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filterPrivacy="1" defaultThemeVersion="166925"/>
  <xr:revisionPtr revIDLastSave="0" documentId="13_ncr:1_{2845C8A9-2A46-4354-A970-902655D16EFA}" xr6:coauthVersionLast="40" xr6:coauthVersionMax="40" xr10:uidLastSave="{00000000-0000-0000-0000-000000000000}"/>
  <bookViews>
    <workbookView xWindow="-120" yWindow="-120" windowWidth="29040" windowHeight="17640" tabRatio="829" activeTab="5" xr2:uid="{00000000-000D-0000-FFFF-FFFF00000000}"/>
  </bookViews>
  <sheets>
    <sheet name="Portfolio" sheetId="1" r:id="rId1"/>
    <sheet name="BTCcur" sheetId="18" state="hidden" r:id="rId2"/>
    <sheet name="Transactions" sheetId="2" r:id="rId3"/>
    <sheet name="Deductions and Deposits" sheetId="6" state="hidden" r:id="rId4"/>
    <sheet name="Bank Transfers" sheetId="16" r:id="rId5"/>
    <sheet name="About" sheetId="15" r:id="rId6"/>
    <sheet name="cData" sheetId="19" state="hidden" r:id="rId7"/>
    <sheet name="backend" sheetId="4" state="hidden" r:id="rId8"/>
  </sheets>
  <definedNames>
    <definedName name="action">Transactions!$C$3:$C$4000</definedName>
    <definedName name="asset">Transactions!$D$3:$D$4000</definedName>
    <definedName name="assetdep">'Deductions and Deposits'!$G$5:$G$1100</definedName>
    <definedName name="assetfee">'Deductions and Deposits'!$C$5:$C$1100</definedName>
    <definedName name="assetprice">Transactions!$E$3:$E$4000</definedName>
    <definedName name="bosinto">Transactions!$G$3:$G$4000</definedName>
    <definedName name="btaction">'Bank Transfers'!$B$11:$B$1500</definedName>
    <definedName name="btamount">'Bank Transfers'!$C$11:$C$1500</definedName>
    <definedName name="btcpriceusd">cData!$BV$196</definedName>
    <definedName name="Buy">backend!$F$2:$F$8</definedName>
    <definedName name="coindeduction">backend!$I$2</definedName>
    <definedName name="coindeposit">backend!$H$2</definedName>
    <definedName name="DandDdeduction">'Deductions and Deposits'!$D$5:$D$1100</definedName>
    <definedName name="DandDdeposit">'Deductions and Deposits'!$H$5:$H$1100</definedName>
    <definedName name="deposit">backend!$J$2:$J$3</definedName>
    <definedName name="ExternalData_1" localSheetId="1" hidden="1">BTCcur!$Y$5:$AA$27</definedName>
    <definedName name="ExternalData_2" localSheetId="6" hidden="1">cData!$CK$204:$CU$4090</definedName>
    <definedName name="ncs">backend!$P$17</definedName>
    <definedName name="newinvestreinvest">'Bank Transfers'!$D$11:$D$1500</definedName>
    <definedName name="PortAsset">OFFSET(Portfolio!$C$10,,,COUNTA(Portfolio!$C$10:$C$237))</definedName>
    <definedName name="PortTV">OFFSET(Portfolio!$I$10,,,COUNT(Portfolio!$I$11:$I$237)+1)</definedName>
    <definedName name="ppc">Transactions!$T$3:$T$4000</definedName>
    <definedName name="priceofBTCETH">Transactions!#REF!</definedName>
    <definedName name="quantity">Transactions!$F$3:$F$4000</definedName>
    <definedName name="Sell">backend!$G$2:$G$8</definedName>
    <definedName name="totalcostorproceeds">Transactions!$H$3:$H$4000</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V196" i="19" l="1"/>
  <c r="N6" i="4"/>
  <c r="N5" i="4"/>
  <c r="N4" i="4"/>
  <c r="N3" i="4"/>
  <c r="S37" i="1"/>
  <c r="S34" i="1"/>
  <c r="S28" i="1"/>
  <c r="S24" i="1"/>
  <c r="P12" i="1"/>
  <c r="N44" i="1"/>
  <c r="N42" i="1"/>
  <c r="N40" i="1"/>
  <c r="L44" i="1"/>
  <c r="L42" i="1"/>
  <c r="L40" i="1"/>
  <c r="N34" i="1"/>
  <c r="N32" i="1"/>
  <c r="N30" i="1"/>
  <c r="L34" i="1"/>
  <c r="I47" i="4"/>
  <c r="I115" i="4"/>
  <c r="I122" i="4"/>
  <c r="I39" i="4"/>
  <c r="I107" i="4"/>
  <c r="I58" i="4"/>
  <c r="I31" i="4"/>
  <c r="I99" i="4"/>
  <c r="I89" i="4"/>
  <c r="I23" i="4"/>
  <c r="I91" i="4"/>
  <c r="I137" i="4"/>
  <c r="I79" i="4"/>
  <c r="I147" i="4"/>
  <c r="I33" i="4"/>
  <c r="I69" i="4"/>
  <c r="I124" i="4"/>
  <c r="I142" i="4"/>
  <c r="I55" i="4"/>
  <c r="I83" i="4"/>
  <c r="I135" i="4"/>
  <c r="I119" i="4"/>
  <c r="I129" i="4"/>
  <c r="I49" i="4"/>
  <c r="I54" i="4"/>
  <c r="I76" i="4"/>
  <c r="I121" i="4"/>
  <c r="I28" i="4"/>
  <c r="I68" i="4"/>
  <c r="I73" i="4"/>
  <c r="I51" i="4"/>
  <c r="I128" i="4"/>
  <c r="I25" i="4"/>
  <c r="I43" i="4"/>
  <c r="I21" i="4"/>
  <c r="I150" i="4"/>
  <c r="I35" i="4"/>
  <c r="I64" i="4"/>
  <c r="I27" i="4"/>
  <c r="I53" i="4"/>
  <c r="I67" i="4"/>
  <c r="I60" i="4"/>
  <c r="I71" i="4"/>
  <c r="I88" i="4"/>
  <c r="I57" i="4"/>
  <c r="I17" i="4"/>
  <c r="I118" i="4"/>
  <c r="I132" i="4"/>
  <c r="I131" i="4"/>
  <c r="I65" i="4"/>
  <c r="I155" i="4"/>
  <c r="I44" i="4"/>
  <c r="I102" i="4"/>
  <c r="I81" i="4"/>
  <c r="I110" i="4"/>
  <c r="I94" i="4"/>
  <c r="I41" i="4"/>
  <c r="I108" i="4"/>
  <c r="I86" i="4"/>
  <c r="I154" i="4"/>
  <c r="I46" i="4"/>
  <c r="I78" i="4"/>
  <c r="I146" i="4"/>
  <c r="I85" i="4"/>
  <c r="I134" i="4"/>
  <c r="I19" i="4"/>
  <c r="I139" i="4"/>
  <c r="I62" i="4"/>
  <c r="I105" i="4"/>
  <c r="I136" i="4"/>
  <c r="I113" i="4"/>
  <c r="I111" i="4"/>
  <c r="I93" i="4"/>
  <c r="I80" i="4"/>
  <c r="I38" i="4"/>
  <c r="I106" i="4"/>
  <c r="I97" i="4"/>
  <c r="I30" i="4"/>
  <c r="I98" i="4"/>
  <c r="I50" i="4"/>
  <c r="I22" i="4"/>
  <c r="I90" i="4"/>
  <c r="I59" i="4"/>
  <c r="I61" i="4"/>
  <c r="I82" i="4"/>
  <c r="I114" i="4"/>
  <c r="I70" i="4"/>
  <c r="I138" i="4"/>
  <c r="I149" i="4"/>
  <c r="I37" i="4"/>
  <c r="I75" i="4"/>
  <c r="I56" i="4"/>
  <c r="I77" i="4"/>
  <c r="I127" i="4"/>
  <c r="I48" i="4"/>
  <c r="I156" i="4"/>
  <c r="I66" i="4"/>
  <c r="I40" i="4"/>
  <c r="I148" i="4"/>
  <c r="I63" i="4"/>
  <c r="I32" i="4"/>
  <c r="I140" i="4"/>
  <c r="I109" i="4"/>
  <c r="I145" i="4"/>
  <c r="I20" i="4"/>
  <c r="I100" i="4"/>
  <c r="I92" i="4"/>
  <c r="I72" i="4"/>
  <c r="I84" i="4"/>
  <c r="I151" i="4"/>
  <c r="I24" i="4"/>
  <c r="I130" i="4"/>
  <c r="I144" i="4"/>
  <c r="I36" i="4"/>
  <c r="I103" i="4"/>
  <c r="I116" i="4"/>
  <c r="I95" i="4"/>
  <c r="I52" i="4"/>
  <c r="I87" i="4"/>
  <c r="I143" i="4"/>
  <c r="I45" i="4"/>
  <c r="I101" i="4"/>
  <c r="I120" i="4"/>
  <c r="I141" i="4"/>
  <c r="I42" i="4"/>
  <c r="I112" i="4"/>
  <c r="I133" i="4"/>
  <c r="I34" i="4"/>
  <c r="I104" i="4"/>
  <c r="I125" i="4"/>
  <c r="I26" i="4"/>
  <c r="I96" i="4"/>
  <c r="I117" i="4"/>
  <c r="I18" i="4"/>
  <c r="I152" i="4"/>
  <c r="I29" i="4"/>
  <c r="I74" i="4"/>
  <c r="I123" i="4"/>
  <c r="I126" i="4"/>
  <c r="I153" i="4"/>
  <c r="L32" i="1" l="1"/>
  <c r="L30" i="1"/>
  <c r="G150" i="1"/>
  <c r="G97" i="1"/>
  <c r="G37" i="1"/>
  <c r="G113" i="1"/>
  <c r="G14" i="1"/>
  <c r="G140" i="1"/>
  <c r="G41" i="1"/>
  <c r="I18" i="1"/>
  <c r="G128" i="1"/>
  <c r="G11" i="1"/>
  <c r="G133" i="1"/>
  <c r="G78" i="1"/>
  <c r="G141" i="1"/>
  <c r="G36" i="1"/>
  <c r="G45" i="1"/>
  <c r="G127" i="1"/>
  <c r="G54" i="1"/>
  <c r="G145" i="1"/>
  <c r="G73" i="1"/>
  <c r="G123" i="1"/>
  <c r="G71" i="1"/>
  <c r="G106" i="1"/>
  <c r="G89" i="1"/>
  <c r="G90" i="1"/>
  <c r="G117" i="1"/>
  <c r="G53" i="1"/>
  <c r="G98" i="1"/>
  <c r="G107" i="1"/>
  <c r="G49" i="1"/>
  <c r="G137" i="1"/>
  <c r="G125" i="1"/>
  <c r="G116" i="1"/>
  <c r="G129" i="1"/>
  <c r="G43" i="1"/>
  <c r="G119" i="1"/>
  <c r="G144" i="1"/>
  <c r="G70" i="1"/>
  <c r="G29" i="1"/>
  <c r="G114" i="1"/>
  <c r="G76" i="1"/>
  <c r="G110" i="1"/>
  <c r="G134" i="1"/>
  <c r="G55" i="1"/>
  <c r="G80" i="1"/>
  <c r="G126" i="1"/>
  <c r="G101" i="1"/>
  <c r="G32" i="1"/>
  <c r="G69" i="1"/>
  <c r="G147" i="1"/>
  <c r="G68" i="1"/>
  <c r="G109" i="1"/>
  <c r="G13" i="1"/>
  <c r="G85" i="1"/>
  <c r="G39" i="1"/>
  <c r="G93" i="1"/>
  <c r="G96" i="1"/>
  <c r="G40" i="1"/>
  <c r="G86" i="1"/>
  <c r="G111" i="1"/>
  <c r="G79" i="1"/>
  <c r="G12" i="1"/>
  <c r="G87" i="1"/>
  <c r="G135" i="1"/>
  <c r="G33" i="1"/>
  <c r="G131" i="1"/>
  <c r="G42" i="1"/>
  <c r="G99" i="1"/>
  <c r="G51" i="1"/>
  <c r="G132" i="1"/>
  <c r="G88" i="1"/>
  <c r="G118" i="1"/>
  <c r="G108" i="1"/>
  <c r="G58" i="1"/>
  <c r="G143" i="1"/>
  <c r="G72" i="1"/>
  <c r="G65" i="1"/>
  <c r="G105" i="1"/>
  <c r="G38" i="1"/>
  <c r="G149" i="1"/>
  <c r="G104" i="1"/>
  <c r="G84" i="1"/>
  <c r="G50" i="1"/>
  <c r="G75" i="1"/>
  <c r="G115" i="1"/>
  <c r="G64" i="1"/>
  <c r="G28" i="1"/>
  <c r="G59" i="1"/>
  <c r="G66" i="1"/>
  <c r="G124" i="1"/>
  <c r="G122" i="1"/>
  <c r="G91" i="1"/>
  <c r="G63" i="1"/>
  <c r="G30" i="1"/>
  <c r="G81" i="1"/>
  <c r="G35" i="1"/>
  <c r="G121" i="1"/>
  <c r="G74" i="1"/>
  <c r="G120" i="1"/>
  <c r="G47" i="1"/>
  <c r="G61" i="1"/>
  <c r="G136" i="1"/>
  <c r="G48" i="1"/>
  <c r="G82" i="1"/>
  <c r="G92" i="1"/>
  <c r="G52" i="1"/>
  <c r="G112" i="1"/>
  <c r="G130" i="1"/>
  <c r="G146" i="1"/>
  <c r="G77" i="1"/>
  <c r="G57" i="1"/>
  <c r="G83" i="1"/>
  <c r="G138" i="1"/>
  <c r="G103" i="1"/>
  <c r="G46" i="1"/>
  <c r="G142" i="1"/>
  <c r="G148" i="1"/>
  <c r="G67" i="1"/>
  <c r="G94" i="1"/>
  <c r="G34" i="1"/>
  <c r="G100" i="1"/>
  <c r="G139" i="1"/>
  <c r="G56" i="1"/>
  <c r="G95" i="1"/>
  <c r="G31" i="1"/>
  <c r="G60" i="1"/>
  <c r="G62" i="1"/>
  <c r="G102" i="1"/>
  <c r="G44" i="1"/>
  <c r="S43" i="1" l="1"/>
  <c r="S41" i="1"/>
  <c r="S39" i="1"/>
  <c r="S38" i="1"/>
  <c r="S36" i="1"/>
  <c r="S35" i="1"/>
  <c r="S29" i="1"/>
  <c r="B31" i="4" l="1"/>
  <c r="B30" i="4"/>
  <c r="P17" i="4" l="1"/>
  <c r="C10" i="1" l="1"/>
  <c r="J11" i="16"/>
  <c r="J10" i="16"/>
  <c r="J9" i="16"/>
  <c r="D2" i="16"/>
  <c r="E11" i="16"/>
  <c r="F12" i="16"/>
  <c r="E13" i="16" s="1"/>
  <c r="F13" i="16"/>
  <c r="E14" i="16" s="1"/>
  <c r="F14" i="16"/>
  <c r="E15" i="16" s="1"/>
  <c r="F15" i="16"/>
  <c r="E16" i="16" s="1"/>
  <c r="F16" i="16"/>
  <c r="E17" i="16" s="1"/>
  <c r="F17" i="16"/>
  <c r="E18" i="16" s="1"/>
  <c r="F18" i="16"/>
  <c r="E19" i="16" s="1"/>
  <c r="F19" i="16"/>
  <c r="E20" i="16" s="1"/>
  <c r="F20" i="16"/>
  <c r="E21" i="16" s="1"/>
  <c r="F21" i="16"/>
  <c r="E22" i="16" s="1"/>
  <c r="F22" i="16"/>
  <c r="E23" i="16" s="1"/>
  <c r="F23" i="16"/>
  <c r="E24" i="16" s="1"/>
  <c r="F24" i="16"/>
  <c r="E25" i="16" s="1"/>
  <c r="F25" i="16"/>
  <c r="E26" i="16" s="1"/>
  <c r="F26" i="16"/>
  <c r="E27" i="16" s="1"/>
  <c r="F27" i="16"/>
  <c r="E28" i="16" s="1"/>
  <c r="F28" i="16"/>
  <c r="E29" i="16" s="1"/>
  <c r="F29" i="16"/>
  <c r="E30" i="16" s="1"/>
  <c r="F30" i="16"/>
  <c r="E31" i="16" s="1"/>
  <c r="F31" i="16"/>
  <c r="E32" i="16" s="1"/>
  <c r="F32" i="16"/>
  <c r="E33" i="16" s="1"/>
  <c r="F33" i="16"/>
  <c r="E34" i="16" s="1"/>
  <c r="F34" i="16"/>
  <c r="E35" i="16" s="1"/>
  <c r="F35" i="16"/>
  <c r="E36" i="16" s="1"/>
  <c r="F36" i="16"/>
  <c r="E37" i="16" s="1"/>
  <c r="F37" i="16"/>
  <c r="E38" i="16" s="1"/>
  <c r="F38" i="16"/>
  <c r="E39" i="16" s="1"/>
  <c r="F39" i="16"/>
  <c r="E40" i="16" s="1"/>
  <c r="F40" i="16"/>
  <c r="E41" i="16" s="1"/>
  <c r="F41" i="16"/>
  <c r="E42" i="16" s="1"/>
  <c r="F42" i="16"/>
  <c r="E43" i="16" s="1"/>
  <c r="F43" i="16"/>
  <c r="E44" i="16" s="1"/>
  <c r="F44" i="16"/>
  <c r="E45" i="16" s="1"/>
  <c r="F45" i="16"/>
  <c r="E46" i="16" s="1"/>
  <c r="F46" i="16"/>
  <c r="E47" i="16" s="1"/>
  <c r="F47" i="16"/>
  <c r="E48" i="16" s="1"/>
  <c r="F48" i="16"/>
  <c r="E49" i="16" s="1"/>
  <c r="F49" i="16"/>
  <c r="E50" i="16" s="1"/>
  <c r="F50" i="16"/>
  <c r="E51" i="16" s="1"/>
  <c r="F51" i="16"/>
  <c r="E52" i="16" s="1"/>
  <c r="F52" i="16"/>
  <c r="E53" i="16" s="1"/>
  <c r="F53" i="16"/>
  <c r="E54" i="16" s="1"/>
  <c r="F54" i="16"/>
  <c r="E55" i="16" s="1"/>
  <c r="F55" i="16"/>
  <c r="E56" i="16" s="1"/>
  <c r="F56" i="16"/>
  <c r="E57" i="16" s="1"/>
  <c r="F57" i="16"/>
  <c r="E58" i="16" s="1"/>
  <c r="F58" i="16"/>
  <c r="E59" i="16" s="1"/>
  <c r="F59" i="16"/>
  <c r="E60" i="16" s="1"/>
  <c r="F60" i="16"/>
  <c r="E61" i="16" s="1"/>
  <c r="F61" i="16"/>
  <c r="E62" i="16" s="1"/>
  <c r="F62" i="16"/>
  <c r="E63" i="16" s="1"/>
  <c r="F63" i="16"/>
  <c r="E64" i="16" s="1"/>
  <c r="F64" i="16"/>
  <c r="E65" i="16" s="1"/>
  <c r="F65" i="16"/>
  <c r="E66" i="16" s="1"/>
  <c r="F66" i="16"/>
  <c r="E67" i="16" s="1"/>
  <c r="F67" i="16"/>
  <c r="E68" i="16" s="1"/>
  <c r="F68" i="16"/>
  <c r="E69" i="16" s="1"/>
  <c r="F69" i="16"/>
  <c r="E70" i="16" s="1"/>
  <c r="F70" i="16"/>
  <c r="E71" i="16" s="1"/>
  <c r="F71" i="16"/>
  <c r="E72" i="16" s="1"/>
  <c r="F72" i="16"/>
  <c r="E73" i="16" s="1"/>
  <c r="F73" i="16"/>
  <c r="E74" i="16" s="1"/>
  <c r="F74" i="16"/>
  <c r="E75" i="16" s="1"/>
  <c r="F75" i="16"/>
  <c r="E76" i="16" s="1"/>
  <c r="F76" i="16"/>
  <c r="E77" i="16" s="1"/>
  <c r="F77" i="16"/>
  <c r="E78" i="16" s="1"/>
  <c r="F78" i="16"/>
  <c r="E79" i="16" s="1"/>
  <c r="F79" i="16"/>
  <c r="E80" i="16" s="1"/>
  <c r="F80" i="16"/>
  <c r="E81" i="16" s="1"/>
  <c r="F81" i="16"/>
  <c r="E82" i="16" s="1"/>
  <c r="F82" i="16"/>
  <c r="E83" i="16" s="1"/>
  <c r="F83" i="16"/>
  <c r="E84" i="16" s="1"/>
  <c r="F84" i="16"/>
  <c r="E85" i="16" s="1"/>
  <c r="F85" i="16"/>
  <c r="E86" i="16" s="1"/>
  <c r="F86" i="16"/>
  <c r="E87" i="16" s="1"/>
  <c r="F87" i="16"/>
  <c r="E88" i="16" s="1"/>
  <c r="F88" i="16"/>
  <c r="E89" i="16" s="1"/>
  <c r="F89" i="16"/>
  <c r="E90" i="16" s="1"/>
  <c r="F90" i="16"/>
  <c r="E91" i="16" s="1"/>
  <c r="F91" i="16"/>
  <c r="E92" i="16" s="1"/>
  <c r="F92" i="16"/>
  <c r="E93" i="16" s="1"/>
  <c r="F93" i="16"/>
  <c r="E94" i="16" s="1"/>
  <c r="F94" i="16"/>
  <c r="E95" i="16" s="1"/>
  <c r="F95" i="16"/>
  <c r="E96" i="16" s="1"/>
  <c r="F96" i="16"/>
  <c r="E97" i="16" s="1"/>
  <c r="F97" i="16"/>
  <c r="E98" i="16" s="1"/>
  <c r="F98" i="16"/>
  <c r="E99" i="16" s="1"/>
  <c r="F99" i="16"/>
  <c r="E100" i="16" s="1"/>
  <c r="F100" i="16"/>
  <c r="E101" i="16" s="1"/>
  <c r="F101" i="16"/>
  <c r="E102" i="16" s="1"/>
  <c r="F102" i="16"/>
  <c r="E103" i="16" s="1"/>
  <c r="F103" i="16"/>
  <c r="E104" i="16" s="1"/>
  <c r="F104" i="16"/>
  <c r="E105" i="16" s="1"/>
  <c r="F105" i="16"/>
  <c r="E106" i="16" s="1"/>
  <c r="F106" i="16"/>
  <c r="E107" i="16" s="1"/>
  <c r="F107" i="16"/>
  <c r="E108" i="16" s="1"/>
  <c r="F108" i="16"/>
  <c r="E109" i="16" s="1"/>
  <c r="F109" i="16"/>
  <c r="E110" i="16" s="1"/>
  <c r="F110" i="16"/>
  <c r="E111" i="16" s="1"/>
  <c r="F111" i="16"/>
  <c r="E112" i="16" s="1"/>
  <c r="F112" i="16"/>
  <c r="E113" i="16" s="1"/>
  <c r="F113" i="16"/>
  <c r="E114" i="16" s="1"/>
  <c r="F114" i="16"/>
  <c r="E115" i="16" s="1"/>
  <c r="F115" i="16"/>
  <c r="E116" i="16" s="1"/>
  <c r="F116" i="16"/>
  <c r="E117" i="16" s="1"/>
  <c r="F117" i="16"/>
  <c r="E118" i="16" s="1"/>
  <c r="F118" i="16"/>
  <c r="E119" i="16" s="1"/>
  <c r="F119" i="16"/>
  <c r="E120" i="16" s="1"/>
  <c r="F120" i="16"/>
  <c r="E121" i="16" s="1"/>
  <c r="F121" i="16"/>
  <c r="E122" i="16" s="1"/>
  <c r="F122" i="16"/>
  <c r="E123" i="16" s="1"/>
  <c r="F123" i="16"/>
  <c r="E124" i="16" s="1"/>
  <c r="F124" i="16"/>
  <c r="E125" i="16" s="1"/>
  <c r="F125" i="16"/>
  <c r="E126" i="16" s="1"/>
  <c r="F126" i="16"/>
  <c r="E127" i="16" s="1"/>
  <c r="F127" i="16"/>
  <c r="E128" i="16" s="1"/>
  <c r="F128" i="16"/>
  <c r="E129" i="16" s="1"/>
  <c r="F129" i="16"/>
  <c r="E130" i="16" s="1"/>
  <c r="F130" i="16"/>
  <c r="E131" i="16" s="1"/>
  <c r="F131" i="16"/>
  <c r="E132" i="16" s="1"/>
  <c r="F132" i="16"/>
  <c r="E133" i="16" s="1"/>
  <c r="F133" i="16"/>
  <c r="E134" i="16" s="1"/>
  <c r="F134" i="16"/>
  <c r="E135" i="16" s="1"/>
  <c r="F135" i="16"/>
  <c r="E136" i="16" s="1"/>
  <c r="F136" i="16"/>
  <c r="E137" i="16" s="1"/>
  <c r="F137" i="16"/>
  <c r="E138" i="16" s="1"/>
  <c r="F138" i="16"/>
  <c r="E139" i="16" s="1"/>
  <c r="F139" i="16"/>
  <c r="E140" i="16" s="1"/>
  <c r="F140" i="16"/>
  <c r="E141" i="16" s="1"/>
  <c r="F141" i="16"/>
  <c r="E142" i="16" s="1"/>
  <c r="F142" i="16"/>
  <c r="E143" i="16" s="1"/>
  <c r="F143" i="16"/>
  <c r="E144" i="16" s="1"/>
  <c r="F144" i="16"/>
  <c r="E145" i="16" s="1"/>
  <c r="F145" i="16"/>
  <c r="E146" i="16" s="1"/>
  <c r="F146" i="16"/>
  <c r="E147" i="16" s="1"/>
  <c r="F147" i="16"/>
  <c r="E148" i="16" s="1"/>
  <c r="F148" i="16"/>
  <c r="E149" i="16" s="1"/>
  <c r="F149" i="16"/>
  <c r="E150" i="16" s="1"/>
  <c r="F150" i="16"/>
  <c r="E151" i="16" s="1"/>
  <c r="F151" i="16"/>
  <c r="E152" i="16" s="1"/>
  <c r="F152" i="16"/>
  <c r="E153" i="16" s="1"/>
  <c r="F153" i="16"/>
  <c r="E154" i="16" s="1"/>
  <c r="F154" i="16"/>
  <c r="E155" i="16" s="1"/>
  <c r="F155" i="16"/>
  <c r="E156" i="16" s="1"/>
  <c r="F156" i="16"/>
  <c r="E157" i="16" s="1"/>
  <c r="F157" i="16"/>
  <c r="E158" i="16" s="1"/>
  <c r="F158" i="16"/>
  <c r="E159" i="16" s="1"/>
  <c r="F159" i="16"/>
  <c r="E160" i="16" s="1"/>
  <c r="F160" i="16"/>
  <c r="E161" i="16" s="1"/>
  <c r="F161" i="16"/>
  <c r="E162" i="16" s="1"/>
  <c r="F162" i="16"/>
  <c r="E163" i="16" s="1"/>
  <c r="F163" i="16"/>
  <c r="E164" i="16" s="1"/>
  <c r="F164" i="16"/>
  <c r="E165" i="16" s="1"/>
  <c r="F165" i="16"/>
  <c r="E166" i="16" s="1"/>
  <c r="F166" i="16"/>
  <c r="E167" i="16" s="1"/>
  <c r="F167" i="16"/>
  <c r="E168" i="16" s="1"/>
  <c r="F168" i="16"/>
  <c r="E169" i="16" s="1"/>
  <c r="F169" i="16"/>
  <c r="E170" i="16" s="1"/>
  <c r="F170" i="16"/>
  <c r="E171" i="16" s="1"/>
  <c r="F171" i="16"/>
  <c r="E172" i="16" s="1"/>
  <c r="F172" i="16"/>
  <c r="E173" i="16" s="1"/>
  <c r="F173" i="16"/>
  <c r="E174" i="16" s="1"/>
  <c r="F174" i="16"/>
  <c r="E175" i="16" s="1"/>
  <c r="F175" i="16"/>
  <c r="E176" i="16" s="1"/>
  <c r="F176" i="16"/>
  <c r="E177" i="16" s="1"/>
  <c r="F177" i="16"/>
  <c r="E178" i="16" s="1"/>
  <c r="F178" i="16"/>
  <c r="E179" i="16" s="1"/>
  <c r="F179" i="16"/>
  <c r="E180" i="16" s="1"/>
  <c r="F180" i="16"/>
  <c r="E181" i="16" s="1"/>
  <c r="F181" i="16"/>
  <c r="E182" i="16" s="1"/>
  <c r="F182" i="16"/>
  <c r="E183" i="16" s="1"/>
  <c r="F183" i="16"/>
  <c r="E184" i="16" s="1"/>
  <c r="F184" i="16"/>
  <c r="E185" i="16" s="1"/>
  <c r="F185" i="16"/>
  <c r="E186" i="16" s="1"/>
  <c r="F186" i="16"/>
  <c r="E187" i="16" s="1"/>
  <c r="F187" i="16"/>
  <c r="E188" i="16" s="1"/>
  <c r="F188" i="16"/>
  <c r="E189" i="16" s="1"/>
  <c r="F189" i="16"/>
  <c r="E190" i="16" s="1"/>
  <c r="F190" i="16"/>
  <c r="E191" i="16" s="1"/>
  <c r="F191" i="16"/>
  <c r="E192" i="16" s="1"/>
  <c r="F192" i="16"/>
  <c r="E193" i="16" s="1"/>
  <c r="F193" i="16"/>
  <c r="E194" i="16" s="1"/>
  <c r="F194" i="16"/>
  <c r="E195" i="16" s="1"/>
  <c r="F195" i="16"/>
  <c r="E196" i="16" s="1"/>
  <c r="F196" i="16"/>
  <c r="E197" i="16" s="1"/>
  <c r="F197" i="16"/>
  <c r="E198" i="16" s="1"/>
  <c r="F198" i="16"/>
  <c r="E199" i="16" s="1"/>
  <c r="F199" i="16"/>
  <c r="E200" i="16" s="1"/>
  <c r="F200" i="16"/>
  <c r="E201" i="16" s="1"/>
  <c r="F201" i="16"/>
  <c r="E202" i="16" s="1"/>
  <c r="F202" i="16"/>
  <c r="E203" i="16" s="1"/>
  <c r="F203" i="16"/>
  <c r="E204" i="16" s="1"/>
  <c r="F204" i="16"/>
  <c r="E205" i="16" s="1"/>
  <c r="F205" i="16"/>
  <c r="E206" i="16" s="1"/>
  <c r="F206" i="16"/>
  <c r="E207" i="16" s="1"/>
  <c r="F207" i="16"/>
  <c r="E208" i="16" s="1"/>
  <c r="F208" i="16"/>
  <c r="E209" i="16" s="1"/>
  <c r="F209" i="16"/>
  <c r="E210" i="16" s="1"/>
  <c r="F210" i="16"/>
  <c r="E211" i="16" s="1"/>
  <c r="F211" i="16"/>
  <c r="E212" i="16" s="1"/>
  <c r="F212" i="16"/>
  <c r="E213" i="16" s="1"/>
  <c r="F213" i="16"/>
  <c r="E214" i="16" s="1"/>
  <c r="F214" i="16"/>
  <c r="E215" i="16" s="1"/>
  <c r="F215" i="16"/>
  <c r="E216" i="16" s="1"/>
  <c r="F216" i="16"/>
  <c r="E217" i="16" s="1"/>
  <c r="F217" i="16"/>
  <c r="E218" i="16" s="1"/>
  <c r="F218" i="16"/>
  <c r="E219" i="16" s="1"/>
  <c r="F219" i="16"/>
  <c r="E220" i="16" s="1"/>
  <c r="F220" i="16"/>
  <c r="E221" i="16" s="1"/>
  <c r="F221" i="16"/>
  <c r="E222" i="16" s="1"/>
  <c r="F222" i="16"/>
  <c r="E223" i="16" s="1"/>
  <c r="F223" i="16"/>
  <c r="E224" i="16" s="1"/>
  <c r="F224" i="16"/>
  <c r="E225" i="16" s="1"/>
  <c r="F225" i="16"/>
  <c r="E226" i="16" s="1"/>
  <c r="F226" i="16"/>
  <c r="E227" i="16" s="1"/>
  <c r="F227" i="16"/>
  <c r="E228" i="16" s="1"/>
  <c r="F228" i="16"/>
  <c r="E229" i="16" s="1"/>
  <c r="F229" i="16"/>
  <c r="E230" i="16" s="1"/>
  <c r="F230" i="16"/>
  <c r="E231" i="16" s="1"/>
  <c r="F231" i="16"/>
  <c r="E232" i="16" s="1"/>
  <c r="F232" i="16"/>
  <c r="E233" i="16" s="1"/>
  <c r="F233" i="16"/>
  <c r="E234" i="16" s="1"/>
  <c r="F234" i="16"/>
  <c r="E235" i="16" s="1"/>
  <c r="F235" i="16"/>
  <c r="E236" i="16" s="1"/>
  <c r="F236" i="16"/>
  <c r="E237" i="16" s="1"/>
  <c r="F237" i="16"/>
  <c r="E238" i="16" s="1"/>
  <c r="F238" i="16"/>
  <c r="E239" i="16" s="1"/>
  <c r="F239" i="16"/>
  <c r="E240" i="16" s="1"/>
  <c r="F240" i="16"/>
  <c r="E241" i="16" s="1"/>
  <c r="F241" i="16"/>
  <c r="E242" i="16" s="1"/>
  <c r="F242" i="16"/>
  <c r="E243" i="16" s="1"/>
  <c r="F243" i="16"/>
  <c r="E244" i="16" s="1"/>
  <c r="F244" i="16"/>
  <c r="E245" i="16" s="1"/>
  <c r="F245" i="16"/>
  <c r="E246" i="16" s="1"/>
  <c r="F246" i="16"/>
  <c r="E247" i="16" s="1"/>
  <c r="F247" i="16"/>
  <c r="E248" i="16" s="1"/>
  <c r="F248" i="16"/>
  <c r="E249" i="16" s="1"/>
  <c r="F249" i="16"/>
  <c r="E250" i="16" s="1"/>
  <c r="F250" i="16"/>
  <c r="E251" i="16" s="1"/>
  <c r="F251" i="16"/>
  <c r="E252" i="16" s="1"/>
  <c r="F252" i="16"/>
  <c r="E253" i="16" s="1"/>
  <c r="F253" i="16"/>
  <c r="E254" i="16" s="1"/>
  <c r="F254" i="16"/>
  <c r="E255" i="16" s="1"/>
  <c r="F255" i="16"/>
  <c r="E256" i="16" s="1"/>
  <c r="F256" i="16"/>
  <c r="E257" i="16" s="1"/>
  <c r="F257" i="16"/>
  <c r="E258" i="16" s="1"/>
  <c r="F258" i="16"/>
  <c r="E259" i="16" s="1"/>
  <c r="F259" i="16"/>
  <c r="E260" i="16" s="1"/>
  <c r="F260" i="16"/>
  <c r="E261" i="16" s="1"/>
  <c r="F261" i="16"/>
  <c r="E262" i="16" s="1"/>
  <c r="F262" i="16"/>
  <c r="E263" i="16" s="1"/>
  <c r="F263" i="16"/>
  <c r="E264" i="16" s="1"/>
  <c r="F264" i="16"/>
  <c r="E265" i="16" s="1"/>
  <c r="F265" i="16"/>
  <c r="E266" i="16" s="1"/>
  <c r="F266" i="16"/>
  <c r="E267" i="16" s="1"/>
  <c r="F267" i="16"/>
  <c r="E268" i="16" s="1"/>
  <c r="F268" i="16"/>
  <c r="E269" i="16" s="1"/>
  <c r="F269" i="16"/>
  <c r="E270" i="16" s="1"/>
  <c r="F270" i="16"/>
  <c r="E271" i="16" s="1"/>
  <c r="F271" i="16"/>
  <c r="E272" i="16" s="1"/>
  <c r="F272" i="16"/>
  <c r="E273" i="16" s="1"/>
  <c r="F273" i="16"/>
  <c r="E274" i="16" s="1"/>
  <c r="F274" i="16"/>
  <c r="E275" i="16" s="1"/>
  <c r="F275" i="16"/>
  <c r="E276" i="16" s="1"/>
  <c r="F276" i="16"/>
  <c r="E277" i="16" s="1"/>
  <c r="F277" i="16"/>
  <c r="E278" i="16" s="1"/>
  <c r="F278" i="16"/>
  <c r="E279" i="16" s="1"/>
  <c r="F279" i="16"/>
  <c r="E280" i="16" s="1"/>
  <c r="F280" i="16"/>
  <c r="E281" i="16" s="1"/>
  <c r="F281" i="16"/>
  <c r="E282" i="16" s="1"/>
  <c r="F282" i="16"/>
  <c r="E283" i="16" s="1"/>
  <c r="F283" i="16"/>
  <c r="E284" i="16" s="1"/>
  <c r="F284" i="16"/>
  <c r="E285" i="16" s="1"/>
  <c r="F285" i="16"/>
  <c r="E286" i="16" s="1"/>
  <c r="F286" i="16"/>
  <c r="E287" i="16" s="1"/>
  <c r="F287" i="16"/>
  <c r="E288" i="16" s="1"/>
  <c r="F288" i="16"/>
  <c r="E289" i="16" s="1"/>
  <c r="F289" i="16"/>
  <c r="E290" i="16" s="1"/>
  <c r="F290" i="16"/>
  <c r="E291" i="16" s="1"/>
  <c r="F291" i="16"/>
  <c r="E292" i="16" s="1"/>
  <c r="F292" i="16"/>
  <c r="E293" i="16" s="1"/>
  <c r="F293" i="16"/>
  <c r="E294" i="16" s="1"/>
  <c r="F294" i="16"/>
  <c r="E295" i="16" s="1"/>
  <c r="F295" i="16"/>
  <c r="E296" i="16" s="1"/>
  <c r="F296" i="16"/>
  <c r="E297" i="16" s="1"/>
  <c r="F297" i="16"/>
  <c r="E298" i="16" s="1"/>
  <c r="F298" i="16"/>
  <c r="E299" i="16" s="1"/>
  <c r="F299" i="16"/>
  <c r="E300" i="16" s="1"/>
  <c r="F300" i="16"/>
  <c r="E301" i="16" s="1"/>
  <c r="F301" i="16"/>
  <c r="E302" i="16" s="1"/>
  <c r="F302" i="16"/>
  <c r="E303" i="16" s="1"/>
  <c r="F303" i="16"/>
  <c r="E304" i="16" s="1"/>
  <c r="F304" i="16"/>
  <c r="E305" i="16" s="1"/>
  <c r="F305" i="16"/>
  <c r="E306" i="16" s="1"/>
  <c r="F306" i="16"/>
  <c r="E307" i="16" s="1"/>
  <c r="F307" i="16"/>
  <c r="E308" i="16" s="1"/>
  <c r="F308" i="16"/>
  <c r="E309" i="16" s="1"/>
  <c r="F309" i="16"/>
  <c r="E310" i="16" s="1"/>
  <c r="F310" i="16"/>
  <c r="E311" i="16" s="1"/>
  <c r="F311" i="16"/>
  <c r="E312" i="16" s="1"/>
  <c r="F312" i="16"/>
  <c r="E313" i="16" s="1"/>
  <c r="F313" i="16"/>
  <c r="E314" i="16" s="1"/>
  <c r="F314" i="16"/>
  <c r="E315" i="16" s="1"/>
  <c r="F315" i="16"/>
  <c r="E316" i="16" s="1"/>
  <c r="F316" i="16"/>
  <c r="E317" i="16" s="1"/>
  <c r="F317" i="16"/>
  <c r="E318" i="16" s="1"/>
  <c r="F318" i="16"/>
  <c r="E319" i="16" s="1"/>
  <c r="F319" i="16"/>
  <c r="E320" i="16" s="1"/>
  <c r="F320" i="16"/>
  <c r="E321" i="16" s="1"/>
  <c r="F321" i="16"/>
  <c r="E322" i="16" s="1"/>
  <c r="F322" i="16"/>
  <c r="E323" i="16" s="1"/>
  <c r="F323" i="16"/>
  <c r="E324" i="16" s="1"/>
  <c r="F324" i="16"/>
  <c r="E325" i="16" s="1"/>
  <c r="F325" i="16"/>
  <c r="E326" i="16" s="1"/>
  <c r="F326" i="16"/>
  <c r="E327" i="16" s="1"/>
  <c r="F327" i="16"/>
  <c r="E328" i="16" s="1"/>
  <c r="F328" i="16"/>
  <c r="E329" i="16" s="1"/>
  <c r="F329" i="16"/>
  <c r="E330" i="16" s="1"/>
  <c r="F330" i="16"/>
  <c r="E331" i="16" s="1"/>
  <c r="F331" i="16"/>
  <c r="E332" i="16" s="1"/>
  <c r="F332" i="16"/>
  <c r="E333" i="16" s="1"/>
  <c r="F333" i="16"/>
  <c r="E334" i="16" s="1"/>
  <c r="F334" i="16"/>
  <c r="E335" i="16" s="1"/>
  <c r="F335" i="16"/>
  <c r="E336" i="16" s="1"/>
  <c r="F336" i="16"/>
  <c r="E337" i="16" s="1"/>
  <c r="F337" i="16"/>
  <c r="E338" i="16" s="1"/>
  <c r="F338" i="16"/>
  <c r="E339" i="16" s="1"/>
  <c r="F339" i="16"/>
  <c r="E340" i="16" s="1"/>
  <c r="F340" i="16"/>
  <c r="E341" i="16" s="1"/>
  <c r="F341" i="16"/>
  <c r="E342" i="16" s="1"/>
  <c r="F342" i="16"/>
  <c r="E343" i="16" s="1"/>
  <c r="F343" i="16"/>
  <c r="E344" i="16" s="1"/>
  <c r="F344" i="16"/>
  <c r="E345" i="16" s="1"/>
  <c r="F345" i="16"/>
  <c r="E346" i="16" s="1"/>
  <c r="F346" i="16"/>
  <c r="E347" i="16" s="1"/>
  <c r="F347" i="16"/>
  <c r="E348" i="16" s="1"/>
  <c r="F348" i="16"/>
  <c r="E349" i="16" s="1"/>
  <c r="F349" i="16"/>
  <c r="E350" i="16" s="1"/>
  <c r="F350" i="16"/>
  <c r="E351" i="16" s="1"/>
  <c r="F351" i="16"/>
  <c r="E352" i="16" s="1"/>
  <c r="F352" i="16"/>
  <c r="E353" i="16" s="1"/>
  <c r="F353" i="16"/>
  <c r="E354" i="16" s="1"/>
  <c r="F354" i="16"/>
  <c r="E355" i="16" s="1"/>
  <c r="F355" i="16"/>
  <c r="E356" i="16" s="1"/>
  <c r="F356" i="16"/>
  <c r="E357" i="16" s="1"/>
  <c r="F357" i="16"/>
  <c r="E358" i="16" s="1"/>
  <c r="F358" i="16"/>
  <c r="E359" i="16" s="1"/>
  <c r="F359" i="16"/>
  <c r="E360" i="16" s="1"/>
  <c r="F360" i="16"/>
  <c r="E361" i="16" s="1"/>
  <c r="F361" i="16"/>
  <c r="E362" i="16" s="1"/>
  <c r="F362" i="16"/>
  <c r="E363" i="16" s="1"/>
  <c r="F363" i="16"/>
  <c r="E364" i="16" s="1"/>
  <c r="F364" i="16"/>
  <c r="E365" i="16" s="1"/>
  <c r="F365" i="16"/>
  <c r="E366" i="16" s="1"/>
  <c r="F366" i="16"/>
  <c r="E367" i="16" s="1"/>
  <c r="F367" i="16"/>
  <c r="E368" i="16" s="1"/>
  <c r="F368" i="16"/>
  <c r="E369" i="16" s="1"/>
  <c r="F369" i="16"/>
  <c r="E370" i="16" s="1"/>
  <c r="F370" i="16"/>
  <c r="E371" i="16" s="1"/>
  <c r="F371" i="16"/>
  <c r="E372" i="16" s="1"/>
  <c r="F372" i="16"/>
  <c r="E373" i="16" s="1"/>
  <c r="F373" i="16"/>
  <c r="E374" i="16" s="1"/>
  <c r="F374" i="16"/>
  <c r="E375" i="16" s="1"/>
  <c r="F375" i="16"/>
  <c r="E376" i="16" s="1"/>
  <c r="F376" i="16"/>
  <c r="E377" i="16" s="1"/>
  <c r="F377" i="16"/>
  <c r="E378" i="16" s="1"/>
  <c r="F378" i="16"/>
  <c r="E379" i="16" s="1"/>
  <c r="F379" i="16"/>
  <c r="E380" i="16" s="1"/>
  <c r="F380" i="16"/>
  <c r="E381" i="16" s="1"/>
  <c r="F381" i="16"/>
  <c r="E382" i="16" s="1"/>
  <c r="F382" i="16"/>
  <c r="E383" i="16" s="1"/>
  <c r="F383" i="16"/>
  <c r="E384" i="16" s="1"/>
  <c r="F384" i="16"/>
  <c r="E385" i="16" s="1"/>
  <c r="F385" i="16"/>
  <c r="E386" i="16" s="1"/>
  <c r="F386" i="16"/>
  <c r="E387" i="16" s="1"/>
  <c r="F387" i="16"/>
  <c r="E388" i="16" s="1"/>
  <c r="F388" i="16"/>
  <c r="E389" i="16" s="1"/>
  <c r="F389" i="16"/>
  <c r="E390" i="16" s="1"/>
  <c r="F390" i="16"/>
  <c r="E391" i="16" s="1"/>
  <c r="F391" i="16"/>
  <c r="E392" i="16" s="1"/>
  <c r="F392" i="16"/>
  <c r="E393" i="16" s="1"/>
  <c r="F393" i="16"/>
  <c r="E394" i="16" s="1"/>
  <c r="F394" i="16"/>
  <c r="E395" i="16" s="1"/>
  <c r="F395" i="16"/>
  <c r="E396" i="16" s="1"/>
  <c r="F396" i="16"/>
  <c r="E397" i="16" s="1"/>
  <c r="F397" i="16"/>
  <c r="E398" i="16" s="1"/>
  <c r="F398" i="16"/>
  <c r="E399" i="16" s="1"/>
  <c r="F399" i="16"/>
  <c r="E400" i="16" s="1"/>
  <c r="F400" i="16"/>
  <c r="E401" i="16" s="1"/>
  <c r="F401" i="16"/>
  <c r="E402" i="16" s="1"/>
  <c r="F402" i="16"/>
  <c r="E403" i="16" s="1"/>
  <c r="F403" i="16"/>
  <c r="E404" i="16" s="1"/>
  <c r="F404" i="16"/>
  <c r="E405" i="16" s="1"/>
  <c r="F405" i="16"/>
  <c r="E406" i="16" s="1"/>
  <c r="F406" i="16"/>
  <c r="E407" i="16" s="1"/>
  <c r="F407" i="16"/>
  <c r="E408" i="16" s="1"/>
  <c r="F408" i="16"/>
  <c r="E409" i="16" s="1"/>
  <c r="F409" i="16"/>
  <c r="E410" i="16" s="1"/>
  <c r="F410" i="16"/>
  <c r="E411" i="16" s="1"/>
  <c r="F411" i="16"/>
  <c r="E412" i="16" s="1"/>
  <c r="F412" i="16"/>
  <c r="E413" i="16" s="1"/>
  <c r="F413" i="16"/>
  <c r="E414" i="16" s="1"/>
  <c r="F414" i="16"/>
  <c r="E415" i="16" s="1"/>
  <c r="F415" i="16"/>
  <c r="E416" i="16" s="1"/>
  <c r="F416" i="16"/>
  <c r="E417" i="16" s="1"/>
  <c r="F417" i="16"/>
  <c r="E418" i="16" s="1"/>
  <c r="F418" i="16"/>
  <c r="E419" i="16" s="1"/>
  <c r="F419" i="16"/>
  <c r="E420" i="16" s="1"/>
  <c r="F420" i="16"/>
  <c r="E421" i="16" s="1"/>
  <c r="F421" i="16"/>
  <c r="E422" i="16" s="1"/>
  <c r="F422" i="16"/>
  <c r="E423" i="16" s="1"/>
  <c r="F423" i="16"/>
  <c r="E424" i="16" s="1"/>
  <c r="F424" i="16"/>
  <c r="E425" i="16" s="1"/>
  <c r="F425" i="16"/>
  <c r="E426" i="16" s="1"/>
  <c r="F426" i="16"/>
  <c r="E427" i="16" s="1"/>
  <c r="F427" i="16"/>
  <c r="E428" i="16" s="1"/>
  <c r="F428" i="16"/>
  <c r="E429" i="16" s="1"/>
  <c r="F429" i="16"/>
  <c r="E430" i="16" s="1"/>
  <c r="F430" i="16"/>
  <c r="E431" i="16" s="1"/>
  <c r="F431" i="16"/>
  <c r="E432" i="16" s="1"/>
  <c r="F432" i="16"/>
  <c r="E433" i="16" s="1"/>
  <c r="F433" i="16"/>
  <c r="E434" i="16" s="1"/>
  <c r="F434" i="16"/>
  <c r="E435" i="16" s="1"/>
  <c r="F435" i="16"/>
  <c r="E436" i="16" s="1"/>
  <c r="F436" i="16"/>
  <c r="E437" i="16" s="1"/>
  <c r="F437" i="16"/>
  <c r="E438" i="16" s="1"/>
  <c r="F438" i="16"/>
  <c r="E439" i="16" s="1"/>
  <c r="F439" i="16"/>
  <c r="E440" i="16" s="1"/>
  <c r="F440" i="16"/>
  <c r="E441" i="16" s="1"/>
  <c r="F441" i="16"/>
  <c r="E442" i="16" s="1"/>
  <c r="F442" i="16"/>
  <c r="E443" i="16" s="1"/>
  <c r="F443" i="16"/>
  <c r="E444" i="16" s="1"/>
  <c r="F444" i="16"/>
  <c r="E445" i="16" s="1"/>
  <c r="F445" i="16"/>
  <c r="E446" i="16" s="1"/>
  <c r="F446" i="16"/>
  <c r="E447" i="16" s="1"/>
  <c r="F447" i="16"/>
  <c r="E448" i="16" s="1"/>
  <c r="F448" i="16"/>
  <c r="E449" i="16" s="1"/>
  <c r="F449" i="16"/>
  <c r="E450" i="16" s="1"/>
  <c r="F450" i="16"/>
  <c r="E451" i="16" s="1"/>
  <c r="F451" i="16"/>
  <c r="E452" i="16" s="1"/>
  <c r="F452" i="16"/>
  <c r="E453" i="16" s="1"/>
  <c r="F453" i="16"/>
  <c r="E454" i="16" s="1"/>
  <c r="F454" i="16"/>
  <c r="E455" i="16" s="1"/>
  <c r="F455" i="16"/>
  <c r="E456" i="16" s="1"/>
  <c r="F456" i="16"/>
  <c r="E457" i="16" s="1"/>
  <c r="F457" i="16"/>
  <c r="E458" i="16" s="1"/>
  <c r="F458" i="16"/>
  <c r="E459" i="16" s="1"/>
  <c r="F459" i="16"/>
  <c r="E460" i="16" s="1"/>
  <c r="F460" i="16"/>
  <c r="E461" i="16" s="1"/>
  <c r="F461" i="16"/>
  <c r="E462" i="16" s="1"/>
  <c r="F462" i="16"/>
  <c r="E463" i="16" s="1"/>
  <c r="F463" i="16"/>
  <c r="E464" i="16" s="1"/>
  <c r="F464" i="16"/>
  <c r="E465" i="16" s="1"/>
  <c r="F465" i="16"/>
  <c r="E466" i="16" s="1"/>
  <c r="F466" i="16"/>
  <c r="E467" i="16" s="1"/>
  <c r="F467" i="16"/>
  <c r="E468" i="16" s="1"/>
  <c r="F468" i="16"/>
  <c r="E469" i="16" s="1"/>
  <c r="F469" i="16"/>
  <c r="E470" i="16" s="1"/>
  <c r="F470" i="16"/>
  <c r="E471" i="16" s="1"/>
  <c r="F471" i="16"/>
  <c r="E472" i="16" s="1"/>
  <c r="F472" i="16"/>
  <c r="E473" i="16" s="1"/>
  <c r="F473" i="16"/>
  <c r="E474" i="16" s="1"/>
  <c r="F474" i="16"/>
  <c r="E475" i="16" s="1"/>
  <c r="F475" i="16"/>
  <c r="E476" i="16" s="1"/>
  <c r="F476" i="16"/>
  <c r="E477" i="16" s="1"/>
  <c r="F477" i="16"/>
  <c r="E478" i="16" s="1"/>
  <c r="F478" i="16"/>
  <c r="E479" i="16" s="1"/>
  <c r="F479" i="16"/>
  <c r="E480" i="16" s="1"/>
  <c r="F480" i="16"/>
  <c r="E481" i="16" s="1"/>
  <c r="F481" i="16"/>
  <c r="E482" i="16" s="1"/>
  <c r="F482" i="16"/>
  <c r="E483" i="16" s="1"/>
  <c r="F483" i="16"/>
  <c r="E484" i="16" s="1"/>
  <c r="F484" i="16"/>
  <c r="E485" i="16" s="1"/>
  <c r="F485" i="16"/>
  <c r="E486" i="16" s="1"/>
  <c r="F486" i="16"/>
  <c r="E487" i="16" s="1"/>
  <c r="F487" i="16"/>
  <c r="E488" i="16" s="1"/>
  <c r="F488" i="16"/>
  <c r="E489" i="16" s="1"/>
  <c r="F489" i="16"/>
  <c r="E490" i="16" s="1"/>
  <c r="F490" i="16"/>
  <c r="E491" i="16" s="1"/>
  <c r="F491" i="16"/>
  <c r="E492" i="16" s="1"/>
  <c r="F492" i="16"/>
  <c r="E493" i="16" s="1"/>
  <c r="F493" i="16"/>
  <c r="E494" i="16" s="1"/>
  <c r="F494" i="16"/>
  <c r="E495" i="16" s="1"/>
  <c r="F495" i="16"/>
  <c r="E496" i="16" s="1"/>
  <c r="F496" i="16"/>
  <c r="E497" i="16" s="1"/>
  <c r="F497" i="16"/>
  <c r="E498" i="16" s="1"/>
  <c r="F498" i="16"/>
  <c r="E499" i="16" s="1"/>
  <c r="F499" i="16"/>
  <c r="E500" i="16" s="1"/>
  <c r="F500" i="16"/>
  <c r="E501" i="16" s="1"/>
  <c r="F501" i="16"/>
  <c r="E502" i="16" s="1"/>
  <c r="F502" i="16"/>
  <c r="E503" i="16" s="1"/>
  <c r="F503" i="16"/>
  <c r="E504" i="16" s="1"/>
  <c r="F504" i="16"/>
  <c r="E505" i="16" s="1"/>
  <c r="F505" i="16"/>
  <c r="E506" i="16" s="1"/>
  <c r="F506" i="16"/>
  <c r="E507" i="16" s="1"/>
  <c r="F507" i="16"/>
  <c r="E508" i="16" s="1"/>
  <c r="F508" i="16"/>
  <c r="E509" i="16" s="1"/>
  <c r="F509" i="16"/>
  <c r="E510" i="16" s="1"/>
  <c r="F510" i="16"/>
  <c r="E511" i="16" s="1"/>
  <c r="F511" i="16"/>
  <c r="E512" i="16" s="1"/>
  <c r="F512" i="16"/>
  <c r="E513" i="16" s="1"/>
  <c r="F513" i="16"/>
  <c r="E514" i="16" s="1"/>
  <c r="F514" i="16"/>
  <c r="E515" i="16" s="1"/>
  <c r="F515" i="16"/>
  <c r="E516" i="16" s="1"/>
  <c r="F516" i="16"/>
  <c r="E517" i="16" s="1"/>
  <c r="F517" i="16"/>
  <c r="E518" i="16" s="1"/>
  <c r="F518" i="16"/>
  <c r="E519" i="16" s="1"/>
  <c r="F519" i="16"/>
  <c r="E520" i="16" s="1"/>
  <c r="F520" i="16"/>
  <c r="E521" i="16" s="1"/>
  <c r="F521" i="16"/>
  <c r="E522" i="16" s="1"/>
  <c r="F522" i="16"/>
  <c r="E523" i="16" s="1"/>
  <c r="F523" i="16"/>
  <c r="E524" i="16" s="1"/>
  <c r="F524" i="16"/>
  <c r="E525" i="16" s="1"/>
  <c r="F525" i="16"/>
  <c r="E526" i="16" s="1"/>
  <c r="F526" i="16"/>
  <c r="E527" i="16" s="1"/>
  <c r="F527" i="16"/>
  <c r="E528" i="16" s="1"/>
  <c r="F528" i="16"/>
  <c r="E529" i="16" s="1"/>
  <c r="F529" i="16"/>
  <c r="E530" i="16" s="1"/>
  <c r="F530" i="16"/>
  <c r="E531" i="16" s="1"/>
  <c r="F531" i="16"/>
  <c r="E532" i="16" s="1"/>
  <c r="F532" i="16"/>
  <c r="E533" i="16" s="1"/>
  <c r="F533" i="16"/>
  <c r="E534" i="16" s="1"/>
  <c r="F534" i="16"/>
  <c r="E535" i="16" s="1"/>
  <c r="F535" i="16"/>
  <c r="E536" i="16" s="1"/>
  <c r="F536" i="16"/>
  <c r="E537" i="16" s="1"/>
  <c r="F537" i="16"/>
  <c r="E538" i="16" s="1"/>
  <c r="F538" i="16"/>
  <c r="E539" i="16" s="1"/>
  <c r="F539" i="16"/>
  <c r="E540" i="16" s="1"/>
  <c r="F540" i="16"/>
  <c r="E541" i="16" s="1"/>
  <c r="F541" i="16"/>
  <c r="E542" i="16" s="1"/>
  <c r="F542" i="16"/>
  <c r="E543" i="16" s="1"/>
  <c r="F543" i="16"/>
  <c r="E544" i="16" s="1"/>
  <c r="F544" i="16"/>
  <c r="E545" i="16" s="1"/>
  <c r="F545" i="16"/>
  <c r="E546" i="16" s="1"/>
  <c r="F546" i="16"/>
  <c r="E547" i="16" s="1"/>
  <c r="F547" i="16"/>
  <c r="E548" i="16" s="1"/>
  <c r="F548" i="16"/>
  <c r="E549" i="16" s="1"/>
  <c r="F549" i="16"/>
  <c r="E550" i="16" s="1"/>
  <c r="F550" i="16"/>
  <c r="E551" i="16" s="1"/>
  <c r="F551" i="16"/>
  <c r="E552" i="16" s="1"/>
  <c r="F552" i="16"/>
  <c r="E553" i="16" s="1"/>
  <c r="F553" i="16"/>
  <c r="E554" i="16" s="1"/>
  <c r="F554" i="16"/>
  <c r="E555" i="16" s="1"/>
  <c r="F555" i="16"/>
  <c r="E556" i="16" s="1"/>
  <c r="F556" i="16"/>
  <c r="E557" i="16" s="1"/>
  <c r="F557" i="16"/>
  <c r="E558" i="16" s="1"/>
  <c r="F558" i="16"/>
  <c r="E559" i="16" s="1"/>
  <c r="F559" i="16"/>
  <c r="E560" i="16" s="1"/>
  <c r="F560" i="16"/>
  <c r="E561" i="16" s="1"/>
  <c r="F561" i="16"/>
  <c r="E562" i="16" s="1"/>
  <c r="F562" i="16"/>
  <c r="E563" i="16" s="1"/>
  <c r="F563" i="16"/>
  <c r="E564" i="16" s="1"/>
  <c r="F564" i="16"/>
  <c r="E565" i="16" s="1"/>
  <c r="F565" i="16"/>
  <c r="E566" i="16" s="1"/>
  <c r="F566" i="16"/>
  <c r="E567" i="16" s="1"/>
  <c r="F567" i="16"/>
  <c r="E568" i="16" s="1"/>
  <c r="F568" i="16"/>
  <c r="E569" i="16" s="1"/>
  <c r="F569" i="16"/>
  <c r="E570" i="16" s="1"/>
  <c r="F570" i="16"/>
  <c r="E571" i="16" s="1"/>
  <c r="F571" i="16"/>
  <c r="E572" i="16" s="1"/>
  <c r="F572" i="16"/>
  <c r="E573" i="16" s="1"/>
  <c r="F573" i="16"/>
  <c r="E574" i="16" s="1"/>
  <c r="F574" i="16"/>
  <c r="E575" i="16" s="1"/>
  <c r="F575" i="16"/>
  <c r="E576" i="16" s="1"/>
  <c r="F576" i="16"/>
  <c r="E577" i="16" s="1"/>
  <c r="F577" i="16"/>
  <c r="E578" i="16" s="1"/>
  <c r="F578" i="16"/>
  <c r="E579" i="16" s="1"/>
  <c r="F579" i="16"/>
  <c r="E580" i="16" s="1"/>
  <c r="F580" i="16"/>
  <c r="E581" i="16" s="1"/>
  <c r="F581" i="16"/>
  <c r="E582" i="16" s="1"/>
  <c r="F582" i="16"/>
  <c r="E583" i="16" s="1"/>
  <c r="F583" i="16"/>
  <c r="E584" i="16" s="1"/>
  <c r="F584" i="16"/>
  <c r="E585" i="16" s="1"/>
  <c r="F585" i="16"/>
  <c r="E586" i="16" s="1"/>
  <c r="F586" i="16"/>
  <c r="E587" i="16" s="1"/>
  <c r="F587" i="16"/>
  <c r="E588" i="16" s="1"/>
  <c r="F588" i="16"/>
  <c r="E589" i="16" s="1"/>
  <c r="F589" i="16"/>
  <c r="E590" i="16" s="1"/>
  <c r="F590" i="16"/>
  <c r="E591" i="16" s="1"/>
  <c r="F591" i="16"/>
  <c r="E592" i="16" s="1"/>
  <c r="F592" i="16"/>
  <c r="E593" i="16" s="1"/>
  <c r="F593" i="16"/>
  <c r="E594" i="16" s="1"/>
  <c r="F594" i="16"/>
  <c r="E595" i="16" s="1"/>
  <c r="F595" i="16"/>
  <c r="E596" i="16" s="1"/>
  <c r="F596" i="16"/>
  <c r="E597" i="16" s="1"/>
  <c r="F597" i="16"/>
  <c r="E598" i="16" s="1"/>
  <c r="F598" i="16"/>
  <c r="E599" i="16" s="1"/>
  <c r="F599" i="16"/>
  <c r="E600" i="16" s="1"/>
  <c r="F600" i="16"/>
  <c r="E601" i="16" s="1"/>
  <c r="F601" i="16"/>
  <c r="E602" i="16" s="1"/>
  <c r="F602" i="16"/>
  <c r="E603" i="16" s="1"/>
  <c r="F603" i="16"/>
  <c r="E604" i="16" s="1"/>
  <c r="F604" i="16"/>
  <c r="E605" i="16" s="1"/>
  <c r="F605" i="16"/>
  <c r="E606" i="16" s="1"/>
  <c r="F606" i="16"/>
  <c r="E607" i="16" s="1"/>
  <c r="F607" i="16"/>
  <c r="E608" i="16" s="1"/>
  <c r="F608" i="16"/>
  <c r="E609" i="16" s="1"/>
  <c r="F609" i="16"/>
  <c r="E610" i="16" s="1"/>
  <c r="F610" i="16"/>
  <c r="E611" i="16" s="1"/>
  <c r="F611" i="16"/>
  <c r="E612" i="16" s="1"/>
  <c r="F612" i="16"/>
  <c r="E613" i="16" s="1"/>
  <c r="F613" i="16"/>
  <c r="E614" i="16" s="1"/>
  <c r="F614" i="16"/>
  <c r="E615" i="16" s="1"/>
  <c r="F615" i="16"/>
  <c r="E616" i="16" s="1"/>
  <c r="F616" i="16"/>
  <c r="E617" i="16" s="1"/>
  <c r="F617" i="16"/>
  <c r="E618" i="16" s="1"/>
  <c r="F618" i="16"/>
  <c r="E619" i="16" s="1"/>
  <c r="F619" i="16"/>
  <c r="E620" i="16" s="1"/>
  <c r="F620" i="16"/>
  <c r="E621" i="16" s="1"/>
  <c r="F621" i="16"/>
  <c r="E622" i="16" s="1"/>
  <c r="F622" i="16"/>
  <c r="E623" i="16" s="1"/>
  <c r="F623" i="16"/>
  <c r="E624" i="16" s="1"/>
  <c r="F624" i="16"/>
  <c r="E625" i="16" s="1"/>
  <c r="F625" i="16"/>
  <c r="E626" i="16" s="1"/>
  <c r="F626" i="16"/>
  <c r="E627" i="16" s="1"/>
  <c r="F627" i="16"/>
  <c r="E628" i="16" s="1"/>
  <c r="F628" i="16"/>
  <c r="E629" i="16" s="1"/>
  <c r="F629" i="16"/>
  <c r="E630" i="16" s="1"/>
  <c r="F630" i="16"/>
  <c r="E631" i="16" s="1"/>
  <c r="F631" i="16"/>
  <c r="E632" i="16" s="1"/>
  <c r="F632" i="16"/>
  <c r="E633" i="16" s="1"/>
  <c r="F633" i="16"/>
  <c r="E634" i="16" s="1"/>
  <c r="F634" i="16"/>
  <c r="E635" i="16" s="1"/>
  <c r="F635" i="16"/>
  <c r="E636" i="16" s="1"/>
  <c r="F636" i="16"/>
  <c r="E637" i="16" s="1"/>
  <c r="F637" i="16"/>
  <c r="E638" i="16" s="1"/>
  <c r="F638" i="16"/>
  <c r="E639" i="16" s="1"/>
  <c r="F639" i="16"/>
  <c r="E640" i="16" s="1"/>
  <c r="F640" i="16"/>
  <c r="E641" i="16" s="1"/>
  <c r="F641" i="16"/>
  <c r="E642" i="16" s="1"/>
  <c r="F642" i="16"/>
  <c r="E643" i="16" s="1"/>
  <c r="F643" i="16"/>
  <c r="E644" i="16" s="1"/>
  <c r="F644" i="16"/>
  <c r="E645" i="16" s="1"/>
  <c r="F645" i="16"/>
  <c r="E646" i="16" s="1"/>
  <c r="F646" i="16"/>
  <c r="E647" i="16" s="1"/>
  <c r="F647" i="16"/>
  <c r="E648" i="16" s="1"/>
  <c r="F648" i="16"/>
  <c r="E649" i="16" s="1"/>
  <c r="F649" i="16"/>
  <c r="E650" i="16" s="1"/>
  <c r="F650" i="16"/>
  <c r="E651" i="16" s="1"/>
  <c r="F651" i="16"/>
  <c r="E652" i="16" s="1"/>
  <c r="F652" i="16"/>
  <c r="E653" i="16" s="1"/>
  <c r="F653" i="16"/>
  <c r="E654" i="16" s="1"/>
  <c r="F654" i="16"/>
  <c r="E655" i="16" s="1"/>
  <c r="F655" i="16"/>
  <c r="E656" i="16" s="1"/>
  <c r="F656" i="16"/>
  <c r="E657" i="16" s="1"/>
  <c r="F657" i="16"/>
  <c r="E658" i="16" s="1"/>
  <c r="F658" i="16"/>
  <c r="E659" i="16" s="1"/>
  <c r="F659" i="16"/>
  <c r="E660" i="16" s="1"/>
  <c r="F660" i="16"/>
  <c r="E661" i="16" s="1"/>
  <c r="F661" i="16"/>
  <c r="E662" i="16" s="1"/>
  <c r="F662" i="16"/>
  <c r="E663" i="16" s="1"/>
  <c r="F663" i="16"/>
  <c r="E664" i="16" s="1"/>
  <c r="F664" i="16"/>
  <c r="E665" i="16" s="1"/>
  <c r="F665" i="16"/>
  <c r="E666" i="16" s="1"/>
  <c r="F666" i="16"/>
  <c r="E667" i="16" s="1"/>
  <c r="F667" i="16"/>
  <c r="E668" i="16" s="1"/>
  <c r="F668" i="16"/>
  <c r="E669" i="16" s="1"/>
  <c r="F669" i="16"/>
  <c r="E670" i="16" s="1"/>
  <c r="F670" i="16"/>
  <c r="E671" i="16" s="1"/>
  <c r="F671" i="16"/>
  <c r="E672" i="16" s="1"/>
  <c r="F672" i="16"/>
  <c r="E673" i="16" s="1"/>
  <c r="F673" i="16"/>
  <c r="E674" i="16" s="1"/>
  <c r="F674" i="16"/>
  <c r="E675" i="16" s="1"/>
  <c r="F675" i="16"/>
  <c r="E676" i="16" s="1"/>
  <c r="F676" i="16"/>
  <c r="E677" i="16" s="1"/>
  <c r="F677" i="16"/>
  <c r="E678" i="16" s="1"/>
  <c r="F678" i="16"/>
  <c r="E679" i="16" s="1"/>
  <c r="F679" i="16"/>
  <c r="E680" i="16" s="1"/>
  <c r="F680" i="16"/>
  <c r="E681" i="16" s="1"/>
  <c r="F681" i="16"/>
  <c r="E682" i="16" s="1"/>
  <c r="F682" i="16"/>
  <c r="E683" i="16" s="1"/>
  <c r="F683" i="16"/>
  <c r="E684" i="16" s="1"/>
  <c r="F684" i="16"/>
  <c r="E685" i="16" s="1"/>
  <c r="F685" i="16"/>
  <c r="E686" i="16" s="1"/>
  <c r="F686" i="16"/>
  <c r="E687" i="16" s="1"/>
  <c r="F687" i="16"/>
  <c r="E688" i="16" s="1"/>
  <c r="F688" i="16"/>
  <c r="E689" i="16" s="1"/>
  <c r="F689" i="16"/>
  <c r="E690" i="16" s="1"/>
  <c r="F690" i="16"/>
  <c r="E691" i="16" s="1"/>
  <c r="F691" i="16"/>
  <c r="E692" i="16" s="1"/>
  <c r="F692" i="16"/>
  <c r="E693" i="16" s="1"/>
  <c r="F693" i="16"/>
  <c r="E694" i="16" s="1"/>
  <c r="F694" i="16"/>
  <c r="E695" i="16" s="1"/>
  <c r="F695" i="16"/>
  <c r="E696" i="16" s="1"/>
  <c r="F696" i="16"/>
  <c r="E697" i="16" s="1"/>
  <c r="F697" i="16"/>
  <c r="E698" i="16" s="1"/>
  <c r="F698" i="16"/>
  <c r="E699" i="16" s="1"/>
  <c r="F699" i="16"/>
  <c r="E700" i="16" s="1"/>
  <c r="F700" i="16"/>
  <c r="E701" i="16" s="1"/>
  <c r="F701" i="16"/>
  <c r="E702" i="16" s="1"/>
  <c r="F702" i="16"/>
  <c r="E703" i="16" s="1"/>
  <c r="F703" i="16"/>
  <c r="E704" i="16" s="1"/>
  <c r="F704" i="16"/>
  <c r="E705" i="16" s="1"/>
  <c r="F705" i="16"/>
  <c r="E706" i="16" s="1"/>
  <c r="F706" i="16"/>
  <c r="E707" i="16" s="1"/>
  <c r="F707" i="16"/>
  <c r="E708" i="16" s="1"/>
  <c r="F708" i="16"/>
  <c r="E709" i="16" s="1"/>
  <c r="F709" i="16"/>
  <c r="E710" i="16" s="1"/>
  <c r="F710" i="16"/>
  <c r="E711" i="16" s="1"/>
  <c r="F711" i="16"/>
  <c r="E712" i="16" s="1"/>
  <c r="F712" i="16"/>
  <c r="E713" i="16" s="1"/>
  <c r="F713" i="16"/>
  <c r="E714" i="16" s="1"/>
  <c r="F714" i="16"/>
  <c r="E715" i="16" s="1"/>
  <c r="F715" i="16"/>
  <c r="E716" i="16" s="1"/>
  <c r="F716" i="16"/>
  <c r="E717" i="16" s="1"/>
  <c r="F717" i="16"/>
  <c r="E718" i="16" s="1"/>
  <c r="F718" i="16"/>
  <c r="E719" i="16" s="1"/>
  <c r="F719" i="16"/>
  <c r="E720" i="16" s="1"/>
  <c r="F720" i="16"/>
  <c r="E721" i="16" s="1"/>
  <c r="F721" i="16"/>
  <c r="E722" i="16" s="1"/>
  <c r="F722" i="16"/>
  <c r="E723" i="16" s="1"/>
  <c r="F723" i="16"/>
  <c r="E724" i="16" s="1"/>
  <c r="F724" i="16"/>
  <c r="E725" i="16" s="1"/>
  <c r="F725" i="16"/>
  <c r="E726" i="16" s="1"/>
  <c r="F726" i="16"/>
  <c r="E727" i="16" s="1"/>
  <c r="F727" i="16"/>
  <c r="E728" i="16" s="1"/>
  <c r="F728" i="16"/>
  <c r="E729" i="16" s="1"/>
  <c r="F729" i="16"/>
  <c r="E730" i="16" s="1"/>
  <c r="F730" i="16"/>
  <c r="E731" i="16" s="1"/>
  <c r="F731" i="16"/>
  <c r="E732" i="16" s="1"/>
  <c r="F732" i="16"/>
  <c r="E733" i="16" s="1"/>
  <c r="F733" i="16"/>
  <c r="E734" i="16" s="1"/>
  <c r="F734" i="16"/>
  <c r="E735" i="16" s="1"/>
  <c r="F735" i="16"/>
  <c r="E736" i="16" s="1"/>
  <c r="F736" i="16"/>
  <c r="E737" i="16" s="1"/>
  <c r="F737" i="16"/>
  <c r="E738" i="16" s="1"/>
  <c r="F738" i="16"/>
  <c r="E739" i="16" s="1"/>
  <c r="F739" i="16"/>
  <c r="E740" i="16" s="1"/>
  <c r="F740" i="16"/>
  <c r="E741" i="16" s="1"/>
  <c r="F741" i="16"/>
  <c r="E742" i="16" s="1"/>
  <c r="F742" i="16"/>
  <c r="E743" i="16" s="1"/>
  <c r="F743" i="16"/>
  <c r="E744" i="16" s="1"/>
  <c r="F744" i="16"/>
  <c r="E745" i="16" s="1"/>
  <c r="F745" i="16"/>
  <c r="E746" i="16" s="1"/>
  <c r="F746" i="16"/>
  <c r="E747" i="16" s="1"/>
  <c r="F747" i="16"/>
  <c r="E748" i="16" s="1"/>
  <c r="F748" i="16"/>
  <c r="E749" i="16" s="1"/>
  <c r="F749" i="16"/>
  <c r="E750" i="16" s="1"/>
  <c r="F750" i="16"/>
  <c r="E751" i="16" s="1"/>
  <c r="F751" i="16"/>
  <c r="E752" i="16" s="1"/>
  <c r="F752" i="16"/>
  <c r="E753" i="16" s="1"/>
  <c r="F753" i="16"/>
  <c r="E754" i="16" s="1"/>
  <c r="F754" i="16"/>
  <c r="E755" i="16" s="1"/>
  <c r="F755" i="16"/>
  <c r="E756" i="16" s="1"/>
  <c r="F756" i="16"/>
  <c r="E757" i="16" s="1"/>
  <c r="F757" i="16"/>
  <c r="E758" i="16" s="1"/>
  <c r="F758" i="16"/>
  <c r="E759" i="16" s="1"/>
  <c r="F759" i="16"/>
  <c r="E760" i="16" s="1"/>
  <c r="F760" i="16"/>
  <c r="E761" i="16" s="1"/>
  <c r="F761" i="16"/>
  <c r="E762" i="16" s="1"/>
  <c r="F762" i="16"/>
  <c r="E763" i="16" s="1"/>
  <c r="F763" i="16"/>
  <c r="E764" i="16" s="1"/>
  <c r="F764" i="16"/>
  <c r="E765" i="16" s="1"/>
  <c r="F765" i="16"/>
  <c r="E766" i="16" s="1"/>
  <c r="F766" i="16"/>
  <c r="E767" i="16" s="1"/>
  <c r="F767" i="16"/>
  <c r="E768" i="16" s="1"/>
  <c r="F768" i="16"/>
  <c r="E769" i="16" s="1"/>
  <c r="F769" i="16"/>
  <c r="E770" i="16" s="1"/>
  <c r="F770" i="16"/>
  <c r="E771" i="16" s="1"/>
  <c r="F771" i="16"/>
  <c r="E772" i="16" s="1"/>
  <c r="F772" i="16"/>
  <c r="E773" i="16" s="1"/>
  <c r="F773" i="16"/>
  <c r="E774" i="16" s="1"/>
  <c r="F774" i="16"/>
  <c r="E775" i="16" s="1"/>
  <c r="F775" i="16"/>
  <c r="E776" i="16" s="1"/>
  <c r="F776" i="16"/>
  <c r="E777" i="16" s="1"/>
  <c r="F777" i="16"/>
  <c r="E778" i="16" s="1"/>
  <c r="F778" i="16"/>
  <c r="E779" i="16" s="1"/>
  <c r="F779" i="16"/>
  <c r="E780" i="16" s="1"/>
  <c r="F780" i="16"/>
  <c r="E781" i="16" s="1"/>
  <c r="F781" i="16"/>
  <c r="E782" i="16" s="1"/>
  <c r="F782" i="16"/>
  <c r="E783" i="16" s="1"/>
  <c r="F783" i="16"/>
  <c r="E784" i="16" s="1"/>
  <c r="F784" i="16"/>
  <c r="E785" i="16" s="1"/>
  <c r="F785" i="16"/>
  <c r="E786" i="16" s="1"/>
  <c r="F786" i="16"/>
  <c r="E787" i="16" s="1"/>
  <c r="F787" i="16"/>
  <c r="E788" i="16" s="1"/>
  <c r="F788" i="16"/>
  <c r="E789" i="16" s="1"/>
  <c r="F789" i="16"/>
  <c r="E790" i="16" s="1"/>
  <c r="F790" i="16"/>
  <c r="E791" i="16" s="1"/>
  <c r="F791" i="16"/>
  <c r="E792" i="16" s="1"/>
  <c r="F792" i="16"/>
  <c r="E793" i="16" s="1"/>
  <c r="F793" i="16"/>
  <c r="E794" i="16" s="1"/>
  <c r="F794" i="16"/>
  <c r="E795" i="16" s="1"/>
  <c r="F795" i="16"/>
  <c r="E796" i="16" s="1"/>
  <c r="F796" i="16"/>
  <c r="E797" i="16" s="1"/>
  <c r="F797" i="16"/>
  <c r="E798" i="16" s="1"/>
  <c r="F798" i="16"/>
  <c r="E799" i="16" s="1"/>
  <c r="F799" i="16"/>
  <c r="E800" i="16" s="1"/>
  <c r="F800" i="16"/>
  <c r="E801" i="16" s="1"/>
  <c r="F801" i="16"/>
  <c r="E802" i="16" s="1"/>
  <c r="F802" i="16"/>
  <c r="E803" i="16" s="1"/>
  <c r="F803" i="16"/>
  <c r="E804" i="16" s="1"/>
  <c r="F804" i="16"/>
  <c r="E805" i="16" s="1"/>
  <c r="F805" i="16"/>
  <c r="E806" i="16" s="1"/>
  <c r="F806" i="16"/>
  <c r="E807" i="16" s="1"/>
  <c r="F807" i="16"/>
  <c r="E808" i="16" s="1"/>
  <c r="F808" i="16"/>
  <c r="E809" i="16" s="1"/>
  <c r="F809" i="16"/>
  <c r="E810" i="16" s="1"/>
  <c r="F810" i="16"/>
  <c r="E811" i="16" s="1"/>
  <c r="F811" i="16"/>
  <c r="E812" i="16" s="1"/>
  <c r="F812" i="16"/>
  <c r="E813" i="16" s="1"/>
  <c r="F813" i="16"/>
  <c r="E814" i="16" s="1"/>
  <c r="F814" i="16"/>
  <c r="E815" i="16" s="1"/>
  <c r="F815" i="16"/>
  <c r="E816" i="16" s="1"/>
  <c r="F816" i="16"/>
  <c r="E817" i="16" s="1"/>
  <c r="F817" i="16"/>
  <c r="E818" i="16" s="1"/>
  <c r="F818" i="16"/>
  <c r="E819" i="16" s="1"/>
  <c r="F819" i="16"/>
  <c r="E820" i="16" s="1"/>
  <c r="F820" i="16"/>
  <c r="E821" i="16" s="1"/>
  <c r="F821" i="16"/>
  <c r="E822" i="16" s="1"/>
  <c r="F822" i="16"/>
  <c r="E823" i="16" s="1"/>
  <c r="F823" i="16"/>
  <c r="E824" i="16" s="1"/>
  <c r="F824" i="16"/>
  <c r="E825" i="16" s="1"/>
  <c r="F825" i="16"/>
  <c r="E826" i="16" s="1"/>
  <c r="F826" i="16"/>
  <c r="E827" i="16" s="1"/>
  <c r="F827" i="16"/>
  <c r="E828" i="16" s="1"/>
  <c r="F828" i="16"/>
  <c r="E829" i="16" s="1"/>
  <c r="F829" i="16"/>
  <c r="E830" i="16" s="1"/>
  <c r="F830" i="16"/>
  <c r="E831" i="16" s="1"/>
  <c r="F831" i="16"/>
  <c r="E832" i="16" s="1"/>
  <c r="F832" i="16"/>
  <c r="E833" i="16" s="1"/>
  <c r="F833" i="16"/>
  <c r="E834" i="16" s="1"/>
  <c r="F834" i="16"/>
  <c r="E835" i="16" s="1"/>
  <c r="F835" i="16"/>
  <c r="E836" i="16" s="1"/>
  <c r="F836" i="16"/>
  <c r="E837" i="16" s="1"/>
  <c r="F837" i="16"/>
  <c r="E838" i="16" s="1"/>
  <c r="F838" i="16"/>
  <c r="E839" i="16" s="1"/>
  <c r="F839" i="16"/>
  <c r="E840" i="16" s="1"/>
  <c r="F840" i="16"/>
  <c r="E841" i="16" s="1"/>
  <c r="F841" i="16"/>
  <c r="E842" i="16" s="1"/>
  <c r="F842" i="16"/>
  <c r="E843" i="16" s="1"/>
  <c r="F843" i="16"/>
  <c r="E844" i="16" s="1"/>
  <c r="F844" i="16"/>
  <c r="E845" i="16" s="1"/>
  <c r="F845" i="16"/>
  <c r="E846" i="16" s="1"/>
  <c r="F846" i="16"/>
  <c r="E847" i="16" s="1"/>
  <c r="F847" i="16"/>
  <c r="E848" i="16" s="1"/>
  <c r="F848" i="16"/>
  <c r="E849" i="16" s="1"/>
  <c r="F849" i="16"/>
  <c r="E850" i="16" s="1"/>
  <c r="F850" i="16"/>
  <c r="E851" i="16" s="1"/>
  <c r="F851" i="16"/>
  <c r="E852" i="16" s="1"/>
  <c r="F852" i="16"/>
  <c r="E853" i="16" s="1"/>
  <c r="F853" i="16"/>
  <c r="E854" i="16" s="1"/>
  <c r="F854" i="16"/>
  <c r="E855" i="16" s="1"/>
  <c r="F855" i="16"/>
  <c r="E856" i="16" s="1"/>
  <c r="F856" i="16"/>
  <c r="E857" i="16" s="1"/>
  <c r="F857" i="16"/>
  <c r="E858" i="16" s="1"/>
  <c r="F858" i="16"/>
  <c r="E859" i="16" s="1"/>
  <c r="F859" i="16"/>
  <c r="E860" i="16" s="1"/>
  <c r="F860" i="16"/>
  <c r="E861" i="16" s="1"/>
  <c r="F861" i="16"/>
  <c r="E862" i="16" s="1"/>
  <c r="F862" i="16"/>
  <c r="E863" i="16" s="1"/>
  <c r="F863" i="16"/>
  <c r="E864" i="16" s="1"/>
  <c r="F864" i="16"/>
  <c r="E865" i="16" s="1"/>
  <c r="F865" i="16"/>
  <c r="E866" i="16" s="1"/>
  <c r="F866" i="16"/>
  <c r="E867" i="16" s="1"/>
  <c r="F867" i="16"/>
  <c r="E868" i="16" s="1"/>
  <c r="F868" i="16"/>
  <c r="E869" i="16" s="1"/>
  <c r="F869" i="16"/>
  <c r="E870" i="16" s="1"/>
  <c r="F870" i="16"/>
  <c r="E871" i="16" s="1"/>
  <c r="F871" i="16"/>
  <c r="E872" i="16" s="1"/>
  <c r="F872" i="16"/>
  <c r="E873" i="16" s="1"/>
  <c r="F873" i="16"/>
  <c r="E874" i="16" s="1"/>
  <c r="F874" i="16"/>
  <c r="E875" i="16" s="1"/>
  <c r="F875" i="16"/>
  <c r="E876" i="16" s="1"/>
  <c r="F876" i="16"/>
  <c r="E877" i="16" s="1"/>
  <c r="F877" i="16"/>
  <c r="E878" i="16" s="1"/>
  <c r="F878" i="16"/>
  <c r="E879" i="16" s="1"/>
  <c r="F879" i="16"/>
  <c r="E880" i="16" s="1"/>
  <c r="F880" i="16"/>
  <c r="E881" i="16" s="1"/>
  <c r="F881" i="16"/>
  <c r="E882" i="16" s="1"/>
  <c r="F882" i="16"/>
  <c r="E883" i="16" s="1"/>
  <c r="F883" i="16"/>
  <c r="E884" i="16" s="1"/>
  <c r="F884" i="16"/>
  <c r="E885" i="16" s="1"/>
  <c r="F885" i="16"/>
  <c r="E886" i="16" s="1"/>
  <c r="F886" i="16"/>
  <c r="E887" i="16" s="1"/>
  <c r="F887" i="16"/>
  <c r="E888" i="16" s="1"/>
  <c r="F888" i="16"/>
  <c r="E889" i="16" s="1"/>
  <c r="F889" i="16"/>
  <c r="E890" i="16" s="1"/>
  <c r="F890" i="16"/>
  <c r="E891" i="16" s="1"/>
  <c r="F891" i="16"/>
  <c r="E892" i="16" s="1"/>
  <c r="F892" i="16"/>
  <c r="E893" i="16" s="1"/>
  <c r="F893" i="16"/>
  <c r="E894" i="16" s="1"/>
  <c r="F894" i="16"/>
  <c r="E895" i="16" s="1"/>
  <c r="F895" i="16"/>
  <c r="E896" i="16" s="1"/>
  <c r="F896" i="16"/>
  <c r="E897" i="16" s="1"/>
  <c r="F897" i="16"/>
  <c r="E898" i="16" s="1"/>
  <c r="F898" i="16"/>
  <c r="E899" i="16" s="1"/>
  <c r="F899" i="16"/>
  <c r="E900" i="16" s="1"/>
  <c r="F900" i="16"/>
  <c r="E901" i="16" s="1"/>
  <c r="F901" i="16"/>
  <c r="E902" i="16" s="1"/>
  <c r="F902" i="16"/>
  <c r="E903" i="16" s="1"/>
  <c r="F903" i="16"/>
  <c r="E904" i="16" s="1"/>
  <c r="F904" i="16"/>
  <c r="E905" i="16" s="1"/>
  <c r="F905" i="16"/>
  <c r="E906" i="16" s="1"/>
  <c r="F906" i="16"/>
  <c r="E907" i="16" s="1"/>
  <c r="F907" i="16"/>
  <c r="E908" i="16" s="1"/>
  <c r="F908" i="16"/>
  <c r="E909" i="16" s="1"/>
  <c r="F909" i="16"/>
  <c r="E910" i="16" s="1"/>
  <c r="F910" i="16"/>
  <c r="E911" i="16" s="1"/>
  <c r="F911" i="16"/>
  <c r="E912" i="16" s="1"/>
  <c r="F912" i="16"/>
  <c r="E913" i="16" s="1"/>
  <c r="F913" i="16"/>
  <c r="E914" i="16" s="1"/>
  <c r="F914" i="16"/>
  <c r="E915" i="16" s="1"/>
  <c r="F915" i="16"/>
  <c r="E916" i="16" s="1"/>
  <c r="F916" i="16"/>
  <c r="E917" i="16" s="1"/>
  <c r="F917" i="16"/>
  <c r="E918" i="16" s="1"/>
  <c r="F918" i="16"/>
  <c r="E919" i="16" s="1"/>
  <c r="F919" i="16"/>
  <c r="E920" i="16" s="1"/>
  <c r="F920" i="16"/>
  <c r="E921" i="16" s="1"/>
  <c r="F921" i="16"/>
  <c r="E922" i="16" s="1"/>
  <c r="F922" i="16"/>
  <c r="E923" i="16" s="1"/>
  <c r="F923" i="16"/>
  <c r="E924" i="16" s="1"/>
  <c r="F924" i="16"/>
  <c r="E925" i="16" s="1"/>
  <c r="F925" i="16"/>
  <c r="E926" i="16" s="1"/>
  <c r="F926" i="16"/>
  <c r="E927" i="16" s="1"/>
  <c r="F927" i="16"/>
  <c r="E928" i="16" s="1"/>
  <c r="F928" i="16"/>
  <c r="E929" i="16" s="1"/>
  <c r="F929" i="16"/>
  <c r="E930" i="16" s="1"/>
  <c r="F930" i="16"/>
  <c r="E931" i="16" s="1"/>
  <c r="F931" i="16"/>
  <c r="E932" i="16" s="1"/>
  <c r="F932" i="16"/>
  <c r="E933" i="16" s="1"/>
  <c r="F933" i="16"/>
  <c r="E934" i="16" s="1"/>
  <c r="F934" i="16"/>
  <c r="E935" i="16" s="1"/>
  <c r="F935" i="16"/>
  <c r="E936" i="16" s="1"/>
  <c r="F936" i="16"/>
  <c r="E937" i="16" s="1"/>
  <c r="F937" i="16"/>
  <c r="E938" i="16" s="1"/>
  <c r="F938" i="16"/>
  <c r="E939" i="16" s="1"/>
  <c r="F939" i="16"/>
  <c r="E940" i="16" s="1"/>
  <c r="F940" i="16"/>
  <c r="E941" i="16" s="1"/>
  <c r="F941" i="16"/>
  <c r="E942" i="16" s="1"/>
  <c r="F942" i="16"/>
  <c r="E943" i="16" s="1"/>
  <c r="F943" i="16"/>
  <c r="E944" i="16" s="1"/>
  <c r="F944" i="16"/>
  <c r="E945" i="16" s="1"/>
  <c r="F945" i="16"/>
  <c r="E946" i="16" s="1"/>
  <c r="F946" i="16"/>
  <c r="E947" i="16" s="1"/>
  <c r="F947" i="16"/>
  <c r="E948" i="16" s="1"/>
  <c r="F948" i="16"/>
  <c r="E949" i="16" s="1"/>
  <c r="F949" i="16"/>
  <c r="E950" i="16" s="1"/>
  <c r="F950" i="16"/>
  <c r="E951" i="16" s="1"/>
  <c r="F951" i="16"/>
  <c r="E952" i="16" s="1"/>
  <c r="F952" i="16"/>
  <c r="E953" i="16" s="1"/>
  <c r="F953" i="16"/>
  <c r="E954" i="16" s="1"/>
  <c r="F954" i="16"/>
  <c r="E955" i="16" s="1"/>
  <c r="F955" i="16"/>
  <c r="E956" i="16" s="1"/>
  <c r="F956" i="16"/>
  <c r="E957" i="16" s="1"/>
  <c r="F957" i="16"/>
  <c r="E958" i="16" s="1"/>
  <c r="F958" i="16"/>
  <c r="E959" i="16" s="1"/>
  <c r="F959" i="16"/>
  <c r="E960" i="16" s="1"/>
  <c r="F960" i="16"/>
  <c r="E961" i="16" s="1"/>
  <c r="F961" i="16"/>
  <c r="E962" i="16" s="1"/>
  <c r="F962" i="16"/>
  <c r="E963" i="16" s="1"/>
  <c r="F963" i="16"/>
  <c r="E964" i="16" s="1"/>
  <c r="F964" i="16"/>
  <c r="E965" i="16" s="1"/>
  <c r="F965" i="16"/>
  <c r="E966" i="16" s="1"/>
  <c r="F966" i="16"/>
  <c r="E967" i="16" s="1"/>
  <c r="F967" i="16"/>
  <c r="E968" i="16" s="1"/>
  <c r="F968" i="16"/>
  <c r="E969" i="16" s="1"/>
  <c r="F969" i="16"/>
  <c r="E970" i="16" s="1"/>
  <c r="F970" i="16"/>
  <c r="E971" i="16" s="1"/>
  <c r="F971" i="16"/>
  <c r="E972" i="16" s="1"/>
  <c r="F972" i="16"/>
  <c r="E973" i="16" s="1"/>
  <c r="F973" i="16"/>
  <c r="E974" i="16" s="1"/>
  <c r="F974" i="16"/>
  <c r="E975" i="16" s="1"/>
  <c r="F975" i="16"/>
  <c r="E976" i="16" s="1"/>
  <c r="F976" i="16"/>
  <c r="E977" i="16" s="1"/>
  <c r="F977" i="16"/>
  <c r="E978" i="16" s="1"/>
  <c r="F978" i="16"/>
  <c r="E979" i="16" s="1"/>
  <c r="F979" i="16"/>
  <c r="E980" i="16" s="1"/>
  <c r="F980" i="16"/>
  <c r="E981" i="16" s="1"/>
  <c r="F981" i="16"/>
  <c r="E982" i="16" s="1"/>
  <c r="F982" i="16"/>
  <c r="E983" i="16" s="1"/>
  <c r="F983" i="16"/>
  <c r="E984" i="16" s="1"/>
  <c r="F984" i="16"/>
  <c r="E985" i="16" s="1"/>
  <c r="F985" i="16"/>
  <c r="E986" i="16" s="1"/>
  <c r="F986" i="16"/>
  <c r="E987" i="16" s="1"/>
  <c r="F987" i="16"/>
  <c r="E988" i="16" s="1"/>
  <c r="F988" i="16"/>
  <c r="E989" i="16" s="1"/>
  <c r="F989" i="16"/>
  <c r="E990" i="16" s="1"/>
  <c r="F990" i="16"/>
  <c r="E991" i="16" s="1"/>
  <c r="F991" i="16"/>
  <c r="E992" i="16" s="1"/>
  <c r="F992" i="16"/>
  <c r="E993" i="16" s="1"/>
  <c r="F993" i="16"/>
  <c r="E994" i="16" s="1"/>
  <c r="F994" i="16"/>
  <c r="E995" i="16" s="1"/>
  <c r="F995" i="16"/>
  <c r="E996" i="16" s="1"/>
  <c r="F996" i="16"/>
  <c r="E997" i="16" s="1"/>
  <c r="F997" i="16"/>
  <c r="E998" i="16" s="1"/>
  <c r="F998" i="16"/>
  <c r="E999" i="16" s="1"/>
  <c r="F999" i="16"/>
  <c r="E1000" i="16" s="1"/>
  <c r="F1000" i="16"/>
  <c r="E1001" i="16" s="1"/>
  <c r="F1001" i="16"/>
  <c r="E1002" i="16" s="1"/>
  <c r="F1002" i="16"/>
  <c r="E1003" i="16" s="1"/>
  <c r="F1003" i="16"/>
  <c r="E1004" i="16" s="1"/>
  <c r="F1004" i="16"/>
  <c r="E1005" i="16" s="1"/>
  <c r="F1005" i="16"/>
  <c r="E1006" i="16" s="1"/>
  <c r="F1006" i="16"/>
  <c r="E1007" i="16" s="1"/>
  <c r="F1007" i="16"/>
  <c r="E1008" i="16" s="1"/>
  <c r="F1008" i="16"/>
  <c r="E1009" i="16" s="1"/>
  <c r="F1009" i="16"/>
  <c r="E1010" i="16" s="1"/>
  <c r="F1010" i="16"/>
  <c r="E1011" i="16" s="1"/>
  <c r="F1011" i="16"/>
  <c r="E1012" i="16" s="1"/>
  <c r="F1012" i="16"/>
  <c r="E1013" i="16" s="1"/>
  <c r="F1013" i="16"/>
  <c r="E1014" i="16" s="1"/>
  <c r="F1014" i="16"/>
  <c r="E1015" i="16" s="1"/>
  <c r="F1015" i="16"/>
  <c r="E1016" i="16" s="1"/>
  <c r="F1016" i="16"/>
  <c r="E1017" i="16" s="1"/>
  <c r="F1017" i="16"/>
  <c r="E1018" i="16" s="1"/>
  <c r="F1018" i="16"/>
  <c r="E1019" i="16" s="1"/>
  <c r="F1019" i="16"/>
  <c r="E1020" i="16" s="1"/>
  <c r="F1020" i="16"/>
  <c r="E1021" i="16" s="1"/>
  <c r="F1021" i="16"/>
  <c r="E1022" i="16" s="1"/>
  <c r="F1022" i="16"/>
  <c r="E1023" i="16" s="1"/>
  <c r="F1023" i="16"/>
  <c r="E1024" i="16" s="1"/>
  <c r="F1024" i="16"/>
  <c r="E1025" i="16" s="1"/>
  <c r="F1025" i="16"/>
  <c r="E1026" i="16" s="1"/>
  <c r="F1026" i="16"/>
  <c r="E1027" i="16" s="1"/>
  <c r="F1027" i="16"/>
  <c r="E1028" i="16" s="1"/>
  <c r="F1028" i="16"/>
  <c r="E1029" i="16" s="1"/>
  <c r="F1029" i="16"/>
  <c r="E1030" i="16" s="1"/>
  <c r="F1030" i="16"/>
  <c r="E1031" i="16" s="1"/>
  <c r="F1031" i="16"/>
  <c r="E1032" i="16" s="1"/>
  <c r="F1032" i="16"/>
  <c r="E1033" i="16" s="1"/>
  <c r="F1033" i="16"/>
  <c r="E1034" i="16" s="1"/>
  <c r="F1034" i="16"/>
  <c r="E1035" i="16" s="1"/>
  <c r="F1035" i="16"/>
  <c r="E1036" i="16" s="1"/>
  <c r="F1036" i="16"/>
  <c r="E1037" i="16" s="1"/>
  <c r="F1037" i="16"/>
  <c r="E1038" i="16" s="1"/>
  <c r="F1038" i="16"/>
  <c r="E1039" i="16" s="1"/>
  <c r="F1039" i="16"/>
  <c r="E1040" i="16" s="1"/>
  <c r="F1040" i="16"/>
  <c r="E1041" i="16" s="1"/>
  <c r="F1041" i="16"/>
  <c r="E1042" i="16" s="1"/>
  <c r="F1042" i="16"/>
  <c r="E1043" i="16" s="1"/>
  <c r="F1043" i="16"/>
  <c r="E1044" i="16" s="1"/>
  <c r="F1044" i="16"/>
  <c r="E1045" i="16" s="1"/>
  <c r="F1045" i="16"/>
  <c r="E1046" i="16" s="1"/>
  <c r="F1046" i="16"/>
  <c r="E1047" i="16" s="1"/>
  <c r="F1047" i="16"/>
  <c r="E1048" i="16" s="1"/>
  <c r="F1048" i="16"/>
  <c r="E1049" i="16" s="1"/>
  <c r="F1049" i="16"/>
  <c r="E1050" i="16" s="1"/>
  <c r="F1050" i="16"/>
  <c r="E1051" i="16" s="1"/>
  <c r="F1051" i="16"/>
  <c r="E1052" i="16" s="1"/>
  <c r="F1052" i="16"/>
  <c r="E1053" i="16" s="1"/>
  <c r="F1053" i="16"/>
  <c r="E1054" i="16" s="1"/>
  <c r="F1054" i="16"/>
  <c r="E1055" i="16" s="1"/>
  <c r="F1055" i="16"/>
  <c r="E1056" i="16" s="1"/>
  <c r="F1056" i="16"/>
  <c r="E1057" i="16" s="1"/>
  <c r="F1057" i="16"/>
  <c r="E1058" i="16" s="1"/>
  <c r="F1058" i="16"/>
  <c r="E1059" i="16" s="1"/>
  <c r="F1059" i="16"/>
  <c r="E1060" i="16" s="1"/>
  <c r="F1060" i="16"/>
  <c r="E1061" i="16" s="1"/>
  <c r="F1061" i="16"/>
  <c r="E1062" i="16" s="1"/>
  <c r="F1062" i="16"/>
  <c r="E1063" i="16" s="1"/>
  <c r="F1063" i="16"/>
  <c r="E1064" i="16" s="1"/>
  <c r="F1064" i="16"/>
  <c r="E1065" i="16" s="1"/>
  <c r="F1065" i="16"/>
  <c r="E1066" i="16" s="1"/>
  <c r="F1066" i="16"/>
  <c r="E1067" i="16" s="1"/>
  <c r="F1067" i="16"/>
  <c r="E1068" i="16" s="1"/>
  <c r="F1068" i="16"/>
  <c r="E1069" i="16" s="1"/>
  <c r="F1069" i="16"/>
  <c r="E1070" i="16" s="1"/>
  <c r="F1070" i="16"/>
  <c r="E1071" i="16" s="1"/>
  <c r="F1071" i="16"/>
  <c r="E1072" i="16" s="1"/>
  <c r="F1072" i="16"/>
  <c r="E1073" i="16" s="1"/>
  <c r="F1073" i="16"/>
  <c r="E1074" i="16" s="1"/>
  <c r="F1074" i="16"/>
  <c r="E1075" i="16" s="1"/>
  <c r="F1075" i="16"/>
  <c r="E1076" i="16" s="1"/>
  <c r="F1076" i="16"/>
  <c r="E1077" i="16" s="1"/>
  <c r="F1077" i="16"/>
  <c r="E1078" i="16" s="1"/>
  <c r="F1078" i="16"/>
  <c r="E1079" i="16" s="1"/>
  <c r="F1079" i="16"/>
  <c r="E1080" i="16" s="1"/>
  <c r="F1080" i="16"/>
  <c r="E1081" i="16" s="1"/>
  <c r="F1081" i="16"/>
  <c r="E1082" i="16" s="1"/>
  <c r="F1082" i="16"/>
  <c r="E1083" i="16" s="1"/>
  <c r="F1083" i="16"/>
  <c r="E1084" i="16" s="1"/>
  <c r="F1084" i="16"/>
  <c r="E1085" i="16" s="1"/>
  <c r="F1085" i="16"/>
  <c r="E1086" i="16" s="1"/>
  <c r="F1086" i="16"/>
  <c r="E1087" i="16" s="1"/>
  <c r="F1087" i="16"/>
  <c r="E1088" i="16" s="1"/>
  <c r="F1088" i="16"/>
  <c r="E1089" i="16" s="1"/>
  <c r="F1089" i="16"/>
  <c r="E1090" i="16" s="1"/>
  <c r="F1090" i="16"/>
  <c r="E1091" i="16" s="1"/>
  <c r="F1091" i="16"/>
  <c r="E1092" i="16" s="1"/>
  <c r="F1092" i="16"/>
  <c r="E1093" i="16" s="1"/>
  <c r="F1093" i="16"/>
  <c r="E1094" i="16" s="1"/>
  <c r="F1094" i="16"/>
  <c r="E1095" i="16" s="1"/>
  <c r="F1095" i="16"/>
  <c r="E1096" i="16" s="1"/>
  <c r="F1096" i="16"/>
  <c r="E1097" i="16" s="1"/>
  <c r="F1097" i="16"/>
  <c r="E1098" i="16" s="1"/>
  <c r="F1098" i="16"/>
  <c r="E1099" i="16" s="1"/>
  <c r="F1099" i="16"/>
  <c r="E1100" i="16" s="1"/>
  <c r="F1100" i="16"/>
  <c r="E1101" i="16" s="1"/>
  <c r="F1101" i="16"/>
  <c r="E1102" i="16" s="1"/>
  <c r="F1102" i="16"/>
  <c r="E1103" i="16" s="1"/>
  <c r="F1103" i="16"/>
  <c r="E1104" i="16" s="1"/>
  <c r="F1104" i="16"/>
  <c r="E1105" i="16" s="1"/>
  <c r="F1105" i="16"/>
  <c r="E1106" i="16" s="1"/>
  <c r="F1106" i="16"/>
  <c r="E1107" i="16" s="1"/>
  <c r="F1107" i="16"/>
  <c r="E1108" i="16" s="1"/>
  <c r="F1108" i="16"/>
  <c r="E1109" i="16" s="1"/>
  <c r="F1109" i="16"/>
  <c r="E1110" i="16" s="1"/>
  <c r="F1110" i="16"/>
  <c r="E1111" i="16" s="1"/>
  <c r="F1111" i="16"/>
  <c r="E1112" i="16" s="1"/>
  <c r="F1112" i="16"/>
  <c r="E1113" i="16" s="1"/>
  <c r="F1113" i="16"/>
  <c r="E1114" i="16" s="1"/>
  <c r="F1114" i="16"/>
  <c r="E1115" i="16" s="1"/>
  <c r="F1115" i="16"/>
  <c r="E1116" i="16" s="1"/>
  <c r="F1116" i="16"/>
  <c r="E1117" i="16" s="1"/>
  <c r="F1117" i="16"/>
  <c r="E1118" i="16" s="1"/>
  <c r="F1118" i="16"/>
  <c r="E1119" i="16" s="1"/>
  <c r="F1119" i="16"/>
  <c r="E1120" i="16" s="1"/>
  <c r="F1120" i="16"/>
  <c r="E1121" i="16" s="1"/>
  <c r="F1121" i="16"/>
  <c r="E1122" i="16" s="1"/>
  <c r="F1122" i="16"/>
  <c r="E1123" i="16" s="1"/>
  <c r="F1123" i="16"/>
  <c r="E1124" i="16" s="1"/>
  <c r="F1124" i="16"/>
  <c r="E1125" i="16" s="1"/>
  <c r="F1125" i="16"/>
  <c r="E1126" i="16" s="1"/>
  <c r="F1126" i="16"/>
  <c r="E1127" i="16" s="1"/>
  <c r="F1127" i="16"/>
  <c r="E1128" i="16" s="1"/>
  <c r="F1128" i="16"/>
  <c r="E1129" i="16" s="1"/>
  <c r="F1129" i="16"/>
  <c r="E1130" i="16" s="1"/>
  <c r="F1130" i="16"/>
  <c r="E1131" i="16" s="1"/>
  <c r="F1131" i="16"/>
  <c r="E1132" i="16" s="1"/>
  <c r="F1132" i="16"/>
  <c r="E1133" i="16" s="1"/>
  <c r="F1133" i="16"/>
  <c r="E1134" i="16" s="1"/>
  <c r="F1134" i="16"/>
  <c r="E1135" i="16" s="1"/>
  <c r="F1135" i="16"/>
  <c r="E1136" i="16" s="1"/>
  <c r="F1136" i="16"/>
  <c r="E1137" i="16" s="1"/>
  <c r="F1137" i="16"/>
  <c r="E1138" i="16" s="1"/>
  <c r="F1138" i="16"/>
  <c r="E1139" i="16" s="1"/>
  <c r="F1139" i="16"/>
  <c r="E1140" i="16" s="1"/>
  <c r="F1140" i="16"/>
  <c r="E1141" i="16" s="1"/>
  <c r="F1141" i="16"/>
  <c r="E1142" i="16" s="1"/>
  <c r="F1142" i="16"/>
  <c r="E1143" i="16" s="1"/>
  <c r="F1143" i="16"/>
  <c r="E1144" i="16" s="1"/>
  <c r="F1144" i="16"/>
  <c r="E1145" i="16" s="1"/>
  <c r="F1145" i="16"/>
  <c r="E1146" i="16" s="1"/>
  <c r="F1146" i="16"/>
  <c r="E1147" i="16" s="1"/>
  <c r="F1147" i="16"/>
  <c r="E1148" i="16" s="1"/>
  <c r="F1148" i="16"/>
  <c r="E1149" i="16" s="1"/>
  <c r="F1149" i="16"/>
  <c r="E1150" i="16" s="1"/>
  <c r="F1150" i="16"/>
  <c r="E1151" i="16" s="1"/>
  <c r="F1151" i="16"/>
  <c r="E1152" i="16" s="1"/>
  <c r="F1152" i="16"/>
  <c r="E1153" i="16" s="1"/>
  <c r="F1153" i="16"/>
  <c r="E1154" i="16" s="1"/>
  <c r="F1154" i="16"/>
  <c r="E1155" i="16" s="1"/>
  <c r="F1155" i="16"/>
  <c r="E1156" i="16" s="1"/>
  <c r="F1156" i="16"/>
  <c r="E1157" i="16" s="1"/>
  <c r="F1157" i="16"/>
  <c r="E1158" i="16" s="1"/>
  <c r="F1158" i="16"/>
  <c r="E1159" i="16" s="1"/>
  <c r="F1159" i="16"/>
  <c r="E1160" i="16" s="1"/>
  <c r="F1160" i="16"/>
  <c r="E1161" i="16" s="1"/>
  <c r="F1161" i="16"/>
  <c r="E1162" i="16" s="1"/>
  <c r="F1162" i="16"/>
  <c r="E1163" i="16" s="1"/>
  <c r="F1163" i="16"/>
  <c r="E1164" i="16" s="1"/>
  <c r="F1164" i="16"/>
  <c r="E1165" i="16" s="1"/>
  <c r="F1165" i="16"/>
  <c r="E1166" i="16" s="1"/>
  <c r="F1166" i="16"/>
  <c r="E1167" i="16" s="1"/>
  <c r="F1167" i="16"/>
  <c r="E1168" i="16" s="1"/>
  <c r="F1168" i="16"/>
  <c r="E1169" i="16" s="1"/>
  <c r="F1169" i="16"/>
  <c r="E1170" i="16" s="1"/>
  <c r="F1170" i="16"/>
  <c r="E1171" i="16" s="1"/>
  <c r="F1171" i="16"/>
  <c r="E1172" i="16" s="1"/>
  <c r="F1172" i="16"/>
  <c r="E1173" i="16" s="1"/>
  <c r="F1173" i="16"/>
  <c r="E1174" i="16" s="1"/>
  <c r="F1174" i="16"/>
  <c r="E1175" i="16" s="1"/>
  <c r="F1175" i="16"/>
  <c r="E1176" i="16" s="1"/>
  <c r="F1176" i="16"/>
  <c r="E1177" i="16" s="1"/>
  <c r="F1177" i="16"/>
  <c r="E1178" i="16" s="1"/>
  <c r="F1178" i="16"/>
  <c r="E1179" i="16" s="1"/>
  <c r="F1179" i="16"/>
  <c r="E1180" i="16" s="1"/>
  <c r="F1180" i="16"/>
  <c r="E1181" i="16" s="1"/>
  <c r="F1181" i="16"/>
  <c r="E1182" i="16" s="1"/>
  <c r="F1182" i="16"/>
  <c r="E1183" i="16" s="1"/>
  <c r="F1183" i="16"/>
  <c r="E1184" i="16" s="1"/>
  <c r="F1184" i="16"/>
  <c r="E1185" i="16" s="1"/>
  <c r="F1185" i="16"/>
  <c r="E1186" i="16" s="1"/>
  <c r="F1186" i="16"/>
  <c r="E1187" i="16" s="1"/>
  <c r="F1187" i="16"/>
  <c r="E1188" i="16" s="1"/>
  <c r="F1188" i="16"/>
  <c r="E1189" i="16" s="1"/>
  <c r="F1189" i="16"/>
  <c r="E1190" i="16" s="1"/>
  <c r="F1190" i="16"/>
  <c r="E1191" i="16" s="1"/>
  <c r="F1191" i="16"/>
  <c r="E1192" i="16" s="1"/>
  <c r="F1192" i="16"/>
  <c r="E1193" i="16" s="1"/>
  <c r="F1193" i="16"/>
  <c r="E1194" i="16" s="1"/>
  <c r="F1194" i="16"/>
  <c r="E1195" i="16" s="1"/>
  <c r="F1195" i="16"/>
  <c r="E1196" i="16" s="1"/>
  <c r="F1196" i="16"/>
  <c r="E1197" i="16" s="1"/>
  <c r="F1197" i="16"/>
  <c r="E1198" i="16" s="1"/>
  <c r="F1198" i="16"/>
  <c r="E1199" i="16" s="1"/>
  <c r="F1199" i="16"/>
  <c r="E1200" i="16" s="1"/>
  <c r="F1200" i="16"/>
  <c r="E1201" i="16" s="1"/>
  <c r="F1201" i="16"/>
  <c r="E1202" i="16" s="1"/>
  <c r="F1202" i="16"/>
  <c r="E1203" i="16" s="1"/>
  <c r="F1203" i="16"/>
  <c r="E1204" i="16" s="1"/>
  <c r="F1204" i="16"/>
  <c r="E1205" i="16" s="1"/>
  <c r="F1205" i="16"/>
  <c r="E1206" i="16" s="1"/>
  <c r="F1206" i="16"/>
  <c r="E1207" i="16" s="1"/>
  <c r="F1207" i="16"/>
  <c r="E1208" i="16" s="1"/>
  <c r="F1208" i="16"/>
  <c r="E1209" i="16" s="1"/>
  <c r="F1209" i="16"/>
  <c r="E1210" i="16" s="1"/>
  <c r="F1210" i="16"/>
  <c r="E1211" i="16" s="1"/>
  <c r="F1211" i="16"/>
  <c r="E1212" i="16" s="1"/>
  <c r="F1212" i="16"/>
  <c r="E1213" i="16" s="1"/>
  <c r="F1213" i="16"/>
  <c r="E1214" i="16" s="1"/>
  <c r="F1214" i="16"/>
  <c r="E1215" i="16" s="1"/>
  <c r="F1215" i="16"/>
  <c r="E1216" i="16" s="1"/>
  <c r="F1216" i="16"/>
  <c r="E1217" i="16" s="1"/>
  <c r="F1217" i="16"/>
  <c r="E1218" i="16" s="1"/>
  <c r="F1218" i="16"/>
  <c r="E1219" i="16" s="1"/>
  <c r="F1219" i="16"/>
  <c r="E1220" i="16" s="1"/>
  <c r="F1220" i="16"/>
  <c r="E1221" i="16" s="1"/>
  <c r="F1221" i="16"/>
  <c r="E1222" i="16" s="1"/>
  <c r="F1222" i="16"/>
  <c r="E1223" i="16" s="1"/>
  <c r="F1223" i="16"/>
  <c r="E1224" i="16" s="1"/>
  <c r="F1224" i="16"/>
  <c r="E1225" i="16" s="1"/>
  <c r="F1225" i="16"/>
  <c r="E1226" i="16" s="1"/>
  <c r="F1226" i="16"/>
  <c r="E1227" i="16" s="1"/>
  <c r="F1227" i="16"/>
  <c r="E1228" i="16" s="1"/>
  <c r="F1228" i="16"/>
  <c r="E1229" i="16" s="1"/>
  <c r="F1229" i="16"/>
  <c r="E1230" i="16" s="1"/>
  <c r="F1230" i="16"/>
  <c r="E1231" i="16" s="1"/>
  <c r="F1231" i="16"/>
  <c r="E1232" i="16" s="1"/>
  <c r="F1232" i="16"/>
  <c r="E1233" i="16" s="1"/>
  <c r="F1233" i="16"/>
  <c r="E1234" i="16" s="1"/>
  <c r="F1234" i="16"/>
  <c r="E1235" i="16" s="1"/>
  <c r="F1235" i="16"/>
  <c r="E1236" i="16" s="1"/>
  <c r="F1236" i="16"/>
  <c r="E1237" i="16" s="1"/>
  <c r="F1237" i="16"/>
  <c r="E1238" i="16" s="1"/>
  <c r="F1238" i="16"/>
  <c r="E1239" i="16" s="1"/>
  <c r="F1239" i="16"/>
  <c r="E1240" i="16" s="1"/>
  <c r="F1240" i="16"/>
  <c r="E1241" i="16" s="1"/>
  <c r="F1241" i="16"/>
  <c r="E1242" i="16" s="1"/>
  <c r="F1242" i="16"/>
  <c r="E1243" i="16" s="1"/>
  <c r="F1243" i="16"/>
  <c r="E1244" i="16" s="1"/>
  <c r="F1244" i="16"/>
  <c r="E1245" i="16" s="1"/>
  <c r="F1245" i="16"/>
  <c r="E1246" i="16" s="1"/>
  <c r="F1246" i="16"/>
  <c r="E1247" i="16" s="1"/>
  <c r="F1247" i="16"/>
  <c r="E1248" i="16" s="1"/>
  <c r="F1248" i="16"/>
  <c r="E1249" i="16" s="1"/>
  <c r="F1249" i="16"/>
  <c r="E1250" i="16" s="1"/>
  <c r="F1250" i="16"/>
  <c r="E1251" i="16" s="1"/>
  <c r="F1251" i="16"/>
  <c r="E1252" i="16" s="1"/>
  <c r="F1252" i="16"/>
  <c r="E1253" i="16" s="1"/>
  <c r="F1253" i="16"/>
  <c r="E1254" i="16" s="1"/>
  <c r="F1254" i="16"/>
  <c r="E1255" i="16" s="1"/>
  <c r="F1255" i="16"/>
  <c r="E1256" i="16" s="1"/>
  <c r="F1256" i="16"/>
  <c r="E1257" i="16" s="1"/>
  <c r="F1257" i="16"/>
  <c r="E1258" i="16" s="1"/>
  <c r="F1258" i="16"/>
  <c r="E1259" i="16" s="1"/>
  <c r="F1259" i="16"/>
  <c r="E1260" i="16" s="1"/>
  <c r="F1260" i="16"/>
  <c r="E1261" i="16" s="1"/>
  <c r="F1261" i="16"/>
  <c r="E1262" i="16" s="1"/>
  <c r="F1262" i="16"/>
  <c r="E1263" i="16" s="1"/>
  <c r="F1263" i="16"/>
  <c r="E1264" i="16" s="1"/>
  <c r="F1264" i="16"/>
  <c r="E1265" i="16" s="1"/>
  <c r="F1265" i="16"/>
  <c r="E1266" i="16" s="1"/>
  <c r="F1266" i="16"/>
  <c r="E1267" i="16" s="1"/>
  <c r="F1267" i="16"/>
  <c r="E1268" i="16" s="1"/>
  <c r="F1268" i="16"/>
  <c r="E1269" i="16" s="1"/>
  <c r="F1269" i="16"/>
  <c r="E1270" i="16" s="1"/>
  <c r="F1270" i="16"/>
  <c r="E1271" i="16" s="1"/>
  <c r="F1271" i="16"/>
  <c r="E1272" i="16" s="1"/>
  <c r="F1272" i="16"/>
  <c r="E1273" i="16" s="1"/>
  <c r="F1273" i="16"/>
  <c r="E1274" i="16" s="1"/>
  <c r="F1274" i="16"/>
  <c r="E1275" i="16" s="1"/>
  <c r="F1275" i="16"/>
  <c r="E1276" i="16" s="1"/>
  <c r="F1276" i="16"/>
  <c r="E1277" i="16" s="1"/>
  <c r="F1277" i="16"/>
  <c r="E1278" i="16" s="1"/>
  <c r="F1278" i="16"/>
  <c r="E1279" i="16" s="1"/>
  <c r="F1279" i="16"/>
  <c r="E1280" i="16" s="1"/>
  <c r="F1280" i="16"/>
  <c r="E1281" i="16" s="1"/>
  <c r="F1281" i="16"/>
  <c r="E1282" i="16" s="1"/>
  <c r="F1282" i="16"/>
  <c r="E1283" i="16" s="1"/>
  <c r="F1283" i="16"/>
  <c r="E1284" i="16" s="1"/>
  <c r="F1284" i="16"/>
  <c r="E1285" i="16" s="1"/>
  <c r="F1285" i="16"/>
  <c r="E1286" i="16" s="1"/>
  <c r="F1286" i="16"/>
  <c r="E1287" i="16" s="1"/>
  <c r="F1287" i="16"/>
  <c r="E1288" i="16" s="1"/>
  <c r="F1288" i="16"/>
  <c r="E1289" i="16" s="1"/>
  <c r="F1289" i="16"/>
  <c r="E1290" i="16" s="1"/>
  <c r="F1290" i="16"/>
  <c r="E1291" i="16" s="1"/>
  <c r="F1291" i="16"/>
  <c r="E1292" i="16" s="1"/>
  <c r="F1292" i="16"/>
  <c r="E1293" i="16" s="1"/>
  <c r="F1293" i="16"/>
  <c r="E1294" i="16" s="1"/>
  <c r="F1294" i="16"/>
  <c r="E1295" i="16" s="1"/>
  <c r="F1295" i="16"/>
  <c r="E1296" i="16" s="1"/>
  <c r="F1296" i="16"/>
  <c r="E1297" i="16" s="1"/>
  <c r="F1297" i="16"/>
  <c r="E1298" i="16" s="1"/>
  <c r="F1298" i="16"/>
  <c r="E1299" i="16" s="1"/>
  <c r="F1299" i="16"/>
  <c r="E1300" i="16" s="1"/>
  <c r="F1300" i="16"/>
  <c r="E1301" i="16" s="1"/>
  <c r="F1301" i="16"/>
  <c r="E1302" i="16" s="1"/>
  <c r="F1302" i="16"/>
  <c r="E1303" i="16" s="1"/>
  <c r="F1303" i="16"/>
  <c r="E1304" i="16" s="1"/>
  <c r="F1304" i="16"/>
  <c r="E1305" i="16" s="1"/>
  <c r="F1305" i="16"/>
  <c r="E1306" i="16" s="1"/>
  <c r="F1306" i="16"/>
  <c r="E1307" i="16" s="1"/>
  <c r="F1307" i="16"/>
  <c r="E1308" i="16" s="1"/>
  <c r="F1308" i="16"/>
  <c r="E1309" i="16" s="1"/>
  <c r="F1309" i="16"/>
  <c r="E1310" i="16" s="1"/>
  <c r="F1310" i="16"/>
  <c r="E1311" i="16" s="1"/>
  <c r="F1311" i="16"/>
  <c r="E1312" i="16" s="1"/>
  <c r="F1312" i="16"/>
  <c r="E1313" i="16" s="1"/>
  <c r="F1313" i="16"/>
  <c r="E1314" i="16" s="1"/>
  <c r="F1314" i="16"/>
  <c r="E1315" i="16" s="1"/>
  <c r="F1315" i="16"/>
  <c r="E1316" i="16" s="1"/>
  <c r="F1316" i="16"/>
  <c r="E1317" i="16" s="1"/>
  <c r="F1317" i="16"/>
  <c r="E1318" i="16" s="1"/>
  <c r="F1318" i="16"/>
  <c r="E1319" i="16" s="1"/>
  <c r="F1319" i="16"/>
  <c r="E1320" i="16" s="1"/>
  <c r="F1320" i="16"/>
  <c r="E1321" i="16" s="1"/>
  <c r="F1321" i="16"/>
  <c r="E1322" i="16" s="1"/>
  <c r="F1322" i="16"/>
  <c r="E1323" i="16" s="1"/>
  <c r="F1323" i="16"/>
  <c r="E1324" i="16" s="1"/>
  <c r="F1324" i="16"/>
  <c r="E1325" i="16" s="1"/>
  <c r="F1325" i="16"/>
  <c r="E1326" i="16" s="1"/>
  <c r="F1326" i="16"/>
  <c r="E1327" i="16" s="1"/>
  <c r="F1327" i="16"/>
  <c r="E1328" i="16" s="1"/>
  <c r="F1328" i="16"/>
  <c r="E1329" i="16" s="1"/>
  <c r="F1329" i="16"/>
  <c r="E1330" i="16" s="1"/>
  <c r="F1330" i="16"/>
  <c r="E1331" i="16" s="1"/>
  <c r="F1331" i="16"/>
  <c r="E1332" i="16" s="1"/>
  <c r="F1332" i="16"/>
  <c r="E1333" i="16" s="1"/>
  <c r="F1333" i="16"/>
  <c r="E1334" i="16" s="1"/>
  <c r="F1334" i="16"/>
  <c r="E1335" i="16" s="1"/>
  <c r="F1335" i="16"/>
  <c r="E1336" i="16" s="1"/>
  <c r="F1336" i="16"/>
  <c r="E1337" i="16" s="1"/>
  <c r="F1337" i="16"/>
  <c r="E1338" i="16" s="1"/>
  <c r="F1338" i="16"/>
  <c r="E1339" i="16" s="1"/>
  <c r="F1339" i="16"/>
  <c r="E1340" i="16" s="1"/>
  <c r="F1340" i="16"/>
  <c r="E1341" i="16" s="1"/>
  <c r="F1341" i="16"/>
  <c r="E1342" i="16" s="1"/>
  <c r="F1342" i="16"/>
  <c r="E1343" i="16" s="1"/>
  <c r="F1343" i="16"/>
  <c r="E1344" i="16" s="1"/>
  <c r="F1344" i="16"/>
  <c r="E1345" i="16" s="1"/>
  <c r="F1345" i="16"/>
  <c r="E1346" i="16" s="1"/>
  <c r="F1346" i="16"/>
  <c r="E1347" i="16" s="1"/>
  <c r="F1347" i="16"/>
  <c r="E1348" i="16" s="1"/>
  <c r="F1348" i="16"/>
  <c r="E1349" i="16" s="1"/>
  <c r="F1349" i="16"/>
  <c r="E1350" i="16" s="1"/>
  <c r="F1350" i="16"/>
  <c r="E1351" i="16" s="1"/>
  <c r="F1351" i="16"/>
  <c r="E1352" i="16" s="1"/>
  <c r="F1352" i="16"/>
  <c r="E1353" i="16" s="1"/>
  <c r="F1353" i="16"/>
  <c r="E1354" i="16" s="1"/>
  <c r="F1354" i="16"/>
  <c r="E1355" i="16" s="1"/>
  <c r="F1355" i="16"/>
  <c r="E1356" i="16" s="1"/>
  <c r="F1356" i="16"/>
  <c r="E1357" i="16" s="1"/>
  <c r="F1357" i="16"/>
  <c r="E1358" i="16" s="1"/>
  <c r="F1358" i="16"/>
  <c r="E1359" i="16" s="1"/>
  <c r="F1359" i="16"/>
  <c r="E1360" i="16" s="1"/>
  <c r="F1360" i="16"/>
  <c r="E1361" i="16" s="1"/>
  <c r="F1361" i="16"/>
  <c r="E1362" i="16" s="1"/>
  <c r="F1362" i="16"/>
  <c r="E1363" i="16" s="1"/>
  <c r="F1363" i="16"/>
  <c r="E1364" i="16" s="1"/>
  <c r="F1364" i="16"/>
  <c r="E1365" i="16" s="1"/>
  <c r="F1365" i="16"/>
  <c r="E1366" i="16" s="1"/>
  <c r="F1366" i="16"/>
  <c r="E1367" i="16" s="1"/>
  <c r="F1367" i="16"/>
  <c r="E1368" i="16" s="1"/>
  <c r="F1368" i="16"/>
  <c r="E1369" i="16" s="1"/>
  <c r="F1369" i="16"/>
  <c r="E1370" i="16" s="1"/>
  <c r="F1370" i="16"/>
  <c r="E1371" i="16" s="1"/>
  <c r="F1371" i="16"/>
  <c r="E1372" i="16" s="1"/>
  <c r="F1372" i="16"/>
  <c r="E1373" i="16" s="1"/>
  <c r="F1373" i="16"/>
  <c r="E1374" i="16" s="1"/>
  <c r="F1374" i="16"/>
  <c r="E1375" i="16" s="1"/>
  <c r="F1375" i="16"/>
  <c r="E1376" i="16" s="1"/>
  <c r="F1376" i="16"/>
  <c r="E1377" i="16" s="1"/>
  <c r="F1377" i="16"/>
  <c r="E1378" i="16" s="1"/>
  <c r="F1378" i="16"/>
  <c r="E1379" i="16" s="1"/>
  <c r="F1379" i="16"/>
  <c r="E1380" i="16" s="1"/>
  <c r="F1380" i="16"/>
  <c r="E1381" i="16" s="1"/>
  <c r="F1381" i="16"/>
  <c r="E1382" i="16" s="1"/>
  <c r="F1382" i="16"/>
  <c r="E1383" i="16" s="1"/>
  <c r="F1383" i="16"/>
  <c r="E1384" i="16" s="1"/>
  <c r="F1384" i="16"/>
  <c r="E1385" i="16" s="1"/>
  <c r="F1385" i="16"/>
  <c r="E1386" i="16" s="1"/>
  <c r="F1386" i="16"/>
  <c r="E1387" i="16" s="1"/>
  <c r="F1387" i="16"/>
  <c r="E1388" i="16" s="1"/>
  <c r="F1388" i="16"/>
  <c r="E1389" i="16" s="1"/>
  <c r="F1389" i="16"/>
  <c r="E1390" i="16" s="1"/>
  <c r="F1390" i="16"/>
  <c r="E1391" i="16" s="1"/>
  <c r="F1391" i="16"/>
  <c r="E1392" i="16" s="1"/>
  <c r="F1392" i="16"/>
  <c r="E1393" i="16" s="1"/>
  <c r="F1393" i="16"/>
  <c r="E1394" i="16" s="1"/>
  <c r="F1394" i="16"/>
  <c r="E1395" i="16" s="1"/>
  <c r="F1395" i="16"/>
  <c r="E1396" i="16" s="1"/>
  <c r="F1396" i="16"/>
  <c r="E1397" i="16" s="1"/>
  <c r="F1397" i="16"/>
  <c r="E1398" i="16" s="1"/>
  <c r="F1398" i="16"/>
  <c r="E1399" i="16" s="1"/>
  <c r="F1399" i="16"/>
  <c r="E1400" i="16" s="1"/>
  <c r="F1400" i="16"/>
  <c r="E1401" i="16" s="1"/>
  <c r="F1401" i="16"/>
  <c r="E1402" i="16" s="1"/>
  <c r="F1402" i="16"/>
  <c r="E1403" i="16" s="1"/>
  <c r="F1403" i="16"/>
  <c r="E1404" i="16" s="1"/>
  <c r="F1404" i="16"/>
  <c r="E1405" i="16" s="1"/>
  <c r="F1405" i="16"/>
  <c r="E1406" i="16" s="1"/>
  <c r="F1406" i="16"/>
  <c r="E1407" i="16" s="1"/>
  <c r="F1407" i="16"/>
  <c r="E1408" i="16" s="1"/>
  <c r="F1408" i="16"/>
  <c r="E1409" i="16" s="1"/>
  <c r="F1409" i="16"/>
  <c r="E1410" i="16" s="1"/>
  <c r="F1410" i="16"/>
  <c r="E1411" i="16" s="1"/>
  <c r="F1411" i="16"/>
  <c r="E1412" i="16" s="1"/>
  <c r="F1412" i="16"/>
  <c r="E1413" i="16" s="1"/>
  <c r="F1413" i="16"/>
  <c r="E1414" i="16" s="1"/>
  <c r="F1414" i="16"/>
  <c r="E1415" i="16" s="1"/>
  <c r="F1415" i="16"/>
  <c r="E1416" i="16" s="1"/>
  <c r="F1416" i="16"/>
  <c r="E1417" i="16" s="1"/>
  <c r="F1417" i="16"/>
  <c r="E1418" i="16" s="1"/>
  <c r="F1418" i="16"/>
  <c r="E1419" i="16" s="1"/>
  <c r="F1419" i="16"/>
  <c r="E1420" i="16" s="1"/>
  <c r="F1420" i="16"/>
  <c r="E1421" i="16" s="1"/>
  <c r="F1421" i="16"/>
  <c r="E1422" i="16" s="1"/>
  <c r="F1422" i="16"/>
  <c r="E1423" i="16" s="1"/>
  <c r="F1423" i="16"/>
  <c r="E1424" i="16" s="1"/>
  <c r="F1424" i="16"/>
  <c r="E1425" i="16" s="1"/>
  <c r="F1425" i="16"/>
  <c r="E1426" i="16" s="1"/>
  <c r="F1426" i="16"/>
  <c r="E1427" i="16" s="1"/>
  <c r="F1427" i="16"/>
  <c r="E1428" i="16" s="1"/>
  <c r="F1428" i="16"/>
  <c r="E1429" i="16" s="1"/>
  <c r="F1429" i="16"/>
  <c r="E1430" i="16" s="1"/>
  <c r="F1430" i="16"/>
  <c r="E1431" i="16" s="1"/>
  <c r="F1431" i="16"/>
  <c r="E1432" i="16" s="1"/>
  <c r="F1432" i="16"/>
  <c r="E1433" i="16" s="1"/>
  <c r="F1433" i="16"/>
  <c r="E1434" i="16" s="1"/>
  <c r="F1434" i="16"/>
  <c r="E1435" i="16" s="1"/>
  <c r="F1435" i="16"/>
  <c r="E1436" i="16" s="1"/>
  <c r="F1436" i="16"/>
  <c r="E1437" i="16" s="1"/>
  <c r="F1437" i="16"/>
  <c r="E1438" i="16" s="1"/>
  <c r="F1438" i="16"/>
  <c r="E1439" i="16" s="1"/>
  <c r="F1439" i="16"/>
  <c r="E1440" i="16" s="1"/>
  <c r="F1440" i="16"/>
  <c r="E1441" i="16" s="1"/>
  <c r="F1441" i="16"/>
  <c r="E1442" i="16" s="1"/>
  <c r="F1442" i="16"/>
  <c r="E1443" i="16" s="1"/>
  <c r="F1443" i="16"/>
  <c r="E1444" i="16" s="1"/>
  <c r="F1444" i="16"/>
  <c r="E1445" i="16" s="1"/>
  <c r="F1445" i="16"/>
  <c r="E1446" i="16" s="1"/>
  <c r="F1446" i="16"/>
  <c r="E1447" i="16" s="1"/>
  <c r="F1447" i="16"/>
  <c r="E1448" i="16" s="1"/>
  <c r="F1448" i="16"/>
  <c r="E1449" i="16" s="1"/>
  <c r="F1449" i="16"/>
  <c r="E1450" i="16" s="1"/>
  <c r="F1450" i="16"/>
  <c r="E1451" i="16" s="1"/>
  <c r="F1451" i="16"/>
  <c r="E1452" i="16" s="1"/>
  <c r="F1452" i="16"/>
  <c r="E1453" i="16" s="1"/>
  <c r="F1453" i="16"/>
  <c r="E1454" i="16" s="1"/>
  <c r="F1454" i="16"/>
  <c r="E1455" i="16" s="1"/>
  <c r="F1455" i="16"/>
  <c r="E1456" i="16" s="1"/>
  <c r="F1456" i="16"/>
  <c r="E1457" i="16" s="1"/>
  <c r="F1457" i="16"/>
  <c r="E1458" i="16" s="1"/>
  <c r="F1458" i="16"/>
  <c r="E1459" i="16" s="1"/>
  <c r="F1459" i="16"/>
  <c r="E1460" i="16" s="1"/>
  <c r="F1460" i="16"/>
  <c r="E1461" i="16" s="1"/>
  <c r="F1461" i="16"/>
  <c r="E1462" i="16" s="1"/>
  <c r="F1462" i="16"/>
  <c r="E1463" i="16" s="1"/>
  <c r="F1463" i="16"/>
  <c r="E1464" i="16" s="1"/>
  <c r="F1464" i="16"/>
  <c r="E1465" i="16" s="1"/>
  <c r="F1465" i="16"/>
  <c r="E1466" i="16" s="1"/>
  <c r="F1466" i="16"/>
  <c r="E1467" i="16" s="1"/>
  <c r="F1467" i="16"/>
  <c r="E1468" i="16" s="1"/>
  <c r="F1468" i="16"/>
  <c r="E1469" i="16" s="1"/>
  <c r="F1469" i="16"/>
  <c r="E1470" i="16" s="1"/>
  <c r="F1470" i="16"/>
  <c r="E1471" i="16" s="1"/>
  <c r="F1471" i="16"/>
  <c r="E1472" i="16" s="1"/>
  <c r="F1472" i="16"/>
  <c r="E1473" i="16" s="1"/>
  <c r="F1473" i="16"/>
  <c r="E1474" i="16" s="1"/>
  <c r="F1474" i="16"/>
  <c r="E1475" i="16" s="1"/>
  <c r="F1475" i="16"/>
  <c r="E1476" i="16" s="1"/>
  <c r="F1476" i="16"/>
  <c r="E1477" i="16" s="1"/>
  <c r="F1477" i="16"/>
  <c r="E1478" i="16" s="1"/>
  <c r="F1478" i="16"/>
  <c r="E1479" i="16" s="1"/>
  <c r="F1479" i="16"/>
  <c r="E1480" i="16" s="1"/>
  <c r="F1480" i="16"/>
  <c r="E1481" i="16" s="1"/>
  <c r="F1481" i="16"/>
  <c r="E1482" i="16" s="1"/>
  <c r="F1482" i="16"/>
  <c r="E1483" i="16" s="1"/>
  <c r="F1483" i="16"/>
  <c r="E1484" i="16" s="1"/>
  <c r="F1484" i="16"/>
  <c r="E1485" i="16" s="1"/>
  <c r="F1485" i="16"/>
  <c r="E1486" i="16" s="1"/>
  <c r="F1486" i="16"/>
  <c r="E1487" i="16" s="1"/>
  <c r="F1487" i="16"/>
  <c r="E1488" i="16" s="1"/>
  <c r="F1488" i="16"/>
  <c r="E1489" i="16" s="1"/>
  <c r="F1489" i="16"/>
  <c r="E1490" i="16" s="1"/>
  <c r="F1490" i="16"/>
  <c r="E1491" i="16" s="1"/>
  <c r="F1491" i="16"/>
  <c r="E1492" i="16" s="1"/>
  <c r="F1492" i="16"/>
  <c r="E1493" i="16" s="1"/>
  <c r="F1493" i="16"/>
  <c r="E1494" i="16" s="1"/>
  <c r="F1494" i="16"/>
  <c r="E1495" i="16" s="1"/>
  <c r="F1495" i="16"/>
  <c r="E1496" i="16" s="1"/>
  <c r="F1496" i="16"/>
  <c r="E1497" i="16" s="1"/>
  <c r="F1497" i="16"/>
  <c r="E1498" i="16" s="1"/>
  <c r="F1498" i="16"/>
  <c r="E1499" i="16" s="1"/>
  <c r="F1499" i="16"/>
  <c r="E1500" i="16" s="1"/>
  <c r="F1500" i="16"/>
  <c r="F11" i="16"/>
  <c r="E12" i="16" s="1"/>
  <c r="G4" i="4"/>
  <c r="F4" i="4"/>
  <c r="I10" i="1" l="1"/>
  <c r="J12" i="16"/>
  <c r="D5" i="16" s="1"/>
  <c r="A90" i="15"/>
  <c r="T3" i="2" l="1"/>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6" i="2"/>
  <c r="T3997" i="2"/>
  <c r="T3998" i="2"/>
  <c r="T3999" i="2"/>
  <c r="T4000" i="2"/>
  <c r="F113" i="1"/>
  <c r="F143" i="1"/>
  <c r="F27" i="1"/>
  <c r="F135" i="1"/>
  <c r="F84" i="1"/>
  <c r="F69" i="1"/>
  <c r="F89" i="1"/>
  <c r="F23" i="1"/>
  <c r="F56" i="1"/>
  <c r="F144" i="1"/>
  <c r="F67" i="1"/>
  <c r="F106" i="1"/>
  <c r="F138" i="1"/>
  <c r="F60" i="1"/>
  <c r="F122" i="1"/>
  <c r="F98" i="1"/>
  <c r="F134" i="1"/>
  <c r="F91" i="1"/>
  <c r="F20" i="1"/>
  <c r="F123" i="1"/>
  <c r="F105" i="1"/>
  <c r="F24" i="1"/>
  <c r="F55" i="1"/>
  <c r="F147" i="1"/>
  <c r="F90" i="1"/>
  <c r="F31" i="1"/>
  <c r="F44" i="1"/>
  <c r="F118" i="1"/>
  <c r="F40" i="1"/>
  <c r="F37" i="1"/>
  <c r="F49" i="1"/>
  <c r="F126" i="1"/>
  <c r="F63" i="1"/>
  <c r="F85" i="1"/>
  <c r="F47" i="1"/>
  <c r="F87" i="1"/>
  <c r="F74" i="1"/>
  <c r="F66" i="1"/>
  <c r="F15" i="1"/>
  <c r="F142" i="1"/>
  <c r="F83" i="1"/>
  <c r="F54" i="1"/>
  <c r="F43" i="1"/>
  <c r="F61" i="1"/>
  <c r="F71" i="1"/>
  <c r="F108" i="1"/>
  <c r="F26" i="1"/>
  <c r="F93" i="1"/>
  <c r="F79" i="1"/>
  <c r="F62" i="1"/>
  <c r="F125" i="1"/>
  <c r="F45" i="1"/>
  <c r="F59" i="1"/>
  <c r="F53" i="1"/>
  <c r="F114" i="1"/>
  <c r="F17" i="1"/>
  <c r="F102" i="1"/>
  <c r="F38" i="1"/>
  <c r="F16" i="1"/>
  <c r="F141" i="1"/>
  <c r="F110" i="1"/>
  <c r="F19" i="1"/>
  <c r="F115" i="1"/>
  <c r="F32" i="1"/>
  <c r="F72" i="1"/>
  <c r="F109" i="1"/>
  <c r="F13" i="1"/>
  <c r="F112" i="1"/>
  <c r="F50" i="1"/>
  <c r="F131" i="1"/>
  <c r="F127" i="1"/>
  <c r="F145" i="1"/>
  <c r="F99" i="1"/>
  <c r="F52" i="1"/>
  <c r="F140" i="1"/>
  <c r="F100" i="1"/>
  <c r="F21" i="1"/>
  <c r="F34" i="1"/>
  <c r="F42" i="1"/>
  <c r="F75" i="1"/>
  <c r="F57" i="1"/>
  <c r="F116" i="1"/>
  <c r="F104" i="1"/>
  <c r="F36" i="1"/>
  <c r="F101" i="1"/>
  <c r="F88" i="1"/>
  <c r="F132" i="1"/>
  <c r="F120" i="1"/>
  <c r="F39" i="1"/>
  <c r="F92" i="1"/>
  <c r="F149" i="1"/>
  <c r="F129" i="1"/>
  <c r="F95" i="1"/>
  <c r="F33" i="1"/>
  <c r="F22" i="1"/>
  <c r="F133" i="1"/>
  <c r="F35" i="1"/>
  <c r="F107" i="1"/>
  <c r="F137" i="1"/>
  <c r="F25" i="1"/>
  <c r="F97" i="1"/>
  <c r="F51" i="1"/>
  <c r="F41" i="1"/>
  <c r="F58" i="1"/>
  <c r="F65" i="1"/>
  <c r="F48" i="1"/>
  <c r="F68" i="1"/>
  <c r="F119" i="1"/>
  <c r="F81" i="1"/>
  <c r="F130" i="1"/>
  <c r="F18" i="1"/>
  <c r="F103" i="1"/>
  <c r="F78" i="1"/>
  <c r="F128" i="1"/>
  <c r="F94" i="1"/>
  <c r="F70" i="1"/>
  <c r="F117" i="1"/>
  <c r="F121" i="1"/>
  <c r="F76" i="1"/>
  <c r="F111" i="1"/>
  <c r="F64" i="1"/>
  <c r="F150" i="1"/>
  <c r="F124" i="1"/>
  <c r="F28" i="1"/>
  <c r="F77" i="1"/>
  <c r="F96" i="1"/>
  <c r="F139" i="1"/>
  <c r="F46" i="1"/>
  <c r="F80" i="1"/>
  <c r="F148" i="1"/>
  <c r="F136" i="1"/>
  <c r="F29" i="1"/>
  <c r="F82" i="1"/>
  <c r="F73" i="1"/>
  <c r="F30" i="1"/>
  <c r="F146" i="1"/>
  <c r="F86" i="1"/>
  <c r="J24" i="4" l="1"/>
  <c r="D18" i="1" s="1"/>
  <c r="J20" i="4"/>
  <c r="D14" i="1" s="1"/>
  <c r="J18" i="4"/>
  <c r="D12" i="1" s="1"/>
  <c r="J19" i="4"/>
  <c r="D13" i="1" s="1"/>
  <c r="J21" i="4"/>
  <c r="D15" i="1" s="1"/>
  <c r="J22" i="4"/>
  <c r="D16" i="1" s="1"/>
  <c r="J23" i="4"/>
  <c r="D17" i="1" s="1"/>
  <c r="J17" i="4"/>
  <c r="D11" i="1" s="1"/>
  <c r="J25" i="4"/>
  <c r="D19" i="1" s="1"/>
  <c r="J26" i="4"/>
  <c r="D20" i="1" s="1"/>
  <c r="J27" i="4"/>
  <c r="D21" i="1" s="1"/>
  <c r="J28" i="4"/>
  <c r="D22" i="1" s="1"/>
  <c r="J29" i="4"/>
  <c r="D23" i="1" s="1"/>
  <c r="J30" i="4"/>
  <c r="D24" i="1" s="1"/>
  <c r="J31" i="4"/>
  <c r="D25" i="1" s="1"/>
  <c r="J32" i="4"/>
  <c r="D26" i="1" s="1"/>
  <c r="J33" i="4"/>
  <c r="D27" i="1" s="1"/>
  <c r="J34" i="4"/>
  <c r="D28" i="1" s="1"/>
  <c r="J35" i="4"/>
  <c r="D29" i="1" s="1"/>
  <c r="J36" i="4"/>
  <c r="D30" i="1" s="1"/>
  <c r="J37" i="4"/>
  <c r="D31" i="1" s="1"/>
  <c r="J38" i="4"/>
  <c r="D32" i="1" s="1"/>
  <c r="J39" i="4"/>
  <c r="D33" i="1" s="1"/>
  <c r="J40" i="4"/>
  <c r="D34" i="1" s="1"/>
  <c r="J41" i="4"/>
  <c r="D35" i="1" s="1"/>
  <c r="J42" i="4"/>
  <c r="D36" i="1" s="1"/>
  <c r="J43" i="4"/>
  <c r="D37" i="1" s="1"/>
  <c r="J44" i="4"/>
  <c r="D38" i="1" s="1"/>
  <c r="J45" i="4"/>
  <c r="D39" i="1" s="1"/>
  <c r="J46" i="4"/>
  <c r="D40" i="1" s="1"/>
  <c r="J47" i="4"/>
  <c r="D41" i="1" s="1"/>
  <c r="J48" i="4"/>
  <c r="D42" i="1" s="1"/>
  <c r="J49" i="4"/>
  <c r="D43" i="1" s="1"/>
  <c r="J50" i="4"/>
  <c r="D44" i="1" s="1"/>
  <c r="J51" i="4"/>
  <c r="D45" i="1" s="1"/>
  <c r="J52" i="4"/>
  <c r="D46" i="1" s="1"/>
  <c r="J53" i="4"/>
  <c r="D47" i="1" s="1"/>
  <c r="J54" i="4"/>
  <c r="D48" i="1" s="1"/>
  <c r="J55" i="4"/>
  <c r="D49" i="1" s="1"/>
  <c r="J56" i="4"/>
  <c r="D50" i="1" s="1"/>
  <c r="J57" i="4"/>
  <c r="D51" i="1" s="1"/>
  <c r="J58" i="4"/>
  <c r="D52" i="1" s="1"/>
  <c r="J59" i="4"/>
  <c r="D53" i="1" s="1"/>
  <c r="J60" i="4"/>
  <c r="D54" i="1" s="1"/>
  <c r="J61" i="4"/>
  <c r="D55" i="1" s="1"/>
  <c r="J62" i="4"/>
  <c r="D56" i="1" s="1"/>
  <c r="J63" i="4"/>
  <c r="D57" i="1" s="1"/>
  <c r="J64" i="4"/>
  <c r="D58" i="1" s="1"/>
  <c r="J65" i="4"/>
  <c r="D59" i="1" s="1"/>
  <c r="J66" i="4"/>
  <c r="D60" i="1" s="1"/>
  <c r="J67" i="4"/>
  <c r="D61" i="1" s="1"/>
  <c r="J68" i="4"/>
  <c r="D62" i="1" s="1"/>
  <c r="J69" i="4"/>
  <c r="D63" i="1" s="1"/>
  <c r="J70" i="4"/>
  <c r="D64" i="1" s="1"/>
  <c r="J71" i="4"/>
  <c r="D65" i="1" s="1"/>
  <c r="J72" i="4"/>
  <c r="D66" i="1" s="1"/>
  <c r="J73" i="4"/>
  <c r="D67" i="1" s="1"/>
  <c r="J74" i="4"/>
  <c r="D68" i="1" s="1"/>
  <c r="J75" i="4"/>
  <c r="D69" i="1" s="1"/>
  <c r="J76" i="4"/>
  <c r="D70" i="1" s="1"/>
  <c r="J77" i="4"/>
  <c r="D71" i="1" s="1"/>
  <c r="J78" i="4"/>
  <c r="D72" i="1" s="1"/>
  <c r="J79" i="4"/>
  <c r="D73" i="1" s="1"/>
  <c r="J80" i="4"/>
  <c r="D74" i="1" s="1"/>
  <c r="J81" i="4"/>
  <c r="D75" i="1" s="1"/>
  <c r="J82" i="4"/>
  <c r="D76" i="1" s="1"/>
  <c r="J83" i="4"/>
  <c r="D77" i="1" s="1"/>
  <c r="J84" i="4"/>
  <c r="D78" i="1" s="1"/>
  <c r="J85" i="4"/>
  <c r="D79" i="1" s="1"/>
  <c r="J86" i="4"/>
  <c r="D80" i="1" s="1"/>
  <c r="J87" i="4"/>
  <c r="D81" i="1" s="1"/>
  <c r="J88" i="4"/>
  <c r="D82" i="1" s="1"/>
  <c r="J89" i="4"/>
  <c r="D83" i="1" s="1"/>
  <c r="J90" i="4"/>
  <c r="D84" i="1" s="1"/>
  <c r="J91" i="4"/>
  <c r="D85" i="1" s="1"/>
  <c r="J92" i="4"/>
  <c r="D86" i="1" s="1"/>
  <c r="J93" i="4"/>
  <c r="D87" i="1" s="1"/>
  <c r="J94" i="4"/>
  <c r="D88" i="1" s="1"/>
  <c r="J95" i="4"/>
  <c r="D89" i="1" s="1"/>
  <c r="J96" i="4"/>
  <c r="D90" i="1" s="1"/>
  <c r="J97" i="4"/>
  <c r="D91" i="1" s="1"/>
  <c r="J98" i="4"/>
  <c r="D92" i="1" s="1"/>
  <c r="J99" i="4"/>
  <c r="D93" i="1" s="1"/>
  <c r="J100" i="4"/>
  <c r="D94" i="1" s="1"/>
  <c r="J101" i="4"/>
  <c r="D95" i="1" s="1"/>
  <c r="J102" i="4"/>
  <c r="D96" i="1" s="1"/>
  <c r="J103" i="4"/>
  <c r="D97" i="1" s="1"/>
  <c r="J104" i="4"/>
  <c r="D98" i="1" s="1"/>
  <c r="J105" i="4"/>
  <c r="D99" i="1" s="1"/>
  <c r="J106" i="4"/>
  <c r="D100" i="1" s="1"/>
  <c r="J107" i="4"/>
  <c r="D101" i="1" s="1"/>
  <c r="J108" i="4"/>
  <c r="D102" i="1" s="1"/>
  <c r="J109" i="4"/>
  <c r="D103" i="1" s="1"/>
  <c r="J110" i="4"/>
  <c r="D104" i="1" s="1"/>
  <c r="J111" i="4"/>
  <c r="D105" i="1" s="1"/>
  <c r="J112" i="4"/>
  <c r="D106" i="1" s="1"/>
  <c r="J113" i="4"/>
  <c r="D107" i="1" s="1"/>
  <c r="J114" i="4"/>
  <c r="D108" i="1" s="1"/>
  <c r="J115" i="4"/>
  <c r="D109" i="1" s="1"/>
  <c r="J116" i="4"/>
  <c r="D110" i="1" s="1"/>
  <c r="J117" i="4"/>
  <c r="D111" i="1" s="1"/>
  <c r="J118" i="4"/>
  <c r="D112" i="1" s="1"/>
  <c r="J119" i="4"/>
  <c r="D113" i="1" s="1"/>
  <c r="J120" i="4"/>
  <c r="D114" i="1" s="1"/>
  <c r="J121" i="4"/>
  <c r="D115" i="1" s="1"/>
  <c r="J122" i="4"/>
  <c r="D116" i="1" s="1"/>
  <c r="J123" i="4"/>
  <c r="D117" i="1" s="1"/>
  <c r="J124" i="4"/>
  <c r="D118" i="1" s="1"/>
  <c r="J125" i="4"/>
  <c r="D119" i="1" s="1"/>
  <c r="J126" i="4"/>
  <c r="D120" i="1" s="1"/>
  <c r="J127" i="4"/>
  <c r="D121" i="1" s="1"/>
  <c r="J128" i="4"/>
  <c r="D122" i="1" s="1"/>
  <c r="J129" i="4"/>
  <c r="D123" i="1" s="1"/>
  <c r="J130" i="4"/>
  <c r="D124" i="1" s="1"/>
  <c r="J131" i="4"/>
  <c r="D125" i="1" s="1"/>
  <c r="J132" i="4"/>
  <c r="D126" i="1" s="1"/>
  <c r="J133" i="4"/>
  <c r="D127" i="1" s="1"/>
  <c r="J134" i="4"/>
  <c r="D128" i="1" s="1"/>
  <c r="J135" i="4"/>
  <c r="D129" i="1" s="1"/>
  <c r="J136" i="4"/>
  <c r="D130" i="1" s="1"/>
  <c r="J137" i="4"/>
  <c r="D131" i="1" s="1"/>
  <c r="J138" i="4"/>
  <c r="D132" i="1" s="1"/>
  <c r="J139" i="4"/>
  <c r="D133" i="1" s="1"/>
  <c r="J140" i="4"/>
  <c r="D134" i="1" s="1"/>
  <c r="J141" i="4"/>
  <c r="D135" i="1" s="1"/>
  <c r="J142" i="4"/>
  <c r="D136" i="1" s="1"/>
  <c r="J143" i="4"/>
  <c r="D137" i="1" s="1"/>
  <c r="J144" i="4"/>
  <c r="D138" i="1" s="1"/>
  <c r="J145" i="4"/>
  <c r="D139" i="1" s="1"/>
  <c r="J146" i="4"/>
  <c r="D140" i="1" s="1"/>
  <c r="J147" i="4"/>
  <c r="D141" i="1" s="1"/>
  <c r="J148" i="4"/>
  <c r="D142" i="1" s="1"/>
  <c r="J149" i="4"/>
  <c r="D143" i="1" s="1"/>
  <c r="J150" i="4"/>
  <c r="D144" i="1" s="1"/>
  <c r="J151" i="4"/>
  <c r="D145" i="1" s="1"/>
  <c r="J152" i="4"/>
  <c r="D146" i="1" s="1"/>
  <c r="J153" i="4"/>
  <c r="D147" i="1" s="1"/>
  <c r="J154" i="4"/>
  <c r="D148" i="1" s="1"/>
  <c r="J155" i="4"/>
  <c r="D149" i="1" s="1"/>
  <c r="J156" i="4"/>
  <c r="D150" i="1" s="1"/>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700" i="2"/>
  <c r="AD701" i="2"/>
  <c r="AD702" i="2"/>
  <c r="AD703" i="2"/>
  <c r="AD704" i="2"/>
  <c r="AD705" i="2"/>
  <c r="AD706" i="2"/>
  <c r="AD707" i="2"/>
  <c r="AD708" i="2"/>
  <c r="AD709" i="2"/>
  <c r="AD710" i="2"/>
  <c r="AD711" i="2"/>
  <c r="AD712" i="2"/>
  <c r="AD713" i="2"/>
  <c r="AD714" i="2"/>
  <c r="AD715" i="2"/>
  <c r="AD716" i="2"/>
  <c r="AD717" i="2"/>
  <c r="AD718" i="2"/>
  <c r="AD719" i="2"/>
  <c r="AD720" i="2"/>
  <c r="AD721" i="2"/>
  <c r="AD722" i="2"/>
  <c r="AD723" i="2"/>
  <c r="AD724" i="2"/>
  <c r="AD725" i="2"/>
  <c r="AD726" i="2"/>
  <c r="AD727" i="2"/>
  <c r="AD728" i="2"/>
  <c r="AD729" i="2"/>
  <c r="AD730" i="2"/>
  <c r="AD731" i="2"/>
  <c r="AD732" i="2"/>
  <c r="AD733" i="2"/>
  <c r="AD734" i="2"/>
  <c r="AD735" i="2"/>
  <c r="AD736" i="2"/>
  <c r="AD737" i="2"/>
  <c r="AD738" i="2"/>
  <c r="AD739" i="2"/>
  <c r="AD740" i="2"/>
  <c r="AD741" i="2"/>
  <c r="AD742" i="2"/>
  <c r="AD743" i="2"/>
  <c r="AD744" i="2"/>
  <c r="AD745" i="2"/>
  <c r="AD746" i="2"/>
  <c r="AD747" i="2"/>
  <c r="AD748" i="2"/>
  <c r="AD749" i="2"/>
  <c r="AD750" i="2"/>
  <c r="AD751" i="2"/>
  <c r="AD752" i="2"/>
  <c r="AD753" i="2"/>
  <c r="AD754" i="2"/>
  <c r="AD755" i="2"/>
  <c r="AD756" i="2"/>
  <c r="AD757" i="2"/>
  <c r="AD758" i="2"/>
  <c r="AD759" i="2"/>
  <c r="AD760" i="2"/>
  <c r="AD761" i="2"/>
  <c r="AD762" i="2"/>
  <c r="AD763" i="2"/>
  <c r="AD764" i="2"/>
  <c r="AD765" i="2"/>
  <c r="AD766" i="2"/>
  <c r="AD767" i="2"/>
  <c r="AD768" i="2"/>
  <c r="AD769" i="2"/>
  <c r="AD770" i="2"/>
  <c r="AD771" i="2"/>
  <c r="AD772" i="2"/>
  <c r="AD773" i="2"/>
  <c r="AD774" i="2"/>
  <c r="AD775" i="2"/>
  <c r="AD776" i="2"/>
  <c r="AD777" i="2"/>
  <c r="AD778" i="2"/>
  <c r="AD779" i="2"/>
  <c r="AD780" i="2"/>
  <c r="AD781" i="2"/>
  <c r="AD782" i="2"/>
  <c r="AD783" i="2"/>
  <c r="AD784" i="2"/>
  <c r="AD785" i="2"/>
  <c r="AD786" i="2"/>
  <c r="AD787" i="2"/>
  <c r="AD788" i="2"/>
  <c r="AD789" i="2"/>
  <c r="AD790" i="2"/>
  <c r="AD791" i="2"/>
  <c r="AD792" i="2"/>
  <c r="AD793" i="2"/>
  <c r="AD794" i="2"/>
  <c r="AD795" i="2"/>
  <c r="AD796" i="2"/>
  <c r="AD797" i="2"/>
  <c r="AD798" i="2"/>
  <c r="AD799" i="2"/>
  <c r="AD800" i="2"/>
  <c r="AD801" i="2"/>
  <c r="AD802" i="2"/>
  <c r="AD803" i="2"/>
  <c r="AD804" i="2"/>
  <c r="AD805" i="2"/>
  <c r="AD806" i="2"/>
  <c r="AD807" i="2"/>
  <c r="AD808" i="2"/>
  <c r="AD809" i="2"/>
  <c r="AD810" i="2"/>
  <c r="AD811" i="2"/>
  <c r="AD812" i="2"/>
  <c r="AD813" i="2"/>
  <c r="AD814" i="2"/>
  <c r="AD815" i="2"/>
  <c r="AD816" i="2"/>
  <c r="AD817" i="2"/>
  <c r="AD818" i="2"/>
  <c r="AD819" i="2"/>
  <c r="AD820" i="2"/>
  <c r="AD821" i="2"/>
  <c r="AD822" i="2"/>
  <c r="AD823" i="2"/>
  <c r="AD824" i="2"/>
  <c r="AD825" i="2"/>
  <c r="AD826" i="2"/>
  <c r="AD827" i="2"/>
  <c r="AD828" i="2"/>
  <c r="AD829" i="2"/>
  <c r="AD830" i="2"/>
  <c r="AD831" i="2"/>
  <c r="AD832" i="2"/>
  <c r="AD833" i="2"/>
  <c r="AD834" i="2"/>
  <c r="AD835" i="2"/>
  <c r="AD836" i="2"/>
  <c r="AD837" i="2"/>
  <c r="AD838" i="2"/>
  <c r="AD839" i="2"/>
  <c r="AD840" i="2"/>
  <c r="AD841" i="2"/>
  <c r="AD842" i="2"/>
  <c r="AD843" i="2"/>
  <c r="AD844" i="2"/>
  <c r="AD845" i="2"/>
  <c r="AD846" i="2"/>
  <c r="AD847" i="2"/>
  <c r="AD848" i="2"/>
  <c r="AD849" i="2"/>
  <c r="AD850" i="2"/>
  <c r="AD851" i="2"/>
  <c r="AD852" i="2"/>
  <c r="AD853" i="2"/>
  <c r="AD854" i="2"/>
  <c r="AD855" i="2"/>
  <c r="AD856" i="2"/>
  <c r="AD857" i="2"/>
  <c r="AD858" i="2"/>
  <c r="AD859" i="2"/>
  <c r="AD860" i="2"/>
  <c r="AD861" i="2"/>
  <c r="AD862" i="2"/>
  <c r="AD863" i="2"/>
  <c r="AD864" i="2"/>
  <c r="AD865" i="2"/>
  <c r="AD866" i="2"/>
  <c r="AD867" i="2"/>
  <c r="AD868" i="2"/>
  <c r="AD869" i="2"/>
  <c r="AD870" i="2"/>
  <c r="AD871" i="2"/>
  <c r="AD872" i="2"/>
  <c r="AD873" i="2"/>
  <c r="AD874" i="2"/>
  <c r="AD875" i="2"/>
  <c r="AD876" i="2"/>
  <c r="AD877" i="2"/>
  <c r="AD878" i="2"/>
  <c r="AD879" i="2"/>
  <c r="AD880" i="2"/>
  <c r="AD881" i="2"/>
  <c r="AD882" i="2"/>
  <c r="AD883" i="2"/>
  <c r="AD884" i="2"/>
  <c r="AD885" i="2"/>
  <c r="AD886" i="2"/>
  <c r="AD887" i="2"/>
  <c r="AD888" i="2"/>
  <c r="AD889" i="2"/>
  <c r="AD890" i="2"/>
  <c r="AD891" i="2"/>
  <c r="AD892" i="2"/>
  <c r="AD893" i="2"/>
  <c r="AD894" i="2"/>
  <c r="AD895" i="2"/>
  <c r="AD896" i="2"/>
  <c r="AD897" i="2"/>
  <c r="AD898" i="2"/>
  <c r="AD899" i="2"/>
  <c r="AD900" i="2"/>
  <c r="AD901" i="2"/>
  <c r="AD902" i="2"/>
  <c r="AD903" i="2"/>
  <c r="AD904" i="2"/>
  <c r="AD905" i="2"/>
  <c r="AD906" i="2"/>
  <c r="AD907" i="2"/>
  <c r="AD908" i="2"/>
  <c r="AD909" i="2"/>
  <c r="AD910" i="2"/>
  <c r="AD911" i="2"/>
  <c r="AD912" i="2"/>
  <c r="AD913" i="2"/>
  <c r="AD914" i="2"/>
  <c r="AD915" i="2"/>
  <c r="AD916" i="2"/>
  <c r="AD917" i="2"/>
  <c r="AD918" i="2"/>
  <c r="AD919" i="2"/>
  <c r="AD920" i="2"/>
  <c r="AD921" i="2"/>
  <c r="AD922" i="2"/>
  <c r="AD923" i="2"/>
  <c r="AD924" i="2"/>
  <c r="AD925" i="2"/>
  <c r="AD926" i="2"/>
  <c r="AD927" i="2"/>
  <c r="AD928" i="2"/>
  <c r="AD929" i="2"/>
  <c r="AD930" i="2"/>
  <c r="AD931" i="2"/>
  <c r="AD932" i="2"/>
  <c r="AD933" i="2"/>
  <c r="AD934" i="2"/>
  <c r="AD935" i="2"/>
  <c r="AD936" i="2"/>
  <c r="AD937" i="2"/>
  <c r="AD938" i="2"/>
  <c r="AD939" i="2"/>
  <c r="AD940" i="2"/>
  <c r="AD941" i="2"/>
  <c r="AD942" i="2"/>
  <c r="AD943" i="2"/>
  <c r="AD944" i="2"/>
  <c r="AD945" i="2"/>
  <c r="AD946" i="2"/>
  <c r="AD947" i="2"/>
  <c r="AD948" i="2"/>
  <c r="AD949" i="2"/>
  <c r="AD950" i="2"/>
  <c r="AD951" i="2"/>
  <c r="AD952" i="2"/>
  <c r="AD953" i="2"/>
  <c r="AD954" i="2"/>
  <c r="AD955" i="2"/>
  <c r="AD956" i="2"/>
  <c r="AD957" i="2"/>
  <c r="AD958" i="2"/>
  <c r="AD959" i="2"/>
  <c r="AD960" i="2"/>
  <c r="AD961" i="2"/>
  <c r="AD962" i="2"/>
  <c r="AD963" i="2"/>
  <c r="AD964" i="2"/>
  <c r="AD965" i="2"/>
  <c r="AD966" i="2"/>
  <c r="AD967" i="2"/>
  <c r="AD968" i="2"/>
  <c r="AD969" i="2"/>
  <c r="AD970" i="2"/>
  <c r="AD971" i="2"/>
  <c r="AD972" i="2"/>
  <c r="AD973" i="2"/>
  <c r="AD974" i="2"/>
  <c r="AD975" i="2"/>
  <c r="AD976" i="2"/>
  <c r="AD977" i="2"/>
  <c r="AD978" i="2"/>
  <c r="AD979" i="2"/>
  <c r="AD980" i="2"/>
  <c r="AD981" i="2"/>
  <c r="AD982" i="2"/>
  <c r="AD983" i="2"/>
  <c r="AD984" i="2"/>
  <c r="AD985" i="2"/>
  <c r="AD986" i="2"/>
  <c r="AD987" i="2"/>
  <c r="AD988" i="2"/>
  <c r="AD989" i="2"/>
  <c r="AD990" i="2"/>
  <c r="AD991" i="2"/>
  <c r="AD992" i="2"/>
  <c r="AD993" i="2"/>
  <c r="AD994" i="2"/>
  <c r="AD995" i="2"/>
  <c r="AD996" i="2"/>
  <c r="AD997" i="2"/>
  <c r="AD998" i="2"/>
  <c r="AD999" i="2"/>
  <c r="AD1000" i="2"/>
  <c r="AD1001" i="2"/>
  <c r="AD1002" i="2"/>
  <c r="AD1003" i="2"/>
  <c r="AD1004" i="2"/>
  <c r="AD1005" i="2"/>
  <c r="AD1006" i="2"/>
  <c r="AD1007" i="2"/>
  <c r="AD1008" i="2"/>
  <c r="AD1009" i="2"/>
  <c r="AD1010" i="2"/>
  <c r="AD1011" i="2"/>
  <c r="AD1012" i="2"/>
  <c r="AD1013" i="2"/>
  <c r="AD1014" i="2"/>
  <c r="AD1015" i="2"/>
  <c r="AD1016" i="2"/>
  <c r="AD1017" i="2"/>
  <c r="AD1018" i="2"/>
  <c r="AD1019" i="2"/>
  <c r="AD1020" i="2"/>
  <c r="AD1021" i="2"/>
  <c r="AD1022" i="2"/>
  <c r="AD1023" i="2"/>
  <c r="AD1024" i="2"/>
  <c r="AD1025" i="2"/>
  <c r="AD1026" i="2"/>
  <c r="AD1027" i="2"/>
  <c r="AD1028" i="2"/>
  <c r="AD1029" i="2"/>
  <c r="AD1030" i="2"/>
  <c r="AD1031" i="2"/>
  <c r="AD1032" i="2"/>
  <c r="AD1033" i="2"/>
  <c r="AD1034" i="2"/>
  <c r="AD1035" i="2"/>
  <c r="AD1036" i="2"/>
  <c r="AD1037" i="2"/>
  <c r="AD1038" i="2"/>
  <c r="AD1039" i="2"/>
  <c r="AD1040" i="2"/>
  <c r="AD1041" i="2"/>
  <c r="AD1042" i="2"/>
  <c r="AD1043" i="2"/>
  <c r="AD1044" i="2"/>
  <c r="AD1045" i="2"/>
  <c r="AD1046" i="2"/>
  <c r="AD1047" i="2"/>
  <c r="AD1048" i="2"/>
  <c r="AD1049" i="2"/>
  <c r="AD1050" i="2"/>
  <c r="AD1051" i="2"/>
  <c r="AD1052" i="2"/>
  <c r="AD1053" i="2"/>
  <c r="AD1054" i="2"/>
  <c r="AD1055" i="2"/>
  <c r="AD1056" i="2"/>
  <c r="AD1057" i="2"/>
  <c r="AD1058" i="2"/>
  <c r="AD1059" i="2"/>
  <c r="AD1060" i="2"/>
  <c r="AD1061" i="2"/>
  <c r="AD1062" i="2"/>
  <c r="AD1063" i="2"/>
  <c r="AD1064" i="2"/>
  <c r="AD1065" i="2"/>
  <c r="AD1066" i="2"/>
  <c r="AD1067" i="2"/>
  <c r="AD1068" i="2"/>
  <c r="AD1069" i="2"/>
  <c r="AD1070" i="2"/>
  <c r="AD1071" i="2"/>
  <c r="AD1072" i="2"/>
  <c r="AD1073" i="2"/>
  <c r="AD1074" i="2"/>
  <c r="AD1075" i="2"/>
  <c r="AD1076" i="2"/>
  <c r="AD1077" i="2"/>
  <c r="AD1078" i="2"/>
  <c r="AD1079" i="2"/>
  <c r="AD1080" i="2"/>
  <c r="AD1081" i="2"/>
  <c r="AD1082" i="2"/>
  <c r="AD1083" i="2"/>
  <c r="AD1084" i="2"/>
  <c r="AD1085" i="2"/>
  <c r="AD1086" i="2"/>
  <c r="AD1087" i="2"/>
  <c r="AD1088" i="2"/>
  <c r="AD1089" i="2"/>
  <c r="AD1090" i="2"/>
  <c r="AD1091" i="2"/>
  <c r="AD1092" i="2"/>
  <c r="AD1093" i="2"/>
  <c r="AD1094" i="2"/>
  <c r="AD1095" i="2"/>
  <c r="AD1096" i="2"/>
  <c r="AD1097" i="2"/>
  <c r="AD1098" i="2"/>
  <c r="AD1099" i="2"/>
  <c r="AD1100" i="2"/>
  <c r="AD1101" i="2"/>
  <c r="AD1102" i="2"/>
  <c r="AD1103" i="2"/>
  <c r="AD1104" i="2"/>
  <c r="AD1105" i="2"/>
  <c r="AD1106" i="2"/>
  <c r="AD1107" i="2"/>
  <c r="AD1108" i="2"/>
  <c r="AD1109" i="2"/>
  <c r="AD1110" i="2"/>
  <c r="AD1111" i="2"/>
  <c r="AD1112" i="2"/>
  <c r="AD1113" i="2"/>
  <c r="AD1114" i="2"/>
  <c r="AD1115" i="2"/>
  <c r="AD1116" i="2"/>
  <c r="AD1117" i="2"/>
  <c r="AD1118" i="2"/>
  <c r="AD1119" i="2"/>
  <c r="AD1120" i="2"/>
  <c r="AD1121" i="2"/>
  <c r="AD1122" i="2"/>
  <c r="AD1123" i="2"/>
  <c r="AD1124" i="2"/>
  <c r="AD1125" i="2"/>
  <c r="AD1126" i="2"/>
  <c r="AD1127" i="2"/>
  <c r="AD1128" i="2"/>
  <c r="AD1129" i="2"/>
  <c r="AD1130" i="2"/>
  <c r="AD1131" i="2"/>
  <c r="AD1132" i="2"/>
  <c r="AD1133" i="2"/>
  <c r="AD1134" i="2"/>
  <c r="AD1135" i="2"/>
  <c r="AD1136" i="2"/>
  <c r="AD1137" i="2"/>
  <c r="AD1138" i="2"/>
  <c r="AD1139" i="2"/>
  <c r="AD1140" i="2"/>
  <c r="AD1141" i="2"/>
  <c r="AD1142" i="2"/>
  <c r="AD1143" i="2"/>
  <c r="AD1144" i="2"/>
  <c r="AD1145" i="2"/>
  <c r="AD1146" i="2"/>
  <c r="AD1147" i="2"/>
  <c r="AD1148" i="2"/>
  <c r="AD1149" i="2"/>
  <c r="AD1150" i="2"/>
  <c r="AD1151" i="2"/>
  <c r="AD1152" i="2"/>
  <c r="AD1153" i="2"/>
  <c r="AD1154" i="2"/>
  <c r="AD1155" i="2"/>
  <c r="AD1156" i="2"/>
  <c r="AD1157" i="2"/>
  <c r="AD1158" i="2"/>
  <c r="AD1159" i="2"/>
  <c r="AD1160" i="2"/>
  <c r="AD1161" i="2"/>
  <c r="AD1162" i="2"/>
  <c r="AD1163" i="2"/>
  <c r="AD1164" i="2"/>
  <c r="AD1165" i="2"/>
  <c r="AD1166" i="2"/>
  <c r="AD1167" i="2"/>
  <c r="AD1168" i="2"/>
  <c r="AD1169" i="2"/>
  <c r="AD1170" i="2"/>
  <c r="AD1171" i="2"/>
  <c r="AD1172" i="2"/>
  <c r="AD1173" i="2"/>
  <c r="AD1174" i="2"/>
  <c r="AD1175" i="2"/>
  <c r="AD1176" i="2"/>
  <c r="AD1177" i="2"/>
  <c r="AD1178" i="2"/>
  <c r="AD1179" i="2"/>
  <c r="AD1180" i="2"/>
  <c r="AD1181" i="2"/>
  <c r="AD1182" i="2"/>
  <c r="AD1183" i="2"/>
  <c r="AD1184" i="2"/>
  <c r="AD1185" i="2"/>
  <c r="AD1186" i="2"/>
  <c r="AD1187" i="2"/>
  <c r="AD1188" i="2"/>
  <c r="AD1189" i="2"/>
  <c r="AD1190" i="2"/>
  <c r="AD1191" i="2"/>
  <c r="AD1192" i="2"/>
  <c r="AD1193" i="2"/>
  <c r="AD1194" i="2"/>
  <c r="AD1195" i="2"/>
  <c r="AD1196" i="2"/>
  <c r="AD1197" i="2"/>
  <c r="AD1198" i="2"/>
  <c r="AD1199" i="2"/>
  <c r="AD1200" i="2"/>
  <c r="AD1201" i="2"/>
  <c r="AD1202" i="2"/>
  <c r="AD1203" i="2"/>
  <c r="AD1204" i="2"/>
  <c r="AD1205" i="2"/>
  <c r="AD1206" i="2"/>
  <c r="AD1207" i="2"/>
  <c r="AD1208" i="2"/>
  <c r="AD1209" i="2"/>
  <c r="AD1210" i="2"/>
  <c r="AD1211" i="2"/>
  <c r="AD1212" i="2"/>
  <c r="AD1213" i="2"/>
  <c r="AD1214" i="2"/>
  <c r="AD1215" i="2"/>
  <c r="AD1216" i="2"/>
  <c r="AD1217" i="2"/>
  <c r="AD1218" i="2"/>
  <c r="AD1219" i="2"/>
  <c r="AD1220" i="2"/>
  <c r="AD1221" i="2"/>
  <c r="AD1222" i="2"/>
  <c r="AD1223" i="2"/>
  <c r="AD1224" i="2"/>
  <c r="AD1225" i="2"/>
  <c r="AD1226" i="2"/>
  <c r="AD1227" i="2"/>
  <c r="AD1228" i="2"/>
  <c r="AD1229" i="2"/>
  <c r="AD1230" i="2"/>
  <c r="AD1231" i="2"/>
  <c r="AD1232" i="2"/>
  <c r="AD1233" i="2"/>
  <c r="AD1234" i="2"/>
  <c r="AD1235" i="2"/>
  <c r="AD1236" i="2"/>
  <c r="AD1237" i="2"/>
  <c r="AD1238" i="2"/>
  <c r="AD1239" i="2"/>
  <c r="AD1240" i="2"/>
  <c r="AD1241" i="2"/>
  <c r="AD1242" i="2"/>
  <c r="AD1243" i="2"/>
  <c r="AD1244" i="2"/>
  <c r="AD1245" i="2"/>
  <c r="AD1246" i="2"/>
  <c r="AD1247" i="2"/>
  <c r="AD1248" i="2"/>
  <c r="AD1249" i="2"/>
  <c r="AD1250" i="2"/>
  <c r="AD1251" i="2"/>
  <c r="AD1252" i="2"/>
  <c r="AD1253" i="2"/>
  <c r="AD1254" i="2"/>
  <c r="AD1255" i="2"/>
  <c r="AD1256" i="2"/>
  <c r="AD1257" i="2"/>
  <c r="AD1258" i="2"/>
  <c r="AD1259" i="2"/>
  <c r="AD1260" i="2"/>
  <c r="AD1261" i="2"/>
  <c r="AD1262" i="2"/>
  <c r="AD1263" i="2"/>
  <c r="AD1264" i="2"/>
  <c r="AD1265" i="2"/>
  <c r="AD1266" i="2"/>
  <c r="AD1267" i="2"/>
  <c r="AD1268" i="2"/>
  <c r="AD1269" i="2"/>
  <c r="AD1270" i="2"/>
  <c r="AD1271" i="2"/>
  <c r="AD1272" i="2"/>
  <c r="AD1273" i="2"/>
  <c r="AD1274" i="2"/>
  <c r="AD1275" i="2"/>
  <c r="AD1276" i="2"/>
  <c r="AD1277" i="2"/>
  <c r="AD1278" i="2"/>
  <c r="AD1279" i="2"/>
  <c r="AD1280" i="2"/>
  <c r="AD1281" i="2"/>
  <c r="AD1282" i="2"/>
  <c r="AD1283" i="2"/>
  <c r="AD1284" i="2"/>
  <c r="AD1285" i="2"/>
  <c r="AD1286" i="2"/>
  <c r="AD1287" i="2"/>
  <c r="AD1288" i="2"/>
  <c r="AD1289" i="2"/>
  <c r="AD1290" i="2"/>
  <c r="AD1291" i="2"/>
  <c r="AD1292" i="2"/>
  <c r="AD1293" i="2"/>
  <c r="AD1294" i="2"/>
  <c r="AD1295" i="2"/>
  <c r="AD1296" i="2"/>
  <c r="AD1297" i="2"/>
  <c r="AD1298" i="2"/>
  <c r="AD1299" i="2"/>
  <c r="AD1300" i="2"/>
  <c r="AD1301" i="2"/>
  <c r="AD1302" i="2"/>
  <c r="AD1303" i="2"/>
  <c r="AD1304" i="2"/>
  <c r="AD1305" i="2"/>
  <c r="AD1306" i="2"/>
  <c r="AD1307" i="2"/>
  <c r="AD1308" i="2"/>
  <c r="AD1309" i="2"/>
  <c r="AD1310" i="2"/>
  <c r="AD1311" i="2"/>
  <c r="AD1312" i="2"/>
  <c r="AD1313" i="2"/>
  <c r="AD1314" i="2"/>
  <c r="AD1315" i="2"/>
  <c r="AD1316" i="2"/>
  <c r="AD1317" i="2"/>
  <c r="AD1318" i="2"/>
  <c r="AD1319" i="2"/>
  <c r="AD1320" i="2"/>
  <c r="AD1321" i="2"/>
  <c r="AD1322" i="2"/>
  <c r="AD1323" i="2"/>
  <c r="AD1324" i="2"/>
  <c r="AD1325" i="2"/>
  <c r="AD1326" i="2"/>
  <c r="AD1327" i="2"/>
  <c r="AD1328" i="2"/>
  <c r="AD1329" i="2"/>
  <c r="AD1330" i="2"/>
  <c r="AD1331" i="2"/>
  <c r="AD1332" i="2"/>
  <c r="AD1333" i="2"/>
  <c r="AD1334" i="2"/>
  <c r="AD1335" i="2"/>
  <c r="AD1336" i="2"/>
  <c r="AD1337" i="2"/>
  <c r="AD1338" i="2"/>
  <c r="AD1339" i="2"/>
  <c r="AD1340" i="2"/>
  <c r="AD1341" i="2"/>
  <c r="AD1342" i="2"/>
  <c r="AD1343" i="2"/>
  <c r="AD1344" i="2"/>
  <c r="AD1345" i="2"/>
  <c r="AD1346" i="2"/>
  <c r="AD1347" i="2"/>
  <c r="AD1348" i="2"/>
  <c r="AD1349" i="2"/>
  <c r="AD1350" i="2"/>
  <c r="AD1351" i="2"/>
  <c r="AD1352" i="2"/>
  <c r="AD1353" i="2"/>
  <c r="AD1354" i="2"/>
  <c r="AD1355" i="2"/>
  <c r="AD1356" i="2"/>
  <c r="AD1357" i="2"/>
  <c r="AD1358" i="2"/>
  <c r="AD1359" i="2"/>
  <c r="AD1360" i="2"/>
  <c r="AD1361" i="2"/>
  <c r="AD1362" i="2"/>
  <c r="AD1363" i="2"/>
  <c r="AD1364" i="2"/>
  <c r="AD1365" i="2"/>
  <c r="AD1366" i="2"/>
  <c r="AD1367" i="2"/>
  <c r="AD1368" i="2"/>
  <c r="AD1369" i="2"/>
  <c r="AD1370" i="2"/>
  <c r="AD1371" i="2"/>
  <c r="AD1372" i="2"/>
  <c r="AD1373" i="2"/>
  <c r="AD1374" i="2"/>
  <c r="AD1375" i="2"/>
  <c r="AD1376" i="2"/>
  <c r="AD1377" i="2"/>
  <c r="AD1378" i="2"/>
  <c r="AD1379" i="2"/>
  <c r="AD1380" i="2"/>
  <c r="AD1381" i="2"/>
  <c r="AD1382" i="2"/>
  <c r="AD1383" i="2"/>
  <c r="AD1384" i="2"/>
  <c r="AD1385" i="2"/>
  <c r="AD1386" i="2"/>
  <c r="AD1387" i="2"/>
  <c r="AD1388" i="2"/>
  <c r="AD1389" i="2"/>
  <c r="AD1390" i="2"/>
  <c r="AD1391" i="2"/>
  <c r="AD1392" i="2"/>
  <c r="AD1393" i="2"/>
  <c r="AD1394" i="2"/>
  <c r="AD1395" i="2"/>
  <c r="AD1396" i="2"/>
  <c r="AD1397" i="2"/>
  <c r="AD1398" i="2"/>
  <c r="AD1399" i="2"/>
  <c r="AD1400" i="2"/>
  <c r="AD1401" i="2"/>
  <c r="AD1402" i="2"/>
  <c r="AD1403" i="2"/>
  <c r="AD1404" i="2"/>
  <c r="AD1405" i="2"/>
  <c r="AD1406" i="2"/>
  <c r="AD1407" i="2"/>
  <c r="AD1408" i="2"/>
  <c r="AD1409" i="2"/>
  <c r="AD1410" i="2"/>
  <c r="AD1411" i="2"/>
  <c r="AD1412" i="2"/>
  <c r="AD1413" i="2"/>
  <c r="AD1414" i="2"/>
  <c r="AD1415" i="2"/>
  <c r="AD1416" i="2"/>
  <c r="AD1417" i="2"/>
  <c r="AD1418" i="2"/>
  <c r="AD1419" i="2"/>
  <c r="AD1420" i="2"/>
  <c r="AD1421" i="2"/>
  <c r="AD1422" i="2"/>
  <c r="AD1423" i="2"/>
  <c r="AD1424" i="2"/>
  <c r="AD1425" i="2"/>
  <c r="AD1426" i="2"/>
  <c r="AD1427" i="2"/>
  <c r="AD1428" i="2"/>
  <c r="AD1429" i="2"/>
  <c r="AD1430" i="2"/>
  <c r="AD1431" i="2"/>
  <c r="AD1432" i="2"/>
  <c r="AD1433" i="2"/>
  <c r="AD1434" i="2"/>
  <c r="AD1435" i="2"/>
  <c r="AD1436" i="2"/>
  <c r="AD1437" i="2"/>
  <c r="AD1438" i="2"/>
  <c r="AD1439" i="2"/>
  <c r="AD1440" i="2"/>
  <c r="AD1441" i="2"/>
  <c r="AD1442" i="2"/>
  <c r="AD1443" i="2"/>
  <c r="AD1444" i="2"/>
  <c r="AD1445" i="2"/>
  <c r="AD1446" i="2"/>
  <c r="AD1447" i="2"/>
  <c r="AD1448" i="2"/>
  <c r="AD1449" i="2"/>
  <c r="AD1450" i="2"/>
  <c r="AD1451" i="2"/>
  <c r="AD1452" i="2"/>
  <c r="AD1453" i="2"/>
  <c r="AD1454" i="2"/>
  <c r="AD1455" i="2"/>
  <c r="AD1456" i="2"/>
  <c r="AD1457" i="2"/>
  <c r="AD1458" i="2"/>
  <c r="AD1459" i="2"/>
  <c r="AD1460" i="2"/>
  <c r="AD1461" i="2"/>
  <c r="AD1462" i="2"/>
  <c r="AD1463" i="2"/>
  <c r="AD1464" i="2"/>
  <c r="AD1465" i="2"/>
  <c r="AD1466" i="2"/>
  <c r="AD1467" i="2"/>
  <c r="AD1468" i="2"/>
  <c r="AD1469" i="2"/>
  <c r="AD1470" i="2"/>
  <c r="AD1471" i="2"/>
  <c r="AD1472" i="2"/>
  <c r="AD1473" i="2"/>
  <c r="AD1474" i="2"/>
  <c r="AD1475" i="2"/>
  <c r="AD1476" i="2"/>
  <c r="AD1477" i="2"/>
  <c r="AD1478" i="2"/>
  <c r="AD1479" i="2"/>
  <c r="AD1480" i="2"/>
  <c r="AD1481" i="2"/>
  <c r="AD1482" i="2"/>
  <c r="AD1483" i="2"/>
  <c r="AD1484" i="2"/>
  <c r="AD1485" i="2"/>
  <c r="AD1486" i="2"/>
  <c r="AD1487" i="2"/>
  <c r="AD1488" i="2"/>
  <c r="AD1489" i="2"/>
  <c r="AD1490" i="2"/>
  <c r="AD1491" i="2"/>
  <c r="AD1492" i="2"/>
  <c r="AD1493" i="2"/>
  <c r="AD1494" i="2"/>
  <c r="AD1495" i="2"/>
  <c r="AD1496" i="2"/>
  <c r="AD1497" i="2"/>
  <c r="AD1498" i="2"/>
  <c r="AD1499" i="2"/>
  <c r="AD1500" i="2"/>
  <c r="AD1501" i="2"/>
  <c r="AD1502" i="2"/>
  <c r="AD1503" i="2"/>
  <c r="AD1504" i="2"/>
  <c r="AD1505" i="2"/>
  <c r="AD1506" i="2"/>
  <c r="AD1507" i="2"/>
  <c r="AD1508" i="2"/>
  <c r="AD1509" i="2"/>
  <c r="AD1510" i="2"/>
  <c r="AD1511" i="2"/>
  <c r="AD1512" i="2"/>
  <c r="AD1513" i="2"/>
  <c r="AD1514" i="2"/>
  <c r="AD1515" i="2"/>
  <c r="AD1516" i="2"/>
  <c r="AD1517" i="2"/>
  <c r="AD1518" i="2"/>
  <c r="AD1519" i="2"/>
  <c r="AD1520" i="2"/>
  <c r="AD1521" i="2"/>
  <c r="AD1522" i="2"/>
  <c r="AD1523" i="2"/>
  <c r="AD1524" i="2"/>
  <c r="AD1525" i="2"/>
  <c r="AD1526" i="2"/>
  <c r="AD1527" i="2"/>
  <c r="AD1528" i="2"/>
  <c r="AD1529" i="2"/>
  <c r="AD1530" i="2"/>
  <c r="AD1531" i="2"/>
  <c r="AD1532" i="2"/>
  <c r="AD1533" i="2"/>
  <c r="AD1534" i="2"/>
  <c r="AD1535" i="2"/>
  <c r="AD1536" i="2"/>
  <c r="AD1537" i="2"/>
  <c r="AD1538" i="2"/>
  <c r="AD1539" i="2"/>
  <c r="AD1540" i="2"/>
  <c r="AD1541" i="2"/>
  <c r="AD1542" i="2"/>
  <c r="AD1543" i="2"/>
  <c r="AD1544" i="2"/>
  <c r="AD1545" i="2"/>
  <c r="AD1546" i="2"/>
  <c r="AD1547" i="2"/>
  <c r="AD1548" i="2"/>
  <c r="AD1549" i="2"/>
  <c r="AD1550" i="2"/>
  <c r="AD1551" i="2"/>
  <c r="AD1552" i="2"/>
  <c r="AD1553" i="2"/>
  <c r="AD1554" i="2"/>
  <c r="AD1555" i="2"/>
  <c r="AD1556" i="2"/>
  <c r="AD1557" i="2"/>
  <c r="AD1558" i="2"/>
  <c r="AD1559" i="2"/>
  <c r="AD1560" i="2"/>
  <c r="AD1561" i="2"/>
  <c r="AD1562" i="2"/>
  <c r="AD1563" i="2"/>
  <c r="AD1564" i="2"/>
  <c r="AD1565" i="2"/>
  <c r="AD1566" i="2"/>
  <c r="AD1567" i="2"/>
  <c r="AD1568" i="2"/>
  <c r="AD1569" i="2"/>
  <c r="AD1570" i="2"/>
  <c r="AD1571" i="2"/>
  <c r="AD1572" i="2"/>
  <c r="AD1573" i="2"/>
  <c r="AD1574" i="2"/>
  <c r="AD1575" i="2"/>
  <c r="AD1576" i="2"/>
  <c r="AD1577" i="2"/>
  <c r="AD1578" i="2"/>
  <c r="AD1579" i="2"/>
  <c r="AD1580" i="2"/>
  <c r="AD1581" i="2"/>
  <c r="AD1582" i="2"/>
  <c r="AD1583" i="2"/>
  <c r="AD1584" i="2"/>
  <c r="AD1585" i="2"/>
  <c r="AD1586" i="2"/>
  <c r="AD1587" i="2"/>
  <c r="AD1588" i="2"/>
  <c r="AD1589" i="2"/>
  <c r="AD1590" i="2"/>
  <c r="AD1591" i="2"/>
  <c r="AD1592" i="2"/>
  <c r="AD1593" i="2"/>
  <c r="AD1594" i="2"/>
  <c r="AD1595" i="2"/>
  <c r="AD1596" i="2"/>
  <c r="AD1597" i="2"/>
  <c r="AD1598" i="2"/>
  <c r="AD1599" i="2"/>
  <c r="AD1600" i="2"/>
  <c r="AD1601" i="2"/>
  <c r="AD1602" i="2"/>
  <c r="AD1603" i="2"/>
  <c r="AD1604" i="2"/>
  <c r="AD1605" i="2"/>
  <c r="AD1606" i="2"/>
  <c r="AD1607" i="2"/>
  <c r="AD1608" i="2"/>
  <c r="AD1609" i="2"/>
  <c r="AD1610" i="2"/>
  <c r="AD1611" i="2"/>
  <c r="AD1612" i="2"/>
  <c r="AD1613" i="2"/>
  <c r="AD1614" i="2"/>
  <c r="AD1615" i="2"/>
  <c r="AD1616" i="2"/>
  <c r="AD1617" i="2"/>
  <c r="AD1618" i="2"/>
  <c r="AD1619" i="2"/>
  <c r="AD1620" i="2"/>
  <c r="AD1621" i="2"/>
  <c r="AD1622" i="2"/>
  <c r="AD1623" i="2"/>
  <c r="AD1624" i="2"/>
  <c r="AD1625" i="2"/>
  <c r="AD1626" i="2"/>
  <c r="AD1627" i="2"/>
  <c r="AD1628" i="2"/>
  <c r="AD1629" i="2"/>
  <c r="AD1630" i="2"/>
  <c r="AD1631" i="2"/>
  <c r="AD1632" i="2"/>
  <c r="AD1633" i="2"/>
  <c r="AD1634" i="2"/>
  <c r="AD1635" i="2"/>
  <c r="AD1636" i="2"/>
  <c r="AD1637" i="2"/>
  <c r="AD1638" i="2"/>
  <c r="AD1639" i="2"/>
  <c r="AD1640" i="2"/>
  <c r="AD1641" i="2"/>
  <c r="AD1642" i="2"/>
  <c r="AD1643" i="2"/>
  <c r="AD1644" i="2"/>
  <c r="AD1645" i="2"/>
  <c r="AD1646" i="2"/>
  <c r="AD1647" i="2"/>
  <c r="AD1648" i="2"/>
  <c r="AD1649" i="2"/>
  <c r="AD1650" i="2"/>
  <c r="AD1651" i="2"/>
  <c r="AD1652" i="2"/>
  <c r="AD1653" i="2"/>
  <c r="AD1654" i="2"/>
  <c r="AD1655" i="2"/>
  <c r="AD1656" i="2"/>
  <c r="AD1657" i="2"/>
  <c r="AD1658" i="2"/>
  <c r="AD1659" i="2"/>
  <c r="AD1660" i="2"/>
  <c r="AD1661" i="2"/>
  <c r="AD1662" i="2"/>
  <c r="AD1663" i="2"/>
  <c r="AD1664" i="2"/>
  <c r="AD1665" i="2"/>
  <c r="AD1666" i="2"/>
  <c r="AD1667" i="2"/>
  <c r="AD1668" i="2"/>
  <c r="AD1669" i="2"/>
  <c r="AD1670" i="2"/>
  <c r="AD1671" i="2"/>
  <c r="AD1672" i="2"/>
  <c r="AD1673" i="2"/>
  <c r="AD1674" i="2"/>
  <c r="AD1675" i="2"/>
  <c r="AD1676" i="2"/>
  <c r="AD1677" i="2"/>
  <c r="AD1678" i="2"/>
  <c r="AD1679" i="2"/>
  <c r="AD1680" i="2"/>
  <c r="AD1681" i="2"/>
  <c r="AD1682" i="2"/>
  <c r="AD1683" i="2"/>
  <c r="AD1684" i="2"/>
  <c r="AD1685" i="2"/>
  <c r="AD1686" i="2"/>
  <c r="AD1687" i="2"/>
  <c r="AD1688" i="2"/>
  <c r="AD1689" i="2"/>
  <c r="AD1690" i="2"/>
  <c r="AD1691" i="2"/>
  <c r="AD1692" i="2"/>
  <c r="AD1693" i="2"/>
  <c r="AD1694" i="2"/>
  <c r="AD1695" i="2"/>
  <c r="AD1696" i="2"/>
  <c r="AD1697" i="2"/>
  <c r="AD1698" i="2"/>
  <c r="AD1699" i="2"/>
  <c r="AD1700" i="2"/>
  <c r="AD1701" i="2"/>
  <c r="AD1702" i="2"/>
  <c r="AD1703" i="2"/>
  <c r="AD1704" i="2"/>
  <c r="AD1705" i="2"/>
  <c r="AD1706" i="2"/>
  <c r="AD1707" i="2"/>
  <c r="AD1708" i="2"/>
  <c r="AD1709" i="2"/>
  <c r="AD1710" i="2"/>
  <c r="AD1711" i="2"/>
  <c r="AD1712" i="2"/>
  <c r="AD1713" i="2"/>
  <c r="AD1714" i="2"/>
  <c r="AD1715" i="2"/>
  <c r="AD1716" i="2"/>
  <c r="AD1717" i="2"/>
  <c r="AD1718" i="2"/>
  <c r="AD1719" i="2"/>
  <c r="AD1720" i="2"/>
  <c r="AD1721" i="2"/>
  <c r="AD1722" i="2"/>
  <c r="AD1723" i="2"/>
  <c r="AD1724" i="2"/>
  <c r="AD1725" i="2"/>
  <c r="AD1726" i="2"/>
  <c r="AD1727" i="2"/>
  <c r="AD1728" i="2"/>
  <c r="AD1729" i="2"/>
  <c r="AD1730" i="2"/>
  <c r="AD1731" i="2"/>
  <c r="AD1732" i="2"/>
  <c r="AD1733" i="2"/>
  <c r="AD1734" i="2"/>
  <c r="AD1735" i="2"/>
  <c r="AD1736" i="2"/>
  <c r="AD1737" i="2"/>
  <c r="AD1738" i="2"/>
  <c r="AD1739" i="2"/>
  <c r="AD1740" i="2"/>
  <c r="AD1741" i="2"/>
  <c r="AD1742" i="2"/>
  <c r="AD1743" i="2"/>
  <c r="AD1744" i="2"/>
  <c r="AD1745" i="2"/>
  <c r="AD1746" i="2"/>
  <c r="AD1747" i="2"/>
  <c r="AD1748" i="2"/>
  <c r="AD1749" i="2"/>
  <c r="AD1750" i="2"/>
  <c r="AD1751" i="2"/>
  <c r="AD1752" i="2"/>
  <c r="AD1753" i="2"/>
  <c r="AD1754" i="2"/>
  <c r="AD1755" i="2"/>
  <c r="AD1756" i="2"/>
  <c r="AD1757" i="2"/>
  <c r="AD1758" i="2"/>
  <c r="AD1759" i="2"/>
  <c r="AD1760" i="2"/>
  <c r="AD1761" i="2"/>
  <c r="AD1762" i="2"/>
  <c r="AD1763" i="2"/>
  <c r="AD1764" i="2"/>
  <c r="AD1765" i="2"/>
  <c r="AD1766" i="2"/>
  <c r="AD1767" i="2"/>
  <c r="AD1768" i="2"/>
  <c r="AD1769" i="2"/>
  <c r="AD1770" i="2"/>
  <c r="AD1771" i="2"/>
  <c r="AD1772" i="2"/>
  <c r="AD1773" i="2"/>
  <c r="AD1774" i="2"/>
  <c r="AD1775" i="2"/>
  <c r="AD1776" i="2"/>
  <c r="AD1777" i="2"/>
  <c r="AD1778" i="2"/>
  <c r="AD1779" i="2"/>
  <c r="AD1780" i="2"/>
  <c r="AD1781" i="2"/>
  <c r="AD1782" i="2"/>
  <c r="AD1783" i="2"/>
  <c r="AD1784" i="2"/>
  <c r="AD1785" i="2"/>
  <c r="AD1786" i="2"/>
  <c r="AD1787" i="2"/>
  <c r="AD1788" i="2"/>
  <c r="AD1789" i="2"/>
  <c r="AD1790" i="2"/>
  <c r="AD1791" i="2"/>
  <c r="AD1792" i="2"/>
  <c r="AD1793" i="2"/>
  <c r="AD1794" i="2"/>
  <c r="AD1795" i="2"/>
  <c r="AD1796" i="2"/>
  <c r="AD1797" i="2"/>
  <c r="AD1798" i="2"/>
  <c r="AD1799" i="2"/>
  <c r="AD1800" i="2"/>
  <c r="AD1801" i="2"/>
  <c r="AD1802" i="2"/>
  <c r="AD1803" i="2"/>
  <c r="AD1804" i="2"/>
  <c r="AD1805" i="2"/>
  <c r="AD1806" i="2"/>
  <c r="AD1807" i="2"/>
  <c r="AD1808" i="2"/>
  <c r="AD1809" i="2"/>
  <c r="AD1810" i="2"/>
  <c r="AD1811" i="2"/>
  <c r="AD1812" i="2"/>
  <c r="AD1813" i="2"/>
  <c r="AD1814" i="2"/>
  <c r="AD1815" i="2"/>
  <c r="AD1816" i="2"/>
  <c r="AD1817" i="2"/>
  <c r="AD1818" i="2"/>
  <c r="AD1819" i="2"/>
  <c r="AD1820" i="2"/>
  <c r="AD1821" i="2"/>
  <c r="AD1822" i="2"/>
  <c r="AD1823" i="2"/>
  <c r="AD1824" i="2"/>
  <c r="AD1825" i="2"/>
  <c r="AD1826" i="2"/>
  <c r="AD1827" i="2"/>
  <c r="AD1828" i="2"/>
  <c r="AD1829" i="2"/>
  <c r="AD1830" i="2"/>
  <c r="AD1831" i="2"/>
  <c r="AD1832" i="2"/>
  <c r="AD1833" i="2"/>
  <c r="AD1834" i="2"/>
  <c r="AD1835" i="2"/>
  <c r="AD1836" i="2"/>
  <c r="AD1837" i="2"/>
  <c r="AD1838" i="2"/>
  <c r="AD1839" i="2"/>
  <c r="AD1840" i="2"/>
  <c r="AD1841" i="2"/>
  <c r="AD1842" i="2"/>
  <c r="AD1843" i="2"/>
  <c r="AD1844" i="2"/>
  <c r="AD1845" i="2"/>
  <c r="AD1846" i="2"/>
  <c r="AD1847" i="2"/>
  <c r="AD1848" i="2"/>
  <c r="AD1849" i="2"/>
  <c r="AD1850" i="2"/>
  <c r="AD1851" i="2"/>
  <c r="AD1852" i="2"/>
  <c r="AD1853" i="2"/>
  <c r="AD1854" i="2"/>
  <c r="AD1855" i="2"/>
  <c r="AD1856" i="2"/>
  <c r="AD1857" i="2"/>
  <c r="AD1858" i="2"/>
  <c r="AD1859" i="2"/>
  <c r="AD1860" i="2"/>
  <c r="AD1861" i="2"/>
  <c r="AD1862" i="2"/>
  <c r="AD1863" i="2"/>
  <c r="AD1864" i="2"/>
  <c r="AD1865" i="2"/>
  <c r="AD1866" i="2"/>
  <c r="AD1867" i="2"/>
  <c r="AD1868" i="2"/>
  <c r="AD1869" i="2"/>
  <c r="AD1870" i="2"/>
  <c r="AD1871" i="2"/>
  <c r="AD1872" i="2"/>
  <c r="AD1873" i="2"/>
  <c r="AD1874" i="2"/>
  <c r="AD1875" i="2"/>
  <c r="AD1876" i="2"/>
  <c r="AD1877" i="2"/>
  <c r="AD1878" i="2"/>
  <c r="AD1879" i="2"/>
  <c r="AD1880" i="2"/>
  <c r="AD1881" i="2"/>
  <c r="AD1882" i="2"/>
  <c r="AD1883" i="2"/>
  <c r="AD1884" i="2"/>
  <c r="AD1885" i="2"/>
  <c r="AD1886" i="2"/>
  <c r="AD1887" i="2"/>
  <c r="AD1888" i="2"/>
  <c r="AD1889" i="2"/>
  <c r="AD1890" i="2"/>
  <c r="AD1891" i="2"/>
  <c r="AD1892" i="2"/>
  <c r="AD1893" i="2"/>
  <c r="AD1894" i="2"/>
  <c r="AD1895" i="2"/>
  <c r="AD1896" i="2"/>
  <c r="AD1897" i="2"/>
  <c r="AD1898" i="2"/>
  <c r="AD1899" i="2"/>
  <c r="AD1900" i="2"/>
  <c r="AD1901" i="2"/>
  <c r="AD1902" i="2"/>
  <c r="AD1903" i="2"/>
  <c r="AD1904" i="2"/>
  <c r="AD1905" i="2"/>
  <c r="AD1906" i="2"/>
  <c r="AD1907" i="2"/>
  <c r="AD1908" i="2"/>
  <c r="AD1909" i="2"/>
  <c r="AD1910" i="2"/>
  <c r="AD1911" i="2"/>
  <c r="AD1912" i="2"/>
  <c r="AD1913" i="2"/>
  <c r="AD1914" i="2"/>
  <c r="AD1915" i="2"/>
  <c r="AD1916" i="2"/>
  <c r="AD1917" i="2"/>
  <c r="AD1918" i="2"/>
  <c r="AD1919" i="2"/>
  <c r="AD1920" i="2"/>
  <c r="AD1921" i="2"/>
  <c r="AD1922" i="2"/>
  <c r="AD1923" i="2"/>
  <c r="AD1924" i="2"/>
  <c r="AD1925" i="2"/>
  <c r="AD1926" i="2"/>
  <c r="AD1927" i="2"/>
  <c r="AD1928" i="2"/>
  <c r="AD1929" i="2"/>
  <c r="AD1930" i="2"/>
  <c r="AD1931" i="2"/>
  <c r="AD1932" i="2"/>
  <c r="AD1933" i="2"/>
  <c r="AD1934" i="2"/>
  <c r="AD1935" i="2"/>
  <c r="AD1936" i="2"/>
  <c r="AD1937" i="2"/>
  <c r="AD1938" i="2"/>
  <c r="AD1939" i="2"/>
  <c r="AD1940" i="2"/>
  <c r="AD1941" i="2"/>
  <c r="AD1942" i="2"/>
  <c r="AD1943" i="2"/>
  <c r="AD1944" i="2"/>
  <c r="AD1945" i="2"/>
  <c r="AD1946" i="2"/>
  <c r="AD1947" i="2"/>
  <c r="AD1948" i="2"/>
  <c r="AD1949" i="2"/>
  <c r="AD1950" i="2"/>
  <c r="AD1951" i="2"/>
  <c r="AD1952" i="2"/>
  <c r="AD1953" i="2"/>
  <c r="AD1954" i="2"/>
  <c r="AD1955" i="2"/>
  <c r="AD1956" i="2"/>
  <c r="AD1957" i="2"/>
  <c r="AD1958" i="2"/>
  <c r="AD1959" i="2"/>
  <c r="AD1960" i="2"/>
  <c r="AD1961" i="2"/>
  <c r="AD1962" i="2"/>
  <c r="AD1963" i="2"/>
  <c r="AD1964" i="2"/>
  <c r="AD1965" i="2"/>
  <c r="AD1966" i="2"/>
  <c r="AD1967" i="2"/>
  <c r="AD1968" i="2"/>
  <c r="AD1969" i="2"/>
  <c r="AD1970" i="2"/>
  <c r="AD1971" i="2"/>
  <c r="AD1972" i="2"/>
  <c r="AD1973" i="2"/>
  <c r="AD1974" i="2"/>
  <c r="AD1975" i="2"/>
  <c r="AD1976" i="2"/>
  <c r="AD1977" i="2"/>
  <c r="AD1978" i="2"/>
  <c r="AD1979" i="2"/>
  <c r="AD1980" i="2"/>
  <c r="AD1981" i="2"/>
  <c r="AD1982" i="2"/>
  <c r="AD1983" i="2"/>
  <c r="AD1984" i="2"/>
  <c r="AD1985" i="2"/>
  <c r="AD1986" i="2"/>
  <c r="AD1987" i="2"/>
  <c r="AD1988" i="2"/>
  <c r="AD1989" i="2"/>
  <c r="AD1990" i="2"/>
  <c r="AD1991" i="2"/>
  <c r="AD1992" i="2"/>
  <c r="AD1993" i="2"/>
  <c r="AD1994" i="2"/>
  <c r="AD1995" i="2"/>
  <c r="AD1996" i="2"/>
  <c r="AD1997" i="2"/>
  <c r="AD1998" i="2"/>
  <c r="AD1999" i="2"/>
  <c r="AD2000" i="2"/>
  <c r="AD2001" i="2"/>
  <c r="AD2002" i="2"/>
  <c r="AD2003" i="2"/>
  <c r="AD2004" i="2"/>
  <c r="AD2005" i="2"/>
  <c r="AD2006" i="2"/>
  <c r="AD2007" i="2"/>
  <c r="AD2008" i="2"/>
  <c r="AD2009" i="2"/>
  <c r="AD2010" i="2"/>
  <c r="AD2011" i="2"/>
  <c r="AD2012" i="2"/>
  <c r="AD2013" i="2"/>
  <c r="AD2014" i="2"/>
  <c r="AD2015" i="2"/>
  <c r="AD2016" i="2"/>
  <c r="AD2017" i="2"/>
  <c r="AD2018" i="2"/>
  <c r="AD2019" i="2"/>
  <c r="AD2020" i="2"/>
  <c r="AD2021" i="2"/>
  <c r="AD2022" i="2"/>
  <c r="AD2023" i="2"/>
  <c r="AD2024" i="2"/>
  <c r="AD2025" i="2"/>
  <c r="AD2026" i="2"/>
  <c r="AD2027" i="2"/>
  <c r="AD2028" i="2"/>
  <c r="AD2029" i="2"/>
  <c r="AD2030" i="2"/>
  <c r="AD2031" i="2"/>
  <c r="AD2032" i="2"/>
  <c r="AD2033" i="2"/>
  <c r="AD2034" i="2"/>
  <c r="AD2035" i="2"/>
  <c r="AD2036" i="2"/>
  <c r="AD2037" i="2"/>
  <c r="AD2038" i="2"/>
  <c r="AD2039" i="2"/>
  <c r="AD2040" i="2"/>
  <c r="AD2041" i="2"/>
  <c r="AD2042" i="2"/>
  <c r="AD2043" i="2"/>
  <c r="AD2044" i="2"/>
  <c r="AD2045" i="2"/>
  <c r="AD2046" i="2"/>
  <c r="AD2047" i="2"/>
  <c r="AD2048" i="2"/>
  <c r="AD2049" i="2"/>
  <c r="AD2050" i="2"/>
  <c r="AD2051" i="2"/>
  <c r="AD2052" i="2"/>
  <c r="AD2053" i="2"/>
  <c r="AD2054" i="2"/>
  <c r="AD2055" i="2"/>
  <c r="AD2056" i="2"/>
  <c r="AD2057" i="2"/>
  <c r="AD2058" i="2"/>
  <c r="AD2059" i="2"/>
  <c r="AD2060" i="2"/>
  <c r="AD2061" i="2"/>
  <c r="AD2062" i="2"/>
  <c r="AD2063" i="2"/>
  <c r="AD2064" i="2"/>
  <c r="AD2065" i="2"/>
  <c r="AD2066" i="2"/>
  <c r="AD2067" i="2"/>
  <c r="AD2068" i="2"/>
  <c r="AD2069" i="2"/>
  <c r="AD2070" i="2"/>
  <c r="AD2071" i="2"/>
  <c r="AD2072" i="2"/>
  <c r="AD2073" i="2"/>
  <c r="AD2074" i="2"/>
  <c r="AD2075" i="2"/>
  <c r="AD2076" i="2"/>
  <c r="AD2077" i="2"/>
  <c r="AD2078" i="2"/>
  <c r="AD2079" i="2"/>
  <c r="AD2080" i="2"/>
  <c r="AD2081" i="2"/>
  <c r="AD2082" i="2"/>
  <c r="AD2083" i="2"/>
  <c r="AD2084" i="2"/>
  <c r="AD2085" i="2"/>
  <c r="AD2086" i="2"/>
  <c r="AD2087" i="2"/>
  <c r="AD2088" i="2"/>
  <c r="AD2089" i="2"/>
  <c r="AD2090" i="2"/>
  <c r="AD2091" i="2"/>
  <c r="AD2092" i="2"/>
  <c r="AD2093" i="2"/>
  <c r="AD2094" i="2"/>
  <c r="AD2095" i="2"/>
  <c r="AD2096" i="2"/>
  <c r="AD2097" i="2"/>
  <c r="AD2098" i="2"/>
  <c r="AD2099" i="2"/>
  <c r="AD2100" i="2"/>
  <c r="AD2101" i="2"/>
  <c r="AD2102" i="2"/>
  <c r="AD2103" i="2"/>
  <c r="AD2104" i="2"/>
  <c r="AD2105" i="2"/>
  <c r="AD2106" i="2"/>
  <c r="AD2107" i="2"/>
  <c r="AD2108" i="2"/>
  <c r="AD2109" i="2"/>
  <c r="AD2110" i="2"/>
  <c r="AD2111" i="2"/>
  <c r="AD2112" i="2"/>
  <c r="AD2113" i="2"/>
  <c r="AD2114" i="2"/>
  <c r="AD2115" i="2"/>
  <c r="AD2116" i="2"/>
  <c r="AD2117" i="2"/>
  <c r="AD2118" i="2"/>
  <c r="AD2119" i="2"/>
  <c r="AD2120" i="2"/>
  <c r="AD2121" i="2"/>
  <c r="AD2122" i="2"/>
  <c r="AD2123" i="2"/>
  <c r="AD2124" i="2"/>
  <c r="AD2125" i="2"/>
  <c r="AD2126" i="2"/>
  <c r="AD2127" i="2"/>
  <c r="AD2128" i="2"/>
  <c r="AD2129" i="2"/>
  <c r="AD2130" i="2"/>
  <c r="AD2131" i="2"/>
  <c r="AD2132" i="2"/>
  <c r="AD2133" i="2"/>
  <c r="AD2134" i="2"/>
  <c r="AD2135" i="2"/>
  <c r="AD2136" i="2"/>
  <c r="AD2137" i="2"/>
  <c r="AD2138" i="2"/>
  <c r="AD2139" i="2"/>
  <c r="AD2140" i="2"/>
  <c r="AD2141" i="2"/>
  <c r="AD2142" i="2"/>
  <c r="AD2143" i="2"/>
  <c r="AD2144" i="2"/>
  <c r="AD2145" i="2"/>
  <c r="AD2146" i="2"/>
  <c r="AD2147" i="2"/>
  <c r="AD2148" i="2"/>
  <c r="AD2149" i="2"/>
  <c r="AD2150" i="2"/>
  <c r="AD2151" i="2"/>
  <c r="AD2152" i="2"/>
  <c r="AD2153" i="2"/>
  <c r="AD2154" i="2"/>
  <c r="AD2155" i="2"/>
  <c r="AD2156" i="2"/>
  <c r="AD2157" i="2"/>
  <c r="AD2158" i="2"/>
  <c r="AD2159" i="2"/>
  <c r="AD2160" i="2"/>
  <c r="AD2161" i="2"/>
  <c r="AD2162" i="2"/>
  <c r="AD2163" i="2"/>
  <c r="AD2164" i="2"/>
  <c r="AD2165" i="2"/>
  <c r="AD2166" i="2"/>
  <c r="AD2167" i="2"/>
  <c r="AD2168" i="2"/>
  <c r="AD2169" i="2"/>
  <c r="AD2170" i="2"/>
  <c r="AD2171" i="2"/>
  <c r="AD2172" i="2"/>
  <c r="AD2173" i="2"/>
  <c r="AD2174" i="2"/>
  <c r="AD2175" i="2"/>
  <c r="AD2176" i="2"/>
  <c r="AD2177" i="2"/>
  <c r="AD2178" i="2"/>
  <c r="AD2179" i="2"/>
  <c r="AD2180" i="2"/>
  <c r="AD2181" i="2"/>
  <c r="AD2182" i="2"/>
  <c r="AD2183" i="2"/>
  <c r="AD2184" i="2"/>
  <c r="AD2185" i="2"/>
  <c r="AD2186" i="2"/>
  <c r="AD2187" i="2"/>
  <c r="AD2188" i="2"/>
  <c r="AD2189" i="2"/>
  <c r="AD2190" i="2"/>
  <c r="AD2191" i="2"/>
  <c r="AD2192" i="2"/>
  <c r="AD2193" i="2"/>
  <c r="AD2194" i="2"/>
  <c r="AD2195" i="2"/>
  <c r="AD2196" i="2"/>
  <c r="AD2197" i="2"/>
  <c r="AD2198" i="2"/>
  <c r="AD2199" i="2"/>
  <c r="AD2200" i="2"/>
  <c r="AD2201" i="2"/>
  <c r="AD2202" i="2"/>
  <c r="AD2203" i="2"/>
  <c r="AD2204" i="2"/>
  <c r="AD2205" i="2"/>
  <c r="AD2206" i="2"/>
  <c r="AD2207" i="2"/>
  <c r="AD2208" i="2"/>
  <c r="AD2209" i="2"/>
  <c r="AD2210" i="2"/>
  <c r="AD2211" i="2"/>
  <c r="AD2212" i="2"/>
  <c r="AD2213" i="2"/>
  <c r="AD2214" i="2"/>
  <c r="AD2215" i="2"/>
  <c r="AD2216" i="2"/>
  <c r="AD2217" i="2"/>
  <c r="AD2218" i="2"/>
  <c r="AD2219" i="2"/>
  <c r="AD2220" i="2"/>
  <c r="AD2221" i="2"/>
  <c r="AD2222" i="2"/>
  <c r="AD2223" i="2"/>
  <c r="AD2224" i="2"/>
  <c r="AD2225" i="2"/>
  <c r="AD2226" i="2"/>
  <c r="AD2227" i="2"/>
  <c r="AD2228" i="2"/>
  <c r="AD2229" i="2"/>
  <c r="AD2230" i="2"/>
  <c r="AD2231" i="2"/>
  <c r="AD2232" i="2"/>
  <c r="AD2233" i="2"/>
  <c r="AD2234" i="2"/>
  <c r="AD2235" i="2"/>
  <c r="AD2236" i="2"/>
  <c r="AD2237" i="2"/>
  <c r="AD2238" i="2"/>
  <c r="AD2239" i="2"/>
  <c r="AD2240" i="2"/>
  <c r="AD2241" i="2"/>
  <c r="AD2242" i="2"/>
  <c r="AD2243" i="2"/>
  <c r="AD2244" i="2"/>
  <c r="AD2245" i="2"/>
  <c r="AD2246" i="2"/>
  <c r="AD2247" i="2"/>
  <c r="AD2248" i="2"/>
  <c r="AD2249" i="2"/>
  <c r="AD2250" i="2"/>
  <c r="AD2251" i="2"/>
  <c r="AD2252" i="2"/>
  <c r="AD2253" i="2"/>
  <c r="AD2254" i="2"/>
  <c r="AD2255" i="2"/>
  <c r="AD2256" i="2"/>
  <c r="AD2257" i="2"/>
  <c r="AD2258" i="2"/>
  <c r="AD2259" i="2"/>
  <c r="AD2260" i="2"/>
  <c r="AD2261" i="2"/>
  <c r="AD2262" i="2"/>
  <c r="AD2263" i="2"/>
  <c r="AD2264" i="2"/>
  <c r="AD2265" i="2"/>
  <c r="AD2266" i="2"/>
  <c r="AD2267" i="2"/>
  <c r="AD2268" i="2"/>
  <c r="AD2269" i="2"/>
  <c r="AD2270" i="2"/>
  <c r="AD2271" i="2"/>
  <c r="AD2272" i="2"/>
  <c r="AD2273" i="2"/>
  <c r="AD2274" i="2"/>
  <c r="AD2275" i="2"/>
  <c r="AD2276" i="2"/>
  <c r="AD2277" i="2"/>
  <c r="AD2278" i="2"/>
  <c r="AD2279" i="2"/>
  <c r="AD2280" i="2"/>
  <c r="AD2281" i="2"/>
  <c r="AD2282" i="2"/>
  <c r="AD2283" i="2"/>
  <c r="AD2284" i="2"/>
  <c r="AD2285" i="2"/>
  <c r="AD2286" i="2"/>
  <c r="AD2287" i="2"/>
  <c r="AD2288" i="2"/>
  <c r="AD2289" i="2"/>
  <c r="AD2290" i="2"/>
  <c r="AD2291" i="2"/>
  <c r="AD2292" i="2"/>
  <c r="AD2293" i="2"/>
  <c r="AD2294" i="2"/>
  <c r="AD2295" i="2"/>
  <c r="AD2296" i="2"/>
  <c r="AD2297" i="2"/>
  <c r="AD2298" i="2"/>
  <c r="AD2299" i="2"/>
  <c r="AD2300" i="2"/>
  <c r="AD2301" i="2"/>
  <c r="AD2302" i="2"/>
  <c r="AD2303" i="2"/>
  <c r="AD2304" i="2"/>
  <c r="AD2305" i="2"/>
  <c r="AD2306" i="2"/>
  <c r="AD2307" i="2"/>
  <c r="AD2308" i="2"/>
  <c r="AD2309" i="2"/>
  <c r="AD2310" i="2"/>
  <c r="AD2311" i="2"/>
  <c r="AD2312" i="2"/>
  <c r="AD2313" i="2"/>
  <c r="AD2314" i="2"/>
  <c r="AD2315" i="2"/>
  <c r="AD2316" i="2"/>
  <c r="AD2317" i="2"/>
  <c r="AD2318" i="2"/>
  <c r="AD2319" i="2"/>
  <c r="AD2320" i="2"/>
  <c r="AD2321" i="2"/>
  <c r="AD2322" i="2"/>
  <c r="AD2323" i="2"/>
  <c r="AD2324" i="2"/>
  <c r="AD2325" i="2"/>
  <c r="AD2326" i="2"/>
  <c r="AD2327" i="2"/>
  <c r="AD2328" i="2"/>
  <c r="AD2329" i="2"/>
  <c r="AD2330" i="2"/>
  <c r="AD2331" i="2"/>
  <c r="AD2332" i="2"/>
  <c r="AD2333" i="2"/>
  <c r="AD2334" i="2"/>
  <c r="AD2335" i="2"/>
  <c r="AD2336" i="2"/>
  <c r="AD2337" i="2"/>
  <c r="AD2338" i="2"/>
  <c r="AD2339" i="2"/>
  <c r="AD2340" i="2"/>
  <c r="AD2341" i="2"/>
  <c r="AD2342" i="2"/>
  <c r="AD2343" i="2"/>
  <c r="AD2344" i="2"/>
  <c r="AD2345" i="2"/>
  <c r="AD2346" i="2"/>
  <c r="AD2347" i="2"/>
  <c r="AD2348" i="2"/>
  <c r="AD2349" i="2"/>
  <c r="AD2350" i="2"/>
  <c r="AD2351" i="2"/>
  <c r="AD2352" i="2"/>
  <c r="AD2353" i="2"/>
  <c r="AD2354" i="2"/>
  <c r="AD2355" i="2"/>
  <c r="AD2356" i="2"/>
  <c r="AD2357" i="2"/>
  <c r="AD2358" i="2"/>
  <c r="AD2359" i="2"/>
  <c r="AD2360" i="2"/>
  <c r="AD2361" i="2"/>
  <c r="AD2362" i="2"/>
  <c r="AD2363" i="2"/>
  <c r="AD2364" i="2"/>
  <c r="AD2365" i="2"/>
  <c r="AD2366" i="2"/>
  <c r="AD2367" i="2"/>
  <c r="AD2368" i="2"/>
  <c r="AD2369" i="2"/>
  <c r="AD2370" i="2"/>
  <c r="AD2371" i="2"/>
  <c r="AD2372" i="2"/>
  <c r="AD2373" i="2"/>
  <c r="AD2374" i="2"/>
  <c r="AD2375" i="2"/>
  <c r="AD2376" i="2"/>
  <c r="AD2377" i="2"/>
  <c r="AD2378" i="2"/>
  <c r="AD2379" i="2"/>
  <c r="AD2380" i="2"/>
  <c r="AD2381" i="2"/>
  <c r="AD2382" i="2"/>
  <c r="AD2383" i="2"/>
  <c r="AD2384" i="2"/>
  <c r="AD2385" i="2"/>
  <c r="AD2386" i="2"/>
  <c r="AD2387" i="2"/>
  <c r="AD2388" i="2"/>
  <c r="AD2389" i="2"/>
  <c r="AD2390" i="2"/>
  <c r="AD2391" i="2"/>
  <c r="AD2392" i="2"/>
  <c r="AD2393" i="2"/>
  <c r="AD2394" i="2"/>
  <c r="AD2395" i="2"/>
  <c r="AD2396" i="2"/>
  <c r="AD2397" i="2"/>
  <c r="AD2398" i="2"/>
  <c r="AD2399" i="2"/>
  <c r="AD2400" i="2"/>
  <c r="AD2401" i="2"/>
  <c r="AD2402" i="2"/>
  <c r="AD2403" i="2"/>
  <c r="AD2404" i="2"/>
  <c r="AD2405" i="2"/>
  <c r="AD2406" i="2"/>
  <c r="AD2407" i="2"/>
  <c r="AD2408" i="2"/>
  <c r="AD2409" i="2"/>
  <c r="AD2410" i="2"/>
  <c r="AD2411" i="2"/>
  <c r="AD2412" i="2"/>
  <c r="AD2413" i="2"/>
  <c r="AD2414" i="2"/>
  <c r="AD2415" i="2"/>
  <c r="AD2416" i="2"/>
  <c r="AD2417" i="2"/>
  <c r="AD2418" i="2"/>
  <c r="AD2419" i="2"/>
  <c r="AD2420" i="2"/>
  <c r="AD2421" i="2"/>
  <c r="AD2422" i="2"/>
  <c r="AD2423" i="2"/>
  <c r="AD2424" i="2"/>
  <c r="AD2425" i="2"/>
  <c r="AD2426" i="2"/>
  <c r="AD2427" i="2"/>
  <c r="AD2428" i="2"/>
  <c r="AD2429" i="2"/>
  <c r="AD2430" i="2"/>
  <c r="AD2431" i="2"/>
  <c r="AD2432" i="2"/>
  <c r="AD2433" i="2"/>
  <c r="AD2434" i="2"/>
  <c r="AD2435" i="2"/>
  <c r="AD2436" i="2"/>
  <c r="AD2437" i="2"/>
  <c r="AD2438" i="2"/>
  <c r="AD2439" i="2"/>
  <c r="AD2440" i="2"/>
  <c r="AD2441" i="2"/>
  <c r="AD2442" i="2"/>
  <c r="AD2443" i="2"/>
  <c r="AD2444" i="2"/>
  <c r="AD2445" i="2"/>
  <c r="AD2446" i="2"/>
  <c r="AD2447" i="2"/>
  <c r="AD2448" i="2"/>
  <c r="AD2449" i="2"/>
  <c r="AD2450" i="2"/>
  <c r="AD2451" i="2"/>
  <c r="AD2452" i="2"/>
  <c r="AD2453" i="2"/>
  <c r="AD2454" i="2"/>
  <c r="AD2455" i="2"/>
  <c r="AD2456" i="2"/>
  <c r="AD2457" i="2"/>
  <c r="AD2458" i="2"/>
  <c r="AD2459" i="2"/>
  <c r="AD2460" i="2"/>
  <c r="AD2461" i="2"/>
  <c r="AD2462" i="2"/>
  <c r="AD2463" i="2"/>
  <c r="AD2464" i="2"/>
  <c r="AD2465" i="2"/>
  <c r="AD2466" i="2"/>
  <c r="AD2467" i="2"/>
  <c r="AD2468" i="2"/>
  <c r="AD2469" i="2"/>
  <c r="AD2470" i="2"/>
  <c r="AD2471" i="2"/>
  <c r="AD2472" i="2"/>
  <c r="AD2473" i="2"/>
  <c r="AD2474" i="2"/>
  <c r="AD2475" i="2"/>
  <c r="AD2476" i="2"/>
  <c r="AD2477" i="2"/>
  <c r="AD2478" i="2"/>
  <c r="AD2479" i="2"/>
  <c r="AD2480" i="2"/>
  <c r="AD2481" i="2"/>
  <c r="AD2482" i="2"/>
  <c r="AD2483" i="2"/>
  <c r="AD2484" i="2"/>
  <c r="AD2485" i="2"/>
  <c r="AD2486" i="2"/>
  <c r="AD2487" i="2"/>
  <c r="AD2488" i="2"/>
  <c r="AD2489" i="2"/>
  <c r="AD2490" i="2"/>
  <c r="AD2491" i="2"/>
  <c r="AD2492" i="2"/>
  <c r="AD2493" i="2"/>
  <c r="AD2494" i="2"/>
  <c r="AD2495" i="2"/>
  <c r="AD2496" i="2"/>
  <c r="AD2497" i="2"/>
  <c r="AD2498" i="2"/>
  <c r="AD2499" i="2"/>
  <c r="AD2500" i="2"/>
  <c r="AD2501" i="2"/>
  <c r="AD2502" i="2"/>
  <c r="AD2503" i="2"/>
  <c r="AD2504" i="2"/>
  <c r="AD2505" i="2"/>
  <c r="AD2506" i="2"/>
  <c r="AD2507" i="2"/>
  <c r="AD2508" i="2"/>
  <c r="AD2509" i="2"/>
  <c r="AD2510" i="2"/>
  <c r="AD2511" i="2"/>
  <c r="AD2512" i="2"/>
  <c r="AD2513" i="2"/>
  <c r="AD2514" i="2"/>
  <c r="AD2515" i="2"/>
  <c r="AD2516" i="2"/>
  <c r="AD2517" i="2"/>
  <c r="AD2518" i="2"/>
  <c r="AD2519" i="2"/>
  <c r="AD2520" i="2"/>
  <c r="AD2521" i="2"/>
  <c r="AD2522" i="2"/>
  <c r="AD2523" i="2"/>
  <c r="AD2524" i="2"/>
  <c r="AD2525" i="2"/>
  <c r="AD2526" i="2"/>
  <c r="AD2527" i="2"/>
  <c r="AD2528" i="2"/>
  <c r="AD2529" i="2"/>
  <c r="AD2530" i="2"/>
  <c r="AD2531" i="2"/>
  <c r="AD2532" i="2"/>
  <c r="AD2533" i="2"/>
  <c r="AD2534" i="2"/>
  <c r="AD2535" i="2"/>
  <c r="AD2536" i="2"/>
  <c r="AD2537" i="2"/>
  <c r="AD2538" i="2"/>
  <c r="AD2539" i="2"/>
  <c r="AD2540" i="2"/>
  <c r="AD2541" i="2"/>
  <c r="AD2542" i="2"/>
  <c r="AD2543" i="2"/>
  <c r="AD2544" i="2"/>
  <c r="AD2545" i="2"/>
  <c r="AD2546" i="2"/>
  <c r="AD2547" i="2"/>
  <c r="AD2548" i="2"/>
  <c r="AD2549" i="2"/>
  <c r="AD2550" i="2"/>
  <c r="AD2551" i="2"/>
  <c r="AD2552" i="2"/>
  <c r="AD2553" i="2"/>
  <c r="AD2554" i="2"/>
  <c r="AD2555" i="2"/>
  <c r="AD2556" i="2"/>
  <c r="AD2557" i="2"/>
  <c r="AD2558" i="2"/>
  <c r="AD2559" i="2"/>
  <c r="AD2560" i="2"/>
  <c r="AD2561" i="2"/>
  <c r="AD2562" i="2"/>
  <c r="AD2563" i="2"/>
  <c r="AD2564" i="2"/>
  <c r="AD2565" i="2"/>
  <c r="AD2566" i="2"/>
  <c r="AD2567" i="2"/>
  <c r="AD2568" i="2"/>
  <c r="AD2569" i="2"/>
  <c r="AD2570" i="2"/>
  <c r="AD2571" i="2"/>
  <c r="AD2572" i="2"/>
  <c r="AD2573" i="2"/>
  <c r="AD2574" i="2"/>
  <c r="AD2575" i="2"/>
  <c r="AD2576" i="2"/>
  <c r="AD2577" i="2"/>
  <c r="AD2578" i="2"/>
  <c r="AD2579" i="2"/>
  <c r="AD2580" i="2"/>
  <c r="AD2581" i="2"/>
  <c r="AD2582" i="2"/>
  <c r="AD2583" i="2"/>
  <c r="AD2584" i="2"/>
  <c r="AD2585" i="2"/>
  <c r="AD2586" i="2"/>
  <c r="AD2587" i="2"/>
  <c r="AD2588" i="2"/>
  <c r="AD2589" i="2"/>
  <c r="AD2590" i="2"/>
  <c r="AD2591" i="2"/>
  <c r="AD2592" i="2"/>
  <c r="AD2593" i="2"/>
  <c r="AD2594" i="2"/>
  <c r="AD2595" i="2"/>
  <c r="AD2596" i="2"/>
  <c r="AD2597" i="2"/>
  <c r="AD2598" i="2"/>
  <c r="AD2599" i="2"/>
  <c r="AD2600" i="2"/>
  <c r="AD2601" i="2"/>
  <c r="AD2602" i="2"/>
  <c r="AD2603" i="2"/>
  <c r="AD2604" i="2"/>
  <c r="AD2605" i="2"/>
  <c r="AD2606" i="2"/>
  <c r="AD2607" i="2"/>
  <c r="AD2608" i="2"/>
  <c r="AD2609" i="2"/>
  <c r="AD2610" i="2"/>
  <c r="AD2611" i="2"/>
  <c r="AD2612" i="2"/>
  <c r="AD2613" i="2"/>
  <c r="AD2614" i="2"/>
  <c r="AD2615" i="2"/>
  <c r="AD2616" i="2"/>
  <c r="AD2617" i="2"/>
  <c r="AD2618" i="2"/>
  <c r="AD2619" i="2"/>
  <c r="AD2620" i="2"/>
  <c r="AD2621" i="2"/>
  <c r="AD2622" i="2"/>
  <c r="AD2623" i="2"/>
  <c r="AD2624" i="2"/>
  <c r="AD2625" i="2"/>
  <c r="AD2626" i="2"/>
  <c r="AD2627" i="2"/>
  <c r="AD2628" i="2"/>
  <c r="AD2629" i="2"/>
  <c r="AD2630" i="2"/>
  <c r="AD2631" i="2"/>
  <c r="AD2632" i="2"/>
  <c r="AD2633" i="2"/>
  <c r="AD2634" i="2"/>
  <c r="AD2635" i="2"/>
  <c r="AD2636" i="2"/>
  <c r="AD2637" i="2"/>
  <c r="AD2638" i="2"/>
  <c r="AD2639" i="2"/>
  <c r="AD2640" i="2"/>
  <c r="AD2641" i="2"/>
  <c r="AD2642" i="2"/>
  <c r="AD2643" i="2"/>
  <c r="AD2644" i="2"/>
  <c r="AD2645" i="2"/>
  <c r="AD2646" i="2"/>
  <c r="AD2647" i="2"/>
  <c r="AD2648" i="2"/>
  <c r="AD2649" i="2"/>
  <c r="AD2650" i="2"/>
  <c r="AD2651" i="2"/>
  <c r="AD2652" i="2"/>
  <c r="AD2653" i="2"/>
  <c r="AD2654" i="2"/>
  <c r="AD2655" i="2"/>
  <c r="AD2656" i="2"/>
  <c r="AD2657" i="2"/>
  <c r="AD2658" i="2"/>
  <c r="AD2659" i="2"/>
  <c r="AD2660" i="2"/>
  <c r="AD2661" i="2"/>
  <c r="AD2662" i="2"/>
  <c r="AD2663" i="2"/>
  <c r="AD2664" i="2"/>
  <c r="AD2665" i="2"/>
  <c r="AD2666" i="2"/>
  <c r="AD2667" i="2"/>
  <c r="AD2668" i="2"/>
  <c r="AD2669" i="2"/>
  <c r="AD2670" i="2"/>
  <c r="AD2671" i="2"/>
  <c r="AD2672" i="2"/>
  <c r="AD2673" i="2"/>
  <c r="AD2674" i="2"/>
  <c r="AD2675" i="2"/>
  <c r="AD2676" i="2"/>
  <c r="AD2677" i="2"/>
  <c r="AD2678" i="2"/>
  <c r="AD2679" i="2"/>
  <c r="AD2680" i="2"/>
  <c r="AD2681" i="2"/>
  <c r="AD2682" i="2"/>
  <c r="AD2683" i="2"/>
  <c r="AD2684" i="2"/>
  <c r="AD2685" i="2"/>
  <c r="AD2686" i="2"/>
  <c r="AD2687" i="2"/>
  <c r="AD2688" i="2"/>
  <c r="AD2689" i="2"/>
  <c r="AD2690" i="2"/>
  <c r="AD2691" i="2"/>
  <c r="AD2692" i="2"/>
  <c r="AD2693" i="2"/>
  <c r="AD2694" i="2"/>
  <c r="AD2695" i="2"/>
  <c r="AD2696" i="2"/>
  <c r="AD2697" i="2"/>
  <c r="AD2698" i="2"/>
  <c r="AD2699" i="2"/>
  <c r="AD2700" i="2"/>
  <c r="AD2701" i="2"/>
  <c r="AD2702" i="2"/>
  <c r="AD2703" i="2"/>
  <c r="AD2704" i="2"/>
  <c r="AD2705" i="2"/>
  <c r="AD2706" i="2"/>
  <c r="AD2707" i="2"/>
  <c r="AD2708" i="2"/>
  <c r="AD2709" i="2"/>
  <c r="AD2710" i="2"/>
  <c r="AD2711" i="2"/>
  <c r="AD2712" i="2"/>
  <c r="AD2713" i="2"/>
  <c r="AD2714" i="2"/>
  <c r="AD2715" i="2"/>
  <c r="AD2716" i="2"/>
  <c r="AD2717" i="2"/>
  <c r="AD2718" i="2"/>
  <c r="AD2719" i="2"/>
  <c r="AD2720" i="2"/>
  <c r="AD2721" i="2"/>
  <c r="AD2722" i="2"/>
  <c r="AD2723" i="2"/>
  <c r="AD2724" i="2"/>
  <c r="AD2725" i="2"/>
  <c r="AD2726" i="2"/>
  <c r="AD2727" i="2"/>
  <c r="AD2728" i="2"/>
  <c r="AD2729" i="2"/>
  <c r="AD2730" i="2"/>
  <c r="AD2731" i="2"/>
  <c r="AD2732" i="2"/>
  <c r="AD2733" i="2"/>
  <c r="AD2734" i="2"/>
  <c r="AD2735" i="2"/>
  <c r="AD2736" i="2"/>
  <c r="AD2737" i="2"/>
  <c r="AD2738" i="2"/>
  <c r="AD2739" i="2"/>
  <c r="AD2740" i="2"/>
  <c r="AD2741" i="2"/>
  <c r="AD2742" i="2"/>
  <c r="AD2743" i="2"/>
  <c r="AD2744" i="2"/>
  <c r="AD2745" i="2"/>
  <c r="AD2746" i="2"/>
  <c r="AD2747" i="2"/>
  <c r="AD2748" i="2"/>
  <c r="AD2749" i="2"/>
  <c r="AD2750" i="2"/>
  <c r="AD2751" i="2"/>
  <c r="AD2752" i="2"/>
  <c r="AD2753" i="2"/>
  <c r="AD2754" i="2"/>
  <c r="AD2755" i="2"/>
  <c r="AD2756" i="2"/>
  <c r="AD2757" i="2"/>
  <c r="AD2758" i="2"/>
  <c r="AD2759" i="2"/>
  <c r="AD2760" i="2"/>
  <c r="AD2761" i="2"/>
  <c r="AD2762" i="2"/>
  <c r="AD2763" i="2"/>
  <c r="AD2764" i="2"/>
  <c r="AD2765" i="2"/>
  <c r="AD2766" i="2"/>
  <c r="AD2767" i="2"/>
  <c r="AD2768" i="2"/>
  <c r="AD2769" i="2"/>
  <c r="AD2770" i="2"/>
  <c r="AD2771" i="2"/>
  <c r="AD2772" i="2"/>
  <c r="AD2773" i="2"/>
  <c r="AD2774" i="2"/>
  <c r="AD2775" i="2"/>
  <c r="AD2776" i="2"/>
  <c r="AD2777" i="2"/>
  <c r="AD2778" i="2"/>
  <c r="AD2779" i="2"/>
  <c r="AD2780" i="2"/>
  <c r="AD2781" i="2"/>
  <c r="AD2782" i="2"/>
  <c r="AD2783" i="2"/>
  <c r="AD2784" i="2"/>
  <c r="AD2785" i="2"/>
  <c r="AD2786" i="2"/>
  <c r="AD2787" i="2"/>
  <c r="AD2788" i="2"/>
  <c r="AD2789" i="2"/>
  <c r="AD2790" i="2"/>
  <c r="AD2791" i="2"/>
  <c r="AD2792" i="2"/>
  <c r="AD2793" i="2"/>
  <c r="AD2794" i="2"/>
  <c r="AD2795" i="2"/>
  <c r="AD2796" i="2"/>
  <c r="AD2797" i="2"/>
  <c r="AD2798" i="2"/>
  <c r="AD2799" i="2"/>
  <c r="AD2800" i="2"/>
  <c r="AD2801" i="2"/>
  <c r="AD2802" i="2"/>
  <c r="AD2803" i="2"/>
  <c r="AD2804" i="2"/>
  <c r="AD2805" i="2"/>
  <c r="AD2806" i="2"/>
  <c r="AD2807" i="2"/>
  <c r="AD2808" i="2"/>
  <c r="AD2809" i="2"/>
  <c r="AD2810" i="2"/>
  <c r="AD2811" i="2"/>
  <c r="AD2812" i="2"/>
  <c r="AD2813" i="2"/>
  <c r="AD2814" i="2"/>
  <c r="AD2815" i="2"/>
  <c r="AD2816" i="2"/>
  <c r="AD2817" i="2"/>
  <c r="AD2818" i="2"/>
  <c r="AD2819" i="2"/>
  <c r="AD2820" i="2"/>
  <c r="AD2821" i="2"/>
  <c r="AD2822" i="2"/>
  <c r="AD2823" i="2"/>
  <c r="AD2824" i="2"/>
  <c r="AD2825" i="2"/>
  <c r="AD2826" i="2"/>
  <c r="AD2827" i="2"/>
  <c r="AD2828" i="2"/>
  <c r="AD2829" i="2"/>
  <c r="AD2830" i="2"/>
  <c r="AD2831" i="2"/>
  <c r="AD2832" i="2"/>
  <c r="AD2833" i="2"/>
  <c r="AD2834" i="2"/>
  <c r="AD2835" i="2"/>
  <c r="AD2836" i="2"/>
  <c r="AD2837" i="2"/>
  <c r="AD2838" i="2"/>
  <c r="AD2839" i="2"/>
  <c r="AD2840" i="2"/>
  <c r="AD2841" i="2"/>
  <c r="AD2842" i="2"/>
  <c r="AD2843" i="2"/>
  <c r="AD2844" i="2"/>
  <c r="AD2845" i="2"/>
  <c r="AD2846" i="2"/>
  <c r="AD2847" i="2"/>
  <c r="AD2848" i="2"/>
  <c r="AD2849" i="2"/>
  <c r="AD2850" i="2"/>
  <c r="AD2851" i="2"/>
  <c r="AD2852" i="2"/>
  <c r="AD2853" i="2"/>
  <c r="AD2854" i="2"/>
  <c r="AD2855" i="2"/>
  <c r="AD2856" i="2"/>
  <c r="AD2857" i="2"/>
  <c r="AD2858" i="2"/>
  <c r="AD2859" i="2"/>
  <c r="AD2860" i="2"/>
  <c r="AD2861" i="2"/>
  <c r="AD2862" i="2"/>
  <c r="AD2863" i="2"/>
  <c r="AD2864" i="2"/>
  <c r="AD2865" i="2"/>
  <c r="AD2866" i="2"/>
  <c r="AD2867" i="2"/>
  <c r="AD2868" i="2"/>
  <c r="AD2869" i="2"/>
  <c r="AD2870" i="2"/>
  <c r="AD2871" i="2"/>
  <c r="AD2872" i="2"/>
  <c r="AD2873" i="2"/>
  <c r="AD2874" i="2"/>
  <c r="AD2875" i="2"/>
  <c r="AD2876" i="2"/>
  <c r="AD2877" i="2"/>
  <c r="AD2878" i="2"/>
  <c r="AD2879" i="2"/>
  <c r="AD2880" i="2"/>
  <c r="AD2881" i="2"/>
  <c r="AD2882" i="2"/>
  <c r="AD2883" i="2"/>
  <c r="AD2884" i="2"/>
  <c r="AD2885" i="2"/>
  <c r="AD2886" i="2"/>
  <c r="AD2887" i="2"/>
  <c r="AD2888" i="2"/>
  <c r="AD2889" i="2"/>
  <c r="AD2890" i="2"/>
  <c r="AD2891" i="2"/>
  <c r="AD2892" i="2"/>
  <c r="AD2893" i="2"/>
  <c r="AD2894" i="2"/>
  <c r="AD2895" i="2"/>
  <c r="AD2896" i="2"/>
  <c r="AD2897" i="2"/>
  <c r="AD2898" i="2"/>
  <c r="AD2899" i="2"/>
  <c r="AD2900" i="2"/>
  <c r="AD2901" i="2"/>
  <c r="AD2902" i="2"/>
  <c r="AD2903" i="2"/>
  <c r="AD2904" i="2"/>
  <c r="AD2905" i="2"/>
  <c r="AD2906" i="2"/>
  <c r="AD2907" i="2"/>
  <c r="AD2908" i="2"/>
  <c r="AD2909" i="2"/>
  <c r="AD2910" i="2"/>
  <c r="AD2911" i="2"/>
  <c r="AD2912" i="2"/>
  <c r="AD2913" i="2"/>
  <c r="AD2914" i="2"/>
  <c r="AD2915" i="2"/>
  <c r="AD2916" i="2"/>
  <c r="AD2917" i="2"/>
  <c r="AD2918" i="2"/>
  <c r="AD2919" i="2"/>
  <c r="AD2920" i="2"/>
  <c r="AD2921" i="2"/>
  <c r="AD2922" i="2"/>
  <c r="AD2923" i="2"/>
  <c r="AD2924" i="2"/>
  <c r="AD2925" i="2"/>
  <c r="AD2926" i="2"/>
  <c r="AD2927" i="2"/>
  <c r="AD2928" i="2"/>
  <c r="AD2929" i="2"/>
  <c r="AD2930" i="2"/>
  <c r="AD2931" i="2"/>
  <c r="AD2932" i="2"/>
  <c r="AD2933" i="2"/>
  <c r="AD2934" i="2"/>
  <c r="AD2935" i="2"/>
  <c r="AD2936" i="2"/>
  <c r="AD2937" i="2"/>
  <c r="AD2938" i="2"/>
  <c r="AD2939" i="2"/>
  <c r="AD2940" i="2"/>
  <c r="AD2941" i="2"/>
  <c r="AD2942" i="2"/>
  <c r="AD2943" i="2"/>
  <c r="AD2944" i="2"/>
  <c r="AD2945" i="2"/>
  <c r="AD2946" i="2"/>
  <c r="AD2947" i="2"/>
  <c r="AD2948" i="2"/>
  <c r="AD2949" i="2"/>
  <c r="AD2950" i="2"/>
  <c r="AD2951" i="2"/>
  <c r="AD2952" i="2"/>
  <c r="AD2953" i="2"/>
  <c r="AD2954" i="2"/>
  <c r="AD2955" i="2"/>
  <c r="AD2956" i="2"/>
  <c r="AD2957" i="2"/>
  <c r="AD2958" i="2"/>
  <c r="AD2959" i="2"/>
  <c r="AD2960" i="2"/>
  <c r="AD2961" i="2"/>
  <c r="AD2962" i="2"/>
  <c r="AD2963" i="2"/>
  <c r="AD2964" i="2"/>
  <c r="AD2965" i="2"/>
  <c r="AD2966" i="2"/>
  <c r="AD2967" i="2"/>
  <c r="AD2968" i="2"/>
  <c r="AD2969" i="2"/>
  <c r="AD2970" i="2"/>
  <c r="AD2971" i="2"/>
  <c r="AD2972" i="2"/>
  <c r="AD2973" i="2"/>
  <c r="AD2974" i="2"/>
  <c r="AD2975" i="2"/>
  <c r="AD2976" i="2"/>
  <c r="AD2977" i="2"/>
  <c r="AD2978" i="2"/>
  <c r="AD2979" i="2"/>
  <c r="AD2980" i="2"/>
  <c r="AD2981" i="2"/>
  <c r="AD2982" i="2"/>
  <c r="AD2983" i="2"/>
  <c r="AD2984" i="2"/>
  <c r="AD2985" i="2"/>
  <c r="AD2986" i="2"/>
  <c r="AD2987" i="2"/>
  <c r="AD2988" i="2"/>
  <c r="AD2989" i="2"/>
  <c r="AD2990" i="2"/>
  <c r="AD2991" i="2"/>
  <c r="AD2992" i="2"/>
  <c r="AD2993" i="2"/>
  <c r="AD2994" i="2"/>
  <c r="AD2995" i="2"/>
  <c r="AD2996" i="2"/>
  <c r="AD2997" i="2"/>
  <c r="AD2998" i="2"/>
  <c r="AD2999" i="2"/>
  <c r="AD3000" i="2"/>
  <c r="AD3001" i="2"/>
  <c r="AD3002" i="2"/>
  <c r="AD3003" i="2"/>
  <c r="AD3004" i="2"/>
  <c r="AD3005" i="2"/>
  <c r="AD3006" i="2"/>
  <c r="AD3007" i="2"/>
  <c r="AD3008" i="2"/>
  <c r="AD3009" i="2"/>
  <c r="AD3010" i="2"/>
  <c r="AD3011" i="2"/>
  <c r="AD3012" i="2"/>
  <c r="AD3013" i="2"/>
  <c r="AD3014" i="2"/>
  <c r="AD3015" i="2"/>
  <c r="AD3016" i="2"/>
  <c r="AD3017" i="2"/>
  <c r="AD3018" i="2"/>
  <c r="AD3019" i="2"/>
  <c r="AD3020" i="2"/>
  <c r="AD3021" i="2"/>
  <c r="AD3022" i="2"/>
  <c r="AD3023" i="2"/>
  <c r="AD3024" i="2"/>
  <c r="AD3025" i="2"/>
  <c r="AD3026" i="2"/>
  <c r="AD3027" i="2"/>
  <c r="AD3028" i="2"/>
  <c r="AD3029" i="2"/>
  <c r="AD3030" i="2"/>
  <c r="AD3031" i="2"/>
  <c r="AD3032" i="2"/>
  <c r="AD3033" i="2"/>
  <c r="AD3034" i="2"/>
  <c r="AD3035" i="2"/>
  <c r="AD3036" i="2"/>
  <c r="AD3037" i="2"/>
  <c r="AD3038" i="2"/>
  <c r="AD3039" i="2"/>
  <c r="AD3040" i="2"/>
  <c r="AD3041" i="2"/>
  <c r="AD3042" i="2"/>
  <c r="AD3043" i="2"/>
  <c r="AD3044" i="2"/>
  <c r="AD3045" i="2"/>
  <c r="AD3046" i="2"/>
  <c r="AD3047" i="2"/>
  <c r="AD3048" i="2"/>
  <c r="AD3049" i="2"/>
  <c r="AD3050" i="2"/>
  <c r="AD3051" i="2"/>
  <c r="AD3052" i="2"/>
  <c r="AD3053" i="2"/>
  <c r="AD3054" i="2"/>
  <c r="AD3055" i="2"/>
  <c r="AD3056" i="2"/>
  <c r="AD3057" i="2"/>
  <c r="AD3058" i="2"/>
  <c r="AD3059" i="2"/>
  <c r="AD3060" i="2"/>
  <c r="AD3061" i="2"/>
  <c r="AD3062" i="2"/>
  <c r="AD3063" i="2"/>
  <c r="AD3064" i="2"/>
  <c r="AD3065" i="2"/>
  <c r="AD3066" i="2"/>
  <c r="AD3067" i="2"/>
  <c r="AD3068" i="2"/>
  <c r="AD3069" i="2"/>
  <c r="AD3070" i="2"/>
  <c r="AD3071" i="2"/>
  <c r="AD3072" i="2"/>
  <c r="AD3073" i="2"/>
  <c r="AD3074" i="2"/>
  <c r="AD3075" i="2"/>
  <c r="AD3076" i="2"/>
  <c r="AD3077" i="2"/>
  <c r="AD3078" i="2"/>
  <c r="AD3079" i="2"/>
  <c r="AD3080" i="2"/>
  <c r="AD3081" i="2"/>
  <c r="AD3082" i="2"/>
  <c r="AD3083" i="2"/>
  <c r="AD3084" i="2"/>
  <c r="AD3085" i="2"/>
  <c r="AD3086" i="2"/>
  <c r="AD3087" i="2"/>
  <c r="AD3088" i="2"/>
  <c r="AD3089" i="2"/>
  <c r="AD3090" i="2"/>
  <c r="AD3091" i="2"/>
  <c r="AD3092" i="2"/>
  <c r="AD3093" i="2"/>
  <c r="AD3094" i="2"/>
  <c r="AD3095" i="2"/>
  <c r="AD3096" i="2"/>
  <c r="AD3097" i="2"/>
  <c r="AD3098" i="2"/>
  <c r="AD3099" i="2"/>
  <c r="AD3100" i="2"/>
  <c r="AD3101" i="2"/>
  <c r="AD3102" i="2"/>
  <c r="AD3103" i="2"/>
  <c r="AD3104" i="2"/>
  <c r="AD3105" i="2"/>
  <c r="AD3106" i="2"/>
  <c r="AD3107" i="2"/>
  <c r="AD3108" i="2"/>
  <c r="AD3109" i="2"/>
  <c r="AD3110" i="2"/>
  <c r="AD3111" i="2"/>
  <c r="AD3112" i="2"/>
  <c r="AD3113" i="2"/>
  <c r="AD3114" i="2"/>
  <c r="AD3115" i="2"/>
  <c r="AD3116" i="2"/>
  <c r="AD3117" i="2"/>
  <c r="AD3118" i="2"/>
  <c r="AD3119" i="2"/>
  <c r="AD3120" i="2"/>
  <c r="AD3121" i="2"/>
  <c r="AD3122" i="2"/>
  <c r="AD3123" i="2"/>
  <c r="AD3124" i="2"/>
  <c r="AD3125" i="2"/>
  <c r="AD3126" i="2"/>
  <c r="AD3127" i="2"/>
  <c r="AD3128" i="2"/>
  <c r="AD3129" i="2"/>
  <c r="AD3130" i="2"/>
  <c r="AD3131" i="2"/>
  <c r="AD3132" i="2"/>
  <c r="AD3133" i="2"/>
  <c r="AD3134" i="2"/>
  <c r="AD3135" i="2"/>
  <c r="AD3136" i="2"/>
  <c r="AD3137" i="2"/>
  <c r="AD3138" i="2"/>
  <c r="AD3139" i="2"/>
  <c r="AD3140" i="2"/>
  <c r="AD3141" i="2"/>
  <c r="AD3142" i="2"/>
  <c r="AD3143" i="2"/>
  <c r="AD3144" i="2"/>
  <c r="AD3145" i="2"/>
  <c r="AD3146" i="2"/>
  <c r="AD3147" i="2"/>
  <c r="AD3148" i="2"/>
  <c r="AD3149" i="2"/>
  <c r="AD3150" i="2"/>
  <c r="AD3151" i="2"/>
  <c r="AD3152" i="2"/>
  <c r="AD3153" i="2"/>
  <c r="AD3154" i="2"/>
  <c r="AD3155" i="2"/>
  <c r="AD3156" i="2"/>
  <c r="AD3157" i="2"/>
  <c r="AD3158" i="2"/>
  <c r="AD3159" i="2"/>
  <c r="AD3160" i="2"/>
  <c r="AD3161" i="2"/>
  <c r="AD3162" i="2"/>
  <c r="AD3163" i="2"/>
  <c r="AD3164" i="2"/>
  <c r="AD3165" i="2"/>
  <c r="AD3166" i="2"/>
  <c r="AD3167" i="2"/>
  <c r="AD3168" i="2"/>
  <c r="AD3169" i="2"/>
  <c r="AD3170" i="2"/>
  <c r="AD3171" i="2"/>
  <c r="AD3172" i="2"/>
  <c r="AD3173" i="2"/>
  <c r="AD3174" i="2"/>
  <c r="AD3175" i="2"/>
  <c r="AD3176" i="2"/>
  <c r="AD3177" i="2"/>
  <c r="AD3178" i="2"/>
  <c r="AD3179" i="2"/>
  <c r="AD3180" i="2"/>
  <c r="AD3181" i="2"/>
  <c r="AD3182" i="2"/>
  <c r="AD3183" i="2"/>
  <c r="AD3184" i="2"/>
  <c r="AD3185" i="2"/>
  <c r="AD3186" i="2"/>
  <c r="AD3187" i="2"/>
  <c r="AD3188" i="2"/>
  <c r="AD3189" i="2"/>
  <c r="AD3190" i="2"/>
  <c r="AD3191" i="2"/>
  <c r="AD3192" i="2"/>
  <c r="AD3193" i="2"/>
  <c r="AD3194" i="2"/>
  <c r="AD3195" i="2"/>
  <c r="AD3196" i="2"/>
  <c r="AD3197" i="2"/>
  <c r="AD3198" i="2"/>
  <c r="AD3199" i="2"/>
  <c r="AD3200" i="2"/>
  <c r="AD3201" i="2"/>
  <c r="AD3202" i="2"/>
  <c r="AD3203" i="2"/>
  <c r="AD3204" i="2"/>
  <c r="AD3205" i="2"/>
  <c r="AD3206" i="2"/>
  <c r="AD3207" i="2"/>
  <c r="AD3208" i="2"/>
  <c r="AD3209" i="2"/>
  <c r="AD3210" i="2"/>
  <c r="AD3211" i="2"/>
  <c r="AD3212" i="2"/>
  <c r="AD3213" i="2"/>
  <c r="AD3214" i="2"/>
  <c r="AD3215" i="2"/>
  <c r="AD3216" i="2"/>
  <c r="AD3217" i="2"/>
  <c r="AD3218" i="2"/>
  <c r="AD3219" i="2"/>
  <c r="AD3220" i="2"/>
  <c r="AD3221" i="2"/>
  <c r="AD3222" i="2"/>
  <c r="AD3223" i="2"/>
  <c r="AD3224" i="2"/>
  <c r="AD3225" i="2"/>
  <c r="AD3226" i="2"/>
  <c r="AD3227" i="2"/>
  <c r="AD3228" i="2"/>
  <c r="AD3229" i="2"/>
  <c r="AD3230" i="2"/>
  <c r="AD3231" i="2"/>
  <c r="AD3232" i="2"/>
  <c r="AD3233" i="2"/>
  <c r="AD3234" i="2"/>
  <c r="AD3235" i="2"/>
  <c r="AD3236" i="2"/>
  <c r="AD3237" i="2"/>
  <c r="AD3238" i="2"/>
  <c r="AD3239" i="2"/>
  <c r="AD3240" i="2"/>
  <c r="AD3241" i="2"/>
  <c r="AD3242" i="2"/>
  <c r="AD3243" i="2"/>
  <c r="AD3244" i="2"/>
  <c r="AD3245" i="2"/>
  <c r="AD3246" i="2"/>
  <c r="AD3247" i="2"/>
  <c r="AD3248" i="2"/>
  <c r="AD3249" i="2"/>
  <c r="AD3250" i="2"/>
  <c r="AD3251" i="2"/>
  <c r="AD3252" i="2"/>
  <c r="AD3253" i="2"/>
  <c r="AD3254" i="2"/>
  <c r="AD3255" i="2"/>
  <c r="AD3256" i="2"/>
  <c r="AD3257" i="2"/>
  <c r="AD3258" i="2"/>
  <c r="AD3259" i="2"/>
  <c r="AD3260" i="2"/>
  <c r="AD3261" i="2"/>
  <c r="AD3262" i="2"/>
  <c r="AD3263" i="2"/>
  <c r="AD3264" i="2"/>
  <c r="AD3265" i="2"/>
  <c r="AD3266" i="2"/>
  <c r="AD3267" i="2"/>
  <c r="AD3268" i="2"/>
  <c r="AD3269" i="2"/>
  <c r="AD3270" i="2"/>
  <c r="AD3271" i="2"/>
  <c r="AD3272" i="2"/>
  <c r="AD3273" i="2"/>
  <c r="AD3274" i="2"/>
  <c r="AD3275" i="2"/>
  <c r="AD3276" i="2"/>
  <c r="AD3277" i="2"/>
  <c r="AD3278" i="2"/>
  <c r="AD3279" i="2"/>
  <c r="AD3280" i="2"/>
  <c r="AD3281" i="2"/>
  <c r="AD3282" i="2"/>
  <c r="AD3283" i="2"/>
  <c r="AD3284" i="2"/>
  <c r="AD3285" i="2"/>
  <c r="AD3286" i="2"/>
  <c r="AD3287" i="2"/>
  <c r="AD3288" i="2"/>
  <c r="AD3289" i="2"/>
  <c r="AD3290" i="2"/>
  <c r="AD3291" i="2"/>
  <c r="AD3292" i="2"/>
  <c r="AD3293" i="2"/>
  <c r="AD3294" i="2"/>
  <c r="AD3295" i="2"/>
  <c r="AD3296" i="2"/>
  <c r="AD3297" i="2"/>
  <c r="AD3298" i="2"/>
  <c r="AD3299" i="2"/>
  <c r="AD3300" i="2"/>
  <c r="AD3301" i="2"/>
  <c r="AD3302" i="2"/>
  <c r="AD3303" i="2"/>
  <c r="AD3304" i="2"/>
  <c r="AD3305" i="2"/>
  <c r="AD3306" i="2"/>
  <c r="AD3307" i="2"/>
  <c r="AD3308" i="2"/>
  <c r="AD3309" i="2"/>
  <c r="AD3310" i="2"/>
  <c r="AD3311" i="2"/>
  <c r="AD3312" i="2"/>
  <c r="AD3313" i="2"/>
  <c r="AD3314" i="2"/>
  <c r="AD3315" i="2"/>
  <c r="AD3316" i="2"/>
  <c r="AD3317" i="2"/>
  <c r="AD3318" i="2"/>
  <c r="AD3319" i="2"/>
  <c r="AD3320" i="2"/>
  <c r="AD3321" i="2"/>
  <c r="AD3322" i="2"/>
  <c r="AD3323" i="2"/>
  <c r="AD3324" i="2"/>
  <c r="AD3325" i="2"/>
  <c r="AD3326" i="2"/>
  <c r="AD3327" i="2"/>
  <c r="AD3328" i="2"/>
  <c r="AD3329" i="2"/>
  <c r="AD3330" i="2"/>
  <c r="AD3331" i="2"/>
  <c r="AD3332" i="2"/>
  <c r="AD3333" i="2"/>
  <c r="AD3334" i="2"/>
  <c r="AD3335" i="2"/>
  <c r="AD3336" i="2"/>
  <c r="AD3337" i="2"/>
  <c r="AD3338" i="2"/>
  <c r="AD3339" i="2"/>
  <c r="AD3340" i="2"/>
  <c r="AD3341" i="2"/>
  <c r="AD3342" i="2"/>
  <c r="AD3343" i="2"/>
  <c r="AD3344" i="2"/>
  <c r="AD3345" i="2"/>
  <c r="AD3346" i="2"/>
  <c r="AD3347" i="2"/>
  <c r="AD3348" i="2"/>
  <c r="AD3349" i="2"/>
  <c r="AD3350" i="2"/>
  <c r="AD3351" i="2"/>
  <c r="AD3352" i="2"/>
  <c r="AD3353" i="2"/>
  <c r="AD3354" i="2"/>
  <c r="AD3355" i="2"/>
  <c r="AD3356" i="2"/>
  <c r="AD3357" i="2"/>
  <c r="AD3358" i="2"/>
  <c r="AD3359" i="2"/>
  <c r="AD3360" i="2"/>
  <c r="AD3361" i="2"/>
  <c r="AD3362" i="2"/>
  <c r="AD3363" i="2"/>
  <c r="AD3364" i="2"/>
  <c r="AD3365" i="2"/>
  <c r="AD3366" i="2"/>
  <c r="AD3367" i="2"/>
  <c r="AD3368" i="2"/>
  <c r="AD3369" i="2"/>
  <c r="AD3370" i="2"/>
  <c r="AD3371" i="2"/>
  <c r="AD3372" i="2"/>
  <c r="AD3373" i="2"/>
  <c r="AD3374" i="2"/>
  <c r="AD3375" i="2"/>
  <c r="AD3376" i="2"/>
  <c r="AD3377" i="2"/>
  <c r="AD3378" i="2"/>
  <c r="AD3379" i="2"/>
  <c r="AD3380" i="2"/>
  <c r="AD3381" i="2"/>
  <c r="AD3382" i="2"/>
  <c r="AD3383" i="2"/>
  <c r="AD3384" i="2"/>
  <c r="AD3385" i="2"/>
  <c r="AD3386" i="2"/>
  <c r="AD3387" i="2"/>
  <c r="AD3388" i="2"/>
  <c r="AD3389" i="2"/>
  <c r="AD3390" i="2"/>
  <c r="AD3391" i="2"/>
  <c r="AD3392" i="2"/>
  <c r="AD3393" i="2"/>
  <c r="AD3394" i="2"/>
  <c r="AD3395" i="2"/>
  <c r="AD3396" i="2"/>
  <c r="AD3397" i="2"/>
  <c r="AD3398" i="2"/>
  <c r="AD3399" i="2"/>
  <c r="AD3400" i="2"/>
  <c r="AD3401" i="2"/>
  <c r="AD3402" i="2"/>
  <c r="AD3403" i="2"/>
  <c r="AD3404" i="2"/>
  <c r="AD3405" i="2"/>
  <c r="AD3406" i="2"/>
  <c r="AD3407" i="2"/>
  <c r="AD3408" i="2"/>
  <c r="AD3409" i="2"/>
  <c r="AD3410" i="2"/>
  <c r="AD3411" i="2"/>
  <c r="AD3412" i="2"/>
  <c r="AD3413" i="2"/>
  <c r="AD3414" i="2"/>
  <c r="AD3415" i="2"/>
  <c r="AD3416" i="2"/>
  <c r="AD3417" i="2"/>
  <c r="AD3418" i="2"/>
  <c r="AD3419" i="2"/>
  <c r="AD3420" i="2"/>
  <c r="AD3421" i="2"/>
  <c r="AD3422" i="2"/>
  <c r="AD3423" i="2"/>
  <c r="AD3424" i="2"/>
  <c r="AD3425" i="2"/>
  <c r="AD3426" i="2"/>
  <c r="AD3427" i="2"/>
  <c r="AD3428" i="2"/>
  <c r="AD3429" i="2"/>
  <c r="AD3430" i="2"/>
  <c r="AD3431" i="2"/>
  <c r="AD3432" i="2"/>
  <c r="AD3433" i="2"/>
  <c r="AD3434" i="2"/>
  <c r="AD3435" i="2"/>
  <c r="AD3436" i="2"/>
  <c r="AD3437" i="2"/>
  <c r="AD3438" i="2"/>
  <c r="AD3439" i="2"/>
  <c r="AD3440" i="2"/>
  <c r="AD3441" i="2"/>
  <c r="AD3442" i="2"/>
  <c r="AD3443" i="2"/>
  <c r="AD3444" i="2"/>
  <c r="AD3445" i="2"/>
  <c r="AD3446" i="2"/>
  <c r="AD3447" i="2"/>
  <c r="AD3448" i="2"/>
  <c r="AD3449" i="2"/>
  <c r="AD3450" i="2"/>
  <c r="AD3451" i="2"/>
  <c r="AD3452" i="2"/>
  <c r="AD3453" i="2"/>
  <c r="AD3454" i="2"/>
  <c r="AD3455" i="2"/>
  <c r="AD3456" i="2"/>
  <c r="AD3457" i="2"/>
  <c r="AD3458" i="2"/>
  <c r="AD3459" i="2"/>
  <c r="AD3460" i="2"/>
  <c r="AD3461" i="2"/>
  <c r="AD3462" i="2"/>
  <c r="AD3463" i="2"/>
  <c r="AD3464" i="2"/>
  <c r="AD3465" i="2"/>
  <c r="AD3466" i="2"/>
  <c r="AD3467" i="2"/>
  <c r="AD3468" i="2"/>
  <c r="AD3469" i="2"/>
  <c r="AD3470" i="2"/>
  <c r="AD3471" i="2"/>
  <c r="AD3472" i="2"/>
  <c r="AD3473" i="2"/>
  <c r="AD3474" i="2"/>
  <c r="AD3475" i="2"/>
  <c r="AD3476" i="2"/>
  <c r="AD3477" i="2"/>
  <c r="AD3478" i="2"/>
  <c r="AD3479" i="2"/>
  <c r="AD3480" i="2"/>
  <c r="AD3481" i="2"/>
  <c r="AD3482" i="2"/>
  <c r="AD3483" i="2"/>
  <c r="AD3484" i="2"/>
  <c r="AD3485" i="2"/>
  <c r="AD3486" i="2"/>
  <c r="AD3487" i="2"/>
  <c r="AD3488" i="2"/>
  <c r="AD3489" i="2"/>
  <c r="AD3490" i="2"/>
  <c r="AD3491" i="2"/>
  <c r="AD3492" i="2"/>
  <c r="AD3493" i="2"/>
  <c r="AD3494" i="2"/>
  <c r="AD3495" i="2"/>
  <c r="AD3496" i="2"/>
  <c r="AD3497" i="2"/>
  <c r="AD3498" i="2"/>
  <c r="AD3499" i="2"/>
  <c r="AD3500" i="2"/>
  <c r="AD3501" i="2"/>
  <c r="AD3502" i="2"/>
  <c r="AD3503" i="2"/>
  <c r="AD3504" i="2"/>
  <c r="AD3505" i="2"/>
  <c r="AD3506" i="2"/>
  <c r="AD3507" i="2"/>
  <c r="AD3508" i="2"/>
  <c r="AD3509" i="2"/>
  <c r="AD3510" i="2"/>
  <c r="AD3511" i="2"/>
  <c r="AD3512" i="2"/>
  <c r="AD3513" i="2"/>
  <c r="AD3514" i="2"/>
  <c r="AD3515" i="2"/>
  <c r="AD3516" i="2"/>
  <c r="AD3517" i="2"/>
  <c r="AD3518" i="2"/>
  <c r="AD3519" i="2"/>
  <c r="AD3520" i="2"/>
  <c r="AD3521" i="2"/>
  <c r="AD3522" i="2"/>
  <c r="AD3523" i="2"/>
  <c r="AD3524" i="2"/>
  <c r="AD3525" i="2"/>
  <c r="AD3526" i="2"/>
  <c r="AD3527" i="2"/>
  <c r="AD3528" i="2"/>
  <c r="AD3529" i="2"/>
  <c r="AD3530" i="2"/>
  <c r="AD3531" i="2"/>
  <c r="AD3532" i="2"/>
  <c r="AD3533" i="2"/>
  <c r="AD3534" i="2"/>
  <c r="AD3535" i="2"/>
  <c r="AD3536" i="2"/>
  <c r="AD3537" i="2"/>
  <c r="AD3538" i="2"/>
  <c r="AD3539" i="2"/>
  <c r="AD3540" i="2"/>
  <c r="AD3541" i="2"/>
  <c r="AD3542" i="2"/>
  <c r="AD3543" i="2"/>
  <c r="AD3544" i="2"/>
  <c r="AD3545" i="2"/>
  <c r="AD3546" i="2"/>
  <c r="AD3547" i="2"/>
  <c r="AD3548" i="2"/>
  <c r="AD3549" i="2"/>
  <c r="AD3550" i="2"/>
  <c r="AD3551" i="2"/>
  <c r="AD3552" i="2"/>
  <c r="AD3553" i="2"/>
  <c r="AD3554" i="2"/>
  <c r="AD3555" i="2"/>
  <c r="AD3556" i="2"/>
  <c r="AD3557" i="2"/>
  <c r="AD3558" i="2"/>
  <c r="AD3559" i="2"/>
  <c r="AD3560" i="2"/>
  <c r="AD3561" i="2"/>
  <c r="AD3562" i="2"/>
  <c r="AD3563" i="2"/>
  <c r="AD3564" i="2"/>
  <c r="AD3565" i="2"/>
  <c r="AD3566" i="2"/>
  <c r="AD3567" i="2"/>
  <c r="AD3568" i="2"/>
  <c r="AD3569" i="2"/>
  <c r="AD3570" i="2"/>
  <c r="AD3571" i="2"/>
  <c r="AD3572" i="2"/>
  <c r="AD3573" i="2"/>
  <c r="AD3574" i="2"/>
  <c r="AD3575" i="2"/>
  <c r="AD3576" i="2"/>
  <c r="AD3577" i="2"/>
  <c r="AD3578" i="2"/>
  <c r="AD3579" i="2"/>
  <c r="AD3580" i="2"/>
  <c r="AD3581" i="2"/>
  <c r="AD3582" i="2"/>
  <c r="AD3583" i="2"/>
  <c r="AD3584" i="2"/>
  <c r="AD3585" i="2"/>
  <c r="AD3586" i="2"/>
  <c r="AD3587" i="2"/>
  <c r="AD3588" i="2"/>
  <c r="AD3589" i="2"/>
  <c r="AD3590" i="2"/>
  <c r="AD3591" i="2"/>
  <c r="AD3592" i="2"/>
  <c r="AD3593" i="2"/>
  <c r="AD3594" i="2"/>
  <c r="AD3595" i="2"/>
  <c r="AD3596" i="2"/>
  <c r="AD3597" i="2"/>
  <c r="AD3598" i="2"/>
  <c r="AD3599" i="2"/>
  <c r="AD3600" i="2"/>
  <c r="AD3601" i="2"/>
  <c r="AD3602" i="2"/>
  <c r="AD3603" i="2"/>
  <c r="AD3604" i="2"/>
  <c r="AD3605" i="2"/>
  <c r="AD3606" i="2"/>
  <c r="AD3607" i="2"/>
  <c r="AD3608" i="2"/>
  <c r="AD3609" i="2"/>
  <c r="AD3610" i="2"/>
  <c r="AD3611" i="2"/>
  <c r="AD3612" i="2"/>
  <c r="AD3613" i="2"/>
  <c r="AD3614" i="2"/>
  <c r="AD3615" i="2"/>
  <c r="AD3616" i="2"/>
  <c r="AD3617" i="2"/>
  <c r="AD3618" i="2"/>
  <c r="AD3619" i="2"/>
  <c r="AD3620" i="2"/>
  <c r="AD3621" i="2"/>
  <c r="AD3622" i="2"/>
  <c r="AD3623" i="2"/>
  <c r="AD3624" i="2"/>
  <c r="AD3625" i="2"/>
  <c r="AD3626" i="2"/>
  <c r="AD3627" i="2"/>
  <c r="AD3628" i="2"/>
  <c r="AD3629" i="2"/>
  <c r="AD3630" i="2"/>
  <c r="AD3631" i="2"/>
  <c r="AD3632" i="2"/>
  <c r="AD3633" i="2"/>
  <c r="AD3634" i="2"/>
  <c r="AD3635" i="2"/>
  <c r="AD3636" i="2"/>
  <c r="AD3637" i="2"/>
  <c r="AD3638" i="2"/>
  <c r="AD3639" i="2"/>
  <c r="AD3640" i="2"/>
  <c r="AD3641" i="2"/>
  <c r="AD3642" i="2"/>
  <c r="AD3643" i="2"/>
  <c r="AD3644" i="2"/>
  <c r="AD3645" i="2"/>
  <c r="AD3646" i="2"/>
  <c r="AD3647" i="2"/>
  <c r="AD3648" i="2"/>
  <c r="AD3649" i="2"/>
  <c r="AD3650" i="2"/>
  <c r="AD3651" i="2"/>
  <c r="AD3652" i="2"/>
  <c r="AD3653" i="2"/>
  <c r="AD3654" i="2"/>
  <c r="AD3655" i="2"/>
  <c r="AD3656" i="2"/>
  <c r="AD3657" i="2"/>
  <c r="AD3658" i="2"/>
  <c r="AD3659" i="2"/>
  <c r="AD3660" i="2"/>
  <c r="AD3661" i="2"/>
  <c r="AD3662" i="2"/>
  <c r="AD3663" i="2"/>
  <c r="AD3664" i="2"/>
  <c r="AD3665" i="2"/>
  <c r="AD3666" i="2"/>
  <c r="AD3667" i="2"/>
  <c r="AD3668" i="2"/>
  <c r="AD3669" i="2"/>
  <c r="AD3670" i="2"/>
  <c r="AD3671" i="2"/>
  <c r="AD3672" i="2"/>
  <c r="AD3673" i="2"/>
  <c r="AD3674" i="2"/>
  <c r="AD3675" i="2"/>
  <c r="AD3676" i="2"/>
  <c r="AD3677" i="2"/>
  <c r="AD3678" i="2"/>
  <c r="AD3679" i="2"/>
  <c r="AD3680" i="2"/>
  <c r="AD3681" i="2"/>
  <c r="AD3682" i="2"/>
  <c r="AD3683" i="2"/>
  <c r="AD3684" i="2"/>
  <c r="AD3685" i="2"/>
  <c r="AD3686" i="2"/>
  <c r="AD3687" i="2"/>
  <c r="AD3688" i="2"/>
  <c r="AD3689" i="2"/>
  <c r="AD3690" i="2"/>
  <c r="AD3691" i="2"/>
  <c r="AD3692" i="2"/>
  <c r="AD3693" i="2"/>
  <c r="AD3694" i="2"/>
  <c r="AD3695" i="2"/>
  <c r="AD3696" i="2"/>
  <c r="AD3697" i="2"/>
  <c r="AD3698" i="2"/>
  <c r="AD3699" i="2"/>
  <c r="AD3700" i="2"/>
  <c r="AD3701" i="2"/>
  <c r="AD3702" i="2"/>
  <c r="AD3703" i="2"/>
  <c r="AD3704" i="2"/>
  <c r="AD3705" i="2"/>
  <c r="AD3706" i="2"/>
  <c r="AD3707" i="2"/>
  <c r="AD3708" i="2"/>
  <c r="AD3709" i="2"/>
  <c r="AD3710" i="2"/>
  <c r="AD3711" i="2"/>
  <c r="AD3712" i="2"/>
  <c r="AD3713" i="2"/>
  <c r="AD3714" i="2"/>
  <c r="AD3715" i="2"/>
  <c r="AD3716" i="2"/>
  <c r="AD3717" i="2"/>
  <c r="AD3718" i="2"/>
  <c r="AD3719" i="2"/>
  <c r="AD3720" i="2"/>
  <c r="AD3721" i="2"/>
  <c r="AD3722" i="2"/>
  <c r="AD3723" i="2"/>
  <c r="AD3724" i="2"/>
  <c r="AD3725" i="2"/>
  <c r="AD3726" i="2"/>
  <c r="AD3727" i="2"/>
  <c r="AD3728" i="2"/>
  <c r="AD3729" i="2"/>
  <c r="AD3730" i="2"/>
  <c r="AD3731" i="2"/>
  <c r="AD3732" i="2"/>
  <c r="AD3733" i="2"/>
  <c r="AD3734" i="2"/>
  <c r="AD3735" i="2"/>
  <c r="AD3736" i="2"/>
  <c r="AD3737" i="2"/>
  <c r="AD3738" i="2"/>
  <c r="AD3739" i="2"/>
  <c r="AD3740" i="2"/>
  <c r="AD3741" i="2"/>
  <c r="AD3742" i="2"/>
  <c r="AD3743" i="2"/>
  <c r="AD3744" i="2"/>
  <c r="AD3745" i="2"/>
  <c r="AD3746" i="2"/>
  <c r="AD3747" i="2"/>
  <c r="AD3748" i="2"/>
  <c r="AD3749" i="2"/>
  <c r="AD3750" i="2"/>
  <c r="AD3751" i="2"/>
  <c r="AD3752" i="2"/>
  <c r="AD3753" i="2"/>
  <c r="AD3754" i="2"/>
  <c r="AD3755" i="2"/>
  <c r="AD3756" i="2"/>
  <c r="AD3757" i="2"/>
  <c r="AD3758" i="2"/>
  <c r="AD3759" i="2"/>
  <c r="AD3760" i="2"/>
  <c r="AD3761" i="2"/>
  <c r="AD3762" i="2"/>
  <c r="AD3763" i="2"/>
  <c r="AD3764" i="2"/>
  <c r="AD3765" i="2"/>
  <c r="AD3766" i="2"/>
  <c r="AD3767" i="2"/>
  <c r="AD3768" i="2"/>
  <c r="AD3769" i="2"/>
  <c r="AD3770" i="2"/>
  <c r="AD3771" i="2"/>
  <c r="AD3772" i="2"/>
  <c r="AD3773" i="2"/>
  <c r="AD3774" i="2"/>
  <c r="AD3775" i="2"/>
  <c r="AD3776" i="2"/>
  <c r="AD3777" i="2"/>
  <c r="AD3778" i="2"/>
  <c r="AD3779" i="2"/>
  <c r="AD3780" i="2"/>
  <c r="AD3781" i="2"/>
  <c r="AD3782" i="2"/>
  <c r="AD3783" i="2"/>
  <c r="AD3784" i="2"/>
  <c r="AD3785" i="2"/>
  <c r="AD3786" i="2"/>
  <c r="AD3787" i="2"/>
  <c r="AD3788" i="2"/>
  <c r="AD3789" i="2"/>
  <c r="AD3790" i="2"/>
  <c r="AD3791" i="2"/>
  <c r="AD3792" i="2"/>
  <c r="AD3793" i="2"/>
  <c r="AD3794" i="2"/>
  <c r="AD3795" i="2"/>
  <c r="AD3796" i="2"/>
  <c r="AD3797" i="2"/>
  <c r="AD3798" i="2"/>
  <c r="AD3799" i="2"/>
  <c r="AD3800" i="2"/>
  <c r="AD3801" i="2"/>
  <c r="AD3802" i="2"/>
  <c r="AD3803" i="2"/>
  <c r="AD3804" i="2"/>
  <c r="AD3805" i="2"/>
  <c r="AD3806" i="2"/>
  <c r="AD3807" i="2"/>
  <c r="AD3808" i="2"/>
  <c r="AD3809" i="2"/>
  <c r="AD3810" i="2"/>
  <c r="AD3811" i="2"/>
  <c r="AD3812" i="2"/>
  <c r="AD3813" i="2"/>
  <c r="AD3814" i="2"/>
  <c r="AD3815" i="2"/>
  <c r="AD3816" i="2"/>
  <c r="AD3817" i="2"/>
  <c r="AD3818" i="2"/>
  <c r="AD3819" i="2"/>
  <c r="AD3820" i="2"/>
  <c r="AD3821" i="2"/>
  <c r="AD3822" i="2"/>
  <c r="AD3823" i="2"/>
  <c r="AD3824" i="2"/>
  <c r="AD3825" i="2"/>
  <c r="AD3826" i="2"/>
  <c r="AD3827" i="2"/>
  <c r="AD3828" i="2"/>
  <c r="AD3829" i="2"/>
  <c r="AD3830" i="2"/>
  <c r="AD3831" i="2"/>
  <c r="AD3832" i="2"/>
  <c r="AD3833" i="2"/>
  <c r="AD3834" i="2"/>
  <c r="AD3835" i="2"/>
  <c r="AD3836" i="2"/>
  <c r="AD3837" i="2"/>
  <c r="AD3838" i="2"/>
  <c r="AD3839" i="2"/>
  <c r="AD3840" i="2"/>
  <c r="AD3841" i="2"/>
  <c r="AD3842" i="2"/>
  <c r="AD3843" i="2"/>
  <c r="AD3844" i="2"/>
  <c r="AD3845" i="2"/>
  <c r="AD3846" i="2"/>
  <c r="AD3847" i="2"/>
  <c r="AD3848" i="2"/>
  <c r="AD3849" i="2"/>
  <c r="AD3850" i="2"/>
  <c r="AD3851" i="2"/>
  <c r="AD3852" i="2"/>
  <c r="AD3853" i="2"/>
  <c r="AD3854" i="2"/>
  <c r="AD3855" i="2"/>
  <c r="AD3856" i="2"/>
  <c r="AD3857" i="2"/>
  <c r="AD3858" i="2"/>
  <c r="AD3859" i="2"/>
  <c r="AD3860" i="2"/>
  <c r="AD3861" i="2"/>
  <c r="AD3862" i="2"/>
  <c r="AD3863" i="2"/>
  <c r="AD3864" i="2"/>
  <c r="AD3865" i="2"/>
  <c r="AD3866" i="2"/>
  <c r="AD3867" i="2"/>
  <c r="AD3868" i="2"/>
  <c r="AD3869" i="2"/>
  <c r="AD3870" i="2"/>
  <c r="AD3871" i="2"/>
  <c r="AD3872" i="2"/>
  <c r="AD3873" i="2"/>
  <c r="AD3874" i="2"/>
  <c r="AD3875" i="2"/>
  <c r="AD3876" i="2"/>
  <c r="AD3877" i="2"/>
  <c r="AD3878" i="2"/>
  <c r="AD3879" i="2"/>
  <c r="AD3880" i="2"/>
  <c r="AD3881" i="2"/>
  <c r="AD3882" i="2"/>
  <c r="AD3883" i="2"/>
  <c r="AD3884" i="2"/>
  <c r="AD3885" i="2"/>
  <c r="AD3886" i="2"/>
  <c r="AD3887" i="2"/>
  <c r="AD3888" i="2"/>
  <c r="AD3889" i="2"/>
  <c r="AD3890" i="2"/>
  <c r="AD3891" i="2"/>
  <c r="AD3892" i="2"/>
  <c r="AD3893" i="2"/>
  <c r="AD3894" i="2"/>
  <c r="AD3895" i="2"/>
  <c r="AD3896" i="2"/>
  <c r="AD3897" i="2"/>
  <c r="AD3898" i="2"/>
  <c r="AD3899" i="2"/>
  <c r="AD3900" i="2"/>
  <c r="AD3901" i="2"/>
  <c r="AD3902" i="2"/>
  <c r="AD3903" i="2"/>
  <c r="AD3904" i="2"/>
  <c r="AD3905" i="2"/>
  <c r="AD3906" i="2"/>
  <c r="AD3907" i="2"/>
  <c r="AD3908" i="2"/>
  <c r="AD3909" i="2"/>
  <c r="AD3910" i="2"/>
  <c r="AD3911" i="2"/>
  <c r="AD3912" i="2"/>
  <c r="AD3913" i="2"/>
  <c r="AD3914" i="2"/>
  <c r="AD3915" i="2"/>
  <c r="AD3916" i="2"/>
  <c r="AD3917" i="2"/>
  <c r="AD3918" i="2"/>
  <c r="AD3919" i="2"/>
  <c r="AD3920" i="2"/>
  <c r="AD3921" i="2"/>
  <c r="AD3922" i="2"/>
  <c r="AD3923" i="2"/>
  <c r="AD3924" i="2"/>
  <c r="AD3925" i="2"/>
  <c r="AD3926" i="2"/>
  <c r="AD3927" i="2"/>
  <c r="AD3928" i="2"/>
  <c r="AD3929" i="2"/>
  <c r="AD3930" i="2"/>
  <c r="AD3931" i="2"/>
  <c r="AD3932" i="2"/>
  <c r="AD3933" i="2"/>
  <c r="AD3934" i="2"/>
  <c r="AD3935" i="2"/>
  <c r="AD3936" i="2"/>
  <c r="AD3937" i="2"/>
  <c r="AD3938" i="2"/>
  <c r="AD3939" i="2"/>
  <c r="AD3940" i="2"/>
  <c r="AD3941" i="2"/>
  <c r="AD3942" i="2"/>
  <c r="AD3943" i="2"/>
  <c r="AD3944" i="2"/>
  <c r="AD3945" i="2"/>
  <c r="AD3946" i="2"/>
  <c r="AD3947" i="2"/>
  <c r="AD3948" i="2"/>
  <c r="AD3949" i="2"/>
  <c r="AD3950" i="2"/>
  <c r="AD3951" i="2"/>
  <c r="AD3952" i="2"/>
  <c r="AD3953" i="2"/>
  <c r="AD3954" i="2"/>
  <c r="AD3955" i="2"/>
  <c r="AD3956" i="2"/>
  <c r="AD3957" i="2"/>
  <c r="AD3958" i="2"/>
  <c r="AD3959" i="2"/>
  <c r="AD3960" i="2"/>
  <c r="AD3961" i="2"/>
  <c r="AD3962" i="2"/>
  <c r="AD3963" i="2"/>
  <c r="AD3964" i="2"/>
  <c r="AD3965" i="2"/>
  <c r="AD3966" i="2"/>
  <c r="AD3967" i="2"/>
  <c r="AD3968" i="2"/>
  <c r="AD3969" i="2"/>
  <c r="AD3970" i="2"/>
  <c r="AD3971" i="2"/>
  <c r="AD3972" i="2"/>
  <c r="AD3973" i="2"/>
  <c r="AD3974" i="2"/>
  <c r="AD3975" i="2"/>
  <c r="AD3976" i="2"/>
  <c r="AD3977" i="2"/>
  <c r="AD3978" i="2"/>
  <c r="AD3979" i="2"/>
  <c r="AD3980" i="2"/>
  <c r="AD3981" i="2"/>
  <c r="AD3982" i="2"/>
  <c r="AD3983" i="2"/>
  <c r="AD3984" i="2"/>
  <c r="AD3985" i="2"/>
  <c r="AD3986" i="2"/>
  <c r="AD3987" i="2"/>
  <c r="AD3988" i="2"/>
  <c r="AD3989" i="2"/>
  <c r="AD3990" i="2"/>
  <c r="AD3991" i="2"/>
  <c r="AD3992" i="2"/>
  <c r="AD3993" i="2"/>
  <c r="AD3994" i="2"/>
  <c r="AD3995" i="2"/>
  <c r="AD3996" i="2"/>
  <c r="AD3997" i="2"/>
  <c r="AD3998" i="2"/>
  <c r="AD3999" i="2"/>
  <c r="AD4000"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7"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3"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7" i="2"/>
  <c r="AC2738" i="2"/>
  <c r="AC2739" i="2"/>
  <c r="AC2740" i="2"/>
  <c r="AC2741" i="2"/>
  <c r="AC2742" i="2"/>
  <c r="AC2743" i="2"/>
  <c r="AC2744" i="2"/>
  <c r="AC2745" i="2"/>
  <c r="AC2746" i="2"/>
  <c r="AC2747" i="2"/>
  <c r="AC2748" i="2"/>
  <c r="AC2749" i="2"/>
  <c r="AC2750" i="2"/>
  <c r="AC2751" i="2"/>
  <c r="AC2752"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7"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0" i="2"/>
  <c r="AC2831" i="2"/>
  <c r="AC2832" i="2"/>
  <c r="AC2833" i="2"/>
  <c r="AC2834" i="2"/>
  <c r="AC2835" i="2"/>
  <c r="AC2836" i="2"/>
  <c r="AC2837" i="2"/>
  <c r="AC2838" i="2"/>
  <c r="AC2839" i="2"/>
  <c r="AC2840" i="2"/>
  <c r="AC2841" i="2"/>
  <c r="AC2842" i="2"/>
  <c r="AC2843" i="2"/>
  <c r="AC2844" i="2"/>
  <c r="AC2845" i="2"/>
  <c r="AC2846" i="2"/>
  <c r="AC2847" i="2"/>
  <c r="AC2848" i="2"/>
  <c r="AC2849" i="2"/>
  <c r="AC2850" i="2"/>
  <c r="AC2851" i="2"/>
  <c r="AC2852" i="2"/>
  <c r="AC2853" i="2"/>
  <c r="AC2854" i="2"/>
  <c r="AC2855" i="2"/>
  <c r="AC2856" i="2"/>
  <c r="AC2857" i="2"/>
  <c r="AC2858" i="2"/>
  <c r="AC2859" i="2"/>
  <c r="AC2860" i="2"/>
  <c r="AC2861" i="2"/>
  <c r="AC2862" i="2"/>
  <c r="AC2863" i="2"/>
  <c r="AC2864" i="2"/>
  <c r="AC2865" i="2"/>
  <c r="AC2866" i="2"/>
  <c r="AC2867" i="2"/>
  <c r="AC2868" i="2"/>
  <c r="AC2869" i="2"/>
  <c r="AC2870" i="2"/>
  <c r="AC2871" i="2"/>
  <c r="AC2872" i="2"/>
  <c r="AC2873" i="2"/>
  <c r="AC2874" i="2"/>
  <c r="AC2875" i="2"/>
  <c r="AC2876" i="2"/>
  <c r="AC2877" i="2"/>
  <c r="AC2878" i="2"/>
  <c r="AC2879" i="2"/>
  <c r="AC2880" i="2"/>
  <c r="AC2881" i="2"/>
  <c r="AC2882" i="2"/>
  <c r="AC2883" i="2"/>
  <c r="AC2884" i="2"/>
  <c r="AC2885" i="2"/>
  <c r="AC2886" i="2"/>
  <c r="AC2887" i="2"/>
  <c r="AC2888" i="2"/>
  <c r="AC2889" i="2"/>
  <c r="AC2890" i="2"/>
  <c r="AC2891" i="2"/>
  <c r="AC2892" i="2"/>
  <c r="AC2893" i="2"/>
  <c r="AC2894" i="2"/>
  <c r="AC2895" i="2"/>
  <c r="AC2896" i="2"/>
  <c r="AC2897" i="2"/>
  <c r="AC2898" i="2"/>
  <c r="AC2899" i="2"/>
  <c r="AC2900" i="2"/>
  <c r="AC2901" i="2"/>
  <c r="AC2902" i="2"/>
  <c r="AC2903" i="2"/>
  <c r="AC2904" i="2"/>
  <c r="AC2905" i="2"/>
  <c r="AC2906" i="2"/>
  <c r="AC2907" i="2"/>
  <c r="AC2908" i="2"/>
  <c r="AC2909" i="2"/>
  <c r="AC2910" i="2"/>
  <c r="AC2911" i="2"/>
  <c r="AC2912" i="2"/>
  <c r="AC2913" i="2"/>
  <c r="AC2914" i="2"/>
  <c r="AC2915" i="2"/>
  <c r="AC2916" i="2"/>
  <c r="AC2917" i="2"/>
  <c r="AC2918" i="2"/>
  <c r="AC2919" i="2"/>
  <c r="AC2920" i="2"/>
  <c r="AC2921" i="2"/>
  <c r="AC2922" i="2"/>
  <c r="AC2923" i="2"/>
  <c r="AC2924" i="2"/>
  <c r="AC2925" i="2"/>
  <c r="AC2926" i="2"/>
  <c r="AC2927" i="2"/>
  <c r="AC2928" i="2"/>
  <c r="AC2929" i="2"/>
  <c r="AC2930" i="2"/>
  <c r="AC2931" i="2"/>
  <c r="AC2932" i="2"/>
  <c r="AC2933" i="2"/>
  <c r="AC2934" i="2"/>
  <c r="AC2935" i="2"/>
  <c r="AC2936" i="2"/>
  <c r="AC2937" i="2"/>
  <c r="AC2938" i="2"/>
  <c r="AC2939" i="2"/>
  <c r="AC2940" i="2"/>
  <c r="AC2941" i="2"/>
  <c r="AC2942" i="2"/>
  <c r="AC2943" i="2"/>
  <c r="AC2944" i="2"/>
  <c r="AC2945" i="2"/>
  <c r="AC2946" i="2"/>
  <c r="AC2947" i="2"/>
  <c r="AC2948" i="2"/>
  <c r="AC2949" i="2"/>
  <c r="AC2950" i="2"/>
  <c r="AC2951" i="2"/>
  <c r="AC2952" i="2"/>
  <c r="AC2953" i="2"/>
  <c r="AC2954" i="2"/>
  <c r="AC2955" i="2"/>
  <c r="AC2956" i="2"/>
  <c r="AC2957" i="2"/>
  <c r="AC2958" i="2"/>
  <c r="AC2959" i="2"/>
  <c r="AC2960" i="2"/>
  <c r="AC2961" i="2"/>
  <c r="AC2962" i="2"/>
  <c r="AC2963" i="2"/>
  <c r="AC2964" i="2"/>
  <c r="AC2965" i="2"/>
  <c r="AC2966" i="2"/>
  <c r="AC2967" i="2"/>
  <c r="AC2968" i="2"/>
  <c r="AC2969" i="2"/>
  <c r="AC2970" i="2"/>
  <c r="AC2971"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AC3001" i="2"/>
  <c r="AC3002" i="2"/>
  <c r="AC3003" i="2"/>
  <c r="AC3004" i="2"/>
  <c r="AC3005" i="2"/>
  <c r="AC3006" i="2"/>
  <c r="AC3007" i="2"/>
  <c r="AC3008" i="2"/>
  <c r="AC3009" i="2"/>
  <c r="AC3010" i="2"/>
  <c r="AC3011" i="2"/>
  <c r="AC3012" i="2"/>
  <c r="AC3013" i="2"/>
  <c r="AC3014" i="2"/>
  <c r="AC3015" i="2"/>
  <c r="AC3016" i="2"/>
  <c r="AC3017" i="2"/>
  <c r="AC3018" i="2"/>
  <c r="AC3019" i="2"/>
  <c r="AC3020" i="2"/>
  <c r="AC3021" i="2"/>
  <c r="AC3022" i="2"/>
  <c r="AC3023" i="2"/>
  <c r="AC3024" i="2"/>
  <c r="AC3025" i="2"/>
  <c r="AC3026" i="2"/>
  <c r="AC3027" i="2"/>
  <c r="AC3028" i="2"/>
  <c r="AC3029" i="2"/>
  <c r="AC3030" i="2"/>
  <c r="AC3031" i="2"/>
  <c r="AC3032" i="2"/>
  <c r="AC3033" i="2"/>
  <c r="AC3034" i="2"/>
  <c r="AC3035" i="2"/>
  <c r="AC3036" i="2"/>
  <c r="AC3037" i="2"/>
  <c r="AC3038" i="2"/>
  <c r="AC3039" i="2"/>
  <c r="AC3040" i="2"/>
  <c r="AC3041" i="2"/>
  <c r="AC3042" i="2"/>
  <c r="AC3043" i="2"/>
  <c r="AC3044" i="2"/>
  <c r="AC3045" i="2"/>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7"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1" i="2"/>
  <c r="AC3102" i="2"/>
  <c r="AC3103" i="2"/>
  <c r="AC3104" i="2"/>
  <c r="AC3105" i="2"/>
  <c r="AC3106" i="2"/>
  <c r="AC3107" i="2"/>
  <c r="AC3108" i="2"/>
  <c r="AC3109" i="2"/>
  <c r="AC3110" i="2"/>
  <c r="AC3111" i="2"/>
  <c r="AC3112" i="2"/>
  <c r="AC3113" i="2"/>
  <c r="AC3114" i="2"/>
  <c r="AC3115" i="2"/>
  <c r="AC3116" i="2"/>
  <c r="AC3117" i="2"/>
  <c r="AC3118" i="2"/>
  <c r="AC3119" i="2"/>
  <c r="AC3120" i="2"/>
  <c r="AC3121" i="2"/>
  <c r="AC3122" i="2"/>
  <c r="AC3123" i="2"/>
  <c r="AC3124" i="2"/>
  <c r="AC3125" i="2"/>
  <c r="AC3126" i="2"/>
  <c r="AC3127" i="2"/>
  <c r="AC3128" i="2"/>
  <c r="AC3129" i="2"/>
  <c r="AC3130" i="2"/>
  <c r="AC3131" i="2"/>
  <c r="AC3132" i="2"/>
  <c r="AC3133" i="2"/>
  <c r="AC3134" i="2"/>
  <c r="AC3135" i="2"/>
  <c r="AC3136" i="2"/>
  <c r="AC3137" i="2"/>
  <c r="AC3138" i="2"/>
  <c r="AC3139" i="2"/>
  <c r="AC3140" i="2"/>
  <c r="AC3141"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1" i="2"/>
  <c r="AC3292" i="2"/>
  <c r="AC3293" i="2"/>
  <c r="AC3294" i="2"/>
  <c r="AC3295" i="2"/>
  <c r="AC3296" i="2"/>
  <c r="AC3297" i="2"/>
  <c r="AC3298" i="2"/>
  <c r="AC3299" i="2"/>
  <c r="AC3300" i="2"/>
  <c r="AC3301" i="2"/>
  <c r="AC3302" i="2"/>
  <c r="AC3303" i="2"/>
  <c r="AC3304" i="2"/>
  <c r="AC3305" i="2"/>
  <c r="AC3306" i="2"/>
  <c r="AC3307" i="2"/>
  <c r="AC3308" i="2"/>
  <c r="AC3309" i="2"/>
  <c r="AC3310" i="2"/>
  <c r="AC3311" i="2"/>
  <c r="AC3312" i="2"/>
  <c r="AC3313" i="2"/>
  <c r="AC3314" i="2"/>
  <c r="AC3315" i="2"/>
  <c r="AC3316" i="2"/>
  <c r="AC3317" i="2"/>
  <c r="AC3318" i="2"/>
  <c r="AC3319" i="2"/>
  <c r="AC3320" i="2"/>
  <c r="AC3321" i="2"/>
  <c r="AC3322" i="2"/>
  <c r="AC3323" i="2"/>
  <c r="AC3324" i="2"/>
  <c r="AC3325" i="2"/>
  <c r="AC3326" i="2"/>
  <c r="AC3327" i="2"/>
  <c r="AC3328" i="2"/>
  <c r="AC3329" i="2"/>
  <c r="AC3330" i="2"/>
  <c r="AC3331" i="2"/>
  <c r="AC3332" i="2"/>
  <c r="AC3333" i="2"/>
  <c r="AC3334" i="2"/>
  <c r="AC3335" i="2"/>
  <c r="AC3336" i="2"/>
  <c r="AC3337" i="2"/>
  <c r="AC3338" i="2"/>
  <c r="AC3339" i="2"/>
  <c r="AC3340" i="2"/>
  <c r="AC3341" i="2"/>
  <c r="AC3342" i="2"/>
  <c r="AC3343" i="2"/>
  <c r="AC3344" i="2"/>
  <c r="AC3345" i="2"/>
  <c r="AC3346" i="2"/>
  <c r="AC3347" i="2"/>
  <c r="AC3348" i="2"/>
  <c r="AC3349" i="2"/>
  <c r="AC3350" i="2"/>
  <c r="AC3351" i="2"/>
  <c r="AC3352" i="2"/>
  <c r="AC3353" i="2"/>
  <c r="AC3354" i="2"/>
  <c r="AC3355" i="2"/>
  <c r="AC3356" i="2"/>
  <c r="AC3357" i="2"/>
  <c r="AC3358" i="2"/>
  <c r="AC3359" i="2"/>
  <c r="AC3360" i="2"/>
  <c r="AC3361" i="2"/>
  <c r="AC3362" i="2"/>
  <c r="AC3363" i="2"/>
  <c r="AC3364" i="2"/>
  <c r="AC3365" i="2"/>
  <c r="AC3366" i="2"/>
  <c r="AC3367" i="2"/>
  <c r="AC3368" i="2"/>
  <c r="AC3369" i="2"/>
  <c r="AC3370" i="2"/>
  <c r="AC3371" i="2"/>
  <c r="AC3372" i="2"/>
  <c r="AC3373" i="2"/>
  <c r="AC3374" i="2"/>
  <c r="AC3375" i="2"/>
  <c r="AC3376" i="2"/>
  <c r="AC3377" i="2"/>
  <c r="AC3378" i="2"/>
  <c r="AC3379" i="2"/>
  <c r="AC3380" i="2"/>
  <c r="AC3381" i="2"/>
  <c r="AC3382" i="2"/>
  <c r="AC3383" i="2"/>
  <c r="AC3384" i="2"/>
  <c r="AC3385" i="2"/>
  <c r="AC3386" i="2"/>
  <c r="AC3387" i="2"/>
  <c r="AC3388" i="2"/>
  <c r="AC3389" i="2"/>
  <c r="AC3390" i="2"/>
  <c r="AC3391" i="2"/>
  <c r="AC3392" i="2"/>
  <c r="AC3393" i="2"/>
  <c r="AC3394" i="2"/>
  <c r="AC3395" i="2"/>
  <c r="AC3396" i="2"/>
  <c r="AC3397" i="2"/>
  <c r="AC3398" i="2"/>
  <c r="AC3399" i="2"/>
  <c r="AC3400" i="2"/>
  <c r="AC3401" i="2"/>
  <c r="AC3402" i="2"/>
  <c r="AC3403" i="2"/>
  <c r="AC3404" i="2"/>
  <c r="AC3405" i="2"/>
  <c r="AC3406" i="2"/>
  <c r="AC3407" i="2"/>
  <c r="AC3408" i="2"/>
  <c r="AC3409" i="2"/>
  <c r="AC3410" i="2"/>
  <c r="AC3411" i="2"/>
  <c r="AC3412" i="2"/>
  <c r="AC3413" i="2"/>
  <c r="AC3414" i="2"/>
  <c r="AC3415" i="2"/>
  <c r="AC3416" i="2"/>
  <c r="AC3417" i="2"/>
  <c r="AC3418" i="2"/>
  <c r="AC3419" i="2"/>
  <c r="AC3420" i="2"/>
  <c r="AC3421" i="2"/>
  <c r="AC3422" i="2"/>
  <c r="AC3423" i="2"/>
  <c r="AC3424" i="2"/>
  <c r="AC3425" i="2"/>
  <c r="AC3426" i="2"/>
  <c r="AC3427" i="2"/>
  <c r="AC3428" i="2"/>
  <c r="AC3429" i="2"/>
  <c r="AC3430" i="2"/>
  <c r="AC3431" i="2"/>
  <c r="AC3432" i="2"/>
  <c r="AC3433" i="2"/>
  <c r="AC3434" i="2"/>
  <c r="AC3435" i="2"/>
  <c r="AC3436" i="2"/>
  <c r="AC3437" i="2"/>
  <c r="AC3438" i="2"/>
  <c r="AC3439" i="2"/>
  <c r="AC3440" i="2"/>
  <c r="AC3441" i="2"/>
  <c r="AC3442" i="2"/>
  <c r="AC3443" i="2"/>
  <c r="AC3444" i="2"/>
  <c r="AC3445" i="2"/>
  <c r="AC3446" i="2"/>
  <c r="AC3447" i="2"/>
  <c r="AC3448" i="2"/>
  <c r="AC3449" i="2"/>
  <c r="AC3450" i="2"/>
  <c r="AC3451" i="2"/>
  <c r="AC3452" i="2"/>
  <c r="AC3453" i="2"/>
  <c r="AC3454" i="2"/>
  <c r="AC3455" i="2"/>
  <c r="AC3456" i="2"/>
  <c r="AC3457" i="2"/>
  <c r="AC3458" i="2"/>
  <c r="AC3459" i="2"/>
  <c r="AC3460" i="2"/>
  <c r="AC3461" i="2"/>
  <c r="AC3462" i="2"/>
  <c r="AC3463" i="2"/>
  <c r="AC3464" i="2"/>
  <c r="AC3465" i="2"/>
  <c r="AC3466" i="2"/>
  <c r="AC3467" i="2"/>
  <c r="AC3468" i="2"/>
  <c r="AC3469" i="2"/>
  <c r="AC3470" i="2"/>
  <c r="AC3471" i="2"/>
  <c r="AC3472" i="2"/>
  <c r="AC3473" i="2"/>
  <c r="AC3474" i="2"/>
  <c r="AC3475" i="2"/>
  <c r="AC3476" i="2"/>
  <c r="AC3477" i="2"/>
  <c r="AC3478" i="2"/>
  <c r="AC3479" i="2"/>
  <c r="AC3480" i="2"/>
  <c r="AC3481" i="2"/>
  <c r="AC3482" i="2"/>
  <c r="AC3483" i="2"/>
  <c r="AC3484" i="2"/>
  <c r="AC3485" i="2"/>
  <c r="AC3486" i="2"/>
  <c r="AC3487" i="2"/>
  <c r="AC3488" i="2"/>
  <c r="AC3489" i="2"/>
  <c r="AC3490" i="2"/>
  <c r="AC3491" i="2"/>
  <c r="AC3492" i="2"/>
  <c r="AC3493" i="2"/>
  <c r="AC3494" i="2"/>
  <c r="AC3495" i="2"/>
  <c r="AC3496" i="2"/>
  <c r="AC3497" i="2"/>
  <c r="AC3498" i="2"/>
  <c r="AC3499" i="2"/>
  <c r="AC3500" i="2"/>
  <c r="AC3501" i="2"/>
  <c r="AC3502" i="2"/>
  <c r="AC3503" i="2"/>
  <c r="AC3504" i="2"/>
  <c r="AC3505" i="2"/>
  <c r="AC3506" i="2"/>
  <c r="AC3507" i="2"/>
  <c r="AC3508" i="2"/>
  <c r="AC3509" i="2"/>
  <c r="AC3510" i="2"/>
  <c r="AC3511" i="2"/>
  <c r="AC3512" i="2"/>
  <c r="AC3513" i="2"/>
  <c r="AC3514" i="2"/>
  <c r="AC3515" i="2"/>
  <c r="AC3516" i="2"/>
  <c r="AC3517" i="2"/>
  <c r="AC3518" i="2"/>
  <c r="AC3519" i="2"/>
  <c r="AC3520" i="2"/>
  <c r="AC3521" i="2"/>
  <c r="AC3522" i="2"/>
  <c r="AC3523" i="2"/>
  <c r="AC3524" i="2"/>
  <c r="AC3525" i="2"/>
  <c r="AC3526" i="2"/>
  <c r="AC3527" i="2"/>
  <c r="AC3528" i="2"/>
  <c r="AC3529" i="2"/>
  <c r="AC3530" i="2"/>
  <c r="AC3531" i="2"/>
  <c r="AC3532" i="2"/>
  <c r="AC3533" i="2"/>
  <c r="AC3534" i="2"/>
  <c r="AC3535" i="2"/>
  <c r="AC3536" i="2"/>
  <c r="AC3537" i="2"/>
  <c r="AC3538" i="2"/>
  <c r="AC3539" i="2"/>
  <c r="AC3540" i="2"/>
  <c r="AC3541" i="2"/>
  <c r="AC3542" i="2"/>
  <c r="AC3543" i="2"/>
  <c r="AC3544" i="2"/>
  <c r="AC3545" i="2"/>
  <c r="AC3546" i="2"/>
  <c r="AC3547" i="2"/>
  <c r="AC3548" i="2"/>
  <c r="AC3549" i="2"/>
  <c r="AC3550" i="2"/>
  <c r="AC3551" i="2"/>
  <c r="AC3552" i="2"/>
  <c r="AC3553" i="2"/>
  <c r="AC3554" i="2"/>
  <c r="AC3555" i="2"/>
  <c r="AC3556" i="2"/>
  <c r="AC3557" i="2"/>
  <c r="AC3558" i="2"/>
  <c r="AC3559" i="2"/>
  <c r="AC3560" i="2"/>
  <c r="AC3561" i="2"/>
  <c r="AC3562" i="2"/>
  <c r="AC3563" i="2"/>
  <c r="AC3564" i="2"/>
  <c r="AC3565" i="2"/>
  <c r="AC3566" i="2"/>
  <c r="AC3567" i="2"/>
  <c r="AC3568" i="2"/>
  <c r="AC3569" i="2"/>
  <c r="AC3570" i="2"/>
  <c r="AC3571" i="2"/>
  <c r="AC3572" i="2"/>
  <c r="AC3573" i="2"/>
  <c r="AC3574" i="2"/>
  <c r="AC3575" i="2"/>
  <c r="AC3576" i="2"/>
  <c r="AC3577" i="2"/>
  <c r="AC3578" i="2"/>
  <c r="AC3579" i="2"/>
  <c r="AC3580" i="2"/>
  <c r="AC3581" i="2"/>
  <c r="AC3582" i="2"/>
  <c r="AC3583" i="2"/>
  <c r="AC3584" i="2"/>
  <c r="AC3585" i="2"/>
  <c r="AC3586" i="2"/>
  <c r="AC3587" i="2"/>
  <c r="AC3588" i="2"/>
  <c r="AC3589" i="2"/>
  <c r="AC3590" i="2"/>
  <c r="AC3591" i="2"/>
  <c r="AC3592" i="2"/>
  <c r="AC3593" i="2"/>
  <c r="AC3594" i="2"/>
  <c r="AC3595" i="2"/>
  <c r="AC3596" i="2"/>
  <c r="AC3597" i="2"/>
  <c r="AC3598" i="2"/>
  <c r="AC3599" i="2"/>
  <c r="AC3600" i="2"/>
  <c r="AC3601" i="2"/>
  <c r="AC3602" i="2"/>
  <c r="AC3603" i="2"/>
  <c r="AC3604" i="2"/>
  <c r="AC3605" i="2"/>
  <c r="AC3606" i="2"/>
  <c r="AC3607" i="2"/>
  <c r="AC3608" i="2"/>
  <c r="AC3609" i="2"/>
  <c r="AC3610" i="2"/>
  <c r="AC3611" i="2"/>
  <c r="AC3612" i="2"/>
  <c r="AC3613" i="2"/>
  <c r="AC3614" i="2"/>
  <c r="AC3615" i="2"/>
  <c r="AC3616" i="2"/>
  <c r="AC3617" i="2"/>
  <c r="AC3618" i="2"/>
  <c r="AC3619" i="2"/>
  <c r="AC3620" i="2"/>
  <c r="AC3621" i="2"/>
  <c r="AC3622" i="2"/>
  <c r="AC3623" i="2"/>
  <c r="AC3624" i="2"/>
  <c r="AC3625" i="2"/>
  <c r="AC3626" i="2"/>
  <c r="AC3627" i="2"/>
  <c r="AC3628" i="2"/>
  <c r="AC3629" i="2"/>
  <c r="AC3630" i="2"/>
  <c r="AC3631" i="2"/>
  <c r="AC3632" i="2"/>
  <c r="AC3633" i="2"/>
  <c r="AC3634" i="2"/>
  <c r="AC3635" i="2"/>
  <c r="AC3636" i="2"/>
  <c r="AC3637" i="2"/>
  <c r="AC3638" i="2"/>
  <c r="AC3639" i="2"/>
  <c r="AC3640" i="2"/>
  <c r="AC3641" i="2"/>
  <c r="AC3642" i="2"/>
  <c r="AC3643" i="2"/>
  <c r="AC3644" i="2"/>
  <c r="AC3645" i="2"/>
  <c r="AC3646" i="2"/>
  <c r="AC3647" i="2"/>
  <c r="AC3648" i="2"/>
  <c r="AC3649" i="2"/>
  <c r="AC3650" i="2"/>
  <c r="AC3651" i="2"/>
  <c r="AC3652" i="2"/>
  <c r="AC3653" i="2"/>
  <c r="AC3654" i="2"/>
  <c r="AC3655" i="2"/>
  <c r="AC3656" i="2"/>
  <c r="AC3657" i="2"/>
  <c r="AC3658" i="2"/>
  <c r="AC3659" i="2"/>
  <c r="AC3660" i="2"/>
  <c r="AC3661" i="2"/>
  <c r="AC3662" i="2"/>
  <c r="AC3663" i="2"/>
  <c r="AC3664" i="2"/>
  <c r="AC3665" i="2"/>
  <c r="AC3666" i="2"/>
  <c r="AC3667" i="2"/>
  <c r="AC3668" i="2"/>
  <c r="AC3669" i="2"/>
  <c r="AC3670" i="2"/>
  <c r="AC3671" i="2"/>
  <c r="AC3672" i="2"/>
  <c r="AC3673" i="2"/>
  <c r="AC3674" i="2"/>
  <c r="AC3675" i="2"/>
  <c r="AC3676" i="2"/>
  <c r="AC3677" i="2"/>
  <c r="AC3678" i="2"/>
  <c r="AC3679" i="2"/>
  <c r="AC3680" i="2"/>
  <c r="AC3681" i="2"/>
  <c r="AC3682" i="2"/>
  <c r="AC3683" i="2"/>
  <c r="AC3684" i="2"/>
  <c r="AC3685" i="2"/>
  <c r="AC3686" i="2"/>
  <c r="AC3687" i="2"/>
  <c r="AC3688" i="2"/>
  <c r="AC3689" i="2"/>
  <c r="AC3690" i="2"/>
  <c r="AC3691" i="2"/>
  <c r="AC3692" i="2"/>
  <c r="AC3693" i="2"/>
  <c r="AC3694" i="2"/>
  <c r="AC3695" i="2"/>
  <c r="AC3696" i="2"/>
  <c r="AC3697" i="2"/>
  <c r="AC3698" i="2"/>
  <c r="AC3699" i="2"/>
  <c r="AC3700" i="2"/>
  <c r="AC3701" i="2"/>
  <c r="AC3702" i="2"/>
  <c r="AC3703" i="2"/>
  <c r="AC3704" i="2"/>
  <c r="AC3705" i="2"/>
  <c r="AC3706" i="2"/>
  <c r="AC3707" i="2"/>
  <c r="AC3708" i="2"/>
  <c r="AC3709" i="2"/>
  <c r="AC3710" i="2"/>
  <c r="AC3711" i="2"/>
  <c r="AC3712" i="2"/>
  <c r="AC3713" i="2"/>
  <c r="AC3714" i="2"/>
  <c r="AC3715" i="2"/>
  <c r="AC3716" i="2"/>
  <c r="AC3717" i="2"/>
  <c r="AC3718" i="2"/>
  <c r="AC3719" i="2"/>
  <c r="AC3720" i="2"/>
  <c r="AC3721" i="2"/>
  <c r="AC3722" i="2"/>
  <c r="AC3723" i="2"/>
  <c r="AC3724" i="2"/>
  <c r="AC3725" i="2"/>
  <c r="AC3726" i="2"/>
  <c r="AC3727" i="2"/>
  <c r="AC3728" i="2"/>
  <c r="AC3729" i="2"/>
  <c r="AC3730" i="2"/>
  <c r="AC3731" i="2"/>
  <c r="AC3732" i="2"/>
  <c r="AC3733" i="2"/>
  <c r="AC3734" i="2"/>
  <c r="AC3735" i="2"/>
  <c r="AC3736" i="2"/>
  <c r="AC3737" i="2"/>
  <c r="AC3738" i="2"/>
  <c r="AC3739" i="2"/>
  <c r="AC3740" i="2"/>
  <c r="AC3741" i="2"/>
  <c r="AC3742" i="2"/>
  <c r="AC3743" i="2"/>
  <c r="AC3744" i="2"/>
  <c r="AC3745" i="2"/>
  <c r="AC3746" i="2"/>
  <c r="AC3747" i="2"/>
  <c r="AC3748" i="2"/>
  <c r="AC3749" i="2"/>
  <c r="AC3750" i="2"/>
  <c r="AC3751" i="2"/>
  <c r="AC3752" i="2"/>
  <c r="AC3753" i="2"/>
  <c r="AC3754" i="2"/>
  <c r="AC3755" i="2"/>
  <c r="AC3756" i="2"/>
  <c r="AC3757" i="2"/>
  <c r="AC3758" i="2"/>
  <c r="AC3759" i="2"/>
  <c r="AC3760" i="2"/>
  <c r="AC3761" i="2"/>
  <c r="AC3762" i="2"/>
  <c r="AC3763" i="2"/>
  <c r="AC3764" i="2"/>
  <c r="AC3765" i="2"/>
  <c r="AC3766" i="2"/>
  <c r="AC3767" i="2"/>
  <c r="AC3768" i="2"/>
  <c r="AC3769" i="2"/>
  <c r="AC3770" i="2"/>
  <c r="AC3771" i="2"/>
  <c r="AC3772" i="2"/>
  <c r="AC3773" i="2"/>
  <c r="AC3774" i="2"/>
  <c r="AC3775" i="2"/>
  <c r="AC3776" i="2"/>
  <c r="AC3777" i="2"/>
  <c r="AC3778" i="2"/>
  <c r="AC3779" i="2"/>
  <c r="AC3780" i="2"/>
  <c r="AC3781" i="2"/>
  <c r="AC3782" i="2"/>
  <c r="AC3783" i="2"/>
  <c r="AC3784" i="2"/>
  <c r="AC3785" i="2"/>
  <c r="AC3786" i="2"/>
  <c r="AC3787" i="2"/>
  <c r="AC3788" i="2"/>
  <c r="AC3789" i="2"/>
  <c r="AC3790" i="2"/>
  <c r="AC3791" i="2"/>
  <c r="AC3792" i="2"/>
  <c r="AC3793" i="2"/>
  <c r="AC3794" i="2"/>
  <c r="AC3795" i="2"/>
  <c r="AC3796" i="2"/>
  <c r="AC3797" i="2"/>
  <c r="AC3798" i="2"/>
  <c r="AC3799" i="2"/>
  <c r="AC3800" i="2"/>
  <c r="AC3801" i="2"/>
  <c r="AC3802" i="2"/>
  <c r="AC3803" i="2"/>
  <c r="AC3804" i="2"/>
  <c r="AC3805" i="2"/>
  <c r="AC3806" i="2"/>
  <c r="AC3807" i="2"/>
  <c r="AC3808" i="2"/>
  <c r="AC3809" i="2"/>
  <c r="AC3810" i="2"/>
  <c r="AC3811" i="2"/>
  <c r="AC3812" i="2"/>
  <c r="AC3813" i="2"/>
  <c r="AC3814" i="2"/>
  <c r="AC3815" i="2"/>
  <c r="AC3816" i="2"/>
  <c r="AC3817" i="2"/>
  <c r="AC3818" i="2"/>
  <c r="AC3819" i="2"/>
  <c r="AC3820" i="2"/>
  <c r="AC3821" i="2"/>
  <c r="AC3822" i="2"/>
  <c r="AC3823" i="2"/>
  <c r="AC3824" i="2"/>
  <c r="AC3825" i="2"/>
  <c r="AC3826" i="2"/>
  <c r="AC3827" i="2"/>
  <c r="AC3828" i="2"/>
  <c r="AC3829" i="2"/>
  <c r="AC3830" i="2"/>
  <c r="AC3831" i="2"/>
  <c r="AC3832" i="2"/>
  <c r="AC3833" i="2"/>
  <c r="AC3834" i="2"/>
  <c r="AC3835" i="2"/>
  <c r="AC3836" i="2"/>
  <c r="AC3837" i="2"/>
  <c r="AC3838" i="2"/>
  <c r="AC3839" i="2"/>
  <c r="AC3840" i="2"/>
  <c r="AC3841" i="2"/>
  <c r="AC3842" i="2"/>
  <c r="AC3843" i="2"/>
  <c r="AC3844" i="2"/>
  <c r="AC3845" i="2"/>
  <c r="AC3846" i="2"/>
  <c r="AC3847" i="2"/>
  <c r="AC3848" i="2"/>
  <c r="AC3849" i="2"/>
  <c r="AC3850" i="2"/>
  <c r="AC3851" i="2"/>
  <c r="AC3852" i="2"/>
  <c r="AC3853" i="2"/>
  <c r="AC3854" i="2"/>
  <c r="AC3855" i="2"/>
  <c r="AC3856" i="2"/>
  <c r="AC3857" i="2"/>
  <c r="AC3858" i="2"/>
  <c r="AC3859" i="2"/>
  <c r="AC3860" i="2"/>
  <c r="AC3861" i="2"/>
  <c r="AC3862" i="2"/>
  <c r="AC3863" i="2"/>
  <c r="AC3864" i="2"/>
  <c r="AC3865" i="2"/>
  <c r="AC3866" i="2"/>
  <c r="AC3867" i="2"/>
  <c r="AC3868" i="2"/>
  <c r="AC3869" i="2"/>
  <c r="AC3870" i="2"/>
  <c r="AC3871" i="2"/>
  <c r="AC3872" i="2"/>
  <c r="AC3873" i="2"/>
  <c r="AC3874" i="2"/>
  <c r="AC3875" i="2"/>
  <c r="AC3876" i="2"/>
  <c r="AC3877" i="2"/>
  <c r="AC3878" i="2"/>
  <c r="AC3879" i="2"/>
  <c r="AC3880" i="2"/>
  <c r="AC3881" i="2"/>
  <c r="AC3882" i="2"/>
  <c r="AC3883" i="2"/>
  <c r="AC3884" i="2"/>
  <c r="AC3885" i="2"/>
  <c r="AC3886" i="2"/>
  <c r="AC3887" i="2"/>
  <c r="AC3888" i="2"/>
  <c r="AC3889" i="2"/>
  <c r="AC3890" i="2"/>
  <c r="AC3891" i="2"/>
  <c r="AC3892" i="2"/>
  <c r="AC3893" i="2"/>
  <c r="AC3894" i="2"/>
  <c r="AC3895" i="2"/>
  <c r="AC3896" i="2"/>
  <c r="AC3897" i="2"/>
  <c r="AC3898" i="2"/>
  <c r="AC3899" i="2"/>
  <c r="AC3900" i="2"/>
  <c r="AC3901" i="2"/>
  <c r="AC3902" i="2"/>
  <c r="AC3903" i="2"/>
  <c r="AC3904" i="2"/>
  <c r="AC3905" i="2"/>
  <c r="AC3906" i="2"/>
  <c r="AC3907" i="2"/>
  <c r="AC3908" i="2"/>
  <c r="AC3909" i="2"/>
  <c r="AC3910" i="2"/>
  <c r="AC3911" i="2"/>
  <c r="AC3912" i="2"/>
  <c r="AC3913" i="2"/>
  <c r="AC3914" i="2"/>
  <c r="AC3915" i="2"/>
  <c r="AC3916" i="2"/>
  <c r="AC3917" i="2"/>
  <c r="AC3918" i="2"/>
  <c r="AC3919" i="2"/>
  <c r="AC3920" i="2"/>
  <c r="AC3921" i="2"/>
  <c r="AC3922" i="2"/>
  <c r="AC3923" i="2"/>
  <c r="AC3924" i="2"/>
  <c r="AC3925" i="2"/>
  <c r="AC3926" i="2"/>
  <c r="AC3927" i="2"/>
  <c r="AC3928" i="2"/>
  <c r="AC3929" i="2"/>
  <c r="AC3930" i="2"/>
  <c r="AC3931" i="2"/>
  <c r="AC3932" i="2"/>
  <c r="AC3933" i="2"/>
  <c r="AC3934" i="2"/>
  <c r="AC3935" i="2"/>
  <c r="AC3936" i="2"/>
  <c r="AC3937" i="2"/>
  <c r="AC3938" i="2"/>
  <c r="AC3939" i="2"/>
  <c r="AC3940" i="2"/>
  <c r="AC3941" i="2"/>
  <c r="AC3942" i="2"/>
  <c r="AC3943" i="2"/>
  <c r="AC3944" i="2"/>
  <c r="AC3945" i="2"/>
  <c r="AC3946" i="2"/>
  <c r="AC3947" i="2"/>
  <c r="AC3948" i="2"/>
  <c r="AC3949" i="2"/>
  <c r="AC3950" i="2"/>
  <c r="AC3951" i="2"/>
  <c r="AC3952" i="2"/>
  <c r="AC3953" i="2"/>
  <c r="AC3954" i="2"/>
  <c r="AC3955" i="2"/>
  <c r="AC3956" i="2"/>
  <c r="AC3957" i="2"/>
  <c r="AC3958" i="2"/>
  <c r="AC3959" i="2"/>
  <c r="AC3960" i="2"/>
  <c r="AC3961" i="2"/>
  <c r="AC3962" i="2"/>
  <c r="AC3963" i="2"/>
  <c r="AC3964" i="2"/>
  <c r="AC3965" i="2"/>
  <c r="AC3966" i="2"/>
  <c r="AC3967" i="2"/>
  <c r="AC3968" i="2"/>
  <c r="AC3969" i="2"/>
  <c r="AC3970" i="2"/>
  <c r="AC3971" i="2"/>
  <c r="AC3972" i="2"/>
  <c r="AC3973" i="2"/>
  <c r="AC3974" i="2"/>
  <c r="AC3975" i="2"/>
  <c r="AC3976" i="2"/>
  <c r="AC3977" i="2"/>
  <c r="AC3978" i="2"/>
  <c r="AC3979" i="2"/>
  <c r="AC3980" i="2"/>
  <c r="AC3981" i="2"/>
  <c r="AC3982" i="2"/>
  <c r="AC3983" i="2"/>
  <c r="AC3984" i="2"/>
  <c r="AC3985" i="2"/>
  <c r="AC3986" i="2"/>
  <c r="AC3987" i="2"/>
  <c r="AC3988" i="2"/>
  <c r="AC3989" i="2"/>
  <c r="AC3990" i="2"/>
  <c r="AC3991" i="2"/>
  <c r="AC3992" i="2"/>
  <c r="AC3993" i="2"/>
  <c r="AC3994" i="2"/>
  <c r="AC3995" i="2"/>
  <c r="AC3996" i="2"/>
  <c r="AC3997" i="2"/>
  <c r="AC3998" i="2"/>
  <c r="AC3999" i="2"/>
  <c r="AC4000" i="2"/>
  <c r="P10" i="1" l="1"/>
  <c r="I44" i="1"/>
  <c r="I54" i="1"/>
  <c r="I75" i="1"/>
  <c r="I73" i="1"/>
  <c r="I85" i="1"/>
  <c r="I55" i="1"/>
  <c r="I69" i="1"/>
  <c r="I66" i="1"/>
  <c r="I145" i="1"/>
  <c r="I128" i="1"/>
  <c r="I138" i="1"/>
  <c r="I117" i="1"/>
  <c r="I72" i="1"/>
  <c r="I37" i="1"/>
  <c r="I98" i="1"/>
  <c r="I91" i="1"/>
  <c r="I126" i="1"/>
  <c r="I92" i="1"/>
  <c r="I50" i="1"/>
  <c r="I42" i="1"/>
  <c r="I115" i="1"/>
  <c r="I99" i="1"/>
  <c r="I107" i="1"/>
  <c r="I130" i="1"/>
  <c r="I105" i="1"/>
  <c r="I96" i="1"/>
  <c r="I95" i="1"/>
  <c r="I119" i="1"/>
  <c r="I80" i="1"/>
  <c r="I46" i="1"/>
  <c r="I56" i="1"/>
  <c r="I34" i="1"/>
  <c r="I39" i="1"/>
  <c r="I135" i="1"/>
  <c r="I58" i="1"/>
  <c r="I93" i="1"/>
  <c r="I48" i="1"/>
  <c r="I113" i="1"/>
  <c r="I140" i="1"/>
  <c r="I62" i="1"/>
  <c r="I108" i="1"/>
  <c r="I89" i="1"/>
  <c r="I112" i="1"/>
  <c r="I67" i="1"/>
  <c r="I146" i="1"/>
  <c r="I87" i="1"/>
  <c r="I120" i="1"/>
  <c r="I83" i="1"/>
  <c r="I147" i="1"/>
  <c r="I53" i="1"/>
  <c r="I103" i="1"/>
  <c r="I36" i="1"/>
  <c r="I132" i="1"/>
  <c r="I137" i="1"/>
  <c r="I97" i="1"/>
  <c r="I71" i="1"/>
  <c r="I57" i="1"/>
  <c r="I133" i="1"/>
  <c r="I102" i="1"/>
  <c r="I45" i="1"/>
  <c r="I143" i="1"/>
  <c r="I77" i="1"/>
  <c r="I28" i="1"/>
  <c r="I84" i="1"/>
  <c r="I139" i="1"/>
  <c r="I100" i="1"/>
  <c r="I63" i="1"/>
  <c r="I125" i="1"/>
  <c r="I150" i="1"/>
  <c r="I90" i="1"/>
  <c r="I129" i="1"/>
  <c r="I127" i="1"/>
  <c r="I41" i="1"/>
  <c r="I88" i="1"/>
  <c r="I148" i="1"/>
  <c r="I64" i="1"/>
  <c r="I49" i="1"/>
  <c r="I79" i="1"/>
  <c r="I86" i="1"/>
  <c r="I70" i="1"/>
  <c r="I27" i="1"/>
  <c r="I74" i="1"/>
  <c r="I109" i="1"/>
  <c r="I142" i="1"/>
  <c r="I141" i="1"/>
  <c r="I123" i="1"/>
  <c r="I61" i="1"/>
  <c r="I136" i="1"/>
  <c r="I51" i="1"/>
  <c r="I68" i="1"/>
  <c r="I124" i="1"/>
  <c r="I101" i="1"/>
  <c r="I131" i="1"/>
  <c r="I111" i="1"/>
  <c r="I94" i="1"/>
  <c r="I121" i="1"/>
  <c r="I134" i="1"/>
  <c r="I104" i="1"/>
  <c r="I78" i="1"/>
  <c r="I116" i="1"/>
  <c r="I149" i="1"/>
  <c r="I65" i="1"/>
  <c r="I114" i="1"/>
  <c r="I110" i="1"/>
  <c r="H129" i="1" l="1"/>
  <c r="H89" i="1"/>
  <c r="H65" i="1"/>
  <c r="H78" i="1"/>
  <c r="H140" i="1"/>
  <c r="H110" i="1"/>
  <c r="H95" i="1"/>
  <c r="H114" i="1"/>
  <c r="H126" i="1"/>
  <c r="H72" i="1"/>
  <c r="H100" i="1"/>
  <c r="H147" i="1"/>
  <c r="H70" i="1"/>
  <c r="H149" i="1"/>
  <c r="H91" i="1"/>
  <c r="H109" i="1"/>
  <c r="H83" i="1"/>
  <c r="H128" i="1"/>
  <c r="H64" i="1"/>
  <c r="H124" i="1"/>
  <c r="H82" i="1"/>
  <c r="H84" i="1"/>
  <c r="H71" i="1"/>
  <c r="H104" i="1"/>
  <c r="H132" i="1"/>
  <c r="H90" i="1"/>
  <c r="H67" i="1"/>
  <c r="H111" i="1"/>
  <c r="H103" i="1"/>
  <c r="H92" i="1"/>
  <c r="H68" i="1"/>
  <c r="H131" i="1"/>
  <c r="H96" i="1"/>
  <c r="H85" i="1"/>
  <c r="H146" i="1"/>
  <c r="H148" i="1"/>
  <c r="H133" i="1"/>
  <c r="H143" i="1"/>
  <c r="H74" i="1"/>
  <c r="H141" i="1"/>
  <c r="H115" i="1"/>
  <c r="H134" i="1"/>
  <c r="H150" i="1"/>
  <c r="H101" i="1"/>
  <c r="H77" i="1"/>
  <c r="H76" i="1"/>
  <c r="H88" i="1"/>
  <c r="H63" i="1"/>
  <c r="H138" i="1"/>
  <c r="H127" i="1"/>
  <c r="H102" i="1"/>
  <c r="H107" i="1"/>
  <c r="H121" i="1"/>
  <c r="H98" i="1"/>
  <c r="H86" i="1"/>
  <c r="H69" i="1"/>
  <c r="H135" i="1"/>
  <c r="H123" i="1"/>
  <c r="H130" i="1"/>
  <c r="H80" i="1"/>
  <c r="H116" i="1"/>
  <c r="H105" i="1"/>
  <c r="H106" i="1"/>
  <c r="H139" i="1"/>
  <c r="H94" i="1"/>
  <c r="H113" i="1"/>
  <c r="H81" i="1"/>
  <c r="H122" i="1"/>
  <c r="H79" i="1"/>
  <c r="H120" i="1"/>
  <c r="H145" i="1"/>
  <c r="H108" i="1"/>
  <c r="H66" i="1"/>
  <c r="H119" i="1"/>
  <c r="H75" i="1"/>
  <c r="H87" i="1"/>
  <c r="H125" i="1"/>
  <c r="H62" i="1"/>
  <c r="H144" i="1"/>
  <c r="H118" i="1"/>
  <c r="H142" i="1"/>
  <c r="H137" i="1"/>
  <c r="H97" i="1"/>
  <c r="H93" i="1"/>
  <c r="H117" i="1"/>
  <c r="H99" i="1"/>
  <c r="H112" i="1"/>
  <c r="H136" i="1"/>
  <c r="H73" i="1"/>
  <c r="Q28" i="1"/>
  <c r="I76" i="1"/>
  <c r="I144" i="1"/>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2" i="2"/>
  <c r="AB2083" i="2"/>
  <c r="AB2084" i="2"/>
  <c r="AB2085"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39" i="2"/>
  <c r="AB2240" i="2"/>
  <c r="AB2241" i="2"/>
  <c r="AB2242" i="2"/>
  <c r="AB2243" i="2"/>
  <c r="AB2244" i="2"/>
  <c r="AB2245" i="2"/>
  <c r="AB2246" i="2"/>
  <c r="AB2247" i="2"/>
  <c r="AB2248" i="2"/>
  <c r="AB2249" i="2"/>
  <c r="AB2250"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5"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307" i="2"/>
  <c r="AB2308" i="2"/>
  <c r="AB2309" i="2"/>
  <c r="AB2310" i="2"/>
  <c r="AB2311" i="2"/>
  <c r="AB2312" i="2"/>
  <c r="AB2313" i="2"/>
  <c r="AB2314" i="2"/>
  <c r="AB2315" i="2"/>
  <c r="AB2316" i="2"/>
  <c r="AB2317" i="2"/>
  <c r="AB2318" i="2"/>
  <c r="AB2319" i="2"/>
  <c r="AB2320" i="2"/>
  <c r="AB2321" i="2"/>
  <c r="AB2322" i="2"/>
  <c r="AB2323" i="2"/>
  <c r="AB2324" i="2"/>
  <c r="AB2325" i="2"/>
  <c r="AB2326" i="2"/>
  <c r="AB2327" i="2"/>
  <c r="AB2328" i="2"/>
  <c r="AB2329" i="2"/>
  <c r="AB2330" i="2"/>
  <c r="AB2331" i="2"/>
  <c r="AB2332" i="2"/>
  <c r="AB2333" i="2"/>
  <c r="AB2334" i="2"/>
  <c r="AB2335" i="2"/>
  <c r="AB2336" i="2"/>
  <c r="AB2337" i="2"/>
  <c r="AB2338" i="2"/>
  <c r="AB2339" i="2"/>
  <c r="AB2340" i="2"/>
  <c r="AB2341" i="2"/>
  <c r="AB2342" i="2"/>
  <c r="AB2343" i="2"/>
  <c r="AB2344" i="2"/>
  <c r="AB2345" i="2"/>
  <c r="AB2346" i="2"/>
  <c r="AB2347" i="2"/>
  <c r="AB2348" i="2"/>
  <c r="AB2349" i="2"/>
  <c r="AB2350" i="2"/>
  <c r="AB2351" i="2"/>
  <c r="AB2352" i="2"/>
  <c r="AB2353" i="2"/>
  <c r="AB2354" i="2"/>
  <c r="AB2355" i="2"/>
  <c r="AB2356" i="2"/>
  <c r="AB2357" i="2"/>
  <c r="AB2358" i="2"/>
  <c r="AB2359" i="2"/>
  <c r="AB2360" i="2"/>
  <c r="AB2361" i="2"/>
  <c r="AB2362" i="2"/>
  <c r="AB2363" i="2"/>
  <c r="AB2364" i="2"/>
  <c r="AB2365" i="2"/>
  <c r="AB2366" i="2"/>
  <c r="AB2367" i="2"/>
  <c r="AB2368" i="2"/>
  <c r="AB2369" i="2"/>
  <c r="AB2370" i="2"/>
  <c r="AB2371" i="2"/>
  <c r="AB2372" i="2"/>
  <c r="AB2373" i="2"/>
  <c r="AB2374" i="2"/>
  <c r="AB2375" i="2"/>
  <c r="AB2376" i="2"/>
  <c r="AB2377" i="2"/>
  <c r="AB2378" i="2"/>
  <c r="AB2379" i="2"/>
  <c r="AB2380" i="2"/>
  <c r="AB2381" i="2"/>
  <c r="AB2382" i="2"/>
  <c r="AB2383" i="2"/>
  <c r="AB2384" i="2"/>
  <c r="AB2385" i="2"/>
  <c r="AB2386" i="2"/>
  <c r="AB2387" i="2"/>
  <c r="AB2388" i="2"/>
  <c r="AB2389" i="2"/>
  <c r="AB2390" i="2"/>
  <c r="AB2391" i="2"/>
  <c r="AB2392" i="2"/>
  <c r="AB2393" i="2"/>
  <c r="AB2394" i="2"/>
  <c r="AB2395" i="2"/>
  <c r="AB2396" i="2"/>
  <c r="AB2397" i="2"/>
  <c r="AB2398" i="2"/>
  <c r="AB2399" i="2"/>
  <c r="AB2400" i="2"/>
  <c r="AB2401" i="2"/>
  <c r="AB2402" i="2"/>
  <c r="AB2403" i="2"/>
  <c r="AB2404" i="2"/>
  <c r="AB2405" i="2"/>
  <c r="AB2406" i="2"/>
  <c r="AB2407" i="2"/>
  <c r="AB2408" i="2"/>
  <c r="AB2409" i="2"/>
  <c r="AB2410" i="2"/>
  <c r="AB2411" i="2"/>
  <c r="AB2412" i="2"/>
  <c r="AB2413" i="2"/>
  <c r="AB2414" i="2"/>
  <c r="AB2415" i="2"/>
  <c r="AB2416" i="2"/>
  <c r="AB2417" i="2"/>
  <c r="AB2418" i="2"/>
  <c r="AB2419" i="2"/>
  <c r="AB2420" i="2"/>
  <c r="AB2421" i="2"/>
  <c r="AB2422" i="2"/>
  <c r="AB2423" i="2"/>
  <c r="AB2424" i="2"/>
  <c r="AB2425" i="2"/>
  <c r="AB2426" i="2"/>
  <c r="AB2427" i="2"/>
  <c r="AB2428" i="2"/>
  <c r="AB2429" i="2"/>
  <c r="AB2430" i="2"/>
  <c r="AB2431" i="2"/>
  <c r="AB2432" i="2"/>
  <c r="AB2433" i="2"/>
  <c r="AB2434" i="2"/>
  <c r="AB2435" i="2"/>
  <c r="AB2436" i="2"/>
  <c r="AB2437" i="2"/>
  <c r="AB2438" i="2"/>
  <c r="AB2439" i="2"/>
  <c r="AB2440" i="2"/>
  <c r="AB2441" i="2"/>
  <c r="AB2442" i="2"/>
  <c r="AB2443" i="2"/>
  <c r="AB2444" i="2"/>
  <c r="AB2445" i="2"/>
  <c r="AB2446" i="2"/>
  <c r="AB2447" i="2"/>
  <c r="AB2448" i="2"/>
  <c r="AB2449" i="2"/>
  <c r="AB2450" i="2"/>
  <c r="AB2451" i="2"/>
  <c r="AB2452" i="2"/>
  <c r="AB2453" i="2"/>
  <c r="AB2454" i="2"/>
  <c r="AB2455" i="2"/>
  <c r="AB2456" i="2"/>
  <c r="AB2457" i="2"/>
  <c r="AB2458" i="2"/>
  <c r="AB2459" i="2"/>
  <c r="AB2460" i="2"/>
  <c r="AB2461" i="2"/>
  <c r="AB2462" i="2"/>
  <c r="AB2463" i="2"/>
  <c r="AB2464" i="2"/>
  <c r="AB2465" i="2"/>
  <c r="AB2466" i="2"/>
  <c r="AB2467" i="2"/>
  <c r="AB2468" i="2"/>
  <c r="AB2469" i="2"/>
  <c r="AB2470" i="2"/>
  <c r="AB2471" i="2"/>
  <c r="AB2472" i="2"/>
  <c r="AB2473" i="2"/>
  <c r="AB2474" i="2"/>
  <c r="AB2475" i="2"/>
  <c r="AB2476" i="2"/>
  <c r="AB2477" i="2"/>
  <c r="AB2478" i="2"/>
  <c r="AB2479" i="2"/>
  <c r="AB2480" i="2"/>
  <c r="AB2481" i="2"/>
  <c r="AB2482" i="2"/>
  <c r="AB2483" i="2"/>
  <c r="AB2484" i="2"/>
  <c r="AB2485" i="2"/>
  <c r="AB2486" i="2"/>
  <c r="AB2487" i="2"/>
  <c r="AB2488" i="2"/>
  <c r="AB2489" i="2"/>
  <c r="AB2490" i="2"/>
  <c r="AB2491" i="2"/>
  <c r="AB2492" i="2"/>
  <c r="AB2493" i="2"/>
  <c r="AB2494" i="2"/>
  <c r="AB2495" i="2"/>
  <c r="AB2496" i="2"/>
  <c r="AB2497" i="2"/>
  <c r="AB2498" i="2"/>
  <c r="AB2499" i="2"/>
  <c r="AB2500" i="2"/>
  <c r="AB2501" i="2"/>
  <c r="AB2502" i="2"/>
  <c r="AB2503" i="2"/>
  <c r="AB2504" i="2"/>
  <c r="AB2505" i="2"/>
  <c r="AB2506" i="2"/>
  <c r="AB2507" i="2"/>
  <c r="AB2508" i="2"/>
  <c r="AB2509" i="2"/>
  <c r="AB2510" i="2"/>
  <c r="AB2511" i="2"/>
  <c r="AB2512" i="2"/>
  <c r="AB2513" i="2"/>
  <c r="AB2514" i="2"/>
  <c r="AB2515" i="2"/>
  <c r="AB2516" i="2"/>
  <c r="AB2517" i="2"/>
  <c r="AB2518" i="2"/>
  <c r="AB2519" i="2"/>
  <c r="AB2520" i="2"/>
  <c r="AB2521" i="2"/>
  <c r="AB2522" i="2"/>
  <c r="AB2523" i="2"/>
  <c r="AB2524" i="2"/>
  <c r="AB2525" i="2"/>
  <c r="AB2526" i="2"/>
  <c r="AB2527" i="2"/>
  <c r="AB2528" i="2"/>
  <c r="AB2529" i="2"/>
  <c r="AB2530" i="2"/>
  <c r="AB2531" i="2"/>
  <c r="AB2532" i="2"/>
  <c r="AB2533" i="2"/>
  <c r="AB2534" i="2"/>
  <c r="AB2535" i="2"/>
  <c r="AB2536" i="2"/>
  <c r="AB2537" i="2"/>
  <c r="AB2538" i="2"/>
  <c r="AB2539" i="2"/>
  <c r="AB2540" i="2"/>
  <c r="AB2541" i="2"/>
  <c r="AB2542" i="2"/>
  <c r="AB2543" i="2"/>
  <c r="AB2544" i="2"/>
  <c r="AB2545" i="2"/>
  <c r="AB2546" i="2"/>
  <c r="AB2547" i="2"/>
  <c r="AB2548" i="2"/>
  <c r="AB2549" i="2"/>
  <c r="AB2550" i="2"/>
  <c r="AB2551" i="2"/>
  <c r="AB2552" i="2"/>
  <c r="AB2553" i="2"/>
  <c r="AB2554" i="2"/>
  <c r="AB2555" i="2"/>
  <c r="AB2556" i="2"/>
  <c r="AB2557" i="2"/>
  <c r="AB2558" i="2"/>
  <c r="AB2559" i="2"/>
  <c r="AB2560" i="2"/>
  <c r="AB2561" i="2"/>
  <c r="AB2562" i="2"/>
  <c r="AB2563" i="2"/>
  <c r="AB2564" i="2"/>
  <c r="AB2565" i="2"/>
  <c r="AB2566" i="2"/>
  <c r="AB2567" i="2"/>
  <c r="AB2568" i="2"/>
  <c r="AB2569" i="2"/>
  <c r="AB2570" i="2"/>
  <c r="AB2571" i="2"/>
  <c r="AB2572" i="2"/>
  <c r="AB2573" i="2"/>
  <c r="AB2574" i="2"/>
  <c r="AB2575" i="2"/>
  <c r="AB2576" i="2"/>
  <c r="AB2577" i="2"/>
  <c r="AB2578" i="2"/>
  <c r="AB2579" i="2"/>
  <c r="AB2580" i="2"/>
  <c r="AB2581" i="2"/>
  <c r="AB2582" i="2"/>
  <c r="AB2583" i="2"/>
  <c r="AB2584" i="2"/>
  <c r="AB2585" i="2"/>
  <c r="AB2586" i="2"/>
  <c r="AB2587" i="2"/>
  <c r="AB2588" i="2"/>
  <c r="AB2589" i="2"/>
  <c r="AB2590" i="2"/>
  <c r="AB2591" i="2"/>
  <c r="AB2592" i="2"/>
  <c r="AB2593" i="2"/>
  <c r="AB2594" i="2"/>
  <c r="AB2595" i="2"/>
  <c r="AB2596" i="2"/>
  <c r="AB2597" i="2"/>
  <c r="AB2598" i="2"/>
  <c r="AB2599" i="2"/>
  <c r="AB2600" i="2"/>
  <c r="AB2601" i="2"/>
  <c r="AB2602" i="2"/>
  <c r="AB2603" i="2"/>
  <c r="AB2604" i="2"/>
  <c r="AB2605" i="2"/>
  <c r="AB2606" i="2"/>
  <c r="AB2607" i="2"/>
  <c r="AB2608" i="2"/>
  <c r="AB2609" i="2"/>
  <c r="AB2610" i="2"/>
  <c r="AB2611" i="2"/>
  <c r="AB2612" i="2"/>
  <c r="AB2613" i="2"/>
  <c r="AB2614" i="2"/>
  <c r="AB2615" i="2"/>
  <c r="AB2616" i="2"/>
  <c r="AB2617" i="2"/>
  <c r="AB2618" i="2"/>
  <c r="AB2619" i="2"/>
  <c r="AB2620" i="2"/>
  <c r="AB2621" i="2"/>
  <c r="AB2622" i="2"/>
  <c r="AB2623" i="2"/>
  <c r="AB2624" i="2"/>
  <c r="AB2625" i="2"/>
  <c r="AB2626" i="2"/>
  <c r="AB2627" i="2"/>
  <c r="AB2628" i="2"/>
  <c r="AB2629" i="2"/>
  <c r="AB2630" i="2"/>
  <c r="AB2631" i="2"/>
  <c r="AB2632" i="2"/>
  <c r="AB2633" i="2"/>
  <c r="AB2634" i="2"/>
  <c r="AB2635" i="2"/>
  <c r="AB2636" i="2"/>
  <c r="AB2637" i="2"/>
  <c r="AB2638" i="2"/>
  <c r="AB2639" i="2"/>
  <c r="AB2640" i="2"/>
  <c r="AB2641" i="2"/>
  <c r="AB2642" i="2"/>
  <c r="AB2643" i="2"/>
  <c r="AB2644" i="2"/>
  <c r="AB2645" i="2"/>
  <c r="AB2646" i="2"/>
  <c r="AB2647" i="2"/>
  <c r="AB2648" i="2"/>
  <c r="AB2649" i="2"/>
  <c r="AB2650" i="2"/>
  <c r="AB2651" i="2"/>
  <c r="AB2652" i="2"/>
  <c r="AB2653" i="2"/>
  <c r="AB2654" i="2"/>
  <c r="AB2655" i="2"/>
  <c r="AB2656" i="2"/>
  <c r="AB2657" i="2"/>
  <c r="AB2658" i="2"/>
  <c r="AB2659" i="2"/>
  <c r="AB2660" i="2"/>
  <c r="AB2661" i="2"/>
  <c r="AB2662" i="2"/>
  <c r="AB2663" i="2"/>
  <c r="AB2664" i="2"/>
  <c r="AB2665" i="2"/>
  <c r="AB2666" i="2"/>
  <c r="AB2667" i="2"/>
  <c r="AB2668" i="2"/>
  <c r="AB2669" i="2"/>
  <c r="AB2670" i="2"/>
  <c r="AB2671" i="2"/>
  <c r="AB2672" i="2"/>
  <c r="AB2673" i="2"/>
  <c r="AB2674" i="2"/>
  <c r="AB2675" i="2"/>
  <c r="AB2676" i="2"/>
  <c r="AB2677" i="2"/>
  <c r="AB2678" i="2"/>
  <c r="AB2679" i="2"/>
  <c r="AB2680" i="2"/>
  <c r="AB2681" i="2"/>
  <c r="AB2682" i="2"/>
  <c r="AB2683" i="2"/>
  <c r="AB2684" i="2"/>
  <c r="AB2685" i="2"/>
  <c r="AB2686" i="2"/>
  <c r="AB2687" i="2"/>
  <c r="AB2688" i="2"/>
  <c r="AB2689" i="2"/>
  <c r="AB2690" i="2"/>
  <c r="AB2691" i="2"/>
  <c r="AB2692" i="2"/>
  <c r="AB2693" i="2"/>
  <c r="AB2694" i="2"/>
  <c r="AB2695" i="2"/>
  <c r="AB2696" i="2"/>
  <c r="AB2697" i="2"/>
  <c r="AB2698" i="2"/>
  <c r="AB2699" i="2"/>
  <c r="AB2700" i="2"/>
  <c r="AB2701" i="2"/>
  <c r="AB2702" i="2"/>
  <c r="AB2703" i="2"/>
  <c r="AB2704" i="2"/>
  <c r="AB2705" i="2"/>
  <c r="AB2706" i="2"/>
  <c r="AB2707" i="2"/>
  <c r="AB2708" i="2"/>
  <c r="AB2709" i="2"/>
  <c r="AB2710" i="2"/>
  <c r="AB2711" i="2"/>
  <c r="AB2712" i="2"/>
  <c r="AB2713" i="2"/>
  <c r="AB2714" i="2"/>
  <c r="AB2715" i="2"/>
  <c r="AB2716" i="2"/>
  <c r="AB2717" i="2"/>
  <c r="AB2718" i="2"/>
  <c r="AB2719" i="2"/>
  <c r="AB2720" i="2"/>
  <c r="AB2721" i="2"/>
  <c r="AB2722" i="2"/>
  <c r="AB2723" i="2"/>
  <c r="AB2724" i="2"/>
  <c r="AB2725" i="2"/>
  <c r="AB2726" i="2"/>
  <c r="AB2727" i="2"/>
  <c r="AB2728" i="2"/>
  <c r="AB2729" i="2"/>
  <c r="AB2730" i="2"/>
  <c r="AB2731" i="2"/>
  <c r="AB2732" i="2"/>
  <c r="AB2733" i="2"/>
  <c r="AB2734" i="2"/>
  <c r="AB2735" i="2"/>
  <c r="AB2736" i="2"/>
  <c r="AB2737" i="2"/>
  <c r="AB2738" i="2"/>
  <c r="AB2739" i="2"/>
  <c r="AB2740" i="2"/>
  <c r="AB2741" i="2"/>
  <c r="AB2742" i="2"/>
  <c r="AB2743" i="2"/>
  <c r="AB2744" i="2"/>
  <c r="AB2745" i="2"/>
  <c r="AB2746" i="2"/>
  <c r="AB2747" i="2"/>
  <c r="AB2748" i="2"/>
  <c r="AB2749" i="2"/>
  <c r="AB2750" i="2"/>
  <c r="AB2751" i="2"/>
  <c r="AB2752" i="2"/>
  <c r="AB2753" i="2"/>
  <c r="AB2754" i="2"/>
  <c r="AB2755" i="2"/>
  <c r="AB2756" i="2"/>
  <c r="AB2757" i="2"/>
  <c r="AB2758" i="2"/>
  <c r="AB2759" i="2"/>
  <c r="AB2760" i="2"/>
  <c r="AB2761" i="2"/>
  <c r="AB2762" i="2"/>
  <c r="AB2763" i="2"/>
  <c r="AB2764" i="2"/>
  <c r="AB2765" i="2"/>
  <c r="AB2766" i="2"/>
  <c r="AB2767" i="2"/>
  <c r="AB2768" i="2"/>
  <c r="AB2769" i="2"/>
  <c r="AB2770" i="2"/>
  <c r="AB2771" i="2"/>
  <c r="AB2772" i="2"/>
  <c r="AB2773" i="2"/>
  <c r="AB2774" i="2"/>
  <c r="AB2775" i="2"/>
  <c r="AB2776" i="2"/>
  <c r="AB2777" i="2"/>
  <c r="AB2778" i="2"/>
  <c r="AB2779" i="2"/>
  <c r="AB2780" i="2"/>
  <c r="AB2781" i="2"/>
  <c r="AB2782" i="2"/>
  <c r="AB2783" i="2"/>
  <c r="AB2784" i="2"/>
  <c r="AB2785" i="2"/>
  <c r="AB2786" i="2"/>
  <c r="AB2787" i="2"/>
  <c r="AB2788" i="2"/>
  <c r="AB2789" i="2"/>
  <c r="AB2790" i="2"/>
  <c r="AB2791" i="2"/>
  <c r="AB2792" i="2"/>
  <c r="AB2793" i="2"/>
  <c r="AB2794" i="2"/>
  <c r="AB2795" i="2"/>
  <c r="AB2796" i="2"/>
  <c r="AB2797" i="2"/>
  <c r="AB2798" i="2"/>
  <c r="AB2799" i="2"/>
  <c r="AB2800" i="2"/>
  <c r="AB2801" i="2"/>
  <c r="AB2802" i="2"/>
  <c r="AB2803" i="2"/>
  <c r="AB2804" i="2"/>
  <c r="AB2805" i="2"/>
  <c r="AB2806" i="2"/>
  <c r="AB2807" i="2"/>
  <c r="AB2808" i="2"/>
  <c r="AB2809" i="2"/>
  <c r="AB2810" i="2"/>
  <c r="AB2811" i="2"/>
  <c r="AB2812" i="2"/>
  <c r="AB2813" i="2"/>
  <c r="AB2814" i="2"/>
  <c r="AB2815" i="2"/>
  <c r="AB2816" i="2"/>
  <c r="AB2817" i="2"/>
  <c r="AB2818" i="2"/>
  <c r="AB2819" i="2"/>
  <c r="AB2820" i="2"/>
  <c r="AB2821" i="2"/>
  <c r="AB2822" i="2"/>
  <c r="AB2823" i="2"/>
  <c r="AB2824" i="2"/>
  <c r="AB2825" i="2"/>
  <c r="AB2826" i="2"/>
  <c r="AB2827" i="2"/>
  <c r="AB2828" i="2"/>
  <c r="AB2829" i="2"/>
  <c r="AB2830" i="2"/>
  <c r="AB2831" i="2"/>
  <c r="AB2832" i="2"/>
  <c r="AB2833" i="2"/>
  <c r="AB2834" i="2"/>
  <c r="AB2835" i="2"/>
  <c r="AB2836" i="2"/>
  <c r="AB2837" i="2"/>
  <c r="AB2838" i="2"/>
  <c r="AB2839" i="2"/>
  <c r="AB2840" i="2"/>
  <c r="AB2841" i="2"/>
  <c r="AB2842" i="2"/>
  <c r="AB2843" i="2"/>
  <c r="AB2844" i="2"/>
  <c r="AB2845" i="2"/>
  <c r="AB2846" i="2"/>
  <c r="AB2847" i="2"/>
  <c r="AB2848" i="2"/>
  <c r="AB2849" i="2"/>
  <c r="AB2850" i="2"/>
  <c r="AB2851" i="2"/>
  <c r="AB2852" i="2"/>
  <c r="AB2853" i="2"/>
  <c r="AB2854" i="2"/>
  <c r="AB2855" i="2"/>
  <c r="AB2856" i="2"/>
  <c r="AB2857" i="2"/>
  <c r="AB2858" i="2"/>
  <c r="AB2859" i="2"/>
  <c r="AB2860" i="2"/>
  <c r="AB2861" i="2"/>
  <c r="AB2862" i="2"/>
  <c r="AB2863" i="2"/>
  <c r="AB2864" i="2"/>
  <c r="AB2865" i="2"/>
  <c r="AB2866" i="2"/>
  <c r="AB2867" i="2"/>
  <c r="AB2868" i="2"/>
  <c r="AB2869" i="2"/>
  <c r="AB2870" i="2"/>
  <c r="AB2871" i="2"/>
  <c r="AB2872" i="2"/>
  <c r="AB2873" i="2"/>
  <c r="AB2874" i="2"/>
  <c r="AB2875" i="2"/>
  <c r="AB2876" i="2"/>
  <c r="AB2877" i="2"/>
  <c r="AB2878" i="2"/>
  <c r="AB2879" i="2"/>
  <c r="AB2880" i="2"/>
  <c r="AB2881" i="2"/>
  <c r="AB2882" i="2"/>
  <c r="AB2883" i="2"/>
  <c r="AB2884" i="2"/>
  <c r="AB2885" i="2"/>
  <c r="AB2886" i="2"/>
  <c r="AB2887" i="2"/>
  <c r="AB2888" i="2"/>
  <c r="AB2889" i="2"/>
  <c r="AB2890" i="2"/>
  <c r="AB2891" i="2"/>
  <c r="AB2892" i="2"/>
  <c r="AB2893" i="2"/>
  <c r="AB2894" i="2"/>
  <c r="AB2895" i="2"/>
  <c r="AB2896" i="2"/>
  <c r="AB2897" i="2"/>
  <c r="AB2898" i="2"/>
  <c r="AB2899" i="2"/>
  <c r="AB2900" i="2"/>
  <c r="AB2901" i="2"/>
  <c r="AB2902" i="2"/>
  <c r="AB2903" i="2"/>
  <c r="AB2904" i="2"/>
  <c r="AB2905" i="2"/>
  <c r="AB2906" i="2"/>
  <c r="AB2907" i="2"/>
  <c r="AB2908" i="2"/>
  <c r="AB2909" i="2"/>
  <c r="AB2910" i="2"/>
  <c r="AB2911" i="2"/>
  <c r="AB2912" i="2"/>
  <c r="AB2913" i="2"/>
  <c r="AB2914" i="2"/>
  <c r="AB2915" i="2"/>
  <c r="AB2916" i="2"/>
  <c r="AB2917" i="2"/>
  <c r="AB2918" i="2"/>
  <c r="AB2919" i="2"/>
  <c r="AB2920" i="2"/>
  <c r="AB2921" i="2"/>
  <c r="AB2922" i="2"/>
  <c r="AB2923" i="2"/>
  <c r="AB2924" i="2"/>
  <c r="AB2925" i="2"/>
  <c r="AB2926" i="2"/>
  <c r="AB2927" i="2"/>
  <c r="AB2928" i="2"/>
  <c r="AB2929" i="2"/>
  <c r="AB2930" i="2"/>
  <c r="AB2931" i="2"/>
  <c r="AB2932" i="2"/>
  <c r="AB2933" i="2"/>
  <c r="AB2934" i="2"/>
  <c r="AB2935" i="2"/>
  <c r="AB2936" i="2"/>
  <c r="AB2937" i="2"/>
  <c r="AB2938" i="2"/>
  <c r="AB2939" i="2"/>
  <c r="AB2940" i="2"/>
  <c r="AB2941" i="2"/>
  <c r="AB2942" i="2"/>
  <c r="AB2943" i="2"/>
  <c r="AB2944" i="2"/>
  <c r="AB2945" i="2"/>
  <c r="AB2946" i="2"/>
  <c r="AB2947" i="2"/>
  <c r="AB2948" i="2"/>
  <c r="AB2949" i="2"/>
  <c r="AB2950" i="2"/>
  <c r="AB2951" i="2"/>
  <c r="AB2952" i="2"/>
  <c r="AB2953" i="2"/>
  <c r="AB2954" i="2"/>
  <c r="AB2955" i="2"/>
  <c r="AB2956" i="2"/>
  <c r="AB2957" i="2"/>
  <c r="AB2958" i="2"/>
  <c r="AB2959" i="2"/>
  <c r="AB2960" i="2"/>
  <c r="AB2961" i="2"/>
  <c r="AB2962" i="2"/>
  <c r="AB2963" i="2"/>
  <c r="AB2964" i="2"/>
  <c r="AB2965" i="2"/>
  <c r="AB2966" i="2"/>
  <c r="AB2967" i="2"/>
  <c r="AB2968" i="2"/>
  <c r="AB2969" i="2"/>
  <c r="AB2970" i="2"/>
  <c r="AB2971" i="2"/>
  <c r="AB2972" i="2"/>
  <c r="AB2973" i="2"/>
  <c r="AB2974" i="2"/>
  <c r="AB2975" i="2"/>
  <c r="AB2976" i="2"/>
  <c r="AB2977" i="2"/>
  <c r="AB2978" i="2"/>
  <c r="AB2979" i="2"/>
  <c r="AB2980" i="2"/>
  <c r="AB2981" i="2"/>
  <c r="AB2982" i="2"/>
  <c r="AB2983" i="2"/>
  <c r="AB2984" i="2"/>
  <c r="AB2985" i="2"/>
  <c r="AB2986" i="2"/>
  <c r="AB2987" i="2"/>
  <c r="AB2988" i="2"/>
  <c r="AB2989" i="2"/>
  <c r="AB2990" i="2"/>
  <c r="AB2991" i="2"/>
  <c r="AB2992" i="2"/>
  <c r="AB2993" i="2"/>
  <c r="AB2994" i="2"/>
  <c r="AB2995" i="2"/>
  <c r="AB2996" i="2"/>
  <c r="AB2997" i="2"/>
  <c r="AB2998" i="2"/>
  <c r="AB2999" i="2"/>
  <c r="AB3000" i="2"/>
  <c r="AB3001" i="2"/>
  <c r="AB3002" i="2"/>
  <c r="AB3003" i="2"/>
  <c r="AB3004" i="2"/>
  <c r="AB3005" i="2"/>
  <c r="AB3006" i="2"/>
  <c r="AB3007" i="2"/>
  <c r="AB3008" i="2"/>
  <c r="AB3009" i="2"/>
  <c r="AB3010" i="2"/>
  <c r="AB3011" i="2"/>
  <c r="AB3012" i="2"/>
  <c r="AB3013" i="2"/>
  <c r="AB3014" i="2"/>
  <c r="AB3015" i="2"/>
  <c r="AB3016" i="2"/>
  <c r="AB3017" i="2"/>
  <c r="AB3018" i="2"/>
  <c r="AB3019" i="2"/>
  <c r="AB3020" i="2"/>
  <c r="AB3021" i="2"/>
  <c r="AB3022" i="2"/>
  <c r="AB3023" i="2"/>
  <c r="AB3024" i="2"/>
  <c r="AB3025" i="2"/>
  <c r="AB3026" i="2"/>
  <c r="AB3027" i="2"/>
  <c r="AB3028" i="2"/>
  <c r="AB3029" i="2"/>
  <c r="AB3030" i="2"/>
  <c r="AB3031" i="2"/>
  <c r="AB3032" i="2"/>
  <c r="AB3033" i="2"/>
  <c r="AB3034" i="2"/>
  <c r="AB3035" i="2"/>
  <c r="AB3036" i="2"/>
  <c r="AB3037" i="2"/>
  <c r="AB3038" i="2"/>
  <c r="AB3039" i="2"/>
  <c r="AB3040" i="2"/>
  <c r="AB3041" i="2"/>
  <c r="AB3042" i="2"/>
  <c r="AB3043" i="2"/>
  <c r="AB3044" i="2"/>
  <c r="AB3045" i="2"/>
  <c r="AB3046" i="2"/>
  <c r="AB3047" i="2"/>
  <c r="AB3048" i="2"/>
  <c r="AB3049" i="2"/>
  <c r="AB3050" i="2"/>
  <c r="AB3051" i="2"/>
  <c r="AB3052" i="2"/>
  <c r="AB3053" i="2"/>
  <c r="AB3054" i="2"/>
  <c r="AB3055" i="2"/>
  <c r="AB3056" i="2"/>
  <c r="AB3057" i="2"/>
  <c r="AB3058" i="2"/>
  <c r="AB3059" i="2"/>
  <c r="AB3060" i="2"/>
  <c r="AB3061" i="2"/>
  <c r="AB3062" i="2"/>
  <c r="AB3063" i="2"/>
  <c r="AB3064" i="2"/>
  <c r="AB3065" i="2"/>
  <c r="AB3066" i="2"/>
  <c r="AB3067" i="2"/>
  <c r="AB3068" i="2"/>
  <c r="AB3069" i="2"/>
  <c r="AB3070" i="2"/>
  <c r="AB3071" i="2"/>
  <c r="AB3072" i="2"/>
  <c r="AB3073" i="2"/>
  <c r="AB3074" i="2"/>
  <c r="AB3075" i="2"/>
  <c r="AB3076" i="2"/>
  <c r="AB3077" i="2"/>
  <c r="AB3078" i="2"/>
  <c r="AB3079" i="2"/>
  <c r="AB3080" i="2"/>
  <c r="AB3081" i="2"/>
  <c r="AB3082" i="2"/>
  <c r="AB3083" i="2"/>
  <c r="AB3084" i="2"/>
  <c r="AB3085" i="2"/>
  <c r="AB3086" i="2"/>
  <c r="AB3087" i="2"/>
  <c r="AB3088" i="2"/>
  <c r="AB3089" i="2"/>
  <c r="AB3090" i="2"/>
  <c r="AB3091" i="2"/>
  <c r="AB3092" i="2"/>
  <c r="AB3093" i="2"/>
  <c r="AB3094" i="2"/>
  <c r="AB3095" i="2"/>
  <c r="AB3096" i="2"/>
  <c r="AB3097" i="2"/>
  <c r="AB3098" i="2"/>
  <c r="AB3099" i="2"/>
  <c r="AB3100" i="2"/>
  <c r="AB3101" i="2"/>
  <c r="AB3102" i="2"/>
  <c r="AB3103" i="2"/>
  <c r="AB3104" i="2"/>
  <c r="AB3105" i="2"/>
  <c r="AB3106" i="2"/>
  <c r="AB3107" i="2"/>
  <c r="AB3108" i="2"/>
  <c r="AB3109" i="2"/>
  <c r="AB3110" i="2"/>
  <c r="AB3111" i="2"/>
  <c r="AB3112" i="2"/>
  <c r="AB3113" i="2"/>
  <c r="AB3114" i="2"/>
  <c r="AB3115" i="2"/>
  <c r="AB3116" i="2"/>
  <c r="AB3117" i="2"/>
  <c r="AB3118" i="2"/>
  <c r="AB3119" i="2"/>
  <c r="AB3120" i="2"/>
  <c r="AB3121" i="2"/>
  <c r="AB3122" i="2"/>
  <c r="AB3123" i="2"/>
  <c r="AB3124" i="2"/>
  <c r="AB3125" i="2"/>
  <c r="AB3126" i="2"/>
  <c r="AB3127" i="2"/>
  <c r="AB3128" i="2"/>
  <c r="AB3129" i="2"/>
  <c r="AB3130" i="2"/>
  <c r="AB3131" i="2"/>
  <c r="AB3132" i="2"/>
  <c r="AB3133" i="2"/>
  <c r="AB3134" i="2"/>
  <c r="AB3135" i="2"/>
  <c r="AB3136" i="2"/>
  <c r="AB3137" i="2"/>
  <c r="AB3138" i="2"/>
  <c r="AB3139" i="2"/>
  <c r="AB3140" i="2"/>
  <c r="AB3141" i="2"/>
  <c r="AB3142" i="2"/>
  <c r="AB3143" i="2"/>
  <c r="AB3144" i="2"/>
  <c r="AB3145" i="2"/>
  <c r="AB3146" i="2"/>
  <c r="AB3147" i="2"/>
  <c r="AB3148" i="2"/>
  <c r="AB3149" i="2"/>
  <c r="AB3150" i="2"/>
  <c r="AB3151" i="2"/>
  <c r="AB3152" i="2"/>
  <c r="AB3153" i="2"/>
  <c r="AB3154" i="2"/>
  <c r="AB3155" i="2"/>
  <c r="AB3156" i="2"/>
  <c r="AB3157" i="2"/>
  <c r="AB3158" i="2"/>
  <c r="AB3159" i="2"/>
  <c r="AB3160" i="2"/>
  <c r="AB3161" i="2"/>
  <c r="AB3162" i="2"/>
  <c r="AB3163" i="2"/>
  <c r="AB3164" i="2"/>
  <c r="AB3165" i="2"/>
  <c r="AB3166" i="2"/>
  <c r="AB3167" i="2"/>
  <c r="AB3168" i="2"/>
  <c r="AB3169" i="2"/>
  <c r="AB3170" i="2"/>
  <c r="AB3171" i="2"/>
  <c r="AB3172" i="2"/>
  <c r="AB3173" i="2"/>
  <c r="AB3174" i="2"/>
  <c r="AB3175" i="2"/>
  <c r="AB3176" i="2"/>
  <c r="AB3177" i="2"/>
  <c r="AB3178" i="2"/>
  <c r="AB3179" i="2"/>
  <c r="AB3180" i="2"/>
  <c r="AB3181" i="2"/>
  <c r="AB3182" i="2"/>
  <c r="AB3183" i="2"/>
  <c r="AB3184" i="2"/>
  <c r="AB3185" i="2"/>
  <c r="AB3186" i="2"/>
  <c r="AB3187" i="2"/>
  <c r="AB3188" i="2"/>
  <c r="AB3189" i="2"/>
  <c r="AB3190" i="2"/>
  <c r="AB3191" i="2"/>
  <c r="AB3192" i="2"/>
  <c r="AB3193" i="2"/>
  <c r="AB3194" i="2"/>
  <c r="AB3195" i="2"/>
  <c r="AB3196" i="2"/>
  <c r="AB3197" i="2"/>
  <c r="AB3198" i="2"/>
  <c r="AB3199" i="2"/>
  <c r="AB3200" i="2"/>
  <c r="AB3201" i="2"/>
  <c r="AB3202" i="2"/>
  <c r="AB3203" i="2"/>
  <c r="AB3204" i="2"/>
  <c r="AB3205" i="2"/>
  <c r="AB3206" i="2"/>
  <c r="AB3207" i="2"/>
  <c r="AB3208" i="2"/>
  <c r="AB3209" i="2"/>
  <c r="AB3210" i="2"/>
  <c r="AB3211" i="2"/>
  <c r="AB3212" i="2"/>
  <c r="AB3213" i="2"/>
  <c r="AB3214" i="2"/>
  <c r="AB3215" i="2"/>
  <c r="AB3216" i="2"/>
  <c r="AB3217" i="2"/>
  <c r="AB3218" i="2"/>
  <c r="AB3219" i="2"/>
  <c r="AB3220" i="2"/>
  <c r="AB3221" i="2"/>
  <c r="AB3222" i="2"/>
  <c r="AB3223" i="2"/>
  <c r="AB3224" i="2"/>
  <c r="AB3225" i="2"/>
  <c r="AB3226" i="2"/>
  <c r="AB3227" i="2"/>
  <c r="AB3228" i="2"/>
  <c r="AB3229" i="2"/>
  <c r="AB3230" i="2"/>
  <c r="AB3231" i="2"/>
  <c r="AB3232" i="2"/>
  <c r="AB3233" i="2"/>
  <c r="AB3234" i="2"/>
  <c r="AB3235" i="2"/>
  <c r="AB3236" i="2"/>
  <c r="AB3237" i="2"/>
  <c r="AB3238" i="2"/>
  <c r="AB3239" i="2"/>
  <c r="AB3240" i="2"/>
  <c r="AB3241" i="2"/>
  <c r="AB3242" i="2"/>
  <c r="AB3243" i="2"/>
  <c r="AB3244" i="2"/>
  <c r="AB3245" i="2"/>
  <c r="AB3246" i="2"/>
  <c r="AB3247" i="2"/>
  <c r="AB3248" i="2"/>
  <c r="AB3249" i="2"/>
  <c r="AB3250" i="2"/>
  <c r="AB3251" i="2"/>
  <c r="AB3252" i="2"/>
  <c r="AB3253" i="2"/>
  <c r="AB3254" i="2"/>
  <c r="AB3255" i="2"/>
  <c r="AB3256" i="2"/>
  <c r="AB3257" i="2"/>
  <c r="AB3258" i="2"/>
  <c r="AB3259" i="2"/>
  <c r="AB3260" i="2"/>
  <c r="AB3261" i="2"/>
  <c r="AB3262" i="2"/>
  <c r="AB3263" i="2"/>
  <c r="AB3264" i="2"/>
  <c r="AB3265" i="2"/>
  <c r="AB3266" i="2"/>
  <c r="AB3267" i="2"/>
  <c r="AB3268" i="2"/>
  <c r="AB3269" i="2"/>
  <c r="AB3270" i="2"/>
  <c r="AB3271" i="2"/>
  <c r="AB3272" i="2"/>
  <c r="AB3273" i="2"/>
  <c r="AB3274" i="2"/>
  <c r="AB3275" i="2"/>
  <c r="AB3276" i="2"/>
  <c r="AB3277" i="2"/>
  <c r="AB3278" i="2"/>
  <c r="AB3279" i="2"/>
  <c r="AB3280" i="2"/>
  <c r="AB3281" i="2"/>
  <c r="AB3282" i="2"/>
  <c r="AB3283" i="2"/>
  <c r="AB3284" i="2"/>
  <c r="AB3285" i="2"/>
  <c r="AB3286" i="2"/>
  <c r="AB3287" i="2"/>
  <c r="AB3288" i="2"/>
  <c r="AB3289" i="2"/>
  <c r="AB3290" i="2"/>
  <c r="AB3291" i="2"/>
  <c r="AB3292" i="2"/>
  <c r="AB3293" i="2"/>
  <c r="AB3294" i="2"/>
  <c r="AB3295" i="2"/>
  <c r="AB3296" i="2"/>
  <c r="AB3297" i="2"/>
  <c r="AB3298" i="2"/>
  <c r="AB3299" i="2"/>
  <c r="AB3300" i="2"/>
  <c r="AB3301" i="2"/>
  <c r="AB3302" i="2"/>
  <c r="AB3303" i="2"/>
  <c r="AB3304" i="2"/>
  <c r="AB3305" i="2"/>
  <c r="AB3306" i="2"/>
  <c r="AB3307" i="2"/>
  <c r="AB3308" i="2"/>
  <c r="AB3309" i="2"/>
  <c r="AB3310" i="2"/>
  <c r="AB3311" i="2"/>
  <c r="AB3312" i="2"/>
  <c r="AB3313" i="2"/>
  <c r="AB3314" i="2"/>
  <c r="AB3315" i="2"/>
  <c r="AB3316" i="2"/>
  <c r="AB3317" i="2"/>
  <c r="AB3318" i="2"/>
  <c r="AB3319" i="2"/>
  <c r="AB3320" i="2"/>
  <c r="AB3321" i="2"/>
  <c r="AB3322" i="2"/>
  <c r="AB3323" i="2"/>
  <c r="AB3324" i="2"/>
  <c r="AB3325" i="2"/>
  <c r="AB3326" i="2"/>
  <c r="AB3327" i="2"/>
  <c r="AB3328" i="2"/>
  <c r="AB3329" i="2"/>
  <c r="AB3330" i="2"/>
  <c r="AB3331" i="2"/>
  <c r="AB3332" i="2"/>
  <c r="AB3333" i="2"/>
  <c r="AB3334" i="2"/>
  <c r="AB3335" i="2"/>
  <c r="AB3336" i="2"/>
  <c r="AB3337" i="2"/>
  <c r="AB3338" i="2"/>
  <c r="AB3339" i="2"/>
  <c r="AB3340" i="2"/>
  <c r="AB3341" i="2"/>
  <c r="AB3342" i="2"/>
  <c r="AB3343" i="2"/>
  <c r="AB3344" i="2"/>
  <c r="AB3345" i="2"/>
  <c r="AB3346" i="2"/>
  <c r="AB3347" i="2"/>
  <c r="AB3348" i="2"/>
  <c r="AB3349" i="2"/>
  <c r="AB3350" i="2"/>
  <c r="AB3351" i="2"/>
  <c r="AB3352" i="2"/>
  <c r="AB3353" i="2"/>
  <c r="AB3354" i="2"/>
  <c r="AB3355" i="2"/>
  <c r="AB3356" i="2"/>
  <c r="AB3357" i="2"/>
  <c r="AB3358" i="2"/>
  <c r="AB3359" i="2"/>
  <c r="AB3360" i="2"/>
  <c r="AB3361" i="2"/>
  <c r="AB3362" i="2"/>
  <c r="AB3363" i="2"/>
  <c r="AB3364" i="2"/>
  <c r="AB3365" i="2"/>
  <c r="AB3366" i="2"/>
  <c r="AB3367" i="2"/>
  <c r="AB3368" i="2"/>
  <c r="AB3369" i="2"/>
  <c r="AB3370" i="2"/>
  <c r="AB3371" i="2"/>
  <c r="AB3372" i="2"/>
  <c r="AB3373" i="2"/>
  <c r="AB3374" i="2"/>
  <c r="AB3375" i="2"/>
  <c r="AB3376" i="2"/>
  <c r="AB3377" i="2"/>
  <c r="AB3378" i="2"/>
  <c r="AB3379" i="2"/>
  <c r="AB3380" i="2"/>
  <c r="AB3381" i="2"/>
  <c r="AB3382" i="2"/>
  <c r="AB3383" i="2"/>
  <c r="AB3384" i="2"/>
  <c r="AB3385" i="2"/>
  <c r="AB3386" i="2"/>
  <c r="AB3387" i="2"/>
  <c r="AB3388" i="2"/>
  <c r="AB3389" i="2"/>
  <c r="AB3390" i="2"/>
  <c r="AB3391" i="2"/>
  <c r="AB3392" i="2"/>
  <c r="AB3393" i="2"/>
  <c r="AB3394" i="2"/>
  <c r="AB3395" i="2"/>
  <c r="AB3396" i="2"/>
  <c r="AB3397" i="2"/>
  <c r="AB3398" i="2"/>
  <c r="AB3399" i="2"/>
  <c r="AB3400" i="2"/>
  <c r="AB3401" i="2"/>
  <c r="AB3402" i="2"/>
  <c r="AB3403" i="2"/>
  <c r="AB3404" i="2"/>
  <c r="AB3405" i="2"/>
  <c r="AB3406" i="2"/>
  <c r="AB3407" i="2"/>
  <c r="AB3408" i="2"/>
  <c r="AB3409" i="2"/>
  <c r="AB3410" i="2"/>
  <c r="AB3411" i="2"/>
  <c r="AB3412" i="2"/>
  <c r="AB3413" i="2"/>
  <c r="AB3414" i="2"/>
  <c r="AB3415" i="2"/>
  <c r="AB3416" i="2"/>
  <c r="AB3417" i="2"/>
  <c r="AB3418" i="2"/>
  <c r="AB3419" i="2"/>
  <c r="AB3420" i="2"/>
  <c r="AB3421" i="2"/>
  <c r="AB3422" i="2"/>
  <c r="AB3423" i="2"/>
  <c r="AB3424" i="2"/>
  <c r="AB3425" i="2"/>
  <c r="AB3426" i="2"/>
  <c r="AB3427" i="2"/>
  <c r="AB3428" i="2"/>
  <c r="AB3429" i="2"/>
  <c r="AB3430" i="2"/>
  <c r="AB3431" i="2"/>
  <c r="AB3432" i="2"/>
  <c r="AB3433" i="2"/>
  <c r="AB3434" i="2"/>
  <c r="AB3435" i="2"/>
  <c r="AB3436" i="2"/>
  <c r="AB3437" i="2"/>
  <c r="AB3438" i="2"/>
  <c r="AB3439" i="2"/>
  <c r="AB3440" i="2"/>
  <c r="AB3441" i="2"/>
  <c r="AB3442" i="2"/>
  <c r="AB3443" i="2"/>
  <c r="AB3444" i="2"/>
  <c r="AB3445" i="2"/>
  <c r="AB3446" i="2"/>
  <c r="AB3447" i="2"/>
  <c r="AB3448" i="2"/>
  <c r="AB3449" i="2"/>
  <c r="AB3450" i="2"/>
  <c r="AB3451" i="2"/>
  <c r="AB3452" i="2"/>
  <c r="AB3453" i="2"/>
  <c r="AB3454" i="2"/>
  <c r="AB3455" i="2"/>
  <c r="AB3456" i="2"/>
  <c r="AB3457" i="2"/>
  <c r="AB3458" i="2"/>
  <c r="AB3459" i="2"/>
  <c r="AB3460" i="2"/>
  <c r="AB3461" i="2"/>
  <c r="AB3462" i="2"/>
  <c r="AB3463" i="2"/>
  <c r="AB3464" i="2"/>
  <c r="AB3465" i="2"/>
  <c r="AB3466" i="2"/>
  <c r="AB3467" i="2"/>
  <c r="AB3468" i="2"/>
  <c r="AB3469" i="2"/>
  <c r="AB3470" i="2"/>
  <c r="AB3471" i="2"/>
  <c r="AB3472" i="2"/>
  <c r="AB3473" i="2"/>
  <c r="AB3474" i="2"/>
  <c r="AB3475" i="2"/>
  <c r="AB3476" i="2"/>
  <c r="AB3477" i="2"/>
  <c r="AB3478" i="2"/>
  <c r="AB3479" i="2"/>
  <c r="AB3480" i="2"/>
  <c r="AB3481" i="2"/>
  <c r="AB3482" i="2"/>
  <c r="AB3483" i="2"/>
  <c r="AB3484" i="2"/>
  <c r="AB3485" i="2"/>
  <c r="AB3486" i="2"/>
  <c r="AB3487" i="2"/>
  <c r="AB3488" i="2"/>
  <c r="AB3489" i="2"/>
  <c r="AB3490" i="2"/>
  <c r="AB3491" i="2"/>
  <c r="AB3492" i="2"/>
  <c r="AB3493" i="2"/>
  <c r="AB3494" i="2"/>
  <c r="AB3495" i="2"/>
  <c r="AB3496" i="2"/>
  <c r="AB3497" i="2"/>
  <c r="AB3498" i="2"/>
  <c r="AB3499" i="2"/>
  <c r="AB3500" i="2"/>
  <c r="AB3501" i="2"/>
  <c r="AB3502" i="2"/>
  <c r="AB3503" i="2"/>
  <c r="AB3504" i="2"/>
  <c r="AB3505" i="2"/>
  <c r="AB3506" i="2"/>
  <c r="AB3507" i="2"/>
  <c r="AB3508" i="2"/>
  <c r="AB3509" i="2"/>
  <c r="AB3510" i="2"/>
  <c r="AB3511" i="2"/>
  <c r="AB3512" i="2"/>
  <c r="AB3513" i="2"/>
  <c r="AB3514" i="2"/>
  <c r="AB3515" i="2"/>
  <c r="AB3516" i="2"/>
  <c r="AB3517" i="2"/>
  <c r="AB3518" i="2"/>
  <c r="AB3519" i="2"/>
  <c r="AB3520" i="2"/>
  <c r="AB3521" i="2"/>
  <c r="AB3522" i="2"/>
  <c r="AB3523" i="2"/>
  <c r="AB3524" i="2"/>
  <c r="AB3525" i="2"/>
  <c r="AB3526" i="2"/>
  <c r="AB3527" i="2"/>
  <c r="AB3528" i="2"/>
  <c r="AB3529" i="2"/>
  <c r="AB3530" i="2"/>
  <c r="AB3531" i="2"/>
  <c r="AB3532" i="2"/>
  <c r="AB3533" i="2"/>
  <c r="AB3534" i="2"/>
  <c r="AB3535" i="2"/>
  <c r="AB3536" i="2"/>
  <c r="AB3537" i="2"/>
  <c r="AB3538" i="2"/>
  <c r="AB3539" i="2"/>
  <c r="AB3540" i="2"/>
  <c r="AB3541" i="2"/>
  <c r="AB3542" i="2"/>
  <c r="AB3543" i="2"/>
  <c r="AB3544" i="2"/>
  <c r="AB3545" i="2"/>
  <c r="AB3546" i="2"/>
  <c r="AB3547" i="2"/>
  <c r="AB3548" i="2"/>
  <c r="AB3549" i="2"/>
  <c r="AB3550" i="2"/>
  <c r="AB3551" i="2"/>
  <c r="AB3552" i="2"/>
  <c r="AB3553" i="2"/>
  <c r="AB3554" i="2"/>
  <c r="AB3555" i="2"/>
  <c r="AB3556" i="2"/>
  <c r="AB3557" i="2"/>
  <c r="AB3558" i="2"/>
  <c r="AB3559" i="2"/>
  <c r="AB3560" i="2"/>
  <c r="AB3561" i="2"/>
  <c r="AB3562" i="2"/>
  <c r="AB3563" i="2"/>
  <c r="AB3564" i="2"/>
  <c r="AB3565" i="2"/>
  <c r="AB3566" i="2"/>
  <c r="AB3567" i="2"/>
  <c r="AB3568" i="2"/>
  <c r="AB3569" i="2"/>
  <c r="AB3570" i="2"/>
  <c r="AB3571" i="2"/>
  <c r="AB3572" i="2"/>
  <c r="AB3573" i="2"/>
  <c r="AB3574" i="2"/>
  <c r="AB3575" i="2"/>
  <c r="AB3576" i="2"/>
  <c r="AB3577" i="2"/>
  <c r="AB3578" i="2"/>
  <c r="AB3579" i="2"/>
  <c r="AB3580" i="2"/>
  <c r="AB3581" i="2"/>
  <c r="AB3582" i="2"/>
  <c r="AB3583" i="2"/>
  <c r="AB3584" i="2"/>
  <c r="AB3585" i="2"/>
  <c r="AB3586" i="2"/>
  <c r="AB3587" i="2"/>
  <c r="AB3588" i="2"/>
  <c r="AB3589" i="2"/>
  <c r="AB3590" i="2"/>
  <c r="AB3591" i="2"/>
  <c r="AB3592" i="2"/>
  <c r="AB3593" i="2"/>
  <c r="AB3594" i="2"/>
  <c r="AB3595" i="2"/>
  <c r="AB3596" i="2"/>
  <c r="AB3597" i="2"/>
  <c r="AB3598" i="2"/>
  <c r="AB3599" i="2"/>
  <c r="AB3600" i="2"/>
  <c r="AB3601" i="2"/>
  <c r="AB3602" i="2"/>
  <c r="AB3603" i="2"/>
  <c r="AB3604" i="2"/>
  <c r="AB3605" i="2"/>
  <c r="AB3606" i="2"/>
  <c r="AB3607" i="2"/>
  <c r="AB3608" i="2"/>
  <c r="AB3609" i="2"/>
  <c r="AB3610" i="2"/>
  <c r="AB3611" i="2"/>
  <c r="AB3612" i="2"/>
  <c r="AB3613" i="2"/>
  <c r="AB3614" i="2"/>
  <c r="AB3615" i="2"/>
  <c r="AB3616" i="2"/>
  <c r="AB3617" i="2"/>
  <c r="AB3618" i="2"/>
  <c r="AB3619" i="2"/>
  <c r="AB3620" i="2"/>
  <c r="AB3621" i="2"/>
  <c r="AB3622" i="2"/>
  <c r="AB3623" i="2"/>
  <c r="AB3624" i="2"/>
  <c r="AB3625" i="2"/>
  <c r="AB3626" i="2"/>
  <c r="AB3627" i="2"/>
  <c r="AB3628" i="2"/>
  <c r="AB3629" i="2"/>
  <c r="AB3630" i="2"/>
  <c r="AB3631" i="2"/>
  <c r="AB3632" i="2"/>
  <c r="AB3633" i="2"/>
  <c r="AB3634" i="2"/>
  <c r="AB3635" i="2"/>
  <c r="AB3636" i="2"/>
  <c r="AB3637" i="2"/>
  <c r="AB3638" i="2"/>
  <c r="AB3639" i="2"/>
  <c r="AB3640" i="2"/>
  <c r="AB3641" i="2"/>
  <c r="AB3642" i="2"/>
  <c r="AB3643" i="2"/>
  <c r="AB3644" i="2"/>
  <c r="AB3645" i="2"/>
  <c r="AB3646" i="2"/>
  <c r="AB3647" i="2"/>
  <c r="AB3648" i="2"/>
  <c r="AB3649" i="2"/>
  <c r="AB3650" i="2"/>
  <c r="AB3651" i="2"/>
  <c r="AB3652" i="2"/>
  <c r="AB3653" i="2"/>
  <c r="AB3654" i="2"/>
  <c r="AB3655" i="2"/>
  <c r="AB3656" i="2"/>
  <c r="AB3657" i="2"/>
  <c r="AB3658" i="2"/>
  <c r="AB3659" i="2"/>
  <c r="AB3660" i="2"/>
  <c r="AB3661" i="2"/>
  <c r="AB3662" i="2"/>
  <c r="AB3663" i="2"/>
  <c r="AB3664" i="2"/>
  <c r="AB3665" i="2"/>
  <c r="AB3666" i="2"/>
  <c r="AB3667" i="2"/>
  <c r="AB3668" i="2"/>
  <c r="AB3669" i="2"/>
  <c r="AB3670" i="2"/>
  <c r="AB3671" i="2"/>
  <c r="AB3672" i="2"/>
  <c r="AB3673" i="2"/>
  <c r="AB3674" i="2"/>
  <c r="AB3675" i="2"/>
  <c r="AB3676" i="2"/>
  <c r="AB3677" i="2"/>
  <c r="AB3678" i="2"/>
  <c r="AB3679" i="2"/>
  <c r="AB3680" i="2"/>
  <c r="AB3681" i="2"/>
  <c r="AB3682" i="2"/>
  <c r="AB3683" i="2"/>
  <c r="AB3684" i="2"/>
  <c r="AB3685" i="2"/>
  <c r="AB3686" i="2"/>
  <c r="AB3687" i="2"/>
  <c r="AB3688" i="2"/>
  <c r="AB3689" i="2"/>
  <c r="AB3690" i="2"/>
  <c r="AB3691" i="2"/>
  <c r="AB3692" i="2"/>
  <c r="AB3693" i="2"/>
  <c r="AB3694" i="2"/>
  <c r="AB3695" i="2"/>
  <c r="AB3696" i="2"/>
  <c r="AB3697" i="2"/>
  <c r="AB3698" i="2"/>
  <c r="AB3699" i="2"/>
  <c r="AB3700" i="2"/>
  <c r="AB3701" i="2"/>
  <c r="AB3702" i="2"/>
  <c r="AB3703" i="2"/>
  <c r="AB3704" i="2"/>
  <c r="AB3705" i="2"/>
  <c r="AB3706" i="2"/>
  <c r="AB3707" i="2"/>
  <c r="AB3708" i="2"/>
  <c r="AB3709" i="2"/>
  <c r="AB3710" i="2"/>
  <c r="AB3711" i="2"/>
  <c r="AB3712" i="2"/>
  <c r="AB3713" i="2"/>
  <c r="AB3714" i="2"/>
  <c r="AB3715" i="2"/>
  <c r="AB3716" i="2"/>
  <c r="AB3717" i="2"/>
  <c r="AB3718" i="2"/>
  <c r="AB3719" i="2"/>
  <c r="AB3720" i="2"/>
  <c r="AB3721" i="2"/>
  <c r="AB3722" i="2"/>
  <c r="AB3723" i="2"/>
  <c r="AB3724" i="2"/>
  <c r="AB3725" i="2"/>
  <c r="AB3726" i="2"/>
  <c r="AB3727" i="2"/>
  <c r="AB3728" i="2"/>
  <c r="AB3729" i="2"/>
  <c r="AB3730" i="2"/>
  <c r="AB3731" i="2"/>
  <c r="AB3732" i="2"/>
  <c r="AB3733" i="2"/>
  <c r="AB3734" i="2"/>
  <c r="AB3735" i="2"/>
  <c r="AB3736" i="2"/>
  <c r="AB3737" i="2"/>
  <c r="AB3738" i="2"/>
  <c r="AB3739" i="2"/>
  <c r="AB3740" i="2"/>
  <c r="AB3741" i="2"/>
  <c r="AB3742" i="2"/>
  <c r="AB3743" i="2"/>
  <c r="AB3744" i="2"/>
  <c r="AB3745" i="2"/>
  <c r="AB3746" i="2"/>
  <c r="AB3747" i="2"/>
  <c r="AB3748" i="2"/>
  <c r="AB3749" i="2"/>
  <c r="AB3750" i="2"/>
  <c r="AB3751" i="2"/>
  <c r="AB3752" i="2"/>
  <c r="AB3753" i="2"/>
  <c r="AB3754" i="2"/>
  <c r="AB3755" i="2"/>
  <c r="AB3756" i="2"/>
  <c r="AB3757" i="2"/>
  <c r="AB3758" i="2"/>
  <c r="AB3759" i="2"/>
  <c r="AB3760" i="2"/>
  <c r="AB3761" i="2"/>
  <c r="AB3762" i="2"/>
  <c r="AB3763" i="2"/>
  <c r="AB3764" i="2"/>
  <c r="AB3765" i="2"/>
  <c r="AB3766" i="2"/>
  <c r="AB3767" i="2"/>
  <c r="AB3768" i="2"/>
  <c r="AB3769" i="2"/>
  <c r="AB3770" i="2"/>
  <c r="AB3771" i="2"/>
  <c r="AB3772" i="2"/>
  <c r="AB3773" i="2"/>
  <c r="AB3774" i="2"/>
  <c r="AB3775" i="2"/>
  <c r="AB3776" i="2"/>
  <c r="AB3777" i="2"/>
  <c r="AB3778" i="2"/>
  <c r="AB3779" i="2"/>
  <c r="AB3780" i="2"/>
  <c r="AB3781" i="2"/>
  <c r="AB3782" i="2"/>
  <c r="AB3783" i="2"/>
  <c r="AB3784" i="2"/>
  <c r="AB3785" i="2"/>
  <c r="AB3786" i="2"/>
  <c r="AB3787" i="2"/>
  <c r="AB3788" i="2"/>
  <c r="AB3789" i="2"/>
  <c r="AB3790" i="2"/>
  <c r="AB3791" i="2"/>
  <c r="AB3792" i="2"/>
  <c r="AB3793" i="2"/>
  <c r="AB3794" i="2"/>
  <c r="AB3795" i="2"/>
  <c r="AB3796" i="2"/>
  <c r="AB3797" i="2"/>
  <c r="AB3798" i="2"/>
  <c r="AB3799" i="2"/>
  <c r="AB3800" i="2"/>
  <c r="AB3801" i="2"/>
  <c r="AB3802" i="2"/>
  <c r="AB3803" i="2"/>
  <c r="AB3804" i="2"/>
  <c r="AB3805" i="2"/>
  <c r="AB3806" i="2"/>
  <c r="AB3807" i="2"/>
  <c r="AB3808" i="2"/>
  <c r="AB3809" i="2"/>
  <c r="AB3810" i="2"/>
  <c r="AB3811" i="2"/>
  <c r="AB3812" i="2"/>
  <c r="AB3813" i="2"/>
  <c r="AB3814" i="2"/>
  <c r="AB3815" i="2"/>
  <c r="AB3816" i="2"/>
  <c r="AB3817" i="2"/>
  <c r="AB3818" i="2"/>
  <c r="AB3819" i="2"/>
  <c r="AB3820" i="2"/>
  <c r="AB3821" i="2"/>
  <c r="AB3822" i="2"/>
  <c r="AB3823" i="2"/>
  <c r="AB3824" i="2"/>
  <c r="AB3825" i="2"/>
  <c r="AB3826" i="2"/>
  <c r="AB3827" i="2"/>
  <c r="AB3828" i="2"/>
  <c r="AB3829" i="2"/>
  <c r="AB3830" i="2"/>
  <c r="AB3831" i="2"/>
  <c r="AB3832" i="2"/>
  <c r="AB3833" i="2"/>
  <c r="AB3834" i="2"/>
  <c r="AB3835" i="2"/>
  <c r="AB3836" i="2"/>
  <c r="AB3837" i="2"/>
  <c r="AB3838" i="2"/>
  <c r="AB3839" i="2"/>
  <c r="AB3840" i="2"/>
  <c r="AB3841" i="2"/>
  <c r="AB3842" i="2"/>
  <c r="AB3843" i="2"/>
  <c r="AB3844" i="2"/>
  <c r="AB3845" i="2"/>
  <c r="AB3846" i="2"/>
  <c r="AB3847" i="2"/>
  <c r="AB3848" i="2"/>
  <c r="AB3849" i="2"/>
  <c r="AB3850" i="2"/>
  <c r="AB3851" i="2"/>
  <c r="AB3852" i="2"/>
  <c r="AB3853" i="2"/>
  <c r="AB3854" i="2"/>
  <c r="AB3855" i="2"/>
  <c r="AB3856" i="2"/>
  <c r="AB3857" i="2"/>
  <c r="AB3858" i="2"/>
  <c r="AB3859" i="2"/>
  <c r="AB3860" i="2"/>
  <c r="AB3861" i="2"/>
  <c r="AB3862" i="2"/>
  <c r="AB3863" i="2"/>
  <c r="AB3864" i="2"/>
  <c r="AB3865" i="2"/>
  <c r="AB3866" i="2"/>
  <c r="AB3867" i="2"/>
  <c r="AB3868" i="2"/>
  <c r="AB3869" i="2"/>
  <c r="AB3870" i="2"/>
  <c r="AB3871" i="2"/>
  <c r="AB3872" i="2"/>
  <c r="AB3873" i="2"/>
  <c r="AB3874" i="2"/>
  <c r="AB3875" i="2"/>
  <c r="AB3876" i="2"/>
  <c r="AB3877" i="2"/>
  <c r="AB3878" i="2"/>
  <c r="AB3879" i="2"/>
  <c r="AB3880" i="2"/>
  <c r="AB3881" i="2"/>
  <c r="AB3882" i="2"/>
  <c r="AB3883" i="2"/>
  <c r="AB3884" i="2"/>
  <c r="AB3885" i="2"/>
  <c r="AB3886" i="2"/>
  <c r="AB3887" i="2"/>
  <c r="AB3888" i="2"/>
  <c r="AB3889" i="2"/>
  <c r="AB3890" i="2"/>
  <c r="AB3891" i="2"/>
  <c r="AB3892" i="2"/>
  <c r="AB3893" i="2"/>
  <c r="AB3894" i="2"/>
  <c r="AB3895" i="2"/>
  <c r="AB3896" i="2"/>
  <c r="AB3897" i="2"/>
  <c r="AB3898" i="2"/>
  <c r="AB3899" i="2"/>
  <c r="AB3900" i="2"/>
  <c r="AB3901" i="2"/>
  <c r="AB3902" i="2"/>
  <c r="AB3903" i="2"/>
  <c r="AB3904" i="2"/>
  <c r="AB3905" i="2"/>
  <c r="AB3906" i="2"/>
  <c r="AB3907" i="2"/>
  <c r="AB3908" i="2"/>
  <c r="AB3909" i="2"/>
  <c r="AB3910" i="2"/>
  <c r="AB3911" i="2"/>
  <c r="AB3912" i="2"/>
  <c r="AB3913" i="2"/>
  <c r="AB3914" i="2"/>
  <c r="AB3915" i="2"/>
  <c r="AB3916" i="2"/>
  <c r="AB3917" i="2"/>
  <c r="AB3918" i="2"/>
  <c r="AB3919" i="2"/>
  <c r="AB3920" i="2"/>
  <c r="AB3921" i="2"/>
  <c r="AB3922" i="2"/>
  <c r="AB3923" i="2"/>
  <c r="AB3924" i="2"/>
  <c r="AB3925" i="2"/>
  <c r="AB3926" i="2"/>
  <c r="AB3927" i="2"/>
  <c r="AB3928" i="2"/>
  <c r="AB3929" i="2"/>
  <c r="AB3930" i="2"/>
  <c r="AB3931" i="2"/>
  <c r="AB3932" i="2"/>
  <c r="AB3933" i="2"/>
  <c r="AB3934" i="2"/>
  <c r="AB3935" i="2"/>
  <c r="AB3936" i="2"/>
  <c r="AB3937" i="2"/>
  <c r="AB3938" i="2"/>
  <c r="AB3939" i="2"/>
  <c r="AB3940" i="2"/>
  <c r="AB3941" i="2"/>
  <c r="AB3942" i="2"/>
  <c r="AB3943" i="2"/>
  <c r="AB3944" i="2"/>
  <c r="AB3945" i="2"/>
  <c r="AB3946" i="2"/>
  <c r="AB3947" i="2"/>
  <c r="AB3948" i="2"/>
  <c r="AB3949" i="2"/>
  <c r="AB3950" i="2"/>
  <c r="AB3951" i="2"/>
  <c r="AB3952" i="2"/>
  <c r="AB3953" i="2"/>
  <c r="AB3954" i="2"/>
  <c r="AB3955" i="2"/>
  <c r="AB3956" i="2"/>
  <c r="AB3957" i="2"/>
  <c r="AB3958" i="2"/>
  <c r="AB3959" i="2"/>
  <c r="AB3960" i="2"/>
  <c r="AB3961" i="2"/>
  <c r="AB3962" i="2"/>
  <c r="AB3963" i="2"/>
  <c r="AB3964" i="2"/>
  <c r="AB3965" i="2"/>
  <c r="AB3966" i="2"/>
  <c r="AB3967" i="2"/>
  <c r="AB3968" i="2"/>
  <c r="AB3969" i="2"/>
  <c r="AB3970" i="2"/>
  <c r="AB3971" i="2"/>
  <c r="AB3972" i="2"/>
  <c r="AB3973" i="2"/>
  <c r="AB3974" i="2"/>
  <c r="AB3975" i="2"/>
  <c r="AB3976" i="2"/>
  <c r="AB3977" i="2"/>
  <c r="AB3978" i="2"/>
  <c r="AB3979" i="2"/>
  <c r="AB3980" i="2"/>
  <c r="AB3981" i="2"/>
  <c r="AB3982" i="2"/>
  <c r="AB3983" i="2"/>
  <c r="AB3984" i="2"/>
  <c r="AB3985" i="2"/>
  <c r="AB3986" i="2"/>
  <c r="AB3987" i="2"/>
  <c r="AB3988" i="2"/>
  <c r="AB3989" i="2"/>
  <c r="AB3990" i="2"/>
  <c r="AB3991" i="2"/>
  <c r="AB3992" i="2"/>
  <c r="AB3993" i="2"/>
  <c r="AB3994" i="2"/>
  <c r="AB3995" i="2"/>
  <c r="AB3996" i="2"/>
  <c r="AB3997" i="2"/>
  <c r="AB3998" i="2"/>
  <c r="AB3999" i="2"/>
  <c r="AB4000"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X3"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5" i="2"/>
  <c r="X1606" i="2"/>
  <c r="X1607" i="2"/>
  <c r="X1608" i="2"/>
  <c r="X1609" i="2"/>
  <c r="X1610" i="2"/>
  <c r="X1611" i="2"/>
  <c r="X1612" i="2"/>
  <c r="X1613"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6" i="2"/>
  <c r="X1657" i="2"/>
  <c r="X1658" i="2"/>
  <c r="X1659" i="2"/>
  <c r="X1660" i="2"/>
  <c r="X1661" i="2"/>
  <c r="X1662" i="2"/>
  <c r="X1663" i="2"/>
  <c r="X1664" i="2"/>
  <c r="X1665" i="2"/>
  <c r="X1666" i="2"/>
  <c r="X1667" i="2"/>
  <c r="X1668" i="2"/>
  <c r="X1669" i="2"/>
  <c r="X1670"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01" i="2"/>
  <c r="X2902" i="2"/>
  <c r="X2903" i="2"/>
  <c r="X2904" i="2"/>
  <c r="X2905" i="2"/>
  <c r="X2906" i="2"/>
  <c r="X2907" i="2"/>
  <c r="X2908" i="2"/>
  <c r="X2909" i="2"/>
  <c r="X2910" i="2"/>
  <c r="X2911" i="2"/>
  <c r="X2912" i="2"/>
  <c r="X2913" i="2"/>
  <c r="X2914" i="2"/>
  <c r="X2915" i="2"/>
  <c r="X2916" i="2"/>
  <c r="X2917" i="2"/>
  <c r="X2918" i="2"/>
  <c r="X2919" i="2"/>
  <c r="X2920" i="2"/>
  <c r="X2921" i="2"/>
  <c r="X2922" i="2"/>
  <c r="X2923" i="2"/>
  <c r="X2924" i="2"/>
  <c r="X2925" i="2"/>
  <c r="X2926" i="2"/>
  <c r="X2927" i="2"/>
  <c r="X2928" i="2"/>
  <c r="X2929" i="2"/>
  <c r="X2930" i="2"/>
  <c r="X2931" i="2"/>
  <c r="X2932" i="2"/>
  <c r="X2933" i="2"/>
  <c r="X2934" i="2"/>
  <c r="X2935" i="2"/>
  <c r="X2936" i="2"/>
  <c r="X2937" i="2"/>
  <c r="X2938" i="2"/>
  <c r="X2939" i="2"/>
  <c r="X2940" i="2"/>
  <c r="X2941" i="2"/>
  <c r="X2942" i="2"/>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51" i="2"/>
  <c r="X3452" i="2"/>
  <c r="X3453" i="2"/>
  <c r="X3454" i="2"/>
  <c r="X3455" i="2"/>
  <c r="X3456" i="2"/>
  <c r="X3457" i="2"/>
  <c r="X3458" i="2"/>
  <c r="X3459" i="2"/>
  <c r="X3460" i="2"/>
  <c r="X3461" i="2"/>
  <c r="X3462" i="2"/>
  <c r="X3463" i="2"/>
  <c r="X3464" i="2"/>
  <c r="X3465" i="2"/>
  <c r="X3466" i="2"/>
  <c r="X3467" i="2"/>
  <c r="X3468" i="2"/>
  <c r="X3469" i="2"/>
  <c r="X3470" i="2"/>
  <c r="X3471" i="2"/>
  <c r="X3472" i="2"/>
  <c r="X3473" i="2"/>
  <c r="X3474" i="2"/>
  <c r="X3475" i="2"/>
  <c r="X3476" i="2"/>
  <c r="X3477" i="2"/>
  <c r="X3478" i="2"/>
  <c r="X3479" i="2"/>
  <c r="X3480" i="2"/>
  <c r="X3481" i="2"/>
  <c r="X3482" i="2"/>
  <c r="X3483" i="2"/>
  <c r="X3484"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1" i="2"/>
  <c r="X3512" i="2"/>
  <c r="X3513" i="2"/>
  <c r="X3514" i="2"/>
  <c r="X3515" i="2"/>
  <c r="X3516" i="2"/>
  <c r="X3517" i="2"/>
  <c r="X3518" i="2"/>
  <c r="X3519" i="2"/>
  <c r="X3520" i="2"/>
  <c r="X3521" i="2"/>
  <c r="X3522" i="2"/>
  <c r="X3523" i="2"/>
  <c r="X3524" i="2"/>
  <c r="X3525" i="2"/>
  <c r="X3526" i="2"/>
  <c r="X3527" i="2"/>
  <c r="X3528" i="2"/>
  <c r="X3529" i="2"/>
  <c r="X3530" i="2"/>
  <c r="X3531" i="2"/>
  <c r="X3532" i="2"/>
  <c r="X3533" i="2"/>
  <c r="X3534" i="2"/>
  <c r="X3535" i="2"/>
  <c r="X3536" i="2"/>
  <c r="X3537" i="2"/>
  <c r="X3538" i="2"/>
  <c r="X3539" i="2"/>
  <c r="X3540" i="2"/>
  <c r="X3541" i="2"/>
  <c r="X3542" i="2"/>
  <c r="X3543" i="2"/>
  <c r="X3544" i="2"/>
  <c r="X3545" i="2"/>
  <c r="X3546" i="2"/>
  <c r="X3547" i="2"/>
  <c r="X3548" i="2"/>
  <c r="X3549" i="2"/>
  <c r="X3550" i="2"/>
  <c r="X3551" i="2"/>
  <c r="X3552" i="2"/>
  <c r="X3553" i="2"/>
  <c r="X3554"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1" i="2"/>
  <c r="X3592" i="2"/>
  <c r="X3593" i="2"/>
  <c r="X3594" i="2"/>
  <c r="X3595" i="2"/>
  <c r="X3596" i="2"/>
  <c r="X3597" i="2"/>
  <c r="X3598" i="2"/>
  <c r="X3599" i="2"/>
  <c r="X3600" i="2"/>
  <c r="X3601" i="2"/>
  <c r="X3602" i="2"/>
  <c r="X3603" i="2"/>
  <c r="X3604" i="2"/>
  <c r="X3605" i="2"/>
  <c r="X3606" i="2"/>
  <c r="X3607" i="2"/>
  <c r="X3608" i="2"/>
  <c r="X3609" i="2"/>
  <c r="X3610" i="2"/>
  <c r="X3611" i="2"/>
  <c r="X3612" i="2"/>
  <c r="X3613" i="2"/>
  <c r="X3614" i="2"/>
  <c r="X3615" i="2"/>
  <c r="X3616" i="2"/>
  <c r="X3617" i="2"/>
  <c r="X3618" i="2"/>
  <c r="X3619" i="2"/>
  <c r="X3620" i="2"/>
  <c r="X3621" i="2"/>
  <c r="X3622" i="2"/>
  <c r="X3623" i="2"/>
  <c r="X3624" i="2"/>
  <c r="X3625" i="2"/>
  <c r="X3626" i="2"/>
  <c r="X3627" i="2"/>
  <c r="X3628" i="2"/>
  <c r="X3629" i="2"/>
  <c r="X3630" i="2"/>
  <c r="X3631" i="2"/>
  <c r="X3632" i="2"/>
  <c r="X3633" i="2"/>
  <c r="X3634" i="2"/>
  <c r="X3635" i="2"/>
  <c r="X3636" i="2"/>
  <c r="X3637" i="2"/>
  <c r="X3638" i="2"/>
  <c r="X3639" i="2"/>
  <c r="X3640" i="2"/>
  <c r="X3641" i="2"/>
  <c r="X3642" i="2"/>
  <c r="X3643" i="2"/>
  <c r="X3644" i="2"/>
  <c r="X3645" i="2"/>
  <c r="X3646" i="2"/>
  <c r="X3647" i="2"/>
  <c r="X3648" i="2"/>
  <c r="X3649" i="2"/>
  <c r="X3650" i="2"/>
  <c r="X3651" i="2"/>
  <c r="X3652" i="2"/>
  <c r="X3653" i="2"/>
  <c r="X3654" i="2"/>
  <c r="X3655" i="2"/>
  <c r="X3656" i="2"/>
  <c r="X3657" i="2"/>
  <c r="X3658" i="2"/>
  <c r="X3659" i="2"/>
  <c r="X3660" i="2"/>
  <c r="X3661" i="2"/>
  <c r="X3662" i="2"/>
  <c r="X3663" i="2"/>
  <c r="X3664" i="2"/>
  <c r="X3665" i="2"/>
  <c r="X3666" i="2"/>
  <c r="X3667" i="2"/>
  <c r="X3668" i="2"/>
  <c r="X3669" i="2"/>
  <c r="X3670" i="2"/>
  <c r="X3671" i="2"/>
  <c r="X3672" i="2"/>
  <c r="X3673" i="2"/>
  <c r="X3674" i="2"/>
  <c r="X3675" i="2"/>
  <c r="X3676" i="2"/>
  <c r="X3677" i="2"/>
  <c r="X3678" i="2"/>
  <c r="X3679" i="2"/>
  <c r="X3680" i="2"/>
  <c r="X3681" i="2"/>
  <c r="X3682" i="2"/>
  <c r="X3683" i="2"/>
  <c r="X3684" i="2"/>
  <c r="X3685"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7"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3741" i="2"/>
  <c r="X3742" i="2"/>
  <c r="X3743" i="2"/>
  <c r="X3744" i="2"/>
  <c r="X3745" i="2"/>
  <c r="X3746" i="2"/>
  <c r="X3747" i="2"/>
  <c r="X3748" i="2"/>
  <c r="X3749" i="2"/>
  <c r="X3750" i="2"/>
  <c r="X3751" i="2"/>
  <c r="X3752" i="2"/>
  <c r="X3753" i="2"/>
  <c r="X3754" i="2"/>
  <c r="X3755" i="2"/>
  <c r="X3756" i="2"/>
  <c r="X3757" i="2"/>
  <c r="X3758" i="2"/>
  <c r="X3759" i="2"/>
  <c r="X3760" i="2"/>
  <c r="X3761" i="2"/>
  <c r="X3762" i="2"/>
  <c r="X3763" i="2"/>
  <c r="X3764" i="2"/>
  <c r="X3765" i="2"/>
  <c r="X3766" i="2"/>
  <c r="X3767" i="2"/>
  <c r="X3768" i="2"/>
  <c r="X3769" i="2"/>
  <c r="X3770" i="2"/>
  <c r="X3771" i="2"/>
  <c r="X3772" i="2"/>
  <c r="X3773" i="2"/>
  <c r="X3774" i="2"/>
  <c r="X3775" i="2"/>
  <c r="X3776" i="2"/>
  <c r="X3777" i="2"/>
  <c r="X3778" i="2"/>
  <c r="X3779" i="2"/>
  <c r="X3780" i="2"/>
  <c r="X3781" i="2"/>
  <c r="X3782" i="2"/>
  <c r="X3783" i="2"/>
  <c r="X3784" i="2"/>
  <c r="X3785" i="2"/>
  <c r="X3786" i="2"/>
  <c r="X3787" i="2"/>
  <c r="X3788" i="2"/>
  <c r="X3789" i="2"/>
  <c r="X3790" i="2"/>
  <c r="X3791" i="2"/>
  <c r="X3792" i="2"/>
  <c r="X3793" i="2"/>
  <c r="X3794" i="2"/>
  <c r="X3795" i="2"/>
  <c r="X3796" i="2"/>
  <c r="X3797" i="2"/>
  <c r="X3798" i="2"/>
  <c r="X3799" i="2"/>
  <c r="X3800" i="2"/>
  <c r="X3801" i="2"/>
  <c r="X3802" i="2"/>
  <c r="X3803" i="2"/>
  <c r="X3804" i="2"/>
  <c r="X3805" i="2"/>
  <c r="X3806" i="2"/>
  <c r="X3807" i="2"/>
  <c r="X3808" i="2"/>
  <c r="X3809" i="2"/>
  <c r="X3810" i="2"/>
  <c r="X3811" i="2"/>
  <c r="X3812" i="2"/>
  <c r="X3813" i="2"/>
  <c r="X3814" i="2"/>
  <c r="X3815" i="2"/>
  <c r="X3816" i="2"/>
  <c r="X3817" i="2"/>
  <c r="X3818" i="2"/>
  <c r="X3819" i="2"/>
  <c r="X3820" i="2"/>
  <c r="X3821" i="2"/>
  <c r="X3822" i="2"/>
  <c r="X3823" i="2"/>
  <c r="X3824" i="2"/>
  <c r="X3825" i="2"/>
  <c r="X3826" i="2"/>
  <c r="X3827" i="2"/>
  <c r="X3828" i="2"/>
  <c r="X3829" i="2"/>
  <c r="X3830" i="2"/>
  <c r="X3831" i="2"/>
  <c r="X3832" i="2"/>
  <c r="X3833" i="2"/>
  <c r="X3834" i="2"/>
  <c r="X3835" i="2"/>
  <c r="X3836" i="2"/>
  <c r="X3837" i="2"/>
  <c r="X3838" i="2"/>
  <c r="X3839" i="2"/>
  <c r="X3840" i="2"/>
  <c r="X3841" i="2"/>
  <c r="X3842" i="2"/>
  <c r="X3843" i="2"/>
  <c r="X3844" i="2"/>
  <c r="X3845" i="2"/>
  <c r="X3846" i="2"/>
  <c r="X3847" i="2"/>
  <c r="X3848" i="2"/>
  <c r="X3849" i="2"/>
  <c r="X3850" i="2"/>
  <c r="X3851" i="2"/>
  <c r="X3852" i="2"/>
  <c r="X3853" i="2"/>
  <c r="X3854" i="2"/>
  <c r="X3855" i="2"/>
  <c r="X3856" i="2"/>
  <c r="X3857" i="2"/>
  <c r="X3858" i="2"/>
  <c r="X3859" i="2"/>
  <c r="X3860" i="2"/>
  <c r="X3861" i="2"/>
  <c r="X3862" i="2"/>
  <c r="X3863" i="2"/>
  <c r="X3864" i="2"/>
  <c r="X3865" i="2"/>
  <c r="X3866" i="2"/>
  <c r="X3867" i="2"/>
  <c r="X3868" i="2"/>
  <c r="X3869" i="2"/>
  <c r="X3870" i="2"/>
  <c r="X3871" i="2"/>
  <c r="X3872" i="2"/>
  <c r="X3873" i="2"/>
  <c r="X3874" i="2"/>
  <c r="X3875" i="2"/>
  <c r="X3876" i="2"/>
  <c r="X3877" i="2"/>
  <c r="X3878" i="2"/>
  <c r="X3879" i="2"/>
  <c r="X3880" i="2"/>
  <c r="X3881" i="2"/>
  <c r="X3882" i="2"/>
  <c r="X3883" i="2"/>
  <c r="X3884" i="2"/>
  <c r="X3885" i="2"/>
  <c r="X3886" i="2"/>
  <c r="X3887" i="2"/>
  <c r="X3888" i="2"/>
  <c r="X3889" i="2"/>
  <c r="X3890" i="2"/>
  <c r="X3891" i="2"/>
  <c r="X3892" i="2"/>
  <c r="X3893" i="2"/>
  <c r="X3894" i="2"/>
  <c r="X3895" i="2"/>
  <c r="X3896" i="2"/>
  <c r="X3897" i="2"/>
  <c r="X3898" i="2"/>
  <c r="X3899" i="2"/>
  <c r="X3900" i="2"/>
  <c r="X3901" i="2"/>
  <c r="X3902" i="2"/>
  <c r="X3903" i="2"/>
  <c r="X3904" i="2"/>
  <c r="X3905" i="2"/>
  <c r="X3906" i="2"/>
  <c r="X3907" i="2"/>
  <c r="X3908" i="2"/>
  <c r="X3909" i="2"/>
  <c r="X3910" i="2"/>
  <c r="X3911" i="2"/>
  <c r="X3912" i="2"/>
  <c r="X3913" i="2"/>
  <c r="X3914" i="2"/>
  <c r="X3915" i="2"/>
  <c r="X3916" i="2"/>
  <c r="X3917" i="2"/>
  <c r="X3918" i="2"/>
  <c r="X3919" i="2"/>
  <c r="X3920" i="2"/>
  <c r="X3921" i="2"/>
  <c r="X3922" i="2"/>
  <c r="X3923" i="2"/>
  <c r="X3924" i="2"/>
  <c r="X3925" i="2"/>
  <c r="X3926" i="2"/>
  <c r="X3927" i="2"/>
  <c r="X3928" i="2"/>
  <c r="X3929" i="2"/>
  <c r="X3930" i="2"/>
  <c r="X3931" i="2"/>
  <c r="X3932" i="2"/>
  <c r="X3933" i="2"/>
  <c r="X3934" i="2"/>
  <c r="X3935" i="2"/>
  <c r="X3936" i="2"/>
  <c r="X3937" i="2"/>
  <c r="X3938" i="2"/>
  <c r="X3939" i="2"/>
  <c r="X3940" i="2"/>
  <c r="X3941" i="2"/>
  <c r="X3942" i="2"/>
  <c r="X3943" i="2"/>
  <c r="X3944" i="2"/>
  <c r="X3945" i="2"/>
  <c r="X3946" i="2"/>
  <c r="X3947" i="2"/>
  <c r="X3948" i="2"/>
  <c r="X3949" i="2"/>
  <c r="X3950" i="2"/>
  <c r="X3951" i="2"/>
  <c r="X3952" i="2"/>
  <c r="X3953" i="2"/>
  <c r="X3954" i="2"/>
  <c r="X3955" i="2"/>
  <c r="X3956" i="2"/>
  <c r="X3957" i="2"/>
  <c r="X3958" i="2"/>
  <c r="X3959" i="2"/>
  <c r="X3960" i="2"/>
  <c r="X3961" i="2"/>
  <c r="X3962" i="2"/>
  <c r="X3963" i="2"/>
  <c r="X3964" i="2"/>
  <c r="X3965" i="2"/>
  <c r="X3966" i="2"/>
  <c r="X3967" i="2"/>
  <c r="X3968" i="2"/>
  <c r="X3969" i="2"/>
  <c r="X3970" i="2"/>
  <c r="X3971" i="2"/>
  <c r="X3972" i="2"/>
  <c r="X3973" i="2"/>
  <c r="X3974" i="2"/>
  <c r="X3975" i="2"/>
  <c r="X3976" i="2"/>
  <c r="X3977" i="2"/>
  <c r="X3978" i="2"/>
  <c r="X3979" i="2"/>
  <c r="X3980" i="2"/>
  <c r="X3981" i="2"/>
  <c r="X3982" i="2"/>
  <c r="X3983" i="2"/>
  <c r="X3984" i="2"/>
  <c r="X3985" i="2"/>
  <c r="X3986" i="2"/>
  <c r="X3987" i="2"/>
  <c r="X3988" i="2"/>
  <c r="X3989" i="2"/>
  <c r="X3990" i="2"/>
  <c r="X3991" i="2"/>
  <c r="X3992" i="2"/>
  <c r="X3993" i="2"/>
  <c r="X3994" i="2"/>
  <c r="X3995" i="2"/>
  <c r="X3996" i="2"/>
  <c r="X3997" i="2"/>
  <c r="X3998" i="2"/>
  <c r="X3999" i="2"/>
  <c r="X4000" i="2"/>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E25" i="4" l="1"/>
  <c r="E24" i="4"/>
  <c r="E20" i="4"/>
  <c r="E19" i="4"/>
  <c r="Y3737" i="2" l="1"/>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Y3859" i="2"/>
  <c r="Y3860" i="2"/>
  <c r="Y3861" i="2"/>
  <c r="Y3862" i="2"/>
  <c r="Y3863" i="2"/>
  <c r="Y3864" i="2"/>
  <c r="Y3865" i="2"/>
  <c r="Y3866" i="2"/>
  <c r="Y3867" i="2"/>
  <c r="Y3868" i="2"/>
  <c r="Y3869" i="2"/>
  <c r="Y3870" i="2"/>
  <c r="Y3871" i="2"/>
  <c r="Y3872" i="2"/>
  <c r="Y3873" i="2"/>
  <c r="Y3874" i="2"/>
  <c r="Y3875" i="2"/>
  <c r="Y3876" i="2"/>
  <c r="Y3877" i="2"/>
  <c r="Y3878" i="2"/>
  <c r="Y3879" i="2"/>
  <c r="Y3880" i="2"/>
  <c r="Y3881" i="2"/>
  <c r="Y3882" i="2"/>
  <c r="Y3883" i="2"/>
  <c r="Y3884" i="2"/>
  <c r="Y3885" i="2"/>
  <c r="Y3886" i="2"/>
  <c r="Y3887" i="2"/>
  <c r="Y3888" i="2"/>
  <c r="Y3889" i="2"/>
  <c r="Y3890" i="2"/>
  <c r="Y3891" i="2"/>
  <c r="Y3892" i="2"/>
  <c r="Y3893" i="2"/>
  <c r="Y3894" i="2"/>
  <c r="Y3895" i="2"/>
  <c r="Y3896" i="2"/>
  <c r="Y3897" i="2"/>
  <c r="Y3898" i="2"/>
  <c r="Y3899" i="2"/>
  <c r="Y3900" i="2"/>
  <c r="Y3901" i="2"/>
  <c r="Y3902" i="2"/>
  <c r="Y3903" i="2"/>
  <c r="Y3904" i="2"/>
  <c r="Y3905" i="2"/>
  <c r="Y3906" i="2"/>
  <c r="Y3907" i="2"/>
  <c r="Y3908" i="2"/>
  <c r="Y3909" i="2"/>
  <c r="Y3910" i="2"/>
  <c r="Y3911" i="2"/>
  <c r="Y3912" i="2"/>
  <c r="Y3913" i="2"/>
  <c r="Y3914" i="2"/>
  <c r="Y3915" i="2"/>
  <c r="Y3916" i="2"/>
  <c r="Y3917" i="2"/>
  <c r="Y3918" i="2"/>
  <c r="Y3919" i="2"/>
  <c r="Y3920" i="2"/>
  <c r="Y3921" i="2"/>
  <c r="Y3922" i="2"/>
  <c r="Y3923" i="2"/>
  <c r="Y3924" i="2"/>
  <c r="Y3925" i="2"/>
  <c r="Y3926" i="2"/>
  <c r="Y3927" i="2"/>
  <c r="Y3928" i="2"/>
  <c r="Y3929" i="2"/>
  <c r="Y3930" i="2"/>
  <c r="Y3931" i="2"/>
  <c r="Y3932" i="2"/>
  <c r="Y3933" i="2"/>
  <c r="Y3934" i="2"/>
  <c r="Y3935" i="2"/>
  <c r="Y3936" i="2"/>
  <c r="Y3937" i="2"/>
  <c r="Y3938" i="2"/>
  <c r="Y3939" i="2"/>
  <c r="Y3940" i="2"/>
  <c r="Y3941" i="2"/>
  <c r="Y3942" i="2"/>
  <c r="Y3943" i="2"/>
  <c r="Y3944" i="2"/>
  <c r="Y3945" i="2"/>
  <c r="Y3946" i="2"/>
  <c r="Y3947" i="2"/>
  <c r="Y3948" i="2"/>
  <c r="Y3949" i="2"/>
  <c r="Y3950" i="2"/>
  <c r="Y3951" i="2"/>
  <c r="Y3952" i="2"/>
  <c r="Y3953" i="2"/>
  <c r="Y3954" i="2"/>
  <c r="Y3955" i="2"/>
  <c r="Y3956" i="2"/>
  <c r="Y3957" i="2"/>
  <c r="Y3958" i="2"/>
  <c r="Y3959" i="2"/>
  <c r="Y3960" i="2"/>
  <c r="Y3961" i="2"/>
  <c r="Y3962" i="2"/>
  <c r="Y3963" i="2"/>
  <c r="Y3964" i="2"/>
  <c r="Y3965" i="2"/>
  <c r="Y3966" i="2"/>
  <c r="Y3967" i="2"/>
  <c r="Y3968" i="2"/>
  <c r="Y3969" i="2"/>
  <c r="Y3970" i="2"/>
  <c r="Y3971" i="2"/>
  <c r="Y3972" i="2"/>
  <c r="Y3973" i="2"/>
  <c r="Y3974" i="2"/>
  <c r="Y3975" i="2"/>
  <c r="Y3976" i="2"/>
  <c r="Y3977" i="2"/>
  <c r="Y3978" i="2"/>
  <c r="Y3979" i="2"/>
  <c r="Y3980" i="2"/>
  <c r="Y3981" i="2"/>
  <c r="Y3982" i="2"/>
  <c r="Y3983" i="2"/>
  <c r="Y3984" i="2"/>
  <c r="Y3985" i="2"/>
  <c r="Y3986" i="2"/>
  <c r="Y3987" i="2"/>
  <c r="Y3988" i="2"/>
  <c r="Y3989" i="2"/>
  <c r="Y3990" i="2"/>
  <c r="Y3991" i="2"/>
  <c r="Y3992" i="2"/>
  <c r="Y3993" i="2"/>
  <c r="Y3994" i="2"/>
  <c r="AA3737" i="2"/>
  <c r="AA3738" i="2"/>
  <c r="AA3739" i="2"/>
  <c r="AA3740" i="2"/>
  <c r="AA3741" i="2"/>
  <c r="AA3742" i="2"/>
  <c r="AA3743" i="2"/>
  <c r="AA3744" i="2"/>
  <c r="AA3745" i="2"/>
  <c r="AA3746" i="2"/>
  <c r="AA3747" i="2"/>
  <c r="AA3748" i="2"/>
  <c r="AA3749" i="2"/>
  <c r="AA3750" i="2"/>
  <c r="AA3751" i="2"/>
  <c r="AA3752" i="2"/>
  <c r="AA3753" i="2"/>
  <c r="AA3754" i="2"/>
  <c r="AA3755" i="2"/>
  <c r="AA3756" i="2"/>
  <c r="AA3757" i="2"/>
  <c r="AA3758" i="2"/>
  <c r="AA3759" i="2"/>
  <c r="AA3760" i="2"/>
  <c r="AA3761" i="2"/>
  <c r="AA3762" i="2"/>
  <c r="AA3763" i="2"/>
  <c r="AA3764" i="2"/>
  <c r="AA3765" i="2"/>
  <c r="AA3766" i="2"/>
  <c r="AA3767" i="2"/>
  <c r="AA3768" i="2"/>
  <c r="AA3769" i="2"/>
  <c r="AA3770" i="2"/>
  <c r="AA3771" i="2"/>
  <c r="AA3772" i="2"/>
  <c r="AA3773" i="2"/>
  <c r="AA3774" i="2"/>
  <c r="AA3775" i="2"/>
  <c r="AA3776" i="2"/>
  <c r="AA3777" i="2"/>
  <c r="AA3778" i="2"/>
  <c r="AA3779" i="2"/>
  <c r="AA3780" i="2"/>
  <c r="AA3781" i="2"/>
  <c r="AA3782" i="2"/>
  <c r="AA3783" i="2"/>
  <c r="AA3784" i="2"/>
  <c r="AA3785" i="2"/>
  <c r="AA3786" i="2"/>
  <c r="AA3787" i="2"/>
  <c r="AA3788" i="2"/>
  <c r="AA3789" i="2"/>
  <c r="AA3790" i="2"/>
  <c r="AA3791" i="2"/>
  <c r="AA3792" i="2"/>
  <c r="AA3793" i="2"/>
  <c r="AA3794" i="2"/>
  <c r="AA3795" i="2"/>
  <c r="AA3796" i="2"/>
  <c r="AA3797" i="2"/>
  <c r="AA3798" i="2"/>
  <c r="AA3799" i="2"/>
  <c r="AA3800" i="2"/>
  <c r="AA3801" i="2"/>
  <c r="AA3802" i="2"/>
  <c r="AA3803" i="2"/>
  <c r="AA3804" i="2"/>
  <c r="AA3805" i="2"/>
  <c r="AA3806" i="2"/>
  <c r="AA3807" i="2"/>
  <c r="AA3808" i="2"/>
  <c r="AA3809" i="2"/>
  <c r="AA3810" i="2"/>
  <c r="AA3811" i="2"/>
  <c r="AA3812" i="2"/>
  <c r="AA3813" i="2"/>
  <c r="AA3814" i="2"/>
  <c r="AA3815" i="2"/>
  <c r="AA3816" i="2"/>
  <c r="AA3817" i="2"/>
  <c r="AA3818" i="2"/>
  <c r="AA3819" i="2"/>
  <c r="AA3820" i="2"/>
  <c r="AA3821" i="2"/>
  <c r="AA3822" i="2"/>
  <c r="AA3823" i="2"/>
  <c r="AA3824" i="2"/>
  <c r="AA3825" i="2"/>
  <c r="AA3826" i="2"/>
  <c r="AA3827" i="2"/>
  <c r="AA3828" i="2"/>
  <c r="AA3829" i="2"/>
  <c r="AA3830" i="2"/>
  <c r="AA3831" i="2"/>
  <c r="AA3832" i="2"/>
  <c r="AA3833" i="2"/>
  <c r="AA3834" i="2"/>
  <c r="AA3835" i="2"/>
  <c r="AA3836" i="2"/>
  <c r="AA3837" i="2"/>
  <c r="AA3838" i="2"/>
  <c r="AA3839" i="2"/>
  <c r="AA3840" i="2"/>
  <c r="AA3841" i="2"/>
  <c r="AA3842" i="2"/>
  <c r="AA3843" i="2"/>
  <c r="AA3844" i="2"/>
  <c r="AA3845" i="2"/>
  <c r="AA3846" i="2"/>
  <c r="AA3847" i="2"/>
  <c r="AA3848" i="2"/>
  <c r="AA3849" i="2"/>
  <c r="AA3850" i="2"/>
  <c r="AA3851" i="2"/>
  <c r="AA3852" i="2"/>
  <c r="AA3853" i="2"/>
  <c r="AA3854" i="2"/>
  <c r="AA3855" i="2"/>
  <c r="AA3856" i="2"/>
  <c r="AA3857" i="2"/>
  <c r="AA3858" i="2"/>
  <c r="AA3859" i="2"/>
  <c r="AA3860" i="2"/>
  <c r="AA3861" i="2"/>
  <c r="AA3862" i="2"/>
  <c r="AA3863" i="2"/>
  <c r="AA3864" i="2"/>
  <c r="AA3865" i="2"/>
  <c r="AA3866" i="2"/>
  <c r="AA3867" i="2"/>
  <c r="AA3868" i="2"/>
  <c r="AA3869" i="2"/>
  <c r="AA3870" i="2"/>
  <c r="AA3871" i="2"/>
  <c r="AA3872" i="2"/>
  <c r="AA3873" i="2"/>
  <c r="AA3874" i="2"/>
  <c r="AA3875" i="2"/>
  <c r="AA3876" i="2"/>
  <c r="AA3877" i="2"/>
  <c r="AA3878" i="2"/>
  <c r="AA3879" i="2"/>
  <c r="AA3880" i="2"/>
  <c r="AA3881" i="2"/>
  <c r="AA3882" i="2"/>
  <c r="AA3883" i="2"/>
  <c r="AA3884" i="2"/>
  <c r="AA3885" i="2"/>
  <c r="AA3886" i="2"/>
  <c r="AA3887" i="2"/>
  <c r="AA3888" i="2"/>
  <c r="AA3889" i="2"/>
  <c r="AA3890" i="2"/>
  <c r="AA3891" i="2"/>
  <c r="AA3892" i="2"/>
  <c r="AA3893" i="2"/>
  <c r="AA3894" i="2"/>
  <c r="AA3895" i="2"/>
  <c r="AA3896" i="2"/>
  <c r="AA3897" i="2"/>
  <c r="AA3898" i="2"/>
  <c r="AA3899" i="2"/>
  <c r="AA3900" i="2"/>
  <c r="AA3901" i="2"/>
  <c r="AA3902" i="2"/>
  <c r="AA3903" i="2"/>
  <c r="AA3904" i="2"/>
  <c r="AA3905" i="2"/>
  <c r="AA3906" i="2"/>
  <c r="AA3907" i="2"/>
  <c r="AA3908" i="2"/>
  <c r="AA3909" i="2"/>
  <c r="AA3910" i="2"/>
  <c r="AA3911" i="2"/>
  <c r="AA3912" i="2"/>
  <c r="AA3913" i="2"/>
  <c r="AA3914" i="2"/>
  <c r="AA3915" i="2"/>
  <c r="AA3916" i="2"/>
  <c r="AA3917" i="2"/>
  <c r="AA3918" i="2"/>
  <c r="AA3919" i="2"/>
  <c r="AA3920" i="2"/>
  <c r="AA3921" i="2"/>
  <c r="AA3922" i="2"/>
  <c r="AA3923" i="2"/>
  <c r="AA3924" i="2"/>
  <c r="AA3925" i="2"/>
  <c r="AA3926" i="2"/>
  <c r="AA3927" i="2"/>
  <c r="AA3928" i="2"/>
  <c r="AA3929" i="2"/>
  <c r="AA3930" i="2"/>
  <c r="AA3931" i="2"/>
  <c r="AA3932" i="2"/>
  <c r="AA3933" i="2"/>
  <c r="AA3934" i="2"/>
  <c r="AA3935" i="2"/>
  <c r="AA3936" i="2"/>
  <c r="AA3937" i="2"/>
  <c r="AA3938" i="2"/>
  <c r="AA3939" i="2"/>
  <c r="AA3940" i="2"/>
  <c r="AA3941" i="2"/>
  <c r="AA3942" i="2"/>
  <c r="AA3943" i="2"/>
  <c r="AA3944" i="2"/>
  <c r="AA3945" i="2"/>
  <c r="AA3946" i="2"/>
  <c r="AA3947" i="2"/>
  <c r="AA3948" i="2"/>
  <c r="AA3949" i="2"/>
  <c r="AA3950" i="2"/>
  <c r="AA3951" i="2"/>
  <c r="AA3952" i="2"/>
  <c r="AA3953" i="2"/>
  <c r="AA3954" i="2"/>
  <c r="AA3955" i="2"/>
  <c r="AA3956" i="2"/>
  <c r="AA3957" i="2"/>
  <c r="AA3958" i="2"/>
  <c r="AA3959" i="2"/>
  <c r="AA3960" i="2"/>
  <c r="AA3961" i="2"/>
  <c r="AA3962" i="2"/>
  <c r="AA3963" i="2"/>
  <c r="AA3964" i="2"/>
  <c r="AA3965" i="2"/>
  <c r="AA3966" i="2"/>
  <c r="AA3967" i="2"/>
  <c r="AA3968" i="2"/>
  <c r="AA3969" i="2"/>
  <c r="AA3970" i="2"/>
  <c r="AA3971" i="2"/>
  <c r="AA3972" i="2"/>
  <c r="AA3973" i="2"/>
  <c r="AA3974" i="2"/>
  <c r="AA3975" i="2"/>
  <c r="AA3976" i="2"/>
  <c r="AA3977" i="2"/>
  <c r="AA3978" i="2"/>
  <c r="AA3979" i="2"/>
  <c r="AA3980" i="2"/>
  <c r="AA3981" i="2"/>
  <c r="AA3982" i="2"/>
  <c r="AA3983" i="2"/>
  <c r="AA3984" i="2"/>
  <c r="AA3985" i="2"/>
  <c r="AA3986" i="2"/>
  <c r="AA3987" i="2"/>
  <c r="AA3988" i="2"/>
  <c r="AA3989" i="2"/>
  <c r="AA3990" i="2"/>
  <c r="AA3991" i="2"/>
  <c r="AA3992" i="2"/>
  <c r="AA3993" i="2"/>
  <c r="AA3994" i="2"/>
  <c r="AL3737" i="2"/>
  <c r="AL3738" i="2"/>
  <c r="AL3739" i="2"/>
  <c r="AL3740" i="2"/>
  <c r="AL3741" i="2"/>
  <c r="AL3742" i="2"/>
  <c r="AL3743" i="2"/>
  <c r="AL3744" i="2"/>
  <c r="AL3745" i="2"/>
  <c r="AL3746" i="2"/>
  <c r="AL3747" i="2"/>
  <c r="AL3748" i="2"/>
  <c r="AL3749" i="2"/>
  <c r="AL3750" i="2"/>
  <c r="AL3751" i="2"/>
  <c r="AL3752" i="2"/>
  <c r="AL3753" i="2"/>
  <c r="AL3754" i="2"/>
  <c r="AL3755" i="2"/>
  <c r="AL3756" i="2"/>
  <c r="AL3757" i="2"/>
  <c r="AL3758" i="2"/>
  <c r="AL3759" i="2"/>
  <c r="AL3760" i="2"/>
  <c r="AL3761" i="2"/>
  <c r="AL3762" i="2"/>
  <c r="AL3763" i="2"/>
  <c r="AL3764" i="2"/>
  <c r="AL3765" i="2"/>
  <c r="AL3766" i="2"/>
  <c r="AL3767" i="2"/>
  <c r="AL3768" i="2"/>
  <c r="AL3769" i="2"/>
  <c r="AL3770" i="2"/>
  <c r="AL3771" i="2"/>
  <c r="AL3772" i="2"/>
  <c r="AL3773" i="2"/>
  <c r="AL3774" i="2"/>
  <c r="AL3775" i="2"/>
  <c r="AL3776" i="2"/>
  <c r="AL3777" i="2"/>
  <c r="AL3778" i="2"/>
  <c r="AL3779" i="2"/>
  <c r="AL3780" i="2"/>
  <c r="AL3781" i="2"/>
  <c r="AL3782" i="2"/>
  <c r="AL3783" i="2"/>
  <c r="AL3784" i="2"/>
  <c r="AL3785" i="2"/>
  <c r="AL3786" i="2"/>
  <c r="AL3787" i="2"/>
  <c r="AL3788" i="2"/>
  <c r="AL3789" i="2"/>
  <c r="AL3790" i="2"/>
  <c r="AL3791" i="2"/>
  <c r="AL3792" i="2"/>
  <c r="AL3793" i="2"/>
  <c r="AL3794" i="2"/>
  <c r="AL3795" i="2"/>
  <c r="AL3796" i="2"/>
  <c r="AL3797" i="2"/>
  <c r="AL3798" i="2"/>
  <c r="AL3799" i="2"/>
  <c r="AL3800" i="2"/>
  <c r="AL3801" i="2"/>
  <c r="AL3802" i="2"/>
  <c r="AL3803" i="2"/>
  <c r="AL3804" i="2"/>
  <c r="AL3805" i="2"/>
  <c r="AL3806" i="2"/>
  <c r="AL3807" i="2"/>
  <c r="AL3808" i="2"/>
  <c r="AL3809" i="2"/>
  <c r="AL3810" i="2"/>
  <c r="AL3811" i="2"/>
  <c r="AL3812" i="2"/>
  <c r="AL3813" i="2"/>
  <c r="AL3814" i="2"/>
  <c r="AL3815" i="2"/>
  <c r="AL3816" i="2"/>
  <c r="AL3817" i="2"/>
  <c r="AL3818" i="2"/>
  <c r="AL3819" i="2"/>
  <c r="AL3820" i="2"/>
  <c r="AL3821" i="2"/>
  <c r="AL3822" i="2"/>
  <c r="AL3823" i="2"/>
  <c r="AL3824" i="2"/>
  <c r="AL3825" i="2"/>
  <c r="AL3826" i="2"/>
  <c r="AL3827" i="2"/>
  <c r="AL3828" i="2"/>
  <c r="AL3829" i="2"/>
  <c r="AL3830" i="2"/>
  <c r="AL3831" i="2"/>
  <c r="AL3832" i="2"/>
  <c r="AL3833" i="2"/>
  <c r="AL3834" i="2"/>
  <c r="AL3835" i="2"/>
  <c r="AL3836" i="2"/>
  <c r="AL3837" i="2"/>
  <c r="AL3838" i="2"/>
  <c r="AL3839" i="2"/>
  <c r="AL3840" i="2"/>
  <c r="AL3841" i="2"/>
  <c r="AL3842" i="2"/>
  <c r="AL3843" i="2"/>
  <c r="AL3844" i="2"/>
  <c r="AL3845" i="2"/>
  <c r="AL3846" i="2"/>
  <c r="AL3847" i="2"/>
  <c r="AL3848" i="2"/>
  <c r="AL3849" i="2"/>
  <c r="AL3850" i="2"/>
  <c r="AL3851" i="2"/>
  <c r="AL3852" i="2"/>
  <c r="AL3853" i="2"/>
  <c r="AL3854" i="2"/>
  <c r="AL3855" i="2"/>
  <c r="AL3856" i="2"/>
  <c r="AL3857" i="2"/>
  <c r="AL3858" i="2"/>
  <c r="AL3859" i="2"/>
  <c r="AL3860" i="2"/>
  <c r="AL3861" i="2"/>
  <c r="AL3862" i="2"/>
  <c r="AL3863" i="2"/>
  <c r="AL3864" i="2"/>
  <c r="AL3865" i="2"/>
  <c r="AL3866" i="2"/>
  <c r="AL3867" i="2"/>
  <c r="AL3868" i="2"/>
  <c r="AL3869" i="2"/>
  <c r="AL3870" i="2"/>
  <c r="AL3871" i="2"/>
  <c r="AL3872" i="2"/>
  <c r="AL3873" i="2"/>
  <c r="AL3874" i="2"/>
  <c r="AL3875" i="2"/>
  <c r="AL3876" i="2"/>
  <c r="AL3877" i="2"/>
  <c r="AL3878" i="2"/>
  <c r="AL3879" i="2"/>
  <c r="AL3880" i="2"/>
  <c r="AL3881" i="2"/>
  <c r="AL3882" i="2"/>
  <c r="AL3883" i="2"/>
  <c r="AL3884" i="2"/>
  <c r="AL3885" i="2"/>
  <c r="AL3886" i="2"/>
  <c r="AL3887" i="2"/>
  <c r="AL3888" i="2"/>
  <c r="AL3889" i="2"/>
  <c r="AL3890" i="2"/>
  <c r="AL3891" i="2"/>
  <c r="AL3892" i="2"/>
  <c r="AL3893" i="2"/>
  <c r="AL3894" i="2"/>
  <c r="AL3895" i="2"/>
  <c r="AL3896" i="2"/>
  <c r="AL3897" i="2"/>
  <c r="AL3898" i="2"/>
  <c r="AL3899" i="2"/>
  <c r="AL3900" i="2"/>
  <c r="AL3901" i="2"/>
  <c r="AL3902" i="2"/>
  <c r="AL3903" i="2"/>
  <c r="AL3904" i="2"/>
  <c r="AL3905" i="2"/>
  <c r="AL3906" i="2"/>
  <c r="AL3907" i="2"/>
  <c r="AL3908" i="2"/>
  <c r="AL3909" i="2"/>
  <c r="AL3910" i="2"/>
  <c r="AL3911" i="2"/>
  <c r="AL3912" i="2"/>
  <c r="AL3913" i="2"/>
  <c r="AL3914" i="2"/>
  <c r="AL3915" i="2"/>
  <c r="AL3916" i="2"/>
  <c r="AL3917" i="2"/>
  <c r="AL3918" i="2"/>
  <c r="AL3919" i="2"/>
  <c r="AL3920" i="2"/>
  <c r="AL3921" i="2"/>
  <c r="AL3922" i="2"/>
  <c r="AL3923" i="2"/>
  <c r="AL3924" i="2"/>
  <c r="AL3925" i="2"/>
  <c r="AL3926" i="2"/>
  <c r="AL3927" i="2"/>
  <c r="AL3928" i="2"/>
  <c r="AL3929" i="2"/>
  <c r="AL3930" i="2"/>
  <c r="AL3931" i="2"/>
  <c r="AL3932" i="2"/>
  <c r="AL3933" i="2"/>
  <c r="AL3934" i="2"/>
  <c r="AL3935" i="2"/>
  <c r="AL3936" i="2"/>
  <c r="AL3937" i="2"/>
  <c r="AL3938" i="2"/>
  <c r="AL3939" i="2"/>
  <c r="AL3940" i="2"/>
  <c r="AL3941" i="2"/>
  <c r="AL3942" i="2"/>
  <c r="AL3943" i="2"/>
  <c r="AL3944" i="2"/>
  <c r="AL3945" i="2"/>
  <c r="AL3946" i="2"/>
  <c r="AL3947" i="2"/>
  <c r="AL3948" i="2"/>
  <c r="AL3949" i="2"/>
  <c r="AL3950" i="2"/>
  <c r="AL3951" i="2"/>
  <c r="AL3952" i="2"/>
  <c r="AL3953" i="2"/>
  <c r="AL3954" i="2"/>
  <c r="AL3955" i="2"/>
  <c r="AL3956" i="2"/>
  <c r="AL3957" i="2"/>
  <c r="AL3958" i="2"/>
  <c r="AL3959" i="2"/>
  <c r="AL3960" i="2"/>
  <c r="AL3961" i="2"/>
  <c r="AL3962" i="2"/>
  <c r="AL3963" i="2"/>
  <c r="AL3964" i="2"/>
  <c r="AL3965" i="2"/>
  <c r="AL3966" i="2"/>
  <c r="AL3967" i="2"/>
  <c r="AL3968" i="2"/>
  <c r="AL3969" i="2"/>
  <c r="AL3970" i="2"/>
  <c r="AL3971" i="2"/>
  <c r="AL3972" i="2"/>
  <c r="AL3973" i="2"/>
  <c r="AL3974" i="2"/>
  <c r="AL3975" i="2"/>
  <c r="AL3976" i="2"/>
  <c r="AL3977" i="2"/>
  <c r="AL3978" i="2"/>
  <c r="AL3979" i="2"/>
  <c r="AL3980" i="2"/>
  <c r="AL3981" i="2"/>
  <c r="AL3982" i="2"/>
  <c r="AL3983" i="2"/>
  <c r="AL3984" i="2"/>
  <c r="AL3985" i="2"/>
  <c r="AL3986" i="2"/>
  <c r="AL3987" i="2"/>
  <c r="AL3988" i="2"/>
  <c r="AL3989" i="2"/>
  <c r="AL3990" i="2"/>
  <c r="AL3991" i="2"/>
  <c r="AL3992" i="2"/>
  <c r="AL3993" i="2"/>
  <c r="AL3994" i="2"/>
  <c r="AM3737" i="2"/>
  <c r="AM3738" i="2"/>
  <c r="AM3739" i="2"/>
  <c r="AM3740" i="2"/>
  <c r="AM3741" i="2"/>
  <c r="AM3742" i="2"/>
  <c r="AM3743" i="2"/>
  <c r="AM3744" i="2"/>
  <c r="AM3745" i="2"/>
  <c r="AM3746" i="2"/>
  <c r="AM3747" i="2"/>
  <c r="AM3748" i="2"/>
  <c r="AM3749" i="2"/>
  <c r="AM3750" i="2"/>
  <c r="AM3751" i="2"/>
  <c r="AM3752" i="2"/>
  <c r="AM3753" i="2"/>
  <c r="AM3754" i="2"/>
  <c r="AM3755" i="2"/>
  <c r="AM3756" i="2"/>
  <c r="AM3757" i="2"/>
  <c r="AM3758" i="2"/>
  <c r="AM3759" i="2"/>
  <c r="AM3760" i="2"/>
  <c r="AM3761" i="2"/>
  <c r="AM3762" i="2"/>
  <c r="AM3763" i="2"/>
  <c r="AM3764" i="2"/>
  <c r="AM3765" i="2"/>
  <c r="AM3766" i="2"/>
  <c r="AM3767" i="2"/>
  <c r="AM3768" i="2"/>
  <c r="AM3769" i="2"/>
  <c r="AM3770" i="2"/>
  <c r="AM3771" i="2"/>
  <c r="AM3772" i="2"/>
  <c r="AM3773" i="2"/>
  <c r="AM3774" i="2"/>
  <c r="AM3775" i="2"/>
  <c r="AM3776" i="2"/>
  <c r="AM3777" i="2"/>
  <c r="AM3778" i="2"/>
  <c r="AM3779" i="2"/>
  <c r="AM3780" i="2"/>
  <c r="AM3781" i="2"/>
  <c r="AM3782" i="2"/>
  <c r="AM3783" i="2"/>
  <c r="AM3784" i="2"/>
  <c r="AM3785" i="2"/>
  <c r="AM3786" i="2"/>
  <c r="AM3787" i="2"/>
  <c r="AM3788" i="2"/>
  <c r="AM3789" i="2"/>
  <c r="AM3790" i="2"/>
  <c r="AM3791" i="2"/>
  <c r="AM3792" i="2"/>
  <c r="AM3793" i="2"/>
  <c r="AM3794" i="2"/>
  <c r="AM3795" i="2"/>
  <c r="AM3796" i="2"/>
  <c r="AM3797" i="2"/>
  <c r="AM3798" i="2"/>
  <c r="AM3799" i="2"/>
  <c r="AM3800" i="2"/>
  <c r="AM3801" i="2"/>
  <c r="AM3802" i="2"/>
  <c r="AM3803" i="2"/>
  <c r="AM3804" i="2"/>
  <c r="AM3805" i="2"/>
  <c r="AM3806" i="2"/>
  <c r="AM3807" i="2"/>
  <c r="AM3808" i="2"/>
  <c r="AM3809" i="2"/>
  <c r="AM3810" i="2"/>
  <c r="AM3811" i="2"/>
  <c r="AM3812" i="2"/>
  <c r="AM3813" i="2"/>
  <c r="AM3814" i="2"/>
  <c r="AM3815" i="2"/>
  <c r="AM3816" i="2"/>
  <c r="AM3817" i="2"/>
  <c r="AM3818" i="2"/>
  <c r="AM3819" i="2"/>
  <c r="AM3820" i="2"/>
  <c r="AM3821" i="2"/>
  <c r="AM3822" i="2"/>
  <c r="AM3823" i="2"/>
  <c r="AM3824" i="2"/>
  <c r="AM3825" i="2"/>
  <c r="AM3826" i="2"/>
  <c r="AM3827" i="2"/>
  <c r="AM3828" i="2"/>
  <c r="AM3829" i="2"/>
  <c r="AM3830" i="2"/>
  <c r="AM3831" i="2"/>
  <c r="AM3832" i="2"/>
  <c r="AM3833" i="2"/>
  <c r="AM3834" i="2"/>
  <c r="AM3835" i="2"/>
  <c r="AM3836" i="2"/>
  <c r="AM3837" i="2"/>
  <c r="AM3838" i="2"/>
  <c r="AM3839" i="2"/>
  <c r="AM3840" i="2"/>
  <c r="AM3841" i="2"/>
  <c r="AM3842" i="2"/>
  <c r="AM3843" i="2"/>
  <c r="AM3844" i="2"/>
  <c r="AM3845" i="2"/>
  <c r="AM3846" i="2"/>
  <c r="AM3847" i="2"/>
  <c r="AM3848" i="2"/>
  <c r="AM3849" i="2"/>
  <c r="AM3850" i="2"/>
  <c r="AM3851" i="2"/>
  <c r="AM3852" i="2"/>
  <c r="AM3853" i="2"/>
  <c r="AM3854" i="2"/>
  <c r="AM3855" i="2"/>
  <c r="AM3856" i="2"/>
  <c r="AM3857" i="2"/>
  <c r="AM3858" i="2"/>
  <c r="AM3859" i="2"/>
  <c r="AM3860" i="2"/>
  <c r="AM3861" i="2"/>
  <c r="AM3862" i="2"/>
  <c r="AM3863" i="2"/>
  <c r="AM3864" i="2"/>
  <c r="AM3865" i="2"/>
  <c r="AM3866" i="2"/>
  <c r="AM3867" i="2"/>
  <c r="AM3868" i="2"/>
  <c r="AM3869" i="2"/>
  <c r="AM3870" i="2"/>
  <c r="AM3871" i="2"/>
  <c r="AM3872" i="2"/>
  <c r="AM3873" i="2"/>
  <c r="AM3874" i="2"/>
  <c r="AM3875" i="2"/>
  <c r="AM3876" i="2"/>
  <c r="AM3877" i="2"/>
  <c r="AM3878" i="2"/>
  <c r="AM3879" i="2"/>
  <c r="AM3880" i="2"/>
  <c r="AM3881" i="2"/>
  <c r="AM3882" i="2"/>
  <c r="AM3883" i="2"/>
  <c r="AM3884" i="2"/>
  <c r="AM3885" i="2"/>
  <c r="AM3886" i="2"/>
  <c r="AM3887" i="2"/>
  <c r="AM3888" i="2"/>
  <c r="AM3889" i="2"/>
  <c r="AM3890" i="2"/>
  <c r="AM3891" i="2"/>
  <c r="AM3892" i="2"/>
  <c r="AM3893" i="2"/>
  <c r="AM3894" i="2"/>
  <c r="AM3895" i="2"/>
  <c r="AM3896" i="2"/>
  <c r="AM3897" i="2"/>
  <c r="AM3898" i="2"/>
  <c r="AM3899" i="2"/>
  <c r="AM3900" i="2"/>
  <c r="AM3901" i="2"/>
  <c r="AM3902" i="2"/>
  <c r="AM3903" i="2"/>
  <c r="AM3904" i="2"/>
  <c r="AM3905" i="2"/>
  <c r="AM3906" i="2"/>
  <c r="AM3907" i="2"/>
  <c r="AM3908" i="2"/>
  <c r="AM3909" i="2"/>
  <c r="AM3910" i="2"/>
  <c r="AM3911" i="2"/>
  <c r="AM3912" i="2"/>
  <c r="AM3913" i="2"/>
  <c r="AM3914" i="2"/>
  <c r="AM3915" i="2"/>
  <c r="AM3916" i="2"/>
  <c r="AM3917" i="2"/>
  <c r="AM3918" i="2"/>
  <c r="AM3919" i="2"/>
  <c r="AM3920" i="2"/>
  <c r="AM3921" i="2"/>
  <c r="AM3922" i="2"/>
  <c r="AM3923" i="2"/>
  <c r="AM3924" i="2"/>
  <c r="AM3925" i="2"/>
  <c r="AM3926" i="2"/>
  <c r="AM3927" i="2"/>
  <c r="AM3928" i="2"/>
  <c r="AM3929" i="2"/>
  <c r="AM3930" i="2"/>
  <c r="AM3931" i="2"/>
  <c r="AM3932" i="2"/>
  <c r="AM3933" i="2"/>
  <c r="AM3934" i="2"/>
  <c r="AM3935" i="2"/>
  <c r="AM3936" i="2"/>
  <c r="AM3937" i="2"/>
  <c r="AM3938" i="2"/>
  <c r="AM3939" i="2"/>
  <c r="AM3940" i="2"/>
  <c r="AM3941" i="2"/>
  <c r="AM3942" i="2"/>
  <c r="AM3943" i="2"/>
  <c r="AM3944" i="2"/>
  <c r="AM3945" i="2"/>
  <c r="AM3946" i="2"/>
  <c r="AM3947" i="2"/>
  <c r="AM3948" i="2"/>
  <c r="AM3949" i="2"/>
  <c r="AM3950" i="2"/>
  <c r="AM3951" i="2"/>
  <c r="AM3952" i="2"/>
  <c r="AM3953" i="2"/>
  <c r="AM3954" i="2"/>
  <c r="AM3955" i="2"/>
  <c r="AM3956" i="2"/>
  <c r="AM3957" i="2"/>
  <c r="AM3958" i="2"/>
  <c r="AM3959" i="2"/>
  <c r="AM3960" i="2"/>
  <c r="AM3961" i="2"/>
  <c r="AM3962" i="2"/>
  <c r="AM3963" i="2"/>
  <c r="AM3964" i="2"/>
  <c r="AM3965" i="2"/>
  <c r="AM3966" i="2"/>
  <c r="AM3967" i="2"/>
  <c r="AM3968" i="2"/>
  <c r="AM3969" i="2"/>
  <c r="AM3970" i="2"/>
  <c r="AM3971" i="2"/>
  <c r="AM3972" i="2"/>
  <c r="AM3973" i="2"/>
  <c r="AM3974" i="2"/>
  <c r="AM3975" i="2"/>
  <c r="AM3976" i="2"/>
  <c r="AM3977" i="2"/>
  <c r="AM3978" i="2"/>
  <c r="AM3979" i="2"/>
  <c r="AM3980" i="2"/>
  <c r="AM3981" i="2"/>
  <c r="AM3982" i="2"/>
  <c r="AM3983" i="2"/>
  <c r="AM3984" i="2"/>
  <c r="AM3985" i="2"/>
  <c r="AM3986" i="2"/>
  <c r="AM3987" i="2"/>
  <c r="AM3988" i="2"/>
  <c r="AM3989" i="2"/>
  <c r="AM3990" i="2"/>
  <c r="AM3991" i="2"/>
  <c r="AM3992" i="2"/>
  <c r="AM3993" i="2"/>
  <c r="AM3994"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AA1733" i="2"/>
  <c r="AA1734" i="2"/>
  <c r="AA1735" i="2"/>
  <c r="AA1736" i="2"/>
  <c r="AA1737" i="2"/>
  <c r="AA1738" i="2"/>
  <c r="AA1739" i="2"/>
  <c r="AA1740" i="2"/>
  <c r="AA1741" i="2"/>
  <c r="AA1742" i="2"/>
  <c r="AA1743" i="2"/>
  <c r="AA1744" i="2"/>
  <c r="AA1745" i="2"/>
  <c r="AA1746" i="2"/>
  <c r="AA1747" i="2"/>
  <c r="AA1748" i="2"/>
  <c r="AA1749" i="2"/>
  <c r="AA1750" i="2"/>
  <c r="AA1751" i="2"/>
  <c r="AA1752" i="2"/>
  <c r="AA1753" i="2"/>
  <c r="AA1754" i="2"/>
  <c r="AA1755" i="2"/>
  <c r="AA1756" i="2"/>
  <c r="AA1757" i="2"/>
  <c r="AA1758" i="2"/>
  <c r="AA1759" i="2"/>
  <c r="AA1760" i="2"/>
  <c r="AA1761" i="2"/>
  <c r="AA1762" i="2"/>
  <c r="AA1763" i="2"/>
  <c r="AA1764" i="2"/>
  <c r="AA1765" i="2"/>
  <c r="AA1766" i="2"/>
  <c r="AA1767" i="2"/>
  <c r="AA1768" i="2"/>
  <c r="AA1769" i="2"/>
  <c r="AA1770" i="2"/>
  <c r="AA1771" i="2"/>
  <c r="AA1772" i="2"/>
  <c r="AA1773" i="2"/>
  <c r="AA1774" i="2"/>
  <c r="AA1775" i="2"/>
  <c r="AA1776" i="2"/>
  <c r="AA1777" i="2"/>
  <c r="AA1778" i="2"/>
  <c r="AA1779" i="2"/>
  <c r="AA1780" i="2"/>
  <c r="AA1781" i="2"/>
  <c r="AA1782" i="2"/>
  <c r="AA1783" i="2"/>
  <c r="AA1784" i="2"/>
  <c r="AA1785" i="2"/>
  <c r="AA1786" i="2"/>
  <c r="AA1787" i="2"/>
  <c r="AA1788" i="2"/>
  <c r="AA1789" i="2"/>
  <c r="AA1790" i="2"/>
  <c r="AA1791" i="2"/>
  <c r="AA1792" i="2"/>
  <c r="AA1793" i="2"/>
  <c r="AA1794" i="2"/>
  <c r="AA1795" i="2"/>
  <c r="AA1796" i="2"/>
  <c r="AA1797" i="2"/>
  <c r="AA1798" i="2"/>
  <c r="AA1799" i="2"/>
  <c r="AA1800" i="2"/>
  <c r="AA1801" i="2"/>
  <c r="AA1802" i="2"/>
  <c r="AA1803" i="2"/>
  <c r="AA1804" i="2"/>
  <c r="AA1805" i="2"/>
  <c r="AA1806" i="2"/>
  <c r="AA1807" i="2"/>
  <c r="AA1808" i="2"/>
  <c r="AA1809" i="2"/>
  <c r="AA1810" i="2"/>
  <c r="AA1811" i="2"/>
  <c r="AA1812" i="2"/>
  <c r="AA1813" i="2"/>
  <c r="AA1814" i="2"/>
  <c r="AA1815" i="2"/>
  <c r="AA1816" i="2"/>
  <c r="AA1817" i="2"/>
  <c r="AA1818" i="2"/>
  <c r="AA1819" i="2"/>
  <c r="AA1820" i="2"/>
  <c r="AA1821" i="2"/>
  <c r="AA1822" i="2"/>
  <c r="AA1823" i="2"/>
  <c r="AA1824" i="2"/>
  <c r="AA1825" i="2"/>
  <c r="AA1826" i="2"/>
  <c r="AA1827" i="2"/>
  <c r="AA1828" i="2"/>
  <c r="AA1829" i="2"/>
  <c r="AA1830" i="2"/>
  <c r="AA1831" i="2"/>
  <c r="AA1832" i="2"/>
  <c r="AA1833" i="2"/>
  <c r="AA1834" i="2"/>
  <c r="AA1835" i="2"/>
  <c r="AA1836" i="2"/>
  <c r="AA1837" i="2"/>
  <c r="AA1838" i="2"/>
  <c r="AA1839" i="2"/>
  <c r="AA1840" i="2"/>
  <c r="AA1841" i="2"/>
  <c r="AA1842" i="2"/>
  <c r="AA1843" i="2"/>
  <c r="AA1844" i="2"/>
  <c r="AA1845" i="2"/>
  <c r="AA1846" i="2"/>
  <c r="AA1847" i="2"/>
  <c r="AA1848" i="2"/>
  <c r="AA1849" i="2"/>
  <c r="AA1850" i="2"/>
  <c r="AA1851" i="2"/>
  <c r="AA1852" i="2"/>
  <c r="AA1853" i="2"/>
  <c r="AA1854" i="2"/>
  <c r="AA1855" i="2"/>
  <c r="AA1856" i="2"/>
  <c r="AA1857" i="2"/>
  <c r="AA1858" i="2"/>
  <c r="AA1859" i="2"/>
  <c r="AA1860" i="2"/>
  <c r="AA1861" i="2"/>
  <c r="AA1862" i="2"/>
  <c r="AA1863" i="2"/>
  <c r="AA1864" i="2"/>
  <c r="AA1865" i="2"/>
  <c r="AA1866" i="2"/>
  <c r="AA1867" i="2"/>
  <c r="AA1868" i="2"/>
  <c r="AA1869" i="2"/>
  <c r="AA1870" i="2"/>
  <c r="AA1871" i="2"/>
  <c r="AA1872" i="2"/>
  <c r="AA1873" i="2"/>
  <c r="AA1874" i="2"/>
  <c r="AA1875" i="2"/>
  <c r="AA1876" i="2"/>
  <c r="AA1877" i="2"/>
  <c r="AA1878" i="2"/>
  <c r="AA1879" i="2"/>
  <c r="AA1880" i="2"/>
  <c r="AA1881" i="2"/>
  <c r="AA1882" i="2"/>
  <c r="AA1883" i="2"/>
  <c r="AA1884" i="2"/>
  <c r="AA1885" i="2"/>
  <c r="AA1886" i="2"/>
  <c r="AA1887" i="2"/>
  <c r="AA1888" i="2"/>
  <c r="AA1889" i="2"/>
  <c r="AA1890" i="2"/>
  <c r="AA1891" i="2"/>
  <c r="AA1892" i="2"/>
  <c r="AA1893" i="2"/>
  <c r="AA1894" i="2"/>
  <c r="AA1895" i="2"/>
  <c r="AA1896" i="2"/>
  <c r="AA1897" i="2"/>
  <c r="AA1898" i="2"/>
  <c r="AA1899" i="2"/>
  <c r="AA1900" i="2"/>
  <c r="AA1901" i="2"/>
  <c r="AA1902" i="2"/>
  <c r="AA1903" i="2"/>
  <c r="AA1904" i="2"/>
  <c r="AA1905" i="2"/>
  <c r="AA1906" i="2"/>
  <c r="AA1907" i="2"/>
  <c r="AA1908" i="2"/>
  <c r="AA1909" i="2"/>
  <c r="AA1910" i="2"/>
  <c r="AA1911" i="2"/>
  <c r="AA1912" i="2"/>
  <c r="AA1913" i="2"/>
  <c r="AA1914" i="2"/>
  <c r="AA1915" i="2"/>
  <c r="AA1916" i="2"/>
  <c r="AA1917" i="2"/>
  <c r="AA1918" i="2"/>
  <c r="AA1919" i="2"/>
  <c r="AA1920" i="2"/>
  <c r="AA1921" i="2"/>
  <c r="AA1922" i="2"/>
  <c r="AA1923" i="2"/>
  <c r="AA1924" i="2"/>
  <c r="AA1925" i="2"/>
  <c r="AA1926" i="2"/>
  <c r="AA1927" i="2"/>
  <c r="AA1928" i="2"/>
  <c r="AA1929" i="2"/>
  <c r="AA1930" i="2"/>
  <c r="AA1931" i="2"/>
  <c r="AA1932" i="2"/>
  <c r="AA1933" i="2"/>
  <c r="AA1934" i="2"/>
  <c r="AA1935" i="2"/>
  <c r="AA1936" i="2"/>
  <c r="AA1937" i="2"/>
  <c r="AA1938" i="2"/>
  <c r="AA1939" i="2"/>
  <c r="AA1940" i="2"/>
  <c r="AA1941" i="2"/>
  <c r="AA1942" i="2"/>
  <c r="AA1943" i="2"/>
  <c r="AA1944" i="2"/>
  <c r="AA1945" i="2"/>
  <c r="AA1946" i="2"/>
  <c r="AA1947" i="2"/>
  <c r="AA1948" i="2"/>
  <c r="AA1949" i="2"/>
  <c r="AA1950" i="2"/>
  <c r="AA1951" i="2"/>
  <c r="AA1952" i="2"/>
  <c r="AA1953" i="2"/>
  <c r="AA1954" i="2"/>
  <c r="AA1955" i="2"/>
  <c r="AA1956" i="2"/>
  <c r="AA1957" i="2"/>
  <c r="AA1958" i="2"/>
  <c r="AA1959" i="2"/>
  <c r="AA1960" i="2"/>
  <c r="AA1961" i="2"/>
  <c r="AA1962" i="2"/>
  <c r="AA1963" i="2"/>
  <c r="AA1964" i="2"/>
  <c r="AA1965" i="2"/>
  <c r="AA1966" i="2"/>
  <c r="AA1967" i="2"/>
  <c r="AA1968" i="2"/>
  <c r="AA1969" i="2"/>
  <c r="AA1970" i="2"/>
  <c r="AA1971" i="2"/>
  <c r="AA1972" i="2"/>
  <c r="AA1973" i="2"/>
  <c r="AA1974" i="2"/>
  <c r="AA1975" i="2"/>
  <c r="AA1976" i="2"/>
  <c r="AA1977" i="2"/>
  <c r="AA1978" i="2"/>
  <c r="AA1979" i="2"/>
  <c r="AA1980" i="2"/>
  <c r="AA1981" i="2"/>
  <c r="AA1982" i="2"/>
  <c r="AA1983" i="2"/>
  <c r="AA1984" i="2"/>
  <c r="AA1985" i="2"/>
  <c r="AA1986" i="2"/>
  <c r="AA1987" i="2"/>
  <c r="AA1988" i="2"/>
  <c r="AA1989" i="2"/>
  <c r="AA1990" i="2"/>
  <c r="AA1991" i="2"/>
  <c r="AA1992" i="2"/>
  <c r="AA1993" i="2"/>
  <c r="AA1994" i="2"/>
  <c r="AA1995" i="2"/>
  <c r="AA1996" i="2"/>
  <c r="AA1997" i="2"/>
  <c r="AA1998" i="2"/>
  <c r="AA1999" i="2"/>
  <c r="AA2000" i="2"/>
  <c r="AA2001" i="2"/>
  <c r="AA2002" i="2"/>
  <c r="AA2003" i="2"/>
  <c r="AA2004" i="2"/>
  <c r="AA2005" i="2"/>
  <c r="AA2006" i="2"/>
  <c r="AA2007" i="2"/>
  <c r="AA2008" i="2"/>
  <c r="AA2009" i="2"/>
  <c r="AA2010" i="2"/>
  <c r="AA2011" i="2"/>
  <c r="AA2012" i="2"/>
  <c r="AA2013" i="2"/>
  <c r="AA2014" i="2"/>
  <c r="AA2015" i="2"/>
  <c r="AA2016" i="2"/>
  <c r="AA2017" i="2"/>
  <c r="AA2018" i="2"/>
  <c r="AA2019" i="2"/>
  <c r="AA2020" i="2"/>
  <c r="AA2021" i="2"/>
  <c r="AA2022" i="2"/>
  <c r="AA2023" i="2"/>
  <c r="AA2024" i="2"/>
  <c r="AA2025" i="2"/>
  <c r="AA2026" i="2"/>
  <c r="AA2027" i="2"/>
  <c r="AA2028" i="2"/>
  <c r="AA2029" i="2"/>
  <c r="AA2030" i="2"/>
  <c r="AA2031" i="2"/>
  <c r="AA2032" i="2"/>
  <c r="AA2033" i="2"/>
  <c r="AA2034" i="2"/>
  <c r="AA2035" i="2"/>
  <c r="AA2036" i="2"/>
  <c r="AA2037" i="2"/>
  <c r="AA2038" i="2"/>
  <c r="AA2039" i="2"/>
  <c r="AA2040" i="2"/>
  <c r="AA2041" i="2"/>
  <c r="AA2042" i="2"/>
  <c r="AA2043" i="2"/>
  <c r="AA2044" i="2"/>
  <c r="AA2045" i="2"/>
  <c r="AA2046" i="2"/>
  <c r="AA2047" i="2"/>
  <c r="AA2048" i="2"/>
  <c r="AA2049"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1396" i="2"/>
  <c r="AL1397" i="2"/>
  <c r="AL1398" i="2"/>
  <c r="AL1399" i="2"/>
  <c r="AL1400" i="2"/>
  <c r="AL1401" i="2"/>
  <c r="AL1402" i="2"/>
  <c r="AL1403" i="2"/>
  <c r="AL1404" i="2"/>
  <c r="AL1405" i="2"/>
  <c r="AL1406" i="2"/>
  <c r="AL1407" i="2"/>
  <c r="AL1408" i="2"/>
  <c r="AL1409" i="2"/>
  <c r="AL1410" i="2"/>
  <c r="AL1411" i="2"/>
  <c r="AL1412" i="2"/>
  <c r="AL1413" i="2"/>
  <c r="AL1414" i="2"/>
  <c r="AL1415" i="2"/>
  <c r="AL1416" i="2"/>
  <c r="AL1417" i="2"/>
  <c r="AL1418" i="2"/>
  <c r="AL1419" i="2"/>
  <c r="AL1420" i="2"/>
  <c r="AL1421" i="2"/>
  <c r="AL1422" i="2"/>
  <c r="AL1423" i="2"/>
  <c r="AL1424" i="2"/>
  <c r="AL1425" i="2"/>
  <c r="AL1426" i="2"/>
  <c r="AL1427" i="2"/>
  <c r="AL1428" i="2"/>
  <c r="AL1429" i="2"/>
  <c r="AL1430" i="2"/>
  <c r="AL1431" i="2"/>
  <c r="AL1432" i="2"/>
  <c r="AL1433" i="2"/>
  <c r="AL1434" i="2"/>
  <c r="AL1435" i="2"/>
  <c r="AL1436" i="2"/>
  <c r="AL1437" i="2"/>
  <c r="AL1438" i="2"/>
  <c r="AL1439" i="2"/>
  <c r="AL1440" i="2"/>
  <c r="AL1441" i="2"/>
  <c r="AL1442" i="2"/>
  <c r="AL1443" i="2"/>
  <c r="AL1444" i="2"/>
  <c r="AL1445" i="2"/>
  <c r="AL1446" i="2"/>
  <c r="AL1447" i="2"/>
  <c r="AL1448" i="2"/>
  <c r="AL1449" i="2"/>
  <c r="AL1450" i="2"/>
  <c r="AL1451" i="2"/>
  <c r="AL1452" i="2"/>
  <c r="AL1453" i="2"/>
  <c r="AL1454" i="2"/>
  <c r="AL1455" i="2"/>
  <c r="AL1456" i="2"/>
  <c r="AL1457" i="2"/>
  <c r="AL1458" i="2"/>
  <c r="AL1459" i="2"/>
  <c r="AL1460" i="2"/>
  <c r="AL1461" i="2"/>
  <c r="AL1462" i="2"/>
  <c r="AL1463" i="2"/>
  <c r="AL1464" i="2"/>
  <c r="AL1465" i="2"/>
  <c r="AL1466" i="2"/>
  <c r="AL1467" i="2"/>
  <c r="AL1468" i="2"/>
  <c r="AL1469" i="2"/>
  <c r="AL1470" i="2"/>
  <c r="AL1471" i="2"/>
  <c r="AL1472" i="2"/>
  <c r="AL1473" i="2"/>
  <c r="AL1474" i="2"/>
  <c r="AL1475" i="2"/>
  <c r="AL1476" i="2"/>
  <c r="AL1477" i="2"/>
  <c r="AL1478" i="2"/>
  <c r="AL1479" i="2"/>
  <c r="AL1480" i="2"/>
  <c r="AL1481" i="2"/>
  <c r="AL1482" i="2"/>
  <c r="AL1483" i="2"/>
  <c r="AL1484" i="2"/>
  <c r="AL1485" i="2"/>
  <c r="AL1486" i="2"/>
  <c r="AL1487" i="2"/>
  <c r="AL1488" i="2"/>
  <c r="AL1489" i="2"/>
  <c r="AL1490" i="2"/>
  <c r="AL1491" i="2"/>
  <c r="AL1492" i="2"/>
  <c r="AL1493" i="2"/>
  <c r="AL1494" i="2"/>
  <c r="AL1495" i="2"/>
  <c r="AL1496" i="2"/>
  <c r="AL1497" i="2"/>
  <c r="AL1498" i="2"/>
  <c r="AL1499" i="2"/>
  <c r="AL1500" i="2"/>
  <c r="AL1501" i="2"/>
  <c r="AL1502" i="2"/>
  <c r="AL1503" i="2"/>
  <c r="AL1504" i="2"/>
  <c r="AL1505" i="2"/>
  <c r="AL1506" i="2"/>
  <c r="AL1507" i="2"/>
  <c r="AL1508" i="2"/>
  <c r="AL1509" i="2"/>
  <c r="AL1510" i="2"/>
  <c r="AL1511" i="2"/>
  <c r="AL1512" i="2"/>
  <c r="AL1513" i="2"/>
  <c r="AL1514" i="2"/>
  <c r="AL1515" i="2"/>
  <c r="AL1516" i="2"/>
  <c r="AL1517" i="2"/>
  <c r="AL1518" i="2"/>
  <c r="AL1519" i="2"/>
  <c r="AL1520" i="2"/>
  <c r="AL1521" i="2"/>
  <c r="AL1522" i="2"/>
  <c r="AL1523" i="2"/>
  <c r="AL1524" i="2"/>
  <c r="AL1525" i="2"/>
  <c r="AL1526" i="2"/>
  <c r="AL1527" i="2"/>
  <c r="AL1528" i="2"/>
  <c r="AL1529" i="2"/>
  <c r="AL1530" i="2"/>
  <c r="AL1531" i="2"/>
  <c r="AL1532" i="2"/>
  <c r="AL1533" i="2"/>
  <c r="AL1534" i="2"/>
  <c r="AL1535" i="2"/>
  <c r="AL1536" i="2"/>
  <c r="AL1537" i="2"/>
  <c r="AL1538" i="2"/>
  <c r="AL1539" i="2"/>
  <c r="AL1540" i="2"/>
  <c r="AL1541" i="2"/>
  <c r="AL1542" i="2"/>
  <c r="AL1543" i="2"/>
  <c r="AL1544" i="2"/>
  <c r="AL1545" i="2"/>
  <c r="AL1546" i="2"/>
  <c r="AL1547" i="2"/>
  <c r="AL1548" i="2"/>
  <c r="AL1549" i="2"/>
  <c r="AL1550" i="2"/>
  <c r="AL1551" i="2"/>
  <c r="AL1552" i="2"/>
  <c r="AL1553" i="2"/>
  <c r="AL1554" i="2"/>
  <c r="AL1555" i="2"/>
  <c r="AL1556" i="2"/>
  <c r="AL1557" i="2"/>
  <c r="AL1558" i="2"/>
  <c r="AL1559" i="2"/>
  <c r="AL1560" i="2"/>
  <c r="AL1561" i="2"/>
  <c r="AL1562" i="2"/>
  <c r="AL1563" i="2"/>
  <c r="AL1564" i="2"/>
  <c r="AL1565" i="2"/>
  <c r="AL1566" i="2"/>
  <c r="AL1567" i="2"/>
  <c r="AL1568" i="2"/>
  <c r="AL1569" i="2"/>
  <c r="AL1570" i="2"/>
  <c r="AL1571" i="2"/>
  <c r="AL1572" i="2"/>
  <c r="AL1573" i="2"/>
  <c r="AL1574" i="2"/>
  <c r="AL1575" i="2"/>
  <c r="AL1576" i="2"/>
  <c r="AL1577" i="2"/>
  <c r="AL1578" i="2"/>
  <c r="AL1579" i="2"/>
  <c r="AL1580" i="2"/>
  <c r="AL1581" i="2"/>
  <c r="AL1582" i="2"/>
  <c r="AL1583" i="2"/>
  <c r="AL1584" i="2"/>
  <c r="AL1585" i="2"/>
  <c r="AL1586" i="2"/>
  <c r="AL1587" i="2"/>
  <c r="AL1588" i="2"/>
  <c r="AL1589" i="2"/>
  <c r="AL1590" i="2"/>
  <c r="AL1591" i="2"/>
  <c r="AL1592" i="2"/>
  <c r="AL1593" i="2"/>
  <c r="AL1594" i="2"/>
  <c r="AL1595" i="2"/>
  <c r="AL1596" i="2"/>
  <c r="AL1597" i="2"/>
  <c r="AL1598" i="2"/>
  <c r="AL1599" i="2"/>
  <c r="AL1600" i="2"/>
  <c r="AL1601" i="2"/>
  <c r="AL1602" i="2"/>
  <c r="AL1603" i="2"/>
  <c r="AL1604" i="2"/>
  <c r="AL1605" i="2"/>
  <c r="AL1606" i="2"/>
  <c r="AL1607" i="2"/>
  <c r="AL1608" i="2"/>
  <c r="AL1609" i="2"/>
  <c r="AL1610" i="2"/>
  <c r="AL1611" i="2"/>
  <c r="AL1612" i="2"/>
  <c r="AL1613" i="2"/>
  <c r="AL1614" i="2"/>
  <c r="AL1615" i="2"/>
  <c r="AL1616" i="2"/>
  <c r="AL1617" i="2"/>
  <c r="AL1618" i="2"/>
  <c r="AL1619" i="2"/>
  <c r="AL1620" i="2"/>
  <c r="AL1621" i="2"/>
  <c r="AL1622" i="2"/>
  <c r="AL1623" i="2"/>
  <c r="AL1624" i="2"/>
  <c r="AL1625" i="2"/>
  <c r="AL1626" i="2"/>
  <c r="AL1627" i="2"/>
  <c r="AL1628" i="2"/>
  <c r="AL1629" i="2"/>
  <c r="AL1630" i="2"/>
  <c r="AL1631" i="2"/>
  <c r="AL1632" i="2"/>
  <c r="AL1633" i="2"/>
  <c r="AL1634" i="2"/>
  <c r="AL1635" i="2"/>
  <c r="AL1636" i="2"/>
  <c r="AL1637" i="2"/>
  <c r="AL1638" i="2"/>
  <c r="AL1639" i="2"/>
  <c r="AL1640" i="2"/>
  <c r="AL1641" i="2"/>
  <c r="AL1642" i="2"/>
  <c r="AL1643" i="2"/>
  <c r="AL1644" i="2"/>
  <c r="AL1645" i="2"/>
  <c r="AL1646" i="2"/>
  <c r="AL1647" i="2"/>
  <c r="AL1648" i="2"/>
  <c r="AL1649" i="2"/>
  <c r="AL1650" i="2"/>
  <c r="AL1651" i="2"/>
  <c r="AL1652" i="2"/>
  <c r="AL1653" i="2"/>
  <c r="AL1654" i="2"/>
  <c r="AL1655" i="2"/>
  <c r="AL1656" i="2"/>
  <c r="AL1657" i="2"/>
  <c r="AL1658" i="2"/>
  <c r="AL1659" i="2"/>
  <c r="AL1660" i="2"/>
  <c r="AL1661" i="2"/>
  <c r="AL1662" i="2"/>
  <c r="AL1663" i="2"/>
  <c r="AL1664" i="2"/>
  <c r="AL1665" i="2"/>
  <c r="AL1666" i="2"/>
  <c r="AL1667" i="2"/>
  <c r="AL1668" i="2"/>
  <c r="AL1669" i="2"/>
  <c r="AL1670" i="2"/>
  <c r="AL1671" i="2"/>
  <c r="AL1672" i="2"/>
  <c r="AL1673" i="2"/>
  <c r="AL1674" i="2"/>
  <c r="AL1675" i="2"/>
  <c r="AL1676" i="2"/>
  <c r="AL1677" i="2"/>
  <c r="AL1678" i="2"/>
  <c r="AL1679" i="2"/>
  <c r="AL1680" i="2"/>
  <c r="AL1681" i="2"/>
  <c r="AL1682" i="2"/>
  <c r="AL1683" i="2"/>
  <c r="AL1684" i="2"/>
  <c r="AL1685" i="2"/>
  <c r="AL1686" i="2"/>
  <c r="AL1687" i="2"/>
  <c r="AL1688" i="2"/>
  <c r="AL1689" i="2"/>
  <c r="AL1690" i="2"/>
  <c r="AL1691" i="2"/>
  <c r="AL1692" i="2"/>
  <c r="AL1693" i="2"/>
  <c r="AL1694" i="2"/>
  <c r="AL1695" i="2"/>
  <c r="AL1696" i="2"/>
  <c r="AL1697" i="2"/>
  <c r="AL1698" i="2"/>
  <c r="AL1699" i="2"/>
  <c r="AL1700" i="2"/>
  <c r="AL1701" i="2"/>
  <c r="AL1702" i="2"/>
  <c r="AL1703" i="2"/>
  <c r="AL1704" i="2"/>
  <c r="AL1705" i="2"/>
  <c r="AL1706" i="2"/>
  <c r="AL1707" i="2"/>
  <c r="AL1708" i="2"/>
  <c r="AL1709" i="2"/>
  <c r="AL1710" i="2"/>
  <c r="AL1711" i="2"/>
  <c r="AL1712" i="2"/>
  <c r="AL1713" i="2"/>
  <c r="AL1714" i="2"/>
  <c r="AL1715" i="2"/>
  <c r="AL1716" i="2"/>
  <c r="AL1717" i="2"/>
  <c r="AL1718" i="2"/>
  <c r="AL1719" i="2"/>
  <c r="AL1720" i="2"/>
  <c r="AL1721" i="2"/>
  <c r="AL1722" i="2"/>
  <c r="AL1723" i="2"/>
  <c r="AL1724" i="2"/>
  <c r="AL1725" i="2"/>
  <c r="AL1726" i="2"/>
  <c r="AL1727" i="2"/>
  <c r="AL1728" i="2"/>
  <c r="AL1729" i="2"/>
  <c r="AL1730" i="2"/>
  <c r="AL1731" i="2"/>
  <c r="AL1732" i="2"/>
  <c r="AL1733" i="2"/>
  <c r="AL1734" i="2"/>
  <c r="AL1735" i="2"/>
  <c r="AL1736" i="2"/>
  <c r="AL1737" i="2"/>
  <c r="AL1738" i="2"/>
  <c r="AL1739" i="2"/>
  <c r="AL1740" i="2"/>
  <c r="AL1741" i="2"/>
  <c r="AL1742" i="2"/>
  <c r="AL1743" i="2"/>
  <c r="AL1744" i="2"/>
  <c r="AL1745" i="2"/>
  <c r="AL1746" i="2"/>
  <c r="AL1747" i="2"/>
  <c r="AL1748" i="2"/>
  <c r="AL1749" i="2"/>
  <c r="AL1750" i="2"/>
  <c r="AL1751" i="2"/>
  <c r="AL1752" i="2"/>
  <c r="AL1753" i="2"/>
  <c r="AL1754" i="2"/>
  <c r="AL1755" i="2"/>
  <c r="AL1756" i="2"/>
  <c r="AL1757" i="2"/>
  <c r="AL1758" i="2"/>
  <c r="AL1759" i="2"/>
  <c r="AL1760" i="2"/>
  <c r="AL1761" i="2"/>
  <c r="AL1762" i="2"/>
  <c r="AL1763" i="2"/>
  <c r="AL1764" i="2"/>
  <c r="AL1765" i="2"/>
  <c r="AL1766" i="2"/>
  <c r="AL1767" i="2"/>
  <c r="AL1768" i="2"/>
  <c r="AL1769" i="2"/>
  <c r="AL1770" i="2"/>
  <c r="AL1771" i="2"/>
  <c r="AL1772" i="2"/>
  <c r="AL1773" i="2"/>
  <c r="AL1774" i="2"/>
  <c r="AL1775" i="2"/>
  <c r="AL1776" i="2"/>
  <c r="AL1777" i="2"/>
  <c r="AL1778" i="2"/>
  <c r="AL1779" i="2"/>
  <c r="AL1780" i="2"/>
  <c r="AL1781" i="2"/>
  <c r="AL1782" i="2"/>
  <c r="AL1783" i="2"/>
  <c r="AL1784" i="2"/>
  <c r="AL1785" i="2"/>
  <c r="AL1786" i="2"/>
  <c r="AL1787" i="2"/>
  <c r="AL1788" i="2"/>
  <c r="AL1789" i="2"/>
  <c r="AL1790" i="2"/>
  <c r="AL1791" i="2"/>
  <c r="AL1792" i="2"/>
  <c r="AL1793" i="2"/>
  <c r="AL1794" i="2"/>
  <c r="AL1795" i="2"/>
  <c r="AL1796" i="2"/>
  <c r="AL1797" i="2"/>
  <c r="AL1798" i="2"/>
  <c r="AL1799" i="2"/>
  <c r="AL1800" i="2"/>
  <c r="AL1801" i="2"/>
  <c r="AL1802" i="2"/>
  <c r="AL1803" i="2"/>
  <c r="AL1804" i="2"/>
  <c r="AL1805" i="2"/>
  <c r="AL1806" i="2"/>
  <c r="AL1807" i="2"/>
  <c r="AL1808" i="2"/>
  <c r="AL1809" i="2"/>
  <c r="AL1810" i="2"/>
  <c r="AL1811" i="2"/>
  <c r="AL1812" i="2"/>
  <c r="AL1813" i="2"/>
  <c r="AL1814" i="2"/>
  <c r="AL1815" i="2"/>
  <c r="AL1816" i="2"/>
  <c r="AL1817" i="2"/>
  <c r="AL1818" i="2"/>
  <c r="AL1819" i="2"/>
  <c r="AL1820" i="2"/>
  <c r="AL1821" i="2"/>
  <c r="AL1822" i="2"/>
  <c r="AL1823" i="2"/>
  <c r="AL1824" i="2"/>
  <c r="AL1825" i="2"/>
  <c r="AL1826" i="2"/>
  <c r="AL1827" i="2"/>
  <c r="AL1828" i="2"/>
  <c r="AL1829" i="2"/>
  <c r="AL1830" i="2"/>
  <c r="AL1831" i="2"/>
  <c r="AL1832" i="2"/>
  <c r="AL1833" i="2"/>
  <c r="AL1834" i="2"/>
  <c r="AL1835" i="2"/>
  <c r="AL1836" i="2"/>
  <c r="AL1837" i="2"/>
  <c r="AL1838" i="2"/>
  <c r="AL1839" i="2"/>
  <c r="AL1840" i="2"/>
  <c r="AL1841" i="2"/>
  <c r="AL1842" i="2"/>
  <c r="AL1843" i="2"/>
  <c r="AL1844" i="2"/>
  <c r="AL1845" i="2"/>
  <c r="AL1846" i="2"/>
  <c r="AL1847" i="2"/>
  <c r="AL1848" i="2"/>
  <c r="AL1849" i="2"/>
  <c r="AL1850" i="2"/>
  <c r="AL1851" i="2"/>
  <c r="AL1852" i="2"/>
  <c r="AL1853" i="2"/>
  <c r="AL1854" i="2"/>
  <c r="AL1855" i="2"/>
  <c r="AL1856" i="2"/>
  <c r="AL1857" i="2"/>
  <c r="AL1858" i="2"/>
  <c r="AL1859" i="2"/>
  <c r="AL1860" i="2"/>
  <c r="AL1861" i="2"/>
  <c r="AL1862" i="2"/>
  <c r="AL1863" i="2"/>
  <c r="AL1864" i="2"/>
  <c r="AL1865" i="2"/>
  <c r="AL1866" i="2"/>
  <c r="AL1867" i="2"/>
  <c r="AL1868" i="2"/>
  <c r="AL1869" i="2"/>
  <c r="AL1870" i="2"/>
  <c r="AL1871" i="2"/>
  <c r="AL1872" i="2"/>
  <c r="AL1873" i="2"/>
  <c r="AL1874" i="2"/>
  <c r="AL1875" i="2"/>
  <c r="AL1876" i="2"/>
  <c r="AL1877" i="2"/>
  <c r="AL1878" i="2"/>
  <c r="AL1879" i="2"/>
  <c r="AL1880" i="2"/>
  <c r="AL1881" i="2"/>
  <c r="AL1882" i="2"/>
  <c r="AL1883" i="2"/>
  <c r="AL1884" i="2"/>
  <c r="AL1885" i="2"/>
  <c r="AL1886" i="2"/>
  <c r="AL1887" i="2"/>
  <c r="AL1888" i="2"/>
  <c r="AL1889" i="2"/>
  <c r="AL1890" i="2"/>
  <c r="AL1891" i="2"/>
  <c r="AL1892" i="2"/>
  <c r="AL1893" i="2"/>
  <c r="AL1894" i="2"/>
  <c r="AL1895" i="2"/>
  <c r="AL1896" i="2"/>
  <c r="AL1897" i="2"/>
  <c r="AL1898" i="2"/>
  <c r="AL1899" i="2"/>
  <c r="AL1900" i="2"/>
  <c r="AL1901" i="2"/>
  <c r="AL1902" i="2"/>
  <c r="AL1903" i="2"/>
  <c r="AL1904" i="2"/>
  <c r="AL1905" i="2"/>
  <c r="AL1906" i="2"/>
  <c r="AL1907" i="2"/>
  <c r="AL1908" i="2"/>
  <c r="AL1909" i="2"/>
  <c r="AL1910" i="2"/>
  <c r="AL1911" i="2"/>
  <c r="AL1912" i="2"/>
  <c r="AL1913" i="2"/>
  <c r="AL1914" i="2"/>
  <c r="AL1915" i="2"/>
  <c r="AL1916" i="2"/>
  <c r="AL1917" i="2"/>
  <c r="AL1918" i="2"/>
  <c r="AL1919" i="2"/>
  <c r="AL1920" i="2"/>
  <c r="AL1921" i="2"/>
  <c r="AL1922" i="2"/>
  <c r="AL1923" i="2"/>
  <c r="AL1924" i="2"/>
  <c r="AL1925" i="2"/>
  <c r="AL1926" i="2"/>
  <c r="AL1927" i="2"/>
  <c r="AL1928" i="2"/>
  <c r="AL1929" i="2"/>
  <c r="AL1930" i="2"/>
  <c r="AL1931" i="2"/>
  <c r="AL1932" i="2"/>
  <c r="AL1933" i="2"/>
  <c r="AL1934" i="2"/>
  <c r="AL1935" i="2"/>
  <c r="AL1936" i="2"/>
  <c r="AL1937" i="2"/>
  <c r="AL1938" i="2"/>
  <c r="AL1939" i="2"/>
  <c r="AL1940" i="2"/>
  <c r="AL1941" i="2"/>
  <c r="AL1942" i="2"/>
  <c r="AL1943" i="2"/>
  <c r="AL1944" i="2"/>
  <c r="AL1945" i="2"/>
  <c r="AL1946" i="2"/>
  <c r="AL1947" i="2"/>
  <c r="AL1948" i="2"/>
  <c r="AL1949" i="2"/>
  <c r="AL1950" i="2"/>
  <c r="AL1951" i="2"/>
  <c r="AL1952" i="2"/>
  <c r="AL1953" i="2"/>
  <c r="AL1954" i="2"/>
  <c r="AL1955" i="2"/>
  <c r="AL1956" i="2"/>
  <c r="AL1957" i="2"/>
  <c r="AL1958" i="2"/>
  <c r="AL1959" i="2"/>
  <c r="AL1960" i="2"/>
  <c r="AL1961" i="2"/>
  <c r="AL1962" i="2"/>
  <c r="AL1963" i="2"/>
  <c r="AL1964" i="2"/>
  <c r="AL1965" i="2"/>
  <c r="AL1966" i="2"/>
  <c r="AL1967" i="2"/>
  <c r="AL1968" i="2"/>
  <c r="AL1969" i="2"/>
  <c r="AL1970" i="2"/>
  <c r="AL1971" i="2"/>
  <c r="AL1972" i="2"/>
  <c r="AL1973" i="2"/>
  <c r="AL1974" i="2"/>
  <c r="AL1975" i="2"/>
  <c r="AL1976" i="2"/>
  <c r="AL1977" i="2"/>
  <c r="AL1978" i="2"/>
  <c r="AL1979" i="2"/>
  <c r="AL1980" i="2"/>
  <c r="AL1981" i="2"/>
  <c r="AL1982" i="2"/>
  <c r="AL1983" i="2"/>
  <c r="AL1984" i="2"/>
  <c r="AL1985" i="2"/>
  <c r="AL1986" i="2"/>
  <c r="AL1987" i="2"/>
  <c r="AL1988" i="2"/>
  <c r="AL1989" i="2"/>
  <c r="AL1990" i="2"/>
  <c r="AL1991" i="2"/>
  <c r="AL1992" i="2"/>
  <c r="AL1993" i="2"/>
  <c r="AL1994" i="2"/>
  <c r="AL1995" i="2"/>
  <c r="AL1996" i="2"/>
  <c r="AL1997" i="2"/>
  <c r="AL1998" i="2"/>
  <c r="AL1999" i="2"/>
  <c r="AL2000" i="2"/>
  <c r="AL2001" i="2"/>
  <c r="AL2002" i="2"/>
  <c r="AL2003" i="2"/>
  <c r="AL2004" i="2"/>
  <c r="AL2005" i="2"/>
  <c r="AL2006" i="2"/>
  <c r="AL2007" i="2"/>
  <c r="AL2008" i="2"/>
  <c r="AL2009" i="2"/>
  <c r="AL2010" i="2"/>
  <c r="AL2011" i="2"/>
  <c r="AL2012" i="2"/>
  <c r="AL2013" i="2"/>
  <c r="AL2014" i="2"/>
  <c r="AL2015" i="2"/>
  <c r="AL2016" i="2"/>
  <c r="AL2017" i="2"/>
  <c r="AL2018" i="2"/>
  <c r="AL2019" i="2"/>
  <c r="AL2020" i="2"/>
  <c r="AL2021" i="2"/>
  <c r="AL2022" i="2"/>
  <c r="AL2023" i="2"/>
  <c r="AL2024" i="2"/>
  <c r="AL2025" i="2"/>
  <c r="AL2026" i="2"/>
  <c r="AL2027" i="2"/>
  <c r="AL2028" i="2"/>
  <c r="AL2029" i="2"/>
  <c r="AL2030" i="2"/>
  <c r="AL2031" i="2"/>
  <c r="AL2032" i="2"/>
  <c r="AL2033" i="2"/>
  <c r="AL2034" i="2"/>
  <c r="AL2035" i="2"/>
  <c r="AL2036" i="2"/>
  <c r="AL2037" i="2"/>
  <c r="AL2038" i="2"/>
  <c r="AL2039" i="2"/>
  <c r="AL2040" i="2"/>
  <c r="AL2041" i="2"/>
  <c r="AL2042" i="2"/>
  <c r="AL2043" i="2"/>
  <c r="AL2044" i="2"/>
  <c r="AL2045" i="2"/>
  <c r="AL2046" i="2"/>
  <c r="AL2047" i="2"/>
  <c r="AL2048" i="2"/>
  <c r="AL2049"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430" i="2"/>
  <c r="AM431" i="2"/>
  <c r="AM432" i="2"/>
  <c r="AM433" i="2"/>
  <c r="AM434" i="2"/>
  <c r="AM435" i="2"/>
  <c r="AM436" i="2"/>
  <c r="AM437" i="2"/>
  <c r="AM438" i="2"/>
  <c r="AM439" i="2"/>
  <c r="AM440" i="2"/>
  <c r="AM441" i="2"/>
  <c r="AM442" i="2"/>
  <c r="AM443" i="2"/>
  <c r="AM444" i="2"/>
  <c r="AM445" i="2"/>
  <c r="AM446" i="2"/>
  <c r="AM447" i="2"/>
  <c r="AM448" i="2"/>
  <c r="AM449" i="2"/>
  <c r="AM450" i="2"/>
  <c r="AM451" i="2"/>
  <c r="AM452" i="2"/>
  <c r="AM453" i="2"/>
  <c r="AM454" i="2"/>
  <c r="AM455" i="2"/>
  <c r="AM456" i="2"/>
  <c r="AM457" i="2"/>
  <c r="AM458" i="2"/>
  <c r="AM459" i="2"/>
  <c r="AM460" i="2"/>
  <c r="AM461" i="2"/>
  <c r="AM462" i="2"/>
  <c r="AM463" i="2"/>
  <c r="AM464" i="2"/>
  <c r="AM465" i="2"/>
  <c r="AM466" i="2"/>
  <c r="AM467" i="2"/>
  <c r="AM468" i="2"/>
  <c r="AM469" i="2"/>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5" i="2"/>
  <c r="AM496" i="2"/>
  <c r="AM497" i="2"/>
  <c r="AM498" i="2"/>
  <c r="AM499" i="2"/>
  <c r="AM500" i="2"/>
  <c r="AM501" i="2"/>
  <c r="AM502" i="2"/>
  <c r="AM503" i="2"/>
  <c r="AM504" i="2"/>
  <c r="AM505" i="2"/>
  <c r="AM506" i="2"/>
  <c r="AM507" i="2"/>
  <c r="AM508" i="2"/>
  <c r="AM509" i="2"/>
  <c r="AM510" i="2"/>
  <c r="AM511" i="2"/>
  <c r="AM512" i="2"/>
  <c r="AM513" i="2"/>
  <c r="AM514" i="2"/>
  <c r="AM515" i="2"/>
  <c r="AM516" i="2"/>
  <c r="AM517" i="2"/>
  <c r="AM518" i="2"/>
  <c r="AM519" i="2"/>
  <c r="AM520" i="2"/>
  <c r="AM521" i="2"/>
  <c r="AM522" i="2"/>
  <c r="AM523" i="2"/>
  <c r="AM524" i="2"/>
  <c r="AM525" i="2"/>
  <c r="AM526" i="2"/>
  <c r="AM527" i="2"/>
  <c r="AM528" i="2"/>
  <c r="AM529" i="2"/>
  <c r="AM530" i="2"/>
  <c r="AM531" i="2"/>
  <c r="AM532" i="2"/>
  <c r="AM533" i="2"/>
  <c r="AM534" i="2"/>
  <c r="AM535" i="2"/>
  <c r="AM536" i="2"/>
  <c r="AM537" i="2"/>
  <c r="AM538" i="2"/>
  <c r="AM539" i="2"/>
  <c r="AM540" i="2"/>
  <c r="AM541" i="2"/>
  <c r="AM542" i="2"/>
  <c r="AM543" i="2"/>
  <c r="AM544" i="2"/>
  <c r="AM545" i="2"/>
  <c r="AM546" i="2"/>
  <c r="AM547" i="2"/>
  <c r="AM548" i="2"/>
  <c r="AM549" i="2"/>
  <c r="AM550" i="2"/>
  <c r="AM551" i="2"/>
  <c r="AM552" i="2"/>
  <c r="AM553" i="2"/>
  <c r="AM554" i="2"/>
  <c r="AM555" i="2"/>
  <c r="AM556" i="2"/>
  <c r="AM557" i="2"/>
  <c r="AM558" i="2"/>
  <c r="AM559" i="2"/>
  <c r="AM560" i="2"/>
  <c r="AM561" i="2"/>
  <c r="AM562" i="2"/>
  <c r="AM563" i="2"/>
  <c r="AM564" i="2"/>
  <c r="AM565" i="2"/>
  <c r="AM566" i="2"/>
  <c r="AM567" i="2"/>
  <c r="AM568" i="2"/>
  <c r="AM569" i="2"/>
  <c r="AM570" i="2"/>
  <c r="AM571" i="2"/>
  <c r="AM572" i="2"/>
  <c r="AM573" i="2"/>
  <c r="AM574" i="2"/>
  <c r="AM575" i="2"/>
  <c r="AM576" i="2"/>
  <c r="AM577" i="2"/>
  <c r="AM578" i="2"/>
  <c r="AM579" i="2"/>
  <c r="AM580" i="2"/>
  <c r="AM581" i="2"/>
  <c r="AM582" i="2"/>
  <c r="AM583" i="2"/>
  <c r="AM584" i="2"/>
  <c r="AM585" i="2"/>
  <c r="AM586" i="2"/>
  <c r="AM587" i="2"/>
  <c r="AM588" i="2"/>
  <c r="AM589" i="2"/>
  <c r="AM590" i="2"/>
  <c r="AM591" i="2"/>
  <c r="AM592" i="2"/>
  <c r="AM593" i="2"/>
  <c r="AM594" i="2"/>
  <c r="AM595" i="2"/>
  <c r="AM596" i="2"/>
  <c r="AM597" i="2"/>
  <c r="AM598" i="2"/>
  <c r="AM599" i="2"/>
  <c r="AM600" i="2"/>
  <c r="AM601" i="2"/>
  <c r="AM602" i="2"/>
  <c r="AM603" i="2"/>
  <c r="AM604" i="2"/>
  <c r="AM605" i="2"/>
  <c r="AM606" i="2"/>
  <c r="AM607" i="2"/>
  <c r="AM608" i="2"/>
  <c r="AM609" i="2"/>
  <c r="AM610" i="2"/>
  <c r="AM611" i="2"/>
  <c r="AM612" i="2"/>
  <c r="AM613" i="2"/>
  <c r="AM614" i="2"/>
  <c r="AM615" i="2"/>
  <c r="AM616" i="2"/>
  <c r="AM617" i="2"/>
  <c r="AM618" i="2"/>
  <c r="AM619" i="2"/>
  <c r="AM620" i="2"/>
  <c r="AM621" i="2"/>
  <c r="AM622" i="2"/>
  <c r="AM623" i="2"/>
  <c r="AM624" i="2"/>
  <c r="AM625" i="2"/>
  <c r="AM626" i="2"/>
  <c r="AM627" i="2"/>
  <c r="AM628" i="2"/>
  <c r="AM629" i="2"/>
  <c r="AM630" i="2"/>
  <c r="AM631" i="2"/>
  <c r="AM632" i="2"/>
  <c r="AM633" i="2"/>
  <c r="AM634" i="2"/>
  <c r="AM635" i="2"/>
  <c r="AM636" i="2"/>
  <c r="AM637" i="2"/>
  <c r="AM638" i="2"/>
  <c r="AM639" i="2"/>
  <c r="AM640" i="2"/>
  <c r="AM641" i="2"/>
  <c r="AM642" i="2"/>
  <c r="AM643" i="2"/>
  <c r="AM644" i="2"/>
  <c r="AM645" i="2"/>
  <c r="AM646" i="2"/>
  <c r="AM647" i="2"/>
  <c r="AM648" i="2"/>
  <c r="AM649" i="2"/>
  <c r="AM650" i="2"/>
  <c r="AM651" i="2"/>
  <c r="AM652" i="2"/>
  <c r="AM653" i="2"/>
  <c r="AM654" i="2"/>
  <c r="AM655" i="2"/>
  <c r="AM656" i="2"/>
  <c r="AM657" i="2"/>
  <c r="AM658" i="2"/>
  <c r="AM659" i="2"/>
  <c r="AM660" i="2"/>
  <c r="AM661" i="2"/>
  <c r="AM662" i="2"/>
  <c r="AM663" i="2"/>
  <c r="AM664" i="2"/>
  <c r="AM665" i="2"/>
  <c r="AM666" i="2"/>
  <c r="AM667" i="2"/>
  <c r="AM668" i="2"/>
  <c r="AM669" i="2"/>
  <c r="AM670" i="2"/>
  <c r="AM671" i="2"/>
  <c r="AM672" i="2"/>
  <c r="AM673" i="2"/>
  <c r="AM674" i="2"/>
  <c r="AM675" i="2"/>
  <c r="AM676" i="2"/>
  <c r="AM677" i="2"/>
  <c r="AM678" i="2"/>
  <c r="AM679" i="2"/>
  <c r="AM680" i="2"/>
  <c r="AM681" i="2"/>
  <c r="AM682" i="2"/>
  <c r="AM683" i="2"/>
  <c r="AM684" i="2"/>
  <c r="AM685" i="2"/>
  <c r="AM686" i="2"/>
  <c r="AM687" i="2"/>
  <c r="AM688" i="2"/>
  <c r="AM689" i="2"/>
  <c r="AM690" i="2"/>
  <c r="AM691" i="2"/>
  <c r="AM692" i="2"/>
  <c r="AM693" i="2"/>
  <c r="AM694" i="2"/>
  <c r="AM695" i="2"/>
  <c r="AM696" i="2"/>
  <c r="AM697" i="2"/>
  <c r="AM698" i="2"/>
  <c r="AM699" i="2"/>
  <c r="AM700" i="2"/>
  <c r="AM701" i="2"/>
  <c r="AM702" i="2"/>
  <c r="AM703" i="2"/>
  <c r="AM704" i="2"/>
  <c r="AM705" i="2"/>
  <c r="AM706" i="2"/>
  <c r="AM707" i="2"/>
  <c r="AM708" i="2"/>
  <c r="AM709" i="2"/>
  <c r="AM710" i="2"/>
  <c r="AM711" i="2"/>
  <c r="AM712" i="2"/>
  <c r="AM713" i="2"/>
  <c r="AM714" i="2"/>
  <c r="AM715" i="2"/>
  <c r="AM716"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6" i="2"/>
  <c r="AM847" i="2"/>
  <c r="AM848" i="2"/>
  <c r="AM849" i="2"/>
  <c r="AM850" i="2"/>
  <c r="AM851" i="2"/>
  <c r="AM852" i="2"/>
  <c r="AM853" i="2"/>
  <c r="AM854" i="2"/>
  <c r="AM855" i="2"/>
  <c r="AM856" i="2"/>
  <c r="AM857" i="2"/>
  <c r="AM858" i="2"/>
  <c r="AM859" i="2"/>
  <c r="AM860" i="2"/>
  <c r="AM861" i="2"/>
  <c r="AM862" i="2"/>
  <c r="AM863" i="2"/>
  <c r="AM864" i="2"/>
  <c r="AM865" i="2"/>
  <c r="AM866" i="2"/>
  <c r="AM867" i="2"/>
  <c r="AM868" i="2"/>
  <c r="AM869" i="2"/>
  <c r="AM870" i="2"/>
  <c r="AM871" i="2"/>
  <c r="AM872" i="2"/>
  <c r="AM873" i="2"/>
  <c r="AM874" i="2"/>
  <c r="AM875" i="2"/>
  <c r="AM876" i="2"/>
  <c r="AM877" i="2"/>
  <c r="AM878" i="2"/>
  <c r="AM879" i="2"/>
  <c r="AM880" i="2"/>
  <c r="AM881" i="2"/>
  <c r="AM882" i="2"/>
  <c r="AM883" i="2"/>
  <c r="AM884" i="2"/>
  <c r="AM885" i="2"/>
  <c r="AM886" i="2"/>
  <c r="AM887" i="2"/>
  <c r="AM888" i="2"/>
  <c r="AM889" i="2"/>
  <c r="AM890" i="2"/>
  <c r="AM891" i="2"/>
  <c r="AM892" i="2"/>
  <c r="AM893" i="2"/>
  <c r="AM894" i="2"/>
  <c r="AM895" i="2"/>
  <c r="AM896" i="2"/>
  <c r="AM897" i="2"/>
  <c r="AM898" i="2"/>
  <c r="AM899" i="2"/>
  <c r="AM900" i="2"/>
  <c r="AM901" i="2"/>
  <c r="AM902" i="2"/>
  <c r="AM903" i="2"/>
  <c r="AM904" i="2"/>
  <c r="AM905" i="2"/>
  <c r="AM906" i="2"/>
  <c r="AM907" i="2"/>
  <c r="AM908" i="2"/>
  <c r="AM909" i="2"/>
  <c r="AM910" i="2"/>
  <c r="AM911" i="2"/>
  <c r="AM912" i="2"/>
  <c r="AM913" i="2"/>
  <c r="AM914" i="2"/>
  <c r="AM915" i="2"/>
  <c r="AM916" i="2"/>
  <c r="AM917" i="2"/>
  <c r="AM918" i="2"/>
  <c r="AM919" i="2"/>
  <c r="AM920" i="2"/>
  <c r="AM921" i="2"/>
  <c r="AM922" i="2"/>
  <c r="AM923" i="2"/>
  <c r="AM924" i="2"/>
  <c r="AM925" i="2"/>
  <c r="AM926" i="2"/>
  <c r="AM927" i="2"/>
  <c r="AM928" i="2"/>
  <c r="AM929" i="2"/>
  <c r="AM930" i="2"/>
  <c r="AM931" i="2"/>
  <c r="AM932" i="2"/>
  <c r="AM933" i="2"/>
  <c r="AM934" i="2"/>
  <c r="AM935" i="2"/>
  <c r="AM936" i="2"/>
  <c r="AM937" i="2"/>
  <c r="AM938" i="2"/>
  <c r="AM939" i="2"/>
  <c r="AM940" i="2"/>
  <c r="AM941" i="2"/>
  <c r="AM942" i="2"/>
  <c r="AM943" i="2"/>
  <c r="AM944" i="2"/>
  <c r="AM945" i="2"/>
  <c r="AM946" i="2"/>
  <c r="AM947" i="2"/>
  <c r="AM948" i="2"/>
  <c r="AM949" i="2"/>
  <c r="AM950" i="2"/>
  <c r="AM951" i="2"/>
  <c r="AM952" i="2"/>
  <c r="AM953" i="2"/>
  <c r="AM954" i="2"/>
  <c r="AM955" i="2"/>
  <c r="AM956" i="2"/>
  <c r="AM957" i="2"/>
  <c r="AM958" i="2"/>
  <c r="AM959" i="2"/>
  <c r="AM960" i="2"/>
  <c r="AM961" i="2"/>
  <c r="AM962" i="2"/>
  <c r="AM963" i="2"/>
  <c r="AM964" i="2"/>
  <c r="AM965" i="2"/>
  <c r="AM966" i="2"/>
  <c r="AM967" i="2"/>
  <c r="AM968" i="2"/>
  <c r="AM969" i="2"/>
  <c r="AM970" i="2"/>
  <c r="AM971" i="2"/>
  <c r="AM972" i="2"/>
  <c r="AM973" i="2"/>
  <c r="AM974" i="2"/>
  <c r="AM975" i="2"/>
  <c r="AM976" i="2"/>
  <c r="AM977" i="2"/>
  <c r="AM978" i="2"/>
  <c r="AM979" i="2"/>
  <c r="AM980" i="2"/>
  <c r="AM981" i="2"/>
  <c r="AM982" i="2"/>
  <c r="AM983" i="2"/>
  <c r="AM984" i="2"/>
  <c r="AM985" i="2"/>
  <c r="AM986" i="2"/>
  <c r="AM987" i="2"/>
  <c r="AM988" i="2"/>
  <c r="AM989" i="2"/>
  <c r="AM990" i="2"/>
  <c r="AM991" i="2"/>
  <c r="AM992" i="2"/>
  <c r="AM993" i="2"/>
  <c r="AM994" i="2"/>
  <c r="AM995" i="2"/>
  <c r="AM996" i="2"/>
  <c r="AM997" i="2"/>
  <c r="AM998" i="2"/>
  <c r="AM999" i="2"/>
  <c r="AM1000" i="2"/>
  <c r="AM1001" i="2"/>
  <c r="AM1002" i="2"/>
  <c r="AM1003" i="2"/>
  <c r="AM1004" i="2"/>
  <c r="AM1005" i="2"/>
  <c r="AM1006" i="2"/>
  <c r="AM1007" i="2"/>
  <c r="AM1008" i="2"/>
  <c r="AM1009" i="2"/>
  <c r="AM1010" i="2"/>
  <c r="AM1011" i="2"/>
  <c r="AM1012" i="2"/>
  <c r="AM1013" i="2"/>
  <c r="AM1014" i="2"/>
  <c r="AM1015" i="2"/>
  <c r="AM1016" i="2"/>
  <c r="AM1017" i="2"/>
  <c r="AM1018" i="2"/>
  <c r="AM1019" i="2"/>
  <c r="AM1020" i="2"/>
  <c r="AM1021" i="2"/>
  <c r="AM1022" i="2"/>
  <c r="AM1023" i="2"/>
  <c r="AM1024" i="2"/>
  <c r="AM1025" i="2"/>
  <c r="AM1026" i="2"/>
  <c r="AM1027" i="2"/>
  <c r="AM1028" i="2"/>
  <c r="AM1029" i="2"/>
  <c r="AM1030" i="2"/>
  <c r="AM1031" i="2"/>
  <c r="AM1032" i="2"/>
  <c r="AM1033" i="2"/>
  <c r="AM1034" i="2"/>
  <c r="AM1035" i="2"/>
  <c r="AM1036" i="2"/>
  <c r="AM1037" i="2"/>
  <c r="AM1038" i="2"/>
  <c r="AM1039" i="2"/>
  <c r="AM1040" i="2"/>
  <c r="AM1041" i="2"/>
  <c r="AM1042" i="2"/>
  <c r="AM1043" i="2"/>
  <c r="AM1044" i="2"/>
  <c r="AM1045" i="2"/>
  <c r="AM1046" i="2"/>
  <c r="AM1047" i="2"/>
  <c r="AM1048" i="2"/>
  <c r="AM1049" i="2"/>
  <c r="AM1050" i="2"/>
  <c r="AM1051" i="2"/>
  <c r="AM1052" i="2"/>
  <c r="AM1053" i="2"/>
  <c r="AM1054" i="2"/>
  <c r="AM1055" i="2"/>
  <c r="AM1056" i="2"/>
  <c r="AM1057" i="2"/>
  <c r="AM1058" i="2"/>
  <c r="AM1059" i="2"/>
  <c r="AM1060" i="2"/>
  <c r="AM1061" i="2"/>
  <c r="AM1062" i="2"/>
  <c r="AM1063" i="2"/>
  <c r="AM1064" i="2"/>
  <c r="AM1065" i="2"/>
  <c r="AM1066" i="2"/>
  <c r="AM1067" i="2"/>
  <c r="AM1068" i="2"/>
  <c r="AM1069" i="2"/>
  <c r="AM1070" i="2"/>
  <c r="AM1071" i="2"/>
  <c r="AM1072" i="2"/>
  <c r="AM1073" i="2"/>
  <c r="AM1074" i="2"/>
  <c r="AM1075" i="2"/>
  <c r="AM1076" i="2"/>
  <c r="AM1077" i="2"/>
  <c r="AM1078" i="2"/>
  <c r="AM1079" i="2"/>
  <c r="AM1080" i="2"/>
  <c r="AM1081" i="2"/>
  <c r="AM1082" i="2"/>
  <c r="AM1083" i="2"/>
  <c r="AM1084" i="2"/>
  <c r="AM1085" i="2"/>
  <c r="AM1086" i="2"/>
  <c r="AM1087" i="2"/>
  <c r="AM1088" i="2"/>
  <c r="AM1089" i="2"/>
  <c r="AM1090" i="2"/>
  <c r="AM1091" i="2"/>
  <c r="AM1092" i="2"/>
  <c r="AM1093" i="2"/>
  <c r="AM1094" i="2"/>
  <c r="AM1095" i="2"/>
  <c r="AM1096" i="2"/>
  <c r="AM1097" i="2"/>
  <c r="AM1098" i="2"/>
  <c r="AM1099" i="2"/>
  <c r="AM1100" i="2"/>
  <c r="AM1101" i="2"/>
  <c r="AM1102" i="2"/>
  <c r="AM1103" i="2"/>
  <c r="AM1104" i="2"/>
  <c r="AM1105" i="2"/>
  <c r="AM1106" i="2"/>
  <c r="AM1107" i="2"/>
  <c r="AM1108" i="2"/>
  <c r="AM1109" i="2"/>
  <c r="AM1110" i="2"/>
  <c r="AM1111" i="2"/>
  <c r="AM1112" i="2"/>
  <c r="AM1113" i="2"/>
  <c r="AM1114" i="2"/>
  <c r="AM1115" i="2"/>
  <c r="AM1116" i="2"/>
  <c r="AM1117" i="2"/>
  <c r="AM1118" i="2"/>
  <c r="AM1119" i="2"/>
  <c r="AM1120" i="2"/>
  <c r="AM1121" i="2"/>
  <c r="AM1122" i="2"/>
  <c r="AM1123" i="2"/>
  <c r="AM1124" i="2"/>
  <c r="AM1125" i="2"/>
  <c r="AM1126" i="2"/>
  <c r="AM1127" i="2"/>
  <c r="AM1128" i="2"/>
  <c r="AM1129" i="2"/>
  <c r="AM1130" i="2"/>
  <c r="AM1131" i="2"/>
  <c r="AM1132" i="2"/>
  <c r="AM1133" i="2"/>
  <c r="AM1134" i="2"/>
  <c r="AM1135" i="2"/>
  <c r="AM1136" i="2"/>
  <c r="AM1137" i="2"/>
  <c r="AM1138" i="2"/>
  <c r="AM1139" i="2"/>
  <c r="AM1140" i="2"/>
  <c r="AM1141" i="2"/>
  <c r="AM1142" i="2"/>
  <c r="AM1143" i="2"/>
  <c r="AM1144" i="2"/>
  <c r="AM1145" i="2"/>
  <c r="AM1146" i="2"/>
  <c r="AM1147" i="2"/>
  <c r="AM1148" i="2"/>
  <c r="AM1149" i="2"/>
  <c r="AM1150" i="2"/>
  <c r="AM1151" i="2"/>
  <c r="AM1152" i="2"/>
  <c r="AM1153" i="2"/>
  <c r="AM1154" i="2"/>
  <c r="AM1155" i="2"/>
  <c r="AM1156" i="2"/>
  <c r="AM1157" i="2"/>
  <c r="AM1158" i="2"/>
  <c r="AM1159" i="2"/>
  <c r="AM1160" i="2"/>
  <c r="AM1161" i="2"/>
  <c r="AM1162" i="2"/>
  <c r="AM1163" i="2"/>
  <c r="AM1164" i="2"/>
  <c r="AM1165" i="2"/>
  <c r="AM1166" i="2"/>
  <c r="AM1167" i="2"/>
  <c r="AM1168" i="2"/>
  <c r="AM1169" i="2"/>
  <c r="AM1170" i="2"/>
  <c r="AM1171" i="2"/>
  <c r="AM1172" i="2"/>
  <c r="AM1173" i="2"/>
  <c r="AM1174" i="2"/>
  <c r="AM1175" i="2"/>
  <c r="AM1176" i="2"/>
  <c r="AM1177" i="2"/>
  <c r="AM1178" i="2"/>
  <c r="AM1179" i="2"/>
  <c r="AM1180" i="2"/>
  <c r="AM1181" i="2"/>
  <c r="AM1182" i="2"/>
  <c r="AM1183" i="2"/>
  <c r="AM1184" i="2"/>
  <c r="AM1185" i="2"/>
  <c r="AM1186" i="2"/>
  <c r="AM1187" i="2"/>
  <c r="AM1188" i="2"/>
  <c r="AM1189" i="2"/>
  <c r="AM1190" i="2"/>
  <c r="AM1191" i="2"/>
  <c r="AM1192" i="2"/>
  <c r="AM1193" i="2"/>
  <c r="AM1194" i="2"/>
  <c r="AM1195" i="2"/>
  <c r="AM1196" i="2"/>
  <c r="AM1197" i="2"/>
  <c r="AM1198" i="2"/>
  <c r="AM1199" i="2"/>
  <c r="AM1200" i="2"/>
  <c r="AM1201" i="2"/>
  <c r="AM1202" i="2"/>
  <c r="AM1203" i="2"/>
  <c r="AM1204" i="2"/>
  <c r="AM1205" i="2"/>
  <c r="AM1206" i="2"/>
  <c r="AM1207" i="2"/>
  <c r="AM1208" i="2"/>
  <c r="AM1209" i="2"/>
  <c r="AM1210" i="2"/>
  <c r="AM1211" i="2"/>
  <c r="AM1212" i="2"/>
  <c r="AM1213" i="2"/>
  <c r="AM1214" i="2"/>
  <c r="AM1215" i="2"/>
  <c r="AM1216" i="2"/>
  <c r="AM1217" i="2"/>
  <c r="AM1218" i="2"/>
  <c r="AM1219" i="2"/>
  <c r="AM1220" i="2"/>
  <c r="AM1221" i="2"/>
  <c r="AM1222" i="2"/>
  <c r="AM1223" i="2"/>
  <c r="AM1224" i="2"/>
  <c r="AM1225" i="2"/>
  <c r="AM1226" i="2"/>
  <c r="AM1227" i="2"/>
  <c r="AM1228" i="2"/>
  <c r="AM1229" i="2"/>
  <c r="AM1230" i="2"/>
  <c r="AM1231" i="2"/>
  <c r="AM1232" i="2"/>
  <c r="AM1233" i="2"/>
  <c r="AM1234" i="2"/>
  <c r="AM1235" i="2"/>
  <c r="AM1236" i="2"/>
  <c r="AM1237" i="2"/>
  <c r="AM1238" i="2"/>
  <c r="AM1239" i="2"/>
  <c r="AM1240" i="2"/>
  <c r="AM1241" i="2"/>
  <c r="AM1242" i="2"/>
  <c r="AM1243" i="2"/>
  <c r="AM1244" i="2"/>
  <c r="AM1245" i="2"/>
  <c r="AM1246" i="2"/>
  <c r="AM1247" i="2"/>
  <c r="AM1248" i="2"/>
  <c r="AM1249" i="2"/>
  <c r="AM1250" i="2"/>
  <c r="AM1251" i="2"/>
  <c r="AM1252" i="2"/>
  <c r="AM1253" i="2"/>
  <c r="AM1254" i="2"/>
  <c r="AM1255" i="2"/>
  <c r="AM1256" i="2"/>
  <c r="AM1257" i="2"/>
  <c r="AM1258" i="2"/>
  <c r="AM1259" i="2"/>
  <c r="AM1260" i="2"/>
  <c r="AM1261" i="2"/>
  <c r="AM1262" i="2"/>
  <c r="AM1263" i="2"/>
  <c r="AM1264" i="2"/>
  <c r="AM1265" i="2"/>
  <c r="AM1266" i="2"/>
  <c r="AM1267" i="2"/>
  <c r="AM1268" i="2"/>
  <c r="AM1269" i="2"/>
  <c r="AM1270" i="2"/>
  <c r="AM1271" i="2"/>
  <c r="AM1272" i="2"/>
  <c r="AM1273" i="2"/>
  <c r="AM1274" i="2"/>
  <c r="AM1275" i="2"/>
  <c r="AM1276" i="2"/>
  <c r="AM1277" i="2"/>
  <c r="AM1278" i="2"/>
  <c r="AM1279" i="2"/>
  <c r="AM1280" i="2"/>
  <c r="AM1281" i="2"/>
  <c r="AM1282" i="2"/>
  <c r="AM1283" i="2"/>
  <c r="AM1284" i="2"/>
  <c r="AM1285" i="2"/>
  <c r="AM1286" i="2"/>
  <c r="AM1287" i="2"/>
  <c r="AM1288" i="2"/>
  <c r="AM1289" i="2"/>
  <c r="AM1290" i="2"/>
  <c r="AM1291" i="2"/>
  <c r="AM1292" i="2"/>
  <c r="AM1293" i="2"/>
  <c r="AM1294" i="2"/>
  <c r="AM1295" i="2"/>
  <c r="AM1296" i="2"/>
  <c r="AM1297" i="2"/>
  <c r="AM1298" i="2"/>
  <c r="AM1299" i="2"/>
  <c r="AM1300" i="2"/>
  <c r="AM1301" i="2"/>
  <c r="AM1302" i="2"/>
  <c r="AM1303" i="2"/>
  <c r="AM1304" i="2"/>
  <c r="AM1305" i="2"/>
  <c r="AM1306" i="2"/>
  <c r="AM1307" i="2"/>
  <c r="AM1308" i="2"/>
  <c r="AM1309" i="2"/>
  <c r="AM1310" i="2"/>
  <c r="AM1311" i="2"/>
  <c r="AM1312" i="2"/>
  <c r="AM1313" i="2"/>
  <c r="AM1314" i="2"/>
  <c r="AM1315" i="2"/>
  <c r="AM1316" i="2"/>
  <c r="AM1317" i="2"/>
  <c r="AM1318" i="2"/>
  <c r="AM1319" i="2"/>
  <c r="AM1320" i="2"/>
  <c r="AM1321" i="2"/>
  <c r="AM1322" i="2"/>
  <c r="AM1323" i="2"/>
  <c r="AM1324" i="2"/>
  <c r="AM1325" i="2"/>
  <c r="AM1326" i="2"/>
  <c r="AM1327" i="2"/>
  <c r="AM1328" i="2"/>
  <c r="AM1329" i="2"/>
  <c r="AM1330" i="2"/>
  <c r="AM1331" i="2"/>
  <c r="AM1332" i="2"/>
  <c r="AM1333" i="2"/>
  <c r="AM1334" i="2"/>
  <c r="AM1335" i="2"/>
  <c r="AM1336" i="2"/>
  <c r="AM1337" i="2"/>
  <c r="AM1338" i="2"/>
  <c r="AM1339" i="2"/>
  <c r="AM1340" i="2"/>
  <c r="AM1341" i="2"/>
  <c r="AM1342" i="2"/>
  <c r="AM1343" i="2"/>
  <c r="AM1344" i="2"/>
  <c r="AM1345" i="2"/>
  <c r="AM1346" i="2"/>
  <c r="AM1347" i="2"/>
  <c r="AM1348" i="2"/>
  <c r="AM1349" i="2"/>
  <c r="AM1350" i="2"/>
  <c r="AM1351" i="2"/>
  <c r="AM1352" i="2"/>
  <c r="AM1353" i="2"/>
  <c r="AM1354" i="2"/>
  <c r="AM1355" i="2"/>
  <c r="AM1356" i="2"/>
  <c r="AM1357" i="2"/>
  <c r="AM1358" i="2"/>
  <c r="AM1359" i="2"/>
  <c r="AM1360" i="2"/>
  <c r="AM1361" i="2"/>
  <c r="AM1362" i="2"/>
  <c r="AM1363" i="2"/>
  <c r="AM1364" i="2"/>
  <c r="AM1365" i="2"/>
  <c r="AM1366" i="2"/>
  <c r="AM1367" i="2"/>
  <c r="AM1368" i="2"/>
  <c r="AM1369" i="2"/>
  <c r="AM1370" i="2"/>
  <c r="AM1371" i="2"/>
  <c r="AM1372" i="2"/>
  <c r="AM1373" i="2"/>
  <c r="AM1374" i="2"/>
  <c r="AM1375" i="2"/>
  <c r="AM1376" i="2"/>
  <c r="AM1377" i="2"/>
  <c r="AM1378" i="2"/>
  <c r="AM1379" i="2"/>
  <c r="AM1380" i="2"/>
  <c r="AM1381" i="2"/>
  <c r="AM1382" i="2"/>
  <c r="AM1383" i="2"/>
  <c r="AM1384" i="2"/>
  <c r="AM1385" i="2"/>
  <c r="AM1386" i="2"/>
  <c r="AM1387" i="2"/>
  <c r="AM1388" i="2"/>
  <c r="AM1389" i="2"/>
  <c r="AM1390" i="2"/>
  <c r="AM1391" i="2"/>
  <c r="AM1392" i="2"/>
  <c r="AM1393" i="2"/>
  <c r="AM1394" i="2"/>
  <c r="AM1395" i="2"/>
  <c r="AM1396" i="2"/>
  <c r="AM1397" i="2"/>
  <c r="AM1398" i="2"/>
  <c r="AM1399" i="2"/>
  <c r="AM1400" i="2"/>
  <c r="AM1401" i="2"/>
  <c r="AM1402" i="2"/>
  <c r="AM1403" i="2"/>
  <c r="AM1404" i="2"/>
  <c r="AM1405" i="2"/>
  <c r="AM1406" i="2"/>
  <c r="AM1407" i="2"/>
  <c r="AM1408" i="2"/>
  <c r="AM1409" i="2"/>
  <c r="AM1410" i="2"/>
  <c r="AM1411" i="2"/>
  <c r="AM1412" i="2"/>
  <c r="AM1413" i="2"/>
  <c r="AM1414" i="2"/>
  <c r="AM1415" i="2"/>
  <c r="AM1416" i="2"/>
  <c r="AM1417" i="2"/>
  <c r="AM1418" i="2"/>
  <c r="AM1419" i="2"/>
  <c r="AM1420" i="2"/>
  <c r="AM1421" i="2"/>
  <c r="AM1422" i="2"/>
  <c r="AM1423" i="2"/>
  <c r="AM1424" i="2"/>
  <c r="AM1425" i="2"/>
  <c r="AM1426" i="2"/>
  <c r="AM1427" i="2"/>
  <c r="AM1428" i="2"/>
  <c r="AM1429" i="2"/>
  <c r="AM1430" i="2"/>
  <c r="AM1431" i="2"/>
  <c r="AM1432" i="2"/>
  <c r="AM1433" i="2"/>
  <c r="AM1434" i="2"/>
  <c r="AM1435" i="2"/>
  <c r="AM1436" i="2"/>
  <c r="AM1437" i="2"/>
  <c r="AM1438" i="2"/>
  <c r="AM1439" i="2"/>
  <c r="AM1440" i="2"/>
  <c r="AM1441" i="2"/>
  <c r="AM1442" i="2"/>
  <c r="AM1443" i="2"/>
  <c r="AM1444" i="2"/>
  <c r="AM1445" i="2"/>
  <c r="AM1446" i="2"/>
  <c r="AM1447" i="2"/>
  <c r="AM1448" i="2"/>
  <c r="AM1449" i="2"/>
  <c r="AM1450" i="2"/>
  <c r="AM1451" i="2"/>
  <c r="AM1452" i="2"/>
  <c r="AM1453" i="2"/>
  <c r="AM1454" i="2"/>
  <c r="AM1455" i="2"/>
  <c r="AM1456" i="2"/>
  <c r="AM1457" i="2"/>
  <c r="AM1458" i="2"/>
  <c r="AM1459" i="2"/>
  <c r="AM1460" i="2"/>
  <c r="AM1461" i="2"/>
  <c r="AM1462" i="2"/>
  <c r="AM1463" i="2"/>
  <c r="AM1464" i="2"/>
  <c r="AM1465" i="2"/>
  <c r="AM1466" i="2"/>
  <c r="AM1467" i="2"/>
  <c r="AM1468" i="2"/>
  <c r="AM1469" i="2"/>
  <c r="AM1470" i="2"/>
  <c r="AM1471" i="2"/>
  <c r="AM1472" i="2"/>
  <c r="AM1473" i="2"/>
  <c r="AM1474" i="2"/>
  <c r="AM1475" i="2"/>
  <c r="AM1476" i="2"/>
  <c r="AM1477" i="2"/>
  <c r="AM1478" i="2"/>
  <c r="AM1479" i="2"/>
  <c r="AM1480" i="2"/>
  <c r="AM1481" i="2"/>
  <c r="AM1482" i="2"/>
  <c r="AM1483" i="2"/>
  <c r="AM1484" i="2"/>
  <c r="AM1485" i="2"/>
  <c r="AM1486" i="2"/>
  <c r="AM1487" i="2"/>
  <c r="AM1488" i="2"/>
  <c r="AM1489" i="2"/>
  <c r="AM1490" i="2"/>
  <c r="AM1491" i="2"/>
  <c r="AM1492" i="2"/>
  <c r="AM1493" i="2"/>
  <c r="AM1494" i="2"/>
  <c r="AM1495" i="2"/>
  <c r="AM1496" i="2"/>
  <c r="AM1497" i="2"/>
  <c r="AM1498" i="2"/>
  <c r="AM1499" i="2"/>
  <c r="AM1500" i="2"/>
  <c r="AM1501" i="2"/>
  <c r="AM1502" i="2"/>
  <c r="AM1503" i="2"/>
  <c r="AM1504" i="2"/>
  <c r="AM1505" i="2"/>
  <c r="AM1506" i="2"/>
  <c r="AM1507" i="2"/>
  <c r="AM1508" i="2"/>
  <c r="AM1509" i="2"/>
  <c r="AM1510" i="2"/>
  <c r="AM1511" i="2"/>
  <c r="AM1512" i="2"/>
  <c r="AM1513" i="2"/>
  <c r="AM1514" i="2"/>
  <c r="AM1515" i="2"/>
  <c r="AM1516" i="2"/>
  <c r="AM1517" i="2"/>
  <c r="AM1518" i="2"/>
  <c r="AM1519" i="2"/>
  <c r="AM1520" i="2"/>
  <c r="AM1521" i="2"/>
  <c r="AM1522" i="2"/>
  <c r="AM1523" i="2"/>
  <c r="AM1524" i="2"/>
  <c r="AM1525" i="2"/>
  <c r="AM1526" i="2"/>
  <c r="AM1527" i="2"/>
  <c r="AM1528" i="2"/>
  <c r="AM1529" i="2"/>
  <c r="AM1530" i="2"/>
  <c r="AM1531" i="2"/>
  <c r="AM1532" i="2"/>
  <c r="AM1533" i="2"/>
  <c r="AM1534" i="2"/>
  <c r="AM1535" i="2"/>
  <c r="AM1536" i="2"/>
  <c r="AM1537" i="2"/>
  <c r="AM1538" i="2"/>
  <c r="AM1539" i="2"/>
  <c r="AM1540" i="2"/>
  <c r="AM1541" i="2"/>
  <c r="AM1542" i="2"/>
  <c r="AM1543" i="2"/>
  <c r="AM1544" i="2"/>
  <c r="AM1545" i="2"/>
  <c r="AM1546" i="2"/>
  <c r="AM1547" i="2"/>
  <c r="AM1548" i="2"/>
  <c r="AM1549" i="2"/>
  <c r="AM1550" i="2"/>
  <c r="AM1551" i="2"/>
  <c r="AM1552" i="2"/>
  <c r="AM1553" i="2"/>
  <c r="AM1554" i="2"/>
  <c r="AM1555" i="2"/>
  <c r="AM1556" i="2"/>
  <c r="AM1557" i="2"/>
  <c r="AM1558" i="2"/>
  <c r="AM1559" i="2"/>
  <c r="AM1560" i="2"/>
  <c r="AM1561" i="2"/>
  <c r="AM1562" i="2"/>
  <c r="AM1563" i="2"/>
  <c r="AM1564" i="2"/>
  <c r="AM1565" i="2"/>
  <c r="AM1566" i="2"/>
  <c r="AM1567" i="2"/>
  <c r="AM1568" i="2"/>
  <c r="AM1569" i="2"/>
  <c r="AM1570" i="2"/>
  <c r="AM1571" i="2"/>
  <c r="AM1572" i="2"/>
  <c r="AM1573" i="2"/>
  <c r="AM1574" i="2"/>
  <c r="AM1575" i="2"/>
  <c r="AM1576" i="2"/>
  <c r="AM1577" i="2"/>
  <c r="AM1578" i="2"/>
  <c r="AM1579" i="2"/>
  <c r="AM1580" i="2"/>
  <c r="AM1581" i="2"/>
  <c r="AM1582" i="2"/>
  <c r="AM1583" i="2"/>
  <c r="AM1584" i="2"/>
  <c r="AM1585" i="2"/>
  <c r="AM1586" i="2"/>
  <c r="AM1587" i="2"/>
  <c r="AM1588" i="2"/>
  <c r="AM1589" i="2"/>
  <c r="AM1590" i="2"/>
  <c r="AM1591" i="2"/>
  <c r="AM1592" i="2"/>
  <c r="AM1593" i="2"/>
  <c r="AM1594" i="2"/>
  <c r="AM1595" i="2"/>
  <c r="AM1596" i="2"/>
  <c r="AM1597" i="2"/>
  <c r="AM1598" i="2"/>
  <c r="AM1599" i="2"/>
  <c r="AM1600" i="2"/>
  <c r="AM1601" i="2"/>
  <c r="AM1602" i="2"/>
  <c r="AM1603" i="2"/>
  <c r="AM1604" i="2"/>
  <c r="AM1605" i="2"/>
  <c r="AM1606" i="2"/>
  <c r="AM1607" i="2"/>
  <c r="AM1608" i="2"/>
  <c r="AM1609" i="2"/>
  <c r="AM1610" i="2"/>
  <c r="AM1611" i="2"/>
  <c r="AM1612" i="2"/>
  <c r="AM1613" i="2"/>
  <c r="AM1614" i="2"/>
  <c r="AM1615" i="2"/>
  <c r="AM1616" i="2"/>
  <c r="AM1617" i="2"/>
  <c r="AM1618" i="2"/>
  <c r="AM1619" i="2"/>
  <c r="AM1620" i="2"/>
  <c r="AM1621" i="2"/>
  <c r="AM1622" i="2"/>
  <c r="AM1623" i="2"/>
  <c r="AM1624" i="2"/>
  <c r="AM1625" i="2"/>
  <c r="AM1626" i="2"/>
  <c r="AM1627" i="2"/>
  <c r="AM1628" i="2"/>
  <c r="AM1629" i="2"/>
  <c r="AM1630" i="2"/>
  <c r="AM1631" i="2"/>
  <c r="AM1632" i="2"/>
  <c r="AM1633" i="2"/>
  <c r="AM1634" i="2"/>
  <c r="AM1635" i="2"/>
  <c r="AM1636" i="2"/>
  <c r="AM1637" i="2"/>
  <c r="AM1638" i="2"/>
  <c r="AM1639" i="2"/>
  <c r="AM1640" i="2"/>
  <c r="AM1641" i="2"/>
  <c r="AM1642" i="2"/>
  <c r="AM1643" i="2"/>
  <c r="AM1644" i="2"/>
  <c r="AM1645" i="2"/>
  <c r="AM1646" i="2"/>
  <c r="AM1647" i="2"/>
  <c r="AM1648" i="2"/>
  <c r="AM1649" i="2"/>
  <c r="AM1650" i="2"/>
  <c r="AM1651" i="2"/>
  <c r="AM1652" i="2"/>
  <c r="AM1653" i="2"/>
  <c r="AM1654" i="2"/>
  <c r="AM1655" i="2"/>
  <c r="AM1656" i="2"/>
  <c r="AM1657" i="2"/>
  <c r="AM1658" i="2"/>
  <c r="AM1659" i="2"/>
  <c r="AM1660" i="2"/>
  <c r="AM1661" i="2"/>
  <c r="AM1662" i="2"/>
  <c r="AM1663" i="2"/>
  <c r="AM1664" i="2"/>
  <c r="AM1665" i="2"/>
  <c r="AM1666" i="2"/>
  <c r="AM1667" i="2"/>
  <c r="AM1668" i="2"/>
  <c r="AM1669" i="2"/>
  <c r="AM1670" i="2"/>
  <c r="AM1671" i="2"/>
  <c r="AM1672" i="2"/>
  <c r="AM1673" i="2"/>
  <c r="AM1674" i="2"/>
  <c r="AM1675" i="2"/>
  <c r="AM1676" i="2"/>
  <c r="AM1677" i="2"/>
  <c r="AM1678" i="2"/>
  <c r="AM1679" i="2"/>
  <c r="AM1680" i="2"/>
  <c r="AM1681" i="2"/>
  <c r="AM1682" i="2"/>
  <c r="AM1683" i="2"/>
  <c r="AM1684" i="2"/>
  <c r="AM1685" i="2"/>
  <c r="AM1686" i="2"/>
  <c r="AM1687" i="2"/>
  <c r="AM1688" i="2"/>
  <c r="AM1689" i="2"/>
  <c r="AM1690" i="2"/>
  <c r="AM1691" i="2"/>
  <c r="AM1692" i="2"/>
  <c r="AM1693" i="2"/>
  <c r="AM1694" i="2"/>
  <c r="AM1695" i="2"/>
  <c r="AM1696" i="2"/>
  <c r="AM1697" i="2"/>
  <c r="AM1698" i="2"/>
  <c r="AM1699" i="2"/>
  <c r="AM1700" i="2"/>
  <c r="AM1701" i="2"/>
  <c r="AM1702" i="2"/>
  <c r="AM1703" i="2"/>
  <c r="AM1704" i="2"/>
  <c r="AM1705" i="2"/>
  <c r="AM1706" i="2"/>
  <c r="AM1707" i="2"/>
  <c r="AM1708" i="2"/>
  <c r="AM1709" i="2"/>
  <c r="AM1710" i="2"/>
  <c r="AM1711" i="2"/>
  <c r="AM1712" i="2"/>
  <c r="AM1713" i="2"/>
  <c r="AM1714" i="2"/>
  <c r="AM1715" i="2"/>
  <c r="AM1716" i="2"/>
  <c r="AM1717" i="2"/>
  <c r="AM1718" i="2"/>
  <c r="AM1719" i="2"/>
  <c r="AM1720" i="2"/>
  <c r="AM1721" i="2"/>
  <c r="AM1722" i="2"/>
  <c r="AM1723" i="2"/>
  <c r="AM1724" i="2"/>
  <c r="AM1725" i="2"/>
  <c r="AM1726" i="2"/>
  <c r="AM1727" i="2"/>
  <c r="AM1728" i="2"/>
  <c r="AM1729" i="2"/>
  <c r="AM1730" i="2"/>
  <c r="AM1731" i="2"/>
  <c r="AM1732" i="2"/>
  <c r="AM1733" i="2"/>
  <c r="AM1734" i="2"/>
  <c r="AM1735" i="2"/>
  <c r="AM1736" i="2"/>
  <c r="AM1737" i="2"/>
  <c r="AM1738" i="2"/>
  <c r="AM1739" i="2"/>
  <c r="AM1740" i="2"/>
  <c r="AM1741" i="2"/>
  <c r="AM1742" i="2"/>
  <c r="AM1743" i="2"/>
  <c r="AM1744" i="2"/>
  <c r="AM1745" i="2"/>
  <c r="AM1746" i="2"/>
  <c r="AM1747" i="2"/>
  <c r="AM1748" i="2"/>
  <c r="AM1749" i="2"/>
  <c r="AM1750" i="2"/>
  <c r="AM1751" i="2"/>
  <c r="AM1752" i="2"/>
  <c r="AM1753" i="2"/>
  <c r="AM1754" i="2"/>
  <c r="AM1755" i="2"/>
  <c r="AM1756" i="2"/>
  <c r="AM1757" i="2"/>
  <c r="AM1758" i="2"/>
  <c r="AM1759" i="2"/>
  <c r="AM1760" i="2"/>
  <c r="AM1761" i="2"/>
  <c r="AM1762" i="2"/>
  <c r="AM1763" i="2"/>
  <c r="AM1764" i="2"/>
  <c r="AM1765" i="2"/>
  <c r="AM1766" i="2"/>
  <c r="AM1767" i="2"/>
  <c r="AM1768" i="2"/>
  <c r="AM1769" i="2"/>
  <c r="AM1770" i="2"/>
  <c r="AM1771" i="2"/>
  <c r="AM1772" i="2"/>
  <c r="AM1773" i="2"/>
  <c r="AM1774" i="2"/>
  <c r="AM1775" i="2"/>
  <c r="AM1776" i="2"/>
  <c r="AM1777" i="2"/>
  <c r="AM1778" i="2"/>
  <c r="AM1779" i="2"/>
  <c r="AM1780" i="2"/>
  <c r="AM1781" i="2"/>
  <c r="AM1782" i="2"/>
  <c r="AM1783" i="2"/>
  <c r="AM1784" i="2"/>
  <c r="AM1785" i="2"/>
  <c r="AM1786" i="2"/>
  <c r="AM1787" i="2"/>
  <c r="AM1788" i="2"/>
  <c r="AM1789" i="2"/>
  <c r="AM1790" i="2"/>
  <c r="AM1791" i="2"/>
  <c r="AM1792" i="2"/>
  <c r="AM1793" i="2"/>
  <c r="AM1794" i="2"/>
  <c r="AM1795" i="2"/>
  <c r="AM1796" i="2"/>
  <c r="AM1797" i="2"/>
  <c r="AM1798" i="2"/>
  <c r="AM1799" i="2"/>
  <c r="AM1800" i="2"/>
  <c r="AM1801" i="2"/>
  <c r="AM1802" i="2"/>
  <c r="AM1803" i="2"/>
  <c r="AM1804" i="2"/>
  <c r="AM1805" i="2"/>
  <c r="AM1806" i="2"/>
  <c r="AM1807" i="2"/>
  <c r="AM1808" i="2"/>
  <c r="AM1809" i="2"/>
  <c r="AM1810" i="2"/>
  <c r="AM1811" i="2"/>
  <c r="AM1812" i="2"/>
  <c r="AM1813" i="2"/>
  <c r="AM1814" i="2"/>
  <c r="AM1815" i="2"/>
  <c r="AM1816" i="2"/>
  <c r="AM1817" i="2"/>
  <c r="AM1818" i="2"/>
  <c r="AM1819" i="2"/>
  <c r="AM1820" i="2"/>
  <c r="AM1821" i="2"/>
  <c r="AM1822" i="2"/>
  <c r="AM1823" i="2"/>
  <c r="AM1824" i="2"/>
  <c r="AM1825" i="2"/>
  <c r="AM1826" i="2"/>
  <c r="AM1827" i="2"/>
  <c r="AM1828" i="2"/>
  <c r="AM1829" i="2"/>
  <c r="AM1830" i="2"/>
  <c r="AM1831" i="2"/>
  <c r="AM1832" i="2"/>
  <c r="AM1833" i="2"/>
  <c r="AM1834" i="2"/>
  <c r="AM1835" i="2"/>
  <c r="AM1836" i="2"/>
  <c r="AM1837" i="2"/>
  <c r="AM1838" i="2"/>
  <c r="AM1839" i="2"/>
  <c r="AM1840" i="2"/>
  <c r="AM1841" i="2"/>
  <c r="AM1842" i="2"/>
  <c r="AM1843" i="2"/>
  <c r="AM1844" i="2"/>
  <c r="AM1845" i="2"/>
  <c r="AM1846" i="2"/>
  <c r="AM1847" i="2"/>
  <c r="AM1848" i="2"/>
  <c r="AM1849" i="2"/>
  <c r="AM1850" i="2"/>
  <c r="AM1851" i="2"/>
  <c r="AM1852" i="2"/>
  <c r="AM1853" i="2"/>
  <c r="AM1854" i="2"/>
  <c r="AM1855" i="2"/>
  <c r="AM1856" i="2"/>
  <c r="AM1857" i="2"/>
  <c r="AM1858" i="2"/>
  <c r="AM1859" i="2"/>
  <c r="AM1860" i="2"/>
  <c r="AM1861" i="2"/>
  <c r="AM1862" i="2"/>
  <c r="AM1863" i="2"/>
  <c r="AM1864" i="2"/>
  <c r="AM1865" i="2"/>
  <c r="AM1866" i="2"/>
  <c r="AM1867" i="2"/>
  <c r="AM1868" i="2"/>
  <c r="AM1869" i="2"/>
  <c r="AM1870" i="2"/>
  <c r="AM1871" i="2"/>
  <c r="AM1872" i="2"/>
  <c r="AM1873" i="2"/>
  <c r="AM1874" i="2"/>
  <c r="AM1875" i="2"/>
  <c r="AM1876" i="2"/>
  <c r="AM1877" i="2"/>
  <c r="AM1878" i="2"/>
  <c r="AM1879" i="2"/>
  <c r="AM1880" i="2"/>
  <c r="AM1881" i="2"/>
  <c r="AM1882" i="2"/>
  <c r="AM1883" i="2"/>
  <c r="AM1884" i="2"/>
  <c r="AM1885" i="2"/>
  <c r="AM1886" i="2"/>
  <c r="AM1887" i="2"/>
  <c r="AM1888" i="2"/>
  <c r="AM1889" i="2"/>
  <c r="AM1890" i="2"/>
  <c r="AM1891" i="2"/>
  <c r="AM1892" i="2"/>
  <c r="AM1893" i="2"/>
  <c r="AM1894" i="2"/>
  <c r="AM1895" i="2"/>
  <c r="AM1896" i="2"/>
  <c r="AM1897" i="2"/>
  <c r="AM1898" i="2"/>
  <c r="AM1899" i="2"/>
  <c r="AM1900" i="2"/>
  <c r="AM1901" i="2"/>
  <c r="AM1902" i="2"/>
  <c r="AM1903" i="2"/>
  <c r="AM1904" i="2"/>
  <c r="AM1905" i="2"/>
  <c r="AM1906" i="2"/>
  <c r="AM1907" i="2"/>
  <c r="AM1908" i="2"/>
  <c r="AM1909" i="2"/>
  <c r="AM1910" i="2"/>
  <c r="AM1911" i="2"/>
  <c r="AM1912" i="2"/>
  <c r="AM1913" i="2"/>
  <c r="AM1914" i="2"/>
  <c r="AM1915" i="2"/>
  <c r="AM1916" i="2"/>
  <c r="AM1917" i="2"/>
  <c r="AM1918" i="2"/>
  <c r="AM1919" i="2"/>
  <c r="AM1920" i="2"/>
  <c r="AM1921" i="2"/>
  <c r="AM1922" i="2"/>
  <c r="AM1923" i="2"/>
  <c r="AM1924" i="2"/>
  <c r="AM1925" i="2"/>
  <c r="AM1926" i="2"/>
  <c r="AM1927" i="2"/>
  <c r="AM1928" i="2"/>
  <c r="AM1929" i="2"/>
  <c r="AM1930" i="2"/>
  <c r="AM1931" i="2"/>
  <c r="AM1932" i="2"/>
  <c r="AM1933" i="2"/>
  <c r="AM1934" i="2"/>
  <c r="AM1935" i="2"/>
  <c r="AM1936" i="2"/>
  <c r="AM1937" i="2"/>
  <c r="AM1938" i="2"/>
  <c r="AM1939" i="2"/>
  <c r="AM1940" i="2"/>
  <c r="AM1941" i="2"/>
  <c r="AM1942" i="2"/>
  <c r="AM1943" i="2"/>
  <c r="AM1944" i="2"/>
  <c r="AM1945" i="2"/>
  <c r="AM1946" i="2"/>
  <c r="AM1947" i="2"/>
  <c r="AM1948" i="2"/>
  <c r="AM1949" i="2"/>
  <c r="AM1950" i="2"/>
  <c r="AM1951" i="2"/>
  <c r="AM1952" i="2"/>
  <c r="AM1953" i="2"/>
  <c r="AM1954" i="2"/>
  <c r="AM1955" i="2"/>
  <c r="AM1956" i="2"/>
  <c r="AM1957" i="2"/>
  <c r="AM1958" i="2"/>
  <c r="AM1959" i="2"/>
  <c r="AM1960" i="2"/>
  <c r="AM1961" i="2"/>
  <c r="AM1962" i="2"/>
  <c r="AM1963" i="2"/>
  <c r="AM1964" i="2"/>
  <c r="AM1965" i="2"/>
  <c r="AM1966" i="2"/>
  <c r="AM1967" i="2"/>
  <c r="AM1968" i="2"/>
  <c r="AM1969" i="2"/>
  <c r="AM1970" i="2"/>
  <c r="AM1971" i="2"/>
  <c r="AM1972" i="2"/>
  <c r="AM1973" i="2"/>
  <c r="AM1974" i="2"/>
  <c r="AM1975" i="2"/>
  <c r="AM1976" i="2"/>
  <c r="AM1977" i="2"/>
  <c r="AM1978" i="2"/>
  <c r="AM1979" i="2"/>
  <c r="AM1980" i="2"/>
  <c r="AM1981" i="2"/>
  <c r="AM1982" i="2"/>
  <c r="AM1983" i="2"/>
  <c r="AM1984" i="2"/>
  <c r="AM1985" i="2"/>
  <c r="AM1986" i="2"/>
  <c r="AM1987" i="2"/>
  <c r="AM1988" i="2"/>
  <c r="AM1989" i="2"/>
  <c r="AM1990" i="2"/>
  <c r="AM1991" i="2"/>
  <c r="AM1992" i="2"/>
  <c r="AM1993" i="2"/>
  <c r="AM1994" i="2"/>
  <c r="AM1995" i="2"/>
  <c r="AM1996" i="2"/>
  <c r="AM1997" i="2"/>
  <c r="AM1998" i="2"/>
  <c r="AM1999" i="2"/>
  <c r="AM2000" i="2"/>
  <c r="AM2001" i="2"/>
  <c r="AM2002" i="2"/>
  <c r="AM2003" i="2"/>
  <c r="AM2004" i="2"/>
  <c r="AM2005" i="2"/>
  <c r="AM2006" i="2"/>
  <c r="AM2007" i="2"/>
  <c r="AM2008" i="2"/>
  <c r="AM2009" i="2"/>
  <c r="AM2010" i="2"/>
  <c r="AM2011" i="2"/>
  <c r="AM2012" i="2"/>
  <c r="AM2013" i="2"/>
  <c r="AM2014" i="2"/>
  <c r="AM2015" i="2"/>
  <c r="AM2016" i="2"/>
  <c r="AM2017" i="2"/>
  <c r="AM2018" i="2"/>
  <c r="AM2019" i="2"/>
  <c r="AM2020" i="2"/>
  <c r="AM2021" i="2"/>
  <c r="AM2022" i="2"/>
  <c r="AM2023" i="2"/>
  <c r="AM2024" i="2"/>
  <c r="AM2025" i="2"/>
  <c r="AM2026" i="2"/>
  <c r="AM2027" i="2"/>
  <c r="AM2028" i="2"/>
  <c r="AM2029" i="2"/>
  <c r="AM2030" i="2"/>
  <c r="AM2031" i="2"/>
  <c r="AM2032" i="2"/>
  <c r="AM2033" i="2"/>
  <c r="AM2034" i="2"/>
  <c r="AM2035" i="2"/>
  <c r="AM2036" i="2"/>
  <c r="AM2037" i="2"/>
  <c r="AM2038" i="2"/>
  <c r="AM2039" i="2"/>
  <c r="AM2040" i="2"/>
  <c r="AM2041" i="2"/>
  <c r="AM2042" i="2"/>
  <c r="AM2043" i="2"/>
  <c r="AM2044" i="2"/>
  <c r="AM2045" i="2"/>
  <c r="AM2046" i="2"/>
  <c r="AM2047" i="2"/>
  <c r="AM2048" i="2"/>
  <c r="AM2049"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AA2742" i="2"/>
  <c r="AA2743" i="2"/>
  <c r="AA2744" i="2"/>
  <c r="AA2745" i="2"/>
  <c r="AA2746" i="2"/>
  <c r="AA2747" i="2"/>
  <c r="AA2748" i="2"/>
  <c r="AA2749" i="2"/>
  <c r="AA2750" i="2"/>
  <c r="AA2751" i="2"/>
  <c r="AA2752" i="2"/>
  <c r="AA2753" i="2"/>
  <c r="AA2754" i="2"/>
  <c r="AA2755" i="2"/>
  <c r="AA2756" i="2"/>
  <c r="AA2757" i="2"/>
  <c r="AE2757" i="2" s="1"/>
  <c r="AA2758" i="2"/>
  <c r="AE2758" i="2" s="1"/>
  <c r="AA2759" i="2"/>
  <c r="AE2759" i="2" s="1"/>
  <c r="AA2760" i="2"/>
  <c r="AA2761" i="2"/>
  <c r="AA2762" i="2"/>
  <c r="AA2763" i="2"/>
  <c r="AA2764" i="2"/>
  <c r="AA2765" i="2"/>
  <c r="AE2765" i="2" s="1"/>
  <c r="AA2766" i="2"/>
  <c r="AA2767" i="2"/>
  <c r="AA2768" i="2"/>
  <c r="AA2769" i="2"/>
  <c r="AE2769" i="2" s="1"/>
  <c r="AA2770" i="2"/>
  <c r="AA2771" i="2"/>
  <c r="AA2772" i="2"/>
  <c r="AA2773" i="2"/>
  <c r="AA2774" i="2"/>
  <c r="AA2775" i="2"/>
  <c r="AA2776" i="2"/>
  <c r="AA2777" i="2"/>
  <c r="AA2778" i="2"/>
  <c r="AA2779" i="2"/>
  <c r="AA2780" i="2"/>
  <c r="AA2781" i="2"/>
  <c r="AA2782" i="2"/>
  <c r="AE2782" i="2" s="1"/>
  <c r="AA2783" i="2"/>
  <c r="AE2783" i="2" s="1"/>
  <c r="AA2784" i="2"/>
  <c r="AA2785" i="2"/>
  <c r="AA2786" i="2"/>
  <c r="AA2787" i="2"/>
  <c r="AA2788" i="2"/>
  <c r="AA2789" i="2"/>
  <c r="AE2789" i="2" s="1"/>
  <c r="AA2790" i="2"/>
  <c r="AA2791" i="2"/>
  <c r="AA2792" i="2"/>
  <c r="AA2793" i="2"/>
  <c r="AE2793" i="2" s="1"/>
  <c r="AA2794" i="2"/>
  <c r="AA2795" i="2"/>
  <c r="AA2796" i="2"/>
  <c r="AA2797" i="2"/>
  <c r="AA2798" i="2"/>
  <c r="AA2799" i="2"/>
  <c r="AA2800" i="2"/>
  <c r="AA2801" i="2"/>
  <c r="AA2802" i="2"/>
  <c r="AA2803" i="2"/>
  <c r="AA2804" i="2"/>
  <c r="AA2805" i="2"/>
  <c r="AA2806" i="2"/>
  <c r="AA2807" i="2"/>
  <c r="AA2808" i="2"/>
  <c r="AA2809" i="2"/>
  <c r="AA2810" i="2"/>
  <c r="AA2811" i="2"/>
  <c r="AA2812" i="2"/>
  <c r="AA2813" i="2"/>
  <c r="AA2814" i="2"/>
  <c r="AA2815" i="2"/>
  <c r="AA2816" i="2"/>
  <c r="AA2817" i="2"/>
  <c r="AA2818" i="2"/>
  <c r="AA2819" i="2"/>
  <c r="AA2820" i="2"/>
  <c r="AA2821" i="2"/>
  <c r="AA2822" i="2"/>
  <c r="AA2823" i="2"/>
  <c r="AA2824" i="2"/>
  <c r="AA2825" i="2"/>
  <c r="AA2826" i="2"/>
  <c r="AA2827" i="2"/>
  <c r="AA2828" i="2"/>
  <c r="AA2829" i="2"/>
  <c r="AA2830" i="2"/>
  <c r="AA2831" i="2"/>
  <c r="AA2832" i="2"/>
  <c r="AA2833" i="2"/>
  <c r="AA2834" i="2"/>
  <c r="AA2835" i="2"/>
  <c r="AA2836" i="2"/>
  <c r="AA2837" i="2"/>
  <c r="AA2838" i="2"/>
  <c r="AA2839" i="2"/>
  <c r="AA2840" i="2"/>
  <c r="AE2840" i="2" s="1"/>
  <c r="AA2841" i="2"/>
  <c r="AA2842" i="2"/>
  <c r="AA2843" i="2"/>
  <c r="AA2844" i="2"/>
  <c r="AA2845" i="2"/>
  <c r="AA2846" i="2"/>
  <c r="AA2847" i="2"/>
  <c r="AA2848" i="2"/>
  <c r="AA2849" i="2"/>
  <c r="AA2850" i="2"/>
  <c r="AA2851" i="2"/>
  <c r="AA2852" i="2"/>
  <c r="AA2853" i="2"/>
  <c r="AA2854" i="2"/>
  <c r="AA2855" i="2"/>
  <c r="AA2856" i="2"/>
  <c r="AA2857" i="2"/>
  <c r="AA2858" i="2"/>
  <c r="AA2859" i="2"/>
  <c r="AA2860" i="2"/>
  <c r="AA2861" i="2"/>
  <c r="AA2862" i="2"/>
  <c r="AA2863" i="2"/>
  <c r="AA2864" i="2"/>
  <c r="AE2864" i="2" s="1"/>
  <c r="AA2865" i="2"/>
  <c r="AA2866" i="2"/>
  <c r="AA2867" i="2"/>
  <c r="AA2868" i="2"/>
  <c r="AA2869" i="2"/>
  <c r="AA2870" i="2"/>
  <c r="AA2871" i="2"/>
  <c r="AA2872" i="2"/>
  <c r="AA2873" i="2"/>
  <c r="AA2874" i="2"/>
  <c r="AA2875" i="2"/>
  <c r="AA2876" i="2"/>
  <c r="AA2877" i="2"/>
  <c r="AA2878" i="2"/>
  <c r="AA2879" i="2"/>
  <c r="AA2880" i="2"/>
  <c r="AA2881" i="2"/>
  <c r="AA2882" i="2"/>
  <c r="AA2883" i="2"/>
  <c r="AA2884" i="2"/>
  <c r="AA2885" i="2"/>
  <c r="AA2886" i="2"/>
  <c r="AA2887" i="2"/>
  <c r="AA2888" i="2"/>
  <c r="AE2888" i="2" s="1"/>
  <c r="AA2889" i="2"/>
  <c r="AA2890" i="2"/>
  <c r="AA2891" i="2"/>
  <c r="AA2892" i="2"/>
  <c r="AA2893" i="2"/>
  <c r="AA2894" i="2"/>
  <c r="AA2895" i="2"/>
  <c r="AA2896" i="2"/>
  <c r="AA2897" i="2"/>
  <c r="AA2898" i="2"/>
  <c r="AA2899" i="2"/>
  <c r="AA2900" i="2"/>
  <c r="AA2901" i="2"/>
  <c r="AA2902" i="2"/>
  <c r="AA2903" i="2"/>
  <c r="AA2904" i="2"/>
  <c r="AE2904" i="2" s="1"/>
  <c r="AA2905" i="2"/>
  <c r="AA2906" i="2"/>
  <c r="AA2907" i="2"/>
  <c r="AA2908" i="2"/>
  <c r="AA2909" i="2"/>
  <c r="AA2910" i="2"/>
  <c r="AA2911" i="2"/>
  <c r="AA2912" i="2"/>
  <c r="AE2912" i="2" s="1"/>
  <c r="AA2913" i="2"/>
  <c r="AA2914" i="2"/>
  <c r="AA2915" i="2"/>
  <c r="AA2916" i="2"/>
  <c r="AA2917" i="2"/>
  <c r="AA2918" i="2"/>
  <c r="AA2919" i="2"/>
  <c r="AA2920" i="2"/>
  <c r="AA2921" i="2"/>
  <c r="AA2922" i="2"/>
  <c r="AA2923" i="2"/>
  <c r="AA2924" i="2"/>
  <c r="AA2925" i="2"/>
  <c r="AA2926" i="2"/>
  <c r="AA2927" i="2"/>
  <c r="AA2928" i="2"/>
  <c r="AA2929" i="2"/>
  <c r="AA2930" i="2"/>
  <c r="AA2931" i="2"/>
  <c r="AE2931" i="2" s="1"/>
  <c r="AA2932" i="2"/>
  <c r="AA2933" i="2"/>
  <c r="AA2934" i="2"/>
  <c r="AA2935" i="2"/>
  <c r="AA2936" i="2"/>
  <c r="AE2936" i="2" s="1"/>
  <c r="AA2937" i="2"/>
  <c r="AA2938" i="2"/>
  <c r="AA2939" i="2"/>
  <c r="AA2940" i="2"/>
  <c r="AA2941" i="2"/>
  <c r="AA2942" i="2"/>
  <c r="AA2943" i="2"/>
  <c r="AA2944" i="2"/>
  <c r="AA2945" i="2"/>
  <c r="AA2946" i="2"/>
  <c r="AA2947" i="2"/>
  <c r="AA2948" i="2"/>
  <c r="AA2949" i="2"/>
  <c r="AA2950" i="2"/>
  <c r="AA2951" i="2"/>
  <c r="AA2952" i="2"/>
  <c r="AA2953" i="2"/>
  <c r="AA2954" i="2"/>
  <c r="AA2955" i="2"/>
  <c r="AA2956" i="2"/>
  <c r="AA2957" i="2"/>
  <c r="AA2958" i="2"/>
  <c r="AA2959" i="2"/>
  <c r="AA2960" i="2"/>
  <c r="AE2960" i="2" s="1"/>
  <c r="AA2961" i="2"/>
  <c r="AA2962" i="2"/>
  <c r="AA2963" i="2"/>
  <c r="AA2964" i="2"/>
  <c r="AA2965" i="2"/>
  <c r="AA2966" i="2"/>
  <c r="AA2967" i="2"/>
  <c r="AA2968" i="2"/>
  <c r="AE2968" i="2" s="1"/>
  <c r="AA2969" i="2"/>
  <c r="AA2970" i="2"/>
  <c r="AA2971" i="2"/>
  <c r="AA2972" i="2"/>
  <c r="AA2973" i="2"/>
  <c r="AA2974" i="2"/>
  <c r="AA2975" i="2"/>
  <c r="AA2976" i="2"/>
  <c r="AA2977" i="2"/>
  <c r="AA2978" i="2"/>
  <c r="AA2979" i="2"/>
  <c r="AA2980" i="2"/>
  <c r="AA2981" i="2"/>
  <c r="AA2982" i="2"/>
  <c r="AA2983" i="2"/>
  <c r="AA2984" i="2"/>
  <c r="AA2985" i="2"/>
  <c r="AA2986" i="2"/>
  <c r="AA2987" i="2"/>
  <c r="AA2988" i="2"/>
  <c r="AE2988" i="2" s="1"/>
  <c r="AA2989" i="2"/>
  <c r="AA2990" i="2"/>
  <c r="AA2991" i="2"/>
  <c r="AA2992" i="2"/>
  <c r="AA2993" i="2"/>
  <c r="AA2994" i="2"/>
  <c r="AA2995" i="2"/>
  <c r="AA2996" i="2"/>
  <c r="AA2997" i="2"/>
  <c r="AA2998" i="2"/>
  <c r="AA2999" i="2"/>
  <c r="AA3000" i="2"/>
  <c r="AA3001" i="2"/>
  <c r="AA3002" i="2"/>
  <c r="AA3003" i="2"/>
  <c r="AA3004" i="2"/>
  <c r="AA3005" i="2"/>
  <c r="AA3006" i="2"/>
  <c r="AA3007" i="2"/>
  <c r="AA3008" i="2"/>
  <c r="AE3008" i="2" s="1"/>
  <c r="AA3009" i="2"/>
  <c r="AA3010" i="2"/>
  <c r="AA3011" i="2"/>
  <c r="AA3012" i="2"/>
  <c r="AA3013" i="2"/>
  <c r="AA3014" i="2"/>
  <c r="AA3015" i="2"/>
  <c r="AA3016" i="2"/>
  <c r="AA3017" i="2"/>
  <c r="AA3018" i="2"/>
  <c r="AA3019" i="2"/>
  <c r="AA3020" i="2"/>
  <c r="AA3021" i="2"/>
  <c r="AA3022" i="2"/>
  <c r="AA3023" i="2"/>
  <c r="AA3024" i="2"/>
  <c r="AA3025" i="2"/>
  <c r="AA3026" i="2"/>
  <c r="AA3027" i="2"/>
  <c r="AA3028" i="2"/>
  <c r="AA3029" i="2"/>
  <c r="AA3030" i="2"/>
  <c r="AA3031" i="2"/>
  <c r="AA3032" i="2"/>
  <c r="AE3032" i="2" s="1"/>
  <c r="AA3033" i="2"/>
  <c r="AA3034" i="2"/>
  <c r="AA3035" i="2"/>
  <c r="AA3036" i="2"/>
  <c r="AA3037" i="2"/>
  <c r="AA3038" i="2"/>
  <c r="AA3039" i="2"/>
  <c r="AA3040" i="2"/>
  <c r="AA3041" i="2"/>
  <c r="AA3042" i="2"/>
  <c r="AA3043" i="2"/>
  <c r="AA3044" i="2"/>
  <c r="AA3045" i="2"/>
  <c r="AA3046" i="2"/>
  <c r="AA3047" i="2"/>
  <c r="AA3048" i="2"/>
  <c r="AA3049" i="2"/>
  <c r="AA3050" i="2"/>
  <c r="AA3051" i="2"/>
  <c r="AA3052" i="2"/>
  <c r="AA3053" i="2"/>
  <c r="AA3054" i="2"/>
  <c r="AA3055" i="2"/>
  <c r="AA3056" i="2"/>
  <c r="AE3056" i="2" s="1"/>
  <c r="AA3057" i="2"/>
  <c r="AA3058" i="2"/>
  <c r="AA3059" i="2"/>
  <c r="AA3060" i="2"/>
  <c r="AA3061" i="2"/>
  <c r="AA3062" i="2"/>
  <c r="AA3063" i="2"/>
  <c r="AA3064" i="2"/>
  <c r="AA3065" i="2"/>
  <c r="AA3066" i="2"/>
  <c r="AA3067" i="2"/>
  <c r="AA3068" i="2"/>
  <c r="AA3069" i="2"/>
  <c r="AA3070" i="2"/>
  <c r="AA3071" i="2"/>
  <c r="AA3072" i="2"/>
  <c r="AA3073" i="2"/>
  <c r="AA3074" i="2"/>
  <c r="AA3075" i="2"/>
  <c r="AA3076" i="2"/>
  <c r="AA3077" i="2"/>
  <c r="AA3078" i="2"/>
  <c r="AA3079" i="2"/>
  <c r="AA3080" i="2"/>
  <c r="AE3080" i="2" s="1"/>
  <c r="AA3081" i="2"/>
  <c r="AA3082" i="2"/>
  <c r="AA3083" i="2"/>
  <c r="AA3084" i="2"/>
  <c r="AA3085" i="2"/>
  <c r="AA3086" i="2"/>
  <c r="AA3087" i="2"/>
  <c r="AA3088" i="2"/>
  <c r="AA3089" i="2"/>
  <c r="AA3090" i="2"/>
  <c r="AA3091" i="2"/>
  <c r="AA3092" i="2"/>
  <c r="AA3093" i="2"/>
  <c r="AA3094" i="2"/>
  <c r="AA3095" i="2"/>
  <c r="AA3096" i="2"/>
  <c r="AA3097" i="2"/>
  <c r="AA3098" i="2"/>
  <c r="AA3099" i="2"/>
  <c r="AA3100" i="2"/>
  <c r="AA3101" i="2"/>
  <c r="AA3102" i="2"/>
  <c r="AA3103" i="2"/>
  <c r="AA3104" i="2"/>
  <c r="AA3105" i="2"/>
  <c r="AA3106" i="2"/>
  <c r="AA3107" i="2"/>
  <c r="AE3107" i="2" s="1"/>
  <c r="AA3108" i="2"/>
  <c r="AA3109" i="2"/>
  <c r="AA3110" i="2"/>
  <c r="AA3111" i="2"/>
  <c r="AA3112" i="2"/>
  <c r="AA3113" i="2"/>
  <c r="AA3114" i="2"/>
  <c r="AA3115" i="2"/>
  <c r="AA3116" i="2"/>
  <c r="AA3117" i="2"/>
  <c r="AA3118" i="2"/>
  <c r="AA3119" i="2"/>
  <c r="AA3120" i="2"/>
  <c r="AA3121" i="2"/>
  <c r="AA3122" i="2"/>
  <c r="AA3123" i="2"/>
  <c r="AA3124" i="2"/>
  <c r="AA3125" i="2"/>
  <c r="AA3126" i="2"/>
  <c r="AA3127" i="2"/>
  <c r="AA3128" i="2"/>
  <c r="AE3128" i="2" s="1"/>
  <c r="AA3129" i="2"/>
  <c r="AA3130" i="2"/>
  <c r="AA3131" i="2"/>
  <c r="AA3132" i="2"/>
  <c r="AA3133" i="2"/>
  <c r="AA3134" i="2"/>
  <c r="AA3135" i="2"/>
  <c r="AA3136" i="2"/>
  <c r="AA3137" i="2"/>
  <c r="AA3138" i="2"/>
  <c r="AA3139" i="2"/>
  <c r="AA3140" i="2"/>
  <c r="AA3141" i="2"/>
  <c r="AA3142" i="2"/>
  <c r="AA3143" i="2"/>
  <c r="AA3144" i="2"/>
  <c r="AA3145" i="2"/>
  <c r="AA3146" i="2"/>
  <c r="AA3147" i="2"/>
  <c r="AE3147" i="2" s="1"/>
  <c r="AA3148" i="2"/>
  <c r="AA3149" i="2"/>
  <c r="AA3150" i="2"/>
  <c r="AA3151" i="2"/>
  <c r="AA3152" i="2"/>
  <c r="AA3153" i="2"/>
  <c r="AA3154" i="2"/>
  <c r="AA3155" i="2"/>
  <c r="AA3156" i="2"/>
  <c r="AA3157" i="2"/>
  <c r="AA3158" i="2"/>
  <c r="AA3159" i="2"/>
  <c r="AA3160" i="2"/>
  <c r="AA3161" i="2"/>
  <c r="AA3162" i="2"/>
  <c r="AA3163" i="2"/>
  <c r="AA3164" i="2"/>
  <c r="AA3165" i="2"/>
  <c r="AA3166" i="2"/>
  <c r="AA3167" i="2"/>
  <c r="AA3168" i="2"/>
  <c r="AA3169" i="2"/>
  <c r="AA3170" i="2"/>
  <c r="AA3171" i="2"/>
  <c r="AA3172" i="2"/>
  <c r="AA3173" i="2"/>
  <c r="AA3174" i="2"/>
  <c r="AA3175" i="2"/>
  <c r="AA3176" i="2"/>
  <c r="AA3177" i="2"/>
  <c r="AA3178" i="2"/>
  <c r="AA3179" i="2"/>
  <c r="AA3180" i="2"/>
  <c r="AA3181" i="2"/>
  <c r="AA3182" i="2"/>
  <c r="AA3183" i="2"/>
  <c r="AA3184" i="2"/>
  <c r="AA3185" i="2"/>
  <c r="AA3186" i="2"/>
  <c r="AA3187" i="2"/>
  <c r="AA3188" i="2"/>
  <c r="AA3189" i="2"/>
  <c r="AA3190" i="2"/>
  <c r="AA3191" i="2"/>
  <c r="AA3192" i="2"/>
  <c r="AE3192" i="2" s="1"/>
  <c r="AA3193" i="2"/>
  <c r="AA3194" i="2"/>
  <c r="AA3195" i="2"/>
  <c r="AA3196" i="2"/>
  <c r="AA3197" i="2"/>
  <c r="AA3198" i="2"/>
  <c r="AA3199" i="2"/>
  <c r="AA3200" i="2"/>
  <c r="AE3200" i="2" s="1"/>
  <c r="AA3201" i="2"/>
  <c r="AA3202" i="2"/>
  <c r="AA3203" i="2"/>
  <c r="AA3204" i="2"/>
  <c r="AA3205" i="2"/>
  <c r="AA3206" i="2"/>
  <c r="AA3207" i="2"/>
  <c r="AA3208" i="2"/>
  <c r="AA3209" i="2"/>
  <c r="AA3210" i="2"/>
  <c r="AA3211" i="2"/>
  <c r="AA3212" i="2"/>
  <c r="AA3213" i="2"/>
  <c r="AA3214" i="2"/>
  <c r="AA3215" i="2"/>
  <c r="AA3216" i="2"/>
  <c r="AA3217" i="2"/>
  <c r="AA3218" i="2"/>
  <c r="AA3219" i="2"/>
  <c r="AA3220" i="2"/>
  <c r="AA3221" i="2"/>
  <c r="AA3222" i="2"/>
  <c r="AA3223" i="2"/>
  <c r="AA3224" i="2"/>
  <c r="AA3225" i="2"/>
  <c r="AA3226" i="2"/>
  <c r="AA3227" i="2"/>
  <c r="AE3227" i="2" s="1"/>
  <c r="AA3228" i="2"/>
  <c r="AE3228" i="2" s="1"/>
  <c r="AA3229" i="2"/>
  <c r="AA3230" i="2"/>
  <c r="AA3231" i="2"/>
  <c r="AA3232" i="2"/>
  <c r="AA3233" i="2"/>
  <c r="AA3234" i="2"/>
  <c r="AA3235" i="2"/>
  <c r="AA3236" i="2"/>
  <c r="AA3237" i="2"/>
  <c r="AA3238" i="2"/>
  <c r="AA3239" i="2"/>
  <c r="AA3240" i="2"/>
  <c r="AE3240" i="2" s="1"/>
  <c r="AA3241" i="2"/>
  <c r="AA3242" i="2"/>
  <c r="AA3243" i="2"/>
  <c r="AA3244" i="2"/>
  <c r="AA3245" i="2"/>
  <c r="AA3246" i="2"/>
  <c r="AA3247" i="2"/>
  <c r="AA3248" i="2"/>
  <c r="AA3249" i="2"/>
  <c r="AA3250" i="2"/>
  <c r="AA3251" i="2"/>
  <c r="AA3252" i="2"/>
  <c r="AA3253" i="2"/>
  <c r="AA3254" i="2"/>
  <c r="AA3255" i="2"/>
  <c r="AA3256" i="2"/>
  <c r="AA3257" i="2"/>
  <c r="AA3258" i="2"/>
  <c r="AA3259" i="2"/>
  <c r="AA3260" i="2"/>
  <c r="AA3261" i="2"/>
  <c r="AA3262" i="2"/>
  <c r="AA3263" i="2"/>
  <c r="AA3264" i="2"/>
  <c r="AA3265" i="2"/>
  <c r="AA3266" i="2"/>
  <c r="AA3267" i="2"/>
  <c r="AA3268" i="2"/>
  <c r="AA3269" i="2"/>
  <c r="AA3270" i="2"/>
  <c r="AA3271" i="2"/>
  <c r="AA3272" i="2"/>
  <c r="AE3272" i="2" s="1"/>
  <c r="AA3273" i="2"/>
  <c r="AA3274" i="2"/>
  <c r="AA3275" i="2"/>
  <c r="AA3276" i="2"/>
  <c r="AA3277" i="2"/>
  <c r="AA3278" i="2"/>
  <c r="AA3279" i="2"/>
  <c r="AA3280" i="2"/>
  <c r="AA3281" i="2"/>
  <c r="AA3282" i="2"/>
  <c r="AA3283" i="2"/>
  <c r="AA3284" i="2"/>
  <c r="AA3285" i="2"/>
  <c r="AA3286" i="2"/>
  <c r="AA3287" i="2"/>
  <c r="AA3288" i="2"/>
  <c r="AA3289" i="2"/>
  <c r="AA3290" i="2"/>
  <c r="AA3291" i="2"/>
  <c r="AA3292" i="2"/>
  <c r="AA3293" i="2"/>
  <c r="AA3294" i="2"/>
  <c r="AA3295" i="2"/>
  <c r="AA3296" i="2"/>
  <c r="AA3297" i="2"/>
  <c r="AA3298" i="2"/>
  <c r="AA3299" i="2"/>
  <c r="AA3300" i="2"/>
  <c r="AA3301" i="2"/>
  <c r="AA3302" i="2"/>
  <c r="AA3303" i="2"/>
  <c r="AA3304" i="2"/>
  <c r="AA3305" i="2"/>
  <c r="AA3306" i="2"/>
  <c r="AA3307" i="2"/>
  <c r="AA3308" i="2"/>
  <c r="AA3309" i="2"/>
  <c r="AA3310" i="2"/>
  <c r="AA3311" i="2"/>
  <c r="AA3312" i="2"/>
  <c r="AE3312" i="2" s="1"/>
  <c r="AA3313" i="2"/>
  <c r="AA3314" i="2"/>
  <c r="AA3315" i="2"/>
  <c r="AA3316" i="2"/>
  <c r="AA3317" i="2"/>
  <c r="AA3318" i="2"/>
  <c r="AA3319" i="2"/>
  <c r="AA3320" i="2"/>
  <c r="AA3321" i="2"/>
  <c r="AA3322" i="2"/>
  <c r="AA3323" i="2"/>
  <c r="AA3324" i="2"/>
  <c r="AA3325" i="2"/>
  <c r="AA3326" i="2"/>
  <c r="AA3327" i="2"/>
  <c r="AA3328" i="2"/>
  <c r="AA3329" i="2"/>
  <c r="AA3330" i="2"/>
  <c r="AA3331" i="2"/>
  <c r="AA3332" i="2"/>
  <c r="AA3333" i="2"/>
  <c r="AA3334" i="2"/>
  <c r="AA3335" i="2"/>
  <c r="AA3336" i="2"/>
  <c r="AA3337" i="2"/>
  <c r="AA3338" i="2"/>
  <c r="AA3339" i="2"/>
  <c r="AA3340" i="2"/>
  <c r="AA3341" i="2"/>
  <c r="AA3342" i="2"/>
  <c r="AA3343" i="2"/>
  <c r="AA3344" i="2"/>
  <c r="AA3345" i="2"/>
  <c r="AA3346" i="2"/>
  <c r="AA3347" i="2"/>
  <c r="AA3348" i="2"/>
  <c r="AA3349" i="2"/>
  <c r="AA3350" i="2"/>
  <c r="AA3351" i="2"/>
  <c r="AA3352" i="2"/>
  <c r="AA3353" i="2"/>
  <c r="AA3354" i="2"/>
  <c r="AA3355" i="2"/>
  <c r="AA3356" i="2"/>
  <c r="AE3356" i="2" s="1"/>
  <c r="AA3357" i="2"/>
  <c r="AA3358" i="2"/>
  <c r="AA3359" i="2"/>
  <c r="AA3360" i="2"/>
  <c r="AA3361" i="2"/>
  <c r="AA3362" i="2"/>
  <c r="AA3363" i="2"/>
  <c r="AA3364" i="2"/>
  <c r="AA3365" i="2"/>
  <c r="AA3366" i="2"/>
  <c r="AA3367" i="2"/>
  <c r="AA3368" i="2"/>
  <c r="AA3369" i="2"/>
  <c r="AA3370" i="2"/>
  <c r="AA3371" i="2"/>
  <c r="AA3372" i="2"/>
  <c r="AA3373" i="2"/>
  <c r="AA3374" i="2"/>
  <c r="AA3375" i="2"/>
  <c r="AA3376" i="2"/>
  <c r="AA3377" i="2"/>
  <c r="AA3378" i="2"/>
  <c r="AA3379" i="2"/>
  <c r="AA3380" i="2"/>
  <c r="AA3381" i="2"/>
  <c r="AA3382" i="2"/>
  <c r="AA3383" i="2"/>
  <c r="AA3384" i="2"/>
  <c r="AE3384" i="2" s="1"/>
  <c r="AA3385" i="2"/>
  <c r="AA3386" i="2"/>
  <c r="AA3387" i="2"/>
  <c r="AA3388" i="2"/>
  <c r="AA3389" i="2"/>
  <c r="AA3390" i="2"/>
  <c r="AA3391" i="2"/>
  <c r="AA3392" i="2"/>
  <c r="AE3392" i="2" s="1"/>
  <c r="AA3393" i="2"/>
  <c r="AA3394" i="2"/>
  <c r="AA3395" i="2"/>
  <c r="AA3396" i="2"/>
  <c r="AA3397" i="2"/>
  <c r="AA3398" i="2"/>
  <c r="AA3399" i="2"/>
  <c r="AA3400" i="2"/>
  <c r="AA3401" i="2"/>
  <c r="AA3402" i="2"/>
  <c r="AA3403" i="2"/>
  <c r="AA3404" i="2"/>
  <c r="AA3405" i="2"/>
  <c r="AA3406" i="2"/>
  <c r="AA3407" i="2"/>
  <c r="AA3408" i="2"/>
  <c r="AA3409" i="2"/>
  <c r="AA3410" i="2"/>
  <c r="AA3411" i="2"/>
  <c r="AA3412" i="2"/>
  <c r="AA3413" i="2"/>
  <c r="AA3414" i="2"/>
  <c r="AA3415" i="2"/>
  <c r="AA3416" i="2"/>
  <c r="AA3417" i="2"/>
  <c r="AA3418" i="2"/>
  <c r="AA3419" i="2"/>
  <c r="AA3420" i="2"/>
  <c r="AA3421" i="2"/>
  <c r="AA3422" i="2"/>
  <c r="AA3423" i="2"/>
  <c r="AA3424" i="2"/>
  <c r="AA3425" i="2"/>
  <c r="AA3426" i="2"/>
  <c r="AA3427" i="2"/>
  <c r="AA3428" i="2"/>
  <c r="AA3429" i="2"/>
  <c r="AA3430" i="2"/>
  <c r="AA3431" i="2"/>
  <c r="AA3432" i="2"/>
  <c r="AA3433" i="2"/>
  <c r="AA3434" i="2"/>
  <c r="AA3435" i="2"/>
  <c r="AA3436" i="2"/>
  <c r="AA3437" i="2"/>
  <c r="AA3438" i="2"/>
  <c r="AA3439" i="2"/>
  <c r="AA3440" i="2"/>
  <c r="AA3441" i="2"/>
  <c r="AA3442" i="2"/>
  <c r="AA3443" i="2"/>
  <c r="AA3444" i="2"/>
  <c r="AA3445" i="2"/>
  <c r="AA3446" i="2"/>
  <c r="AA3447" i="2"/>
  <c r="AA3448" i="2"/>
  <c r="AA3449" i="2"/>
  <c r="AA3450" i="2"/>
  <c r="AA3451" i="2"/>
  <c r="AA3452" i="2"/>
  <c r="AA3453" i="2"/>
  <c r="AA3454" i="2"/>
  <c r="AA3455" i="2"/>
  <c r="AA3456" i="2"/>
  <c r="AE3456" i="2" s="1"/>
  <c r="AA3457" i="2"/>
  <c r="AA3458" i="2"/>
  <c r="AA3459" i="2"/>
  <c r="AA3460" i="2"/>
  <c r="AA3461" i="2"/>
  <c r="AA3462" i="2"/>
  <c r="AA3463" i="2"/>
  <c r="AA3464" i="2"/>
  <c r="AE3464" i="2" s="1"/>
  <c r="AA3465" i="2"/>
  <c r="AA3466" i="2"/>
  <c r="AA3467" i="2"/>
  <c r="AA3468" i="2"/>
  <c r="AA3469" i="2"/>
  <c r="AA3470" i="2"/>
  <c r="AA3471" i="2"/>
  <c r="AA3472" i="2"/>
  <c r="AA3473" i="2"/>
  <c r="AA3474" i="2"/>
  <c r="AA3475" i="2"/>
  <c r="AA3476" i="2"/>
  <c r="AA3477" i="2"/>
  <c r="AA3478" i="2"/>
  <c r="AA3479" i="2"/>
  <c r="AA3480" i="2"/>
  <c r="AA3481" i="2"/>
  <c r="AA3482" i="2"/>
  <c r="AA3483" i="2"/>
  <c r="AA3484" i="2"/>
  <c r="AA3485" i="2"/>
  <c r="AA3486" i="2"/>
  <c r="AA3487" i="2"/>
  <c r="AA3488" i="2"/>
  <c r="AA3489" i="2"/>
  <c r="AA3490" i="2"/>
  <c r="AA3491" i="2"/>
  <c r="AA3492" i="2"/>
  <c r="AA3493" i="2"/>
  <c r="AA3494" i="2"/>
  <c r="AA3495" i="2"/>
  <c r="AA3496" i="2"/>
  <c r="AA3497" i="2"/>
  <c r="AA3498" i="2"/>
  <c r="AA3499" i="2"/>
  <c r="AA3500" i="2"/>
  <c r="AA3501" i="2"/>
  <c r="AA3502" i="2"/>
  <c r="AA3503" i="2"/>
  <c r="AA3504" i="2"/>
  <c r="AE3504" i="2" s="1"/>
  <c r="AA3505" i="2"/>
  <c r="AA3506" i="2"/>
  <c r="AA3507" i="2"/>
  <c r="AA3508" i="2"/>
  <c r="AA3509" i="2"/>
  <c r="AA3510" i="2"/>
  <c r="AA3511" i="2"/>
  <c r="AA3512" i="2"/>
  <c r="AA3513" i="2"/>
  <c r="AA3514" i="2"/>
  <c r="AA3515" i="2"/>
  <c r="AA3516" i="2"/>
  <c r="AA3517" i="2"/>
  <c r="AA3518" i="2"/>
  <c r="AA3519" i="2"/>
  <c r="AA3520" i="2"/>
  <c r="AE3520" i="2" s="1"/>
  <c r="AA3521" i="2"/>
  <c r="AA3522" i="2"/>
  <c r="AA3523" i="2"/>
  <c r="AA3524" i="2"/>
  <c r="AA3525" i="2"/>
  <c r="AA3526" i="2"/>
  <c r="AA3527" i="2"/>
  <c r="AA3528" i="2"/>
  <c r="AA3529" i="2"/>
  <c r="AA3530" i="2"/>
  <c r="AA3531" i="2"/>
  <c r="AA3532" i="2"/>
  <c r="AA3533" i="2"/>
  <c r="AA3534" i="2"/>
  <c r="AA3535" i="2"/>
  <c r="AA3536" i="2"/>
  <c r="AA3537" i="2"/>
  <c r="AA3538" i="2"/>
  <c r="AA3539" i="2"/>
  <c r="AA3540" i="2"/>
  <c r="AA3541" i="2"/>
  <c r="AA3542" i="2"/>
  <c r="AA3543" i="2"/>
  <c r="AA3544" i="2"/>
  <c r="AA3545" i="2"/>
  <c r="AA3546" i="2"/>
  <c r="AA3547" i="2"/>
  <c r="AA3548" i="2"/>
  <c r="AA3549" i="2"/>
  <c r="AA3550" i="2"/>
  <c r="AA3551" i="2"/>
  <c r="AA3552" i="2"/>
  <c r="AA3553" i="2"/>
  <c r="AA3554" i="2"/>
  <c r="AA3555" i="2"/>
  <c r="AE3555" i="2" s="1"/>
  <c r="AA3556" i="2"/>
  <c r="AA3557" i="2"/>
  <c r="AA3558" i="2"/>
  <c r="AA3559" i="2"/>
  <c r="AA3560" i="2"/>
  <c r="AA3561" i="2"/>
  <c r="AA3562" i="2"/>
  <c r="AA3563" i="2"/>
  <c r="AA3564" i="2"/>
  <c r="AA3565" i="2"/>
  <c r="AA3566" i="2"/>
  <c r="AA3567" i="2"/>
  <c r="AA3568" i="2"/>
  <c r="AA3569" i="2"/>
  <c r="AA3570" i="2"/>
  <c r="AA3571" i="2"/>
  <c r="AA3572" i="2"/>
  <c r="AA3573" i="2"/>
  <c r="AA3574" i="2"/>
  <c r="AA3575" i="2"/>
  <c r="AA3576" i="2"/>
  <c r="AA3577" i="2"/>
  <c r="AA3578" i="2"/>
  <c r="AA3579" i="2"/>
  <c r="AA3580" i="2"/>
  <c r="AA3581" i="2"/>
  <c r="AA3582" i="2"/>
  <c r="AA3583" i="2"/>
  <c r="AA3584" i="2"/>
  <c r="AA3585" i="2"/>
  <c r="AA3586" i="2"/>
  <c r="AA3587" i="2"/>
  <c r="AA3588" i="2"/>
  <c r="AA3589" i="2"/>
  <c r="AA3590" i="2"/>
  <c r="AA3591" i="2"/>
  <c r="AA3592" i="2"/>
  <c r="AA3593" i="2"/>
  <c r="AA3594" i="2"/>
  <c r="AE3594" i="2" s="1"/>
  <c r="AA3595" i="2"/>
  <c r="AA3596" i="2"/>
  <c r="AA3597" i="2"/>
  <c r="AA3598" i="2"/>
  <c r="AA3599" i="2"/>
  <c r="AA3600" i="2"/>
  <c r="AA3601" i="2"/>
  <c r="AA3602" i="2"/>
  <c r="AA3603" i="2"/>
  <c r="AA3604" i="2"/>
  <c r="AA3605" i="2"/>
  <c r="AA3606" i="2"/>
  <c r="AA3607" i="2"/>
  <c r="AA3608" i="2"/>
  <c r="AA3609" i="2"/>
  <c r="AA3610" i="2"/>
  <c r="AA3611" i="2"/>
  <c r="AA3612" i="2"/>
  <c r="AA3613" i="2"/>
  <c r="AA3614" i="2"/>
  <c r="AA3615" i="2"/>
  <c r="AA3616" i="2"/>
  <c r="AA3617" i="2"/>
  <c r="AA3618" i="2"/>
  <c r="AA3619" i="2"/>
  <c r="AA3620" i="2"/>
  <c r="AA3621" i="2"/>
  <c r="AA3622" i="2"/>
  <c r="AA3623" i="2"/>
  <c r="AA3624" i="2"/>
  <c r="AA3625" i="2"/>
  <c r="AA3626" i="2"/>
  <c r="AA3627" i="2"/>
  <c r="AA3628" i="2"/>
  <c r="AA3629" i="2"/>
  <c r="AA3630" i="2"/>
  <c r="AA3631" i="2"/>
  <c r="AA3632" i="2"/>
  <c r="AA3633" i="2"/>
  <c r="AA3634" i="2"/>
  <c r="AA3635" i="2"/>
  <c r="AA3636" i="2"/>
  <c r="AA3637" i="2"/>
  <c r="AA3638" i="2"/>
  <c r="AA3639" i="2"/>
  <c r="AA3640" i="2"/>
  <c r="AA3641" i="2"/>
  <c r="AA3642" i="2"/>
  <c r="AA3643" i="2"/>
  <c r="AA3644" i="2"/>
  <c r="AA3645" i="2"/>
  <c r="AA3646" i="2"/>
  <c r="AA3647" i="2"/>
  <c r="AA3648" i="2"/>
  <c r="AA3649" i="2"/>
  <c r="AA3650" i="2"/>
  <c r="AE3650" i="2" s="1"/>
  <c r="AA3651" i="2"/>
  <c r="AA3652" i="2"/>
  <c r="AA3653" i="2"/>
  <c r="AA3654" i="2"/>
  <c r="AA3655" i="2"/>
  <c r="AA3656" i="2"/>
  <c r="AA3657" i="2"/>
  <c r="AA3658" i="2"/>
  <c r="AA3659" i="2"/>
  <c r="AA3660" i="2"/>
  <c r="AA3661" i="2"/>
  <c r="AA3662" i="2"/>
  <c r="AA3663" i="2"/>
  <c r="AA3664" i="2"/>
  <c r="AA3665" i="2"/>
  <c r="AA3666" i="2"/>
  <c r="AA3667" i="2"/>
  <c r="AA3668" i="2"/>
  <c r="AA3669" i="2"/>
  <c r="AA3670" i="2"/>
  <c r="AA3671" i="2"/>
  <c r="AA3672" i="2"/>
  <c r="AA3673" i="2"/>
  <c r="AE3673" i="2" s="1"/>
  <c r="AA3674" i="2"/>
  <c r="AE3674" i="2" s="1"/>
  <c r="AA3675" i="2"/>
  <c r="AA3676" i="2"/>
  <c r="AA3677" i="2"/>
  <c r="AA3678" i="2"/>
  <c r="AA3679" i="2"/>
  <c r="AA3680" i="2"/>
  <c r="AA3681" i="2"/>
  <c r="AA3682" i="2"/>
  <c r="AA3683" i="2"/>
  <c r="AE3683" i="2" s="1"/>
  <c r="AA3684" i="2"/>
  <c r="AA3685" i="2"/>
  <c r="AF2818" i="2"/>
  <c r="AF2842" i="2"/>
  <c r="AF2850" i="2"/>
  <c r="AF2858" i="2"/>
  <c r="AF2882" i="2"/>
  <c r="AF2906" i="2"/>
  <c r="AF2922" i="2"/>
  <c r="AF2936" i="2"/>
  <c r="AF2948" i="2"/>
  <c r="AF3002" i="2"/>
  <c r="AF3040" i="2"/>
  <c r="AF3042" i="2"/>
  <c r="AF3074" i="2"/>
  <c r="AF3098" i="2"/>
  <c r="AF3106" i="2"/>
  <c r="AF3114" i="2"/>
  <c r="AF3130" i="2"/>
  <c r="AF3162" i="2"/>
  <c r="AF3178" i="2"/>
  <c r="AF3194" i="2"/>
  <c r="AF3218" i="2"/>
  <c r="AF3234" i="2"/>
  <c r="AF3282" i="2"/>
  <c r="AF3288" i="2"/>
  <c r="AF3290" i="2"/>
  <c r="AF3306" i="2"/>
  <c r="AF3330" i="2"/>
  <c r="AF3332" i="2"/>
  <c r="AF3338" i="2"/>
  <c r="AF3354" i="2"/>
  <c r="AF3370" i="2"/>
  <c r="AF3394" i="2"/>
  <c r="AF3401" i="2"/>
  <c r="AF3402" i="2"/>
  <c r="AF3418" i="2"/>
  <c r="AF3434" i="2"/>
  <c r="AF3450" i="2"/>
  <c r="AF3465" i="2"/>
  <c r="AF3466" i="2"/>
  <c r="AF3467" i="2"/>
  <c r="AF3490" i="2"/>
  <c r="AF3498" i="2"/>
  <c r="AF3554" i="2"/>
  <c r="AF3562" i="2"/>
  <c r="AF3577" i="2"/>
  <c r="AF3578" i="2"/>
  <c r="AF3586" i="2"/>
  <c r="AF3594" i="2"/>
  <c r="AF3610" i="2"/>
  <c r="AF3618" i="2"/>
  <c r="AF3625" i="2"/>
  <c r="AF3626" i="2"/>
  <c r="AF3658" i="2"/>
  <c r="AF3674" i="2"/>
  <c r="AF3682" i="2"/>
  <c r="AL2742" i="2"/>
  <c r="AL2743" i="2"/>
  <c r="AL2744" i="2"/>
  <c r="AL2745" i="2"/>
  <c r="AL2746" i="2"/>
  <c r="AL2747" i="2"/>
  <c r="AL2748" i="2"/>
  <c r="AL2749" i="2"/>
  <c r="AL2750" i="2"/>
  <c r="AL2751" i="2"/>
  <c r="AL2752" i="2"/>
  <c r="AL2753" i="2"/>
  <c r="AL2754" i="2"/>
  <c r="AL2755" i="2"/>
  <c r="AL2756" i="2"/>
  <c r="AL2757" i="2"/>
  <c r="AL2758" i="2"/>
  <c r="AL2759" i="2"/>
  <c r="AL2760" i="2"/>
  <c r="AL2761" i="2"/>
  <c r="AL2762" i="2"/>
  <c r="AL2763" i="2"/>
  <c r="AL2764" i="2"/>
  <c r="AL2765" i="2"/>
  <c r="AL2766" i="2"/>
  <c r="AL2767" i="2"/>
  <c r="AL2768" i="2"/>
  <c r="AL2769" i="2"/>
  <c r="AL2770" i="2"/>
  <c r="AL2771" i="2"/>
  <c r="AL2772" i="2"/>
  <c r="AL2773" i="2"/>
  <c r="AL2774" i="2"/>
  <c r="AL2775" i="2"/>
  <c r="AL2776" i="2"/>
  <c r="AL2777" i="2"/>
  <c r="AL2778" i="2"/>
  <c r="AL2779" i="2"/>
  <c r="AL2780" i="2"/>
  <c r="AL2781" i="2"/>
  <c r="AL2782" i="2"/>
  <c r="AL2783" i="2"/>
  <c r="AL2784" i="2"/>
  <c r="AL2785" i="2"/>
  <c r="AL2786" i="2"/>
  <c r="AL2787" i="2"/>
  <c r="AL2788" i="2"/>
  <c r="AL2789" i="2"/>
  <c r="AL2790" i="2"/>
  <c r="AL2791" i="2"/>
  <c r="AL2792" i="2"/>
  <c r="AL2793" i="2"/>
  <c r="AL2794" i="2"/>
  <c r="AL2795" i="2"/>
  <c r="AL2796" i="2"/>
  <c r="AL2797" i="2"/>
  <c r="AL2798" i="2"/>
  <c r="AL2799" i="2"/>
  <c r="AL2800" i="2"/>
  <c r="AL2801" i="2"/>
  <c r="AL2802" i="2"/>
  <c r="AL2803" i="2"/>
  <c r="AL2804" i="2"/>
  <c r="AL2805" i="2"/>
  <c r="AL2806" i="2"/>
  <c r="AL2807" i="2"/>
  <c r="AL2808" i="2"/>
  <c r="AL2809" i="2"/>
  <c r="AL2810" i="2"/>
  <c r="AL2811" i="2"/>
  <c r="AL2812" i="2"/>
  <c r="AL2813" i="2"/>
  <c r="AL2814" i="2"/>
  <c r="AL2815" i="2"/>
  <c r="AL2816" i="2"/>
  <c r="AL2817" i="2"/>
  <c r="AL2818" i="2"/>
  <c r="AL2819" i="2"/>
  <c r="AL2820" i="2"/>
  <c r="AL2821" i="2"/>
  <c r="AL2822" i="2"/>
  <c r="AL2823" i="2"/>
  <c r="AL2824" i="2"/>
  <c r="AL2825" i="2"/>
  <c r="AL2826" i="2"/>
  <c r="AL2827" i="2"/>
  <c r="AL2828" i="2"/>
  <c r="AL2829" i="2"/>
  <c r="AL2830" i="2"/>
  <c r="AL2831" i="2"/>
  <c r="AL2832" i="2"/>
  <c r="AL2833" i="2"/>
  <c r="AL2834" i="2"/>
  <c r="AL2835" i="2"/>
  <c r="AL2836" i="2"/>
  <c r="AL2837" i="2"/>
  <c r="AL2838" i="2"/>
  <c r="AL2839" i="2"/>
  <c r="AL2840" i="2"/>
  <c r="AL2841" i="2"/>
  <c r="AL2842" i="2"/>
  <c r="AL2843" i="2"/>
  <c r="AL2844" i="2"/>
  <c r="AL2845" i="2"/>
  <c r="AL2846" i="2"/>
  <c r="AL2847" i="2"/>
  <c r="AL2848" i="2"/>
  <c r="AL2849" i="2"/>
  <c r="AL2850" i="2"/>
  <c r="AL2851" i="2"/>
  <c r="AL2852" i="2"/>
  <c r="AL2853" i="2"/>
  <c r="AL2854" i="2"/>
  <c r="AL2855" i="2"/>
  <c r="AL2856" i="2"/>
  <c r="AL2857" i="2"/>
  <c r="AL2858" i="2"/>
  <c r="AL2859" i="2"/>
  <c r="AL2860" i="2"/>
  <c r="AL2861" i="2"/>
  <c r="AL2862" i="2"/>
  <c r="AL2863" i="2"/>
  <c r="AL2864" i="2"/>
  <c r="AL2865" i="2"/>
  <c r="AL2866" i="2"/>
  <c r="AL2867" i="2"/>
  <c r="AL2868" i="2"/>
  <c r="AL2869" i="2"/>
  <c r="AL2870" i="2"/>
  <c r="AL2871" i="2"/>
  <c r="AL2872" i="2"/>
  <c r="AL2873" i="2"/>
  <c r="AL2874" i="2"/>
  <c r="AL2875" i="2"/>
  <c r="AL2876" i="2"/>
  <c r="AL2877" i="2"/>
  <c r="AL2878" i="2"/>
  <c r="AL2879" i="2"/>
  <c r="AL2880" i="2"/>
  <c r="AL2881" i="2"/>
  <c r="AL2882" i="2"/>
  <c r="AL2883" i="2"/>
  <c r="AL2884" i="2"/>
  <c r="AL2885" i="2"/>
  <c r="AL2886" i="2"/>
  <c r="AL2887" i="2"/>
  <c r="AL2888" i="2"/>
  <c r="AL2889" i="2"/>
  <c r="AL2890" i="2"/>
  <c r="AL2891" i="2"/>
  <c r="AL2892" i="2"/>
  <c r="AL2893" i="2"/>
  <c r="AL2894" i="2"/>
  <c r="AL2895" i="2"/>
  <c r="AL2896" i="2"/>
  <c r="AL2897" i="2"/>
  <c r="AL2898" i="2"/>
  <c r="AL2899" i="2"/>
  <c r="AL2900" i="2"/>
  <c r="AL2901" i="2"/>
  <c r="AL2902" i="2"/>
  <c r="AL2903" i="2"/>
  <c r="AL2904" i="2"/>
  <c r="AL2905" i="2"/>
  <c r="AL2906" i="2"/>
  <c r="AL2907" i="2"/>
  <c r="AL2908" i="2"/>
  <c r="AL2909" i="2"/>
  <c r="AL2910" i="2"/>
  <c r="AL2911" i="2"/>
  <c r="AL2912" i="2"/>
  <c r="AL2913" i="2"/>
  <c r="AL2914" i="2"/>
  <c r="AL2915" i="2"/>
  <c r="AL2916" i="2"/>
  <c r="AL2917" i="2"/>
  <c r="AL2918" i="2"/>
  <c r="AL2919" i="2"/>
  <c r="AL2920" i="2"/>
  <c r="AL2921" i="2"/>
  <c r="AL2922" i="2"/>
  <c r="AL2923" i="2"/>
  <c r="AL2924" i="2"/>
  <c r="AL2925" i="2"/>
  <c r="AL2926" i="2"/>
  <c r="AL2927" i="2"/>
  <c r="AL2928" i="2"/>
  <c r="AL2929" i="2"/>
  <c r="AL2930" i="2"/>
  <c r="AL2931" i="2"/>
  <c r="AL2932" i="2"/>
  <c r="AL2933" i="2"/>
  <c r="AL2934" i="2"/>
  <c r="AL2935" i="2"/>
  <c r="AL2936" i="2"/>
  <c r="AL2937" i="2"/>
  <c r="AL2938" i="2"/>
  <c r="AL2939" i="2"/>
  <c r="AL2940" i="2"/>
  <c r="AL2941" i="2"/>
  <c r="AL2942" i="2"/>
  <c r="AL2943" i="2"/>
  <c r="AL2944" i="2"/>
  <c r="AL2945" i="2"/>
  <c r="AL2946" i="2"/>
  <c r="AL2947" i="2"/>
  <c r="AL2948" i="2"/>
  <c r="AL2949" i="2"/>
  <c r="AL2950" i="2"/>
  <c r="AL2951" i="2"/>
  <c r="AL2952" i="2"/>
  <c r="AL2953" i="2"/>
  <c r="AL2954" i="2"/>
  <c r="AL2955" i="2"/>
  <c r="AL2956" i="2"/>
  <c r="AL2957" i="2"/>
  <c r="AL2958" i="2"/>
  <c r="AL2959" i="2"/>
  <c r="AL2960" i="2"/>
  <c r="AL2961" i="2"/>
  <c r="AL2962" i="2"/>
  <c r="AL2963" i="2"/>
  <c r="AL2964" i="2"/>
  <c r="AL2965" i="2"/>
  <c r="AL2966" i="2"/>
  <c r="AL2967" i="2"/>
  <c r="AL2968" i="2"/>
  <c r="AL2969" i="2"/>
  <c r="AL2970" i="2"/>
  <c r="AL2971" i="2"/>
  <c r="AL2972" i="2"/>
  <c r="AL2973" i="2"/>
  <c r="AL2974" i="2"/>
  <c r="AL2975" i="2"/>
  <c r="AL2976" i="2"/>
  <c r="AL2977" i="2"/>
  <c r="AL2978" i="2"/>
  <c r="AL2979" i="2"/>
  <c r="AL2980" i="2"/>
  <c r="AL2981" i="2"/>
  <c r="AL2982" i="2"/>
  <c r="AL2983" i="2"/>
  <c r="AL2984" i="2"/>
  <c r="AL2985" i="2"/>
  <c r="AL2986" i="2"/>
  <c r="AL2987" i="2"/>
  <c r="AL2988" i="2"/>
  <c r="AL2989" i="2"/>
  <c r="AL2990" i="2"/>
  <c r="AL2991" i="2"/>
  <c r="AL2992" i="2"/>
  <c r="AL2993" i="2"/>
  <c r="AL2994" i="2"/>
  <c r="AL2995" i="2"/>
  <c r="AL2996" i="2"/>
  <c r="AL2997" i="2"/>
  <c r="AL2998" i="2"/>
  <c r="AL2999" i="2"/>
  <c r="AL3000" i="2"/>
  <c r="AL3001" i="2"/>
  <c r="AL3002" i="2"/>
  <c r="AL3003" i="2"/>
  <c r="AL3004" i="2"/>
  <c r="AL3005" i="2"/>
  <c r="AL3006" i="2"/>
  <c r="AL3007" i="2"/>
  <c r="AL3008" i="2"/>
  <c r="AL3009" i="2"/>
  <c r="AL3010" i="2"/>
  <c r="AL3011" i="2"/>
  <c r="AL3012" i="2"/>
  <c r="AL3013" i="2"/>
  <c r="AL3014" i="2"/>
  <c r="AL3015" i="2"/>
  <c r="AL3016" i="2"/>
  <c r="AL3017" i="2"/>
  <c r="AL3018" i="2"/>
  <c r="AL3019" i="2"/>
  <c r="AL3020" i="2"/>
  <c r="AL3021" i="2"/>
  <c r="AL3022" i="2"/>
  <c r="AL3023" i="2"/>
  <c r="AL3024" i="2"/>
  <c r="AL3025" i="2"/>
  <c r="AL3026" i="2"/>
  <c r="AL3027" i="2"/>
  <c r="AL3028" i="2"/>
  <c r="AL3029" i="2"/>
  <c r="AL3030" i="2"/>
  <c r="AL3031" i="2"/>
  <c r="AL3032" i="2"/>
  <c r="AL3033" i="2"/>
  <c r="AL3034" i="2"/>
  <c r="AL3035" i="2"/>
  <c r="AL3036" i="2"/>
  <c r="AL3037" i="2"/>
  <c r="AL3038" i="2"/>
  <c r="AL3039" i="2"/>
  <c r="AL3040" i="2"/>
  <c r="AL3041" i="2"/>
  <c r="AL3042" i="2"/>
  <c r="AL3043" i="2"/>
  <c r="AL3044" i="2"/>
  <c r="AL3045" i="2"/>
  <c r="AL3046" i="2"/>
  <c r="AL3047" i="2"/>
  <c r="AL3048" i="2"/>
  <c r="AL3049" i="2"/>
  <c r="AL3050" i="2"/>
  <c r="AL3051" i="2"/>
  <c r="AL3052" i="2"/>
  <c r="AL3053" i="2"/>
  <c r="AL3054" i="2"/>
  <c r="AL3055" i="2"/>
  <c r="AL3056" i="2"/>
  <c r="AL3057" i="2"/>
  <c r="AL3058" i="2"/>
  <c r="AL3059" i="2"/>
  <c r="AL3060" i="2"/>
  <c r="AL3061" i="2"/>
  <c r="AL3062" i="2"/>
  <c r="AL3063" i="2"/>
  <c r="AL3064" i="2"/>
  <c r="AL3065" i="2"/>
  <c r="AL3066" i="2"/>
  <c r="AL3067" i="2"/>
  <c r="AL3068" i="2"/>
  <c r="AL3069" i="2"/>
  <c r="AL3070" i="2"/>
  <c r="AL3071" i="2"/>
  <c r="AL3072" i="2"/>
  <c r="AL3073" i="2"/>
  <c r="AL3074" i="2"/>
  <c r="AL3075" i="2"/>
  <c r="AL3076" i="2"/>
  <c r="AL3077" i="2"/>
  <c r="AL3078" i="2"/>
  <c r="AL3079" i="2"/>
  <c r="AL3080" i="2"/>
  <c r="AL3081" i="2"/>
  <c r="AL3082" i="2"/>
  <c r="AL3083" i="2"/>
  <c r="AL3084" i="2"/>
  <c r="AL3085" i="2"/>
  <c r="AL3086" i="2"/>
  <c r="AL3087" i="2"/>
  <c r="AL3088" i="2"/>
  <c r="AL3089" i="2"/>
  <c r="AL3090" i="2"/>
  <c r="AL3091" i="2"/>
  <c r="AL3092" i="2"/>
  <c r="AL3093" i="2"/>
  <c r="AL3094" i="2"/>
  <c r="AL3095" i="2"/>
  <c r="AL3096" i="2"/>
  <c r="AL3097" i="2"/>
  <c r="AL3098" i="2"/>
  <c r="AL3099" i="2"/>
  <c r="AL3100" i="2"/>
  <c r="AL3101" i="2"/>
  <c r="AL3102" i="2"/>
  <c r="AL3103" i="2"/>
  <c r="AL3104" i="2"/>
  <c r="AL3105" i="2"/>
  <c r="AL3106" i="2"/>
  <c r="AL3107" i="2"/>
  <c r="AL3108" i="2"/>
  <c r="AL3109" i="2"/>
  <c r="AL3110" i="2"/>
  <c r="AL3111" i="2"/>
  <c r="AL3112" i="2"/>
  <c r="AL3113" i="2"/>
  <c r="AL3114" i="2"/>
  <c r="AL3115" i="2"/>
  <c r="AL3116" i="2"/>
  <c r="AL3117" i="2"/>
  <c r="AL3118" i="2"/>
  <c r="AL3119" i="2"/>
  <c r="AL3120" i="2"/>
  <c r="AL3121" i="2"/>
  <c r="AL3122" i="2"/>
  <c r="AL3123" i="2"/>
  <c r="AL3124" i="2"/>
  <c r="AL3125" i="2"/>
  <c r="AL3126" i="2"/>
  <c r="AL3127" i="2"/>
  <c r="AL3128" i="2"/>
  <c r="AL3129" i="2"/>
  <c r="AL3130" i="2"/>
  <c r="AL3131" i="2"/>
  <c r="AL3132" i="2"/>
  <c r="AL3133" i="2"/>
  <c r="AL3134" i="2"/>
  <c r="AL3135" i="2"/>
  <c r="AL3136" i="2"/>
  <c r="AL3137" i="2"/>
  <c r="AL3138" i="2"/>
  <c r="AL3139" i="2"/>
  <c r="AL3140" i="2"/>
  <c r="AL3141" i="2"/>
  <c r="AL3142" i="2"/>
  <c r="AL3143" i="2"/>
  <c r="AL3144" i="2"/>
  <c r="AL3145" i="2"/>
  <c r="AL3146" i="2"/>
  <c r="AL3147" i="2"/>
  <c r="AL3148" i="2"/>
  <c r="AL3149" i="2"/>
  <c r="AL3150" i="2"/>
  <c r="AL3151" i="2"/>
  <c r="AL3152" i="2"/>
  <c r="AL3153" i="2"/>
  <c r="AL3154" i="2"/>
  <c r="AL3155" i="2"/>
  <c r="AL3156" i="2"/>
  <c r="AL3157" i="2"/>
  <c r="AL3158" i="2"/>
  <c r="AL3159" i="2"/>
  <c r="AL3160" i="2"/>
  <c r="AL3161" i="2"/>
  <c r="AL3162" i="2"/>
  <c r="AL3163" i="2"/>
  <c r="AL3164" i="2"/>
  <c r="AL3165" i="2"/>
  <c r="AL3166" i="2"/>
  <c r="AL3167" i="2"/>
  <c r="AL3168" i="2"/>
  <c r="AL3169" i="2"/>
  <c r="AL3170" i="2"/>
  <c r="AL3171" i="2"/>
  <c r="AL3172" i="2"/>
  <c r="AL3173" i="2"/>
  <c r="AL3174" i="2"/>
  <c r="AL3175" i="2"/>
  <c r="AL3176" i="2"/>
  <c r="AL3177" i="2"/>
  <c r="AL3178" i="2"/>
  <c r="AL3179" i="2"/>
  <c r="AL3180" i="2"/>
  <c r="AL3181" i="2"/>
  <c r="AL3182" i="2"/>
  <c r="AL3183" i="2"/>
  <c r="AL3184" i="2"/>
  <c r="AL3185" i="2"/>
  <c r="AL3186" i="2"/>
  <c r="AL3187" i="2"/>
  <c r="AL3188" i="2"/>
  <c r="AL3189" i="2"/>
  <c r="AL3190" i="2"/>
  <c r="AL3191" i="2"/>
  <c r="AL3192" i="2"/>
  <c r="AL3193" i="2"/>
  <c r="AL3194" i="2"/>
  <c r="AL3195" i="2"/>
  <c r="AL3196" i="2"/>
  <c r="AL3197" i="2"/>
  <c r="AL3198" i="2"/>
  <c r="AL3199" i="2"/>
  <c r="AL3200" i="2"/>
  <c r="AL3201" i="2"/>
  <c r="AL3202" i="2"/>
  <c r="AL3203" i="2"/>
  <c r="AL3204" i="2"/>
  <c r="AL3205" i="2"/>
  <c r="AL3206" i="2"/>
  <c r="AL3207" i="2"/>
  <c r="AL3208" i="2"/>
  <c r="AL3209" i="2"/>
  <c r="AL3210" i="2"/>
  <c r="AL3211" i="2"/>
  <c r="AL3212" i="2"/>
  <c r="AL3213" i="2"/>
  <c r="AL3214" i="2"/>
  <c r="AL3215" i="2"/>
  <c r="AL3216" i="2"/>
  <c r="AL3217" i="2"/>
  <c r="AL3218" i="2"/>
  <c r="AL3219" i="2"/>
  <c r="AL3220" i="2"/>
  <c r="AL3221" i="2"/>
  <c r="AL3222" i="2"/>
  <c r="AL3223" i="2"/>
  <c r="AL3224" i="2"/>
  <c r="AL3225" i="2"/>
  <c r="AL3226" i="2"/>
  <c r="AL3227" i="2"/>
  <c r="AL3228" i="2"/>
  <c r="AL3229" i="2"/>
  <c r="AL3230" i="2"/>
  <c r="AL3231" i="2"/>
  <c r="AL3232" i="2"/>
  <c r="AL3233" i="2"/>
  <c r="AL3234" i="2"/>
  <c r="AL3235" i="2"/>
  <c r="AL3236" i="2"/>
  <c r="AL3237" i="2"/>
  <c r="AL3238" i="2"/>
  <c r="AL3239" i="2"/>
  <c r="AL3240" i="2"/>
  <c r="AL3241" i="2"/>
  <c r="AL3242" i="2"/>
  <c r="AL3243" i="2"/>
  <c r="AL3244" i="2"/>
  <c r="AL3245" i="2"/>
  <c r="AL3246" i="2"/>
  <c r="AL3247" i="2"/>
  <c r="AL3248" i="2"/>
  <c r="AL3249" i="2"/>
  <c r="AL3250" i="2"/>
  <c r="AL3251" i="2"/>
  <c r="AL3252" i="2"/>
  <c r="AL3253" i="2"/>
  <c r="AL3254" i="2"/>
  <c r="AL3255" i="2"/>
  <c r="AL3256" i="2"/>
  <c r="AL3257" i="2"/>
  <c r="AL3258" i="2"/>
  <c r="AL3259" i="2"/>
  <c r="AL3260" i="2"/>
  <c r="AL3261" i="2"/>
  <c r="AL3262" i="2"/>
  <c r="AL3263" i="2"/>
  <c r="AL3264" i="2"/>
  <c r="AL3265" i="2"/>
  <c r="AL3266" i="2"/>
  <c r="AL3267" i="2"/>
  <c r="AL3268" i="2"/>
  <c r="AL3269" i="2"/>
  <c r="AL3270" i="2"/>
  <c r="AL3271" i="2"/>
  <c r="AL3272" i="2"/>
  <c r="AL3273" i="2"/>
  <c r="AL3274" i="2"/>
  <c r="AL3275" i="2"/>
  <c r="AL3276" i="2"/>
  <c r="AL3277" i="2"/>
  <c r="AL3278" i="2"/>
  <c r="AL3279" i="2"/>
  <c r="AL3280" i="2"/>
  <c r="AL3281" i="2"/>
  <c r="AL3282" i="2"/>
  <c r="AL3283" i="2"/>
  <c r="AL3284" i="2"/>
  <c r="AL3285" i="2"/>
  <c r="AL3286" i="2"/>
  <c r="AL3287" i="2"/>
  <c r="AL3288" i="2"/>
  <c r="AL3289" i="2"/>
  <c r="AL3290" i="2"/>
  <c r="AL3291" i="2"/>
  <c r="AL3292" i="2"/>
  <c r="AL3293" i="2"/>
  <c r="AL3294" i="2"/>
  <c r="AL3295" i="2"/>
  <c r="AL3296" i="2"/>
  <c r="AL3297" i="2"/>
  <c r="AL3298" i="2"/>
  <c r="AL3299" i="2"/>
  <c r="AL3300" i="2"/>
  <c r="AL3301" i="2"/>
  <c r="AL3302" i="2"/>
  <c r="AL3303" i="2"/>
  <c r="AL3304" i="2"/>
  <c r="AL3305" i="2"/>
  <c r="AL3306" i="2"/>
  <c r="AL3307" i="2"/>
  <c r="AL3308" i="2"/>
  <c r="AL3309" i="2"/>
  <c r="AL3310" i="2"/>
  <c r="AL3311" i="2"/>
  <c r="AL3312" i="2"/>
  <c r="AL3313" i="2"/>
  <c r="AL3314" i="2"/>
  <c r="AL3315" i="2"/>
  <c r="AL3316" i="2"/>
  <c r="AL3317" i="2"/>
  <c r="AL3318" i="2"/>
  <c r="AL3319" i="2"/>
  <c r="AL3320" i="2"/>
  <c r="AL3321" i="2"/>
  <c r="AL3322" i="2"/>
  <c r="AL3323" i="2"/>
  <c r="AL3324" i="2"/>
  <c r="AL3325" i="2"/>
  <c r="AL3326" i="2"/>
  <c r="AL3327" i="2"/>
  <c r="AL3328" i="2"/>
  <c r="AL3329" i="2"/>
  <c r="AL3330" i="2"/>
  <c r="AL3331" i="2"/>
  <c r="AL3332" i="2"/>
  <c r="AL3333" i="2"/>
  <c r="AL3334" i="2"/>
  <c r="AL3335" i="2"/>
  <c r="AL3336" i="2"/>
  <c r="AL3337" i="2"/>
  <c r="AL3338" i="2"/>
  <c r="AL3339" i="2"/>
  <c r="AL3340" i="2"/>
  <c r="AL3341" i="2"/>
  <c r="AL3342" i="2"/>
  <c r="AL3343" i="2"/>
  <c r="AL3344" i="2"/>
  <c r="AL3345" i="2"/>
  <c r="AL3346" i="2"/>
  <c r="AL3347" i="2"/>
  <c r="AL3348" i="2"/>
  <c r="AL3349" i="2"/>
  <c r="AL3350" i="2"/>
  <c r="AL3351" i="2"/>
  <c r="AL3352" i="2"/>
  <c r="AL3353" i="2"/>
  <c r="AL3354" i="2"/>
  <c r="AL3355" i="2"/>
  <c r="AL3356" i="2"/>
  <c r="AL3357" i="2"/>
  <c r="AL3358" i="2"/>
  <c r="AL3359" i="2"/>
  <c r="AL3360" i="2"/>
  <c r="AL3361" i="2"/>
  <c r="AL3362" i="2"/>
  <c r="AL3363" i="2"/>
  <c r="AL3364" i="2"/>
  <c r="AL3365" i="2"/>
  <c r="AL3366" i="2"/>
  <c r="AL3367" i="2"/>
  <c r="AL3368" i="2"/>
  <c r="AL3369" i="2"/>
  <c r="AL3370" i="2"/>
  <c r="AL3371" i="2"/>
  <c r="AL3372" i="2"/>
  <c r="AL3373" i="2"/>
  <c r="AL3374" i="2"/>
  <c r="AL3375" i="2"/>
  <c r="AL3376" i="2"/>
  <c r="AL3377" i="2"/>
  <c r="AL3378" i="2"/>
  <c r="AL3379" i="2"/>
  <c r="AL3380" i="2"/>
  <c r="AL3381" i="2"/>
  <c r="AL3382" i="2"/>
  <c r="AL3383" i="2"/>
  <c r="AL3384" i="2"/>
  <c r="AL3385" i="2"/>
  <c r="AL3386" i="2"/>
  <c r="AL3387" i="2"/>
  <c r="AL3388" i="2"/>
  <c r="AL3389" i="2"/>
  <c r="AL3390" i="2"/>
  <c r="AL3391" i="2"/>
  <c r="AL3392" i="2"/>
  <c r="AL3393" i="2"/>
  <c r="AL3394" i="2"/>
  <c r="AL3395" i="2"/>
  <c r="AL3396" i="2"/>
  <c r="AL3397" i="2"/>
  <c r="AL3398" i="2"/>
  <c r="AL3399" i="2"/>
  <c r="AL3400" i="2"/>
  <c r="AL3401" i="2"/>
  <c r="AL3402" i="2"/>
  <c r="AL3403" i="2"/>
  <c r="AL3404" i="2"/>
  <c r="AL3405" i="2"/>
  <c r="AL3406" i="2"/>
  <c r="AL3407" i="2"/>
  <c r="AL3408" i="2"/>
  <c r="AL3409" i="2"/>
  <c r="AL3410" i="2"/>
  <c r="AL3411" i="2"/>
  <c r="AL3412" i="2"/>
  <c r="AL3413" i="2"/>
  <c r="AL3414" i="2"/>
  <c r="AL3415" i="2"/>
  <c r="AL3416" i="2"/>
  <c r="AL3417" i="2"/>
  <c r="AL3418" i="2"/>
  <c r="AL3419" i="2"/>
  <c r="AL3420" i="2"/>
  <c r="AL3421" i="2"/>
  <c r="AL3422" i="2"/>
  <c r="AL3423" i="2"/>
  <c r="AL3424" i="2"/>
  <c r="AL3425" i="2"/>
  <c r="AL3426" i="2"/>
  <c r="AL3427" i="2"/>
  <c r="AL3428" i="2"/>
  <c r="AL3429" i="2"/>
  <c r="AL3430" i="2"/>
  <c r="AL3431" i="2"/>
  <c r="AL3432" i="2"/>
  <c r="AL3433" i="2"/>
  <c r="AL3434" i="2"/>
  <c r="AL3435" i="2"/>
  <c r="AL3436" i="2"/>
  <c r="AL3437" i="2"/>
  <c r="AL3438" i="2"/>
  <c r="AL3439" i="2"/>
  <c r="AL3440" i="2"/>
  <c r="AL3441" i="2"/>
  <c r="AL3442" i="2"/>
  <c r="AL3443" i="2"/>
  <c r="AL3444" i="2"/>
  <c r="AL3445" i="2"/>
  <c r="AL3446" i="2"/>
  <c r="AL3447" i="2"/>
  <c r="AL3448" i="2"/>
  <c r="AL3449" i="2"/>
  <c r="AL3450" i="2"/>
  <c r="AL3451" i="2"/>
  <c r="AL3452" i="2"/>
  <c r="AL3453" i="2"/>
  <c r="AL3454" i="2"/>
  <c r="AL3455" i="2"/>
  <c r="AL3456" i="2"/>
  <c r="AL3457" i="2"/>
  <c r="AL3458" i="2"/>
  <c r="AL3459" i="2"/>
  <c r="AL3460" i="2"/>
  <c r="AL3461" i="2"/>
  <c r="AL3462" i="2"/>
  <c r="AL3463" i="2"/>
  <c r="AL3464" i="2"/>
  <c r="AL3465" i="2"/>
  <c r="AL3466" i="2"/>
  <c r="AL3467" i="2"/>
  <c r="AL3468" i="2"/>
  <c r="AL3469" i="2"/>
  <c r="AL3470" i="2"/>
  <c r="AL3471" i="2"/>
  <c r="AL3472" i="2"/>
  <c r="AL3473" i="2"/>
  <c r="AL3474" i="2"/>
  <c r="AL3475" i="2"/>
  <c r="AL3476" i="2"/>
  <c r="AL3477" i="2"/>
  <c r="AL3478" i="2"/>
  <c r="AL3479" i="2"/>
  <c r="AL3480" i="2"/>
  <c r="AL3481" i="2"/>
  <c r="AL3482" i="2"/>
  <c r="AL3483" i="2"/>
  <c r="AL3484" i="2"/>
  <c r="AL3485" i="2"/>
  <c r="AL3486" i="2"/>
  <c r="AL3487" i="2"/>
  <c r="AL3488" i="2"/>
  <c r="AL3489" i="2"/>
  <c r="AL3490" i="2"/>
  <c r="AL3491" i="2"/>
  <c r="AL3492" i="2"/>
  <c r="AL3493" i="2"/>
  <c r="AL3494" i="2"/>
  <c r="AL3495" i="2"/>
  <c r="AL3496" i="2"/>
  <c r="AL3497" i="2"/>
  <c r="AL3498" i="2"/>
  <c r="AL3499" i="2"/>
  <c r="AL3500" i="2"/>
  <c r="AL3501" i="2"/>
  <c r="AL3502" i="2"/>
  <c r="AL3503" i="2"/>
  <c r="AL3504" i="2"/>
  <c r="AL3505" i="2"/>
  <c r="AL3506" i="2"/>
  <c r="AL3507" i="2"/>
  <c r="AL3508" i="2"/>
  <c r="AL3509" i="2"/>
  <c r="AL3510" i="2"/>
  <c r="AL3511" i="2"/>
  <c r="AL3512" i="2"/>
  <c r="AL3513" i="2"/>
  <c r="AL3514" i="2"/>
  <c r="AL3515" i="2"/>
  <c r="AL3516" i="2"/>
  <c r="AL3517" i="2"/>
  <c r="AL3518" i="2"/>
  <c r="AL3519" i="2"/>
  <c r="AL3520" i="2"/>
  <c r="AL3521" i="2"/>
  <c r="AL3522" i="2"/>
  <c r="AL3523" i="2"/>
  <c r="AL3524" i="2"/>
  <c r="AL3525" i="2"/>
  <c r="AL3526" i="2"/>
  <c r="AL3527" i="2"/>
  <c r="AL3528" i="2"/>
  <c r="AL3529" i="2"/>
  <c r="AL3530" i="2"/>
  <c r="AL3531" i="2"/>
  <c r="AL3532" i="2"/>
  <c r="AL3533" i="2"/>
  <c r="AL3534" i="2"/>
  <c r="AL3535" i="2"/>
  <c r="AL3536" i="2"/>
  <c r="AL3537" i="2"/>
  <c r="AL3538" i="2"/>
  <c r="AL3539" i="2"/>
  <c r="AL3540" i="2"/>
  <c r="AL3541" i="2"/>
  <c r="AL3542" i="2"/>
  <c r="AL3543" i="2"/>
  <c r="AL3544" i="2"/>
  <c r="AL3545" i="2"/>
  <c r="AL3546" i="2"/>
  <c r="AL3547" i="2"/>
  <c r="AL3548" i="2"/>
  <c r="AL3549" i="2"/>
  <c r="AL3550" i="2"/>
  <c r="AL3551" i="2"/>
  <c r="AL3552" i="2"/>
  <c r="AL3553" i="2"/>
  <c r="AL3554" i="2"/>
  <c r="AL3555" i="2"/>
  <c r="AL3556" i="2"/>
  <c r="AL3557" i="2"/>
  <c r="AL3558" i="2"/>
  <c r="AL3559" i="2"/>
  <c r="AL3560" i="2"/>
  <c r="AL3561" i="2"/>
  <c r="AL3562" i="2"/>
  <c r="AL3563" i="2"/>
  <c r="AL3564" i="2"/>
  <c r="AL3565" i="2"/>
  <c r="AL3566" i="2"/>
  <c r="AL3567" i="2"/>
  <c r="AL3568" i="2"/>
  <c r="AL3569" i="2"/>
  <c r="AL3570" i="2"/>
  <c r="AL3571" i="2"/>
  <c r="AL3572" i="2"/>
  <c r="AL3573" i="2"/>
  <c r="AL3574" i="2"/>
  <c r="AL3575" i="2"/>
  <c r="AL3576" i="2"/>
  <c r="AL3577" i="2"/>
  <c r="AL3578" i="2"/>
  <c r="AL3579" i="2"/>
  <c r="AL3580" i="2"/>
  <c r="AL3581" i="2"/>
  <c r="AL3582" i="2"/>
  <c r="AL3583" i="2"/>
  <c r="AL3584" i="2"/>
  <c r="AL3585" i="2"/>
  <c r="AL3586" i="2"/>
  <c r="AL3587" i="2"/>
  <c r="AL3588" i="2"/>
  <c r="AL3589" i="2"/>
  <c r="AL3590" i="2"/>
  <c r="AL3591" i="2"/>
  <c r="AL3592" i="2"/>
  <c r="AL3593" i="2"/>
  <c r="AL3594" i="2"/>
  <c r="AL3595" i="2"/>
  <c r="AL3596" i="2"/>
  <c r="AL3597" i="2"/>
  <c r="AL3598" i="2"/>
  <c r="AL3599" i="2"/>
  <c r="AL3600" i="2"/>
  <c r="AL3601" i="2"/>
  <c r="AL3602" i="2"/>
  <c r="AL3603" i="2"/>
  <c r="AL3604" i="2"/>
  <c r="AL3605" i="2"/>
  <c r="AL3606" i="2"/>
  <c r="AL3607" i="2"/>
  <c r="AL3608" i="2"/>
  <c r="AL3609" i="2"/>
  <c r="AL3610" i="2"/>
  <c r="AL3611" i="2"/>
  <c r="AL3612" i="2"/>
  <c r="AL3613" i="2"/>
  <c r="AL3614" i="2"/>
  <c r="AL3615" i="2"/>
  <c r="AL3616" i="2"/>
  <c r="AL3617" i="2"/>
  <c r="AL3618" i="2"/>
  <c r="AL3619" i="2"/>
  <c r="AL3620" i="2"/>
  <c r="AL3621" i="2"/>
  <c r="AL3622" i="2"/>
  <c r="AL3623" i="2"/>
  <c r="AL3624" i="2"/>
  <c r="AL3625" i="2"/>
  <c r="AL3626" i="2"/>
  <c r="AL3627" i="2"/>
  <c r="AL3628" i="2"/>
  <c r="AL3629" i="2"/>
  <c r="AL3630" i="2"/>
  <c r="AL3631" i="2"/>
  <c r="AL3632" i="2"/>
  <c r="AL3633" i="2"/>
  <c r="AL3634" i="2"/>
  <c r="AL3635" i="2"/>
  <c r="AL3636" i="2"/>
  <c r="AL3637" i="2"/>
  <c r="AL3638" i="2"/>
  <c r="AL3639" i="2"/>
  <c r="AL3640" i="2"/>
  <c r="AL3641" i="2"/>
  <c r="AL3642" i="2"/>
  <c r="AL3643" i="2"/>
  <c r="AL3644" i="2"/>
  <c r="AL3645" i="2"/>
  <c r="AL3646" i="2"/>
  <c r="AL3647" i="2"/>
  <c r="AL3648" i="2"/>
  <c r="AL3649" i="2"/>
  <c r="AL3650" i="2"/>
  <c r="AL3651" i="2"/>
  <c r="AL3652" i="2"/>
  <c r="AL3653" i="2"/>
  <c r="AL3654" i="2"/>
  <c r="AL3655" i="2"/>
  <c r="AL3656" i="2"/>
  <c r="AL3657" i="2"/>
  <c r="AL3658" i="2"/>
  <c r="AL3659" i="2"/>
  <c r="AL3660" i="2"/>
  <c r="AL3661" i="2"/>
  <c r="AL3662" i="2"/>
  <c r="AL3663" i="2"/>
  <c r="AL3664" i="2"/>
  <c r="AL3665" i="2"/>
  <c r="AL3666" i="2"/>
  <c r="AL3667" i="2"/>
  <c r="AL3668" i="2"/>
  <c r="AL3669" i="2"/>
  <c r="AL3670" i="2"/>
  <c r="AL3671" i="2"/>
  <c r="AL3672" i="2"/>
  <c r="AL3673" i="2"/>
  <c r="AL3674" i="2"/>
  <c r="AL3675" i="2"/>
  <c r="AL3676" i="2"/>
  <c r="AL3677" i="2"/>
  <c r="AL3678" i="2"/>
  <c r="AL3679" i="2"/>
  <c r="AL3680" i="2"/>
  <c r="AL3681" i="2"/>
  <c r="AL3682" i="2"/>
  <c r="AL3683" i="2"/>
  <c r="AL3684" i="2"/>
  <c r="AL3685" i="2"/>
  <c r="AM2742" i="2"/>
  <c r="AM2743" i="2"/>
  <c r="AM2744" i="2"/>
  <c r="AM2745" i="2"/>
  <c r="AM2746" i="2"/>
  <c r="AM2747" i="2"/>
  <c r="AM2748" i="2"/>
  <c r="AM2749" i="2"/>
  <c r="AM2750" i="2"/>
  <c r="AM2751" i="2"/>
  <c r="AM2752" i="2"/>
  <c r="AM2753" i="2"/>
  <c r="AM2754" i="2"/>
  <c r="AM2755" i="2"/>
  <c r="AM2756" i="2"/>
  <c r="AM2757" i="2"/>
  <c r="AM2758" i="2"/>
  <c r="AM2759" i="2"/>
  <c r="AM2760" i="2"/>
  <c r="AM2761" i="2"/>
  <c r="AM2762" i="2"/>
  <c r="AM2763" i="2"/>
  <c r="AM2764" i="2"/>
  <c r="AM2765" i="2"/>
  <c r="AM2766" i="2"/>
  <c r="AM2767" i="2"/>
  <c r="AM2768" i="2"/>
  <c r="AM2769" i="2"/>
  <c r="AM2770" i="2"/>
  <c r="AM2771" i="2"/>
  <c r="AM2772" i="2"/>
  <c r="AM2773" i="2"/>
  <c r="AM2774" i="2"/>
  <c r="AM2775" i="2"/>
  <c r="AM2776" i="2"/>
  <c r="AM2777" i="2"/>
  <c r="AM2778" i="2"/>
  <c r="AM2779" i="2"/>
  <c r="AM2780" i="2"/>
  <c r="AM2781" i="2"/>
  <c r="AM2782" i="2"/>
  <c r="AM2783" i="2"/>
  <c r="AM2784" i="2"/>
  <c r="AM2785" i="2"/>
  <c r="AM2786" i="2"/>
  <c r="AM2787" i="2"/>
  <c r="AM2788" i="2"/>
  <c r="AM2789" i="2"/>
  <c r="AM2790" i="2"/>
  <c r="AM2791" i="2"/>
  <c r="AM2792" i="2"/>
  <c r="AM2793" i="2"/>
  <c r="AM2794" i="2"/>
  <c r="AM2795" i="2"/>
  <c r="AM2796" i="2"/>
  <c r="AM2797" i="2"/>
  <c r="AM2798" i="2"/>
  <c r="AM2799" i="2"/>
  <c r="AM2800" i="2"/>
  <c r="AM2801" i="2"/>
  <c r="AM2802" i="2"/>
  <c r="AM2803" i="2"/>
  <c r="AM2804" i="2"/>
  <c r="AM2805" i="2"/>
  <c r="AM2806" i="2"/>
  <c r="AM2807" i="2"/>
  <c r="AM2808" i="2"/>
  <c r="AM2809" i="2"/>
  <c r="AM2810" i="2"/>
  <c r="AM2811" i="2"/>
  <c r="AM2812" i="2"/>
  <c r="AM2813" i="2"/>
  <c r="AM2814" i="2"/>
  <c r="AM2815" i="2"/>
  <c r="AM2816" i="2"/>
  <c r="AM2817" i="2"/>
  <c r="AM2818" i="2"/>
  <c r="AM2819" i="2"/>
  <c r="AM2820" i="2"/>
  <c r="AM2821" i="2"/>
  <c r="AM2822" i="2"/>
  <c r="AM2823" i="2"/>
  <c r="AM2824" i="2"/>
  <c r="AM2825" i="2"/>
  <c r="AM2826" i="2"/>
  <c r="AM2827" i="2"/>
  <c r="AM2828" i="2"/>
  <c r="AM2829" i="2"/>
  <c r="AM2830" i="2"/>
  <c r="AM2831" i="2"/>
  <c r="AM2832" i="2"/>
  <c r="AM2833" i="2"/>
  <c r="AM2834" i="2"/>
  <c r="AM2835" i="2"/>
  <c r="AM2836" i="2"/>
  <c r="AM2837" i="2"/>
  <c r="AM2838" i="2"/>
  <c r="AM2839" i="2"/>
  <c r="AM2840" i="2"/>
  <c r="AM2841" i="2"/>
  <c r="AM2842" i="2"/>
  <c r="AM2843" i="2"/>
  <c r="AM2844" i="2"/>
  <c r="AM2845" i="2"/>
  <c r="AM2846" i="2"/>
  <c r="AM2847" i="2"/>
  <c r="AM2848" i="2"/>
  <c r="AM2849" i="2"/>
  <c r="AM2850" i="2"/>
  <c r="AM2851" i="2"/>
  <c r="AM2852" i="2"/>
  <c r="AM2853" i="2"/>
  <c r="AM2854" i="2"/>
  <c r="AM2855" i="2"/>
  <c r="AM2856" i="2"/>
  <c r="AM2857" i="2"/>
  <c r="AM2858" i="2"/>
  <c r="AM2859" i="2"/>
  <c r="AM2860" i="2"/>
  <c r="AM2861" i="2"/>
  <c r="AM2862" i="2"/>
  <c r="AM2863" i="2"/>
  <c r="AM2864" i="2"/>
  <c r="AM2865" i="2"/>
  <c r="AM2866" i="2"/>
  <c r="AM2867" i="2"/>
  <c r="AM2868" i="2"/>
  <c r="AM2869" i="2"/>
  <c r="AM2870" i="2"/>
  <c r="AM2871" i="2"/>
  <c r="AM2872" i="2"/>
  <c r="AM2873" i="2"/>
  <c r="AM2874" i="2"/>
  <c r="AM2875" i="2"/>
  <c r="AM2876" i="2"/>
  <c r="AM2877" i="2"/>
  <c r="AM2878" i="2"/>
  <c r="AM2879" i="2"/>
  <c r="AM2880" i="2"/>
  <c r="AM2881" i="2"/>
  <c r="AM2882" i="2"/>
  <c r="AM2883" i="2"/>
  <c r="AM2884" i="2"/>
  <c r="AM2885" i="2"/>
  <c r="AM2886" i="2"/>
  <c r="AM2887" i="2"/>
  <c r="AM2888" i="2"/>
  <c r="AM2889" i="2"/>
  <c r="AM2890" i="2"/>
  <c r="AM2891" i="2"/>
  <c r="AM2892" i="2"/>
  <c r="AM2893" i="2"/>
  <c r="AM2894" i="2"/>
  <c r="AM2895" i="2"/>
  <c r="AM2896" i="2"/>
  <c r="AM2897" i="2"/>
  <c r="AM2898" i="2"/>
  <c r="AM2899" i="2"/>
  <c r="AM2900" i="2"/>
  <c r="AM2901" i="2"/>
  <c r="AM2902" i="2"/>
  <c r="AM2903" i="2"/>
  <c r="AM2904" i="2"/>
  <c r="AM2905" i="2"/>
  <c r="AM2906" i="2"/>
  <c r="AM2907" i="2"/>
  <c r="AM2908" i="2"/>
  <c r="AM2909" i="2"/>
  <c r="AM2910" i="2"/>
  <c r="AM2911" i="2"/>
  <c r="AM2912" i="2"/>
  <c r="AM2913" i="2"/>
  <c r="AM2914" i="2"/>
  <c r="AM2915" i="2"/>
  <c r="AM2916" i="2"/>
  <c r="AM2917" i="2"/>
  <c r="AM2918" i="2"/>
  <c r="AM2919" i="2"/>
  <c r="AM2920" i="2"/>
  <c r="AM2921" i="2"/>
  <c r="AM2922" i="2"/>
  <c r="AM2923" i="2"/>
  <c r="AM2924" i="2"/>
  <c r="AM2925" i="2"/>
  <c r="AM2926" i="2"/>
  <c r="AM2927" i="2"/>
  <c r="AM2928" i="2"/>
  <c r="AM2929" i="2"/>
  <c r="AM2930" i="2"/>
  <c r="AM2931" i="2"/>
  <c r="AM2932" i="2"/>
  <c r="AM2933" i="2"/>
  <c r="AM2934" i="2"/>
  <c r="AM2935" i="2"/>
  <c r="AM2936" i="2"/>
  <c r="AM2937" i="2"/>
  <c r="AM2938" i="2"/>
  <c r="AM2939" i="2"/>
  <c r="AM2940" i="2"/>
  <c r="AM2941" i="2"/>
  <c r="AM2942" i="2"/>
  <c r="AM2943" i="2"/>
  <c r="AM2944" i="2"/>
  <c r="AM2945" i="2"/>
  <c r="AM2946" i="2"/>
  <c r="AM2947" i="2"/>
  <c r="AM2948" i="2"/>
  <c r="AM2949" i="2"/>
  <c r="AM2950" i="2"/>
  <c r="AM2951" i="2"/>
  <c r="AM2952" i="2"/>
  <c r="AM2953" i="2"/>
  <c r="AM2954" i="2"/>
  <c r="AM2955" i="2"/>
  <c r="AM2956" i="2"/>
  <c r="AM2957" i="2"/>
  <c r="AM2958" i="2"/>
  <c r="AM2959" i="2"/>
  <c r="AM2960" i="2"/>
  <c r="AM2961" i="2"/>
  <c r="AM2962" i="2"/>
  <c r="AM2963" i="2"/>
  <c r="AM2964" i="2"/>
  <c r="AM2965" i="2"/>
  <c r="AM2966" i="2"/>
  <c r="AM2967" i="2"/>
  <c r="AM2968" i="2"/>
  <c r="AM2969" i="2"/>
  <c r="AM2970" i="2"/>
  <c r="AM2971" i="2"/>
  <c r="AM2972" i="2"/>
  <c r="AM2973" i="2"/>
  <c r="AM2974" i="2"/>
  <c r="AM2975" i="2"/>
  <c r="AM2976" i="2"/>
  <c r="AM2977" i="2"/>
  <c r="AM2978" i="2"/>
  <c r="AM2979" i="2"/>
  <c r="AM2980" i="2"/>
  <c r="AM2981" i="2"/>
  <c r="AM2982" i="2"/>
  <c r="AM2983" i="2"/>
  <c r="AM2984" i="2"/>
  <c r="AM2985" i="2"/>
  <c r="AM2986" i="2"/>
  <c r="AM2987" i="2"/>
  <c r="AM2988" i="2"/>
  <c r="AM2989" i="2"/>
  <c r="AM2990" i="2"/>
  <c r="AM2991" i="2"/>
  <c r="AM2992" i="2"/>
  <c r="AM2993" i="2"/>
  <c r="AM2994" i="2"/>
  <c r="AM2995" i="2"/>
  <c r="AM2996" i="2"/>
  <c r="AM2997" i="2"/>
  <c r="AM2998" i="2"/>
  <c r="AM2999" i="2"/>
  <c r="AM3000" i="2"/>
  <c r="AM3001" i="2"/>
  <c r="AM3002" i="2"/>
  <c r="AM3003" i="2"/>
  <c r="AM3004" i="2"/>
  <c r="AM3005" i="2"/>
  <c r="AM3006" i="2"/>
  <c r="AM3007" i="2"/>
  <c r="AM3008" i="2"/>
  <c r="AM3009" i="2"/>
  <c r="AM3010" i="2"/>
  <c r="AM3011" i="2"/>
  <c r="AM3012" i="2"/>
  <c r="AM3013" i="2"/>
  <c r="AM3014" i="2"/>
  <c r="AM3015" i="2"/>
  <c r="AM3016" i="2"/>
  <c r="AM3017" i="2"/>
  <c r="AM3018" i="2"/>
  <c r="AM3019" i="2"/>
  <c r="AM3020" i="2"/>
  <c r="AM3021" i="2"/>
  <c r="AM3022" i="2"/>
  <c r="AM3023" i="2"/>
  <c r="AM3024" i="2"/>
  <c r="AM3025" i="2"/>
  <c r="AM3026" i="2"/>
  <c r="AM3027" i="2"/>
  <c r="AM3028" i="2"/>
  <c r="AM3029" i="2"/>
  <c r="AM3030" i="2"/>
  <c r="AM3031" i="2"/>
  <c r="AM3032" i="2"/>
  <c r="AM3033" i="2"/>
  <c r="AM3034" i="2"/>
  <c r="AM3035" i="2"/>
  <c r="AM3036" i="2"/>
  <c r="AM3037" i="2"/>
  <c r="AM3038" i="2"/>
  <c r="AM3039" i="2"/>
  <c r="AM3040" i="2"/>
  <c r="AM3041" i="2"/>
  <c r="AM3042" i="2"/>
  <c r="AM3043" i="2"/>
  <c r="AM3044" i="2"/>
  <c r="AM3045" i="2"/>
  <c r="AM3046" i="2"/>
  <c r="AM3047" i="2"/>
  <c r="AM3048" i="2"/>
  <c r="AM3049" i="2"/>
  <c r="AM3050" i="2"/>
  <c r="AM3051" i="2"/>
  <c r="AM3052" i="2"/>
  <c r="AM3053" i="2"/>
  <c r="AM3054" i="2"/>
  <c r="AM3055" i="2"/>
  <c r="AM3056" i="2"/>
  <c r="AM3057" i="2"/>
  <c r="AM3058" i="2"/>
  <c r="AM3059" i="2"/>
  <c r="AM3060" i="2"/>
  <c r="AM3061" i="2"/>
  <c r="AM3062" i="2"/>
  <c r="AM3063" i="2"/>
  <c r="AM3064" i="2"/>
  <c r="AM3065" i="2"/>
  <c r="AM3066" i="2"/>
  <c r="AM3067" i="2"/>
  <c r="AM3068" i="2"/>
  <c r="AM3069" i="2"/>
  <c r="AM3070" i="2"/>
  <c r="AM3071" i="2"/>
  <c r="AM3072" i="2"/>
  <c r="AM3073" i="2"/>
  <c r="AM3074" i="2"/>
  <c r="AM3075" i="2"/>
  <c r="AM3076" i="2"/>
  <c r="AM3077" i="2"/>
  <c r="AM3078" i="2"/>
  <c r="AM3079" i="2"/>
  <c r="AM3080" i="2"/>
  <c r="AM3081" i="2"/>
  <c r="AM3082" i="2"/>
  <c r="AM3083" i="2"/>
  <c r="AM3084" i="2"/>
  <c r="AM3085" i="2"/>
  <c r="AM3086" i="2"/>
  <c r="AM3087" i="2"/>
  <c r="AM3088" i="2"/>
  <c r="AM3089" i="2"/>
  <c r="AM3090" i="2"/>
  <c r="AM3091" i="2"/>
  <c r="AM3092" i="2"/>
  <c r="AM3093" i="2"/>
  <c r="AM3094" i="2"/>
  <c r="AM3095" i="2"/>
  <c r="AM3096" i="2"/>
  <c r="AM3097" i="2"/>
  <c r="AM3098" i="2"/>
  <c r="AM3099" i="2"/>
  <c r="AM3100" i="2"/>
  <c r="AM3101" i="2"/>
  <c r="AM3102" i="2"/>
  <c r="AM3103" i="2"/>
  <c r="AM3104" i="2"/>
  <c r="AM3105" i="2"/>
  <c r="AM3106" i="2"/>
  <c r="AM3107" i="2"/>
  <c r="AM3108" i="2"/>
  <c r="AM3109" i="2"/>
  <c r="AM3110" i="2"/>
  <c r="AM3111" i="2"/>
  <c r="AM3112" i="2"/>
  <c r="AM3113" i="2"/>
  <c r="AM3114" i="2"/>
  <c r="AM3115" i="2"/>
  <c r="AM3116" i="2"/>
  <c r="AM3117" i="2"/>
  <c r="AM3118" i="2"/>
  <c r="AM3119" i="2"/>
  <c r="AM3120" i="2"/>
  <c r="AM3121" i="2"/>
  <c r="AM3122" i="2"/>
  <c r="AM3123" i="2"/>
  <c r="AM3124" i="2"/>
  <c r="AM3125" i="2"/>
  <c r="AM3126" i="2"/>
  <c r="AM3127" i="2"/>
  <c r="AM3128" i="2"/>
  <c r="AM3129" i="2"/>
  <c r="AM3130" i="2"/>
  <c r="AM3131" i="2"/>
  <c r="AM3132" i="2"/>
  <c r="AM3133" i="2"/>
  <c r="AM3134" i="2"/>
  <c r="AM3135" i="2"/>
  <c r="AM3136" i="2"/>
  <c r="AM3137" i="2"/>
  <c r="AM3138" i="2"/>
  <c r="AM3139" i="2"/>
  <c r="AM3140" i="2"/>
  <c r="AM3141" i="2"/>
  <c r="AM3142" i="2"/>
  <c r="AM3143" i="2"/>
  <c r="AM3144" i="2"/>
  <c r="AM3145" i="2"/>
  <c r="AM3146" i="2"/>
  <c r="AM3147" i="2"/>
  <c r="AM3148" i="2"/>
  <c r="AM3149" i="2"/>
  <c r="AM3150" i="2"/>
  <c r="AM3151" i="2"/>
  <c r="AM3152" i="2"/>
  <c r="AM3153" i="2"/>
  <c r="AM3154" i="2"/>
  <c r="AM3155" i="2"/>
  <c r="AM3156" i="2"/>
  <c r="AM3157" i="2"/>
  <c r="AM3158" i="2"/>
  <c r="AM3159" i="2"/>
  <c r="AM3160" i="2"/>
  <c r="AM3161" i="2"/>
  <c r="AM3162" i="2"/>
  <c r="AM3163" i="2"/>
  <c r="AM3164" i="2"/>
  <c r="AM3165" i="2"/>
  <c r="AM3166" i="2"/>
  <c r="AM3167" i="2"/>
  <c r="AM3168" i="2"/>
  <c r="AM3169" i="2"/>
  <c r="AM3170" i="2"/>
  <c r="AM3171" i="2"/>
  <c r="AM3172" i="2"/>
  <c r="AM3173" i="2"/>
  <c r="AM3174" i="2"/>
  <c r="AM3175" i="2"/>
  <c r="AM3176" i="2"/>
  <c r="AM3177" i="2"/>
  <c r="AM3178" i="2"/>
  <c r="AM3179" i="2"/>
  <c r="AM3180" i="2"/>
  <c r="AM3181" i="2"/>
  <c r="AM3182" i="2"/>
  <c r="AM3183" i="2"/>
  <c r="AM3184" i="2"/>
  <c r="AM3185" i="2"/>
  <c r="AM3186" i="2"/>
  <c r="AM3187" i="2"/>
  <c r="AM3188" i="2"/>
  <c r="AM3189" i="2"/>
  <c r="AM3190" i="2"/>
  <c r="AM3191" i="2"/>
  <c r="AM3192" i="2"/>
  <c r="AM3193" i="2"/>
  <c r="AM3194" i="2"/>
  <c r="AM3195" i="2"/>
  <c r="AM3196" i="2"/>
  <c r="AM3197" i="2"/>
  <c r="AM3198" i="2"/>
  <c r="AM3199" i="2"/>
  <c r="AM3200" i="2"/>
  <c r="AM3201" i="2"/>
  <c r="AM3202" i="2"/>
  <c r="AM3203" i="2"/>
  <c r="AM3204" i="2"/>
  <c r="AM3205" i="2"/>
  <c r="AM3206" i="2"/>
  <c r="AM3207" i="2"/>
  <c r="AM3208" i="2"/>
  <c r="AM3209" i="2"/>
  <c r="AM3210" i="2"/>
  <c r="AM3211" i="2"/>
  <c r="AM3212" i="2"/>
  <c r="AM3213" i="2"/>
  <c r="AM3214" i="2"/>
  <c r="AM3215" i="2"/>
  <c r="AM3216" i="2"/>
  <c r="AM3217" i="2"/>
  <c r="AM3218" i="2"/>
  <c r="AM3219" i="2"/>
  <c r="AM3220" i="2"/>
  <c r="AM3221" i="2"/>
  <c r="AM3222" i="2"/>
  <c r="AM3223" i="2"/>
  <c r="AM3224" i="2"/>
  <c r="AM3225" i="2"/>
  <c r="AM3226" i="2"/>
  <c r="AM3227" i="2"/>
  <c r="AM3228" i="2"/>
  <c r="AM3229" i="2"/>
  <c r="AM3230" i="2"/>
  <c r="AM3231" i="2"/>
  <c r="AM3232" i="2"/>
  <c r="AM3233" i="2"/>
  <c r="AM3234" i="2"/>
  <c r="AM3235" i="2"/>
  <c r="AM3236" i="2"/>
  <c r="AM3237" i="2"/>
  <c r="AM3238" i="2"/>
  <c r="AM3239" i="2"/>
  <c r="AM3240" i="2"/>
  <c r="AM3241" i="2"/>
  <c r="AM3242" i="2"/>
  <c r="AM3243" i="2"/>
  <c r="AM3244" i="2"/>
  <c r="AM3245" i="2"/>
  <c r="AM3246" i="2"/>
  <c r="AM3247" i="2"/>
  <c r="AM3248" i="2"/>
  <c r="AM3249" i="2"/>
  <c r="AM3250" i="2"/>
  <c r="AM3251" i="2"/>
  <c r="AM3252" i="2"/>
  <c r="AM3253" i="2"/>
  <c r="AM3254" i="2"/>
  <c r="AM3255" i="2"/>
  <c r="AM3256" i="2"/>
  <c r="AM3257" i="2"/>
  <c r="AM3258" i="2"/>
  <c r="AM3259" i="2"/>
  <c r="AM3260" i="2"/>
  <c r="AM3261" i="2"/>
  <c r="AM3262" i="2"/>
  <c r="AM3263" i="2"/>
  <c r="AM3264" i="2"/>
  <c r="AM3265" i="2"/>
  <c r="AM3266" i="2"/>
  <c r="AM3267" i="2"/>
  <c r="AM3268" i="2"/>
  <c r="AM3269" i="2"/>
  <c r="AM3270" i="2"/>
  <c r="AM3271" i="2"/>
  <c r="AM3272" i="2"/>
  <c r="AM3273" i="2"/>
  <c r="AM3274" i="2"/>
  <c r="AM3275" i="2"/>
  <c r="AM3276" i="2"/>
  <c r="AM3277" i="2"/>
  <c r="AM3278" i="2"/>
  <c r="AM3279" i="2"/>
  <c r="AM3280" i="2"/>
  <c r="AM3281" i="2"/>
  <c r="AM3282" i="2"/>
  <c r="AM3283" i="2"/>
  <c r="AM3284" i="2"/>
  <c r="AM3285" i="2"/>
  <c r="AM3286" i="2"/>
  <c r="AM3287" i="2"/>
  <c r="AM3288" i="2"/>
  <c r="AM3289" i="2"/>
  <c r="AM3290" i="2"/>
  <c r="AM3291" i="2"/>
  <c r="AM3292" i="2"/>
  <c r="AM3293" i="2"/>
  <c r="AM3294" i="2"/>
  <c r="AM3295" i="2"/>
  <c r="AM3296" i="2"/>
  <c r="AM3297" i="2"/>
  <c r="AM3298" i="2"/>
  <c r="AM3299" i="2"/>
  <c r="AM3300" i="2"/>
  <c r="AM3301" i="2"/>
  <c r="AM3302" i="2"/>
  <c r="AM3303" i="2"/>
  <c r="AM3304" i="2"/>
  <c r="AM3305" i="2"/>
  <c r="AM3306" i="2"/>
  <c r="AM3307" i="2"/>
  <c r="AM3308" i="2"/>
  <c r="AM3309" i="2"/>
  <c r="AM3310" i="2"/>
  <c r="AM3311" i="2"/>
  <c r="AM3312" i="2"/>
  <c r="AM3313" i="2"/>
  <c r="AM3314" i="2"/>
  <c r="AM3315" i="2"/>
  <c r="AM3316" i="2"/>
  <c r="AM3317" i="2"/>
  <c r="AM3318" i="2"/>
  <c r="AM3319" i="2"/>
  <c r="AM3320" i="2"/>
  <c r="AM3321" i="2"/>
  <c r="AM3322" i="2"/>
  <c r="AM3323" i="2"/>
  <c r="AM3324" i="2"/>
  <c r="AM3325" i="2"/>
  <c r="AM3326" i="2"/>
  <c r="AM3327" i="2"/>
  <c r="AM3328" i="2"/>
  <c r="AM3329" i="2"/>
  <c r="AM3330" i="2"/>
  <c r="AM3331" i="2"/>
  <c r="AM3332" i="2"/>
  <c r="AM3333" i="2"/>
  <c r="AM3334" i="2"/>
  <c r="AM3335" i="2"/>
  <c r="AM3336" i="2"/>
  <c r="AM3337" i="2"/>
  <c r="AM3338" i="2"/>
  <c r="AM3339" i="2"/>
  <c r="AM3340" i="2"/>
  <c r="AM3341" i="2"/>
  <c r="AM3342" i="2"/>
  <c r="AM3343" i="2"/>
  <c r="AM3344" i="2"/>
  <c r="AM3345" i="2"/>
  <c r="AM3346" i="2"/>
  <c r="AM3347" i="2"/>
  <c r="AM3348" i="2"/>
  <c r="AM3349" i="2"/>
  <c r="AM3350" i="2"/>
  <c r="AM3351" i="2"/>
  <c r="AM3352" i="2"/>
  <c r="AM3353" i="2"/>
  <c r="AM3354" i="2"/>
  <c r="AM3355" i="2"/>
  <c r="AM3356" i="2"/>
  <c r="AM3357" i="2"/>
  <c r="AM3358" i="2"/>
  <c r="AM3359" i="2"/>
  <c r="AM3360" i="2"/>
  <c r="AM3361" i="2"/>
  <c r="AM3362" i="2"/>
  <c r="AM3363" i="2"/>
  <c r="AM3364" i="2"/>
  <c r="AM3365" i="2"/>
  <c r="AM3366" i="2"/>
  <c r="AM3367" i="2"/>
  <c r="AM3368" i="2"/>
  <c r="AM3369" i="2"/>
  <c r="AM3370" i="2"/>
  <c r="AM3371" i="2"/>
  <c r="AM3372" i="2"/>
  <c r="AM3373" i="2"/>
  <c r="AM3374" i="2"/>
  <c r="AM3375" i="2"/>
  <c r="AM3376" i="2"/>
  <c r="AM3377" i="2"/>
  <c r="AM3378" i="2"/>
  <c r="AM3379" i="2"/>
  <c r="AM3380" i="2"/>
  <c r="AM3381" i="2"/>
  <c r="AM3382" i="2"/>
  <c r="AM3383" i="2"/>
  <c r="AM3384" i="2"/>
  <c r="AM3385" i="2"/>
  <c r="AM3386" i="2"/>
  <c r="AM3387" i="2"/>
  <c r="AM3388" i="2"/>
  <c r="AM3389" i="2"/>
  <c r="AM3390" i="2"/>
  <c r="AM3391" i="2"/>
  <c r="AM3392" i="2"/>
  <c r="AM3393" i="2"/>
  <c r="AM3394" i="2"/>
  <c r="AM3395" i="2"/>
  <c r="AM3396" i="2"/>
  <c r="AM3397" i="2"/>
  <c r="AM3398" i="2"/>
  <c r="AM3399" i="2"/>
  <c r="AM3400" i="2"/>
  <c r="AM3401" i="2"/>
  <c r="AM3402" i="2"/>
  <c r="AM3403" i="2"/>
  <c r="AM3404" i="2"/>
  <c r="AM3405" i="2"/>
  <c r="AM3406" i="2"/>
  <c r="AM3407" i="2"/>
  <c r="AM3408" i="2"/>
  <c r="AM3409" i="2"/>
  <c r="AM3410" i="2"/>
  <c r="AM3411" i="2"/>
  <c r="AM3412" i="2"/>
  <c r="AM3413" i="2"/>
  <c r="AM3414" i="2"/>
  <c r="AM3415" i="2"/>
  <c r="AM3416" i="2"/>
  <c r="AM3417" i="2"/>
  <c r="AM3418" i="2"/>
  <c r="AM3419" i="2"/>
  <c r="AM3420" i="2"/>
  <c r="AM3421" i="2"/>
  <c r="AM3422" i="2"/>
  <c r="AM3423" i="2"/>
  <c r="AM3424" i="2"/>
  <c r="AM3425" i="2"/>
  <c r="AM3426" i="2"/>
  <c r="AM3427" i="2"/>
  <c r="AM3428" i="2"/>
  <c r="AM3429" i="2"/>
  <c r="AM3430" i="2"/>
  <c r="AM3431" i="2"/>
  <c r="AM3432" i="2"/>
  <c r="AM3433" i="2"/>
  <c r="AM3434" i="2"/>
  <c r="AM3435" i="2"/>
  <c r="AM3436" i="2"/>
  <c r="AM3437" i="2"/>
  <c r="AM3438" i="2"/>
  <c r="AM3439" i="2"/>
  <c r="AM3440" i="2"/>
  <c r="AM3441" i="2"/>
  <c r="AM3442" i="2"/>
  <c r="AM3443" i="2"/>
  <c r="AM3444" i="2"/>
  <c r="AM3445" i="2"/>
  <c r="AM3446" i="2"/>
  <c r="AM3447" i="2"/>
  <c r="AM3448" i="2"/>
  <c r="AM3449" i="2"/>
  <c r="AM3450" i="2"/>
  <c r="AM3451" i="2"/>
  <c r="AM3452" i="2"/>
  <c r="AM3453" i="2"/>
  <c r="AM3454" i="2"/>
  <c r="AM3455" i="2"/>
  <c r="AM3456" i="2"/>
  <c r="AM3457" i="2"/>
  <c r="AM3458" i="2"/>
  <c r="AM3459" i="2"/>
  <c r="AM3460" i="2"/>
  <c r="AM3461" i="2"/>
  <c r="AM3462" i="2"/>
  <c r="AM3463" i="2"/>
  <c r="AM3464" i="2"/>
  <c r="AM3465" i="2"/>
  <c r="AM3466" i="2"/>
  <c r="AM3467" i="2"/>
  <c r="AM3468" i="2"/>
  <c r="AM3469" i="2"/>
  <c r="AM3470" i="2"/>
  <c r="AM3471" i="2"/>
  <c r="AM3472" i="2"/>
  <c r="AM3473" i="2"/>
  <c r="AM3474" i="2"/>
  <c r="AM3475" i="2"/>
  <c r="AM3476" i="2"/>
  <c r="AM3477" i="2"/>
  <c r="AM3478" i="2"/>
  <c r="AM3479" i="2"/>
  <c r="AM3480" i="2"/>
  <c r="AM3481" i="2"/>
  <c r="AM3482" i="2"/>
  <c r="AM3483" i="2"/>
  <c r="AM3484" i="2"/>
  <c r="AM3485" i="2"/>
  <c r="AM3486" i="2"/>
  <c r="AM3487" i="2"/>
  <c r="AM3488" i="2"/>
  <c r="AM3489" i="2"/>
  <c r="AM3490" i="2"/>
  <c r="AM3491" i="2"/>
  <c r="AM3492" i="2"/>
  <c r="AM3493" i="2"/>
  <c r="AM3494" i="2"/>
  <c r="AM3495" i="2"/>
  <c r="AM3496" i="2"/>
  <c r="AM3497" i="2"/>
  <c r="AM3498" i="2"/>
  <c r="AM3499" i="2"/>
  <c r="AM3500" i="2"/>
  <c r="AM3501" i="2"/>
  <c r="AM3502" i="2"/>
  <c r="AM3503" i="2"/>
  <c r="AM3504" i="2"/>
  <c r="AM3505" i="2"/>
  <c r="AM3506" i="2"/>
  <c r="AM3507" i="2"/>
  <c r="AM3508" i="2"/>
  <c r="AM3509" i="2"/>
  <c r="AM3510" i="2"/>
  <c r="AM3511" i="2"/>
  <c r="AM3512" i="2"/>
  <c r="AM3513" i="2"/>
  <c r="AM3514" i="2"/>
  <c r="AM3515" i="2"/>
  <c r="AM3516" i="2"/>
  <c r="AM3517" i="2"/>
  <c r="AM3518" i="2"/>
  <c r="AM3519" i="2"/>
  <c r="AM3520" i="2"/>
  <c r="AM3521" i="2"/>
  <c r="AM3522" i="2"/>
  <c r="AM3523" i="2"/>
  <c r="AM3524" i="2"/>
  <c r="AM3525" i="2"/>
  <c r="AM3526" i="2"/>
  <c r="AM3527" i="2"/>
  <c r="AM3528" i="2"/>
  <c r="AM3529" i="2"/>
  <c r="AM3530" i="2"/>
  <c r="AM3531" i="2"/>
  <c r="AM3532" i="2"/>
  <c r="AM3533" i="2"/>
  <c r="AM3534" i="2"/>
  <c r="AM3535" i="2"/>
  <c r="AM3536" i="2"/>
  <c r="AM3537" i="2"/>
  <c r="AM3538" i="2"/>
  <c r="AM3539" i="2"/>
  <c r="AM3540" i="2"/>
  <c r="AM3541" i="2"/>
  <c r="AM3542" i="2"/>
  <c r="AM3543" i="2"/>
  <c r="AM3544" i="2"/>
  <c r="AM3545" i="2"/>
  <c r="AM3546" i="2"/>
  <c r="AM3547" i="2"/>
  <c r="AM3548" i="2"/>
  <c r="AM3549" i="2"/>
  <c r="AM3550" i="2"/>
  <c r="AM3551" i="2"/>
  <c r="AM3552" i="2"/>
  <c r="AM3553" i="2"/>
  <c r="AM3554" i="2"/>
  <c r="AM3555" i="2"/>
  <c r="AM3556" i="2"/>
  <c r="AM3557" i="2"/>
  <c r="AM3558" i="2"/>
  <c r="AM3559" i="2"/>
  <c r="AM3560" i="2"/>
  <c r="AM3561" i="2"/>
  <c r="AM3562" i="2"/>
  <c r="AM3563" i="2"/>
  <c r="AM3564" i="2"/>
  <c r="AM3565" i="2"/>
  <c r="AM3566" i="2"/>
  <c r="AM3567" i="2"/>
  <c r="AM3568" i="2"/>
  <c r="AM3569" i="2"/>
  <c r="AM3570" i="2"/>
  <c r="AM3571" i="2"/>
  <c r="AM3572" i="2"/>
  <c r="AM3573" i="2"/>
  <c r="AM3574" i="2"/>
  <c r="AM3575" i="2"/>
  <c r="AM3576" i="2"/>
  <c r="AM3577" i="2"/>
  <c r="AM3578" i="2"/>
  <c r="AM3579" i="2"/>
  <c r="AM3580" i="2"/>
  <c r="AM3581" i="2"/>
  <c r="AM3582" i="2"/>
  <c r="AM3583" i="2"/>
  <c r="AM3584" i="2"/>
  <c r="AM3585" i="2"/>
  <c r="AM3586" i="2"/>
  <c r="AM3587" i="2"/>
  <c r="AM3588" i="2"/>
  <c r="AM3589" i="2"/>
  <c r="AM3590" i="2"/>
  <c r="AM3591" i="2"/>
  <c r="AM3592" i="2"/>
  <c r="AM3593" i="2"/>
  <c r="AM3594" i="2"/>
  <c r="AM3595" i="2"/>
  <c r="AM3596" i="2"/>
  <c r="AM3597" i="2"/>
  <c r="AM3598" i="2"/>
  <c r="AM3599" i="2"/>
  <c r="AM3600" i="2"/>
  <c r="AM3601" i="2"/>
  <c r="AM3602" i="2"/>
  <c r="AM3603" i="2"/>
  <c r="AM3604" i="2"/>
  <c r="AM3605" i="2"/>
  <c r="AM3606" i="2"/>
  <c r="AM3607" i="2"/>
  <c r="AM3608" i="2"/>
  <c r="AM3609" i="2"/>
  <c r="AM3610" i="2"/>
  <c r="AM3611" i="2"/>
  <c r="AM3612" i="2"/>
  <c r="AM3613" i="2"/>
  <c r="AM3614" i="2"/>
  <c r="AM3615" i="2"/>
  <c r="AM3616" i="2"/>
  <c r="AM3617" i="2"/>
  <c r="AM3618" i="2"/>
  <c r="AM3619" i="2"/>
  <c r="AM3620" i="2"/>
  <c r="AM3621" i="2"/>
  <c r="AM3622" i="2"/>
  <c r="AM3623" i="2"/>
  <c r="AM3624" i="2"/>
  <c r="AM3625" i="2"/>
  <c r="AM3626" i="2"/>
  <c r="AM3627" i="2"/>
  <c r="AM3628" i="2"/>
  <c r="AM3629" i="2"/>
  <c r="AM3630" i="2"/>
  <c r="AM3631" i="2"/>
  <c r="AM3632" i="2"/>
  <c r="AM3633" i="2"/>
  <c r="AM3634" i="2"/>
  <c r="AM3635" i="2"/>
  <c r="AM3636" i="2"/>
  <c r="AM3637" i="2"/>
  <c r="AM3638" i="2"/>
  <c r="AM3639" i="2"/>
  <c r="AM3640" i="2"/>
  <c r="AM3641" i="2"/>
  <c r="AM3642" i="2"/>
  <c r="AM3643" i="2"/>
  <c r="AM3644" i="2"/>
  <c r="AM3645" i="2"/>
  <c r="AM3646" i="2"/>
  <c r="AM3647" i="2"/>
  <c r="AM3648" i="2"/>
  <c r="AM3649" i="2"/>
  <c r="AM3650" i="2"/>
  <c r="AM3651" i="2"/>
  <c r="AM3652" i="2"/>
  <c r="AM3653" i="2"/>
  <c r="AM3654" i="2"/>
  <c r="AM3655" i="2"/>
  <c r="AM3656" i="2"/>
  <c r="AM3657" i="2"/>
  <c r="AM3658" i="2"/>
  <c r="AM3659" i="2"/>
  <c r="AM3660" i="2"/>
  <c r="AM3661" i="2"/>
  <c r="AM3662" i="2"/>
  <c r="AM3663" i="2"/>
  <c r="AM3664" i="2"/>
  <c r="AM3665" i="2"/>
  <c r="AM3666" i="2"/>
  <c r="AM3667" i="2"/>
  <c r="AM3668" i="2"/>
  <c r="AM3669" i="2"/>
  <c r="AM3670" i="2"/>
  <c r="AM3671" i="2"/>
  <c r="AM3672" i="2"/>
  <c r="AM3673" i="2"/>
  <c r="AM3674" i="2"/>
  <c r="AM3675" i="2"/>
  <c r="AM3676" i="2"/>
  <c r="AM3677" i="2"/>
  <c r="AM3678" i="2"/>
  <c r="AM3679" i="2"/>
  <c r="AM3680" i="2"/>
  <c r="AM3681" i="2"/>
  <c r="AM3682" i="2"/>
  <c r="AM3683" i="2"/>
  <c r="AM3684" i="2"/>
  <c r="AM3685" i="2"/>
  <c r="Y3686" i="2"/>
  <c r="AA3686" i="2"/>
  <c r="AL3686" i="2"/>
  <c r="AM3686"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AA2640" i="2"/>
  <c r="AA2641" i="2"/>
  <c r="AA2642" i="2"/>
  <c r="AA2643" i="2"/>
  <c r="AA2644" i="2"/>
  <c r="AA2645" i="2"/>
  <c r="AA2646" i="2"/>
  <c r="AA2647" i="2"/>
  <c r="AA2648" i="2"/>
  <c r="AA2649" i="2"/>
  <c r="AA2650" i="2"/>
  <c r="AA2651" i="2"/>
  <c r="AA2652" i="2"/>
  <c r="AA2653" i="2"/>
  <c r="AA2654" i="2"/>
  <c r="AA2655" i="2"/>
  <c r="AA2656" i="2"/>
  <c r="AA2657" i="2"/>
  <c r="AA2658" i="2"/>
  <c r="AA2659" i="2"/>
  <c r="AA2660" i="2"/>
  <c r="AA2661" i="2"/>
  <c r="AA2662" i="2"/>
  <c r="AA2663" i="2"/>
  <c r="AA2664" i="2"/>
  <c r="AA2665" i="2"/>
  <c r="AA2666" i="2"/>
  <c r="AA2667" i="2"/>
  <c r="AA2668" i="2"/>
  <c r="AA2669" i="2"/>
  <c r="AA2670" i="2"/>
  <c r="AA2671" i="2"/>
  <c r="AA2672" i="2"/>
  <c r="AA2673" i="2"/>
  <c r="AA2674" i="2"/>
  <c r="AA2675" i="2"/>
  <c r="AA2676" i="2"/>
  <c r="AA2677" i="2"/>
  <c r="AA2678" i="2"/>
  <c r="AA2679" i="2"/>
  <c r="AA2680" i="2"/>
  <c r="AA2681" i="2"/>
  <c r="AA2682" i="2"/>
  <c r="AA2683" i="2"/>
  <c r="AA2684" i="2"/>
  <c r="AA2685" i="2"/>
  <c r="AA2686" i="2"/>
  <c r="AA2687" i="2"/>
  <c r="AA2688" i="2"/>
  <c r="AA2689" i="2"/>
  <c r="AA2690" i="2"/>
  <c r="AA2691" i="2"/>
  <c r="AA2692" i="2"/>
  <c r="AA2693" i="2"/>
  <c r="AA2694" i="2"/>
  <c r="AA2695" i="2"/>
  <c r="AA2696" i="2"/>
  <c r="AA2697" i="2"/>
  <c r="AA2698" i="2"/>
  <c r="AA2699" i="2"/>
  <c r="AA2700" i="2"/>
  <c r="AA2701" i="2"/>
  <c r="AA2702" i="2"/>
  <c r="AA2703" i="2"/>
  <c r="AA2704" i="2"/>
  <c r="AA2705" i="2"/>
  <c r="AA2706" i="2"/>
  <c r="AA2707" i="2"/>
  <c r="AA2708" i="2"/>
  <c r="AA2709" i="2"/>
  <c r="AA2710" i="2"/>
  <c r="AA2711" i="2"/>
  <c r="AA2712" i="2"/>
  <c r="AA2713" i="2"/>
  <c r="AA2714" i="2"/>
  <c r="AA2715" i="2"/>
  <c r="AA2716" i="2"/>
  <c r="AL2640" i="2"/>
  <c r="AL2641" i="2"/>
  <c r="AL2642" i="2"/>
  <c r="AL2643" i="2"/>
  <c r="AL2644" i="2"/>
  <c r="AL2645" i="2"/>
  <c r="AL2646" i="2"/>
  <c r="AL2647" i="2"/>
  <c r="AL2648" i="2"/>
  <c r="AL2649" i="2"/>
  <c r="AL2650" i="2"/>
  <c r="AL2651" i="2"/>
  <c r="AL2652" i="2"/>
  <c r="AL2653" i="2"/>
  <c r="AL2654" i="2"/>
  <c r="AL2655" i="2"/>
  <c r="AL2656" i="2"/>
  <c r="AL2657" i="2"/>
  <c r="AL2658" i="2"/>
  <c r="AL2659" i="2"/>
  <c r="AL2660" i="2"/>
  <c r="AL2661" i="2"/>
  <c r="AL2662" i="2"/>
  <c r="AL2663" i="2"/>
  <c r="AL2664" i="2"/>
  <c r="AL2665" i="2"/>
  <c r="AL2666" i="2"/>
  <c r="AL2667" i="2"/>
  <c r="AL2668" i="2"/>
  <c r="AL2669" i="2"/>
  <c r="AL2670" i="2"/>
  <c r="AL2671" i="2"/>
  <c r="AL2672" i="2"/>
  <c r="AL2673" i="2"/>
  <c r="AL2674" i="2"/>
  <c r="AL2675" i="2"/>
  <c r="AL2676" i="2"/>
  <c r="AL2677" i="2"/>
  <c r="AL2678" i="2"/>
  <c r="AL2679" i="2"/>
  <c r="AL2680" i="2"/>
  <c r="AL2681" i="2"/>
  <c r="AL2682" i="2"/>
  <c r="AL2683" i="2"/>
  <c r="AL2684" i="2"/>
  <c r="AL2685" i="2"/>
  <c r="AL2686" i="2"/>
  <c r="AL2687" i="2"/>
  <c r="AL2688" i="2"/>
  <c r="AL2689" i="2"/>
  <c r="AL2690" i="2"/>
  <c r="AL2691" i="2"/>
  <c r="AL2692" i="2"/>
  <c r="AL2693" i="2"/>
  <c r="AL2694" i="2"/>
  <c r="AL2695" i="2"/>
  <c r="AL2696" i="2"/>
  <c r="AL2697" i="2"/>
  <c r="AL2698" i="2"/>
  <c r="AL2699" i="2"/>
  <c r="AL2700" i="2"/>
  <c r="AL2701" i="2"/>
  <c r="AL2702" i="2"/>
  <c r="AL2703" i="2"/>
  <c r="AL2704" i="2"/>
  <c r="AL2705" i="2"/>
  <c r="AL2706" i="2"/>
  <c r="AL2707" i="2"/>
  <c r="AL2708" i="2"/>
  <c r="AL2709" i="2"/>
  <c r="AL2710" i="2"/>
  <c r="AL2711" i="2"/>
  <c r="AL2712" i="2"/>
  <c r="AL2713" i="2"/>
  <c r="AL2714" i="2"/>
  <c r="AL2715" i="2"/>
  <c r="AL2716" i="2"/>
  <c r="AM2640" i="2"/>
  <c r="AM2641" i="2"/>
  <c r="AM2642" i="2"/>
  <c r="AM2643" i="2"/>
  <c r="AM2644" i="2"/>
  <c r="AM2645" i="2"/>
  <c r="AM2646" i="2"/>
  <c r="AM2647" i="2"/>
  <c r="AM2648" i="2"/>
  <c r="AM2649" i="2"/>
  <c r="AM2650" i="2"/>
  <c r="AM2651" i="2"/>
  <c r="AM2652" i="2"/>
  <c r="AM2653" i="2"/>
  <c r="AM2654" i="2"/>
  <c r="AM2655" i="2"/>
  <c r="AM2656" i="2"/>
  <c r="AM2657" i="2"/>
  <c r="AM2658" i="2"/>
  <c r="AM2659" i="2"/>
  <c r="AM2660" i="2"/>
  <c r="AM2661" i="2"/>
  <c r="AM2662" i="2"/>
  <c r="AM2663" i="2"/>
  <c r="AM2664" i="2"/>
  <c r="AM2665" i="2"/>
  <c r="AM2666" i="2"/>
  <c r="AM2667" i="2"/>
  <c r="AM2668" i="2"/>
  <c r="AM2669" i="2"/>
  <c r="AM2670" i="2"/>
  <c r="AM2671" i="2"/>
  <c r="AM2672" i="2"/>
  <c r="AM2673" i="2"/>
  <c r="AM2674" i="2"/>
  <c r="AM2675" i="2"/>
  <c r="AM2676" i="2"/>
  <c r="AM2677" i="2"/>
  <c r="AM2678" i="2"/>
  <c r="AM2679" i="2"/>
  <c r="AM2680" i="2"/>
  <c r="AM2681" i="2"/>
  <c r="AM2682" i="2"/>
  <c r="AM2683" i="2"/>
  <c r="AM2684" i="2"/>
  <c r="AM2685" i="2"/>
  <c r="AM2686" i="2"/>
  <c r="AM2687" i="2"/>
  <c r="AM2688" i="2"/>
  <c r="AM2689" i="2"/>
  <c r="AM2690" i="2"/>
  <c r="AM2691" i="2"/>
  <c r="AM2692" i="2"/>
  <c r="AM2693" i="2"/>
  <c r="AM2694" i="2"/>
  <c r="AM2695" i="2"/>
  <c r="AM2696" i="2"/>
  <c r="AM2697" i="2"/>
  <c r="AM2698" i="2"/>
  <c r="AM2699" i="2"/>
  <c r="AM2700" i="2"/>
  <c r="AM2701" i="2"/>
  <c r="AM2702" i="2"/>
  <c r="AM2703" i="2"/>
  <c r="AM2704" i="2"/>
  <c r="AM2705" i="2"/>
  <c r="AM2706" i="2"/>
  <c r="AM2707" i="2"/>
  <c r="AM2708" i="2"/>
  <c r="AM2709" i="2"/>
  <c r="AM2710" i="2"/>
  <c r="AM2711" i="2"/>
  <c r="AM2712" i="2"/>
  <c r="AM2713" i="2"/>
  <c r="AM2714" i="2"/>
  <c r="AM2715" i="2"/>
  <c r="AM2716" i="2"/>
  <c r="AE2750" i="2" l="1"/>
  <c r="AE2761" i="2"/>
  <c r="AE2751" i="2"/>
  <c r="AE2753" i="2"/>
  <c r="AE2742" i="2"/>
  <c r="AE2767" i="2"/>
  <c r="AE2785" i="2"/>
  <c r="AE2777" i="2"/>
  <c r="AE2745" i="2"/>
  <c r="AE2775" i="2"/>
  <c r="AE2755" i="2"/>
  <c r="AE2795" i="2"/>
  <c r="AE2771" i="2"/>
  <c r="AE2747" i="2"/>
  <c r="AE2790" i="2"/>
  <c r="AE2774" i="2"/>
  <c r="AE2766" i="2"/>
  <c r="AE2787" i="2"/>
  <c r="AE2779" i="2"/>
  <c r="AE2763" i="2"/>
  <c r="AE2791" i="2"/>
  <c r="AE2743" i="2"/>
  <c r="AE2781" i="2"/>
  <c r="AE2773" i="2"/>
  <c r="AE2749" i="2"/>
  <c r="AH3674" i="2"/>
  <c r="AH3594" i="2"/>
  <c r="AE2796" i="2"/>
  <c r="AE2788" i="2"/>
  <c r="AE2780" i="2"/>
  <c r="AE2772" i="2"/>
  <c r="AE2764" i="2"/>
  <c r="AE2756" i="2"/>
  <c r="AE2748" i="2"/>
  <c r="AG3682" i="2"/>
  <c r="AG3674" i="2"/>
  <c r="AG3658" i="2"/>
  <c r="AG3626" i="2"/>
  <c r="AG3618" i="2"/>
  <c r="AG3610" i="2"/>
  <c r="AG3594" i="2"/>
  <c r="AG3586" i="2"/>
  <c r="AG3578" i="2"/>
  <c r="AG3562" i="2"/>
  <c r="AG3554" i="2"/>
  <c r="AG3498" i="2"/>
  <c r="AG3490" i="2"/>
  <c r="AG3466" i="2"/>
  <c r="AG3450" i="2"/>
  <c r="AG3434" i="2"/>
  <c r="AG3418" i="2"/>
  <c r="AG3402" i="2"/>
  <c r="AG3394" i="2"/>
  <c r="AG3370" i="2"/>
  <c r="AG3354" i="2"/>
  <c r="AG3338" i="2"/>
  <c r="AG3330" i="2"/>
  <c r="AG3306" i="2"/>
  <c r="AG3290" i="2"/>
  <c r="AG3282" i="2"/>
  <c r="AG3234" i="2"/>
  <c r="AG3218" i="2"/>
  <c r="AG3194" i="2"/>
  <c r="AG3178" i="2"/>
  <c r="AG3162" i="2"/>
  <c r="AG3130" i="2"/>
  <c r="AG3114" i="2"/>
  <c r="AG3106" i="2"/>
  <c r="AG3098" i="2"/>
  <c r="AG3074" i="2"/>
  <c r="AG3042" i="2"/>
  <c r="AG3002" i="2"/>
  <c r="AG2922" i="2"/>
  <c r="AG2906" i="2"/>
  <c r="AG2882" i="2"/>
  <c r="AG2858" i="2"/>
  <c r="AG2850" i="2"/>
  <c r="AG2842" i="2"/>
  <c r="AG2818" i="2"/>
  <c r="AE2794" i="2"/>
  <c r="AE2786" i="2"/>
  <c r="AE2778" i="2"/>
  <c r="AE2770" i="2"/>
  <c r="AE2762" i="2"/>
  <c r="AE2754" i="2"/>
  <c r="AE2746" i="2"/>
  <c r="AG3332" i="2"/>
  <c r="AG2948" i="2"/>
  <c r="AG3467" i="2"/>
  <c r="AG3625" i="2"/>
  <c r="AG3577" i="2"/>
  <c r="AG3465" i="2"/>
  <c r="AG3401" i="2"/>
  <c r="AH2936" i="2"/>
  <c r="AG3288" i="2"/>
  <c r="AG3040" i="2"/>
  <c r="AG2936" i="2"/>
  <c r="AE2792" i="2"/>
  <c r="AE2784" i="2"/>
  <c r="AE2776" i="2"/>
  <c r="AE2768" i="2"/>
  <c r="AE2760" i="2"/>
  <c r="AE2752" i="2"/>
  <c r="AE2744" i="2"/>
  <c r="AE3236" i="2"/>
  <c r="AE3124" i="2"/>
  <c r="AF3276" i="2"/>
  <c r="AG3276" i="2" s="1"/>
  <c r="AE3460" i="2"/>
  <c r="AE3568" i="2"/>
  <c r="AE3024" i="2"/>
  <c r="AE3352" i="2"/>
  <c r="AE3168" i="2"/>
  <c r="AE3104" i="2"/>
  <c r="AE2952" i="2"/>
  <c r="AE2872" i="2"/>
  <c r="AE3572" i="2"/>
  <c r="AE3492" i="2"/>
  <c r="AE3476" i="2"/>
  <c r="AE3396" i="2"/>
  <c r="AE2972" i="2"/>
  <c r="AE2964" i="2"/>
  <c r="AE2908" i="2"/>
  <c r="AE2852" i="2"/>
  <c r="AE2836" i="2"/>
  <c r="AE3424" i="2"/>
  <c r="AE3296" i="2"/>
  <c r="AE3120" i="2"/>
  <c r="AE3064" i="2"/>
  <c r="AE3000" i="2"/>
  <c r="AE2816" i="2"/>
  <c r="AE3544" i="2"/>
  <c r="AE3368" i="2"/>
  <c r="AE3328" i="2"/>
  <c r="AE3280" i="2"/>
  <c r="AE3248" i="2"/>
  <c r="AE3176" i="2"/>
  <c r="AE3144" i="2"/>
  <c r="AE3112" i="2"/>
  <c r="AE3303" i="2"/>
  <c r="AE3239" i="2"/>
  <c r="AE3372" i="2"/>
  <c r="AE3164" i="2"/>
  <c r="AE3116" i="2"/>
  <c r="AE3076" i="2"/>
  <c r="AE2956" i="2"/>
  <c r="AE2892" i="2"/>
  <c r="AE2868" i="2"/>
  <c r="AE3576" i="2"/>
  <c r="AE3552" i="2"/>
  <c r="AE3528" i="2"/>
  <c r="AE3512" i="2"/>
  <c r="AE3480" i="2"/>
  <c r="AE3440" i="2"/>
  <c r="AE3416" i="2"/>
  <c r="AE3408" i="2"/>
  <c r="AE3344" i="2"/>
  <c r="AE3304" i="2"/>
  <c r="AE3288" i="2"/>
  <c r="AE3224" i="2"/>
  <c r="AE3216" i="2"/>
  <c r="AE3184" i="2"/>
  <c r="AE3136" i="2"/>
  <c r="AE3088" i="2"/>
  <c r="AE3072" i="2"/>
  <c r="AE3040" i="2"/>
  <c r="AH3040" i="2" s="1"/>
  <c r="AE2992" i="2"/>
  <c r="AE2984" i="2"/>
  <c r="AE2928" i="2"/>
  <c r="AE2880" i="2"/>
  <c r="AE2824" i="2"/>
  <c r="AE2808" i="2"/>
  <c r="AE3483" i="2"/>
  <c r="AE2891" i="2"/>
  <c r="AE3429" i="2"/>
  <c r="AE2829" i="2"/>
  <c r="AE3143" i="2"/>
  <c r="AE3111" i="2"/>
  <c r="AE3652" i="2"/>
  <c r="AE3532" i="2"/>
  <c r="AE3468" i="2"/>
  <c r="AE3332" i="2"/>
  <c r="AE3276" i="2"/>
  <c r="AE3204" i="2"/>
  <c r="AE3196" i="2"/>
  <c r="AE3100" i="2"/>
  <c r="AE2924" i="2"/>
  <c r="AE2860" i="2"/>
  <c r="AE3400" i="2"/>
  <c r="AE3048" i="2"/>
  <c r="AE2976" i="2"/>
  <c r="AE2800" i="2"/>
  <c r="AE3557" i="2"/>
  <c r="AE2893" i="2"/>
  <c r="AE3179" i="2"/>
  <c r="AE3123" i="2"/>
  <c r="AE3019" i="2"/>
  <c r="AE3488" i="2"/>
  <c r="AE3432" i="2"/>
  <c r="AE3376" i="2"/>
  <c r="AE3320" i="2"/>
  <c r="AE3264" i="2"/>
  <c r="AE3152" i="2"/>
  <c r="AE3016" i="2"/>
  <c r="AE2848" i="2"/>
  <c r="AE3471" i="2"/>
  <c r="AE3047" i="2"/>
  <c r="AE2983" i="2"/>
  <c r="AE3339" i="2"/>
  <c r="AE3075" i="2"/>
  <c r="AE3051" i="2"/>
  <c r="AE3567" i="2"/>
  <c r="AE3551" i="2"/>
  <c r="AE3535" i="2"/>
  <c r="AE3519" i="2"/>
  <c r="AE3503" i="2"/>
  <c r="AE3487" i="2"/>
  <c r="AE3431" i="2"/>
  <c r="AE3399" i="2"/>
  <c r="AE3367" i="2"/>
  <c r="AE3271" i="2"/>
  <c r="AE3175" i="2"/>
  <c r="AE3015" i="2"/>
  <c r="AE2919" i="2"/>
  <c r="AE2887" i="2"/>
  <c r="AE2855" i="2"/>
  <c r="AE3341" i="2"/>
  <c r="AE3301" i="2"/>
  <c r="AE2861" i="2"/>
  <c r="AE3441" i="2"/>
  <c r="AE3001" i="2"/>
  <c r="AE3565" i="2"/>
  <c r="AE3509" i="2"/>
  <c r="AE3469" i="2"/>
  <c r="AE3405" i="2"/>
  <c r="AE3373" i="2"/>
  <c r="AE3357" i="2"/>
  <c r="AE3325" i="2"/>
  <c r="AE3293" i="2"/>
  <c r="AE3277" i="2"/>
  <c r="AE3245" i="2"/>
  <c r="AE3189" i="2"/>
  <c r="AE3149" i="2"/>
  <c r="AE3061" i="2"/>
  <c r="AE3045" i="2"/>
  <c r="AE2965" i="2"/>
  <c r="AE2933" i="2"/>
  <c r="AE2917" i="2"/>
  <c r="AE2813" i="2"/>
  <c r="AF3020" i="2"/>
  <c r="AG3020" i="2" s="1"/>
  <c r="AE3564" i="2"/>
  <c r="AE3556" i="2"/>
  <c r="AE3540" i="2"/>
  <c r="AE3524" i="2"/>
  <c r="AE3508" i="2"/>
  <c r="AE3500" i="2"/>
  <c r="AE3452" i="2"/>
  <c r="AE3444" i="2"/>
  <c r="AE3420" i="2"/>
  <c r="AE3404" i="2"/>
  <c r="AE3388" i="2"/>
  <c r="AE3364" i="2"/>
  <c r="AE3308" i="2"/>
  <c r="AE3260" i="2"/>
  <c r="AE3252" i="2"/>
  <c r="AE3212" i="2"/>
  <c r="AE3188" i="2"/>
  <c r="AE3156" i="2"/>
  <c r="AE3132" i="2"/>
  <c r="AE3092" i="2"/>
  <c r="AE3068" i="2"/>
  <c r="AE3052" i="2"/>
  <c r="AE3044" i="2"/>
  <c r="AE3028" i="2"/>
  <c r="AE3004" i="2"/>
  <c r="AE2980" i="2"/>
  <c r="AE2948" i="2"/>
  <c r="AH2948" i="2" s="1"/>
  <c r="AE2940" i="2"/>
  <c r="AE2916" i="2"/>
  <c r="AE2900" i="2"/>
  <c r="AE2884" i="2"/>
  <c r="AE2844" i="2"/>
  <c r="AE2812" i="2"/>
  <c r="AF3212" i="2"/>
  <c r="AG3212" i="2" s="1"/>
  <c r="AE3403" i="2"/>
  <c r="AE3307" i="2"/>
  <c r="AE2971" i="2"/>
  <c r="AF3355" i="2"/>
  <c r="AG3355" i="2" s="1"/>
  <c r="AE3577" i="2"/>
  <c r="AE3497" i="2"/>
  <c r="AE3385" i="2"/>
  <c r="AE3209" i="2"/>
  <c r="AE3161" i="2"/>
  <c r="AE2873" i="2"/>
  <c r="AE2857" i="2"/>
  <c r="AE2825" i="2"/>
  <c r="AE3336" i="2"/>
  <c r="AE3256" i="2"/>
  <c r="AE3232" i="2"/>
  <c r="AE3208" i="2"/>
  <c r="AE3160" i="2"/>
  <c r="AE3096" i="2"/>
  <c r="AE2944" i="2"/>
  <c r="AE2920" i="2"/>
  <c r="AE2896" i="2"/>
  <c r="AE2856" i="2"/>
  <c r="AE2832" i="2"/>
  <c r="AE3581" i="2"/>
  <c r="AE3573" i="2"/>
  <c r="AE3549" i="2"/>
  <c r="AE3541" i="2"/>
  <c r="AE3533" i="2"/>
  <c r="AE3525" i="2"/>
  <c r="AE3517" i="2"/>
  <c r="AE3501" i="2"/>
  <c r="AE3493" i="2"/>
  <c r="AE3485" i="2"/>
  <c r="AE3477" i="2"/>
  <c r="AE3461" i="2"/>
  <c r="AE3453" i="2"/>
  <c r="AE3445" i="2"/>
  <c r="AE3421" i="2"/>
  <c r="AE3397" i="2"/>
  <c r="AE3381" i="2"/>
  <c r="AE3349" i="2"/>
  <c r="AE3333" i="2"/>
  <c r="AE3317" i="2"/>
  <c r="AE3269" i="2"/>
  <c r="AE3221" i="2"/>
  <c r="AE3213" i="2"/>
  <c r="AE3197" i="2"/>
  <c r="AE3173" i="2"/>
  <c r="AE3165" i="2"/>
  <c r="AE3141" i="2"/>
  <c r="AE3125" i="2"/>
  <c r="AE3117" i="2"/>
  <c r="AE3101" i="2"/>
  <c r="AE3093" i="2"/>
  <c r="AE3085" i="2"/>
  <c r="AE3077" i="2"/>
  <c r="AE3069" i="2"/>
  <c r="AE3037" i="2"/>
  <c r="AE3013" i="2"/>
  <c r="AE2989" i="2"/>
  <c r="AE2957" i="2"/>
  <c r="AE2941" i="2"/>
  <c r="AE2909" i="2"/>
  <c r="AE2885" i="2"/>
  <c r="AE2869" i="2"/>
  <c r="AE2845" i="2"/>
  <c r="AE2837" i="2"/>
  <c r="AE2821" i="2"/>
  <c r="AE2805" i="2"/>
  <c r="AE3580" i="2"/>
  <c r="AE3548" i="2"/>
  <c r="AE3516" i="2"/>
  <c r="AE3484" i="2"/>
  <c r="AE3436" i="2"/>
  <c r="AE3428" i="2"/>
  <c r="AE3412" i="2"/>
  <c r="AE3380" i="2"/>
  <c r="AE3348" i="2"/>
  <c r="AE3340" i="2"/>
  <c r="AE3324" i="2"/>
  <c r="AE3316" i="2"/>
  <c r="AE3300" i="2"/>
  <c r="AE3292" i="2"/>
  <c r="AE3284" i="2"/>
  <c r="AE3268" i="2"/>
  <c r="AE3244" i="2"/>
  <c r="AE3220" i="2"/>
  <c r="AE3180" i="2"/>
  <c r="AE3172" i="2"/>
  <c r="AE3148" i="2"/>
  <c r="AE3140" i="2"/>
  <c r="AE3108" i="2"/>
  <c r="AE3084" i="2"/>
  <c r="AE3060" i="2"/>
  <c r="AE3036" i="2"/>
  <c r="AE3020" i="2"/>
  <c r="AE3012" i="2"/>
  <c r="AE2996" i="2"/>
  <c r="AE2932" i="2"/>
  <c r="AE2876" i="2"/>
  <c r="AE2828" i="2"/>
  <c r="AE2820" i="2"/>
  <c r="AE2804" i="2"/>
  <c r="AE3561" i="2"/>
  <c r="AE3545" i="2"/>
  <c r="AE3529" i="2"/>
  <c r="AE3513" i="2"/>
  <c r="AE3481" i="2"/>
  <c r="AE3465" i="2"/>
  <c r="AE3449" i="2"/>
  <c r="AE3433" i="2"/>
  <c r="AE3425" i="2"/>
  <c r="AE3417" i="2"/>
  <c r="AE3409" i="2"/>
  <c r="AE3393" i="2"/>
  <c r="AE3369" i="2"/>
  <c r="AE3361" i="2"/>
  <c r="AE3345" i="2"/>
  <c r="AE3337" i="2"/>
  <c r="AE3321" i="2"/>
  <c r="AE3313" i="2"/>
  <c r="AE3305" i="2"/>
  <c r="AE3297" i="2"/>
  <c r="AE3289" i="2"/>
  <c r="AE3281" i="2"/>
  <c r="AE3265" i="2"/>
  <c r="AE3257" i="2"/>
  <c r="AE3233" i="2"/>
  <c r="AE3185" i="2"/>
  <c r="AE3177" i="2"/>
  <c r="AE3153" i="2"/>
  <c r="AE3137" i="2"/>
  <c r="AE3129" i="2"/>
  <c r="AE3113" i="2"/>
  <c r="AE3105" i="2"/>
  <c r="AE3089" i="2"/>
  <c r="AE3081" i="2"/>
  <c r="AE3065" i="2"/>
  <c r="AE3057" i="2"/>
  <c r="AE3049" i="2"/>
  <c r="AE3041" i="2"/>
  <c r="AE3033" i="2"/>
  <c r="AE3025" i="2"/>
  <c r="AE3009" i="2"/>
  <c r="AE2977" i="2"/>
  <c r="AE2953" i="2"/>
  <c r="AE2929" i="2"/>
  <c r="AE2921" i="2"/>
  <c r="AE2905" i="2"/>
  <c r="AE2897" i="2"/>
  <c r="AE2881" i="2"/>
  <c r="AE2849" i="2"/>
  <c r="AE2833" i="2"/>
  <c r="AE2809" i="2"/>
  <c r="AE2801" i="2"/>
  <c r="AE3560" i="2"/>
  <c r="AE3536" i="2"/>
  <c r="AE3496" i="2"/>
  <c r="AE3472" i="2"/>
  <c r="AE3448" i="2"/>
  <c r="AE3360" i="2"/>
  <c r="AE3575" i="2"/>
  <c r="AE3559" i="2"/>
  <c r="AE3543" i="2"/>
  <c r="AE3527" i="2"/>
  <c r="AE3511" i="2"/>
  <c r="AE3495" i="2"/>
  <c r="AE3479" i="2"/>
  <c r="AE3463" i="2"/>
  <c r="AE3335" i="2"/>
  <c r="AE3207" i="2"/>
  <c r="AE3079" i="2"/>
  <c r="AE2951" i="2"/>
  <c r="AE2823" i="2"/>
  <c r="AE3579" i="2"/>
  <c r="AE3571" i="2"/>
  <c r="AE3563" i="2"/>
  <c r="AE3547" i="2"/>
  <c r="AE3539" i="2"/>
  <c r="AE3531" i="2"/>
  <c r="AE3523" i="2"/>
  <c r="AE3515" i="2"/>
  <c r="AE3507" i="2"/>
  <c r="AE3499" i="2"/>
  <c r="AE3491" i="2"/>
  <c r="AE3475" i="2"/>
  <c r="AE3467" i="2"/>
  <c r="AH3467" i="2" s="1"/>
  <c r="AE3459" i="2"/>
  <c r="AE3443" i="2"/>
  <c r="AE3435" i="2"/>
  <c r="AE3419" i="2"/>
  <c r="AE3411" i="2"/>
  <c r="AE3395" i="2"/>
  <c r="AE3387" i="2"/>
  <c r="AE3379" i="2"/>
  <c r="AE3363" i="2"/>
  <c r="AE3355" i="2"/>
  <c r="AE3331" i="2"/>
  <c r="AE3315" i="2"/>
  <c r="AE3291" i="2"/>
  <c r="AE3283" i="2"/>
  <c r="AE3275" i="2"/>
  <c r="AE3259" i="2"/>
  <c r="AE3251" i="2"/>
  <c r="AE3235" i="2"/>
  <c r="AE3211" i="2"/>
  <c r="AE3203" i="2"/>
  <c r="AE3187" i="2"/>
  <c r="AE3163" i="2"/>
  <c r="AE3155" i="2"/>
  <c r="AE3139" i="2"/>
  <c r="AE3131" i="2"/>
  <c r="AE3099" i="2"/>
  <c r="AE3027" i="2"/>
  <c r="AE3003" i="2"/>
  <c r="AE2995" i="2"/>
  <c r="AE2979" i="2"/>
  <c r="AE2955" i="2"/>
  <c r="AE2947" i="2"/>
  <c r="AE2923" i="2"/>
  <c r="AE2907" i="2"/>
  <c r="AE2899" i="2"/>
  <c r="AE2883" i="2"/>
  <c r="AE2875" i="2"/>
  <c r="AE2867" i="2"/>
  <c r="AE2851" i="2"/>
  <c r="AE2843" i="2"/>
  <c r="AE2819" i="2"/>
  <c r="AE3627" i="2"/>
  <c r="AE3582" i="2"/>
  <c r="AE3574" i="2"/>
  <c r="AE3566" i="2"/>
  <c r="AE3558" i="2"/>
  <c r="AE3550" i="2"/>
  <c r="AE3542" i="2"/>
  <c r="AE3534" i="2"/>
  <c r="AE3526" i="2"/>
  <c r="AE3518" i="2"/>
  <c r="AE3510" i="2"/>
  <c r="AE3502" i="2"/>
  <c r="AE3494" i="2"/>
  <c r="AE3486" i="2"/>
  <c r="AE3478" i="2"/>
  <c r="AE3470" i="2"/>
  <c r="AE3437" i="2"/>
  <c r="AE3413" i="2"/>
  <c r="AE3389" i="2"/>
  <c r="AE3365" i="2"/>
  <c r="AE3309" i="2"/>
  <c r="AE3285" i="2"/>
  <c r="AE3261" i="2"/>
  <c r="AE3253" i="2"/>
  <c r="AE3237" i="2"/>
  <c r="AE3229" i="2"/>
  <c r="AE3205" i="2"/>
  <c r="AE3181" i="2"/>
  <c r="AE3157" i="2"/>
  <c r="AE3133" i="2"/>
  <c r="AE3109" i="2"/>
  <c r="AE3053" i="2"/>
  <c r="AE3029" i="2"/>
  <c r="AE3021" i="2"/>
  <c r="AE3005" i="2"/>
  <c r="AE2997" i="2"/>
  <c r="AE2981" i="2"/>
  <c r="AE2973" i="2"/>
  <c r="AE2949" i="2"/>
  <c r="AE2925" i="2"/>
  <c r="AE2901" i="2"/>
  <c r="AE2877" i="2"/>
  <c r="AE2853" i="2"/>
  <c r="AE3451" i="2"/>
  <c r="AE3427" i="2"/>
  <c r="AE3371" i="2"/>
  <c r="AE3347" i="2"/>
  <c r="AE3323" i="2"/>
  <c r="AE3299" i="2"/>
  <c r="AE3267" i="2"/>
  <c r="AE3243" i="2"/>
  <c r="AE3219" i="2"/>
  <c r="AE3195" i="2"/>
  <c r="AE3171" i="2"/>
  <c r="AE3115" i="2"/>
  <c r="AE3091" i="2"/>
  <c r="AE3083" i="2"/>
  <c r="AE3067" i="2"/>
  <c r="AE3059" i="2"/>
  <c r="AE3043" i="2"/>
  <c r="AE3035" i="2"/>
  <c r="AE3011" i="2"/>
  <c r="AE2987" i="2"/>
  <c r="AE2963" i="2"/>
  <c r="AE2939" i="2"/>
  <c r="AE2915" i="2"/>
  <c r="AE2859" i="2"/>
  <c r="AE2835" i="2"/>
  <c r="AE2827" i="2"/>
  <c r="AE2811" i="2"/>
  <c r="AE2803" i="2"/>
  <c r="AF3299" i="2"/>
  <c r="AG3299" i="2" s="1"/>
  <c r="AF2867" i="2"/>
  <c r="AG2867" i="2" s="1"/>
  <c r="AE3578" i="2"/>
  <c r="AE3570" i="2"/>
  <c r="AE3562" i="2"/>
  <c r="AE3554" i="2"/>
  <c r="AE3546" i="2"/>
  <c r="AE3538" i="2"/>
  <c r="AE3530" i="2"/>
  <c r="AE3522" i="2"/>
  <c r="AE3514" i="2"/>
  <c r="AE3506" i="2"/>
  <c r="AE3498" i="2"/>
  <c r="AE3490" i="2"/>
  <c r="AE3482" i="2"/>
  <c r="AE3474" i="2"/>
  <c r="AE3553" i="2"/>
  <c r="AE3521" i="2"/>
  <c r="AE3505" i="2"/>
  <c r="AE3489" i="2"/>
  <c r="AE3473" i="2"/>
  <c r="AE3457" i="2"/>
  <c r="AE3401" i="2"/>
  <c r="AE3377" i="2"/>
  <c r="AE3353" i="2"/>
  <c r="AE3329" i="2"/>
  <c r="AE3273" i="2"/>
  <c r="AE3249" i="2"/>
  <c r="AE3241" i="2"/>
  <c r="AE3225" i="2"/>
  <c r="AE3217" i="2"/>
  <c r="AE3201" i="2"/>
  <c r="AE3193" i="2"/>
  <c r="AE3169" i="2"/>
  <c r="AE3145" i="2"/>
  <c r="AE3121" i="2"/>
  <c r="AE3097" i="2"/>
  <c r="AE3073" i="2"/>
  <c r="AE3017" i="2"/>
  <c r="AE2993" i="2"/>
  <c r="AE2985" i="2"/>
  <c r="AE2969" i="2"/>
  <c r="AE2961" i="2"/>
  <c r="AE2945" i="2"/>
  <c r="AE2937" i="2"/>
  <c r="AE2913" i="2"/>
  <c r="AE2889" i="2"/>
  <c r="AE2865" i="2"/>
  <c r="AE2841" i="2"/>
  <c r="AE2817" i="2"/>
  <c r="AE3569" i="2"/>
  <c r="AE3537" i="2"/>
  <c r="AE3455" i="2"/>
  <c r="AE3447" i="2"/>
  <c r="AE3439" i="2"/>
  <c r="AE3423" i="2"/>
  <c r="AE3415" i="2"/>
  <c r="AE3407" i="2"/>
  <c r="AE3391" i="2"/>
  <c r="AE3383" i="2"/>
  <c r="AE3375" i="2"/>
  <c r="AE3359" i="2"/>
  <c r="AE3351" i="2"/>
  <c r="AE3343" i="2"/>
  <c r="AE3327" i="2"/>
  <c r="AE3319" i="2"/>
  <c r="AE3311" i="2"/>
  <c r="AE3295" i="2"/>
  <c r="AE3287" i="2"/>
  <c r="AE3279" i="2"/>
  <c r="AE3263" i="2"/>
  <c r="AE3255" i="2"/>
  <c r="AE3247" i="2"/>
  <c r="AE3231" i="2"/>
  <c r="AE3223" i="2"/>
  <c r="AE3215" i="2"/>
  <c r="AE3199" i="2"/>
  <c r="AE3191" i="2"/>
  <c r="AE3183" i="2"/>
  <c r="AE3167" i="2"/>
  <c r="AE3159" i="2"/>
  <c r="AE3151" i="2"/>
  <c r="AE3135" i="2"/>
  <c r="AE3127" i="2"/>
  <c r="AE3119" i="2"/>
  <c r="AE3103" i="2"/>
  <c r="AE3095" i="2"/>
  <c r="AE3087" i="2"/>
  <c r="AE3071" i="2"/>
  <c r="AE3063" i="2"/>
  <c r="AE3055" i="2"/>
  <c r="AE3039" i="2"/>
  <c r="AE3031" i="2"/>
  <c r="AE3023" i="2"/>
  <c r="AE3007" i="2"/>
  <c r="AE2999" i="2"/>
  <c r="AE2991" i="2"/>
  <c r="AE2975" i="2"/>
  <c r="AE2967" i="2"/>
  <c r="AE2959" i="2"/>
  <c r="AE2943" i="2"/>
  <c r="AE2935" i="2"/>
  <c r="AE2927" i="2"/>
  <c r="AE2911" i="2"/>
  <c r="AE2903" i="2"/>
  <c r="AE2895" i="2"/>
  <c r="AE2879" i="2"/>
  <c r="AE2871" i="2"/>
  <c r="AE2863" i="2"/>
  <c r="AE2847" i="2"/>
  <c r="AE2839" i="2"/>
  <c r="AE2831" i="2"/>
  <c r="AE2815" i="2"/>
  <c r="AE2807" i="2"/>
  <c r="AE2799" i="2"/>
  <c r="AE3462" i="2"/>
  <c r="AE3454" i="2"/>
  <c r="AE3446" i="2"/>
  <c r="AE3438" i="2"/>
  <c r="AE3430" i="2"/>
  <c r="AE3422" i="2"/>
  <c r="AE3414" i="2"/>
  <c r="AE3406" i="2"/>
  <c r="AE3398" i="2"/>
  <c r="AE3390" i="2"/>
  <c r="AE3382" i="2"/>
  <c r="AE3374" i="2"/>
  <c r="AE3366" i="2"/>
  <c r="AE3358" i="2"/>
  <c r="AE3350" i="2"/>
  <c r="AE3342" i="2"/>
  <c r="AE3334" i="2"/>
  <c r="AE3326" i="2"/>
  <c r="AE3318" i="2"/>
  <c r="AE3310" i="2"/>
  <c r="AE3302" i="2"/>
  <c r="AE3294" i="2"/>
  <c r="AE3286" i="2"/>
  <c r="AE3278" i="2"/>
  <c r="AE3270" i="2"/>
  <c r="AE3262" i="2"/>
  <c r="AE3254" i="2"/>
  <c r="AE3246" i="2"/>
  <c r="AE3238" i="2"/>
  <c r="AE3230" i="2"/>
  <c r="AE3222" i="2"/>
  <c r="AE3214" i="2"/>
  <c r="AE3206" i="2"/>
  <c r="AE3198" i="2"/>
  <c r="AE3190" i="2"/>
  <c r="AE3182" i="2"/>
  <c r="AE3174" i="2"/>
  <c r="AE3166" i="2"/>
  <c r="AE3158" i="2"/>
  <c r="AE3150" i="2"/>
  <c r="AE3142" i="2"/>
  <c r="AE3134" i="2"/>
  <c r="AE3126" i="2"/>
  <c r="AE3118" i="2"/>
  <c r="AE3110" i="2"/>
  <c r="AE3102" i="2"/>
  <c r="AE3094" i="2"/>
  <c r="AE3086" i="2"/>
  <c r="AE3078" i="2"/>
  <c r="AE3070" i="2"/>
  <c r="AE3062" i="2"/>
  <c r="AE3054" i="2"/>
  <c r="AE3046" i="2"/>
  <c r="AE3038" i="2"/>
  <c r="AE3030" i="2"/>
  <c r="AE3022" i="2"/>
  <c r="AE3014" i="2"/>
  <c r="AE3006" i="2"/>
  <c r="AE2998" i="2"/>
  <c r="AE2990" i="2"/>
  <c r="AE2982" i="2"/>
  <c r="AE2974" i="2"/>
  <c r="AE2966" i="2"/>
  <c r="AE2958" i="2"/>
  <c r="AE2950" i="2"/>
  <c r="AE2942" i="2"/>
  <c r="AE2934" i="2"/>
  <c r="AE2926" i="2"/>
  <c r="AE2918" i="2"/>
  <c r="AE2910" i="2"/>
  <c r="AE2902" i="2"/>
  <c r="AE2894" i="2"/>
  <c r="AE2886" i="2"/>
  <c r="AE2878" i="2"/>
  <c r="AE2870" i="2"/>
  <c r="AE2862" i="2"/>
  <c r="AE2854" i="2"/>
  <c r="AE2846" i="2"/>
  <c r="AE2838" i="2"/>
  <c r="AE2830" i="2"/>
  <c r="AE2822" i="2"/>
  <c r="AE2814" i="2"/>
  <c r="AE2806" i="2"/>
  <c r="AE2798" i="2"/>
  <c r="AE3466" i="2"/>
  <c r="AH3466" i="2" s="1"/>
  <c r="AE3458" i="2"/>
  <c r="AE3450" i="2"/>
  <c r="AE3442" i="2"/>
  <c r="AE3434" i="2"/>
  <c r="AE3426" i="2"/>
  <c r="AE3418" i="2"/>
  <c r="AH3418" i="2" s="1"/>
  <c r="AE3410" i="2"/>
  <c r="AE3402" i="2"/>
  <c r="AE3394" i="2"/>
  <c r="AE3386" i="2"/>
  <c r="AE3378" i="2"/>
  <c r="AE3370" i="2"/>
  <c r="AE3362" i="2"/>
  <c r="AE3354" i="2"/>
  <c r="AH3354" i="2" s="1"/>
  <c r="AE3346" i="2"/>
  <c r="AE3338" i="2"/>
  <c r="AE3330" i="2"/>
  <c r="AE3322" i="2"/>
  <c r="AE3314" i="2"/>
  <c r="AE3306" i="2"/>
  <c r="AE3298" i="2"/>
  <c r="AE3290" i="2"/>
  <c r="AH3290" i="2" s="1"/>
  <c r="AE3282" i="2"/>
  <c r="AE3274" i="2"/>
  <c r="AE3266" i="2"/>
  <c r="AE3258" i="2"/>
  <c r="AE3250" i="2"/>
  <c r="AE3242" i="2"/>
  <c r="AE3234" i="2"/>
  <c r="AE3226" i="2"/>
  <c r="AE3218" i="2"/>
  <c r="AH3218" i="2" s="1"/>
  <c r="AE3210" i="2"/>
  <c r="AE3202" i="2"/>
  <c r="AE3194" i="2"/>
  <c r="AH3194" i="2" s="1"/>
  <c r="AE3186" i="2"/>
  <c r="AE3178" i="2"/>
  <c r="AH3178" i="2" s="1"/>
  <c r="AE3170" i="2"/>
  <c r="AE3162" i="2"/>
  <c r="AH3162" i="2" s="1"/>
  <c r="AE3154" i="2"/>
  <c r="AE3146" i="2"/>
  <c r="AE3138" i="2"/>
  <c r="AE3130" i="2"/>
  <c r="AH3130" i="2" s="1"/>
  <c r="AE3122" i="2"/>
  <c r="AE3114" i="2"/>
  <c r="AH3114" i="2" s="1"/>
  <c r="AE3106" i="2"/>
  <c r="AH3106" i="2" s="1"/>
  <c r="AI3106" i="2" s="1"/>
  <c r="AJ3106" i="2" s="1"/>
  <c r="AK3106" i="2" s="1"/>
  <c r="AE3098" i="2"/>
  <c r="AH3098" i="2" s="1"/>
  <c r="AE3090" i="2"/>
  <c r="AE3082" i="2"/>
  <c r="AE3074" i="2"/>
  <c r="AH3074" i="2" s="1"/>
  <c r="AE3066" i="2"/>
  <c r="AE3058" i="2"/>
  <c r="AE3050" i="2"/>
  <c r="AE3042" i="2"/>
  <c r="AH3042" i="2" s="1"/>
  <c r="AE3034" i="2"/>
  <c r="AE3026" i="2"/>
  <c r="AE3018" i="2"/>
  <c r="AE3010" i="2"/>
  <c r="AE3002" i="2"/>
  <c r="AH3002" i="2" s="1"/>
  <c r="AE2994" i="2"/>
  <c r="AE2986" i="2"/>
  <c r="AE2978" i="2"/>
  <c r="AE2970" i="2"/>
  <c r="AE2962" i="2"/>
  <c r="AE2954" i="2"/>
  <c r="AE2946" i="2"/>
  <c r="AE2938" i="2"/>
  <c r="AE2930" i="2"/>
  <c r="AE2922" i="2"/>
  <c r="AH2922" i="2" s="1"/>
  <c r="AE2914" i="2"/>
  <c r="AE2906" i="2"/>
  <c r="AH2906" i="2" s="1"/>
  <c r="AE2898" i="2"/>
  <c r="AE2890" i="2"/>
  <c r="AE2882" i="2"/>
  <c r="AH2882" i="2" s="1"/>
  <c r="AE2874" i="2"/>
  <c r="AE2866" i="2"/>
  <c r="AE2858" i="2"/>
  <c r="AH2858" i="2" s="1"/>
  <c r="AI2858" i="2" s="1"/>
  <c r="AJ2858" i="2" s="1"/>
  <c r="AK2858" i="2" s="1"/>
  <c r="AE2850" i="2"/>
  <c r="AH2850" i="2" s="1"/>
  <c r="AE2842" i="2"/>
  <c r="AH2842" i="2" s="1"/>
  <c r="AE2834" i="2"/>
  <c r="AE2826" i="2"/>
  <c r="AE2818" i="2"/>
  <c r="AH2818" i="2" s="1"/>
  <c r="AE2810" i="2"/>
  <c r="AE2802" i="2"/>
  <c r="AE2797" i="2"/>
  <c r="AF3612" i="2"/>
  <c r="AG3612" i="2" s="1"/>
  <c r="AF3564" i="2"/>
  <c r="AG3564" i="2" s="1"/>
  <c r="AF3084" i="2"/>
  <c r="AG3084" i="2" s="1"/>
  <c r="AF3163" i="2"/>
  <c r="AG3163" i="2" s="1"/>
  <c r="AF3099" i="2"/>
  <c r="AG3099" i="2" s="1"/>
  <c r="AE3595" i="2"/>
  <c r="AF3388" i="2"/>
  <c r="AG3388" i="2" s="1"/>
  <c r="AF3148" i="2"/>
  <c r="AG3148" i="2" s="1"/>
  <c r="AF3507" i="2"/>
  <c r="AG3507" i="2" s="1"/>
  <c r="AF2947" i="2"/>
  <c r="AG2947" i="2" s="1"/>
  <c r="AF3635" i="2"/>
  <c r="AG3635" i="2" s="1"/>
  <c r="AF3571" i="2"/>
  <c r="AG3571" i="2" s="1"/>
  <c r="AF3227" i="2"/>
  <c r="AF2995" i="2"/>
  <c r="AG2995" i="2" s="1"/>
  <c r="AF2835" i="2"/>
  <c r="AG2835" i="2" s="1"/>
  <c r="AE3651" i="2"/>
  <c r="AE3611" i="2"/>
  <c r="AF3659" i="2"/>
  <c r="AG3659" i="2" s="1"/>
  <c r="AF3643" i="2"/>
  <c r="AG3643" i="2" s="1"/>
  <c r="AF3451" i="2"/>
  <c r="AG3451" i="2" s="1"/>
  <c r="AF3411" i="2"/>
  <c r="AG3411" i="2" s="1"/>
  <c r="AF3363" i="2"/>
  <c r="AG3363" i="2" s="1"/>
  <c r="AF3339" i="2"/>
  <c r="AG3339" i="2" s="1"/>
  <c r="AF3283" i="2"/>
  <c r="AG3283" i="2" s="1"/>
  <c r="AF3035" i="2"/>
  <c r="AG3035" i="2" s="1"/>
  <c r="AF2891" i="2"/>
  <c r="AG2891" i="2" s="1"/>
  <c r="AF2803" i="2"/>
  <c r="AG2803" i="2" s="1"/>
  <c r="AF2779" i="2"/>
  <c r="AF3684" i="2"/>
  <c r="AG3684" i="2" s="1"/>
  <c r="AF3676" i="2"/>
  <c r="AG3676" i="2" s="1"/>
  <c r="AF3668" i="2"/>
  <c r="AG3668" i="2" s="1"/>
  <c r="AF3660" i="2"/>
  <c r="AG3660" i="2" s="1"/>
  <c r="AF3652" i="2"/>
  <c r="AG3652" i="2" s="1"/>
  <c r="AF3644" i="2"/>
  <c r="AG3644" i="2" s="1"/>
  <c r="AF3636" i="2"/>
  <c r="AG3636" i="2" s="1"/>
  <c r="AF3628" i="2"/>
  <c r="AG3628" i="2" s="1"/>
  <c r="AF3620" i="2"/>
  <c r="AG3620" i="2" s="1"/>
  <c r="AF3604" i="2"/>
  <c r="AG3604" i="2" s="1"/>
  <c r="AF3596" i="2"/>
  <c r="AG3596" i="2" s="1"/>
  <c r="AF3588" i="2"/>
  <c r="AG3588" i="2" s="1"/>
  <c r="AF3580" i="2"/>
  <c r="AG3580" i="2" s="1"/>
  <c r="AF3572" i="2"/>
  <c r="AG3572" i="2" s="1"/>
  <c r="AF3556" i="2"/>
  <c r="AG3556" i="2" s="1"/>
  <c r="AF3548" i="2"/>
  <c r="AG3548" i="2" s="1"/>
  <c r="AF3540" i="2"/>
  <c r="AG3540" i="2" s="1"/>
  <c r="AF3603" i="2"/>
  <c r="AG3603" i="2" s="1"/>
  <c r="AF3195" i="2"/>
  <c r="AG3195" i="2" s="1"/>
  <c r="AF3131" i="2"/>
  <c r="AG3131" i="2" s="1"/>
  <c r="AF3067" i="2"/>
  <c r="AG3067" i="2" s="1"/>
  <c r="AE3603" i="2"/>
  <c r="AF3532" i="2"/>
  <c r="AG3532" i="2" s="1"/>
  <c r="AF3524" i="2"/>
  <c r="AG3524" i="2" s="1"/>
  <c r="AF3516" i="2"/>
  <c r="AG3516" i="2" s="1"/>
  <c r="AF3508" i="2"/>
  <c r="AG3508" i="2" s="1"/>
  <c r="AF3500" i="2"/>
  <c r="AG3500" i="2" s="1"/>
  <c r="AF3492" i="2"/>
  <c r="AG3492" i="2" s="1"/>
  <c r="AF3476" i="2"/>
  <c r="AG3476" i="2" s="1"/>
  <c r="AF3468" i="2"/>
  <c r="AG3468" i="2" s="1"/>
  <c r="AF3460" i="2"/>
  <c r="AG3460" i="2" s="1"/>
  <c r="AF3452" i="2"/>
  <c r="AG3452" i="2" s="1"/>
  <c r="AF3444" i="2"/>
  <c r="AG3444" i="2" s="1"/>
  <c r="AF3436" i="2"/>
  <c r="AG3436" i="2" s="1"/>
  <c r="AF3420" i="2"/>
  <c r="AG3420" i="2" s="1"/>
  <c r="AF3412" i="2"/>
  <c r="AG3412" i="2" s="1"/>
  <c r="AF3404" i="2"/>
  <c r="AG3404" i="2" s="1"/>
  <c r="AF3396" i="2"/>
  <c r="AG3396" i="2" s="1"/>
  <c r="AF3380" i="2"/>
  <c r="AG3380" i="2" s="1"/>
  <c r="AF3364" i="2"/>
  <c r="AG3364" i="2" s="1"/>
  <c r="AF3356" i="2"/>
  <c r="AF3340" i="2"/>
  <c r="AG3340" i="2" s="1"/>
  <c r="AF3324" i="2"/>
  <c r="AG3324" i="2" s="1"/>
  <c r="AF3316" i="2"/>
  <c r="AG3316" i="2" s="1"/>
  <c r="AF3308" i="2"/>
  <c r="AG3308" i="2" s="1"/>
  <c r="AF3300" i="2"/>
  <c r="AG3300" i="2" s="1"/>
  <c r="AF3284" i="2"/>
  <c r="AG3284" i="2" s="1"/>
  <c r="AF3268" i="2"/>
  <c r="AG3268" i="2" s="1"/>
  <c r="AF3260" i="2"/>
  <c r="AG3260" i="2" s="1"/>
  <c r="AF3252" i="2"/>
  <c r="AG3252" i="2" s="1"/>
  <c r="AF3244" i="2"/>
  <c r="AG3244" i="2" s="1"/>
  <c r="AF3228" i="2"/>
  <c r="AF3220" i="2"/>
  <c r="AG3220" i="2" s="1"/>
  <c r="AF3196" i="2"/>
  <c r="AG3196" i="2" s="1"/>
  <c r="AF3188" i="2"/>
  <c r="AG3188" i="2" s="1"/>
  <c r="AF3180" i="2"/>
  <c r="AG3180" i="2" s="1"/>
  <c r="AF3164" i="2"/>
  <c r="AG3164" i="2" s="1"/>
  <c r="AF3156" i="2"/>
  <c r="AG3156" i="2" s="1"/>
  <c r="AF3132" i="2"/>
  <c r="AG3132" i="2" s="1"/>
  <c r="AF3124" i="2"/>
  <c r="AG3124" i="2" s="1"/>
  <c r="AF3116" i="2"/>
  <c r="AG3116" i="2" s="1"/>
  <c r="AF3100" i="2"/>
  <c r="AG3100" i="2" s="1"/>
  <c r="AF3092" i="2"/>
  <c r="AG3092" i="2" s="1"/>
  <c r="AF3068" i="2"/>
  <c r="AG3068" i="2" s="1"/>
  <c r="AF3060" i="2"/>
  <c r="AG3060" i="2" s="1"/>
  <c r="AF3052" i="2"/>
  <c r="AG3052" i="2" s="1"/>
  <c r="AF3036" i="2"/>
  <c r="AG3036" i="2" s="1"/>
  <c r="AF3028" i="2"/>
  <c r="AG3028" i="2" s="1"/>
  <c r="AF3004" i="2"/>
  <c r="AG3004" i="2" s="1"/>
  <c r="AF2996" i="2"/>
  <c r="AG2996" i="2" s="1"/>
  <c r="AF2988" i="2"/>
  <c r="AF2980" i="2"/>
  <c r="AG2980" i="2" s="1"/>
  <c r="AF2972" i="2"/>
  <c r="AG2972" i="2" s="1"/>
  <c r="AF2964" i="2"/>
  <c r="AG2964" i="2" s="1"/>
  <c r="AF2940" i="2"/>
  <c r="AG2940" i="2" s="1"/>
  <c r="AF2932" i="2"/>
  <c r="AG2932" i="2" s="1"/>
  <c r="AF2924" i="2"/>
  <c r="AG2924" i="2" s="1"/>
  <c r="AF2916" i="2"/>
  <c r="AG2916" i="2" s="1"/>
  <c r="AF2908" i="2"/>
  <c r="AG2908" i="2" s="1"/>
  <c r="AF2892" i="2"/>
  <c r="AG2892" i="2" s="1"/>
  <c r="AF2884" i="2"/>
  <c r="AG2884" i="2" s="1"/>
  <c r="AF2876" i="2"/>
  <c r="AG2876" i="2" s="1"/>
  <c r="AF2868" i="2"/>
  <c r="AG2868" i="2" s="1"/>
  <c r="AF2860" i="2"/>
  <c r="AG2860" i="2" s="1"/>
  <c r="AF2852" i="2"/>
  <c r="AG2852" i="2" s="1"/>
  <c r="AF2836" i="2"/>
  <c r="AG2836" i="2" s="1"/>
  <c r="AF2828" i="2"/>
  <c r="AG2828" i="2" s="1"/>
  <c r="AF2820" i="2"/>
  <c r="AG2820" i="2" s="1"/>
  <c r="AF2804" i="2"/>
  <c r="AG2804" i="2" s="1"/>
  <c r="AF2796" i="2"/>
  <c r="AF2788" i="2"/>
  <c r="AF2780" i="2"/>
  <c r="AF2772" i="2"/>
  <c r="AF2764" i="2"/>
  <c r="AF2748" i="2"/>
  <c r="AE3684" i="2"/>
  <c r="AE3676" i="2"/>
  <c r="AE3668" i="2"/>
  <c r="AE3660" i="2"/>
  <c r="AE3644" i="2"/>
  <c r="AE3636" i="2"/>
  <c r="AE3628" i="2"/>
  <c r="AE3620" i="2"/>
  <c r="AE3612" i="2"/>
  <c r="AE3604" i="2"/>
  <c r="AE3596" i="2"/>
  <c r="AE3588" i="2"/>
  <c r="AF3642" i="2"/>
  <c r="AG3642" i="2" s="1"/>
  <c r="AF3522" i="2"/>
  <c r="AG3522" i="2" s="1"/>
  <c r="AF3362" i="2"/>
  <c r="AG3362" i="2" s="1"/>
  <c r="AF3258" i="2"/>
  <c r="AG3258" i="2" s="1"/>
  <c r="AE3626" i="2"/>
  <c r="AF2869" i="2"/>
  <c r="AG2869" i="2" s="1"/>
  <c r="AF2781" i="2"/>
  <c r="AE3619" i="2"/>
  <c r="AE3587" i="2"/>
  <c r="AF3530" i="2"/>
  <c r="AG3530" i="2" s="1"/>
  <c r="AF2938" i="2"/>
  <c r="AG2938" i="2" s="1"/>
  <c r="AF3298" i="2"/>
  <c r="AG3298" i="2" s="1"/>
  <c r="AF3545" i="2"/>
  <c r="AG3545" i="2" s="1"/>
  <c r="AF3353" i="2"/>
  <c r="AG3353" i="2" s="1"/>
  <c r="AE3606" i="2"/>
  <c r="AF3683" i="2"/>
  <c r="AF3675" i="2"/>
  <c r="AG3675" i="2" s="1"/>
  <c r="AF3667" i="2"/>
  <c r="AG3667" i="2" s="1"/>
  <c r="AF3651" i="2"/>
  <c r="AG3651" i="2" s="1"/>
  <c r="AF3627" i="2"/>
  <c r="AG3627" i="2" s="1"/>
  <c r="AF3619" i="2"/>
  <c r="AG3619" i="2" s="1"/>
  <c r="AF3611" i="2"/>
  <c r="AG3611" i="2" s="1"/>
  <c r="AF3595" i="2"/>
  <c r="AG3595" i="2" s="1"/>
  <c r="AF3587" i="2"/>
  <c r="AG3587" i="2" s="1"/>
  <c r="AF3579" i="2"/>
  <c r="AG3579" i="2" s="1"/>
  <c r="AF3484" i="2"/>
  <c r="AG3484" i="2" s="1"/>
  <c r="AF3428" i="2"/>
  <c r="AG3428" i="2" s="1"/>
  <c r="AF3372" i="2"/>
  <c r="AG3372" i="2" s="1"/>
  <c r="AF3348" i="2"/>
  <c r="AG3348" i="2" s="1"/>
  <c r="AF3292" i="2"/>
  <c r="AG3292" i="2" s="1"/>
  <c r="AF3236" i="2"/>
  <c r="AG3236" i="2" s="1"/>
  <c r="AF3204" i="2"/>
  <c r="AG3204" i="2" s="1"/>
  <c r="AF3172" i="2"/>
  <c r="AG3172" i="2" s="1"/>
  <c r="AF3140" i="2"/>
  <c r="AG3140" i="2" s="1"/>
  <c r="AF3108" i="2"/>
  <c r="AG3108" i="2" s="1"/>
  <c r="AF3076" i="2"/>
  <c r="AG3076" i="2" s="1"/>
  <c r="AF3044" i="2"/>
  <c r="AG3044" i="2" s="1"/>
  <c r="AF3012" i="2"/>
  <c r="AG3012" i="2" s="1"/>
  <c r="AF2956" i="2"/>
  <c r="AG2956" i="2" s="1"/>
  <c r="AF2900" i="2"/>
  <c r="AG2900" i="2" s="1"/>
  <c r="AF2844" i="2"/>
  <c r="AG2844" i="2" s="1"/>
  <c r="AF2812" i="2"/>
  <c r="AG2812" i="2" s="1"/>
  <c r="AF2756" i="2"/>
  <c r="AF3563" i="2"/>
  <c r="AG3563" i="2" s="1"/>
  <c r="AF3555" i="2"/>
  <c r="AF3547" i="2"/>
  <c r="AG3547" i="2" s="1"/>
  <c r="AF3539" i="2"/>
  <c r="AG3539" i="2" s="1"/>
  <c r="AF3531" i="2"/>
  <c r="AG3531" i="2" s="1"/>
  <c r="AF3523" i="2"/>
  <c r="AG3523" i="2" s="1"/>
  <c r="AF3515" i="2"/>
  <c r="AG3515" i="2" s="1"/>
  <c r="AF3499" i="2"/>
  <c r="AG3499" i="2" s="1"/>
  <c r="AF3491" i="2"/>
  <c r="AG3491" i="2" s="1"/>
  <c r="AF3483" i="2"/>
  <c r="AG3483" i="2" s="1"/>
  <c r="AF3475" i="2"/>
  <c r="AG3475" i="2" s="1"/>
  <c r="AF3459" i="2"/>
  <c r="AG3459" i="2" s="1"/>
  <c r="AF3443" i="2"/>
  <c r="AG3443" i="2" s="1"/>
  <c r="AF3435" i="2"/>
  <c r="AG3435" i="2" s="1"/>
  <c r="AF3427" i="2"/>
  <c r="AG3427" i="2" s="1"/>
  <c r="AF3419" i="2"/>
  <c r="AG3419" i="2" s="1"/>
  <c r="AF3403" i="2"/>
  <c r="AG3403" i="2" s="1"/>
  <c r="AF3395" i="2"/>
  <c r="AG3395" i="2" s="1"/>
  <c r="AF3387" i="2"/>
  <c r="AG3387" i="2" s="1"/>
  <c r="AF3379" i="2"/>
  <c r="AG3379" i="2" s="1"/>
  <c r="AF3371" i="2"/>
  <c r="AG3371" i="2" s="1"/>
  <c r="AF3347" i="2"/>
  <c r="AG3347" i="2" s="1"/>
  <c r="AF3331" i="2"/>
  <c r="AG3331" i="2" s="1"/>
  <c r="AF3323" i="2"/>
  <c r="AG3323" i="2" s="1"/>
  <c r="AF3315" i="2"/>
  <c r="AG3315" i="2" s="1"/>
  <c r="AF3307" i="2"/>
  <c r="AG3307" i="2" s="1"/>
  <c r="AF3291" i="2"/>
  <c r="AG3291" i="2" s="1"/>
  <c r="AF3275" i="2"/>
  <c r="AG3275" i="2" s="1"/>
  <c r="AF3267" i="2"/>
  <c r="AG3267" i="2" s="1"/>
  <c r="AF3259" i="2"/>
  <c r="AG3259" i="2" s="1"/>
  <c r="AF3251" i="2"/>
  <c r="AG3251" i="2" s="1"/>
  <c r="AF3243" i="2"/>
  <c r="AG3243" i="2" s="1"/>
  <c r="AF3235" i="2"/>
  <c r="AG3235" i="2" s="1"/>
  <c r="AF3219" i="2"/>
  <c r="AG3219" i="2" s="1"/>
  <c r="AF3211" i="2"/>
  <c r="AG3211" i="2" s="1"/>
  <c r="AF3203" i="2"/>
  <c r="AG3203" i="2" s="1"/>
  <c r="AF3187" i="2"/>
  <c r="AG3187" i="2" s="1"/>
  <c r="AF3179" i="2"/>
  <c r="AG3179" i="2" s="1"/>
  <c r="AF3171" i="2"/>
  <c r="AG3171" i="2" s="1"/>
  <c r="AF3155" i="2"/>
  <c r="AG3155" i="2" s="1"/>
  <c r="AF3147" i="2"/>
  <c r="AF3139" i="2"/>
  <c r="AG3139" i="2" s="1"/>
  <c r="AF3123" i="2"/>
  <c r="AG3123" i="2" s="1"/>
  <c r="AF3115" i="2"/>
  <c r="AG3115" i="2" s="1"/>
  <c r="AF3107" i="2"/>
  <c r="AF3091" i="2"/>
  <c r="AG3091" i="2" s="1"/>
  <c r="AF3083" i="2"/>
  <c r="AG3083" i="2" s="1"/>
  <c r="AF3075" i="2"/>
  <c r="AG3075" i="2" s="1"/>
  <c r="AF3059" i="2"/>
  <c r="AG3059" i="2" s="1"/>
  <c r="AF3051" i="2"/>
  <c r="AG3051" i="2" s="1"/>
  <c r="AF3043" i="2"/>
  <c r="AG3043" i="2" s="1"/>
  <c r="AF3027" i="2"/>
  <c r="AG3027" i="2" s="1"/>
  <c r="AF3019" i="2"/>
  <c r="AG3019" i="2" s="1"/>
  <c r="AF3011" i="2"/>
  <c r="AG3011" i="2" s="1"/>
  <c r="AF3003" i="2"/>
  <c r="AG3003" i="2" s="1"/>
  <c r="AF2987" i="2"/>
  <c r="AG2987" i="2" s="1"/>
  <c r="AF2979" i="2"/>
  <c r="AG2979" i="2" s="1"/>
  <c r="AF2971" i="2"/>
  <c r="AG2971" i="2" s="1"/>
  <c r="AF2963" i="2"/>
  <c r="AG2963" i="2" s="1"/>
  <c r="AF2955" i="2"/>
  <c r="AG2955" i="2" s="1"/>
  <c r="AF2939" i="2"/>
  <c r="AG2939" i="2" s="1"/>
  <c r="AF2931" i="2"/>
  <c r="AF2923" i="2"/>
  <c r="AG2923" i="2" s="1"/>
  <c r="AF2915" i="2"/>
  <c r="AG2915" i="2" s="1"/>
  <c r="AF2907" i="2"/>
  <c r="AG2907" i="2" s="1"/>
  <c r="AF2899" i="2"/>
  <c r="AG2899" i="2" s="1"/>
  <c r="AF2883" i="2"/>
  <c r="AG2883" i="2" s="1"/>
  <c r="AF2875" i="2"/>
  <c r="AG2875" i="2" s="1"/>
  <c r="AF2859" i="2"/>
  <c r="AG2859" i="2" s="1"/>
  <c r="AF2851" i="2"/>
  <c r="AG2851" i="2" s="1"/>
  <c r="AF2843" i="2"/>
  <c r="AG2843" i="2" s="1"/>
  <c r="AF2827" i="2"/>
  <c r="AG2827" i="2" s="1"/>
  <c r="AF2819" i="2"/>
  <c r="AG2819" i="2" s="1"/>
  <c r="AF2811" i="2"/>
  <c r="AG2811" i="2" s="1"/>
  <c r="AF2795" i="2"/>
  <c r="AF2787" i="2"/>
  <c r="AF2771" i="2"/>
  <c r="AF2763" i="2"/>
  <c r="AF2755" i="2"/>
  <c r="AF2747" i="2"/>
  <c r="AE3675" i="2"/>
  <c r="AE3667" i="2"/>
  <c r="AE3659" i="2"/>
  <c r="AE3643" i="2"/>
  <c r="AE3635" i="2"/>
  <c r="AF3650" i="2"/>
  <c r="AF3546" i="2"/>
  <c r="AG3546" i="2" s="1"/>
  <c r="AF3514" i="2"/>
  <c r="AG3514" i="2" s="1"/>
  <c r="AF3482" i="2"/>
  <c r="AG3482" i="2" s="1"/>
  <c r="AF3458" i="2"/>
  <c r="AG3458" i="2" s="1"/>
  <c r="AF3426" i="2"/>
  <c r="AG3426" i="2" s="1"/>
  <c r="AF3386" i="2"/>
  <c r="AG3386" i="2" s="1"/>
  <c r="AF3322" i="2"/>
  <c r="AG3322" i="2" s="1"/>
  <c r="AF3266" i="2"/>
  <c r="AG3266" i="2" s="1"/>
  <c r="AF3010" i="2"/>
  <c r="AG3010" i="2" s="1"/>
  <c r="AF2970" i="2"/>
  <c r="AG2970" i="2" s="1"/>
  <c r="AF2914" i="2"/>
  <c r="AG2914" i="2" s="1"/>
  <c r="AF2874" i="2"/>
  <c r="AG2874" i="2" s="1"/>
  <c r="AF2786" i="2"/>
  <c r="AG2786" i="2" s="1"/>
  <c r="AF2754" i="2"/>
  <c r="AG2754" i="2" s="1"/>
  <c r="AF3038" i="2"/>
  <c r="AG3038" i="2" s="1"/>
  <c r="AF3014" i="2"/>
  <c r="AG3014" i="2" s="1"/>
  <c r="AE3646" i="2"/>
  <c r="AE3630" i="2"/>
  <c r="AE3622" i="2"/>
  <c r="AE3614" i="2"/>
  <c r="AE3598" i="2"/>
  <c r="AE3590" i="2"/>
  <c r="AF3678" i="2"/>
  <c r="AG3678" i="2" s="1"/>
  <c r="AF3670" i="2"/>
  <c r="AG3670" i="2" s="1"/>
  <c r="AF3662" i="2"/>
  <c r="AG3662" i="2" s="1"/>
  <c r="AF3654" i="2"/>
  <c r="AG3654" i="2" s="1"/>
  <c r="AF3646" i="2"/>
  <c r="AG3646" i="2" s="1"/>
  <c r="AF3638" i="2"/>
  <c r="AG3638" i="2" s="1"/>
  <c r="AF3630" i="2"/>
  <c r="AG3630" i="2" s="1"/>
  <c r="AF3622" i="2"/>
  <c r="AG3622" i="2" s="1"/>
  <c r="AF3614" i="2"/>
  <c r="AG3614" i="2" s="1"/>
  <c r="AF3606" i="2"/>
  <c r="AG3606" i="2" s="1"/>
  <c r="AF3598" i="2"/>
  <c r="AG3598" i="2" s="1"/>
  <c r="AF3590" i="2"/>
  <c r="AG3590" i="2" s="1"/>
  <c r="AF3582" i="2"/>
  <c r="AG3582" i="2" s="1"/>
  <c r="AF3574" i="2"/>
  <c r="AG3574" i="2" s="1"/>
  <c r="AF3566" i="2"/>
  <c r="AG3566" i="2" s="1"/>
  <c r="AF3558" i="2"/>
  <c r="AG3558" i="2" s="1"/>
  <c r="AF3550" i="2"/>
  <c r="AG3550" i="2" s="1"/>
  <c r="AF3542" i="2"/>
  <c r="AG3542" i="2" s="1"/>
  <c r="AF3534" i="2"/>
  <c r="AG3534" i="2" s="1"/>
  <c r="AF3526" i="2"/>
  <c r="AG3526" i="2" s="1"/>
  <c r="AF3518" i="2"/>
  <c r="AG3518" i="2" s="1"/>
  <c r="AF3510" i="2"/>
  <c r="AG3510" i="2" s="1"/>
  <c r="AF3502" i="2"/>
  <c r="AG3502" i="2" s="1"/>
  <c r="AF3494" i="2"/>
  <c r="AG3494" i="2" s="1"/>
  <c r="AF3486" i="2"/>
  <c r="AG3486" i="2" s="1"/>
  <c r="AF3478" i="2"/>
  <c r="AG3478" i="2" s="1"/>
  <c r="AF3470" i="2"/>
  <c r="AG3470" i="2" s="1"/>
  <c r="AF3462" i="2"/>
  <c r="AG3462" i="2" s="1"/>
  <c r="AF3454" i="2"/>
  <c r="AG3454" i="2" s="1"/>
  <c r="AF3446" i="2"/>
  <c r="AG3446" i="2" s="1"/>
  <c r="AF3438" i="2"/>
  <c r="AG3438" i="2" s="1"/>
  <c r="AF3430" i="2"/>
  <c r="AG3430" i="2" s="1"/>
  <c r="AF3422" i="2"/>
  <c r="AG3422" i="2" s="1"/>
  <c r="AF3414" i="2"/>
  <c r="AG3414" i="2" s="1"/>
  <c r="AF3406" i="2"/>
  <c r="AG3406" i="2" s="1"/>
  <c r="AF3398" i="2"/>
  <c r="AG3398" i="2" s="1"/>
  <c r="AF3390" i="2"/>
  <c r="AG3390" i="2" s="1"/>
  <c r="AF3382" i="2"/>
  <c r="AG3382" i="2" s="1"/>
  <c r="AF3374" i="2"/>
  <c r="AG3374" i="2" s="1"/>
  <c r="AF3366" i="2"/>
  <c r="AG3366" i="2" s="1"/>
  <c r="AF3358" i="2"/>
  <c r="AG3358" i="2" s="1"/>
  <c r="AF3350" i="2"/>
  <c r="AG3350" i="2" s="1"/>
  <c r="AF3342" i="2"/>
  <c r="AG3342" i="2" s="1"/>
  <c r="AF3334" i="2"/>
  <c r="AG3334" i="2" s="1"/>
  <c r="AF3326" i="2"/>
  <c r="AG3326" i="2" s="1"/>
  <c r="AF3318" i="2"/>
  <c r="AG3318" i="2" s="1"/>
  <c r="AF3310" i="2"/>
  <c r="AG3310" i="2" s="1"/>
  <c r="AF3302" i="2"/>
  <c r="AG3302" i="2" s="1"/>
  <c r="AF3294" i="2"/>
  <c r="AG3294" i="2" s="1"/>
  <c r="AF3286" i="2"/>
  <c r="AG3286" i="2" s="1"/>
  <c r="AF3278" i="2"/>
  <c r="AG3278" i="2" s="1"/>
  <c r="AF3270" i="2"/>
  <c r="AG3270" i="2" s="1"/>
  <c r="AF3262" i="2"/>
  <c r="AG3262" i="2" s="1"/>
  <c r="AF3254" i="2"/>
  <c r="AG3254" i="2" s="1"/>
  <c r="AF3246" i="2"/>
  <c r="AG3246" i="2" s="1"/>
  <c r="AF3238" i="2"/>
  <c r="AG3238" i="2" s="1"/>
  <c r="AF3230" i="2"/>
  <c r="AG3230" i="2" s="1"/>
  <c r="AF3222" i="2"/>
  <c r="AG3222" i="2" s="1"/>
  <c r="AF3214" i="2"/>
  <c r="AG3214" i="2" s="1"/>
  <c r="AF3206" i="2"/>
  <c r="AG3206" i="2" s="1"/>
  <c r="AF3198" i="2"/>
  <c r="AG3198" i="2" s="1"/>
  <c r="AF3190" i="2"/>
  <c r="AG3190" i="2" s="1"/>
  <c r="AF3182" i="2"/>
  <c r="AG3182" i="2" s="1"/>
  <c r="AF3174" i="2"/>
  <c r="AG3174" i="2" s="1"/>
  <c r="AF3166" i="2"/>
  <c r="AG3166" i="2" s="1"/>
  <c r="AF3158" i="2"/>
  <c r="AG3158" i="2" s="1"/>
  <c r="AF3150" i="2"/>
  <c r="AG3150" i="2" s="1"/>
  <c r="AF3142" i="2"/>
  <c r="AG3142" i="2" s="1"/>
  <c r="AF3134" i="2"/>
  <c r="AG3134" i="2" s="1"/>
  <c r="AF3126" i="2"/>
  <c r="AG3126" i="2" s="1"/>
  <c r="AF3118" i="2"/>
  <c r="AG3118" i="2" s="1"/>
  <c r="AF3110" i="2"/>
  <c r="AG3110" i="2" s="1"/>
  <c r="AF3102" i="2"/>
  <c r="AG3102" i="2" s="1"/>
  <c r="AF3094" i="2"/>
  <c r="AG3094" i="2" s="1"/>
  <c r="AF3086" i="2"/>
  <c r="AG3086" i="2" s="1"/>
  <c r="AF3078" i="2"/>
  <c r="AG3078" i="2" s="1"/>
  <c r="AF3070" i="2"/>
  <c r="AG3070" i="2" s="1"/>
  <c r="AF3062" i="2"/>
  <c r="AG3062" i="2" s="1"/>
  <c r="AF3054" i="2"/>
  <c r="AG3054" i="2" s="1"/>
  <c r="AF3046" i="2"/>
  <c r="AG3046" i="2" s="1"/>
  <c r="AF3030" i="2"/>
  <c r="AG3030" i="2" s="1"/>
  <c r="AF3022" i="2"/>
  <c r="AG3022" i="2" s="1"/>
  <c r="AF3006" i="2"/>
  <c r="AG3006" i="2" s="1"/>
  <c r="AF2998" i="2"/>
  <c r="AG2998" i="2" s="1"/>
  <c r="AF2990" i="2"/>
  <c r="AG2990" i="2" s="1"/>
  <c r="AF2982" i="2"/>
  <c r="AG2982" i="2" s="1"/>
  <c r="AF2974" i="2"/>
  <c r="AG2974" i="2" s="1"/>
  <c r="AF2966" i="2"/>
  <c r="AG2966" i="2" s="1"/>
  <c r="AF2958" i="2"/>
  <c r="AG2958" i="2" s="1"/>
  <c r="AF2950" i="2"/>
  <c r="AG2950" i="2" s="1"/>
  <c r="AF2942" i="2"/>
  <c r="AG2942" i="2" s="1"/>
  <c r="AF2934" i="2"/>
  <c r="AG2934" i="2" s="1"/>
  <c r="AF2926" i="2"/>
  <c r="AG2926" i="2" s="1"/>
  <c r="AF2918" i="2"/>
  <c r="AG2918" i="2" s="1"/>
  <c r="AF2910" i="2"/>
  <c r="AG2910" i="2" s="1"/>
  <c r="AF2902" i="2"/>
  <c r="AG2902" i="2" s="1"/>
  <c r="AF2894" i="2"/>
  <c r="AG2894" i="2" s="1"/>
  <c r="AF2886" i="2"/>
  <c r="AG2886" i="2" s="1"/>
  <c r="AF2878" i="2"/>
  <c r="AG2878" i="2" s="1"/>
  <c r="AF2870" i="2"/>
  <c r="AG2870" i="2" s="1"/>
  <c r="AF2862" i="2"/>
  <c r="AG2862" i="2" s="1"/>
  <c r="AF2854" i="2"/>
  <c r="AG2854" i="2" s="1"/>
  <c r="AF2846" i="2"/>
  <c r="AG2846" i="2" s="1"/>
  <c r="AF2838" i="2"/>
  <c r="AG2838" i="2" s="1"/>
  <c r="AF2830" i="2"/>
  <c r="AG2830" i="2" s="1"/>
  <c r="AF2822" i="2"/>
  <c r="AG2822" i="2" s="1"/>
  <c r="AF2814" i="2"/>
  <c r="AG2814" i="2" s="1"/>
  <c r="AF2806" i="2"/>
  <c r="AG2806" i="2" s="1"/>
  <c r="AF2798" i="2"/>
  <c r="AG2798" i="2" s="1"/>
  <c r="AF2790" i="2"/>
  <c r="AF2782" i="2"/>
  <c r="AF2774" i="2"/>
  <c r="AF2766" i="2"/>
  <c r="AF2758" i="2"/>
  <c r="AF2750" i="2"/>
  <c r="AF2742" i="2"/>
  <c r="AE3678" i="2"/>
  <c r="AE3670" i="2"/>
  <c r="AE3662" i="2"/>
  <c r="AE3654" i="2"/>
  <c r="AE3638" i="2"/>
  <c r="AF3679" i="2"/>
  <c r="AG3679" i="2" s="1"/>
  <c r="AF3671" i="2"/>
  <c r="AG3671" i="2" s="1"/>
  <c r="AF3663" i="2"/>
  <c r="AG3663" i="2" s="1"/>
  <c r="AF3655" i="2"/>
  <c r="AG3655" i="2" s="1"/>
  <c r="AF3647" i="2"/>
  <c r="AG3647" i="2" s="1"/>
  <c r="AF3639" i="2"/>
  <c r="AG3639" i="2" s="1"/>
  <c r="AF3631" i="2"/>
  <c r="AG3631" i="2" s="1"/>
  <c r="AF3623" i="2"/>
  <c r="AG3623" i="2" s="1"/>
  <c r="AF3615" i="2"/>
  <c r="AG3615" i="2" s="1"/>
  <c r="AF3607" i="2"/>
  <c r="AG3607" i="2" s="1"/>
  <c r="AF3599" i="2"/>
  <c r="AG3599" i="2" s="1"/>
  <c r="AF3591" i="2"/>
  <c r="AG3591" i="2" s="1"/>
  <c r="AF3583" i="2"/>
  <c r="AG3583" i="2" s="1"/>
  <c r="AF3575" i="2"/>
  <c r="AG3575" i="2" s="1"/>
  <c r="AF3567" i="2"/>
  <c r="AG3567" i="2" s="1"/>
  <c r="AF3559" i="2"/>
  <c r="AG3559" i="2" s="1"/>
  <c r="AF3551" i="2"/>
  <c r="AG3551" i="2" s="1"/>
  <c r="AF3543" i="2"/>
  <c r="AG3543" i="2" s="1"/>
  <c r="AF3535" i="2"/>
  <c r="AG3535" i="2" s="1"/>
  <c r="AF3527" i="2"/>
  <c r="AG3527" i="2" s="1"/>
  <c r="AF3519" i="2"/>
  <c r="AG3519" i="2" s="1"/>
  <c r="AF3511" i="2"/>
  <c r="AG3511" i="2" s="1"/>
  <c r="AF3503" i="2"/>
  <c r="AG3503" i="2" s="1"/>
  <c r="AF3495" i="2"/>
  <c r="AG3495" i="2" s="1"/>
  <c r="AF3487" i="2"/>
  <c r="AG3487" i="2" s="1"/>
  <c r="AF3479" i="2"/>
  <c r="AG3479" i="2" s="1"/>
  <c r="AF3471" i="2"/>
  <c r="AG3471" i="2" s="1"/>
  <c r="AF3463" i="2"/>
  <c r="AG3463" i="2" s="1"/>
  <c r="AF3455" i="2"/>
  <c r="AG3455" i="2" s="1"/>
  <c r="AF3447" i="2"/>
  <c r="AG3447" i="2" s="1"/>
  <c r="AF3439" i="2"/>
  <c r="AG3439" i="2" s="1"/>
  <c r="AF3431" i="2"/>
  <c r="AG3431" i="2" s="1"/>
  <c r="AF3423" i="2"/>
  <c r="AG3423" i="2" s="1"/>
  <c r="AF3415" i="2"/>
  <c r="AG3415" i="2" s="1"/>
  <c r="AF3407" i="2"/>
  <c r="AG3407" i="2" s="1"/>
  <c r="AF3399" i="2"/>
  <c r="AG3399" i="2" s="1"/>
  <c r="AF3391" i="2"/>
  <c r="AG3391" i="2" s="1"/>
  <c r="AF3383" i="2"/>
  <c r="AG3383" i="2" s="1"/>
  <c r="AF3375" i="2"/>
  <c r="AG3375" i="2" s="1"/>
  <c r="AF3367" i="2"/>
  <c r="AG3367" i="2" s="1"/>
  <c r="AF3359" i="2"/>
  <c r="AG3359" i="2" s="1"/>
  <c r="AF3351" i="2"/>
  <c r="AG3351" i="2" s="1"/>
  <c r="AF3343" i="2"/>
  <c r="AG3343" i="2" s="1"/>
  <c r="AF3335" i="2"/>
  <c r="AG3335" i="2" s="1"/>
  <c r="AE3625" i="2"/>
  <c r="AH3625" i="2" s="1"/>
  <c r="AF3327" i="2"/>
  <c r="AG3327" i="2" s="1"/>
  <c r="AF3319" i="2"/>
  <c r="AG3319" i="2" s="1"/>
  <c r="AF3311" i="2"/>
  <c r="AG3311" i="2" s="1"/>
  <c r="AF3303" i="2"/>
  <c r="AG3303" i="2" s="1"/>
  <c r="AF3295" i="2"/>
  <c r="AG3295" i="2" s="1"/>
  <c r="AF3287" i="2"/>
  <c r="AG3287" i="2" s="1"/>
  <c r="AF3279" i="2"/>
  <c r="AG3279" i="2" s="1"/>
  <c r="AF3271" i="2"/>
  <c r="AG3271" i="2" s="1"/>
  <c r="AF3263" i="2"/>
  <c r="AG3263" i="2" s="1"/>
  <c r="AF3255" i="2"/>
  <c r="AG3255" i="2" s="1"/>
  <c r="AF3247" i="2"/>
  <c r="AG3247" i="2" s="1"/>
  <c r="AF3239" i="2"/>
  <c r="AG3239" i="2" s="1"/>
  <c r="AF3231" i="2"/>
  <c r="AG3231" i="2" s="1"/>
  <c r="AF3223" i="2"/>
  <c r="AG3223" i="2" s="1"/>
  <c r="AF3215" i="2"/>
  <c r="AG3215" i="2" s="1"/>
  <c r="AF3207" i="2"/>
  <c r="AG3207" i="2" s="1"/>
  <c r="AF3199" i="2"/>
  <c r="AG3199" i="2" s="1"/>
  <c r="AF3191" i="2"/>
  <c r="AG3191" i="2" s="1"/>
  <c r="AF3183" i="2"/>
  <c r="AG3183" i="2" s="1"/>
  <c r="AF3175" i="2"/>
  <c r="AG3175" i="2" s="1"/>
  <c r="AF3167" i="2"/>
  <c r="AG3167" i="2" s="1"/>
  <c r="AF3159" i="2"/>
  <c r="AG3159" i="2" s="1"/>
  <c r="AF3151" i="2"/>
  <c r="AG3151" i="2" s="1"/>
  <c r="AF3143" i="2"/>
  <c r="AG3143" i="2" s="1"/>
  <c r="AF3135" i="2"/>
  <c r="AG3135" i="2" s="1"/>
  <c r="AF3127" i="2"/>
  <c r="AG3127" i="2" s="1"/>
  <c r="AF3119" i="2"/>
  <c r="AG3119" i="2" s="1"/>
  <c r="AF3111" i="2"/>
  <c r="AG3111" i="2" s="1"/>
  <c r="AF3103" i="2"/>
  <c r="AG3103" i="2" s="1"/>
  <c r="AF3095" i="2"/>
  <c r="AG3095" i="2" s="1"/>
  <c r="AF3087" i="2"/>
  <c r="AG3087" i="2" s="1"/>
  <c r="AF3079" i="2"/>
  <c r="AG3079" i="2" s="1"/>
  <c r="AF3071" i="2"/>
  <c r="AG3071" i="2" s="1"/>
  <c r="AF3063" i="2"/>
  <c r="AG3063" i="2" s="1"/>
  <c r="AF3055" i="2"/>
  <c r="AG3055" i="2" s="1"/>
  <c r="AF3047" i="2"/>
  <c r="AG3047" i="2" s="1"/>
  <c r="AF3039" i="2"/>
  <c r="AG3039" i="2" s="1"/>
  <c r="AF3031" i="2"/>
  <c r="AG3031" i="2" s="1"/>
  <c r="AF3023" i="2"/>
  <c r="AG3023" i="2" s="1"/>
  <c r="AF3015" i="2"/>
  <c r="AG3015" i="2" s="1"/>
  <c r="AF3007" i="2"/>
  <c r="AG3007" i="2" s="1"/>
  <c r="AF2999" i="2"/>
  <c r="AG2999" i="2" s="1"/>
  <c r="AF2991" i="2"/>
  <c r="AG2991" i="2" s="1"/>
  <c r="AF2983" i="2"/>
  <c r="AG2983" i="2" s="1"/>
  <c r="AF2975" i="2"/>
  <c r="AG2975" i="2" s="1"/>
  <c r="AF2967" i="2"/>
  <c r="AG2967" i="2" s="1"/>
  <c r="AF2959" i="2"/>
  <c r="AG2959" i="2" s="1"/>
  <c r="AF2951" i="2"/>
  <c r="AG2951" i="2" s="1"/>
  <c r="AF2943" i="2"/>
  <c r="AG2943" i="2" s="1"/>
  <c r="AF2935" i="2"/>
  <c r="AG2935" i="2" s="1"/>
  <c r="AF2927" i="2"/>
  <c r="AG2927" i="2" s="1"/>
  <c r="AF2919" i="2"/>
  <c r="AG2919" i="2" s="1"/>
  <c r="AF2911" i="2"/>
  <c r="AG2911" i="2" s="1"/>
  <c r="AF2903" i="2"/>
  <c r="AG2903" i="2" s="1"/>
  <c r="AF2895" i="2"/>
  <c r="AG2895" i="2" s="1"/>
  <c r="AF2887" i="2"/>
  <c r="AG2887" i="2" s="1"/>
  <c r="AF2879" i="2"/>
  <c r="AG2879" i="2" s="1"/>
  <c r="AF2871" i="2"/>
  <c r="AG2871" i="2" s="1"/>
  <c r="AF2863" i="2"/>
  <c r="AG2863" i="2" s="1"/>
  <c r="AF2855" i="2"/>
  <c r="AG2855" i="2" s="1"/>
  <c r="AF2847" i="2"/>
  <c r="AG2847" i="2" s="1"/>
  <c r="AF2839" i="2"/>
  <c r="AG2839" i="2" s="1"/>
  <c r="AF2831" i="2"/>
  <c r="AG2831" i="2" s="1"/>
  <c r="AF2823" i="2"/>
  <c r="AG2823" i="2" s="1"/>
  <c r="AF2815" i="2"/>
  <c r="AG2815" i="2" s="1"/>
  <c r="AF2807" i="2"/>
  <c r="AG2807" i="2" s="1"/>
  <c r="AF2799" i="2"/>
  <c r="AG2799" i="2" s="1"/>
  <c r="AF2791" i="2"/>
  <c r="AF2783" i="2"/>
  <c r="AF2775" i="2"/>
  <c r="AF2767" i="2"/>
  <c r="AF2759" i="2"/>
  <c r="AF2751" i="2"/>
  <c r="AF2743" i="2"/>
  <c r="AE3671" i="2"/>
  <c r="AE3663" i="2"/>
  <c r="AE3655" i="2"/>
  <c r="AE3647" i="2"/>
  <c r="AE3639" i="2"/>
  <c r="AE3631" i="2"/>
  <c r="AE3623" i="2"/>
  <c r="AE3615" i="2"/>
  <c r="AE3607" i="2"/>
  <c r="AE3599" i="2"/>
  <c r="AE3591" i="2"/>
  <c r="AF3673" i="2"/>
  <c r="AF3641" i="2"/>
  <c r="AG3641" i="2" s="1"/>
  <c r="AF3593" i="2"/>
  <c r="AG3593" i="2" s="1"/>
  <c r="AF3497" i="2"/>
  <c r="AG3497" i="2" s="1"/>
  <c r="AF3433" i="2"/>
  <c r="AG3433" i="2" s="1"/>
  <c r="AF3417" i="2"/>
  <c r="AG3417" i="2" s="1"/>
  <c r="AE3657" i="2"/>
  <c r="AF2840" i="2"/>
  <c r="AF2808" i="2"/>
  <c r="AG2808" i="2" s="1"/>
  <c r="AF2776" i="2"/>
  <c r="AG2776" i="2" s="1"/>
  <c r="AE3597" i="2"/>
  <c r="AE3589" i="2"/>
  <c r="AF3685" i="2"/>
  <c r="AG3685" i="2" s="1"/>
  <c r="AF3677" i="2"/>
  <c r="AG3677" i="2" s="1"/>
  <c r="AF3669" i="2"/>
  <c r="AG3669" i="2" s="1"/>
  <c r="AF3661" i="2"/>
  <c r="AG3661" i="2" s="1"/>
  <c r="AF3653" i="2"/>
  <c r="AG3653" i="2" s="1"/>
  <c r="AF3645" i="2"/>
  <c r="AG3645" i="2" s="1"/>
  <c r="AF3637" i="2"/>
  <c r="AG3637" i="2" s="1"/>
  <c r="AF3629" i="2"/>
  <c r="AG3629" i="2" s="1"/>
  <c r="AF3621" i="2"/>
  <c r="AG3621" i="2" s="1"/>
  <c r="AF3613" i="2"/>
  <c r="AG3613" i="2" s="1"/>
  <c r="AF3605" i="2"/>
  <c r="AG3605" i="2" s="1"/>
  <c r="AF3597" i="2"/>
  <c r="AG3597" i="2" s="1"/>
  <c r="AF3589" i="2"/>
  <c r="AG3589" i="2" s="1"/>
  <c r="AF3581" i="2"/>
  <c r="AG3581" i="2" s="1"/>
  <c r="AF3573" i="2"/>
  <c r="AG3573" i="2" s="1"/>
  <c r="AF3565" i="2"/>
  <c r="AG3565" i="2" s="1"/>
  <c r="AF3557" i="2"/>
  <c r="AG3557" i="2" s="1"/>
  <c r="AF3549" i="2"/>
  <c r="AG3549" i="2" s="1"/>
  <c r="AF3541" i="2"/>
  <c r="AG3541" i="2" s="1"/>
  <c r="AF3533" i="2"/>
  <c r="AG3533" i="2" s="1"/>
  <c r="AF3525" i="2"/>
  <c r="AG3525" i="2" s="1"/>
  <c r="AF3517" i="2"/>
  <c r="AG3517" i="2" s="1"/>
  <c r="AF3509" i="2"/>
  <c r="AG3509" i="2" s="1"/>
  <c r="AF3501" i="2"/>
  <c r="AG3501" i="2" s="1"/>
  <c r="AF3493" i="2"/>
  <c r="AG3493" i="2" s="1"/>
  <c r="AF3485" i="2"/>
  <c r="AG3485" i="2" s="1"/>
  <c r="AF3477" i="2"/>
  <c r="AG3477" i="2" s="1"/>
  <c r="AF3469" i="2"/>
  <c r="AG3469" i="2" s="1"/>
  <c r="AF3461" i="2"/>
  <c r="AG3461" i="2" s="1"/>
  <c r="AF3453" i="2"/>
  <c r="AG3453" i="2" s="1"/>
  <c r="AF3445" i="2"/>
  <c r="AG3445" i="2" s="1"/>
  <c r="AF3437" i="2"/>
  <c r="AG3437" i="2" s="1"/>
  <c r="AF3429" i="2"/>
  <c r="AG3429" i="2" s="1"/>
  <c r="AF3421" i="2"/>
  <c r="AG3421" i="2" s="1"/>
  <c r="AF3413" i="2"/>
  <c r="AG3413" i="2" s="1"/>
  <c r="AF3405" i="2"/>
  <c r="AG3405" i="2" s="1"/>
  <c r="AF3397" i="2"/>
  <c r="AG3397" i="2" s="1"/>
  <c r="AF3389" i="2"/>
  <c r="AG3389" i="2" s="1"/>
  <c r="AF3381" i="2"/>
  <c r="AG3381" i="2" s="1"/>
  <c r="AF3373" i="2"/>
  <c r="AG3373" i="2" s="1"/>
  <c r="AF3365" i="2"/>
  <c r="AG3365" i="2" s="1"/>
  <c r="AF3357" i="2"/>
  <c r="AG3357" i="2" s="1"/>
  <c r="AF3349" i="2"/>
  <c r="AG3349" i="2" s="1"/>
  <c r="AF3341" i="2"/>
  <c r="AG3341" i="2" s="1"/>
  <c r="AF3333" i="2"/>
  <c r="AG3333" i="2" s="1"/>
  <c r="AF3325" i="2"/>
  <c r="AG3325" i="2" s="1"/>
  <c r="AF3317" i="2"/>
  <c r="AG3317" i="2" s="1"/>
  <c r="AF3309" i="2"/>
  <c r="AG3309" i="2" s="1"/>
  <c r="AF3301" i="2"/>
  <c r="AG3301" i="2" s="1"/>
  <c r="AF3293" i="2"/>
  <c r="AG3293" i="2" s="1"/>
  <c r="AF3285" i="2"/>
  <c r="AG3285" i="2" s="1"/>
  <c r="AF3277" i="2"/>
  <c r="AG3277" i="2" s="1"/>
  <c r="AF3269" i="2"/>
  <c r="AG3269" i="2" s="1"/>
  <c r="AF3261" i="2"/>
  <c r="AG3261" i="2" s="1"/>
  <c r="AF3253" i="2"/>
  <c r="AG3253" i="2" s="1"/>
  <c r="AF3245" i="2"/>
  <c r="AG3245" i="2" s="1"/>
  <c r="AF3237" i="2"/>
  <c r="AG3237" i="2" s="1"/>
  <c r="AF3229" i="2"/>
  <c r="AG3229" i="2" s="1"/>
  <c r="AF3221" i="2"/>
  <c r="AG3221" i="2" s="1"/>
  <c r="AF3213" i="2"/>
  <c r="AG3213" i="2" s="1"/>
  <c r="AF3205" i="2"/>
  <c r="AG3205" i="2" s="1"/>
  <c r="AF3197" i="2"/>
  <c r="AG3197" i="2" s="1"/>
  <c r="AF3189" i="2"/>
  <c r="AG3189" i="2" s="1"/>
  <c r="AF3181" i="2"/>
  <c r="AG3181" i="2" s="1"/>
  <c r="AF3173" i="2"/>
  <c r="AG3173" i="2" s="1"/>
  <c r="AF3165" i="2"/>
  <c r="AG3165" i="2" s="1"/>
  <c r="AF3157" i="2"/>
  <c r="AG3157" i="2" s="1"/>
  <c r="AF3149" i="2"/>
  <c r="AG3149" i="2" s="1"/>
  <c r="AF3141" i="2"/>
  <c r="AG3141" i="2" s="1"/>
  <c r="AF3133" i="2"/>
  <c r="AG3133" i="2" s="1"/>
  <c r="AF3125" i="2"/>
  <c r="AG3125" i="2" s="1"/>
  <c r="AF3117" i="2"/>
  <c r="AG3117" i="2" s="1"/>
  <c r="AF3109" i="2"/>
  <c r="AG3109" i="2" s="1"/>
  <c r="AF3101" i="2"/>
  <c r="AG3101" i="2" s="1"/>
  <c r="AF3093" i="2"/>
  <c r="AG3093" i="2" s="1"/>
  <c r="AF3085" i="2"/>
  <c r="AG3085" i="2" s="1"/>
  <c r="AF3077" i="2"/>
  <c r="AG3077" i="2" s="1"/>
  <c r="AF3069" i="2"/>
  <c r="AG3069" i="2" s="1"/>
  <c r="AF3061" i="2"/>
  <c r="AG3061" i="2" s="1"/>
  <c r="AF3053" i="2"/>
  <c r="AG3053" i="2" s="1"/>
  <c r="AF3045" i="2"/>
  <c r="AG3045" i="2" s="1"/>
  <c r="AF3037" i="2"/>
  <c r="AG3037" i="2" s="1"/>
  <c r="AF3029" i="2"/>
  <c r="AG3029" i="2" s="1"/>
  <c r="AF3021" i="2"/>
  <c r="AG3021" i="2" s="1"/>
  <c r="AF3013" i="2"/>
  <c r="AG3013" i="2" s="1"/>
  <c r="AF3005" i="2"/>
  <c r="AG3005" i="2" s="1"/>
  <c r="AF2997" i="2"/>
  <c r="AG2997" i="2" s="1"/>
  <c r="AF2989" i="2"/>
  <c r="AG2989" i="2" s="1"/>
  <c r="AF2981" i="2"/>
  <c r="AG2981" i="2" s="1"/>
  <c r="AF2973" i="2"/>
  <c r="AG2973" i="2" s="1"/>
  <c r="AF2965" i="2"/>
  <c r="AG2965" i="2" s="1"/>
  <c r="AF2957" i="2"/>
  <c r="AG2957" i="2" s="1"/>
  <c r="AF2949" i="2"/>
  <c r="AG2949" i="2" s="1"/>
  <c r="AF2941" i="2"/>
  <c r="AG2941" i="2" s="1"/>
  <c r="AF2933" i="2"/>
  <c r="AG2933" i="2" s="1"/>
  <c r="AF2925" i="2"/>
  <c r="AG2925" i="2" s="1"/>
  <c r="AF2917" i="2"/>
  <c r="AG2917" i="2" s="1"/>
  <c r="AF2909" i="2"/>
  <c r="AG2909" i="2" s="1"/>
  <c r="AF2901" i="2"/>
  <c r="AG2901" i="2" s="1"/>
  <c r="AF2893" i="2"/>
  <c r="AG2893" i="2" s="1"/>
  <c r="AF2885" i="2"/>
  <c r="AG2885" i="2" s="1"/>
  <c r="AF2877" i="2"/>
  <c r="AG2877" i="2" s="1"/>
  <c r="AF2861" i="2"/>
  <c r="AG2861" i="2" s="1"/>
  <c r="AF2853" i="2"/>
  <c r="AG2853" i="2" s="1"/>
  <c r="AF2845" i="2"/>
  <c r="AG2845" i="2" s="1"/>
  <c r="AF2837" i="2"/>
  <c r="AG2837" i="2" s="1"/>
  <c r="AF2829" i="2"/>
  <c r="AG2829" i="2" s="1"/>
  <c r="AF2821" i="2"/>
  <c r="AG2821" i="2" s="1"/>
  <c r="AF2813" i="2"/>
  <c r="AG2813" i="2" s="1"/>
  <c r="AF2805" i="2"/>
  <c r="AG2805" i="2" s="1"/>
  <c r="AF2797" i="2"/>
  <c r="AG2797" i="2" s="1"/>
  <c r="AF2789" i="2"/>
  <c r="AF2773" i="2"/>
  <c r="AF2765" i="2"/>
  <c r="AF2757" i="2"/>
  <c r="AF2749" i="2"/>
  <c r="AE3685" i="2"/>
  <c r="AE3677" i="2"/>
  <c r="AE3669" i="2"/>
  <c r="AF3224" i="2"/>
  <c r="AG3224" i="2" s="1"/>
  <c r="AF3096" i="2"/>
  <c r="AG3096" i="2" s="1"/>
  <c r="AF2872" i="2"/>
  <c r="AG2872" i="2" s="1"/>
  <c r="AE3632" i="2"/>
  <c r="AE3624" i="2"/>
  <c r="AE3616" i="2"/>
  <c r="AE3608" i="2"/>
  <c r="AE3600" i="2"/>
  <c r="AE3592" i="2"/>
  <c r="AE3584" i="2"/>
  <c r="AE3661" i="2"/>
  <c r="AF3657" i="2"/>
  <c r="AG3657" i="2" s="1"/>
  <c r="AF3609" i="2"/>
  <c r="AG3609" i="2" s="1"/>
  <c r="AF3561" i="2"/>
  <c r="AG3561" i="2" s="1"/>
  <c r="AF3529" i="2"/>
  <c r="AG3529" i="2" s="1"/>
  <c r="AF3513" i="2"/>
  <c r="AG3513" i="2" s="1"/>
  <c r="AF3481" i="2"/>
  <c r="AG3481" i="2" s="1"/>
  <c r="AF3385" i="2"/>
  <c r="AG3385" i="2" s="1"/>
  <c r="AF3337" i="2"/>
  <c r="AG3337" i="2" s="1"/>
  <c r="AF3305" i="2"/>
  <c r="AG3305" i="2" s="1"/>
  <c r="AF3680" i="2"/>
  <c r="AG3680" i="2" s="1"/>
  <c r="AF3672" i="2"/>
  <c r="AG3672" i="2" s="1"/>
  <c r="AF3664" i="2"/>
  <c r="AG3664" i="2" s="1"/>
  <c r="AF3656" i="2"/>
  <c r="AG3656" i="2" s="1"/>
  <c r="AF3648" i="2"/>
  <c r="AG3648" i="2" s="1"/>
  <c r="AF3640" i="2"/>
  <c r="AG3640" i="2" s="1"/>
  <c r="AF3632" i="2"/>
  <c r="AG3632" i="2" s="1"/>
  <c r="AF3624" i="2"/>
  <c r="AG3624" i="2" s="1"/>
  <c r="AF3616" i="2"/>
  <c r="AG3616" i="2" s="1"/>
  <c r="AF3608" i="2"/>
  <c r="AG3608" i="2" s="1"/>
  <c r="AF3600" i="2"/>
  <c r="AG3600" i="2" s="1"/>
  <c r="AF3592" i="2"/>
  <c r="AG3592" i="2" s="1"/>
  <c r="AF3584" i="2"/>
  <c r="AG3584" i="2" s="1"/>
  <c r="AF3576" i="2"/>
  <c r="AG3576" i="2" s="1"/>
  <c r="AF3568" i="2"/>
  <c r="AG3568" i="2" s="1"/>
  <c r="AF3560" i="2"/>
  <c r="AG3560" i="2" s="1"/>
  <c r="AF3552" i="2"/>
  <c r="AG3552" i="2" s="1"/>
  <c r="AF3544" i="2"/>
  <c r="AG3544" i="2" s="1"/>
  <c r="AF3536" i="2"/>
  <c r="AG3536" i="2" s="1"/>
  <c r="AF3528" i="2"/>
  <c r="AG3528" i="2" s="1"/>
  <c r="AF3520" i="2"/>
  <c r="AF3512" i="2"/>
  <c r="AG3512" i="2" s="1"/>
  <c r="AF3504" i="2"/>
  <c r="AF3496" i="2"/>
  <c r="AG3496" i="2" s="1"/>
  <c r="AF3488" i="2"/>
  <c r="AG3488" i="2" s="1"/>
  <c r="AF3480" i="2"/>
  <c r="AG3480" i="2" s="1"/>
  <c r="AF3472" i="2"/>
  <c r="AG3472" i="2" s="1"/>
  <c r="AF3464" i="2"/>
  <c r="AF3456" i="2"/>
  <c r="AF3448" i="2"/>
  <c r="AG3448" i="2" s="1"/>
  <c r="AF3440" i="2"/>
  <c r="AG3440" i="2" s="1"/>
  <c r="AF3432" i="2"/>
  <c r="AG3432" i="2" s="1"/>
  <c r="AF3424" i="2"/>
  <c r="AG3424" i="2" s="1"/>
  <c r="AF3416" i="2"/>
  <c r="AG3416" i="2" s="1"/>
  <c r="AF3408" i="2"/>
  <c r="AG3408" i="2" s="1"/>
  <c r="AF3400" i="2"/>
  <c r="AG3400" i="2" s="1"/>
  <c r="AF3392" i="2"/>
  <c r="AF3384" i="2"/>
  <c r="AF3376" i="2"/>
  <c r="AG3376" i="2" s="1"/>
  <c r="AF3368" i="2"/>
  <c r="AG3368" i="2" s="1"/>
  <c r="AF3360" i="2"/>
  <c r="AG3360" i="2" s="1"/>
  <c r="AF3352" i="2"/>
  <c r="AG3352" i="2" s="1"/>
  <c r="AF3344" i="2"/>
  <c r="AG3344" i="2" s="1"/>
  <c r="AF3336" i="2"/>
  <c r="AG3336" i="2" s="1"/>
  <c r="AF3328" i="2"/>
  <c r="AG3328" i="2" s="1"/>
  <c r="AF3320" i="2"/>
  <c r="AG3320" i="2" s="1"/>
  <c r="AF3312" i="2"/>
  <c r="AF3304" i="2"/>
  <c r="AG3304" i="2" s="1"/>
  <c r="AF3296" i="2"/>
  <c r="AG3296" i="2" s="1"/>
  <c r="AF3280" i="2"/>
  <c r="AG3280" i="2" s="1"/>
  <c r="AF3272" i="2"/>
  <c r="AF3264" i="2"/>
  <c r="AG3264" i="2" s="1"/>
  <c r="AF3256" i="2"/>
  <c r="AG3256" i="2" s="1"/>
  <c r="AF3248" i="2"/>
  <c r="AG3248" i="2" s="1"/>
  <c r="AF3240" i="2"/>
  <c r="AF3232" i="2"/>
  <c r="AG3232" i="2" s="1"/>
  <c r="AF3216" i="2"/>
  <c r="AG3216" i="2" s="1"/>
  <c r="AF3208" i="2"/>
  <c r="AG3208" i="2" s="1"/>
  <c r="AF3200" i="2"/>
  <c r="AF3192" i="2"/>
  <c r="AF3184" i="2"/>
  <c r="AG3184" i="2" s="1"/>
  <c r="AF3176" i="2"/>
  <c r="AG3176" i="2" s="1"/>
  <c r="AF3168" i="2"/>
  <c r="AG3168" i="2" s="1"/>
  <c r="AF3064" i="2"/>
  <c r="AG3064" i="2" s="1"/>
  <c r="AF2976" i="2"/>
  <c r="AG2976" i="2" s="1"/>
  <c r="AF2960" i="2"/>
  <c r="AF2896" i="2"/>
  <c r="AG2896" i="2" s="1"/>
  <c r="AF2848" i="2"/>
  <c r="AG2848" i="2" s="1"/>
  <c r="AE3680" i="2"/>
  <c r="AE3653" i="2"/>
  <c r="AE3645" i="2"/>
  <c r="AF3449" i="2"/>
  <c r="AG3449" i="2" s="1"/>
  <c r="AF3369" i="2"/>
  <c r="AG3369" i="2" s="1"/>
  <c r="AF3321" i="2"/>
  <c r="AG3321" i="2" s="1"/>
  <c r="AE3649" i="2"/>
  <c r="AE3641" i="2"/>
  <c r="AE3633" i="2"/>
  <c r="AE3617" i="2"/>
  <c r="AE3609" i="2"/>
  <c r="AE3601" i="2"/>
  <c r="AE3593" i="2"/>
  <c r="AE3585" i="2"/>
  <c r="AF3681" i="2"/>
  <c r="AG3681" i="2" s="1"/>
  <c r="AF3665" i="2"/>
  <c r="AG3665" i="2" s="1"/>
  <c r="AF3649" i="2"/>
  <c r="AG3649" i="2" s="1"/>
  <c r="AF3633" i="2"/>
  <c r="AG3633" i="2" s="1"/>
  <c r="AF3617" i="2"/>
  <c r="AG3617" i="2" s="1"/>
  <c r="AF3601" i="2"/>
  <c r="AG3601" i="2" s="1"/>
  <c r="AF3585" i="2"/>
  <c r="AG3585" i="2" s="1"/>
  <c r="AF3569" i="2"/>
  <c r="AG3569" i="2" s="1"/>
  <c r="AF3553" i="2"/>
  <c r="AG3553" i="2" s="1"/>
  <c r="AF3537" i="2"/>
  <c r="AG3537" i="2" s="1"/>
  <c r="AF3160" i="2"/>
  <c r="AG3160" i="2" s="1"/>
  <c r="AF3152" i="2"/>
  <c r="AG3152" i="2" s="1"/>
  <c r="AF3144" i="2"/>
  <c r="AG3144" i="2" s="1"/>
  <c r="AF3136" i="2"/>
  <c r="AG3136" i="2" s="1"/>
  <c r="AF3128" i="2"/>
  <c r="AF3120" i="2"/>
  <c r="AG3120" i="2" s="1"/>
  <c r="AF3112" i="2"/>
  <c r="AG3112" i="2" s="1"/>
  <c r="AF3104" i="2"/>
  <c r="AG3104" i="2" s="1"/>
  <c r="AF3088" i="2"/>
  <c r="AG3088" i="2" s="1"/>
  <c r="AF3080" i="2"/>
  <c r="AF3072" i="2"/>
  <c r="AG3072" i="2" s="1"/>
  <c r="AF3056" i="2"/>
  <c r="AF3048" i="2"/>
  <c r="AG3048" i="2" s="1"/>
  <c r="AF3032" i="2"/>
  <c r="AF3024" i="2"/>
  <c r="AG3024" i="2" s="1"/>
  <c r="AF3016" i="2"/>
  <c r="AG3016" i="2" s="1"/>
  <c r="AF3008" i="2"/>
  <c r="AF3000" i="2"/>
  <c r="AG3000" i="2" s="1"/>
  <c r="AF2992" i="2"/>
  <c r="AG2992" i="2" s="1"/>
  <c r="AF2984" i="2"/>
  <c r="AG2984" i="2" s="1"/>
  <c r="AF2968" i="2"/>
  <c r="AF2952" i="2"/>
  <c r="AG2952" i="2" s="1"/>
  <c r="AF2944" i="2"/>
  <c r="AG2944" i="2" s="1"/>
  <c r="AF2928" i="2"/>
  <c r="AG2928" i="2" s="1"/>
  <c r="AF2920" i="2"/>
  <c r="AG2920" i="2" s="1"/>
  <c r="AF2912" i="2"/>
  <c r="AF2904" i="2"/>
  <c r="AF2888" i="2"/>
  <c r="AF2880" i="2"/>
  <c r="AG2880" i="2" s="1"/>
  <c r="AF2864" i="2"/>
  <c r="AF2856" i="2"/>
  <c r="AG2856" i="2" s="1"/>
  <c r="AF2832" i="2"/>
  <c r="AG2832" i="2" s="1"/>
  <c r="AF2824" i="2"/>
  <c r="AG2824" i="2" s="1"/>
  <c r="AF2816" i="2"/>
  <c r="AG2816" i="2" s="1"/>
  <c r="AF2800" i="2"/>
  <c r="AG2800" i="2" s="1"/>
  <c r="AF2792" i="2"/>
  <c r="AG2792" i="2" s="1"/>
  <c r="AF2784" i="2"/>
  <c r="AG2784" i="2" s="1"/>
  <c r="AF2768" i="2"/>
  <c r="AG2768" i="2" s="1"/>
  <c r="AF2760" i="2"/>
  <c r="AG2760" i="2" s="1"/>
  <c r="AF2752" i="2"/>
  <c r="AG2752" i="2" s="1"/>
  <c r="AF2744" i="2"/>
  <c r="AG2744" i="2" s="1"/>
  <c r="AE3672" i="2"/>
  <c r="AE3637" i="2"/>
  <c r="AI2906" i="2"/>
  <c r="AJ2906" i="2" s="1"/>
  <c r="AK2906" i="2" s="1"/>
  <c r="AF3666" i="2"/>
  <c r="AG3666" i="2" s="1"/>
  <c r="AF3634" i="2"/>
  <c r="AG3634" i="2" s="1"/>
  <c r="AF3602" i="2"/>
  <c r="AG3602" i="2" s="1"/>
  <c r="AF3570" i="2"/>
  <c r="AG3570" i="2" s="1"/>
  <c r="AF3538" i="2"/>
  <c r="AG3538" i="2" s="1"/>
  <c r="AF3506" i="2"/>
  <c r="AG3506" i="2" s="1"/>
  <c r="AF3474" i="2"/>
  <c r="AG3474" i="2" s="1"/>
  <c r="AF3442" i="2"/>
  <c r="AG3442" i="2" s="1"/>
  <c r="AF3410" i="2"/>
  <c r="AG3410" i="2" s="1"/>
  <c r="AF3378" i="2"/>
  <c r="AG3378" i="2" s="1"/>
  <c r="AF3346" i="2"/>
  <c r="AG3346" i="2" s="1"/>
  <c r="AF3314" i="2"/>
  <c r="AG3314" i="2" s="1"/>
  <c r="AF3242" i="2"/>
  <c r="AG3242" i="2" s="1"/>
  <c r="AF3226" i="2"/>
  <c r="AG3226" i="2" s="1"/>
  <c r="AF3202" i="2"/>
  <c r="AG3202" i="2" s="1"/>
  <c r="AF3170" i="2"/>
  <c r="AG3170" i="2" s="1"/>
  <c r="AF3138" i="2"/>
  <c r="AG3138" i="2" s="1"/>
  <c r="AF3066" i="2"/>
  <c r="AG3066" i="2" s="1"/>
  <c r="AF3050" i="2"/>
  <c r="AG3050" i="2" s="1"/>
  <c r="AF3034" i="2"/>
  <c r="AG3034" i="2" s="1"/>
  <c r="AF2986" i="2"/>
  <c r="AG2986" i="2" s="1"/>
  <c r="AF2978" i="2"/>
  <c r="AG2978" i="2" s="1"/>
  <c r="AF2946" i="2"/>
  <c r="AG2946" i="2" s="1"/>
  <c r="AF2810" i="2"/>
  <c r="AG2810" i="2" s="1"/>
  <c r="AF2794" i="2"/>
  <c r="AG2794" i="2" s="1"/>
  <c r="AF2778" i="2"/>
  <c r="AG2778" i="2" s="1"/>
  <c r="AF2746" i="2"/>
  <c r="AG2746" i="2" s="1"/>
  <c r="AE3658" i="2"/>
  <c r="AE3642" i="2"/>
  <c r="AE3618" i="2"/>
  <c r="AE3610" i="2"/>
  <c r="AE3586" i="2"/>
  <c r="AF3521" i="2"/>
  <c r="AG3521" i="2" s="1"/>
  <c r="AF3505" i="2"/>
  <c r="AG3505" i="2" s="1"/>
  <c r="AF3489" i="2"/>
  <c r="AG3489" i="2" s="1"/>
  <c r="AF3473" i="2"/>
  <c r="AG3473" i="2" s="1"/>
  <c r="AF3457" i="2"/>
  <c r="AG3457" i="2" s="1"/>
  <c r="AF3441" i="2"/>
  <c r="AG3441" i="2" s="1"/>
  <c r="AF3425" i="2"/>
  <c r="AG3425" i="2" s="1"/>
  <c r="AF3409" i="2"/>
  <c r="AG3409" i="2" s="1"/>
  <c r="AF3393" i="2"/>
  <c r="AG3393" i="2" s="1"/>
  <c r="AF3377" i="2"/>
  <c r="AG3377" i="2" s="1"/>
  <c r="AF3361" i="2"/>
  <c r="AG3361" i="2" s="1"/>
  <c r="AF3345" i="2"/>
  <c r="AG3345" i="2" s="1"/>
  <c r="AF3329" i="2"/>
  <c r="AG3329" i="2" s="1"/>
  <c r="AF3313" i="2"/>
  <c r="AG3313" i="2" s="1"/>
  <c r="AF3297" i="2"/>
  <c r="AG3297" i="2" s="1"/>
  <c r="AF3289" i="2"/>
  <c r="AG3289" i="2" s="1"/>
  <c r="AF3281" i="2"/>
  <c r="AG3281" i="2" s="1"/>
  <c r="AF3273" i="2"/>
  <c r="AG3273" i="2" s="1"/>
  <c r="AF3265" i="2"/>
  <c r="AG3265" i="2" s="1"/>
  <c r="AF3257" i="2"/>
  <c r="AG3257" i="2" s="1"/>
  <c r="AF3249" i="2"/>
  <c r="AG3249" i="2" s="1"/>
  <c r="AF3241" i="2"/>
  <c r="AG3241" i="2" s="1"/>
  <c r="AF3233" i="2"/>
  <c r="AG3233" i="2" s="1"/>
  <c r="AF3225" i="2"/>
  <c r="AG3225" i="2" s="1"/>
  <c r="AF3217" i="2"/>
  <c r="AG3217" i="2" s="1"/>
  <c r="AF3209" i="2"/>
  <c r="AG3209" i="2" s="1"/>
  <c r="AF3201" i="2"/>
  <c r="AG3201" i="2" s="1"/>
  <c r="AF3193" i="2"/>
  <c r="AG3193" i="2" s="1"/>
  <c r="AF3185" i="2"/>
  <c r="AG3185" i="2" s="1"/>
  <c r="AF3177" i="2"/>
  <c r="AG3177" i="2" s="1"/>
  <c r="AF3169" i="2"/>
  <c r="AG3169" i="2" s="1"/>
  <c r="AF3161" i="2"/>
  <c r="AG3161" i="2" s="1"/>
  <c r="AF3153" i="2"/>
  <c r="AG3153" i="2" s="1"/>
  <c r="AF3145" i="2"/>
  <c r="AG3145" i="2" s="1"/>
  <c r="AF3137" i="2"/>
  <c r="AG3137" i="2" s="1"/>
  <c r="AF3129" i="2"/>
  <c r="AG3129" i="2" s="1"/>
  <c r="AF3121" i="2"/>
  <c r="AG3121" i="2" s="1"/>
  <c r="AF3113" i="2"/>
  <c r="AG3113" i="2" s="1"/>
  <c r="AF3105" i="2"/>
  <c r="AG3105" i="2" s="1"/>
  <c r="AF3097" i="2"/>
  <c r="AG3097" i="2" s="1"/>
  <c r="AF3089" i="2"/>
  <c r="AG3089" i="2" s="1"/>
  <c r="AF3081" i="2"/>
  <c r="AG3081" i="2" s="1"/>
  <c r="AF3073" i="2"/>
  <c r="AG3073" i="2" s="1"/>
  <c r="AF3065" i="2"/>
  <c r="AG3065" i="2" s="1"/>
  <c r="AF3057" i="2"/>
  <c r="AG3057" i="2" s="1"/>
  <c r="AF3049" i="2"/>
  <c r="AG3049" i="2" s="1"/>
  <c r="AF3041" i="2"/>
  <c r="AG3041" i="2" s="1"/>
  <c r="AF3033" i="2"/>
  <c r="AG3033" i="2" s="1"/>
  <c r="AF3025" i="2"/>
  <c r="AG3025" i="2" s="1"/>
  <c r="AF3017" i="2"/>
  <c r="AG3017" i="2" s="1"/>
  <c r="AF3009" i="2"/>
  <c r="AG3009" i="2" s="1"/>
  <c r="AF3001" i="2"/>
  <c r="AG3001" i="2" s="1"/>
  <c r="AF2993" i="2"/>
  <c r="AG2993" i="2" s="1"/>
  <c r="AF2985" i="2"/>
  <c r="AG2985" i="2" s="1"/>
  <c r="AF2977" i="2"/>
  <c r="AG2977" i="2" s="1"/>
  <c r="AF2969" i="2"/>
  <c r="AG2969" i="2" s="1"/>
  <c r="AF2961" i="2"/>
  <c r="AG2961" i="2" s="1"/>
  <c r="AF2953" i="2"/>
  <c r="AG2953" i="2" s="1"/>
  <c r="AF2945" i="2"/>
  <c r="AG2945" i="2" s="1"/>
  <c r="AF2937" i="2"/>
  <c r="AG2937" i="2" s="1"/>
  <c r="AF2929" i="2"/>
  <c r="AG2929" i="2" s="1"/>
  <c r="AF2921" i="2"/>
  <c r="AG2921" i="2" s="1"/>
  <c r="AF2913" i="2"/>
  <c r="AG2913" i="2" s="1"/>
  <c r="AF2905" i="2"/>
  <c r="AG2905" i="2" s="1"/>
  <c r="AF2897" i="2"/>
  <c r="AG2897" i="2" s="1"/>
  <c r="AF2889" i="2"/>
  <c r="AG2889" i="2" s="1"/>
  <c r="AF2881" i="2"/>
  <c r="AG2881" i="2" s="1"/>
  <c r="AF2873" i="2"/>
  <c r="AG2873" i="2" s="1"/>
  <c r="AF2865" i="2"/>
  <c r="AG2865" i="2" s="1"/>
  <c r="AF2857" i="2"/>
  <c r="AG2857" i="2" s="1"/>
  <c r="AF2849" i="2"/>
  <c r="AG2849" i="2" s="1"/>
  <c r="AF2841" i="2"/>
  <c r="AG2841" i="2" s="1"/>
  <c r="AF2833" i="2"/>
  <c r="AG2833" i="2" s="1"/>
  <c r="AF2825" i="2"/>
  <c r="AG2825" i="2" s="1"/>
  <c r="AF2817" i="2"/>
  <c r="AG2817" i="2" s="1"/>
  <c r="AF2809" i="2"/>
  <c r="AG2809" i="2" s="1"/>
  <c r="AF2801" i="2"/>
  <c r="AG2801" i="2" s="1"/>
  <c r="AF2793" i="2"/>
  <c r="AF2785" i="2"/>
  <c r="AF2777" i="2"/>
  <c r="AF2769" i="2"/>
  <c r="AF2761" i="2"/>
  <c r="AF2753" i="2"/>
  <c r="AF2745" i="2"/>
  <c r="AE3681" i="2"/>
  <c r="AE3664" i="2"/>
  <c r="AE3629" i="2"/>
  <c r="AE3621" i="2"/>
  <c r="AE3666" i="2"/>
  <c r="AE3634" i="2"/>
  <c r="AE3602" i="2"/>
  <c r="AF3274" i="2"/>
  <c r="AG3274" i="2" s="1"/>
  <c r="AF3250" i="2"/>
  <c r="AG3250" i="2" s="1"/>
  <c r="AF3210" i="2"/>
  <c r="AG3210" i="2" s="1"/>
  <c r="AF3186" i="2"/>
  <c r="AG3186" i="2" s="1"/>
  <c r="AF3154" i="2"/>
  <c r="AG3154" i="2" s="1"/>
  <c r="AF3146" i="2"/>
  <c r="AG3146" i="2" s="1"/>
  <c r="AF3122" i="2"/>
  <c r="AG3122" i="2" s="1"/>
  <c r="AF3090" i="2"/>
  <c r="AG3090" i="2" s="1"/>
  <c r="AF3082" i="2"/>
  <c r="AG3082" i="2" s="1"/>
  <c r="AF3058" i="2"/>
  <c r="AG3058" i="2" s="1"/>
  <c r="AF3026" i="2"/>
  <c r="AG3026" i="2" s="1"/>
  <c r="AF3018" i="2"/>
  <c r="AG3018" i="2" s="1"/>
  <c r="AF2994" i="2"/>
  <c r="AG2994" i="2" s="1"/>
  <c r="AF2962" i="2"/>
  <c r="AG2962" i="2" s="1"/>
  <c r="AF2954" i="2"/>
  <c r="AG2954" i="2" s="1"/>
  <c r="AF2930" i="2"/>
  <c r="AG2930" i="2" s="1"/>
  <c r="AF2898" i="2"/>
  <c r="AG2898" i="2" s="1"/>
  <c r="AF2890" i="2"/>
  <c r="AG2890" i="2" s="1"/>
  <c r="AF2866" i="2"/>
  <c r="AG2866" i="2" s="1"/>
  <c r="AF2834" i="2"/>
  <c r="AG2834" i="2" s="1"/>
  <c r="AF2826" i="2"/>
  <c r="AG2826" i="2" s="1"/>
  <c r="AF2802" i="2"/>
  <c r="AG2802" i="2" s="1"/>
  <c r="AF2770" i="2"/>
  <c r="AG2770" i="2" s="1"/>
  <c r="AF2762" i="2"/>
  <c r="AG2762" i="2" s="1"/>
  <c r="AE3682" i="2"/>
  <c r="AE3665" i="2"/>
  <c r="AE3656" i="2"/>
  <c r="AE3613" i="2"/>
  <c r="AE3605" i="2"/>
  <c r="AE3648" i="2"/>
  <c r="AE3640" i="2"/>
  <c r="AE3679" i="2"/>
  <c r="AE3583" i="2"/>
  <c r="AE3741" i="2"/>
  <c r="AE3755" i="2"/>
  <c r="AE3927" i="2"/>
  <c r="AE3921" i="2"/>
  <c r="AE3905" i="2"/>
  <c r="AE3857" i="2"/>
  <c r="AE3841" i="2"/>
  <c r="AE3970" i="2"/>
  <c r="AE3930" i="2"/>
  <c r="AE3906" i="2"/>
  <c r="AE3898" i="2"/>
  <c r="AE3858" i="2"/>
  <c r="AE3850" i="2"/>
  <c r="AE3842" i="2"/>
  <c r="AE3834" i="2"/>
  <c r="AE3826" i="2"/>
  <c r="AE3818" i="2"/>
  <c r="AF3956" i="2"/>
  <c r="AG3956" i="2" s="1"/>
  <c r="AF3940" i="2"/>
  <c r="AG3940" i="2" s="1"/>
  <c r="AF3892" i="2"/>
  <c r="AG3892" i="2" s="1"/>
  <c r="AF3884" i="2"/>
  <c r="AG3884" i="2" s="1"/>
  <c r="AF3876" i="2"/>
  <c r="AG3876" i="2" s="1"/>
  <c r="AF3844" i="2"/>
  <c r="AG3844" i="2" s="1"/>
  <c r="AF3828" i="2"/>
  <c r="AG3828" i="2" s="1"/>
  <c r="AF3820" i="2"/>
  <c r="AG3820" i="2" s="1"/>
  <c r="AF3812" i="2"/>
  <c r="AG3812" i="2" s="1"/>
  <c r="AF3780" i="2"/>
  <c r="AG3780" i="2" s="1"/>
  <c r="AF3764" i="2"/>
  <c r="AG3764" i="2" s="1"/>
  <c r="AF3756" i="2"/>
  <c r="AG3756" i="2" s="1"/>
  <c r="AF3748" i="2"/>
  <c r="AG3748" i="2" s="1"/>
  <c r="AE3974" i="2"/>
  <c r="AE3958" i="2"/>
  <c r="AE3950" i="2"/>
  <c r="AE3942" i="2"/>
  <c r="AE3910" i="2"/>
  <c r="AE3894" i="2"/>
  <c r="AE3886" i="2"/>
  <c r="AE3878" i="2"/>
  <c r="AE3846" i="2"/>
  <c r="AE3830" i="2"/>
  <c r="AE3822" i="2"/>
  <c r="AE3814" i="2"/>
  <c r="AE3798" i="2"/>
  <c r="AE3790" i="2"/>
  <c r="AE3782" i="2"/>
  <c r="AE3774" i="2"/>
  <c r="AE3766" i="2"/>
  <c r="AE3758" i="2"/>
  <c r="AE3742" i="2"/>
  <c r="AE3775" i="2"/>
  <c r="AE1139" i="2"/>
  <c r="AE947" i="2"/>
  <c r="AE3877" i="2"/>
  <c r="AE3821" i="2"/>
  <c r="AE3805" i="2"/>
  <c r="AE3773" i="2"/>
  <c r="AE2020" i="2"/>
  <c r="AE2012" i="2"/>
  <c r="AE2004" i="2"/>
  <c r="AE1996" i="2"/>
  <c r="AE1988" i="2"/>
  <c r="AE1980" i="2"/>
  <c r="AE1972" i="2"/>
  <c r="AE1964" i="2"/>
  <c r="AE1956" i="2"/>
  <c r="AE1948" i="2"/>
  <c r="AE1940" i="2"/>
  <c r="AE1932" i="2"/>
  <c r="AE1924" i="2"/>
  <c r="AE1916" i="2"/>
  <c r="AE1908" i="2"/>
  <c r="AE1900" i="2"/>
  <c r="AE1892" i="2"/>
  <c r="AE1884" i="2"/>
  <c r="AE1876" i="2"/>
  <c r="AE1868" i="2"/>
  <c r="AE1860" i="2"/>
  <c r="AE1852" i="2"/>
  <c r="AE1844" i="2"/>
  <c r="AE1836" i="2"/>
  <c r="AE1828" i="2"/>
  <c r="AE1820" i="2"/>
  <c r="AE1812" i="2"/>
  <c r="AE1804" i="2"/>
  <c r="AE1796" i="2"/>
  <c r="AE1788" i="2"/>
  <c r="AE1780" i="2"/>
  <c r="AE1772" i="2"/>
  <c r="AE1764" i="2"/>
  <c r="AE1756" i="2"/>
  <c r="AE1748" i="2"/>
  <c r="AE1740" i="2"/>
  <c r="AE1732" i="2"/>
  <c r="AE1724" i="2"/>
  <c r="AE1716" i="2"/>
  <c r="AE1708" i="2"/>
  <c r="AE1700" i="2"/>
  <c r="AE1692" i="2"/>
  <c r="AE1684" i="2"/>
  <c r="AE1676" i="2"/>
  <c r="AE1668" i="2"/>
  <c r="AE1660" i="2"/>
  <c r="AE1652" i="2"/>
  <c r="AE1644" i="2"/>
  <c r="AE1636" i="2"/>
  <c r="AE1628" i="2"/>
  <c r="AE1620" i="2"/>
  <c r="AE1612" i="2"/>
  <c r="AE1604" i="2"/>
  <c r="AE1596" i="2"/>
  <c r="AE1588" i="2"/>
  <c r="AE1580" i="2"/>
  <c r="AE1572" i="2"/>
  <c r="AE1564" i="2"/>
  <c r="AE1556" i="2"/>
  <c r="AE1548" i="2"/>
  <c r="AE1540" i="2"/>
  <c r="AE1532" i="2"/>
  <c r="AE1524" i="2"/>
  <c r="AE1516" i="2"/>
  <c r="AE1508" i="2"/>
  <c r="AE1500" i="2"/>
  <c r="AE1492" i="2"/>
  <c r="AE1484" i="2"/>
  <c r="AE1476" i="2"/>
  <c r="AE1468" i="2"/>
  <c r="AE1460" i="2"/>
  <c r="AE1452" i="2"/>
  <c r="AE1444" i="2"/>
  <c r="AE1436" i="2"/>
  <c r="AE1428" i="2"/>
  <c r="AE1420" i="2"/>
  <c r="AE1412" i="2"/>
  <c r="AE1404" i="2"/>
  <c r="AE1396" i="2"/>
  <c r="AE1388" i="2"/>
  <c r="AE1380" i="2"/>
  <c r="AE1372" i="2"/>
  <c r="AE1364" i="2"/>
  <c r="AE1356" i="2"/>
  <c r="AE1348" i="2"/>
  <c r="AE1340" i="2"/>
  <c r="AE1332" i="2"/>
  <c r="AE1324" i="2"/>
  <c r="AE1316" i="2"/>
  <c r="AE1308" i="2"/>
  <c r="AE1300" i="2"/>
  <c r="AE1292" i="2"/>
  <c r="AE1284" i="2"/>
  <c r="AE1276" i="2"/>
  <c r="AE1268" i="2"/>
  <c r="AE1260" i="2"/>
  <c r="AE1252" i="2"/>
  <c r="AE1244" i="2"/>
  <c r="AE1236" i="2"/>
  <c r="AE1228" i="2"/>
  <c r="AE1220" i="2"/>
  <c r="AE1212" i="2"/>
  <c r="AE1204" i="2"/>
  <c r="AE1196" i="2"/>
  <c r="AE1188" i="2"/>
  <c r="AE1180" i="2"/>
  <c r="AE1172" i="2"/>
  <c r="AE1164" i="2"/>
  <c r="AE1156" i="2"/>
  <c r="AE1148" i="2"/>
  <c r="AE1140" i="2"/>
  <c r="AE1132" i="2"/>
  <c r="AE1124" i="2"/>
  <c r="AE1116" i="2"/>
  <c r="AE1108" i="2"/>
  <c r="AE1100" i="2"/>
  <c r="AE1092" i="2"/>
  <c r="AE1084" i="2"/>
  <c r="AE1076" i="2"/>
  <c r="AE1068" i="2"/>
  <c r="AE1060" i="2"/>
  <c r="AE1052" i="2"/>
  <c r="AE1044" i="2"/>
  <c r="AE1036" i="2"/>
  <c r="AE1028" i="2"/>
  <c r="AE1020" i="2"/>
  <c r="AF3994" i="2"/>
  <c r="AG3994" i="2" s="1"/>
  <c r="AF3986" i="2"/>
  <c r="AG3986" i="2" s="1"/>
  <c r="AF3978" i="2"/>
  <c r="AG3978" i="2" s="1"/>
  <c r="AF3970" i="2"/>
  <c r="AG3970" i="2" s="1"/>
  <c r="AF3962" i="2"/>
  <c r="AG3962" i="2" s="1"/>
  <c r="AF3954" i="2"/>
  <c r="AG3954" i="2" s="1"/>
  <c r="AF3946" i="2"/>
  <c r="AG3946" i="2" s="1"/>
  <c r="AF3938" i="2"/>
  <c r="AG3938" i="2" s="1"/>
  <c r="AF3930" i="2"/>
  <c r="AG3930" i="2" s="1"/>
  <c r="AF3922" i="2"/>
  <c r="AG3922" i="2" s="1"/>
  <c r="AF3914" i="2"/>
  <c r="AG3914" i="2" s="1"/>
  <c r="AF3906" i="2"/>
  <c r="AG3906" i="2" s="1"/>
  <c r="AF3898" i="2"/>
  <c r="AG3898" i="2" s="1"/>
  <c r="AF3890" i="2"/>
  <c r="AG3890" i="2" s="1"/>
  <c r="AF3882" i="2"/>
  <c r="AG3882" i="2" s="1"/>
  <c r="AF3874" i="2"/>
  <c r="AG3874" i="2" s="1"/>
  <c r="AF3866" i="2"/>
  <c r="AG3866" i="2" s="1"/>
  <c r="AF3858" i="2"/>
  <c r="AG3858" i="2" s="1"/>
  <c r="AF3850" i="2"/>
  <c r="AG3850" i="2" s="1"/>
  <c r="AF3842" i="2"/>
  <c r="AG3842" i="2" s="1"/>
  <c r="AF3834" i="2"/>
  <c r="AG3834" i="2" s="1"/>
  <c r="AF3826" i="2"/>
  <c r="AG3826" i="2" s="1"/>
  <c r="AF3818" i="2"/>
  <c r="AG3818" i="2" s="1"/>
  <c r="AF3810" i="2"/>
  <c r="AG3810" i="2" s="1"/>
  <c r="AF3802" i="2"/>
  <c r="AG3802" i="2" s="1"/>
  <c r="AF3794" i="2"/>
  <c r="AG3794" i="2" s="1"/>
  <c r="AF3786" i="2"/>
  <c r="AG3786" i="2" s="1"/>
  <c r="AF3778" i="2"/>
  <c r="AG3778" i="2" s="1"/>
  <c r="AF3770" i="2"/>
  <c r="AG3770" i="2" s="1"/>
  <c r="AF3762" i="2"/>
  <c r="AG3762" i="2" s="1"/>
  <c r="AF3754" i="2"/>
  <c r="AG3754" i="2" s="1"/>
  <c r="AF3746" i="2"/>
  <c r="AG3746" i="2" s="1"/>
  <c r="AF3738" i="2"/>
  <c r="AG3738" i="2" s="1"/>
  <c r="AE3988" i="2"/>
  <c r="AE3980" i="2"/>
  <c r="AE3972" i="2"/>
  <c r="AE3964" i="2"/>
  <c r="AE3956" i="2"/>
  <c r="AE3948" i="2"/>
  <c r="AE3940" i="2"/>
  <c r="AE3932" i="2"/>
  <c r="AE3924" i="2"/>
  <c r="AE3916" i="2"/>
  <c r="AE3908" i="2"/>
  <c r="AE3900" i="2"/>
  <c r="AE3892" i="2"/>
  <c r="AE3884" i="2"/>
  <c r="AE3876" i="2"/>
  <c r="AE3868" i="2"/>
  <c r="AE3860" i="2"/>
  <c r="AE3852" i="2"/>
  <c r="AE3844" i="2"/>
  <c r="AE3836" i="2"/>
  <c r="AE3828" i="2"/>
  <c r="AE3820" i="2"/>
  <c r="AE3812" i="2"/>
  <c r="AE3804" i="2"/>
  <c r="AE3796" i="2"/>
  <c r="AE3788" i="2"/>
  <c r="AE3780" i="2"/>
  <c r="AE3772" i="2"/>
  <c r="AE3764" i="2"/>
  <c r="AE3756" i="2"/>
  <c r="AE3748" i="2"/>
  <c r="AE3740" i="2"/>
  <c r="AE1012" i="2"/>
  <c r="AE1004" i="2"/>
  <c r="AE996" i="2"/>
  <c r="AE988" i="2"/>
  <c r="AE980" i="2"/>
  <c r="AE972" i="2"/>
  <c r="AE964" i="2"/>
  <c r="AE956" i="2"/>
  <c r="AE948" i="2"/>
  <c r="AE940" i="2"/>
  <c r="AE932" i="2"/>
  <c r="AE924" i="2"/>
  <c r="AE916" i="2"/>
  <c r="AE908" i="2"/>
  <c r="AE900" i="2"/>
  <c r="AE892" i="2"/>
  <c r="AE884" i="2"/>
  <c r="AE876" i="2"/>
  <c r="AE868" i="2"/>
  <c r="AE860" i="2"/>
  <c r="AE852" i="2"/>
  <c r="AE844" i="2"/>
  <c r="AE836" i="2"/>
  <c r="AE828" i="2"/>
  <c r="AE820" i="2"/>
  <c r="AE812" i="2"/>
  <c r="AE804" i="2"/>
  <c r="AE796" i="2"/>
  <c r="AE788" i="2"/>
  <c r="AE780" i="2"/>
  <c r="AE772" i="2"/>
  <c r="AE764" i="2"/>
  <c r="AE756" i="2"/>
  <c r="AE748" i="2"/>
  <c r="AE740" i="2"/>
  <c r="AE732" i="2"/>
  <c r="AE724" i="2"/>
  <c r="AE716" i="2"/>
  <c r="AE708" i="2"/>
  <c r="AE700" i="2"/>
  <c r="AE692" i="2"/>
  <c r="AE684" i="2"/>
  <c r="AE676" i="2"/>
  <c r="AE668" i="2"/>
  <c r="AE660" i="2"/>
  <c r="AE652" i="2"/>
  <c r="AE644" i="2"/>
  <c r="AE636" i="2"/>
  <c r="AE628" i="2"/>
  <c r="AE620" i="2"/>
  <c r="AE612" i="2"/>
  <c r="AE604" i="2"/>
  <c r="AE596" i="2"/>
  <c r="AE588" i="2"/>
  <c r="AE580" i="2"/>
  <c r="AE572" i="2"/>
  <c r="AE564" i="2"/>
  <c r="AE556" i="2"/>
  <c r="AE548" i="2"/>
  <c r="AE540" i="2"/>
  <c r="AE532" i="2"/>
  <c r="AE524" i="2"/>
  <c r="AE516" i="2"/>
  <c r="AE508" i="2"/>
  <c r="AE500" i="2"/>
  <c r="AE492" i="2"/>
  <c r="AE484" i="2"/>
  <c r="AE476" i="2"/>
  <c r="AE468" i="2"/>
  <c r="AE460" i="2"/>
  <c r="AE452" i="2"/>
  <c r="AE444" i="2"/>
  <c r="AE436" i="2"/>
  <c r="AE428" i="2"/>
  <c r="AE420" i="2"/>
  <c r="AE412" i="2"/>
  <c r="AE404" i="2"/>
  <c r="AE396" i="2"/>
  <c r="AE388" i="2"/>
  <c r="AE380" i="2"/>
  <c r="AE372" i="2"/>
  <c r="AE364" i="2"/>
  <c r="AE356" i="2"/>
  <c r="AE348" i="2"/>
  <c r="AE340" i="2"/>
  <c r="AF1907" i="2"/>
  <c r="AG1907" i="2" s="1"/>
  <c r="AF1875" i="2"/>
  <c r="AG1875" i="2" s="1"/>
  <c r="AF1763" i="2"/>
  <c r="AG1763" i="2" s="1"/>
  <c r="AF1683" i="2"/>
  <c r="AG1683" i="2" s="1"/>
  <c r="AF1675" i="2"/>
  <c r="AG1675" i="2" s="1"/>
  <c r="AF1667" i="2"/>
  <c r="AG1667" i="2" s="1"/>
  <c r="AF1659" i="2"/>
  <c r="AG1659" i="2" s="1"/>
  <c r="AF1643" i="2"/>
  <c r="AG1643" i="2" s="1"/>
  <c r="AF1603" i="2"/>
  <c r="AG1603" i="2" s="1"/>
  <c r="AF1587" i="2"/>
  <c r="AG1587" i="2" s="1"/>
  <c r="AF1571" i="2"/>
  <c r="AG1571" i="2" s="1"/>
  <c r="AF1531" i="2"/>
  <c r="AG1531" i="2" s="1"/>
  <c r="AF1411" i="2"/>
  <c r="AG1411" i="2" s="1"/>
  <c r="AF1387" i="2"/>
  <c r="AG1387" i="2" s="1"/>
  <c r="AF1355" i="2"/>
  <c r="AG1355" i="2" s="1"/>
  <c r="AF1331" i="2"/>
  <c r="AG1331" i="2" s="1"/>
  <c r="AF1283" i="2"/>
  <c r="AG1283" i="2" s="1"/>
  <c r="AF1259" i="2"/>
  <c r="AG1259" i="2" s="1"/>
  <c r="AF1235" i="2"/>
  <c r="AG1235" i="2" s="1"/>
  <c r="AF1227" i="2"/>
  <c r="AG1227" i="2" s="1"/>
  <c r="AF1219" i="2"/>
  <c r="AG1219" i="2" s="1"/>
  <c r="AF1211" i="2"/>
  <c r="AG1211" i="2" s="1"/>
  <c r="AF1203" i="2"/>
  <c r="AG1203" i="2" s="1"/>
  <c r="AF1195" i="2"/>
  <c r="AG1195" i="2" s="1"/>
  <c r="AF1187" i="2"/>
  <c r="AG1187" i="2" s="1"/>
  <c r="AF1179" i="2"/>
  <c r="AG1179" i="2" s="1"/>
  <c r="AF1171" i="2"/>
  <c r="AG1171" i="2" s="1"/>
  <c r="AF1163" i="2"/>
  <c r="AG1163" i="2" s="1"/>
  <c r="AF1155" i="2"/>
  <c r="AG1155" i="2" s="1"/>
  <c r="AF1147" i="2"/>
  <c r="AG1147" i="2" s="1"/>
  <c r="AF1139" i="2"/>
  <c r="AG1139" i="2" s="1"/>
  <c r="AF1131" i="2"/>
  <c r="AG1131" i="2" s="1"/>
  <c r="AF1123" i="2"/>
  <c r="AG1123" i="2" s="1"/>
  <c r="AF1115" i="2"/>
  <c r="AG1115" i="2" s="1"/>
  <c r="AF1107" i="2"/>
  <c r="AG1107" i="2" s="1"/>
  <c r="AF1099" i="2"/>
  <c r="AG1099" i="2" s="1"/>
  <c r="AF1091" i="2"/>
  <c r="AG1091" i="2" s="1"/>
  <c r="AF1083" i="2"/>
  <c r="AG1083" i="2" s="1"/>
  <c r="AF1075" i="2"/>
  <c r="AG1075" i="2" s="1"/>
  <c r="AF1067" i="2"/>
  <c r="AG1067" i="2" s="1"/>
  <c r="AF1059" i="2"/>
  <c r="AG1059" i="2" s="1"/>
  <c r="AF1051" i="2"/>
  <c r="AG1051" i="2" s="1"/>
  <c r="AF1043" i="2"/>
  <c r="AG1043" i="2" s="1"/>
  <c r="AF1035" i="2"/>
  <c r="AG1035" i="2" s="1"/>
  <c r="AF1027" i="2"/>
  <c r="AG1027" i="2" s="1"/>
  <c r="AF1019" i="2"/>
  <c r="AG1019" i="2" s="1"/>
  <c r="AF1011" i="2"/>
  <c r="AG1011" i="2" s="1"/>
  <c r="AF1003" i="2"/>
  <c r="AG1003" i="2" s="1"/>
  <c r="AF995" i="2"/>
  <c r="AG995" i="2" s="1"/>
  <c r="AF987" i="2"/>
  <c r="AG987" i="2" s="1"/>
  <c r="AF979" i="2"/>
  <c r="AG979" i="2" s="1"/>
  <c r="AF971" i="2"/>
  <c r="AG971" i="2" s="1"/>
  <c r="AE2028" i="2"/>
  <c r="AE1902" i="2"/>
  <c r="AE1894" i="2"/>
  <c r="AE1886" i="2"/>
  <c r="AE1878" i="2"/>
  <c r="AE1870" i="2"/>
  <c r="AE1862" i="2"/>
  <c r="AE1854" i="2"/>
  <c r="AE1846" i="2"/>
  <c r="AE1838" i="2"/>
  <c r="AE1830" i="2"/>
  <c r="AE1822" i="2"/>
  <c r="AE1814" i="2"/>
  <c r="AE1806" i="2"/>
  <c r="AE1798" i="2"/>
  <c r="AE1790" i="2"/>
  <c r="AE1782" i="2"/>
  <c r="AE1774" i="2"/>
  <c r="AE1766" i="2"/>
  <c r="AE1758" i="2"/>
  <c r="AE1750" i="2"/>
  <c r="AE1742" i="2"/>
  <c r="AE1734" i="2"/>
  <c r="AE1726" i="2"/>
  <c r="AE1718" i="2"/>
  <c r="AE1710" i="2"/>
  <c r="AE1702" i="2"/>
  <c r="AE1694" i="2"/>
  <c r="AE1686" i="2"/>
  <c r="AE1678" i="2"/>
  <c r="AE1670" i="2"/>
  <c r="AE1662" i="2"/>
  <c r="AE1654" i="2"/>
  <c r="AE1646" i="2"/>
  <c r="AE1638" i="2"/>
  <c r="AE1630" i="2"/>
  <c r="AE1622" i="2"/>
  <c r="AE1614" i="2"/>
  <c r="AE1606" i="2"/>
  <c r="AE1598" i="2"/>
  <c r="AE1590" i="2"/>
  <c r="AE1582" i="2"/>
  <c r="AE1574" i="2"/>
  <c r="AE1566" i="2"/>
  <c r="AE1558" i="2"/>
  <c r="AE1550" i="2"/>
  <c r="AE1542" i="2"/>
  <c r="AE1534" i="2"/>
  <c r="AE1526" i="2"/>
  <c r="AE1518" i="2"/>
  <c r="AE1510" i="2"/>
  <c r="AE1502" i="2"/>
  <c r="AE1494" i="2"/>
  <c r="AE1486" i="2"/>
  <c r="AE1478" i="2"/>
  <c r="AE1470" i="2"/>
  <c r="AE1462" i="2"/>
  <c r="AE1454" i="2"/>
  <c r="AE1446" i="2"/>
  <c r="AE1438" i="2"/>
  <c r="AE1430" i="2"/>
  <c r="AE1422" i="2"/>
  <c r="AE1414" i="2"/>
  <c r="AE1406" i="2"/>
  <c r="AE1398" i="2"/>
  <c r="AE1390" i="2"/>
  <c r="AE1382" i="2"/>
  <c r="AE1374" i="2"/>
  <c r="AE1366" i="2"/>
  <c r="AE1358" i="2"/>
  <c r="AE1350" i="2"/>
  <c r="AE1342" i="2"/>
  <c r="AE1334" i="2"/>
  <c r="AE1326" i="2"/>
  <c r="AE1318" i="2"/>
  <c r="AE1310" i="2"/>
  <c r="AE1302" i="2"/>
  <c r="AE1294" i="2"/>
  <c r="AE1286" i="2"/>
  <c r="AE1278" i="2"/>
  <c r="AE1621" i="2"/>
  <c r="AE1613" i="2"/>
  <c r="AE1605" i="2"/>
  <c r="AE1597" i="2"/>
  <c r="AE1589" i="2"/>
  <c r="AE1573" i="2"/>
  <c r="AE1565" i="2"/>
  <c r="AE1549" i="2"/>
  <c r="AE1533" i="2"/>
  <c r="AE1525" i="2"/>
  <c r="AE1509" i="2"/>
  <c r="AE1501" i="2"/>
  <c r="AE1493" i="2"/>
  <c r="AE1485" i="2"/>
  <c r="AE1469" i="2"/>
  <c r="AE1461" i="2"/>
  <c r="AE1453" i="2"/>
  <c r="AE1437" i="2"/>
  <c r="AE1429" i="2"/>
  <c r="AE1421" i="2"/>
  <c r="AE1413" i="2"/>
  <c r="AE1405" i="2"/>
  <c r="AE1397" i="2"/>
  <c r="AE1381" i="2"/>
  <c r="AE1373" i="2"/>
  <c r="AE1365" i="2"/>
  <c r="AE1349" i="2"/>
  <c r="AE1341" i="2"/>
  <c r="AE1333" i="2"/>
  <c r="AE1325" i="2"/>
  <c r="AE1317" i="2"/>
  <c r="AE1309" i="2"/>
  <c r="AE1293" i="2"/>
  <c r="AE1285" i="2"/>
  <c r="AE1269" i="2"/>
  <c r="AE1261" i="2"/>
  <c r="AE1253" i="2"/>
  <c r="AE1245" i="2"/>
  <c r="AE1237" i="2"/>
  <c r="AE1229" i="2"/>
  <c r="AE1221" i="2"/>
  <c r="AE1213" i="2"/>
  <c r="AE1205" i="2"/>
  <c r="AE1197" i="2"/>
  <c r="AE1189" i="2"/>
  <c r="AE1181" i="2"/>
  <c r="AE1173" i="2"/>
  <c r="AE1165" i="2"/>
  <c r="AE1157" i="2"/>
  <c r="AE1149" i="2"/>
  <c r="AE1141" i="2"/>
  <c r="AE1270" i="2"/>
  <c r="AE1262" i="2"/>
  <c r="AE1254" i="2"/>
  <c r="AE1246" i="2"/>
  <c r="AE1238" i="2"/>
  <c r="AE1230" i="2"/>
  <c r="AE1222" i="2"/>
  <c r="AE1214" i="2"/>
  <c r="AE1206" i="2"/>
  <c r="AE1198" i="2"/>
  <c r="AE1190" i="2"/>
  <c r="AE1182" i="2"/>
  <c r="AE1174" i="2"/>
  <c r="AE1166" i="2"/>
  <c r="AE1158" i="2"/>
  <c r="AE1150" i="2"/>
  <c r="AE1142" i="2"/>
  <c r="AE1134" i="2"/>
  <c r="AE1126" i="2"/>
  <c r="AE1118" i="2"/>
  <c r="AE1110" i="2"/>
  <c r="AE1102" i="2"/>
  <c r="AE1094" i="2"/>
  <c r="AE1086" i="2"/>
  <c r="AE1078" i="2"/>
  <c r="AE1070" i="2"/>
  <c r="AE1062" i="2"/>
  <c r="AE1054" i="2"/>
  <c r="AE1046" i="2"/>
  <c r="AE1038" i="2"/>
  <c r="AE1030" i="2"/>
  <c r="AE1022" i="2"/>
  <c r="AE1014" i="2"/>
  <c r="AE1006" i="2"/>
  <c r="AE998" i="2"/>
  <c r="AE990" i="2"/>
  <c r="AE982" i="2"/>
  <c r="AE974" i="2"/>
  <c r="AE966" i="2"/>
  <c r="AE958" i="2"/>
  <c r="AE950" i="2"/>
  <c r="AE942" i="2"/>
  <c r="AE934" i="2"/>
  <c r="AE926" i="2"/>
  <c r="AE918" i="2"/>
  <c r="AE910" i="2"/>
  <c r="AE902" i="2"/>
  <c r="AE894" i="2"/>
  <c r="AE886" i="2"/>
  <c r="AE878" i="2"/>
  <c r="AE870" i="2"/>
  <c r="AE862" i="2"/>
  <c r="AE854" i="2"/>
  <c r="AE846" i="2"/>
  <c r="AE838" i="2"/>
  <c r="AE830" i="2"/>
  <c r="AE822" i="2"/>
  <c r="AE814" i="2"/>
  <c r="AE806" i="2"/>
  <c r="AE798" i="2"/>
  <c r="AE790" i="2"/>
  <c r="AE782" i="2"/>
  <c r="AE774" i="2"/>
  <c r="AE766" i="2"/>
  <c r="AE758" i="2"/>
  <c r="AE750" i="2"/>
  <c r="AE742" i="2"/>
  <c r="AE734" i="2"/>
  <c r="AE726" i="2"/>
  <c r="AE718" i="2"/>
  <c r="AE710" i="2"/>
  <c r="AE702" i="2"/>
  <c r="AE694" i="2"/>
  <c r="AE686" i="2"/>
  <c r="AE678" i="2"/>
  <c r="AE670" i="2"/>
  <c r="AE662" i="2"/>
  <c r="AE654" i="2"/>
  <c r="AE646" i="2"/>
  <c r="AE638" i="2"/>
  <c r="AE630" i="2"/>
  <c r="AE622" i="2"/>
  <c r="AE614" i="2"/>
  <c r="AE606" i="2"/>
  <c r="AE598" i="2"/>
  <c r="AE1133" i="2"/>
  <c r="AE1125" i="2"/>
  <c r="AE1117" i="2"/>
  <c r="AE1109" i="2"/>
  <c r="AE1101" i="2"/>
  <c r="AE1093" i="2"/>
  <c r="AE1085" i="2"/>
  <c r="AE1077" i="2"/>
  <c r="AE1069" i="2"/>
  <c r="AE1061" i="2"/>
  <c r="AE1053" i="2"/>
  <c r="AE1045" i="2"/>
  <c r="AE1037" i="2"/>
  <c r="AE1029" i="2"/>
  <c r="AE1021" i="2"/>
  <c r="AE1013" i="2"/>
  <c r="AE1005" i="2"/>
  <c r="AE997" i="2"/>
  <c r="AE989" i="2"/>
  <c r="AE981" i="2"/>
  <c r="AE973" i="2"/>
  <c r="AE965" i="2"/>
  <c r="AE957" i="2"/>
  <c r="AE949" i="2"/>
  <c r="AE941" i="2"/>
  <c r="AE933" i="2"/>
  <c r="AE925" i="2"/>
  <c r="AE909" i="2"/>
  <c r="AE901" i="2"/>
  <c r="AE893" i="2"/>
  <c r="AE885" i="2"/>
  <c r="AE877" i="2"/>
  <c r="AE869" i="2"/>
  <c r="AE861" i="2"/>
  <c r="AE853" i="2"/>
  <c r="AE845" i="2"/>
  <c r="AE837" i="2"/>
  <c r="AE829" i="2"/>
  <c r="AE821" i="2"/>
  <c r="AE813" i="2"/>
  <c r="AE805" i="2"/>
  <c r="AE797" i="2"/>
  <c r="AE789" i="2"/>
  <c r="AE781" i="2"/>
  <c r="AE773" i="2"/>
  <c r="AE765" i="2"/>
  <c r="AE757" i="2"/>
  <c r="AE749" i="2"/>
  <c r="AE741" i="2"/>
  <c r="AE733" i="2"/>
  <c r="AE725" i="2"/>
  <c r="AE717" i="2"/>
  <c r="AE709" i="2"/>
  <c r="AE701" i="2"/>
  <c r="AE693" i="2"/>
  <c r="AE685" i="2"/>
  <c r="AE677" i="2"/>
  <c r="AE669" i="2"/>
  <c r="AE661" i="2"/>
  <c r="AE653" i="2"/>
  <c r="AE645" i="2"/>
  <c r="AE637" i="2"/>
  <c r="AE629" i="2"/>
  <c r="AE621" i="2"/>
  <c r="AE613" i="2"/>
  <c r="AE605" i="2"/>
  <c r="AE597" i="2"/>
  <c r="AE589" i="2"/>
  <c r="AE581" i="2"/>
  <c r="AE573" i="2"/>
  <c r="AE565" i="2"/>
  <c r="AE557" i="2"/>
  <c r="AE549" i="2"/>
  <c r="AE541" i="2"/>
  <c r="AE533" i="2"/>
  <c r="AE525" i="2"/>
  <c r="AE517" i="2"/>
  <c r="AE509" i="2"/>
  <c r="AE501" i="2"/>
  <c r="AE493" i="2"/>
  <c r="AE485" i="2"/>
  <c r="AE477" i="2"/>
  <c r="AE469" i="2"/>
  <c r="AE461" i="2"/>
  <c r="AE453" i="2"/>
  <c r="AE590" i="2"/>
  <c r="AE582" i="2"/>
  <c r="AE574" i="2"/>
  <c r="AE566" i="2"/>
  <c r="AE558" i="2"/>
  <c r="AE550" i="2"/>
  <c r="AE542" i="2"/>
  <c r="AE534" i="2"/>
  <c r="AE526" i="2"/>
  <c r="AE518" i="2"/>
  <c r="AE510" i="2"/>
  <c r="AE502" i="2"/>
  <c r="AE494" i="2"/>
  <c r="AE486" i="2"/>
  <c r="AE478" i="2"/>
  <c r="AE470" i="2"/>
  <c r="AE462" i="2"/>
  <c r="AE454" i="2"/>
  <c r="AE446" i="2"/>
  <c r="AE438" i="2"/>
  <c r="AE430" i="2"/>
  <c r="AE422" i="2"/>
  <c r="AE414" i="2"/>
  <c r="AE406" i="2"/>
  <c r="AE398" i="2"/>
  <c r="AE390" i="2"/>
  <c r="AE382" i="2"/>
  <c r="AE374" i="2"/>
  <c r="AE366" i="2"/>
  <c r="AE358" i="2"/>
  <c r="AE350" i="2"/>
  <c r="AE342" i="2"/>
  <c r="AE445" i="2"/>
  <c r="AE437" i="2"/>
  <c r="AE429" i="2"/>
  <c r="AE421" i="2"/>
  <c r="AE413" i="2"/>
  <c r="AE405" i="2"/>
  <c r="AE397" i="2"/>
  <c r="AE389" i="2"/>
  <c r="AE381" i="2"/>
  <c r="AE373" i="2"/>
  <c r="AE365" i="2"/>
  <c r="AE357" i="2"/>
  <c r="AE349" i="2"/>
  <c r="AE341" i="2"/>
  <c r="AF3989" i="2"/>
  <c r="AG3989" i="2" s="1"/>
  <c r="AF3981" i="2"/>
  <c r="AG3981" i="2" s="1"/>
  <c r="AF3993" i="2"/>
  <c r="AG3993" i="2" s="1"/>
  <c r="AF3985" i="2"/>
  <c r="AG3985" i="2" s="1"/>
  <c r="AF3977" i="2"/>
  <c r="AG3977" i="2" s="1"/>
  <c r="AF3969" i="2"/>
  <c r="AG3969" i="2" s="1"/>
  <c r="AF3961" i="2"/>
  <c r="AG3961" i="2" s="1"/>
  <c r="AF3953" i="2"/>
  <c r="AG3953" i="2" s="1"/>
  <c r="AF3945" i="2"/>
  <c r="AG3945" i="2" s="1"/>
  <c r="AF3937" i="2"/>
  <c r="AG3937" i="2" s="1"/>
  <c r="AF3921" i="2"/>
  <c r="AG3921" i="2" s="1"/>
  <c r="AF3913" i="2"/>
  <c r="AG3913" i="2" s="1"/>
  <c r="AF3905" i="2"/>
  <c r="AG3905" i="2" s="1"/>
  <c r="AF3897" i="2"/>
  <c r="AG3897" i="2" s="1"/>
  <c r="AF3889" i="2"/>
  <c r="AG3889" i="2" s="1"/>
  <c r="AF3881" i="2"/>
  <c r="AG3881" i="2" s="1"/>
  <c r="AF3873" i="2"/>
  <c r="AG3873" i="2" s="1"/>
  <c r="AF3865" i="2"/>
  <c r="AG3865" i="2" s="1"/>
  <c r="AF3857" i="2"/>
  <c r="AG3857" i="2" s="1"/>
  <c r="AF3849" i="2"/>
  <c r="AG3849" i="2" s="1"/>
  <c r="AF3841" i="2"/>
  <c r="AG3841" i="2" s="1"/>
  <c r="AF3833" i="2"/>
  <c r="AG3833" i="2" s="1"/>
  <c r="AF3825" i="2"/>
  <c r="AG3825" i="2" s="1"/>
  <c r="AF3817" i="2"/>
  <c r="AG3817" i="2" s="1"/>
  <c r="AF3809" i="2"/>
  <c r="AG3809" i="2" s="1"/>
  <c r="AF3801" i="2"/>
  <c r="AG3801" i="2" s="1"/>
  <c r="AF3793" i="2"/>
  <c r="AG3793" i="2" s="1"/>
  <c r="AF3785" i="2"/>
  <c r="AG3785" i="2" s="1"/>
  <c r="AF3777" i="2"/>
  <c r="AG3777" i="2" s="1"/>
  <c r="AF3769" i="2"/>
  <c r="AG3769" i="2" s="1"/>
  <c r="AF3761" i="2"/>
  <c r="AG3761" i="2" s="1"/>
  <c r="AF3753" i="2"/>
  <c r="AG3753" i="2" s="1"/>
  <c r="AF3745" i="2"/>
  <c r="AG3745" i="2" s="1"/>
  <c r="AE3987" i="2"/>
  <c r="AE3979" i="2"/>
  <c r="AE3971" i="2"/>
  <c r="AE3963" i="2"/>
  <c r="AE3955" i="2"/>
  <c r="AE3947" i="2"/>
  <c r="AE3939" i="2"/>
  <c r="AE3931" i="2"/>
  <c r="AE3923" i="2"/>
  <c r="AE3915" i="2"/>
  <c r="AE3907" i="2"/>
  <c r="AE3899" i="2"/>
  <c r="AE3891" i="2"/>
  <c r="AE3883" i="2"/>
  <c r="AE3875" i="2"/>
  <c r="AE3867" i="2"/>
  <c r="AE3859" i="2"/>
  <c r="AE3851" i="2"/>
  <c r="AE3843" i="2"/>
  <c r="AE3835" i="2"/>
  <c r="AE3827" i="2"/>
  <c r="AE3819" i="2"/>
  <c r="AE3811" i="2"/>
  <c r="AE3803" i="2"/>
  <c r="AE3795" i="2"/>
  <c r="AE3787" i="2"/>
  <c r="AE3779" i="2"/>
  <c r="AE3771" i="2"/>
  <c r="AE3763" i="2"/>
  <c r="AE3747" i="2"/>
  <c r="AE3739" i="2"/>
  <c r="AE3895" i="2"/>
  <c r="AE3871" i="2"/>
  <c r="AE3839" i="2"/>
  <c r="AE3823" i="2"/>
  <c r="AE3815" i="2"/>
  <c r="AE3791" i="2"/>
  <c r="AE3810" i="2"/>
  <c r="AE3786" i="2"/>
  <c r="AE3778" i="2"/>
  <c r="AE3754" i="2"/>
  <c r="AH3754" i="2" s="1"/>
  <c r="AF3990" i="2"/>
  <c r="AG3990" i="2" s="1"/>
  <c r="AF3982" i="2"/>
  <c r="AG3982" i="2" s="1"/>
  <c r="AF3974" i="2"/>
  <c r="AG3974" i="2" s="1"/>
  <c r="AF3966" i="2"/>
  <c r="AG3966" i="2" s="1"/>
  <c r="AF3958" i="2"/>
  <c r="AG3958" i="2" s="1"/>
  <c r="AF3950" i="2"/>
  <c r="AG3950" i="2" s="1"/>
  <c r="AF3942" i="2"/>
  <c r="AG3942" i="2" s="1"/>
  <c r="AF3934" i="2"/>
  <c r="AG3934" i="2" s="1"/>
  <c r="AF3926" i="2"/>
  <c r="AG3926" i="2" s="1"/>
  <c r="AF3918" i="2"/>
  <c r="AG3918" i="2" s="1"/>
  <c r="AF3910" i="2"/>
  <c r="AG3910" i="2" s="1"/>
  <c r="AF3902" i="2"/>
  <c r="AG3902" i="2" s="1"/>
  <c r="AF3894" i="2"/>
  <c r="AG3894" i="2" s="1"/>
  <c r="AF3886" i="2"/>
  <c r="AG3886" i="2" s="1"/>
  <c r="AF3878" i="2"/>
  <c r="AG3878" i="2" s="1"/>
  <c r="AF3870" i="2"/>
  <c r="AG3870" i="2" s="1"/>
  <c r="AF3862" i="2"/>
  <c r="AG3862" i="2" s="1"/>
  <c r="AF3854" i="2"/>
  <c r="AG3854" i="2" s="1"/>
  <c r="AF3846" i="2"/>
  <c r="AG3846" i="2" s="1"/>
  <c r="AF2042" i="2"/>
  <c r="AG2042" i="2" s="1"/>
  <c r="AF1994" i="2"/>
  <c r="AG1994" i="2" s="1"/>
  <c r="AF1954" i="2"/>
  <c r="AG1954" i="2" s="1"/>
  <c r="AF1842" i="2"/>
  <c r="AG1842" i="2" s="1"/>
  <c r="AF1802" i="2"/>
  <c r="AG1802" i="2" s="1"/>
  <c r="AF1730" i="2"/>
  <c r="AG1730" i="2" s="1"/>
  <c r="AF1690" i="2"/>
  <c r="AG1690" i="2" s="1"/>
  <c r="AF1666" i="2"/>
  <c r="AG1666" i="2" s="1"/>
  <c r="AF1594" i="2"/>
  <c r="AG1594" i="2" s="1"/>
  <c r="AF1394" i="2"/>
  <c r="AG1394" i="2" s="1"/>
  <c r="AF1362" i="2"/>
  <c r="AG1362" i="2" s="1"/>
  <c r="AF1266" i="2"/>
  <c r="AG1266" i="2" s="1"/>
  <c r="AF1218" i="2"/>
  <c r="AG1218" i="2" s="1"/>
  <c r="AF1194" i="2"/>
  <c r="AG1194" i="2" s="1"/>
  <c r="AF1154" i="2"/>
  <c r="AG1154" i="2" s="1"/>
  <c r="AF1130" i="2"/>
  <c r="AG1130" i="2" s="1"/>
  <c r="AF1090" i="2"/>
  <c r="AG1090" i="2" s="1"/>
  <c r="AF962" i="2"/>
  <c r="AG962" i="2" s="1"/>
  <c r="AF946" i="2"/>
  <c r="AG946" i="2" s="1"/>
  <c r="AF818" i="2"/>
  <c r="AG818" i="2" s="1"/>
  <c r="AF514" i="2"/>
  <c r="AG514" i="2" s="1"/>
  <c r="AF442" i="2"/>
  <c r="AG442" i="2" s="1"/>
  <c r="AF410" i="2"/>
  <c r="AG410" i="2" s="1"/>
  <c r="AE1835" i="2"/>
  <c r="AE1803" i="2"/>
  <c r="AE1395" i="2"/>
  <c r="AF641" i="2"/>
  <c r="AG641" i="2" s="1"/>
  <c r="AF1341" i="2"/>
  <c r="AG1341" i="2" s="1"/>
  <c r="AF1117" i="2"/>
  <c r="AG1117" i="2" s="1"/>
  <c r="AE1958" i="2"/>
  <c r="AF1232" i="2"/>
  <c r="AG1232" i="2" s="1"/>
  <c r="AF1224" i="2"/>
  <c r="AG1224" i="2" s="1"/>
  <c r="AF1216" i="2"/>
  <c r="AG1216" i="2" s="1"/>
  <c r="AF1208" i="2"/>
  <c r="AG1208" i="2" s="1"/>
  <c r="AF1200" i="2"/>
  <c r="AG1200" i="2" s="1"/>
  <c r="AF1192" i="2"/>
  <c r="AG1192" i="2" s="1"/>
  <c r="AF1184" i="2"/>
  <c r="AG1184" i="2" s="1"/>
  <c r="AF1176" i="2"/>
  <c r="AG1176" i="2" s="1"/>
  <c r="AF1168" i="2"/>
  <c r="AG1168" i="2" s="1"/>
  <c r="AF1160" i="2"/>
  <c r="AG1160" i="2" s="1"/>
  <c r="AF1152" i="2"/>
  <c r="AG1152" i="2" s="1"/>
  <c r="AF1144" i="2"/>
  <c r="AG1144" i="2" s="1"/>
  <c r="AF1136" i="2"/>
  <c r="AG1136" i="2" s="1"/>
  <c r="AF1128" i="2"/>
  <c r="AG1128" i="2" s="1"/>
  <c r="AF1120" i="2"/>
  <c r="AG1120" i="2" s="1"/>
  <c r="AF1112" i="2"/>
  <c r="AG1112" i="2" s="1"/>
  <c r="AF1104" i="2"/>
  <c r="AG1104" i="2" s="1"/>
  <c r="AF1096" i="2"/>
  <c r="AG1096" i="2" s="1"/>
  <c r="AF1088" i="2"/>
  <c r="AG1088" i="2" s="1"/>
  <c r="AF1080" i="2"/>
  <c r="AG1080" i="2" s="1"/>
  <c r="AF1072" i="2"/>
  <c r="AG1072" i="2" s="1"/>
  <c r="AF1064" i="2"/>
  <c r="AG1064" i="2" s="1"/>
  <c r="AF1056" i="2"/>
  <c r="AG1056" i="2" s="1"/>
  <c r="AF1048" i="2"/>
  <c r="AG1048" i="2" s="1"/>
  <c r="AF1040" i="2"/>
  <c r="AG1040" i="2" s="1"/>
  <c r="AF1032" i="2"/>
  <c r="AG1032" i="2" s="1"/>
  <c r="AF1024" i="2"/>
  <c r="AG1024" i="2" s="1"/>
  <c r="AF1016" i="2"/>
  <c r="AG1016" i="2" s="1"/>
  <c r="AF1008" i="2"/>
  <c r="AG1008" i="2" s="1"/>
  <c r="AF1000" i="2"/>
  <c r="AG1000" i="2" s="1"/>
  <c r="AF992" i="2"/>
  <c r="AG992" i="2" s="1"/>
  <c r="AF984" i="2"/>
  <c r="AG984" i="2" s="1"/>
  <c r="AF976" i="2"/>
  <c r="AG976" i="2" s="1"/>
  <c r="AF1497" i="2"/>
  <c r="AG1497" i="2" s="1"/>
  <c r="AF968" i="2"/>
  <c r="AG968" i="2" s="1"/>
  <c r="AF960" i="2"/>
  <c r="AG960" i="2" s="1"/>
  <c r="AF952" i="2"/>
  <c r="AG952" i="2" s="1"/>
  <c r="AF944" i="2"/>
  <c r="AG944" i="2" s="1"/>
  <c r="AF936" i="2"/>
  <c r="AG936" i="2" s="1"/>
  <c r="AF928" i="2"/>
  <c r="AG928" i="2" s="1"/>
  <c r="AF920" i="2"/>
  <c r="AG920" i="2" s="1"/>
  <c r="AF912" i="2"/>
  <c r="AG912" i="2" s="1"/>
  <c r="AF904" i="2"/>
  <c r="AG904" i="2" s="1"/>
  <c r="AF896" i="2"/>
  <c r="AG896" i="2" s="1"/>
  <c r="AF888" i="2"/>
  <c r="AG888" i="2" s="1"/>
  <c r="AF880" i="2"/>
  <c r="AG880" i="2" s="1"/>
  <c r="AF872" i="2"/>
  <c r="AG872" i="2" s="1"/>
  <c r="AF864" i="2"/>
  <c r="AG864" i="2" s="1"/>
  <c r="AF856" i="2"/>
  <c r="AG856" i="2" s="1"/>
  <c r="AF848" i="2"/>
  <c r="AG848" i="2" s="1"/>
  <c r="AF840" i="2"/>
  <c r="AG840" i="2" s="1"/>
  <c r="AF832" i="2"/>
  <c r="AG832" i="2" s="1"/>
  <c r="AF824" i="2"/>
  <c r="AG824" i="2" s="1"/>
  <c r="AF816" i="2"/>
  <c r="AG816" i="2" s="1"/>
  <c r="AF808" i="2"/>
  <c r="AG808" i="2" s="1"/>
  <c r="AF800" i="2"/>
  <c r="AG800" i="2" s="1"/>
  <c r="AF792" i="2"/>
  <c r="AG792" i="2" s="1"/>
  <c r="AF784" i="2"/>
  <c r="AG784" i="2" s="1"/>
  <c r="AF776" i="2"/>
  <c r="AG776" i="2" s="1"/>
  <c r="AF768" i="2"/>
  <c r="AG768" i="2" s="1"/>
  <c r="AF760" i="2"/>
  <c r="AG760" i="2" s="1"/>
  <c r="AF752" i="2"/>
  <c r="AG752" i="2" s="1"/>
  <c r="AF744" i="2"/>
  <c r="AG744" i="2" s="1"/>
  <c r="AF736" i="2"/>
  <c r="AG736" i="2" s="1"/>
  <c r="AF728" i="2"/>
  <c r="AG728" i="2" s="1"/>
  <c r="AF720" i="2"/>
  <c r="AG720" i="2" s="1"/>
  <c r="AF712" i="2"/>
  <c r="AG712" i="2" s="1"/>
  <c r="AF704" i="2"/>
  <c r="AG704" i="2" s="1"/>
  <c r="AF696" i="2"/>
  <c r="AG696" i="2" s="1"/>
  <c r="AF688" i="2"/>
  <c r="AG688" i="2" s="1"/>
  <c r="AF680" i="2"/>
  <c r="AG680" i="2" s="1"/>
  <c r="AF672" i="2"/>
  <c r="AG672" i="2" s="1"/>
  <c r="AF664" i="2"/>
  <c r="AG664" i="2" s="1"/>
  <c r="AF656" i="2"/>
  <c r="AG656" i="2" s="1"/>
  <c r="AF648" i="2"/>
  <c r="AG648" i="2" s="1"/>
  <c r="AF640" i="2"/>
  <c r="AG640" i="2" s="1"/>
  <c r="AF632" i="2"/>
  <c r="AG632" i="2" s="1"/>
  <c r="AF624" i="2"/>
  <c r="AG624" i="2" s="1"/>
  <c r="AF616" i="2"/>
  <c r="AG616" i="2" s="1"/>
  <c r="AF608" i="2"/>
  <c r="AG608" i="2" s="1"/>
  <c r="AF600" i="2"/>
  <c r="AG600" i="2" s="1"/>
  <c r="AF592" i="2"/>
  <c r="AG592" i="2" s="1"/>
  <c r="AF584" i="2"/>
  <c r="AG584" i="2" s="1"/>
  <c r="AF576" i="2"/>
  <c r="AG576" i="2" s="1"/>
  <c r="AF568" i="2"/>
  <c r="AG568" i="2" s="1"/>
  <c r="AF560" i="2"/>
  <c r="AG560" i="2" s="1"/>
  <c r="AF552" i="2"/>
  <c r="AG552" i="2" s="1"/>
  <c r="AF544" i="2"/>
  <c r="AG544" i="2" s="1"/>
  <c r="AF536" i="2"/>
  <c r="AG536" i="2" s="1"/>
  <c r="AF528" i="2"/>
  <c r="AG528" i="2" s="1"/>
  <c r="AF520" i="2"/>
  <c r="AG520" i="2" s="1"/>
  <c r="AF512" i="2"/>
  <c r="AG512" i="2" s="1"/>
  <c r="AF504" i="2"/>
  <c r="AG504" i="2" s="1"/>
  <c r="AF496" i="2"/>
  <c r="AG496" i="2" s="1"/>
  <c r="AF488" i="2"/>
  <c r="AG488" i="2" s="1"/>
  <c r="AF480" i="2"/>
  <c r="AG480" i="2" s="1"/>
  <c r="AF472" i="2"/>
  <c r="AG472" i="2" s="1"/>
  <c r="AF464" i="2"/>
  <c r="AG464" i="2" s="1"/>
  <c r="AF456" i="2"/>
  <c r="AG456" i="2" s="1"/>
  <c r="AF448" i="2"/>
  <c r="AG448" i="2" s="1"/>
  <c r="AF440" i="2"/>
  <c r="AG440" i="2" s="1"/>
  <c r="AF432" i="2"/>
  <c r="AG432" i="2" s="1"/>
  <c r="AF424" i="2"/>
  <c r="AG424" i="2" s="1"/>
  <c r="AF416" i="2"/>
  <c r="AG416" i="2" s="1"/>
  <c r="AF408" i="2"/>
  <c r="AG408" i="2" s="1"/>
  <c r="AF400" i="2"/>
  <c r="AG400" i="2" s="1"/>
  <c r="AF392" i="2"/>
  <c r="AG392" i="2" s="1"/>
  <c r="AF384" i="2"/>
  <c r="AG384" i="2" s="1"/>
  <c r="AF376" i="2"/>
  <c r="AG376" i="2" s="1"/>
  <c r="AF368" i="2"/>
  <c r="AG368" i="2" s="1"/>
  <c r="AF360" i="2"/>
  <c r="AG360" i="2" s="1"/>
  <c r="AF352" i="2"/>
  <c r="AG352" i="2" s="1"/>
  <c r="AF344" i="2"/>
  <c r="AG344" i="2" s="1"/>
  <c r="AE2049" i="2"/>
  <c r="AE2041" i="2"/>
  <c r="AE2033" i="2"/>
  <c r="AE2025" i="2"/>
  <c r="AE2017" i="2"/>
  <c r="AE2009" i="2"/>
  <c r="AE2001" i="2"/>
  <c r="AE1993" i="2"/>
  <c r="AE1985" i="2"/>
  <c r="AE1977" i="2"/>
  <c r="AE1969" i="2"/>
  <c r="AE1945" i="2"/>
  <c r="AE1937" i="2"/>
  <c r="AE1929" i="2"/>
  <c r="AE1921" i="2"/>
  <c r="AE1905" i="2"/>
  <c r="AE1889" i="2"/>
  <c r="AE1881" i="2"/>
  <c r="AE1873" i="2"/>
  <c r="AE1857" i="2"/>
  <c r="AE1849" i="2"/>
  <c r="AE1841" i="2"/>
  <c r="AE1833" i="2"/>
  <c r="AE1825" i="2"/>
  <c r="AE1809" i="2"/>
  <c r="AE1785" i="2"/>
  <c r="AE1777" i="2"/>
  <c r="AE1769" i="2"/>
  <c r="AE1761" i="2"/>
  <c r="AE1745" i="2"/>
  <c r="AE1729" i="2"/>
  <c r="AE1721" i="2"/>
  <c r="AE1713" i="2"/>
  <c r="AE1697" i="2"/>
  <c r="AE1681" i="2"/>
  <c r="AE1673" i="2"/>
  <c r="AE1657" i="2"/>
  <c r="AE1641" i="2"/>
  <c r="AE1633" i="2"/>
  <c r="AE1617" i="2"/>
  <c r="AE1609" i="2"/>
  <c r="AE1585" i="2"/>
  <c r="AE1569" i="2"/>
  <c r="AE1561" i="2"/>
  <c r="AE1553" i="2"/>
  <c r="AE1545" i="2"/>
  <c r="AE1537" i="2"/>
  <c r="AE1521" i="2"/>
  <c r="AE1505" i="2"/>
  <c r="AE1497" i="2"/>
  <c r="AE1489" i="2"/>
  <c r="AE1481" i="2"/>
  <c r="AE1441" i="2"/>
  <c r="AE1425" i="2"/>
  <c r="AE1409" i="2"/>
  <c r="AE1393" i="2"/>
  <c r="AE1385" i="2"/>
  <c r="AE1369" i="2"/>
  <c r="AE1361" i="2"/>
  <c r="AE1353" i="2"/>
  <c r="AE1345" i="2"/>
  <c r="AE1337" i="2"/>
  <c r="AE1329" i="2"/>
  <c r="AE1321" i="2"/>
  <c r="AE1305" i="2"/>
  <c r="AE1297" i="2"/>
  <c r="AE1281" i="2"/>
  <c r="AE1273" i="2"/>
  <c r="AE1265" i="2"/>
  <c r="AE1257" i="2"/>
  <c r="AE1249" i="2"/>
  <c r="AE1233" i="2"/>
  <c r="AE1225" i="2"/>
  <c r="AE1209" i="2"/>
  <c r="AE1201" i="2"/>
  <c r="AE1193" i="2"/>
  <c r="AE1185" i="2"/>
  <c r="AE1177" i="2"/>
  <c r="AE1169" i="2"/>
  <c r="AE1161" i="2"/>
  <c r="AE1153" i="2"/>
  <c r="AE1137" i="2"/>
  <c r="AE1129" i="2"/>
  <c r="AE1121" i="2"/>
  <c r="AE1113" i="2"/>
  <c r="AE1105" i="2"/>
  <c r="AE1097" i="2"/>
  <c r="AE1081" i="2"/>
  <c r="AE1073" i="2"/>
  <c r="AE1057" i="2"/>
  <c r="AE1049" i="2"/>
  <c r="AE1041" i="2"/>
  <c r="AE1025" i="2"/>
  <c r="AE1017" i="2"/>
  <c r="AE1009" i="2"/>
  <c r="AE1001" i="2"/>
  <c r="AE993" i="2"/>
  <c r="AE985" i="2"/>
  <c r="AE977" i="2"/>
  <c r="AE969" i="2"/>
  <c r="AE961" i="2"/>
  <c r="AE953" i="2"/>
  <c r="AE945" i="2"/>
  <c r="AE937" i="2"/>
  <c r="AE929" i="2"/>
  <c r="AE921" i="2"/>
  <c r="AE913" i="2"/>
  <c r="AE905" i="2"/>
  <c r="AE897" i="2"/>
  <c r="AE889" i="2"/>
  <c r="AE881" i="2"/>
  <c r="AE873" i="2"/>
  <c r="AE865" i="2"/>
  <c r="AE857" i="2"/>
  <c r="AE849" i="2"/>
  <c r="AE841" i="2"/>
  <c r="AE833" i="2"/>
  <c r="AE825" i="2"/>
  <c r="AE817" i="2"/>
  <c r="AE809" i="2"/>
  <c r="AE801" i="2"/>
  <c r="AE793" i="2"/>
  <c r="AE785" i="2"/>
  <c r="AE777" i="2"/>
  <c r="AE769" i="2"/>
  <c r="AE761" i="2"/>
  <c r="AE753" i="2"/>
  <c r="AE745" i="2"/>
  <c r="AE737" i="2"/>
  <c r="AE729" i="2"/>
  <c r="AE721" i="2"/>
  <c r="AE713" i="2"/>
  <c r="AE705" i="2"/>
  <c r="AE697" i="2"/>
  <c r="AE689" i="2"/>
  <c r="AE681" i="2"/>
  <c r="AE673" i="2"/>
  <c r="AE665" i="2"/>
  <c r="AE657" i="2"/>
  <c r="AE649" i="2"/>
  <c r="AE641" i="2"/>
  <c r="AE633" i="2"/>
  <c r="AE625" i="2"/>
  <c r="AE617" i="2"/>
  <c r="AE609" i="2"/>
  <c r="AE601" i="2"/>
  <c r="AE593" i="2"/>
  <c r="AE585" i="2"/>
  <c r="AE577" i="2"/>
  <c r="AE569" i="2"/>
  <c r="AE561" i="2"/>
  <c r="AE553" i="2"/>
  <c r="AE545" i="2"/>
  <c r="AE537" i="2"/>
  <c r="AE529" i="2"/>
  <c r="AE521" i="2"/>
  <c r="AE513" i="2"/>
  <c r="AE505" i="2"/>
  <c r="AE497" i="2"/>
  <c r="AE489" i="2"/>
  <c r="AE481" i="2"/>
  <c r="AE473" i="2"/>
  <c r="AE465" i="2"/>
  <c r="AE457" i="2"/>
  <c r="AE449" i="2"/>
  <c r="AE441" i="2"/>
  <c r="AE433" i="2"/>
  <c r="AE425" i="2"/>
  <c r="AE409" i="2"/>
  <c r="AE393" i="2"/>
  <c r="AE385" i="2"/>
  <c r="AE369" i="2"/>
  <c r="AE361" i="2"/>
  <c r="AE353" i="2"/>
  <c r="AE345" i="2"/>
  <c r="AE337" i="2"/>
  <c r="AE1992" i="2"/>
  <c r="AE1984" i="2"/>
  <c r="AE1976" i="2"/>
  <c r="AE1968" i="2"/>
  <c r="AE1960" i="2"/>
  <c r="AE1952" i="2"/>
  <c r="AE1944" i="2"/>
  <c r="AE1936" i="2"/>
  <c r="AE1928" i="2"/>
  <c r="AE1920" i="2"/>
  <c r="AE1912" i="2"/>
  <c r="AE1904" i="2"/>
  <c r="AE1896" i="2"/>
  <c r="AE1888" i="2"/>
  <c r="AE1880" i="2"/>
  <c r="AE1872" i="2"/>
  <c r="AE1864" i="2"/>
  <c r="AE1856" i="2"/>
  <c r="AE1848" i="2"/>
  <c r="AE1840" i="2"/>
  <c r="AE1832" i="2"/>
  <c r="AE1824" i="2"/>
  <c r="AE1816" i="2"/>
  <c r="AE1808" i="2"/>
  <c r="AE1800" i="2"/>
  <c r="AE1792" i="2"/>
  <c r="AE1784" i="2"/>
  <c r="AE1776" i="2"/>
  <c r="AE1768" i="2"/>
  <c r="AE1760" i="2"/>
  <c r="AE1752" i="2"/>
  <c r="AE1744" i="2"/>
  <c r="AE1736" i="2"/>
  <c r="AE1728" i="2"/>
  <c r="AE1720" i="2"/>
  <c r="AE1712" i="2"/>
  <c r="AE1704" i="2"/>
  <c r="AE1696" i="2"/>
  <c r="AE1688" i="2"/>
  <c r="AE1680" i="2"/>
  <c r="AE1672" i="2"/>
  <c r="AE1664" i="2"/>
  <c r="AE1656" i="2"/>
  <c r="AE1648" i="2"/>
  <c r="AE1640" i="2"/>
  <c r="AE1632" i="2"/>
  <c r="AE1624" i="2"/>
  <c r="AE1616" i="2"/>
  <c r="AE1608" i="2"/>
  <c r="AE1600" i="2"/>
  <c r="AE1592" i="2"/>
  <c r="AE1584" i="2"/>
  <c r="AE1576" i="2"/>
  <c r="AE1568" i="2"/>
  <c r="AE1560" i="2"/>
  <c r="AE1552" i="2"/>
  <c r="AE1544" i="2"/>
  <c r="AE1536" i="2"/>
  <c r="AE1528" i="2"/>
  <c r="AE1520" i="2"/>
  <c r="AE1512" i="2"/>
  <c r="AE1504" i="2"/>
  <c r="AE1496" i="2"/>
  <c r="AE1488" i="2"/>
  <c r="AE1480" i="2"/>
  <c r="AE1472" i="2"/>
  <c r="AE1464" i="2"/>
  <c r="AE1456" i="2"/>
  <c r="AE1440" i="2"/>
  <c r="AE1432" i="2"/>
  <c r="AE1424" i="2"/>
  <c r="AE1416" i="2"/>
  <c r="AE1408" i="2"/>
  <c r="AE1400" i="2"/>
  <c r="AE1392" i="2"/>
  <c r="AE1384" i="2"/>
  <c r="AE1376" i="2"/>
  <c r="AE1352" i="2"/>
  <c r="AE1328" i="2"/>
  <c r="AE1320" i="2"/>
  <c r="AE1288" i="2"/>
  <c r="AE1224" i="2"/>
  <c r="AE1208" i="2"/>
  <c r="AH1208" i="2" s="1"/>
  <c r="AE1200" i="2"/>
  <c r="AE1160" i="2"/>
  <c r="AE1128" i="2"/>
  <c r="AE1096" i="2"/>
  <c r="AE1040" i="2"/>
  <c r="AH1040" i="2" s="1"/>
  <c r="AE1032" i="2"/>
  <c r="AH1032" i="2" s="1"/>
  <c r="AE1016" i="2"/>
  <c r="AE1008" i="2"/>
  <c r="AE992" i="2"/>
  <c r="AE984" i="2"/>
  <c r="AE968" i="2"/>
  <c r="AE960" i="2"/>
  <c r="AE952" i="2"/>
  <c r="AE944" i="2"/>
  <c r="AE936" i="2"/>
  <c r="AE920" i="2"/>
  <c r="AE912" i="2"/>
  <c r="AE904" i="2"/>
  <c r="AE896" i="2"/>
  <c r="AE888" i="2"/>
  <c r="AE880" i="2"/>
  <c r="AE864" i="2"/>
  <c r="AE856" i="2"/>
  <c r="AE840" i="2"/>
  <c r="AE816" i="2"/>
  <c r="AE808" i="2"/>
  <c r="AE800" i="2"/>
  <c r="AE784" i="2"/>
  <c r="AE776" i="2"/>
  <c r="AE768" i="2"/>
  <c r="AE736" i="2"/>
  <c r="AE728" i="2"/>
  <c r="AF3987" i="2"/>
  <c r="AG3987" i="2" s="1"/>
  <c r="AF3971" i="2"/>
  <c r="AG3971" i="2" s="1"/>
  <c r="AF3963" i="2"/>
  <c r="AG3963" i="2" s="1"/>
  <c r="AF3955" i="2"/>
  <c r="AG3955" i="2" s="1"/>
  <c r="AF3947" i="2"/>
  <c r="AG3947" i="2" s="1"/>
  <c r="AF3931" i="2"/>
  <c r="AG3931" i="2" s="1"/>
  <c r="AF3923" i="2"/>
  <c r="AG3923" i="2" s="1"/>
  <c r="AF3915" i="2"/>
  <c r="AG3915" i="2" s="1"/>
  <c r="AF3907" i="2"/>
  <c r="AG3907" i="2" s="1"/>
  <c r="AF3899" i="2"/>
  <c r="AG3899" i="2" s="1"/>
  <c r="AF3891" i="2"/>
  <c r="AG3891" i="2" s="1"/>
  <c r="AF3875" i="2"/>
  <c r="AG3875" i="2" s="1"/>
  <c r="AF3859" i="2"/>
  <c r="AG3859" i="2" s="1"/>
  <c r="AF3851" i="2"/>
  <c r="AG3851" i="2" s="1"/>
  <c r="AF3843" i="2"/>
  <c r="AG3843" i="2" s="1"/>
  <c r="AF3835" i="2"/>
  <c r="AG3835" i="2" s="1"/>
  <c r="AF3827" i="2"/>
  <c r="AG3827" i="2" s="1"/>
  <c r="AF3819" i="2"/>
  <c r="AG3819" i="2" s="1"/>
  <c r="AF3811" i="2"/>
  <c r="AG3811" i="2" s="1"/>
  <c r="AF3803" i="2"/>
  <c r="AG3803" i="2" s="1"/>
  <c r="AF3795" i="2"/>
  <c r="AG3795" i="2" s="1"/>
  <c r="AF3787" i="2"/>
  <c r="AG3787" i="2" s="1"/>
  <c r="AF3779" i="2"/>
  <c r="AG3779" i="2" s="1"/>
  <c r="AF3763" i="2"/>
  <c r="AG3763" i="2" s="1"/>
  <c r="AF3755" i="2"/>
  <c r="AG3755" i="2" s="1"/>
  <c r="AF3747" i="2"/>
  <c r="AG3747" i="2" s="1"/>
  <c r="AF3739" i="2"/>
  <c r="AG3739" i="2" s="1"/>
  <c r="AE3989" i="2"/>
  <c r="AE3981" i="2"/>
  <c r="AE3973" i="2"/>
  <c r="AE3965" i="2"/>
  <c r="AE3957" i="2"/>
  <c r="AE3949" i="2"/>
  <c r="AE3941" i="2"/>
  <c r="AE3933" i="2"/>
  <c r="AE3925" i="2"/>
  <c r="AE3917" i="2"/>
  <c r="AE3909" i="2"/>
  <c r="AE3893" i="2"/>
  <c r="AE3861" i="2"/>
  <c r="AE3853" i="2"/>
  <c r="AE3837" i="2"/>
  <c r="AE3829" i="2"/>
  <c r="AE3781" i="2"/>
  <c r="AE3765" i="2"/>
  <c r="AE3757" i="2"/>
  <c r="AF3939" i="2"/>
  <c r="AG3939" i="2" s="1"/>
  <c r="AF3883" i="2"/>
  <c r="AG3883" i="2" s="1"/>
  <c r="AF3867" i="2"/>
  <c r="AG3867" i="2" s="1"/>
  <c r="AF3771" i="2"/>
  <c r="AG3771" i="2" s="1"/>
  <c r="AF3838" i="2"/>
  <c r="AG3838" i="2" s="1"/>
  <c r="AF3830" i="2"/>
  <c r="AG3830" i="2" s="1"/>
  <c r="AF3822" i="2"/>
  <c r="AG3822" i="2" s="1"/>
  <c r="AF3814" i="2"/>
  <c r="AG3814" i="2" s="1"/>
  <c r="AF3806" i="2"/>
  <c r="AG3806" i="2" s="1"/>
  <c r="AF3798" i="2"/>
  <c r="AG3798" i="2" s="1"/>
  <c r="AF3790" i="2"/>
  <c r="AG3790" i="2" s="1"/>
  <c r="AF3782" i="2"/>
  <c r="AG3782" i="2" s="1"/>
  <c r="AF3774" i="2"/>
  <c r="AG3774" i="2" s="1"/>
  <c r="AF3766" i="2"/>
  <c r="AG3766" i="2" s="1"/>
  <c r="AF3758" i="2"/>
  <c r="AG3758" i="2" s="1"/>
  <c r="AF3750" i="2"/>
  <c r="AG3750" i="2" s="1"/>
  <c r="AF3742" i="2"/>
  <c r="AG3742" i="2" s="1"/>
  <c r="AE3992" i="2"/>
  <c r="AE3984" i="2"/>
  <c r="AE3976" i="2"/>
  <c r="AE3968" i="2"/>
  <c r="AE3960" i="2"/>
  <c r="AE3952" i="2"/>
  <c r="AE3944" i="2"/>
  <c r="AE3936" i="2"/>
  <c r="AF3929" i="2"/>
  <c r="AG3929" i="2" s="1"/>
  <c r="AF3737" i="2"/>
  <c r="AG3737" i="2" s="1"/>
  <c r="AF3983" i="2"/>
  <c r="AG3983" i="2" s="1"/>
  <c r="AF3967" i="2"/>
  <c r="AG3967" i="2" s="1"/>
  <c r="AF3919" i="2"/>
  <c r="AG3919" i="2" s="1"/>
  <c r="AF3911" i="2"/>
  <c r="AG3911" i="2" s="1"/>
  <c r="AF3871" i="2"/>
  <c r="AG3871" i="2" s="1"/>
  <c r="AF3855" i="2"/>
  <c r="AG3855" i="2" s="1"/>
  <c r="AF3839" i="2"/>
  <c r="AG3839" i="2" s="1"/>
  <c r="AF3783" i="2"/>
  <c r="AG3783" i="2" s="1"/>
  <c r="AF3743" i="2"/>
  <c r="AG3743" i="2" s="1"/>
  <c r="AE3969" i="2"/>
  <c r="AE712" i="2"/>
  <c r="AE704" i="2"/>
  <c r="AE696" i="2"/>
  <c r="AE680" i="2"/>
  <c r="AE664" i="2"/>
  <c r="AE656" i="2"/>
  <c r="AE648" i="2"/>
  <c r="AE640" i="2"/>
  <c r="AE624" i="2"/>
  <c r="AE616" i="2"/>
  <c r="AE592" i="2"/>
  <c r="AH592" i="2" s="1"/>
  <c r="AE584" i="2"/>
  <c r="AH584" i="2" s="1"/>
  <c r="AE576" i="2"/>
  <c r="AH576" i="2" s="1"/>
  <c r="AE568" i="2"/>
  <c r="AH568" i="2" s="1"/>
  <c r="AE560" i="2"/>
  <c r="AH560" i="2" s="1"/>
  <c r="AE552" i="2"/>
  <c r="AH552" i="2" s="1"/>
  <c r="AE536" i="2"/>
  <c r="AE528" i="2"/>
  <c r="AE520" i="2"/>
  <c r="AE512" i="2"/>
  <c r="AE496" i="2"/>
  <c r="AE480" i="2"/>
  <c r="AE464" i="2"/>
  <c r="AE456" i="2"/>
  <c r="AE440" i="2"/>
  <c r="AE424" i="2"/>
  <c r="AE408" i="2"/>
  <c r="AE392" i="2"/>
  <c r="AH392" i="2" s="1"/>
  <c r="AE384" i="2"/>
  <c r="AH384" i="2" s="1"/>
  <c r="AE368" i="2"/>
  <c r="AE360" i="2"/>
  <c r="AE344" i="2"/>
  <c r="AE2002" i="2"/>
  <c r="AE1994" i="2"/>
  <c r="AE1986" i="2"/>
  <c r="AE1978" i="2"/>
  <c r="AE1970" i="2"/>
  <c r="AE1962" i="2"/>
  <c r="AE1954" i="2"/>
  <c r="AE1946" i="2"/>
  <c r="AE1938" i="2"/>
  <c r="AE1930" i="2"/>
  <c r="AE1922" i="2"/>
  <c r="AE1914" i="2"/>
  <c r="AE1906" i="2"/>
  <c r="AE1898" i="2"/>
  <c r="AE1890" i="2"/>
  <c r="AE1882" i="2"/>
  <c r="AE1874" i="2"/>
  <c r="AE1866" i="2"/>
  <c r="AE1858" i="2"/>
  <c r="AE1850" i="2"/>
  <c r="AE1842" i="2"/>
  <c r="AE1834" i="2"/>
  <c r="AE1826" i="2"/>
  <c r="AE1818" i="2"/>
  <c r="AE1810" i="2"/>
  <c r="AE1802" i="2"/>
  <c r="AE1794" i="2"/>
  <c r="AE1786" i="2"/>
  <c r="AE1778" i="2"/>
  <c r="AE1770" i="2"/>
  <c r="AE1762" i="2"/>
  <c r="AE1754" i="2"/>
  <c r="AE1746" i="2"/>
  <c r="AE1738" i="2"/>
  <c r="AE1730" i="2"/>
  <c r="AE1722" i="2"/>
  <c r="AE1714" i="2"/>
  <c r="AE1706" i="2"/>
  <c r="AE1698" i="2"/>
  <c r="AE1690" i="2"/>
  <c r="AE1682" i="2"/>
  <c r="AE1674" i="2"/>
  <c r="AE1666" i="2"/>
  <c r="AH1666" i="2" s="1"/>
  <c r="AE1658" i="2"/>
  <c r="AE1650" i="2"/>
  <c r="AE1642" i="2"/>
  <c r="AE1634" i="2"/>
  <c r="AE1626" i="2"/>
  <c r="AE1618" i="2"/>
  <c r="AE1602" i="2"/>
  <c r="AF699" i="2"/>
  <c r="AG699" i="2" s="1"/>
  <c r="AF3781" i="2"/>
  <c r="AG3781" i="2" s="1"/>
  <c r="AE3967" i="2"/>
  <c r="AE3855" i="2"/>
  <c r="AF3773" i="2"/>
  <c r="AG3773" i="2" s="1"/>
  <c r="AE2013" i="2"/>
  <c r="AE2005" i="2"/>
  <c r="AE1997" i="2"/>
  <c r="AE1989" i="2"/>
  <c r="AE1981" i="2"/>
  <c r="AE1973" i="2"/>
  <c r="AE1965" i="2"/>
  <c r="AE1957" i="2"/>
  <c r="AE1949" i="2"/>
  <c r="AE1941" i="2"/>
  <c r="AE1933" i="2"/>
  <c r="AE1925" i="2"/>
  <c r="AE1917" i="2"/>
  <c r="AE1909" i="2"/>
  <c r="AE1901" i="2"/>
  <c r="AE1885" i="2"/>
  <c r="AE1877" i="2"/>
  <c r="AE1869" i="2"/>
  <c r="AE1861" i="2"/>
  <c r="AE1853" i="2"/>
  <c r="AE1845" i="2"/>
  <c r="AE1837" i="2"/>
  <c r="AE1829" i="2"/>
  <c r="AE1821" i="2"/>
  <c r="AE1813" i="2"/>
  <c r="AE1805" i="2"/>
  <c r="AE1797" i="2"/>
  <c r="AE1781" i="2"/>
  <c r="AE1773" i="2"/>
  <c r="AE1765" i="2"/>
  <c r="AE1757" i="2"/>
  <c r="AE1749" i="2"/>
  <c r="AE1741" i="2"/>
  <c r="AE1733" i="2"/>
  <c r="AE1717" i="2"/>
  <c r="AE1701" i="2"/>
  <c r="AE1693" i="2"/>
  <c r="AE1685" i="2"/>
  <c r="AE1669" i="2"/>
  <c r="AE1653" i="2"/>
  <c r="AE1645" i="2"/>
  <c r="AE1637" i="2"/>
  <c r="AF963" i="2"/>
  <c r="AG963" i="2" s="1"/>
  <c r="AF955" i="2"/>
  <c r="AG955" i="2" s="1"/>
  <c r="AF947" i="2"/>
  <c r="AG947" i="2" s="1"/>
  <c r="AF939" i="2"/>
  <c r="AG939" i="2" s="1"/>
  <c r="AF931" i="2"/>
  <c r="AG931" i="2" s="1"/>
  <c r="AF923" i="2"/>
  <c r="AG923" i="2" s="1"/>
  <c r="AF915" i="2"/>
  <c r="AG915" i="2" s="1"/>
  <c r="AF907" i="2"/>
  <c r="AG907" i="2" s="1"/>
  <c r="AF899" i="2"/>
  <c r="AG899" i="2" s="1"/>
  <c r="AF891" i="2"/>
  <c r="AG891" i="2" s="1"/>
  <c r="AF883" i="2"/>
  <c r="AG883" i="2" s="1"/>
  <c r="AF875" i="2"/>
  <c r="AG875" i="2" s="1"/>
  <c r="AF867" i="2"/>
  <c r="AG867" i="2" s="1"/>
  <c r="AF859" i="2"/>
  <c r="AG859" i="2" s="1"/>
  <c r="AF851" i="2"/>
  <c r="AG851" i="2" s="1"/>
  <c r="AF843" i="2"/>
  <c r="AG843" i="2" s="1"/>
  <c r="AF835" i="2"/>
  <c r="AG835" i="2" s="1"/>
  <c r="AF827" i="2"/>
  <c r="AG827" i="2" s="1"/>
  <c r="AF819" i="2"/>
  <c r="AG819" i="2" s="1"/>
  <c r="AF811" i="2"/>
  <c r="AG811" i="2" s="1"/>
  <c r="AF803" i="2"/>
  <c r="AG803" i="2" s="1"/>
  <c r="AF795" i="2"/>
  <c r="AG795" i="2" s="1"/>
  <c r="AF787" i="2"/>
  <c r="AG787" i="2" s="1"/>
  <c r="AF779" i="2"/>
  <c r="AG779" i="2" s="1"/>
  <c r="AF771" i="2"/>
  <c r="AG771" i="2" s="1"/>
  <c r="AF763" i="2"/>
  <c r="AG763" i="2" s="1"/>
  <c r="AF755" i="2"/>
  <c r="AG755" i="2" s="1"/>
  <c r="AF747" i="2"/>
  <c r="AG747" i="2" s="1"/>
  <c r="AF739" i="2"/>
  <c r="AG739" i="2" s="1"/>
  <c r="AF731" i="2"/>
  <c r="AG731" i="2" s="1"/>
  <c r="AF723" i="2"/>
  <c r="AG723" i="2" s="1"/>
  <c r="AF715" i="2"/>
  <c r="AG715" i="2" s="1"/>
  <c r="AF707" i="2"/>
  <c r="AG707" i="2" s="1"/>
  <c r="AF691" i="2"/>
  <c r="AG691" i="2" s="1"/>
  <c r="AF683" i="2"/>
  <c r="AG683" i="2" s="1"/>
  <c r="AF675" i="2"/>
  <c r="AG675" i="2" s="1"/>
  <c r="AF667" i="2"/>
  <c r="AG667" i="2" s="1"/>
  <c r="AF659" i="2"/>
  <c r="AG659" i="2" s="1"/>
  <c r="AF651" i="2"/>
  <c r="AG651" i="2" s="1"/>
  <c r="AF643" i="2"/>
  <c r="AG643" i="2" s="1"/>
  <c r="AF635" i="2"/>
  <c r="AG635" i="2" s="1"/>
  <c r="AF627" i="2"/>
  <c r="AG627" i="2" s="1"/>
  <c r="AF619" i="2"/>
  <c r="AG619" i="2" s="1"/>
  <c r="AF611" i="2"/>
  <c r="AG611" i="2" s="1"/>
  <c r="AF603" i="2"/>
  <c r="AG603" i="2" s="1"/>
  <c r="AF595" i="2"/>
  <c r="AG595" i="2" s="1"/>
  <c r="AF587" i="2"/>
  <c r="AG587" i="2" s="1"/>
  <c r="AF579" i="2"/>
  <c r="AG579" i="2" s="1"/>
  <c r="AF571" i="2"/>
  <c r="AG571" i="2" s="1"/>
  <c r="AF563" i="2"/>
  <c r="AG563" i="2" s="1"/>
  <c r="AF555" i="2"/>
  <c r="AG555" i="2" s="1"/>
  <c r="AF547" i="2"/>
  <c r="AG547" i="2" s="1"/>
  <c r="AF539" i="2"/>
  <c r="AG539" i="2" s="1"/>
  <c r="AF531" i="2"/>
  <c r="AG531" i="2" s="1"/>
  <c r="AF523" i="2"/>
  <c r="AG523" i="2" s="1"/>
  <c r="AF515" i="2"/>
  <c r="AG515" i="2" s="1"/>
  <c r="AF507" i="2"/>
  <c r="AG507" i="2" s="1"/>
  <c r="AF499" i="2"/>
  <c r="AG499" i="2" s="1"/>
  <c r="AF491" i="2"/>
  <c r="AG491" i="2" s="1"/>
  <c r="AF483" i="2"/>
  <c r="AG483" i="2" s="1"/>
  <c r="AF475" i="2"/>
  <c r="AG475" i="2" s="1"/>
  <c r="AF467" i="2"/>
  <c r="AG467" i="2" s="1"/>
  <c r="AF459" i="2"/>
  <c r="AG459" i="2" s="1"/>
  <c r="AF451" i="2"/>
  <c r="AG451" i="2" s="1"/>
  <c r="AF443" i="2"/>
  <c r="AG443" i="2" s="1"/>
  <c r="AF435" i="2"/>
  <c r="AG435" i="2" s="1"/>
  <c r="AF427" i="2"/>
  <c r="AG427" i="2" s="1"/>
  <c r="AF419" i="2"/>
  <c r="AG419" i="2" s="1"/>
  <c r="AF411" i="2"/>
  <c r="AG411" i="2" s="1"/>
  <c r="AF403" i="2"/>
  <c r="AG403" i="2" s="1"/>
  <c r="AF395" i="2"/>
  <c r="AG395" i="2" s="1"/>
  <c r="AF387" i="2"/>
  <c r="AG387" i="2" s="1"/>
  <c r="AF379" i="2"/>
  <c r="AG379" i="2" s="1"/>
  <c r="AF371" i="2"/>
  <c r="AG371" i="2" s="1"/>
  <c r="AF363" i="2"/>
  <c r="AG363" i="2" s="1"/>
  <c r="AF355" i="2"/>
  <c r="AG355" i="2" s="1"/>
  <c r="AF347" i="2"/>
  <c r="AG347" i="2" s="1"/>
  <c r="AF339" i="2"/>
  <c r="AG339" i="2" s="1"/>
  <c r="AE2044" i="2"/>
  <c r="AE2036" i="2"/>
  <c r="AE1942" i="2"/>
  <c r="AE1934" i="2"/>
  <c r="AE1926" i="2"/>
  <c r="AE1918" i="2"/>
  <c r="AE1910" i="2"/>
  <c r="AE2018" i="2"/>
  <c r="AF2044" i="2"/>
  <c r="AG2044" i="2" s="1"/>
  <c r="AF1972" i="2"/>
  <c r="AG1972" i="2" s="1"/>
  <c r="AF1956" i="2"/>
  <c r="AG1956" i="2" s="1"/>
  <c r="AF1940" i="2"/>
  <c r="AG1940" i="2" s="1"/>
  <c r="AF1908" i="2"/>
  <c r="AG1908" i="2" s="1"/>
  <c r="AF1900" i="2"/>
  <c r="AG1900" i="2" s="1"/>
  <c r="AF1892" i="2"/>
  <c r="AG1892" i="2" s="1"/>
  <c r="AF1884" i="2"/>
  <c r="AG1884" i="2" s="1"/>
  <c r="AF1868" i="2"/>
  <c r="AG1868" i="2" s="1"/>
  <c r="AF1812" i="2"/>
  <c r="AG1812" i="2" s="1"/>
  <c r="AF1796" i="2"/>
  <c r="AG1796" i="2" s="1"/>
  <c r="AF1780" i="2"/>
  <c r="AG1780" i="2" s="1"/>
  <c r="AF1748" i="2"/>
  <c r="AG1748" i="2" s="1"/>
  <c r="AF1732" i="2"/>
  <c r="AG1732" i="2" s="1"/>
  <c r="AF1700" i="2"/>
  <c r="AG1700" i="2" s="1"/>
  <c r="AF1684" i="2"/>
  <c r="AG1684" i="2" s="1"/>
  <c r="AF1660" i="2"/>
  <c r="AG1660" i="2" s="1"/>
  <c r="AF1628" i="2"/>
  <c r="AG1628" i="2" s="1"/>
  <c r="AF1564" i="2"/>
  <c r="AG1564" i="2" s="1"/>
  <c r="AF1524" i="2"/>
  <c r="AG1524" i="2" s="1"/>
  <c r="AF1500" i="2"/>
  <c r="AG1500" i="2" s="1"/>
  <c r="AF1476" i="2"/>
  <c r="AG1476" i="2" s="1"/>
  <c r="AF1460" i="2"/>
  <c r="AG1460" i="2" s="1"/>
  <c r="AF1436" i="2"/>
  <c r="AG1436" i="2" s="1"/>
  <c r="AF1428" i="2"/>
  <c r="AG1428" i="2" s="1"/>
  <c r="AF1412" i="2"/>
  <c r="AG1412" i="2" s="1"/>
  <c r="AF1364" i="2"/>
  <c r="AG1364" i="2" s="1"/>
  <c r="AF1348" i="2"/>
  <c r="AG1348" i="2" s="1"/>
  <c r="AF1332" i="2"/>
  <c r="AG1332" i="2" s="1"/>
  <c r="AF1316" i="2"/>
  <c r="AG1316" i="2" s="1"/>
  <c r="AF1308" i="2"/>
  <c r="AG1308" i="2" s="1"/>
  <c r="AF1300" i="2"/>
  <c r="AG1300" i="2" s="1"/>
  <c r="AF1276" i="2"/>
  <c r="AG1276" i="2" s="1"/>
  <c r="AF1268" i="2"/>
  <c r="AG1268" i="2" s="1"/>
  <c r="AF1244" i="2"/>
  <c r="AG1244" i="2" s="1"/>
  <c r="AF1236" i="2"/>
  <c r="AG1236" i="2" s="1"/>
  <c r="AF1228" i="2"/>
  <c r="AG1228" i="2" s="1"/>
  <c r="AF1220" i="2"/>
  <c r="AG1220" i="2" s="1"/>
  <c r="AF1212" i="2"/>
  <c r="AG1212" i="2" s="1"/>
  <c r="AF1204" i="2"/>
  <c r="AG1204" i="2" s="1"/>
  <c r="AF1196" i="2"/>
  <c r="AG1196" i="2" s="1"/>
  <c r="AF1188" i="2"/>
  <c r="AG1188" i="2" s="1"/>
  <c r="AF1180" i="2"/>
  <c r="AG1180" i="2" s="1"/>
  <c r="AF1172" i="2"/>
  <c r="AG1172" i="2" s="1"/>
  <c r="AF1164" i="2"/>
  <c r="AG1164" i="2" s="1"/>
  <c r="AF1156" i="2"/>
  <c r="AG1156" i="2" s="1"/>
  <c r="AF1148" i="2"/>
  <c r="AG1148" i="2" s="1"/>
  <c r="AF1140" i="2"/>
  <c r="AG1140" i="2" s="1"/>
  <c r="AF1132" i="2"/>
  <c r="AG1132" i="2" s="1"/>
  <c r="AF1124" i="2"/>
  <c r="AG1124" i="2" s="1"/>
  <c r="AF1116" i="2"/>
  <c r="AG1116" i="2" s="1"/>
  <c r="AF1108" i="2"/>
  <c r="AG1108" i="2" s="1"/>
  <c r="AF1100" i="2"/>
  <c r="AG1100" i="2" s="1"/>
  <c r="AF1092" i="2"/>
  <c r="AG1092" i="2" s="1"/>
  <c r="AF1084" i="2"/>
  <c r="AG1084" i="2" s="1"/>
  <c r="AF1076" i="2"/>
  <c r="AG1076" i="2" s="1"/>
  <c r="AF1068" i="2"/>
  <c r="AG1068" i="2" s="1"/>
  <c r="AF1060" i="2"/>
  <c r="AG1060" i="2" s="1"/>
  <c r="AF1052" i="2"/>
  <c r="AG1052" i="2" s="1"/>
  <c r="AF1044" i="2"/>
  <c r="AG1044" i="2" s="1"/>
  <c r="AF1036" i="2"/>
  <c r="AG1036" i="2" s="1"/>
  <c r="AF1028" i="2"/>
  <c r="AG1028" i="2" s="1"/>
  <c r="AF1020" i="2"/>
  <c r="AG1020" i="2" s="1"/>
  <c r="AF1012" i="2"/>
  <c r="AG1012" i="2" s="1"/>
  <c r="AF1004" i="2"/>
  <c r="AG1004" i="2" s="1"/>
  <c r="AF996" i="2"/>
  <c r="AG996" i="2" s="1"/>
  <c r="AE2037" i="2"/>
  <c r="AE2029" i="2"/>
  <c r="AE2021" i="2"/>
  <c r="AF1805" i="2"/>
  <c r="AG1805" i="2" s="1"/>
  <c r="AF1693" i="2"/>
  <c r="AG1693" i="2" s="1"/>
  <c r="AF1685" i="2"/>
  <c r="AG1685" i="2" s="1"/>
  <c r="AF1637" i="2"/>
  <c r="AG1637" i="2" s="1"/>
  <c r="AF1621" i="2"/>
  <c r="AG1621" i="2" s="1"/>
  <c r="AF1613" i="2"/>
  <c r="AG1613" i="2" s="1"/>
  <c r="AF1605" i="2"/>
  <c r="AG1605" i="2" s="1"/>
  <c r="AF1597" i="2"/>
  <c r="AG1597" i="2" s="1"/>
  <c r="AF1589" i="2"/>
  <c r="AG1589" i="2" s="1"/>
  <c r="AF1581" i="2"/>
  <c r="AG1581" i="2" s="1"/>
  <c r="AF1573" i="2"/>
  <c r="AG1573" i="2" s="1"/>
  <c r="AF1565" i="2"/>
  <c r="AG1565" i="2" s="1"/>
  <c r="AF1557" i="2"/>
  <c r="AG1557" i="2" s="1"/>
  <c r="AF1549" i="2"/>
  <c r="AG1549" i="2" s="1"/>
  <c r="AF1541" i="2"/>
  <c r="AG1541" i="2" s="1"/>
  <c r="AF1533" i="2"/>
  <c r="AG1533" i="2" s="1"/>
  <c r="AF1525" i="2"/>
  <c r="AG1525" i="2" s="1"/>
  <c r="AF1517" i="2"/>
  <c r="AG1517" i="2" s="1"/>
  <c r="AF1509" i="2"/>
  <c r="AG1509" i="2" s="1"/>
  <c r="AF1501" i="2"/>
  <c r="AG1501" i="2" s="1"/>
  <c r="AF1493" i="2"/>
  <c r="AG1493" i="2" s="1"/>
  <c r="AF1485" i="2"/>
  <c r="AG1485" i="2" s="1"/>
  <c r="AF1477" i="2"/>
  <c r="AG1477" i="2" s="1"/>
  <c r="AF1469" i="2"/>
  <c r="AG1469" i="2" s="1"/>
  <c r="AF1461" i="2"/>
  <c r="AG1461" i="2" s="1"/>
  <c r="AF1453" i="2"/>
  <c r="AG1453" i="2" s="1"/>
  <c r="AF1445" i="2"/>
  <c r="AG1445" i="2" s="1"/>
  <c r="AF1437" i="2"/>
  <c r="AG1437" i="2" s="1"/>
  <c r="AF1429" i="2"/>
  <c r="AG1429" i="2" s="1"/>
  <c r="AF1421" i="2"/>
  <c r="AG1421" i="2" s="1"/>
  <c r="AF1413" i="2"/>
  <c r="AG1413" i="2" s="1"/>
  <c r="AF1405" i="2"/>
  <c r="AG1405" i="2" s="1"/>
  <c r="AF1397" i="2"/>
  <c r="AG1397" i="2" s="1"/>
  <c r="AF1389" i="2"/>
  <c r="AG1389" i="2" s="1"/>
  <c r="AF1381" i="2"/>
  <c r="AG1381" i="2" s="1"/>
  <c r="AF1373" i="2"/>
  <c r="AG1373" i="2" s="1"/>
  <c r="AF1365" i="2"/>
  <c r="AG1365" i="2" s="1"/>
  <c r="AF1357" i="2"/>
  <c r="AG1357" i="2" s="1"/>
  <c r="AF1349" i="2"/>
  <c r="AG1349" i="2" s="1"/>
  <c r="AF1333" i="2"/>
  <c r="AG1333" i="2" s="1"/>
  <c r="AF1325" i="2"/>
  <c r="AG1325" i="2" s="1"/>
  <c r="AF1317" i="2"/>
  <c r="AG1317" i="2" s="1"/>
  <c r="AF1309" i="2"/>
  <c r="AG1309" i="2" s="1"/>
  <c r="AF1301" i="2"/>
  <c r="AG1301" i="2" s="1"/>
  <c r="AF1293" i="2"/>
  <c r="AG1293" i="2" s="1"/>
  <c r="AF1285" i="2"/>
  <c r="AG1285" i="2" s="1"/>
  <c r="AF1277" i="2"/>
  <c r="AG1277" i="2" s="1"/>
  <c r="AF1269" i="2"/>
  <c r="AG1269" i="2" s="1"/>
  <c r="AF1261" i="2"/>
  <c r="AG1261" i="2" s="1"/>
  <c r="AF1253" i="2"/>
  <c r="AG1253" i="2" s="1"/>
  <c r="AF1245" i="2"/>
  <c r="AG1245" i="2" s="1"/>
  <c r="AF1237" i="2"/>
  <c r="AG1237" i="2" s="1"/>
  <c r="AF1229" i="2"/>
  <c r="AG1229" i="2" s="1"/>
  <c r="AF1221" i="2"/>
  <c r="AG1221" i="2" s="1"/>
  <c r="AF1213" i="2"/>
  <c r="AG1213" i="2" s="1"/>
  <c r="AF1205" i="2"/>
  <c r="AG1205" i="2" s="1"/>
  <c r="AF1197" i="2"/>
  <c r="AG1197" i="2" s="1"/>
  <c r="AF1189" i="2"/>
  <c r="AG1189" i="2" s="1"/>
  <c r="AF1181" i="2"/>
  <c r="AG1181" i="2" s="1"/>
  <c r="AF1173" i="2"/>
  <c r="AG1173" i="2" s="1"/>
  <c r="AF1165" i="2"/>
  <c r="AG1165" i="2" s="1"/>
  <c r="AF1157" i="2"/>
  <c r="AG1157" i="2" s="1"/>
  <c r="AF1149" i="2"/>
  <c r="AG1149" i="2" s="1"/>
  <c r="AF1141" i="2"/>
  <c r="AG1141" i="2" s="1"/>
  <c r="AF1133" i="2"/>
  <c r="AG1133" i="2" s="1"/>
  <c r="AF1125" i="2"/>
  <c r="AG1125" i="2" s="1"/>
  <c r="AF1109" i="2"/>
  <c r="AG1109" i="2" s="1"/>
  <c r="AF1101" i="2"/>
  <c r="AG1101" i="2" s="1"/>
  <c r="AF1093" i="2"/>
  <c r="AG1093" i="2" s="1"/>
  <c r="AF1085" i="2"/>
  <c r="AG1085" i="2" s="1"/>
  <c r="AF1077" i="2"/>
  <c r="AG1077" i="2" s="1"/>
  <c r="AF1069" i="2"/>
  <c r="AG1069" i="2" s="1"/>
  <c r="AF1061" i="2"/>
  <c r="AG1061" i="2" s="1"/>
  <c r="AF1053" i="2"/>
  <c r="AG1053" i="2" s="1"/>
  <c r="AF1045" i="2"/>
  <c r="AG1045" i="2" s="1"/>
  <c r="AF1037" i="2"/>
  <c r="AG1037" i="2" s="1"/>
  <c r="AF1029" i="2"/>
  <c r="AG1029" i="2" s="1"/>
  <c r="AF1021" i="2"/>
  <c r="AG1021" i="2" s="1"/>
  <c r="AF1013" i="2"/>
  <c r="AG1013" i="2" s="1"/>
  <c r="AF1005" i="2"/>
  <c r="AG1005" i="2" s="1"/>
  <c r="AF997" i="2"/>
  <c r="AG997" i="2" s="1"/>
  <c r="AF989" i="2"/>
  <c r="AG989" i="2" s="1"/>
  <c r="AF981" i="2"/>
  <c r="AG981" i="2" s="1"/>
  <c r="AF973" i="2"/>
  <c r="AG973" i="2" s="1"/>
  <c r="AF965" i="2"/>
  <c r="AG965" i="2" s="1"/>
  <c r="AF957" i="2"/>
  <c r="AG957" i="2" s="1"/>
  <c r="AF949" i="2"/>
  <c r="AG949" i="2" s="1"/>
  <c r="AF941" i="2"/>
  <c r="AG941" i="2" s="1"/>
  <c r="AF933" i="2"/>
  <c r="AG933" i="2" s="1"/>
  <c r="AF925" i="2"/>
  <c r="AG925" i="2" s="1"/>
  <c r="AF917" i="2"/>
  <c r="AG917" i="2" s="1"/>
  <c r="AF909" i="2"/>
  <c r="AG909" i="2" s="1"/>
  <c r="AF901" i="2"/>
  <c r="AG901" i="2" s="1"/>
  <c r="AF893" i="2"/>
  <c r="AG893" i="2" s="1"/>
  <c r="AF885" i="2"/>
  <c r="AG885" i="2" s="1"/>
  <c r="AF877" i="2"/>
  <c r="AG877" i="2" s="1"/>
  <c r="AF869" i="2"/>
  <c r="AG869" i="2" s="1"/>
  <c r="AF861" i="2"/>
  <c r="AG861" i="2" s="1"/>
  <c r="AF853" i="2"/>
  <c r="AG853" i="2" s="1"/>
  <c r="AF845" i="2"/>
  <c r="AG845" i="2" s="1"/>
  <c r="AF837" i="2"/>
  <c r="AG837" i="2" s="1"/>
  <c r="AF829" i="2"/>
  <c r="AG829" i="2" s="1"/>
  <c r="AF821" i="2"/>
  <c r="AG821" i="2" s="1"/>
  <c r="AF813" i="2"/>
  <c r="AG813" i="2" s="1"/>
  <c r="AF805" i="2"/>
  <c r="AG805" i="2" s="1"/>
  <c r="AF797" i="2"/>
  <c r="AG797" i="2" s="1"/>
  <c r="AF789" i="2"/>
  <c r="AG789" i="2" s="1"/>
  <c r="AF781" i="2"/>
  <c r="AG781" i="2" s="1"/>
  <c r="AF773" i="2"/>
  <c r="AG773" i="2" s="1"/>
  <c r="AF765" i="2"/>
  <c r="AG765" i="2" s="1"/>
  <c r="AF757" i="2"/>
  <c r="AG757" i="2" s="1"/>
  <c r="AF749" i="2"/>
  <c r="AG749" i="2" s="1"/>
  <c r="AF741" i="2"/>
  <c r="AG741" i="2" s="1"/>
  <c r="AF733" i="2"/>
  <c r="AG733" i="2" s="1"/>
  <c r="AF725" i="2"/>
  <c r="AG725" i="2" s="1"/>
  <c r="AF717" i="2"/>
  <c r="AG717" i="2" s="1"/>
  <c r="AF709" i="2"/>
  <c r="AG709" i="2" s="1"/>
  <c r="AF701" i="2"/>
  <c r="AG701" i="2" s="1"/>
  <c r="AF693" i="2"/>
  <c r="AG693" i="2" s="1"/>
  <c r="AF685" i="2"/>
  <c r="AG685" i="2" s="1"/>
  <c r="AF677" i="2"/>
  <c r="AG677" i="2" s="1"/>
  <c r="AF669" i="2"/>
  <c r="AG669" i="2" s="1"/>
  <c r="AF661" i="2"/>
  <c r="AG661" i="2" s="1"/>
  <c r="AF653" i="2"/>
  <c r="AG653" i="2" s="1"/>
  <c r="AF645" i="2"/>
  <c r="AG645" i="2" s="1"/>
  <c r="AF637" i="2"/>
  <c r="AG637" i="2" s="1"/>
  <c r="AF629" i="2"/>
  <c r="AG629" i="2" s="1"/>
  <c r="AF621" i="2"/>
  <c r="AG621" i="2" s="1"/>
  <c r="AF613" i="2"/>
  <c r="AG613" i="2" s="1"/>
  <c r="AF605" i="2"/>
  <c r="AG605" i="2" s="1"/>
  <c r="AF597" i="2"/>
  <c r="AG597" i="2" s="1"/>
  <c r="AF589" i="2"/>
  <c r="AG589" i="2" s="1"/>
  <c r="AF581" i="2"/>
  <c r="AG581" i="2" s="1"/>
  <c r="AF573" i="2"/>
  <c r="AG573" i="2" s="1"/>
  <c r="AF565" i="2"/>
  <c r="AG565" i="2" s="1"/>
  <c r="AF557" i="2"/>
  <c r="AG557" i="2" s="1"/>
  <c r="AF549" i="2"/>
  <c r="AG549" i="2" s="1"/>
  <c r="AF541" i="2"/>
  <c r="AG541" i="2" s="1"/>
  <c r="AF533" i="2"/>
  <c r="AG533" i="2" s="1"/>
  <c r="AF525" i="2"/>
  <c r="AG525" i="2" s="1"/>
  <c r="AF517" i="2"/>
  <c r="AG517" i="2" s="1"/>
  <c r="AF509" i="2"/>
  <c r="AG509" i="2" s="1"/>
  <c r="AF501" i="2"/>
  <c r="AG501" i="2" s="1"/>
  <c r="AF493" i="2"/>
  <c r="AG493" i="2" s="1"/>
  <c r="AF485" i="2"/>
  <c r="AG485" i="2" s="1"/>
  <c r="AF477" i="2"/>
  <c r="AG477" i="2" s="1"/>
  <c r="AF469" i="2"/>
  <c r="AG469" i="2" s="1"/>
  <c r="AF461" i="2"/>
  <c r="AG461" i="2" s="1"/>
  <c r="AF453" i="2"/>
  <c r="AG453" i="2" s="1"/>
  <c r="AF445" i="2"/>
  <c r="AG445" i="2" s="1"/>
  <c r="AF437" i="2"/>
  <c r="AG437" i="2" s="1"/>
  <c r="AF429" i="2"/>
  <c r="AG429" i="2" s="1"/>
  <c r="AF421" i="2"/>
  <c r="AG421" i="2" s="1"/>
  <c r="AF413" i="2"/>
  <c r="AG413" i="2" s="1"/>
  <c r="AF405" i="2"/>
  <c r="AG405" i="2" s="1"/>
  <c r="AF397" i="2"/>
  <c r="AG397" i="2" s="1"/>
  <c r="AF389" i="2"/>
  <c r="AG389" i="2" s="1"/>
  <c r="AF381" i="2"/>
  <c r="AG381" i="2" s="1"/>
  <c r="AF373" i="2"/>
  <c r="AG373" i="2" s="1"/>
  <c r="AF365" i="2"/>
  <c r="AG365" i="2" s="1"/>
  <c r="AF357" i="2"/>
  <c r="AG357" i="2" s="1"/>
  <c r="AF349" i="2"/>
  <c r="AG349" i="2" s="1"/>
  <c r="AF341" i="2"/>
  <c r="AG341" i="2" s="1"/>
  <c r="AE2046" i="2"/>
  <c r="AE2038" i="2"/>
  <c r="AE2030" i="2"/>
  <c r="AE2022" i="2"/>
  <c r="AE2014" i="2"/>
  <c r="AE2006" i="2"/>
  <c r="AE1998" i="2"/>
  <c r="AE1990" i="2"/>
  <c r="AE1982" i="2"/>
  <c r="AE1974" i="2"/>
  <c r="AE1966" i="2"/>
  <c r="AE1950" i="2"/>
  <c r="AF2047" i="2"/>
  <c r="AG2047" i="2" s="1"/>
  <c r="AF2031" i="2"/>
  <c r="AG2031" i="2" s="1"/>
  <c r="AF2023" i="2"/>
  <c r="AG2023" i="2" s="1"/>
  <c r="AF2015" i="2"/>
  <c r="AG2015" i="2" s="1"/>
  <c r="AF2007" i="2"/>
  <c r="AG2007" i="2" s="1"/>
  <c r="AF1999" i="2"/>
  <c r="AG1999" i="2" s="1"/>
  <c r="AF1991" i="2"/>
  <c r="AG1991" i="2" s="1"/>
  <c r="AF1983" i="2"/>
  <c r="AG1983" i="2" s="1"/>
  <c r="AF1975" i="2"/>
  <c r="AG1975" i="2" s="1"/>
  <c r="AF1967" i="2"/>
  <c r="AG1967" i="2" s="1"/>
  <c r="AF1959" i="2"/>
  <c r="AG1959" i="2" s="1"/>
  <c r="AF1951" i="2"/>
  <c r="AG1951" i="2" s="1"/>
  <c r="AF1943" i="2"/>
  <c r="AG1943" i="2" s="1"/>
  <c r="AF1935" i="2"/>
  <c r="AG1935" i="2" s="1"/>
  <c r="AF1927" i="2"/>
  <c r="AG1927" i="2" s="1"/>
  <c r="AF1919" i="2"/>
  <c r="AG1919" i="2" s="1"/>
  <c r="AF1911" i="2"/>
  <c r="AG1911" i="2" s="1"/>
  <c r="AF1903" i="2"/>
  <c r="AG1903" i="2" s="1"/>
  <c r="AF1895" i="2"/>
  <c r="AG1895" i="2" s="1"/>
  <c r="AF1887" i="2"/>
  <c r="AG1887" i="2" s="1"/>
  <c r="AF1879" i="2"/>
  <c r="AG1879" i="2" s="1"/>
  <c r="AF1871" i="2"/>
  <c r="AG1871" i="2" s="1"/>
  <c r="AF1863" i="2"/>
  <c r="AG1863" i="2" s="1"/>
  <c r="AF1855" i="2"/>
  <c r="AG1855" i="2" s="1"/>
  <c r="AF1847" i="2"/>
  <c r="AG1847" i="2" s="1"/>
  <c r="AF1839" i="2"/>
  <c r="AG1839" i="2" s="1"/>
  <c r="AF1831" i="2"/>
  <c r="AG1831" i="2" s="1"/>
  <c r="AF1823" i="2"/>
  <c r="AG1823" i="2" s="1"/>
  <c r="AF1815" i="2"/>
  <c r="AG1815" i="2" s="1"/>
  <c r="AF1807" i="2"/>
  <c r="AG1807" i="2" s="1"/>
  <c r="AF1799" i="2"/>
  <c r="AG1799" i="2" s="1"/>
  <c r="AF1791" i="2"/>
  <c r="AG1791" i="2" s="1"/>
  <c r="AF1783" i="2"/>
  <c r="AG1783" i="2" s="1"/>
  <c r="AF1775" i="2"/>
  <c r="AG1775" i="2" s="1"/>
  <c r="AF1767" i="2"/>
  <c r="AG1767" i="2" s="1"/>
  <c r="AF1759" i="2"/>
  <c r="AG1759" i="2" s="1"/>
  <c r="AF1751" i="2"/>
  <c r="AG1751" i="2" s="1"/>
  <c r="AF1743" i="2"/>
  <c r="AG1743" i="2" s="1"/>
  <c r="AF1735" i="2"/>
  <c r="AG1735" i="2" s="1"/>
  <c r="AF1727" i="2"/>
  <c r="AG1727" i="2" s="1"/>
  <c r="AF1719" i="2"/>
  <c r="AG1719" i="2" s="1"/>
  <c r="AF1711" i="2"/>
  <c r="AG1711" i="2" s="1"/>
  <c r="AF1703" i="2"/>
  <c r="AG1703" i="2" s="1"/>
  <c r="AF1695" i="2"/>
  <c r="AG1695" i="2" s="1"/>
  <c r="AF1687" i="2"/>
  <c r="AG1687" i="2" s="1"/>
  <c r="AF1679" i="2"/>
  <c r="AG1679" i="2" s="1"/>
  <c r="AF1671" i="2"/>
  <c r="AG1671" i="2" s="1"/>
  <c r="AF1663" i="2"/>
  <c r="AG1663" i="2" s="1"/>
  <c r="AF1655" i="2"/>
  <c r="AG1655" i="2" s="1"/>
  <c r="AF1647" i="2"/>
  <c r="AG1647" i="2" s="1"/>
  <c r="AF1639" i="2"/>
  <c r="AG1639" i="2" s="1"/>
  <c r="AF1631" i="2"/>
  <c r="AG1631" i="2" s="1"/>
  <c r="AF1623" i="2"/>
  <c r="AG1623" i="2" s="1"/>
  <c r="AF1615" i="2"/>
  <c r="AG1615" i="2" s="1"/>
  <c r="AF1607" i="2"/>
  <c r="AG1607" i="2" s="1"/>
  <c r="AF1599" i="2"/>
  <c r="AG1599" i="2" s="1"/>
  <c r="AF1591" i="2"/>
  <c r="AG1591" i="2" s="1"/>
  <c r="AF1583" i="2"/>
  <c r="AG1583" i="2" s="1"/>
  <c r="AF1575" i="2"/>
  <c r="AG1575" i="2" s="1"/>
  <c r="AF1567" i="2"/>
  <c r="AG1567" i="2" s="1"/>
  <c r="AF1559" i="2"/>
  <c r="AG1559" i="2" s="1"/>
  <c r="AF1551" i="2"/>
  <c r="AG1551" i="2" s="1"/>
  <c r="AF1543" i="2"/>
  <c r="AG1543" i="2" s="1"/>
  <c r="AF1535" i="2"/>
  <c r="AG1535" i="2" s="1"/>
  <c r="AF1527" i="2"/>
  <c r="AG1527" i="2" s="1"/>
  <c r="AF1519" i="2"/>
  <c r="AG1519" i="2" s="1"/>
  <c r="AF1511" i="2"/>
  <c r="AG1511" i="2" s="1"/>
  <c r="AF1503" i="2"/>
  <c r="AG1503" i="2" s="1"/>
  <c r="AF1495" i="2"/>
  <c r="AG1495" i="2" s="1"/>
  <c r="AF1487" i="2"/>
  <c r="AG1487" i="2" s="1"/>
  <c r="AF1479" i="2"/>
  <c r="AG1479" i="2" s="1"/>
  <c r="AF1471" i="2"/>
  <c r="AG1471" i="2" s="1"/>
  <c r="AF1463" i="2"/>
  <c r="AG1463" i="2" s="1"/>
  <c r="AF1455" i="2"/>
  <c r="AG1455" i="2" s="1"/>
  <c r="AF1447" i="2"/>
  <c r="AG1447" i="2" s="1"/>
  <c r="AF1439" i="2"/>
  <c r="AG1439" i="2" s="1"/>
  <c r="AF1431" i="2"/>
  <c r="AG1431" i="2" s="1"/>
  <c r="AF1423" i="2"/>
  <c r="AG1423" i="2" s="1"/>
  <c r="AF1415" i="2"/>
  <c r="AG1415" i="2" s="1"/>
  <c r="AF1407" i="2"/>
  <c r="AG1407" i="2" s="1"/>
  <c r="AF1399" i="2"/>
  <c r="AG1399" i="2" s="1"/>
  <c r="AF1391" i="2"/>
  <c r="AG1391" i="2" s="1"/>
  <c r="AF1383" i="2"/>
  <c r="AG1383" i="2" s="1"/>
  <c r="AF1375" i="2"/>
  <c r="AG1375" i="2" s="1"/>
  <c r="AF1367" i="2"/>
  <c r="AG1367" i="2" s="1"/>
  <c r="AF1359" i="2"/>
  <c r="AG1359" i="2" s="1"/>
  <c r="AF1351" i="2"/>
  <c r="AG1351" i="2" s="1"/>
  <c r="AF1343" i="2"/>
  <c r="AG1343" i="2" s="1"/>
  <c r="AF1335" i="2"/>
  <c r="AG1335" i="2" s="1"/>
  <c r="AF1327" i="2"/>
  <c r="AG1327" i="2" s="1"/>
  <c r="AF1319" i="2"/>
  <c r="AG1319" i="2" s="1"/>
  <c r="AF1311" i="2"/>
  <c r="AG1311" i="2" s="1"/>
  <c r="AF1303" i="2"/>
  <c r="AG1303" i="2" s="1"/>
  <c r="AF1295" i="2"/>
  <c r="AG1295" i="2" s="1"/>
  <c r="AF1287" i="2"/>
  <c r="AG1287" i="2" s="1"/>
  <c r="AF1279" i="2"/>
  <c r="AG1279" i="2" s="1"/>
  <c r="AF1271" i="2"/>
  <c r="AG1271" i="2" s="1"/>
  <c r="AF1263" i="2"/>
  <c r="AG1263" i="2" s="1"/>
  <c r="AF1255" i="2"/>
  <c r="AG1255" i="2" s="1"/>
  <c r="AF1247" i="2"/>
  <c r="AG1247" i="2" s="1"/>
  <c r="AF1239" i="2"/>
  <c r="AG1239" i="2" s="1"/>
  <c r="AF1231" i="2"/>
  <c r="AG1231" i="2" s="1"/>
  <c r="AF1223" i="2"/>
  <c r="AG1223" i="2" s="1"/>
  <c r="AF1215" i="2"/>
  <c r="AG1215" i="2" s="1"/>
  <c r="AF1207" i="2"/>
  <c r="AG1207" i="2" s="1"/>
  <c r="AF1199" i="2"/>
  <c r="AG1199" i="2" s="1"/>
  <c r="AF1191" i="2"/>
  <c r="AG1191" i="2" s="1"/>
  <c r="AF1183" i="2"/>
  <c r="AG1183" i="2" s="1"/>
  <c r="AF1175" i="2"/>
  <c r="AG1175" i="2" s="1"/>
  <c r="AF1167" i="2"/>
  <c r="AG1167" i="2" s="1"/>
  <c r="AF1159" i="2"/>
  <c r="AG1159" i="2" s="1"/>
  <c r="AF1151" i="2"/>
  <c r="AG1151" i="2" s="1"/>
  <c r="AF1143" i="2"/>
  <c r="AG1143" i="2" s="1"/>
  <c r="AF1135" i="2"/>
  <c r="AG1135" i="2" s="1"/>
  <c r="AF1127" i="2"/>
  <c r="AG1127" i="2" s="1"/>
  <c r="AF1119" i="2"/>
  <c r="AG1119" i="2" s="1"/>
  <c r="AF1111" i="2"/>
  <c r="AG1111" i="2" s="1"/>
  <c r="AF1103" i="2"/>
  <c r="AG1103" i="2" s="1"/>
  <c r="AF1095" i="2"/>
  <c r="AG1095" i="2" s="1"/>
  <c r="AF1087" i="2"/>
  <c r="AG1087" i="2" s="1"/>
  <c r="AF1079" i="2"/>
  <c r="AG1079" i="2" s="1"/>
  <c r="AF1071" i="2"/>
  <c r="AG1071" i="2" s="1"/>
  <c r="AF1063" i="2"/>
  <c r="AG1063" i="2" s="1"/>
  <c r="AF1055" i="2"/>
  <c r="AG1055" i="2" s="1"/>
  <c r="AF1047" i="2"/>
  <c r="AG1047" i="2" s="1"/>
  <c r="AF1039" i="2"/>
  <c r="AG1039" i="2" s="1"/>
  <c r="AF1031" i="2"/>
  <c r="AG1031" i="2" s="1"/>
  <c r="AF1023" i="2"/>
  <c r="AG1023" i="2" s="1"/>
  <c r="AF1015" i="2"/>
  <c r="AG1015" i="2" s="1"/>
  <c r="AF1007" i="2"/>
  <c r="AG1007" i="2" s="1"/>
  <c r="AF999" i="2"/>
  <c r="AG999" i="2" s="1"/>
  <c r="AF991" i="2"/>
  <c r="AG991" i="2" s="1"/>
  <c r="AF983" i="2"/>
  <c r="AG983" i="2" s="1"/>
  <c r="AF975" i="2"/>
  <c r="AG975" i="2" s="1"/>
  <c r="AF967" i="2"/>
  <c r="AG967" i="2" s="1"/>
  <c r="AF959" i="2"/>
  <c r="AG959" i="2" s="1"/>
  <c r="AF951" i="2"/>
  <c r="AG951" i="2" s="1"/>
  <c r="AF943" i="2"/>
  <c r="AG943" i="2" s="1"/>
  <c r="AF935" i="2"/>
  <c r="AG935" i="2" s="1"/>
  <c r="AF927" i="2"/>
  <c r="AG927" i="2" s="1"/>
  <c r="AF919" i="2"/>
  <c r="AG919" i="2" s="1"/>
  <c r="AF911" i="2"/>
  <c r="AG911" i="2" s="1"/>
  <c r="AF903" i="2"/>
  <c r="AG903" i="2" s="1"/>
  <c r="AF895" i="2"/>
  <c r="AG895" i="2" s="1"/>
  <c r="AF887" i="2"/>
  <c r="AG887" i="2" s="1"/>
  <c r="AF879" i="2"/>
  <c r="AG879" i="2" s="1"/>
  <c r="AF871" i="2"/>
  <c r="AG871" i="2" s="1"/>
  <c r="AF863" i="2"/>
  <c r="AG863" i="2" s="1"/>
  <c r="AF855" i="2"/>
  <c r="AG855" i="2" s="1"/>
  <c r="AF847" i="2"/>
  <c r="AG847" i="2" s="1"/>
  <c r="AF839" i="2"/>
  <c r="AG839" i="2" s="1"/>
  <c r="AF831" i="2"/>
  <c r="AG831" i="2" s="1"/>
  <c r="AF823" i="2"/>
  <c r="AG823" i="2" s="1"/>
  <c r="AF815" i="2"/>
  <c r="AG815" i="2" s="1"/>
  <c r="AF807" i="2"/>
  <c r="AG807" i="2" s="1"/>
  <c r="AF799" i="2"/>
  <c r="AG799" i="2" s="1"/>
  <c r="AF791" i="2"/>
  <c r="AG791" i="2" s="1"/>
  <c r="AF783" i="2"/>
  <c r="AG783" i="2" s="1"/>
  <c r="AF775" i="2"/>
  <c r="AG775" i="2" s="1"/>
  <c r="AF767" i="2"/>
  <c r="AG767" i="2" s="1"/>
  <c r="AF759" i="2"/>
  <c r="AG759" i="2" s="1"/>
  <c r="AF751" i="2"/>
  <c r="AG751" i="2" s="1"/>
  <c r="AF743" i="2"/>
  <c r="AG743" i="2" s="1"/>
  <c r="AF735" i="2"/>
  <c r="AG735" i="2" s="1"/>
  <c r="AF727" i="2"/>
  <c r="AG727" i="2" s="1"/>
  <c r="AF719" i="2"/>
  <c r="AG719" i="2" s="1"/>
  <c r="AF711" i="2"/>
  <c r="AG711" i="2" s="1"/>
  <c r="AF703" i="2"/>
  <c r="AG703" i="2" s="1"/>
  <c r="AF695" i="2"/>
  <c r="AG695" i="2" s="1"/>
  <c r="AF687" i="2"/>
  <c r="AG687" i="2" s="1"/>
  <c r="AF679" i="2"/>
  <c r="AG679" i="2" s="1"/>
  <c r="AF671" i="2"/>
  <c r="AG671" i="2" s="1"/>
  <c r="AF663" i="2"/>
  <c r="AG663" i="2" s="1"/>
  <c r="AF655" i="2"/>
  <c r="AG655" i="2" s="1"/>
  <c r="AF647" i="2"/>
  <c r="AG647" i="2" s="1"/>
  <c r="AF639" i="2"/>
  <c r="AG639" i="2" s="1"/>
  <c r="AF631" i="2"/>
  <c r="AG631" i="2" s="1"/>
  <c r="AF623" i="2"/>
  <c r="AG623" i="2" s="1"/>
  <c r="AF615" i="2"/>
  <c r="AG615" i="2" s="1"/>
  <c r="AF607" i="2"/>
  <c r="AG607" i="2" s="1"/>
  <c r="AF599" i="2"/>
  <c r="AG599" i="2" s="1"/>
  <c r="AF591" i="2"/>
  <c r="AG591" i="2" s="1"/>
  <c r="AF583" i="2"/>
  <c r="AG583" i="2" s="1"/>
  <c r="AF575" i="2"/>
  <c r="AG575" i="2" s="1"/>
  <c r="AF567" i="2"/>
  <c r="AG567" i="2" s="1"/>
  <c r="AF559" i="2"/>
  <c r="AG559" i="2" s="1"/>
  <c r="AF551" i="2"/>
  <c r="AG551" i="2" s="1"/>
  <c r="AF543" i="2"/>
  <c r="AG543" i="2" s="1"/>
  <c r="AF535" i="2"/>
  <c r="AG535" i="2" s="1"/>
  <c r="AF527" i="2"/>
  <c r="AG527" i="2" s="1"/>
  <c r="AF519" i="2"/>
  <c r="AG519" i="2" s="1"/>
  <c r="AF511" i="2"/>
  <c r="AG511" i="2" s="1"/>
  <c r="AF503" i="2"/>
  <c r="AG503" i="2" s="1"/>
  <c r="AF495" i="2"/>
  <c r="AG495" i="2" s="1"/>
  <c r="AF487" i="2"/>
  <c r="AG487" i="2" s="1"/>
  <c r="AF479" i="2"/>
  <c r="AG479" i="2" s="1"/>
  <c r="AF471" i="2"/>
  <c r="AG471" i="2" s="1"/>
  <c r="AF463" i="2"/>
  <c r="AG463" i="2" s="1"/>
  <c r="AF455" i="2"/>
  <c r="AG455" i="2" s="1"/>
  <c r="AF447" i="2"/>
  <c r="AG447" i="2" s="1"/>
  <c r="AF439" i="2"/>
  <c r="AG439" i="2" s="1"/>
  <c r="AF431" i="2"/>
  <c r="AG431" i="2" s="1"/>
  <c r="AF423" i="2"/>
  <c r="AG423" i="2" s="1"/>
  <c r="AF415" i="2"/>
  <c r="AG415" i="2" s="1"/>
  <c r="AF407" i="2"/>
  <c r="AG407" i="2" s="1"/>
  <c r="AF399" i="2"/>
  <c r="AG399" i="2" s="1"/>
  <c r="AF391" i="2"/>
  <c r="AG391" i="2" s="1"/>
  <c r="AF383" i="2"/>
  <c r="AG383" i="2" s="1"/>
  <c r="AF375" i="2"/>
  <c r="AG375" i="2" s="1"/>
  <c r="AF367" i="2"/>
  <c r="AG367" i="2" s="1"/>
  <c r="AF359" i="2"/>
  <c r="AG359" i="2" s="1"/>
  <c r="AF351" i="2"/>
  <c r="AG351" i="2" s="1"/>
  <c r="AF343" i="2"/>
  <c r="AG343" i="2" s="1"/>
  <c r="AE2048" i="2"/>
  <c r="AE2040" i="2"/>
  <c r="AE2032" i="2"/>
  <c r="AE2024" i="2"/>
  <c r="AE2016" i="2"/>
  <c r="AE2008" i="2"/>
  <c r="AE2000" i="2"/>
  <c r="AF2049" i="2"/>
  <c r="AG2049" i="2" s="1"/>
  <c r="AF2041" i="2"/>
  <c r="AG2041" i="2" s="1"/>
  <c r="AF2033" i="2"/>
  <c r="AG2033" i="2" s="1"/>
  <c r="AF2025" i="2"/>
  <c r="AG2025" i="2" s="1"/>
  <c r="AF2017" i="2"/>
  <c r="AG2017" i="2" s="1"/>
  <c r="AF2009" i="2"/>
  <c r="AG2009" i="2" s="1"/>
  <c r="AF2001" i="2"/>
  <c r="AG2001" i="2" s="1"/>
  <c r="AF1993" i="2"/>
  <c r="AG1993" i="2" s="1"/>
  <c r="AF1985" i="2"/>
  <c r="AG1985" i="2" s="1"/>
  <c r="AF1977" i="2"/>
  <c r="AG1977" i="2" s="1"/>
  <c r="AF1969" i="2"/>
  <c r="AG1969" i="2" s="1"/>
  <c r="AF1961" i="2"/>
  <c r="AG1961" i="2" s="1"/>
  <c r="AF1953" i="2"/>
  <c r="AG1953" i="2" s="1"/>
  <c r="AF1945" i="2"/>
  <c r="AG1945" i="2" s="1"/>
  <c r="AF1937" i="2"/>
  <c r="AG1937" i="2" s="1"/>
  <c r="AF1929" i="2"/>
  <c r="AG1929" i="2" s="1"/>
  <c r="AF1921" i="2"/>
  <c r="AG1921" i="2" s="1"/>
  <c r="AF1913" i="2"/>
  <c r="AG1913" i="2" s="1"/>
  <c r="AF1905" i="2"/>
  <c r="AG1905" i="2" s="1"/>
  <c r="AF1897" i="2"/>
  <c r="AG1897" i="2" s="1"/>
  <c r="AF1889" i="2"/>
  <c r="AG1889" i="2" s="1"/>
  <c r="AF1881" i="2"/>
  <c r="AG1881" i="2" s="1"/>
  <c r="AF1873" i="2"/>
  <c r="AG1873" i="2" s="1"/>
  <c r="AF1865" i="2"/>
  <c r="AG1865" i="2" s="1"/>
  <c r="AF1857" i="2"/>
  <c r="AG1857" i="2" s="1"/>
  <c r="AF1849" i="2"/>
  <c r="AG1849" i="2" s="1"/>
  <c r="AF1841" i="2"/>
  <c r="AG1841" i="2" s="1"/>
  <c r="AF1833" i="2"/>
  <c r="AG1833" i="2" s="1"/>
  <c r="AF1825" i="2"/>
  <c r="AG1825" i="2" s="1"/>
  <c r="AF1817" i="2"/>
  <c r="AG1817" i="2" s="1"/>
  <c r="AF1809" i="2"/>
  <c r="AG1809" i="2" s="1"/>
  <c r="AF1801" i="2"/>
  <c r="AG1801" i="2" s="1"/>
  <c r="AF1793" i="2"/>
  <c r="AG1793" i="2" s="1"/>
  <c r="AF1785" i="2"/>
  <c r="AG1785" i="2" s="1"/>
  <c r="AF1777" i="2"/>
  <c r="AG1777" i="2" s="1"/>
  <c r="AF1769" i="2"/>
  <c r="AG1769" i="2" s="1"/>
  <c r="AF1761" i="2"/>
  <c r="AG1761" i="2" s="1"/>
  <c r="AF1753" i="2"/>
  <c r="AG1753" i="2" s="1"/>
  <c r="AF1745" i="2"/>
  <c r="AG1745" i="2" s="1"/>
  <c r="AF1737" i="2"/>
  <c r="AG1737" i="2" s="1"/>
  <c r="AF1729" i="2"/>
  <c r="AG1729" i="2" s="1"/>
  <c r="AF1721" i="2"/>
  <c r="AG1721" i="2" s="1"/>
  <c r="AF1713" i="2"/>
  <c r="AG1713" i="2" s="1"/>
  <c r="AF1705" i="2"/>
  <c r="AG1705" i="2" s="1"/>
  <c r="AF1697" i="2"/>
  <c r="AG1697" i="2" s="1"/>
  <c r="AF1689" i="2"/>
  <c r="AG1689" i="2" s="1"/>
  <c r="AF1681" i="2"/>
  <c r="AG1681" i="2" s="1"/>
  <c r="AF1673" i="2"/>
  <c r="AG1673" i="2" s="1"/>
  <c r="AF1665" i="2"/>
  <c r="AG1665" i="2" s="1"/>
  <c r="AF1657" i="2"/>
  <c r="AG1657" i="2" s="1"/>
  <c r="AF1649" i="2"/>
  <c r="AG1649" i="2" s="1"/>
  <c r="AF1641" i="2"/>
  <c r="AG1641" i="2" s="1"/>
  <c r="AF1633" i="2"/>
  <c r="AG1633" i="2" s="1"/>
  <c r="AF1625" i="2"/>
  <c r="AG1625" i="2" s="1"/>
  <c r="AF1617" i="2"/>
  <c r="AG1617" i="2" s="1"/>
  <c r="AF1609" i="2"/>
  <c r="AG1609" i="2" s="1"/>
  <c r="AF1601" i="2"/>
  <c r="AG1601" i="2" s="1"/>
  <c r="AF1593" i="2"/>
  <c r="AG1593" i="2" s="1"/>
  <c r="AF1585" i="2"/>
  <c r="AG1585" i="2" s="1"/>
  <c r="AF1577" i="2"/>
  <c r="AG1577" i="2" s="1"/>
  <c r="AF1569" i="2"/>
  <c r="AG1569" i="2" s="1"/>
  <c r="AF1561" i="2"/>
  <c r="AG1561" i="2" s="1"/>
  <c r="AF1553" i="2"/>
  <c r="AG1553" i="2" s="1"/>
  <c r="AF1545" i="2"/>
  <c r="AG1545" i="2" s="1"/>
  <c r="AF1537" i="2"/>
  <c r="AG1537" i="2" s="1"/>
  <c r="AF1529" i="2"/>
  <c r="AG1529" i="2" s="1"/>
  <c r="AF1521" i="2"/>
  <c r="AG1521" i="2" s="1"/>
  <c r="AF1513" i="2"/>
  <c r="AG1513" i="2" s="1"/>
  <c r="AF1505" i="2"/>
  <c r="AG1505" i="2" s="1"/>
  <c r="AF1489" i="2"/>
  <c r="AG1489" i="2" s="1"/>
  <c r="AF1481" i="2"/>
  <c r="AG1481" i="2" s="1"/>
  <c r="AF1473" i="2"/>
  <c r="AG1473" i="2" s="1"/>
  <c r="AF1465" i="2"/>
  <c r="AG1465" i="2" s="1"/>
  <c r="AF1457" i="2"/>
  <c r="AG1457" i="2" s="1"/>
  <c r="AF1449" i="2"/>
  <c r="AG1449" i="2" s="1"/>
  <c r="AF1441" i="2"/>
  <c r="AG1441" i="2" s="1"/>
  <c r="AF1433" i="2"/>
  <c r="AG1433" i="2" s="1"/>
  <c r="AF1425" i="2"/>
  <c r="AG1425" i="2" s="1"/>
  <c r="AF1417" i="2"/>
  <c r="AG1417" i="2" s="1"/>
  <c r="AF1409" i="2"/>
  <c r="AG1409" i="2" s="1"/>
  <c r="AF1401" i="2"/>
  <c r="AG1401" i="2" s="1"/>
  <c r="AF1393" i="2"/>
  <c r="AG1393" i="2" s="1"/>
  <c r="AF1385" i="2"/>
  <c r="AG1385" i="2" s="1"/>
  <c r="AF1377" i="2"/>
  <c r="AG1377" i="2" s="1"/>
  <c r="AF1369" i="2"/>
  <c r="AG1369" i="2" s="1"/>
  <c r="AF1361" i="2"/>
  <c r="AG1361" i="2" s="1"/>
  <c r="AF1353" i="2"/>
  <c r="AG1353" i="2" s="1"/>
  <c r="AF1345" i="2"/>
  <c r="AG1345" i="2" s="1"/>
  <c r="AF1337" i="2"/>
  <c r="AG1337" i="2" s="1"/>
  <c r="AF1329" i="2"/>
  <c r="AG1329" i="2" s="1"/>
  <c r="AF1321" i="2"/>
  <c r="AG1321" i="2" s="1"/>
  <c r="AF1313" i="2"/>
  <c r="AG1313" i="2" s="1"/>
  <c r="AF1305" i="2"/>
  <c r="AG1305" i="2" s="1"/>
  <c r="AF1297" i="2"/>
  <c r="AG1297" i="2" s="1"/>
  <c r="AF1289" i="2"/>
  <c r="AG1289" i="2" s="1"/>
  <c r="AF1281" i="2"/>
  <c r="AG1281" i="2" s="1"/>
  <c r="AF1273" i="2"/>
  <c r="AG1273" i="2" s="1"/>
  <c r="AF1265" i="2"/>
  <c r="AG1265" i="2" s="1"/>
  <c r="AF1257" i="2"/>
  <c r="AG1257" i="2" s="1"/>
  <c r="AF1249" i="2"/>
  <c r="AG1249" i="2" s="1"/>
  <c r="AF1241" i="2"/>
  <c r="AG1241" i="2" s="1"/>
  <c r="AF1233" i="2"/>
  <c r="AG1233" i="2" s="1"/>
  <c r="AF1225" i="2"/>
  <c r="AG1225" i="2" s="1"/>
  <c r="AF1217" i="2"/>
  <c r="AG1217" i="2" s="1"/>
  <c r="AF1209" i="2"/>
  <c r="AG1209" i="2" s="1"/>
  <c r="AF1201" i="2"/>
  <c r="AG1201" i="2" s="1"/>
  <c r="AF1193" i="2"/>
  <c r="AG1193" i="2" s="1"/>
  <c r="AF1185" i="2"/>
  <c r="AG1185" i="2" s="1"/>
  <c r="AF1177" i="2"/>
  <c r="AG1177" i="2" s="1"/>
  <c r="AF1169" i="2"/>
  <c r="AG1169" i="2" s="1"/>
  <c r="AF1161" i="2"/>
  <c r="AG1161" i="2" s="1"/>
  <c r="AF1153" i="2"/>
  <c r="AG1153" i="2" s="1"/>
  <c r="AF1145" i="2"/>
  <c r="AG1145" i="2" s="1"/>
  <c r="AF1137" i="2"/>
  <c r="AG1137" i="2" s="1"/>
  <c r="AF1129" i="2"/>
  <c r="AG1129" i="2" s="1"/>
  <c r="AF1121" i="2"/>
  <c r="AG1121" i="2" s="1"/>
  <c r="AF1113" i="2"/>
  <c r="AG1113" i="2" s="1"/>
  <c r="AF1105" i="2"/>
  <c r="AG1105" i="2" s="1"/>
  <c r="AF1097" i="2"/>
  <c r="AG1097" i="2" s="1"/>
  <c r="AF1089" i="2"/>
  <c r="AG1089" i="2" s="1"/>
  <c r="AF1081" i="2"/>
  <c r="AG1081" i="2" s="1"/>
  <c r="AF1073" i="2"/>
  <c r="AG1073" i="2" s="1"/>
  <c r="AF1065" i="2"/>
  <c r="AG1065" i="2" s="1"/>
  <c r="AF1057" i="2"/>
  <c r="AG1057" i="2" s="1"/>
  <c r="AF1049" i="2"/>
  <c r="AG1049" i="2" s="1"/>
  <c r="AF1041" i="2"/>
  <c r="AG1041" i="2" s="1"/>
  <c r="AF1033" i="2"/>
  <c r="AG1033" i="2" s="1"/>
  <c r="AF1025" i="2"/>
  <c r="AG1025" i="2" s="1"/>
  <c r="AF1017" i="2"/>
  <c r="AG1017" i="2" s="1"/>
  <c r="AF1009" i="2"/>
  <c r="AG1009" i="2" s="1"/>
  <c r="AF1001" i="2"/>
  <c r="AG1001" i="2" s="1"/>
  <c r="AF993" i="2"/>
  <c r="AG993" i="2" s="1"/>
  <c r="AF985" i="2"/>
  <c r="AG985" i="2" s="1"/>
  <c r="AF977" i="2"/>
  <c r="AG977" i="2" s="1"/>
  <c r="AF969" i="2"/>
  <c r="AG969" i="2" s="1"/>
  <c r="AF961" i="2"/>
  <c r="AG961" i="2" s="1"/>
  <c r="AF953" i="2"/>
  <c r="AG953" i="2" s="1"/>
  <c r="AF945" i="2"/>
  <c r="AG945" i="2" s="1"/>
  <c r="AF937" i="2"/>
  <c r="AG937" i="2" s="1"/>
  <c r="AF929" i="2"/>
  <c r="AG929" i="2" s="1"/>
  <c r="AF921" i="2"/>
  <c r="AG921" i="2" s="1"/>
  <c r="AF913" i="2"/>
  <c r="AG913" i="2" s="1"/>
  <c r="AF905" i="2"/>
  <c r="AG905" i="2" s="1"/>
  <c r="AF897" i="2"/>
  <c r="AG897" i="2" s="1"/>
  <c r="AF889" i="2"/>
  <c r="AG889" i="2" s="1"/>
  <c r="AF881" i="2"/>
  <c r="AG881" i="2" s="1"/>
  <c r="AF873" i="2"/>
  <c r="AG873" i="2" s="1"/>
  <c r="AF865" i="2"/>
  <c r="AG865" i="2" s="1"/>
  <c r="AF857" i="2"/>
  <c r="AG857" i="2" s="1"/>
  <c r="AF849" i="2"/>
  <c r="AG849" i="2" s="1"/>
  <c r="AF841" i="2"/>
  <c r="AG841" i="2" s="1"/>
  <c r="AF833" i="2"/>
  <c r="AG833" i="2" s="1"/>
  <c r="AF825" i="2"/>
  <c r="AG825" i="2" s="1"/>
  <c r="AF817" i="2"/>
  <c r="AG817" i="2" s="1"/>
  <c r="AF809" i="2"/>
  <c r="AG809" i="2" s="1"/>
  <c r="AF801" i="2"/>
  <c r="AG801" i="2" s="1"/>
  <c r="AF793" i="2"/>
  <c r="AG793" i="2" s="1"/>
  <c r="AF785" i="2"/>
  <c r="AG785" i="2" s="1"/>
  <c r="AF777" i="2"/>
  <c r="AG777" i="2" s="1"/>
  <c r="AF769" i="2"/>
  <c r="AG769" i="2" s="1"/>
  <c r="AF761" i="2"/>
  <c r="AG761" i="2" s="1"/>
  <c r="AF753" i="2"/>
  <c r="AG753" i="2" s="1"/>
  <c r="AF745" i="2"/>
  <c r="AG745" i="2" s="1"/>
  <c r="AF737" i="2"/>
  <c r="AG737" i="2" s="1"/>
  <c r="AF729" i="2"/>
  <c r="AG729" i="2" s="1"/>
  <c r="AF721" i="2"/>
  <c r="AG721" i="2" s="1"/>
  <c r="AF713" i="2"/>
  <c r="AG713" i="2" s="1"/>
  <c r="AF705" i="2"/>
  <c r="AG705" i="2" s="1"/>
  <c r="AF697" i="2"/>
  <c r="AG697" i="2" s="1"/>
  <c r="AF689" i="2"/>
  <c r="AG689" i="2" s="1"/>
  <c r="AF681" i="2"/>
  <c r="AG681" i="2" s="1"/>
  <c r="AF673" i="2"/>
  <c r="AG673" i="2" s="1"/>
  <c r="AF665" i="2"/>
  <c r="AG665" i="2" s="1"/>
  <c r="AF657" i="2"/>
  <c r="AG657" i="2" s="1"/>
  <c r="AF649" i="2"/>
  <c r="AG649" i="2" s="1"/>
  <c r="AF633" i="2"/>
  <c r="AG633" i="2" s="1"/>
  <c r="AF625" i="2"/>
  <c r="AG625" i="2" s="1"/>
  <c r="AF617" i="2"/>
  <c r="AG617" i="2" s="1"/>
  <c r="AF609" i="2"/>
  <c r="AG609" i="2" s="1"/>
  <c r="AF601" i="2"/>
  <c r="AG601" i="2" s="1"/>
  <c r="AF593" i="2"/>
  <c r="AG593" i="2" s="1"/>
  <c r="AF585" i="2"/>
  <c r="AG585" i="2" s="1"/>
  <c r="AF577" i="2"/>
  <c r="AG577" i="2" s="1"/>
  <c r="AF569" i="2"/>
  <c r="AG569" i="2" s="1"/>
  <c r="AF561" i="2"/>
  <c r="AG561" i="2" s="1"/>
  <c r="AF553" i="2"/>
  <c r="AG553" i="2" s="1"/>
  <c r="AF545" i="2"/>
  <c r="AG545" i="2" s="1"/>
  <c r="AF537" i="2"/>
  <c r="AG537" i="2" s="1"/>
  <c r="AF529" i="2"/>
  <c r="AG529" i="2" s="1"/>
  <c r="AF521" i="2"/>
  <c r="AG521" i="2" s="1"/>
  <c r="AF513" i="2"/>
  <c r="AG513" i="2" s="1"/>
  <c r="AF505" i="2"/>
  <c r="AG505" i="2" s="1"/>
  <c r="AF497" i="2"/>
  <c r="AG497" i="2" s="1"/>
  <c r="AF489" i="2"/>
  <c r="AG489" i="2" s="1"/>
  <c r="AF481" i="2"/>
  <c r="AG481" i="2" s="1"/>
  <c r="AF473" i="2"/>
  <c r="AG473" i="2" s="1"/>
  <c r="AF465" i="2"/>
  <c r="AG465" i="2" s="1"/>
  <c r="AF457" i="2"/>
  <c r="AG457" i="2" s="1"/>
  <c r="AF449" i="2"/>
  <c r="AG449" i="2" s="1"/>
  <c r="AF441" i="2"/>
  <c r="AG441" i="2" s="1"/>
  <c r="AF433" i="2"/>
  <c r="AG433" i="2" s="1"/>
  <c r="AF425" i="2"/>
  <c r="AG425" i="2" s="1"/>
  <c r="AF417" i="2"/>
  <c r="AG417" i="2" s="1"/>
  <c r="AF409" i="2"/>
  <c r="AG409" i="2" s="1"/>
  <c r="AF401" i="2"/>
  <c r="AG401" i="2" s="1"/>
  <c r="AF393" i="2"/>
  <c r="AG393" i="2" s="1"/>
  <c r="AF385" i="2"/>
  <c r="AG385" i="2" s="1"/>
  <c r="AF377" i="2"/>
  <c r="AG377" i="2" s="1"/>
  <c r="AF369" i="2"/>
  <c r="AG369" i="2" s="1"/>
  <c r="AF361" i="2"/>
  <c r="AG361" i="2" s="1"/>
  <c r="AF353" i="2"/>
  <c r="AG353" i="2" s="1"/>
  <c r="AF345" i="2"/>
  <c r="AG345" i="2" s="1"/>
  <c r="AF337" i="2"/>
  <c r="AG337" i="2" s="1"/>
  <c r="AE2042" i="2"/>
  <c r="AE2034" i="2"/>
  <c r="AE2026" i="2"/>
  <c r="AF2034" i="2"/>
  <c r="AG2034" i="2" s="1"/>
  <c r="AF2026" i="2"/>
  <c r="AG2026" i="2" s="1"/>
  <c r="AF2018" i="2"/>
  <c r="AG2018" i="2" s="1"/>
  <c r="AF2010" i="2"/>
  <c r="AG2010" i="2" s="1"/>
  <c r="AF2002" i="2"/>
  <c r="AG2002" i="2" s="1"/>
  <c r="AF1986" i="2"/>
  <c r="AG1986" i="2" s="1"/>
  <c r="AF1978" i="2"/>
  <c r="AG1978" i="2" s="1"/>
  <c r="AF1970" i="2"/>
  <c r="AG1970" i="2" s="1"/>
  <c r="AF1962" i="2"/>
  <c r="AG1962" i="2" s="1"/>
  <c r="AF1946" i="2"/>
  <c r="AG1946" i="2" s="1"/>
  <c r="AF1938" i="2"/>
  <c r="AG1938" i="2" s="1"/>
  <c r="AF1930" i="2"/>
  <c r="AG1930" i="2" s="1"/>
  <c r="AF1922" i="2"/>
  <c r="AG1922" i="2" s="1"/>
  <c r="AF1914" i="2"/>
  <c r="AG1914" i="2" s="1"/>
  <c r="AF1906" i="2"/>
  <c r="AG1906" i="2" s="1"/>
  <c r="AF1898" i="2"/>
  <c r="AG1898" i="2" s="1"/>
  <c r="AF1890" i="2"/>
  <c r="AG1890" i="2" s="1"/>
  <c r="AF1882" i="2"/>
  <c r="AG1882" i="2" s="1"/>
  <c r="AF1874" i="2"/>
  <c r="AG1874" i="2" s="1"/>
  <c r="AF1866" i="2"/>
  <c r="AG1866" i="2" s="1"/>
  <c r="AF1858" i="2"/>
  <c r="AG1858" i="2" s="1"/>
  <c r="AF3992" i="2"/>
  <c r="AG3992" i="2" s="1"/>
  <c r="AF3984" i="2"/>
  <c r="AG3984" i="2" s="1"/>
  <c r="AF3976" i="2"/>
  <c r="AG3976" i="2" s="1"/>
  <c r="AF3968" i="2"/>
  <c r="AG3968" i="2" s="1"/>
  <c r="AF3960" i="2"/>
  <c r="AG3960" i="2" s="1"/>
  <c r="AF3952" i="2"/>
  <c r="AG3952" i="2" s="1"/>
  <c r="AF3944" i="2"/>
  <c r="AG3944" i="2" s="1"/>
  <c r="AF3936" i="2"/>
  <c r="AG3936" i="2" s="1"/>
  <c r="AF3928" i="2"/>
  <c r="AG3928" i="2" s="1"/>
  <c r="AF3920" i="2"/>
  <c r="AG3920" i="2" s="1"/>
  <c r="AF3912" i="2"/>
  <c r="AG3912" i="2" s="1"/>
  <c r="AF3904" i="2"/>
  <c r="AG3904" i="2" s="1"/>
  <c r="AF3896" i="2"/>
  <c r="AG3896" i="2" s="1"/>
  <c r="AF3888" i="2"/>
  <c r="AG3888" i="2" s="1"/>
  <c r="AF3880" i="2"/>
  <c r="AG3880" i="2" s="1"/>
  <c r="AF3872" i="2"/>
  <c r="AG3872" i="2" s="1"/>
  <c r="AF3864" i="2"/>
  <c r="AG3864" i="2" s="1"/>
  <c r="AF3856" i="2"/>
  <c r="AG3856" i="2" s="1"/>
  <c r="AF3848" i="2"/>
  <c r="AG3848" i="2" s="1"/>
  <c r="AF3840" i="2"/>
  <c r="AG3840" i="2" s="1"/>
  <c r="AF3832" i="2"/>
  <c r="AG3832" i="2" s="1"/>
  <c r="AF3824" i="2"/>
  <c r="AG3824" i="2" s="1"/>
  <c r="AF3816" i="2"/>
  <c r="AG3816" i="2" s="1"/>
  <c r="AF3808" i="2"/>
  <c r="AG3808" i="2" s="1"/>
  <c r="AF3800" i="2"/>
  <c r="AG3800" i="2" s="1"/>
  <c r="AF3792" i="2"/>
  <c r="AG3792" i="2" s="1"/>
  <c r="AF3784" i="2"/>
  <c r="AG3784" i="2" s="1"/>
  <c r="AF3776" i="2"/>
  <c r="AG3776" i="2" s="1"/>
  <c r="AF3768" i="2"/>
  <c r="AG3768" i="2" s="1"/>
  <c r="AF3760" i="2"/>
  <c r="AG3760" i="2" s="1"/>
  <c r="AF3752" i="2"/>
  <c r="AG3752" i="2" s="1"/>
  <c r="AF3744" i="2"/>
  <c r="AG3744" i="2" s="1"/>
  <c r="AF988" i="2"/>
  <c r="AG988" i="2" s="1"/>
  <c r="AF980" i="2"/>
  <c r="AG980" i="2" s="1"/>
  <c r="AF972" i="2"/>
  <c r="AG972" i="2" s="1"/>
  <c r="AF964" i="2"/>
  <c r="AG964" i="2" s="1"/>
  <c r="AF956" i="2"/>
  <c r="AG956" i="2" s="1"/>
  <c r="AF948" i="2"/>
  <c r="AG948" i="2" s="1"/>
  <c r="AF940" i="2"/>
  <c r="AG940" i="2" s="1"/>
  <c r="AF932" i="2"/>
  <c r="AG932" i="2" s="1"/>
  <c r="AF924" i="2"/>
  <c r="AG924" i="2" s="1"/>
  <c r="AF916" i="2"/>
  <c r="AG916" i="2" s="1"/>
  <c r="AF908" i="2"/>
  <c r="AG908" i="2" s="1"/>
  <c r="AF900" i="2"/>
  <c r="AG900" i="2" s="1"/>
  <c r="AF892" i="2"/>
  <c r="AG892" i="2" s="1"/>
  <c r="AF884" i="2"/>
  <c r="AG884" i="2" s="1"/>
  <c r="AF876" i="2"/>
  <c r="AG876" i="2" s="1"/>
  <c r="AF868" i="2"/>
  <c r="AG868" i="2" s="1"/>
  <c r="AF860" i="2"/>
  <c r="AG860" i="2" s="1"/>
  <c r="AF852" i="2"/>
  <c r="AG852" i="2" s="1"/>
  <c r="AF844" i="2"/>
  <c r="AG844" i="2" s="1"/>
  <c r="AF836" i="2"/>
  <c r="AG836" i="2" s="1"/>
  <c r="AF828" i="2"/>
  <c r="AG828" i="2" s="1"/>
  <c r="AF820" i="2"/>
  <c r="AG820" i="2" s="1"/>
  <c r="AF812" i="2"/>
  <c r="AG812" i="2" s="1"/>
  <c r="AF804" i="2"/>
  <c r="AG804" i="2" s="1"/>
  <c r="AF796" i="2"/>
  <c r="AG796" i="2" s="1"/>
  <c r="AF788" i="2"/>
  <c r="AG788" i="2" s="1"/>
  <c r="AF780" i="2"/>
  <c r="AG780" i="2" s="1"/>
  <c r="AF772" i="2"/>
  <c r="AG772" i="2" s="1"/>
  <c r="AF764" i="2"/>
  <c r="AG764" i="2" s="1"/>
  <c r="AF756" i="2"/>
  <c r="AG756" i="2" s="1"/>
  <c r="AF748" i="2"/>
  <c r="AG748" i="2" s="1"/>
  <c r="AF740" i="2"/>
  <c r="AG740" i="2" s="1"/>
  <c r="AF732" i="2"/>
  <c r="AG732" i="2" s="1"/>
  <c r="AF724" i="2"/>
  <c r="AG724" i="2" s="1"/>
  <c r="AF716" i="2"/>
  <c r="AG716" i="2" s="1"/>
  <c r="AF708" i="2"/>
  <c r="AG708" i="2" s="1"/>
  <c r="AF700" i="2"/>
  <c r="AG700" i="2" s="1"/>
  <c r="AF692" i="2"/>
  <c r="AG692" i="2" s="1"/>
  <c r="AF684" i="2"/>
  <c r="AG684" i="2" s="1"/>
  <c r="AF676" i="2"/>
  <c r="AG676" i="2" s="1"/>
  <c r="AF668" i="2"/>
  <c r="AG668" i="2" s="1"/>
  <c r="AF660" i="2"/>
  <c r="AG660" i="2" s="1"/>
  <c r="AF652" i="2"/>
  <c r="AG652" i="2" s="1"/>
  <c r="AF644" i="2"/>
  <c r="AG644" i="2" s="1"/>
  <c r="AF636" i="2"/>
  <c r="AG636" i="2" s="1"/>
  <c r="AF628" i="2"/>
  <c r="AG628" i="2" s="1"/>
  <c r="AF620" i="2"/>
  <c r="AG620" i="2" s="1"/>
  <c r="AF612" i="2"/>
  <c r="AG612" i="2" s="1"/>
  <c r="AF604" i="2"/>
  <c r="AG604" i="2" s="1"/>
  <c r="AF596" i="2"/>
  <c r="AG596" i="2" s="1"/>
  <c r="AF588" i="2"/>
  <c r="AG588" i="2" s="1"/>
  <c r="AF580" i="2"/>
  <c r="AG580" i="2" s="1"/>
  <c r="AF572" i="2"/>
  <c r="AG572" i="2" s="1"/>
  <c r="AF564" i="2"/>
  <c r="AG564" i="2" s="1"/>
  <c r="AF556" i="2"/>
  <c r="AG556" i="2" s="1"/>
  <c r="AF548" i="2"/>
  <c r="AG548" i="2" s="1"/>
  <c r="AF540" i="2"/>
  <c r="AG540" i="2" s="1"/>
  <c r="AF532" i="2"/>
  <c r="AG532" i="2" s="1"/>
  <c r="AF524" i="2"/>
  <c r="AG524" i="2" s="1"/>
  <c r="AF516" i="2"/>
  <c r="AG516" i="2" s="1"/>
  <c r="AF508" i="2"/>
  <c r="AG508" i="2" s="1"/>
  <c r="AF500" i="2"/>
  <c r="AG500" i="2" s="1"/>
  <c r="AF492" i="2"/>
  <c r="AG492" i="2" s="1"/>
  <c r="AF484" i="2"/>
  <c r="AG484" i="2" s="1"/>
  <c r="AF476" i="2"/>
  <c r="AG476" i="2" s="1"/>
  <c r="AF468" i="2"/>
  <c r="AG468" i="2" s="1"/>
  <c r="AF460" i="2"/>
  <c r="AG460" i="2" s="1"/>
  <c r="AF452" i="2"/>
  <c r="AG452" i="2" s="1"/>
  <c r="AF444" i="2"/>
  <c r="AG444" i="2" s="1"/>
  <c r="AF436" i="2"/>
  <c r="AG436" i="2" s="1"/>
  <c r="AF428" i="2"/>
  <c r="AG428" i="2" s="1"/>
  <c r="AF420" i="2"/>
  <c r="AG420" i="2" s="1"/>
  <c r="AF412" i="2"/>
  <c r="AG412" i="2" s="1"/>
  <c r="AF404" i="2"/>
  <c r="AG404" i="2" s="1"/>
  <c r="AF396" i="2"/>
  <c r="AG396" i="2" s="1"/>
  <c r="AF388" i="2"/>
  <c r="AG388" i="2" s="1"/>
  <c r="AF380" i="2"/>
  <c r="AG380" i="2" s="1"/>
  <c r="AF372" i="2"/>
  <c r="AG372" i="2" s="1"/>
  <c r="AF364" i="2"/>
  <c r="AG364" i="2" s="1"/>
  <c r="AF356" i="2"/>
  <c r="AG356" i="2" s="1"/>
  <c r="AF348" i="2"/>
  <c r="AG348" i="2" s="1"/>
  <c r="AF340" i="2"/>
  <c r="AG340" i="2" s="1"/>
  <c r="AE2045" i="2"/>
  <c r="AF1850" i="2"/>
  <c r="AG1850" i="2" s="1"/>
  <c r="AF1834" i="2"/>
  <c r="AG1834" i="2" s="1"/>
  <c r="AF1826" i="2"/>
  <c r="AG1826" i="2" s="1"/>
  <c r="AF1818" i="2"/>
  <c r="AG1818" i="2" s="1"/>
  <c r="AF1810" i="2"/>
  <c r="AG1810" i="2" s="1"/>
  <c r="AF1794" i="2"/>
  <c r="AG1794" i="2" s="1"/>
  <c r="AF1786" i="2"/>
  <c r="AG1786" i="2" s="1"/>
  <c r="AF1778" i="2"/>
  <c r="AG1778" i="2" s="1"/>
  <c r="AF1770" i="2"/>
  <c r="AG1770" i="2" s="1"/>
  <c r="AF1762" i="2"/>
  <c r="AG1762" i="2" s="1"/>
  <c r="AF1754" i="2"/>
  <c r="AG1754" i="2" s="1"/>
  <c r="AF1746" i="2"/>
  <c r="AG1746" i="2" s="1"/>
  <c r="AF1738" i="2"/>
  <c r="AG1738" i="2" s="1"/>
  <c r="AF1722" i="2"/>
  <c r="AG1722" i="2" s="1"/>
  <c r="AF1714" i="2"/>
  <c r="AG1714" i="2" s="1"/>
  <c r="AF1706" i="2"/>
  <c r="AG1706" i="2" s="1"/>
  <c r="AF1698" i="2"/>
  <c r="AG1698" i="2" s="1"/>
  <c r="AF1682" i="2"/>
  <c r="AG1682" i="2" s="1"/>
  <c r="AF1674" i="2"/>
  <c r="AG1674" i="2" s="1"/>
  <c r="AF1658" i="2"/>
  <c r="AG1658" i="2" s="1"/>
  <c r="AF1650" i="2"/>
  <c r="AG1650" i="2" s="1"/>
  <c r="AF1642" i="2"/>
  <c r="AG1642" i="2" s="1"/>
  <c r="AF1634" i="2"/>
  <c r="AG1634" i="2" s="1"/>
  <c r="AF1626" i="2"/>
  <c r="AG1626" i="2" s="1"/>
  <c r="AF1618" i="2"/>
  <c r="AG1618" i="2" s="1"/>
  <c r="AF1610" i="2"/>
  <c r="AG1610" i="2" s="1"/>
  <c r="AF1602" i="2"/>
  <c r="AG1602" i="2" s="1"/>
  <c r="AF1586" i="2"/>
  <c r="AG1586" i="2" s="1"/>
  <c r="AF1578" i="2"/>
  <c r="AG1578" i="2" s="1"/>
  <c r="AF1570" i="2"/>
  <c r="AG1570" i="2" s="1"/>
  <c r="AF1562" i="2"/>
  <c r="AG1562" i="2" s="1"/>
  <c r="AF1554" i="2"/>
  <c r="AG1554" i="2" s="1"/>
  <c r="AF1546" i="2"/>
  <c r="AG1546" i="2" s="1"/>
  <c r="AF1538" i="2"/>
  <c r="AG1538" i="2" s="1"/>
  <c r="AF1530" i="2"/>
  <c r="AG1530" i="2" s="1"/>
  <c r="AF1522" i="2"/>
  <c r="AG1522" i="2" s="1"/>
  <c r="AF1514" i="2"/>
  <c r="AG1514" i="2" s="1"/>
  <c r="AF1506" i="2"/>
  <c r="AG1506" i="2" s="1"/>
  <c r="AF1498" i="2"/>
  <c r="AG1498" i="2" s="1"/>
  <c r="AF1490" i="2"/>
  <c r="AG1490" i="2" s="1"/>
  <c r="AF1482" i="2"/>
  <c r="AG1482" i="2" s="1"/>
  <c r="AF1474" i="2"/>
  <c r="AG1474" i="2" s="1"/>
  <c r="AF1466" i="2"/>
  <c r="AG1466" i="2" s="1"/>
  <c r="AF1458" i="2"/>
  <c r="AG1458" i="2" s="1"/>
  <c r="AF1450" i="2"/>
  <c r="AG1450" i="2" s="1"/>
  <c r="AF1442" i="2"/>
  <c r="AG1442" i="2" s="1"/>
  <c r="AF1434" i="2"/>
  <c r="AG1434" i="2" s="1"/>
  <c r="AF1426" i="2"/>
  <c r="AG1426" i="2" s="1"/>
  <c r="AF1418" i="2"/>
  <c r="AG1418" i="2" s="1"/>
  <c r="AF1410" i="2"/>
  <c r="AG1410" i="2" s="1"/>
  <c r="AF1402" i="2"/>
  <c r="AG1402" i="2" s="1"/>
  <c r="AF1386" i="2"/>
  <c r="AG1386" i="2" s="1"/>
  <c r="AF1378" i="2"/>
  <c r="AG1378" i="2" s="1"/>
  <c r="AF1370" i="2"/>
  <c r="AG1370" i="2" s="1"/>
  <c r="AF1354" i="2"/>
  <c r="AG1354" i="2" s="1"/>
  <c r="AF1346" i="2"/>
  <c r="AG1346" i="2" s="1"/>
  <c r="AF1338" i="2"/>
  <c r="AG1338" i="2" s="1"/>
  <c r="AF1330" i="2"/>
  <c r="AG1330" i="2" s="1"/>
  <c r="AF1322" i="2"/>
  <c r="AG1322" i="2" s="1"/>
  <c r="AF1314" i="2"/>
  <c r="AG1314" i="2" s="1"/>
  <c r="AF1306" i="2"/>
  <c r="AG1306" i="2" s="1"/>
  <c r="AF1298" i="2"/>
  <c r="AG1298" i="2" s="1"/>
  <c r="AF1290" i="2"/>
  <c r="AG1290" i="2" s="1"/>
  <c r="AF1282" i="2"/>
  <c r="AG1282" i="2" s="1"/>
  <c r="AF1274" i="2"/>
  <c r="AG1274" i="2" s="1"/>
  <c r="AF1258" i="2"/>
  <c r="AG1258" i="2" s="1"/>
  <c r="AF1250" i="2"/>
  <c r="AG1250" i="2" s="1"/>
  <c r="AF1242" i="2"/>
  <c r="AG1242" i="2" s="1"/>
  <c r="AF1234" i="2"/>
  <c r="AG1234" i="2" s="1"/>
  <c r="AF1226" i="2"/>
  <c r="AG1226" i="2" s="1"/>
  <c r="AF1210" i="2"/>
  <c r="AG1210" i="2" s="1"/>
  <c r="AF1202" i="2"/>
  <c r="AG1202" i="2" s="1"/>
  <c r="AF1186" i="2"/>
  <c r="AG1186" i="2" s="1"/>
  <c r="AF1178" i="2"/>
  <c r="AG1178" i="2" s="1"/>
  <c r="AF1170" i="2"/>
  <c r="AG1170" i="2" s="1"/>
  <c r="AF1162" i="2"/>
  <c r="AG1162" i="2" s="1"/>
  <c r="AF1146" i="2"/>
  <c r="AG1146" i="2" s="1"/>
  <c r="AF1138" i="2"/>
  <c r="AG1138" i="2" s="1"/>
  <c r="AF1122" i="2"/>
  <c r="AG1122" i="2" s="1"/>
  <c r="AF1114" i="2"/>
  <c r="AG1114" i="2" s="1"/>
  <c r="AF1106" i="2"/>
  <c r="AG1106" i="2" s="1"/>
  <c r="AF1098" i="2"/>
  <c r="AG1098" i="2" s="1"/>
  <c r="AF1082" i="2"/>
  <c r="AG1082" i="2" s="1"/>
  <c r="AF1074" i="2"/>
  <c r="AG1074" i="2" s="1"/>
  <c r="AF1066" i="2"/>
  <c r="AG1066" i="2" s="1"/>
  <c r="AF1058" i="2"/>
  <c r="AG1058" i="2" s="1"/>
  <c r="AF1050" i="2"/>
  <c r="AG1050" i="2" s="1"/>
  <c r="AF1042" i="2"/>
  <c r="AG1042" i="2" s="1"/>
  <c r="AF1034" i="2"/>
  <c r="AG1034" i="2" s="1"/>
  <c r="AF1026" i="2"/>
  <c r="AG1026" i="2" s="1"/>
  <c r="AF1018" i="2"/>
  <c r="AG1018" i="2" s="1"/>
  <c r="AF1010" i="2"/>
  <c r="AG1010" i="2" s="1"/>
  <c r="AF1002" i="2"/>
  <c r="AG1002" i="2" s="1"/>
  <c r="AF994" i="2"/>
  <c r="AG994" i="2" s="1"/>
  <c r="AF986" i="2"/>
  <c r="AG986" i="2" s="1"/>
  <c r="AF978" i="2"/>
  <c r="AG978" i="2" s="1"/>
  <c r="AF970" i="2"/>
  <c r="AG970" i="2" s="1"/>
  <c r="AF954" i="2"/>
  <c r="AG954" i="2" s="1"/>
  <c r="AF938" i="2"/>
  <c r="AG938" i="2" s="1"/>
  <c r="AF930" i="2"/>
  <c r="AG930" i="2" s="1"/>
  <c r="AF922" i="2"/>
  <c r="AG922" i="2" s="1"/>
  <c r="AF914" i="2"/>
  <c r="AG914" i="2" s="1"/>
  <c r="AF906" i="2"/>
  <c r="AG906" i="2" s="1"/>
  <c r="AF898" i="2"/>
  <c r="AG898" i="2" s="1"/>
  <c r="AF890" i="2"/>
  <c r="AG890" i="2" s="1"/>
  <c r="AF882" i="2"/>
  <c r="AG882" i="2" s="1"/>
  <c r="AF874" i="2"/>
  <c r="AG874" i="2" s="1"/>
  <c r="AF866" i="2"/>
  <c r="AG866" i="2" s="1"/>
  <c r="AF858" i="2"/>
  <c r="AG858" i="2" s="1"/>
  <c r="AF850" i="2"/>
  <c r="AG850" i="2" s="1"/>
  <c r="AF842" i="2"/>
  <c r="AG842" i="2" s="1"/>
  <c r="AF834" i="2"/>
  <c r="AG834" i="2" s="1"/>
  <c r="AF826" i="2"/>
  <c r="AG826" i="2" s="1"/>
  <c r="AF810" i="2"/>
  <c r="AG810" i="2" s="1"/>
  <c r="AF802" i="2"/>
  <c r="AG802" i="2" s="1"/>
  <c r="AF794" i="2"/>
  <c r="AG794" i="2" s="1"/>
  <c r="AF786" i="2"/>
  <c r="AG786" i="2" s="1"/>
  <c r="AF778" i="2"/>
  <c r="AG778" i="2" s="1"/>
  <c r="AF770" i="2"/>
  <c r="AG770" i="2" s="1"/>
  <c r="AE1594" i="2"/>
  <c r="AE1586" i="2"/>
  <c r="AE1578" i="2"/>
  <c r="AE1570" i="2"/>
  <c r="AE1562" i="2"/>
  <c r="AE1554" i="2"/>
  <c r="AE1546" i="2"/>
  <c r="AE1538" i="2"/>
  <c r="AE1530" i="2"/>
  <c r="AE1522" i="2"/>
  <c r="AE1514" i="2"/>
  <c r="AE1506" i="2"/>
  <c r="AE1498" i="2"/>
  <c r="AE1490" i="2"/>
  <c r="AE1482" i="2"/>
  <c r="AE1474" i="2"/>
  <c r="AE1466" i="2"/>
  <c r="AE1458" i="2"/>
  <c r="AE1450" i="2"/>
  <c r="AE1442" i="2"/>
  <c r="AE1434" i="2"/>
  <c r="AE1426" i="2"/>
  <c r="AE1418" i="2"/>
  <c r="AE1410" i="2"/>
  <c r="AE1402" i="2"/>
  <c r="AE1394" i="2"/>
  <c r="AE1386" i="2"/>
  <c r="AE1378" i="2"/>
  <c r="AE1362" i="2"/>
  <c r="AE1354" i="2"/>
  <c r="AE1338" i="2"/>
  <c r="AE1330" i="2"/>
  <c r="AE1322" i="2"/>
  <c r="AE1314" i="2"/>
  <c r="AE1306" i="2"/>
  <c r="AE1298" i="2"/>
  <c r="AE1290" i="2"/>
  <c r="AE1274" i="2"/>
  <c r="AE1266" i="2"/>
  <c r="AE1258" i="2"/>
  <c r="AE1242" i="2"/>
  <c r="AE1234" i="2"/>
  <c r="AE1226" i="2"/>
  <c r="AE1218" i="2"/>
  <c r="AE1202" i="2"/>
  <c r="AE1194" i="2"/>
  <c r="AE1186" i="2"/>
  <c r="AE1178" i="2"/>
  <c r="AE1170" i="2"/>
  <c r="AE1162" i="2"/>
  <c r="AE1154" i="2"/>
  <c r="AE1146" i="2"/>
  <c r="AE1138" i="2"/>
  <c r="AE1130" i="2"/>
  <c r="AE3928" i="2"/>
  <c r="AH3928" i="2" s="1"/>
  <c r="AE3920" i="2"/>
  <c r="AH3920" i="2" s="1"/>
  <c r="AE3912" i="2"/>
  <c r="AH3912" i="2" s="1"/>
  <c r="AE3904" i="2"/>
  <c r="AH3904" i="2" s="1"/>
  <c r="AE3896" i="2"/>
  <c r="AH3896" i="2" s="1"/>
  <c r="AE3888" i="2"/>
  <c r="AH3888" i="2" s="1"/>
  <c r="AE3880" i="2"/>
  <c r="AH3880" i="2" s="1"/>
  <c r="AE3872" i="2"/>
  <c r="AH3872" i="2" s="1"/>
  <c r="AE3864" i="2"/>
  <c r="AH3864" i="2" s="1"/>
  <c r="AE3856" i="2"/>
  <c r="AH3856" i="2" s="1"/>
  <c r="AE3848" i="2"/>
  <c r="AH3848" i="2" s="1"/>
  <c r="AE3840" i="2"/>
  <c r="AH3840" i="2" s="1"/>
  <c r="AE3832" i="2"/>
  <c r="AH3832" i="2" s="1"/>
  <c r="AE3824" i="2"/>
  <c r="AH3824" i="2" s="1"/>
  <c r="AE3816" i="2"/>
  <c r="AH3816" i="2" s="1"/>
  <c r="AE3808" i="2"/>
  <c r="AH3808" i="2" s="1"/>
  <c r="AE3800" i="2"/>
  <c r="AH3800" i="2" s="1"/>
  <c r="AE3792" i="2"/>
  <c r="AH3792" i="2" s="1"/>
  <c r="AE3784" i="2"/>
  <c r="AH3784" i="2" s="1"/>
  <c r="AE3776" i="2"/>
  <c r="AH3776" i="2" s="1"/>
  <c r="AE3768" i="2"/>
  <c r="AH3768" i="2" s="1"/>
  <c r="AE3760" i="2"/>
  <c r="AH3760" i="2" s="1"/>
  <c r="AE3752" i="2"/>
  <c r="AH3752" i="2" s="1"/>
  <c r="AE3744" i="2"/>
  <c r="AH3744" i="2" s="1"/>
  <c r="AF762" i="2"/>
  <c r="AG762" i="2" s="1"/>
  <c r="AF754" i="2"/>
  <c r="AG754" i="2" s="1"/>
  <c r="AF746" i="2"/>
  <c r="AG746" i="2" s="1"/>
  <c r="AF738" i="2"/>
  <c r="AG738" i="2" s="1"/>
  <c r="AF730" i="2"/>
  <c r="AG730" i="2" s="1"/>
  <c r="AF722" i="2"/>
  <c r="AG722" i="2" s="1"/>
  <c r="AF714" i="2"/>
  <c r="AG714" i="2" s="1"/>
  <c r="AF706" i="2"/>
  <c r="AG706" i="2" s="1"/>
  <c r="AF698" i="2"/>
  <c r="AG698" i="2" s="1"/>
  <c r="AF690" i="2"/>
  <c r="AG690" i="2" s="1"/>
  <c r="AF682" i="2"/>
  <c r="AG682" i="2" s="1"/>
  <c r="AF674" i="2"/>
  <c r="AG674" i="2" s="1"/>
  <c r="AF666" i="2"/>
  <c r="AG666" i="2" s="1"/>
  <c r="AF658" i="2"/>
  <c r="AG658" i="2" s="1"/>
  <c r="AF650" i="2"/>
  <c r="AG650" i="2" s="1"/>
  <c r="AF642" i="2"/>
  <c r="AG642" i="2" s="1"/>
  <c r="AF634" i="2"/>
  <c r="AG634" i="2" s="1"/>
  <c r="AF626" i="2"/>
  <c r="AG626" i="2" s="1"/>
  <c r="AF618" i="2"/>
  <c r="AG618" i="2" s="1"/>
  <c r="AF610" i="2"/>
  <c r="AG610" i="2" s="1"/>
  <c r="AF602" i="2"/>
  <c r="AG602" i="2" s="1"/>
  <c r="AF594" i="2"/>
  <c r="AG594" i="2" s="1"/>
  <c r="AF586" i="2"/>
  <c r="AG586" i="2" s="1"/>
  <c r="AF578" i="2"/>
  <c r="AG578" i="2" s="1"/>
  <c r="AF570" i="2"/>
  <c r="AG570" i="2" s="1"/>
  <c r="AF562" i="2"/>
  <c r="AG562" i="2" s="1"/>
  <c r="AF554" i="2"/>
  <c r="AG554" i="2" s="1"/>
  <c r="AF546" i="2"/>
  <c r="AG546" i="2" s="1"/>
  <c r="AF538" i="2"/>
  <c r="AG538" i="2" s="1"/>
  <c r="AF530" i="2"/>
  <c r="AG530" i="2" s="1"/>
  <c r="AF522" i="2"/>
  <c r="AG522" i="2" s="1"/>
  <c r="AF506" i="2"/>
  <c r="AG506" i="2" s="1"/>
  <c r="AF498" i="2"/>
  <c r="AG498" i="2" s="1"/>
  <c r="AF490" i="2"/>
  <c r="AG490" i="2" s="1"/>
  <c r="AF482" i="2"/>
  <c r="AG482" i="2" s="1"/>
  <c r="AF474" i="2"/>
  <c r="AG474" i="2" s="1"/>
  <c r="AF466" i="2"/>
  <c r="AG466" i="2" s="1"/>
  <c r="AF458" i="2"/>
  <c r="AG458" i="2" s="1"/>
  <c r="AF450" i="2"/>
  <c r="AG450" i="2" s="1"/>
  <c r="AF434" i="2"/>
  <c r="AG434" i="2" s="1"/>
  <c r="AF426" i="2"/>
  <c r="AG426" i="2" s="1"/>
  <c r="AF418" i="2"/>
  <c r="AG418" i="2" s="1"/>
  <c r="AF402" i="2"/>
  <c r="AG402" i="2" s="1"/>
  <c r="AF394" i="2"/>
  <c r="AG394" i="2" s="1"/>
  <c r="AF386" i="2"/>
  <c r="AG386" i="2" s="1"/>
  <c r="AF378" i="2"/>
  <c r="AG378" i="2" s="1"/>
  <c r="AF370" i="2"/>
  <c r="AG370" i="2" s="1"/>
  <c r="AF362" i="2"/>
  <c r="AG362" i="2" s="1"/>
  <c r="AF354" i="2"/>
  <c r="AG354" i="2" s="1"/>
  <c r="AF346" i="2"/>
  <c r="AG346" i="2" s="1"/>
  <c r="AF338" i="2"/>
  <c r="AG338" i="2" s="1"/>
  <c r="AE2043" i="2"/>
  <c r="AE2035" i="2"/>
  <c r="AE2027" i="2"/>
  <c r="AE2019" i="2"/>
  <c r="AE2011" i="2"/>
  <c r="AE2003" i="2"/>
  <c r="AE1995" i="2"/>
  <c r="AE1987" i="2"/>
  <c r="AE1979" i="2"/>
  <c r="AE1971" i="2"/>
  <c r="AE1122" i="2"/>
  <c r="AE1106" i="2"/>
  <c r="AE1098" i="2"/>
  <c r="AE1090" i="2"/>
  <c r="AE1082" i="2"/>
  <c r="AE1074" i="2"/>
  <c r="AE1066" i="2"/>
  <c r="AE1058" i="2"/>
  <c r="AE1050" i="2"/>
  <c r="AE1042" i="2"/>
  <c r="AE1034" i="2"/>
  <c r="AE1026" i="2"/>
  <c r="AE1018" i="2"/>
  <c r="AE1010" i="2"/>
  <c r="AE1002" i="2"/>
  <c r="AE994" i="2"/>
  <c r="AE986" i="2"/>
  <c r="AE970" i="2"/>
  <c r="AE962" i="2"/>
  <c r="AE954" i="2"/>
  <c r="AE938" i="2"/>
  <c r="AE930" i="2"/>
  <c r="AE922" i="2"/>
  <c r="AE914" i="2"/>
  <c r="AE906" i="2"/>
  <c r="AE898" i="2"/>
  <c r="AE882" i="2"/>
  <c r="AE866" i="2"/>
  <c r="AE858" i="2"/>
  <c r="AE850" i="2"/>
  <c r="AE842" i="2"/>
  <c r="AE834" i="2"/>
  <c r="AE826" i="2"/>
  <c r="AE818" i="2"/>
  <c r="AE802" i="2"/>
  <c r="AE794" i="2"/>
  <c r="AE786" i="2"/>
  <c r="AE778" i="2"/>
  <c r="AE770" i="2"/>
  <c r="AE762" i="2"/>
  <c r="AE746" i="2"/>
  <c r="AE738" i="2"/>
  <c r="AE730" i="2"/>
  <c r="AE722" i="2"/>
  <c r="AE706" i="2"/>
  <c r="AE698" i="2"/>
  <c r="AE690" i="2"/>
  <c r="AE666" i="2"/>
  <c r="AH666" i="2" s="1"/>
  <c r="AE658" i="2"/>
  <c r="AH658" i="2" s="1"/>
  <c r="AE642" i="2"/>
  <c r="AE634" i="2"/>
  <c r="AE626" i="2"/>
  <c r="AE610" i="2"/>
  <c r="AE602" i="2"/>
  <c r="AE594" i="2"/>
  <c r="AE586" i="2"/>
  <c r="AE570" i="2"/>
  <c r="AE554" i="2"/>
  <c r="AE546" i="2"/>
  <c r="AE538" i="2"/>
  <c r="AE530" i="2"/>
  <c r="AE522" i="2"/>
  <c r="AE506" i="2"/>
  <c r="AE498" i="2"/>
  <c r="AE490" i="2"/>
  <c r="AE482" i="2"/>
  <c r="AE474" i="2"/>
  <c r="AE466" i="2"/>
  <c r="AE458" i="2"/>
  <c r="AE450" i="2"/>
  <c r="AE442" i="2"/>
  <c r="AE434" i="2"/>
  <c r="AE426" i="2"/>
  <c r="AE418" i="2"/>
  <c r="AE410" i="2"/>
  <c r="AE402" i="2"/>
  <c r="AE394" i="2"/>
  <c r="AE386" i="2"/>
  <c r="AE378" i="2"/>
  <c r="AE370" i="2"/>
  <c r="AE362" i="2"/>
  <c r="AE354" i="2"/>
  <c r="AE346" i="2"/>
  <c r="AE338" i="2"/>
  <c r="AE2663" i="2"/>
  <c r="AE2647" i="2"/>
  <c r="AF2045" i="2"/>
  <c r="AG2045" i="2" s="1"/>
  <c r="AF2037" i="2"/>
  <c r="AG2037" i="2" s="1"/>
  <c r="AF2029" i="2"/>
  <c r="AG2029" i="2" s="1"/>
  <c r="AF2021" i="2"/>
  <c r="AG2021" i="2" s="1"/>
  <c r="AF2013" i="2"/>
  <c r="AG2013" i="2" s="1"/>
  <c r="AF2005" i="2"/>
  <c r="AG2005" i="2" s="1"/>
  <c r="AF1997" i="2"/>
  <c r="AG1997" i="2" s="1"/>
  <c r="AF1989" i="2"/>
  <c r="AG1989" i="2" s="1"/>
  <c r="AF1981" i="2"/>
  <c r="AG1981" i="2" s="1"/>
  <c r="AF1973" i="2"/>
  <c r="AG1973" i="2" s="1"/>
  <c r="AF1965" i="2"/>
  <c r="AG1965" i="2" s="1"/>
  <c r="AF1957" i="2"/>
  <c r="AG1957" i="2" s="1"/>
  <c r="AF1949" i="2"/>
  <c r="AG1949" i="2" s="1"/>
  <c r="AF1941" i="2"/>
  <c r="AG1941" i="2" s="1"/>
  <c r="AF1933" i="2"/>
  <c r="AG1933" i="2" s="1"/>
  <c r="AF1925" i="2"/>
  <c r="AG1925" i="2" s="1"/>
  <c r="AF1917" i="2"/>
  <c r="AG1917" i="2" s="1"/>
  <c r="AF1909" i="2"/>
  <c r="AG1909" i="2" s="1"/>
  <c r="AF1901" i="2"/>
  <c r="AG1901" i="2" s="1"/>
  <c r="AF1893" i="2"/>
  <c r="AG1893" i="2" s="1"/>
  <c r="AF1885" i="2"/>
  <c r="AG1885" i="2" s="1"/>
  <c r="AF1877" i="2"/>
  <c r="AG1877" i="2" s="1"/>
  <c r="AF1869" i="2"/>
  <c r="AG1869" i="2" s="1"/>
  <c r="AF1861" i="2"/>
  <c r="AG1861" i="2" s="1"/>
  <c r="AF1853" i="2"/>
  <c r="AG1853" i="2" s="1"/>
  <c r="AF1845" i="2"/>
  <c r="AG1845" i="2" s="1"/>
  <c r="AF1837" i="2"/>
  <c r="AG1837" i="2" s="1"/>
  <c r="AF1829" i="2"/>
  <c r="AG1829" i="2" s="1"/>
  <c r="AF1821" i="2"/>
  <c r="AG1821" i="2" s="1"/>
  <c r="AF1813" i="2"/>
  <c r="AG1813" i="2" s="1"/>
  <c r="AF1797" i="2"/>
  <c r="AG1797" i="2" s="1"/>
  <c r="AF1789" i="2"/>
  <c r="AG1789" i="2" s="1"/>
  <c r="AF1781" i="2"/>
  <c r="AG1781" i="2" s="1"/>
  <c r="AF1773" i="2"/>
  <c r="AG1773" i="2" s="1"/>
  <c r="AF1765" i="2"/>
  <c r="AG1765" i="2" s="1"/>
  <c r="AF1757" i="2"/>
  <c r="AG1757" i="2" s="1"/>
  <c r="AF1749" i="2"/>
  <c r="AG1749" i="2" s="1"/>
  <c r="AF1741" i="2"/>
  <c r="AG1741" i="2" s="1"/>
  <c r="AF1733" i="2"/>
  <c r="AG1733" i="2" s="1"/>
  <c r="AF1725" i="2"/>
  <c r="AG1725" i="2" s="1"/>
  <c r="AF1717" i="2"/>
  <c r="AG1717" i="2" s="1"/>
  <c r="AF1709" i="2"/>
  <c r="AG1709" i="2" s="1"/>
  <c r="AF1701" i="2"/>
  <c r="AG1701" i="2" s="1"/>
  <c r="AF1677" i="2"/>
  <c r="AG1677" i="2" s="1"/>
  <c r="AF1669" i="2"/>
  <c r="AG1669" i="2" s="1"/>
  <c r="AF1661" i="2"/>
  <c r="AG1661" i="2" s="1"/>
  <c r="AF1653" i="2"/>
  <c r="AG1653" i="2" s="1"/>
  <c r="AF1645" i="2"/>
  <c r="AG1645" i="2" s="1"/>
  <c r="AF1629" i="2"/>
  <c r="AG1629" i="2" s="1"/>
  <c r="AE1056" i="2"/>
  <c r="AE752" i="2"/>
  <c r="AE2010" i="2"/>
  <c r="AH2010" i="2" s="1"/>
  <c r="AE2642" i="2"/>
  <c r="AE754" i="2"/>
  <c r="AF2043" i="2"/>
  <c r="AG2043" i="2" s="1"/>
  <c r="AF2035" i="2"/>
  <c r="AG2035" i="2" s="1"/>
  <c r="AF2027" i="2"/>
  <c r="AG2027" i="2" s="1"/>
  <c r="AF2019" i="2"/>
  <c r="AG2019" i="2" s="1"/>
  <c r="AF2011" i="2"/>
  <c r="AG2011" i="2" s="1"/>
  <c r="AF2003" i="2"/>
  <c r="AG2003" i="2" s="1"/>
  <c r="AF1995" i="2"/>
  <c r="AG1995" i="2" s="1"/>
  <c r="AF1987" i="2"/>
  <c r="AG1987" i="2" s="1"/>
  <c r="AF1979" i="2"/>
  <c r="AG1979" i="2" s="1"/>
  <c r="AF1971" i="2"/>
  <c r="AG1971" i="2" s="1"/>
  <c r="AF1963" i="2"/>
  <c r="AG1963" i="2" s="1"/>
  <c r="AF1955" i="2"/>
  <c r="AG1955" i="2" s="1"/>
  <c r="AF1947" i="2"/>
  <c r="AG1947" i="2" s="1"/>
  <c r="AF1939" i="2"/>
  <c r="AG1939" i="2" s="1"/>
  <c r="AF1931" i="2"/>
  <c r="AG1931" i="2" s="1"/>
  <c r="AF1923" i="2"/>
  <c r="AG1923" i="2" s="1"/>
  <c r="AF1915" i="2"/>
  <c r="AG1915" i="2" s="1"/>
  <c r="AF1899" i="2"/>
  <c r="AG1899" i="2" s="1"/>
  <c r="AF1891" i="2"/>
  <c r="AG1891" i="2" s="1"/>
  <c r="AF1883" i="2"/>
  <c r="AG1883" i="2" s="1"/>
  <c r="AF1867" i="2"/>
  <c r="AG1867" i="2" s="1"/>
  <c r="AF1859" i="2"/>
  <c r="AG1859" i="2" s="1"/>
  <c r="AF1851" i="2"/>
  <c r="AG1851" i="2" s="1"/>
  <c r="AF1843" i="2"/>
  <c r="AG1843" i="2" s="1"/>
  <c r="AF1835" i="2"/>
  <c r="AG1835" i="2" s="1"/>
  <c r="AF1827" i="2"/>
  <c r="AG1827" i="2" s="1"/>
  <c r="AF1819" i="2"/>
  <c r="AG1819" i="2" s="1"/>
  <c r="AF1811" i="2"/>
  <c r="AG1811" i="2" s="1"/>
  <c r="AF1803" i="2"/>
  <c r="AG1803" i="2" s="1"/>
  <c r="AF1795" i="2"/>
  <c r="AG1795" i="2" s="1"/>
  <c r="AF1787" i="2"/>
  <c r="AG1787" i="2" s="1"/>
  <c r="AF1779" i="2"/>
  <c r="AG1779" i="2" s="1"/>
  <c r="AF1771" i="2"/>
  <c r="AG1771" i="2" s="1"/>
  <c r="AF1755" i="2"/>
  <c r="AG1755" i="2" s="1"/>
  <c r="AF1747" i="2"/>
  <c r="AG1747" i="2" s="1"/>
  <c r="AF1739" i="2"/>
  <c r="AG1739" i="2" s="1"/>
  <c r="AF1731" i="2"/>
  <c r="AG1731" i="2" s="1"/>
  <c r="AF1723" i="2"/>
  <c r="AG1723" i="2" s="1"/>
  <c r="AF1715" i="2"/>
  <c r="AG1715" i="2" s="1"/>
  <c r="AF1707" i="2"/>
  <c r="AG1707" i="2" s="1"/>
  <c r="AF1699" i="2"/>
  <c r="AG1699" i="2" s="1"/>
  <c r="AF1691" i="2"/>
  <c r="AG1691" i="2" s="1"/>
  <c r="AF1651" i="2"/>
  <c r="AG1651" i="2" s="1"/>
  <c r="AF1635" i="2"/>
  <c r="AG1635" i="2" s="1"/>
  <c r="AF1627" i="2"/>
  <c r="AG1627" i="2" s="1"/>
  <c r="AF1619" i="2"/>
  <c r="AG1619" i="2" s="1"/>
  <c r="AF1611" i="2"/>
  <c r="AG1611" i="2" s="1"/>
  <c r="AF1595" i="2"/>
  <c r="AG1595" i="2" s="1"/>
  <c r="AF1579" i="2"/>
  <c r="AG1579" i="2" s="1"/>
  <c r="AF1563" i="2"/>
  <c r="AG1563" i="2" s="1"/>
  <c r="AF1555" i="2"/>
  <c r="AG1555" i="2" s="1"/>
  <c r="AF1547" i="2"/>
  <c r="AG1547" i="2" s="1"/>
  <c r="AF1539" i="2"/>
  <c r="AG1539" i="2" s="1"/>
  <c r="AF1523" i="2"/>
  <c r="AG1523" i="2" s="1"/>
  <c r="AF1515" i="2"/>
  <c r="AG1515" i="2" s="1"/>
  <c r="AF1507" i="2"/>
  <c r="AG1507" i="2" s="1"/>
  <c r="AF1499" i="2"/>
  <c r="AG1499" i="2" s="1"/>
  <c r="AF1491" i="2"/>
  <c r="AG1491" i="2" s="1"/>
  <c r="AF1483" i="2"/>
  <c r="AG1483" i="2" s="1"/>
  <c r="AF1475" i="2"/>
  <c r="AG1475" i="2" s="1"/>
  <c r="AF1467" i="2"/>
  <c r="AG1467" i="2" s="1"/>
  <c r="AF1459" i="2"/>
  <c r="AG1459" i="2" s="1"/>
  <c r="AF1451" i="2"/>
  <c r="AG1451" i="2" s="1"/>
  <c r="AF1443" i="2"/>
  <c r="AG1443" i="2" s="1"/>
  <c r="AF1435" i="2"/>
  <c r="AG1435" i="2" s="1"/>
  <c r="AF1427" i="2"/>
  <c r="AG1427" i="2" s="1"/>
  <c r="AF1419" i="2"/>
  <c r="AG1419" i="2" s="1"/>
  <c r="AF1403" i="2"/>
  <c r="AG1403" i="2" s="1"/>
  <c r="AF1395" i="2"/>
  <c r="AG1395" i="2" s="1"/>
  <c r="AF1379" i="2"/>
  <c r="AG1379" i="2" s="1"/>
  <c r="AF1371" i="2"/>
  <c r="AG1371" i="2" s="1"/>
  <c r="AF1363" i="2"/>
  <c r="AG1363" i="2" s="1"/>
  <c r="AF1347" i="2"/>
  <c r="AG1347" i="2" s="1"/>
  <c r="AF1339" i="2"/>
  <c r="AG1339" i="2" s="1"/>
  <c r="AF1323" i="2"/>
  <c r="AG1323" i="2" s="1"/>
  <c r="AF1315" i="2"/>
  <c r="AG1315" i="2" s="1"/>
  <c r="AF1307" i="2"/>
  <c r="AG1307" i="2" s="1"/>
  <c r="AF1299" i="2"/>
  <c r="AG1299" i="2" s="1"/>
  <c r="AF1291" i="2"/>
  <c r="AG1291" i="2" s="1"/>
  <c r="AF1275" i="2"/>
  <c r="AG1275" i="2" s="1"/>
  <c r="AF1267" i="2"/>
  <c r="AG1267" i="2" s="1"/>
  <c r="AF1251" i="2"/>
  <c r="AG1251" i="2" s="1"/>
  <c r="AF1243" i="2"/>
  <c r="AG1243" i="2" s="1"/>
  <c r="AE1963" i="2"/>
  <c r="AE1955" i="2"/>
  <c r="AE1947" i="2"/>
  <c r="AE1939" i="2"/>
  <c r="AE1931" i="2"/>
  <c r="AE1923" i="2"/>
  <c r="AE1915" i="2"/>
  <c r="AE1907" i="2"/>
  <c r="AH1907" i="2" s="1"/>
  <c r="AE1899" i="2"/>
  <c r="AE1891" i="2"/>
  <c r="AE1883" i="2"/>
  <c r="AE1875" i="2"/>
  <c r="AE1867" i="2"/>
  <c r="AE1859" i="2"/>
  <c r="AE1851" i="2"/>
  <c r="AE1843" i="2"/>
  <c r="AE1827" i="2"/>
  <c r="AE1819" i="2"/>
  <c r="AE1811" i="2"/>
  <c r="AE1795" i="2"/>
  <c r="AE1787" i="2"/>
  <c r="AE1779" i="2"/>
  <c r="AE1771" i="2"/>
  <c r="AE1763" i="2"/>
  <c r="AE1755" i="2"/>
  <c r="AE1747" i="2"/>
  <c r="AE1739" i="2"/>
  <c r="AE1731" i="2"/>
  <c r="AE1723" i="2"/>
  <c r="AE1715" i="2"/>
  <c r="AE1707" i="2"/>
  <c r="AE1699" i="2"/>
  <c r="AE1691" i="2"/>
  <c r="AE1683" i="2"/>
  <c r="AE1675" i="2"/>
  <c r="AE1667" i="2"/>
  <c r="AE1659" i="2"/>
  <c r="AE1651" i="2"/>
  <c r="AE1643" i="2"/>
  <c r="AH1643" i="2" s="1"/>
  <c r="AE1635" i="2"/>
  <c r="AE1627" i="2"/>
  <c r="AE1619" i="2"/>
  <c r="AE1611" i="2"/>
  <c r="AE1603" i="2"/>
  <c r="AE1595" i="2"/>
  <c r="AE1587" i="2"/>
  <c r="AE1579" i="2"/>
  <c r="AE1571" i="2"/>
  <c r="AE1563" i="2"/>
  <c r="AE1555" i="2"/>
  <c r="AE1547" i="2"/>
  <c r="AE1539" i="2"/>
  <c r="AE1531" i="2"/>
  <c r="AE1523" i="2"/>
  <c r="AE1515" i="2"/>
  <c r="AE1507" i="2"/>
  <c r="AE1499" i="2"/>
  <c r="AE1491" i="2"/>
  <c r="AE1483" i="2"/>
  <c r="AE1475" i="2"/>
  <c r="AE1467" i="2"/>
  <c r="AE1459" i="2"/>
  <c r="AE1451" i="2"/>
  <c r="AE1443" i="2"/>
  <c r="AE1435" i="2"/>
  <c r="AE1427" i="2"/>
  <c r="AE1419" i="2"/>
  <c r="AE1411" i="2"/>
  <c r="AH1411" i="2" s="1"/>
  <c r="AE1403" i="2"/>
  <c r="AE1387" i="2"/>
  <c r="AE1379" i="2"/>
  <c r="AE1363" i="2"/>
  <c r="AE1355" i="2"/>
  <c r="AE1347" i="2"/>
  <c r="AE1339" i="2"/>
  <c r="AE1331" i="2"/>
  <c r="AH1331" i="2" s="1"/>
  <c r="AE1323" i="2"/>
  <c r="AE1315" i="2"/>
  <c r="AE1307" i="2"/>
  <c r="AE1299" i="2"/>
  <c r="AE1291" i="2"/>
  <c r="AE1283" i="2"/>
  <c r="AE1275" i="2"/>
  <c r="AE1267" i="2"/>
  <c r="AE1259" i="2"/>
  <c r="AE1251" i="2"/>
  <c r="AE1243" i="2"/>
  <c r="AE1235" i="2"/>
  <c r="AE1227" i="2"/>
  <c r="AE1219" i="2"/>
  <c r="AE1211" i="2"/>
  <c r="AE1203" i="2"/>
  <c r="AE1195" i="2"/>
  <c r="AH1195" i="2" s="1"/>
  <c r="AE1187" i="2"/>
  <c r="AE1179" i="2"/>
  <c r="AE1171" i="2"/>
  <c r="AE1163" i="2"/>
  <c r="AE1155" i="2"/>
  <c r="AE1147" i="2"/>
  <c r="AE1131" i="2"/>
  <c r="AH1131" i="2" s="1"/>
  <c r="AE1123" i="2"/>
  <c r="AE1115" i="2"/>
  <c r="AE1107" i="2"/>
  <c r="AE1099" i="2"/>
  <c r="AE1091" i="2"/>
  <c r="AE1083" i="2"/>
  <c r="AE1075" i="2"/>
  <c r="AE1067" i="2"/>
  <c r="AH1067" i="2" s="1"/>
  <c r="AE1059" i="2"/>
  <c r="AE1051" i="2"/>
  <c r="AE1043" i="2"/>
  <c r="AE1035" i="2"/>
  <c r="AE1027" i="2"/>
  <c r="AE1019" i="2"/>
  <c r="AE1011" i="2"/>
  <c r="AE1003" i="2"/>
  <c r="AH1003" i="2" s="1"/>
  <c r="AE995" i="2"/>
  <c r="AE987" i="2"/>
  <c r="AE979" i="2"/>
  <c r="AE971" i="2"/>
  <c r="AE963" i="2"/>
  <c r="AE955" i="2"/>
  <c r="AE939" i="2"/>
  <c r="AE931" i="2"/>
  <c r="AE923" i="2"/>
  <c r="AH923" i="2" s="1"/>
  <c r="AE915" i="2"/>
  <c r="AE907" i="2"/>
  <c r="AE899" i="2"/>
  <c r="AE891" i="2"/>
  <c r="AE883" i="2"/>
  <c r="AE875" i="2"/>
  <c r="AE867" i="2"/>
  <c r="AE859" i="2"/>
  <c r="AH859" i="2" s="1"/>
  <c r="AE851" i="2"/>
  <c r="AE843" i="2"/>
  <c r="AE835" i="2"/>
  <c r="AE827" i="2"/>
  <c r="AE819" i="2"/>
  <c r="AE811" i="2"/>
  <c r="AE803" i="2"/>
  <c r="AE795" i="2"/>
  <c r="AH795" i="2" s="1"/>
  <c r="AE787" i="2"/>
  <c r="AE779" i="2"/>
  <c r="AE771" i="2"/>
  <c r="AE763" i="2"/>
  <c r="AE755" i="2"/>
  <c r="AE747" i="2"/>
  <c r="AE739" i="2"/>
  <c r="AE731" i="2"/>
  <c r="AH731" i="2" s="1"/>
  <c r="AE723" i="2"/>
  <c r="AE715" i="2"/>
  <c r="AE707" i="2"/>
  <c r="AE699" i="2"/>
  <c r="AE691" i="2"/>
  <c r="AE683" i="2"/>
  <c r="AE675" i="2"/>
  <c r="AE667" i="2"/>
  <c r="AE659" i="2"/>
  <c r="AE651" i="2"/>
  <c r="AE643" i="2"/>
  <c r="AE635" i="2"/>
  <c r="AF3991" i="2"/>
  <c r="AG3991" i="2" s="1"/>
  <c r="AF3975" i="2"/>
  <c r="AG3975" i="2" s="1"/>
  <c r="AF3959" i="2"/>
  <c r="AG3959" i="2" s="1"/>
  <c r="AF3951" i="2"/>
  <c r="AG3951" i="2" s="1"/>
  <c r="AF3943" i="2"/>
  <c r="AG3943" i="2" s="1"/>
  <c r="AF3935" i="2"/>
  <c r="AG3935" i="2" s="1"/>
  <c r="AF3927" i="2"/>
  <c r="AG3927" i="2" s="1"/>
  <c r="AF3903" i="2"/>
  <c r="AG3903" i="2" s="1"/>
  <c r="AF3895" i="2"/>
  <c r="AG3895" i="2" s="1"/>
  <c r="AF3887" i="2"/>
  <c r="AG3887" i="2" s="1"/>
  <c r="AF3879" i="2"/>
  <c r="AG3879" i="2" s="1"/>
  <c r="AF3863" i="2"/>
  <c r="AG3863" i="2" s="1"/>
  <c r="AF3847" i="2"/>
  <c r="AG3847" i="2" s="1"/>
  <c r="AF3831" i="2"/>
  <c r="AG3831" i="2" s="1"/>
  <c r="AF3823" i="2"/>
  <c r="AG3823" i="2" s="1"/>
  <c r="AF3815" i="2"/>
  <c r="AG3815" i="2" s="1"/>
  <c r="AF3807" i="2"/>
  <c r="AG3807" i="2" s="1"/>
  <c r="AF3799" i="2"/>
  <c r="AG3799" i="2" s="1"/>
  <c r="AF3791" i="2"/>
  <c r="AG3791" i="2" s="1"/>
  <c r="AF3775" i="2"/>
  <c r="AG3775" i="2" s="1"/>
  <c r="AE627" i="2"/>
  <c r="AE619" i="2"/>
  <c r="AE611" i="2"/>
  <c r="AE603" i="2"/>
  <c r="AE595" i="2"/>
  <c r="AE587" i="2"/>
  <c r="AE579" i="2"/>
  <c r="AE571" i="2"/>
  <c r="AE563" i="2"/>
  <c r="AE555" i="2"/>
  <c r="AE547" i="2"/>
  <c r="AE539" i="2"/>
  <c r="AE531" i="2"/>
  <c r="AE523" i="2"/>
  <c r="AE515" i="2"/>
  <c r="AE507" i="2"/>
  <c r="AE499" i="2"/>
  <c r="AE491" i="2"/>
  <c r="AE483" i="2"/>
  <c r="AE475" i="2"/>
  <c r="AE467" i="2"/>
  <c r="AE459" i="2"/>
  <c r="AE451" i="2"/>
  <c r="AE443" i="2"/>
  <c r="AE435" i="2"/>
  <c r="AE419" i="2"/>
  <c r="AE411" i="2"/>
  <c r="AE403" i="2"/>
  <c r="AE395" i="2"/>
  <c r="AE387" i="2"/>
  <c r="AE371" i="2"/>
  <c r="AE355" i="2"/>
  <c r="AH355" i="2" s="1"/>
  <c r="AE347" i="2"/>
  <c r="AH347" i="2" s="1"/>
  <c r="AF3973" i="2"/>
  <c r="AG3973" i="2" s="1"/>
  <c r="AF3965" i="2"/>
  <c r="AG3965" i="2" s="1"/>
  <c r="AF3957" i="2"/>
  <c r="AG3957" i="2" s="1"/>
  <c r="AF3949" i="2"/>
  <c r="AG3949" i="2" s="1"/>
  <c r="AF3941" i="2"/>
  <c r="AG3941" i="2" s="1"/>
  <c r="AF3933" i="2"/>
  <c r="AG3933" i="2" s="1"/>
  <c r="AF3925" i="2"/>
  <c r="AG3925" i="2" s="1"/>
  <c r="AF3917" i="2"/>
  <c r="AG3917" i="2" s="1"/>
  <c r="AF3909" i="2"/>
  <c r="AG3909" i="2" s="1"/>
  <c r="AF3901" i="2"/>
  <c r="AG3901" i="2" s="1"/>
  <c r="AF3893" i="2"/>
  <c r="AG3893" i="2" s="1"/>
  <c r="AF3885" i="2"/>
  <c r="AG3885" i="2" s="1"/>
  <c r="AF3877" i="2"/>
  <c r="AG3877" i="2" s="1"/>
  <c r="AF3869" i="2"/>
  <c r="AG3869" i="2" s="1"/>
  <c r="AF3861" i="2"/>
  <c r="AG3861" i="2" s="1"/>
  <c r="AF3853" i="2"/>
  <c r="AG3853" i="2" s="1"/>
  <c r="AF3845" i="2"/>
  <c r="AG3845" i="2" s="1"/>
  <c r="AF3837" i="2"/>
  <c r="AG3837" i="2" s="1"/>
  <c r="AF3829" i="2"/>
  <c r="AG3829" i="2" s="1"/>
  <c r="AF3821" i="2"/>
  <c r="AG3821" i="2" s="1"/>
  <c r="AF3813" i="2"/>
  <c r="AG3813" i="2" s="1"/>
  <c r="AF3805" i="2"/>
  <c r="AG3805" i="2" s="1"/>
  <c r="AF3797" i="2"/>
  <c r="AG3797" i="2" s="1"/>
  <c r="AF3789" i="2"/>
  <c r="AG3789" i="2" s="1"/>
  <c r="AF3765" i="2"/>
  <c r="AG3765" i="2" s="1"/>
  <c r="AF3757" i="2"/>
  <c r="AG3757" i="2" s="1"/>
  <c r="AF3749" i="2"/>
  <c r="AG3749" i="2" s="1"/>
  <c r="AF3741" i="2"/>
  <c r="AG3741" i="2" s="1"/>
  <c r="AE3991" i="2"/>
  <c r="AE3983" i="2"/>
  <c r="AH3983" i="2" s="1"/>
  <c r="AE3975" i="2"/>
  <c r="AE3951" i="2"/>
  <c r="AE3943" i="2"/>
  <c r="AE3935" i="2"/>
  <c r="AE3919" i="2"/>
  <c r="AH3919" i="2" s="1"/>
  <c r="AE3903" i="2"/>
  <c r="AE3887" i="2"/>
  <c r="AE3879" i="2"/>
  <c r="AE3863" i="2"/>
  <c r="AE3847" i="2"/>
  <c r="AH3847" i="2" s="1"/>
  <c r="AE3831" i="2"/>
  <c r="AH3831" i="2" s="1"/>
  <c r="AE3807" i="2"/>
  <c r="AE3783" i="2"/>
  <c r="AE3767" i="2"/>
  <c r="AE3759" i="2"/>
  <c r="AE3751" i="2"/>
  <c r="AE3743" i="2"/>
  <c r="AH3743" i="2" s="1"/>
  <c r="AE1961" i="2"/>
  <c r="AE1953" i="2"/>
  <c r="AE1913" i="2"/>
  <c r="AE1897" i="2"/>
  <c r="AE1865" i="2"/>
  <c r="AE1817" i="2"/>
  <c r="AE1801" i="2"/>
  <c r="AE1793" i="2"/>
  <c r="AE1753" i="2"/>
  <c r="AE1737" i="2"/>
  <c r="AH1737" i="2" s="1"/>
  <c r="AE1705" i="2"/>
  <c r="AE1689" i="2"/>
  <c r="AE1665" i="2"/>
  <c r="AE1649" i="2"/>
  <c r="AE1625" i="2"/>
  <c r="AE1601" i="2"/>
  <c r="AE1593" i="2"/>
  <c r="AE1577" i="2"/>
  <c r="AE1529" i="2"/>
  <c r="AE1513" i="2"/>
  <c r="AE1473" i="2"/>
  <c r="AE1465" i="2"/>
  <c r="AE1457" i="2"/>
  <c r="AE1449" i="2"/>
  <c r="AE1433" i="2"/>
  <c r="AE1417" i="2"/>
  <c r="AE1401" i="2"/>
  <c r="AH1401" i="2" s="1"/>
  <c r="AE1377" i="2"/>
  <c r="AE1313" i="2"/>
  <c r="AE1289" i="2"/>
  <c r="AE1241" i="2"/>
  <c r="AH1241" i="2" s="1"/>
  <c r="AE1217" i="2"/>
  <c r="AE1145" i="2"/>
  <c r="AE1089" i="2"/>
  <c r="AH1089" i="2" s="1"/>
  <c r="AE1065" i="2"/>
  <c r="AE1033" i="2"/>
  <c r="AE1448" i="2"/>
  <c r="AE1368" i="2"/>
  <c r="AE1360" i="2"/>
  <c r="AE1344" i="2"/>
  <c r="AE1336" i="2"/>
  <c r="AE1312" i="2"/>
  <c r="AE1304" i="2"/>
  <c r="AE1296" i="2"/>
  <c r="AE1280" i="2"/>
  <c r="AE1272" i="2"/>
  <c r="AE1264" i="2"/>
  <c r="AE1256" i="2"/>
  <c r="AE1248" i="2"/>
  <c r="AE1240" i="2"/>
  <c r="AE1232" i="2"/>
  <c r="AE1216" i="2"/>
  <c r="AE1192" i="2"/>
  <c r="AH1192" i="2" s="1"/>
  <c r="AE1184" i="2"/>
  <c r="AE1176" i="2"/>
  <c r="AE1168" i="2"/>
  <c r="AE1152" i="2"/>
  <c r="AE1144" i="2"/>
  <c r="AE1136" i="2"/>
  <c r="AE1120" i="2"/>
  <c r="AE1112" i="2"/>
  <c r="AE1104" i="2"/>
  <c r="AE1088" i="2"/>
  <c r="AH1088" i="2" s="1"/>
  <c r="AE1080" i="2"/>
  <c r="AH1080" i="2" s="1"/>
  <c r="AE1072" i="2"/>
  <c r="AH1072" i="2" s="1"/>
  <c r="AE1064" i="2"/>
  <c r="AH1064" i="2" s="1"/>
  <c r="AE1610" i="2"/>
  <c r="AE1371" i="2"/>
  <c r="AE1048" i="2"/>
  <c r="AE1024" i="2"/>
  <c r="AE1000" i="2"/>
  <c r="AH1000" i="2" s="1"/>
  <c r="AE976" i="2"/>
  <c r="AE928" i="2"/>
  <c r="AE872" i="2"/>
  <c r="AE848" i="2"/>
  <c r="AE832" i="2"/>
  <c r="AE824" i="2"/>
  <c r="AE792" i="2"/>
  <c r="AE760" i="2"/>
  <c r="AE744" i="2"/>
  <c r="AE720" i="2"/>
  <c r="AE688" i="2"/>
  <c r="AH688" i="2" s="1"/>
  <c r="AE672" i="2"/>
  <c r="AE632" i="2"/>
  <c r="AE608" i="2"/>
  <c r="AE600" i="2"/>
  <c r="AE544" i="2"/>
  <c r="AE504" i="2"/>
  <c r="AE488" i="2"/>
  <c r="AE472" i="2"/>
  <c r="AE448" i="2"/>
  <c r="AE432" i="2"/>
  <c r="AH432" i="2" s="1"/>
  <c r="AE416" i="2"/>
  <c r="AE400" i="2"/>
  <c r="AH400" i="2" s="1"/>
  <c r="AE376" i="2"/>
  <c r="AE352" i="2"/>
  <c r="AE1370" i="2"/>
  <c r="AE1346" i="2"/>
  <c r="AH1346" i="2" s="1"/>
  <c r="AE1282" i="2"/>
  <c r="AE1250" i="2"/>
  <c r="AE1210" i="2"/>
  <c r="AE1114" i="2"/>
  <c r="AE978" i="2"/>
  <c r="AE946" i="2"/>
  <c r="AE890" i="2"/>
  <c r="AE874" i="2"/>
  <c r="AE810" i="2"/>
  <c r="AE714" i="2"/>
  <c r="AE682" i="2"/>
  <c r="AE674" i="2"/>
  <c r="AE650" i="2"/>
  <c r="AE618" i="2"/>
  <c r="AE578" i="2"/>
  <c r="AE562" i="2"/>
  <c r="AE514" i="2"/>
  <c r="AH514" i="2" s="1"/>
  <c r="AF1238" i="2"/>
  <c r="AG1238" i="2" s="1"/>
  <c r="AF1230" i="2"/>
  <c r="AG1230" i="2" s="1"/>
  <c r="AF1222" i="2"/>
  <c r="AG1222" i="2" s="1"/>
  <c r="AF1214" i="2"/>
  <c r="AG1214" i="2" s="1"/>
  <c r="AF1206" i="2"/>
  <c r="AG1206" i="2" s="1"/>
  <c r="AF1198" i="2"/>
  <c r="AG1198" i="2" s="1"/>
  <c r="AF1190" i="2"/>
  <c r="AG1190" i="2" s="1"/>
  <c r="AF1182" i="2"/>
  <c r="AG1182" i="2" s="1"/>
  <c r="AF1174" i="2"/>
  <c r="AG1174" i="2" s="1"/>
  <c r="AF1166" i="2"/>
  <c r="AG1166" i="2" s="1"/>
  <c r="AF1158" i="2"/>
  <c r="AG1158" i="2" s="1"/>
  <c r="AF1150" i="2"/>
  <c r="AG1150" i="2" s="1"/>
  <c r="AF1142" i="2"/>
  <c r="AG1142" i="2" s="1"/>
  <c r="AF1134" i="2"/>
  <c r="AG1134" i="2" s="1"/>
  <c r="AF1126" i="2"/>
  <c r="AG1126" i="2" s="1"/>
  <c r="AF1118" i="2"/>
  <c r="AG1118" i="2" s="1"/>
  <c r="AF1110" i="2"/>
  <c r="AG1110" i="2" s="1"/>
  <c r="AF1102" i="2"/>
  <c r="AG1102" i="2" s="1"/>
  <c r="AF1094" i="2"/>
  <c r="AG1094" i="2" s="1"/>
  <c r="AF1086" i="2"/>
  <c r="AG1086" i="2" s="1"/>
  <c r="AF1078" i="2"/>
  <c r="AG1078" i="2" s="1"/>
  <c r="AF1070" i="2"/>
  <c r="AG1070" i="2" s="1"/>
  <c r="AF1062" i="2"/>
  <c r="AG1062" i="2" s="1"/>
  <c r="AF2048" i="2"/>
  <c r="AG2048" i="2" s="1"/>
  <c r="AF2040" i="2"/>
  <c r="AG2040" i="2" s="1"/>
  <c r="AF2032" i="2"/>
  <c r="AG2032" i="2" s="1"/>
  <c r="AF2024" i="2"/>
  <c r="AG2024" i="2" s="1"/>
  <c r="AF2016" i="2"/>
  <c r="AG2016" i="2" s="1"/>
  <c r="AF2008" i="2"/>
  <c r="AG2008" i="2" s="1"/>
  <c r="AF2000" i="2"/>
  <c r="AG2000" i="2" s="1"/>
  <c r="AF1992" i="2"/>
  <c r="AG1992" i="2" s="1"/>
  <c r="AF1984" i="2"/>
  <c r="AG1984" i="2" s="1"/>
  <c r="AF1976" i="2"/>
  <c r="AG1976" i="2" s="1"/>
  <c r="AF1968" i="2"/>
  <c r="AG1968" i="2" s="1"/>
  <c r="AF1960" i="2"/>
  <c r="AG1960" i="2" s="1"/>
  <c r="AF1952" i="2"/>
  <c r="AG1952" i="2" s="1"/>
  <c r="AF1944" i="2"/>
  <c r="AG1944" i="2" s="1"/>
  <c r="AF1936" i="2"/>
  <c r="AG1936" i="2" s="1"/>
  <c r="AF1928" i="2"/>
  <c r="AG1928" i="2" s="1"/>
  <c r="AF1920" i="2"/>
  <c r="AG1920" i="2" s="1"/>
  <c r="AF1912" i="2"/>
  <c r="AG1912" i="2" s="1"/>
  <c r="AF1904" i="2"/>
  <c r="AG1904" i="2" s="1"/>
  <c r="AF1896" i="2"/>
  <c r="AG1896" i="2" s="1"/>
  <c r="AF1888" i="2"/>
  <c r="AG1888" i="2" s="1"/>
  <c r="AF1880" i="2"/>
  <c r="AG1880" i="2" s="1"/>
  <c r="AF1872" i="2"/>
  <c r="AG1872" i="2" s="1"/>
  <c r="AF1864" i="2"/>
  <c r="AG1864" i="2" s="1"/>
  <c r="AF1856" i="2"/>
  <c r="AG1856" i="2" s="1"/>
  <c r="AF1848" i="2"/>
  <c r="AG1848" i="2" s="1"/>
  <c r="AF1840" i="2"/>
  <c r="AG1840" i="2" s="1"/>
  <c r="AF1832" i="2"/>
  <c r="AG1832" i="2" s="1"/>
  <c r="AF1824" i="2"/>
  <c r="AG1824" i="2" s="1"/>
  <c r="AF1816" i="2"/>
  <c r="AG1816" i="2" s="1"/>
  <c r="AF1808" i="2"/>
  <c r="AG1808" i="2" s="1"/>
  <c r="AF1800" i="2"/>
  <c r="AG1800" i="2" s="1"/>
  <c r="AF1792" i="2"/>
  <c r="AG1792" i="2" s="1"/>
  <c r="AF1784" i="2"/>
  <c r="AG1784" i="2" s="1"/>
  <c r="AF1776" i="2"/>
  <c r="AG1776" i="2" s="1"/>
  <c r="AF1768" i="2"/>
  <c r="AG1768" i="2" s="1"/>
  <c r="AF1760" i="2"/>
  <c r="AG1760" i="2" s="1"/>
  <c r="AE417" i="2"/>
  <c r="AE401" i="2"/>
  <c r="AE377" i="2"/>
  <c r="AH377" i="2" s="1"/>
  <c r="AF1054" i="2"/>
  <c r="AG1054" i="2" s="1"/>
  <c r="AF1046" i="2"/>
  <c r="AG1046" i="2" s="1"/>
  <c r="AF1038" i="2"/>
  <c r="AG1038" i="2" s="1"/>
  <c r="AF1030" i="2"/>
  <c r="AG1030" i="2" s="1"/>
  <c r="AF1022" i="2"/>
  <c r="AG1022" i="2" s="1"/>
  <c r="AF1014" i="2"/>
  <c r="AG1014" i="2" s="1"/>
  <c r="AF1006" i="2"/>
  <c r="AG1006" i="2" s="1"/>
  <c r="AF998" i="2"/>
  <c r="AG998" i="2" s="1"/>
  <c r="AF990" i="2"/>
  <c r="AG990" i="2" s="1"/>
  <c r="AF982" i="2"/>
  <c r="AG982" i="2" s="1"/>
  <c r="AF974" i="2"/>
  <c r="AG974" i="2" s="1"/>
  <c r="AF966" i="2"/>
  <c r="AG966" i="2" s="1"/>
  <c r="AF958" i="2"/>
  <c r="AG958" i="2" s="1"/>
  <c r="AF950" i="2"/>
  <c r="AG950" i="2" s="1"/>
  <c r="AF942" i="2"/>
  <c r="AG942" i="2" s="1"/>
  <c r="AF934" i="2"/>
  <c r="AG934" i="2" s="1"/>
  <c r="AF926" i="2"/>
  <c r="AG926" i="2" s="1"/>
  <c r="AF918" i="2"/>
  <c r="AG918" i="2" s="1"/>
  <c r="AF910" i="2"/>
  <c r="AG910" i="2" s="1"/>
  <c r="AF902" i="2"/>
  <c r="AG902" i="2" s="1"/>
  <c r="AF894" i="2"/>
  <c r="AG894" i="2" s="1"/>
  <c r="AF886" i="2"/>
  <c r="AG886" i="2" s="1"/>
  <c r="AF878" i="2"/>
  <c r="AG878" i="2" s="1"/>
  <c r="AF870" i="2"/>
  <c r="AG870" i="2" s="1"/>
  <c r="AF862" i="2"/>
  <c r="AG862" i="2" s="1"/>
  <c r="AF854" i="2"/>
  <c r="AG854" i="2" s="1"/>
  <c r="AF846" i="2"/>
  <c r="AG846" i="2" s="1"/>
  <c r="AF838" i="2"/>
  <c r="AG838" i="2" s="1"/>
  <c r="AF830" i="2"/>
  <c r="AG830" i="2" s="1"/>
  <c r="AF822" i="2"/>
  <c r="AG822" i="2" s="1"/>
  <c r="AF814" i="2"/>
  <c r="AG814" i="2" s="1"/>
  <c r="AF806" i="2"/>
  <c r="AG806" i="2" s="1"/>
  <c r="AF798" i="2"/>
  <c r="AG798" i="2" s="1"/>
  <c r="AF790" i="2"/>
  <c r="AG790" i="2" s="1"/>
  <c r="AF782" i="2"/>
  <c r="AG782" i="2" s="1"/>
  <c r="AF774" i="2"/>
  <c r="AG774" i="2" s="1"/>
  <c r="AF766" i="2"/>
  <c r="AG766" i="2" s="1"/>
  <c r="AF758" i="2"/>
  <c r="AG758" i="2" s="1"/>
  <c r="AF750" i="2"/>
  <c r="AG750" i="2" s="1"/>
  <c r="AF742" i="2"/>
  <c r="AG742" i="2" s="1"/>
  <c r="AF734" i="2"/>
  <c r="AG734" i="2" s="1"/>
  <c r="AF726" i="2"/>
  <c r="AG726" i="2" s="1"/>
  <c r="AF718" i="2"/>
  <c r="AG718" i="2" s="1"/>
  <c r="AF710" i="2"/>
  <c r="AG710" i="2" s="1"/>
  <c r="AF702" i="2"/>
  <c r="AG702" i="2" s="1"/>
  <c r="AF694" i="2"/>
  <c r="AG694" i="2" s="1"/>
  <c r="AF686" i="2"/>
  <c r="AG686" i="2" s="1"/>
  <c r="AF678" i="2"/>
  <c r="AG678" i="2" s="1"/>
  <c r="AF670" i="2"/>
  <c r="AG670" i="2" s="1"/>
  <c r="AF662" i="2"/>
  <c r="AG662" i="2" s="1"/>
  <c r="AF654" i="2"/>
  <c r="AG654" i="2" s="1"/>
  <c r="AF646" i="2"/>
  <c r="AG646" i="2" s="1"/>
  <c r="AF638" i="2"/>
  <c r="AG638" i="2" s="1"/>
  <c r="AF630" i="2"/>
  <c r="AG630" i="2" s="1"/>
  <c r="AF622" i="2"/>
  <c r="AG622" i="2" s="1"/>
  <c r="AF614" i="2"/>
  <c r="AG614" i="2" s="1"/>
  <c r="AF606" i="2"/>
  <c r="AG606" i="2" s="1"/>
  <c r="AF598" i="2"/>
  <c r="AG598" i="2" s="1"/>
  <c r="AF590" i="2"/>
  <c r="AG590" i="2" s="1"/>
  <c r="AF582" i="2"/>
  <c r="AG582" i="2" s="1"/>
  <c r="AF574" i="2"/>
  <c r="AG574" i="2" s="1"/>
  <c r="AF566" i="2"/>
  <c r="AG566" i="2" s="1"/>
  <c r="AF558" i="2"/>
  <c r="AG558" i="2" s="1"/>
  <c r="AF550" i="2"/>
  <c r="AG550" i="2" s="1"/>
  <c r="AF542" i="2"/>
  <c r="AG542" i="2" s="1"/>
  <c r="AF534" i="2"/>
  <c r="AG534" i="2" s="1"/>
  <c r="AE1007" i="2"/>
  <c r="AE999" i="2"/>
  <c r="AE991" i="2"/>
  <c r="AE983" i="2"/>
  <c r="AE975" i="2"/>
  <c r="AE967" i="2"/>
  <c r="AE959" i="2"/>
  <c r="AE951" i="2"/>
  <c r="AE943" i="2"/>
  <c r="AE935" i="2"/>
  <c r="AE927" i="2"/>
  <c r="AE3738" i="2"/>
  <c r="AE919" i="2"/>
  <c r="AE911" i="2"/>
  <c r="AE903" i="2"/>
  <c r="AE895" i="2"/>
  <c r="AE887" i="2"/>
  <c r="AE879" i="2"/>
  <c r="AE871" i="2"/>
  <c r="AE863" i="2"/>
  <c r="AE855" i="2"/>
  <c r="AE847" i="2"/>
  <c r="AE839" i="2"/>
  <c r="AE831" i="2"/>
  <c r="AE823" i="2"/>
  <c r="AE815" i="2"/>
  <c r="AE807" i="2"/>
  <c r="AE799" i="2"/>
  <c r="AE791" i="2"/>
  <c r="AE783" i="2"/>
  <c r="AE775" i="2"/>
  <c r="AE767" i="2"/>
  <c r="AE759" i="2"/>
  <c r="AE751" i="2"/>
  <c r="AE743" i="2"/>
  <c r="AE735" i="2"/>
  <c r="AE727" i="2"/>
  <c r="AE719" i="2"/>
  <c r="AE711" i="2"/>
  <c r="AE703" i="2"/>
  <c r="AE695" i="2"/>
  <c r="AE687" i="2"/>
  <c r="AE679" i="2"/>
  <c r="AE671" i="2"/>
  <c r="AE663" i="2"/>
  <c r="AE655" i="2"/>
  <c r="AE647" i="2"/>
  <c r="AE639" i="2"/>
  <c r="AE631" i="2"/>
  <c r="AE623" i="2"/>
  <c r="AE615" i="2"/>
  <c r="AE607" i="2"/>
  <c r="AE599" i="2"/>
  <c r="AE591" i="2"/>
  <c r="AE583" i="2"/>
  <c r="AE575" i="2"/>
  <c r="AE567" i="2"/>
  <c r="AE559" i="2"/>
  <c r="AE551" i="2"/>
  <c r="AE543" i="2"/>
  <c r="AE535" i="2"/>
  <c r="AE527" i="2"/>
  <c r="AE519" i="2"/>
  <c r="AE511" i="2"/>
  <c r="AE503" i="2"/>
  <c r="AE495" i="2"/>
  <c r="AE487" i="2"/>
  <c r="AE479" i="2"/>
  <c r="AE471" i="2"/>
  <c r="AE463" i="2"/>
  <c r="AE455" i="2"/>
  <c r="AE447" i="2"/>
  <c r="AE439" i="2"/>
  <c r="AE431" i="2"/>
  <c r="AE423" i="2"/>
  <c r="AE415" i="2"/>
  <c r="AE407" i="2"/>
  <c r="AE399" i="2"/>
  <c r="AE391" i="2"/>
  <c r="AE383" i="2"/>
  <c r="AE375" i="2"/>
  <c r="AE367" i="2"/>
  <c r="AE359" i="2"/>
  <c r="AE351" i="2"/>
  <c r="AE343" i="2"/>
  <c r="AE3911" i="2"/>
  <c r="AE3799" i="2"/>
  <c r="AE3959" i="2"/>
  <c r="AF1752" i="2"/>
  <c r="AG1752" i="2" s="1"/>
  <c r="AF1744" i="2"/>
  <c r="AG1744" i="2" s="1"/>
  <c r="AF1736" i="2"/>
  <c r="AG1736" i="2" s="1"/>
  <c r="AF1728" i="2"/>
  <c r="AG1728" i="2" s="1"/>
  <c r="AF1720" i="2"/>
  <c r="AG1720" i="2" s="1"/>
  <c r="AF1712" i="2"/>
  <c r="AG1712" i="2" s="1"/>
  <c r="AF1704" i="2"/>
  <c r="AG1704" i="2" s="1"/>
  <c r="AF1696" i="2"/>
  <c r="AG1696" i="2" s="1"/>
  <c r="AF1688" i="2"/>
  <c r="AG1688" i="2" s="1"/>
  <c r="AF1680" i="2"/>
  <c r="AG1680" i="2" s="1"/>
  <c r="AF1672" i="2"/>
  <c r="AG1672" i="2" s="1"/>
  <c r="AF1664" i="2"/>
  <c r="AG1664" i="2" s="1"/>
  <c r="AF1656" i="2"/>
  <c r="AG1656" i="2" s="1"/>
  <c r="AF1648" i="2"/>
  <c r="AG1648" i="2" s="1"/>
  <c r="AF1640" i="2"/>
  <c r="AG1640" i="2" s="1"/>
  <c r="AF1632" i="2"/>
  <c r="AG1632" i="2" s="1"/>
  <c r="AF1624" i="2"/>
  <c r="AG1624" i="2" s="1"/>
  <c r="AF1616" i="2"/>
  <c r="AG1616" i="2" s="1"/>
  <c r="AF1608" i="2"/>
  <c r="AG1608" i="2" s="1"/>
  <c r="AF1600" i="2"/>
  <c r="AG1600" i="2" s="1"/>
  <c r="AF1592" i="2"/>
  <c r="AG1592" i="2" s="1"/>
  <c r="AF1584" i="2"/>
  <c r="AG1584" i="2" s="1"/>
  <c r="AF1576" i="2"/>
  <c r="AG1576" i="2" s="1"/>
  <c r="AF1568" i="2"/>
  <c r="AG1568" i="2" s="1"/>
  <c r="AF1560" i="2"/>
  <c r="AG1560" i="2" s="1"/>
  <c r="AF1552" i="2"/>
  <c r="AG1552" i="2" s="1"/>
  <c r="AF1544" i="2"/>
  <c r="AG1544" i="2" s="1"/>
  <c r="AF1536" i="2"/>
  <c r="AG1536" i="2" s="1"/>
  <c r="AF1528" i="2"/>
  <c r="AG1528" i="2" s="1"/>
  <c r="AF1520" i="2"/>
  <c r="AG1520" i="2" s="1"/>
  <c r="AF1512" i="2"/>
  <c r="AG1512" i="2" s="1"/>
  <c r="AF1504" i="2"/>
  <c r="AG1504" i="2" s="1"/>
  <c r="AF1496" i="2"/>
  <c r="AG1496" i="2" s="1"/>
  <c r="AF1488" i="2"/>
  <c r="AG1488" i="2" s="1"/>
  <c r="AF1480" i="2"/>
  <c r="AG1480" i="2" s="1"/>
  <c r="AF1472" i="2"/>
  <c r="AG1472" i="2" s="1"/>
  <c r="AF1464" i="2"/>
  <c r="AG1464" i="2" s="1"/>
  <c r="AF1456" i="2"/>
  <c r="AG1456" i="2" s="1"/>
  <c r="AF1448" i="2"/>
  <c r="AG1448" i="2" s="1"/>
  <c r="AF1440" i="2"/>
  <c r="AG1440" i="2" s="1"/>
  <c r="AF1432" i="2"/>
  <c r="AG1432" i="2" s="1"/>
  <c r="AF1424" i="2"/>
  <c r="AG1424" i="2" s="1"/>
  <c r="AF1416" i="2"/>
  <c r="AG1416" i="2" s="1"/>
  <c r="AF1408" i="2"/>
  <c r="AG1408" i="2" s="1"/>
  <c r="AF1400" i="2"/>
  <c r="AG1400" i="2" s="1"/>
  <c r="AF1392" i="2"/>
  <c r="AG1392" i="2" s="1"/>
  <c r="AF1384" i="2"/>
  <c r="AG1384" i="2" s="1"/>
  <c r="AF1376" i="2"/>
  <c r="AG1376" i="2" s="1"/>
  <c r="AF1368" i="2"/>
  <c r="AG1368" i="2" s="1"/>
  <c r="AF1360" i="2"/>
  <c r="AG1360" i="2" s="1"/>
  <c r="AF1352" i="2"/>
  <c r="AG1352" i="2" s="1"/>
  <c r="AF1344" i="2"/>
  <c r="AG1344" i="2" s="1"/>
  <c r="AF1336" i="2"/>
  <c r="AG1336" i="2" s="1"/>
  <c r="AF1328" i="2"/>
  <c r="AG1328" i="2" s="1"/>
  <c r="AF1320" i="2"/>
  <c r="AG1320" i="2" s="1"/>
  <c r="AF1312" i="2"/>
  <c r="AG1312" i="2" s="1"/>
  <c r="AF1304" i="2"/>
  <c r="AG1304" i="2" s="1"/>
  <c r="AF1296" i="2"/>
  <c r="AG1296" i="2" s="1"/>
  <c r="AF1288" i="2"/>
  <c r="AG1288" i="2" s="1"/>
  <c r="AF1280" i="2"/>
  <c r="AG1280" i="2" s="1"/>
  <c r="AF1272" i="2"/>
  <c r="AG1272" i="2" s="1"/>
  <c r="AF1264" i="2"/>
  <c r="AG1264" i="2" s="1"/>
  <c r="AF1256" i="2"/>
  <c r="AG1256" i="2" s="1"/>
  <c r="AF1248" i="2"/>
  <c r="AG1248" i="2" s="1"/>
  <c r="AF1240" i="2"/>
  <c r="AG1240" i="2" s="1"/>
  <c r="AE427" i="2"/>
  <c r="AE379" i="2"/>
  <c r="AE363" i="2"/>
  <c r="AE339" i="2"/>
  <c r="AE3806" i="2"/>
  <c r="AF3767" i="2"/>
  <c r="AG3767" i="2" s="1"/>
  <c r="AF3759" i="2"/>
  <c r="AG3759" i="2" s="1"/>
  <c r="AF3751" i="2"/>
  <c r="AG3751" i="2" s="1"/>
  <c r="AE3985" i="2"/>
  <c r="AE3977" i="2"/>
  <c r="AE3953" i="2"/>
  <c r="AE3945" i="2"/>
  <c r="AH3945" i="2" s="1"/>
  <c r="AE3929" i="2"/>
  <c r="AE3913" i="2"/>
  <c r="AE3889" i="2"/>
  <c r="AE3873" i="2"/>
  <c r="AH3873" i="2" s="1"/>
  <c r="AE3849" i="2"/>
  <c r="AE3825" i="2"/>
  <c r="AE3809" i="2"/>
  <c r="AH3809" i="2" s="1"/>
  <c r="AE3793" i="2"/>
  <c r="AE3785" i="2"/>
  <c r="AE3769" i="2"/>
  <c r="AE3761" i="2"/>
  <c r="AE3753" i="2"/>
  <c r="AE3885" i="2"/>
  <c r="AE3813" i="2"/>
  <c r="AF3988" i="2"/>
  <c r="AG3988" i="2" s="1"/>
  <c r="AF3972" i="2"/>
  <c r="AG3972" i="2" s="1"/>
  <c r="AF3948" i="2"/>
  <c r="AG3948" i="2" s="1"/>
  <c r="AF3908" i="2"/>
  <c r="AG3908" i="2" s="1"/>
  <c r="AE3797" i="2"/>
  <c r="AE3749" i="2"/>
  <c r="AE1709" i="2"/>
  <c r="AE2709" i="2"/>
  <c r="AE2701" i="2"/>
  <c r="AE2693" i="2"/>
  <c r="AE2685" i="2"/>
  <c r="AE2677" i="2"/>
  <c r="AE2669" i="2"/>
  <c r="AE2661" i="2"/>
  <c r="AE2653" i="2"/>
  <c r="AE2645" i="2"/>
  <c r="AE2695" i="2"/>
  <c r="AF2709" i="2"/>
  <c r="AG2709" i="2" s="1"/>
  <c r="AF2701" i="2"/>
  <c r="AG2701" i="2" s="1"/>
  <c r="AF2693" i="2"/>
  <c r="AG2693" i="2" s="1"/>
  <c r="AF2685" i="2"/>
  <c r="AG2685" i="2" s="1"/>
  <c r="AF2677" i="2"/>
  <c r="AG2677" i="2" s="1"/>
  <c r="AF2669" i="2"/>
  <c r="AG2669" i="2" s="1"/>
  <c r="AF2661" i="2"/>
  <c r="AG2661" i="2" s="1"/>
  <c r="AF2653" i="2"/>
  <c r="AG2653" i="2" s="1"/>
  <c r="AF2645" i="2"/>
  <c r="AG2645" i="2" s="1"/>
  <c r="AE2714" i="2"/>
  <c r="AE2706" i="2"/>
  <c r="AE2698" i="2"/>
  <c r="AE2690" i="2"/>
  <c r="AE2682" i="2"/>
  <c r="AE2674" i="2"/>
  <c r="AE2666" i="2"/>
  <c r="AE2658" i="2"/>
  <c r="AE2650" i="2"/>
  <c r="AF3686" i="2"/>
  <c r="AG3686" i="2" s="1"/>
  <c r="AE2711" i="2"/>
  <c r="AE2703" i="2"/>
  <c r="AE2687" i="2"/>
  <c r="AE2679" i="2"/>
  <c r="AE2671" i="2"/>
  <c r="AE2655" i="2"/>
  <c r="AE1893" i="2"/>
  <c r="AE1789" i="2"/>
  <c r="AE1725" i="2"/>
  <c r="AE1677" i="2"/>
  <c r="AE1661" i="2"/>
  <c r="AE1629" i="2"/>
  <c r="AE1581" i="2"/>
  <c r="AE1557" i="2"/>
  <c r="AE1541" i="2"/>
  <c r="AE1517" i="2"/>
  <c r="AE1477" i="2"/>
  <c r="AE1445" i="2"/>
  <c r="AE1389" i="2"/>
  <c r="AE1357" i="2"/>
  <c r="AE1301" i="2"/>
  <c r="AE1277" i="2"/>
  <c r="AE917" i="2"/>
  <c r="AH917" i="2" s="1"/>
  <c r="AF2046" i="2"/>
  <c r="AG2046" i="2" s="1"/>
  <c r="AF2038" i="2"/>
  <c r="AG2038" i="2" s="1"/>
  <c r="AF2030" i="2"/>
  <c r="AG2030" i="2" s="1"/>
  <c r="AF2022" i="2"/>
  <c r="AG2022" i="2" s="1"/>
  <c r="AF2014" i="2"/>
  <c r="AG2014" i="2" s="1"/>
  <c r="AF2006" i="2"/>
  <c r="AG2006" i="2" s="1"/>
  <c r="AF1998" i="2"/>
  <c r="AG1998" i="2" s="1"/>
  <c r="AF1990" i="2"/>
  <c r="AG1990" i="2" s="1"/>
  <c r="AF1982" i="2"/>
  <c r="AG1982" i="2" s="1"/>
  <c r="AF1974" i="2"/>
  <c r="AG1974" i="2" s="1"/>
  <c r="AF1966" i="2"/>
  <c r="AG1966" i="2" s="1"/>
  <c r="AF1958" i="2"/>
  <c r="AG1958" i="2" s="1"/>
  <c r="AF1950" i="2"/>
  <c r="AG1950" i="2" s="1"/>
  <c r="AF1942" i="2"/>
  <c r="AG1942" i="2" s="1"/>
  <c r="AF1934" i="2"/>
  <c r="AG1934" i="2" s="1"/>
  <c r="AF1926" i="2"/>
  <c r="AG1926" i="2" s="1"/>
  <c r="AF1918" i="2"/>
  <c r="AG1918" i="2" s="1"/>
  <c r="AF1910" i="2"/>
  <c r="AG1910" i="2" s="1"/>
  <c r="AF1902" i="2"/>
  <c r="AG1902" i="2" s="1"/>
  <c r="AF1894" i="2"/>
  <c r="AG1894" i="2" s="1"/>
  <c r="AF1886" i="2"/>
  <c r="AG1886" i="2" s="1"/>
  <c r="AF1878" i="2"/>
  <c r="AG1878" i="2" s="1"/>
  <c r="AF1870" i="2"/>
  <c r="AG1870" i="2" s="1"/>
  <c r="AF1862" i="2"/>
  <c r="AG1862" i="2" s="1"/>
  <c r="AF1854" i="2"/>
  <c r="AG1854" i="2" s="1"/>
  <c r="AF1846" i="2"/>
  <c r="AG1846" i="2" s="1"/>
  <c r="AF1838" i="2"/>
  <c r="AG1838" i="2" s="1"/>
  <c r="AF1830" i="2"/>
  <c r="AG1830" i="2" s="1"/>
  <c r="AF1822" i="2"/>
  <c r="AG1822" i="2" s="1"/>
  <c r="AF1814" i="2"/>
  <c r="AG1814" i="2" s="1"/>
  <c r="AF1806" i="2"/>
  <c r="AG1806" i="2" s="1"/>
  <c r="AF1798" i="2"/>
  <c r="AG1798" i="2" s="1"/>
  <c r="AF1790" i="2"/>
  <c r="AG1790" i="2" s="1"/>
  <c r="AF1782" i="2"/>
  <c r="AG1782" i="2" s="1"/>
  <c r="AF1774" i="2"/>
  <c r="AG1774" i="2" s="1"/>
  <c r="AF1766" i="2"/>
  <c r="AG1766" i="2" s="1"/>
  <c r="AF1758" i="2"/>
  <c r="AG1758" i="2" s="1"/>
  <c r="AF1750" i="2"/>
  <c r="AG1750" i="2" s="1"/>
  <c r="AF1742" i="2"/>
  <c r="AG1742" i="2" s="1"/>
  <c r="AF1734" i="2"/>
  <c r="AG1734" i="2" s="1"/>
  <c r="AF1726" i="2"/>
  <c r="AG1726" i="2" s="1"/>
  <c r="AF1718" i="2"/>
  <c r="AG1718" i="2" s="1"/>
  <c r="AF1710" i="2"/>
  <c r="AG1710" i="2" s="1"/>
  <c r="AF1702" i="2"/>
  <c r="AG1702" i="2" s="1"/>
  <c r="AF1694" i="2"/>
  <c r="AG1694" i="2" s="1"/>
  <c r="AF1686" i="2"/>
  <c r="AG1686" i="2" s="1"/>
  <c r="AF1678" i="2"/>
  <c r="AG1678" i="2" s="1"/>
  <c r="AF1670" i="2"/>
  <c r="AG1670" i="2" s="1"/>
  <c r="AF1662" i="2"/>
  <c r="AG1662" i="2" s="1"/>
  <c r="AF1654" i="2"/>
  <c r="AG1654" i="2" s="1"/>
  <c r="AF1646" i="2"/>
  <c r="AG1646" i="2" s="1"/>
  <c r="AF1638" i="2"/>
  <c r="AG1638" i="2" s="1"/>
  <c r="AF1630" i="2"/>
  <c r="AG1630" i="2" s="1"/>
  <c r="AF1622" i="2"/>
  <c r="AG1622" i="2" s="1"/>
  <c r="AF1614" i="2"/>
  <c r="AG1614" i="2" s="1"/>
  <c r="AF1606" i="2"/>
  <c r="AG1606" i="2" s="1"/>
  <c r="AF1598" i="2"/>
  <c r="AG1598" i="2" s="1"/>
  <c r="AF1590" i="2"/>
  <c r="AG1590" i="2" s="1"/>
  <c r="AF1582" i="2"/>
  <c r="AG1582" i="2" s="1"/>
  <c r="AF1574" i="2"/>
  <c r="AG1574" i="2" s="1"/>
  <c r="AF1566" i="2"/>
  <c r="AG1566" i="2" s="1"/>
  <c r="AF1558" i="2"/>
  <c r="AG1558" i="2" s="1"/>
  <c r="AF1550" i="2"/>
  <c r="AG1550" i="2" s="1"/>
  <c r="AF1542" i="2"/>
  <c r="AG1542" i="2" s="1"/>
  <c r="AF1534" i="2"/>
  <c r="AG1534" i="2" s="1"/>
  <c r="AF1526" i="2"/>
  <c r="AG1526" i="2" s="1"/>
  <c r="AF1518" i="2"/>
  <c r="AG1518" i="2" s="1"/>
  <c r="AF1510" i="2"/>
  <c r="AG1510" i="2" s="1"/>
  <c r="AF1502" i="2"/>
  <c r="AG1502" i="2" s="1"/>
  <c r="AF1494" i="2"/>
  <c r="AG1494" i="2" s="1"/>
  <c r="AF1486" i="2"/>
  <c r="AG1486" i="2" s="1"/>
  <c r="AF1478" i="2"/>
  <c r="AG1478" i="2" s="1"/>
  <c r="AF1470" i="2"/>
  <c r="AG1470" i="2" s="1"/>
  <c r="AF1462" i="2"/>
  <c r="AG1462" i="2" s="1"/>
  <c r="AF1454" i="2"/>
  <c r="AG1454" i="2" s="1"/>
  <c r="AF1446" i="2"/>
  <c r="AG1446" i="2" s="1"/>
  <c r="AF1438" i="2"/>
  <c r="AG1438" i="2" s="1"/>
  <c r="AF1430" i="2"/>
  <c r="AG1430" i="2" s="1"/>
  <c r="AF1422" i="2"/>
  <c r="AG1422" i="2" s="1"/>
  <c r="AF1414" i="2"/>
  <c r="AG1414" i="2" s="1"/>
  <c r="AF1406" i="2"/>
  <c r="AG1406" i="2" s="1"/>
  <c r="AF1398" i="2"/>
  <c r="AG1398" i="2" s="1"/>
  <c r="AF1390" i="2"/>
  <c r="AG1390" i="2" s="1"/>
  <c r="AF1382" i="2"/>
  <c r="AG1382" i="2" s="1"/>
  <c r="AF1374" i="2"/>
  <c r="AG1374" i="2" s="1"/>
  <c r="AF1366" i="2"/>
  <c r="AG1366" i="2" s="1"/>
  <c r="AF1358" i="2"/>
  <c r="AG1358" i="2" s="1"/>
  <c r="AF1350" i="2"/>
  <c r="AG1350" i="2" s="1"/>
  <c r="AF1342" i="2"/>
  <c r="AG1342" i="2" s="1"/>
  <c r="AF1334" i="2"/>
  <c r="AG1334" i="2" s="1"/>
  <c r="AF1326" i="2"/>
  <c r="AG1326" i="2" s="1"/>
  <c r="AF1318" i="2"/>
  <c r="AG1318" i="2" s="1"/>
  <c r="AF1310" i="2"/>
  <c r="AG1310" i="2" s="1"/>
  <c r="AF1302" i="2"/>
  <c r="AG1302" i="2" s="1"/>
  <c r="AF1294" i="2"/>
  <c r="AG1294" i="2" s="1"/>
  <c r="AF1286" i="2"/>
  <c r="AG1286" i="2" s="1"/>
  <c r="AF1278" i="2"/>
  <c r="AG1278" i="2" s="1"/>
  <c r="AF1270" i="2"/>
  <c r="AG1270" i="2" s="1"/>
  <c r="AF1262" i="2"/>
  <c r="AG1262" i="2" s="1"/>
  <c r="AF1254" i="2"/>
  <c r="AG1254" i="2" s="1"/>
  <c r="AF1246" i="2"/>
  <c r="AG1246" i="2" s="1"/>
  <c r="AF526" i="2"/>
  <c r="AG526" i="2" s="1"/>
  <c r="AF518" i="2"/>
  <c r="AG518" i="2" s="1"/>
  <c r="AF510" i="2"/>
  <c r="AG510" i="2" s="1"/>
  <c r="AF502" i="2"/>
  <c r="AG502" i="2" s="1"/>
  <c r="AF494" i="2"/>
  <c r="AG494" i="2" s="1"/>
  <c r="AF486" i="2"/>
  <c r="AG486" i="2" s="1"/>
  <c r="AF478" i="2"/>
  <c r="AG478" i="2" s="1"/>
  <c r="AF470" i="2"/>
  <c r="AG470" i="2" s="1"/>
  <c r="AF462" i="2"/>
  <c r="AG462" i="2" s="1"/>
  <c r="AF454" i="2"/>
  <c r="AG454" i="2" s="1"/>
  <c r="AF446" i="2"/>
  <c r="AG446" i="2" s="1"/>
  <c r="AF438" i="2"/>
  <c r="AG438" i="2" s="1"/>
  <c r="AF430" i="2"/>
  <c r="AG430" i="2" s="1"/>
  <c r="AF422" i="2"/>
  <c r="AG422" i="2" s="1"/>
  <c r="AF414" i="2"/>
  <c r="AG414" i="2" s="1"/>
  <c r="AF406" i="2"/>
  <c r="AG406" i="2" s="1"/>
  <c r="AF398" i="2"/>
  <c r="AG398" i="2" s="1"/>
  <c r="AF390" i="2"/>
  <c r="AG390" i="2" s="1"/>
  <c r="AF382" i="2"/>
  <c r="AG382" i="2" s="1"/>
  <c r="AF374" i="2"/>
  <c r="AG374" i="2" s="1"/>
  <c r="AF366" i="2"/>
  <c r="AG366" i="2" s="1"/>
  <c r="AF358" i="2"/>
  <c r="AG358" i="2" s="1"/>
  <c r="AF350" i="2"/>
  <c r="AG350" i="2" s="1"/>
  <c r="AF342" i="2"/>
  <c r="AG342" i="2" s="1"/>
  <c r="AE2031" i="2"/>
  <c r="AH2031" i="2" s="1"/>
  <c r="AE2023" i="2"/>
  <c r="AH2023" i="2" s="1"/>
  <c r="AE2015" i="2"/>
  <c r="AH2015" i="2" s="1"/>
  <c r="AE2007" i="2"/>
  <c r="AH2007" i="2" s="1"/>
  <c r="AE1967" i="2"/>
  <c r="AE1959" i="2"/>
  <c r="AE1951" i="2"/>
  <c r="AE1943" i="2"/>
  <c r="AE1919" i="2"/>
  <c r="AE1903" i="2"/>
  <c r="AE1895" i="2"/>
  <c r="AE1879" i="2"/>
  <c r="AH1879" i="2" s="1"/>
  <c r="AE1863" i="2"/>
  <c r="AE1855" i="2"/>
  <c r="AE1847" i="2"/>
  <c r="AE1799" i="2"/>
  <c r="AE1791" i="2"/>
  <c r="AE1775" i="2"/>
  <c r="AE1735" i="2"/>
  <c r="AE1727" i="2"/>
  <c r="AE1711" i="2"/>
  <c r="AE1703" i="2"/>
  <c r="AE1663" i="2"/>
  <c r="AH1663" i="2" s="1"/>
  <c r="AE1647" i="2"/>
  <c r="AE1639" i="2"/>
  <c r="AE1631" i="2"/>
  <c r="AE1615" i="2"/>
  <c r="AE1599" i="2"/>
  <c r="AE1591" i="2"/>
  <c r="AE1575" i="2"/>
  <c r="AE1551" i="2"/>
  <c r="AE1543" i="2"/>
  <c r="AE1535" i="2"/>
  <c r="AE1527" i="2"/>
  <c r="AE1511" i="2"/>
  <c r="AE1487" i="2"/>
  <c r="AE1471" i="2"/>
  <c r="AE1431" i="2"/>
  <c r="AE1407" i="2"/>
  <c r="AH1407" i="2" s="1"/>
  <c r="AE1359" i="2"/>
  <c r="AE1343" i="2"/>
  <c r="AE1319" i="2"/>
  <c r="AH1319" i="2" s="1"/>
  <c r="AE1311" i="2"/>
  <c r="AH1311" i="2" s="1"/>
  <c r="AE1303" i="2"/>
  <c r="AH1303" i="2" s="1"/>
  <c r="AE1279" i="2"/>
  <c r="AE1263" i="2"/>
  <c r="AE1247" i="2"/>
  <c r="AE1239" i="2"/>
  <c r="AE1223" i="2"/>
  <c r="AE1215" i="2"/>
  <c r="AE1191" i="2"/>
  <c r="AE1167" i="2"/>
  <c r="AE1159" i="2"/>
  <c r="AE1151" i="2"/>
  <c r="AE1135" i="2"/>
  <c r="AE1111" i="2"/>
  <c r="AE1087" i="2"/>
  <c r="AE1079" i="2"/>
  <c r="AE1055" i="2"/>
  <c r="AH1055" i="2" s="1"/>
  <c r="AE1039" i="2"/>
  <c r="AE1023" i="2"/>
  <c r="AF2036" i="2"/>
  <c r="AG2036" i="2" s="1"/>
  <c r="AF2028" i="2"/>
  <c r="AG2028" i="2" s="1"/>
  <c r="AF2020" i="2"/>
  <c r="AG2020" i="2" s="1"/>
  <c r="AF2012" i="2"/>
  <c r="AG2012" i="2" s="1"/>
  <c r="AF2004" i="2"/>
  <c r="AG2004" i="2" s="1"/>
  <c r="AF1996" i="2"/>
  <c r="AG1996" i="2" s="1"/>
  <c r="AF1988" i="2"/>
  <c r="AG1988" i="2" s="1"/>
  <c r="AF1980" i="2"/>
  <c r="AG1980" i="2" s="1"/>
  <c r="AF1964" i="2"/>
  <c r="AG1964" i="2" s="1"/>
  <c r="AF1948" i="2"/>
  <c r="AG1948" i="2" s="1"/>
  <c r="AF1932" i="2"/>
  <c r="AG1932" i="2" s="1"/>
  <c r="AF1924" i="2"/>
  <c r="AG1924" i="2" s="1"/>
  <c r="AF1916" i="2"/>
  <c r="AG1916" i="2" s="1"/>
  <c r="AF1876" i="2"/>
  <c r="AG1876" i="2" s="1"/>
  <c r="AF1860" i="2"/>
  <c r="AG1860" i="2" s="1"/>
  <c r="AF1852" i="2"/>
  <c r="AG1852" i="2" s="1"/>
  <c r="AF1844" i="2"/>
  <c r="AG1844" i="2" s="1"/>
  <c r="AF1836" i="2"/>
  <c r="AG1836" i="2" s="1"/>
  <c r="AF1828" i="2"/>
  <c r="AG1828" i="2" s="1"/>
  <c r="AF1820" i="2"/>
  <c r="AG1820" i="2" s="1"/>
  <c r="AF1804" i="2"/>
  <c r="AG1804" i="2" s="1"/>
  <c r="AF1788" i="2"/>
  <c r="AG1788" i="2" s="1"/>
  <c r="AF1772" i="2"/>
  <c r="AG1772" i="2" s="1"/>
  <c r="AF1764" i="2"/>
  <c r="AG1764" i="2" s="1"/>
  <c r="AF1756" i="2"/>
  <c r="AG1756" i="2" s="1"/>
  <c r="AF1740" i="2"/>
  <c r="AG1740" i="2" s="1"/>
  <c r="AF1724" i="2"/>
  <c r="AG1724" i="2" s="1"/>
  <c r="AF1716" i="2"/>
  <c r="AG1716" i="2" s="1"/>
  <c r="AF1708" i="2"/>
  <c r="AG1708" i="2" s="1"/>
  <c r="AF1692" i="2"/>
  <c r="AG1692" i="2" s="1"/>
  <c r="AF1676" i="2"/>
  <c r="AG1676" i="2" s="1"/>
  <c r="AF1668" i="2"/>
  <c r="AG1668" i="2" s="1"/>
  <c r="AF1652" i="2"/>
  <c r="AG1652" i="2" s="1"/>
  <c r="AF1644" i="2"/>
  <c r="AG1644" i="2" s="1"/>
  <c r="AF1636" i="2"/>
  <c r="AG1636" i="2" s="1"/>
  <c r="AF1620" i="2"/>
  <c r="AG1620" i="2" s="1"/>
  <c r="AF1612" i="2"/>
  <c r="AG1612" i="2" s="1"/>
  <c r="AF1604" i="2"/>
  <c r="AG1604" i="2" s="1"/>
  <c r="AF1596" i="2"/>
  <c r="AG1596" i="2" s="1"/>
  <c r="AF1588" i="2"/>
  <c r="AG1588" i="2" s="1"/>
  <c r="AF1580" i="2"/>
  <c r="AG1580" i="2" s="1"/>
  <c r="AF1572" i="2"/>
  <c r="AG1572" i="2" s="1"/>
  <c r="AF1556" i="2"/>
  <c r="AG1556" i="2" s="1"/>
  <c r="AF1548" i="2"/>
  <c r="AG1548" i="2" s="1"/>
  <c r="AF1540" i="2"/>
  <c r="AG1540" i="2" s="1"/>
  <c r="AF1532" i="2"/>
  <c r="AG1532" i="2" s="1"/>
  <c r="AF1516" i="2"/>
  <c r="AG1516" i="2" s="1"/>
  <c r="AF1508" i="2"/>
  <c r="AG1508" i="2" s="1"/>
  <c r="AF1492" i="2"/>
  <c r="AG1492" i="2" s="1"/>
  <c r="AF1484" i="2"/>
  <c r="AG1484" i="2" s="1"/>
  <c r="AF1468" i="2"/>
  <c r="AG1468" i="2" s="1"/>
  <c r="AF1452" i="2"/>
  <c r="AG1452" i="2" s="1"/>
  <c r="AF1444" i="2"/>
  <c r="AG1444" i="2" s="1"/>
  <c r="AF1420" i="2"/>
  <c r="AG1420" i="2" s="1"/>
  <c r="AF1404" i="2"/>
  <c r="AG1404" i="2" s="1"/>
  <c r="AF1396" i="2"/>
  <c r="AG1396" i="2" s="1"/>
  <c r="AF1388" i="2"/>
  <c r="AG1388" i="2" s="1"/>
  <c r="AF1380" i="2"/>
  <c r="AG1380" i="2" s="1"/>
  <c r="AF1372" i="2"/>
  <c r="AG1372" i="2" s="1"/>
  <c r="AF1356" i="2"/>
  <c r="AG1356" i="2" s="1"/>
  <c r="AF1340" i="2"/>
  <c r="AG1340" i="2" s="1"/>
  <c r="AF1324" i="2"/>
  <c r="AG1324" i="2" s="1"/>
  <c r="AF1292" i="2"/>
  <c r="AG1292" i="2" s="1"/>
  <c r="AF1284" i="2"/>
  <c r="AG1284" i="2" s="1"/>
  <c r="AF1260" i="2"/>
  <c r="AG1260" i="2" s="1"/>
  <c r="AF1252" i="2"/>
  <c r="AG1252" i="2" s="1"/>
  <c r="AE3845" i="2"/>
  <c r="AE3993" i="2"/>
  <c r="AH3993" i="2" s="1"/>
  <c r="AE3961" i="2"/>
  <c r="AE3897" i="2"/>
  <c r="AE3881" i="2"/>
  <c r="AE3865" i="2"/>
  <c r="AE3833" i="2"/>
  <c r="AE3817" i="2"/>
  <c r="AE3801" i="2"/>
  <c r="AE3777" i="2"/>
  <c r="AE3745" i="2"/>
  <c r="AH3745" i="2" s="1"/>
  <c r="AE3737" i="2"/>
  <c r="AE3901" i="2"/>
  <c r="AH3901" i="2" s="1"/>
  <c r="AE3794" i="2"/>
  <c r="AE3762" i="2"/>
  <c r="AH3762" i="2" s="1"/>
  <c r="AE3750" i="2"/>
  <c r="AH3750" i="2" s="1"/>
  <c r="AF3980" i="2"/>
  <c r="AG3980" i="2" s="1"/>
  <c r="AF3964" i="2"/>
  <c r="AG3964" i="2" s="1"/>
  <c r="AF3932" i="2"/>
  <c r="AG3932" i="2" s="1"/>
  <c r="AF3924" i="2"/>
  <c r="AG3924" i="2" s="1"/>
  <c r="AF3916" i="2"/>
  <c r="AG3916" i="2" s="1"/>
  <c r="AF3900" i="2"/>
  <c r="AG3900" i="2" s="1"/>
  <c r="AF3868" i="2"/>
  <c r="AG3868" i="2" s="1"/>
  <c r="AF3860" i="2"/>
  <c r="AG3860" i="2" s="1"/>
  <c r="AF3852" i="2"/>
  <c r="AG3852" i="2" s="1"/>
  <c r="AF3836" i="2"/>
  <c r="AG3836" i="2" s="1"/>
  <c r="AF3804" i="2"/>
  <c r="AG3804" i="2" s="1"/>
  <c r="AF3796" i="2"/>
  <c r="AG3796" i="2" s="1"/>
  <c r="AF3788" i="2"/>
  <c r="AG3788" i="2" s="1"/>
  <c r="AF3772" i="2"/>
  <c r="AG3772" i="2" s="1"/>
  <c r="AF3740" i="2"/>
  <c r="AG3740" i="2" s="1"/>
  <c r="AE3990" i="2"/>
  <c r="AH3990" i="2" s="1"/>
  <c r="AE3982" i="2"/>
  <c r="AE3966" i="2"/>
  <c r="AE3934" i="2"/>
  <c r="AE3926" i="2"/>
  <c r="AH3926" i="2" s="1"/>
  <c r="AE3918" i="2"/>
  <c r="AE3902" i="2"/>
  <c r="AE3870" i="2"/>
  <c r="AE3862" i="2"/>
  <c r="AH3862" i="2" s="1"/>
  <c r="AE3854" i="2"/>
  <c r="AE3838" i="2"/>
  <c r="AF2039" i="2"/>
  <c r="AG2039" i="2" s="1"/>
  <c r="AE3869" i="2"/>
  <c r="AE3802" i="2"/>
  <c r="AE3770" i="2"/>
  <c r="AE3789" i="2"/>
  <c r="AE3937" i="2"/>
  <c r="AE3746" i="2"/>
  <c r="AH3746" i="2" s="1"/>
  <c r="AF3979" i="2"/>
  <c r="AG3979" i="2" s="1"/>
  <c r="AE2047" i="2"/>
  <c r="AE2039" i="2"/>
  <c r="AE1999" i="2"/>
  <c r="AE1991" i="2"/>
  <c r="AE1983" i="2"/>
  <c r="AE1975" i="2"/>
  <c r="AE1935" i="2"/>
  <c r="AE1927" i="2"/>
  <c r="AE1911" i="2"/>
  <c r="AE1887" i="2"/>
  <c r="AH1887" i="2" s="1"/>
  <c r="AE1871" i="2"/>
  <c r="AE1839" i="2"/>
  <c r="AE1831" i="2"/>
  <c r="AE1823" i="2"/>
  <c r="AE1815" i="2"/>
  <c r="AE1807" i="2"/>
  <c r="AE1783" i="2"/>
  <c r="AE1767" i="2"/>
  <c r="AE1759" i="2"/>
  <c r="AE1751" i="2"/>
  <c r="AE1743" i="2"/>
  <c r="AE1719" i="2"/>
  <c r="AE1695" i="2"/>
  <c r="AE1687" i="2"/>
  <c r="AE1679" i="2"/>
  <c r="AE1671" i="2"/>
  <c r="AE1655" i="2"/>
  <c r="AE1623" i="2"/>
  <c r="AE1607" i="2"/>
  <c r="AH1607" i="2" s="1"/>
  <c r="AE1583" i="2"/>
  <c r="AE1567" i="2"/>
  <c r="AE1559" i="2"/>
  <c r="AE1519" i="2"/>
  <c r="AE1503" i="2"/>
  <c r="AH1503" i="2" s="1"/>
  <c r="AE1495" i="2"/>
  <c r="AH1495" i="2" s="1"/>
  <c r="AE1479" i="2"/>
  <c r="AE1463" i="2"/>
  <c r="AE1455" i="2"/>
  <c r="AE1447" i="2"/>
  <c r="AE1439" i="2"/>
  <c r="AE1423" i="2"/>
  <c r="AE1415" i="2"/>
  <c r="AE1399" i="2"/>
  <c r="AE1391" i="2"/>
  <c r="AF2664" i="2"/>
  <c r="AG2664" i="2" s="1"/>
  <c r="AE2665" i="2"/>
  <c r="AE2659" i="2"/>
  <c r="AE2643" i="2"/>
  <c r="AE1383" i="2"/>
  <c r="AH1383" i="2" s="1"/>
  <c r="AE1375" i="2"/>
  <c r="AH1375" i="2" s="1"/>
  <c r="AE1367" i="2"/>
  <c r="AH1367" i="2" s="1"/>
  <c r="AE1351" i="2"/>
  <c r="AE1335" i="2"/>
  <c r="AE1327" i="2"/>
  <c r="AE1295" i="2"/>
  <c r="AE1287" i="2"/>
  <c r="AE1271" i="2"/>
  <c r="AE1255" i="2"/>
  <c r="AE1231" i="2"/>
  <c r="AE1207" i="2"/>
  <c r="AE1199" i="2"/>
  <c r="AE1183" i="2"/>
  <c r="AE1175" i="2"/>
  <c r="AE1143" i="2"/>
  <c r="AE1127" i="2"/>
  <c r="AH1127" i="2" s="1"/>
  <c r="AE1119" i="2"/>
  <c r="AH1119" i="2" s="1"/>
  <c r="AE1103" i="2"/>
  <c r="AE1095" i="2"/>
  <c r="AE1071" i="2"/>
  <c r="AE1063" i="2"/>
  <c r="AE1047" i="2"/>
  <c r="AE1031" i="2"/>
  <c r="AE1015" i="2"/>
  <c r="AE3994" i="2"/>
  <c r="AE3986" i="2"/>
  <c r="AE3978" i="2"/>
  <c r="AE3962" i="2"/>
  <c r="AE3954" i="2"/>
  <c r="AH3954" i="2" s="1"/>
  <c r="AE3946" i="2"/>
  <c r="AE3938" i="2"/>
  <c r="AH3938" i="2" s="1"/>
  <c r="AE3922" i="2"/>
  <c r="AE3914" i="2"/>
  <c r="AE3890" i="2"/>
  <c r="AH3890" i="2" s="1"/>
  <c r="AE3882" i="2"/>
  <c r="AE3874" i="2"/>
  <c r="AH3874" i="2" s="1"/>
  <c r="AE3866" i="2"/>
  <c r="AE2716" i="2"/>
  <c r="AE2708" i="2"/>
  <c r="AE2700" i="2"/>
  <c r="AE2692" i="2"/>
  <c r="AE2684" i="2"/>
  <c r="AE2676" i="2"/>
  <c r="AE2668" i="2"/>
  <c r="AE2660" i="2"/>
  <c r="AE2652" i="2"/>
  <c r="AE2644" i="2"/>
  <c r="AE2707" i="2"/>
  <c r="AE2683" i="2"/>
  <c r="AE2651" i="2"/>
  <c r="AF2686" i="2"/>
  <c r="AG2686" i="2" s="1"/>
  <c r="AE2691" i="2"/>
  <c r="AF2652" i="2"/>
  <c r="AG2652" i="2" s="1"/>
  <c r="AE2689" i="2"/>
  <c r="AE2715" i="2"/>
  <c r="AE2675" i="2"/>
  <c r="AF2690" i="2"/>
  <c r="AG2690" i="2" s="1"/>
  <c r="AE2713" i="2"/>
  <c r="AE2673" i="2"/>
  <c r="AE2641" i="2"/>
  <c r="AF2702" i="2"/>
  <c r="AG2702" i="2" s="1"/>
  <c r="AF2670" i="2"/>
  <c r="AG2670" i="2" s="1"/>
  <c r="AE2705" i="2"/>
  <c r="AE2681" i="2"/>
  <c r="AE2657" i="2"/>
  <c r="AE2699" i="2"/>
  <c r="AE2667" i="2"/>
  <c r="AE2697" i="2"/>
  <c r="AE2649" i="2"/>
  <c r="AF2711" i="2"/>
  <c r="AG2711" i="2" s="1"/>
  <c r="AF2703" i="2"/>
  <c r="AG2703" i="2" s="1"/>
  <c r="AF2695" i="2"/>
  <c r="AG2695" i="2" s="1"/>
  <c r="AF2687" i="2"/>
  <c r="AG2687" i="2" s="1"/>
  <c r="AF2679" i="2"/>
  <c r="AG2679" i="2" s="1"/>
  <c r="AF2671" i="2"/>
  <c r="AG2671" i="2" s="1"/>
  <c r="AF2663" i="2"/>
  <c r="AG2663" i="2" s="1"/>
  <c r="AF2655" i="2"/>
  <c r="AG2655" i="2" s="1"/>
  <c r="AF2647" i="2"/>
  <c r="AG2647" i="2" s="1"/>
  <c r="AF2716" i="2"/>
  <c r="AG2716" i="2" s="1"/>
  <c r="AF2708" i="2"/>
  <c r="AG2708" i="2" s="1"/>
  <c r="AF2700" i="2"/>
  <c r="AG2700" i="2" s="1"/>
  <c r="AF2692" i="2"/>
  <c r="AG2692" i="2" s="1"/>
  <c r="AF2684" i="2"/>
  <c r="AG2684" i="2" s="1"/>
  <c r="AF2676" i="2"/>
  <c r="AG2676" i="2" s="1"/>
  <c r="AF2668" i="2"/>
  <c r="AG2668" i="2" s="1"/>
  <c r="AF2660" i="2"/>
  <c r="AG2660" i="2" s="1"/>
  <c r="AF2644" i="2"/>
  <c r="AG2644" i="2" s="1"/>
  <c r="AF2710" i="2"/>
  <c r="AG2710" i="2" s="1"/>
  <c r="AF2694" i="2"/>
  <c r="AG2694" i="2" s="1"/>
  <c r="AF2678" i="2"/>
  <c r="AG2678" i="2" s="1"/>
  <c r="AF2662" i="2"/>
  <c r="AG2662" i="2" s="1"/>
  <c r="AF2654" i="2"/>
  <c r="AG2654" i="2" s="1"/>
  <c r="AF2646" i="2"/>
  <c r="AG2646" i="2" s="1"/>
  <c r="AF2712" i="2"/>
  <c r="AG2712" i="2" s="1"/>
  <c r="AF2704" i="2"/>
  <c r="AG2704" i="2" s="1"/>
  <c r="AF2696" i="2"/>
  <c r="AG2696" i="2" s="1"/>
  <c r="AF2688" i="2"/>
  <c r="AG2688" i="2" s="1"/>
  <c r="AF2680" i="2"/>
  <c r="AG2680" i="2" s="1"/>
  <c r="AF2672" i="2"/>
  <c r="AG2672" i="2" s="1"/>
  <c r="AF2656" i="2"/>
  <c r="AG2656" i="2" s="1"/>
  <c r="AF2648" i="2"/>
  <c r="AG2648" i="2" s="1"/>
  <c r="AF2640" i="2"/>
  <c r="AG2640" i="2" s="1"/>
  <c r="AF2714" i="2"/>
  <c r="AG2714" i="2" s="1"/>
  <c r="AF2706" i="2"/>
  <c r="AG2706" i="2" s="1"/>
  <c r="AF2698" i="2"/>
  <c r="AG2698" i="2" s="1"/>
  <c r="AF2682" i="2"/>
  <c r="AG2682" i="2" s="1"/>
  <c r="AF2674" i="2"/>
  <c r="AG2674" i="2" s="1"/>
  <c r="AF2666" i="2"/>
  <c r="AG2666" i="2" s="1"/>
  <c r="AF2658" i="2"/>
  <c r="AG2658" i="2" s="1"/>
  <c r="AF2650" i="2"/>
  <c r="AG2650" i="2" s="1"/>
  <c r="AF2642" i="2"/>
  <c r="AG2642" i="2" s="1"/>
  <c r="AE3686" i="2"/>
  <c r="AF2713" i="2"/>
  <c r="AG2713" i="2" s="1"/>
  <c r="AF2705" i="2"/>
  <c r="AG2705" i="2" s="1"/>
  <c r="AF2697" i="2"/>
  <c r="AG2697" i="2" s="1"/>
  <c r="AF2689" i="2"/>
  <c r="AG2689" i="2" s="1"/>
  <c r="AF2681" i="2"/>
  <c r="AG2681" i="2" s="1"/>
  <c r="AF2673" i="2"/>
  <c r="AG2673" i="2" s="1"/>
  <c r="AF2665" i="2"/>
  <c r="AG2665" i="2" s="1"/>
  <c r="AF2657" i="2"/>
  <c r="AG2657" i="2" s="1"/>
  <c r="AF2649" i="2"/>
  <c r="AG2649" i="2" s="1"/>
  <c r="AF2641" i="2"/>
  <c r="AG2641" i="2" s="1"/>
  <c r="AE2710" i="2"/>
  <c r="AE2702" i="2"/>
  <c r="AE2694" i="2"/>
  <c r="AE2686" i="2"/>
  <c r="AE2678" i="2"/>
  <c r="AE2670" i="2"/>
  <c r="AE2662" i="2"/>
  <c r="AE2654" i="2"/>
  <c r="AE2646" i="2"/>
  <c r="AF2715" i="2"/>
  <c r="AG2715" i="2" s="1"/>
  <c r="AF2707" i="2"/>
  <c r="AG2707" i="2" s="1"/>
  <c r="AF2699" i="2"/>
  <c r="AG2699" i="2" s="1"/>
  <c r="AF2691" i="2"/>
  <c r="AG2691" i="2" s="1"/>
  <c r="AF2683" i="2"/>
  <c r="AG2683" i="2" s="1"/>
  <c r="AF2675" i="2"/>
  <c r="AG2675" i="2" s="1"/>
  <c r="AF2667" i="2"/>
  <c r="AG2667" i="2" s="1"/>
  <c r="AF2659" i="2"/>
  <c r="AG2659" i="2" s="1"/>
  <c r="AF2651" i="2"/>
  <c r="AG2651" i="2" s="1"/>
  <c r="AF2643" i="2"/>
  <c r="AG2643" i="2" s="1"/>
  <c r="AE2712" i="2"/>
  <c r="AE2704" i="2"/>
  <c r="AE2696" i="2"/>
  <c r="AH2696" i="2" s="1"/>
  <c r="AE2688" i="2"/>
  <c r="AH2688" i="2" s="1"/>
  <c r="AE2680" i="2"/>
  <c r="AH2680" i="2" s="1"/>
  <c r="AE2672" i="2"/>
  <c r="AH2672" i="2" s="1"/>
  <c r="AE2664" i="2"/>
  <c r="AH2664" i="2" s="1"/>
  <c r="AE2656" i="2"/>
  <c r="AE2648" i="2"/>
  <c r="AE2640" i="2"/>
  <c r="AH1595" i="2" l="1"/>
  <c r="AH3863" i="2"/>
  <c r="AH1695" i="2"/>
  <c r="AH1823" i="2"/>
  <c r="AH1951" i="2"/>
  <c r="AH1445" i="2"/>
  <c r="AH1759" i="2"/>
  <c r="AH339" i="2"/>
  <c r="AH3653" i="2"/>
  <c r="AH3879" i="2"/>
  <c r="AH3825" i="2"/>
  <c r="AH1667" i="2"/>
  <c r="AH1019" i="2"/>
  <c r="AH1083" i="2"/>
  <c r="AI1083" i="2" s="1"/>
  <c r="AJ1083" i="2" s="1"/>
  <c r="AK1083" i="2" s="1"/>
  <c r="AH2704" i="2"/>
  <c r="AH3662" i="2"/>
  <c r="AI3662" i="2" s="1"/>
  <c r="AJ3662" i="2" s="1"/>
  <c r="AK3662" i="2" s="1"/>
  <c r="AH818" i="2"/>
  <c r="AI818" i="2" s="1"/>
  <c r="AJ818" i="2" s="1"/>
  <c r="AK818" i="2" s="1"/>
  <c r="AH467" i="2"/>
  <c r="AI467" i="2" s="1"/>
  <c r="AJ467" i="2" s="1"/>
  <c r="AK467" i="2" s="1"/>
  <c r="AH531" i="2"/>
  <c r="AH595" i="2"/>
  <c r="AH752" i="2"/>
  <c r="AH403" i="2"/>
  <c r="AH3989" i="2"/>
  <c r="AI3989" i="2" s="1"/>
  <c r="AJ3989" i="2" s="1"/>
  <c r="AK3989" i="2" s="1"/>
  <c r="AH659" i="2"/>
  <c r="AI659" i="2" s="1"/>
  <c r="AJ659" i="2" s="1"/>
  <c r="AK659" i="2" s="1"/>
  <c r="AH2712" i="2"/>
  <c r="AI3098" i="2"/>
  <c r="AJ3098" i="2" s="1"/>
  <c r="AK3098" i="2" s="1"/>
  <c r="AH3641" i="2"/>
  <c r="AH3591" i="2"/>
  <c r="AH3655" i="2"/>
  <c r="AH3887" i="2"/>
  <c r="AI3887" i="2" s="1"/>
  <c r="AJ3887" i="2" s="1"/>
  <c r="AK3887" i="2" s="1"/>
  <c r="AH944" i="2"/>
  <c r="AI944" i="2" s="1"/>
  <c r="AJ944" i="2" s="1"/>
  <c r="AK944" i="2" s="1"/>
  <c r="AH880" i="2"/>
  <c r="AI880" i="2" s="1"/>
  <c r="AJ880" i="2" s="1"/>
  <c r="AK880" i="2" s="1"/>
  <c r="AH624" i="2"/>
  <c r="AI624" i="2" s="1"/>
  <c r="AJ624" i="2" s="1"/>
  <c r="AK624" i="2" s="1"/>
  <c r="AH1128" i="2"/>
  <c r="AH368" i="2"/>
  <c r="AH816" i="2"/>
  <c r="AH1842" i="2"/>
  <c r="AI1842" i="2" s="1"/>
  <c r="AJ1842" i="2" s="1"/>
  <c r="AK1842" i="2" s="1"/>
  <c r="AH496" i="2"/>
  <c r="AH1200" i="2"/>
  <c r="AI1200" i="2" s="1"/>
  <c r="AJ1200" i="2" s="1"/>
  <c r="AK1200" i="2" s="1"/>
  <c r="AH1567" i="2"/>
  <c r="AI1567" i="2" s="1"/>
  <c r="AJ1567" i="2" s="1"/>
  <c r="AK1567" i="2" s="1"/>
  <c r="AH3845" i="2"/>
  <c r="AI3845" i="2" s="1"/>
  <c r="AJ3845" i="2" s="1"/>
  <c r="AK3845" i="2" s="1"/>
  <c r="AH927" i="2"/>
  <c r="AI927" i="2" s="1"/>
  <c r="AJ927" i="2" s="1"/>
  <c r="AK927" i="2" s="1"/>
  <c r="AH991" i="2"/>
  <c r="AH978" i="2"/>
  <c r="AH1801" i="2"/>
  <c r="AI1801" i="2" s="1"/>
  <c r="AJ1801" i="2" s="1"/>
  <c r="AK1801" i="2" s="1"/>
  <c r="AH1426" i="2"/>
  <c r="AH1490" i="2"/>
  <c r="AI1490" i="2" s="1"/>
  <c r="AJ1490" i="2" s="1"/>
  <c r="AK1490" i="2" s="1"/>
  <c r="AH1554" i="2"/>
  <c r="AI1554" i="2" s="1"/>
  <c r="AJ1554" i="2" s="1"/>
  <c r="AK1554" i="2" s="1"/>
  <c r="AH1183" i="2"/>
  <c r="AI1183" i="2" s="1"/>
  <c r="AJ1183" i="2" s="1"/>
  <c r="AK1183" i="2" s="1"/>
  <c r="AH1247" i="2"/>
  <c r="AI1247" i="2" s="1"/>
  <c r="AJ1247" i="2" s="1"/>
  <c r="AK1247" i="2" s="1"/>
  <c r="AH1114" i="2"/>
  <c r="AH898" i="2"/>
  <c r="AH1042" i="2"/>
  <c r="AI1042" i="2" s="1"/>
  <c r="AJ1042" i="2" s="1"/>
  <c r="AK1042" i="2" s="1"/>
  <c r="AH682" i="2"/>
  <c r="AI682" i="2" s="1"/>
  <c r="AJ682" i="2" s="1"/>
  <c r="AK682" i="2" s="1"/>
  <c r="AH1473" i="2"/>
  <c r="AI1473" i="2" s="1"/>
  <c r="AJ1473" i="2" s="1"/>
  <c r="AK1473" i="2" s="1"/>
  <c r="AH1865" i="2"/>
  <c r="AI1865" i="2" s="1"/>
  <c r="AJ1865" i="2" s="1"/>
  <c r="AK1865" i="2" s="1"/>
  <c r="AH1725" i="2"/>
  <c r="AI1725" i="2" s="1"/>
  <c r="AJ1725" i="2" s="1"/>
  <c r="AK1725" i="2" s="1"/>
  <c r="AH834" i="2"/>
  <c r="AH1789" i="2"/>
  <c r="AH1282" i="2"/>
  <c r="AH1631" i="2"/>
  <c r="AI1631" i="2" s="1"/>
  <c r="AJ1631" i="2" s="1"/>
  <c r="AK1631" i="2" s="1"/>
  <c r="AH1439" i="2"/>
  <c r="AI1439" i="2" s="1"/>
  <c r="AJ1439" i="2" s="1"/>
  <c r="AK1439" i="2" s="1"/>
  <c r="AH351" i="2"/>
  <c r="AI351" i="2" s="1"/>
  <c r="AJ351" i="2" s="1"/>
  <c r="AK351" i="2" s="1"/>
  <c r="AH415" i="2"/>
  <c r="AI415" i="2" s="1"/>
  <c r="AJ415" i="2" s="1"/>
  <c r="AK415" i="2" s="1"/>
  <c r="AH479" i="2"/>
  <c r="AI479" i="2" s="1"/>
  <c r="AJ479" i="2" s="1"/>
  <c r="AK479" i="2" s="1"/>
  <c r="AH543" i="2"/>
  <c r="AI543" i="2" s="1"/>
  <c r="AJ543" i="2" s="1"/>
  <c r="AK543" i="2" s="1"/>
  <c r="AH607" i="2"/>
  <c r="AH671" i="2"/>
  <c r="AH735" i="2"/>
  <c r="AI735" i="2" s="1"/>
  <c r="AJ735" i="2" s="1"/>
  <c r="AK735" i="2" s="1"/>
  <c r="AH799" i="2"/>
  <c r="AI799" i="2" s="1"/>
  <c r="AJ799" i="2" s="1"/>
  <c r="AK799" i="2" s="1"/>
  <c r="AH863" i="2"/>
  <c r="AI863" i="2" s="1"/>
  <c r="AJ863" i="2" s="1"/>
  <c r="AK863" i="2" s="1"/>
  <c r="AH618" i="2"/>
  <c r="AI618" i="2" s="1"/>
  <c r="AJ618" i="2" s="1"/>
  <c r="AK618" i="2" s="1"/>
  <c r="AH1217" i="2"/>
  <c r="AI1217" i="2" s="1"/>
  <c r="AJ1217" i="2" s="1"/>
  <c r="AK1217" i="2" s="1"/>
  <c r="AI3354" i="2"/>
  <c r="AJ3354" i="2" s="1"/>
  <c r="AK3354" i="2" s="1"/>
  <c r="AH3355" i="2"/>
  <c r="AI3042" i="2"/>
  <c r="AJ3042" i="2" s="1"/>
  <c r="AK3042" i="2" s="1"/>
  <c r="AH3669" i="2"/>
  <c r="AI3669" i="2" s="1"/>
  <c r="AJ3669" i="2" s="1"/>
  <c r="AK3669" i="2" s="1"/>
  <c r="AH3605" i="2"/>
  <c r="AI3605" i="2" s="1"/>
  <c r="AJ3605" i="2" s="1"/>
  <c r="AK3605" i="2" s="1"/>
  <c r="AH1683" i="2"/>
  <c r="AI1683" i="2" s="1"/>
  <c r="AJ1683" i="2" s="1"/>
  <c r="AK1683" i="2" s="1"/>
  <c r="AH3794" i="2"/>
  <c r="AI3794" i="2" s="1"/>
  <c r="AJ3794" i="2" s="1"/>
  <c r="AK3794" i="2" s="1"/>
  <c r="AH1163" i="2"/>
  <c r="AI1163" i="2" s="1"/>
  <c r="AJ1163" i="2" s="1"/>
  <c r="AK1163" i="2" s="1"/>
  <c r="AH1227" i="2"/>
  <c r="AI1227" i="2" s="1"/>
  <c r="AJ1227" i="2" s="1"/>
  <c r="AK1227" i="2" s="1"/>
  <c r="AH3986" i="2"/>
  <c r="AH971" i="2"/>
  <c r="AH1035" i="2"/>
  <c r="AI1035" i="2" s="1"/>
  <c r="AJ1035" i="2" s="1"/>
  <c r="AK1035" i="2" s="1"/>
  <c r="AH1099" i="2"/>
  <c r="AH3922" i="2"/>
  <c r="AI3922" i="2" s="1"/>
  <c r="AJ3922" i="2" s="1"/>
  <c r="AK3922" i="2" s="1"/>
  <c r="AH3777" i="2"/>
  <c r="AI3777" i="2" s="1"/>
  <c r="AJ3777" i="2" s="1"/>
  <c r="AK3777" i="2" s="1"/>
  <c r="AH1531" i="2"/>
  <c r="AI1531" i="2" s="1"/>
  <c r="AJ1531" i="2" s="1"/>
  <c r="AK1531" i="2" s="1"/>
  <c r="AH3977" i="2"/>
  <c r="AI3977" i="2" s="1"/>
  <c r="AJ3977" i="2" s="1"/>
  <c r="AK3977" i="2" s="1"/>
  <c r="AH1339" i="2"/>
  <c r="AH482" i="2"/>
  <c r="AI482" i="2" s="1"/>
  <c r="AJ482" i="2" s="1"/>
  <c r="AK482" i="2" s="1"/>
  <c r="AH554" i="2"/>
  <c r="AH1202" i="2"/>
  <c r="AI1202" i="2" s="1"/>
  <c r="AJ1202" i="2" s="1"/>
  <c r="AK1202" i="2" s="1"/>
  <c r="AH1427" i="2"/>
  <c r="AI1427" i="2" s="1"/>
  <c r="AJ1427" i="2" s="1"/>
  <c r="AK1427" i="2" s="1"/>
  <c r="AH1491" i="2"/>
  <c r="AI1491" i="2" s="1"/>
  <c r="AJ1491" i="2" s="1"/>
  <c r="AK1491" i="2" s="1"/>
  <c r="AH746" i="2"/>
  <c r="AI746" i="2" s="1"/>
  <c r="AJ746" i="2" s="1"/>
  <c r="AK746" i="2" s="1"/>
  <c r="AH3680" i="2"/>
  <c r="AI3680" i="2" s="1"/>
  <c r="AJ3680" i="2" s="1"/>
  <c r="AK3680" i="2" s="1"/>
  <c r="AH3654" i="2"/>
  <c r="AH3609" i="2"/>
  <c r="AI3609" i="2" s="1"/>
  <c r="AJ3609" i="2" s="1"/>
  <c r="AK3609" i="2" s="1"/>
  <c r="AH3661" i="2"/>
  <c r="AI3661" i="2" s="1"/>
  <c r="AJ3661" i="2" s="1"/>
  <c r="AK3661" i="2" s="1"/>
  <c r="AH3599" i="2"/>
  <c r="AI3599" i="2" s="1"/>
  <c r="AJ3599" i="2" s="1"/>
  <c r="AK3599" i="2" s="1"/>
  <c r="AH3663" i="2"/>
  <c r="AI3663" i="2" s="1"/>
  <c r="AJ3663" i="2" s="1"/>
  <c r="AK3663" i="2" s="1"/>
  <c r="AH3870" i="2"/>
  <c r="AI3870" i="2" s="1"/>
  <c r="AJ3870" i="2" s="1"/>
  <c r="AK3870" i="2" s="1"/>
  <c r="AH1431" i="2"/>
  <c r="AI1431" i="2" s="1"/>
  <c r="AJ1431" i="2" s="1"/>
  <c r="AK1431" i="2" s="1"/>
  <c r="AH1665" i="2"/>
  <c r="AI1665" i="2" s="1"/>
  <c r="AJ1665" i="2" s="1"/>
  <c r="AK1665" i="2" s="1"/>
  <c r="AH395" i="2"/>
  <c r="AH1283" i="2"/>
  <c r="AI1283" i="2" s="1"/>
  <c r="AJ1283" i="2" s="1"/>
  <c r="AK1283" i="2" s="1"/>
  <c r="AH1218" i="2"/>
  <c r="AI1218" i="2" s="1"/>
  <c r="AJ1218" i="2" s="1"/>
  <c r="AK1218" i="2" s="1"/>
  <c r="AH3882" i="2"/>
  <c r="AI3882" i="2" s="1"/>
  <c r="AJ3882" i="2" s="1"/>
  <c r="AK3882" i="2" s="1"/>
  <c r="AH1623" i="2"/>
  <c r="AI1623" i="2" s="1"/>
  <c r="AJ1623" i="2" s="1"/>
  <c r="AK1623" i="2" s="1"/>
  <c r="AH1751" i="2"/>
  <c r="AI1751" i="2" s="1"/>
  <c r="AJ1751" i="2" s="1"/>
  <c r="AK1751" i="2" s="1"/>
  <c r="AH3865" i="2"/>
  <c r="AI3865" i="2" s="1"/>
  <c r="AJ3865" i="2" s="1"/>
  <c r="AK3865" i="2" s="1"/>
  <c r="AH1120" i="2"/>
  <c r="AI1120" i="2" s="1"/>
  <c r="AJ1120" i="2" s="1"/>
  <c r="AK1120" i="2" s="1"/>
  <c r="AH1056" i="2"/>
  <c r="AH872" i="2"/>
  <c r="AI872" i="2" s="1"/>
  <c r="AJ872" i="2" s="1"/>
  <c r="AK872" i="2" s="1"/>
  <c r="AH651" i="2"/>
  <c r="AI651" i="2" s="1"/>
  <c r="AJ651" i="2" s="1"/>
  <c r="AK651" i="2" s="1"/>
  <c r="AH3934" i="2"/>
  <c r="AI3934" i="2" s="1"/>
  <c r="AJ3934" i="2" s="1"/>
  <c r="AK3934" i="2" s="1"/>
  <c r="AH343" i="2"/>
  <c r="AI343" i="2" s="1"/>
  <c r="AJ343" i="2" s="1"/>
  <c r="AK343" i="2" s="1"/>
  <c r="AH407" i="2"/>
  <c r="AI407" i="2" s="1"/>
  <c r="AJ407" i="2" s="1"/>
  <c r="AK407" i="2" s="1"/>
  <c r="AH471" i="2"/>
  <c r="AI471" i="2" s="1"/>
  <c r="AJ471" i="2" s="1"/>
  <c r="AK471" i="2" s="1"/>
  <c r="AH535" i="2"/>
  <c r="AI535" i="2" s="1"/>
  <c r="AJ535" i="2" s="1"/>
  <c r="AK535" i="2" s="1"/>
  <c r="AH599" i="2"/>
  <c r="AH663" i="2"/>
  <c r="AI663" i="2" s="1"/>
  <c r="AJ663" i="2" s="1"/>
  <c r="AK663" i="2" s="1"/>
  <c r="AH727" i="2"/>
  <c r="AI727" i="2" s="1"/>
  <c r="AJ727" i="2" s="1"/>
  <c r="AK727" i="2" s="1"/>
  <c r="AH791" i="2"/>
  <c r="AI791" i="2" s="1"/>
  <c r="AJ791" i="2" s="1"/>
  <c r="AK791" i="2" s="1"/>
  <c r="AH855" i="2"/>
  <c r="AI855" i="2" s="1"/>
  <c r="AJ855" i="2" s="1"/>
  <c r="AK855" i="2" s="1"/>
  <c r="AH919" i="2"/>
  <c r="AI919" i="2" s="1"/>
  <c r="AJ919" i="2" s="1"/>
  <c r="AK919" i="2" s="1"/>
  <c r="AH488" i="2"/>
  <c r="AI488" i="2" s="1"/>
  <c r="AJ488" i="2" s="1"/>
  <c r="AK488" i="2" s="1"/>
  <c r="AH1145" i="2"/>
  <c r="AI1145" i="2" s="1"/>
  <c r="AJ1145" i="2" s="1"/>
  <c r="AK1145" i="2" s="1"/>
  <c r="AH723" i="2"/>
  <c r="AH787" i="2"/>
  <c r="AI787" i="2" s="1"/>
  <c r="AJ787" i="2" s="1"/>
  <c r="AK787" i="2" s="1"/>
  <c r="AH851" i="2"/>
  <c r="AH915" i="2"/>
  <c r="AH1187" i="2"/>
  <c r="AI1187" i="2" s="1"/>
  <c r="AJ1187" i="2" s="1"/>
  <c r="AK1187" i="2" s="1"/>
  <c r="AH1559" i="2"/>
  <c r="AI1559" i="2" s="1"/>
  <c r="AJ1559" i="2" s="1"/>
  <c r="AK1559" i="2" s="1"/>
  <c r="AH1687" i="2"/>
  <c r="AI1687" i="2" s="1"/>
  <c r="AJ1687" i="2" s="1"/>
  <c r="AK1687" i="2" s="1"/>
  <c r="AH3838" i="2"/>
  <c r="AI3838" i="2" s="1"/>
  <c r="AJ3838" i="2" s="1"/>
  <c r="AK3838" i="2" s="1"/>
  <c r="AH1301" i="2"/>
  <c r="AH983" i="2"/>
  <c r="AI983" i="2" s="1"/>
  <c r="AJ983" i="2" s="1"/>
  <c r="AK983" i="2" s="1"/>
  <c r="AH744" i="2"/>
  <c r="AI744" i="2" s="1"/>
  <c r="AJ744" i="2" s="1"/>
  <c r="AK744" i="2" s="1"/>
  <c r="AH1601" i="2"/>
  <c r="AI1601" i="2" s="1"/>
  <c r="AJ1601" i="2" s="1"/>
  <c r="AK1601" i="2" s="1"/>
  <c r="AH1793" i="2"/>
  <c r="AI1793" i="2" s="1"/>
  <c r="AJ1793" i="2" s="1"/>
  <c r="AK1793" i="2" s="1"/>
  <c r="AH995" i="2"/>
  <c r="AI995" i="2" s="1"/>
  <c r="AJ995" i="2" s="1"/>
  <c r="AK995" i="2" s="1"/>
  <c r="AH1059" i="2"/>
  <c r="AI1059" i="2" s="1"/>
  <c r="AJ1059" i="2" s="1"/>
  <c r="AK1059" i="2" s="1"/>
  <c r="AH1123" i="2"/>
  <c r="AI1123" i="2" s="1"/>
  <c r="AJ1123" i="2" s="1"/>
  <c r="AK1123" i="2" s="1"/>
  <c r="AH3946" i="2"/>
  <c r="AH1047" i="2"/>
  <c r="AI1047" i="2" s="1"/>
  <c r="AJ1047" i="2" s="1"/>
  <c r="AK1047" i="2" s="1"/>
  <c r="AH1175" i="2"/>
  <c r="AI1175" i="2" s="1"/>
  <c r="AJ1175" i="2" s="1"/>
  <c r="AK1175" i="2" s="1"/>
  <c r="AH1815" i="2"/>
  <c r="AI1815" i="2" s="1"/>
  <c r="AJ1815" i="2" s="1"/>
  <c r="AK1815" i="2" s="1"/>
  <c r="AH3801" i="2"/>
  <c r="AI3801" i="2" s="1"/>
  <c r="AJ3801" i="2" s="1"/>
  <c r="AK3801" i="2" s="1"/>
  <c r="AH1111" i="2"/>
  <c r="AI1111" i="2" s="1"/>
  <c r="AJ1111" i="2" s="1"/>
  <c r="AK1111" i="2" s="1"/>
  <c r="AH1239" i="2"/>
  <c r="AI1239" i="2" s="1"/>
  <c r="AJ1239" i="2" s="1"/>
  <c r="AK1239" i="2" s="1"/>
  <c r="AH1943" i="2"/>
  <c r="AI1943" i="2" s="1"/>
  <c r="AJ1943" i="2" s="1"/>
  <c r="AK1943" i="2" s="1"/>
  <c r="AH1603" i="2"/>
  <c r="AH3937" i="2"/>
  <c r="AI3937" i="2" s="1"/>
  <c r="AJ3937" i="2" s="1"/>
  <c r="AK3937" i="2" s="1"/>
  <c r="AH1184" i="2"/>
  <c r="AI1184" i="2" s="1"/>
  <c r="AJ1184" i="2" s="1"/>
  <c r="AK1184" i="2" s="1"/>
  <c r="AH1465" i="2"/>
  <c r="AI1465" i="2" s="1"/>
  <c r="AJ1465" i="2" s="1"/>
  <c r="AK1465" i="2" s="1"/>
  <c r="AH459" i="2"/>
  <c r="AI459" i="2" s="1"/>
  <c r="AJ459" i="2" s="1"/>
  <c r="AK459" i="2" s="1"/>
  <c r="AH523" i="2"/>
  <c r="AI523" i="2" s="1"/>
  <c r="AJ523" i="2" s="1"/>
  <c r="AK523" i="2" s="1"/>
  <c r="AH587" i="2"/>
  <c r="AI587" i="2" s="1"/>
  <c r="AJ587" i="2" s="1"/>
  <c r="AK587" i="2" s="1"/>
  <c r="AH826" i="2"/>
  <c r="AI826" i="2" s="1"/>
  <c r="AJ826" i="2" s="1"/>
  <c r="AK826" i="2" s="1"/>
  <c r="AH1802" i="2"/>
  <c r="AH424" i="2"/>
  <c r="AI424" i="2" s="1"/>
  <c r="AJ424" i="2" s="1"/>
  <c r="AK424" i="2" s="1"/>
  <c r="AH616" i="2"/>
  <c r="AI616" i="2" s="1"/>
  <c r="AJ616" i="2" s="1"/>
  <c r="AK616" i="2" s="1"/>
  <c r="AH3981" i="2"/>
  <c r="AI3981" i="2" s="1"/>
  <c r="AJ3981" i="2" s="1"/>
  <c r="AK3981" i="2" s="1"/>
  <c r="AH360" i="2"/>
  <c r="AI360" i="2" s="1"/>
  <c r="AJ360" i="2" s="1"/>
  <c r="AK360" i="2" s="1"/>
  <c r="AH808" i="2"/>
  <c r="AH3686" i="2"/>
  <c r="AI3686" i="2" s="1"/>
  <c r="AJ3686" i="2" s="1"/>
  <c r="AK3686" i="2" s="1"/>
  <c r="AH890" i="2"/>
  <c r="AI890" i="2" s="1"/>
  <c r="AJ890" i="2" s="1"/>
  <c r="AK890" i="2" s="1"/>
  <c r="AH992" i="2"/>
  <c r="AH1629" i="2"/>
  <c r="AI1629" i="2" s="1"/>
  <c r="AJ1629" i="2" s="1"/>
  <c r="AK1629" i="2" s="1"/>
  <c r="AH1034" i="2"/>
  <c r="AI1034" i="2" s="1"/>
  <c r="AJ1034" i="2" s="1"/>
  <c r="AK1034" i="2" s="1"/>
  <c r="AH680" i="2"/>
  <c r="AH936" i="2"/>
  <c r="AI936" i="2" s="1"/>
  <c r="AJ936" i="2" s="1"/>
  <c r="AK936" i="2" s="1"/>
  <c r="AH674" i="2"/>
  <c r="AI674" i="2" s="1"/>
  <c r="AJ674" i="2" s="1"/>
  <c r="AK674" i="2" s="1"/>
  <c r="AH970" i="2"/>
  <c r="AI970" i="2" s="1"/>
  <c r="AJ970" i="2" s="1"/>
  <c r="AK970" i="2" s="1"/>
  <c r="AH1106" i="2"/>
  <c r="AI1106" i="2" s="1"/>
  <c r="AJ1106" i="2" s="1"/>
  <c r="AK1106" i="2" s="1"/>
  <c r="AH1651" i="2"/>
  <c r="AH1274" i="2"/>
  <c r="AI1274" i="2" s="1"/>
  <c r="AJ1274" i="2" s="1"/>
  <c r="AK1274" i="2" s="1"/>
  <c r="AH394" i="2"/>
  <c r="AI394" i="2" s="1"/>
  <c r="AJ394" i="2" s="1"/>
  <c r="AK394" i="2" s="1"/>
  <c r="AH610" i="2"/>
  <c r="AI610" i="2" s="1"/>
  <c r="AJ610" i="2" s="1"/>
  <c r="AK610" i="2" s="1"/>
  <c r="AH474" i="2"/>
  <c r="AI474" i="2" s="1"/>
  <c r="AJ474" i="2" s="1"/>
  <c r="AK474" i="2" s="1"/>
  <c r="AH546" i="2"/>
  <c r="AI546" i="2" s="1"/>
  <c r="AJ546" i="2" s="1"/>
  <c r="AK546" i="2" s="1"/>
  <c r="AH1983" i="2"/>
  <c r="AI1983" i="2" s="1"/>
  <c r="AJ1983" i="2" s="1"/>
  <c r="AK1983" i="2" s="1"/>
  <c r="AH1151" i="2"/>
  <c r="AI1151" i="2" s="1"/>
  <c r="AJ1151" i="2" s="1"/>
  <c r="AK1151" i="2" s="1"/>
  <c r="AH1855" i="2"/>
  <c r="AH1677" i="2"/>
  <c r="AI1677" i="2" s="1"/>
  <c r="AJ1677" i="2" s="1"/>
  <c r="AK1677" i="2" s="1"/>
  <c r="AH1313" i="2"/>
  <c r="AI1313" i="2" s="1"/>
  <c r="AJ1313" i="2" s="1"/>
  <c r="AK1313" i="2" s="1"/>
  <c r="AH691" i="2"/>
  <c r="AI691" i="2" s="1"/>
  <c r="AJ691" i="2" s="1"/>
  <c r="AK691" i="2" s="1"/>
  <c r="AH955" i="2"/>
  <c r="AI955" i="2" s="1"/>
  <c r="AJ955" i="2" s="1"/>
  <c r="AK955" i="2" s="1"/>
  <c r="AH1023" i="2"/>
  <c r="AI1023" i="2" s="1"/>
  <c r="AJ1023" i="2" s="1"/>
  <c r="AK1023" i="2" s="1"/>
  <c r="AH1279" i="2"/>
  <c r="AI1279" i="2" s="1"/>
  <c r="AJ1279" i="2" s="1"/>
  <c r="AK1279" i="2" s="1"/>
  <c r="AH1471" i="2"/>
  <c r="AI1471" i="2" s="1"/>
  <c r="AJ1471" i="2" s="1"/>
  <c r="AK1471" i="2" s="1"/>
  <c r="AH1477" i="2"/>
  <c r="AH383" i="2"/>
  <c r="AI383" i="2" s="1"/>
  <c r="AJ383" i="2" s="1"/>
  <c r="AK383" i="2" s="1"/>
  <c r="AH447" i="2"/>
  <c r="AI447" i="2" s="1"/>
  <c r="AJ447" i="2" s="1"/>
  <c r="AK447" i="2" s="1"/>
  <c r="AH511" i="2"/>
  <c r="AI511" i="2" s="1"/>
  <c r="AJ511" i="2" s="1"/>
  <c r="AK511" i="2" s="1"/>
  <c r="AH575" i="2"/>
  <c r="AI575" i="2" s="1"/>
  <c r="AJ575" i="2" s="1"/>
  <c r="AK575" i="2" s="1"/>
  <c r="AH639" i="2"/>
  <c r="AI639" i="2" s="1"/>
  <c r="AJ639" i="2" s="1"/>
  <c r="AK639" i="2" s="1"/>
  <c r="AH703" i="2"/>
  <c r="AI703" i="2" s="1"/>
  <c r="AJ703" i="2" s="1"/>
  <c r="AK703" i="2" s="1"/>
  <c r="AH767" i="2"/>
  <c r="AI767" i="2" s="1"/>
  <c r="AJ767" i="2" s="1"/>
  <c r="AK767" i="2" s="1"/>
  <c r="AH831" i="2"/>
  <c r="AH895" i="2"/>
  <c r="AI895" i="2" s="1"/>
  <c r="AJ895" i="2" s="1"/>
  <c r="AK895" i="2" s="1"/>
  <c r="AH1377" i="2"/>
  <c r="AI1377" i="2" s="1"/>
  <c r="AJ1377" i="2" s="1"/>
  <c r="AK1377" i="2" s="1"/>
  <c r="AH1513" i="2"/>
  <c r="AI1513" i="2" s="1"/>
  <c r="AJ1513" i="2" s="1"/>
  <c r="AK1513" i="2" s="1"/>
  <c r="AH1897" i="2"/>
  <c r="AI1897" i="2" s="1"/>
  <c r="AJ1897" i="2" s="1"/>
  <c r="AK1897" i="2" s="1"/>
  <c r="AH699" i="2"/>
  <c r="AI699" i="2" s="1"/>
  <c r="AJ699" i="2" s="1"/>
  <c r="AK699" i="2" s="1"/>
  <c r="AH763" i="2"/>
  <c r="AI763" i="2" s="1"/>
  <c r="AJ763" i="2" s="1"/>
  <c r="AK763" i="2" s="1"/>
  <c r="AH827" i="2"/>
  <c r="AI827" i="2" s="1"/>
  <c r="AJ827" i="2" s="1"/>
  <c r="AK827" i="2" s="1"/>
  <c r="AH891" i="2"/>
  <c r="AH3640" i="2"/>
  <c r="AI3640" i="2" s="1"/>
  <c r="AJ3640" i="2" s="1"/>
  <c r="AK3640" i="2" s="1"/>
  <c r="AH1599" i="2"/>
  <c r="AH1727" i="2"/>
  <c r="AI1727" i="2" s="1"/>
  <c r="AJ1727" i="2" s="1"/>
  <c r="AK1727" i="2" s="1"/>
  <c r="AH959" i="2"/>
  <c r="AI959" i="2" s="1"/>
  <c r="AJ959" i="2" s="1"/>
  <c r="AK959" i="2" s="1"/>
  <c r="AH848" i="2"/>
  <c r="AI848" i="2" s="1"/>
  <c r="AJ848" i="2" s="1"/>
  <c r="AK848" i="2" s="1"/>
  <c r="AH1705" i="2"/>
  <c r="AI1705" i="2" s="1"/>
  <c r="AJ1705" i="2" s="1"/>
  <c r="AK1705" i="2" s="1"/>
  <c r="AH1541" i="2"/>
  <c r="AI1541" i="2" s="1"/>
  <c r="AJ1541" i="2" s="1"/>
  <c r="AK1541" i="2" s="1"/>
  <c r="AH1893" i="2"/>
  <c r="AH1577" i="2"/>
  <c r="AI1577" i="2" s="1"/>
  <c r="AJ1577" i="2" s="1"/>
  <c r="AK1577" i="2" s="1"/>
  <c r="AH1215" i="2"/>
  <c r="AI1215" i="2" s="1"/>
  <c r="AJ1215" i="2" s="1"/>
  <c r="AK1215" i="2" s="1"/>
  <c r="AH1277" i="2"/>
  <c r="AI1277" i="2" s="1"/>
  <c r="AJ1277" i="2" s="1"/>
  <c r="AK1277" i="2" s="1"/>
  <c r="AH720" i="2"/>
  <c r="AI720" i="2" s="1"/>
  <c r="AJ720" i="2" s="1"/>
  <c r="AK720" i="2" s="1"/>
  <c r="AH1961" i="2"/>
  <c r="AI1961" i="2" s="1"/>
  <c r="AJ1961" i="2" s="1"/>
  <c r="AK1961" i="2" s="1"/>
  <c r="AH435" i="2"/>
  <c r="AI435" i="2" s="1"/>
  <c r="AJ435" i="2" s="1"/>
  <c r="AK435" i="2" s="1"/>
  <c r="AH499" i="2"/>
  <c r="AI499" i="2" s="1"/>
  <c r="AJ499" i="2" s="1"/>
  <c r="AK499" i="2" s="1"/>
  <c r="AH563" i="2"/>
  <c r="AH627" i="2"/>
  <c r="AI627" i="2" s="1"/>
  <c r="AJ627" i="2" s="1"/>
  <c r="AK627" i="2" s="1"/>
  <c r="AH1087" i="2"/>
  <c r="AI1087" i="2" s="1"/>
  <c r="AJ1087" i="2" s="1"/>
  <c r="AK1087" i="2" s="1"/>
  <c r="AH1343" i="2"/>
  <c r="AI1343" i="2" s="1"/>
  <c r="AJ1343" i="2" s="1"/>
  <c r="AK1343" i="2" s="1"/>
  <c r="AH1535" i="2"/>
  <c r="AI1535" i="2" s="1"/>
  <c r="AJ1535" i="2" s="1"/>
  <c r="AK1535" i="2" s="1"/>
  <c r="AH1791" i="2"/>
  <c r="AI1791" i="2" s="1"/>
  <c r="AJ1791" i="2" s="1"/>
  <c r="AK1791" i="2" s="1"/>
  <c r="AH1919" i="2"/>
  <c r="AI1919" i="2" s="1"/>
  <c r="AJ1919" i="2" s="1"/>
  <c r="AK1919" i="2" s="1"/>
  <c r="AH3813" i="2"/>
  <c r="AI3813" i="2" s="1"/>
  <c r="AJ3813" i="2" s="1"/>
  <c r="AK3813" i="2" s="1"/>
  <c r="AH650" i="2"/>
  <c r="AH371" i="2"/>
  <c r="AI371" i="2" s="1"/>
  <c r="AJ371" i="2" s="1"/>
  <c r="AK371" i="2" s="1"/>
  <c r="AH1795" i="2"/>
  <c r="AH1939" i="2"/>
  <c r="AI1939" i="2" s="1"/>
  <c r="AJ1939" i="2" s="1"/>
  <c r="AK1939" i="2" s="1"/>
  <c r="AH1130" i="2"/>
  <c r="AI1130" i="2" s="1"/>
  <c r="AJ1130" i="2" s="1"/>
  <c r="AK1130" i="2" s="1"/>
  <c r="AH1224" i="2"/>
  <c r="AI1224" i="2" s="1"/>
  <c r="AJ1224" i="2" s="1"/>
  <c r="AK1224" i="2" s="1"/>
  <c r="AH1497" i="2"/>
  <c r="AI1497" i="2" s="1"/>
  <c r="AJ1497" i="2" s="1"/>
  <c r="AK1497" i="2" s="1"/>
  <c r="AI2936" i="2"/>
  <c r="AJ2936" i="2" s="1"/>
  <c r="AK2936" i="2" s="1"/>
  <c r="AH3596" i="2"/>
  <c r="AH3668" i="2"/>
  <c r="AI3668" i="2" s="1"/>
  <c r="AJ3668" i="2" s="1"/>
  <c r="AK3668" i="2" s="1"/>
  <c r="AH3802" i="2"/>
  <c r="AI3802" i="2" s="1"/>
  <c r="AJ3802" i="2" s="1"/>
  <c r="AK3802" i="2" s="1"/>
  <c r="AH3918" i="2"/>
  <c r="AI3918" i="2" s="1"/>
  <c r="AJ3918" i="2" s="1"/>
  <c r="AK3918" i="2" s="1"/>
  <c r="AH3913" i="2"/>
  <c r="AI3913" i="2" s="1"/>
  <c r="AJ3913" i="2" s="1"/>
  <c r="AK3913" i="2" s="1"/>
  <c r="AH1232" i="2"/>
  <c r="AI1232" i="2" s="1"/>
  <c r="AJ1232" i="2" s="1"/>
  <c r="AK1232" i="2" s="1"/>
  <c r="AH1171" i="2"/>
  <c r="AI1171" i="2" s="1"/>
  <c r="AJ1171" i="2" s="1"/>
  <c r="AK1171" i="2" s="1"/>
  <c r="AH1235" i="2"/>
  <c r="AI1235" i="2" s="1"/>
  <c r="AJ1235" i="2" s="1"/>
  <c r="AK1235" i="2" s="1"/>
  <c r="AH1571" i="2"/>
  <c r="AH1763" i="2"/>
  <c r="AI1763" i="2" s="1"/>
  <c r="AJ1763" i="2" s="1"/>
  <c r="AK1763" i="2" s="1"/>
  <c r="AH3994" i="2"/>
  <c r="AI3994" i="2" s="1"/>
  <c r="AJ3994" i="2" s="1"/>
  <c r="AK3994" i="2" s="1"/>
  <c r="AH3785" i="2"/>
  <c r="AH472" i="2"/>
  <c r="AI472" i="2" s="1"/>
  <c r="AJ472" i="2" s="1"/>
  <c r="AK472" i="2" s="1"/>
  <c r="AH979" i="2"/>
  <c r="AI979" i="2" s="1"/>
  <c r="AJ979" i="2" s="1"/>
  <c r="AK979" i="2" s="1"/>
  <c r="AH1043" i="2"/>
  <c r="AI1043" i="2" s="1"/>
  <c r="AJ1043" i="2" s="1"/>
  <c r="AK1043" i="2" s="1"/>
  <c r="AH1107" i="2"/>
  <c r="AI1107" i="2" s="1"/>
  <c r="AJ1107" i="2" s="1"/>
  <c r="AK1107" i="2" s="1"/>
  <c r="AI2842" i="2"/>
  <c r="AJ2842" i="2" s="1"/>
  <c r="AK2842" i="2" s="1"/>
  <c r="AH1031" i="2"/>
  <c r="AI1031" i="2" s="1"/>
  <c r="AJ1031" i="2" s="1"/>
  <c r="AK1031" i="2" s="1"/>
  <c r="AH1287" i="2"/>
  <c r="AI1287" i="2" s="1"/>
  <c r="AJ1287" i="2" s="1"/>
  <c r="AK1287" i="2" s="1"/>
  <c r="AH1927" i="2"/>
  <c r="AI1927" i="2" s="1"/>
  <c r="AJ1927" i="2" s="1"/>
  <c r="AK1927" i="2" s="1"/>
  <c r="AH1223" i="2"/>
  <c r="AI1223" i="2" s="1"/>
  <c r="AJ1223" i="2" s="1"/>
  <c r="AK1223" i="2" s="1"/>
  <c r="AH3738" i="2"/>
  <c r="AI3738" i="2" s="1"/>
  <c r="AJ3738" i="2" s="1"/>
  <c r="AK3738" i="2" s="1"/>
  <c r="AH417" i="2"/>
  <c r="AI417" i="2" s="1"/>
  <c r="AJ417" i="2" s="1"/>
  <c r="AK417" i="2" s="1"/>
  <c r="AH976" i="2"/>
  <c r="AI976" i="2" s="1"/>
  <c r="AJ976" i="2" s="1"/>
  <c r="AK976" i="2" s="1"/>
  <c r="AH1168" i="2"/>
  <c r="AH1449" i="2"/>
  <c r="AI1449" i="2" s="1"/>
  <c r="AJ1449" i="2" s="1"/>
  <c r="AK1449" i="2" s="1"/>
  <c r="AH443" i="2"/>
  <c r="AI443" i="2" s="1"/>
  <c r="AJ443" i="2" s="1"/>
  <c r="AK443" i="2" s="1"/>
  <c r="AH507" i="2"/>
  <c r="AI507" i="2" s="1"/>
  <c r="AJ507" i="2" s="1"/>
  <c r="AK507" i="2" s="1"/>
  <c r="AH571" i="2"/>
  <c r="AI571" i="2" s="1"/>
  <c r="AJ571" i="2" s="1"/>
  <c r="AK571" i="2" s="1"/>
  <c r="AH664" i="2"/>
  <c r="AH728" i="2"/>
  <c r="AI728" i="2" s="1"/>
  <c r="AJ728" i="2" s="1"/>
  <c r="AK728" i="2" s="1"/>
  <c r="AH920" i="2"/>
  <c r="AI920" i="2" s="1"/>
  <c r="AJ920" i="2" s="1"/>
  <c r="AK920" i="2" s="1"/>
  <c r="AH3844" i="2"/>
  <c r="AH3854" i="2"/>
  <c r="AI3854" i="2" s="1"/>
  <c r="AJ3854" i="2" s="1"/>
  <c r="AK3854" i="2" s="1"/>
  <c r="AH3982" i="2"/>
  <c r="AH1543" i="2"/>
  <c r="AI1543" i="2" s="1"/>
  <c r="AJ1543" i="2" s="1"/>
  <c r="AK1543" i="2" s="1"/>
  <c r="AH1799" i="2"/>
  <c r="AI1799" i="2" s="1"/>
  <c r="AJ1799" i="2" s="1"/>
  <c r="AK1799" i="2" s="1"/>
  <c r="AH1357" i="2"/>
  <c r="AI1357" i="2" s="1"/>
  <c r="AJ1357" i="2" s="1"/>
  <c r="AK1357" i="2" s="1"/>
  <c r="AH379" i="2"/>
  <c r="AI379" i="2" s="1"/>
  <c r="AJ379" i="2" s="1"/>
  <c r="AK379" i="2" s="1"/>
  <c r="AH410" i="2"/>
  <c r="AI410" i="2" s="1"/>
  <c r="AJ410" i="2" s="1"/>
  <c r="AK410" i="2" s="1"/>
  <c r="AH3020" i="2"/>
  <c r="AH3866" i="2"/>
  <c r="AI3866" i="2" s="1"/>
  <c r="AJ3866" i="2" s="1"/>
  <c r="AK3866" i="2" s="1"/>
  <c r="AH3849" i="2"/>
  <c r="AI3849" i="2" s="1"/>
  <c r="AJ3849" i="2" s="1"/>
  <c r="AK3849" i="2" s="1"/>
  <c r="AH3985" i="2"/>
  <c r="AI3985" i="2" s="1"/>
  <c r="AJ3985" i="2" s="1"/>
  <c r="AK3985" i="2" s="1"/>
  <c r="AH600" i="2"/>
  <c r="AI600" i="2" s="1"/>
  <c r="AJ600" i="2" s="1"/>
  <c r="AK600" i="2" s="1"/>
  <c r="AH792" i="2"/>
  <c r="AI792" i="2" s="1"/>
  <c r="AJ792" i="2" s="1"/>
  <c r="AK792" i="2" s="1"/>
  <c r="AH1104" i="2"/>
  <c r="AI1104" i="2" s="1"/>
  <c r="AJ1104" i="2" s="1"/>
  <c r="AK1104" i="2" s="1"/>
  <c r="AH1063" i="2"/>
  <c r="AI1063" i="2" s="1"/>
  <c r="AJ1063" i="2" s="1"/>
  <c r="AK1063" i="2" s="1"/>
  <c r="AH3817" i="2"/>
  <c r="AH1389" i="2"/>
  <c r="AI1389" i="2" s="1"/>
  <c r="AJ1389" i="2" s="1"/>
  <c r="AK1389" i="2" s="1"/>
  <c r="AH935" i="2"/>
  <c r="AI935" i="2" s="1"/>
  <c r="AJ935" i="2" s="1"/>
  <c r="AK935" i="2" s="1"/>
  <c r="AH999" i="2"/>
  <c r="AI999" i="2" s="1"/>
  <c r="AJ999" i="2" s="1"/>
  <c r="AK999" i="2" s="1"/>
  <c r="AH1289" i="2"/>
  <c r="AI1289" i="2" s="1"/>
  <c r="AJ1289" i="2" s="1"/>
  <c r="AK1289" i="2" s="1"/>
  <c r="AH1011" i="2"/>
  <c r="AI1011" i="2" s="1"/>
  <c r="AJ1011" i="2" s="1"/>
  <c r="AK1011" i="2" s="1"/>
  <c r="AH1075" i="2"/>
  <c r="AI1075" i="2" s="1"/>
  <c r="AJ1075" i="2" s="1"/>
  <c r="AK1075" i="2" s="1"/>
  <c r="AH1362" i="2"/>
  <c r="AI1362" i="2" s="1"/>
  <c r="AJ1362" i="2" s="1"/>
  <c r="AK1362" i="2" s="1"/>
  <c r="AH3583" i="2"/>
  <c r="AH3645" i="2"/>
  <c r="AI3645" i="2" s="1"/>
  <c r="AJ3645" i="2" s="1"/>
  <c r="AK3645" i="2" s="1"/>
  <c r="AH3962" i="2"/>
  <c r="AI3962" i="2" s="1"/>
  <c r="AJ3962" i="2" s="1"/>
  <c r="AK3962" i="2" s="1"/>
  <c r="AH1831" i="2"/>
  <c r="AI1831" i="2" s="1"/>
  <c r="AJ1831" i="2" s="1"/>
  <c r="AK1831" i="2" s="1"/>
  <c r="AH1575" i="2"/>
  <c r="AI1575" i="2" s="1"/>
  <c r="AJ1575" i="2" s="1"/>
  <c r="AK1575" i="2" s="1"/>
  <c r="AH1703" i="2"/>
  <c r="AI1703" i="2" s="1"/>
  <c r="AJ1703" i="2" s="1"/>
  <c r="AK1703" i="2" s="1"/>
  <c r="AH1959" i="2"/>
  <c r="AI1959" i="2" s="1"/>
  <c r="AJ1959" i="2" s="1"/>
  <c r="AK1959" i="2" s="1"/>
  <c r="AH3753" i="2"/>
  <c r="AI3753" i="2" s="1"/>
  <c r="AJ3753" i="2" s="1"/>
  <c r="AK3753" i="2" s="1"/>
  <c r="AH824" i="2"/>
  <c r="AH3672" i="2"/>
  <c r="AI3672" i="2" s="1"/>
  <c r="AJ3672" i="2" s="1"/>
  <c r="AK3672" i="2" s="1"/>
  <c r="AH3770" i="2"/>
  <c r="AI3770" i="2" s="1"/>
  <c r="AJ3770" i="2" s="1"/>
  <c r="AK3770" i="2" s="1"/>
  <c r="AH632" i="2"/>
  <c r="AI632" i="2" s="1"/>
  <c r="AJ632" i="2" s="1"/>
  <c r="AK632" i="2" s="1"/>
  <c r="AH1033" i="2"/>
  <c r="AI1033" i="2" s="1"/>
  <c r="AJ1033" i="2" s="1"/>
  <c r="AK1033" i="2" s="1"/>
  <c r="AH3783" i="2"/>
  <c r="AI3783" i="2" s="1"/>
  <c r="AJ3783" i="2" s="1"/>
  <c r="AK3783" i="2" s="1"/>
  <c r="AH475" i="2"/>
  <c r="AI475" i="2" s="1"/>
  <c r="AJ475" i="2" s="1"/>
  <c r="AK475" i="2" s="1"/>
  <c r="AH539" i="2"/>
  <c r="AI539" i="2" s="1"/>
  <c r="AJ539" i="2" s="1"/>
  <c r="AK539" i="2" s="1"/>
  <c r="AH603" i="2"/>
  <c r="AH1355" i="2"/>
  <c r="AI1355" i="2" s="1"/>
  <c r="AJ1355" i="2" s="1"/>
  <c r="AK1355" i="2" s="1"/>
  <c r="AH3638" i="2"/>
  <c r="AI3638" i="2" s="1"/>
  <c r="AJ3638" i="2" s="1"/>
  <c r="AK3638" i="2" s="1"/>
  <c r="AH3881" i="2"/>
  <c r="AI3881" i="2" s="1"/>
  <c r="AJ3881" i="2" s="1"/>
  <c r="AK3881" i="2" s="1"/>
  <c r="AH1517" i="2"/>
  <c r="AI1517" i="2" s="1"/>
  <c r="AJ1517" i="2" s="1"/>
  <c r="AK1517" i="2" s="1"/>
  <c r="AH1136" i="2"/>
  <c r="AI1136" i="2" s="1"/>
  <c r="AJ1136" i="2" s="1"/>
  <c r="AK1136" i="2" s="1"/>
  <c r="AH411" i="2"/>
  <c r="AI411" i="2" s="1"/>
  <c r="AJ411" i="2" s="1"/>
  <c r="AK411" i="2" s="1"/>
  <c r="AH1255" i="2"/>
  <c r="AI1255" i="2" s="1"/>
  <c r="AJ1255" i="2" s="1"/>
  <c r="AK1255" i="2" s="1"/>
  <c r="AH1767" i="2"/>
  <c r="AH3737" i="2"/>
  <c r="AI3737" i="2" s="1"/>
  <c r="AJ3737" i="2" s="1"/>
  <c r="AK3737" i="2" s="1"/>
  <c r="AH1191" i="2"/>
  <c r="AI1191" i="2" s="1"/>
  <c r="AJ1191" i="2" s="1"/>
  <c r="AK1191" i="2" s="1"/>
  <c r="AH1511" i="2"/>
  <c r="AI1511" i="2" s="1"/>
  <c r="AJ1511" i="2" s="1"/>
  <c r="AK1511" i="2" s="1"/>
  <c r="AH1895" i="2"/>
  <c r="AI1895" i="2" s="1"/>
  <c r="AJ1895" i="2" s="1"/>
  <c r="AK1895" i="2" s="1"/>
  <c r="AH1417" i="2"/>
  <c r="AI1417" i="2" s="1"/>
  <c r="AJ1417" i="2" s="1"/>
  <c r="AK1417" i="2" s="1"/>
  <c r="AH1639" i="2"/>
  <c r="AI1639" i="2" s="1"/>
  <c r="AJ1639" i="2" s="1"/>
  <c r="AK1639" i="2" s="1"/>
  <c r="AH1581" i="2"/>
  <c r="AI1581" i="2" s="1"/>
  <c r="AJ1581" i="2" s="1"/>
  <c r="AK1581" i="2" s="1"/>
  <c r="AH3953" i="2"/>
  <c r="AH946" i="2"/>
  <c r="AI946" i="2" s="1"/>
  <c r="AJ946" i="2" s="1"/>
  <c r="AK946" i="2" s="1"/>
  <c r="AH504" i="2"/>
  <c r="AI504" i="2" s="1"/>
  <c r="AJ504" i="2" s="1"/>
  <c r="AK504" i="2" s="1"/>
  <c r="AH667" i="2"/>
  <c r="AI667" i="2" s="1"/>
  <c r="AJ667" i="2" s="1"/>
  <c r="AK667" i="2" s="1"/>
  <c r="AH1659" i="2"/>
  <c r="AI1659" i="2" s="1"/>
  <c r="AJ1659" i="2" s="1"/>
  <c r="AK1659" i="2" s="1"/>
  <c r="AH3593" i="2"/>
  <c r="AI3593" i="2" s="1"/>
  <c r="AJ3593" i="2" s="1"/>
  <c r="AK3593" i="2" s="1"/>
  <c r="AH1447" i="2"/>
  <c r="AI1447" i="2" s="1"/>
  <c r="AJ1447" i="2" s="1"/>
  <c r="AK1447" i="2" s="1"/>
  <c r="AH359" i="2"/>
  <c r="AI359" i="2" s="1"/>
  <c r="AJ359" i="2" s="1"/>
  <c r="AK359" i="2" s="1"/>
  <c r="AH423" i="2"/>
  <c r="AH487" i="2"/>
  <c r="AI487" i="2" s="1"/>
  <c r="AJ487" i="2" s="1"/>
  <c r="AK487" i="2" s="1"/>
  <c r="AH551" i="2"/>
  <c r="AI551" i="2" s="1"/>
  <c r="AJ551" i="2" s="1"/>
  <c r="AK551" i="2" s="1"/>
  <c r="AH615" i="2"/>
  <c r="AI615" i="2" s="1"/>
  <c r="AJ615" i="2" s="1"/>
  <c r="AK615" i="2" s="1"/>
  <c r="AH679" i="2"/>
  <c r="AI679" i="2" s="1"/>
  <c r="AJ679" i="2" s="1"/>
  <c r="AK679" i="2" s="1"/>
  <c r="AH743" i="2"/>
  <c r="AI743" i="2" s="1"/>
  <c r="AJ743" i="2" s="1"/>
  <c r="AK743" i="2" s="1"/>
  <c r="AH807" i="2"/>
  <c r="AI807" i="2" s="1"/>
  <c r="AJ807" i="2" s="1"/>
  <c r="AK807" i="2" s="1"/>
  <c r="AH871" i="2"/>
  <c r="AI871" i="2" s="1"/>
  <c r="AJ871" i="2" s="1"/>
  <c r="AK871" i="2" s="1"/>
  <c r="AH376" i="2"/>
  <c r="AH760" i="2"/>
  <c r="AI760" i="2" s="1"/>
  <c r="AJ760" i="2" s="1"/>
  <c r="AK760" i="2" s="1"/>
  <c r="AH739" i="2"/>
  <c r="AI739" i="2" s="1"/>
  <c r="AJ739" i="2" s="1"/>
  <c r="AK739" i="2" s="1"/>
  <c r="AH803" i="2"/>
  <c r="AI803" i="2" s="1"/>
  <c r="AJ803" i="2" s="1"/>
  <c r="AK803" i="2" s="1"/>
  <c r="AH867" i="2"/>
  <c r="AI867" i="2" s="1"/>
  <c r="AJ867" i="2" s="1"/>
  <c r="AK867" i="2" s="1"/>
  <c r="AH931" i="2"/>
  <c r="AI931" i="2" s="1"/>
  <c r="AJ931" i="2" s="1"/>
  <c r="AK931" i="2" s="1"/>
  <c r="AH1203" i="2"/>
  <c r="AI1203" i="2" s="1"/>
  <c r="AJ1203" i="2" s="1"/>
  <c r="AK1203" i="2" s="1"/>
  <c r="AH3647" i="2"/>
  <c r="AI3647" i="2" s="1"/>
  <c r="AJ3647" i="2" s="1"/>
  <c r="AK3647" i="2" s="1"/>
  <c r="AH3628" i="2"/>
  <c r="AI3114" i="2"/>
  <c r="AJ3114" i="2" s="1"/>
  <c r="AK3114" i="2" s="1"/>
  <c r="AI3594" i="2"/>
  <c r="AJ3594" i="2" s="1"/>
  <c r="AK3594" i="2" s="1"/>
  <c r="AH1551" i="2"/>
  <c r="AI1551" i="2" s="1"/>
  <c r="AJ1551" i="2" s="1"/>
  <c r="AK1551" i="2" s="1"/>
  <c r="AH1709" i="2"/>
  <c r="AI1709" i="2" s="1"/>
  <c r="AJ1709" i="2" s="1"/>
  <c r="AK1709" i="2" s="1"/>
  <c r="AH387" i="2"/>
  <c r="AI387" i="2" s="1"/>
  <c r="AJ387" i="2" s="1"/>
  <c r="AK387" i="2" s="1"/>
  <c r="AH1547" i="2"/>
  <c r="AI1547" i="2" s="1"/>
  <c r="AJ1547" i="2" s="1"/>
  <c r="AK1547" i="2" s="1"/>
  <c r="AH1739" i="2"/>
  <c r="AI1739" i="2" s="1"/>
  <c r="AJ1739" i="2" s="1"/>
  <c r="AK1739" i="2" s="1"/>
  <c r="AH1811" i="2"/>
  <c r="AH1883" i="2"/>
  <c r="AI1883" i="2" s="1"/>
  <c r="AJ1883" i="2" s="1"/>
  <c r="AK1883" i="2" s="1"/>
  <c r="AH1730" i="2"/>
  <c r="AI1730" i="2" s="1"/>
  <c r="AJ1730" i="2" s="1"/>
  <c r="AK1730" i="2" s="1"/>
  <c r="AH864" i="2"/>
  <c r="AI864" i="2" s="1"/>
  <c r="AJ864" i="2" s="1"/>
  <c r="AK864" i="2" s="1"/>
  <c r="AH1743" i="2"/>
  <c r="AI1743" i="2" s="1"/>
  <c r="AJ1743" i="2" s="1"/>
  <c r="AK1743" i="2" s="1"/>
  <c r="AH3749" i="2"/>
  <c r="AI3749" i="2" s="1"/>
  <c r="AJ3749" i="2" s="1"/>
  <c r="AK3749" i="2" s="1"/>
  <c r="AH416" i="2"/>
  <c r="AI416" i="2" s="1"/>
  <c r="AJ416" i="2" s="1"/>
  <c r="AK416" i="2" s="1"/>
  <c r="AH608" i="2"/>
  <c r="AI608" i="2" s="1"/>
  <c r="AJ608" i="2" s="1"/>
  <c r="AK608" i="2" s="1"/>
  <c r="AH1048" i="2"/>
  <c r="AH1112" i="2"/>
  <c r="AI1112" i="2" s="1"/>
  <c r="AJ1112" i="2" s="1"/>
  <c r="AK1112" i="2" s="1"/>
  <c r="AH3903" i="2"/>
  <c r="AI3903" i="2" s="1"/>
  <c r="AJ3903" i="2" s="1"/>
  <c r="AK3903" i="2" s="1"/>
  <c r="AH1955" i="2"/>
  <c r="AI1955" i="2" s="1"/>
  <c r="AJ1955" i="2" s="1"/>
  <c r="AK1955" i="2" s="1"/>
  <c r="AH3679" i="2"/>
  <c r="AI3679" i="2" s="1"/>
  <c r="AJ3679" i="2" s="1"/>
  <c r="AK3679" i="2" s="1"/>
  <c r="AH1103" i="2"/>
  <c r="AI1103" i="2" s="1"/>
  <c r="AJ1103" i="2" s="1"/>
  <c r="AK1103" i="2" s="1"/>
  <c r="AH1231" i="2"/>
  <c r="AI1231" i="2" s="1"/>
  <c r="AJ1231" i="2" s="1"/>
  <c r="AK1231" i="2" s="1"/>
  <c r="AH1871" i="2"/>
  <c r="AI1871" i="2" s="1"/>
  <c r="AJ1871" i="2" s="1"/>
  <c r="AK1871" i="2" s="1"/>
  <c r="AH1999" i="2"/>
  <c r="AH1039" i="2"/>
  <c r="AI1039" i="2" s="1"/>
  <c r="AJ1039" i="2" s="1"/>
  <c r="AK1039" i="2" s="1"/>
  <c r="AH1167" i="2"/>
  <c r="AI1167" i="2" s="1"/>
  <c r="AJ1167" i="2" s="1"/>
  <c r="AK1167" i="2" s="1"/>
  <c r="AH1487" i="2"/>
  <c r="AI1487" i="2" s="1"/>
  <c r="AJ1487" i="2" s="1"/>
  <c r="AK1487" i="2" s="1"/>
  <c r="AH810" i="2"/>
  <c r="AI810" i="2" s="1"/>
  <c r="AJ810" i="2" s="1"/>
  <c r="AK810" i="2" s="1"/>
  <c r="AH672" i="2"/>
  <c r="AI672" i="2" s="1"/>
  <c r="AJ672" i="2" s="1"/>
  <c r="AK672" i="2" s="1"/>
  <c r="AH1610" i="2"/>
  <c r="AI1610" i="2" s="1"/>
  <c r="AJ1610" i="2" s="1"/>
  <c r="AK1610" i="2" s="1"/>
  <c r="AH1529" i="2"/>
  <c r="AI1529" i="2" s="1"/>
  <c r="AJ1529" i="2" s="1"/>
  <c r="AK1529" i="2" s="1"/>
  <c r="AH1913" i="2"/>
  <c r="AH643" i="2"/>
  <c r="AI643" i="2" s="1"/>
  <c r="AJ643" i="2" s="1"/>
  <c r="AK643" i="2" s="1"/>
  <c r="AH1635" i="2"/>
  <c r="AI1635" i="2" s="1"/>
  <c r="AJ1635" i="2" s="1"/>
  <c r="AK1635" i="2" s="1"/>
  <c r="AH442" i="2"/>
  <c r="AI442" i="2" s="1"/>
  <c r="AJ442" i="2" s="1"/>
  <c r="AK442" i="2" s="1"/>
  <c r="AH800" i="2"/>
  <c r="AI800" i="2" s="1"/>
  <c r="AJ800" i="2" s="1"/>
  <c r="AK800" i="2" s="1"/>
  <c r="AH2662" i="2"/>
  <c r="AI2662" i="2" s="1"/>
  <c r="AJ2662" i="2" s="1"/>
  <c r="AK2662" i="2" s="1"/>
  <c r="AH1615" i="2"/>
  <c r="AI1615" i="2" s="1"/>
  <c r="AJ1615" i="2" s="1"/>
  <c r="AK1615" i="2" s="1"/>
  <c r="AH399" i="2"/>
  <c r="AI399" i="2" s="1"/>
  <c r="AJ399" i="2" s="1"/>
  <c r="AK399" i="2" s="1"/>
  <c r="AH463" i="2"/>
  <c r="AH527" i="2"/>
  <c r="AI527" i="2" s="1"/>
  <c r="AJ527" i="2" s="1"/>
  <c r="AK527" i="2" s="1"/>
  <c r="AH591" i="2"/>
  <c r="AI591" i="2" s="1"/>
  <c r="AJ591" i="2" s="1"/>
  <c r="AK591" i="2" s="1"/>
  <c r="AH655" i="2"/>
  <c r="AI655" i="2" s="1"/>
  <c r="AJ655" i="2" s="1"/>
  <c r="AK655" i="2" s="1"/>
  <c r="AH719" i="2"/>
  <c r="AI719" i="2" s="1"/>
  <c r="AJ719" i="2" s="1"/>
  <c r="AK719" i="2" s="1"/>
  <c r="AH783" i="2"/>
  <c r="AI783" i="2" s="1"/>
  <c r="AJ783" i="2" s="1"/>
  <c r="AK783" i="2" s="1"/>
  <c r="AH847" i="2"/>
  <c r="AI847" i="2" s="1"/>
  <c r="AJ847" i="2" s="1"/>
  <c r="AK847" i="2" s="1"/>
  <c r="AH911" i="2"/>
  <c r="AI911" i="2" s="1"/>
  <c r="AJ911" i="2" s="1"/>
  <c r="AK911" i="2" s="1"/>
  <c r="AH715" i="2"/>
  <c r="AH779" i="2"/>
  <c r="AI779" i="2" s="1"/>
  <c r="AJ779" i="2" s="1"/>
  <c r="AK779" i="2" s="1"/>
  <c r="AH843" i="2"/>
  <c r="AI843" i="2" s="1"/>
  <c r="AJ843" i="2" s="1"/>
  <c r="AK843" i="2" s="1"/>
  <c r="AH907" i="2"/>
  <c r="AI907" i="2" s="1"/>
  <c r="AJ907" i="2" s="1"/>
  <c r="AK907" i="2" s="1"/>
  <c r="AH1179" i="2"/>
  <c r="AI1179" i="2" s="1"/>
  <c r="AJ1179" i="2" s="1"/>
  <c r="AK1179" i="2" s="1"/>
  <c r="AH984" i="2"/>
  <c r="AI984" i="2" s="1"/>
  <c r="AJ984" i="2" s="1"/>
  <c r="AK984" i="2" s="1"/>
  <c r="AH3615" i="2"/>
  <c r="AI3615" i="2" s="1"/>
  <c r="AJ3615" i="2" s="1"/>
  <c r="AK3615" i="2" s="1"/>
  <c r="AH1423" i="2"/>
  <c r="AI1423" i="2" s="1"/>
  <c r="AJ1423" i="2" s="1"/>
  <c r="AK1423" i="2" s="1"/>
  <c r="AH1679" i="2"/>
  <c r="AH1557" i="2"/>
  <c r="AI1557" i="2" s="1"/>
  <c r="AJ1557" i="2" s="1"/>
  <c r="AK1557" i="2" s="1"/>
  <c r="AH3793" i="2"/>
  <c r="AI3793" i="2" s="1"/>
  <c r="AJ3793" i="2" s="1"/>
  <c r="AK3793" i="2" s="1"/>
  <c r="AH975" i="2"/>
  <c r="AI975" i="2" s="1"/>
  <c r="AJ975" i="2" s="1"/>
  <c r="AK975" i="2" s="1"/>
  <c r="AH928" i="2"/>
  <c r="AI928" i="2" s="1"/>
  <c r="AJ928" i="2" s="1"/>
  <c r="AK928" i="2" s="1"/>
  <c r="AH1593" i="2"/>
  <c r="AI1593" i="2" s="1"/>
  <c r="AJ1593" i="2" s="1"/>
  <c r="AK1593" i="2" s="1"/>
  <c r="AH987" i="2"/>
  <c r="AI987" i="2" s="1"/>
  <c r="AJ987" i="2" s="1"/>
  <c r="AK987" i="2" s="1"/>
  <c r="AH1051" i="2"/>
  <c r="AI1051" i="2" s="1"/>
  <c r="AJ1051" i="2" s="1"/>
  <c r="AK1051" i="2" s="1"/>
  <c r="AH1115" i="2"/>
  <c r="AH1587" i="2"/>
  <c r="AI1587" i="2" s="1"/>
  <c r="AJ1587" i="2" s="1"/>
  <c r="AK1587" i="2" s="1"/>
  <c r="AH1178" i="2"/>
  <c r="AI1178" i="2" s="1"/>
  <c r="AJ1178" i="2" s="1"/>
  <c r="AK1178" i="2" s="1"/>
  <c r="AH1258" i="2"/>
  <c r="AI1258" i="2" s="1"/>
  <c r="AJ1258" i="2" s="1"/>
  <c r="AK1258" i="2" s="1"/>
  <c r="AH1330" i="2"/>
  <c r="AI1330" i="2" s="1"/>
  <c r="AJ1330" i="2" s="1"/>
  <c r="AK1330" i="2" s="1"/>
  <c r="AH1410" i="2"/>
  <c r="AI1410" i="2" s="1"/>
  <c r="AJ1410" i="2" s="1"/>
  <c r="AK1410" i="2" s="1"/>
  <c r="AH1474" i="2"/>
  <c r="AI1474" i="2" s="1"/>
  <c r="AJ1474" i="2" s="1"/>
  <c r="AK1474" i="2" s="1"/>
  <c r="AH1538" i="2"/>
  <c r="AI1538" i="2" s="1"/>
  <c r="AJ1538" i="2" s="1"/>
  <c r="AK1538" i="2" s="1"/>
  <c r="AH480" i="2"/>
  <c r="AH3613" i="2"/>
  <c r="AI3613" i="2" s="1"/>
  <c r="AJ3613" i="2" s="1"/>
  <c r="AK3613" i="2" s="1"/>
  <c r="AH3677" i="2"/>
  <c r="AI3677" i="2" s="1"/>
  <c r="AJ3677" i="2" s="1"/>
  <c r="AK3677" i="2" s="1"/>
  <c r="AH1807" i="2"/>
  <c r="AI1807" i="2" s="1"/>
  <c r="AJ1807" i="2" s="1"/>
  <c r="AK1807" i="2" s="1"/>
  <c r="AH352" i="2"/>
  <c r="AI352" i="2" s="1"/>
  <c r="AJ352" i="2" s="1"/>
  <c r="AK352" i="2" s="1"/>
  <c r="AH1259" i="2"/>
  <c r="AI1259" i="2" s="1"/>
  <c r="AJ1259" i="2" s="1"/>
  <c r="AK1259" i="2" s="1"/>
  <c r="AH1403" i="2"/>
  <c r="AI1403" i="2" s="1"/>
  <c r="AJ1403" i="2" s="1"/>
  <c r="AK1403" i="2" s="1"/>
  <c r="AH466" i="2"/>
  <c r="AH538" i="2"/>
  <c r="AH954" i="2"/>
  <c r="AI954" i="2" s="1"/>
  <c r="AJ954" i="2" s="1"/>
  <c r="AK954" i="2" s="1"/>
  <c r="AH1026" i="2"/>
  <c r="AI1026" i="2" s="1"/>
  <c r="AJ1026" i="2" s="1"/>
  <c r="AK1026" i="2" s="1"/>
  <c r="AH3810" i="2"/>
  <c r="AI3810" i="2" s="1"/>
  <c r="AJ3810" i="2" s="1"/>
  <c r="AK3810" i="2" s="1"/>
  <c r="AH3670" i="2"/>
  <c r="AI3670" i="2" s="1"/>
  <c r="AJ3670" i="2" s="1"/>
  <c r="AK3670" i="2" s="1"/>
  <c r="AH2686" i="2"/>
  <c r="AI2686" i="2" s="1"/>
  <c r="AJ2686" i="2" s="1"/>
  <c r="AK2686" i="2" s="1"/>
  <c r="AH1295" i="2"/>
  <c r="AI1295" i="2" s="1"/>
  <c r="AJ1295" i="2" s="1"/>
  <c r="AK1295" i="2" s="1"/>
  <c r="AH1935" i="2"/>
  <c r="AI1935" i="2" s="1"/>
  <c r="AJ1935" i="2" s="1"/>
  <c r="AK1935" i="2" s="1"/>
  <c r="AH1359" i="2"/>
  <c r="AH544" i="2"/>
  <c r="AI544" i="2" s="1"/>
  <c r="AJ544" i="2" s="1"/>
  <c r="AK544" i="2" s="1"/>
  <c r="AH1176" i="2"/>
  <c r="AI1176" i="2" s="1"/>
  <c r="AJ1176" i="2" s="1"/>
  <c r="AK1176" i="2" s="1"/>
  <c r="AH1457" i="2"/>
  <c r="AI1457" i="2" s="1"/>
  <c r="AJ1457" i="2" s="1"/>
  <c r="AK1457" i="2" s="1"/>
  <c r="AH451" i="2"/>
  <c r="AI451" i="2" s="1"/>
  <c r="AJ451" i="2" s="1"/>
  <c r="AK451" i="2" s="1"/>
  <c r="AH515" i="2"/>
  <c r="AI515" i="2" s="1"/>
  <c r="AJ515" i="2" s="1"/>
  <c r="AK515" i="2" s="1"/>
  <c r="AH579" i="2"/>
  <c r="AI579" i="2" s="1"/>
  <c r="AJ579" i="2" s="1"/>
  <c r="AK579" i="2" s="1"/>
  <c r="AH1475" i="2"/>
  <c r="AI1475" i="2" s="1"/>
  <c r="AJ1475" i="2" s="1"/>
  <c r="AK1475" i="2" s="1"/>
  <c r="AH1875" i="2"/>
  <c r="AH730" i="2"/>
  <c r="AI730" i="2" s="1"/>
  <c r="AJ730" i="2" s="1"/>
  <c r="AK730" i="2" s="1"/>
  <c r="AH882" i="2"/>
  <c r="AI882" i="2" s="1"/>
  <c r="AJ882" i="2" s="1"/>
  <c r="AK882" i="2" s="1"/>
  <c r="AH1098" i="2"/>
  <c r="AI1098" i="2" s="1"/>
  <c r="AJ1098" i="2" s="1"/>
  <c r="AK1098" i="2" s="1"/>
  <c r="AH1194" i="2"/>
  <c r="AH736" i="2"/>
  <c r="AI736" i="2" s="1"/>
  <c r="AJ736" i="2" s="1"/>
  <c r="AK736" i="2" s="1"/>
  <c r="AH1419" i="2"/>
  <c r="AI1419" i="2" s="1"/>
  <c r="AJ1419" i="2" s="1"/>
  <c r="AK1419" i="2" s="1"/>
  <c r="AH1483" i="2"/>
  <c r="AI1483" i="2" s="1"/>
  <c r="AJ1483" i="2" s="1"/>
  <c r="AK1483" i="2" s="1"/>
  <c r="AH738" i="2"/>
  <c r="AH1555" i="2"/>
  <c r="AI1555" i="2" s="1"/>
  <c r="AJ1555" i="2" s="1"/>
  <c r="AK1555" i="2" s="1"/>
  <c r="AH1747" i="2"/>
  <c r="AI1747" i="2" s="1"/>
  <c r="AJ1747" i="2" s="1"/>
  <c r="AK1747" i="2" s="1"/>
  <c r="AH1819" i="2"/>
  <c r="AI1819" i="2" s="1"/>
  <c r="AJ1819" i="2" s="1"/>
  <c r="AK1819" i="2" s="1"/>
  <c r="AH1891" i="2"/>
  <c r="AI1891" i="2" s="1"/>
  <c r="AJ1891" i="2" s="1"/>
  <c r="AK1891" i="2" s="1"/>
  <c r="AH1963" i="2"/>
  <c r="AH1243" i="2"/>
  <c r="AI1243" i="2" s="1"/>
  <c r="AJ1243" i="2" s="1"/>
  <c r="AK1243" i="2" s="1"/>
  <c r="AH2678" i="2"/>
  <c r="AI2678" i="2" s="1"/>
  <c r="AJ2678" i="2" s="1"/>
  <c r="AK2678" i="2" s="1"/>
  <c r="AH1323" i="2"/>
  <c r="AH1186" i="2"/>
  <c r="AI1186" i="2" s="1"/>
  <c r="AJ1186" i="2" s="1"/>
  <c r="AK1186" i="2" s="1"/>
  <c r="AH1338" i="2"/>
  <c r="AI1338" i="2" s="1"/>
  <c r="AJ1338" i="2" s="1"/>
  <c r="AK1338" i="2" s="1"/>
  <c r="AH1418" i="2"/>
  <c r="AI1418" i="2" s="1"/>
  <c r="AJ1418" i="2" s="1"/>
  <c r="AK1418" i="2" s="1"/>
  <c r="AH1482" i="2"/>
  <c r="AI1482" i="2" s="1"/>
  <c r="AJ1482" i="2" s="1"/>
  <c r="AK1482" i="2" s="1"/>
  <c r="AH1546" i="2"/>
  <c r="AI1546" i="2" s="1"/>
  <c r="AJ1546" i="2" s="1"/>
  <c r="AK1546" i="2" s="1"/>
  <c r="AH3967" i="2"/>
  <c r="AI3967" i="2" s="1"/>
  <c r="AJ3967" i="2" s="1"/>
  <c r="AK3967" i="2" s="1"/>
  <c r="AH1008" i="2"/>
  <c r="AI1008" i="2" s="1"/>
  <c r="AJ1008" i="2" s="1"/>
  <c r="AK1008" i="2" s="1"/>
  <c r="AH3780" i="2"/>
  <c r="AH386" i="2"/>
  <c r="AI386" i="2" s="1"/>
  <c r="AJ386" i="2" s="1"/>
  <c r="AK386" i="2" s="1"/>
  <c r="AH602" i="2"/>
  <c r="AI602" i="2" s="1"/>
  <c r="AJ602" i="2" s="1"/>
  <c r="AK602" i="2" s="1"/>
  <c r="AH1315" i="2"/>
  <c r="AI1315" i="2" s="1"/>
  <c r="AJ1315" i="2" s="1"/>
  <c r="AK1315" i="2" s="1"/>
  <c r="AH2648" i="2"/>
  <c r="AI2648" i="2" s="1"/>
  <c r="AJ2648" i="2" s="1"/>
  <c r="AK2648" i="2" s="1"/>
  <c r="AI3178" i="2"/>
  <c r="AJ3178" i="2" s="1"/>
  <c r="AK3178" i="2" s="1"/>
  <c r="AH2694" i="2"/>
  <c r="AI2694" i="2" s="1"/>
  <c r="AJ2694" i="2" s="1"/>
  <c r="AK2694" i="2" s="1"/>
  <c r="AH1647" i="2"/>
  <c r="AI1647" i="2" s="1"/>
  <c r="AJ1647" i="2" s="1"/>
  <c r="AK1647" i="2" s="1"/>
  <c r="AH1539" i="2"/>
  <c r="AI1539" i="2" s="1"/>
  <c r="AJ1539" i="2" s="1"/>
  <c r="AK1539" i="2" s="1"/>
  <c r="AH962" i="2"/>
  <c r="AI962" i="2" s="1"/>
  <c r="AJ962" i="2" s="1"/>
  <c r="AK962" i="2" s="1"/>
  <c r="AH2656" i="2"/>
  <c r="AI2656" i="2" s="1"/>
  <c r="AJ2656" i="2" s="1"/>
  <c r="AK2656" i="2" s="1"/>
  <c r="AH1327" i="2"/>
  <c r="AI1327" i="2" s="1"/>
  <c r="AJ1327" i="2" s="1"/>
  <c r="AK1327" i="2" s="1"/>
  <c r="AH1455" i="2"/>
  <c r="AI1455" i="2" s="1"/>
  <c r="AJ1455" i="2" s="1"/>
  <c r="AK1455" i="2" s="1"/>
  <c r="AH1583" i="2"/>
  <c r="AI1583" i="2" s="1"/>
  <c r="AJ1583" i="2" s="1"/>
  <c r="AK1583" i="2" s="1"/>
  <c r="AH1135" i="2"/>
  <c r="AI1135" i="2" s="1"/>
  <c r="AJ1135" i="2" s="1"/>
  <c r="AK1135" i="2" s="1"/>
  <c r="AH1661" i="2"/>
  <c r="AI1661" i="2" s="1"/>
  <c r="AJ1661" i="2" s="1"/>
  <c r="AK1661" i="2" s="1"/>
  <c r="AH3885" i="2"/>
  <c r="AH367" i="2"/>
  <c r="AI367" i="2" s="1"/>
  <c r="AJ367" i="2" s="1"/>
  <c r="AK367" i="2" s="1"/>
  <c r="AH431" i="2"/>
  <c r="AI431" i="2" s="1"/>
  <c r="AJ431" i="2" s="1"/>
  <c r="AK431" i="2" s="1"/>
  <c r="AH495" i="2"/>
  <c r="AI495" i="2" s="1"/>
  <c r="AJ495" i="2" s="1"/>
  <c r="AK495" i="2" s="1"/>
  <c r="AH559" i="2"/>
  <c r="AI559" i="2" s="1"/>
  <c r="AJ559" i="2" s="1"/>
  <c r="AK559" i="2" s="1"/>
  <c r="AH623" i="2"/>
  <c r="AI623" i="2" s="1"/>
  <c r="AJ623" i="2" s="1"/>
  <c r="AK623" i="2" s="1"/>
  <c r="AH687" i="2"/>
  <c r="AI687" i="2" s="1"/>
  <c r="AJ687" i="2" s="1"/>
  <c r="AK687" i="2" s="1"/>
  <c r="AH751" i="2"/>
  <c r="AI751" i="2" s="1"/>
  <c r="AJ751" i="2" s="1"/>
  <c r="AK751" i="2" s="1"/>
  <c r="AH815" i="2"/>
  <c r="AI815" i="2" s="1"/>
  <c r="AJ815" i="2" s="1"/>
  <c r="AK815" i="2" s="1"/>
  <c r="AH879" i="2"/>
  <c r="AI879" i="2" s="1"/>
  <c r="AJ879" i="2" s="1"/>
  <c r="AK879" i="2" s="1"/>
  <c r="AH1649" i="2"/>
  <c r="AI1649" i="2" s="1"/>
  <c r="AJ1649" i="2" s="1"/>
  <c r="AK1649" i="2" s="1"/>
  <c r="AH1817" i="2"/>
  <c r="AI1817" i="2" s="1"/>
  <c r="AJ1817" i="2" s="1"/>
  <c r="AK1817" i="2" s="1"/>
  <c r="AH3991" i="2"/>
  <c r="AI3991" i="2" s="1"/>
  <c r="AJ3991" i="2" s="1"/>
  <c r="AK3991" i="2" s="1"/>
  <c r="AH747" i="2"/>
  <c r="AI747" i="2" s="1"/>
  <c r="AJ747" i="2" s="1"/>
  <c r="AK747" i="2" s="1"/>
  <c r="AH811" i="2"/>
  <c r="AI811" i="2" s="1"/>
  <c r="AJ811" i="2" s="1"/>
  <c r="AK811" i="2" s="1"/>
  <c r="AH875" i="2"/>
  <c r="AI875" i="2" s="1"/>
  <c r="AJ875" i="2" s="1"/>
  <c r="AK875" i="2" s="1"/>
  <c r="AH939" i="2"/>
  <c r="AI939" i="2" s="1"/>
  <c r="AJ939" i="2" s="1"/>
  <c r="AK939" i="2" s="1"/>
  <c r="AH1147" i="2"/>
  <c r="AI1147" i="2" s="1"/>
  <c r="AJ1147" i="2" s="1"/>
  <c r="AK1147" i="2" s="1"/>
  <c r="AH1211" i="2"/>
  <c r="AI1211" i="2" s="1"/>
  <c r="AJ1211" i="2" s="1"/>
  <c r="AK1211" i="2" s="1"/>
  <c r="AH1947" i="2"/>
  <c r="AI1947" i="2" s="1"/>
  <c r="AJ1947" i="2" s="1"/>
  <c r="AK1947" i="2" s="1"/>
  <c r="AH408" i="2"/>
  <c r="AI408" i="2" s="1"/>
  <c r="AJ408" i="2" s="1"/>
  <c r="AK408" i="2" s="1"/>
  <c r="AH3639" i="2"/>
  <c r="AI3639" i="2" s="1"/>
  <c r="AJ3639" i="2" s="1"/>
  <c r="AK3639" i="2" s="1"/>
  <c r="AH3620" i="2"/>
  <c r="AI3620" i="2" s="1"/>
  <c r="AJ3620" i="2" s="1"/>
  <c r="AK3620" i="2" s="1"/>
  <c r="AH1199" i="2"/>
  <c r="AI1199" i="2" s="1"/>
  <c r="AJ1199" i="2" s="1"/>
  <c r="AK1199" i="2" s="1"/>
  <c r="AH1095" i="2"/>
  <c r="AI1095" i="2" s="1"/>
  <c r="AJ1095" i="2" s="1"/>
  <c r="AK1095" i="2" s="1"/>
  <c r="AH1351" i="2"/>
  <c r="AI1351" i="2" s="1"/>
  <c r="AJ1351" i="2" s="1"/>
  <c r="AK1351" i="2" s="1"/>
  <c r="AH1391" i="2"/>
  <c r="AH1479" i="2"/>
  <c r="AI1479" i="2" s="1"/>
  <c r="AJ1479" i="2" s="1"/>
  <c r="AK1479" i="2" s="1"/>
  <c r="AH1839" i="2"/>
  <c r="AI1839" i="2" s="1"/>
  <c r="AJ1839" i="2" s="1"/>
  <c r="AK1839" i="2" s="1"/>
  <c r="AH1991" i="2"/>
  <c r="AI1991" i="2" s="1"/>
  <c r="AJ1991" i="2" s="1"/>
  <c r="AK1991" i="2" s="1"/>
  <c r="AH1159" i="2"/>
  <c r="AI1159" i="2" s="1"/>
  <c r="AJ1159" i="2" s="1"/>
  <c r="AK1159" i="2" s="1"/>
  <c r="AH1711" i="2"/>
  <c r="AI1711" i="2" s="1"/>
  <c r="AJ1711" i="2" s="1"/>
  <c r="AK1711" i="2" s="1"/>
  <c r="AH1863" i="2"/>
  <c r="AI1863" i="2" s="1"/>
  <c r="AJ1863" i="2" s="1"/>
  <c r="AK1863" i="2" s="1"/>
  <c r="AH1967" i="2"/>
  <c r="AI1967" i="2" s="1"/>
  <c r="AJ1967" i="2" s="1"/>
  <c r="AK1967" i="2" s="1"/>
  <c r="AH3761" i="2"/>
  <c r="AI3761" i="2" s="1"/>
  <c r="AJ3761" i="2" s="1"/>
  <c r="AK3761" i="2" s="1"/>
  <c r="AH3889" i="2"/>
  <c r="AI3889" i="2" s="1"/>
  <c r="AJ3889" i="2" s="1"/>
  <c r="AK3889" i="2" s="1"/>
  <c r="AH1250" i="2"/>
  <c r="AI1250" i="2" s="1"/>
  <c r="AJ1250" i="2" s="1"/>
  <c r="AK1250" i="2" s="1"/>
  <c r="AH832" i="2"/>
  <c r="AI832" i="2" s="1"/>
  <c r="AJ832" i="2" s="1"/>
  <c r="AK832" i="2" s="1"/>
  <c r="AH1689" i="2"/>
  <c r="AI1689" i="2" s="1"/>
  <c r="AJ1689" i="2" s="1"/>
  <c r="AK1689" i="2" s="1"/>
  <c r="AH635" i="2"/>
  <c r="AI635" i="2" s="1"/>
  <c r="AJ635" i="2" s="1"/>
  <c r="AK635" i="2" s="1"/>
  <c r="AH963" i="2"/>
  <c r="AI963" i="2" s="1"/>
  <c r="AJ963" i="2" s="1"/>
  <c r="AK963" i="2" s="1"/>
  <c r="AH1154" i="2"/>
  <c r="AI1154" i="2" s="1"/>
  <c r="AJ1154" i="2" s="1"/>
  <c r="AK1154" i="2" s="1"/>
  <c r="AH536" i="2"/>
  <c r="AI536" i="2" s="1"/>
  <c r="AJ536" i="2" s="1"/>
  <c r="AK536" i="2" s="1"/>
  <c r="AH1007" i="2"/>
  <c r="AI1007" i="2" s="1"/>
  <c r="AJ1007" i="2" s="1"/>
  <c r="AK1007" i="2" s="1"/>
  <c r="AH391" i="2"/>
  <c r="AI391" i="2" s="1"/>
  <c r="AJ391" i="2" s="1"/>
  <c r="AK391" i="2" s="1"/>
  <c r="AH455" i="2"/>
  <c r="AI455" i="2" s="1"/>
  <c r="AJ455" i="2" s="1"/>
  <c r="AK455" i="2" s="1"/>
  <c r="AH519" i="2"/>
  <c r="AI519" i="2" s="1"/>
  <c r="AJ519" i="2" s="1"/>
  <c r="AK519" i="2" s="1"/>
  <c r="AH583" i="2"/>
  <c r="AI583" i="2" s="1"/>
  <c r="AJ583" i="2" s="1"/>
  <c r="AK583" i="2" s="1"/>
  <c r="AH647" i="2"/>
  <c r="AI647" i="2" s="1"/>
  <c r="AJ647" i="2" s="1"/>
  <c r="AK647" i="2" s="1"/>
  <c r="AH711" i="2"/>
  <c r="AI711" i="2" s="1"/>
  <c r="AJ711" i="2" s="1"/>
  <c r="AK711" i="2" s="1"/>
  <c r="AH775" i="2"/>
  <c r="AI775" i="2" s="1"/>
  <c r="AJ775" i="2" s="1"/>
  <c r="AK775" i="2" s="1"/>
  <c r="AH839" i="2"/>
  <c r="AI839" i="2" s="1"/>
  <c r="AJ839" i="2" s="1"/>
  <c r="AK839" i="2" s="1"/>
  <c r="AH903" i="2"/>
  <c r="AI903" i="2" s="1"/>
  <c r="AJ903" i="2" s="1"/>
  <c r="AK903" i="2" s="1"/>
  <c r="AH448" i="2"/>
  <c r="AI448" i="2" s="1"/>
  <c r="AJ448" i="2" s="1"/>
  <c r="AK448" i="2" s="1"/>
  <c r="AH1065" i="2"/>
  <c r="AI1065" i="2" s="1"/>
  <c r="AJ1065" i="2" s="1"/>
  <c r="AK1065" i="2" s="1"/>
  <c r="AH483" i="2"/>
  <c r="AI483" i="2" s="1"/>
  <c r="AJ483" i="2" s="1"/>
  <c r="AK483" i="2" s="1"/>
  <c r="AH547" i="2"/>
  <c r="AI547" i="2" s="1"/>
  <c r="AJ547" i="2" s="1"/>
  <c r="AK547" i="2" s="1"/>
  <c r="AH611" i="2"/>
  <c r="AI611" i="2" s="1"/>
  <c r="AJ611" i="2" s="1"/>
  <c r="AK611" i="2" s="1"/>
  <c r="AH707" i="2"/>
  <c r="AI707" i="2" s="1"/>
  <c r="AJ707" i="2" s="1"/>
  <c r="AK707" i="2" s="1"/>
  <c r="AH771" i="2"/>
  <c r="AI771" i="2" s="1"/>
  <c r="AJ771" i="2" s="1"/>
  <c r="AK771" i="2" s="1"/>
  <c r="AH835" i="2"/>
  <c r="AI835" i="2" s="1"/>
  <c r="AJ835" i="2" s="1"/>
  <c r="AK835" i="2" s="1"/>
  <c r="AH899" i="2"/>
  <c r="AI899" i="2" s="1"/>
  <c r="AJ899" i="2" s="1"/>
  <c r="AK899" i="2" s="1"/>
  <c r="AH1394" i="2"/>
  <c r="AI1394" i="2" s="1"/>
  <c r="AJ1394" i="2" s="1"/>
  <c r="AK1394" i="2" s="1"/>
  <c r="AH1690" i="2"/>
  <c r="AI1690" i="2" s="1"/>
  <c r="AJ1690" i="2" s="1"/>
  <c r="AK1690" i="2" s="1"/>
  <c r="AH344" i="2"/>
  <c r="AI344" i="2" s="1"/>
  <c r="AJ344" i="2" s="1"/>
  <c r="AK344" i="2" s="1"/>
  <c r="AH1071" i="2"/>
  <c r="AI1071" i="2" s="1"/>
  <c r="AJ1071" i="2" s="1"/>
  <c r="AK1071" i="2" s="1"/>
  <c r="AH1263" i="2"/>
  <c r="AI1263" i="2" s="1"/>
  <c r="AJ1263" i="2" s="1"/>
  <c r="AK1263" i="2" s="1"/>
  <c r="AH943" i="2"/>
  <c r="AI943" i="2" s="1"/>
  <c r="AJ943" i="2" s="1"/>
  <c r="AK943" i="2" s="1"/>
  <c r="AH1415" i="2"/>
  <c r="AI1415" i="2" s="1"/>
  <c r="AJ1415" i="2" s="1"/>
  <c r="AK1415" i="2" s="1"/>
  <c r="AH1671" i="2"/>
  <c r="AI1671" i="2" s="1"/>
  <c r="AJ1671" i="2" s="1"/>
  <c r="AK1671" i="2" s="1"/>
  <c r="AH1735" i="2"/>
  <c r="AI1735" i="2" s="1"/>
  <c r="AJ1735" i="2" s="1"/>
  <c r="AK1735" i="2" s="1"/>
  <c r="AH3929" i="2"/>
  <c r="AI3929" i="2" s="1"/>
  <c r="AJ3929" i="2" s="1"/>
  <c r="AK3929" i="2" s="1"/>
  <c r="AH3911" i="2"/>
  <c r="AI3911" i="2" s="1"/>
  <c r="AJ3911" i="2" s="1"/>
  <c r="AK3911" i="2" s="1"/>
  <c r="AH967" i="2"/>
  <c r="AI967" i="2" s="1"/>
  <c r="AJ967" i="2" s="1"/>
  <c r="AK967" i="2" s="1"/>
  <c r="AH874" i="2"/>
  <c r="AI874" i="2" s="1"/>
  <c r="AJ874" i="2" s="1"/>
  <c r="AK874" i="2" s="1"/>
  <c r="AH1144" i="2"/>
  <c r="AI1144" i="2" s="1"/>
  <c r="AJ1144" i="2" s="1"/>
  <c r="AK1144" i="2" s="1"/>
  <c r="AH419" i="2"/>
  <c r="AI419" i="2" s="1"/>
  <c r="AJ419" i="2" s="1"/>
  <c r="AK419" i="2" s="1"/>
  <c r="AH1307" i="2"/>
  <c r="AI1307" i="2" s="1"/>
  <c r="AJ1307" i="2" s="1"/>
  <c r="AK1307" i="2" s="1"/>
  <c r="AH1170" i="2"/>
  <c r="AI1170" i="2" s="1"/>
  <c r="AJ1170" i="2" s="1"/>
  <c r="AK1170" i="2" s="1"/>
  <c r="AH1322" i="2"/>
  <c r="AI1322" i="2" s="1"/>
  <c r="AJ1322" i="2" s="1"/>
  <c r="AK1322" i="2" s="1"/>
  <c r="AH1402" i="2"/>
  <c r="AI1402" i="2" s="1"/>
  <c r="AJ1402" i="2" s="1"/>
  <c r="AK1402" i="2" s="1"/>
  <c r="AH1466" i="2"/>
  <c r="AI1466" i="2" s="1"/>
  <c r="AJ1466" i="2" s="1"/>
  <c r="AK1466" i="2" s="1"/>
  <c r="AH1530" i="2"/>
  <c r="AI1530" i="2" s="1"/>
  <c r="AJ1530" i="2" s="1"/>
  <c r="AK1530" i="2" s="1"/>
  <c r="AH1519" i="2"/>
  <c r="AI1519" i="2" s="1"/>
  <c r="AJ1519" i="2" s="1"/>
  <c r="AK1519" i="2" s="1"/>
  <c r="AH3961" i="2"/>
  <c r="AI3961" i="2" s="1"/>
  <c r="AJ3961" i="2" s="1"/>
  <c r="AK3961" i="2" s="1"/>
  <c r="AH1775" i="2"/>
  <c r="AI1775" i="2" s="1"/>
  <c r="AJ1775" i="2" s="1"/>
  <c r="AK1775" i="2" s="1"/>
  <c r="AH1903" i="2"/>
  <c r="AI1903" i="2" s="1"/>
  <c r="AJ1903" i="2" s="1"/>
  <c r="AK1903" i="2" s="1"/>
  <c r="AH1370" i="2"/>
  <c r="AH1753" i="2"/>
  <c r="AI1753" i="2" s="1"/>
  <c r="AJ1753" i="2" s="1"/>
  <c r="AK1753" i="2" s="1"/>
  <c r="AH3951" i="2"/>
  <c r="AI3951" i="2" s="1"/>
  <c r="AJ3951" i="2" s="1"/>
  <c r="AK3951" i="2" s="1"/>
  <c r="AH1387" i="2"/>
  <c r="AI1387" i="2" s="1"/>
  <c r="AJ1387" i="2" s="1"/>
  <c r="AK1387" i="2" s="1"/>
  <c r="AH1779" i="2"/>
  <c r="AI1779" i="2" s="1"/>
  <c r="AJ1779" i="2" s="1"/>
  <c r="AK1779" i="2" s="1"/>
  <c r="AH1923" i="2"/>
  <c r="AI1923" i="2" s="1"/>
  <c r="AJ1923" i="2" s="1"/>
  <c r="AK1923" i="2" s="1"/>
  <c r="AH938" i="2"/>
  <c r="AI938" i="2" s="1"/>
  <c r="AJ938" i="2" s="1"/>
  <c r="AK938" i="2" s="1"/>
  <c r="AH1018" i="2"/>
  <c r="AI1018" i="2" s="1"/>
  <c r="AJ1018" i="2" s="1"/>
  <c r="AK1018" i="2" s="1"/>
  <c r="AH1082" i="2"/>
  <c r="AI1082" i="2" s="1"/>
  <c r="AJ1082" i="2" s="1"/>
  <c r="AK1082" i="2" s="1"/>
  <c r="AH1625" i="2"/>
  <c r="AI1625" i="2" s="1"/>
  <c r="AJ1625" i="2" s="1"/>
  <c r="AK1625" i="2" s="1"/>
  <c r="AH675" i="2"/>
  <c r="AI675" i="2" s="1"/>
  <c r="AJ675" i="2" s="1"/>
  <c r="AK675" i="2" s="1"/>
  <c r="AH1731" i="2"/>
  <c r="AI1731" i="2" s="1"/>
  <c r="AJ1731" i="2" s="1"/>
  <c r="AK1731" i="2" s="1"/>
  <c r="AH802" i="2"/>
  <c r="AI802" i="2" s="1"/>
  <c r="AJ802" i="2" s="1"/>
  <c r="AK802" i="2" s="1"/>
  <c r="AH856" i="2"/>
  <c r="AH3681" i="2"/>
  <c r="AI3681" i="2" s="1"/>
  <c r="AJ3681" i="2" s="1"/>
  <c r="AK3681" i="2" s="1"/>
  <c r="AH3684" i="2"/>
  <c r="AI3684" i="2" s="1"/>
  <c r="AJ3684" i="2" s="1"/>
  <c r="AK3684" i="2" s="1"/>
  <c r="AH2026" i="2"/>
  <c r="AI2026" i="2" s="1"/>
  <c r="AJ2026" i="2" s="1"/>
  <c r="AK2026" i="2" s="1"/>
  <c r="AH2689" i="2"/>
  <c r="AH3600" i="2"/>
  <c r="AI3600" i="2" s="1"/>
  <c r="AJ3600" i="2" s="1"/>
  <c r="AK3600" i="2" s="1"/>
  <c r="AH3589" i="2"/>
  <c r="AI3589" i="2" s="1"/>
  <c r="AJ3589" i="2" s="1"/>
  <c r="AK3589" i="2" s="1"/>
  <c r="AH3590" i="2"/>
  <c r="AI3590" i="2" s="1"/>
  <c r="AJ3590" i="2" s="1"/>
  <c r="AK3590" i="2" s="1"/>
  <c r="AH3608" i="2"/>
  <c r="AI3608" i="2" s="1"/>
  <c r="AJ3608" i="2" s="1"/>
  <c r="AK3608" i="2" s="1"/>
  <c r="AH3597" i="2"/>
  <c r="AI3597" i="2" s="1"/>
  <c r="AJ3597" i="2" s="1"/>
  <c r="AK3597" i="2" s="1"/>
  <c r="AI2948" i="2"/>
  <c r="AJ2948" i="2" s="1"/>
  <c r="AK2948" i="2" s="1"/>
  <c r="AH2652" i="2"/>
  <c r="AI2652" i="2" s="1"/>
  <c r="AJ2652" i="2" s="1"/>
  <c r="AK2652" i="2" s="1"/>
  <c r="AH2659" i="2"/>
  <c r="AH2679" i="2"/>
  <c r="AH2674" i="2"/>
  <c r="AI2674" i="2" s="1"/>
  <c r="AJ2674" i="2" s="1"/>
  <c r="AK2674" i="2" s="1"/>
  <c r="AH1264" i="2"/>
  <c r="AI1264" i="2" s="1"/>
  <c r="AJ1264" i="2" s="1"/>
  <c r="AK1264" i="2" s="1"/>
  <c r="AH1360" i="2"/>
  <c r="AI1360" i="2" s="1"/>
  <c r="AJ1360" i="2" s="1"/>
  <c r="AK1360" i="2" s="1"/>
  <c r="AH3751" i="2"/>
  <c r="AH2011" i="2"/>
  <c r="AI2011" i="2" s="1"/>
  <c r="AJ2011" i="2" s="1"/>
  <c r="AK2011" i="2" s="1"/>
  <c r="AH3587" i="2"/>
  <c r="AI3587" i="2" s="1"/>
  <c r="AJ3587" i="2" s="1"/>
  <c r="AK3587" i="2" s="1"/>
  <c r="AH3633" i="2"/>
  <c r="AI3633" i="2" s="1"/>
  <c r="AJ3633" i="2" s="1"/>
  <c r="AK3633" i="2" s="1"/>
  <c r="AH754" i="2"/>
  <c r="AI754" i="2" s="1"/>
  <c r="AJ754" i="2" s="1"/>
  <c r="AK754" i="2" s="1"/>
  <c r="AH626" i="2"/>
  <c r="AI626" i="2" s="1"/>
  <c r="AJ626" i="2" s="1"/>
  <c r="AK626" i="2" s="1"/>
  <c r="AH1267" i="2"/>
  <c r="AI1267" i="2" s="1"/>
  <c r="AJ1267" i="2" s="1"/>
  <c r="AK1267" i="2" s="1"/>
  <c r="AH2642" i="2"/>
  <c r="AI2642" i="2" s="1"/>
  <c r="AJ2642" i="2" s="1"/>
  <c r="AK2642" i="2" s="1"/>
  <c r="AH346" i="2"/>
  <c r="AI346" i="2" s="1"/>
  <c r="AJ346" i="2" s="1"/>
  <c r="AK346" i="2" s="1"/>
  <c r="AH634" i="2"/>
  <c r="AI634" i="2" s="1"/>
  <c r="AJ634" i="2" s="1"/>
  <c r="AK634" i="2" s="1"/>
  <c r="AH1354" i="2"/>
  <c r="AI1354" i="2" s="1"/>
  <c r="AJ1354" i="2" s="1"/>
  <c r="AK1354" i="2" s="1"/>
  <c r="AH2024" i="2"/>
  <c r="AI2024" i="2" s="1"/>
  <c r="AJ2024" i="2" s="1"/>
  <c r="AK2024" i="2" s="1"/>
  <c r="AH2021" i="2"/>
  <c r="AI2021" i="2" s="1"/>
  <c r="AJ2021" i="2" s="1"/>
  <c r="AK2021" i="2" s="1"/>
  <c r="AH1926" i="2"/>
  <c r="AI1926" i="2" s="1"/>
  <c r="AJ1926" i="2" s="1"/>
  <c r="AK1926" i="2" s="1"/>
  <c r="AH1693" i="2"/>
  <c r="AI1693" i="2" s="1"/>
  <c r="AJ1693" i="2" s="1"/>
  <c r="AK1693" i="2" s="1"/>
  <c r="AH1773" i="2"/>
  <c r="AH1845" i="2"/>
  <c r="AH1917" i="2"/>
  <c r="AH1981" i="2"/>
  <c r="AI1981" i="2" s="1"/>
  <c r="AJ1981" i="2" s="1"/>
  <c r="AK1981" i="2" s="1"/>
  <c r="AH1658" i="2"/>
  <c r="AH1722" i="2"/>
  <c r="AI1722" i="2" s="1"/>
  <c r="AJ1722" i="2" s="1"/>
  <c r="AK1722" i="2" s="1"/>
  <c r="AH1786" i="2"/>
  <c r="AH1850" i="2"/>
  <c r="AI1850" i="2" s="1"/>
  <c r="AJ1850" i="2" s="1"/>
  <c r="AK1850" i="2" s="1"/>
  <c r="AH1914" i="2"/>
  <c r="AI1914" i="2" s="1"/>
  <c r="AJ1914" i="2" s="1"/>
  <c r="AK1914" i="2" s="1"/>
  <c r="AH1978" i="2"/>
  <c r="AI1978" i="2" s="1"/>
  <c r="AJ1978" i="2" s="1"/>
  <c r="AK1978" i="2" s="1"/>
  <c r="AH512" i="2"/>
  <c r="AI512" i="2" s="1"/>
  <c r="AJ512" i="2" s="1"/>
  <c r="AK512" i="2" s="1"/>
  <c r="AH3893" i="2"/>
  <c r="AH3965" i="2"/>
  <c r="AI3965" i="2" s="1"/>
  <c r="AJ3965" i="2" s="1"/>
  <c r="AK3965" i="2" s="1"/>
  <c r="AH1016" i="2"/>
  <c r="AH1400" i="2"/>
  <c r="AH1472" i="2"/>
  <c r="AI1472" i="2" s="1"/>
  <c r="AJ1472" i="2" s="1"/>
  <c r="AK1472" i="2" s="1"/>
  <c r="AH1536" i="2"/>
  <c r="AH1600" i="2"/>
  <c r="AI1600" i="2" s="1"/>
  <c r="AJ1600" i="2" s="1"/>
  <c r="AK1600" i="2" s="1"/>
  <c r="AH1664" i="2"/>
  <c r="AH1728" i="2"/>
  <c r="AI1728" i="2" s="1"/>
  <c r="AJ1728" i="2" s="1"/>
  <c r="AK1728" i="2" s="1"/>
  <c r="AH1792" i="2"/>
  <c r="AH1856" i="2"/>
  <c r="AH1920" i="2"/>
  <c r="AI1920" i="2" s="1"/>
  <c r="AJ1920" i="2" s="1"/>
  <c r="AK1920" i="2" s="1"/>
  <c r="AH1984" i="2"/>
  <c r="AI1984" i="2" s="1"/>
  <c r="AJ1984" i="2" s="1"/>
  <c r="AK1984" i="2" s="1"/>
  <c r="AH393" i="2"/>
  <c r="AH473" i="2"/>
  <c r="AI473" i="2" s="1"/>
  <c r="AJ473" i="2" s="1"/>
  <c r="AK473" i="2" s="1"/>
  <c r="AH537" i="2"/>
  <c r="AI537" i="2" s="1"/>
  <c r="AJ537" i="2" s="1"/>
  <c r="AK537" i="2" s="1"/>
  <c r="AH601" i="2"/>
  <c r="AI601" i="2" s="1"/>
  <c r="AJ601" i="2" s="1"/>
  <c r="AK601" i="2" s="1"/>
  <c r="AH1057" i="2"/>
  <c r="AI1057" i="2" s="1"/>
  <c r="AJ1057" i="2" s="1"/>
  <c r="AK1057" i="2" s="1"/>
  <c r="AH1137" i="2"/>
  <c r="AI1137" i="2" s="1"/>
  <c r="AJ1137" i="2" s="1"/>
  <c r="AK1137" i="2" s="1"/>
  <c r="AH1209" i="2"/>
  <c r="AI1209" i="2" s="1"/>
  <c r="AJ1209" i="2" s="1"/>
  <c r="AK1209" i="2" s="1"/>
  <c r="AH2649" i="2"/>
  <c r="AH2665" i="2"/>
  <c r="AH2687" i="2"/>
  <c r="AI2687" i="2" s="1"/>
  <c r="AJ2687" i="2" s="1"/>
  <c r="AK2687" i="2" s="1"/>
  <c r="AH2682" i="2"/>
  <c r="AI2682" i="2" s="1"/>
  <c r="AJ2682" i="2" s="1"/>
  <c r="AK2682" i="2" s="1"/>
  <c r="AH2653" i="2"/>
  <c r="AI2653" i="2" s="1"/>
  <c r="AJ2653" i="2" s="1"/>
  <c r="AK2653" i="2" s="1"/>
  <c r="AH1272" i="2"/>
  <c r="AI1272" i="2" s="1"/>
  <c r="AJ1272" i="2" s="1"/>
  <c r="AK1272" i="2" s="1"/>
  <c r="AH1368" i="2"/>
  <c r="AI1368" i="2" s="1"/>
  <c r="AJ1368" i="2" s="1"/>
  <c r="AK1368" i="2" s="1"/>
  <c r="AH3759" i="2"/>
  <c r="AI3759" i="2" s="1"/>
  <c r="AJ3759" i="2" s="1"/>
  <c r="AK3759" i="2" s="1"/>
  <c r="AH1275" i="2"/>
  <c r="AI1275" i="2" s="1"/>
  <c r="AJ1275" i="2" s="1"/>
  <c r="AK1275" i="2" s="1"/>
  <c r="AH354" i="2"/>
  <c r="AI354" i="2" s="1"/>
  <c r="AJ354" i="2" s="1"/>
  <c r="AK354" i="2" s="1"/>
  <c r="AH418" i="2"/>
  <c r="AI418" i="2" s="1"/>
  <c r="AJ418" i="2" s="1"/>
  <c r="AK418" i="2" s="1"/>
  <c r="AH2019" i="2"/>
  <c r="AH1138" i="2"/>
  <c r="AI1138" i="2" s="1"/>
  <c r="AJ1138" i="2" s="1"/>
  <c r="AK1138" i="2" s="1"/>
  <c r="AH1290" i="2"/>
  <c r="AI1290" i="2" s="1"/>
  <c r="AJ1290" i="2" s="1"/>
  <c r="AK1290" i="2" s="1"/>
  <c r="AH1434" i="2"/>
  <c r="AI1434" i="2" s="1"/>
  <c r="AJ1434" i="2" s="1"/>
  <c r="AK1434" i="2" s="1"/>
  <c r="AH1498" i="2"/>
  <c r="AI1498" i="2" s="1"/>
  <c r="AJ1498" i="2" s="1"/>
  <c r="AK1498" i="2" s="1"/>
  <c r="AH1562" i="2"/>
  <c r="AI1562" i="2" s="1"/>
  <c r="AJ1562" i="2" s="1"/>
  <c r="AK1562" i="2" s="1"/>
  <c r="AH696" i="2"/>
  <c r="AI696" i="2" s="1"/>
  <c r="AJ696" i="2" s="1"/>
  <c r="AK696" i="2" s="1"/>
  <c r="AH768" i="2"/>
  <c r="AI768" i="2" s="1"/>
  <c r="AJ768" i="2" s="1"/>
  <c r="AK768" i="2" s="1"/>
  <c r="AH2716" i="2"/>
  <c r="AH2709" i="2"/>
  <c r="AH2697" i="2"/>
  <c r="AI2697" i="2" s="1"/>
  <c r="AJ2697" i="2" s="1"/>
  <c r="AK2697" i="2" s="1"/>
  <c r="AH2641" i="2"/>
  <c r="AH2691" i="2"/>
  <c r="AH3789" i="2"/>
  <c r="AI3789" i="2" s="1"/>
  <c r="AJ3789" i="2" s="1"/>
  <c r="AK3789" i="2" s="1"/>
  <c r="AH1210" i="2"/>
  <c r="AI1210" i="2" s="1"/>
  <c r="AJ1210" i="2" s="1"/>
  <c r="AK1210" i="2" s="1"/>
  <c r="AH1347" i="2"/>
  <c r="AI1347" i="2" s="1"/>
  <c r="AJ1347" i="2" s="1"/>
  <c r="AK1347" i="2" s="1"/>
  <c r="AH426" i="2"/>
  <c r="AI426" i="2" s="1"/>
  <c r="AJ426" i="2" s="1"/>
  <c r="AK426" i="2" s="1"/>
  <c r="AH490" i="2"/>
  <c r="AI490" i="2" s="1"/>
  <c r="AJ490" i="2" s="1"/>
  <c r="AK490" i="2" s="1"/>
  <c r="AH570" i="2"/>
  <c r="AI570" i="2" s="1"/>
  <c r="AJ570" i="2" s="1"/>
  <c r="AK570" i="2" s="1"/>
  <c r="AH906" i="2"/>
  <c r="AI906" i="2" s="1"/>
  <c r="AJ906" i="2" s="1"/>
  <c r="AK906" i="2" s="1"/>
  <c r="AH986" i="2"/>
  <c r="AI986" i="2" s="1"/>
  <c r="AJ986" i="2" s="1"/>
  <c r="AK986" i="2" s="1"/>
  <c r="AH1050" i="2"/>
  <c r="AI1050" i="2" s="1"/>
  <c r="AJ1050" i="2" s="1"/>
  <c r="AK1050" i="2" s="1"/>
  <c r="AH1122" i="2"/>
  <c r="AI1122" i="2" s="1"/>
  <c r="AJ1122" i="2" s="1"/>
  <c r="AK1122" i="2" s="1"/>
  <c r="AH2027" i="2"/>
  <c r="AH1298" i="2"/>
  <c r="AI1298" i="2" s="1"/>
  <c r="AJ1298" i="2" s="1"/>
  <c r="AK1298" i="2" s="1"/>
  <c r="AH1442" i="2"/>
  <c r="AI1442" i="2" s="1"/>
  <c r="AJ1442" i="2" s="1"/>
  <c r="AK1442" i="2" s="1"/>
  <c r="AH1506" i="2"/>
  <c r="AI1506" i="2" s="1"/>
  <c r="AJ1506" i="2" s="1"/>
  <c r="AK1506" i="2" s="1"/>
  <c r="AH1570" i="2"/>
  <c r="AI1570" i="2" s="1"/>
  <c r="AJ1570" i="2" s="1"/>
  <c r="AK1570" i="2" s="1"/>
  <c r="AH1994" i="2"/>
  <c r="AI1994" i="2" s="1"/>
  <c r="AJ1994" i="2" s="1"/>
  <c r="AK1994" i="2" s="1"/>
  <c r="AH704" i="2"/>
  <c r="AI704" i="2" s="1"/>
  <c r="AJ704" i="2" s="1"/>
  <c r="AK704" i="2" s="1"/>
  <c r="AH952" i="2"/>
  <c r="AI952" i="2" s="1"/>
  <c r="AJ952" i="2" s="1"/>
  <c r="AK952" i="2" s="1"/>
  <c r="AH2710" i="2"/>
  <c r="AI2710" i="2" s="1"/>
  <c r="AJ2710" i="2" s="1"/>
  <c r="AK2710" i="2" s="1"/>
  <c r="AH3797" i="2"/>
  <c r="AI3797" i="2" s="1"/>
  <c r="AJ3797" i="2" s="1"/>
  <c r="AK3797" i="2" s="1"/>
  <c r="AH1435" i="2"/>
  <c r="AI1435" i="2" s="1"/>
  <c r="AJ1435" i="2" s="1"/>
  <c r="AK1435" i="2" s="1"/>
  <c r="AH1499" i="2"/>
  <c r="AI1499" i="2" s="1"/>
  <c r="AJ1499" i="2" s="1"/>
  <c r="AK1499" i="2" s="1"/>
  <c r="AH498" i="2"/>
  <c r="AI498" i="2" s="1"/>
  <c r="AJ498" i="2" s="1"/>
  <c r="AK498" i="2" s="1"/>
  <c r="AH762" i="2"/>
  <c r="AI762" i="2" s="1"/>
  <c r="AJ762" i="2" s="1"/>
  <c r="AK762" i="2" s="1"/>
  <c r="AH914" i="2"/>
  <c r="AI914" i="2" s="1"/>
  <c r="AJ914" i="2" s="1"/>
  <c r="AK914" i="2" s="1"/>
  <c r="AH994" i="2"/>
  <c r="AI994" i="2" s="1"/>
  <c r="AJ994" i="2" s="1"/>
  <c r="AK994" i="2" s="1"/>
  <c r="AH1058" i="2"/>
  <c r="AI1058" i="2" s="1"/>
  <c r="AJ1058" i="2" s="1"/>
  <c r="AK1058" i="2" s="1"/>
  <c r="AH1226" i="2"/>
  <c r="AI1226" i="2" s="1"/>
  <c r="AJ1226" i="2" s="1"/>
  <c r="AK1226" i="2" s="1"/>
  <c r="AH440" i="2"/>
  <c r="AI440" i="2" s="1"/>
  <c r="AJ440" i="2" s="1"/>
  <c r="AK440" i="2" s="1"/>
  <c r="AH888" i="2"/>
  <c r="AI888" i="2" s="1"/>
  <c r="AJ888" i="2" s="1"/>
  <c r="AK888" i="2" s="1"/>
  <c r="AH960" i="2"/>
  <c r="AI960" i="2" s="1"/>
  <c r="AJ960" i="2" s="1"/>
  <c r="AK960" i="2" s="1"/>
  <c r="AH1363" i="2"/>
  <c r="AI1363" i="2" s="1"/>
  <c r="AJ1363" i="2" s="1"/>
  <c r="AK1363" i="2" s="1"/>
  <c r="AH1443" i="2"/>
  <c r="AI1443" i="2" s="1"/>
  <c r="AJ1443" i="2" s="1"/>
  <c r="AK1443" i="2" s="1"/>
  <c r="AH1507" i="2"/>
  <c r="AI1507" i="2" s="1"/>
  <c r="AJ1507" i="2" s="1"/>
  <c r="AK1507" i="2" s="1"/>
  <c r="AH1699" i="2"/>
  <c r="AI1699" i="2" s="1"/>
  <c r="AJ1699" i="2" s="1"/>
  <c r="AK1699" i="2" s="1"/>
  <c r="AH1843" i="2"/>
  <c r="AI1843" i="2" s="1"/>
  <c r="AJ1843" i="2" s="1"/>
  <c r="AK1843" i="2" s="1"/>
  <c r="AH690" i="2"/>
  <c r="AH770" i="2"/>
  <c r="AI770" i="2" s="1"/>
  <c r="AJ770" i="2" s="1"/>
  <c r="AK770" i="2" s="1"/>
  <c r="AH842" i="2"/>
  <c r="AH640" i="2"/>
  <c r="AI640" i="2" s="1"/>
  <c r="AJ640" i="2" s="1"/>
  <c r="AK640" i="2" s="1"/>
  <c r="AH896" i="2"/>
  <c r="AI896" i="2" s="1"/>
  <c r="AJ896" i="2" s="1"/>
  <c r="AK896" i="2" s="1"/>
  <c r="AH2645" i="2"/>
  <c r="AI2645" i="2" s="1"/>
  <c r="AJ2645" i="2" s="1"/>
  <c r="AK2645" i="2" s="1"/>
  <c r="AH2657" i="2"/>
  <c r="AI2657" i="2" s="1"/>
  <c r="AJ2657" i="2" s="1"/>
  <c r="AK2657" i="2" s="1"/>
  <c r="AH2683" i="2"/>
  <c r="AI2683" i="2" s="1"/>
  <c r="AJ2683" i="2" s="1"/>
  <c r="AK2683" i="2" s="1"/>
  <c r="AH2692" i="2"/>
  <c r="AH2039" i="2"/>
  <c r="AI2039" i="2" s="1"/>
  <c r="AJ2039" i="2" s="1"/>
  <c r="AK2039" i="2" s="1"/>
  <c r="AH2685" i="2"/>
  <c r="AH562" i="2"/>
  <c r="AI562" i="2" s="1"/>
  <c r="AJ562" i="2" s="1"/>
  <c r="AK562" i="2" s="1"/>
  <c r="AH3943" i="2"/>
  <c r="AI3943" i="2" s="1"/>
  <c r="AJ3943" i="2" s="1"/>
  <c r="AK3943" i="2" s="1"/>
  <c r="AH1579" i="2"/>
  <c r="AI1579" i="2" s="1"/>
  <c r="AJ1579" i="2" s="1"/>
  <c r="AK1579" i="2" s="1"/>
  <c r="AH1707" i="2"/>
  <c r="AH1771" i="2"/>
  <c r="AI1771" i="2" s="1"/>
  <c r="AJ1771" i="2" s="1"/>
  <c r="AK1771" i="2" s="1"/>
  <c r="AH1915" i="2"/>
  <c r="AI1915" i="2" s="1"/>
  <c r="AJ1915" i="2" s="1"/>
  <c r="AK1915" i="2" s="1"/>
  <c r="AH698" i="2"/>
  <c r="AI698" i="2" s="1"/>
  <c r="AJ698" i="2" s="1"/>
  <c r="AK698" i="2" s="1"/>
  <c r="AH778" i="2"/>
  <c r="AI778" i="2" s="1"/>
  <c r="AJ778" i="2" s="1"/>
  <c r="AK778" i="2" s="1"/>
  <c r="AH850" i="2"/>
  <c r="AI850" i="2" s="1"/>
  <c r="AJ850" i="2" s="1"/>
  <c r="AK850" i="2" s="1"/>
  <c r="AH1954" i="2"/>
  <c r="AI1954" i="2" s="1"/>
  <c r="AJ1954" i="2" s="1"/>
  <c r="AK1954" i="2" s="1"/>
  <c r="AH641" i="2"/>
  <c r="AI641" i="2" s="1"/>
  <c r="AJ641" i="2" s="1"/>
  <c r="AK641" i="2" s="1"/>
  <c r="AH1297" i="2"/>
  <c r="AH1585" i="2"/>
  <c r="AI1585" i="2" s="1"/>
  <c r="AJ1585" i="2" s="1"/>
  <c r="AK1585" i="2" s="1"/>
  <c r="AH1785" i="2"/>
  <c r="AI1785" i="2" s="1"/>
  <c r="AJ1785" i="2" s="1"/>
  <c r="AK1785" i="2" s="1"/>
  <c r="AH1881" i="2"/>
  <c r="AH1977" i="2"/>
  <c r="AI1977" i="2" s="1"/>
  <c r="AJ1977" i="2" s="1"/>
  <c r="AK1977" i="2" s="1"/>
  <c r="AH2041" i="2"/>
  <c r="AI2041" i="2" s="1"/>
  <c r="AJ2041" i="2" s="1"/>
  <c r="AK2041" i="2" s="1"/>
  <c r="AH1803" i="2"/>
  <c r="AI1803" i="2" s="1"/>
  <c r="AJ1803" i="2" s="1"/>
  <c r="AK1803" i="2" s="1"/>
  <c r="AH3763" i="2"/>
  <c r="AI3763" i="2" s="1"/>
  <c r="AJ3763" i="2" s="1"/>
  <c r="AK3763" i="2" s="1"/>
  <c r="AH3827" i="2"/>
  <c r="AI3827" i="2" s="1"/>
  <c r="AJ3827" i="2" s="1"/>
  <c r="AK3827" i="2" s="1"/>
  <c r="AH3891" i="2"/>
  <c r="AI3891" i="2" s="1"/>
  <c r="AJ3891" i="2" s="1"/>
  <c r="AK3891" i="2" s="1"/>
  <c r="AH3955" i="2"/>
  <c r="AH357" i="2"/>
  <c r="AI357" i="2" s="1"/>
  <c r="AJ357" i="2" s="1"/>
  <c r="AK357" i="2" s="1"/>
  <c r="AH421" i="2"/>
  <c r="AI421" i="2" s="1"/>
  <c r="AJ421" i="2" s="1"/>
  <c r="AK421" i="2" s="1"/>
  <c r="AH374" i="2"/>
  <c r="AI374" i="2" s="1"/>
  <c r="AJ374" i="2" s="1"/>
  <c r="AK374" i="2" s="1"/>
  <c r="AH438" i="2"/>
  <c r="AI438" i="2" s="1"/>
  <c r="AJ438" i="2" s="1"/>
  <c r="AK438" i="2" s="1"/>
  <c r="AH502" i="2"/>
  <c r="AI502" i="2" s="1"/>
  <c r="AJ502" i="2" s="1"/>
  <c r="AK502" i="2" s="1"/>
  <c r="AH566" i="2"/>
  <c r="AI566" i="2" s="1"/>
  <c r="AJ566" i="2" s="1"/>
  <c r="AK566" i="2" s="1"/>
  <c r="AH485" i="2"/>
  <c r="AI485" i="2" s="1"/>
  <c r="AJ485" i="2" s="1"/>
  <c r="AK485" i="2" s="1"/>
  <c r="AH549" i="2"/>
  <c r="AH613" i="2"/>
  <c r="AI613" i="2" s="1"/>
  <c r="AJ613" i="2" s="1"/>
  <c r="AK613" i="2" s="1"/>
  <c r="AH677" i="2"/>
  <c r="AI677" i="2" s="1"/>
  <c r="AJ677" i="2" s="1"/>
  <c r="AK677" i="2" s="1"/>
  <c r="AH741" i="2"/>
  <c r="AI741" i="2" s="1"/>
  <c r="AJ741" i="2" s="1"/>
  <c r="AK741" i="2" s="1"/>
  <c r="AH805" i="2"/>
  <c r="AH869" i="2"/>
  <c r="AI869" i="2" s="1"/>
  <c r="AJ869" i="2" s="1"/>
  <c r="AK869" i="2" s="1"/>
  <c r="AH1133" i="2"/>
  <c r="AH654" i="2"/>
  <c r="AI654" i="2" s="1"/>
  <c r="AJ654" i="2" s="1"/>
  <c r="AK654" i="2" s="1"/>
  <c r="AH718" i="2"/>
  <c r="AI718" i="2" s="1"/>
  <c r="AJ718" i="2" s="1"/>
  <c r="AK718" i="2" s="1"/>
  <c r="AH782" i="2"/>
  <c r="AI782" i="2" s="1"/>
  <c r="AJ782" i="2" s="1"/>
  <c r="AK782" i="2" s="1"/>
  <c r="AH846" i="2"/>
  <c r="AI846" i="2" s="1"/>
  <c r="AJ846" i="2" s="1"/>
  <c r="AK846" i="2" s="1"/>
  <c r="AH910" i="2"/>
  <c r="AI910" i="2" s="1"/>
  <c r="AJ910" i="2" s="1"/>
  <c r="AK910" i="2" s="1"/>
  <c r="AH974" i="2"/>
  <c r="AI974" i="2" s="1"/>
  <c r="AJ974" i="2" s="1"/>
  <c r="AK974" i="2" s="1"/>
  <c r="AH1038" i="2"/>
  <c r="AI1038" i="2" s="1"/>
  <c r="AJ1038" i="2" s="1"/>
  <c r="AK1038" i="2" s="1"/>
  <c r="AH1102" i="2"/>
  <c r="AI1102" i="2" s="1"/>
  <c r="AJ1102" i="2" s="1"/>
  <c r="AK1102" i="2" s="1"/>
  <c r="AH1166" i="2"/>
  <c r="AH1230" i="2"/>
  <c r="AI1230" i="2" s="1"/>
  <c r="AJ1230" i="2" s="1"/>
  <c r="AK1230" i="2" s="1"/>
  <c r="AH1157" i="2"/>
  <c r="AI1157" i="2" s="1"/>
  <c r="AJ1157" i="2" s="1"/>
  <c r="AK1157" i="2" s="1"/>
  <c r="AH1221" i="2"/>
  <c r="AH1293" i="2"/>
  <c r="AI1293" i="2" s="1"/>
  <c r="AJ1293" i="2" s="1"/>
  <c r="AK1293" i="2" s="1"/>
  <c r="AH1373" i="2"/>
  <c r="AH1453" i="2"/>
  <c r="AH1621" i="2"/>
  <c r="AI1621" i="2" s="1"/>
  <c r="AJ1621" i="2" s="1"/>
  <c r="AK1621" i="2" s="1"/>
  <c r="AH1334" i="2"/>
  <c r="AI1334" i="2" s="1"/>
  <c r="AJ1334" i="2" s="1"/>
  <c r="AK1334" i="2" s="1"/>
  <c r="AH1398" i="2"/>
  <c r="AI1398" i="2" s="1"/>
  <c r="AJ1398" i="2" s="1"/>
  <c r="AK1398" i="2" s="1"/>
  <c r="AH1462" i="2"/>
  <c r="AI1462" i="2" s="1"/>
  <c r="AJ1462" i="2" s="1"/>
  <c r="AK1462" i="2" s="1"/>
  <c r="AH1526" i="2"/>
  <c r="AI1526" i="2" s="1"/>
  <c r="AJ1526" i="2" s="1"/>
  <c r="AK1526" i="2" s="1"/>
  <c r="AH1590" i="2"/>
  <c r="AI1590" i="2" s="1"/>
  <c r="AJ1590" i="2" s="1"/>
  <c r="AK1590" i="2" s="1"/>
  <c r="AH1654" i="2"/>
  <c r="AI1654" i="2" s="1"/>
  <c r="AJ1654" i="2" s="1"/>
  <c r="AK1654" i="2" s="1"/>
  <c r="AH1718" i="2"/>
  <c r="AI1718" i="2" s="1"/>
  <c r="AJ1718" i="2" s="1"/>
  <c r="AK1718" i="2" s="1"/>
  <c r="AH1782" i="2"/>
  <c r="AI1782" i="2" s="1"/>
  <c r="AJ1782" i="2" s="1"/>
  <c r="AK1782" i="2" s="1"/>
  <c r="AH1846" i="2"/>
  <c r="AI1846" i="2" s="1"/>
  <c r="AJ1846" i="2" s="1"/>
  <c r="AK1846" i="2" s="1"/>
  <c r="AH2028" i="2"/>
  <c r="AI2028" i="2" s="1"/>
  <c r="AJ2028" i="2" s="1"/>
  <c r="AK2028" i="2" s="1"/>
  <c r="AH364" i="2"/>
  <c r="AI364" i="2" s="1"/>
  <c r="AJ364" i="2" s="1"/>
  <c r="AK364" i="2" s="1"/>
  <c r="AH428" i="2"/>
  <c r="AH492" i="2"/>
  <c r="AH556" i="2"/>
  <c r="AI556" i="2" s="1"/>
  <c r="AJ556" i="2" s="1"/>
  <c r="AK556" i="2" s="1"/>
  <c r="AH620" i="2"/>
  <c r="AI620" i="2" s="1"/>
  <c r="AJ620" i="2" s="1"/>
  <c r="AK620" i="2" s="1"/>
  <c r="AH684" i="2"/>
  <c r="AI684" i="2" s="1"/>
  <c r="AJ684" i="2" s="1"/>
  <c r="AK684" i="2" s="1"/>
  <c r="AH748" i="2"/>
  <c r="AH812" i="2"/>
  <c r="AH876" i="2"/>
  <c r="AH940" i="2"/>
  <c r="AI940" i="2" s="1"/>
  <c r="AJ940" i="2" s="1"/>
  <c r="AK940" i="2" s="1"/>
  <c r="AH1004" i="2"/>
  <c r="AI1004" i="2" s="1"/>
  <c r="AJ1004" i="2" s="1"/>
  <c r="AK1004" i="2" s="1"/>
  <c r="AH3788" i="2"/>
  <c r="AI3788" i="2" s="1"/>
  <c r="AJ3788" i="2" s="1"/>
  <c r="AK3788" i="2" s="1"/>
  <c r="AH3916" i="2"/>
  <c r="AI3916" i="2" s="1"/>
  <c r="AJ3916" i="2" s="1"/>
  <c r="AK3916" i="2" s="1"/>
  <c r="AH1060" i="2"/>
  <c r="AI1060" i="2" s="1"/>
  <c r="AJ1060" i="2" s="1"/>
  <c r="AK1060" i="2" s="1"/>
  <c r="AH1124" i="2"/>
  <c r="AH1188" i="2"/>
  <c r="AH1252" i="2"/>
  <c r="AI1252" i="2" s="1"/>
  <c r="AJ1252" i="2" s="1"/>
  <c r="AK1252" i="2" s="1"/>
  <c r="AH1316" i="2"/>
  <c r="AI1316" i="2" s="1"/>
  <c r="AJ1316" i="2" s="1"/>
  <c r="AK1316" i="2" s="1"/>
  <c r="AH1380" i="2"/>
  <c r="AI1380" i="2" s="1"/>
  <c r="AJ1380" i="2" s="1"/>
  <c r="AK1380" i="2" s="1"/>
  <c r="AH1444" i="2"/>
  <c r="AI1444" i="2" s="1"/>
  <c r="AJ1444" i="2" s="1"/>
  <c r="AK1444" i="2" s="1"/>
  <c r="AH1508" i="2"/>
  <c r="AI1508" i="2" s="1"/>
  <c r="AJ1508" i="2" s="1"/>
  <c r="AK1508" i="2" s="1"/>
  <c r="AH1572" i="2"/>
  <c r="AI1572" i="2" s="1"/>
  <c r="AJ1572" i="2" s="1"/>
  <c r="AK1572" i="2" s="1"/>
  <c r="AH1700" i="2"/>
  <c r="AH1764" i="2"/>
  <c r="AI1764" i="2" s="1"/>
  <c r="AJ1764" i="2" s="1"/>
  <c r="AK1764" i="2" s="1"/>
  <c r="AH1892" i="2"/>
  <c r="AH1956" i="2"/>
  <c r="AI1956" i="2" s="1"/>
  <c r="AJ1956" i="2" s="1"/>
  <c r="AK1956" i="2" s="1"/>
  <c r="AH3822" i="2"/>
  <c r="AI3822" i="2" s="1"/>
  <c r="AJ3822" i="2" s="1"/>
  <c r="AK3822" i="2" s="1"/>
  <c r="AH3950" i="2"/>
  <c r="AI3950" i="2" s="1"/>
  <c r="AJ3950" i="2" s="1"/>
  <c r="AK3950" i="2" s="1"/>
  <c r="AH3818" i="2"/>
  <c r="AI3818" i="2" s="1"/>
  <c r="AJ3818" i="2" s="1"/>
  <c r="AK3818" i="2" s="1"/>
  <c r="AH3930" i="2"/>
  <c r="AI3930" i="2" s="1"/>
  <c r="AJ3930" i="2" s="1"/>
  <c r="AK3930" i="2" s="1"/>
  <c r="AH3741" i="2"/>
  <c r="AI3741" i="2" s="1"/>
  <c r="AJ3741" i="2" s="1"/>
  <c r="AK3741" i="2" s="1"/>
  <c r="AH3665" i="2"/>
  <c r="AI3665" i="2" s="1"/>
  <c r="AJ3665" i="2" s="1"/>
  <c r="AK3665" i="2" s="1"/>
  <c r="AH3642" i="2"/>
  <c r="AI3642" i="2" s="1"/>
  <c r="AJ3642" i="2" s="1"/>
  <c r="AK3642" i="2" s="1"/>
  <c r="AH3771" i="2"/>
  <c r="AI3771" i="2" s="1"/>
  <c r="AJ3771" i="2" s="1"/>
  <c r="AK3771" i="2" s="1"/>
  <c r="AH3835" i="2"/>
  <c r="AI3835" i="2" s="1"/>
  <c r="AJ3835" i="2" s="1"/>
  <c r="AK3835" i="2" s="1"/>
  <c r="AH3899" i="2"/>
  <c r="AI3899" i="2" s="1"/>
  <c r="AJ3899" i="2" s="1"/>
  <c r="AK3899" i="2" s="1"/>
  <c r="AH3963" i="2"/>
  <c r="AI3963" i="2" s="1"/>
  <c r="AJ3963" i="2" s="1"/>
  <c r="AK3963" i="2" s="1"/>
  <c r="AH3958" i="2"/>
  <c r="AI3958" i="2" s="1"/>
  <c r="AJ3958" i="2" s="1"/>
  <c r="AK3958" i="2" s="1"/>
  <c r="AH3826" i="2"/>
  <c r="AI3826" i="2" s="1"/>
  <c r="AJ3826" i="2" s="1"/>
  <c r="AK3826" i="2" s="1"/>
  <c r="AH3970" i="2"/>
  <c r="AI3970" i="2" s="1"/>
  <c r="AJ3970" i="2" s="1"/>
  <c r="AK3970" i="2" s="1"/>
  <c r="AH3812" i="2"/>
  <c r="AI3812" i="2" s="1"/>
  <c r="AJ3812" i="2" s="1"/>
  <c r="AK3812" i="2" s="1"/>
  <c r="AH3940" i="2"/>
  <c r="AI3940" i="2" s="1"/>
  <c r="AJ3940" i="2" s="1"/>
  <c r="AK3940" i="2" s="1"/>
  <c r="AH3778" i="2"/>
  <c r="AI3778" i="2" s="1"/>
  <c r="AJ3778" i="2" s="1"/>
  <c r="AK3778" i="2" s="1"/>
  <c r="AH3956" i="2"/>
  <c r="AI3956" i="2" s="1"/>
  <c r="AJ3956" i="2" s="1"/>
  <c r="AK3956" i="2" s="1"/>
  <c r="AH3588" i="2"/>
  <c r="AI3588" i="2" s="1"/>
  <c r="AJ3588" i="2" s="1"/>
  <c r="AK3588" i="2" s="1"/>
  <c r="AH3660" i="2"/>
  <c r="AI3660" i="2" s="1"/>
  <c r="AJ3660" i="2" s="1"/>
  <c r="AK3660" i="2" s="1"/>
  <c r="AH3649" i="2"/>
  <c r="AI3649" i="2" s="1"/>
  <c r="AJ3649" i="2" s="1"/>
  <c r="AK3649" i="2" s="1"/>
  <c r="AH3604" i="2"/>
  <c r="AI3604" i="2" s="1"/>
  <c r="AJ3604" i="2" s="1"/>
  <c r="AK3604" i="2" s="1"/>
  <c r="AH3676" i="2"/>
  <c r="AI3676" i="2" s="1"/>
  <c r="AJ3676" i="2" s="1"/>
  <c r="AK3676" i="2" s="1"/>
  <c r="AH3624" i="2"/>
  <c r="AI3624" i="2" s="1"/>
  <c r="AJ3624" i="2" s="1"/>
  <c r="AK3624" i="2" s="1"/>
  <c r="AH3685" i="2"/>
  <c r="AI3685" i="2" s="1"/>
  <c r="AJ3685" i="2" s="1"/>
  <c r="AK3685" i="2" s="1"/>
  <c r="AH3612" i="2"/>
  <c r="AI3612" i="2" s="1"/>
  <c r="AJ3612" i="2" s="1"/>
  <c r="AK3612" i="2" s="1"/>
  <c r="AH3648" i="2"/>
  <c r="AI3648" i="2" s="1"/>
  <c r="AJ3648" i="2" s="1"/>
  <c r="AK3648" i="2" s="1"/>
  <c r="AH3630" i="2"/>
  <c r="AI3630" i="2" s="1"/>
  <c r="AJ3630" i="2" s="1"/>
  <c r="AK3630" i="2" s="1"/>
  <c r="AH2826" i="2"/>
  <c r="AH2954" i="2"/>
  <c r="AH3018" i="2"/>
  <c r="AH3082" i="2"/>
  <c r="AH3146" i="2"/>
  <c r="AH3210" i="2"/>
  <c r="AH3274" i="2"/>
  <c r="AI3274" i="2" s="1"/>
  <c r="AJ3274" i="2" s="1"/>
  <c r="AK3274" i="2" s="1"/>
  <c r="AH2854" i="2"/>
  <c r="AI2854" i="2" s="1"/>
  <c r="AJ2854" i="2" s="1"/>
  <c r="AK2854" i="2" s="1"/>
  <c r="AH2918" i="2"/>
  <c r="AI2918" i="2" s="1"/>
  <c r="AJ2918" i="2" s="1"/>
  <c r="AK2918" i="2" s="1"/>
  <c r="AH2982" i="2"/>
  <c r="AI2982" i="2" s="1"/>
  <c r="AJ2982" i="2" s="1"/>
  <c r="AK2982" i="2" s="1"/>
  <c r="AH3046" i="2"/>
  <c r="AI3046" i="2" s="1"/>
  <c r="AJ3046" i="2" s="1"/>
  <c r="AK3046" i="2" s="1"/>
  <c r="AH3110" i="2"/>
  <c r="AI3110" i="2" s="1"/>
  <c r="AJ3110" i="2" s="1"/>
  <c r="AK3110" i="2" s="1"/>
  <c r="AH3174" i="2"/>
  <c r="AI3174" i="2" s="1"/>
  <c r="AJ3174" i="2" s="1"/>
  <c r="AK3174" i="2" s="1"/>
  <c r="AH3238" i="2"/>
  <c r="AI3238" i="2" s="1"/>
  <c r="AJ3238" i="2" s="1"/>
  <c r="AK3238" i="2" s="1"/>
  <c r="AH3302" i="2"/>
  <c r="AI3302" i="2" s="1"/>
  <c r="AJ3302" i="2" s="1"/>
  <c r="AK3302" i="2" s="1"/>
  <c r="AH3366" i="2"/>
  <c r="AI3366" i="2" s="1"/>
  <c r="AJ3366" i="2" s="1"/>
  <c r="AK3366" i="2" s="1"/>
  <c r="AH3430" i="2"/>
  <c r="AI3430" i="2" s="1"/>
  <c r="AJ3430" i="2" s="1"/>
  <c r="AK3430" i="2" s="1"/>
  <c r="AH2831" i="2"/>
  <c r="AI2831" i="2" s="1"/>
  <c r="AJ2831" i="2" s="1"/>
  <c r="AK2831" i="2" s="1"/>
  <c r="AH2911" i="2"/>
  <c r="AH2999" i="2"/>
  <c r="AI2999" i="2" s="1"/>
  <c r="AJ2999" i="2" s="1"/>
  <c r="AK2999" i="2" s="1"/>
  <c r="AH3087" i="2"/>
  <c r="AH3167" i="2"/>
  <c r="AI3167" i="2" s="1"/>
  <c r="AJ3167" i="2" s="1"/>
  <c r="AK3167" i="2" s="1"/>
  <c r="AH3255" i="2"/>
  <c r="AI3255" i="2" s="1"/>
  <c r="AJ3255" i="2" s="1"/>
  <c r="AK3255" i="2" s="1"/>
  <c r="AH3343" i="2"/>
  <c r="AI3343" i="2" s="1"/>
  <c r="AJ3343" i="2" s="1"/>
  <c r="AK3343" i="2" s="1"/>
  <c r="AH3423" i="2"/>
  <c r="AI3423" i="2" s="1"/>
  <c r="AJ3423" i="2" s="1"/>
  <c r="AK3423" i="2" s="1"/>
  <c r="AH3201" i="2"/>
  <c r="AH3377" i="2"/>
  <c r="AI3377" i="2" s="1"/>
  <c r="AJ3377" i="2" s="1"/>
  <c r="AK3377" i="2" s="1"/>
  <c r="AH3474" i="2"/>
  <c r="AH2987" i="2"/>
  <c r="AI2987" i="2" s="1"/>
  <c r="AJ2987" i="2" s="1"/>
  <c r="AK2987" i="2" s="1"/>
  <c r="AH3115" i="2"/>
  <c r="AI3115" i="2" s="1"/>
  <c r="AJ3115" i="2" s="1"/>
  <c r="AK3115" i="2" s="1"/>
  <c r="AH3347" i="2"/>
  <c r="AI3347" i="2" s="1"/>
  <c r="AJ3347" i="2" s="1"/>
  <c r="AK3347" i="2" s="1"/>
  <c r="AH2949" i="2"/>
  <c r="AI2949" i="2" s="1"/>
  <c r="AJ2949" i="2" s="1"/>
  <c r="AK2949" i="2" s="1"/>
  <c r="AH3109" i="2"/>
  <c r="AH3261" i="2"/>
  <c r="AI3261" i="2" s="1"/>
  <c r="AJ3261" i="2" s="1"/>
  <c r="AK3261" i="2" s="1"/>
  <c r="AH3478" i="2"/>
  <c r="AI3478" i="2" s="1"/>
  <c r="AJ3478" i="2" s="1"/>
  <c r="AK3478" i="2" s="1"/>
  <c r="AH3542" i="2"/>
  <c r="AI3542" i="2" s="1"/>
  <c r="AJ3542" i="2" s="1"/>
  <c r="AK3542" i="2" s="1"/>
  <c r="AH2947" i="2"/>
  <c r="AI2947" i="2" s="1"/>
  <c r="AJ2947" i="2" s="1"/>
  <c r="AK2947" i="2" s="1"/>
  <c r="AH3139" i="2"/>
  <c r="AH3259" i="2"/>
  <c r="AI3259" i="2" s="1"/>
  <c r="AJ3259" i="2" s="1"/>
  <c r="AK3259" i="2" s="1"/>
  <c r="AH3379" i="2"/>
  <c r="AI3379" i="2" s="1"/>
  <c r="AJ3379" i="2" s="1"/>
  <c r="AK3379" i="2" s="1"/>
  <c r="AH3539" i="2"/>
  <c r="AI3539" i="2" s="1"/>
  <c r="AJ3539" i="2" s="1"/>
  <c r="AK3539" i="2" s="1"/>
  <c r="AH3207" i="2"/>
  <c r="AI3207" i="2" s="1"/>
  <c r="AJ3207" i="2" s="1"/>
  <c r="AK3207" i="2" s="1"/>
  <c r="AH3153" i="2"/>
  <c r="AH3297" i="2"/>
  <c r="AH3393" i="2"/>
  <c r="AI3393" i="2" s="1"/>
  <c r="AJ3393" i="2" s="1"/>
  <c r="AK3393" i="2" s="1"/>
  <c r="AH2932" i="2"/>
  <c r="AH3292" i="2"/>
  <c r="AH3428" i="2"/>
  <c r="AI3428" i="2" s="1"/>
  <c r="AJ3428" i="2" s="1"/>
  <c r="AK3428" i="2" s="1"/>
  <c r="AH2837" i="2"/>
  <c r="AI2837" i="2" s="1"/>
  <c r="AJ2837" i="2" s="1"/>
  <c r="AK2837" i="2" s="1"/>
  <c r="AH3013" i="2"/>
  <c r="AH3125" i="2"/>
  <c r="AI3125" i="2" s="1"/>
  <c r="AJ3125" i="2" s="1"/>
  <c r="AK3125" i="2" s="1"/>
  <c r="AH3317" i="2"/>
  <c r="AI3317" i="2" s="1"/>
  <c r="AJ3317" i="2" s="1"/>
  <c r="AK3317" i="2" s="1"/>
  <c r="AH3461" i="2"/>
  <c r="AH3541" i="2"/>
  <c r="AH2944" i="2"/>
  <c r="AH2857" i="2"/>
  <c r="AH2971" i="2"/>
  <c r="AI2971" i="2" s="1"/>
  <c r="AJ2971" i="2" s="1"/>
  <c r="AK2971" i="2" s="1"/>
  <c r="AH2916" i="2"/>
  <c r="AI2916" i="2" s="1"/>
  <c r="AJ2916" i="2" s="1"/>
  <c r="AK2916" i="2" s="1"/>
  <c r="AH3068" i="2"/>
  <c r="AI3068" i="2" s="1"/>
  <c r="AJ3068" i="2" s="1"/>
  <c r="AK3068" i="2" s="1"/>
  <c r="AH3308" i="2"/>
  <c r="AI3308" i="2" s="1"/>
  <c r="AJ3308" i="2" s="1"/>
  <c r="AK3308" i="2" s="1"/>
  <c r="AH3508" i="2"/>
  <c r="AH2933" i="2"/>
  <c r="AH3293" i="2"/>
  <c r="AI3293" i="2" s="1"/>
  <c r="AJ3293" i="2" s="1"/>
  <c r="AK3293" i="2" s="1"/>
  <c r="AH3001" i="2"/>
  <c r="AH3015" i="2"/>
  <c r="AI3015" i="2" s="1"/>
  <c r="AJ3015" i="2" s="1"/>
  <c r="AK3015" i="2" s="1"/>
  <c r="AH3519" i="2"/>
  <c r="AI3519" i="2" s="1"/>
  <c r="AJ3519" i="2" s="1"/>
  <c r="AK3519" i="2" s="1"/>
  <c r="AH3047" i="2"/>
  <c r="AI3047" i="2" s="1"/>
  <c r="AJ3047" i="2" s="1"/>
  <c r="AK3047" i="2" s="1"/>
  <c r="AH3432" i="2"/>
  <c r="AI3432" i="2" s="1"/>
  <c r="AJ3432" i="2" s="1"/>
  <c r="AK3432" i="2" s="1"/>
  <c r="AH2976" i="2"/>
  <c r="AI2976" i="2" s="1"/>
  <c r="AJ2976" i="2" s="1"/>
  <c r="AK2976" i="2" s="1"/>
  <c r="AH3276" i="2"/>
  <c r="AI3276" i="2" s="1"/>
  <c r="AJ3276" i="2" s="1"/>
  <c r="AK3276" i="2" s="1"/>
  <c r="AH3429" i="2"/>
  <c r="AI3429" i="2" s="1"/>
  <c r="AJ3429" i="2" s="1"/>
  <c r="AK3429" i="2" s="1"/>
  <c r="AH2992" i="2"/>
  <c r="AI2992" i="2" s="1"/>
  <c r="AJ2992" i="2" s="1"/>
  <c r="AK2992" i="2" s="1"/>
  <c r="AH3164" i="2"/>
  <c r="AI3164" i="2" s="1"/>
  <c r="AJ3164" i="2" s="1"/>
  <c r="AK3164" i="2" s="1"/>
  <c r="AH3280" i="2"/>
  <c r="AI3280" i="2" s="1"/>
  <c r="AJ3280" i="2" s="1"/>
  <c r="AK3280" i="2" s="1"/>
  <c r="AH3296" i="2"/>
  <c r="AI3296" i="2" s="1"/>
  <c r="AJ3296" i="2" s="1"/>
  <c r="AK3296" i="2" s="1"/>
  <c r="AH3476" i="2"/>
  <c r="AI3476" i="2" s="1"/>
  <c r="AJ3476" i="2" s="1"/>
  <c r="AK3476" i="2" s="1"/>
  <c r="AH3024" i="2"/>
  <c r="AI3024" i="2" s="1"/>
  <c r="AJ3024" i="2" s="1"/>
  <c r="AK3024" i="2" s="1"/>
  <c r="AH3621" i="2"/>
  <c r="AI3621" i="2" s="1"/>
  <c r="AJ3621" i="2" s="1"/>
  <c r="AK3621" i="2" s="1"/>
  <c r="AH3603" i="2"/>
  <c r="AI3603" i="2" s="1"/>
  <c r="AJ3603" i="2" s="1"/>
  <c r="AK3603" i="2" s="1"/>
  <c r="AH2798" i="2"/>
  <c r="AI2798" i="2" s="1"/>
  <c r="AJ2798" i="2" s="1"/>
  <c r="AK2798" i="2" s="1"/>
  <c r="AH2862" i="2"/>
  <c r="AI2862" i="2" s="1"/>
  <c r="AJ2862" i="2" s="1"/>
  <c r="AK2862" i="2" s="1"/>
  <c r="AH2926" i="2"/>
  <c r="AI2926" i="2" s="1"/>
  <c r="AJ2926" i="2" s="1"/>
  <c r="AK2926" i="2" s="1"/>
  <c r="AH2990" i="2"/>
  <c r="AI2990" i="2" s="1"/>
  <c r="AJ2990" i="2" s="1"/>
  <c r="AK2990" i="2" s="1"/>
  <c r="AH3054" i="2"/>
  <c r="AI3054" i="2" s="1"/>
  <c r="AJ3054" i="2" s="1"/>
  <c r="AK3054" i="2" s="1"/>
  <c r="AH3118" i="2"/>
  <c r="AI3118" i="2" s="1"/>
  <c r="AJ3118" i="2" s="1"/>
  <c r="AK3118" i="2" s="1"/>
  <c r="AH3182" i="2"/>
  <c r="AI3182" i="2" s="1"/>
  <c r="AJ3182" i="2" s="1"/>
  <c r="AK3182" i="2" s="1"/>
  <c r="AH3246" i="2"/>
  <c r="AI3246" i="2" s="1"/>
  <c r="AJ3246" i="2" s="1"/>
  <c r="AK3246" i="2" s="1"/>
  <c r="AH3310" i="2"/>
  <c r="AI3310" i="2" s="1"/>
  <c r="AJ3310" i="2" s="1"/>
  <c r="AK3310" i="2" s="1"/>
  <c r="AH3374" i="2"/>
  <c r="AI3374" i="2" s="1"/>
  <c r="AJ3374" i="2" s="1"/>
  <c r="AK3374" i="2" s="1"/>
  <c r="AH3438" i="2"/>
  <c r="AI3438" i="2" s="1"/>
  <c r="AJ3438" i="2" s="1"/>
  <c r="AK3438" i="2" s="1"/>
  <c r="AH2839" i="2"/>
  <c r="AI2839" i="2" s="1"/>
  <c r="AJ2839" i="2" s="1"/>
  <c r="AK2839" i="2" s="1"/>
  <c r="AH3007" i="2"/>
  <c r="AI3007" i="2" s="1"/>
  <c r="AJ3007" i="2" s="1"/>
  <c r="AK3007" i="2" s="1"/>
  <c r="AH3095" i="2"/>
  <c r="AI3095" i="2" s="1"/>
  <c r="AJ3095" i="2" s="1"/>
  <c r="AK3095" i="2" s="1"/>
  <c r="AH3263" i="2"/>
  <c r="AI3263" i="2" s="1"/>
  <c r="AJ3263" i="2" s="1"/>
  <c r="AK3263" i="2" s="1"/>
  <c r="AH3351" i="2"/>
  <c r="AI3351" i="2" s="1"/>
  <c r="AJ3351" i="2" s="1"/>
  <c r="AK3351" i="2" s="1"/>
  <c r="AH3482" i="2"/>
  <c r="AI3482" i="2" s="1"/>
  <c r="AJ3482" i="2" s="1"/>
  <c r="AK3482" i="2" s="1"/>
  <c r="AH2811" i="2"/>
  <c r="AI2811" i="2" s="1"/>
  <c r="AJ2811" i="2" s="1"/>
  <c r="AK2811" i="2" s="1"/>
  <c r="AH3371" i="2"/>
  <c r="AI3371" i="2" s="1"/>
  <c r="AJ3371" i="2" s="1"/>
  <c r="AK3371" i="2" s="1"/>
  <c r="AH2955" i="2"/>
  <c r="AI2955" i="2" s="1"/>
  <c r="AJ2955" i="2" s="1"/>
  <c r="AK2955" i="2" s="1"/>
  <c r="AH3155" i="2"/>
  <c r="AI3155" i="2" s="1"/>
  <c r="AJ3155" i="2" s="1"/>
  <c r="AK3155" i="2" s="1"/>
  <c r="AH3275" i="2"/>
  <c r="AI3275" i="2" s="1"/>
  <c r="AJ3275" i="2" s="1"/>
  <c r="AK3275" i="2" s="1"/>
  <c r="AH3387" i="2"/>
  <c r="AI3387" i="2" s="1"/>
  <c r="AJ3387" i="2" s="1"/>
  <c r="AK3387" i="2" s="1"/>
  <c r="AH3475" i="2"/>
  <c r="AI3475" i="2" s="1"/>
  <c r="AJ3475" i="2" s="1"/>
  <c r="AK3475" i="2" s="1"/>
  <c r="AH3547" i="2"/>
  <c r="AI3547" i="2" s="1"/>
  <c r="AJ3547" i="2" s="1"/>
  <c r="AK3547" i="2" s="1"/>
  <c r="AH3335" i="2"/>
  <c r="AI3335" i="2" s="1"/>
  <c r="AJ3335" i="2" s="1"/>
  <c r="AK3335" i="2" s="1"/>
  <c r="AH3575" i="2"/>
  <c r="AI3575" i="2" s="1"/>
  <c r="AJ3575" i="2" s="1"/>
  <c r="AK3575" i="2" s="1"/>
  <c r="AH3148" i="2"/>
  <c r="AI3148" i="2" s="1"/>
  <c r="AJ3148" i="2" s="1"/>
  <c r="AK3148" i="2" s="1"/>
  <c r="AH3436" i="2"/>
  <c r="AI3436" i="2" s="1"/>
  <c r="AJ3436" i="2" s="1"/>
  <c r="AK3436" i="2" s="1"/>
  <c r="AH3307" i="2"/>
  <c r="AH2940" i="2"/>
  <c r="AI2940" i="2" s="1"/>
  <c r="AJ2940" i="2" s="1"/>
  <c r="AK2940" i="2" s="1"/>
  <c r="AH3364" i="2"/>
  <c r="AI3364" i="2" s="1"/>
  <c r="AJ3364" i="2" s="1"/>
  <c r="AK3364" i="2" s="1"/>
  <c r="AH3524" i="2"/>
  <c r="AI3524" i="2" s="1"/>
  <c r="AJ3524" i="2" s="1"/>
  <c r="AK3524" i="2" s="1"/>
  <c r="AH3372" i="2"/>
  <c r="AI3372" i="2" s="1"/>
  <c r="AJ3372" i="2" s="1"/>
  <c r="AK3372" i="2" s="1"/>
  <c r="AH3492" i="2"/>
  <c r="AI3492" i="2" s="1"/>
  <c r="AJ3492" i="2" s="1"/>
  <c r="AK3492" i="2" s="1"/>
  <c r="AH1697" i="2"/>
  <c r="AI1697" i="2" s="1"/>
  <c r="AJ1697" i="2" s="1"/>
  <c r="AK1697" i="2" s="1"/>
  <c r="AH1005" i="2"/>
  <c r="AI1005" i="2" s="1"/>
  <c r="AJ1005" i="2" s="1"/>
  <c r="AK1005" i="2" s="1"/>
  <c r="AH1828" i="2"/>
  <c r="AI1828" i="2" s="1"/>
  <c r="AJ1828" i="2" s="1"/>
  <c r="AK1828" i="2" s="1"/>
  <c r="AH2702" i="2"/>
  <c r="AI2702" i="2" s="1"/>
  <c r="AJ2702" i="2" s="1"/>
  <c r="AK2702" i="2" s="1"/>
  <c r="AH2668" i="2"/>
  <c r="AI2668" i="2" s="1"/>
  <c r="AJ2668" i="2" s="1"/>
  <c r="AK2668" i="2" s="1"/>
  <c r="AH1335" i="2"/>
  <c r="AI1335" i="2" s="1"/>
  <c r="AJ1335" i="2" s="1"/>
  <c r="AK1335" i="2" s="1"/>
  <c r="AH2640" i="2"/>
  <c r="AI2640" i="2" s="1"/>
  <c r="AJ2640" i="2" s="1"/>
  <c r="AK2640" i="2" s="1"/>
  <c r="AH2705" i="2"/>
  <c r="AI2705" i="2" s="1"/>
  <c r="AJ2705" i="2" s="1"/>
  <c r="AK2705" i="2" s="1"/>
  <c r="AH2715" i="2"/>
  <c r="AI2715" i="2" s="1"/>
  <c r="AJ2715" i="2" s="1"/>
  <c r="AK2715" i="2" s="1"/>
  <c r="AH2644" i="2"/>
  <c r="AH2708" i="2"/>
  <c r="AH1143" i="2"/>
  <c r="AI1143" i="2" s="1"/>
  <c r="AJ1143" i="2" s="1"/>
  <c r="AK1143" i="2" s="1"/>
  <c r="AH2643" i="2"/>
  <c r="AH3966" i="2"/>
  <c r="AI3966" i="2" s="1"/>
  <c r="AJ3966" i="2" s="1"/>
  <c r="AK3966" i="2" s="1"/>
  <c r="AH2671" i="2"/>
  <c r="AH2666" i="2"/>
  <c r="AI2666" i="2" s="1"/>
  <c r="AJ2666" i="2" s="1"/>
  <c r="AK2666" i="2" s="1"/>
  <c r="AH2695" i="2"/>
  <c r="AI2695" i="2" s="1"/>
  <c r="AJ2695" i="2" s="1"/>
  <c r="AK2695" i="2" s="1"/>
  <c r="AH2701" i="2"/>
  <c r="AI2701" i="2" s="1"/>
  <c r="AJ2701" i="2" s="1"/>
  <c r="AK2701" i="2" s="1"/>
  <c r="AH363" i="2"/>
  <c r="AI363" i="2" s="1"/>
  <c r="AJ363" i="2" s="1"/>
  <c r="AK363" i="2" s="1"/>
  <c r="AH1256" i="2"/>
  <c r="AI1256" i="2" s="1"/>
  <c r="AJ1256" i="2" s="1"/>
  <c r="AK1256" i="2" s="1"/>
  <c r="AH1344" i="2"/>
  <c r="AI1344" i="2" s="1"/>
  <c r="AJ1344" i="2" s="1"/>
  <c r="AK1344" i="2" s="1"/>
  <c r="AH3975" i="2"/>
  <c r="AI3975" i="2" s="1"/>
  <c r="AJ3975" i="2" s="1"/>
  <c r="AK3975" i="2" s="1"/>
  <c r="AH1467" i="2"/>
  <c r="AI1467" i="2" s="1"/>
  <c r="AJ1467" i="2" s="1"/>
  <c r="AK1467" i="2" s="1"/>
  <c r="AH1723" i="2"/>
  <c r="AI1723" i="2" s="1"/>
  <c r="AJ1723" i="2" s="1"/>
  <c r="AK1723" i="2" s="1"/>
  <c r="AH1787" i="2"/>
  <c r="AI1787" i="2" s="1"/>
  <c r="AJ1787" i="2" s="1"/>
  <c r="AK1787" i="2" s="1"/>
  <c r="AH1867" i="2"/>
  <c r="AI1867" i="2" s="1"/>
  <c r="AJ1867" i="2" s="1"/>
  <c r="AK1867" i="2" s="1"/>
  <c r="AH1931" i="2"/>
  <c r="AI1931" i="2" s="1"/>
  <c r="AJ1931" i="2" s="1"/>
  <c r="AK1931" i="2" s="1"/>
  <c r="AH338" i="2"/>
  <c r="AI338" i="2" s="1"/>
  <c r="AJ338" i="2" s="1"/>
  <c r="AK338" i="2" s="1"/>
  <c r="AH402" i="2"/>
  <c r="AI402" i="2" s="1"/>
  <c r="AJ402" i="2" s="1"/>
  <c r="AK402" i="2" s="1"/>
  <c r="AH722" i="2"/>
  <c r="AI722" i="2" s="1"/>
  <c r="AJ722" i="2" s="1"/>
  <c r="AK722" i="2" s="1"/>
  <c r="AH794" i="2"/>
  <c r="AI794" i="2" s="1"/>
  <c r="AJ794" i="2" s="1"/>
  <c r="AK794" i="2" s="1"/>
  <c r="AH866" i="2"/>
  <c r="AI866" i="2" s="1"/>
  <c r="AJ866" i="2" s="1"/>
  <c r="AK866" i="2" s="1"/>
  <c r="AH1090" i="2"/>
  <c r="AI1090" i="2" s="1"/>
  <c r="AJ1090" i="2" s="1"/>
  <c r="AK1090" i="2" s="1"/>
  <c r="AH2003" i="2"/>
  <c r="AI2003" i="2" s="1"/>
  <c r="AJ2003" i="2" s="1"/>
  <c r="AK2003" i="2" s="1"/>
  <c r="AH1266" i="2"/>
  <c r="AI1266" i="2" s="1"/>
  <c r="AJ1266" i="2" s="1"/>
  <c r="AK1266" i="2" s="1"/>
  <c r="AH2042" i="2"/>
  <c r="AH2016" i="2"/>
  <c r="AI2016" i="2" s="1"/>
  <c r="AJ2016" i="2" s="1"/>
  <c r="AK2016" i="2" s="1"/>
  <c r="AH2006" i="2"/>
  <c r="AH1918" i="2"/>
  <c r="AI1918" i="2" s="1"/>
  <c r="AJ1918" i="2" s="1"/>
  <c r="AK1918" i="2" s="1"/>
  <c r="AH1685" i="2"/>
  <c r="AI1685" i="2" s="1"/>
  <c r="AJ1685" i="2" s="1"/>
  <c r="AK1685" i="2" s="1"/>
  <c r="AH1765" i="2"/>
  <c r="AH1837" i="2"/>
  <c r="AI1837" i="2" s="1"/>
  <c r="AJ1837" i="2" s="1"/>
  <c r="AK1837" i="2" s="1"/>
  <c r="AH1909" i="2"/>
  <c r="AI1909" i="2" s="1"/>
  <c r="AJ1909" i="2" s="1"/>
  <c r="AK1909" i="2" s="1"/>
  <c r="AH1973" i="2"/>
  <c r="AI1973" i="2" s="1"/>
  <c r="AJ1973" i="2" s="1"/>
  <c r="AK1973" i="2" s="1"/>
  <c r="AH1650" i="2"/>
  <c r="AI1650" i="2" s="1"/>
  <c r="AJ1650" i="2" s="1"/>
  <c r="AK1650" i="2" s="1"/>
  <c r="AH1714" i="2"/>
  <c r="AI1714" i="2" s="1"/>
  <c r="AJ1714" i="2" s="1"/>
  <c r="AK1714" i="2" s="1"/>
  <c r="AH1778" i="2"/>
  <c r="AI1778" i="2" s="1"/>
  <c r="AJ1778" i="2" s="1"/>
  <c r="AK1778" i="2" s="1"/>
  <c r="AH1906" i="2"/>
  <c r="AI1906" i="2" s="1"/>
  <c r="AJ1906" i="2" s="1"/>
  <c r="AK1906" i="2" s="1"/>
  <c r="AH1970" i="2"/>
  <c r="AH3992" i="2"/>
  <c r="AI3992" i="2" s="1"/>
  <c r="AJ3992" i="2" s="1"/>
  <c r="AK3992" i="2" s="1"/>
  <c r="AH3861" i="2"/>
  <c r="AH3957" i="2"/>
  <c r="AH840" i="2"/>
  <c r="AI840" i="2" s="1"/>
  <c r="AJ840" i="2" s="1"/>
  <c r="AK840" i="2" s="1"/>
  <c r="AH1392" i="2"/>
  <c r="AI1392" i="2" s="1"/>
  <c r="AJ1392" i="2" s="1"/>
  <c r="AK1392" i="2" s="1"/>
  <c r="AH1464" i="2"/>
  <c r="AI1464" i="2" s="1"/>
  <c r="AJ1464" i="2" s="1"/>
  <c r="AK1464" i="2" s="1"/>
  <c r="AH1528" i="2"/>
  <c r="AI1528" i="2" s="1"/>
  <c r="AJ1528" i="2" s="1"/>
  <c r="AK1528" i="2" s="1"/>
  <c r="AH1592" i="2"/>
  <c r="AI1592" i="2" s="1"/>
  <c r="AJ1592" i="2" s="1"/>
  <c r="AK1592" i="2" s="1"/>
  <c r="AH1656" i="2"/>
  <c r="AI1656" i="2" s="1"/>
  <c r="AJ1656" i="2" s="1"/>
  <c r="AK1656" i="2" s="1"/>
  <c r="AH1720" i="2"/>
  <c r="AI1720" i="2" s="1"/>
  <c r="AJ1720" i="2" s="1"/>
  <c r="AK1720" i="2" s="1"/>
  <c r="AH1784" i="2"/>
  <c r="AI1784" i="2" s="1"/>
  <c r="AJ1784" i="2" s="1"/>
  <c r="AK1784" i="2" s="1"/>
  <c r="AH1848" i="2"/>
  <c r="AI1848" i="2" s="1"/>
  <c r="AJ1848" i="2" s="1"/>
  <c r="AK1848" i="2" s="1"/>
  <c r="AH1912" i="2"/>
  <c r="AI1912" i="2" s="1"/>
  <c r="AJ1912" i="2" s="1"/>
  <c r="AK1912" i="2" s="1"/>
  <c r="AH1976" i="2"/>
  <c r="AI1976" i="2" s="1"/>
  <c r="AJ1976" i="2" s="1"/>
  <c r="AK1976" i="2" s="1"/>
  <c r="AH385" i="2"/>
  <c r="AI385" i="2" s="1"/>
  <c r="AJ385" i="2" s="1"/>
  <c r="AK385" i="2" s="1"/>
  <c r="AH465" i="2"/>
  <c r="AI465" i="2" s="1"/>
  <c r="AJ465" i="2" s="1"/>
  <c r="AK465" i="2" s="1"/>
  <c r="AH529" i="2"/>
  <c r="AI529" i="2" s="1"/>
  <c r="AJ529" i="2" s="1"/>
  <c r="AK529" i="2" s="1"/>
  <c r="AH593" i="2"/>
  <c r="AI593" i="2" s="1"/>
  <c r="AJ593" i="2" s="1"/>
  <c r="AK593" i="2" s="1"/>
  <c r="AH657" i="2"/>
  <c r="AI657" i="2" s="1"/>
  <c r="AJ657" i="2" s="1"/>
  <c r="AK657" i="2" s="1"/>
  <c r="AH721" i="2"/>
  <c r="AI721" i="2" s="1"/>
  <c r="AJ721" i="2" s="1"/>
  <c r="AK721" i="2" s="1"/>
  <c r="AH785" i="2"/>
  <c r="AI785" i="2" s="1"/>
  <c r="AJ785" i="2" s="1"/>
  <c r="AK785" i="2" s="1"/>
  <c r="AH849" i="2"/>
  <c r="AI849" i="2" s="1"/>
  <c r="AJ849" i="2" s="1"/>
  <c r="AK849" i="2" s="1"/>
  <c r="AH913" i="2"/>
  <c r="AI913" i="2" s="1"/>
  <c r="AJ913" i="2" s="1"/>
  <c r="AK913" i="2" s="1"/>
  <c r="AH977" i="2"/>
  <c r="AI977" i="2" s="1"/>
  <c r="AJ977" i="2" s="1"/>
  <c r="AK977" i="2" s="1"/>
  <c r="AH1049" i="2"/>
  <c r="AI1049" i="2" s="1"/>
  <c r="AJ1049" i="2" s="1"/>
  <c r="AK1049" i="2" s="1"/>
  <c r="AH1129" i="2"/>
  <c r="AH1201" i="2"/>
  <c r="AH1281" i="2"/>
  <c r="AI1281" i="2" s="1"/>
  <c r="AJ1281" i="2" s="1"/>
  <c r="AK1281" i="2" s="1"/>
  <c r="AH1361" i="2"/>
  <c r="AI1361" i="2" s="1"/>
  <c r="AJ1361" i="2" s="1"/>
  <c r="AK1361" i="2" s="1"/>
  <c r="AH1489" i="2"/>
  <c r="AI1489" i="2" s="1"/>
  <c r="AJ1489" i="2" s="1"/>
  <c r="AK1489" i="2" s="1"/>
  <c r="AH1569" i="2"/>
  <c r="AI1569" i="2" s="1"/>
  <c r="AJ1569" i="2" s="1"/>
  <c r="AK1569" i="2" s="1"/>
  <c r="AH1681" i="2"/>
  <c r="AH1777" i="2"/>
  <c r="AI1777" i="2" s="1"/>
  <c r="AJ1777" i="2" s="1"/>
  <c r="AK1777" i="2" s="1"/>
  <c r="AH1873" i="2"/>
  <c r="AH1969" i="2"/>
  <c r="AI1969" i="2" s="1"/>
  <c r="AJ1969" i="2" s="1"/>
  <c r="AK1969" i="2" s="1"/>
  <c r="AH2033" i="2"/>
  <c r="AI2033" i="2" s="1"/>
  <c r="AJ2033" i="2" s="1"/>
  <c r="AK2033" i="2" s="1"/>
  <c r="AH1395" i="2"/>
  <c r="AH3747" i="2"/>
  <c r="AI3747" i="2" s="1"/>
  <c r="AJ3747" i="2" s="1"/>
  <c r="AK3747" i="2" s="1"/>
  <c r="AH3819" i="2"/>
  <c r="AI3819" i="2" s="1"/>
  <c r="AJ3819" i="2" s="1"/>
  <c r="AK3819" i="2" s="1"/>
  <c r="AH3883" i="2"/>
  <c r="AI3883" i="2" s="1"/>
  <c r="AJ3883" i="2" s="1"/>
  <c r="AK3883" i="2" s="1"/>
  <c r="AH3947" i="2"/>
  <c r="AI3947" i="2" s="1"/>
  <c r="AJ3947" i="2" s="1"/>
  <c r="AK3947" i="2" s="1"/>
  <c r="AH349" i="2"/>
  <c r="AH413" i="2"/>
  <c r="AH366" i="2"/>
  <c r="AI366" i="2" s="1"/>
  <c r="AJ366" i="2" s="1"/>
  <c r="AK366" i="2" s="1"/>
  <c r="AH430" i="2"/>
  <c r="AI430" i="2" s="1"/>
  <c r="AJ430" i="2" s="1"/>
  <c r="AK430" i="2" s="1"/>
  <c r="AH494" i="2"/>
  <c r="AI494" i="2" s="1"/>
  <c r="AJ494" i="2" s="1"/>
  <c r="AK494" i="2" s="1"/>
  <c r="AH558" i="2"/>
  <c r="AI558" i="2" s="1"/>
  <c r="AJ558" i="2" s="1"/>
  <c r="AK558" i="2" s="1"/>
  <c r="AH477" i="2"/>
  <c r="AH541" i="2"/>
  <c r="AI541" i="2" s="1"/>
  <c r="AJ541" i="2" s="1"/>
  <c r="AK541" i="2" s="1"/>
  <c r="AH605" i="2"/>
  <c r="AH669" i="2"/>
  <c r="AI669" i="2" s="1"/>
  <c r="AJ669" i="2" s="1"/>
  <c r="AK669" i="2" s="1"/>
  <c r="AH733" i="2"/>
  <c r="AH797" i="2"/>
  <c r="AH861" i="2"/>
  <c r="AH933" i="2"/>
  <c r="AI933" i="2" s="1"/>
  <c r="AJ933" i="2" s="1"/>
  <c r="AK933" i="2" s="1"/>
  <c r="AH997" i="2"/>
  <c r="AI997" i="2" s="1"/>
  <c r="AJ997" i="2" s="1"/>
  <c r="AK997" i="2" s="1"/>
  <c r="AH1061" i="2"/>
  <c r="AI1061" i="2" s="1"/>
  <c r="AJ1061" i="2" s="1"/>
  <c r="AK1061" i="2" s="1"/>
  <c r="AH1125" i="2"/>
  <c r="AH646" i="2"/>
  <c r="AI646" i="2" s="1"/>
  <c r="AJ646" i="2" s="1"/>
  <c r="AK646" i="2" s="1"/>
  <c r="AH710" i="2"/>
  <c r="AI710" i="2" s="1"/>
  <c r="AJ710" i="2" s="1"/>
  <c r="AK710" i="2" s="1"/>
  <c r="AH774" i="2"/>
  <c r="AI774" i="2" s="1"/>
  <c r="AJ774" i="2" s="1"/>
  <c r="AK774" i="2" s="1"/>
  <c r="AH838" i="2"/>
  <c r="AI838" i="2" s="1"/>
  <c r="AJ838" i="2" s="1"/>
  <c r="AK838" i="2" s="1"/>
  <c r="AH902" i="2"/>
  <c r="AI902" i="2" s="1"/>
  <c r="AJ902" i="2" s="1"/>
  <c r="AK902" i="2" s="1"/>
  <c r="AH966" i="2"/>
  <c r="AI966" i="2" s="1"/>
  <c r="AJ966" i="2" s="1"/>
  <c r="AK966" i="2" s="1"/>
  <c r="AH1030" i="2"/>
  <c r="AH1094" i="2"/>
  <c r="AH1158" i="2"/>
  <c r="AI1158" i="2" s="1"/>
  <c r="AJ1158" i="2" s="1"/>
  <c r="AK1158" i="2" s="1"/>
  <c r="AH1222" i="2"/>
  <c r="AI1222" i="2" s="1"/>
  <c r="AJ1222" i="2" s="1"/>
  <c r="AK1222" i="2" s="1"/>
  <c r="AH1149" i="2"/>
  <c r="AI1149" i="2" s="1"/>
  <c r="AJ1149" i="2" s="1"/>
  <c r="AK1149" i="2" s="1"/>
  <c r="AH1213" i="2"/>
  <c r="AI1213" i="2" s="1"/>
  <c r="AJ1213" i="2" s="1"/>
  <c r="AK1213" i="2" s="1"/>
  <c r="AH1285" i="2"/>
  <c r="AH1365" i="2"/>
  <c r="AH1437" i="2"/>
  <c r="AH1525" i="2"/>
  <c r="AI1525" i="2" s="1"/>
  <c r="AJ1525" i="2" s="1"/>
  <c r="AK1525" i="2" s="1"/>
  <c r="AH1613" i="2"/>
  <c r="AH1326" i="2"/>
  <c r="AI1326" i="2" s="1"/>
  <c r="AJ1326" i="2" s="1"/>
  <c r="AK1326" i="2" s="1"/>
  <c r="AH1390" i="2"/>
  <c r="AI1390" i="2" s="1"/>
  <c r="AJ1390" i="2" s="1"/>
  <c r="AK1390" i="2" s="1"/>
  <c r="AH1454" i="2"/>
  <c r="AI1454" i="2" s="1"/>
  <c r="AJ1454" i="2" s="1"/>
  <c r="AK1454" i="2" s="1"/>
  <c r="AH1518" i="2"/>
  <c r="AI1518" i="2" s="1"/>
  <c r="AJ1518" i="2" s="1"/>
  <c r="AK1518" i="2" s="1"/>
  <c r="AH1582" i="2"/>
  <c r="AI1582" i="2" s="1"/>
  <c r="AJ1582" i="2" s="1"/>
  <c r="AK1582" i="2" s="1"/>
  <c r="AH1646" i="2"/>
  <c r="AI1646" i="2" s="1"/>
  <c r="AJ1646" i="2" s="1"/>
  <c r="AK1646" i="2" s="1"/>
  <c r="AH1710" i="2"/>
  <c r="AI1710" i="2" s="1"/>
  <c r="AJ1710" i="2" s="1"/>
  <c r="AK1710" i="2" s="1"/>
  <c r="AH1774" i="2"/>
  <c r="AI1774" i="2" s="1"/>
  <c r="AJ1774" i="2" s="1"/>
  <c r="AK1774" i="2" s="1"/>
  <c r="AH1838" i="2"/>
  <c r="AH1902" i="2"/>
  <c r="AH356" i="2"/>
  <c r="AI356" i="2" s="1"/>
  <c r="AJ356" i="2" s="1"/>
  <c r="AK356" i="2" s="1"/>
  <c r="AH420" i="2"/>
  <c r="AI420" i="2" s="1"/>
  <c r="AJ420" i="2" s="1"/>
  <c r="AK420" i="2" s="1"/>
  <c r="AH484" i="2"/>
  <c r="AI484" i="2" s="1"/>
  <c r="AJ484" i="2" s="1"/>
  <c r="AK484" i="2" s="1"/>
  <c r="AH548" i="2"/>
  <c r="AI548" i="2" s="1"/>
  <c r="AJ548" i="2" s="1"/>
  <c r="AK548" i="2" s="1"/>
  <c r="AH612" i="2"/>
  <c r="AI612" i="2" s="1"/>
  <c r="AJ612" i="2" s="1"/>
  <c r="AK612" i="2" s="1"/>
  <c r="AH676" i="2"/>
  <c r="AI676" i="2" s="1"/>
  <c r="AJ676" i="2" s="1"/>
  <c r="AK676" i="2" s="1"/>
  <c r="AH740" i="2"/>
  <c r="AI740" i="2" s="1"/>
  <c r="AJ740" i="2" s="1"/>
  <c r="AK740" i="2" s="1"/>
  <c r="AH804" i="2"/>
  <c r="AI804" i="2" s="1"/>
  <c r="AJ804" i="2" s="1"/>
  <c r="AK804" i="2" s="1"/>
  <c r="AH868" i="2"/>
  <c r="AI868" i="2" s="1"/>
  <c r="AJ868" i="2" s="1"/>
  <c r="AK868" i="2" s="1"/>
  <c r="AH932" i="2"/>
  <c r="AI932" i="2" s="1"/>
  <c r="AJ932" i="2" s="1"/>
  <c r="AK932" i="2" s="1"/>
  <c r="AH996" i="2"/>
  <c r="AH3908" i="2"/>
  <c r="AI3908" i="2" s="1"/>
  <c r="AJ3908" i="2" s="1"/>
  <c r="AK3908" i="2" s="1"/>
  <c r="AH3972" i="2"/>
  <c r="AI3972" i="2" s="1"/>
  <c r="AJ3972" i="2" s="1"/>
  <c r="AK3972" i="2" s="1"/>
  <c r="AH1052" i="2"/>
  <c r="AI1052" i="2" s="1"/>
  <c r="AJ1052" i="2" s="1"/>
  <c r="AK1052" i="2" s="1"/>
  <c r="AH1116" i="2"/>
  <c r="AI1116" i="2" s="1"/>
  <c r="AJ1116" i="2" s="1"/>
  <c r="AK1116" i="2" s="1"/>
  <c r="AH1180" i="2"/>
  <c r="AI1180" i="2" s="1"/>
  <c r="AJ1180" i="2" s="1"/>
  <c r="AK1180" i="2" s="1"/>
  <c r="AH1244" i="2"/>
  <c r="AI1244" i="2" s="1"/>
  <c r="AJ1244" i="2" s="1"/>
  <c r="AK1244" i="2" s="1"/>
  <c r="AH1308" i="2"/>
  <c r="AI1308" i="2" s="1"/>
  <c r="AJ1308" i="2" s="1"/>
  <c r="AK1308" i="2" s="1"/>
  <c r="AH1372" i="2"/>
  <c r="AI1372" i="2" s="1"/>
  <c r="AJ1372" i="2" s="1"/>
  <c r="AK1372" i="2" s="1"/>
  <c r="AH1436" i="2"/>
  <c r="AH1500" i="2"/>
  <c r="AI1500" i="2" s="1"/>
  <c r="AJ1500" i="2" s="1"/>
  <c r="AK1500" i="2" s="1"/>
  <c r="AH1564" i="2"/>
  <c r="AI1564" i="2" s="1"/>
  <c r="AJ1564" i="2" s="1"/>
  <c r="AK1564" i="2" s="1"/>
  <c r="AH1628" i="2"/>
  <c r="AI1628" i="2" s="1"/>
  <c r="AJ1628" i="2" s="1"/>
  <c r="AK1628" i="2" s="1"/>
  <c r="AH1692" i="2"/>
  <c r="AI1692" i="2" s="1"/>
  <c r="AJ1692" i="2" s="1"/>
  <c r="AK1692" i="2" s="1"/>
  <c r="AH1756" i="2"/>
  <c r="AI1756" i="2" s="1"/>
  <c r="AJ1756" i="2" s="1"/>
  <c r="AK1756" i="2" s="1"/>
  <c r="AH1820" i="2"/>
  <c r="AI1820" i="2" s="1"/>
  <c r="AJ1820" i="2" s="1"/>
  <c r="AK1820" i="2" s="1"/>
  <c r="AH1884" i="2"/>
  <c r="AI1884" i="2" s="1"/>
  <c r="AJ1884" i="2" s="1"/>
  <c r="AK1884" i="2" s="1"/>
  <c r="AH1948" i="2"/>
  <c r="AI1948" i="2" s="1"/>
  <c r="AJ1948" i="2" s="1"/>
  <c r="AK1948" i="2" s="1"/>
  <c r="AH2012" i="2"/>
  <c r="AI2012" i="2" s="1"/>
  <c r="AJ2012" i="2" s="1"/>
  <c r="AK2012" i="2" s="1"/>
  <c r="AH3775" i="2"/>
  <c r="AH3814" i="2"/>
  <c r="AI3814" i="2" s="1"/>
  <c r="AJ3814" i="2" s="1"/>
  <c r="AK3814" i="2" s="1"/>
  <c r="AH3942" i="2"/>
  <c r="AI3942" i="2" s="1"/>
  <c r="AJ3942" i="2" s="1"/>
  <c r="AK3942" i="2" s="1"/>
  <c r="AH3906" i="2"/>
  <c r="AI3906" i="2" s="1"/>
  <c r="AJ3906" i="2" s="1"/>
  <c r="AK3906" i="2" s="1"/>
  <c r="AH3755" i="2"/>
  <c r="AI3755" i="2" s="1"/>
  <c r="AJ3755" i="2" s="1"/>
  <c r="AK3755" i="2" s="1"/>
  <c r="AH3656" i="2"/>
  <c r="AI3656" i="2" s="1"/>
  <c r="AJ3656" i="2" s="1"/>
  <c r="AK3656" i="2" s="1"/>
  <c r="AH3664" i="2"/>
  <c r="AI3664" i="2" s="1"/>
  <c r="AJ3664" i="2" s="1"/>
  <c r="AK3664" i="2" s="1"/>
  <c r="AH2793" i="2"/>
  <c r="AG2793" i="2"/>
  <c r="AH3618" i="2"/>
  <c r="AI3618" i="2" s="1"/>
  <c r="AJ3618" i="2" s="1"/>
  <c r="AK3618" i="2" s="1"/>
  <c r="AG3008" i="2"/>
  <c r="AH3008" i="2"/>
  <c r="AH3392" i="2"/>
  <c r="AG3392" i="2"/>
  <c r="AH3456" i="2"/>
  <c r="AG3456" i="2"/>
  <c r="AH3520" i="2"/>
  <c r="AG3520" i="2"/>
  <c r="AH3592" i="2"/>
  <c r="AI3592" i="2" s="1"/>
  <c r="AJ3592" i="2" s="1"/>
  <c r="AK3592" i="2" s="1"/>
  <c r="AH2773" i="2"/>
  <c r="AG2773" i="2"/>
  <c r="AH3657" i="2"/>
  <c r="AH2791" i="2"/>
  <c r="AG2791" i="2"/>
  <c r="AH2758" i="2"/>
  <c r="AG2758" i="2"/>
  <c r="AG2747" i="2"/>
  <c r="AH2747" i="2"/>
  <c r="AH2756" i="2"/>
  <c r="AG2756" i="2"/>
  <c r="AH3626" i="2"/>
  <c r="AI3626" i="2" s="1"/>
  <c r="AJ3626" i="2" s="1"/>
  <c r="AK3626" i="2" s="1"/>
  <c r="AH2779" i="2"/>
  <c r="AG2779" i="2"/>
  <c r="AH2946" i="2"/>
  <c r="AI2946" i="2" s="1"/>
  <c r="AJ2946" i="2" s="1"/>
  <c r="AK2946" i="2" s="1"/>
  <c r="AH3010" i="2"/>
  <c r="AI3010" i="2" s="1"/>
  <c r="AJ3010" i="2" s="1"/>
  <c r="AK3010" i="2" s="1"/>
  <c r="AH3138" i="2"/>
  <c r="AI3138" i="2" s="1"/>
  <c r="AJ3138" i="2" s="1"/>
  <c r="AK3138" i="2" s="1"/>
  <c r="AH3202" i="2"/>
  <c r="AI3202" i="2" s="1"/>
  <c r="AJ3202" i="2" s="1"/>
  <c r="AK3202" i="2" s="1"/>
  <c r="AH3266" i="2"/>
  <c r="AI3266" i="2" s="1"/>
  <c r="AJ3266" i="2" s="1"/>
  <c r="AK3266" i="2" s="1"/>
  <c r="AH3330" i="2"/>
  <c r="AI3330" i="2" s="1"/>
  <c r="AJ3330" i="2" s="1"/>
  <c r="AK3330" i="2" s="1"/>
  <c r="AH3394" i="2"/>
  <c r="AI3394" i="2" s="1"/>
  <c r="AJ3394" i="2" s="1"/>
  <c r="AK3394" i="2" s="1"/>
  <c r="AH3458" i="2"/>
  <c r="AI3458" i="2" s="1"/>
  <c r="AJ3458" i="2" s="1"/>
  <c r="AK3458" i="2" s="1"/>
  <c r="AH2846" i="2"/>
  <c r="AI2846" i="2" s="1"/>
  <c r="AJ2846" i="2" s="1"/>
  <c r="AK2846" i="2" s="1"/>
  <c r="AH2910" i="2"/>
  <c r="AI2910" i="2" s="1"/>
  <c r="AJ2910" i="2" s="1"/>
  <c r="AK2910" i="2" s="1"/>
  <c r="AH2974" i="2"/>
  <c r="AI2974" i="2" s="1"/>
  <c r="AJ2974" i="2" s="1"/>
  <c r="AK2974" i="2" s="1"/>
  <c r="AH3038" i="2"/>
  <c r="AI3038" i="2" s="1"/>
  <c r="AJ3038" i="2" s="1"/>
  <c r="AK3038" i="2" s="1"/>
  <c r="AH3102" i="2"/>
  <c r="AI3102" i="2" s="1"/>
  <c r="AJ3102" i="2" s="1"/>
  <c r="AK3102" i="2" s="1"/>
  <c r="AH3166" i="2"/>
  <c r="AI3166" i="2" s="1"/>
  <c r="AJ3166" i="2" s="1"/>
  <c r="AK3166" i="2" s="1"/>
  <c r="AH3230" i="2"/>
  <c r="AH3294" i="2"/>
  <c r="AI3294" i="2" s="1"/>
  <c r="AJ3294" i="2" s="1"/>
  <c r="AK3294" i="2" s="1"/>
  <c r="AH3358" i="2"/>
  <c r="AI3358" i="2" s="1"/>
  <c r="AJ3358" i="2" s="1"/>
  <c r="AK3358" i="2" s="1"/>
  <c r="AH3422" i="2"/>
  <c r="AI3422" i="2" s="1"/>
  <c r="AJ3422" i="2" s="1"/>
  <c r="AK3422" i="2" s="1"/>
  <c r="AH2815" i="2"/>
  <c r="AI2815" i="2" s="1"/>
  <c r="AJ2815" i="2" s="1"/>
  <c r="AK2815" i="2" s="1"/>
  <c r="AH2903" i="2"/>
  <c r="AI2903" i="2" s="1"/>
  <c r="AJ2903" i="2" s="1"/>
  <c r="AK2903" i="2" s="1"/>
  <c r="AH2991" i="2"/>
  <c r="AI2991" i="2" s="1"/>
  <c r="AJ2991" i="2" s="1"/>
  <c r="AK2991" i="2" s="1"/>
  <c r="AH3071" i="2"/>
  <c r="AI3071" i="2" s="1"/>
  <c r="AJ3071" i="2" s="1"/>
  <c r="AK3071" i="2" s="1"/>
  <c r="AH3159" i="2"/>
  <c r="AI3159" i="2" s="1"/>
  <c r="AJ3159" i="2" s="1"/>
  <c r="AK3159" i="2" s="1"/>
  <c r="AH3247" i="2"/>
  <c r="AI3247" i="2" s="1"/>
  <c r="AJ3247" i="2" s="1"/>
  <c r="AK3247" i="2" s="1"/>
  <c r="AH3327" i="2"/>
  <c r="AI3327" i="2" s="1"/>
  <c r="AJ3327" i="2" s="1"/>
  <c r="AK3327" i="2" s="1"/>
  <c r="AH3415" i="2"/>
  <c r="AI3415" i="2" s="1"/>
  <c r="AJ3415" i="2" s="1"/>
  <c r="AK3415" i="2" s="1"/>
  <c r="AH2841" i="2"/>
  <c r="AH2985" i="2"/>
  <c r="AH3193" i="2"/>
  <c r="AH3353" i="2"/>
  <c r="AI3353" i="2" s="1"/>
  <c r="AJ3353" i="2" s="1"/>
  <c r="AK3353" i="2" s="1"/>
  <c r="AH3553" i="2"/>
  <c r="AI3553" i="2" s="1"/>
  <c r="AJ3553" i="2" s="1"/>
  <c r="AK3553" i="2" s="1"/>
  <c r="AH3530" i="2"/>
  <c r="AI3530" i="2" s="1"/>
  <c r="AJ3530" i="2" s="1"/>
  <c r="AK3530" i="2" s="1"/>
  <c r="AH2963" i="2"/>
  <c r="AI2963" i="2" s="1"/>
  <c r="AJ2963" i="2" s="1"/>
  <c r="AK2963" i="2" s="1"/>
  <c r="AH3091" i="2"/>
  <c r="AH3323" i="2"/>
  <c r="AI3323" i="2" s="1"/>
  <c r="AJ3323" i="2" s="1"/>
  <c r="AK3323" i="2" s="1"/>
  <c r="AH2925" i="2"/>
  <c r="AH3053" i="2"/>
  <c r="AI3053" i="2" s="1"/>
  <c r="AJ3053" i="2" s="1"/>
  <c r="AK3053" i="2" s="1"/>
  <c r="AH3253" i="2"/>
  <c r="AI3253" i="2" s="1"/>
  <c r="AJ3253" i="2" s="1"/>
  <c r="AK3253" i="2" s="1"/>
  <c r="AH3470" i="2"/>
  <c r="AI3470" i="2" s="1"/>
  <c r="AJ3470" i="2" s="1"/>
  <c r="AK3470" i="2" s="1"/>
  <c r="AH3534" i="2"/>
  <c r="AI3534" i="2" s="1"/>
  <c r="AJ3534" i="2" s="1"/>
  <c r="AK3534" i="2" s="1"/>
  <c r="AH2819" i="2"/>
  <c r="AH2923" i="2"/>
  <c r="AI2923" i="2" s="1"/>
  <c r="AJ2923" i="2" s="1"/>
  <c r="AK2923" i="2" s="1"/>
  <c r="AH3131" i="2"/>
  <c r="AH3251" i="2"/>
  <c r="AH3363" i="2"/>
  <c r="AH3459" i="2"/>
  <c r="AI3459" i="2" s="1"/>
  <c r="AJ3459" i="2" s="1"/>
  <c r="AK3459" i="2" s="1"/>
  <c r="AH3531" i="2"/>
  <c r="AI3531" i="2" s="1"/>
  <c r="AJ3531" i="2" s="1"/>
  <c r="AK3531" i="2" s="1"/>
  <c r="AH3079" i="2"/>
  <c r="AI3079" i="2" s="1"/>
  <c r="AJ3079" i="2" s="1"/>
  <c r="AK3079" i="2" s="1"/>
  <c r="AH3543" i="2"/>
  <c r="AI3543" i="2" s="1"/>
  <c r="AJ3543" i="2" s="1"/>
  <c r="AK3543" i="2" s="1"/>
  <c r="AH3560" i="2"/>
  <c r="AI3560" i="2" s="1"/>
  <c r="AJ3560" i="2" s="1"/>
  <c r="AK3560" i="2" s="1"/>
  <c r="AH2921" i="2"/>
  <c r="AH3049" i="2"/>
  <c r="AH3137" i="2"/>
  <c r="AH3289" i="2"/>
  <c r="AH3369" i="2"/>
  <c r="AH3481" i="2"/>
  <c r="AI3481" i="2" s="1"/>
  <c r="AJ3481" i="2" s="1"/>
  <c r="AK3481" i="2" s="1"/>
  <c r="AH2876" i="2"/>
  <c r="AI2876" i="2" s="1"/>
  <c r="AJ2876" i="2" s="1"/>
  <c r="AK2876" i="2" s="1"/>
  <c r="AH3108" i="2"/>
  <c r="AI3108" i="2" s="1"/>
  <c r="AJ3108" i="2" s="1"/>
  <c r="AK3108" i="2" s="1"/>
  <c r="AH3284" i="2"/>
  <c r="AH3412" i="2"/>
  <c r="AI3412" i="2" s="1"/>
  <c r="AJ3412" i="2" s="1"/>
  <c r="AK3412" i="2" s="1"/>
  <c r="AH2821" i="2"/>
  <c r="AI2821" i="2" s="1"/>
  <c r="AJ2821" i="2" s="1"/>
  <c r="AK2821" i="2" s="1"/>
  <c r="AH2989" i="2"/>
  <c r="AH3117" i="2"/>
  <c r="AH3269" i="2"/>
  <c r="AI3269" i="2" s="1"/>
  <c r="AJ3269" i="2" s="1"/>
  <c r="AK3269" i="2" s="1"/>
  <c r="AH3453" i="2"/>
  <c r="AI3453" i="2" s="1"/>
  <c r="AJ3453" i="2" s="1"/>
  <c r="AK3453" i="2" s="1"/>
  <c r="AH3533" i="2"/>
  <c r="AI3533" i="2" s="1"/>
  <c r="AJ3533" i="2" s="1"/>
  <c r="AK3533" i="2" s="1"/>
  <c r="AH2920" i="2"/>
  <c r="AI2920" i="2" s="1"/>
  <c r="AJ2920" i="2" s="1"/>
  <c r="AK2920" i="2" s="1"/>
  <c r="AH2825" i="2"/>
  <c r="AH2900" i="2"/>
  <c r="AI2900" i="2" s="1"/>
  <c r="AJ2900" i="2" s="1"/>
  <c r="AK2900" i="2" s="1"/>
  <c r="AH3052" i="2"/>
  <c r="AH3260" i="2"/>
  <c r="AI3260" i="2" s="1"/>
  <c r="AJ3260" i="2" s="1"/>
  <c r="AK3260" i="2" s="1"/>
  <c r="AH3500" i="2"/>
  <c r="AI3500" i="2" s="1"/>
  <c r="AJ3500" i="2" s="1"/>
  <c r="AK3500" i="2" s="1"/>
  <c r="AH2917" i="2"/>
  <c r="AH3277" i="2"/>
  <c r="AI3277" i="2" s="1"/>
  <c r="AJ3277" i="2" s="1"/>
  <c r="AK3277" i="2" s="1"/>
  <c r="AH3565" i="2"/>
  <c r="AH2919" i="2"/>
  <c r="AI2919" i="2" s="1"/>
  <c r="AJ2919" i="2" s="1"/>
  <c r="AK2919" i="2" s="1"/>
  <c r="AH3503" i="2"/>
  <c r="AI3503" i="2" s="1"/>
  <c r="AJ3503" i="2" s="1"/>
  <c r="AK3503" i="2" s="1"/>
  <c r="AH2983" i="2"/>
  <c r="AI2983" i="2" s="1"/>
  <c r="AJ2983" i="2" s="1"/>
  <c r="AK2983" i="2" s="1"/>
  <c r="AH3376" i="2"/>
  <c r="AI3376" i="2" s="1"/>
  <c r="AJ3376" i="2" s="1"/>
  <c r="AK3376" i="2" s="1"/>
  <c r="AH2800" i="2"/>
  <c r="AH3204" i="2"/>
  <c r="AI3204" i="2" s="1"/>
  <c r="AJ3204" i="2" s="1"/>
  <c r="AK3204" i="2" s="1"/>
  <c r="AH2829" i="2"/>
  <c r="AI2829" i="2" s="1"/>
  <c r="AJ2829" i="2" s="1"/>
  <c r="AK2829" i="2" s="1"/>
  <c r="AH2984" i="2"/>
  <c r="AI2984" i="2" s="1"/>
  <c r="AJ2984" i="2" s="1"/>
  <c r="AK2984" i="2" s="1"/>
  <c r="AH3224" i="2"/>
  <c r="AI3224" i="2" s="1"/>
  <c r="AJ3224" i="2" s="1"/>
  <c r="AK3224" i="2" s="1"/>
  <c r="AH3512" i="2"/>
  <c r="AI3512" i="2" s="1"/>
  <c r="AJ3512" i="2" s="1"/>
  <c r="AK3512" i="2" s="1"/>
  <c r="AH3116" i="2"/>
  <c r="AI3116" i="2" s="1"/>
  <c r="AJ3116" i="2" s="1"/>
  <c r="AK3116" i="2" s="1"/>
  <c r="AH3248" i="2"/>
  <c r="AI3248" i="2" s="1"/>
  <c r="AJ3248" i="2" s="1"/>
  <c r="AK3248" i="2" s="1"/>
  <c r="AH3120" i="2"/>
  <c r="AH3396" i="2"/>
  <c r="AH3352" i="2"/>
  <c r="AI3352" i="2" s="1"/>
  <c r="AJ3352" i="2" s="1"/>
  <c r="AK3352" i="2" s="1"/>
  <c r="AH2014" i="2"/>
  <c r="AI2014" i="2" s="1"/>
  <c r="AJ2014" i="2" s="1"/>
  <c r="AK2014" i="2" s="1"/>
  <c r="AH857" i="2"/>
  <c r="AI857" i="2" s="1"/>
  <c r="AJ857" i="2" s="1"/>
  <c r="AK857" i="2" s="1"/>
  <c r="AH3742" i="2"/>
  <c r="AI3742" i="2" s="1"/>
  <c r="AJ3742" i="2" s="1"/>
  <c r="AK3742" i="2" s="1"/>
  <c r="AH3192" i="2"/>
  <c r="AG3192" i="2"/>
  <c r="AH3464" i="2"/>
  <c r="AG3464" i="2"/>
  <c r="AH2789" i="2"/>
  <c r="AG2789" i="2"/>
  <c r="AH3607" i="2"/>
  <c r="AI3607" i="2" s="1"/>
  <c r="AJ3607" i="2" s="1"/>
  <c r="AK3607" i="2" s="1"/>
  <c r="AH3671" i="2"/>
  <c r="AI3671" i="2" s="1"/>
  <c r="AJ3671" i="2" s="1"/>
  <c r="AK3671" i="2" s="1"/>
  <c r="AH2766" i="2"/>
  <c r="AG2766" i="2"/>
  <c r="AG2755" i="2"/>
  <c r="AH2755" i="2"/>
  <c r="AH2748" i="2"/>
  <c r="AG2748" i="2"/>
  <c r="AH2988" i="2"/>
  <c r="AG2988" i="2"/>
  <c r="AH2890" i="2"/>
  <c r="AH3338" i="2"/>
  <c r="AI3338" i="2" s="1"/>
  <c r="AJ3338" i="2" s="1"/>
  <c r="AK3338" i="2" s="1"/>
  <c r="AH3402" i="2"/>
  <c r="AI3402" i="2" s="1"/>
  <c r="AJ3402" i="2" s="1"/>
  <c r="AK3402" i="2" s="1"/>
  <c r="AH2865" i="2"/>
  <c r="AH2993" i="2"/>
  <c r="AH3538" i="2"/>
  <c r="AH2803" i="2"/>
  <c r="AI2803" i="2" s="1"/>
  <c r="AJ2803" i="2" s="1"/>
  <c r="AK2803" i="2" s="1"/>
  <c r="AH2843" i="2"/>
  <c r="AI2843" i="2" s="1"/>
  <c r="AJ2843" i="2" s="1"/>
  <c r="AK2843" i="2" s="1"/>
  <c r="AH3559" i="2"/>
  <c r="AI3559" i="2" s="1"/>
  <c r="AJ3559" i="2" s="1"/>
  <c r="AK3559" i="2" s="1"/>
  <c r="AH2801" i="2"/>
  <c r="AH2929" i="2"/>
  <c r="AH3057" i="2"/>
  <c r="AH3513" i="2"/>
  <c r="AI3513" i="2" s="1"/>
  <c r="AJ3513" i="2" s="1"/>
  <c r="AK3513" i="2" s="1"/>
  <c r="AH3140" i="2"/>
  <c r="AI3140" i="2" s="1"/>
  <c r="AJ3140" i="2" s="1"/>
  <c r="AK3140" i="2" s="1"/>
  <c r="AH3288" i="2"/>
  <c r="AI3288" i="2" s="1"/>
  <c r="AJ3288" i="2" s="1"/>
  <c r="AK3288" i="2" s="1"/>
  <c r="AH3528" i="2"/>
  <c r="AI3528" i="2" s="1"/>
  <c r="AJ3528" i="2" s="1"/>
  <c r="AK3528" i="2" s="1"/>
  <c r="AH921" i="2"/>
  <c r="AI921" i="2" s="1"/>
  <c r="AJ921" i="2" s="1"/>
  <c r="AK921" i="2" s="1"/>
  <c r="AH1369" i="2"/>
  <c r="AH1533" i="2"/>
  <c r="AI1533" i="2" s="1"/>
  <c r="AJ1533" i="2" s="1"/>
  <c r="AK1533" i="2" s="1"/>
  <c r="AH3852" i="2"/>
  <c r="AI3852" i="2" s="1"/>
  <c r="AJ3852" i="2" s="1"/>
  <c r="AK3852" i="2" s="1"/>
  <c r="AH1719" i="2"/>
  <c r="AI1719" i="2" s="1"/>
  <c r="AJ1719" i="2" s="1"/>
  <c r="AK1719" i="2" s="1"/>
  <c r="AH427" i="2"/>
  <c r="AI427" i="2" s="1"/>
  <c r="AJ427" i="2" s="1"/>
  <c r="AK427" i="2" s="1"/>
  <c r="AH1024" i="2"/>
  <c r="AI1024" i="2" s="1"/>
  <c r="AJ1024" i="2" s="1"/>
  <c r="AK1024" i="2" s="1"/>
  <c r="AH683" i="2"/>
  <c r="AI683" i="2" s="1"/>
  <c r="AJ683" i="2" s="1"/>
  <c r="AK683" i="2" s="1"/>
  <c r="AH1611" i="2"/>
  <c r="AI1611" i="2" s="1"/>
  <c r="AJ1611" i="2" s="1"/>
  <c r="AK1611" i="2" s="1"/>
  <c r="AH1675" i="2"/>
  <c r="AI1675" i="2" s="1"/>
  <c r="AJ1675" i="2" s="1"/>
  <c r="AK1675" i="2" s="1"/>
  <c r="AH642" i="2"/>
  <c r="AH2032" i="2"/>
  <c r="AI2032" i="2" s="1"/>
  <c r="AJ2032" i="2" s="1"/>
  <c r="AK2032" i="2" s="1"/>
  <c r="AH1950" i="2"/>
  <c r="AI1950" i="2" s="1"/>
  <c r="AJ1950" i="2" s="1"/>
  <c r="AK1950" i="2" s="1"/>
  <c r="AH2022" i="2"/>
  <c r="AI2022" i="2" s="1"/>
  <c r="AJ2022" i="2" s="1"/>
  <c r="AK2022" i="2" s="1"/>
  <c r="AH2029" i="2"/>
  <c r="AI2029" i="2" s="1"/>
  <c r="AJ2029" i="2" s="1"/>
  <c r="AK2029" i="2" s="1"/>
  <c r="AH1934" i="2"/>
  <c r="AI1934" i="2" s="1"/>
  <c r="AJ1934" i="2" s="1"/>
  <c r="AK1934" i="2" s="1"/>
  <c r="AH1701" i="2"/>
  <c r="AI1701" i="2" s="1"/>
  <c r="AJ1701" i="2" s="1"/>
  <c r="AK1701" i="2" s="1"/>
  <c r="AH1781" i="2"/>
  <c r="AI1781" i="2" s="1"/>
  <c r="AJ1781" i="2" s="1"/>
  <c r="AK1781" i="2" s="1"/>
  <c r="AH1853" i="2"/>
  <c r="AI1853" i="2" s="1"/>
  <c r="AJ1853" i="2" s="1"/>
  <c r="AK1853" i="2" s="1"/>
  <c r="AH1925" i="2"/>
  <c r="AI1925" i="2" s="1"/>
  <c r="AJ1925" i="2" s="1"/>
  <c r="AK1925" i="2" s="1"/>
  <c r="AH1989" i="2"/>
  <c r="AI1989" i="2" s="1"/>
  <c r="AJ1989" i="2" s="1"/>
  <c r="AK1989" i="2" s="1"/>
  <c r="AH1794" i="2"/>
  <c r="AI1794" i="2" s="1"/>
  <c r="AJ1794" i="2" s="1"/>
  <c r="AK1794" i="2" s="1"/>
  <c r="AH1858" i="2"/>
  <c r="AI1858" i="2" s="1"/>
  <c r="AJ1858" i="2" s="1"/>
  <c r="AK1858" i="2" s="1"/>
  <c r="AH1922" i="2"/>
  <c r="AI1922" i="2" s="1"/>
  <c r="AJ1922" i="2" s="1"/>
  <c r="AK1922" i="2" s="1"/>
  <c r="AH1986" i="2"/>
  <c r="AI1986" i="2" s="1"/>
  <c r="AJ1986" i="2" s="1"/>
  <c r="AK1986" i="2" s="1"/>
  <c r="AH520" i="2"/>
  <c r="AI520" i="2" s="1"/>
  <c r="AJ520" i="2" s="1"/>
  <c r="AK520" i="2" s="1"/>
  <c r="AH3944" i="2"/>
  <c r="AI3944" i="2" s="1"/>
  <c r="AJ3944" i="2" s="1"/>
  <c r="AK3944" i="2" s="1"/>
  <c r="AH3757" i="2"/>
  <c r="AI3757" i="2" s="1"/>
  <c r="AJ3757" i="2" s="1"/>
  <c r="AK3757" i="2" s="1"/>
  <c r="AH3909" i="2"/>
  <c r="AI3909" i="2" s="1"/>
  <c r="AJ3909" i="2" s="1"/>
  <c r="AK3909" i="2" s="1"/>
  <c r="AH3973" i="2"/>
  <c r="AH1288" i="2"/>
  <c r="AI1288" i="2" s="1"/>
  <c r="AJ1288" i="2" s="1"/>
  <c r="AK1288" i="2" s="1"/>
  <c r="AH1408" i="2"/>
  <c r="AI1408" i="2" s="1"/>
  <c r="AJ1408" i="2" s="1"/>
  <c r="AK1408" i="2" s="1"/>
  <c r="AH1480" i="2"/>
  <c r="AI1480" i="2" s="1"/>
  <c r="AJ1480" i="2" s="1"/>
  <c r="AK1480" i="2" s="1"/>
  <c r="AH1544" i="2"/>
  <c r="AI1544" i="2" s="1"/>
  <c r="AJ1544" i="2" s="1"/>
  <c r="AK1544" i="2" s="1"/>
  <c r="AH1608" i="2"/>
  <c r="AI1608" i="2" s="1"/>
  <c r="AJ1608" i="2" s="1"/>
  <c r="AK1608" i="2" s="1"/>
  <c r="AH1672" i="2"/>
  <c r="AI1672" i="2" s="1"/>
  <c r="AJ1672" i="2" s="1"/>
  <c r="AK1672" i="2" s="1"/>
  <c r="AH1736" i="2"/>
  <c r="AI1736" i="2" s="1"/>
  <c r="AJ1736" i="2" s="1"/>
  <c r="AK1736" i="2" s="1"/>
  <c r="AH1800" i="2"/>
  <c r="AI1800" i="2" s="1"/>
  <c r="AJ1800" i="2" s="1"/>
  <c r="AK1800" i="2" s="1"/>
  <c r="AH1864" i="2"/>
  <c r="AI1864" i="2" s="1"/>
  <c r="AJ1864" i="2" s="1"/>
  <c r="AK1864" i="2" s="1"/>
  <c r="AH1928" i="2"/>
  <c r="AI1928" i="2" s="1"/>
  <c r="AJ1928" i="2" s="1"/>
  <c r="AK1928" i="2" s="1"/>
  <c r="AH1992" i="2"/>
  <c r="AI1992" i="2" s="1"/>
  <c r="AJ1992" i="2" s="1"/>
  <c r="AK1992" i="2" s="1"/>
  <c r="AH409" i="2"/>
  <c r="AI409" i="2" s="1"/>
  <c r="AJ409" i="2" s="1"/>
  <c r="AK409" i="2" s="1"/>
  <c r="AH481" i="2"/>
  <c r="AI481" i="2" s="1"/>
  <c r="AJ481" i="2" s="1"/>
  <c r="AK481" i="2" s="1"/>
  <c r="AH545" i="2"/>
  <c r="AI545" i="2" s="1"/>
  <c r="AJ545" i="2" s="1"/>
  <c r="AK545" i="2" s="1"/>
  <c r="AH609" i="2"/>
  <c r="AI609" i="2" s="1"/>
  <c r="AJ609" i="2" s="1"/>
  <c r="AK609" i="2" s="1"/>
  <c r="AH673" i="2"/>
  <c r="AI673" i="2" s="1"/>
  <c r="AJ673" i="2" s="1"/>
  <c r="AK673" i="2" s="1"/>
  <c r="AH737" i="2"/>
  <c r="AI737" i="2" s="1"/>
  <c r="AJ737" i="2" s="1"/>
  <c r="AK737" i="2" s="1"/>
  <c r="AH801" i="2"/>
  <c r="AI801" i="2" s="1"/>
  <c r="AJ801" i="2" s="1"/>
  <c r="AK801" i="2" s="1"/>
  <c r="AH865" i="2"/>
  <c r="AI865" i="2" s="1"/>
  <c r="AJ865" i="2" s="1"/>
  <c r="AK865" i="2" s="1"/>
  <c r="AH929" i="2"/>
  <c r="AI929" i="2" s="1"/>
  <c r="AJ929" i="2" s="1"/>
  <c r="AK929" i="2" s="1"/>
  <c r="AH993" i="2"/>
  <c r="AI993" i="2" s="1"/>
  <c r="AJ993" i="2" s="1"/>
  <c r="AK993" i="2" s="1"/>
  <c r="AH1073" i="2"/>
  <c r="AI1073" i="2" s="1"/>
  <c r="AJ1073" i="2" s="1"/>
  <c r="AK1073" i="2" s="1"/>
  <c r="AH1153" i="2"/>
  <c r="AI1153" i="2" s="1"/>
  <c r="AJ1153" i="2" s="1"/>
  <c r="AK1153" i="2" s="1"/>
  <c r="AH1225" i="2"/>
  <c r="AH1305" i="2"/>
  <c r="AI1305" i="2" s="1"/>
  <c r="AJ1305" i="2" s="1"/>
  <c r="AK1305" i="2" s="1"/>
  <c r="AH1385" i="2"/>
  <c r="AI1385" i="2" s="1"/>
  <c r="AJ1385" i="2" s="1"/>
  <c r="AK1385" i="2" s="1"/>
  <c r="AH1505" i="2"/>
  <c r="AI1505" i="2" s="1"/>
  <c r="AJ1505" i="2" s="1"/>
  <c r="AK1505" i="2" s="1"/>
  <c r="AH1609" i="2"/>
  <c r="AH1713" i="2"/>
  <c r="AI1713" i="2" s="1"/>
  <c r="AJ1713" i="2" s="1"/>
  <c r="AK1713" i="2" s="1"/>
  <c r="AH1809" i="2"/>
  <c r="AH1889" i="2"/>
  <c r="AI1889" i="2" s="1"/>
  <c r="AJ1889" i="2" s="1"/>
  <c r="AK1889" i="2" s="1"/>
  <c r="AH1985" i="2"/>
  <c r="AI1985" i="2" s="1"/>
  <c r="AJ1985" i="2" s="1"/>
  <c r="AK1985" i="2" s="1"/>
  <c r="AH2049" i="2"/>
  <c r="AI2049" i="2" s="1"/>
  <c r="AJ2049" i="2" s="1"/>
  <c r="AK2049" i="2" s="1"/>
  <c r="AH1835" i="2"/>
  <c r="AI1835" i="2" s="1"/>
  <c r="AJ1835" i="2" s="1"/>
  <c r="AK1835" i="2" s="1"/>
  <c r="AH3815" i="2"/>
  <c r="AI3815" i="2" s="1"/>
  <c r="AJ3815" i="2" s="1"/>
  <c r="AK3815" i="2" s="1"/>
  <c r="AH365" i="2"/>
  <c r="AH429" i="2"/>
  <c r="AI429" i="2" s="1"/>
  <c r="AJ429" i="2" s="1"/>
  <c r="AK429" i="2" s="1"/>
  <c r="AH382" i="2"/>
  <c r="AI382" i="2" s="1"/>
  <c r="AJ382" i="2" s="1"/>
  <c r="AK382" i="2" s="1"/>
  <c r="AH446" i="2"/>
  <c r="AI446" i="2" s="1"/>
  <c r="AJ446" i="2" s="1"/>
  <c r="AK446" i="2" s="1"/>
  <c r="AH510" i="2"/>
  <c r="AI510" i="2" s="1"/>
  <c r="AJ510" i="2" s="1"/>
  <c r="AK510" i="2" s="1"/>
  <c r="AH574" i="2"/>
  <c r="AI574" i="2" s="1"/>
  <c r="AJ574" i="2" s="1"/>
  <c r="AK574" i="2" s="1"/>
  <c r="AH493" i="2"/>
  <c r="AI493" i="2" s="1"/>
  <c r="AJ493" i="2" s="1"/>
  <c r="AK493" i="2" s="1"/>
  <c r="AH557" i="2"/>
  <c r="AI557" i="2" s="1"/>
  <c r="AJ557" i="2" s="1"/>
  <c r="AK557" i="2" s="1"/>
  <c r="AH621" i="2"/>
  <c r="AI621" i="2" s="1"/>
  <c r="AJ621" i="2" s="1"/>
  <c r="AK621" i="2" s="1"/>
  <c r="AH685" i="2"/>
  <c r="AI685" i="2" s="1"/>
  <c r="AJ685" i="2" s="1"/>
  <c r="AK685" i="2" s="1"/>
  <c r="AH749" i="2"/>
  <c r="AI749" i="2" s="1"/>
  <c r="AJ749" i="2" s="1"/>
  <c r="AK749" i="2" s="1"/>
  <c r="AH813" i="2"/>
  <c r="AI813" i="2" s="1"/>
  <c r="AJ813" i="2" s="1"/>
  <c r="AK813" i="2" s="1"/>
  <c r="AH877" i="2"/>
  <c r="AI877" i="2" s="1"/>
  <c r="AJ877" i="2" s="1"/>
  <c r="AK877" i="2" s="1"/>
  <c r="AH949" i="2"/>
  <c r="AI949" i="2" s="1"/>
  <c r="AJ949" i="2" s="1"/>
  <c r="AK949" i="2" s="1"/>
  <c r="AH1013" i="2"/>
  <c r="AI1013" i="2" s="1"/>
  <c r="AJ1013" i="2" s="1"/>
  <c r="AK1013" i="2" s="1"/>
  <c r="AH1077" i="2"/>
  <c r="AI1077" i="2" s="1"/>
  <c r="AJ1077" i="2" s="1"/>
  <c r="AK1077" i="2" s="1"/>
  <c r="AH598" i="2"/>
  <c r="AI598" i="2" s="1"/>
  <c r="AJ598" i="2" s="1"/>
  <c r="AK598" i="2" s="1"/>
  <c r="AH662" i="2"/>
  <c r="AI662" i="2" s="1"/>
  <c r="AJ662" i="2" s="1"/>
  <c r="AK662" i="2" s="1"/>
  <c r="AH726" i="2"/>
  <c r="AI726" i="2" s="1"/>
  <c r="AJ726" i="2" s="1"/>
  <c r="AK726" i="2" s="1"/>
  <c r="AH790" i="2"/>
  <c r="AI790" i="2" s="1"/>
  <c r="AJ790" i="2" s="1"/>
  <c r="AK790" i="2" s="1"/>
  <c r="AH854" i="2"/>
  <c r="AI854" i="2" s="1"/>
  <c r="AJ854" i="2" s="1"/>
  <c r="AK854" i="2" s="1"/>
  <c r="AH918" i="2"/>
  <c r="AI918" i="2" s="1"/>
  <c r="AJ918" i="2" s="1"/>
  <c r="AK918" i="2" s="1"/>
  <c r="AH982" i="2"/>
  <c r="AI982" i="2" s="1"/>
  <c r="AJ982" i="2" s="1"/>
  <c r="AK982" i="2" s="1"/>
  <c r="AH1046" i="2"/>
  <c r="AI1046" i="2" s="1"/>
  <c r="AJ1046" i="2" s="1"/>
  <c r="AK1046" i="2" s="1"/>
  <c r="AH1110" i="2"/>
  <c r="AI1110" i="2" s="1"/>
  <c r="AJ1110" i="2" s="1"/>
  <c r="AK1110" i="2" s="1"/>
  <c r="AH1174" i="2"/>
  <c r="AI1174" i="2" s="1"/>
  <c r="AJ1174" i="2" s="1"/>
  <c r="AK1174" i="2" s="1"/>
  <c r="AH1238" i="2"/>
  <c r="AI1238" i="2" s="1"/>
  <c r="AJ1238" i="2" s="1"/>
  <c r="AK1238" i="2" s="1"/>
  <c r="AH1165" i="2"/>
  <c r="AI1165" i="2" s="1"/>
  <c r="AJ1165" i="2" s="1"/>
  <c r="AK1165" i="2" s="1"/>
  <c r="AH1229" i="2"/>
  <c r="AI1229" i="2" s="1"/>
  <c r="AJ1229" i="2" s="1"/>
  <c r="AK1229" i="2" s="1"/>
  <c r="AH1309" i="2"/>
  <c r="AI1309" i="2" s="1"/>
  <c r="AJ1309" i="2" s="1"/>
  <c r="AK1309" i="2" s="1"/>
  <c r="AH1381" i="2"/>
  <c r="AI1381" i="2" s="1"/>
  <c r="AJ1381" i="2" s="1"/>
  <c r="AK1381" i="2" s="1"/>
  <c r="AH1461" i="2"/>
  <c r="AI1461" i="2" s="1"/>
  <c r="AJ1461" i="2" s="1"/>
  <c r="AK1461" i="2" s="1"/>
  <c r="AH1549" i="2"/>
  <c r="AI1549" i="2" s="1"/>
  <c r="AJ1549" i="2" s="1"/>
  <c r="AK1549" i="2" s="1"/>
  <c r="AH1278" i="2"/>
  <c r="AI1278" i="2" s="1"/>
  <c r="AJ1278" i="2" s="1"/>
  <c r="AK1278" i="2" s="1"/>
  <c r="AH1342" i="2"/>
  <c r="AI1342" i="2" s="1"/>
  <c r="AJ1342" i="2" s="1"/>
  <c r="AK1342" i="2" s="1"/>
  <c r="AH1406" i="2"/>
  <c r="AI1406" i="2" s="1"/>
  <c r="AJ1406" i="2" s="1"/>
  <c r="AK1406" i="2" s="1"/>
  <c r="AH1470" i="2"/>
  <c r="AI1470" i="2" s="1"/>
  <c r="AJ1470" i="2" s="1"/>
  <c r="AK1470" i="2" s="1"/>
  <c r="AH1534" i="2"/>
  <c r="AI1534" i="2" s="1"/>
  <c r="AJ1534" i="2" s="1"/>
  <c r="AK1534" i="2" s="1"/>
  <c r="AH1598" i="2"/>
  <c r="AI1598" i="2" s="1"/>
  <c r="AJ1598" i="2" s="1"/>
  <c r="AK1598" i="2" s="1"/>
  <c r="AH1662" i="2"/>
  <c r="AI1662" i="2" s="1"/>
  <c r="AJ1662" i="2" s="1"/>
  <c r="AK1662" i="2" s="1"/>
  <c r="AH1726" i="2"/>
  <c r="AI1726" i="2" s="1"/>
  <c r="AJ1726" i="2" s="1"/>
  <c r="AK1726" i="2" s="1"/>
  <c r="AH1790" i="2"/>
  <c r="AI1790" i="2" s="1"/>
  <c r="AJ1790" i="2" s="1"/>
  <c r="AK1790" i="2" s="1"/>
  <c r="AH1854" i="2"/>
  <c r="AI1854" i="2" s="1"/>
  <c r="AJ1854" i="2" s="1"/>
  <c r="AK1854" i="2" s="1"/>
  <c r="AH372" i="2"/>
  <c r="AH436" i="2"/>
  <c r="AI436" i="2" s="1"/>
  <c r="AJ436" i="2" s="1"/>
  <c r="AK436" i="2" s="1"/>
  <c r="AH500" i="2"/>
  <c r="AI500" i="2" s="1"/>
  <c r="AJ500" i="2" s="1"/>
  <c r="AK500" i="2" s="1"/>
  <c r="AH564" i="2"/>
  <c r="AI564" i="2" s="1"/>
  <c r="AJ564" i="2" s="1"/>
  <c r="AK564" i="2" s="1"/>
  <c r="AH628" i="2"/>
  <c r="AI628" i="2" s="1"/>
  <c r="AJ628" i="2" s="1"/>
  <c r="AK628" i="2" s="1"/>
  <c r="AH692" i="2"/>
  <c r="AI692" i="2" s="1"/>
  <c r="AJ692" i="2" s="1"/>
  <c r="AK692" i="2" s="1"/>
  <c r="AH756" i="2"/>
  <c r="AI756" i="2" s="1"/>
  <c r="AJ756" i="2" s="1"/>
  <c r="AK756" i="2" s="1"/>
  <c r="AH820" i="2"/>
  <c r="AI820" i="2" s="1"/>
  <c r="AJ820" i="2" s="1"/>
  <c r="AK820" i="2" s="1"/>
  <c r="AH884" i="2"/>
  <c r="AH948" i="2"/>
  <c r="AI948" i="2" s="1"/>
  <c r="AJ948" i="2" s="1"/>
  <c r="AK948" i="2" s="1"/>
  <c r="AH1012" i="2"/>
  <c r="AI1012" i="2" s="1"/>
  <c r="AJ1012" i="2" s="1"/>
  <c r="AK1012" i="2" s="1"/>
  <c r="AH3796" i="2"/>
  <c r="AH3860" i="2"/>
  <c r="AI3860" i="2" s="1"/>
  <c r="AJ3860" i="2" s="1"/>
  <c r="AK3860" i="2" s="1"/>
  <c r="AH3924" i="2"/>
  <c r="AH3988" i="2"/>
  <c r="AI3988" i="2" s="1"/>
  <c r="AJ3988" i="2" s="1"/>
  <c r="AK3988" i="2" s="1"/>
  <c r="AH1068" i="2"/>
  <c r="AI1068" i="2" s="1"/>
  <c r="AJ1068" i="2" s="1"/>
  <c r="AK1068" i="2" s="1"/>
  <c r="AH1132" i="2"/>
  <c r="AI1132" i="2" s="1"/>
  <c r="AJ1132" i="2" s="1"/>
  <c r="AK1132" i="2" s="1"/>
  <c r="AH1196" i="2"/>
  <c r="AI1196" i="2" s="1"/>
  <c r="AJ1196" i="2" s="1"/>
  <c r="AK1196" i="2" s="1"/>
  <c r="AH1260" i="2"/>
  <c r="AI1260" i="2" s="1"/>
  <c r="AJ1260" i="2" s="1"/>
  <c r="AK1260" i="2" s="1"/>
  <c r="AH1324" i="2"/>
  <c r="AH1388" i="2"/>
  <c r="AI1388" i="2" s="1"/>
  <c r="AJ1388" i="2" s="1"/>
  <c r="AK1388" i="2" s="1"/>
  <c r="AH1452" i="2"/>
  <c r="AI1452" i="2" s="1"/>
  <c r="AJ1452" i="2" s="1"/>
  <c r="AK1452" i="2" s="1"/>
  <c r="AH1516" i="2"/>
  <c r="AI1516" i="2" s="1"/>
  <c r="AJ1516" i="2" s="1"/>
  <c r="AK1516" i="2" s="1"/>
  <c r="AH1580" i="2"/>
  <c r="AI1580" i="2" s="1"/>
  <c r="AJ1580" i="2" s="1"/>
  <c r="AK1580" i="2" s="1"/>
  <c r="AH1644" i="2"/>
  <c r="AI1644" i="2" s="1"/>
  <c r="AJ1644" i="2" s="1"/>
  <c r="AK1644" i="2" s="1"/>
  <c r="AH1708" i="2"/>
  <c r="AI1708" i="2" s="1"/>
  <c r="AJ1708" i="2" s="1"/>
  <c r="AK1708" i="2" s="1"/>
  <c r="AH1772" i="2"/>
  <c r="AI1772" i="2" s="1"/>
  <c r="AJ1772" i="2" s="1"/>
  <c r="AK1772" i="2" s="1"/>
  <c r="AH1836" i="2"/>
  <c r="AI1836" i="2" s="1"/>
  <c r="AJ1836" i="2" s="1"/>
  <c r="AK1836" i="2" s="1"/>
  <c r="AH1900" i="2"/>
  <c r="AI1900" i="2" s="1"/>
  <c r="AJ1900" i="2" s="1"/>
  <c r="AK1900" i="2" s="1"/>
  <c r="AH1964" i="2"/>
  <c r="AI1964" i="2" s="1"/>
  <c r="AJ1964" i="2" s="1"/>
  <c r="AK1964" i="2" s="1"/>
  <c r="AH3773" i="2"/>
  <c r="AI3773" i="2" s="1"/>
  <c r="AJ3773" i="2" s="1"/>
  <c r="AK3773" i="2" s="1"/>
  <c r="AH3758" i="2"/>
  <c r="AI3758" i="2" s="1"/>
  <c r="AJ3758" i="2" s="1"/>
  <c r="AK3758" i="2" s="1"/>
  <c r="AH3830" i="2"/>
  <c r="AI3830" i="2" s="1"/>
  <c r="AJ3830" i="2" s="1"/>
  <c r="AK3830" i="2" s="1"/>
  <c r="AH3682" i="2"/>
  <c r="AI3682" i="2" s="1"/>
  <c r="AJ3682" i="2" s="1"/>
  <c r="AK3682" i="2" s="1"/>
  <c r="AG2745" i="2"/>
  <c r="AH2745" i="2"/>
  <c r="AH3658" i="2"/>
  <c r="AI3658" i="2" s="1"/>
  <c r="AJ3658" i="2" s="1"/>
  <c r="AK3658" i="2" s="1"/>
  <c r="AH3200" i="2"/>
  <c r="AG3200" i="2"/>
  <c r="AG3272" i="2"/>
  <c r="AH3272" i="2"/>
  <c r="AH2743" i="2"/>
  <c r="AG2743" i="2"/>
  <c r="AG2774" i="2"/>
  <c r="AH2774" i="2"/>
  <c r="AH3650" i="2"/>
  <c r="AG3650" i="2"/>
  <c r="AH2763" i="2"/>
  <c r="AG2763" i="2"/>
  <c r="AG2931" i="2"/>
  <c r="AH2931" i="2"/>
  <c r="AG2764" i="2"/>
  <c r="AH2764" i="2"/>
  <c r="AH2834" i="2"/>
  <c r="AH2898" i="2"/>
  <c r="AH2962" i="2"/>
  <c r="AH3026" i="2"/>
  <c r="AI3026" i="2" s="1"/>
  <c r="AJ3026" i="2" s="1"/>
  <c r="AK3026" i="2" s="1"/>
  <c r="AH3090" i="2"/>
  <c r="AH3154" i="2"/>
  <c r="AH3282" i="2"/>
  <c r="AI3282" i="2" s="1"/>
  <c r="AJ3282" i="2" s="1"/>
  <c r="AK3282" i="2" s="1"/>
  <c r="AH3346" i="2"/>
  <c r="AI3346" i="2" s="1"/>
  <c r="AJ3346" i="2" s="1"/>
  <c r="AK3346" i="2" s="1"/>
  <c r="AH3410" i="2"/>
  <c r="AH2927" i="2"/>
  <c r="AI2927" i="2" s="1"/>
  <c r="AJ2927" i="2" s="1"/>
  <c r="AK2927" i="2" s="1"/>
  <c r="AH3183" i="2"/>
  <c r="AI3183" i="2" s="1"/>
  <c r="AJ3183" i="2" s="1"/>
  <c r="AK3183" i="2" s="1"/>
  <c r="AH3439" i="2"/>
  <c r="AI3439" i="2" s="1"/>
  <c r="AJ3439" i="2" s="1"/>
  <c r="AK3439" i="2" s="1"/>
  <c r="AH2889" i="2"/>
  <c r="AH3017" i="2"/>
  <c r="AH3217" i="2"/>
  <c r="AH3401" i="2"/>
  <c r="AI3401" i="2" s="1"/>
  <c r="AJ3401" i="2" s="1"/>
  <c r="AK3401" i="2" s="1"/>
  <c r="AH3546" i="2"/>
  <c r="AI3546" i="2" s="1"/>
  <c r="AJ3546" i="2" s="1"/>
  <c r="AK3546" i="2" s="1"/>
  <c r="AH3011" i="2"/>
  <c r="AH3171" i="2"/>
  <c r="AI3171" i="2" s="1"/>
  <c r="AJ3171" i="2" s="1"/>
  <c r="AK3171" i="2" s="1"/>
  <c r="AH2973" i="2"/>
  <c r="AH3133" i="2"/>
  <c r="AI3133" i="2" s="1"/>
  <c r="AJ3133" i="2" s="1"/>
  <c r="AK3133" i="2" s="1"/>
  <c r="AH3285" i="2"/>
  <c r="AI3285" i="2" s="1"/>
  <c r="AJ3285" i="2" s="1"/>
  <c r="AK3285" i="2" s="1"/>
  <c r="AH3486" i="2"/>
  <c r="AI3486" i="2" s="1"/>
  <c r="AJ3486" i="2" s="1"/>
  <c r="AK3486" i="2" s="1"/>
  <c r="AH3550" i="2"/>
  <c r="AI3550" i="2" s="1"/>
  <c r="AJ3550" i="2" s="1"/>
  <c r="AK3550" i="2" s="1"/>
  <c r="AH2851" i="2"/>
  <c r="AI2851" i="2" s="1"/>
  <c r="AJ2851" i="2" s="1"/>
  <c r="AK2851" i="2" s="1"/>
  <c r="AH2809" i="2"/>
  <c r="AH2953" i="2"/>
  <c r="AH3065" i="2"/>
  <c r="AH3177" i="2"/>
  <c r="AH3305" i="2"/>
  <c r="AH3409" i="2"/>
  <c r="AI3409" i="2" s="1"/>
  <c r="AJ3409" i="2" s="1"/>
  <c r="AK3409" i="2" s="1"/>
  <c r="AH3529" i="2"/>
  <c r="AI3529" i="2" s="1"/>
  <c r="AJ3529" i="2" s="1"/>
  <c r="AK3529" i="2" s="1"/>
  <c r="AH2996" i="2"/>
  <c r="AI2996" i="2" s="1"/>
  <c r="AJ2996" i="2" s="1"/>
  <c r="AK2996" i="2" s="1"/>
  <c r="AH3300" i="2"/>
  <c r="AI3300" i="2" s="1"/>
  <c r="AJ3300" i="2" s="1"/>
  <c r="AK3300" i="2" s="1"/>
  <c r="AH2845" i="2"/>
  <c r="AH3037" i="2"/>
  <c r="AI3037" i="2" s="1"/>
  <c r="AJ3037" i="2" s="1"/>
  <c r="AK3037" i="2" s="1"/>
  <c r="AH3141" i="2"/>
  <c r="AH3333" i="2"/>
  <c r="AI3333" i="2" s="1"/>
  <c r="AJ3333" i="2" s="1"/>
  <c r="AK3333" i="2" s="1"/>
  <c r="AH3477" i="2"/>
  <c r="AI3477" i="2" s="1"/>
  <c r="AJ3477" i="2" s="1"/>
  <c r="AK3477" i="2" s="1"/>
  <c r="AH3549" i="2"/>
  <c r="AH3096" i="2"/>
  <c r="AI3096" i="2" s="1"/>
  <c r="AJ3096" i="2" s="1"/>
  <c r="AK3096" i="2" s="1"/>
  <c r="AH2873" i="2"/>
  <c r="AI2873" i="2" s="1"/>
  <c r="AJ2873" i="2" s="1"/>
  <c r="AK2873" i="2" s="1"/>
  <c r="AH3092" i="2"/>
  <c r="AH2965" i="2"/>
  <c r="AI2965" i="2" s="1"/>
  <c r="AJ2965" i="2" s="1"/>
  <c r="AK2965" i="2" s="1"/>
  <c r="AH3325" i="2"/>
  <c r="AI3325" i="2" s="1"/>
  <c r="AJ3325" i="2" s="1"/>
  <c r="AK3325" i="2" s="1"/>
  <c r="AH3441" i="2"/>
  <c r="AI3441" i="2" s="1"/>
  <c r="AJ3441" i="2" s="1"/>
  <c r="AK3441" i="2" s="1"/>
  <c r="AH3175" i="2"/>
  <c r="AI3175" i="2" s="1"/>
  <c r="AJ3175" i="2" s="1"/>
  <c r="AK3175" i="2" s="1"/>
  <c r="AH3535" i="2"/>
  <c r="AI3535" i="2" s="1"/>
  <c r="AJ3535" i="2" s="1"/>
  <c r="AK3535" i="2" s="1"/>
  <c r="AH3471" i="2"/>
  <c r="AI3471" i="2" s="1"/>
  <c r="AJ3471" i="2" s="1"/>
  <c r="AK3471" i="2" s="1"/>
  <c r="AH3488" i="2"/>
  <c r="AI3488" i="2" s="1"/>
  <c r="AJ3488" i="2" s="1"/>
  <c r="AK3488" i="2" s="1"/>
  <c r="AH3048" i="2"/>
  <c r="AI3048" i="2" s="1"/>
  <c r="AJ3048" i="2" s="1"/>
  <c r="AK3048" i="2" s="1"/>
  <c r="AH3332" i="2"/>
  <c r="AI3332" i="2" s="1"/>
  <c r="AJ3332" i="2" s="1"/>
  <c r="AK3332" i="2" s="1"/>
  <c r="AH2891" i="2"/>
  <c r="AI2891" i="2" s="1"/>
  <c r="AJ2891" i="2" s="1"/>
  <c r="AK2891" i="2" s="1"/>
  <c r="AH3304" i="2"/>
  <c r="AI3304" i="2" s="1"/>
  <c r="AJ3304" i="2" s="1"/>
  <c r="AK3304" i="2" s="1"/>
  <c r="AH3552" i="2"/>
  <c r="AI3552" i="2" s="1"/>
  <c r="AJ3552" i="2" s="1"/>
  <c r="AK3552" i="2" s="1"/>
  <c r="AH3328" i="2"/>
  <c r="AI3328" i="2" s="1"/>
  <c r="AJ3328" i="2" s="1"/>
  <c r="AK3328" i="2" s="1"/>
  <c r="AH3424" i="2"/>
  <c r="AI3424" i="2" s="1"/>
  <c r="AJ3424" i="2" s="1"/>
  <c r="AK3424" i="2" s="1"/>
  <c r="AH3568" i="2"/>
  <c r="AI3568" i="2" s="1"/>
  <c r="AJ3568" i="2" s="1"/>
  <c r="AK3568" i="2" s="1"/>
  <c r="AH729" i="2"/>
  <c r="AI729" i="2" s="1"/>
  <c r="AJ729" i="2" s="1"/>
  <c r="AK729" i="2" s="1"/>
  <c r="AH2020" i="2"/>
  <c r="AI2020" i="2" s="1"/>
  <c r="AJ2020" i="2" s="1"/>
  <c r="AK2020" i="2" s="1"/>
  <c r="AH1463" i="2"/>
  <c r="AI1463" i="2" s="1"/>
  <c r="AJ1463" i="2" s="1"/>
  <c r="AK1463" i="2" s="1"/>
  <c r="AH3833" i="2"/>
  <c r="AI3833" i="2" s="1"/>
  <c r="AJ3833" i="2" s="1"/>
  <c r="AK3833" i="2" s="1"/>
  <c r="AH2703" i="2"/>
  <c r="AI2703" i="2" s="1"/>
  <c r="AJ2703" i="2" s="1"/>
  <c r="AK2703" i="2" s="1"/>
  <c r="AH2690" i="2"/>
  <c r="AI2690" i="2" s="1"/>
  <c r="AJ2690" i="2" s="1"/>
  <c r="AK2690" i="2" s="1"/>
  <c r="AH2661" i="2"/>
  <c r="AH375" i="2"/>
  <c r="AI375" i="2" s="1"/>
  <c r="AJ375" i="2" s="1"/>
  <c r="AK375" i="2" s="1"/>
  <c r="AH439" i="2"/>
  <c r="AI439" i="2" s="1"/>
  <c r="AJ439" i="2" s="1"/>
  <c r="AK439" i="2" s="1"/>
  <c r="AH503" i="2"/>
  <c r="AI503" i="2" s="1"/>
  <c r="AJ503" i="2" s="1"/>
  <c r="AK503" i="2" s="1"/>
  <c r="AH567" i="2"/>
  <c r="AI567" i="2" s="1"/>
  <c r="AJ567" i="2" s="1"/>
  <c r="AK567" i="2" s="1"/>
  <c r="AH631" i="2"/>
  <c r="AI631" i="2" s="1"/>
  <c r="AJ631" i="2" s="1"/>
  <c r="AK631" i="2" s="1"/>
  <c r="AH695" i="2"/>
  <c r="AI695" i="2" s="1"/>
  <c r="AJ695" i="2" s="1"/>
  <c r="AK695" i="2" s="1"/>
  <c r="AH759" i="2"/>
  <c r="AI759" i="2" s="1"/>
  <c r="AJ759" i="2" s="1"/>
  <c r="AK759" i="2" s="1"/>
  <c r="AH823" i="2"/>
  <c r="AI823" i="2" s="1"/>
  <c r="AJ823" i="2" s="1"/>
  <c r="AK823" i="2" s="1"/>
  <c r="AH887" i="2"/>
  <c r="AI887" i="2" s="1"/>
  <c r="AJ887" i="2" s="1"/>
  <c r="AK887" i="2" s="1"/>
  <c r="AH1280" i="2"/>
  <c r="AI1280" i="2" s="1"/>
  <c r="AJ1280" i="2" s="1"/>
  <c r="AK1280" i="2" s="1"/>
  <c r="AH1448" i="2"/>
  <c r="AI1448" i="2" s="1"/>
  <c r="AJ1448" i="2" s="1"/>
  <c r="AK1448" i="2" s="1"/>
  <c r="AH3767" i="2"/>
  <c r="AI3767" i="2" s="1"/>
  <c r="AJ3767" i="2" s="1"/>
  <c r="AK3767" i="2" s="1"/>
  <c r="AH755" i="2"/>
  <c r="AI755" i="2" s="1"/>
  <c r="AJ755" i="2" s="1"/>
  <c r="AK755" i="2" s="1"/>
  <c r="AH819" i="2"/>
  <c r="AI819" i="2" s="1"/>
  <c r="AJ819" i="2" s="1"/>
  <c r="AK819" i="2" s="1"/>
  <c r="AH883" i="2"/>
  <c r="AI883" i="2" s="1"/>
  <c r="AJ883" i="2" s="1"/>
  <c r="AK883" i="2" s="1"/>
  <c r="AH1155" i="2"/>
  <c r="AI1155" i="2" s="1"/>
  <c r="AJ1155" i="2" s="1"/>
  <c r="AK1155" i="2" s="1"/>
  <c r="AH1219" i="2"/>
  <c r="AI1219" i="2" s="1"/>
  <c r="AJ1219" i="2" s="1"/>
  <c r="AK1219" i="2" s="1"/>
  <c r="AH1619" i="2"/>
  <c r="AI1619" i="2" s="1"/>
  <c r="AJ1619" i="2" s="1"/>
  <c r="AK1619" i="2" s="1"/>
  <c r="AH362" i="2"/>
  <c r="AI362" i="2" s="1"/>
  <c r="AJ362" i="2" s="1"/>
  <c r="AK362" i="2" s="1"/>
  <c r="AH1146" i="2"/>
  <c r="AI1146" i="2" s="1"/>
  <c r="AJ1146" i="2" s="1"/>
  <c r="AK1146" i="2" s="1"/>
  <c r="AH1378" i="2"/>
  <c r="AI1378" i="2" s="1"/>
  <c r="AJ1378" i="2" s="1"/>
  <c r="AK1378" i="2" s="1"/>
  <c r="AH2040" i="2"/>
  <c r="AI2040" i="2" s="1"/>
  <c r="AJ2040" i="2" s="1"/>
  <c r="AK2040" i="2" s="1"/>
  <c r="AH1966" i="2"/>
  <c r="AH2030" i="2"/>
  <c r="AI2030" i="2" s="1"/>
  <c r="AJ2030" i="2" s="1"/>
  <c r="AK2030" i="2" s="1"/>
  <c r="AH2037" i="2"/>
  <c r="AI2037" i="2" s="1"/>
  <c r="AJ2037" i="2" s="1"/>
  <c r="AK2037" i="2" s="1"/>
  <c r="AH1942" i="2"/>
  <c r="AH1717" i="2"/>
  <c r="AH1797" i="2"/>
  <c r="AH1861" i="2"/>
  <c r="AI1861" i="2" s="1"/>
  <c r="AJ1861" i="2" s="1"/>
  <c r="AK1861" i="2" s="1"/>
  <c r="AH1933" i="2"/>
  <c r="AH1997" i="2"/>
  <c r="AH1602" i="2"/>
  <c r="AI1602" i="2" s="1"/>
  <c r="AJ1602" i="2" s="1"/>
  <c r="AK1602" i="2" s="1"/>
  <c r="AH1674" i="2"/>
  <c r="AI1674" i="2" s="1"/>
  <c r="AJ1674" i="2" s="1"/>
  <c r="AK1674" i="2" s="1"/>
  <c r="AH1738" i="2"/>
  <c r="AI1738" i="2" s="1"/>
  <c r="AJ1738" i="2" s="1"/>
  <c r="AK1738" i="2" s="1"/>
  <c r="AH1866" i="2"/>
  <c r="AH1930" i="2"/>
  <c r="AI1930" i="2" s="1"/>
  <c r="AJ1930" i="2" s="1"/>
  <c r="AK1930" i="2" s="1"/>
  <c r="AH528" i="2"/>
  <c r="AI528" i="2" s="1"/>
  <c r="AJ528" i="2" s="1"/>
  <c r="AK528" i="2" s="1"/>
  <c r="AH3952" i="2"/>
  <c r="AI3952" i="2" s="1"/>
  <c r="AJ3952" i="2" s="1"/>
  <c r="AK3952" i="2" s="1"/>
  <c r="AH3765" i="2"/>
  <c r="AI3765" i="2" s="1"/>
  <c r="AJ3765" i="2" s="1"/>
  <c r="AK3765" i="2" s="1"/>
  <c r="AH3917" i="2"/>
  <c r="AH776" i="2"/>
  <c r="AI776" i="2" s="1"/>
  <c r="AJ776" i="2" s="1"/>
  <c r="AK776" i="2" s="1"/>
  <c r="AH1320" i="2"/>
  <c r="AI1320" i="2" s="1"/>
  <c r="AJ1320" i="2" s="1"/>
  <c r="AK1320" i="2" s="1"/>
  <c r="AH1416" i="2"/>
  <c r="AI1416" i="2" s="1"/>
  <c r="AJ1416" i="2" s="1"/>
  <c r="AK1416" i="2" s="1"/>
  <c r="AH1488" i="2"/>
  <c r="AI1488" i="2" s="1"/>
  <c r="AJ1488" i="2" s="1"/>
  <c r="AK1488" i="2" s="1"/>
  <c r="AH1552" i="2"/>
  <c r="AI1552" i="2" s="1"/>
  <c r="AJ1552" i="2" s="1"/>
  <c r="AK1552" i="2" s="1"/>
  <c r="AH1616" i="2"/>
  <c r="AI1616" i="2" s="1"/>
  <c r="AJ1616" i="2" s="1"/>
  <c r="AK1616" i="2" s="1"/>
  <c r="AH1680" i="2"/>
  <c r="AI1680" i="2" s="1"/>
  <c r="AJ1680" i="2" s="1"/>
  <c r="AK1680" i="2" s="1"/>
  <c r="AH1744" i="2"/>
  <c r="AI1744" i="2" s="1"/>
  <c r="AJ1744" i="2" s="1"/>
  <c r="AK1744" i="2" s="1"/>
  <c r="AH1808" i="2"/>
  <c r="AI1808" i="2" s="1"/>
  <c r="AJ1808" i="2" s="1"/>
  <c r="AK1808" i="2" s="1"/>
  <c r="AH1872" i="2"/>
  <c r="AI1872" i="2" s="1"/>
  <c r="AJ1872" i="2" s="1"/>
  <c r="AK1872" i="2" s="1"/>
  <c r="AH1936" i="2"/>
  <c r="AI1936" i="2" s="1"/>
  <c r="AJ1936" i="2" s="1"/>
  <c r="AK1936" i="2" s="1"/>
  <c r="AH337" i="2"/>
  <c r="AI337" i="2" s="1"/>
  <c r="AJ337" i="2" s="1"/>
  <c r="AK337" i="2" s="1"/>
  <c r="AH425" i="2"/>
  <c r="AI425" i="2" s="1"/>
  <c r="AJ425" i="2" s="1"/>
  <c r="AK425" i="2" s="1"/>
  <c r="AH489" i="2"/>
  <c r="AI489" i="2" s="1"/>
  <c r="AJ489" i="2" s="1"/>
  <c r="AK489" i="2" s="1"/>
  <c r="AH553" i="2"/>
  <c r="AI553" i="2" s="1"/>
  <c r="AJ553" i="2" s="1"/>
  <c r="AK553" i="2" s="1"/>
  <c r="AH617" i="2"/>
  <c r="AI617" i="2" s="1"/>
  <c r="AJ617" i="2" s="1"/>
  <c r="AK617" i="2" s="1"/>
  <c r="AH681" i="2"/>
  <c r="AI681" i="2" s="1"/>
  <c r="AJ681" i="2" s="1"/>
  <c r="AK681" i="2" s="1"/>
  <c r="AH745" i="2"/>
  <c r="AI745" i="2" s="1"/>
  <c r="AJ745" i="2" s="1"/>
  <c r="AK745" i="2" s="1"/>
  <c r="AH809" i="2"/>
  <c r="AI809" i="2" s="1"/>
  <c r="AJ809" i="2" s="1"/>
  <c r="AK809" i="2" s="1"/>
  <c r="AH873" i="2"/>
  <c r="AI873" i="2" s="1"/>
  <c r="AJ873" i="2" s="1"/>
  <c r="AK873" i="2" s="1"/>
  <c r="AH937" i="2"/>
  <c r="AI937" i="2" s="1"/>
  <c r="AJ937" i="2" s="1"/>
  <c r="AK937" i="2" s="1"/>
  <c r="AH1001" i="2"/>
  <c r="AI1001" i="2" s="1"/>
  <c r="AJ1001" i="2" s="1"/>
  <c r="AK1001" i="2" s="1"/>
  <c r="AH1081" i="2"/>
  <c r="AI1081" i="2" s="1"/>
  <c r="AJ1081" i="2" s="1"/>
  <c r="AK1081" i="2" s="1"/>
  <c r="AH1161" i="2"/>
  <c r="AH1233" i="2"/>
  <c r="AI1233" i="2" s="1"/>
  <c r="AJ1233" i="2" s="1"/>
  <c r="AK1233" i="2" s="1"/>
  <c r="AH1321" i="2"/>
  <c r="AI1321" i="2" s="1"/>
  <c r="AJ1321" i="2" s="1"/>
  <c r="AK1321" i="2" s="1"/>
  <c r="AH1393" i="2"/>
  <c r="AH1521" i="2"/>
  <c r="AI1521" i="2" s="1"/>
  <c r="AJ1521" i="2" s="1"/>
  <c r="AK1521" i="2" s="1"/>
  <c r="AH1617" i="2"/>
  <c r="AH1721" i="2"/>
  <c r="AI1721" i="2" s="1"/>
  <c r="AJ1721" i="2" s="1"/>
  <c r="AK1721" i="2" s="1"/>
  <c r="AH1825" i="2"/>
  <c r="AI1825" i="2" s="1"/>
  <c r="AJ1825" i="2" s="1"/>
  <c r="AK1825" i="2" s="1"/>
  <c r="AH1905" i="2"/>
  <c r="AI1905" i="2" s="1"/>
  <c r="AJ1905" i="2" s="1"/>
  <c r="AK1905" i="2" s="1"/>
  <c r="AH1993" i="2"/>
  <c r="AI1993" i="2" s="1"/>
  <c r="AJ1993" i="2" s="1"/>
  <c r="AK1993" i="2" s="1"/>
  <c r="AH3823" i="2"/>
  <c r="AI3823" i="2" s="1"/>
  <c r="AJ3823" i="2" s="1"/>
  <c r="AK3823" i="2" s="1"/>
  <c r="AH3779" i="2"/>
  <c r="AI3779" i="2" s="1"/>
  <c r="AJ3779" i="2" s="1"/>
  <c r="AK3779" i="2" s="1"/>
  <c r="AH3843" i="2"/>
  <c r="AI3843" i="2" s="1"/>
  <c r="AJ3843" i="2" s="1"/>
  <c r="AK3843" i="2" s="1"/>
  <c r="AH3907" i="2"/>
  <c r="AI3907" i="2" s="1"/>
  <c r="AJ3907" i="2" s="1"/>
  <c r="AK3907" i="2" s="1"/>
  <c r="AH3971" i="2"/>
  <c r="AI3971" i="2" s="1"/>
  <c r="AJ3971" i="2" s="1"/>
  <c r="AK3971" i="2" s="1"/>
  <c r="AH373" i="2"/>
  <c r="AH437" i="2"/>
  <c r="AI437" i="2" s="1"/>
  <c r="AJ437" i="2" s="1"/>
  <c r="AK437" i="2" s="1"/>
  <c r="AH390" i="2"/>
  <c r="AI390" i="2" s="1"/>
  <c r="AJ390" i="2" s="1"/>
  <c r="AK390" i="2" s="1"/>
  <c r="AH454" i="2"/>
  <c r="AI454" i="2" s="1"/>
  <c r="AJ454" i="2" s="1"/>
  <c r="AK454" i="2" s="1"/>
  <c r="AH518" i="2"/>
  <c r="AI518" i="2" s="1"/>
  <c r="AJ518" i="2" s="1"/>
  <c r="AK518" i="2" s="1"/>
  <c r="AH582" i="2"/>
  <c r="AI582" i="2" s="1"/>
  <c r="AJ582" i="2" s="1"/>
  <c r="AK582" i="2" s="1"/>
  <c r="AH501" i="2"/>
  <c r="AH565" i="2"/>
  <c r="AH629" i="2"/>
  <c r="AI629" i="2" s="1"/>
  <c r="AJ629" i="2" s="1"/>
  <c r="AK629" i="2" s="1"/>
  <c r="AH693" i="2"/>
  <c r="AI693" i="2" s="1"/>
  <c r="AJ693" i="2" s="1"/>
  <c r="AK693" i="2" s="1"/>
  <c r="AH757" i="2"/>
  <c r="AH821" i="2"/>
  <c r="AH885" i="2"/>
  <c r="AI885" i="2" s="1"/>
  <c r="AJ885" i="2" s="1"/>
  <c r="AK885" i="2" s="1"/>
  <c r="AH957" i="2"/>
  <c r="AI957" i="2" s="1"/>
  <c r="AJ957" i="2" s="1"/>
  <c r="AK957" i="2" s="1"/>
  <c r="AH1021" i="2"/>
  <c r="AI1021" i="2" s="1"/>
  <c r="AJ1021" i="2" s="1"/>
  <c r="AK1021" i="2" s="1"/>
  <c r="AH1085" i="2"/>
  <c r="AI1085" i="2" s="1"/>
  <c r="AJ1085" i="2" s="1"/>
  <c r="AK1085" i="2" s="1"/>
  <c r="AH606" i="2"/>
  <c r="AI606" i="2" s="1"/>
  <c r="AJ606" i="2" s="1"/>
  <c r="AK606" i="2" s="1"/>
  <c r="AH670" i="2"/>
  <c r="AI670" i="2" s="1"/>
  <c r="AJ670" i="2" s="1"/>
  <c r="AK670" i="2" s="1"/>
  <c r="AH734" i="2"/>
  <c r="AI734" i="2" s="1"/>
  <c r="AJ734" i="2" s="1"/>
  <c r="AK734" i="2" s="1"/>
  <c r="AH798" i="2"/>
  <c r="AI798" i="2" s="1"/>
  <c r="AJ798" i="2" s="1"/>
  <c r="AK798" i="2" s="1"/>
  <c r="AH862" i="2"/>
  <c r="AI862" i="2" s="1"/>
  <c r="AJ862" i="2" s="1"/>
  <c r="AK862" i="2" s="1"/>
  <c r="AH926" i="2"/>
  <c r="AI926" i="2" s="1"/>
  <c r="AJ926" i="2" s="1"/>
  <c r="AK926" i="2" s="1"/>
  <c r="AH990" i="2"/>
  <c r="AI990" i="2" s="1"/>
  <c r="AJ990" i="2" s="1"/>
  <c r="AK990" i="2" s="1"/>
  <c r="AH1054" i="2"/>
  <c r="AI1054" i="2" s="1"/>
  <c r="AJ1054" i="2" s="1"/>
  <c r="AK1054" i="2" s="1"/>
  <c r="AH1118" i="2"/>
  <c r="AI1118" i="2" s="1"/>
  <c r="AJ1118" i="2" s="1"/>
  <c r="AK1118" i="2" s="1"/>
  <c r="AH1182" i="2"/>
  <c r="AI1182" i="2" s="1"/>
  <c r="AJ1182" i="2" s="1"/>
  <c r="AK1182" i="2" s="1"/>
  <c r="AH1246" i="2"/>
  <c r="AI1246" i="2" s="1"/>
  <c r="AJ1246" i="2" s="1"/>
  <c r="AK1246" i="2" s="1"/>
  <c r="AH1173" i="2"/>
  <c r="AI1173" i="2" s="1"/>
  <c r="AJ1173" i="2" s="1"/>
  <c r="AK1173" i="2" s="1"/>
  <c r="AH1237" i="2"/>
  <c r="AI1237" i="2" s="1"/>
  <c r="AJ1237" i="2" s="1"/>
  <c r="AK1237" i="2" s="1"/>
  <c r="AH1317" i="2"/>
  <c r="AH1397" i="2"/>
  <c r="AI1397" i="2" s="1"/>
  <c r="AJ1397" i="2" s="1"/>
  <c r="AK1397" i="2" s="1"/>
  <c r="AH1469" i="2"/>
  <c r="AH1565" i="2"/>
  <c r="AI1565" i="2" s="1"/>
  <c r="AJ1565" i="2" s="1"/>
  <c r="AK1565" i="2" s="1"/>
  <c r="AH1286" i="2"/>
  <c r="AI1286" i="2" s="1"/>
  <c r="AJ1286" i="2" s="1"/>
  <c r="AK1286" i="2" s="1"/>
  <c r="AH1350" i="2"/>
  <c r="AI1350" i="2" s="1"/>
  <c r="AJ1350" i="2" s="1"/>
  <c r="AK1350" i="2" s="1"/>
  <c r="AH1414" i="2"/>
  <c r="AI1414" i="2" s="1"/>
  <c r="AJ1414" i="2" s="1"/>
  <c r="AK1414" i="2" s="1"/>
  <c r="AH1478" i="2"/>
  <c r="AH1542" i="2"/>
  <c r="AI1542" i="2" s="1"/>
  <c r="AJ1542" i="2" s="1"/>
  <c r="AK1542" i="2" s="1"/>
  <c r="AH1606" i="2"/>
  <c r="AI1606" i="2" s="1"/>
  <c r="AJ1606" i="2" s="1"/>
  <c r="AK1606" i="2" s="1"/>
  <c r="AH1670" i="2"/>
  <c r="AI1670" i="2" s="1"/>
  <c r="AJ1670" i="2" s="1"/>
  <c r="AK1670" i="2" s="1"/>
  <c r="AH1734" i="2"/>
  <c r="AI1734" i="2" s="1"/>
  <c r="AJ1734" i="2" s="1"/>
  <c r="AK1734" i="2" s="1"/>
  <c r="AH1798" i="2"/>
  <c r="AI1798" i="2" s="1"/>
  <c r="AJ1798" i="2" s="1"/>
  <c r="AK1798" i="2" s="1"/>
  <c r="AH1862" i="2"/>
  <c r="AI1862" i="2" s="1"/>
  <c r="AJ1862" i="2" s="1"/>
  <c r="AK1862" i="2" s="1"/>
  <c r="AH380" i="2"/>
  <c r="AI380" i="2" s="1"/>
  <c r="AJ380" i="2" s="1"/>
  <c r="AK380" i="2" s="1"/>
  <c r="AH444" i="2"/>
  <c r="AI444" i="2" s="1"/>
  <c r="AJ444" i="2" s="1"/>
  <c r="AK444" i="2" s="1"/>
  <c r="AH508" i="2"/>
  <c r="AI508" i="2" s="1"/>
  <c r="AJ508" i="2" s="1"/>
  <c r="AK508" i="2" s="1"/>
  <c r="AH572" i="2"/>
  <c r="AI572" i="2" s="1"/>
  <c r="AJ572" i="2" s="1"/>
  <c r="AK572" i="2" s="1"/>
  <c r="AH636" i="2"/>
  <c r="AI636" i="2" s="1"/>
  <c r="AJ636" i="2" s="1"/>
  <c r="AK636" i="2" s="1"/>
  <c r="AH700" i="2"/>
  <c r="AI700" i="2" s="1"/>
  <c r="AJ700" i="2" s="1"/>
  <c r="AK700" i="2" s="1"/>
  <c r="AH764" i="2"/>
  <c r="AI764" i="2" s="1"/>
  <c r="AJ764" i="2" s="1"/>
  <c r="AK764" i="2" s="1"/>
  <c r="AH828" i="2"/>
  <c r="AI828" i="2" s="1"/>
  <c r="AJ828" i="2" s="1"/>
  <c r="AK828" i="2" s="1"/>
  <c r="AH892" i="2"/>
  <c r="AI892" i="2" s="1"/>
  <c r="AJ892" i="2" s="1"/>
  <c r="AK892" i="2" s="1"/>
  <c r="AH956" i="2"/>
  <c r="AI956" i="2" s="1"/>
  <c r="AJ956" i="2" s="1"/>
  <c r="AK956" i="2" s="1"/>
  <c r="AH3740" i="2"/>
  <c r="AH3804" i="2"/>
  <c r="AI3804" i="2" s="1"/>
  <c r="AJ3804" i="2" s="1"/>
  <c r="AK3804" i="2" s="1"/>
  <c r="AH3868" i="2"/>
  <c r="AH3932" i="2"/>
  <c r="AI3932" i="2" s="1"/>
  <c r="AJ3932" i="2" s="1"/>
  <c r="AK3932" i="2" s="1"/>
  <c r="AH1076" i="2"/>
  <c r="AI1076" i="2" s="1"/>
  <c r="AJ1076" i="2" s="1"/>
  <c r="AK1076" i="2" s="1"/>
  <c r="AH1140" i="2"/>
  <c r="AI1140" i="2" s="1"/>
  <c r="AJ1140" i="2" s="1"/>
  <c r="AK1140" i="2" s="1"/>
  <c r="AH1204" i="2"/>
  <c r="AH1268" i="2"/>
  <c r="AI1268" i="2" s="1"/>
  <c r="AJ1268" i="2" s="1"/>
  <c r="AK1268" i="2" s="1"/>
  <c r="AH1332" i="2"/>
  <c r="AI1332" i="2" s="1"/>
  <c r="AJ1332" i="2" s="1"/>
  <c r="AK1332" i="2" s="1"/>
  <c r="AH1396" i="2"/>
  <c r="AI1396" i="2" s="1"/>
  <c r="AJ1396" i="2" s="1"/>
  <c r="AK1396" i="2" s="1"/>
  <c r="AH1460" i="2"/>
  <c r="AI1460" i="2" s="1"/>
  <c r="AJ1460" i="2" s="1"/>
  <c r="AK1460" i="2" s="1"/>
  <c r="AH1524" i="2"/>
  <c r="AI1524" i="2" s="1"/>
  <c r="AJ1524" i="2" s="1"/>
  <c r="AK1524" i="2" s="1"/>
  <c r="AH1588" i="2"/>
  <c r="AI1588" i="2" s="1"/>
  <c r="AJ1588" i="2" s="1"/>
  <c r="AK1588" i="2" s="1"/>
  <c r="AH1652" i="2"/>
  <c r="AI1652" i="2" s="1"/>
  <c r="AJ1652" i="2" s="1"/>
  <c r="AK1652" i="2" s="1"/>
  <c r="AH1716" i="2"/>
  <c r="AI1716" i="2" s="1"/>
  <c r="AJ1716" i="2" s="1"/>
  <c r="AK1716" i="2" s="1"/>
  <c r="AH1780" i="2"/>
  <c r="AI1780" i="2" s="1"/>
  <c r="AJ1780" i="2" s="1"/>
  <c r="AK1780" i="2" s="1"/>
  <c r="AH1844" i="2"/>
  <c r="AI1844" i="2" s="1"/>
  <c r="AJ1844" i="2" s="1"/>
  <c r="AK1844" i="2" s="1"/>
  <c r="AH1908" i="2"/>
  <c r="AI1908" i="2" s="1"/>
  <c r="AJ1908" i="2" s="1"/>
  <c r="AK1908" i="2" s="1"/>
  <c r="AH1972" i="2"/>
  <c r="AI1972" i="2" s="1"/>
  <c r="AJ1972" i="2" s="1"/>
  <c r="AK1972" i="2" s="1"/>
  <c r="AH3805" i="2"/>
  <c r="AI3805" i="2" s="1"/>
  <c r="AJ3805" i="2" s="1"/>
  <c r="AK3805" i="2" s="1"/>
  <c r="AH3766" i="2"/>
  <c r="AI3766" i="2" s="1"/>
  <c r="AJ3766" i="2" s="1"/>
  <c r="AK3766" i="2" s="1"/>
  <c r="AH3846" i="2"/>
  <c r="AI3846" i="2" s="1"/>
  <c r="AJ3846" i="2" s="1"/>
  <c r="AK3846" i="2" s="1"/>
  <c r="AH3974" i="2"/>
  <c r="AH3834" i="2"/>
  <c r="AI3834" i="2" s="1"/>
  <c r="AJ3834" i="2" s="1"/>
  <c r="AK3834" i="2" s="1"/>
  <c r="AH3841" i="2"/>
  <c r="AH3602" i="2"/>
  <c r="AI3602" i="2" s="1"/>
  <c r="AJ3602" i="2" s="1"/>
  <c r="AK3602" i="2" s="1"/>
  <c r="AH2753" i="2"/>
  <c r="AG2753" i="2"/>
  <c r="AH2864" i="2"/>
  <c r="AG2864" i="2"/>
  <c r="AG3032" i="2"/>
  <c r="AH3032" i="2"/>
  <c r="AH3585" i="2"/>
  <c r="AI3585" i="2" s="1"/>
  <c r="AJ3585" i="2" s="1"/>
  <c r="AK3585" i="2" s="1"/>
  <c r="AH2960" i="2"/>
  <c r="AG2960" i="2"/>
  <c r="AH3616" i="2"/>
  <c r="AI3616" i="2" s="1"/>
  <c r="AJ3616" i="2" s="1"/>
  <c r="AK3616" i="2" s="1"/>
  <c r="AH3623" i="2"/>
  <c r="AI3623" i="2" s="1"/>
  <c r="AJ3623" i="2" s="1"/>
  <c r="AK3623" i="2" s="1"/>
  <c r="AH2751" i="2"/>
  <c r="AG2751" i="2"/>
  <c r="AG2782" i="2"/>
  <c r="AH2782" i="2"/>
  <c r="AH3598" i="2"/>
  <c r="AI3598" i="2" s="1"/>
  <c r="AJ3598" i="2" s="1"/>
  <c r="AK3598" i="2" s="1"/>
  <c r="AH3635" i="2"/>
  <c r="AI3635" i="2" s="1"/>
  <c r="AJ3635" i="2" s="1"/>
  <c r="AK3635" i="2" s="1"/>
  <c r="AH2771" i="2"/>
  <c r="AG2771" i="2"/>
  <c r="AH3107" i="2"/>
  <c r="AG3107" i="2"/>
  <c r="AG3683" i="2"/>
  <c r="AH3683" i="2"/>
  <c r="AH3636" i="2"/>
  <c r="AI3636" i="2" s="1"/>
  <c r="AJ3636" i="2" s="1"/>
  <c r="AK3636" i="2" s="1"/>
  <c r="AG2772" i="2"/>
  <c r="AH2772" i="2"/>
  <c r="AH3611" i="2"/>
  <c r="AI3611" i="2" s="1"/>
  <c r="AJ3611" i="2" s="1"/>
  <c r="AK3611" i="2" s="1"/>
  <c r="AH2970" i="2"/>
  <c r="AH3034" i="2"/>
  <c r="AI3034" i="2" s="1"/>
  <c r="AJ3034" i="2" s="1"/>
  <c r="AK3034" i="2" s="1"/>
  <c r="AH3226" i="2"/>
  <c r="AI3226" i="2" s="1"/>
  <c r="AJ3226" i="2" s="1"/>
  <c r="AK3226" i="2" s="1"/>
  <c r="AH2806" i="2"/>
  <c r="AI2806" i="2" s="1"/>
  <c r="AJ2806" i="2" s="1"/>
  <c r="AK2806" i="2" s="1"/>
  <c r="AH2870" i="2"/>
  <c r="AI2870" i="2" s="1"/>
  <c r="AJ2870" i="2" s="1"/>
  <c r="AK2870" i="2" s="1"/>
  <c r="AH2934" i="2"/>
  <c r="AI2934" i="2" s="1"/>
  <c r="AJ2934" i="2" s="1"/>
  <c r="AK2934" i="2" s="1"/>
  <c r="AH2998" i="2"/>
  <c r="AI2998" i="2" s="1"/>
  <c r="AJ2998" i="2" s="1"/>
  <c r="AK2998" i="2" s="1"/>
  <c r="AH3062" i="2"/>
  <c r="AI3062" i="2" s="1"/>
  <c r="AJ3062" i="2" s="1"/>
  <c r="AK3062" i="2" s="1"/>
  <c r="AH3126" i="2"/>
  <c r="AI3126" i="2" s="1"/>
  <c r="AJ3126" i="2" s="1"/>
  <c r="AK3126" i="2" s="1"/>
  <c r="AH3190" i="2"/>
  <c r="AI3190" i="2" s="1"/>
  <c r="AJ3190" i="2" s="1"/>
  <c r="AK3190" i="2" s="1"/>
  <c r="AH3254" i="2"/>
  <c r="AI3254" i="2" s="1"/>
  <c r="AJ3254" i="2" s="1"/>
  <c r="AK3254" i="2" s="1"/>
  <c r="AH3318" i="2"/>
  <c r="AI3318" i="2" s="1"/>
  <c r="AJ3318" i="2" s="1"/>
  <c r="AK3318" i="2" s="1"/>
  <c r="AH3382" i="2"/>
  <c r="AI3382" i="2" s="1"/>
  <c r="AJ3382" i="2" s="1"/>
  <c r="AK3382" i="2" s="1"/>
  <c r="AH3446" i="2"/>
  <c r="AI3446" i="2" s="1"/>
  <c r="AJ3446" i="2" s="1"/>
  <c r="AK3446" i="2" s="1"/>
  <c r="AH2847" i="2"/>
  <c r="AI2847" i="2" s="1"/>
  <c r="AJ2847" i="2" s="1"/>
  <c r="AK2847" i="2" s="1"/>
  <c r="AH2935" i="2"/>
  <c r="AI2935" i="2" s="1"/>
  <c r="AJ2935" i="2" s="1"/>
  <c r="AK2935" i="2" s="1"/>
  <c r="AH3023" i="2"/>
  <c r="AI3023" i="2" s="1"/>
  <c r="AJ3023" i="2" s="1"/>
  <c r="AK3023" i="2" s="1"/>
  <c r="AH3103" i="2"/>
  <c r="AI3103" i="2" s="1"/>
  <c r="AJ3103" i="2" s="1"/>
  <c r="AK3103" i="2" s="1"/>
  <c r="AH3191" i="2"/>
  <c r="AI3191" i="2" s="1"/>
  <c r="AJ3191" i="2" s="1"/>
  <c r="AK3191" i="2" s="1"/>
  <c r="AH3279" i="2"/>
  <c r="AI3279" i="2" s="1"/>
  <c r="AJ3279" i="2" s="1"/>
  <c r="AK3279" i="2" s="1"/>
  <c r="AH3359" i="2"/>
  <c r="AI3359" i="2" s="1"/>
  <c r="AJ3359" i="2" s="1"/>
  <c r="AK3359" i="2" s="1"/>
  <c r="AH3447" i="2"/>
  <c r="AI3447" i="2" s="1"/>
  <c r="AJ3447" i="2" s="1"/>
  <c r="AK3447" i="2" s="1"/>
  <c r="AH2913" i="2"/>
  <c r="AH3073" i="2"/>
  <c r="AI3073" i="2" s="1"/>
  <c r="AJ3073" i="2" s="1"/>
  <c r="AK3073" i="2" s="1"/>
  <c r="AH3225" i="2"/>
  <c r="AH3457" i="2"/>
  <c r="AI3457" i="2" s="1"/>
  <c r="AJ3457" i="2" s="1"/>
  <c r="AK3457" i="2" s="1"/>
  <c r="AH3490" i="2"/>
  <c r="AI3490" i="2" s="1"/>
  <c r="AJ3490" i="2" s="1"/>
  <c r="AK3490" i="2" s="1"/>
  <c r="AH3554" i="2"/>
  <c r="AI3554" i="2" s="1"/>
  <c r="AJ3554" i="2" s="1"/>
  <c r="AK3554" i="2" s="1"/>
  <c r="AH2827" i="2"/>
  <c r="AI2827" i="2" s="1"/>
  <c r="AJ2827" i="2" s="1"/>
  <c r="AK2827" i="2" s="1"/>
  <c r="AH3035" i="2"/>
  <c r="AI3035" i="2" s="1"/>
  <c r="AJ3035" i="2" s="1"/>
  <c r="AK3035" i="2" s="1"/>
  <c r="AH3195" i="2"/>
  <c r="AI3195" i="2" s="1"/>
  <c r="AJ3195" i="2" s="1"/>
  <c r="AK3195" i="2" s="1"/>
  <c r="AH3427" i="2"/>
  <c r="AI3427" i="2" s="1"/>
  <c r="AJ3427" i="2" s="1"/>
  <c r="AK3427" i="2" s="1"/>
  <c r="AH2981" i="2"/>
  <c r="AI2981" i="2" s="1"/>
  <c r="AJ2981" i="2" s="1"/>
  <c r="AK2981" i="2" s="1"/>
  <c r="AH3157" i="2"/>
  <c r="AI3157" i="2" s="1"/>
  <c r="AJ3157" i="2" s="1"/>
  <c r="AK3157" i="2" s="1"/>
  <c r="AH3309" i="2"/>
  <c r="AI3309" i="2" s="1"/>
  <c r="AJ3309" i="2" s="1"/>
  <c r="AK3309" i="2" s="1"/>
  <c r="AH3494" i="2"/>
  <c r="AI3494" i="2" s="1"/>
  <c r="AJ3494" i="2" s="1"/>
  <c r="AK3494" i="2" s="1"/>
  <c r="AH3558" i="2"/>
  <c r="AI3558" i="2" s="1"/>
  <c r="AJ3558" i="2" s="1"/>
  <c r="AK3558" i="2" s="1"/>
  <c r="AH2867" i="2"/>
  <c r="AH2979" i="2"/>
  <c r="AI2979" i="2" s="1"/>
  <c r="AJ2979" i="2" s="1"/>
  <c r="AK2979" i="2" s="1"/>
  <c r="AH3163" i="2"/>
  <c r="AH3283" i="2"/>
  <c r="AI3283" i="2" s="1"/>
  <c r="AJ3283" i="2" s="1"/>
  <c r="AK3283" i="2" s="1"/>
  <c r="AH3395" i="2"/>
  <c r="AI3395" i="2" s="1"/>
  <c r="AJ3395" i="2" s="1"/>
  <c r="AK3395" i="2" s="1"/>
  <c r="AH3491" i="2"/>
  <c r="AI3491" i="2" s="1"/>
  <c r="AJ3491" i="2" s="1"/>
  <c r="AK3491" i="2" s="1"/>
  <c r="AH3563" i="2"/>
  <c r="AI3563" i="2" s="1"/>
  <c r="AJ3563" i="2" s="1"/>
  <c r="AK3563" i="2" s="1"/>
  <c r="AH3463" i="2"/>
  <c r="AI3463" i="2" s="1"/>
  <c r="AJ3463" i="2" s="1"/>
  <c r="AK3463" i="2" s="1"/>
  <c r="AH3360" i="2"/>
  <c r="AI3360" i="2" s="1"/>
  <c r="AJ3360" i="2" s="1"/>
  <c r="AK3360" i="2" s="1"/>
  <c r="AH2833" i="2"/>
  <c r="AH2977" i="2"/>
  <c r="AH3081" i="2"/>
  <c r="AH3185" i="2"/>
  <c r="AI3185" i="2" s="1"/>
  <c r="AJ3185" i="2" s="1"/>
  <c r="AK3185" i="2" s="1"/>
  <c r="AH3313" i="2"/>
  <c r="AI3313" i="2" s="1"/>
  <c r="AJ3313" i="2" s="1"/>
  <c r="AK3313" i="2" s="1"/>
  <c r="AH3417" i="2"/>
  <c r="AI3417" i="2" s="1"/>
  <c r="AJ3417" i="2" s="1"/>
  <c r="AK3417" i="2" s="1"/>
  <c r="AH3545" i="2"/>
  <c r="AI3545" i="2" s="1"/>
  <c r="AJ3545" i="2" s="1"/>
  <c r="AK3545" i="2" s="1"/>
  <c r="AH3012" i="2"/>
  <c r="AH3172" i="2"/>
  <c r="AI3172" i="2" s="1"/>
  <c r="AJ3172" i="2" s="1"/>
  <c r="AK3172" i="2" s="1"/>
  <c r="AH3316" i="2"/>
  <c r="AI3316" i="2" s="1"/>
  <c r="AJ3316" i="2" s="1"/>
  <c r="AK3316" i="2" s="1"/>
  <c r="AH3484" i="2"/>
  <c r="AI3484" i="2" s="1"/>
  <c r="AJ3484" i="2" s="1"/>
  <c r="AK3484" i="2" s="1"/>
  <c r="AH2869" i="2"/>
  <c r="AI2869" i="2" s="1"/>
  <c r="AJ2869" i="2" s="1"/>
  <c r="AK2869" i="2" s="1"/>
  <c r="AH3069" i="2"/>
  <c r="AI3069" i="2" s="1"/>
  <c r="AJ3069" i="2" s="1"/>
  <c r="AK3069" i="2" s="1"/>
  <c r="AH3165" i="2"/>
  <c r="AI3165" i="2" s="1"/>
  <c r="AJ3165" i="2" s="1"/>
  <c r="AK3165" i="2" s="1"/>
  <c r="AH3349" i="2"/>
  <c r="AI3349" i="2" s="1"/>
  <c r="AJ3349" i="2" s="1"/>
  <c r="AK3349" i="2" s="1"/>
  <c r="AH3485" i="2"/>
  <c r="AI3485" i="2" s="1"/>
  <c r="AJ3485" i="2" s="1"/>
  <c r="AK3485" i="2" s="1"/>
  <c r="AH3573" i="2"/>
  <c r="AI3573" i="2" s="1"/>
  <c r="AJ3573" i="2" s="1"/>
  <c r="AK3573" i="2" s="1"/>
  <c r="AH3160" i="2"/>
  <c r="AI3160" i="2" s="1"/>
  <c r="AJ3160" i="2" s="1"/>
  <c r="AK3160" i="2" s="1"/>
  <c r="AH3161" i="2"/>
  <c r="AH3403" i="2"/>
  <c r="AI3403" i="2" s="1"/>
  <c r="AJ3403" i="2" s="1"/>
  <c r="AK3403" i="2" s="1"/>
  <c r="AH3132" i="2"/>
  <c r="AI3132" i="2" s="1"/>
  <c r="AJ3132" i="2" s="1"/>
  <c r="AK3132" i="2" s="1"/>
  <c r="AH3388" i="2"/>
  <c r="AI3388" i="2" s="1"/>
  <c r="AJ3388" i="2" s="1"/>
  <c r="AK3388" i="2" s="1"/>
  <c r="AH3540" i="2"/>
  <c r="AI3540" i="2" s="1"/>
  <c r="AJ3540" i="2" s="1"/>
  <c r="AK3540" i="2" s="1"/>
  <c r="AH3045" i="2"/>
  <c r="AI3045" i="2" s="1"/>
  <c r="AJ3045" i="2" s="1"/>
  <c r="AK3045" i="2" s="1"/>
  <c r="AH3357" i="2"/>
  <c r="AI3357" i="2" s="1"/>
  <c r="AJ3357" i="2" s="1"/>
  <c r="AK3357" i="2" s="1"/>
  <c r="AH2861" i="2"/>
  <c r="AI2861" i="2" s="1"/>
  <c r="AJ2861" i="2" s="1"/>
  <c r="AK2861" i="2" s="1"/>
  <c r="AH3271" i="2"/>
  <c r="AI3271" i="2" s="1"/>
  <c r="AJ3271" i="2" s="1"/>
  <c r="AK3271" i="2" s="1"/>
  <c r="AH3551" i="2"/>
  <c r="AI3551" i="2" s="1"/>
  <c r="AJ3551" i="2" s="1"/>
  <c r="AK3551" i="2" s="1"/>
  <c r="AH2848" i="2"/>
  <c r="AH3019" i="2"/>
  <c r="AI3019" i="2" s="1"/>
  <c r="AJ3019" i="2" s="1"/>
  <c r="AK3019" i="2" s="1"/>
  <c r="AH3400" i="2"/>
  <c r="AI3400" i="2" s="1"/>
  <c r="AJ3400" i="2" s="1"/>
  <c r="AK3400" i="2" s="1"/>
  <c r="AH3468" i="2"/>
  <c r="AI3468" i="2" s="1"/>
  <c r="AJ3468" i="2" s="1"/>
  <c r="AK3468" i="2" s="1"/>
  <c r="AH3483" i="2"/>
  <c r="AI3483" i="2" s="1"/>
  <c r="AJ3483" i="2" s="1"/>
  <c r="AK3483" i="2" s="1"/>
  <c r="AH3072" i="2"/>
  <c r="AI3072" i="2" s="1"/>
  <c r="AJ3072" i="2" s="1"/>
  <c r="AK3072" i="2" s="1"/>
  <c r="AH3344" i="2"/>
  <c r="AI3344" i="2" s="1"/>
  <c r="AJ3344" i="2" s="1"/>
  <c r="AK3344" i="2" s="1"/>
  <c r="AH3576" i="2"/>
  <c r="AI3576" i="2" s="1"/>
  <c r="AJ3576" i="2" s="1"/>
  <c r="AK3576" i="2" s="1"/>
  <c r="AH3239" i="2"/>
  <c r="AI3239" i="2" s="1"/>
  <c r="AJ3239" i="2" s="1"/>
  <c r="AK3239" i="2" s="1"/>
  <c r="AH3368" i="2"/>
  <c r="AI3368" i="2" s="1"/>
  <c r="AJ3368" i="2" s="1"/>
  <c r="AK3368" i="2" s="1"/>
  <c r="AH2836" i="2"/>
  <c r="AI2836" i="2" s="1"/>
  <c r="AJ2836" i="2" s="1"/>
  <c r="AK2836" i="2" s="1"/>
  <c r="AH3572" i="2"/>
  <c r="AI3572" i="2" s="1"/>
  <c r="AJ3572" i="2" s="1"/>
  <c r="AK3572" i="2" s="1"/>
  <c r="AH3460" i="2"/>
  <c r="AI3460" i="2" s="1"/>
  <c r="AJ3460" i="2" s="1"/>
  <c r="AK3460" i="2" s="1"/>
  <c r="AH3936" i="2"/>
  <c r="AH793" i="2"/>
  <c r="AI793" i="2" s="1"/>
  <c r="AJ793" i="2" s="1"/>
  <c r="AK793" i="2" s="1"/>
  <c r="AH941" i="2"/>
  <c r="AI941" i="2" s="1"/>
  <c r="AJ941" i="2" s="1"/>
  <c r="AK941" i="2" s="1"/>
  <c r="AH1847" i="2"/>
  <c r="AI1847" i="2" s="1"/>
  <c r="AJ1847" i="2" s="1"/>
  <c r="AK1847" i="2" s="1"/>
  <c r="AH2667" i="2"/>
  <c r="AH2673" i="2"/>
  <c r="AI2673" i="2" s="1"/>
  <c r="AJ2673" i="2" s="1"/>
  <c r="AK2673" i="2" s="1"/>
  <c r="AH2676" i="2"/>
  <c r="AH3978" i="2"/>
  <c r="AI3978" i="2" s="1"/>
  <c r="AJ3978" i="2" s="1"/>
  <c r="AK3978" i="2" s="1"/>
  <c r="AH1207" i="2"/>
  <c r="AI1207" i="2" s="1"/>
  <c r="AJ1207" i="2" s="1"/>
  <c r="AK1207" i="2" s="1"/>
  <c r="AH3902" i="2"/>
  <c r="AI3902" i="2" s="1"/>
  <c r="AJ3902" i="2" s="1"/>
  <c r="AK3902" i="2" s="1"/>
  <c r="AH1591" i="2"/>
  <c r="AI1591" i="2" s="1"/>
  <c r="AJ1591" i="2" s="1"/>
  <c r="AK1591" i="2" s="1"/>
  <c r="AH2711" i="2"/>
  <c r="AH2698" i="2"/>
  <c r="AI2698" i="2" s="1"/>
  <c r="AJ2698" i="2" s="1"/>
  <c r="AK2698" i="2" s="1"/>
  <c r="AH2669" i="2"/>
  <c r="AI2669" i="2" s="1"/>
  <c r="AJ2669" i="2" s="1"/>
  <c r="AK2669" i="2" s="1"/>
  <c r="AH3959" i="2"/>
  <c r="AI3959" i="2" s="1"/>
  <c r="AJ3959" i="2" s="1"/>
  <c r="AK3959" i="2" s="1"/>
  <c r="AH951" i="2"/>
  <c r="AI951" i="2" s="1"/>
  <c r="AJ951" i="2" s="1"/>
  <c r="AK951" i="2" s="1"/>
  <c r="AH714" i="2"/>
  <c r="AI714" i="2" s="1"/>
  <c r="AJ714" i="2" s="1"/>
  <c r="AK714" i="2" s="1"/>
  <c r="AH1371" i="2"/>
  <c r="AI1371" i="2" s="1"/>
  <c r="AJ1371" i="2" s="1"/>
  <c r="AK1371" i="2" s="1"/>
  <c r="AH1216" i="2"/>
  <c r="AI1216" i="2" s="1"/>
  <c r="AJ1216" i="2" s="1"/>
  <c r="AK1216" i="2" s="1"/>
  <c r="AH1296" i="2"/>
  <c r="AI1296" i="2" s="1"/>
  <c r="AJ1296" i="2" s="1"/>
  <c r="AK1296" i="2" s="1"/>
  <c r="AH1027" i="2"/>
  <c r="AI1027" i="2" s="1"/>
  <c r="AJ1027" i="2" s="1"/>
  <c r="AK1027" i="2" s="1"/>
  <c r="AH1091" i="2"/>
  <c r="AI1091" i="2" s="1"/>
  <c r="AJ1091" i="2" s="1"/>
  <c r="AK1091" i="2" s="1"/>
  <c r="AH1291" i="2"/>
  <c r="AI1291" i="2" s="1"/>
  <c r="AJ1291" i="2" s="1"/>
  <c r="AK1291" i="2" s="1"/>
  <c r="AH1563" i="2"/>
  <c r="AI1563" i="2" s="1"/>
  <c r="AJ1563" i="2" s="1"/>
  <c r="AK1563" i="2" s="1"/>
  <c r="AH1627" i="2"/>
  <c r="AI1627" i="2" s="1"/>
  <c r="AJ1627" i="2" s="1"/>
  <c r="AK1627" i="2" s="1"/>
  <c r="AH1691" i="2"/>
  <c r="AI1691" i="2" s="1"/>
  <c r="AJ1691" i="2" s="1"/>
  <c r="AK1691" i="2" s="1"/>
  <c r="AH1755" i="2"/>
  <c r="AI1755" i="2" s="1"/>
  <c r="AJ1755" i="2" s="1"/>
  <c r="AK1755" i="2" s="1"/>
  <c r="AH1827" i="2"/>
  <c r="AI1827" i="2" s="1"/>
  <c r="AJ1827" i="2" s="1"/>
  <c r="AK1827" i="2" s="1"/>
  <c r="AH1899" i="2"/>
  <c r="AI1899" i="2" s="1"/>
  <c r="AJ1899" i="2" s="1"/>
  <c r="AK1899" i="2" s="1"/>
  <c r="AH370" i="2"/>
  <c r="AI370" i="2" s="1"/>
  <c r="AJ370" i="2" s="1"/>
  <c r="AK370" i="2" s="1"/>
  <c r="AH434" i="2"/>
  <c r="AI434" i="2" s="1"/>
  <c r="AJ434" i="2" s="1"/>
  <c r="AK434" i="2" s="1"/>
  <c r="AH586" i="2"/>
  <c r="AI586" i="2" s="1"/>
  <c r="AJ586" i="2" s="1"/>
  <c r="AK586" i="2" s="1"/>
  <c r="AH1971" i="2"/>
  <c r="AI1971" i="2" s="1"/>
  <c r="AJ1971" i="2" s="1"/>
  <c r="AK1971" i="2" s="1"/>
  <c r="AH2035" i="2"/>
  <c r="AI2035" i="2" s="1"/>
  <c r="AJ2035" i="2" s="1"/>
  <c r="AK2035" i="2" s="1"/>
  <c r="AH1306" i="2"/>
  <c r="AI1306" i="2" s="1"/>
  <c r="AJ1306" i="2" s="1"/>
  <c r="AK1306" i="2" s="1"/>
  <c r="AH1386" i="2"/>
  <c r="AI1386" i="2" s="1"/>
  <c r="AJ1386" i="2" s="1"/>
  <c r="AK1386" i="2" s="1"/>
  <c r="AH1450" i="2"/>
  <c r="AH1514" i="2"/>
  <c r="AI1514" i="2" s="1"/>
  <c r="AJ1514" i="2" s="1"/>
  <c r="AK1514" i="2" s="1"/>
  <c r="AH1578" i="2"/>
  <c r="AI1578" i="2" s="1"/>
  <c r="AJ1578" i="2" s="1"/>
  <c r="AK1578" i="2" s="1"/>
  <c r="AH2048" i="2"/>
  <c r="AI2048" i="2" s="1"/>
  <c r="AJ2048" i="2" s="1"/>
  <c r="AK2048" i="2" s="1"/>
  <c r="AH1974" i="2"/>
  <c r="AH2038" i="2"/>
  <c r="AI2038" i="2" s="1"/>
  <c r="AJ2038" i="2" s="1"/>
  <c r="AK2038" i="2" s="1"/>
  <c r="AH2036" i="2"/>
  <c r="AI2036" i="2" s="1"/>
  <c r="AJ2036" i="2" s="1"/>
  <c r="AK2036" i="2" s="1"/>
  <c r="AH1637" i="2"/>
  <c r="AI1637" i="2" s="1"/>
  <c r="AJ1637" i="2" s="1"/>
  <c r="AK1637" i="2" s="1"/>
  <c r="AH1733" i="2"/>
  <c r="AI1733" i="2" s="1"/>
  <c r="AJ1733" i="2" s="1"/>
  <c r="AK1733" i="2" s="1"/>
  <c r="AH1805" i="2"/>
  <c r="AI1805" i="2" s="1"/>
  <c r="AJ1805" i="2" s="1"/>
  <c r="AK1805" i="2" s="1"/>
  <c r="AH1869" i="2"/>
  <c r="AI1869" i="2" s="1"/>
  <c r="AJ1869" i="2" s="1"/>
  <c r="AK1869" i="2" s="1"/>
  <c r="AH1941" i="2"/>
  <c r="AH2005" i="2"/>
  <c r="AI2005" i="2" s="1"/>
  <c r="AJ2005" i="2" s="1"/>
  <c r="AK2005" i="2" s="1"/>
  <c r="AH1618" i="2"/>
  <c r="AH1682" i="2"/>
  <c r="AI1682" i="2" s="1"/>
  <c r="AJ1682" i="2" s="1"/>
  <c r="AK1682" i="2" s="1"/>
  <c r="AH1746" i="2"/>
  <c r="AI1746" i="2" s="1"/>
  <c r="AJ1746" i="2" s="1"/>
  <c r="AK1746" i="2" s="1"/>
  <c r="AH1810" i="2"/>
  <c r="AI1810" i="2" s="1"/>
  <c r="AJ1810" i="2" s="1"/>
  <c r="AK1810" i="2" s="1"/>
  <c r="AH1874" i="2"/>
  <c r="AI1874" i="2" s="1"/>
  <c r="AJ1874" i="2" s="1"/>
  <c r="AK1874" i="2" s="1"/>
  <c r="AH1938" i="2"/>
  <c r="AI1938" i="2" s="1"/>
  <c r="AJ1938" i="2" s="1"/>
  <c r="AK1938" i="2" s="1"/>
  <c r="AH2002" i="2"/>
  <c r="AI2002" i="2" s="1"/>
  <c r="AJ2002" i="2" s="1"/>
  <c r="AK2002" i="2" s="1"/>
  <c r="AH712" i="2"/>
  <c r="AI712" i="2" s="1"/>
  <c r="AJ712" i="2" s="1"/>
  <c r="AK712" i="2" s="1"/>
  <c r="AH3960" i="2"/>
  <c r="AI3960" i="2" s="1"/>
  <c r="AJ3960" i="2" s="1"/>
  <c r="AK3960" i="2" s="1"/>
  <c r="AH3781" i="2"/>
  <c r="AI3781" i="2" s="1"/>
  <c r="AJ3781" i="2" s="1"/>
  <c r="AK3781" i="2" s="1"/>
  <c r="AH3925" i="2"/>
  <c r="AH784" i="2"/>
  <c r="AI784" i="2" s="1"/>
  <c r="AJ784" i="2" s="1"/>
  <c r="AK784" i="2" s="1"/>
  <c r="AH1096" i="2"/>
  <c r="AI1096" i="2" s="1"/>
  <c r="AJ1096" i="2" s="1"/>
  <c r="AK1096" i="2" s="1"/>
  <c r="AH1328" i="2"/>
  <c r="AI1328" i="2" s="1"/>
  <c r="AJ1328" i="2" s="1"/>
  <c r="AK1328" i="2" s="1"/>
  <c r="AH1424" i="2"/>
  <c r="AI1424" i="2" s="1"/>
  <c r="AJ1424" i="2" s="1"/>
  <c r="AK1424" i="2" s="1"/>
  <c r="AH1496" i="2"/>
  <c r="AI1496" i="2" s="1"/>
  <c r="AJ1496" i="2" s="1"/>
  <c r="AK1496" i="2" s="1"/>
  <c r="AH1560" i="2"/>
  <c r="AH1624" i="2"/>
  <c r="AI1624" i="2" s="1"/>
  <c r="AJ1624" i="2" s="1"/>
  <c r="AK1624" i="2" s="1"/>
  <c r="AH1688" i="2"/>
  <c r="AH1752" i="2"/>
  <c r="AI1752" i="2" s="1"/>
  <c r="AJ1752" i="2" s="1"/>
  <c r="AK1752" i="2" s="1"/>
  <c r="AH1816" i="2"/>
  <c r="AI1816" i="2" s="1"/>
  <c r="AJ1816" i="2" s="1"/>
  <c r="AK1816" i="2" s="1"/>
  <c r="AH1880" i="2"/>
  <c r="AI1880" i="2" s="1"/>
  <c r="AJ1880" i="2" s="1"/>
  <c r="AK1880" i="2" s="1"/>
  <c r="AH1944" i="2"/>
  <c r="AI1944" i="2" s="1"/>
  <c r="AJ1944" i="2" s="1"/>
  <c r="AK1944" i="2" s="1"/>
  <c r="AH345" i="2"/>
  <c r="AH433" i="2"/>
  <c r="AI433" i="2" s="1"/>
  <c r="AJ433" i="2" s="1"/>
  <c r="AK433" i="2" s="1"/>
  <c r="AH497" i="2"/>
  <c r="AI497" i="2" s="1"/>
  <c r="AJ497" i="2" s="1"/>
  <c r="AK497" i="2" s="1"/>
  <c r="AH561" i="2"/>
  <c r="AI561" i="2" s="1"/>
  <c r="AJ561" i="2" s="1"/>
  <c r="AK561" i="2" s="1"/>
  <c r="AH625" i="2"/>
  <c r="AI625" i="2" s="1"/>
  <c r="AJ625" i="2" s="1"/>
  <c r="AK625" i="2" s="1"/>
  <c r="AH689" i="2"/>
  <c r="AH753" i="2"/>
  <c r="AH817" i="2"/>
  <c r="AH881" i="2"/>
  <c r="AI881" i="2" s="1"/>
  <c r="AJ881" i="2" s="1"/>
  <c r="AK881" i="2" s="1"/>
  <c r="AH945" i="2"/>
  <c r="AH1009" i="2"/>
  <c r="AI1009" i="2" s="1"/>
  <c r="AJ1009" i="2" s="1"/>
  <c r="AK1009" i="2" s="1"/>
  <c r="AH1097" i="2"/>
  <c r="AI1097" i="2" s="1"/>
  <c r="AJ1097" i="2" s="1"/>
  <c r="AK1097" i="2" s="1"/>
  <c r="AH1169" i="2"/>
  <c r="AI1169" i="2" s="1"/>
  <c r="AJ1169" i="2" s="1"/>
  <c r="AK1169" i="2" s="1"/>
  <c r="AH1249" i="2"/>
  <c r="AI1249" i="2" s="1"/>
  <c r="AJ1249" i="2" s="1"/>
  <c r="AK1249" i="2" s="1"/>
  <c r="AH1329" i="2"/>
  <c r="AI1329" i="2" s="1"/>
  <c r="AJ1329" i="2" s="1"/>
  <c r="AK1329" i="2" s="1"/>
  <c r="AH1409" i="2"/>
  <c r="AI1409" i="2" s="1"/>
  <c r="AJ1409" i="2" s="1"/>
  <c r="AK1409" i="2" s="1"/>
  <c r="AH1537" i="2"/>
  <c r="AH1633" i="2"/>
  <c r="AH1729" i="2"/>
  <c r="AI1729" i="2" s="1"/>
  <c r="AJ1729" i="2" s="1"/>
  <c r="AK1729" i="2" s="1"/>
  <c r="AH1833" i="2"/>
  <c r="AH1921" i="2"/>
  <c r="AI1921" i="2" s="1"/>
  <c r="AJ1921" i="2" s="1"/>
  <c r="AK1921" i="2" s="1"/>
  <c r="AH2001" i="2"/>
  <c r="AH1958" i="2"/>
  <c r="AI1958" i="2" s="1"/>
  <c r="AJ1958" i="2" s="1"/>
  <c r="AK1958" i="2" s="1"/>
  <c r="AH3839" i="2"/>
  <c r="AI3839" i="2" s="1"/>
  <c r="AJ3839" i="2" s="1"/>
  <c r="AK3839" i="2" s="1"/>
  <c r="AH3787" i="2"/>
  <c r="AI3787" i="2" s="1"/>
  <c r="AJ3787" i="2" s="1"/>
  <c r="AK3787" i="2" s="1"/>
  <c r="AH3851" i="2"/>
  <c r="AH3915" i="2"/>
  <c r="AH3979" i="2"/>
  <c r="AI3979" i="2" s="1"/>
  <c r="AJ3979" i="2" s="1"/>
  <c r="AK3979" i="2" s="1"/>
  <c r="AH381" i="2"/>
  <c r="AI381" i="2" s="1"/>
  <c r="AJ381" i="2" s="1"/>
  <c r="AK381" i="2" s="1"/>
  <c r="AH445" i="2"/>
  <c r="AI445" i="2" s="1"/>
  <c r="AJ445" i="2" s="1"/>
  <c r="AK445" i="2" s="1"/>
  <c r="AH398" i="2"/>
  <c r="AI398" i="2" s="1"/>
  <c r="AJ398" i="2" s="1"/>
  <c r="AK398" i="2" s="1"/>
  <c r="AH462" i="2"/>
  <c r="AI462" i="2" s="1"/>
  <c r="AJ462" i="2" s="1"/>
  <c r="AK462" i="2" s="1"/>
  <c r="AH526" i="2"/>
  <c r="AH590" i="2"/>
  <c r="AI590" i="2" s="1"/>
  <c r="AJ590" i="2" s="1"/>
  <c r="AK590" i="2" s="1"/>
  <c r="AH509" i="2"/>
  <c r="AI509" i="2" s="1"/>
  <c r="AJ509" i="2" s="1"/>
  <c r="AK509" i="2" s="1"/>
  <c r="AH573" i="2"/>
  <c r="AI573" i="2" s="1"/>
  <c r="AJ573" i="2" s="1"/>
  <c r="AK573" i="2" s="1"/>
  <c r="AH637" i="2"/>
  <c r="AI637" i="2" s="1"/>
  <c r="AJ637" i="2" s="1"/>
  <c r="AK637" i="2" s="1"/>
  <c r="AH701" i="2"/>
  <c r="AI701" i="2" s="1"/>
  <c r="AJ701" i="2" s="1"/>
  <c r="AK701" i="2" s="1"/>
  <c r="AH765" i="2"/>
  <c r="AI765" i="2" s="1"/>
  <c r="AJ765" i="2" s="1"/>
  <c r="AK765" i="2" s="1"/>
  <c r="AH829" i="2"/>
  <c r="AI829" i="2" s="1"/>
  <c r="AJ829" i="2" s="1"/>
  <c r="AK829" i="2" s="1"/>
  <c r="AH893" i="2"/>
  <c r="AI893" i="2" s="1"/>
  <c r="AJ893" i="2" s="1"/>
  <c r="AK893" i="2" s="1"/>
  <c r="AH965" i="2"/>
  <c r="AH1029" i="2"/>
  <c r="AI1029" i="2" s="1"/>
  <c r="AJ1029" i="2" s="1"/>
  <c r="AK1029" i="2" s="1"/>
  <c r="AH1093" i="2"/>
  <c r="AH614" i="2"/>
  <c r="AI614" i="2" s="1"/>
  <c r="AJ614" i="2" s="1"/>
  <c r="AK614" i="2" s="1"/>
  <c r="AH678" i="2"/>
  <c r="AI678" i="2" s="1"/>
  <c r="AJ678" i="2" s="1"/>
  <c r="AK678" i="2" s="1"/>
  <c r="AH742" i="2"/>
  <c r="AI742" i="2" s="1"/>
  <c r="AJ742" i="2" s="1"/>
  <c r="AK742" i="2" s="1"/>
  <c r="AH806" i="2"/>
  <c r="AI806" i="2" s="1"/>
  <c r="AJ806" i="2" s="1"/>
  <c r="AK806" i="2" s="1"/>
  <c r="AH870" i="2"/>
  <c r="AI870" i="2" s="1"/>
  <c r="AJ870" i="2" s="1"/>
  <c r="AK870" i="2" s="1"/>
  <c r="AH934" i="2"/>
  <c r="AI934" i="2" s="1"/>
  <c r="AJ934" i="2" s="1"/>
  <c r="AK934" i="2" s="1"/>
  <c r="AH998" i="2"/>
  <c r="AI998" i="2" s="1"/>
  <c r="AJ998" i="2" s="1"/>
  <c r="AK998" i="2" s="1"/>
  <c r="AH1062" i="2"/>
  <c r="AI1062" i="2" s="1"/>
  <c r="AJ1062" i="2" s="1"/>
  <c r="AK1062" i="2" s="1"/>
  <c r="AH1126" i="2"/>
  <c r="AI1126" i="2" s="1"/>
  <c r="AJ1126" i="2" s="1"/>
  <c r="AK1126" i="2" s="1"/>
  <c r="AH1190" i="2"/>
  <c r="AI1190" i="2" s="1"/>
  <c r="AJ1190" i="2" s="1"/>
  <c r="AK1190" i="2" s="1"/>
  <c r="AH1254" i="2"/>
  <c r="AI1254" i="2" s="1"/>
  <c r="AJ1254" i="2" s="1"/>
  <c r="AK1254" i="2" s="1"/>
  <c r="AH1181" i="2"/>
  <c r="AI1181" i="2" s="1"/>
  <c r="AJ1181" i="2" s="1"/>
  <c r="AK1181" i="2" s="1"/>
  <c r="AH1245" i="2"/>
  <c r="AI1245" i="2" s="1"/>
  <c r="AJ1245" i="2" s="1"/>
  <c r="AK1245" i="2" s="1"/>
  <c r="AH1325" i="2"/>
  <c r="AI1325" i="2" s="1"/>
  <c r="AJ1325" i="2" s="1"/>
  <c r="AK1325" i="2" s="1"/>
  <c r="AH1405" i="2"/>
  <c r="AI1405" i="2" s="1"/>
  <c r="AJ1405" i="2" s="1"/>
  <c r="AK1405" i="2" s="1"/>
  <c r="AH1485" i="2"/>
  <c r="AI1485" i="2" s="1"/>
  <c r="AJ1485" i="2" s="1"/>
  <c r="AK1485" i="2" s="1"/>
  <c r="AH1573" i="2"/>
  <c r="AH1294" i="2"/>
  <c r="AI1294" i="2" s="1"/>
  <c r="AJ1294" i="2" s="1"/>
  <c r="AK1294" i="2" s="1"/>
  <c r="AH1358" i="2"/>
  <c r="AI1358" i="2" s="1"/>
  <c r="AJ1358" i="2" s="1"/>
  <c r="AK1358" i="2" s="1"/>
  <c r="AH1422" i="2"/>
  <c r="AI1422" i="2" s="1"/>
  <c r="AJ1422" i="2" s="1"/>
  <c r="AK1422" i="2" s="1"/>
  <c r="AH1486" i="2"/>
  <c r="AI1486" i="2" s="1"/>
  <c r="AJ1486" i="2" s="1"/>
  <c r="AK1486" i="2" s="1"/>
  <c r="AH1550" i="2"/>
  <c r="AI1550" i="2" s="1"/>
  <c r="AJ1550" i="2" s="1"/>
  <c r="AK1550" i="2" s="1"/>
  <c r="AH1614" i="2"/>
  <c r="AI1614" i="2" s="1"/>
  <c r="AJ1614" i="2" s="1"/>
  <c r="AK1614" i="2" s="1"/>
  <c r="AH1678" i="2"/>
  <c r="AI1678" i="2" s="1"/>
  <c r="AJ1678" i="2" s="1"/>
  <c r="AK1678" i="2" s="1"/>
  <c r="AH1742" i="2"/>
  <c r="AI1742" i="2" s="1"/>
  <c r="AJ1742" i="2" s="1"/>
  <c r="AK1742" i="2" s="1"/>
  <c r="AH1806" i="2"/>
  <c r="AI1806" i="2" s="1"/>
  <c r="AJ1806" i="2" s="1"/>
  <c r="AK1806" i="2" s="1"/>
  <c r="AH1870" i="2"/>
  <c r="AI1870" i="2" s="1"/>
  <c r="AJ1870" i="2" s="1"/>
  <c r="AK1870" i="2" s="1"/>
  <c r="AH388" i="2"/>
  <c r="AI388" i="2" s="1"/>
  <c r="AJ388" i="2" s="1"/>
  <c r="AK388" i="2" s="1"/>
  <c r="AH452" i="2"/>
  <c r="AH516" i="2"/>
  <c r="AI516" i="2" s="1"/>
  <c r="AJ516" i="2" s="1"/>
  <c r="AK516" i="2" s="1"/>
  <c r="AH580" i="2"/>
  <c r="AI580" i="2" s="1"/>
  <c r="AJ580" i="2" s="1"/>
  <c r="AK580" i="2" s="1"/>
  <c r="AH644" i="2"/>
  <c r="AI644" i="2" s="1"/>
  <c r="AJ644" i="2" s="1"/>
  <c r="AK644" i="2" s="1"/>
  <c r="AH708" i="2"/>
  <c r="AH772" i="2"/>
  <c r="AH836" i="2"/>
  <c r="AI836" i="2" s="1"/>
  <c r="AJ836" i="2" s="1"/>
  <c r="AK836" i="2" s="1"/>
  <c r="AH900" i="2"/>
  <c r="AI900" i="2" s="1"/>
  <c r="AJ900" i="2" s="1"/>
  <c r="AK900" i="2" s="1"/>
  <c r="AH964" i="2"/>
  <c r="AI964" i="2" s="1"/>
  <c r="AJ964" i="2" s="1"/>
  <c r="AK964" i="2" s="1"/>
  <c r="AH3748" i="2"/>
  <c r="AI3748" i="2" s="1"/>
  <c r="AJ3748" i="2" s="1"/>
  <c r="AK3748" i="2" s="1"/>
  <c r="AH3876" i="2"/>
  <c r="AI3876" i="2" s="1"/>
  <c r="AJ3876" i="2" s="1"/>
  <c r="AK3876" i="2" s="1"/>
  <c r="AH1020" i="2"/>
  <c r="AH1084" i="2"/>
  <c r="AH1148" i="2"/>
  <c r="AH1212" i="2"/>
  <c r="AH1276" i="2"/>
  <c r="AI1276" i="2" s="1"/>
  <c r="AJ1276" i="2" s="1"/>
  <c r="AK1276" i="2" s="1"/>
  <c r="AH1340" i="2"/>
  <c r="AI1340" i="2" s="1"/>
  <c r="AJ1340" i="2" s="1"/>
  <c r="AK1340" i="2" s="1"/>
  <c r="AH1404" i="2"/>
  <c r="AI1404" i="2" s="1"/>
  <c r="AJ1404" i="2" s="1"/>
  <c r="AK1404" i="2" s="1"/>
  <c r="AH1468" i="2"/>
  <c r="AI1468" i="2" s="1"/>
  <c r="AJ1468" i="2" s="1"/>
  <c r="AK1468" i="2" s="1"/>
  <c r="AH1532" i="2"/>
  <c r="AI1532" i="2" s="1"/>
  <c r="AJ1532" i="2" s="1"/>
  <c r="AK1532" i="2" s="1"/>
  <c r="AH1596" i="2"/>
  <c r="AI1596" i="2" s="1"/>
  <c r="AJ1596" i="2" s="1"/>
  <c r="AK1596" i="2" s="1"/>
  <c r="AH1660" i="2"/>
  <c r="AI1660" i="2" s="1"/>
  <c r="AJ1660" i="2" s="1"/>
  <c r="AK1660" i="2" s="1"/>
  <c r="AH1724" i="2"/>
  <c r="AI1724" i="2" s="1"/>
  <c r="AJ1724" i="2" s="1"/>
  <c r="AK1724" i="2" s="1"/>
  <c r="AH1788" i="2"/>
  <c r="AI1788" i="2" s="1"/>
  <c r="AJ1788" i="2" s="1"/>
  <c r="AK1788" i="2" s="1"/>
  <c r="AH1852" i="2"/>
  <c r="AI1852" i="2" s="1"/>
  <c r="AJ1852" i="2" s="1"/>
  <c r="AK1852" i="2" s="1"/>
  <c r="AH1916" i="2"/>
  <c r="AI1916" i="2" s="1"/>
  <c r="AJ1916" i="2" s="1"/>
  <c r="AK1916" i="2" s="1"/>
  <c r="AH1980" i="2"/>
  <c r="AI1980" i="2" s="1"/>
  <c r="AJ1980" i="2" s="1"/>
  <c r="AK1980" i="2" s="1"/>
  <c r="AH3821" i="2"/>
  <c r="AH3774" i="2"/>
  <c r="AI3774" i="2" s="1"/>
  <c r="AJ3774" i="2" s="1"/>
  <c r="AK3774" i="2" s="1"/>
  <c r="AH3878" i="2"/>
  <c r="AI3878" i="2" s="1"/>
  <c r="AJ3878" i="2" s="1"/>
  <c r="AK3878" i="2" s="1"/>
  <c r="AH3842" i="2"/>
  <c r="AI3842" i="2" s="1"/>
  <c r="AJ3842" i="2" s="1"/>
  <c r="AK3842" i="2" s="1"/>
  <c r="AH3857" i="2"/>
  <c r="AI3857" i="2" s="1"/>
  <c r="AJ3857" i="2" s="1"/>
  <c r="AK3857" i="2" s="1"/>
  <c r="AH3634" i="2"/>
  <c r="AI3634" i="2" s="1"/>
  <c r="AJ3634" i="2" s="1"/>
  <c r="AK3634" i="2" s="1"/>
  <c r="AH2761" i="2"/>
  <c r="AG2761" i="2"/>
  <c r="AH2968" i="2"/>
  <c r="AG2968" i="2"/>
  <c r="AH3128" i="2"/>
  <c r="AG3128" i="2"/>
  <c r="AH3631" i="2"/>
  <c r="AI3631" i="2" s="1"/>
  <c r="AJ3631" i="2" s="1"/>
  <c r="AK3631" i="2" s="1"/>
  <c r="AG2759" i="2"/>
  <c r="AH2759" i="2"/>
  <c r="AG2790" i="2"/>
  <c r="AH2790" i="2"/>
  <c r="AH3614" i="2"/>
  <c r="AI3614" i="2" s="1"/>
  <c r="AJ3614" i="2" s="1"/>
  <c r="AK3614" i="2" s="1"/>
  <c r="AH3643" i="2"/>
  <c r="AI3643" i="2" s="1"/>
  <c r="AJ3643" i="2" s="1"/>
  <c r="AK3643" i="2" s="1"/>
  <c r="AH2787" i="2"/>
  <c r="AG2787" i="2"/>
  <c r="AH3644" i="2"/>
  <c r="AI3644" i="2" s="1"/>
  <c r="AJ3644" i="2" s="1"/>
  <c r="AK3644" i="2" s="1"/>
  <c r="AH2780" i="2"/>
  <c r="AG2780" i="2"/>
  <c r="AH3228" i="2"/>
  <c r="AG3228" i="2"/>
  <c r="AH3651" i="2"/>
  <c r="AI3651" i="2" s="1"/>
  <c r="AJ3651" i="2" s="1"/>
  <c r="AK3651" i="2" s="1"/>
  <c r="AH2914" i="2"/>
  <c r="AI2914" i="2" s="1"/>
  <c r="AJ2914" i="2" s="1"/>
  <c r="AK2914" i="2" s="1"/>
  <c r="AH2978" i="2"/>
  <c r="AI2978" i="2" s="1"/>
  <c r="AJ2978" i="2" s="1"/>
  <c r="AK2978" i="2" s="1"/>
  <c r="AH3170" i="2"/>
  <c r="AI3170" i="2" s="1"/>
  <c r="AJ3170" i="2" s="1"/>
  <c r="AK3170" i="2" s="1"/>
  <c r="AH3234" i="2"/>
  <c r="AI3234" i="2" s="1"/>
  <c r="AJ3234" i="2" s="1"/>
  <c r="AK3234" i="2" s="1"/>
  <c r="AH3298" i="2"/>
  <c r="AI3298" i="2" s="1"/>
  <c r="AJ3298" i="2" s="1"/>
  <c r="AK3298" i="2" s="1"/>
  <c r="AH3362" i="2"/>
  <c r="AI3362" i="2" s="1"/>
  <c r="AJ3362" i="2" s="1"/>
  <c r="AK3362" i="2" s="1"/>
  <c r="AH3426" i="2"/>
  <c r="AH2814" i="2"/>
  <c r="AI2814" i="2" s="1"/>
  <c r="AJ2814" i="2" s="1"/>
  <c r="AK2814" i="2" s="1"/>
  <c r="AH2878" i="2"/>
  <c r="AI2878" i="2" s="1"/>
  <c r="AJ2878" i="2" s="1"/>
  <c r="AK2878" i="2" s="1"/>
  <c r="AH2942" i="2"/>
  <c r="AI2942" i="2" s="1"/>
  <c r="AJ2942" i="2" s="1"/>
  <c r="AK2942" i="2" s="1"/>
  <c r="AH3006" i="2"/>
  <c r="AI3006" i="2" s="1"/>
  <c r="AJ3006" i="2" s="1"/>
  <c r="AK3006" i="2" s="1"/>
  <c r="AH3070" i="2"/>
  <c r="AI3070" i="2" s="1"/>
  <c r="AJ3070" i="2" s="1"/>
  <c r="AK3070" i="2" s="1"/>
  <c r="AH3134" i="2"/>
  <c r="AI3134" i="2" s="1"/>
  <c r="AJ3134" i="2" s="1"/>
  <c r="AK3134" i="2" s="1"/>
  <c r="AH3198" i="2"/>
  <c r="AI3198" i="2" s="1"/>
  <c r="AJ3198" i="2" s="1"/>
  <c r="AK3198" i="2" s="1"/>
  <c r="AH3262" i="2"/>
  <c r="AI3262" i="2" s="1"/>
  <c r="AJ3262" i="2" s="1"/>
  <c r="AK3262" i="2" s="1"/>
  <c r="AH3326" i="2"/>
  <c r="AI3326" i="2" s="1"/>
  <c r="AJ3326" i="2" s="1"/>
  <c r="AK3326" i="2" s="1"/>
  <c r="AH3390" i="2"/>
  <c r="AI3390" i="2" s="1"/>
  <c r="AJ3390" i="2" s="1"/>
  <c r="AK3390" i="2" s="1"/>
  <c r="AH3454" i="2"/>
  <c r="AI3454" i="2" s="1"/>
  <c r="AJ3454" i="2" s="1"/>
  <c r="AK3454" i="2" s="1"/>
  <c r="AH2863" i="2"/>
  <c r="AI2863" i="2" s="1"/>
  <c r="AJ2863" i="2" s="1"/>
  <c r="AK2863" i="2" s="1"/>
  <c r="AH2943" i="2"/>
  <c r="AI2943" i="2" s="1"/>
  <c r="AJ2943" i="2" s="1"/>
  <c r="AK2943" i="2" s="1"/>
  <c r="AH3031" i="2"/>
  <c r="AI3031" i="2" s="1"/>
  <c r="AJ3031" i="2" s="1"/>
  <c r="AK3031" i="2" s="1"/>
  <c r="AH3119" i="2"/>
  <c r="AI3119" i="2" s="1"/>
  <c r="AJ3119" i="2" s="1"/>
  <c r="AK3119" i="2" s="1"/>
  <c r="AH3199" i="2"/>
  <c r="AI3199" i="2" s="1"/>
  <c r="AJ3199" i="2" s="1"/>
  <c r="AK3199" i="2" s="1"/>
  <c r="AH3287" i="2"/>
  <c r="AI3287" i="2" s="1"/>
  <c r="AJ3287" i="2" s="1"/>
  <c r="AK3287" i="2" s="1"/>
  <c r="AH3375" i="2"/>
  <c r="AI3375" i="2" s="1"/>
  <c r="AJ3375" i="2" s="1"/>
  <c r="AK3375" i="2" s="1"/>
  <c r="AH3455" i="2"/>
  <c r="AI3455" i="2" s="1"/>
  <c r="AJ3455" i="2" s="1"/>
  <c r="AK3455" i="2" s="1"/>
  <c r="AH2937" i="2"/>
  <c r="AI2937" i="2" s="1"/>
  <c r="AJ2937" i="2" s="1"/>
  <c r="AK2937" i="2" s="1"/>
  <c r="AH3097" i="2"/>
  <c r="AH3241" i="2"/>
  <c r="AH3473" i="2"/>
  <c r="AI3473" i="2" s="1"/>
  <c r="AJ3473" i="2" s="1"/>
  <c r="AK3473" i="2" s="1"/>
  <c r="AH3498" i="2"/>
  <c r="AI3498" i="2" s="1"/>
  <c r="AJ3498" i="2" s="1"/>
  <c r="AK3498" i="2" s="1"/>
  <c r="AH3562" i="2"/>
  <c r="AI3562" i="2" s="1"/>
  <c r="AJ3562" i="2" s="1"/>
  <c r="AK3562" i="2" s="1"/>
  <c r="AH2835" i="2"/>
  <c r="AI2835" i="2" s="1"/>
  <c r="AJ2835" i="2" s="1"/>
  <c r="AK2835" i="2" s="1"/>
  <c r="AH3043" i="2"/>
  <c r="AI3043" i="2" s="1"/>
  <c r="AJ3043" i="2" s="1"/>
  <c r="AK3043" i="2" s="1"/>
  <c r="AH3219" i="2"/>
  <c r="AI3219" i="2" s="1"/>
  <c r="AJ3219" i="2" s="1"/>
  <c r="AK3219" i="2" s="1"/>
  <c r="AH3451" i="2"/>
  <c r="AH2997" i="2"/>
  <c r="AI2997" i="2" s="1"/>
  <c r="AJ2997" i="2" s="1"/>
  <c r="AK2997" i="2" s="1"/>
  <c r="AH3181" i="2"/>
  <c r="AI3181" i="2" s="1"/>
  <c r="AJ3181" i="2" s="1"/>
  <c r="AK3181" i="2" s="1"/>
  <c r="AH3365" i="2"/>
  <c r="AI3365" i="2" s="1"/>
  <c r="AJ3365" i="2" s="1"/>
  <c r="AK3365" i="2" s="1"/>
  <c r="AH3502" i="2"/>
  <c r="AI3502" i="2" s="1"/>
  <c r="AJ3502" i="2" s="1"/>
  <c r="AK3502" i="2" s="1"/>
  <c r="AH3566" i="2"/>
  <c r="AI3566" i="2" s="1"/>
  <c r="AJ3566" i="2" s="1"/>
  <c r="AK3566" i="2" s="1"/>
  <c r="AH2875" i="2"/>
  <c r="AI2875" i="2" s="1"/>
  <c r="AJ2875" i="2" s="1"/>
  <c r="AK2875" i="2" s="1"/>
  <c r="AH2995" i="2"/>
  <c r="AI2995" i="2" s="1"/>
  <c r="AJ2995" i="2" s="1"/>
  <c r="AK2995" i="2" s="1"/>
  <c r="AH3187" i="2"/>
  <c r="AI3187" i="2" s="1"/>
  <c r="AJ3187" i="2" s="1"/>
  <c r="AK3187" i="2" s="1"/>
  <c r="AH3291" i="2"/>
  <c r="AI3291" i="2" s="1"/>
  <c r="AJ3291" i="2" s="1"/>
  <c r="AK3291" i="2" s="1"/>
  <c r="AH3411" i="2"/>
  <c r="AI3411" i="2" s="1"/>
  <c r="AJ3411" i="2" s="1"/>
  <c r="AK3411" i="2" s="1"/>
  <c r="AH3499" i="2"/>
  <c r="AI3499" i="2" s="1"/>
  <c r="AJ3499" i="2" s="1"/>
  <c r="AK3499" i="2" s="1"/>
  <c r="AH3571" i="2"/>
  <c r="AI3571" i="2" s="1"/>
  <c r="AJ3571" i="2" s="1"/>
  <c r="AK3571" i="2" s="1"/>
  <c r="AH3479" i="2"/>
  <c r="AI3479" i="2" s="1"/>
  <c r="AJ3479" i="2" s="1"/>
  <c r="AK3479" i="2" s="1"/>
  <c r="AH3448" i="2"/>
  <c r="AI3448" i="2" s="1"/>
  <c r="AJ3448" i="2" s="1"/>
  <c r="AK3448" i="2" s="1"/>
  <c r="AH2849" i="2"/>
  <c r="AH3009" i="2"/>
  <c r="AH3089" i="2"/>
  <c r="AI3089" i="2" s="1"/>
  <c r="AJ3089" i="2" s="1"/>
  <c r="AK3089" i="2" s="1"/>
  <c r="AH3233" i="2"/>
  <c r="AH3321" i="2"/>
  <c r="AI3321" i="2" s="1"/>
  <c r="AJ3321" i="2" s="1"/>
  <c r="AK3321" i="2" s="1"/>
  <c r="AH3425" i="2"/>
  <c r="AI3425" i="2" s="1"/>
  <c r="AJ3425" i="2" s="1"/>
  <c r="AK3425" i="2" s="1"/>
  <c r="AH3561" i="2"/>
  <c r="AI3561" i="2" s="1"/>
  <c r="AJ3561" i="2" s="1"/>
  <c r="AK3561" i="2" s="1"/>
  <c r="AH3180" i="2"/>
  <c r="AI3180" i="2" s="1"/>
  <c r="AJ3180" i="2" s="1"/>
  <c r="AK3180" i="2" s="1"/>
  <c r="AH3324" i="2"/>
  <c r="AI3324" i="2" s="1"/>
  <c r="AJ3324" i="2" s="1"/>
  <c r="AK3324" i="2" s="1"/>
  <c r="AH3516" i="2"/>
  <c r="AI3516" i="2" s="1"/>
  <c r="AJ3516" i="2" s="1"/>
  <c r="AK3516" i="2" s="1"/>
  <c r="AH2885" i="2"/>
  <c r="AI2885" i="2" s="1"/>
  <c r="AJ2885" i="2" s="1"/>
  <c r="AK2885" i="2" s="1"/>
  <c r="AH3077" i="2"/>
  <c r="AI3077" i="2" s="1"/>
  <c r="AJ3077" i="2" s="1"/>
  <c r="AK3077" i="2" s="1"/>
  <c r="AH3173" i="2"/>
  <c r="AI3173" i="2" s="1"/>
  <c r="AJ3173" i="2" s="1"/>
  <c r="AK3173" i="2" s="1"/>
  <c r="AH3381" i="2"/>
  <c r="AI3381" i="2" s="1"/>
  <c r="AJ3381" i="2" s="1"/>
  <c r="AK3381" i="2" s="1"/>
  <c r="AH3493" i="2"/>
  <c r="AI3493" i="2" s="1"/>
  <c r="AJ3493" i="2" s="1"/>
  <c r="AK3493" i="2" s="1"/>
  <c r="AH3581" i="2"/>
  <c r="AI3581" i="2" s="1"/>
  <c r="AJ3581" i="2" s="1"/>
  <c r="AK3581" i="2" s="1"/>
  <c r="AH3208" i="2"/>
  <c r="AI3208" i="2" s="1"/>
  <c r="AJ3208" i="2" s="1"/>
  <c r="AK3208" i="2" s="1"/>
  <c r="AH3209" i="2"/>
  <c r="AH2980" i="2"/>
  <c r="AI2980" i="2" s="1"/>
  <c r="AJ2980" i="2" s="1"/>
  <c r="AK2980" i="2" s="1"/>
  <c r="AH3156" i="2"/>
  <c r="AI3156" i="2" s="1"/>
  <c r="AJ3156" i="2" s="1"/>
  <c r="AK3156" i="2" s="1"/>
  <c r="AH3404" i="2"/>
  <c r="AI3404" i="2" s="1"/>
  <c r="AJ3404" i="2" s="1"/>
  <c r="AK3404" i="2" s="1"/>
  <c r="AH3556" i="2"/>
  <c r="AI3556" i="2" s="1"/>
  <c r="AJ3556" i="2" s="1"/>
  <c r="AK3556" i="2" s="1"/>
  <c r="AH3061" i="2"/>
  <c r="AI3061" i="2" s="1"/>
  <c r="AJ3061" i="2" s="1"/>
  <c r="AK3061" i="2" s="1"/>
  <c r="AH3373" i="2"/>
  <c r="AI3373" i="2" s="1"/>
  <c r="AJ3373" i="2" s="1"/>
  <c r="AK3373" i="2" s="1"/>
  <c r="AH3301" i="2"/>
  <c r="AI3301" i="2" s="1"/>
  <c r="AJ3301" i="2" s="1"/>
  <c r="AK3301" i="2" s="1"/>
  <c r="AH3367" i="2"/>
  <c r="AI3367" i="2" s="1"/>
  <c r="AJ3367" i="2" s="1"/>
  <c r="AK3367" i="2" s="1"/>
  <c r="AH3567" i="2"/>
  <c r="AI3567" i="2" s="1"/>
  <c r="AJ3567" i="2" s="1"/>
  <c r="AK3567" i="2" s="1"/>
  <c r="AH3016" i="2"/>
  <c r="AI3016" i="2" s="1"/>
  <c r="AJ3016" i="2" s="1"/>
  <c r="AK3016" i="2" s="1"/>
  <c r="AH3123" i="2"/>
  <c r="AI3123" i="2" s="1"/>
  <c r="AJ3123" i="2" s="1"/>
  <c r="AK3123" i="2" s="1"/>
  <c r="AH2860" i="2"/>
  <c r="AI2860" i="2" s="1"/>
  <c r="AJ2860" i="2" s="1"/>
  <c r="AK2860" i="2" s="1"/>
  <c r="AH3532" i="2"/>
  <c r="AI3532" i="2" s="1"/>
  <c r="AJ3532" i="2" s="1"/>
  <c r="AK3532" i="2" s="1"/>
  <c r="AH2808" i="2"/>
  <c r="AI2808" i="2" s="1"/>
  <c r="AJ2808" i="2" s="1"/>
  <c r="AK2808" i="2" s="1"/>
  <c r="AH3088" i="2"/>
  <c r="AI3088" i="2" s="1"/>
  <c r="AJ3088" i="2" s="1"/>
  <c r="AK3088" i="2" s="1"/>
  <c r="AH3408" i="2"/>
  <c r="AI3408" i="2" s="1"/>
  <c r="AJ3408" i="2" s="1"/>
  <c r="AK3408" i="2" s="1"/>
  <c r="AH2868" i="2"/>
  <c r="AI2868" i="2" s="1"/>
  <c r="AJ2868" i="2" s="1"/>
  <c r="AK2868" i="2" s="1"/>
  <c r="AH3303" i="2"/>
  <c r="AI3303" i="2" s="1"/>
  <c r="AJ3303" i="2" s="1"/>
  <c r="AK3303" i="2" s="1"/>
  <c r="AH3544" i="2"/>
  <c r="AI3544" i="2" s="1"/>
  <c r="AJ3544" i="2" s="1"/>
  <c r="AK3544" i="2" s="1"/>
  <c r="AH2852" i="2"/>
  <c r="AI2852" i="2" s="1"/>
  <c r="AJ2852" i="2" s="1"/>
  <c r="AK2852" i="2" s="1"/>
  <c r="AH2872" i="2"/>
  <c r="AI2872" i="2" s="1"/>
  <c r="AJ2872" i="2" s="1"/>
  <c r="AK2872" i="2" s="1"/>
  <c r="AH985" i="2"/>
  <c r="AI985" i="2" s="1"/>
  <c r="AJ985" i="2" s="1"/>
  <c r="AK985" i="2" s="1"/>
  <c r="AH3791" i="2"/>
  <c r="AH2660" i="2"/>
  <c r="AH1975" i="2"/>
  <c r="AI1975" i="2" s="1"/>
  <c r="AJ1975" i="2" s="1"/>
  <c r="AK1975" i="2" s="1"/>
  <c r="AH2646" i="2"/>
  <c r="AI2646" i="2" s="1"/>
  <c r="AJ2646" i="2" s="1"/>
  <c r="AK2646" i="2" s="1"/>
  <c r="AH2654" i="2"/>
  <c r="AI2654" i="2" s="1"/>
  <c r="AJ2654" i="2" s="1"/>
  <c r="AK2654" i="2" s="1"/>
  <c r="AH2699" i="2"/>
  <c r="AI2699" i="2" s="1"/>
  <c r="AJ2699" i="2" s="1"/>
  <c r="AK2699" i="2" s="1"/>
  <c r="AH2713" i="2"/>
  <c r="AI2713" i="2" s="1"/>
  <c r="AJ2713" i="2" s="1"/>
  <c r="AK2713" i="2" s="1"/>
  <c r="AH2651" i="2"/>
  <c r="AI2651" i="2" s="1"/>
  <c r="AJ2651" i="2" s="1"/>
  <c r="AK2651" i="2" s="1"/>
  <c r="AH2684" i="2"/>
  <c r="AI2684" i="2" s="1"/>
  <c r="AJ2684" i="2" s="1"/>
  <c r="AK2684" i="2" s="1"/>
  <c r="AH1399" i="2"/>
  <c r="AI1399" i="2" s="1"/>
  <c r="AJ1399" i="2" s="1"/>
  <c r="AK1399" i="2" s="1"/>
  <c r="AH1655" i="2"/>
  <c r="AI1655" i="2" s="1"/>
  <c r="AJ1655" i="2" s="1"/>
  <c r="AK1655" i="2" s="1"/>
  <c r="AH2706" i="2"/>
  <c r="AI2706" i="2" s="1"/>
  <c r="AJ2706" i="2" s="1"/>
  <c r="AK2706" i="2" s="1"/>
  <c r="AH2677" i="2"/>
  <c r="AI2677" i="2" s="1"/>
  <c r="AJ2677" i="2" s="1"/>
  <c r="AK2677" i="2" s="1"/>
  <c r="AH3769" i="2"/>
  <c r="AI3769" i="2" s="1"/>
  <c r="AJ3769" i="2" s="1"/>
  <c r="AK3769" i="2" s="1"/>
  <c r="AH3799" i="2"/>
  <c r="AI3799" i="2" s="1"/>
  <c r="AJ3799" i="2" s="1"/>
  <c r="AK3799" i="2" s="1"/>
  <c r="AH1304" i="2"/>
  <c r="AI1304" i="2" s="1"/>
  <c r="AJ1304" i="2" s="1"/>
  <c r="AK1304" i="2" s="1"/>
  <c r="AH3807" i="2"/>
  <c r="AI3807" i="2" s="1"/>
  <c r="AJ3807" i="2" s="1"/>
  <c r="AK3807" i="2" s="1"/>
  <c r="AH3935" i="2"/>
  <c r="AI3935" i="2" s="1"/>
  <c r="AJ3935" i="2" s="1"/>
  <c r="AK3935" i="2" s="1"/>
  <c r="AH1299" i="2"/>
  <c r="AI1299" i="2" s="1"/>
  <c r="AJ1299" i="2" s="1"/>
  <c r="AK1299" i="2" s="1"/>
  <c r="AH378" i="2"/>
  <c r="AI378" i="2" s="1"/>
  <c r="AJ378" i="2" s="1"/>
  <c r="AK378" i="2" s="1"/>
  <c r="AH506" i="2"/>
  <c r="AI506" i="2" s="1"/>
  <c r="AJ506" i="2" s="1"/>
  <c r="AK506" i="2" s="1"/>
  <c r="AH594" i="2"/>
  <c r="AI594" i="2" s="1"/>
  <c r="AJ594" i="2" s="1"/>
  <c r="AK594" i="2" s="1"/>
  <c r="AH922" i="2"/>
  <c r="AH1002" i="2"/>
  <c r="AH1066" i="2"/>
  <c r="AI1066" i="2" s="1"/>
  <c r="AJ1066" i="2" s="1"/>
  <c r="AK1066" i="2" s="1"/>
  <c r="AH1979" i="2"/>
  <c r="AH2043" i="2"/>
  <c r="AI2043" i="2" s="1"/>
  <c r="AJ2043" i="2" s="1"/>
  <c r="AK2043" i="2" s="1"/>
  <c r="AH1162" i="2"/>
  <c r="AI1162" i="2" s="1"/>
  <c r="AJ1162" i="2" s="1"/>
  <c r="AK1162" i="2" s="1"/>
  <c r="AH1234" i="2"/>
  <c r="AI1234" i="2" s="1"/>
  <c r="AJ1234" i="2" s="1"/>
  <c r="AK1234" i="2" s="1"/>
  <c r="AH1314" i="2"/>
  <c r="AI1314" i="2" s="1"/>
  <c r="AJ1314" i="2" s="1"/>
  <c r="AK1314" i="2" s="1"/>
  <c r="AH1458" i="2"/>
  <c r="AI1458" i="2" s="1"/>
  <c r="AJ1458" i="2" s="1"/>
  <c r="AK1458" i="2" s="1"/>
  <c r="AH1522" i="2"/>
  <c r="AI1522" i="2" s="1"/>
  <c r="AJ1522" i="2" s="1"/>
  <c r="AK1522" i="2" s="1"/>
  <c r="AH1586" i="2"/>
  <c r="AI1586" i="2" s="1"/>
  <c r="AJ1586" i="2" s="1"/>
  <c r="AK1586" i="2" s="1"/>
  <c r="AH1982" i="2"/>
  <c r="AI1982" i="2" s="1"/>
  <c r="AJ1982" i="2" s="1"/>
  <c r="AK1982" i="2" s="1"/>
  <c r="AH2046" i="2"/>
  <c r="AI2046" i="2" s="1"/>
  <c r="AJ2046" i="2" s="1"/>
  <c r="AK2046" i="2" s="1"/>
  <c r="AH2044" i="2"/>
  <c r="AI2044" i="2" s="1"/>
  <c r="AJ2044" i="2" s="1"/>
  <c r="AK2044" i="2" s="1"/>
  <c r="AH1645" i="2"/>
  <c r="AI1645" i="2" s="1"/>
  <c r="AJ1645" i="2" s="1"/>
  <c r="AK1645" i="2" s="1"/>
  <c r="AH1741" i="2"/>
  <c r="AI1741" i="2" s="1"/>
  <c r="AJ1741" i="2" s="1"/>
  <c r="AK1741" i="2" s="1"/>
  <c r="AH1813" i="2"/>
  <c r="AI1813" i="2" s="1"/>
  <c r="AJ1813" i="2" s="1"/>
  <c r="AK1813" i="2" s="1"/>
  <c r="AH1877" i="2"/>
  <c r="AI1877" i="2" s="1"/>
  <c r="AJ1877" i="2" s="1"/>
  <c r="AK1877" i="2" s="1"/>
  <c r="AH1949" i="2"/>
  <c r="AI1949" i="2" s="1"/>
  <c r="AJ1949" i="2" s="1"/>
  <c r="AK1949" i="2" s="1"/>
  <c r="AH2013" i="2"/>
  <c r="AI2013" i="2" s="1"/>
  <c r="AJ2013" i="2" s="1"/>
  <c r="AK2013" i="2" s="1"/>
  <c r="AH1626" i="2"/>
  <c r="AH1754" i="2"/>
  <c r="AI1754" i="2" s="1"/>
  <c r="AJ1754" i="2" s="1"/>
  <c r="AK1754" i="2" s="1"/>
  <c r="AH1818" i="2"/>
  <c r="AH1882" i="2"/>
  <c r="AI1882" i="2" s="1"/>
  <c r="AJ1882" i="2" s="1"/>
  <c r="AK1882" i="2" s="1"/>
  <c r="AH1946" i="2"/>
  <c r="AI1946" i="2" s="1"/>
  <c r="AJ1946" i="2" s="1"/>
  <c r="AK1946" i="2" s="1"/>
  <c r="AH456" i="2"/>
  <c r="AI456" i="2" s="1"/>
  <c r="AJ456" i="2" s="1"/>
  <c r="AK456" i="2" s="1"/>
  <c r="AH3969" i="2"/>
  <c r="AI3969" i="2" s="1"/>
  <c r="AJ3969" i="2" s="1"/>
  <c r="AK3969" i="2" s="1"/>
  <c r="AH3968" i="2"/>
  <c r="AI3968" i="2" s="1"/>
  <c r="AJ3968" i="2" s="1"/>
  <c r="AK3968" i="2" s="1"/>
  <c r="AH3829" i="2"/>
  <c r="AI3829" i="2" s="1"/>
  <c r="AJ3829" i="2" s="1"/>
  <c r="AK3829" i="2" s="1"/>
  <c r="AH3933" i="2"/>
  <c r="AI3933" i="2" s="1"/>
  <c r="AJ3933" i="2" s="1"/>
  <c r="AK3933" i="2" s="1"/>
  <c r="AH968" i="2"/>
  <c r="AH1352" i="2"/>
  <c r="AI1352" i="2" s="1"/>
  <c r="AJ1352" i="2" s="1"/>
  <c r="AK1352" i="2" s="1"/>
  <c r="AH1432" i="2"/>
  <c r="AI1432" i="2" s="1"/>
  <c r="AJ1432" i="2" s="1"/>
  <c r="AK1432" i="2" s="1"/>
  <c r="AH1504" i="2"/>
  <c r="AI1504" i="2" s="1"/>
  <c r="AJ1504" i="2" s="1"/>
  <c r="AK1504" i="2" s="1"/>
  <c r="AH1568" i="2"/>
  <c r="AI1568" i="2" s="1"/>
  <c r="AJ1568" i="2" s="1"/>
  <c r="AK1568" i="2" s="1"/>
  <c r="AH1632" i="2"/>
  <c r="AI1632" i="2" s="1"/>
  <c r="AJ1632" i="2" s="1"/>
  <c r="AK1632" i="2" s="1"/>
  <c r="AH1696" i="2"/>
  <c r="AI1696" i="2" s="1"/>
  <c r="AJ1696" i="2" s="1"/>
  <c r="AK1696" i="2" s="1"/>
  <c r="AH1760" i="2"/>
  <c r="AI1760" i="2" s="1"/>
  <c r="AJ1760" i="2" s="1"/>
  <c r="AK1760" i="2" s="1"/>
  <c r="AH1824" i="2"/>
  <c r="AI1824" i="2" s="1"/>
  <c r="AJ1824" i="2" s="1"/>
  <c r="AK1824" i="2" s="1"/>
  <c r="AH1888" i="2"/>
  <c r="AI1888" i="2" s="1"/>
  <c r="AJ1888" i="2" s="1"/>
  <c r="AK1888" i="2" s="1"/>
  <c r="AH1952" i="2"/>
  <c r="AH353" i="2"/>
  <c r="AI353" i="2" s="1"/>
  <c r="AJ353" i="2" s="1"/>
  <c r="AK353" i="2" s="1"/>
  <c r="AH441" i="2"/>
  <c r="AI441" i="2" s="1"/>
  <c r="AJ441" i="2" s="1"/>
  <c r="AK441" i="2" s="1"/>
  <c r="AH505" i="2"/>
  <c r="AH569" i="2"/>
  <c r="AH633" i="2"/>
  <c r="AI633" i="2" s="1"/>
  <c r="AJ633" i="2" s="1"/>
  <c r="AK633" i="2" s="1"/>
  <c r="AH697" i="2"/>
  <c r="AI697" i="2" s="1"/>
  <c r="AJ697" i="2" s="1"/>
  <c r="AK697" i="2" s="1"/>
  <c r="AH761" i="2"/>
  <c r="AI761" i="2" s="1"/>
  <c r="AJ761" i="2" s="1"/>
  <c r="AK761" i="2" s="1"/>
  <c r="AH825" i="2"/>
  <c r="AI825" i="2" s="1"/>
  <c r="AJ825" i="2" s="1"/>
  <c r="AK825" i="2" s="1"/>
  <c r="AH889" i="2"/>
  <c r="AI889" i="2" s="1"/>
  <c r="AJ889" i="2" s="1"/>
  <c r="AK889" i="2" s="1"/>
  <c r="AH953" i="2"/>
  <c r="AI953" i="2" s="1"/>
  <c r="AJ953" i="2" s="1"/>
  <c r="AK953" i="2" s="1"/>
  <c r="AH1017" i="2"/>
  <c r="AI1017" i="2" s="1"/>
  <c r="AJ1017" i="2" s="1"/>
  <c r="AK1017" i="2" s="1"/>
  <c r="AH1105" i="2"/>
  <c r="AI1105" i="2" s="1"/>
  <c r="AJ1105" i="2" s="1"/>
  <c r="AK1105" i="2" s="1"/>
  <c r="AH1177" i="2"/>
  <c r="AI1177" i="2" s="1"/>
  <c r="AJ1177" i="2" s="1"/>
  <c r="AK1177" i="2" s="1"/>
  <c r="AH1257" i="2"/>
  <c r="AH1337" i="2"/>
  <c r="AI1337" i="2" s="1"/>
  <c r="AJ1337" i="2" s="1"/>
  <c r="AK1337" i="2" s="1"/>
  <c r="AH1425" i="2"/>
  <c r="AI1425" i="2" s="1"/>
  <c r="AJ1425" i="2" s="1"/>
  <c r="AK1425" i="2" s="1"/>
  <c r="AH1545" i="2"/>
  <c r="AH1641" i="2"/>
  <c r="AH1745" i="2"/>
  <c r="AI1745" i="2" s="1"/>
  <c r="AJ1745" i="2" s="1"/>
  <c r="AK1745" i="2" s="1"/>
  <c r="AH1841" i="2"/>
  <c r="AH1929" i="2"/>
  <c r="AI1929" i="2" s="1"/>
  <c r="AJ1929" i="2" s="1"/>
  <c r="AK1929" i="2" s="1"/>
  <c r="AH2009" i="2"/>
  <c r="AI2009" i="2" s="1"/>
  <c r="AJ2009" i="2" s="1"/>
  <c r="AK2009" i="2" s="1"/>
  <c r="AH3871" i="2"/>
  <c r="AI3871" i="2" s="1"/>
  <c r="AJ3871" i="2" s="1"/>
  <c r="AK3871" i="2" s="1"/>
  <c r="AH3795" i="2"/>
  <c r="AH3859" i="2"/>
  <c r="AH3923" i="2"/>
  <c r="AI3923" i="2" s="1"/>
  <c r="AJ3923" i="2" s="1"/>
  <c r="AK3923" i="2" s="1"/>
  <c r="AH3987" i="2"/>
  <c r="AH389" i="2"/>
  <c r="AH342" i="2"/>
  <c r="AI342" i="2" s="1"/>
  <c r="AJ342" i="2" s="1"/>
  <c r="AK342" i="2" s="1"/>
  <c r="AH406" i="2"/>
  <c r="AI406" i="2" s="1"/>
  <c r="AJ406" i="2" s="1"/>
  <c r="AK406" i="2" s="1"/>
  <c r="AH470" i="2"/>
  <c r="AH534" i="2"/>
  <c r="AI534" i="2" s="1"/>
  <c r="AJ534" i="2" s="1"/>
  <c r="AK534" i="2" s="1"/>
  <c r="AH453" i="2"/>
  <c r="AH517" i="2"/>
  <c r="AH581" i="2"/>
  <c r="AI581" i="2" s="1"/>
  <c r="AJ581" i="2" s="1"/>
  <c r="AK581" i="2" s="1"/>
  <c r="AH645" i="2"/>
  <c r="AH709" i="2"/>
  <c r="AH773" i="2"/>
  <c r="AI773" i="2" s="1"/>
  <c r="AJ773" i="2" s="1"/>
  <c r="AK773" i="2" s="1"/>
  <c r="AH837" i="2"/>
  <c r="AH901" i="2"/>
  <c r="AI901" i="2" s="1"/>
  <c r="AJ901" i="2" s="1"/>
  <c r="AK901" i="2" s="1"/>
  <c r="AH973" i="2"/>
  <c r="AI973" i="2" s="1"/>
  <c r="AJ973" i="2" s="1"/>
  <c r="AK973" i="2" s="1"/>
  <c r="AH1037" i="2"/>
  <c r="AI1037" i="2" s="1"/>
  <c r="AJ1037" i="2" s="1"/>
  <c r="AK1037" i="2" s="1"/>
  <c r="AH1101" i="2"/>
  <c r="AI1101" i="2" s="1"/>
  <c r="AJ1101" i="2" s="1"/>
  <c r="AK1101" i="2" s="1"/>
  <c r="AH622" i="2"/>
  <c r="AH686" i="2"/>
  <c r="AH750" i="2"/>
  <c r="AI750" i="2" s="1"/>
  <c r="AJ750" i="2" s="1"/>
  <c r="AK750" i="2" s="1"/>
  <c r="AH814" i="2"/>
  <c r="AH878" i="2"/>
  <c r="AI878" i="2" s="1"/>
  <c r="AJ878" i="2" s="1"/>
  <c r="AK878" i="2" s="1"/>
  <c r="AH942" i="2"/>
  <c r="AH1006" i="2"/>
  <c r="AI1006" i="2" s="1"/>
  <c r="AJ1006" i="2" s="1"/>
  <c r="AK1006" i="2" s="1"/>
  <c r="AH1070" i="2"/>
  <c r="AI1070" i="2" s="1"/>
  <c r="AJ1070" i="2" s="1"/>
  <c r="AK1070" i="2" s="1"/>
  <c r="AH1134" i="2"/>
  <c r="AI1134" i="2" s="1"/>
  <c r="AJ1134" i="2" s="1"/>
  <c r="AK1134" i="2" s="1"/>
  <c r="AH1198" i="2"/>
  <c r="AI1198" i="2" s="1"/>
  <c r="AJ1198" i="2" s="1"/>
  <c r="AK1198" i="2" s="1"/>
  <c r="AH1262" i="2"/>
  <c r="AI1262" i="2" s="1"/>
  <c r="AJ1262" i="2" s="1"/>
  <c r="AK1262" i="2" s="1"/>
  <c r="AH1189" i="2"/>
  <c r="AH1253" i="2"/>
  <c r="AH1333" i="2"/>
  <c r="AI1333" i="2" s="1"/>
  <c r="AJ1333" i="2" s="1"/>
  <c r="AK1333" i="2" s="1"/>
  <c r="AH1413" i="2"/>
  <c r="AH1493" i="2"/>
  <c r="AI1493" i="2" s="1"/>
  <c r="AJ1493" i="2" s="1"/>
  <c r="AK1493" i="2" s="1"/>
  <c r="AH1589" i="2"/>
  <c r="AI1589" i="2" s="1"/>
  <c r="AJ1589" i="2" s="1"/>
  <c r="AK1589" i="2" s="1"/>
  <c r="AH1302" i="2"/>
  <c r="AI1302" i="2" s="1"/>
  <c r="AJ1302" i="2" s="1"/>
  <c r="AK1302" i="2" s="1"/>
  <c r="AH1366" i="2"/>
  <c r="AI1366" i="2" s="1"/>
  <c r="AJ1366" i="2" s="1"/>
  <c r="AK1366" i="2" s="1"/>
  <c r="AH1430" i="2"/>
  <c r="AI1430" i="2" s="1"/>
  <c r="AJ1430" i="2" s="1"/>
  <c r="AK1430" i="2" s="1"/>
  <c r="AH1494" i="2"/>
  <c r="AI1494" i="2" s="1"/>
  <c r="AJ1494" i="2" s="1"/>
  <c r="AK1494" i="2" s="1"/>
  <c r="AH1558" i="2"/>
  <c r="AI1558" i="2" s="1"/>
  <c r="AJ1558" i="2" s="1"/>
  <c r="AK1558" i="2" s="1"/>
  <c r="AH1622" i="2"/>
  <c r="AI1622" i="2" s="1"/>
  <c r="AJ1622" i="2" s="1"/>
  <c r="AK1622" i="2" s="1"/>
  <c r="AH1686" i="2"/>
  <c r="AI1686" i="2" s="1"/>
  <c r="AJ1686" i="2" s="1"/>
  <c r="AK1686" i="2" s="1"/>
  <c r="AH1750" i="2"/>
  <c r="AI1750" i="2" s="1"/>
  <c r="AJ1750" i="2" s="1"/>
  <c r="AK1750" i="2" s="1"/>
  <c r="AH1814" i="2"/>
  <c r="AI1814" i="2" s="1"/>
  <c r="AJ1814" i="2" s="1"/>
  <c r="AK1814" i="2" s="1"/>
  <c r="AH1878" i="2"/>
  <c r="AI1878" i="2" s="1"/>
  <c r="AJ1878" i="2" s="1"/>
  <c r="AK1878" i="2" s="1"/>
  <c r="AH396" i="2"/>
  <c r="AH460" i="2"/>
  <c r="AI460" i="2" s="1"/>
  <c r="AJ460" i="2" s="1"/>
  <c r="AK460" i="2" s="1"/>
  <c r="AH524" i="2"/>
  <c r="AH588" i="2"/>
  <c r="AI588" i="2" s="1"/>
  <c r="AJ588" i="2" s="1"/>
  <c r="AK588" i="2" s="1"/>
  <c r="AH652" i="2"/>
  <c r="AI652" i="2" s="1"/>
  <c r="AJ652" i="2" s="1"/>
  <c r="AK652" i="2" s="1"/>
  <c r="AH716" i="2"/>
  <c r="AH780" i="2"/>
  <c r="AH844" i="2"/>
  <c r="AH908" i="2"/>
  <c r="AI908" i="2" s="1"/>
  <c r="AJ908" i="2" s="1"/>
  <c r="AK908" i="2" s="1"/>
  <c r="AH972" i="2"/>
  <c r="AI972" i="2" s="1"/>
  <c r="AJ972" i="2" s="1"/>
  <c r="AK972" i="2" s="1"/>
  <c r="AH3756" i="2"/>
  <c r="AI3756" i="2" s="1"/>
  <c r="AJ3756" i="2" s="1"/>
  <c r="AK3756" i="2" s="1"/>
  <c r="AH3820" i="2"/>
  <c r="AI3820" i="2" s="1"/>
  <c r="AJ3820" i="2" s="1"/>
  <c r="AK3820" i="2" s="1"/>
  <c r="AH3884" i="2"/>
  <c r="AI3884" i="2" s="1"/>
  <c r="AJ3884" i="2" s="1"/>
  <c r="AK3884" i="2" s="1"/>
  <c r="AH3948" i="2"/>
  <c r="AI3948" i="2" s="1"/>
  <c r="AJ3948" i="2" s="1"/>
  <c r="AK3948" i="2" s="1"/>
  <c r="AH1028" i="2"/>
  <c r="AI1028" i="2" s="1"/>
  <c r="AJ1028" i="2" s="1"/>
  <c r="AK1028" i="2" s="1"/>
  <c r="AH1092" i="2"/>
  <c r="AI1092" i="2" s="1"/>
  <c r="AJ1092" i="2" s="1"/>
  <c r="AK1092" i="2" s="1"/>
  <c r="AH1156" i="2"/>
  <c r="AH1220" i="2"/>
  <c r="AH1284" i="2"/>
  <c r="AI1284" i="2" s="1"/>
  <c r="AJ1284" i="2" s="1"/>
  <c r="AK1284" i="2" s="1"/>
  <c r="AH1348" i="2"/>
  <c r="AI1348" i="2" s="1"/>
  <c r="AJ1348" i="2" s="1"/>
  <c r="AK1348" i="2" s="1"/>
  <c r="AH1412" i="2"/>
  <c r="AH1476" i="2"/>
  <c r="AI1476" i="2" s="1"/>
  <c r="AJ1476" i="2" s="1"/>
  <c r="AK1476" i="2" s="1"/>
  <c r="AH1540" i="2"/>
  <c r="AI1540" i="2" s="1"/>
  <c r="AJ1540" i="2" s="1"/>
  <c r="AK1540" i="2" s="1"/>
  <c r="AH1604" i="2"/>
  <c r="AI1604" i="2" s="1"/>
  <c r="AJ1604" i="2" s="1"/>
  <c r="AK1604" i="2" s="1"/>
  <c r="AH1668" i="2"/>
  <c r="AI1668" i="2" s="1"/>
  <c r="AJ1668" i="2" s="1"/>
  <c r="AK1668" i="2" s="1"/>
  <c r="AH1732" i="2"/>
  <c r="AI1732" i="2" s="1"/>
  <c r="AJ1732" i="2" s="1"/>
  <c r="AK1732" i="2" s="1"/>
  <c r="AH1796" i="2"/>
  <c r="AI1796" i="2" s="1"/>
  <c r="AJ1796" i="2" s="1"/>
  <c r="AK1796" i="2" s="1"/>
  <c r="AH1860" i="2"/>
  <c r="AI1860" i="2" s="1"/>
  <c r="AJ1860" i="2" s="1"/>
  <c r="AK1860" i="2" s="1"/>
  <c r="AH1924" i="2"/>
  <c r="AI1924" i="2" s="1"/>
  <c r="AJ1924" i="2" s="1"/>
  <c r="AK1924" i="2" s="1"/>
  <c r="AH1988" i="2"/>
  <c r="AI1988" i="2" s="1"/>
  <c r="AJ1988" i="2" s="1"/>
  <c r="AK1988" i="2" s="1"/>
  <c r="AH3877" i="2"/>
  <c r="AH3782" i="2"/>
  <c r="AI3782" i="2" s="1"/>
  <c r="AJ3782" i="2" s="1"/>
  <c r="AK3782" i="2" s="1"/>
  <c r="AH3886" i="2"/>
  <c r="AH3850" i="2"/>
  <c r="AI3850" i="2" s="1"/>
  <c r="AJ3850" i="2" s="1"/>
  <c r="AK3850" i="2" s="1"/>
  <c r="AH3905" i="2"/>
  <c r="AH3666" i="2"/>
  <c r="AI3666" i="2" s="1"/>
  <c r="AJ3666" i="2" s="1"/>
  <c r="AK3666" i="2" s="1"/>
  <c r="AH2769" i="2"/>
  <c r="AG2769" i="2"/>
  <c r="AG2888" i="2"/>
  <c r="AH2888" i="2"/>
  <c r="AH3056" i="2"/>
  <c r="AG3056" i="2"/>
  <c r="AH3601" i="2"/>
  <c r="AI3601" i="2" s="1"/>
  <c r="AJ3601" i="2" s="1"/>
  <c r="AK3601" i="2" s="1"/>
  <c r="AH3632" i="2"/>
  <c r="AI3632" i="2" s="1"/>
  <c r="AJ3632" i="2" s="1"/>
  <c r="AK3632" i="2" s="1"/>
  <c r="AG2749" i="2"/>
  <c r="AH2749" i="2"/>
  <c r="AH2767" i="2"/>
  <c r="AG2767" i="2"/>
  <c r="AH3678" i="2"/>
  <c r="AI3678" i="2" s="1"/>
  <c r="AJ3678" i="2" s="1"/>
  <c r="AK3678" i="2" s="1"/>
  <c r="AH3622" i="2"/>
  <c r="AI3622" i="2" s="1"/>
  <c r="AJ3622" i="2" s="1"/>
  <c r="AK3622" i="2" s="1"/>
  <c r="AH3659" i="2"/>
  <c r="AI3659" i="2" s="1"/>
  <c r="AJ3659" i="2" s="1"/>
  <c r="AK3659" i="2" s="1"/>
  <c r="AH2795" i="2"/>
  <c r="AG2795" i="2"/>
  <c r="AH3606" i="2"/>
  <c r="AI3606" i="2" s="1"/>
  <c r="AJ3606" i="2" s="1"/>
  <c r="AK3606" i="2" s="1"/>
  <c r="AH3619" i="2"/>
  <c r="AI3619" i="2" s="1"/>
  <c r="AJ3619" i="2" s="1"/>
  <c r="AK3619" i="2" s="1"/>
  <c r="AH2788" i="2"/>
  <c r="AG2788" i="2"/>
  <c r="AH2797" i="2"/>
  <c r="AI2797" i="2" s="1"/>
  <c r="AJ2797" i="2" s="1"/>
  <c r="AK2797" i="2" s="1"/>
  <c r="AH2986" i="2"/>
  <c r="AI2986" i="2" s="1"/>
  <c r="AJ2986" i="2" s="1"/>
  <c r="AK2986" i="2" s="1"/>
  <c r="AH3050" i="2"/>
  <c r="AI3050" i="2" s="1"/>
  <c r="AJ3050" i="2" s="1"/>
  <c r="AK3050" i="2" s="1"/>
  <c r="AH3242" i="2"/>
  <c r="AI3242" i="2" s="1"/>
  <c r="AJ3242" i="2" s="1"/>
  <c r="AK3242" i="2" s="1"/>
  <c r="AH3306" i="2"/>
  <c r="AI3306" i="2" s="1"/>
  <c r="AJ3306" i="2" s="1"/>
  <c r="AK3306" i="2" s="1"/>
  <c r="AH3370" i="2"/>
  <c r="AI3370" i="2" s="1"/>
  <c r="AJ3370" i="2" s="1"/>
  <c r="AK3370" i="2" s="1"/>
  <c r="AH3434" i="2"/>
  <c r="AI3434" i="2" s="1"/>
  <c r="AJ3434" i="2" s="1"/>
  <c r="AK3434" i="2" s="1"/>
  <c r="AH2822" i="2"/>
  <c r="AI2822" i="2" s="1"/>
  <c r="AJ2822" i="2" s="1"/>
  <c r="AK2822" i="2" s="1"/>
  <c r="AH2886" i="2"/>
  <c r="AI2886" i="2" s="1"/>
  <c r="AJ2886" i="2" s="1"/>
  <c r="AK2886" i="2" s="1"/>
  <c r="AH2950" i="2"/>
  <c r="AI2950" i="2" s="1"/>
  <c r="AJ2950" i="2" s="1"/>
  <c r="AK2950" i="2" s="1"/>
  <c r="AH3014" i="2"/>
  <c r="AI3014" i="2" s="1"/>
  <c r="AJ3014" i="2" s="1"/>
  <c r="AK3014" i="2" s="1"/>
  <c r="AH3078" i="2"/>
  <c r="AI3078" i="2" s="1"/>
  <c r="AJ3078" i="2" s="1"/>
  <c r="AK3078" i="2" s="1"/>
  <c r="AH3142" i="2"/>
  <c r="AI3142" i="2" s="1"/>
  <c r="AJ3142" i="2" s="1"/>
  <c r="AK3142" i="2" s="1"/>
  <c r="AH3206" i="2"/>
  <c r="AI3206" i="2" s="1"/>
  <c r="AJ3206" i="2" s="1"/>
  <c r="AK3206" i="2" s="1"/>
  <c r="AH3270" i="2"/>
  <c r="AI3270" i="2" s="1"/>
  <c r="AJ3270" i="2" s="1"/>
  <c r="AK3270" i="2" s="1"/>
  <c r="AH3334" i="2"/>
  <c r="AI3334" i="2" s="1"/>
  <c r="AJ3334" i="2" s="1"/>
  <c r="AK3334" i="2" s="1"/>
  <c r="AH3398" i="2"/>
  <c r="AI3398" i="2" s="1"/>
  <c r="AJ3398" i="2" s="1"/>
  <c r="AK3398" i="2" s="1"/>
  <c r="AH3462" i="2"/>
  <c r="AI3462" i="2" s="1"/>
  <c r="AJ3462" i="2" s="1"/>
  <c r="AK3462" i="2" s="1"/>
  <c r="AH2871" i="2"/>
  <c r="AI2871" i="2" s="1"/>
  <c r="AJ2871" i="2" s="1"/>
  <c r="AK2871" i="2" s="1"/>
  <c r="AH2959" i="2"/>
  <c r="AI2959" i="2" s="1"/>
  <c r="AJ2959" i="2" s="1"/>
  <c r="AK2959" i="2" s="1"/>
  <c r="AH3039" i="2"/>
  <c r="AI3039" i="2" s="1"/>
  <c r="AJ3039" i="2" s="1"/>
  <c r="AK3039" i="2" s="1"/>
  <c r="AH3127" i="2"/>
  <c r="AI3127" i="2" s="1"/>
  <c r="AJ3127" i="2" s="1"/>
  <c r="AK3127" i="2" s="1"/>
  <c r="AH3215" i="2"/>
  <c r="AI3215" i="2" s="1"/>
  <c r="AJ3215" i="2" s="1"/>
  <c r="AK3215" i="2" s="1"/>
  <c r="AH3295" i="2"/>
  <c r="AI3295" i="2" s="1"/>
  <c r="AJ3295" i="2" s="1"/>
  <c r="AK3295" i="2" s="1"/>
  <c r="AH3383" i="2"/>
  <c r="AI3383" i="2" s="1"/>
  <c r="AJ3383" i="2" s="1"/>
  <c r="AK3383" i="2" s="1"/>
  <c r="AH3537" i="2"/>
  <c r="AI3537" i="2" s="1"/>
  <c r="AJ3537" i="2" s="1"/>
  <c r="AK3537" i="2" s="1"/>
  <c r="AH2945" i="2"/>
  <c r="AH3121" i="2"/>
  <c r="AH3249" i="2"/>
  <c r="AH3489" i="2"/>
  <c r="AI3489" i="2" s="1"/>
  <c r="AJ3489" i="2" s="1"/>
  <c r="AK3489" i="2" s="1"/>
  <c r="AH3506" i="2"/>
  <c r="AH3570" i="2"/>
  <c r="AH2859" i="2"/>
  <c r="AI2859" i="2" s="1"/>
  <c r="AJ2859" i="2" s="1"/>
  <c r="AK2859" i="2" s="1"/>
  <c r="AH3059" i="2"/>
  <c r="AI3059" i="2" s="1"/>
  <c r="AJ3059" i="2" s="1"/>
  <c r="AK3059" i="2" s="1"/>
  <c r="AH3243" i="2"/>
  <c r="AI3243" i="2" s="1"/>
  <c r="AJ3243" i="2" s="1"/>
  <c r="AK3243" i="2" s="1"/>
  <c r="AH2853" i="2"/>
  <c r="AI2853" i="2" s="1"/>
  <c r="AJ2853" i="2" s="1"/>
  <c r="AK2853" i="2" s="1"/>
  <c r="AH3005" i="2"/>
  <c r="AI3005" i="2" s="1"/>
  <c r="AJ3005" i="2" s="1"/>
  <c r="AK3005" i="2" s="1"/>
  <c r="AH3205" i="2"/>
  <c r="AI3205" i="2" s="1"/>
  <c r="AJ3205" i="2" s="1"/>
  <c r="AK3205" i="2" s="1"/>
  <c r="AH3389" i="2"/>
  <c r="AI3389" i="2" s="1"/>
  <c r="AJ3389" i="2" s="1"/>
  <c r="AK3389" i="2" s="1"/>
  <c r="AH3510" i="2"/>
  <c r="AI3510" i="2" s="1"/>
  <c r="AJ3510" i="2" s="1"/>
  <c r="AK3510" i="2" s="1"/>
  <c r="AH3574" i="2"/>
  <c r="AI3574" i="2" s="1"/>
  <c r="AJ3574" i="2" s="1"/>
  <c r="AK3574" i="2" s="1"/>
  <c r="AH2883" i="2"/>
  <c r="AI2883" i="2" s="1"/>
  <c r="AJ2883" i="2" s="1"/>
  <c r="AK2883" i="2" s="1"/>
  <c r="AH3003" i="2"/>
  <c r="AI3003" i="2" s="1"/>
  <c r="AJ3003" i="2" s="1"/>
  <c r="AK3003" i="2" s="1"/>
  <c r="AH3203" i="2"/>
  <c r="AI3203" i="2" s="1"/>
  <c r="AJ3203" i="2" s="1"/>
  <c r="AK3203" i="2" s="1"/>
  <c r="AH3315" i="2"/>
  <c r="AI3315" i="2" s="1"/>
  <c r="AJ3315" i="2" s="1"/>
  <c r="AK3315" i="2" s="1"/>
  <c r="AH3419" i="2"/>
  <c r="AI3419" i="2" s="1"/>
  <c r="AJ3419" i="2" s="1"/>
  <c r="AK3419" i="2" s="1"/>
  <c r="AH3507" i="2"/>
  <c r="AI3507" i="2" s="1"/>
  <c r="AJ3507" i="2" s="1"/>
  <c r="AK3507" i="2" s="1"/>
  <c r="AH3579" i="2"/>
  <c r="AI3579" i="2" s="1"/>
  <c r="AJ3579" i="2" s="1"/>
  <c r="AK3579" i="2" s="1"/>
  <c r="AH3495" i="2"/>
  <c r="AI3495" i="2" s="1"/>
  <c r="AJ3495" i="2" s="1"/>
  <c r="AK3495" i="2" s="1"/>
  <c r="AH3472" i="2"/>
  <c r="AI3472" i="2" s="1"/>
  <c r="AJ3472" i="2" s="1"/>
  <c r="AK3472" i="2" s="1"/>
  <c r="AH2881" i="2"/>
  <c r="AH3025" i="2"/>
  <c r="AH3105" i="2"/>
  <c r="AH3257" i="2"/>
  <c r="AH3337" i="2"/>
  <c r="AH3433" i="2"/>
  <c r="AI3433" i="2" s="1"/>
  <c r="AJ3433" i="2" s="1"/>
  <c r="AK3433" i="2" s="1"/>
  <c r="AH2804" i="2"/>
  <c r="AI2804" i="2" s="1"/>
  <c r="AJ2804" i="2" s="1"/>
  <c r="AK2804" i="2" s="1"/>
  <c r="AH3036" i="2"/>
  <c r="AI3036" i="2" s="1"/>
  <c r="AJ3036" i="2" s="1"/>
  <c r="AK3036" i="2" s="1"/>
  <c r="AH3220" i="2"/>
  <c r="AI3220" i="2" s="1"/>
  <c r="AJ3220" i="2" s="1"/>
  <c r="AK3220" i="2" s="1"/>
  <c r="AH3340" i="2"/>
  <c r="AI3340" i="2" s="1"/>
  <c r="AJ3340" i="2" s="1"/>
  <c r="AK3340" i="2" s="1"/>
  <c r="AH3548" i="2"/>
  <c r="AI3548" i="2" s="1"/>
  <c r="AJ3548" i="2" s="1"/>
  <c r="AK3548" i="2" s="1"/>
  <c r="AH2909" i="2"/>
  <c r="AI2909" i="2" s="1"/>
  <c r="AJ2909" i="2" s="1"/>
  <c r="AK2909" i="2" s="1"/>
  <c r="AH3085" i="2"/>
  <c r="AI3085" i="2" s="1"/>
  <c r="AJ3085" i="2" s="1"/>
  <c r="AK3085" i="2" s="1"/>
  <c r="AH3197" i="2"/>
  <c r="AI3197" i="2" s="1"/>
  <c r="AJ3197" i="2" s="1"/>
  <c r="AK3197" i="2" s="1"/>
  <c r="AH3397" i="2"/>
  <c r="AI3397" i="2" s="1"/>
  <c r="AJ3397" i="2" s="1"/>
  <c r="AK3397" i="2" s="1"/>
  <c r="AH3501" i="2"/>
  <c r="AI3501" i="2" s="1"/>
  <c r="AJ3501" i="2" s="1"/>
  <c r="AK3501" i="2" s="1"/>
  <c r="AH2832" i="2"/>
  <c r="AI2832" i="2" s="1"/>
  <c r="AJ2832" i="2" s="1"/>
  <c r="AK2832" i="2" s="1"/>
  <c r="AH3232" i="2"/>
  <c r="AI3232" i="2" s="1"/>
  <c r="AJ3232" i="2" s="1"/>
  <c r="AK3232" i="2" s="1"/>
  <c r="AH3385" i="2"/>
  <c r="AI3385" i="2" s="1"/>
  <c r="AJ3385" i="2" s="1"/>
  <c r="AK3385" i="2" s="1"/>
  <c r="AH2812" i="2"/>
  <c r="AI2812" i="2" s="1"/>
  <c r="AJ2812" i="2" s="1"/>
  <c r="AK2812" i="2" s="1"/>
  <c r="AH3004" i="2"/>
  <c r="AI3004" i="2" s="1"/>
  <c r="AJ3004" i="2" s="1"/>
  <c r="AK3004" i="2" s="1"/>
  <c r="AH3188" i="2"/>
  <c r="AI3188" i="2" s="1"/>
  <c r="AJ3188" i="2" s="1"/>
  <c r="AK3188" i="2" s="1"/>
  <c r="AH3420" i="2"/>
  <c r="AI3420" i="2" s="1"/>
  <c r="AJ3420" i="2" s="1"/>
  <c r="AK3420" i="2" s="1"/>
  <c r="AH3564" i="2"/>
  <c r="AI3564" i="2" s="1"/>
  <c r="AJ3564" i="2" s="1"/>
  <c r="AK3564" i="2" s="1"/>
  <c r="AH3149" i="2"/>
  <c r="AI3149" i="2" s="1"/>
  <c r="AJ3149" i="2" s="1"/>
  <c r="AK3149" i="2" s="1"/>
  <c r="AH3405" i="2"/>
  <c r="AI3405" i="2" s="1"/>
  <c r="AJ3405" i="2" s="1"/>
  <c r="AK3405" i="2" s="1"/>
  <c r="AH3341" i="2"/>
  <c r="AI3341" i="2" s="1"/>
  <c r="AJ3341" i="2" s="1"/>
  <c r="AK3341" i="2" s="1"/>
  <c r="AH3399" i="2"/>
  <c r="AI3399" i="2" s="1"/>
  <c r="AJ3399" i="2" s="1"/>
  <c r="AK3399" i="2" s="1"/>
  <c r="AH3051" i="2"/>
  <c r="AI3051" i="2" s="1"/>
  <c r="AJ3051" i="2" s="1"/>
  <c r="AK3051" i="2" s="1"/>
  <c r="AH3152" i="2"/>
  <c r="AI3152" i="2" s="1"/>
  <c r="AJ3152" i="2" s="1"/>
  <c r="AK3152" i="2" s="1"/>
  <c r="AH3179" i="2"/>
  <c r="AI3179" i="2" s="1"/>
  <c r="AJ3179" i="2" s="1"/>
  <c r="AK3179" i="2" s="1"/>
  <c r="AH2924" i="2"/>
  <c r="AI2924" i="2" s="1"/>
  <c r="AJ2924" i="2" s="1"/>
  <c r="AK2924" i="2" s="1"/>
  <c r="AH3652" i="2"/>
  <c r="AI3652" i="2" s="1"/>
  <c r="AJ3652" i="2" s="1"/>
  <c r="AK3652" i="2" s="1"/>
  <c r="AH2824" i="2"/>
  <c r="AI2824" i="2" s="1"/>
  <c r="AJ2824" i="2" s="1"/>
  <c r="AK2824" i="2" s="1"/>
  <c r="AH3136" i="2"/>
  <c r="AI3136" i="2" s="1"/>
  <c r="AJ3136" i="2" s="1"/>
  <c r="AK3136" i="2" s="1"/>
  <c r="AH3416" i="2"/>
  <c r="AI3416" i="2" s="1"/>
  <c r="AJ3416" i="2" s="1"/>
  <c r="AK3416" i="2" s="1"/>
  <c r="AH2892" i="2"/>
  <c r="AI2892" i="2" s="1"/>
  <c r="AJ2892" i="2" s="1"/>
  <c r="AK2892" i="2" s="1"/>
  <c r="AH3112" i="2"/>
  <c r="AI3112" i="2" s="1"/>
  <c r="AJ3112" i="2" s="1"/>
  <c r="AK3112" i="2" s="1"/>
  <c r="AH2816" i="2"/>
  <c r="AI2816" i="2" s="1"/>
  <c r="AJ2816" i="2" s="1"/>
  <c r="AK2816" i="2" s="1"/>
  <c r="AH2908" i="2"/>
  <c r="AI2908" i="2" s="1"/>
  <c r="AJ2908" i="2" s="1"/>
  <c r="AK2908" i="2" s="1"/>
  <c r="AH2952" i="2"/>
  <c r="AI2952" i="2" s="1"/>
  <c r="AJ2952" i="2" s="1"/>
  <c r="AK2952" i="2" s="1"/>
  <c r="AH3124" i="2"/>
  <c r="AI3124" i="2" s="1"/>
  <c r="AJ3124" i="2" s="1"/>
  <c r="AK3124" i="2" s="1"/>
  <c r="AH665" i="2"/>
  <c r="AI665" i="2" s="1"/>
  <c r="AJ665" i="2" s="1"/>
  <c r="AK665" i="2" s="1"/>
  <c r="AH3914" i="2"/>
  <c r="AI3914" i="2" s="1"/>
  <c r="AJ3914" i="2" s="1"/>
  <c r="AK3914" i="2" s="1"/>
  <c r="AH3869" i="2"/>
  <c r="AI3869" i="2" s="1"/>
  <c r="AJ3869" i="2" s="1"/>
  <c r="AK3869" i="2" s="1"/>
  <c r="AH3897" i="2"/>
  <c r="AI3897" i="2" s="1"/>
  <c r="AJ3897" i="2" s="1"/>
  <c r="AK3897" i="2" s="1"/>
  <c r="AH2650" i="2"/>
  <c r="AI2650" i="2" s="1"/>
  <c r="AJ2650" i="2" s="1"/>
  <c r="AK2650" i="2" s="1"/>
  <c r="AH2714" i="2"/>
  <c r="AI2714" i="2" s="1"/>
  <c r="AJ2714" i="2" s="1"/>
  <c r="AK2714" i="2" s="1"/>
  <c r="AH3806" i="2"/>
  <c r="AI3806" i="2" s="1"/>
  <c r="AJ3806" i="2" s="1"/>
  <c r="AK3806" i="2" s="1"/>
  <c r="AH1240" i="2"/>
  <c r="AI1240" i="2" s="1"/>
  <c r="AJ1240" i="2" s="1"/>
  <c r="AK1240" i="2" s="1"/>
  <c r="AH1312" i="2"/>
  <c r="AI1312" i="2" s="1"/>
  <c r="AJ1312" i="2" s="1"/>
  <c r="AK1312" i="2" s="1"/>
  <c r="AH1953" i="2"/>
  <c r="AI1953" i="2" s="1"/>
  <c r="AJ1953" i="2" s="1"/>
  <c r="AK1953" i="2" s="1"/>
  <c r="AH491" i="2"/>
  <c r="AI491" i="2" s="1"/>
  <c r="AJ491" i="2" s="1"/>
  <c r="AK491" i="2" s="1"/>
  <c r="AH555" i="2"/>
  <c r="AI555" i="2" s="1"/>
  <c r="AJ555" i="2" s="1"/>
  <c r="AK555" i="2" s="1"/>
  <c r="AH619" i="2"/>
  <c r="AI619" i="2" s="1"/>
  <c r="AJ619" i="2" s="1"/>
  <c r="AK619" i="2" s="1"/>
  <c r="AH1379" i="2"/>
  <c r="AI1379" i="2" s="1"/>
  <c r="AJ1379" i="2" s="1"/>
  <c r="AK1379" i="2" s="1"/>
  <c r="AH1451" i="2"/>
  <c r="AI1451" i="2" s="1"/>
  <c r="AJ1451" i="2" s="1"/>
  <c r="AK1451" i="2" s="1"/>
  <c r="AH1515" i="2"/>
  <c r="AI1515" i="2" s="1"/>
  <c r="AJ1515" i="2" s="1"/>
  <c r="AK1515" i="2" s="1"/>
  <c r="AH1851" i="2"/>
  <c r="AI1851" i="2" s="1"/>
  <c r="AJ1851" i="2" s="1"/>
  <c r="AK1851" i="2" s="1"/>
  <c r="AH2647" i="2"/>
  <c r="AI2647" i="2" s="1"/>
  <c r="AJ2647" i="2" s="1"/>
  <c r="AK2647" i="2" s="1"/>
  <c r="AH450" i="2"/>
  <c r="AI450" i="2" s="1"/>
  <c r="AJ450" i="2" s="1"/>
  <c r="AK450" i="2" s="1"/>
  <c r="AH522" i="2"/>
  <c r="AI522" i="2" s="1"/>
  <c r="AJ522" i="2" s="1"/>
  <c r="AK522" i="2" s="1"/>
  <c r="AH930" i="2"/>
  <c r="AH1010" i="2"/>
  <c r="AI1010" i="2" s="1"/>
  <c r="AJ1010" i="2" s="1"/>
  <c r="AK1010" i="2" s="1"/>
  <c r="AH1074" i="2"/>
  <c r="AI1074" i="2" s="1"/>
  <c r="AJ1074" i="2" s="1"/>
  <c r="AK1074" i="2" s="1"/>
  <c r="AH1987" i="2"/>
  <c r="AH1242" i="2"/>
  <c r="AI1242" i="2" s="1"/>
  <c r="AJ1242" i="2" s="1"/>
  <c r="AK1242" i="2" s="1"/>
  <c r="AH1594" i="2"/>
  <c r="AI1594" i="2" s="1"/>
  <c r="AJ1594" i="2" s="1"/>
  <c r="AK1594" i="2" s="1"/>
  <c r="AH2045" i="2"/>
  <c r="AI2045" i="2" s="1"/>
  <c r="AJ2045" i="2" s="1"/>
  <c r="AK2045" i="2" s="1"/>
  <c r="AH2000" i="2"/>
  <c r="AI2000" i="2" s="1"/>
  <c r="AJ2000" i="2" s="1"/>
  <c r="AK2000" i="2" s="1"/>
  <c r="AH1990" i="2"/>
  <c r="AI1990" i="2" s="1"/>
  <c r="AJ1990" i="2" s="1"/>
  <c r="AK1990" i="2" s="1"/>
  <c r="AH2018" i="2"/>
  <c r="AI2018" i="2" s="1"/>
  <c r="AJ2018" i="2" s="1"/>
  <c r="AK2018" i="2" s="1"/>
  <c r="AH1653" i="2"/>
  <c r="AI1653" i="2" s="1"/>
  <c r="AJ1653" i="2" s="1"/>
  <c r="AK1653" i="2" s="1"/>
  <c r="AH1749" i="2"/>
  <c r="AI1749" i="2" s="1"/>
  <c r="AJ1749" i="2" s="1"/>
  <c r="AK1749" i="2" s="1"/>
  <c r="AH1821" i="2"/>
  <c r="AI1821" i="2" s="1"/>
  <c r="AJ1821" i="2" s="1"/>
  <c r="AK1821" i="2" s="1"/>
  <c r="AH1885" i="2"/>
  <c r="AI1885" i="2" s="1"/>
  <c r="AJ1885" i="2" s="1"/>
  <c r="AK1885" i="2" s="1"/>
  <c r="AH1957" i="2"/>
  <c r="AI1957" i="2" s="1"/>
  <c r="AJ1957" i="2" s="1"/>
  <c r="AK1957" i="2" s="1"/>
  <c r="AH1634" i="2"/>
  <c r="AI1634" i="2" s="1"/>
  <c r="AJ1634" i="2" s="1"/>
  <c r="AK1634" i="2" s="1"/>
  <c r="AH1698" i="2"/>
  <c r="AI1698" i="2" s="1"/>
  <c r="AJ1698" i="2" s="1"/>
  <c r="AK1698" i="2" s="1"/>
  <c r="AH1762" i="2"/>
  <c r="AH1826" i="2"/>
  <c r="AI1826" i="2" s="1"/>
  <c r="AJ1826" i="2" s="1"/>
  <c r="AK1826" i="2" s="1"/>
  <c r="AH1890" i="2"/>
  <c r="AI1890" i="2" s="1"/>
  <c r="AJ1890" i="2" s="1"/>
  <c r="AK1890" i="2" s="1"/>
  <c r="AH464" i="2"/>
  <c r="AI464" i="2" s="1"/>
  <c r="AJ464" i="2" s="1"/>
  <c r="AK464" i="2" s="1"/>
  <c r="AH648" i="2"/>
  <c r="AI648" i="2" s="1"/>
  <c r="AJ648" i="2" s="1"/>
  <c r="AK648" i="2" s="1"/>
  <c r="AH3976" i="2"/>
  <c r="AI3976" i="2" s="1"/>
  <c r="AJ3976" i="2" s="1"/>
  <c r="AK3976" i="2" s="1"/>
  <c r="AH3837" i="2"/>
  <c r="AI3837" i="2" s="1"/>
  <c r="AJ3837" i="2" s="1"/>
  <c r="AK3837" i="2" s="1"/>
  <c r="AH3941" i="2"/>
  <c r="AH904" i="2"/>
  <c r="AI904" i="2" s="1"/>
  <c r="AJ904" i="2" s="1"/>
  <c r="AK904" i="2" s="1"/>
  <c r="AH1160" i="2"/>
  <c r="AI1160" i="2" s="1"/>
  <c r="AJ1160" i="2" s="1"/>
  <c r="AK1160" i="2" s="1"/>
  <c r="AH1376" i="2"/>
  <c r="AI1376" i="2" s="1"/>
  <c r="AJ1376" i="2" s="1"/>
  <c r="AK1376" i="2" s="1"/>
  <c r="AH1440" i="2"/>
  <c r="AI1440" i="2" s="1"/>
  <c r="AJ1440" i="2" s="1"/>
  <c r="AK1440" i="2" s="1"/>
  <c r="AH1512" i="2"/>
  <c r="AI1512" i="2" s="1"/>
  <c r="AJ1512" i="2" s="1"/>
  <c r="AK1512" i="2" s="1"/>
  <c r="AH1576" i="2"/>
  <c r="AI1576" i="2" s="1"/>
  <c r="AJ1576" i="2" s="1"/>
  <c r="AK1576" i="2" s="1"/>
  <c r="AH1640" i="2"/>
  <c r="AI1640" i="2" s="1"/>
  <c r="AJ1640" i="2" s="1"/>
  <c r="AK1640" i="2" s="1"/>
  <c r="AH1704" i="2"/>
  <c r="AI1704" i="2" s="1"/>
  <c r="AJ1704" i="2" s="1"/>
  <c r="AK1704" i="2" s="1"/>
  <c r="AH1768" i="2"/>
  <c r="AI1768" i="2" s="1"/>
  <c r="AJ1768" i="2" s="1"/>
  <c r="AK1768" i="2" s="1"/>
  <c r="AH1832" i="2"/>
  <c r="AI1832" i="2" s="1"/>
  <c r="AJ1832" i="2" s="1"/>
  <c r="AK1832" i="2" s="1"/>
  <c r="AH1896" i="2"/>
  <c r="AI1896" i="2" s="1"/>
  <c r="AJ1896" i="2" s="1"/>
  <c r="AK1896" i="2" s="1"/>
  <c r="AH1960" i="2"/>
  <c r="AI1960" i="2" s="1"/>
  <c r="AJ1960" i="2" s="1"/>
  <c r="AK1960" i="2" s="1"/>
  <c r="AH361" i="2"/>
  <c r="AI361" i="2" s="1"/>
  <c r="AJ361" i="2" s="1"/>
  <c r="AK361" i="2" s="1"/>
  <c r="AH449" i="2"/>
  <c r="AI449" i="2" s="1"/>
  <c r="AJ449" i="2" s="1"/>
  <c r="AK449" i="2" s="1"/>
  <c r="AH513" i="2"/>
  <c r="AI513" i="2" s="1"/>
  <c r="AJ513" i="2" s="1"/>
  <c r="AK513" i="2" s="1"/>
  <c r="AH577" i="2"/>
  <c r="AH705" i="2"/>
  <c r="AI705" i="2" s="1"/>
  <c r="AJ705" i="2" s="1"/>
  <c r="AK705" i="2" s="1"/>
  <c r="AH769" i="2"/>
  <c r="AI769" i="2" s="1"/>
  <c r="AJ769" i="2" s="1"/>
  <c r="AK769" i="2" s="1"/>
  <c r="AH833" i="2"/>
  <c r="AI833" i="2" s="1"/>
  <c r="AJ833" i="2" s="1"/>
  <c r="AK833" i="2" s="1"/>
  <c r="AH897" i="2"/>
  <c r="AH961" i="2"/>
  <c r="AI961" i="2" s="1"/>
  <c r="AJ961" i="2" s="1"/>
  <c r="AK961" i="2" s="1"/>
  <c r="AH1025" i="2"/>
  <c r="AI1025" i="2" s="1"/>
  <c r="AJ1025" i="2" s="1"/>
  <c r="AK1025" i="2" s="1"/>
  <c r="AH1113" i="2"/>
  <c r="AI1113" i="2" s="1"/>
  <c r="AJ1113" i="2" s="1"/>
  <c r="AK1113" i="2" s="1"/>
  <c r="AH1185" i="2"/>
  <c r="AI1185" i="2" s="1"/>
  <c r="AJ1185" i="2" s="1"/>
  <c r="AK1185" i="2" s="1"/>
  <c r="AH1265" i="2"/>
  <c r="AI1265" i="2" s="1"/>
  <c r="AJ1265" i="2" s="1"/>
  <c r="AK1265" i="2" s="1"/>
  <c r="AH1345" i="2"/>
  <c r="AH1441" i="2"/>
  <c r="AH1553" i="2"/>
  <c r="AI1553" i="2" s="1"/>
  <c r="AJ1553" i="2" s="1"/>
  <c r="AK1553" i="2" s="1"/>
  <c r="AH1657" i="2"/>
  <c r="AI1657" i="2" s="1"/>
  <c r="AJ1657" i="2" s="1"/>
  <c r="AK1657" i="2" s="1"/>
  <c r="AH1761" i="2"/>
  <c r="AI1761" i="2" s="1"/>
  <c r="AJ1761" i="2" s="1"/>
  <c r="AK1761" i="2" s="1"/>
  <c r="AH1849" i="2"/>
  <c r="AI1849" i="2" s="1"/>
  <c r="AJ1849" i="2" s="1"/>
  <c r="AK1849" i="2" s="1"/>
  <c r="AH1937" i="2"/>
  <c r="AH2017" i="2"/>
  <c r="AI2017" i="2" s="1"/>
  <c r="AJ2017" i="2" s="1"/>
  <c r="AK2017" i="2" s="1"/>
  <c r="AH3895" i="2"/>
  <c r="AI3895" i="2" s="1"/>
  <c r="AJ3895" i="2" s="1"/>
  <c r="AK3895" i="2" s="1"/>
  <c r="AH3803" i="2"/>
  <c r="AI3803" i="2" s="1"/>
  <c r="AJ3803" i="2" s="1"/>
  <c r="AK3803" i="2" s="1"/>
  <c r="AH3867" i="2"/>
  <c r="AI3867" i="2" s="1"/>
  <c r="AJ3867" i="2" s="1"/>
  <c r="AK3867" i="2" s="1"/>
  <c r="AH3931" i="2"/>
  <c r="AI3931" i="2" s="1"/>
  <c r="AJ3931" i="2" s="1"/>
  <c r="AK3931" i="2" s="1"/>
  <c r="AH397" i="2"/>
  <c r="AI397" i="2" s="1"/>
  <c r="AJ397" i="2" s="1"/>
  <c r="AK397" i="2" s="1"/>
  <c r="AH350" i="2"/>
  <c r="AI350" i="2" s="1"/>
  <c r="AJ350" i="2" s="1"/>
  <c r="AK350" i="2" s="1"/>
  <c r="AH414" i="2"/>
  <c r="AH478" i="2"/>
  <c r="AI478" i="2" s="1"/>
  <c r="AJ478" i="2" s="1"/>
  <c r="AK478" i="2" s="1"/>
  <c r="AH542" i="2"/>
  <c r="AI542" i="2" s="1"/>
  <c r="AJ542" i="2" s="1"/>
  <c r="AK542" i="2" s="1"/>
  <c r="AH461" i="2"/>
  <c r="AI461" i="2" s="1"/>
  <c r="AJ461" i="2" s="1"/>
  <c r="AK461" i="2" s="1"/>
  <c r="AH525" i="2"/>
  <c r="AI525" i="2" s="1"/>
  <c r="AJ525" i="2" s="1"/>
  <c r="AK525" i="2" s="1"/>
  <c r="AH589" i="2"/>
  <c r="AI589" i="2" s="1"/>
  <c r="AJ589" i="2" s="1"/>
  <c r="AK589" i="2" s="1"/>
  <c r="AH653" i="2"/>
  <c r="AI653" i="2" s="1"/>
  <c r="AJ653" i="2" s="1"/>
  <c r="AK653" i="2" s="1"/>
  <c r="AH717" i="2"/>
  <c r="AH781" i="2"/>
  <c r="AI781" i="2" s="1"/>
  <c r="AJ781" i="2" s="1"/>
  <c r="AK781" i="2" s="1"/>
  <c r="AH845" i="2"/>
  <c r="AI845" i="2" s="1"/>
  <c r="AJ845" i="2" s="1"/>
  <c r="AK845" i="2" s="1"/>
  <c r="AH909" i="2"/>
  <c r="AI909" i="2" s="1"/>
  <c r="AJ909" i="2" s="1"/>
  <c r="AK909" i="2" s="1"/>
  <c r="AH981" i="2"/>
  <c r="AI981" i="2" s="1"/>
  <c r="AJ981" i="2" s="1"/>
  <c r="AK981" i="2" s="1"/>
  <c r="AH1045" i="2"/>
  <c r="AI1045" i="2" s="1"/>
  <c r="AJ1045" i="2" s="1"/>
  <c r="AK1045" i="2" s="1"/>
  <c r="AH1109" i="2"/>
  <c r="AI1109" i="2" s="1"/>
  <c r="AJ1109" i="2" s="1"/>
  <c r="AK1109" i="2" s="1"/>
  <c r="AH630" i="2"/>
  <c r="AI630" i="2" s="1"/>
  <c r="AJ630" i="2" s="1"/>
  <c r="AK630" i="2" s="1"/>
  <c r="AH694" i="2"/>
  <c r="AI694" i="2" s="1"/>
  <c r="AJ694" i="2" s="1"/>
  <c r="AK694" i="2" s="1"/>
  <c r="AH758" i="2"/>
  <c r="AI758" i="2" s="1"/>
  <c r="AJ758" i="2" s="1"/>
  <c r="AK758" i="2" s="1"/>
  <c r="AH822" i="2"/>
  <c r="AI822" i="2" s="1"/>
  <c r="AJ822" i="2" s="1"/>
  <c r="AK822" i="2" s="1"/>
  <c r="AH886" i="2"/>
  <c r="AI886" i="2" s="1"/>
  <c r="AJ886" i="2" s="1"/>
  <c r="AK886" i="2" s="1"/>
  <c r="AH950" i="2"/>
  <c r="AI950" i="2" s="1"/>
  <c r="AJ950" i="2" s="1"/>
  <c r="AK950" i="2" s="1"/>
  <c r="AH1014" i="2"/>
  <c r="AI1014" i="2" s="1"/>
  <c r="AJ1014" i="2" s="1"/>
  <c r="AK1014" i="2" s="1"/>
  <c r="AH1078" i="2"/>
  <c r="AI1078" i="2" s="1"/>
  <c r="AJ1078" i="2" s="1"/>
  <c r="AK1078" i="2" s="1"/>
  <c r="AH1142" i="2"/>
  <c r="AI1142" i="2" s="1"/>
  <c r="AJ1142" i="2" s="1"/>
  <c r="AK1142" i="2" s="1"/>
  <c r="AH1206" i="2"/>
  <c r="AI1206" i="2" s="1"/>
  <c r="AJ1206" i="2" s="1"/>
  <c r="AK1206" i="2" s="1"/>
  <c r="AH1270" i="2"/>
  <c r="AI1270" i="2" s="1"/>
  <c r="AJ1270" i="2" s="1"/>
  <c r="AK1270" i="2" s="1"/>
  <c r="AH1197" i="2"/>
  <c r="AI1197" i="2" s="1"/>
  <c r="AJ1197" i="2" s="1"/>
  <c r="AK1197" i="2" s="1"/>
  <c r="AH1261" i="2"/>
  <c r="AI1261" i="2" s="1"/>
  <c r="AJ1261" i="2" s="1"/>
  <c r="AK1261" i="2" s="1"/>
  <c r="AH1341" i="2"/>
  <c r="AI1341" i="2" s="1"/>
  <c r="AJ1341" i="2" s="1"/>
  <c r="AK1341" i="2" s="1"/>
  <c r="AH1421" i="2"/>
  <c r="AI1421" i="2" s="1"/>
  <c r="AJ1421" i="2" s="1"/>
  <c r="AK1421" i="2" s="1"/>
  <c r="AH1501" i="2"/>
  <c r="AI1501" i="2" s="1"/>
  <c r="AJ1501" i="2" s="1"/>
  <c r="AK1501" i="2" s="1"/>
  <c r="AH1597" i="2"/>
  <c r="AI1597" i="2" s="1"/>
  <c r="AJ1597" i="2" s="1"/>
  <c r="AK1597" i="2" s="1"/>
  <c r="AH1310" i="2"/>
  <c r="AI1310" i="2" s="1"/>
  <c r="AJ1310" i="2" s="1"/>
  <c r="AK1310" i="2" s="1"/>
  <c r="AH1374" i="2"/>
  <c r="AI1374" i="2" s="1"/>
  <c r="AJ1374" i="2" s="1"/>
  <c r="AK1374" i="2" s="1"/>
  <c r="AH1438" i="2"/>
  <c r="AI1438" i="2" s="1"/>
  <c r="AJ1438" i="2" s="1"/>
  <c r="AK1438" i="2" s="1"/>
  <c r="AH1502" i="2"/>
  <c r="AI1502" i="2" s="1"/>
  <c r="AJ1502" i="2" s="1"/>
  <c r="AK1502" i="2" s="1"/>
  <c r="AH1566" i="2"/>
  <c r="AI1566" i="2" s="1"/>
  <c r="AJ1566" i="2" s="1"/>
  <c r="AK1566" i="2" s="1"/>
  <c r="AH1630" i="2"/>
  <c r="AI1630" i="2" s="1"/>
  <c r="AJ1630" i="2" s="1"/>
  <c r="AK1630" i="2" s="1"/>
  <c r="AH1694" i="2"/>
  <c r="AI1694" i="2" s="1"/>
  <c r="AJ1694" i="2" s="1"/>
  <c r="AK1694" i="2" s="1"/>
  <c r="AH1758" i="2"/>
  <c r="AI1758" i="2" s="1"/>
  <c r="AJ1758" i="2" s="1"/>
  <c r="AK1758" i="2" s="1"/>
  <c r="AH1822" i="2"/>
  <c r="AI1822" i="2" s="1"/>
  <c r="AJ1822" i="2" s="1"/>
  <c r="AK1822" i="2" s="1"/>
  <c r="AH1886" i="2"/>
  <c r="AI1886" i="2" s="1"/>
  <c r="AJ1886" i="2" s="1"/>
  <c r="AK1886" i="2" s="1"/>
  <c r="AH340" i="2"/>
  <c r="AI340" i="2" s="1"/>
  <c r="AJ340" i="2" s="1"/>
  <c r="AK340" i="2" s="1"/>
  <c r="AH404" i="2"/>
  <c r="AI404" i="2" s="1"/>
  <c r="AJ404" i="2" s="1"/>
  <c r="AK404" i="2" s="1"/>
  <c r="AH468" i="2"/>
  <c r="AI468" i="2" s="1"/>
  <c r="AJ468" i="2" s="1"/>
  <c r="AK468" i="2" s="1"/>
  <c r="AH532" i="2"/>
  <c r="AI532" i="2" s="1"/>
  <c r="AJ532" i="2" s="1"/>
  <c r="AK532" i="2" s="1"/>
  <c r="AH596" i="2"/>
  <c r="AI596" i="2" s="1"/>
  <c r="AJ596" i="2" s="1"/>
  <c r="AK596" i="2" s="1"/>
  <c r="AH660" i="2"/>
  <c r="AI660" i="2" s="1"/>
  <c r="AJ660" i="2" s="1"/>
  <c r="AK660" i="2" s="1"/>
  <c r="AH724" i="2"/>
  <c r="AI724" i="2" s="1"/>
  <c r="AJ724" i="2" s="1"/>
  <c r="AK724" i="2" s="1"/>
  <c r="AH788" i="2"/>
  <c r="AI788" i="2" s="1"/>
  <c r="AJ788" i="2" s="1"/>
  <c r="AK788" i="2" s="1"/>
  <c r="AH852" i="2"/>
  <c r="AI852" i="2" s="1"/>
  <c r="AJ852" i="2" s="1"/>
  <c r="AK852" i="2" s="1"/>
  <c r="AH916" i="2"/>
  <c r="AI916" i="2" s="1"/>
  <c r="AJ916" i="2" s="1"/>
  <c r="AK916" i="2" s="1"/>
  <c r="AH980" i="2"/>
  <c r="AI980" i="2" s="1"/>
  <c r="AJ980" i="2" s="1"/>
  <c r="AK980" i="2" s="1"/>
  <c r="AH3764" i="2"/>
  <c r="AI3764" i="2" s="1"/>
  <c r="AJ3764" i="2" s="1"/>
  <c r="AK3764" i="2" s="1"/>
  <c r="AH3828" i="2"/>
  <c r="AI3828" i="2" s="1"/>
  <c r="AJ3828" i="2" s="1"/>
  <c r="AK3828" i="2" s="1"/>
  <c r="AH3892" i="2"/>
  <c r="AI3892" i="2" s="1"/>
  <c r="AJ3892" i="2" s="1"/>
  <c r="AK3892" i="2" s="1"/>
  <c r="AH1036" i="2"/>
  <c r="AI1036" i="2" s="1"/>
  <c r="AJ1036" i="2" s="1"/>
  <c r="AK1036" i="2" s="1"/>
  <c r="AH1100" i="2"/>
  <c r="AI1100" i="2" s="1"/>
  <c r="AJ1100" i="2" s="1"/>
  <c r="AK1100" i="2" s="1"/>
  <c r="AH1164" i="2"/>
  <c r="AI1164" i="2" s="1"/>
  <c r="AJ1164" i="2" s="1"/>
  <c r="AK1164" i="2" s="1"/>
  <c r="AH1228" i="2"/>
  <c r="AI1228" i="2" s="1"/>
  <c r="AJ1228" i="2" s="1"/>
  <c r="AK1228" i="2" s="1"/>
  <c r="AH1292" i="2"/>
  <c r="AI1292" i="2" s="1"/>
  <c r="AJ1292" i="2" s="1"/>
  <c r="AK1292" i="2" s="1"/>
  <c r="AH1356" i="2"/>
  <c r="AI1356" i="2" s="1"/>
  <c r="AJ1356" i="2" s="1"/>
  <c r="AK1356" i="2" s="1"/>
  <c r="AH1420" i="2"/>
  <c r="AI1420" i="2" s="1"/>
  <c r="AJ1420" i="2" s="1"/>
  <c r="AK1420" i="2" s="1"/>
  <c r="AH1484" i="2"/>
  <c r="AI1484" i="2" s="1"/>
  <c r="AJ1484" i="2" s="1"/>
  <c r="AK1484" i="2" s="1"/>
  <c r="AH1548" i="2"/>
  <c r="AI1548" i="2" s="1"/>
  <c r="AJ1548" i="2" s="1"/>
  <c r="AK1548" i="2" s="1"/>
  <c r="AH1612" i="2"/>
  <c r="AI1612" i="2" s="1"/>
  <c r="AJ1612" i="2" s="1"/>
  <c r="AK1612" i="2" s="1"/>
  <c r="AH1676" i="2"/>
  <c r="AI1676" i="2" s="1"/>
  <c r="AJ1676" i="2" s="1"/>
  <c r="AK1676" i="2" s="1"/>
  <c r="AH1740" i="2"/>
  <c r="AI1740" i="2" s="1"/>
  <c r="AJ1740" i="2" s="1"/>
  <c r="AK1740" i="2" s="1"/>
  <c r="AH1804" i="2"/>
  <c r="AI1804" i="2" s="1"/>
  <c r="AJ1804" i="2" s="1"/>
  <c r="AK1804" i="2" s="1"/>
  <c r="AH1868" i="2"/>
  <c r="AI1868" i="2" s="1"/>
  <c r="AJ1868" i="2" s="1"/>
  <c r="AK1868" i="2" s="1"/>
  <c r="AH1932" i="2"/>
  <c r="AI1932" i="2" s="1"/>
  <c r="AJ1932" i="2" s="1"/>
  <c r="AK1932" i="2" s="1"/>
  <c r="AH1996" i="2"/>
  <c r="AI1996" i="2" s="1"/>
  <c r="AJ1996" i="2" s="1"/>
  <c r="AK1996" i="2" s="1"/>
  <c r="AH947" i="2"/>
  <c r="AI947" i="2" s="1"/>
  <c r="AJ947" i="2" s="1"/>
  <c r="AK947" i="2" s="1"/>
  <c r="AH3790" i="2"/>
  <c r="AI3790" i="2" s="1"/>
  <c r="AJ3790" i="2" s="1"/>
  <c r="AK3790" i="2" s="1"/>
  <c r="AH3894" i="2"/>
  <c r="AI3894" i="2" s="1"/>
  <c r="AJ3894" i="2" s="1"/>
  <c r="AK3894" i="2" s="1"/>
  <c r="AH3858" i="2"/>
  <c r="AI3858" i="2" s="1"/>
  <c r="AJ3858" i="2" s="1"/>
  <c r="AK3858" i="2" s="1"/>
  <c r="AH3921" i="2"/>
  <c r="AI3921" i="2" s="1"/>
  <c r="AJ3921" i="2" s="1"/>
  <c r="AK3921" i="2" s="1"/>
  <c r="AH2777" i="2"/>
  <c r="AG2777" i="2"/>
  <c r="AH3586" i="2"/>
  <c r="AI3586" i="2" s="1"/>
  <c r="AJ3586" i="2" s="1"/>
  <c r="AK3586" i="2" s="1"/>
  <c r="AH3637" i="2"/>
  <c r="AI3637" i="2" s="1"/>
  <c r="AJ3637" i="2" s="1"/>
  <c r="AK3637" i="2" s="1"/>
  <c r="AG2904" i="2"/>
  <c r="AH2904" i="2"/>
  <c r="AH3240" i="2"/>
  <c r="AG3240" i="2"/>
  <c r="AH3312" i="2"/>
  <c r="AG3312" i="2"/>
  <c r="AH3504" i="2"/>
  <c r="AG3504" i="2"/>
  <c r="AH2757" i="2"/>
  <c r="AG2757" i="2"/>
  <c r="AH3673" i="2"/>
  <c r="AG3673" i="2"/>
  <c r="AH2775" i="2"/>
  <c r="AG2775" i="2"/>
  <c r="AH2742" i="2"/>
  <c r="AG2742" i="2"/>
  <c r="AH3667" i="2"/>
  <c r="AI3667" i="2" s="1"/>
  <c r="AJ3667" i="2" s="1"/>
  <c r="AK3667" i="2" s="1"/>
  <c r="AG3555" i="2"/>
  <c r="AH3555" i="2"/>
  <c r="AG2781" i="2"/>
  <c r="AH2781" i="2"/>
  <c r="AH2796" i="2"/>
  <c r="AG2796" i="2"/>
  <c r="AH2802" i="2"/>
  <c r="AI2802" i="2" s="1"/>
  <c r="AJ2802" i="2" s="1"/>
  <c r="AK2802" i="2" s="1"/>
  <c r="AH2866" i="2"/>
  <c r="AI2866" i="2" s="1"/>
  <c r="AJ2866" i="2" s="1"/>
  <c r="AK2866" i="2" s="1"/>
  <c r="AH2930" i="2"/>
  <c r="AI2930" i="2" s="1"/>
  <c r="AJ2930" i="2" s="1"/>
  <c r="AK2930" i="2" s="1"/>
  <c r="AH2994" i="2"/>
  <c r="AI2994" i="2" s="1"/>
  <c r="AJ2994" i="2" s="1"/>
  <c r="AK2994" i="2" s="1"/>
  <c r="AH3058" i="2"/>
  <c r="AI3058" i="2" s="1"/>
  <c r="AJ3058" i="2" s="1"/>
  <c r="AK3058" i="2" s="1"/>
  <c r="AH3122" i="2"/>
  <c r="AI3122" i="2" s="1"/>
  <c r="AJ3122" i="2" s="1"/>
  <c r="AK3122" i="2" s="1"/>
  <c r="AH3186" i="2"/>
  <c r="AI3186" i="2" s="1"/>
  <c r="AJ3186" i="2" s="1"/>
  <c r="AK3186" i="2" s="1"/>
  <c r="AH3250" i="2"/>
  <c r="AI3250" i="2" s="1"/>
  <c r="AJ3250" i="2" s="1"/>
  <c r="AK3250" i="2" s="1"/>
  <c r="AH3314" i="2"/>
  <c r="AI3314" i="2" s="1"/>
  <c r="AJ3314" i="2" s="1"/>
  <c r="AK3314" i="2" s="1"/>
  <c r="AH3378" i="2"/>
  <c r="AH3442" i="2"/>
  <c r="AH2830" i="2"/>
  <c r="AI2830" i="2" s="1"/>
  <c r="AJ2830" i="2" s="1"/>
  <c r="AK2830" i="2" s="1"/>
  <c r="AH2894" i="2"/>
  <c r="AI2894" i="2" s="1"/>
  <c r="AJ2894" i="2" s="1"/>
  <c r="AK2894" i="2" s="1"/>
  <c r="AH2958" i="2"/>
  <c r="AI2958" i="2" s="1"/>
  <c r="AJ2958" i="2" s="1"/>
  <c r="AK2958" i="2" s="1"/>
  <c r="AH3022" i="2"/>
  <c r="AI3022" i="2" s="1"/>
  <c r="AJ3022" i="2" s="1"/>
  <c r="AK3022" i="2" s="1"/>
  <c r="AH3086" i="2"/>
  <c r="AI3086" i="2" s="1"/>
  <c r="AJ3086" i="2" s="1"/>
  <c r="AK3086" i="2" s="1"/>
  <c r="AH3150" i="2"/>
  <c r="AI3150" i="2" s="1"/>
  <c r="AJ3150" i="2" s="1"/>
  <c r="AK3150" i="2" s="1"/>
  <c r="AH3214" i="2"/>
  <c r="AI3214" i="2" s="1"/>
  <c r="AJ3214" i="2" s="1"/>
  <c r="AK3214" i="2" s="1"/>
  <c r="AH3278" i="2"/>
  <c r="AI3278" i="2" s="1"/>
  <c r="AJ3278" i="2" s="1"/>
  <c r="AK3278" i="2" s="1"/>
  <c r="AH3342" i="2"/>
  <c r="AI3342" i="2" s="1"/>
  <c r="AJ3342" i="2" s="1"/>
  <c r="AK3342" i="2" s="1"/>
  <c r="AH3406" i="2"/>
  <c r="AI3406" i="2" s="1"/>
  <c r="AJ3406" i="2" s="1"/>
  <c r="AK3406" i="2" s="1"/>
  <c r="AH2799" i="2"/>
  <c r="AI2799" i="2" s="1"/>
  <c r="AJ2799" i="2" s="1"/>
  <c r="AK2799" i="2" s="1"/>
  <c r="AH2879" i="2"/>
  <c r="AI2879" i="2" s="1"/>
  <c r="AJ2879" i="2" s="1"/>
  <c r="AK2879" i="2" s="1"/>
  <c r="AH2967" i="2"/>
  <c r="AI2967" i="2" s="1"/>
  <c r="AJ2967" i="2" s="1"/>
  <c r="AK2967" i="2" s="1"/>
  <c r="AH3055" i="2"/>
  <c r="AI3055" i="2" s="1"/>
  <c r="AJ3055" i="2" s="1"/>
  <c r="AK3055" i="2" s="1"/>
  <c r="AH3135" i="2"/>
  <c r="AI3135" i="2" s="1"/>
  <c r="AJ3135" i="2" s="1"/>
  <c r="AK3135" i="2" s="1"/>
  <c r="AH3223" i="2"/>
  <c r="AI3223" i="2" s="1"/>
  <c r="AJ3223" i="2" s="1"/>
  <c r="AK3223" i="2" s="1"/>
  <c r="AH3311" i="2"/>
  <c r="AI3311" i="2" s="1"/>
  <c r="AJ3311" i="2" s="1"/>
  <c r="AK3311" i="2" s="1"/>
  <c r="AH3391" i="2"/>
  <c r="AI3391" i="2" s="1"/>
  <c r="AJ3391" i="2" s="1"/>
  <c r="AK3391" i="2" s="1"/>
  <c r="AH3569" i="2"/>
  <c r="AI3569" i="2" s="1"/>
  <c r="AJ3569" i="2" s="1"/>
  <c r="AK3569" i="2" s="1"/>
  <c r="AH2961" i="2"/>
  <c r="AH3145" i="2"/>
  <c r="AH3273" i="2"/>
  <c r="AH3505" i="2"/>
  <c r="AI3505" i="2" s="1"/>
  <c r="AJ3505" i="2" s="1"/>
  <c r="AK3505" i="2" s="1"/>
  <c r="AH3514" i="2"/>
  <c r="AI3514" i="2" s="1"/>
  <c r="AJ3514" i="2" s="1"/>
  <c r="AK3514" i="2" s="1"/>
  <c r="AH3578" i="2"/>
  <c r="AI3578" i="2" s="1"/>
  <c r="AJ3578" i="2" s="1"/>
  <c r="AK3578" i="2" s="1"/>
  <c r="AH2915" i="2"/>
  <c r="AI2915" i="2" s="1"/>
  <c r="AJ2915" i="2" s="1"/>
  <c r="AK2915" i="2" s="1"/>
  <c r="AH3067" i="2"/>
  <c r="AI3067" i="2" s="1"/>
  <c r="AJ3067" i="2" s="1"/>
  <c r="AK3067" i="2" s="1"/>
  <c r="AH3267" i="2"/>
  <c r="AI3267" i="2" s="1"/>
  <c r="AJ3267" i="2" s="1"/>
  <c r="AK3267" i="2" s="1"/>
  <c r="AH2877" i="2"/>
  <c r="AI2877" i="2" s="1"/>
  <c r="AJ2877" i="2" s="1"/>
  <c r="AK2877" i="2" s="1"/>
  <c r="AH3021" i="2"/>
  <c r="AI3021" i="2" s="1"/>
  <c r="AJ3021" i="2" s="1"/>
  <c r="AK3021" i="2" s="1"/>
  <c r="AH3229" i="2"/>
  <c r="AI3229" i="2" s="1"/>
  <c r="AJ3229" i="2" s="1"/>
  <c r="AK3229" i="2" s="1"/>
  <c r="AH3413" i="2"/>
  <c r="AI3413" i="2" s="1"/>
  <c r="AJ3413" i="2" s="1"/>
  <c r="AK3413" i="2" s="1"/>
  <c r="AH3518" i="2"/>
  <c r="AI3518" i="2" s="1"/>
  <c r="AJ3518" i="2" s="1"/>
  <c r="AK3518" i="2" s="1"/>
  <c r="AH3582" i="2"/>
  <c r="AI3582" i="2" s="1"/>
  <c r="AJ3582" i="2" s="1"/>
  <c r="AK3582" i="2" s="1"/>
  <c r="AH2899" i="2"/>
  <c r="AI2899" i="2" s="1"/>
  <c r="AJ2899" i="2" s="1"/>
  <c r="AK2899" i="2" s="1"/>
  <c r="AH3027" i="2"/>
  <c r="AI3027" i="2" s="1"/>
  <c r="AJ3027" i="2" s="1"/>
  <c r="AK3027" i="2" s="1"/>
  <c r="AH3211" i="2"/>
  <c r="AI3211" i="2" s="1"/>
  <c r="AJ3211" i="2" s="1"/>
  <c r="AK3211" i="2" s="1"/>
  <c r="AH3331" i="2"/>
  <c r="AI3331" i="2" s="1"/>
  <c r="AJ3331" i="2" s="1"/>
  <c r="AK3331" i="2" s="1"/>
  <c r="AH3435" i="2"/>
  <c r="AI3435" i="2" s="1"/>
  <c r="AJ3435" i="2" s="1"/>
  <c r="AK3435" i="2" s="1"/>
  <c r="AH3515" i="2"/>
  <c r="AI3515" i="2" s="1"/>
  <c r="AJ3515" i="2" s="1"/>
  <c r="AK3515" i="2" s="1"/>
  <c r="AH2823" i="2"/>
  <c r="AI2823" i="2" s="1"/>
  <c r="AJ2823" i="2" s="1"/>
  <c r="AK2823" i="2" s="1"/>
  <c r="AH3511" i="2"/>
  <c r="AI3511" i="2" s="1"/>
  <c r="AJ3511" i="2" s="1"/>
  <c r="AK3511" i="2" s="1"/>
  <c r="AH3496" i="2"/>
  <c r="AI3496" i="2" s="1"/>
  <c r="AJ3496" i="2" s="1"/>
  <c r="AK3496" i="2" s="1"/>
  <c r="AH2897" i="2"/>
  <c r="AH3033" i="2"/>
  <c r="AH3113" i="2"/>
  <c r="AH3265" i="2"/>
  <c r="AH3345" i="2"/>
  <c r="AI3345" i="2" s="1"/>
  <c r="AJ3345" i="2" s="1"/>
  <c r="AK3345" i="2" s="1"/>
  <c r="AH3449" i="2"/>
  <c r="AI3449" i="2" s="1"/>
  <c r="AJ3449" i="2" s="1"/>
  <c r="AK3449" i="2" s="1"/>
  <c r="AH2820" i="2"/>
  <c r="AI2820" i="2" s="1"/>
  <c r="AJ2820" i="2" s="1"/>
  <c r="AK2820" i="2" s="1"/>
  <c r="AH3060" i="2"/>
  <c r="AI3060" i="2" s="1"/>
  <c r="AJ3060" i="2" s="1"/>
  <c r="AK3060" i="2" s="1"/>
  <c r="AH3244" i="2"/>
  <c r="AI3244" i="2" s="1"/>
  <c r="AJ3244" i="2" s="1"/>
  <c r="AK3244" i="2" s="1"/>
  <c r="AH3348" i="2"/>
  <c r="AI3348" i="2" s="1"/>
  <c r="AJ3348" i="2" s="1"/>
  <c r="AK3348" i="2" s="1"/>
  <c r="AH3580" i="2"/>
  <c r="AI3580" i="2" s="1"/>
  <c r="AJ3580" i="2" s="1"/>
  <c r="AK3580" i="2" s="1"/>
  <c r="AH2941" i="2"/>
  <c r="AI2941" i="2" s="1"/>
  <c r="AJ2941" i="2" s="1"/>
  <c r="AK2941" i="2" s="1"/>
  <c r="AH3093" i="2"/>
  <c r="AI3093" i="2" s="1"/>
  <c r="AJ3093" i="2" s="1"/>
  <c r="AK3093" i="2" s="1"/>
  <c r="AH3213" i="2"/>
  <c r="AI3213" i="2" s="1"/>
  <c r="AJ3213" i="2" s="1"/>
  <c r="AK3213" i="2" s="1"/>
  <c r="AH3421" i="2"/>
  <c r="AI3421" i="2" s="1"/>
  <c r="AJ3421" i="2" s="1"/>
  <c r="AK3421" i="2" s="1"/>
  <c r="AH3517" i="2"/>
  <c r="AI3517" i="2" s="1"/>
  <c r="AJ3517" i="2" s="1"/>
  <c r="AK3517" i="2" s="1"/>
  <c r="AH2856" i="2"/>
  <c r="AI2856" i="2" s="1"/>
  <c r="AJ2856" i="2" s="1"/>
  <c r="AK2856" i="2" s="1"/>
  <c r="AH3256" i="2"/>
  <c r="AI3256" i="2" s="1"/>
  <c r="AJ3256" i="2" s="1"/>
  <c r="AK3256" i="2" s="1"/>
  <c r="AH3497" i="2"/>
  <c r="AI3497" i="2" s="1"/>
  <c r="AJ3497" i="2" s="1"/>
  <c r="AK3497" i="2" s="1"/>
  <c r="AH2844" i="2"/>
  <c r="AI2844" i="2" s="1"/>
  <c r="AJ2844" i="2" s="1"/>
  <c r="AK2844" i="2" s="1"/>
  <c r="AH3028" i="2"/>
  <c r="AI3028" i="2" s="1"/>
  <c r="AJ3028" i="2" s="1"/>
  <c r="AK3028" i="2" s="1"/>
  <c r="AH3212" i="2"/>
  <c r="AI3212" i="2" s="1"/>
  <c r="AJ3212" i="2" s="1"/>
  <c r="AK3212" i="2" s="1"/>
  <c r="AH3444" i="2"/>
  <c r="AI3444" i="2" s="1"/>
  <c r="AJ3444" i="2" s="1"/>
  <c r="AK3444" i="2" s="1"/>
  <c r="AH3189" i="2"/>
  <c r="AI3189" i="2" s="1"/>
  <c r="AJ3189" i="2" s="1"/>
  <c r="AK3189" i="2" s="1"/>
  <c r="AH3469" i="2"/>
  <c r="AI3469" i="2" s="1"/>
  <c r="AJ3469" i="2" s="1"/>
  <c r="AK3469" i="2" s="1"/>
  <c r="AH2855" i="2"/>
  <c r="AI2855" i="2" s="1"/>
  <c r="AJ2855" i="2" s="1"/>
  <c r="AK2855" i="2" s="1"/>
  <c r="AH3431" i="2"/>
  <c r="AI3431" i="2" s="1"/>
  <c r="AJ3431" i="2" s="1"/>
  <c r="AK3431" i="2" s="1"/>
  <c r="AH3075" i="2"/>
  <c r="AH3264" i="2"/>
  <c r="AI3264" i="2" s="1"/>
  <c r="AJ3264" i="2" s="1"/>
  <c r="AK3264" i="2" s="1"/>
  <c r="AH2893" i="2"/>
  <c r="AI2893" i="2" s="1"/>
  <c r="AJ2893" i="2" s="1"/>
  <c r="AK2893" i="2" s="1"/>
  <c r="AH3100" i="2"/>
  <c r="AI3100" i="2" s="1"/>
  <c r="AJ3100" i="2" s="1"/>
  <c r="AK3100" i="2" s="1"/>
  <c r="AH3111" i="2"/>
  <c r="AI3111" i="2" s="1"/>
  <c r="AJ3111" i="2" s="1"/>
  <c r="AK3111" i="2" s="1"/>
  <c r="AH2880" i="2"/>
  <c r="AI2880" i="2" s="1"/>
  <c r="AJ2880" i="2" s="1"/>
  <c r="AK2880" i="2" s="1"/>
  <c r="AH3184" i="2"/>
  <c r="AH3440" i="2"/>
  <c r="AI3440" i="2" s="1"/>
  <c r="AJ3440" i="2" s="1"/>
  <c r="AK3440" i="2" s="1"/>
  <c r="AH2956" i="2"/>
  <c r="AI2956" i="2" s="1"/>
  <c r="AJ2956" i="2" s="1"/>
  <c r="AK2956" i="2" s="1"/>
  <c r="AH3144" i="2"/>
  <c r="AH3000" i="2"/>
  <c r="AI3000" i="2" s="1"/>
  <c r="AJ3000" i="2" s="1"/>
  <c r="AK3000" i="2" s="1"/>
  <c r="AH2964" i="2"/>
  <c r="AI2964" i="2" s="1"/>
  <c r="AJ2964" i="2" s="1"/>
  <c r="AK2964" i="2" s="1"/>
  <c r="AH3104" i="2"/>
  <c r="AI3104" i="2" s="1"/>
  <c r="AJ3104" i="2" s="1"/>
  <c r="AK3104" i="2" s="1"/>
  <c r="AH3236" i="2"/>
  <c r="AI3236" i="2" s="1"/>
  <c r="AJ3236" i="2" s="1"/>
  <c r="AK3236" i="2" s="1"/>
  <c r="AH1069" i="2"/>
  <c r="AI1069" i="2" s="1"/>
  <c r="AJ1069" i="2" s="1"/>
  <c r="AK1069" i="2" s="1"/>
  <c r="AH3980" i="2"/>
  <c r="AI3980" i="2" s="1"/>
  <c r="AJ3980" i="2" s="1"/>
  <c r="AK3980" i="2" s="1"/>
  <c r="AH1636" i="2"/>
  <c r="AI1636" i="2" s="1"/>
  <c r="AJ1636" i="2" s="1"/>
  <c r="AK1636" i="2" s="1"/>
  <c r="AH2670" i="2"/>
  <c r="AI2670" i="2" s="1"/>
  <c r="AJ2670" i="2" s="1"/>
  <c r="AK2670" i="2" s="1"/>
  <c r="AH2681" i="2"/>
  <c r="AH2675" i="2"/>
  <c r="AH2707" i="2"/>
  <c r="AH2700" i="2"/>
  <c r="AH1015" i="2"/>
  <c r="AI1015" i="2" s="1"/>
  <c r="AJ1015" i="2" s="1"/>
  <c r="AK1015" i="2" s="1"/>
  <c r="AH1271" i="2"/>
  <c r="AI1271" i="2" s="1"/>
  <c r="AJ1271" i="2" s="1"/>
  <c r="AK1271" i="2" s="1"/>
  <c r="AH1783" i="2"/>
  <c r="AI1783" i="2" s="1"/>
  <c r="AJ1783" i="2" s="1"/>
  <c r="AK1783" i="2" s="1"/>
  <c r="AH1911" i="2"/>
  <c r="AI1911" i="2" s="1"/>
  <c r="AJ1911" i="2" s="1"/>
  <c r="AK1911" i="2" s="1"/>
  <c r="AH2047" i="2"/>
  <c r="AI2047" i="2" s="1"/>
  <c r="AJ2047" i="2" s="1"/>
  <c r="AK2047" i="2" s="1"/>
  <c r="AH1079" i="2"/>
  <c r="AI1079" i="2" s="1"/>
  <c r="AJ1079" i="2" s="1"/>
  <c r="AK1079" i="2" s="1"/>
  <c r="AH1527" i="2"/>
  <c r="AI1527" i="2" s="1"/>
  <c r="AJ1527" i="2" s="1"/>
  <c r="AK1527" i="2" s="1"/>
  <c r="AH2655" i="2"/>
  <c r="AI2655" i="2" s="1"/>
  <c r="AJ2655" i="2" s="1"/>
  <c r="AK2655" i="2" s="1"/>
  <c r="AH2658" i="2"/>
  <c r="AI2658" i="2" s="1"/>
  <c r="AJ2658" i="2" s="1"/>
  <c r="AK2658" i="2" s="1"/>
  <c r="AH2693" i="2"/>
  <c r="AI2693" i="2" s="1"/>
  <c r="AJ2693" i="2" s="1"/>
  <c r="AK2693" i="2" s="1"/>
  <c r="AH401" i="2"/>
  <c r="AI401" i="2" s="1"/>
  <c r="AJ401" i="2" s="1"/>
  <c r="AK401" i="2" s="1"/>
  <c r="AH578" i="2"/>
  <c r="AI578" i="2" s="1"/>
  <c r="AJ578" i="2" s="1"/>
  <c r="AK578" i="2" s="1"/>
  <c r="AH1152" i="2"/>
  <c r="AI1152" i="2" s="1"/>
  <c r="AJ1152" i="2" s="1"/>
  <c r="AK1152" i="2" s="1"/>
  <c r="AH1248" i="2"/>
  <c r="AI1248" i="2" s="1"/>
  <c r="AJ1248" i="2" s="1"/>
  <c r="AK1248" i="2" s="1"/>
  <c r="AH1336" i="2"/>
  <c r="AI1336" i="2" s="1"/>
  <c r="AJ1336" i="2" s="1"/>
  <c r="AK1336" i="2" s="1"/>
  <c r="AH1433" i="2"/>
  <c r="AI1433" i="2" s="1"/>
  <c r="AJ1433" i="2" s="1"/>
  <c r="AK1433" i="2" s="1"/>
  <c r="AH1251" i="2"/>
  <c r="AI1251" i="2" s="1"/>
  <c r="AJ1251" i="2" s="1"/>
  <c r="AK1251" i="2" s="1"/>
  <c r="AH1459" i="2"/>
  <c r="AI1459" i="2" s="1"/>
  <c r="AJ1459" i="2" s="1"/>
  <c r="AK1459" i="2" s="1"/>
  <c r="AH1523" i="2"/>
  <c r="AI1523" i="2" s="1"/>
  <c r="AJ1523" i="2" s="1"/>
  <c r="AK1523" i="2" s="1"/>
  <c r="AH1715" i="2"/>
  <c r="AI1715" i="2" s="1"/>
  <c r="AJ1715" i="2" s="1"/>
  <c r="AK1715" i="2" s="1"/>
  <c r="AH1859" i="2"/>
  <c r="AI1859" i="2" s="1"/>
  <c r="AJ1859" i="2" s="1"/>
  <c r="AK1859" i="2" s="1"/>
  <c r="AH2663" i="2"/>
  <c r="AH458" i="2"/>
  <c r="AI458" i="2" s="1"/>
  <c r="AJ458" i="2" s="1"/>
  <c r="AK458" i="2" s="1"/>
  <c r="AH530" i="2"/>
  <c r="AI530" i="2" s="1"/>
  <c r="AJ530" i="2" s="1"/>
  <c r="AK530" i="2" s="1"/>
  <c r="AH706" i="2"/>
  <c r="AI706" i="2" s="1"/>
  <c r="AJ706" i="2" s="1"/>
  <c r="AK706" i="2" s="1"/>
  <c r="AH786" i="2"/>
  <c r="AI786" i="2" s="1"/>
  <c r="AJ786" i="2" s="1"/>
  <c r="AK786" i="2" s="1"/>
  <c r="AH858" i="2"/>
  <c r="AI858" i="2" s="1"/>
  <c r="AJ858" i="2" s="1"/>
  <c r="AK858" i="2" s="1"/>
  <c r="AH1995" i="2"/>
  <c r="AH2034" i="2"/>
  <c r="AI2034" i="2" s="1"/>
  <c r="AJ2034" i="2" s="1"/>
  <c r="AK2034" i="2" s="1"/>
  <c r="AH2008" i="2"/>
  <c r="AI2008" i="2" s="1"/>
  <c r="AJ2008" i="2" s="1"/>
  <c r="AK2008" i="2" s="1"/>
  <c r="AH1998" i="2"/>
  <c r="AI1998" i="2" s="1"/>
  <c r="AJ1998" i="2" s="1"/>
  <c r="AK1998" i="2" s="1"/>
  <c r="AH1910" i="2"/>
  <c r="AI1910" i="2" s="1"/>
  <c r="AJ1910" i="2" s="1"/>
  <c r="AK1910" i="2" s="1"/>
  <c r="AH1669" i="2"/>
  <c r="AI1669" i="2" s="1"/>
  <c r="AJ1669" i="2" s="1"/>
  <c r="AK1669" i="2" s="1"/>
  <c r="AH1757" i="2"/>
  <c r="AI1757" i="2" s="1"/>
  <c r="AJ1757" i="2" s="1"/>
  <c r="AK1757" i="2" s="1"/>
  <c r="AH1829" i="2"/>
  <c r="AI1829" i="2" s="1"/>
  <c r="AJ1829" i="2" s="1"/>
  <c r="AK1829" i="2" s="1"/>
  <c r="AH1901" i="2"/>
  <c r="AI1901" i="2" s="1"/>
  <c r="AJ1901" i="2" s="1"/>
  <c r="AK1901" i="2" s="1"/>
  <c r="AH1965" i="2"/>
  <c r="AH3855" i="2"/>
  <c r="AI3855" i="2" s="1"/>
  <c r="AJ3855" i="2" s="1"/>
  <c r="AK3855" i="2" s="1"/>
  <c r="AH1642" i="2"/>
  <c r="AI1642" i="2" s="1"/>
  <c r="AJ1642" i="2" s="1"/>
  <c r="AK1642" i="2" s="1"/>
  <c r="AH1706" i="2"/>
  <c r="AI1706" i="2" s="1"/>
  <c r="AJ1706" i="2" s="1"/>
  <c r="AK1706" i="2" s="1"/>
  <c r="AH1770" i="2"/>
  <c r="AI1770" i="2" s="1"/>
  <c r="AJ1770" i="2" s="1"/>
  <c r="AK1770" i="2" s="1"/>
  <c r="AH1834" i="2"/>
  <c r="AI1834" i="2" s="1"/>
  <c r="AJ1834" i="2" s="1"/>
  <c r="AK1834" i="2" s="1"/>
  <c r="AH1898" i="2"/>
  <c r="AH1962" i="2"/>
  <c r="AI1962" i="2" s="1"/>
  <c r="AJ1962" i="2" s="1"/>
  <c r="AK1962" i="2" s="1"/>
  <c r="AH656" i="2"/>
  <c r="AI656" i="2" s="1"/>
  <c r="AJ656" i="2" s="1"/>
  <c r="AK656" i="2" s="1"/>
  <c r="AH3984" i="2"/>
  <c r="AI3984" i="2" s="1"/>
  <c r="AJ3984" i="2" s="1"/>
  <c r="AK3984" i="2" s="1"/>
  <c r="AH3853" i="2"/>
  <c r="AI3853" i="2" s="1"/>
  <c r="AJ3853" i="2" s="1"/>
  <c r="AK3853" i="2" s="1"/>
  <c r="AH3949" i="2"/>
  <c r="AI3949" i="2" s="1"/>
  <c r="AJ3949" i="2" s="1"/>
  <c r="AK3949" i="2" s="1"/>
  <c r="AH912" i="2"/>
  <c r="AI912" i="2" s="1"/>
  <c r="AJ912" i="2" s="1"/>
  <c r="AK912" i="2" s="1"/>
  <c r="AH1384" i="2"/>
  <c r="AI1384" i="2" s="1"/>
  <c r="AJ1384" i="2" s="1"/>
  <c r="AK1384" i="2" s="1"/>
  <c r="AH1456" i="2"/>
  <c r="AH1520" i="2"/>
  <c r="AI1520" i="2" s="1"/>
  <c r="AJ1520" i="2" s="1"/>
  <c r="AK1520" i="2" s="1"/>
  <c r="AH1584" i="2"/>
  <c r="AI1584" i="2" s="1"/>
  <c r="AJ1584" i="2" s="1"/>
  <c r="AK1584" i="2" s="1"/>
  <c r="AH1648" i="2"/>
  <c r="AH1712" i="2"/>
  <c r="AI1712" i="2" s="1"/>
  <c r="AJ1712" i="2" s="1"/>
  <c r="AK1712" i="2" s="1"/>
  <c r="AH1776" i="2"/>
  <c r="AI1776" i="2" s="1"/>
  <c r="AJ1776" i="2" s="1"/>
  <c r="AK1776" i="2" s="1"/>
  <c r="AH1840" i="2"/>
  <c r="AI1840" i="2" s="1"/>
  <c r="AJ1840" i="2" s="1"/>
  <c r="AK1840" i="2" s="1"/>
  <c r="AH1904" i="2"/>
  <c r="AI1904" i="2" s="1"/>
  <c r="AJ1904" i="2" s="1"/>
  <c r="AK1904" i="2" s="1"/>
  <c r="AH1968" i="2"/>
  <c r="AI1968" i="2" s="1"/>
  <c r="AJ1968" i="2" s="1"/>
  <c r="AK1968" i="2" s="1"/>
  <c r="AH369" i="2"/>
  <c r="AH457" i="2"/>
  <c r="AI457" i="2" s="1"/>
  <c r="AJ457" i="2" s="1"/>
  <c r="AK457" i="2" s="1"/>
  <c r="AH521" i="2"/>
  <c r="AH585" i="2"/>
  <c r="AI585" i="2" s="1"/>
  <c r="AJ585" i="2" s="1"/>
  <c r="AK585" i="2" s="1"/>
  <c r="AH649" i="2"/>
  <c r="AH713" i="2"/>
  <c r="AH777" i="2"/>
  <c r="AH841" i="2"/>
  <c r="AI841" i="2" s="1"/>
  <c r="AJ841" i="2" s="1"/>
  <c r="AK841" i="2" s="1"/>
  <c r="AH905" i="2"/>
  <c r="AI905" i="2" s="1"/>
  <c r="AJ905" i="2" s="1"/>
  <c r="AK905" i="2" s="1"/>
  <c r="AH969" i="2"/>
  <c r="AI969" i="2" s="1"/>
  <c r="AJ969" i="2" s="1"/>
  <c r="AK969" i="2" s="1"/>
  <c r="AH1041" i="2"/>
  <c r="AH1121" i="2"/>
  <c r="AI1121" i="2" s="1"/>
  <c r="AJ1121" i="2" s="1"/>
  <c r="AK1121" i="2" s="1"/>
  <c r="AH1193" i="2"/>
  <c r="AH1273" i="2"/>
  <c r="AH1353" i="2"/>
  <c r="AH1481" i="2"/>
  <c r="AI1481" i="2" s="1"/>
  <c r="AJ1481" i="2" s="1"/>
  <c r="AK1481" i="2" s="1"/>
  <c r="AH1561" i="2"/>
  <c r="AI1561" i="2" s="1"/>
  <c r="AJ1561" i="2" s="1"/>
  <c r="AK1561" i="2" s="1"/>
  <c r="AH1673" i="2"/>
  <c r="AI1673" i="2" s="1"/>
  <c r="AJ1673" i="2" s="1"/>
  <c r="AK1673" i="2" s="1"/>
  <c r="AH1769" i="2"/>
  <c r="AI1769" i="2" s="1"/>
  <c r="AJ1769" i="2" s="1"/>
  <c r="AK1769" i="2" s="1"/>
  <c r="AH1857" i="2"/>
  <c r="AH1945" i="2"/>
  <c r="AI1945" i="2" s="1"/>
  <c r="AJ1945" i="2" s="1"/>
  <c r="AK1945" i="2" s="1"/>
  <c r="AH2025" i="2"/>
  <c r="AI2025" i="2" s="1"/>
  <c r="AJ2025" i="2" s="1"/>
  <c r="AK2025" i="2" s="1"/>
  <c r="AH3786" i="2"/>
  <c r="AI3786" i="2" s="1"/>
  <c r="AJ3786" i="2" s="1"/>
  <c r="AK3786" i="2" s="1"/>
  <c r="AH3739" i="2"/>
  <c r="AI3739" i="2" s="1"/>
  <c r="AJ3739" i="2" s="1"/>
  <c r="AK3739" i="2" s="1"/>
  <c r="AH3811" i="2"/>
  <c r="AI3811" i="2" s="1"/>
  <c r="AJ3811" i="2" s="1"/>
  <c r="AK3811" i="2" s="1"/>
  <c r="AH3875" i="2"/>
  <c r="AI3875" i="2" s="1"/>
  <c r="AJ3875" i="2" s="1"/>
  <c r="AK3875" i="2" s="1"/>
  <c r="AH3939" i="2"/>
  <c r="AI3939" i="2" s="1"/>
  <c r="AJ3939" i="2" s="1"/>
  <c r="AK3939" i="2" s="1"/>
  <c r="AH341" i="2"/>
  <c r="AI341" i="2" s="1"/>
  <c r="AJ341" i="2" s="1"/>
  <c r="AK341" i="2" s="1"/>
  <c r="AH405" i="2"/>
  <c r="AI405" i="2" s="1"/>
  <c r="AJ405" i="2" s="1"/>
  <c r="AK405" i="2" s="1"/>
  <c r="AH358" i="2"/>
  <c r="AI358" i="2" s="1"/>
  <c r="AJ358" i="2" s="1"/>
  <c r="AK358" i="2" s="1"/>
  <c r="AH422" i="2"/>
  <c r="AI422" i="2" s="1"/>
  <c r="AJ422" i="2" s="1"/>
  <c r="AK422" i="2" s="1"/>
  <c r="AH486" i="2"/>
  <c r="AI486" i="2" s="1"/>
  <c r="AJ486" i="2" s="1"/>
  <c r="AK486" i="2" s="1"/>
  <c r="AH550" i="2"/>
  <c r="AI550" i="2" s="1"/>
  <c r="AJ550" i="2" s="1"/>
  <c r="AK550" i="2" s="1"/>
  <c r="AH469" i="2"/>
  <c r="AH533" i="2"/>
  <c r="AH597" i="2"/>
  <c r="AI597" i="2" s="1"/>
  <c r="AJ597" i="2" s="1"/>
  <c r="AK597" i="2" s="1"/>
  <c r="AH661" i="2"/>
  <c r="AI661" i="2" s="1"/>
  <c r="AJ661" i="2" s="1"/>
  <c r="AK661" i="2" s="1"/>
  <c r="AH725" i="2"/>
  <c r="AH789" i="2"/>
  <c r="AH853" i="2"/>
  <c r="AI853" i="2" s="1"/>
  <c r="AJ853" i="2" s="1"/>
  <c r="AK853" i="2" s="1"/>
  <c r="AH925" i="2"/>
  <c r="AH989" i="2"/>
  <c r="AH1053" i="2"/>
  <c r="AI1053" i="2" s="1"/>
  <c r="AJ1053" i="2" s="1"/>
  <c r="AK1053" i="2" s="1"/>
  <c r="AH1117" i="2"/>
  <c r="AI1117" i="2" s="1"/>
  <c r="AJ1117" i="2" s="1"/>
  <c r="AK1117" i="2" s="1"/>
  <c r="AH638" i="2"/>
  <c r="AI638" i="2" s="1"/>
  <c r="AJ638" i="2" s="1"/>
  <c r="AK638" i="2" s="1"/>
  <c r="AH702" i="2"/>
  <c r="AI702" i="2" s="1"/>
  <c r="AJ702" i="2" s="1"/>
  <c r="AK702" i="2" s="1"/>
  <c r="AH766" i="2"/>
  <c r="AH830" i="2"/>
  <c r="AH894" i="2"/>
  <c r="AH958" i="2"/>
  <c r="AI958" i="2" s="1"/>
  <c r="AJ958" i="2" s="1"/>
  <c r="AK958" i="2" s="1"/>
  <c r="AH1022" i="2"/>
  <c r="AI1022" i="2" s="1"/>
  <c r="AJ1022" i="2" s="1"/>
  <c r="AK1022" i="2" s="1"/>
  <c r="AH1086" i="2"/>
  <c r="AH1150" i="2"/>
  <c r="AI1150" i="2" s="1"/>
  <c r="AJ1150" i="2" s="1"/>
  <c r="AK1150" i="2" s="1"/>
  <c r="AH1214" i="2"/>
  <c r="AH1141" i="2"/>
  <c r="AI1141" i="2" s="1"/>
  <c r="AJ1141" i="2" s="1"/>
  <c r="AK1141" i="2" s="1"/>
  <c r="AH1205" i="2"/>
  <c r="AI1205" i="2" s="1"/>
  <c r="AJ1205" i="2" s="1"/>
  <c r="AK1205" i="2" s="1"/>
  <c r="AH1269" i="2"/>
  <c r="AI1269" i="2" s="1"/>
  <c r="AJ1269" i="2" s="1"/>
  <c r="AK1269" i="2" s="1"/>
  <c r="AH1349" i="2"/>
  <c r="AI1349" i="2" s="1"/>
  <c r="AJ1349" i="2" s="1"/>
  <c r="AK1349" i="2" s="1"/>
  <c r="AH1429" i="2"/>
  <c r="AH1509" i="2"/>
  <c r="AI1509" i="2" s="1"/>
  <c r="AJ1509" i="2" s="1"/>
  <c r="AK1509" i="2" s="1"/>
  <c r="AH1605" i="2"/>
  <c r="AH1318" i="2"/>
  <c r="AI1318" i="2" s="1"/>
  <c r="AJ1318" i="2" s="1"/>
  <c r="AK1318" i="2" s="1"/>
  <c r="AH1382" i="2"/>
  <c r="AI1382" i="2" s="1"/>
  <c r="AJ1382" i="2" s="1"/>
  <c r="AK1382" i="2" s="1"/>
  <c r="AH1446" i="2"/>
  <c r="AI1446" i="2" s="1"/>
  <c r="AJ1446" i="2" s="1"/>
  <c r="AK1446" i="2" s="1"/>
  <c r="AH1510" i="2"/>
  <c r="AI1510" i="2" s="1"/>
  <c r="AJ1510" i="2" s="1"/>
  <c r="AK1510" i="2" s="1"/>
  <c r="AH1574" i="2"/>
  <c r="AH1638" i="2"/>
  <c r="AI1638" i="2" s="1"/>
  <c r="AJ1638" i="2" s="1"/>
  <c r="AK1638" i="2" s="1"/>
  <c r="AH1702" i="2"/>
  <c r="AI1702" i="2" s="1"/>
  <c r="AJ1702" i="2" s="1"/>
  <c r="AK1702" i="2" s="1"/>
  <c r="AH1766" i="2"/>
  <c r="AI1766" i="2" s="1"/>
  <c r="AJ1766" i="2" s="1"/>
  <c r="AK1766" i="2" s="1"/>
  <c r="AH1830" i="2"/>
  <c r="AI1830" i="2" s="1"/>
  <c r="AJ1830" i="2" s="1"/>
  <c r="AK1830" i="2" s="1"/>
  <c r="AH1894" i="2"/>
  <c r="AI1894" i="2" s="1"/>
  <c r="AJ1894" i="2" s="1"/>
  <c r="AK1894" i="2" s="1"/>
  <c r="AH348" i="2"/>
  <c r="AI348" i="2" s="1"/>
  <c r="AJ348" i="2" s="1"/>
  <c r="AK348" i="2" s="1"/>
  <c r="AH412" i="2"/>
  <c r="AI412" i="2" s="1"/>
  <c r="AJ412" i="2" s="1"/>
  <c r="AK412" i="2" s="1"/>
  <c r="AH476" i="2"/>
  <c r="AI476" i="2" s="1"/>
  <c r="AJ476" i="2" s="1"/>
  <c r="AK476" i="2" s="1"/>
  <c r="AH540" i="2"/>
  <c r="AI540" i="2" s="1"/>
  <c r="AJ540" i="2" s="1"/>
  <c r="AK540" i="2" s="1"/>
  <c r="AH604" i="2"/>
  <c r="AH668" i="2"/>
  <c r="AI668" i="2" s="1"/>
  <c r="AJ668" i="2" s="1"/>
  <c r="AK668" i="2" s="1"/>
  <c r="AH732" i="2"/>
  <c r="AI732" i="2" s="1"/>
  <c r="AJ732" i="2" s="1"/>
  <c r="AK732" i="2" s="1"/>
  <c r="AH796" i="2"/>
  <c r="AI796" i="2" s="1"/>
  <c r="AJ796" i="2" s="1"/>
  <c r="AK796" i="2" s="1"/>
  <c r="AH860" i="2"/>
  <c r="AI860" i="2" s="1"/>
  <c r="AJ860" i="2" s="1"/>
  <c r="AK860" i="2" s="1"/>
  <c r="AH924" i="2"/>
  <c r="AI924" i="2" s="1"/>
  <c r="AJ924" i="2" s="1"/>
  <c r="AK924" i="2" s="1"/>
  <c r="AH988" i="2"/>
  <c r="AI988" i="2" s="1"/>
  <c r="AJ988" i="2" s="1"/>
  <c r="AK988" i="2" s="1"/>
  <c r="AH3772" i="2"/>
  <c r="AH3836" i="2"/>
  <c r="AI3836" i="2" s="1"/>
  <c r="AJ3836" i="2" s="1"/>
  <c r="AK3836" i="2" s="1"/>
  <c r="AH3900" i="2"/>
  <c r="AI3900" i="2" s="1"/>
  <c r="AJ3900" i="2" s="1"/>
  <c r="AK3900" i="2" s="1"/>
  <c r="AH3964" i="2"/>
  <c r="AI3964" i="2" s="1"/>
  <c r="AJ3964" i="2" s="1"/>
  <c r="AK3964" i="2" s="1"/>
  <c r="AH1044" i="2"/>
  <c r="AI1044" i="2" s="1"/>
  <c r="AJ1044" i="2" s="1"/>
  <c r="AK1044" i="2" s="1"/>
  <c r="AH1108" i="2"/>
  <c r="AI1108" i="2" s="1"/>
  <c r="AJ1108" i="2" s="1"/>
  <c r="AK1108" i="2" s="1"/>
  <c r="AH1172" i="2"/>
  <c r="AI1172" i="2" s="1"/>
  <c r="AJ1172" i="2" s="1"/>
  <c r="AK1172" i="2" s="1"/>
  <c r="AH1236" i="2"/>
  <c r="AI1236" i="2" s="1"/>
  <c r="AJ1236" i="2" s="1"/>
  <c r="AK1236" i="2" s="1"/>
  <c r="AH1300" i="2"/>
  <c r="AI1300" i="2" s="1"/>
  <c r="AJ1300" i="2" s="1"/>
  <c r="AK1300" i="2" s="1"/>
  <c r="AH1364" i="2"/>
  <c r="AI1364" i="2" s="1"/>
  <c r="AJ1364" i="2" s="1"/>
  <c r="AK1364" i="2" s="1"/>
  <c r="AH1428" i="2"/>
  <c r="AI1428" i="2" s="1"/>
  <c r="AJ1428" i="2" s="1"/>
  <c r="AK1428" i="2" s="1"/>
  <c r="AH1492" i="2"/>
  <c r="AI1492" i="2" s="1"/>
  <c r="AJ1492" i="2" s="1"/>
  <c r="AK1492" i="2" s="1"/>
  <c r="AH1556" i="2"/>
  <c r="AI1556" i="2" s="1"/>
  <c r="AJ1556" i="2" s="1"/>
  <c r="AK1556" i="2" s="1"/>
  <c r="AH1620" i="2"/>
  <c r="AI1620" i="2" s="1"/>
  <c r="AJ1620" i="2" s="1"/>
  <c r="AK1620" i="2" s="1"/>
  <c r="AH1684" i="2"/>
  <c r="AI1684" i="2" s="1"/>
  <c r="AJ1684" i="2" s="1"/>
  <c r="AK1684" i="2" s="1"/>
  <c r="AH1748" i="2"/>
  <c r="AI1748" i="2" s="1"/>
  <c r="AJ1748" i="2" s="1"/>
  <c r="AK1748" i="2" s="1"/>
  <c r="AH1812" i="2"/>
  <c r="AI1812" i="2" s="1"/>
  <c r="AJ1812" i="2" s="1"/>
  <c r="AK1812" i="2" s="1"/>
  <c r="AH1876" i="2"/>
  <c r="AI1876" i="2" s="1"/>
  <c r="AJ1876" i="2" s="1"/>
  <c r="AK1876" i="2" s="1"/>
  <c r="AH1940" i="2"/>
  <c r="AI1940" i="2" s="1"/>
  <c r="AJ1940" i="2" s="1"/>
  <c r="AK1940" i="2" s="1"/>
  <c r="AH2004" i="2"/>
  <c r="AI2004" i="2" s="1"/>
  <c r="AJ2004" i="2" s="1"/>
  <c r="AK2004" i="2" s="1"/>
  <c r="AH1139" i="2"/>
  <c r="AI1139" i="2" s="1"/>
  <c r="AJ1139" i="2" s="1"/>
  <c r="AK1139" i="2" s="1"/>
  <c r="AH3798" i="2"/>
  <c r="AI3798" i="2" s="1"/>
  <c r="AJ3798" i="2" s="1"/>
  <c r="AK3798" i="2" s="1"/>
  <c r="AH3910" i="2"/>
  <c r="AI3910" i="2" s="1"/>
  <c r="AJ3910" i="2" s="1"/>
  <c r="AK3910" i="2" s="1"/>
  <c r="AH3898" i="2"/>
  <c r="AI3898" i="2" s="1"/>
  <c r="AJ3898" i="2" s="1"/>
  <c r="AK3898" i="2" s="1"/>
  <c r="AH3927" i="2"/>
  <c r="AH3629" i="2"/>
  <c r="AI3629" i="2" s="1"/>
  <c r="AJ3629" i="2" s="1"/>
  <c r="AK3629" i="2" s="1"/>
  <c r="AH2785" i="2"/>
  <c r="AG2785" i="2"/>
  <c r="AH3610" i="2"/>
  <c r="AI3610" i="2" s="1"/>
  <c r="AJ3610" i="2" s="1"/>
  <c r="AK3610" i="2" s="1"/>
  <c r="AG2912" i="2"/>
  <c r="AH2912" i="2"/>
  <c r="AG3080" i="2"/>
  <c r="AH3080" i="2"/>
  <c r="AH3617" i="2"/>
  <c r="AI3617" i="2" s="1"/>
  <c r="AJ3617" i="2" s="1"/>
  <c r="AK3617" i="2" s="1"/>
  <c r="AH3384" i="2"/>
  <c r="AG3384" i="2"/>
  <c r="AH3584" i="2"/>
  <c r="AI3584" i="2" s="1"/>
  <c r="AJ3584" i="2" s="1"/>
  <c r="AK3584" i="2" s="1"/>
  <c r="AH2765" i="2"/>
  <c r="AG2765" i="2"/>
  <c r="AG2840" i="2"/>
  <c r="AH2840" i="2"/>
  <c r="AH2783" i="2"/>
  <c r="AG2783" i="2"/>
  <c r="AH2750" i="2"/>
  <c r="AG2750" i="2"/>
  <c r="AH3646" i="2"/>
  <c r="AI3646" i="2" s="1"/>
  <c r="AJ3646" i="2" s="1"/>
  <c r="AK3646" i="2" s="1"/>
  <c r="AH3675" i="2"/>
  <c r="AI3675" i="2" s="1"/>
  <c r="AJ3675" i="2" s="1"/>
  <c r="AK3675" i="2" s="1"/>
  <c r="AH3147" i="2"/>
  <c r="AG3147" i="2"/>
  <c r="AH3356" i="2"/>
  <c r="AG3356" i="2"/>
  <c r="AH3227" i="2"/>
  <c r="AG3227" i="2"/>
  <c r="AH3595" i="2"/>
  <c r="AI3595" i="2" s="1"/>
  <c r="AJ3595" i="2" s="1"/>
  <c r="AK3595" i="2" s="1"/>
  <c r="AH2810" i="2"/>
  <c r="AH2874" i="2"/>
  <c r="AI2874" i="2" s="1"/>
  <c r="AJ2874" i="2" s="1"/>
  <c r="AK2874" i="2" s="1"/>
  <c r="AH2938" i="2"/>
  <c r="AH3066" i="2"/>
  <c r="AI3066" i="2" s="1"/>
  <c r="AJ3066" i="2" s="1"/>
  <c r="AK3066" i="2" s="1"/>
  <c r="AH3258" i="2"/>
  <c r="AI3258" i="2" s="1"/>
  <c r="AJ3258" i="2" s="1"/>
  <c r="AK3258" i="2" s="1"/>
  <c r="AH3322" i="2"/>
  <c r="AI3322" i="2" s="1"/>
  <c r="AJ3322" i="2" s="1"/>
  <c r="AK3322" i="2" s="1"/>
  <c r="AH3386" i="2"/>
  <c r="AI3386" i="2" s="1"/>
  <c r="AJ3386" i="2" s="1"/>
  <c r="AK3386" i="2" s="1"/>
  <c r="AH3450" i="2"/>
  <c r="AI3450" i="2" s="1"/>
  <c r="AJ3450" i="2" s="1"/>
  <c r="AK3450" i="2" s="1"/>
  <c r="AH2838" i="2"/>
  <c r="AI2838" i="2" s="1"/>
  <c r="AJ2838" i="2" s="1"/>
  <c r="AK2838" i="2" s="1"/>
  <c r="AH2902" i="2"/>
  <c r="AI2902" i="2" s="1"/>
  <c r="AJ2902" i="2" s="1"/>
  <c r="AK2902" i="2" s="1"/>
  <c r="AH2966" i="2"/>
  <c r="AI2966" i="2" s="1"/>
  <c r="AJ2966" i="2" s="1"/>
  <c r="AK2966" i="2" s="1"/>
  <c r="AH3030" i="2"/>
  <c r="AI3030" i="2" s="1"/>
  <c r="AJ3030" i="2" s="1"/>
  <c r="AK3030" i="2" s="1"/>
  <c r="AH3094" i="2"/>
  <c r="AI3094" i="2" s="1"/>
  <c r="AJ3094" i="2" s="1"/>
  <c r="AK3094" i="2" s="1"/>
  <c r="AH3158" i="2"/>
  <c r="AI3158" i="2" s="1"/>
  <c r="AJ3158" i="2" s="1"/>
  <c r="AK3158" i="2" s="1"/>
  <c r="AH3222" i="2"/>
  <c r="AI3222" i="2" s="1"/>
  <c r="AJ3222" i="2" s="1"/>
  <c r="AK3222" i="2" s="1"/>
  <c r="AH3286" i="2"/>
  <c r="AI3286" i="2" s="1"/>
  <c r="AJ3286" i="2" s="1"/>
  <c r="AK3286" i="2" s="1"/>
  <c r="AH3350" i="2"/>
  <c r="AI3350" i="2" s="1"/>
  <c r="AJ3350" i="2" s="1"/>
  <c r="AK3350" i="2" s="1"/>
  <c r="AH3414" i="2"/>
  <c r="AI3414" i="2" s="1"/>
  <c r="AJ3414" i="2" s="1"/>
  <c r="AK3414" i="2" s="1"/>
  <c r="AH2807" i="2"/>
  <c r="AI2807" i="2" s="1"/>
  <c r="AJ2807" i="2" s="1"/>
  <c r="AK2807" i="2" s="1"/>
  <c r="AH2895" i="2"/>
  <c r="AI2895" i="2" s="1"/>
  <c r="AJ2895" i="2" s="1"/>
  <c r="AK2895" i="2" s="1"/>
  <c r="AH2975" i="2"/>
  <c r="AI2975" i="2" s="1"/>
  <c r="AJ2975" i="2" s="1"/>
  <c r="AK2975" i="2" s="1"/>
  <c r="AH3063" i="2"/>
  <c r="AI3063" i="2" s="1"/>
  <c r="AJ3063" i="2" s="1"/>
  <c r="AK3063" i="2" s="1"/>
  <c r="AH3151" i="2"/>
  <c r="AI3151" i="2" s="1"/>
  <c r="AJ3151" i="2" s="1"/>
  <c r="AK3151" i="2" s="1"/>
  <c r="AH3231" i="2"/>
  <c r="AI3231" i="2" s="1"/>
  <c r="AJ3231" i="2" s="1"/>
  <c r="AK3231" i="2" s="1"/>
  <c r="AH3319" i="2"/>
  <c r="AI3319" i="2" s="1"/>
  <c r="AJ3319" i="2" s="1"/>
  <c r="AK3319" i="2" s="1"/>
  <c r="AH3407" i="2"/>
  <c r="AI3407" i="2" s="1"/>
  <c r="AJ3407" i="2" s="1"/>
  <c r="AK3407" i="2" s="1"/>
  <c r="AH2817" i="2"/>
  <c r="AH2969" i="2"/>
  <c r="AH3169" i="2"/>
  <c r="AH3329" i="2"/>
  <c r="AH3521" i="2"/>
  <c r="AI3521" i="2" s="1"/>
  <c r="AJ3521" i="2" s="1"/>
  <c r="AK3521" i="2" s="1"/>
  <c r="AH3522" i="2"/>
  <c r="AI3522" i="2" s="1"/>
  <c r="AJ3522" i="2" s="1"/>
  <c r="AK3522" i="2" s="1"/>
  <c r="AH2939" i="2"/>
  <c r="AH3083" i="2"/>
  <c r="AI3083" i="2" s="1"/>
  <c r="AJ3083" i="2" s="1"/>
  <c r="AK3083" i="2" s="1"/>
  <c r="AH3299" i="2"/>
  <c r="AI3299" i="2" s="1"/>
  <c r="AJ3299" i="2" s="1"/>
  <c r="AK3299" i="2" s="1"/>
  <c r="AH2901" i="2"/>
  <c r="AI2901" i="2" s="1"/>
  <c r="AJ2901" i="2" s="1"/>
  <c r="AK2901" i="2" s="1"/>
  <c r="AH3029" i="2"/>
  <c r="AI3029" i="2" s="1"/>
  <c r="AJ3029" i="2" s="1"/>
  <c r="AK3029" i="2" s="1"/>
  <c r="AH3237" i="2"/>
  <c r="AH3437" i="2"/>
  <c r="AI3437" i="2" s="1"/>
  <c r="AJ3437" i="2" s="1"/>
  <c r="AK3437" i="2" s="1"/>
  <c r="AH3526" i="2"/>
  <c r="AI3526" i="2" s="1"/>
  <c r="AJ3526" i="2" s="1"/>
  <c r="AK3526" i="2" s="1"/>
  <c r="AH3627" i="2"/>
  <c r="AI3627" i="2" s="1"/>
  <c r="AJ3627" i="2" s="1"/>
  <c r="AK3627" i="2" s="1"/>
  <c r="AH2907" i="2"/>
  <c r="AI2907" i="2" s="1"/>
  <c r="AJ2907" i="2" s="1"/>
  <c r="AK2907" i="2" s="1"/>
  <c r="AH3099" i="2"/>
  <c r="AI3099" i="2" s="1"/>
  <c r="AJ3099" i="2" s="1"/>
  <c r="AK3099" i="2" s="1"/>
  <c r="AH3235" i="2"/>
  <c r="AI3235" i="2" s="1"/>
  <c r="AJ3235" i="2" s="1"/>
  <c r="AK3235" i="2" s="1"/>
  <c r="AH3443" i="2"/>
  <c r="AH3523" i="2"/>
  <c r="AI3523" i="2" s="1"/>
  <c r="AJ3523" i="2" s="1"/>
  <c r="AK3523" i="2" s="1"/>
  <c r="AH2951" i="2"/>
  <c r="AI2951" i="2" s="1"/>
  <c r="AJ2951" i="2" s="1"/>
  <c r="AK2951" i="2" s="1"/>
  <c r="AH3527" i="2"/>
  <c r="AI3527" i="2" s="1"/>
  <c r="AJ3527" i="2" s="1"/>
  <c r="AK3527" i="2" s="1"/>
  <c r="AH3536" i="2"/>
  <c r="AH2905" i="2"/>
  <c r="AH3041" i="2"/>
  <c r="AH3129" i="2"/>
  <c r="AH3281" i="2"/>
  <c r="AI3281" i="2" s="1"/>
  <c r="AJ3281" i="2" s="1"/>
  <c r="AK3281" i="2" s="1"/>
  <c r="AH3361" i="2"/>
  <c r="AH3465" i="2"/>
  <c r="AI3465" i="2" s="1"/>
  <c r="AJ3465" i="2" s="1"/>
  <c r="AK3465" i="2" s="1"/>
  <c r="AH2828" i="2"/>
  <c r="AI2828" i="2" s="1"/>
  <c r="AJ2828" i="2" s="1"/>
  <c r="AK2828" i="2" s="1"/>
  <c r="AH3084" i="2"/>
  <c r="AI3084" i="2" s="1"/>
  <c r="AJ3084" i="2" s="1"/>
  <c r="AK3084" i="2" s="1"/>
  <c r="AH3268" i="2"/>
  <c r="AI3268" i="2" s="1"/>
  <c r="AJ3268" i="2" s="1"/>
  <c r="AK3268" i="2" s="1"/>
  <c r="AH3380" i="2"/>
  <c r="AI3380" i="2" s="1"/>
  <c r="AJ3380" i="2" s="1"/>
  <c r="AK3380" i="2" s="1"/>
  <c r="AH2805" i="2"/>
  <c r="AI2805" i="2" s="1"/>
  <c r="AJ2805" i="2" s="1"/>
  <c r="AK2805" i="2" s="1"/>
  <c r="AH2957" i="2"/>
  <c r="AI2957" i="2" s="1"/>
  <c r="AJ2957" i="2" s="1"/>
  <c r="AK2957" i="2" s="1"/>
  <c r="AH3101" i="2"/>
  <c r="AI3101" i="2" s="1"/>
  <c r="AJ3101" i="2" s="1"/>
  <c r="AK3101" i="2" s="1"/>
  <c r="AH3221" i="2"/>
  <c r="AH3445" i="2"/>
  <c r="AI3445" i="2" s="1"/>
  <c r="AJ3445" i="2" s="1"/>
  <c r="AK3445" i="2" s="1"/>
  <c r="AH3525" i="2"/>
  <c r="AH2896" i="2"/>
  <c r="AH3336" i="2"/>
  <c r="AI3336" i="2" s="1"/>
  <c r="AJ3336" i="2" s="1"/>
  <c r="AK3336" i="2" s="1"/>
  <c r="AH3577" i="2"/>
  <c r="AI3577" i="2" s="1"/>
  <c r="AJ3577" i="2" s="1"/>
  <c r="AK3577" i="2" s="1"/>
  <c r="AH2884" i="2"/>
  <c r="AH3044" i="2"/>
  <c r="AI3044" i="2" s="1"/>
  <c r="AJ3044" i="2" s="1"/>
  <c r="AK3044" i="2" s="1"/>
  <c r="AH3252" i="2"/>
  <c r="AI3252" i="2" s="1"/>
  <c r="AJ3252" i="2" s="1"/>
  <c r="AK3252" i="2" s="1"/>
  <c r="AH3452" i="2"/>
  <c r="AI3452" i="2" s="1"/>
  <c r="AJ3452" i="2" s="1"/>
  <c r="AK3452" i="2" s="1"/>
  <c r="AH2813" i="2"/>
  <c r="AI2813" i="2" s="1"/>
  <c r="AJ2813" i="2" s="1"/>
  <c r="AK2813" i="2" s="1"/>
  <c r="AH3245" i="2"/>
  <c r="AH3509" i="2"/>
  <c r="AI3509" i="2" s="1"/>
  <c r="AJ3509" i="2" s="1"/>
  <c r="AK3509" i="2" s="1"/>
  <c r="AH2887" i="2"/>
  <c r="AI2887" i="2" s="1"/>
  <c r="AJ2887" i="2" s="1"/>
  <c r="AK2887" i="2" s="1"/>
  <c r="AH3487" i="2"/>
  <c r="AI3487" i="2" s="1"/>
  <c r="AJ3487" i="2" s="1"/>
  <c r="AK3487" i="2" s="1"/>
  <c r="AH3339" i="2"/>
  <c r="AI3339" i="2" s="1"/>
  <c r="AJ3339" i="2" s="1"/>
  <c r="AK3339" i="2" s="1"/>
  <c r="AH3320" i="2"/>
  <c r="AH3557" i="2"/>
  <c r="AH3196" i="2"/>
  <c r="AI3196" i="2" s="1"/>
  <c r="AJ3196" i="2" s="1"/>
  <c r="AK3196" i="2" s="1"/>
  <c r="AH3143" i="2"/>
  <c r="AI3143" i="2" s="1"/>
  <c r="AJ3143" i="2" s="1"/>
  <c r="AK3143" i="2" s="1"/>
  <c r="AH2928" i="2"/>
  <c r="AH3216" i="2"/>
  <c r="AI3216" i="2" s="1"/>
  <c r="AJ3216" i="2" s="1"/>
  <c r="AK3216" i="2" s="1"/>
  <c r="AH3480" i="2"/>
  <c r="AI3480" i="2" s="1"/>
  <c r="AJ3480" i="2" s="1"/>
  <c r="AK3480" i="2" s="1"/>
  <c r="AH3076" i="2"/>
  <c r="AH3176" i="2"/>
  <c r="AI3176" i="2" s="1"/>
  <c r="AJ3176" i="2" s="1"/>
  <c r="AK3176" i="2" s="1"/>
  <c r="AH3064" i="2"/>
  <c r="AH2972" i="2"/>
  <c r="AI2972" i="2" s="1"/>
  <c r="AJ2972" i="2" s="1"/>
  <c r="AK2972" i="2" s="1"/>
  <c r="AH3168" i="2"/>
  <c r="AH2784" i="2"/>
  <c r="AI2784" i="2" s="1"/>
  <c r="AJ2784" i="2" s="1"/>
  <c r="AK2784" i="2" s="1"/>
  <c r="AH2770" i="2"/>
  <c r="AH2792" i="2"/>
  <c r="AI2792" i="2" s="1"/>
  <c r="AJ2792" i="2" s="1"/>
  <c r="AK2792" i="2" s="1"/>
  <c r="AH2746" i="2"/>
  <c r="AH2778" i="2"/>
  <c r="AH2744" i="2"/>
  <c r="AI2744" i="2" s="1"/>
  <c r="AJ2744" i="2" s="1"/>
  <c r="AK2744" i="2" s="1"/>
  <c r="AH2752" i="2"/>
  <c r="AI2752" i="2" s="1"/>
  <c r="AJ2752" i="2" s="1"/>
  <c r="AK2752" i="2" s="1"/>
  <c r="AH2754" i="2"/>
  <c r="AI2754" i="2" s="1"/>
  <c r="AJ2754" i="2" s="1"/>
  <c r="AK2754" i="2" s="1"/>
  <c r="AH2786" i="2"/>
  <c r="AI2786" i="2" s="1"/>
  <c r="AJ2786" i="2" s="1"/>
  <c r="AK2786" i="2" s="1"/>
  <c r="AH2760" i="2"/>
  <c r="AI2760" i="2" s="1"/>
  <c r="AJ2760" i="2" s="1"/>
  <c r="AK2760" i="2" s="1"/>
  <c r="AH2768" i="2"/>
  <c r="AI2768" i="2" s="1"/>
  <c r="AJ2768" i="2" s="1"/>
  <c r="AK2768" i="2" s="1"/>
  <c r="AH2762" i="2"/>
  <c r="AH2794" i="2"/>
  <c r="AH2776" i="2"/>
  <c r="AI2776" i="2" s="1"/>
  <c r="AJ2776" i="2" s="1"/>
  <c r="AK2776" i="2" s="1"/>
  <c r="AI368" i="2"/>
  <c r="AJ368" i="2" s="1"/>
  <c r="AK368" i="2" s="1"/>
  <c r="AI816" i="2"/>
  <c r="AJ816" i="2" s="1"/>
  <c r="AK816" i="2" s="1"/>
  <c r="AI496" i="2"/>
  <c r="AJ496" i="2" s="1"/>
  <c r="AK496" i="2" s="1"/>
  <c r="AI3745" i="2"/>
  <c r="AJ3745" i="2" s="1"/>
  <c r="AK3745" i="2" s="1"/>
  <c r="AI1192" i="2"/>
  <c r="AJ1192" i="2" s="1"/>
  <c r="AK1192" i="2" s="1"/>
  <c r="AI1128" i="2"/>
  <c r="AJ1128" i="2" s="1"/>
  <c r="AK1128" i="2" s="1"/>
  <c r="AI3825" i="2"/>
  <c r="AJ3825" i="2" s="1"/>
  <c r="AK3825" i="2" s="1"/>
  <c r="AI3074" i="2"/>
  <c r="AJ3074" i="2" s="1"/>
  <c r="AK3074" i="2" s="1"/>
  <c r="AI1667" i="2"/>
  <c r="AJ1667" i="2" s="1"/>
  <c r="AK1667" i="2" s="1"/>
  <c r="AI2882" i="2"/>
  <c r="AJ2882" i="2" s="1"/>
  <c r="AK2882" i="2" s="1"/>
  <c r="AI3654" i="2"/>
  <c r="AJ3654" i="2" s="1"/>
  <c r="AK3654" i="2" s="1"/>
  <c r="AI3418" i="2"/>
  <c r="AJ3418" i="2" s="1"/>
  <c r="AK3418" i="2" s="1"/>
  <c r="AI3290" i="2"/>
  <c r="AJ3290" i="2" s="1"/>
  <c r="AK3290" i="2" s="1"/>
  <c r="AI2922" i="2"/>
  <c r="AJ2922" i="2" s="1"/>
  <c r="AK2922" i="2" s="1"/>
  <c r="AI3625" i="2"/>
  <c r="AJ3625" i="2" s="1"/>
  <c r="AK3625" i="2" s="1"/>
  <c r="AI3355" i="2"/>
  <c r="AJ3355" i="2" s="1"/>
  <c r="AK3355" i="2" s="1"/>
  <c r="AI3002" i="2"/>
  <c r="AJ3002" i="2" s="1"/>
  <c r="AK3002" i="2" s="1"/>
  <c r="AI3194" i="2"/>
  <c r="AJ3194" i="2" s="1"/>
  <c r="AK3194" i="2" s="1"/>
  <c r="AI3020" i="2"/>
  <c r="AJ3020" i="2" s="1"/>
  <c r="AK3020" i="2" s="1"/>
  <c r="AI3040" i="2"/>
  <c r="AJ3040" i="2" s="1"/>
  <c r="AK3040" i="2" s="1"/>
  <c r="AI3466" i="2"/>
  <c r="AJ3466" i="2" s="1"/>
  <c r="AK3466" i="2" s="1"/>
  <c r="AI2850" i="2"/>
  <c r="AJ2850" i="2" s="1"/>
  <c r="AK2850" i="2" s="1"/>
  <c r="AI3467" i="2"/>
  <c r="AJ3467" i="2" s="1"/>
  <c r="AK3467" i="2" s="1"/>
  <c r="AI3218" i="2"/>
  <c r="AJ3218" i="2" s="1"/>
  <c r="AK3218" i="2" s="1"/>
  <c r="AI891" i="2"/>
  <c r="AJ891" i="2" s="1"/>
  <c r="AK891" i="2" s="1"/>
  <c r="AI3628" i="2"/>
  <c r="AJ3628" i="2" s="1"/>
  <c r="AK3628" i="2" s="1"/>
  <c r="AI2818" i="2"/>
  <c r="AJ2818" i="2" s="1"/>
  <c r="AK2818" i="2" s="1"/>
  <c r="AI3583" i="2"/>
  <c r="AJ3583" i="2" s="1"/>
  <c r="AK3583" i="2" s="1"/>
  <c r="AI3780" i="2"/>
  <c r="AJ3780" i="2" s="1"/>
  <c r="AK3780" i="2" s="1"/>
  <c r="AI3596" i="2"/>
  <c r="AJ3596" i="2" s="1"/>
  <c r="AK3596" i="2" s="1"/>
  <c r="AI3591" i="2"/>
  <c r="AJ3591" i="2" s="1"/>
  <c r="AK3591" i="2" s="1"/>
  <c r="AI3655" i="2"/>
  <c r="AJ3655" i="2" s="1"/>
  <c r="AK3655" i="2" s="1"/>
  <c r="AI563" i="2"/>
  <c r="AJ563" i="2" s="1"/>
  <c r="AK563" i="2" s="1"/>
  <c r="AI1603" i="2"/>
  <c r="AJ1603" i="2" s="1"/>
  <c r="AK1603" i="2" s="1"/>
  <c r="AI1056" i="2"/>
  <c r="AJ1056" i="2" s="1"/>
  <c r="AK1056" i="2" s="1"/>
  <c r="AI514" i="2"/>
  <c r="AJ514" i="2" s="1"/>
  <c r="AK514" i="2" s="1"/>
  <c r="AI1907" i="2"/>
  <c r="AJ1907" i="2" s="1"/>
  <c r="AK1907" i="2" s="1"/>
  <c r="AI1802" i="2"/>
  <c r="AJ1802" i="2" s="1"/>
  <c r="AK1802" i="2" s="1"/>
  <c r="AI3653" i="2"/>
  <c r="AJ3653" i="2" s="1"/>
  <c r="AK3653" i="2" s="1"/>
  <c r="AI3641" i="2"/>
  <c r="AJ3641" i="2" s="1"/>
  <c r="AK3641" i="2" s="1"/>
  <c r="AI1875" i="2"/>
  <c r="AJ1875" i="2" s="1"/>
  <c r="AK1875" i="2" s="1"/>
  <c r="AI3130" i="2"/>
  <c r="AJ3130" i="2" s="1"/>
  <c r="AK3130" i="2" s="1"/>
  <c r="AI3307" i="2"/>
  <c r="AJ3307" i="2" s="1"/>
  <c r="AK3307" i="2" s="1"/>
  <c r="AI3953" i="2"/>
  <c r="AJ3953" i="2" s="1"/>
  <c r="AK3953" i="2" s="1"/>
  <c r="AI376" i="2"/>
  <c r="AJ376" i="2" s="1"/>
  <c r="AK376" i="2" s="1"/>
  <c r="AI1072" i="2"/>
  <c r="AJ1072" i="2" s="1"/>
  <c r="AK1072" i="2" s="1"/>
  <c r="AI824" i="2"/>
  <c r="AJ824" i="2" s="1"/>
  <c r="AK824" i="2" s="1"/>
  <c r="AI355" i="2"/>
  <c r="AJ355" i="2" s="1"/>
  <c r="AK355" i="2" s="1"/>
  <c r="AI568" i="2"/>
  <c r="AJ568" i="2" s="1"/>
  <c r="AK568" i="2" s="1"/>
  <c r="AI3674" i="2"/>
  <c r="AJ3674" i="2" s="1"/>
  <c r="AK3674" i="2" s="1"/>
  <c r="AI3230" i="2"/>
  <c r="AJ3230" i="2" s="1"/>
  <c r="AK3230" i="2" s="1"/>
  <c r="AI3461" i="2"/>
  <c r="AJ3461" i="2" s="1"/>
  <c r="AK3461" i="2" s="1"/>
  <c r="AI3162" i="2"/>
  <c r="AJ3162" i="2" s="1"/>
  <c r="AK3162" i="2" s="1"/>
  <c r="AI1129" i="2"/>
  <c r="AJ1129" i="2" s="1"/>
  <c r="AK1129" i="2" s="1"/>
  <c r="AI3888" i="2"/>
  <c r="AJ3888" i="2" s="1"/>
  <c r="AK3888" i="2" s="1"/>
  <c r="AI1607" i="2"/>
  <c r="AJ1607" i="2" s="1"/>
  <c r="AK1607" i="2" s="1"/>
  <c r="AI3760" i="2"/>
  <c r="AJ3760" i="2" s="1"/>
  <c r="AK3760" i="2" s="1"/>
  <c r="AI3824" i="2"/>
  <c r="AJ3824" i="2" s="1"/>
  <c r="AK3824" i="2" s="1"/>
  <c r="AI552" i="2"/>
  <c r="AJ552" i="2" s="1"/>
  <c r="AK552" i="2" s="1"/>
  <c r="AI3768" i="2"/>
  <c r="AJ3768" i="2" s="1"/>
  <c r="AK3768" i="2" s="1"/>
  <c r="AI3832" i="2"/>
  <c r="AJ3832" i="2" s="1"/>
  <c r="AK3832" i="2" s="1"/>
  <c r="AI3896" i="2"/>
  <c r="AJ3896" i="2" s="1"/>
  <c r="AK3896" i="2" s="1"/>
  <c r="AI392" i="2"/>
  <c r="AJ392" i="2" s="1"/>
  <c r="AK392" i="2" s="1"/>
  <c r="AI1359" i="2"/>
  <c r="AJ1359" i="2" s="1"/>
  <c r="AK1359" i="2" s="1"/>
  <c r="AI463" i="2"/>
  <c r="AJ463" i="2" s="1"/>
  <c r="AK463" i="2" s="1"/>
  <c r="AI2042" i="2"/>
  <c r="AJ2042" i="2" s="1"/>
  <c r="AK2042" i="2" s="1"/>
  <c r="AI1411" i="2"/>
  <c r="AJ1411" i="2" s="1"/>
  <c r="AK1411" i="2" s="1"/>
  <c r="AI1088" i="2"/>
  <c r="AJ1088" i="2" s="1"/>
  <c r="AK1088" i="2" s="1"/>
  <c r="AI1391" i="2"/>
  <c r="AJ1391" i="2" s="1"/>
  <c r="AK1391" i="2" s="1"/>
  <c r="AI2031" i="2"/>
  <c r="AJ2031" i="2" s="1"/>
  <c r="AK2031" i="2" s="1"/>
  <c r="AI650" i="2"/>
  <c r="AJ650" i="2" s="1"/>
  <c r="AK650" i="2" s="1"/>
  <c r="AI1887" i="2"/>
  <c r="AJ1887" i="2" s="1"/>
  <c r="AK1887" i="2" s="1"/>
  <c r="AI1571" i="2"/>
  <c r="AJ1571" i="2" s="1"/>
  <c r="AK1571" i="2" s="1"/>
  <c r="AI3743" i="2"/>
  <c r="AJ3743" i="2" s="1"/>
  <c r="AK3743" i="2" s="1"/>
  <c r="AI991" i="2"/>
  <c r="AJ991" i="2" s="1"/>
  <c r="AK991" i="2" s="1"/>
  <c r="AI3983" i="2"/>
  <c r="AJ3983" i="2" s="1"/>
  <c r="AK3983" i="2" s="1"/>
  <c r="AI395" i="2"/>
  <c r="AJ395" i="2" s="1"/>
  <c r="AK395" i="2" s="1"/>
  <c r="AI1367" i="2"/>
  <c r="AJ1367" i="2" s="1"/>
  <c r="AK1367" i="2" s="1"/>
  <c r="AI599" i="2"/>
  <c r="AJ599" i="2" s="1"/>
  <c r="AK599" i="2" s="1"/>
  <c r="AI1893" i="2"/>
  <c r="AJ1893" i="2" s="1"/>
  <c r="AK1893" i="2" s="1"/>
  <c r="AI3901" i="2"/>
  <c r="AJ3901" i="2" s="1"/>
  <c r="AK3901" i="2" s="1"/>
  <c r="AI1401" i="2"/>
  <c r="AJ1401" i="2" s="1"/>
  <c r="AK1401" i="2" s="1"/>
  <c r="AI1303" i="2"/>
  <c r="AJ1303" i="2" s="1"/>
  <c r="AK1303" i="2" s="1"/>
  <c r="AI1879" i="2"/>
  <c r="AJ1879" i="2" s="1"/>
  <c r="AK1879" i="2" s="1"/>
  <c r="AI2007" i="2"/>
  <c r="AJ2007" i="2" s="1"/>
  <c r="AK2007" i="2" s="1"/>
  <c r="AI1301" i="2"/>
  <c r="AJ1301" i="2" s="1"/>
  <c r="AK1301" i="2" s="1"/>
  <c r="AI723" i="2"/>
  <c r="AJ723" i="2" s="1"/>
  <c r="AK723" i="2" s="1"/>
  <c r="AI851" i="2"/>
  <c r="AJ851" i="2" s="1"/>
  <c r="AK851" i="2" s="1"/>
  <c r="AI915" i="2"/>
  <c r="AJ915" i="2" s="1"/>
  <c r="AK915" i="2" s="1"/>
  <c r="AI3784" i="2"/>
  <c r="AJ3784" i="2" s="1"/>
  <c r="AK3784" i="2" s="1"/>
  <c r="AI3848" i="2"/>
  <c r="AJ3848" i="2" s="1"/>
  <c r="AK3848" i="2" s="1"/>
  <c r="AI3912" i="2"/>
  <c r="AJ3912" i="2" s="1"/>
  <c r="AK3912" i="2" s="1"/>
  <c r="AI1495" i="2"/>
  <c r="AJ1495" i="2" s="1"/>
  <c r="AK1495" i="2" s="1"/>
  <c r="AI1537" i="2"/>
  <c r="AJ1537" i="2" s="1"/>
  <c r="AK1537" i="2" s="1"/>
  <c r="AI3746" i="2"/>
  <c r="AJ3746" i="2" s="1"/>
  <c r="AK3746" i="2" s="1"/>
  <c r="AI3990" i="2"/>
  <c r="AJ3990" i="2" s="1"/>
  <c r="AK3990" i="2" s="1"/>
  <c r="AI1115" i="2"/>
  <c r="AJ1115" i="2" s="1"/>
  <c r="AK1115" i="2" s="1"/>
  <c r="AI3874" i="2"/>
  <c r="AJ3874" i="2" s="1"/>
  <c r="AK3874" i="2" s="1"/>
  <c r="AI3926" i="2"/>
  <c r="AJ3926" i="2" s="1"/>
  <c r="AK3926" i="2" s="1"/>
  <c r="AI3993" i="2"/>
  <c r="AJ3993" i="2" s="1"/>
  <c r="AK3993" i="2" s="1"/>
  <c r="AI1048" i="2"/>
  <c r="AJ1048" i="2" s="1"/>
  <c r="AK1048" i="2" s="1"/>
  <c r="AI3938" i="2"/>
  <c r="AJ3938" i="2" s="1"/>
  <c r="AK3938" i="2" s="1"/>
  <c r="AI3862" i="2"/>
  <c r="AJ3862" i="2" s="1"/>
  <c r="AK3862" i="2" s="1"/>
  <c r="AI480" i="2"/>
  <c r="AJ480" i="2" s="1"/>
  <c r="AK480" i="2" s="1"/>
  <c r="AI1241" i="2"/>
  <c r="AJ1241" i="2" s="1"/>
  <c r="AK1241" i="2" s="1"/>
  <c r="AI738" i="2"/>
  <c r="AJ738" i="2" s="1"/>
  <c r="AK738" i="2" s="1"/>
  <c r="AI3762" i="2"/>
  <c r="AJ3762" i="2" s="1"/>
  <c r="AK3762" i="2" s="1"/>
  <c r="AI1789" i="2"/>
  <c r="AJ1789" i="2" s="1"/>
  <c r="AK1789" i="2" s="1"/>
  <c r="AI3800" i="2"/>
  <c r="AJ3800" i="2" s="1"/>
  <c r="AK3800" i="2" s="1"/>
  <c r="AI3864" i="2"/>
  <c r="AJ3864" i="2" s="1"/>
  <c r="AK3864" i="2" s="1"/>
  <c r="AI3928" i="2"/>
  <c r="AJ3928" i="2" s="1"/>
  <c r="AK3928" i="2" s="1"/>
  <c r="AI365" i="2"/>
  <c r="AJ365" i="2" s="1"/>
  <c r="AK365" i="2" s="1"/>
  <c r="AI3863" i="2"/>
  <c r="AJ3863" i="2" s="1"/>
  <c r="AK3863" i="2" s="1"/>
  <c r="AI3808" i="2"/>
  <c r="AJ3808" i="2" s="1"/>
  <c r="AK3808" i="2" s="1"/>
  <c r="AI3872" i="2"/>
  <c r="AJ3872" i="2" s="1"/>
  <c r="AK3872" i="2" s="1"/>
  <c r="AI3744" i="2"/>
  <c r="AJ3744" i="2" s="1"/>
  <c r="AK3744" i="2" s="1"/>
  <c r="AI1469" i="2"/>
  <c r="AJ1469" i="2" s="1"/>
  <c r="AK1469" i="2" s="1"/>
  <c r="AI1999" i="2"/>
  <c r="AJ1999" i="2" s="1"/>
  <c r="AK1999" i="2" s="1"/>
  <c r="AI715" i="2"/>
  <c r="AJ715" i="2" s="1"/>
  <c r="AK715" i="2" s="1"/>
  <c r="AI3785" i="2"/>
  <c r="AJ3785" i="2" s="1"/>
  <c r="AK3785" i="2" s="1"/>
  <c r="AI1913" i="2"/>
  <c r="AJ1913" i="2" s="1"/>
  <c r="AK1913" i="2" s="1"/>
  <c r="AI3856" i="2"/>
  <c r="AJ3856" i="2" s="1"/>
  <c r="AK3856" i="2" s="1"/>
  <c r="AI1679" i="2"/>
  <c r="AJ1679" i="2" s="1"/>
  <c r="AK1679" i="2" s="1"/>
  <c r="AI3982" i="2"/>
  <c r="AJ3982" i="2" s="1"/>
  <c r="AK3982" i="2" s="1"/>
  <c r="AI3844" i="2"/>
  <c r="AJ3844" i="2" s="1"/>
  <c r="AK3844" i="2" s="1"/>
  <c r="AI3919" i="2"/>
  <c r="AJ3919" i="2" s="1"/>
  <c r="AK3919" i="2" s="1"/>
  <c r="AI1168" i="2"/>
  <c r="AJ1168" i="2" s="1"/>
  <c r="AK1168" i="2" s="1"/>
  <c r="AI658" i="2"/>
  <c r="AJ658" i="2" s="1"/>
  <c r="AK658" i="2" s="1"/>
  <c r="AI3847" i="2"/>
  <c r="AJ3847" i="2" s="1"/>
  <c r="AK3847" i="2" s="1"/>
  <c r="AI1477" i="2"/>
  <c r="AJ1477" i="2" s="1"/>
  <c r="AK1477" i="2" s="1"/>
  <c r="AI3840" i="2"/>
  <c r="AJ3840" i="2" s="1"/>
  <c r="AK3840" i="2" s="1"/>
  <c r="AI1019" i="2"/>
  <c r="AJ1019" i="2" s="1"/>
  <c r="AK1019" i="2" s="1"/>
  <c r="AI3776" i="2"/>
  <c r="AJ3776" i="2" s="1"/>
  <c r="AK3776" i="2" s="1"/>
  <c r="AI3904" i="2"/>
  <c r="AJ3904" i="2" s="1"/>
  <c r="AK3904" i="2" s="1"/>
  <c r="AI384" i="2"/>
  <c r="AJ384" i="2" s="1"/>
  <c r="AK384" i="2" s="1"/>
  <c r="AI3792" i="2"/>
  <c r="AJ3792" i="2" s="1"/>
  <c r="AK3792" i="2" s="1"/>
  <c r="AI3920" i="2"/>
  <c r="AJ3920" i="2" s="1"/>
  <c r="AK3920" i="2" s="1"/>
  <c r="AI554" i="2"/>
  <c r="AJ554" i="2" s="1"/>
  <c r="AK554" i="2" s="1"/>
  <c r="AI2010" i="2"/>
  <c r="AJ2010" i="2" s="1"/>
  <c r="AK2010" i="2" s="1"/>
  <c r="AI1080" i="2"/>
  <c r="AJ1080" i="2" s="1"/>
  <c r="AK1080" i="2" s="1"/>
  <c r="AI1407" i="2"/>
  <c r="AJ1407" i="2" s="1"/>
  <c r="AK1407" i="2" s="1"/>
  <c r="AI1663" i="2"/>
  <c r="AJ1663" i="2" s="1"/>
  <c r="AK1663" i="2" s="1"/>
  <c r="AI831" i="2"/>
  <c r="AJ831" i="2" s="1"/>
  <c r="AK831" i="2" s="1"/>
  <c r="AI1855" i="2"/>
  <c r="AJ1855" i="2" s="1"/>
  <c r="AK1855" i="2" s="1"/>
  <c r="AI3754" i="2"/>
  <c r="AJ3754" i="2" s="1"/>
  <c r="AK3754" i="2" s="1"/>
  <c r="AI1599" i="2"/>
  <c r="AJ1599" i="2" s="1"/>
  <c r="AK1599" i="2" s="1"/>
  <c r="AI603" i="2"/>
  <c r="AJ603" i="2" s="1"/>
  <c r="AK603" i="2" s="1"/>
  <c r="AI3986" i="2"/>
  <c r="AJ3986" i="2" s="1"/>
  <c r="AK3986" i="2" s="1"/>
  <c r="AI1346" i="2"/>
  <c r="AJ1346" i="2" s="1"/>
  <c r="AK1346" i="2" s="1"/>
  <c r="AI347" i="2"/>
  <c r="AJ347" i="2" s="1"/>
  <c r="AK347" i="2" s="1"/>
  <c r="AI3879" i="2"/>
  <c r="AJ3879" i="2" s="1"/>
  <c r="AK3879" i="2" s="1"/>
  <c r="AI1114" i="2"/>
  <c r="AJ1114" i="2" s="1"/>
  <c r="AK1114" i="2" s="1"/>
  <c r="AI1666" i="2"/>
  <c r="AJ1666" i="2" s="1"/>
  <c r="AK1666" i="2" s="1"/>
  <c r="AI3750" i="2"/>
  <c r="AJ3750" i="2" s="1"/>
  <c r="AK3750" i="2" s="1"/>
  <c r="AI898" i="2"/>
  <c r="AJ898" i="2" s="1"/>
  <c r="AK898" i="2" s="1"/>
  <c r="AI978" i="2"/>
  <c r="AJ978" i="2" s="1"/>
  <c r="AK978" i="2" s="1"/>
  <c r="AI1282" i="2"/>
  <c r="AJ1282" i="2" s="1"/>
  <c r="AK1282" i="2" s="1"/>
  <c r="AI400" i="2"/>
  <c r="AJ400" i="2" s="1"/>
  <c r="AK400" i="2" s="1"/>
  <c r="AI3809" i="2"/>
  <c r="AJ3809" i="2" s="1"/>
  <c r="AK3809" i="2" s="1"/>
  <c r="AI3945" i="2"/>
  <c r="AJ3945" i="2" s="1"/>
  <c r="AK3945" i="2" s="1"/>
  <c r="AI3873" i="2"/>
  <c r="AJ3873" i="2" s="1"/>
  <c r="AK3873" i="2" s="1"/>
  <c r="AI731" i="2"/>
  <c r="AJ731" i="2" s="1"/>
  <c r="AK731" i="2" s="1"/>
  <c r="AI752" i="2"/>
  <c r="AJ752" i="2" s="1"/>
  <c r="AK752" i="2" s="1"/>
  <c r="AI1811" i="2"/>
  <c r="AJ1811" i="2" s="1"/>
  <c r="AK1811" i="2" s="1"/>
  <c r="AI560" i="2"/>
  <c r="AJ560" i="2" s="1"/>
  <c r="AK560" i="2" s="1"/>
  <c r="AI403" i="2"/>
  <c r="AJ403" i="2" s="1"/>
  <c r="AK403" i="2" s="1"/>
  <c r="AI1119" i="2"/>
  <c r="AJ1119" i="2" s="1"/>
  <c r="AK1119" i="2" s="1"/>
  <c r="AI1503" i="2"/>
  <c r="AJ1503" i="2" s="1"/>
  <c r="AK1503" i="2" s="1"/>
  <c r="AI1695" i="2"/>
  <c r="AJ1695" i="2" s="1"/>
  <c r="AK1695" i="2" s="1"/>
  <c r="AI1759" i="2"/>
  <c r="AJ1759" i="2" s="1"/>
  <c r="AK1759" i="2" s="1"/>
  <c r="AI923" i="2"/>
  <c r="AJ923" i="2" s="1"/>
  <c r="AK923" i="2" s="1"/>
  <c r="AI1331" i="2"/>
  <c r="AJ1331" i="2" s="1"/>
  <c r="AK1331" i="2" s="1"/>
  <c r="AI1823" i="2"/>
  <c r="AJ1823" i="2" s="1"/>
  <c r="AK1823" i="2" s="1"/>
  <c r="AI1951" i="2"/>
  <c r="AJ1951" i="2" s="1"/>
  <c r="AK1951" i="2" s="1"/>
  <c r="AI1737" i="2"/>
  <c r="AJ1737" i="2" s="1"/>
  <c r="AK1737" i="2" s="1"/>
  <c r="AI595" i="2"/>
  <c r="AJ595" i="2" s="1"/>
  <c r="AK595" i="2" s="1"/>
  <c r="AI917" i="2"/>
  <c r="AJ917" i="2" s="1"/>
  <c r="AK917" i="2" s="1"/>
  <c r="AI339" i="2"/>
  <c r="AJ339" i="2" s="1"/>
  <c r="AK339" i="2" s="1"/>
  <c r="AI859" i="2"/>
  <c r="AJ859" i="2" s="1"/>
  <c r="AK859" i="2" s="1"/>
  <c r="AI377" i="2"/>
  <c r="AJ377" i="2" s="1"/>
  <c r="AK377" i="2" s="1"/>
  <c r="AI531" i="2"/>
  <c r="AJ531" i="2" s="1"/>
  <c r="AK531" i="2" s="1"/>
  <c r="AI795" i="2"/>
  <c r="AJ795" i="2" s="1"/>
  <c r="AK795" i="2" s="1"/>
  <c r="AI1055" i="2"/>
  <c r="AJ1055" i="2" s="1"/>
  <c r="AK1055" i="2" s="1"/>
  <c r="AI1311" i="2"/>
  <c r="AJ1311" i="2" s="1"/>
  <c r="AK1311" i="2" s="1"/>
  <c r="AI2015" i="2"/>
  <c r="AJ2015" i="2" s="1"/>
  <c r="AK2015" i="2" s="1"/>
  <c r="AI1089" i="2"/>
  <c r="AJ1089" i="2" s="1"/>
  <c r="AK1089" i="2" s="1"/>
  <c r="AI1375" i="2"/>
  <c r="AJ1375" i="2" s="1"/>
  <c r="AK1375" i="2" s="1"/>
  <c r="AI607" i="2"/>
  <c r="AJ607" i="2" s="1"/>
  <c r="AK607" i="2" s="1"/>
  <c r="AI671" i="2"/>
  <c r="AJ671" i="2" s="1"/>
  <c r="AK671" i="2" s="1"/>
  <c r="AI1339" i="2"/>
  <c r="AJ1339" i="2" s="1"/>
  <c r="AK1339" i="2" s="1"/>
  <c r="AI930" i="2"/>
  <c r="AJ930" i="2" s="1"/>
  <c r="AK930" i="2" s="1"/>
  <c r="AI432" i="2"/>
  <c r="AJ432" i="2" s="1"/>
  <c r="AK432" i="2" s="1"/>
  <c r="AI1651" i="2"/>
  <c r="AJ1651" i="2" s="1"/>
  <c r="AK1651" i="2" s="1"/>
  <c r="AI1323" i="2"/>
  <c r="AJ1323" i="2" s="1"/>
  <c r="AK1323" i="2" s="1"/>
  <c r="AI3831" i="2"/>
  <c r="AJ3831" i="2" s="1"/>
  <c r="AK3831" i="2" s="1"/>
  <c r="AI3941" i="2"/>
  <c r="AJ3941" i="2" s="1"/>
  <c r="AK3941" i="2" s="1"/>
  <c r="AI1319" i="2"/>
  <c r="AJ1319" i="2" s="1"/>
  <c r="AK1319" i="2" s="1"/>
  <c r="AI2023" i="2"/>
  <c r="AJ2023" i="2" s="1"/>
  <c r="AK2023" i="2" s="1"/>
  <c r="AI577" i="2"/>
  <c r="AJ577" i="2" s="1"/>
  <c r="AK577" i="2" s="1"/>
  <c r="AI1127" i="2"/>
  <c r="AJ1127" i="2" s="1"/>
  <c r="AK1127" i="2" s="1"/>
  <c r="AI2664" i="2"/>
  <c r="AJ2664" i="2" s="1"/>
  <c r="AK2664" i="2" s="1"/>
  <c r="AI2672" i="2"/>
  <c r="AJ2672" i="2" s="1"/>
  <c r="AK2672" i="2" s="1"/>
  <c r="AI3752" i="2"/>
  <c r="AJ3752" i="2" s="1"/>
  <c r="AK3752" i="2" s="1"/>
  <c r="AI1937" i="2"/>
  <c r="AJ1937" i="2" s="1"/>
  <c r="AK1937" i="2" s="1"/>
  <c r="AI423" i="2"/>
  <c r="AJ423" i="2" s="1"/>
  <c r="AK423" i="2" s="1"/>
  <c r="AI688" i="2"/>
  <c r="AJ688" i="2" s="1"/>
  <c r="AK688" i="2" s="1"/>
  <c r="AI3816" i="2"/>
  <c r="AJ3816" i="2" s="1"/>
  <c r="AK3816" i="2" s="1"/>
  <c r="AI3880" i="2"/>
  <c r="AJ3880" i="2" s="1"/>
  <c r="AK3880" i="2" s="1"/>
  <c r="AI666" i="2"/>
  <c r="AJ666" i="2" s="1"/>
  <c r="AK666" i="2" s="1"/>
  <c r="AI1208" i="2"/>
  <c r="AJ1208" i="2" s="1"/>
  <c r="AK1208" i="2" s="1"/>
  <c r="AI1383" i="2"/>
  <c r="AJ1383" i="2" s="1"/>
  <c r="AK1383" i="2" s="1"/>
  <c r="AI1767" i="2"/>
  <c r="AJ1767" i="2" s="1"/>
  <c r="AK1767" i="2" s="1"/>
  <c r="AI576" i="2"/>
  <c r="AJ576" i="2" s="1"/>
  <c r="AK576" i="2" s="1"/>
  <c r="AI3885" i="2"/>
  <c r="AJ3885" i="2" s="1"/>
  <c r="AK3885" i="2" s="1"/>
  <c r="AI1643" i="2"/>
  <c r="AJ1643" i="2" s="1"/>
  <c r="AK1643" i="2" s="1"/>
  <c r="AI1000" i="2"/>
  <c r="AJ1000" i="2" s="1"/>
  <c r="AK1000" i="2" s="1"/>
  <c r="AI2688" i="2"/>
  <c r="AJ2688" i="2" s="1"/>
  <c r="AK2688" i="2" s="1"/>
  <c r="AI1003" i="2"/>
  <c r="AJ1003" i="2" s="1"/>
  <c r="AK1003" i="2" s="1"/>
  <c r="AI1067" i="2"/>
  <c r="AJ1067" i="2" s="1"/>
  <c r="AK1067" i="2" s="1"/>
  <c r="AI1131" i="2"/>
  <c r="AJ1131" i="2" s="1"/>
  <c r="AK1131" i="2" s="1"/>
  <c r="AI1195" i="2"/>
  <c r="AJ1195" i="2" s="1"/>
  <c r="AK1195" i="2" s="1"/>
  <c r="AI1032" i="2"/>
  <c r="AJ1032" i="2" s="1"/>
  <c r="AK1032" i="2" s="1"/>
  <c r="AI1595" i="2"/>
  <c r="AJ1595" i="2" s="1"/>
  <c r="AK1595" i="2" s="1"/>
  <c r="AI3817" i="2"/>
  <c r="AJ3817" i="2" s="1"/>
  <c r="AK3817" i="2" s="1"/>
  <c r="AI584" i="2"/>
  <c r="AJ584" i="2" s="1"/>
  <c r="AK584" i="2" s="1"/>
  <c r="AI3868" i="2"/>
  <c r="AJ3868" i="2" s="1"/>
  <c r="AK3868" i="2" s="1"/>
  <c r="AI1064" i="2"/>
  <c r="AJ1064" i="2" s="1"/>
  <c r="AK1064" i="2" s="1"/>
  <c r="AI3890" i="2"/>
  <c r="AJ3890" i="2" s="1"/>
  <c r="AK3890" i="2" s="1"/>
  <c r="AI1400" i="2"/>
  <c r="AJ1400" i="2" s="1"/>
  <c r="AK1400" i="2" s="1"/>
  <c r="AI1040" i="2"/>
  <c r="AJ1040" i="2" s="1"/>
  <c r="AK1040" i="2" s="1"/>
  <c r="AI1324" i="2"/>
  <c r="AJ1324" i="2" s="1"/>
  <c r="AK1324" i="2" s="1"/>
  <c r="AI2696" i="2"/>
  <c r="AJ2696" i="2" s="1"/>
  <c r="AK2696" i="2" s="1"/>
  <c r="AI2712" i="2"/>
  <c r="AJ2712" i="2" s="1"/>
  <c r="AK2712" i="2" s="1"/>
  <c r="AI3946" i="2"/>
  <c r="AJ3946" i="2" s="1"/>
  <c r="AK3946" i="2" s="1"/>
  <c r="AI3954" i="2"/>
  <c r="AJ3954" i="2" s="1"/>
  <c r="AK3954" i="2" s="1"/>
  <c r="AI2704" i="2"/>
  <c r="AJ2704" i="2" s="1"/>
  <c r="AK2704" i="2" s="1"/>
  <c r="AI2680" i="2"/>
  <c r="AJ2680" i="2" s="1"/>
  <c r="AK2680" i="2" s="1"/>
  <c r="AI2755" i="2" l="1"/>
  <c r="AJ2755" i="2" s="1"/>
  <c r="AK2755" i="2" s="1"/>
  <c r="AI3464" i="2"/>
  <c r="AJ3464" i="2" s="1"/>
  <c r="AK3464" i="2" s="1"/>
  <c r="AI2758" i="2"/>
  <c r="AJ2758" i="2" s="1"/>
  <c r="AK2758" i="2" s="1"/>
  <c r="AI3520" i="2"/>
  <c r="AJ3520" i="2" s="1"/>
  <c r="AK3520" i="2" s="1"/>
  <c r="AI3240" i="2"/>
  <c r="AJ3240" i="2" s="1"/>
  <c r="AK3240" i="2" s="1"/>
  <c r="AI2864" i="2"/>
  <c r="AJ2864" i="2" s="1"/>
  <c r="AK2864" i="2" s="1"/>
  <c r="AI3650" i="2"/>
  <c r="AJ3650" i="2" s="1"/>
  <c r="AK3650" i="2" s="1"/>
  <c r="AI3200" i="2"/>
  <c r="AJ3200" i="2" s="1"/>
  <c r="AK3200" i="2" s="1"/>
  <c r="AI2779" i="2"/>
  <c r="AJ2779" i="2" s="1"/>
  <c r="AK2779" i="2" s="1"/>
  <c r="AI2793" i="2"/>
  <c r="AJ2793" i="2" s="1"/>
  <c r="AK2793" i="2" s="1"/>
  <c r="AI3555" i="2"/>
  <c r="AJ3555" i="2" s="1"/>
  <c r="AK3555" i="2" s="1"/>
  <c r="AI2771" i="2"/>
  <c r="AJ2771" i="2" s="1"/>
  <c r="AK2771" i="2" s="1"/>
  <c r="AI2766" i="2"/>
  <c r="AJ2766" i="2" s="1"/>
  <c r="AK2766" i="2" s="1"/>
  <c r="AI3192" i="2"/>
  <c r="AJ3192" i="2" s="1"/>
  <c r="AK3192" i="2" s="1"/>
  <c r="AI2791" i="2"/>
  <c r="AJ2791" i="2" s="1"/>
  <c r="AK2791" i="2" s="1"/>
  <c r="AI3456" i="2"/>
  <c r="AJ3456" i="2" s="1"/>
  <c r="AK3456" i="2" s="1"/>
  <c r="AI3147" i="2"/>
  <c r="AJ3147" i="2" s="1"/>
  <c r="AK3147" i="2" s="1"/>
  <c r="AI2840" i="2"/>
  <c r="AJ2840" i="2" s="1"/>
  <c r="AK2840" i="2" s="1"/>
  <c r="AI3080" i="2"/>
  <c r="AJ3080" i="2" s="1"/>
  <c r="AK3080" i="2" s="1"/>
  <c r="AI3128" i="2"/>
  <c r="AJ3128" i="2" s="1"/>
  <c r="AK3128" i="2" s="1"/>
  <c r="AI2765" i="2"/>
  <c r="AJ2765" i="2" s="1"/>
  <c r="AK2765" i="2" s="1"/>
  <c r="AI2912" i="2"/>
  <c r="AJ2912" i="2" s="1"/>
  <c r="AK2912" i="2" s="1"/>
  <c r="AI2757" i="2"/>
  <c r="AJ2757" i="2" s="1"/>
  <c r="AK2757" i="2" s="1"/>
  <c r="AI2904" i="2"/>
  <c r="AJ2904" i="2" s="1"/>
  <c r="AK2904" i="2" s="1"/>
  <c r="AI2787" i="2"/>
  <c r="AJ2787" i="2" s="1"/>
  <c r="AK2787" i="2" s="1"/>
  <c r="AI2772" i="2"/>
  <c r="AJ2772" i="2" s="1"/>
  <c r="AK2772" i="2" s="1"/>
  <c r="AI2753" i="2"/>
  <c r="AJ2753" i="2" s="1"/>
  <c r="AK2753" i="2" s="1"/>
  <c r="AI2764" i="2"/>
  <c r="AJ2764" i="2" s="1"/>
  <c r="AK2764" i="2" s="1"/>
  <c r="AI2774" i="2"/>
  <c r="AJ2774" i="2" s="1"/>
  <c r="AK2774" i="2" s="1"/>
  <c r="AI2795" i="2"/>
  <c r="AJ2795" i="2" s="1"/>
  <c r="AK2795" i="2" s="1"/>
  <c r="AI2780" i="2"/>
  <c r="AJ2780" i="2" s="1"/>
  <c r="AK2780" i="2" s="1"/>
  <c r="AI2790" i="2"/>
  <c r="AJ2790" i="2" s="1"/>
  <c r="AK2790" i="2" s="1"/>
  <c r="AI2761" i="2"/>
  <c r="AJ2761" i="2" s="1"/>
  <c r="AK2761" i="2" s="1"/>
  <c r="AI2781" i="2"/>
  <c r="AJ2781" i="2" s="1"/>
  <c r="AK2781" i="2" s="1"/>
  <c r="AI2749" i="2"/>
  <c r="AJ2749" i="2" s="1"/>
  <c r="AK2749" i="2" s="1"/>
  <c r="AI2769" i="2"/>
  <c r="AJ2769" i="2" s="1"/>
  <c r="AK2769" i="2" s="1"/>
  <c r="AI2763" i="2"/>
  <c r="AJ2763" i="2" s="1"/>
  <c r="AK2763" i="2" s="1"/>
  <c r="AI3272" i="2"/>
  <c r="AJ3272" i="2" s="1"/>
  <c r="AK3272" i="2" s="1"/>
  <c r="AI3228" i="2"/>
  <c r="AJ3228" i="2" s="1"/>
  <c r="AK3228" i="2" s="1"/>
  <c r="AI2968" i="2"/>
  <c r="AJ2968" i="2" s="1"/>
  <c r="AK2968" i="2" s="1"/>
  <c r="AI3683" i="2"/>
  <c r="AJ3683" i="2" s="1"/>
  <c r="AK3683" i="2" s="1"/>
  <c r="AI2782" i="2"/>
  <c r="AJ2782" i="2" s="1"/>
  <c r="AK2782" i="2" s="1"/>
  <c r="AI2748" i="2"/>
  <c r="AJ2748" i="2" s="1"/>
  <c r="AK2748" i="2" s="1"/>
  <c r="AI2789" i="2"/>
  <c r="AJ2789" i="2" s="1"/>
  <c r="AK2789" i="2" s="1"/>
  <c r="AI2747" i="2"/>
  <c r="AJ2747" i="2" s="1"/>
  <c r="AK2747" i="2" s="1"/>
  <c r="AI3008" i="2"/>
  <c r="AJ3008" i="2" s="1"/>
  <c r="AK3008" i="2" s="1"/>
  <c r="AI3227" i="2"/>
  <c r="AJ3227" i="2" s="1"/>
  <c r="AK3227" i="2" s="1"/>
  <c r="AI2750" i="2"/>
  <c r="AJ2750" i="2" s="1"/>
  <c r="AK2750" i="2" s="1"/>
  <c r="AI3384" i="2"/>
  <c r="AJ3384" i="2" s="1"/>
  <c r="AK3384" i="2" s="1"/>
  <c r="AI2742" i="2"/>
  <c r="AJ2742" i="2" s="1"/>
  <c r="AK2742" i="2" s="1"/>
  <c r="AI2767" i="2"/>
  <c r="AJ2767" i="2" s="1"/>
  <c r="AK2767" i="2" s="1"/>
  <c r="AI2888" i="2"/>
  <c r="AJ2888" i="2" s="1"/>
  <c r="AK2888" i="2" s="1"/>
  <c r="AI2931" i="2"/>
  <c r="AJ2931" i="2" s="1"/>
  <c r="AK2931" i="2" s="1"/>
  <c r="AI2743" i="2"/>
  <c r="AJ2743" i="2" s="1"/>
  <c r="AK2743" i="2" s="1"/>
  <c r="AI2773" i="2"/>
  <c r="AJ2773" i="2" s="1"/>
  <c r="AK2773" i="2" s="1"/>
  <c r="AI2960" i="2"/>
  <c r="AJ2960" i="2" s="1"/>
  <c r="AK2960" i="2" s="1"/>
  <c r="AI2988" i="2"/>
  <c r="AJ2988" i="2" s="1"/>
  <c r="AK2988" i="2" s="1"/>
  <c r="AI2756" i="2"/>
  <c r="AJ2756" i="2" s="1"/>
  <c r="AK2756" i="2" s="1"/>
  <c r="AI3392" i="2"/>
  <c r="AJ3392" i="2" s="1"/>
  <c r="AK3392" i="2" s="1"/>
  <c r="AI3107" i="2"/>
  <c r="AJ3107" i="2" s="1"/>
  <c r="AK3107" i="2" s="1"/>
  <c r="AI2751" i="2"/>
  <c r="AJ2751" i="2" s="1"/>
  <c r="AK2751" i="2" s="1"/>
  <c r="AI3356" i="2"/>
  <c r="AJ3356" i="2" s="1"/>
  <c r="AK3356" i="2" s="1"/>
  <c r="AI2783" i="2"/>
  <c r="AJ2783" i="2" s="1"/>
  <c r="AK2783" i="2" s="1"/>
  <c r="AI2785" i="2"/>
  <c r="AJ2785" i="2" s="1"/>
  <c r="AK2785" i="2" s="1"/>
  <c r="AI2775" i="2"/>
  <c r="AJ2775" i="2" s="1"/>
  <c r="AK2775" i="2" s="1"/>
  <c r="AI3312" i="2"/>
  <c r="AJ3312" i="2" s="1"/>
  <c r="AK3312" i="2" s="1"/>
  <c r="AI3032" i="2"/>
  <c r="AJ3032" i="2" s="1"/>
  <c r="AK3032" i="2" s="1"/>
  <c r="AI3056" i="2"/>
  <c r="AJ3056" i="2" s="1"/>
  <c r="AK3056" i="2" s="1"/>
  <c r="AI2759" i="2"/>
  <c r="AJ2759" i="2" s="1"/>
  <c r="AK2759" i="2" s="1"/>
  <c r="AI2796" i="2"/>
  <c r="AJ2796" i="2" s="1"/>
  <c r="AK2796" i="2" s="1"/>
  <c r="AI2788" i="2"/>
  <c r="AJ2788" i="2" s="1"/>
  <c r="AK2788" i="2" s="1"/>
  <c r="AI1773" i="2"/>
  <c r="AJ1773" i="2" s="1"/>
  <c r="AK1773" i="2" s="1"/>
  <c r="AI925" i="2"/>
  <c r="AJ925" i="2" s="1"/>
  <c r="AK925" i="2" s="1"/>
  <c r="AI414" i="2"/>
  <c r="AJ414" i="2" s="1"/>
  <c r="AK414" i="2" s="1"/>
  <c r="AI1658" i="2"/>
  <c r="AJ1658" i="2" s="1"/>
  <c r="AK1658" i="2" s="1"/>
  <c r="AI1942" i="2"/>
  <c r="AJ1942" i="2" s="1"/>
  <c r="AK1942" i="2" s="1"/>
  <c r="AI717" i="2"/>
  <c r="AJ717" i="2" s="1"/>
  <c r="AK717" i="2" s="1"/>
  <c r="AI1441" i="2"/>
  <c r="AJ1441" i="2" s="1"/>
  <c r="AK1441" i="2" s="1"/>
  <c r="AI1437" i="2"/>
  <c r="AJ1437" i="2" s="1"/>
  <c r="AK1437" i="2" s="1"/>
  <c r="AI837" i="2"/>
  <c r="AJ837" i="2" s="1"/>
  <c r="AK837" i="2" s="1"/>
  <c r="AI1902" i="2"/>
  <c r="AJ1902" i="2" s="1"/>
  <c r="AK1902" i="2" s="1"/>
  <c r="AI780" i="2"/>
  <c r="AJ780" i="2" s="1"/>
  <c r="AK780" i="2" s="1"/>
  <c r="AI1220" i="2"/>
  <c r="AJ1220" i="2" s="1"/>
  <c r="AK1220" i="2" s="1"/>
  <c r="AI1201" i="2"/>
  <c r="AJ1201" i="2" s="1"/>
  <c r="AK1201" i="2" s="1"/>
  <c r="AI1845" i="2"/>
  <c r="AJ1845" i="2" s="1"/>
  <c r="AK1845" i="2" s="1"/>
  <c r="AI3082" i="2"/>
  <c r="AJ3082" i="2" s="1"/>
  <c r="AK3082" i="2" s="1"/>
  <c r="AI1124" i="2"/>
  <c r="AJ1124" i="2" s="1"/>
  <c r="AK1124" i="2" s="1"/>
  <c r="AI830" i="2"/>
  <c r="AJ830" i="2" s="1"/>
  <c r="AK830" i="2" s="1"/>
  <c r="AI3320" i="2"/>
  <c r="AJ3320" i="2" s="1"/>
  <c r="AK3320" i="2" s="1"/>
  <c r="AI1841" i="2"/>
  <c r="AJ1841" i="2" s="1"/>
  <c r="AK1841" i="2" s="1"/>
  <c r="AI3775" i="2"/>
  <c r="AJ3775" i="2" s="1"/>
  <c r="AK3775" i="2" s="1"/>
  <c r="AI3927" i="2"/>
  <c r="AJ3927" i="2" s="1"/>
  <c r="AK3927" i="2" s="1"/>
  <c r="AI1188" i="2"/>
  <c r="AJ1188" i="2" s="1"/>
  <c r="AK1188" i="2" s="1"/>
  <c r="AI1574" i="2"/>
  <c r="AJ1574" i="2" s="1"/>
  <c r="AK1574" i="2" s="1"/>
  <c r="AI1856" i="2"/>
  <c r="AJ1856" i="2" s="1"/>
  <c r="AK1856" i="2" s="1"/>
  <c r="AI3154" i="2"/>
  <c r="AJ3154" i="2" s="1"/>
  <c r="AK3154" i="2" s="1"/>
  <c r="AI3090" i="2"/>
  <c r="AJ3090" i="2" s="1"/>
  <c r="AK3090" i="2" s="1"/>
  <c r="AI2001" i="2"/>
  <c r="AJ2001" i="2" s="1"/>
  <c r="AK2001" i="2" s="1"/>
  <c r="AI996" i="2"/>
  <c r="AJ996" i="2" s="1"/>
  <c r="AK996" i="2" s="1"/>
  <c r="AI3557" i="2"/>
  <c r="AJ3557" i="2" s="1"/>
  <c r="AK3557" i="2" s="1"/>
  <c r="AI3396" i="2"/>
  <c r="AJ3396" i="2" s="1"/>
  <c r="AK3396" i="2" s="1"/>
  <c r="AI1765" i="2"/>
  <c r="AJ1765" i="2" s="1"/>
  <c r="AK1765" i="2" s="1"/>
  <c r="AI1838" i="2"/>
  <c r="AJ1838" i="2" s="1"/>
  <c r="AK1838" i="2" s="1"/>
  <c r="AI3443" i="2"/>
  <c r="AJ3443" i="2" s="1"/>
  <c r="AK3443" i="2" s="1"/>
  <c r="AI505" i="2"/>
  <c r="AJ505" i="2" s="1"/>
  <c r="AK505" i="2" s="1"/>
  <c r="AI3251" i="2"/>
  <c r="AJ3251" i="2" s="1"/>
  <c r="AK3251" i="2" s="1"/>
  <c r="AI814" i="2"/>
  <c r="AJ814" i="2" s="1"/>
  <c r="AK814" i="2" s="1"/>
  <c r="AI3245" i="2"/>
  <c r="AJ3245" i="2" s="1"/>
  <c r="AK3245" i="2" s="1"/>
  <c r="AI1221" i="2"/>
  <c r="AJ1221" i="2" s="1"/>
  <c r="AK1221" i="2" s="1"/>
  <c r="AI1273" i="2"/>
  <c r="AJ1273" i="2" s="1"/>
  <c r="AK1273" i="2" s="1"/>
  <c r="AI1917" i="2"/>
  <c r="AJ1917" i="2" s="1"/>
  <c r="AK1917" i="2" s="1"/>
  <c r="AI1189" i="2"/>
  <c r="AJ1189" i="2" s="1"/>
  <c r="AK1189" i="2" s="1"/>
  <c r="AI1365" i="2"/>
  <c r="AJ1365" i="2" s="1"/>
  <c r="AK1365" i="2" s="1"/>
  <c r="AI3163" i="2"/>
  <c r="AJ3163" i="2" s="1"/>
  <c r="AK3163" i="2" s="1"/>
  <c r="AI686" i="2"/>
  <c r="AJ686" i="2" s="1"/>
  <c r="AK686" i="2" s="1"/>
  <c r="AI3064" i="2"/>
  <c r="AJ3064" i="2" s="1"/>
  <c r="AK3064" i="2" s="1"/>
  <c r="AI3141" i="2"/>
  <c r="AJ3141" i="2" s="1"/>
  <c r="AK3141" i="2" s="1"/>
  <c r="AI2841" i="2"/>
  <c r="AJ2841" i="2" s="1"/>
  <c r="AK2841" i="2" s="1"/>
  <c r="AI1786" i="2"/>
  <c r="AJ1786" i="2" s="1"/>
  <c r="AK1786" i="2" s="1"/>
  <c r="AI3117" i="2"/>
  <c r="AJ3117" i="2" s="1"/>
  <c r="AK3117" i="2" s="1"/>
  <c r="AI2954" i="2"/>
  <c r="AJ2954" i="2" s="1"/>
  <c r="AK2954" i="2" s="1"/>
  <c r="AI2884" i="2"/>
  <c r="AJ2884" i="2" s="1"/>
  <c r="AK2884" i="2" s="1"/>
  <c r="AI3363" i="2"/>
  <c r="AJ3363" i="2" s="1"/>
  <c r="AK3363" i="2" s="1"/>
  <c r="AI3284" i="2"/>
  <c r="AJ3284" i="2" s="1"/>
  <c r="AK3284" i="2" s="1"/>
  <c r="AI1613" i="2"/>
  <c r="AJ1613" i="2" s="1"/>
  <c r="AK1613" i="2" s="1"/>
  <c r="AI2896" i="2"/>
  <c r="AJ2896" i="2" s="1"/>
  <c r="AK2896" i="2" s="1"/>
  <c r="AI3217" i="2"/>
  <c r="AJ3217" i="2" s="1"/>
  <c r="AK3217" i="2" s="1"/>
  <c r="AI844" i="2"/>
  <c r="AJ844" i="2" s="1"/>
  <c r="AK844" i="2" s="1"/>
  <c r="AI3001" i="2"/>
  <c r="AJ3001" i="2" s="1"/>
  <c r="AK3001" i="2" s="1"/>
  <c r="AI1412" i="2"/>
  <c r="AJ1412" i="2" s="1"/>
  <c r="AK1412" i="2" s="1"/>
  <c r="AI1970" i="2"/>
  <c r="AJ1970" i="2" s="1"/>
  <c r="AK1970" i="2" s="1"/>
  <c r="AI2925" i="2"/>
  <c r="AJ2925" i="2" s="1"/>
  <c r="AK2925" i="2" s="1"/>
  <c r="AI1148" i="2"/>
  <c r="AJ1148" i="2" s="1"/>
  <c r="AK1148" i="2" s="1"/>
  <c r="AI1253" i="2"/>
  <c r="AJ1253" i="2" s="1"/>
  <c r="AK1253" i="2" s="1"/>
  <c r="AI1030" i="2"/>
  <c r="AJ1030" i="2" s="1"/>
  <c r="AK1030" i="2" s="1"/>
  <c r="AI3541" i="2"/>
  <c r="AJ3541" i="2" s="1"/>
  <c r="AK3541" i="2" s="1"/>
  <c r="AI649" i="2"/>
  <c r="AJ649" i="2" s="1"/>
  <c r="AK649" i="2" s="1"/>
  <c r="AI2928" i="2"/>
  <c r="AJ2928" i="2" s="1"/>
  <c r="AK2928" i="2" s="1"/>
  <c r="AI1285" i="2"/>
  <c r="AJ1285" i="2" s="1"/>
  <c r="AK1285" i="2" s="1"/>
  <c r="AI2826" i="2"/>
  <c r="AJ2826" i="2" s="1"/>
  <c r="AK2826" i="2" s="1"/>
  <c r="AI2819" i="2"/>
  <c r="AJ2819" i="2" s="1"/>
  <c r="AK2819" i="2" s="1"/>
  <c r="AI725" i="2"/>
  <c r="AJ725" i="2" s="1"/>
  <c r="AK725" i="2" s="1"/>
  <c r="AI876" i="2"/>
  <c r="AJ876" i="2" s="1"/>
  <c r="AK876" i="2" s="1"/>
  <c r="AI2989" i="2"/>
  <c r="AJ2989" i="2" s="1"/>
  <c r="AK2989" i="2" s="1"/>
  <c r="AI3131" i="2"/>
  <c r="AJ3131" i="2" s="1"/>
  <c r="AK3131" i="2" s="1"/>
  <c r="AI2939" i="2"/>
  <c r="AJ2939" i="2" s="1"/>
  <c r="AK2939" i="2" s="1"/>
  <c r="AI2970" i="2"/>
  <c r="AJ2970" i="2" s="1"/>
  <c r="AK2970" i="2" s="1"/>
  <c r="AI1094" i="2"/>
  <c r="AJ1094" i="2" s="1"/>
  <c r="AK1094" i="2" s="1"/>
  <c r="AI1456" i="2"/>
  <c r="AJ1456" i="2" s="1"/>
  <c r="AK1456" i="2" s="1"/>
  <c r="AI2867" i="2"/>
  <c r="AJ2867" i="2" s="1"/>
  <c r="AK2867" i="2" s="1"/>
  <c r="AI1545" i="2"/>
  <c r="AJ1545" i="2" s="1"/>
  <c r="AK1545" i="2" s="1"/>
  <c r="AI2663" i="2"/>
  <c r="AJ2663" i="2" s="1"/>
  <c r="AK2663" i="2" s="1"/>
  <c r="AI3210" i="2"/>
  <c r="AJ3210" i="2" s="1"/>
  <c r="AK3210" i="2" s="1"/>
  <c r="AI3426" i="2"/>
  <c r="AJ3426" i="2" s="1"/>
  <c r="AK3426" i="2" s="1"/>
  <c r="AI1641" i="2"/>
  <c r="AJ1641" i="2" s="1"/>
  <c r="AK1641" i="2" s="1"/>
  <c r="AI766" i="2"/>
  <c r="AJ766" i="2" s="1"/>
  <c r="AK766" i="2" s="1"/>
  <c r="AI1857" i="2"/>
  <c r="AJ1857" i="2" s="1"/>
  <c r="AK1857" i="2" s="1"/>
  <c r="AI3091" i="2"/>
  <c r="AJ3091" i="2" s="1"/>
  <c r="AK3091" i="2" s="1"/>
  <c r="AI3292" i="2"/>
  <c r="AJ3292" i="2" s="1"/>
  <c r="AK3292" i="2" s="1"/>
  <c r="AI992" i="2"/>
  <c r="AJ992" i="2" s="1"/>
  <c r="AK992" i="2" s="1"/>
  <c r="AI3451" i="2"/>
  <c r="AJ3451" i="2" s="1"/>
  <c r="AK3451" i="2" s="1"/>
  <c r="AI1648" i="2"/>
  <c r="AJ1648" i="2" s="1"/>
  <c r="AK1648" i="2" s="1"/>
  <c r="AI2938" i="2"/>
  <c r="AJ2938" i="2" s="1"/>
  <c r="AK2938" i="2" s="1"/>
  <c r="AI3144" i="2"/>
  <c r="AJ3144" i="2" s="1"/>
  <c r="AK3144" i="2" s="1"/>
  <c r="AI1560" i="2"/>
  <c r="AJ1560" i="2" s="1"/>
  <c r="AK1560" i="2" s="1"/>
  <c r="AI645" i="2"/>
  <c r="AJ645" i="2" s="1"/>
  <c r="AK645" i="2" s="1"/>
  <c r="AI3536" i="2"/>
  <c r="AJ3536" i="2" s="1"/>
  <c r="AK3536" i="2" s="1"/>
  <c r="AI3109" i="2"/>
  <c r="AJ3109" i="2" s="1"/>
  <c r="AK3109" i="2" s="1"/>
  <c r="AI2962" i="2"/>
  <c r="AJ2962" i="2" s="1"/>
  <c r="AK2962" i="2" s="1"/>
  <c r="AI2932" i="2"/>
  <c r="AJ2932" i="2" s="1"/>
  <c r="AK2932" i="2" s="1"/>
  <c r="AI2905" i="2"/>
  <c r="AJ2905" i="2" s="1"/>
  <c r="AK2905" i="2" s="1"/>
  <c r="AI3018" i="2"/>
  <c r="AJ3018" i="2" s="1"/>
  <c r="AK3018" i="2" s="1"/>
  <c r="AI3076" i="2"/>
  <c r="AJ3076" i="2" s="1"/>
  <c r="AK3076" i="2" s="1"/>
  <c r="AI3011" i="2"/>
  <c r="AJ3011" i="2" s="1"/>
  <c r="AK3011" i="2" s="1"/>
  <c r="AI2933" i="2"/>
  <c r="AJ2933" i="2" s="1"/>
  <c r="AK2933" i="2" s="1"/>
  <c r="AI2834" i="2"/>
  <c r="AJ2834" i="2" s="1"/>
  <c r="AK2834" i="2" s="1"/>
  <c r="AI894" i="2"/>
  <c r="AJ894" i="2" s="1"/>
  <c r="AK894" i="2" s="1"/>
  <c r="AI3565" i="2"/>
  <c r="AJ3565" i="2" s="1"/>
  <c r="AK3565" i="2" s="1"/>
  <c r="AI3821" i="2"/>
  <c r="AJ3821" i="2" s="1"/>
  <c r="AK3821" i="2" s="1"/>
  <c r="AI3877" i="2"/>
  <c r="AJ3877" i="2" s="1"/>
  <c r="AK3877" i="2" s="1"/>
  <c r="AI3092" i="2"/>
  <c r="AJ3092" i="2" s="1"/>
  <c r="AK3092" i="2" s="1"/>
  <c r="AI3012" i="2"/>
  <c r="AJ3012" i="2" s="1"/>
  <c r="AK3012" i="2" s="1"/>
  <c r="AI2890" i="2"/>
  <c r="AJ2890" i="2" s="1"/>
  <c r="AK2890" i="2" s="1"/>
  <c r="AI3905" i="2"/>
  <c r="AJ3905" i="2" s="1"/>
  <c r="AK3905" i="2" s="1"/>
  <c r="AI1987" i="2"/>
  <c r="AJ1987" i="2" s="1"/>
  <c r="AK1987" i="2" s="1"/>
  <c r="AI453" i="2"/>
  <c r="AJ453" i="2" s="1"/>
  <c r="AK453" i="2" s="1"/>
  <c r="AI942" i="2"/>
  <c r="AJ942" i="2" s="1"/>
  <c r="AK942" i="2" s="1"/>
  <c r="AI428" i="2"/>
  <c r="AJ428" i="2" s="1"/>
  <c r="AK428" i="2" s="1"/>
  <c r="AI2973" i="2"/>
  <c r="AJ2973" i="2" s="1"/>
  <c r="AK2973" i="2" s="1"/>
  <c r="AI2969" i="2"/>
  <c r="AJ2969" i="2" s="1"/>
  <c r="AK2969" i="2" s="1"/>
  <c r="AI3146" i="2"/>
  <c r="AJ3146" i="2" s="1"/>
  <c r="AK3146" i="2" s="1"/>
  <c r="AI3013" i="2"/>
  <c r="AJ3013" i="2" s="1"/>
  <c r="AK3013" i="2" s="1"/>
  <c r="AI2898" i="2"/>
  <c r="AJ2898" i="2" s="1"/>
  <c r="AK2898" i="2" s="1"/>
  <c r="AI2845" i="2"/>
  <c r="AJ2845" i="2" s="1"/>
  <c r="AK2845" i="2" s="1"/>
  <c r="AI2809" i="2"/>
  <c r="AJ2809" i="2" s="1"/>
  <c r="AK2809" i="2" s="1"/>
  <c r="AI3139" i="2"/>
  <c r="AJ3139" i="2" s="1"/>
  <c r="AK3139" i="2" s="1"/>
  <c r="AI604" i="2"/>
  <c r="AJ604" i="2" s="1"/>
  <c r="AK604" i="2" s="1"/>
  <c r="AI713" i="2"/>
  <c r="AJ713" i="2" s="1"/>
  <c r="AK713" i="2" s="1"/>
  <c r="AI1429" i="2"/>
  <c r="AJ1429" i="2" s="1"/>
  <c r="AK1429" i="2" s="1"/>
  <c r="AI1084" i="2"/>
  <c r="AJ1084" i="2" s="1"/>
  <c r="AK1084" i="2" s="1"/>
  <c r="AI789" i="2"/>
  <c r="AJ789" i="2" s="1"/>
  <c r="AK789" i="2" s="1"/>
  <c r="AI1214" i="2"/>
  <c r="AJ1214" i="2" s="1"/>
  <c r="AK1214" i="2" s="1"/>
  <c r="AI808" i="2"/>
  <c r="AJ808" i="2" s="1"/>
  <c r="AK808" i="2" s="1"/>
  <c r="AI680" i="2"/>
  <c r="AJ680" i="2" s="1"/>
  <c r="AK680" i="2" s="1"/>
  <c r="AI2810" i="2"/>
  <c r="AJ2810" i="2" s="1"/>
  <c r="AK2810" i="2" s="1"/>
  <c r="AI2800" i="2"/>
  <c r="AJ2800" i="2" s="1"/>
  <c r="AK2800" i="2" s="1"/>
  <c r="AI3052" i="2"/>
  <c r="AJ3052" i="2" s="1"/>
  <c r="AK3052" i="2" s="1"/>
  <c r="AI3237" i="2"/>
  <c r="AJ3237" i="2" s="1"/>
  <c r="AK3237" i="2" s="1"/>
  <c r="AI3153" i="2"/>
  <c r="AJ3153" i="2" s="1"/>
  <c r="AK3153" i="2" s="1"/>
  <c r="AI3549" i="2"/>
  <c r="AJ3549" i="2" s="1"/>
  <c r="AK3549" i="2" s="1"/>
  <c r="AI2917" i="2"/>
  <c r="AJ2917" i="2" s="1"/>
  <c r="AK2917" i="2" s="1"/>
  <c r="AI3075" i="2"/>
  <c r="AJ3075" i="2" s="1"/>
  <c r="AK3075" i="2" s="1"/>
  <c r="AI3508" i="2"/>
  <c r="AJ3508" i="2" s="1"/>
  <c r="AK3508" i="2" s="1"/>
  <c r="AI3525" i="2"/>
  <c r="AJ3525" i="2" s="1"/>
  <c r="AK3525" i="2" s="1"/>
  <c r="AI3987" i="2"/>
  <c r="AJ3987" i="2" s="1"/>
  <c r="AK3987" i="2" s="1"/>
  <c r="AI1353" i="2"/>
  <c r="AJ1353" i="2" s="1"/>
  <c r="AK1353" i="2" s="1"/>
  <c r="AI524" i="2"/>
  <c r="AJ524" i="2" s="1"/>
  <c r="AK524" i="2" s="1"/>
  <c r="AI1156" i="2"/>
  <c r="AJ1156" i="2" s="1"/>
  <c r="AK1156" i="2" s="1"/>
  <c r="AI1020" i="2"/>
  <c r="AJ1020" i="2" s="1"/>
  <c r="AK1020" i="2" s="1"/>
  <c r="AI1881" i="2"/>
  <c r="AJ1881" i="2" s="1"/>
  <c r="AK1881" i="2" s="1"/>
  <c r="AI884" i="2"/>
  <c r="AJ884" i="2" s="1"/>
  <c r="AK884" i="2" s="1"/>
  <c r="AI622" i="2"/>
  <c r="AJ622" i="2" s="1"/>
  <c r="AK622" i="2" s="1"/>
  <c r="AI716" i="2"/>
  <c r="AJ716" i="2" s="1"/>
  <c r="AK716" i="2" s="1"/>
  <c r="AI1892" i="2"/>
  <c r="AJ1892" i="2" s="1"/>
  <c r="AK1892" i="2" s="1"/>
  <c r="AI492" i="2"/>
  <c r="AJ492" i="2" s="1"/>
  <c r="AK492" i="2" s="1"/>
  <c r="AI470" i="2"/>
  <c r="AJ470" i="2" s="1"/>
  <c r="AK470" i="2" s="1"/>
  <c r="AI1933" i="2"/>
  <c r="AJ1933" i="2" s="1"/>
  <c r="AK1933" i="2" s="1"/>
  <c r="AI709" i="2"/>
  <c r="AJ709" i="2" s="1"/>
  <c r="AK709" i="2" s="1"/>
  <c r="AI777" i="2"/>
  <c r="AJ777" i="2" s="1"/>
  <c r="AK777" i="2" s="1"/>
  <c r="AI1688" i="2"/>
  <c r="AJ1688" i="2" s="1"/>
  <c r="AK1688" i="2" s="1"/>
  <c r="AI3795" i="2"/>
  <c r="AJ3795" i="2" s="1"/>
  <c r="AK3795" i="2" s="1"/>
  <c r="AI1041" i="2"/>
  <c r="AJ1041" i="2" s="1"/>
  <c r="AK1041" i="2" s="1"/>
  <c r="AI3221" i="2"/>
  <c r="AJ3221" i="2" s="1"/>
  <c r="AK3221" i="2" s="1"/>
  <c r="AI396" i="2"/>
  <c r="AJ396" i="2" s="1"/>
  <c r="AK396" i="2" s="1"/>
  <c r="AI517" i="2"/>
  <c r="AJ517" i="2" s="1"/>
  <c r="AK517" i="2" s="1"/>
  <c r="AI549" i="2"/>
  <c r="AJ549" i="2" s="1"/>
  <c r="AK549" i="2" s="1"/>
  <c r="AI968" i="2"/>
  <c r="AJ968" i="2" s="1"/>
  <c r="AK968" i="2" s="1"/>
  <c r="AI1966" i="2"/>
  <c r="AJ1966" i="2" s="1"/>
  <c r="AK1966" i="2" s="1"/>
  <c r="AI1257" i="2"/>
  <c r="AJ1257" i="2" s="1"/>
  <c r="AK1257" i="2" s="1"/>
  <c r="AI989" i="2"/>
  <c r="AJ989" i="2" s="1"/>
  <c r="AK989" i="2" s="1"/>
  <c r="AI533" i="2"/>
  <c r="AJ533" i="2" s="1"/>
  <c r="AK533" i="2" s="1"/>
  <c r="AI1413" i="2"/>
  <c r="AJ1413" i="2" s="1"/>
  <c r="AK1413" i="2" s="1"/>
  <c r="AI389" i="2"/>
  <c r="AJ389" i="2" s="1"/>
  <c r="AK389" i="2" s="1"/>
  <c r="AI521" i="2"/>
  <c r="AJ521" i="2" s="1"/>
  <c r="AK521" i="2" s="1"/>
  <c r="AI1193" i="2"/>
  <c r="AJ1193" i="2" s="1"/>
  <c r="AK1193" i="2" s="1"/>
  <c r="AI1212" i="2"/>
  <c r="AJ1212" i="2" s="1"/>
  <c r="AK1212" i="2" s="1"/>
  <c r="AI1952" i="2"/>
  <c r="AJ1952" i="2" s="1"/>
  <c r="AK1952" i="2" s="1"/>
  <c r="AI3886" i="2"/>
  <c r="AJ3886" i="2" s="1"/>
  <c r="AK3886" i="2" s="1"/>
  <c r="AI369" i="2"/>
  <c r="AJ369" i="2" s="1"/>
  <c r="AK369" i="2" s="1"/>
  <c r="AI1086" i="2"/>
  <c r="AJ1086" i="2" s="1"/>
  <c r="AK1086" i="2" s="1"/>
  <c r="AI569" i="2"/>
  <c r="AJ569" i="2" s="1"/>
  <c r="AK569" i="2" s="1"/>
  <c r="AI2848" i="2"/>
  <c r="AJ2848" i="2" s="1"/>
  <c r="AK2848" i="2" s="1"/>
  <c r="AI2929" i="2"/>
  <c r="AJ2929" i="2" s="1"/>
  <c r="AK2929" i="2" s="1"/>
  <c r="AI469" i="2"/>
  <c r="AJ469" i="2" s="1"/>
  <c r="AK469" i="2" s="1"/>
  <c r="AI1995" i="2"/>
  <c r="AJ1995" i="2" s="1"/>
  <c r="AK1995" i="2" s="1"/>
  <c r="AI2777" i="2"/>
  <c r="AJ2777" i="2" s="1"/>
  <c r="AK2777" i="2" s="1"/>
  <c r="AI3241" i="2"/>
  <c r="AJ3241" i="2" s="1"/>
  <c r="AK3241" i="2" s="1"/>
  <c r="AI2985" i="2"/>
  <c r="AJ2985" i="2" s="1"/>
  <c r="AK2985" i="2" s="1"/>
  <c r="AI3337" i="2"/>
  <c r="AJ3337" i="2" s="1"/>
  <c r="AK3337" i="2" s="1"/>
  <c r="AI3442" i="2"/>
  <c r="AJ3442" i="2" s="1"/>
  <c r="AK3442" i="2" s="1"/>
  <c r="AI2745" i="2"/>
  <c r="AJ2745" i="2" s="1"/>
  <c r="AK2745" i="2" s="1"/>
  <c r="AI3538" i="2"/>
  <c r="AJ3538" i="2" s="1"/>
  <c r="AK3538" i="2" s="1"/>
  <c r="AI1297" i="2"/>
  <c r="AJ1297" i="2" s="1"/>
  <c r="AK1297" i="2" s="1"/>
  <c r="AI3289" i="2"/>
  <c r="AJ3289" i="2" s="1"/>
  <c r="AK3289" i="2" s="1"/>
  <c r="AI3033" i="2"/>
  <c r="AJ3033" i="2" s="1"/>
  <c r="AK3033" i="2" s="1"/>
  <c r="AI1797" i="2"/>
  <c r="AJ1797" i="2" s="1"/>
  <c r="AK1797" i="2" s="1"/>
  <c r="AI1605" i="2"/>
  <c r="AJ1605" i="2" s="1"/>
  <c r="AK1605" i="2" s="1"/>
  <c r="AI1373" i="2"/>
  <c r="AJ1373" i="2" s="1"/>
  <c r="AK1373" i="2" s="1"/>
  <c r="AI1700" i="2"/>
  <c r="AJ1700" i="2" s="1"/>
  <c r="AK1700" i="2" s="1"/>
  <c r="AI3113" i="2"/>
  <c r="AJ3113" i="2" s="1"/>
  <c r="AK3113" i="2" s="1"/>
  <c r="AI2911" i="2"/>
  <c r="AJ2911" i="2" s="1"/>
  <c r="AK2911" i="2" s="1"/>
  <c r="AI3657" i="2"/>
  <c r="AJ3657" i="2" s="1"/>
  <c r="AK3657" i="2" s="1"/>
  <c r="AI3257" i="2"/>
  <c r="AJ3257" i="2" s="1"/>
  <c r="AK3257" i="2" s="1"/>
  <c r="AI3087" i="2"/>
  <c r="AJ3087" i="2" s="1"/>
  <c r="AK3087" i="2" s="1"/>
  <c r="AI3049" i="2"/>
  <c r="AJ3049" i="2" s="1"/>
  <c r="AK3049" i="2" s="1"/>
  <c r="AI2913" i="2"/>
  <c r="AJ2913" i="2" s="1"/>
  <c r="AK2913" i="2" s="1"/>
  <c r="AI3369" i="2"/>
  <c r="AJ3369" i="2" s="1"/>
  <c r="AK3369" i="2" s="1"/>
  <c r="AI2746" i="2"/>
  <c r="AJ2746" i="2" s="1"/>
  <c r="AK2746" i="2" s="1"/>
  <c r="AI3105" i="2"/>
  <c r="AJ3105" i="2" s="1"/>
  <c r="AK3105" i="2" s="1"/>
  <c r="AI3673" i="2"/>
  <c r="AJ3673" i="2" s="1"/>
  <c r="AK3673" i="2" s="1"/>
  <c r="AI3041" i="2"/>
  <c r="AJ3041" i="2" s="1"/>
  <c r="AK3041" i="2" s="1"/>
  <c r="AI3081" i="2"/>
  <c r="AJ3081" i="2" s="1"/>
  <c r="AK3081" i="2" s="1"/>
  <c r="AI2825" i="2"/>
  <c r="AJ2825" i="2" s="1"/>
  <c r="AK2825" i="2" s="1"/>
  <c r="AI2977" i="2"/>
  <c r="AJ2977" i="2" s="1"/>
  <c r="AK2977" i="2" s="1"/>
  <c r="AI3168" i="2"/>
  <c r="AJ3168" i="2" s="1"/>
  <c r="AK3168" i="2" s="1"/>
  <c r="AI3225" i="2"/>
  <c r="AJ3225" i="2" s="1"/>
  <c r="AK3225" i="2" s="1"/>
  <c r="AI2897" i="2"/>
  <c r="AJ2897" i="2" s="1"/>
  <c r="AK2897" i="2" s="1"/>
  <c r="AI3273" i="2"/>
  <c r="AJ3273" i="2" s="1"/>
  <c r="AK3273" i="2" s="1"/>
  <c r="AI3017" i="2"/>
  <c r="AJ3017" i="2" s="1"/>
  <c r="AK3017" i="2" s="1"/>
  <c r="AI2817" i="2"/>
  <c r="AJ2817" i="2" s="1"/>
  <c r="AK2817" i="2" s="1"/>
  <c r="AI3193" i="2"/>
  <c r="AJ3193" i="2" s="1"/>
  <c r="AK3193" i="2" s="1"/>
  <c r="AI3057" i="2"/>
  <c r="AJ3057" i="2" s="1"/>
  <c r="AK3057" i="2" s="1"/>
  <c r="AI3329" i="2"/>
  <c r="AJ3329" i="2" s="1"/>
  <c r="AK3329" i="2" s="1"/>
  <c r="AI3161" i="2"/>
  <c r="AJ3161" i="2" s="1"/>
  <c r="AK3161" i="2" s="1"/>
  <c r="AI2833" i="2"/>
  <c r="AJ2833" i="2" s="1"/>
  <c r="AK2833" i="2" s="1"/>
  <c r="AI2770" i="2"/>
  <c r="AJ2770" i="2" s="1"/>
  <c r="AK2770" i="2" s="1"/>
  <c r="AI3129" i="2"/>
  <c r="AJ3129" i="2" s="1"/>
  <c r="AK3129" i="2" s="1"/>
  <c r="AI2762" i="2"/>
  <c r="AJ2762" i="2" s="1"/>
  <c r="AK2762" i="2" s="1"/>
  <c r="AI3177" i="2"/>
  <c r="AJ3177" i="2" s="1"/>
  <c r="AK3177" i="2" s="1"/>
  <c r="AI3025" i="2"/>
  <c r="AJ3025" i="2" s="1"/>
  <c r="AK3025" i="2" s="1"/>
  <c r="AI3249" i="2"/>
  <c r="AJ3249" i="2" s="1"/>
  <c r="AK3249" i="2" s="1"/>
  <c r="AI3121" i="2"/>
  <c r="AJ3121" i="2" s="1"/>
  <c r="AK3121" i="2" s="1"/>
  <c r="AI2865" i="2"/>
  <c r="AJ2865" i="2" s="1"/>
  <c r="AK2865" i="2" s="1"/>
  <c r="AI2944" i="2"/>
  <c r="AJ2944" i="2" s="1"/>
  <c r="AK2944" i="2" s="1"/>
  <c r="AI3305" i="2"/>
  <c r="AJ3305" i="2" s="1"/>
  <c r="AK3305" i="2" s="1"/>
  <c r="AI2961" i="2"/>
  <c r="AJ2961" i="2" s="1"/>
  <c r="AK2961" i="2" s="1"/>
  <c r="AI3137" i="2"/>
  <c r="AJ3137" i="2" s="1"/>
  <c r="AK3137" i="2" s="1"/>
  <c r="AI3474" i="2"/>
  <c r="AJ3474" i="2" s="1"/>
  <c r="AK3474" i="2" s="1"/>
  <c r="AI3169" i="2"/>
  <c r="AJ3169" i="2" s="1"/>
  <c r="AK3169" i="2" s="1"/>
  <c r="AI2794" i="2"/>
  <c r="AJ2794" i="2" s="1"/>
  <c r="AK2794" i="2" s="1"/>
  <c r="AI2778" i="2"/>
  <c r="AJ2778" i="2" s="1"/>
  <c r="AK2778" i="2" s="1"/>
  <c r="AI3361" i="2"/>
  <c r="AJ3361" i="2" s="1"/>
  <c r="AK3361" i="2" s="1"/>
  <c r="AI3120" i="2"/>
  <c r="AJ3120" i="2" s="1"/>
  <c r="AK3120" i="2" s="1"/>
  <c r="AI2921" i="2"/>
  <c r="AJ2921" i="2" s="1"/>
  <c r="AK2921" i="2" s="1"/>
  <c r="AI2849" i="2"/>
  <c r="AJ2849" i="2" s="1"/>
  <c r="AK2849" i="2" s="1"/>
  <c r="AI3265" i="2"/>
  <c r="AJ3265" i="2" s="1"/>
  <c r="AK3265" i="2" s="1"/>
  <c r="AI3009" i="2"/>
  <c r="AJ3009" i="2" s="1"/>
  <c r="AK3009" i="2" s="1"/>
  <c r="AI2857" i="2"/>
  <c r="AJ2857" i="2" s="1"/>
  <c r="AK2857" i="2" s="1"/>
  <c r="AI3297" i="2"/>
  <c r="AJ3297" i="2" s="1"/>
  <c r="AK3297" i="2" s="1"/>
  <c r="AI3097" i="2"/>
  <c r="AJ3097" i="2" s="1"/>
  <c r="AK3097" i="2" s="1"/>
  <c r="AI3209" i="2"/>
  <c r="AJ3209" i="2" s="1"/>
  <c r="AK3209" i="2" s="1"/>
  <c r="AI2953" i="2"/>
  <c r="AJ2953" i="2" s="1"/>
  <c r="AK2953" i="2" s="1"/>
  <c r="AI2945" i="2"/>
  <c r="AJ2945" i="2" s="1"/>
  <c r="AK2945" i="2" s="1"/>
  <c r="AI3570" i="2"/>
  <c r="AJ3570" i="2" s="1"/>
  <c r="AK3570" i="2" s="1"/>
  <c r="AI3065" i="2"/>
  <c r="AJ3065" i="2" s="1"/>
  <c r="AK3065" i="2" s="1"/>
  <c r="AI2801" i="2"/>
  <c r="AJ2801" i="2" s="1"/>
  <c r="AK2801" i="2" s="1"/>
  <c r="AI3184" i="2"/>
  <c r="AJ3184" i="2" s="1"/>
  <c r="AK3184" i="2" s="1"/>
  <c r="AI3506" i="2"/>
  <c r="AJ3506" i="2" s="1"/>
  <c r="AK3506" i="2" s="1"/>
  <c r="AI3233" i="2"/>
  <c r="AJ3233" i="2" s="1"/>
  <c r="AK3233" i="2" s="1"/>
  <c r="AI3504" i="2"/>
  <c r="AJ3504" i="2" s="1"/>
  <c r="AK3504" i="2" s="1"/>
  <c r="AI3410" i="2"/>
  <c r="AJ3410" i="2" s="1"/>
  <c r="AK3410" i="2" s="1"/>
  <c r="AI3378" i="2"/>
  <c r="AJ3378" i="2" s="1"/>
  <c r="AK3378" i="2" s="1"/>
  <c r="AI3145" i="2"/>
  <c r="AJ3145" i="2" s="1"/>
  <c r="AK3145" i="2" s="1"/>
  <c r="AI2889" i="2"/>
  <c r="AJ2889" i="2" s="1"/>
  <c r="AK2889" i="2" s="1"/>
  <c r="AI3201" i="2"/>
  <c r="AJ3201" i="2" s="1"/>
  <c r="AK3201" i="2" s="1"/>
  <c r="AI2881" i="2"/>
  <c r="AJ2881" i="2" s="1"/>
  <c r="AK2881" i="2" s="1"/>
  <c r="AI2993" i="2"/>
  <c r="AJ2993" i="2" s="1"/>
  <c r="AK2993" i="2" s="1"/>
  <c r="AI1369" i="2"/>
  <c r="AJ1369" i="2" s="1"/>
  <c r="AK1369" i="2" s="1"/>
  <c r="AI1717" i="2"/>
  <c r="AJ1717" i="2" s="1"/>
  <c r="AK1717" i="2" s="1"/>
  <c r="AI748" i="2"/>
  <c r="AJ748" i="2" s="1"/>
  <c r="AK748" i="2" s="1"/>
  <c r="AI3955" i="2"/>
  <c r="AJ3955" i="2" s="1"/>
  <c r="AK3955" i="2" s="1"/>
  <c r="AI1997" i="2"/>
  <c r="AJ1997" i="2" s="1"/>
  <c r="AK1997" i="2" s="1"/>
  <c r="AI452" i="2"/>
  <c r="AJ452" i="2" s="1"/>
  <c r="AK452" i="2" s="1"/>
  <c r="AI1133" i="2"/>
  <c r="AJ1133" i="2" s="1"/>
  <c r="AK1133" i="2" s="1"/>
  <c r="AI1792" i="2"/>
  <c r="AJ1792" i="2" s="1"/>
  <c r="AK1792" i="2" s="1"/>
  <c r="AI1453" i="2"/>
  <c r="AJ1453" i="2" s="1"/>
  <c r="AK1453" i="2" s="1"/>
  <c r="AI393" i="2"/>
  <c r="AJ393" i="2" s="1"/>
  <c r="AK393" i="2" s="1"/>
  <c r="AI772" i="2"/>
  <c r="AJ772" i="2" s="1"/>
  <c r="AK772" i="2" s="1"/>
  <c r="AI1194" i="2"/>
  <c r="AJ1194" i="2" s="1"/>
  <c r="AK1194" i="2" s="1"/>
  <c r="AI805" i="2"/>
  <c r="AJ805" i="2" s="1"/>
  <c r="AK805" i="2" s="1"/>
  <c r="AI1664" i="2"/>
  <c r="AJ1664" i="2" s="1"/>
  <c r="AK1664" i="2" s="1"/>
  <c r="AI1536" i="2"/>
  <c r="AJ1536" i="2" s="1"/>
  <c r="AK1536" i="2" s="1"/>
  <c r="AI1974" i="2"/>
  <c r="AJ1974" i="2" s="1"/>
  <c r="AK1974" i="2" s="1"/>
  <c r="AI3791" i="2"/>
  <c r="AJ3791" i="2" s="1"/>
  <c r="AK3791" i="2" s="1"/>
  <c r="AI3936" i="2"/>
  <c r="AJ3936" i="2" s="1"/>
  <c r="AK3936" i="2" s="1"/>
  <c r="AI1166" i="2"/>
  <c r="AJ1166" i="2" s="1"/>
  <c r="AK1166" i="2" s="1"/>
  <c r="AI812" i="2"/>
  <c r="AJ812" i="2" s="1"/>
  <c r="AK812" i="2" s="1"/>
  <c r="AI1866" i="2"/>
  <c r="AJ1866" i="2" s="1"/>
  <c r="AK1866" i="2" s="1"/>
  <c r="AI2711" i="2"/>
  <c r="AJ2711" i="2" s="1"/>
  <c r="AK2711" i="2" s="1"/>
  <c r="AI2667" i="2"/>
  <c r="AJ2667" i="2" s="1"/>
  <c r="AK2667" i="2" s="1"/>
  <c r="AI2659" i="2"/>
  <c r="AJ2659" i="2" s="1"/>
  <c r="AK2659" i="2" s="1"/>
  <c r="AI1873" i="2"/>
  <c r="AJ1873" i="2" s="1"/>
  <c r="AK1873" i="2" s="1"/>
  <c r="AI2006" i="2"/>
  <c r="AJ2006" i="2" s="1"/>
  <c r="AK2006" i="2" s="1"/>
  <c r="AI1161" i="2"/>
  <c r="AJ1161" i="2" s="1"/>
  <c r="AK1161" i="2" s="1"/>
  <c r="AI1818" i="2"/>
  <c r="AJ1818" i="2" s="1"/>
  <c r="AK1818" i="2" s="1"/>
  <c r="AI945" i="2"/>
  <c r="AJ945" i="2" s="1"/>
  <c r="AK945" i="2" s="1"/>
  <c r="AI1633" i="2"/>
  <c r="AJ1633" i="2" s="1"/>
  <c r="AK1633" i="2" s="1"/>
  <c r="AI1225" i="2"/>
  <c r="AJ1225" i="2" s="1"/>
  <c r="AK1225" i="2" s="1"/>
  <c r="AI1833" i="2"/>
  <c r="AJ1833" i="2" s="1"/>
  <c r="AK1833" i="2" s="1"/>
  <c r="AI526" i="2"/>
  <c r="AJ526" i="2" s="1"/>
  <c r="AK526" i="2" s="1"/>
  <c r="AI3917" i="2"/>
  <c r="AJ3917" i="2" s="1"/>
  <c r="AK3917" i="2" s="1"/>
  <c r="AI965" i="2"/>
  <c r="AJ965" i="2" s="1"/>
  <c r="AK965" i="2" s="1"/>
  <c r="AI1125" i="2"/>
  <c r="AJ1125" i="2" s="1"/>
  <c r="AK1125" i="2" s="1"/>
  <c r="AI345" i="2"/>
  <c r="AJ345" i="2" s="1"/>
  <c r="AK345" i="2" s="1"/>
  <c r="AI817" i="2"/>
  <c r="AJ817" i="2" s="1"/>
  <c r="AK817" i="2" s="1"/>
  <c r="AI1393" i="2"/>
  <c r="AJ1393" i="2" s="1"/>
  <c r="AK1393" i="2" s="1"/>
  <c r="AI1762" i="2"/>
  <c r="AJ1762" i="2" s="1"/>
  <c r="AK1762" i="2" s="1"/>
  <c r="AI1795" i="2"/>
  <c r="AJ1795" i="2" s="1"/>
  <c r="AK1795" i="2" s="1"/>
  <c r="AI1478" i="2"/>
  <c r="AJ1478" i="2" s="1"/>
  <c r="AK1478" i="2" s="1"/>
  <c r="AI3859" i="2"/>
  <c r="AJ3859" i="2" s="1"/>
  <c r="AK3859" i="2" s="1"/>
  <c r="AI1093" i="2"/>
  <c r="AJ1093" i="2" s="1"/>
  <c r="AK1093" i="2" s="1"/>
  <c r="AI1809" i="2"/>
  <c r="AJ1809" i="2" s="1"/>
  <c r="AK1809" i="2" s="1"/>
  <c r="AI753" i="2"/>
  <c r="AJ753" i="2" s="1"/>
  <c r="AK753" i="2" s="1"/>
  <c r="AI3841" i="2"/>
  <c r="AJ3841" i="2" s="1"/>
  <c r="AK3841" i="2" s="1"/>
  <c r="AI842" i="2"/>
  <c r="AJ842" i="2" s="1"/>
  <c r="AK842" i="2" s="1"/>
  <c r="AI3851" i="2"/>
  <c r="AJ3851" i="2" s="1"/>
  <c r="AK3851" i="2" s="1"/>
  <c r="AI2692" i="2"/>
  <c r="AJ2692" i="2" s="1"/>
  <c r="AK2692" i="2" s="1"/>
  <c r="AI708" i="2"/>
  <c r="AJ708" i="2" s="1"/>
  <c r="AK708" i="2" s="1"/>
  <c r="AI2671" i="2"/>
  <c r="AJ2671" i="2" s="1"/>
  <c r="AK2671" i="2" s="1"/>
  <c r="AI1573" i="2"/>
  <c r="AJ1573" i="2" s="1"/>
  <c r="AK1573" i="2" s="1"/>
  <c r="AI2679" i="2"/>
  <c r="AJ2679" i="2" s="1"/>
  <c r="AK2679" i="2" s="1"/>
  <c r="AI2027" i="2"/>
  <c r="AJ2027" i="2" s="1"/>
  <c r="AK2027" i="2" s="1"/>
  <c r="AI821" i="2"/>
  <c r="AJ821" i="2" s="1"/>
  <c r="AK821" i="2" s="1"/>
  <c r="AI1963" i="2"/>
  <c r="AJ1963" i="2" s="1"/>
  <c r="AK1963" i="2" s="1"/>
  <c r="AI856" i="2"/>
  <c r="AJ856" i="2" s="1"/>
  <c r="AK856" i="2" s="1"/>
  <c r="AI1626" i="2"/>
  <c r="AJ1626" i="2" s="1"/>
  <c r="AK1626" i="2" s="1"/>
  <c r="AI689" i="2"/>
  <c r="AJ689" i="2" s="1"/>
  <c r="AK689" i="2" s="1"/>
  <c r="AI2644" i="2"/>
  <c r="AJ2644" i="2" s="1"/>
  <c r="AK2644" i="2" s="1"/>
  <c r="AI2707" i="2"/>
  <c r="AJ2707" i="2" s="1"/>
  <c r="AK2707" i="2" s="1"/>
  <c r="AI2643" i="2"/>
  <c r="AJ2643" i="2" s="1"/>
  <c r="AK2643" i="2" s="1"/>
  <c r="AI757" i="2"/>
  <c r="AJ757" i="2" s="1"/>
  <c r="AK757" i="2" s="1"/>
  <c r="AI3751" i="2"/>
  <c r="AJ3751" i="2" s="1"/>
  <c r="AK3751" i="2" s="1"/>
  <c r="AI3925" i="2"/>
  <c r="AJ3925" i="2" s="1"/>
  <c r="AK3925" i="2" s="1"/>
  <c r="AI1395" i="2"/>
  <c r="AJ1395" i="2" s="1"/>
  <c r="AK1395" i="2" s="1"/>
  <c r="AI1436" i="2"/>
  <c r="AJ1436" i="2" s="1"/>
  <c r="AK1436" i="2" s="1"/>
  <c r="AI1016" i="2"/>
  <c r="AJ1016" i="2" s="1"/>
  <c r="AK1016" i="2" s="1"/>
  <c r="AI3861" i="2"/>
  <c r="AJ3861" i="2" s="1"/>
  <c r="AK3861" i="2" s="1"/>
  <c r="AI971" i="2"/>
  <c r="AJ971" i="2" s="1"/>
  <c r="AK971" i="2" s="1"/>
  <c r="AI2649" i="2"/>
  <c r="AJ2649" i="2" s="1"/>
  <c r="AK2649" i="2" s="1"/>
  <c r="AI2641" i="2"/>
  <c r="AJ2641" i="2" s="1"/>
  <c r="AK2641" i="2" s="1"/>
  <c r="AI1898" i="2"/>
  <c r="AJ1898" i="2" s="1"/>
  <c r="AK1898" i="2" s="1"/>
  <c r="AI1317" i="2"/>
  <c r="AJ1317" i="2" s="1"/>
  <c r="AK1317" i="2" s="1"/>
  <c r="AI3974" i="2"/>
  <c r="AJ3974" i="2" s="1"/>
  <c r="AK3974" i="2" s="1"/>
  <c r="AI2660" i="2"/>
  <c r="AJ2660" i="2" s="1"/>
  <c r="AK2660" i="2" s="1"/>
  <c r="AI605" i="2"/>
  <c r="AJ605" i="2" s="1"/>
  <c r="AK605" i="2" s="1"/>
  <c r="AI1618" i="2"/>
  <c r="AJ1618" i="2" s="1"/>
  <c r="AK1618" i="2" s="1"/>
  <c r="AI861" i="2"/>
  <c r="AJ861" i="2" s="1"/>
  <c r="AK861" i="2" s="1"/>
  <c r="AI1941" i="2"/>
  <c r="AJ1941" i="2" s="1"/>
  <c r="AK1941" i="2" s="1"/>
  <c r="AI3915" i="2"/>
  <c r="AJ3915" i="2" s="1"/>
  <c r="AK3915" i="2" s="1"/>
  <c r="AI466" i="2"/>
  <c r="AJ466" i="2" s="1"/>
  <c r="AK466" i="2" s="1"/>
  <c r="AI3957" i="2"/>
  <c r="AJ3957" i="2" s="1"/>
  <c r="AK3957" i="2" s="1"/>
  <c r="AI1617" i="2"/>
  <c r="AJ1617" i="2" s="1"/>
  <c r="AK1617" i="2" s="1"/>
  <c r="AI477" i="2"/>
  <c r="AJ477" i="2" s="1"/>
  <c r="AK477" i="2" s="1"/>
  <c r="AI2665" i="2"/>
  <c r="AJ2665" i="2" s="1"/>
  <c r="AK2665" i="2" s="1"/>
  <c r="AI2700" i="2"/>
  <c r="AJ2700" i="2" s="1"/>
  <c r="AK2700" i="2" s="1"/>
  <c r="AI1979" i="2"/>
  <c r="AJ1979" i="2" s="1"/>
  <c r="AK1979" i="2" s="1"/>
  <c r="AI3973" i="2"/>
  <c r="AJ3973" i="2" s="1"/>
  <c r="AK3973" i="2" s="1"/>
  <c r="AI834" i="2"/>
  <c r="AJ834" i="2" s="1"/>
  <c r="AK834" i="2" s="1"/>
  <c r="AI373" i="2"/>
  <c r="AJ373" i="2" s="1"/>
  <c r="AK373" i="2" s="1"/>
  <c r="AI501" i="2"/>
  <c r="AJ501" i="2" s="1"/>
  <c r="AK501" i="2" s="1"/>
  <c r="AI1445" i="2"/>
  <c r="AJ1445" i="2" s="1"/>
  <c r="AK1445" i="2" s="1"/>
  <c r="AI349" i="2"/>
  <c r="AJ349" i="2" s="1"/>
  <c r="AK349" i="2" s="1"/>
  <c r="AI1681" i="2"/>
  <c r="AJ1681" i="2" s="1"/>
  <c r="AK1681" i="2" s="1"/>
  <c r="AI2709" i="2"/>
  <c r="AJ2709" i="2" s="1"/>
  <c r="AK2709" i="2" s="1"/>
  <c r="AI2019" i="2"/>
  <c r="AJ2019" i="2" s="1"/>
  <c r="AK2019" i="2" s="1"/>
  <c r="AI797" i="2"/>
  <c r="AJ797" i="2" s="1"/>
  <c r="AK797" i="2" s="1"/>
  <c r="AI2708" i="2"/>
  <c r="AJ2708" i="2" s="1"/>
  <c r="AK2708" i="2" s="1"/>
  <c r="AI897" i="2"/>
  <c r="AJ897" i="2" s="1"/>
  <c r="AK897" i="2" s="1"/>
  <c r="AI565" i="2"/>
  <c r="AJ565" i="2" s="1"/>
  <c r="AK565" i="2" s="1"/>
  <c r="AI664" i="2"/>
  <c r="AJ664" i="2" s="1"/>
  <c r="AK664" i="2" s="1"/>
  <c r="AI1370" i="2"/>
  <c r="AJ1370" i="2" s="1"/>
  <c r="AK1370" i="2" s="1"/>
  <c r="AI1345" i="2"/>
  <c r="AJ1345" i="2" s="1"/>
  <c r="AK1345" i="2" s="1"/>
  <c r="AI1707" i="2"/>
  <c r="AJ1707" i="2" s="1"/>
  <c r="AK1707" i="2" s="1"/>
  <c r="AI2681" i="2"/>
  <c r="AJ2681" i="2" s="1"/>
  <c r="AK2681" i="2" s="1"/>
  <c r="AI1204" i="2"/>
  <c r="AJ1204" i="2" s="1"/>
  <c r="AK1204" i="2" s="1"/>
  <c r="AI372" i="2"/>
  <c r="AJ372" i="2" s="1"/>
  <c r="AK372" i="2" s="1"/>
  <c r="AI1609" i="2"/>
  <c r="AJ1609" i="2" s="1"/>
  <c r="AK1609" i="2" s="1"/>
  <c r="AI733" i="2"/>
  <c r="AJ733" i="2" s="1"/>
  <c r="AK733" i="2" s="1"/>
  <c r="AI690" i="2"/>
  <c r="AJ690" i="2" s="1"/>
  <c r="AK690" i="2" s="1"/>
  <c r="AI2691" i="2"/>
  <c r="AJ2691" i="2" s="1"/>
  <c r="AK2691" i="2" s="1"/>
  <c r="AI1450" i="2"/>
  <c r="AJ1450" i="2" s="1"/>
  <c r="AK1450" i="2" s="1"/>
  <c r="AI642" i="2"/>
  <c r="AJ642" i="2" s="1"/>
  <c r="AK642" i="2" s="1"/>
  <c r="AI2675" i="2"/>
  <c r="AJ2675" i="2" s="1"/>
  <c r="AK2675" i="2" s="1"/>
  <c r="AI1099" i="2"/>
  <c r="AJ1099" i="2" s="1"/>
  <c r="AK1099" i="2" s="1"/>
  <c r="AI592" i="2"/>
  <c r="AJ592" i="2" s="1"/>
  <c r="AK592" i="2" s="1"/>
  <c r="AI1426" i="2"/>
  <c r="AJ1426" i="2" s="1"/>
  <c r="AK1426" i="2" s="1"/>
  <c r="AI413" i="2"/>
  <c r="AJ413" i="2" s="1"/>
  <c r="AK413" i="2" s="1"/>
  <c r="AI1965" i="2"/>
  <c r="AJ1965" i="2" s="1"/>
  <c r="AK1965" i="2" s="1"/>
  <c r="AI2689" i="2"/>
  <c r="AJ2689" i="2" s="1"/>
  <c r="AK2689" i="2" s="1"/>
  <c r="AI2716" i="2"/>
  <c r="AJ2716" i="2" s="1"/>
  <c r="AK2716" i="2" s="1"/>
  <c r="AI538" i="2"/>
  <c r="AJ538" i="2" s="1"/>
  <c r="AK538" i="2" s="1"/>
  <c r="AI922" i="2"/>
  <c r="AJ922" i="2" s="1"/>
  <c r="AK922" i="2" s="1"/>
  <c r="AI2685" i="2"/>
  <c r="AJ2685" i="2" s="1"/>
  <c r="AK2685" i="2" s="1"/>
  <c r="AI2676" i="2"/>
  <c r="AJ2676" i="2" s="1"/>
  <c r="AK2676" i="2" s="1"/>
  <c r="AI2661" i="2"/>
  <c r="AJ2661" i="2" s="1"/>
  <c r="AK2661" i="2" s="1"/>
  <c r="AI1002" i="2"/>
  <c r="AJ1002" i="2" s="1"/>
  <c r="AK1002" i="2" s="1"/>
  <c r="AI3796" i="2"/>
  <c r="AJ3796" i="2" s="1"/>
  <c r="AK3796" i="2" s="1"/>
  <c r="AI3740" i="2"/>
  <c r="AJ3740" i="2" s="1"/>
  <c r="AK3740" i="2" s="1"/>
  <c r="AI3893" i="2"/>
  <c r="AJ3893" i="2" s="1"/>
  <c r="AK3893" i="2" s="1"/>
  <c r="AI3772" i="2"/>
  <c r="AJ3772" i="2" s="1"/>
  <c r="AK3772" i="2" s="1"/>
  <c r="AI3924" i="2"/>
  <c r="AJ3924" i="2" s="1"/>
  <c r="AK3924" i="2" s="1"/>
  <c r="B90" i="15" l="1"/>
  <c r="C90" i="15" s="1"/>
  <c r="G25" i="1"/>
  <c r="G20" i="1"/>
  <c r="G17" i="1"/>
  <c r="G16" i="1"/>
  <c r="G24" i="1"/>
  <c r="G22" i="1"/>
  <c r="G18" i="1"/>
  <c r="G15" i="1"/>
  <c r="G19" i="1"/>
  <c r="G26" i="1"/>
  <c r="G21" i="1"/>
  <c r="G23" i="1"/>
  <c r="G27" i="1"/>
  <c r="J2" i="1" l="1"/>
  <c r="N2" i="1"/>
  <c r="G2" i="1"/>
  <c r="G9" i="15"/>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G8" i="15" l="1"/>
  <c r="E9" i="15"/>
  <c r="H20" i="1"/>
  <c r="H16" i="1"/>
  <c r="H18" i="1"/>
  <c r="H19" i="1"/>
  <c r="I25" i="1"/>
  <c r="H17" i="1" l="1"/>
  <c r="H15" i="1"/>
  <c r="R43" i="1" l="1"/>
  <c r="Q41" i="1"/>
  <c r="Q39" i="1"/>
  <c r="Q38" i="1"/>
  <c r="Q37" i="1"/>
  <c r="Q36" i="1"/>
  <c r="Q35" i="1"/>
  <c r="Q34" i="1"/>
  <c r="Y3" i="2" l="1"/>
  <c r="AA3" i="2"/>
  <c r="Y4" i="2"/>
  <c r="AA4" i="2"/>
  <c r="Y5" i="2"/>
  <c r="AA5" i="2"/>
  <c r="Y6" i="2"/>
  <c r="AA6" i="2"/>
  <c r="Y7" i="2"/>
  <c r="AA7" i="2"/>
  <c r="Y8" i="2"/>
  <c r="AA8" i="2"/>
  <c r="Y9" i="2"/>
  <c r="AA9" i="2"/>
  <c r="Y10" i="2"/>
  <c r="AA10" i="2"/>
  <c r="Y11" i="2"/>
  <c r="AA11" i="2"/>
  <c r="Y12" i="2"/>
  <c r="AA12" i="2"/>
  <c r="Y13" i="2"/>
  <c r="AA13" i="2"/>
  <c r="Y14" i="2"/>
  <c r="AA14" i="2"/>
  <c r="Y15" i="2"/>
  <c r="AA15" i="2"/>
  <c r="Y16" i="2"/>
  <c r="AA16" i="2"/>
  <c r="Y17" i="2"/>
  <c r="AA17" i="2"/>
  <c r="Y18" i="2"/>
  <c r="AA18" i="2"/>
  <c r="Y19" i="2"/>
  <c r="AA19" i="2"/>
  <c r="Y20" i="2"/>
  <c r="AA20" i="2"/>
  <c r="Y21" i="2"/>
  <c r="AA21" i="2"/>
  <c r="Y22" i="2"/>
  <c r="AA22" i="2"/>
  <c r="Y23" i="2"/>
  <c r="AA23" i="2"/>
  <c r="Y24" i="2"/>
  <c r="AA24" i="2"/>
  <c r="Y25" i="2"/>
  <c r="AA25" i="2"/>
  <c r="Y26" i="2"/>
  <c r="AA26" i="2"/>
  <c r="Y27" i="2"/>
  <c r="AA27" i="2"/>
  <c r="Y28" i="2"/>
  <c r="AA28" i="2"/>
  <c r="Y29" i="2"/>
  <c r="AA29" i="2"/>
  <c r="Y30" i="2"/>
  <c r="AA30" i="2"/>
  <c r="Y31" i="2"/>
  <c r="AA31" i="2"/>
  <c r="Y32" i="2"/>
  <c r="AA32" i="2"/>
  <c r="Y33" i="2"/>
  <c r="AA33" i="2"/>
  <c r="Y34" i="2"/>
  <c r="AA34" i="2"/>
  <c r="Y35" i="2"/>
  <c r="AA35" i="2"/>
  <c r="Y36" i="2"/>
  <c r="AA36" i="2"/>
  <c r="Y37" i="2"/>
  <c r="AA37" i="2"/>
  <c r="Y38" i="2"/>
  <c r="AA38" i="2"/>
  <c r="Y39" i="2"/>
  <c r="AA39" i="2"/>
  <c r="Y40" i="2"/>
  <c r="AA40" i="2"/>
  <c r="Y41" i="2"/>
  <c r="AA41" i="2"/>
  <c r="Y42" i="2"/>
  <c r="AA42" i="2"/>
  <c r="Y43" i="2"/>
  <c r="AA43" i="2"/>
  <c r="Y44" i="2"/>
  <c r="AA44" i="2"/>
  <c r="Y45" i="2"/>
  <c r="AA45" i="2"/>
  <c r="Y46" i="2"/>
  <c r="AA46" i="2"/>
  <c r="Y47" i="2"/>
  <c r="AA47" i="2"/>
  <c r="Y48" i="2"/>
  <c r="AA48" i="2"/>
  <c r="Y49" i="2"/>
  <c r="AA49" i="2"/>
  <c r="Y50" i="2"/>
  <c r="AA50" i="2"/>
  <c r="Y51" i="2"/>
  <c r="AA51" i="2"/>
  <c r="Y52" i="2"/>
  <c r="AA52" i="2"/>
  <c r="Y53" i="2"/>
  <c r="AA53" i="2"/>
  <c r="Y54" i="2"/>
  <c r="AA54" i="2"/>
  <c r="Y55" i="2"/>
  <c r="AA55" i="2"/>
  <c r="Y56" i="2"/>
  <c r="AA56" i="2"/>
  <c r="Y57" i="2"/>
  <c r="AA57" i="2"/>
  <c r="Y58" i="2"/>
  <c r="AA58" i="2"/>
  <c r="Y59" i="2"/>
  <c r="AA59" i="2"/>
  <c r="Y60" i="2"/>
  <c r="AA60" i="2"/>
  <c r="Y61" i="2"/>
  <c r="AA61" i="2"/>
  <c r="Y62" i="2"/>
  <c r="AA62" i="2"/>
  <c r="Y63" i="2"/>
  <c r="AA63" i="2"/>
  <c r="Y64" i="2"/>
  <c r="AA64" i="2"/>
  <c r="Y65" i="2"/>
  <c r="AA65" i="2"/>
  <c r="Y66" i="2"/>
  <c r="AA66" i="2"/>
  <c r="Y67" i="2"/>
  <c r="AA67" i="2"/>
  <c r="Y68" i="2"/>
  <c r="AA68" i="2"/>
  <c r="Y69" i="2"/>
  <c r="AA69" i="2"/>
  <c r="Y70" i="2"/>
  <c r="AA70" i="2"/>
  <c r="Y71" i="2"/>
  <c r="AA71" i="2"/>
  <c r="Y72" i="2"/>
  <c r="AA72" i="2"/>
  <c r="Y73" i="2"/>
  <c r="AA73" i="2"/>
  <c r="Y74" i="2"/>
  <c r="AA74" i="2"/>
  <c r="Y75" i="2"/>
  <c r="AA75" i="2"/>
  <c r="Y76" i="2"/>
  <c r="AA76" i="2"/>
  <c r="Y77" i="2"/>
  <c r="AA77" i="2"/>
  <c r="Y78" i="2"/>
  <c r="AA78" i="2"/>
  <c r="Y79" i="2"/>
  <c r="AA79" i="2"/>
  <c r="Y80" i="2"/>
  <c r="AA80" i="2"/>
  <c r="Y81" i="2"/>
  <c r="AA81" i="2"/>
  <c r="Y82" i="2"/>
  <c r="AA82" i="2"/>
  <c r="Y83" i="2"/>
  <c r="AA83" i="2"/>
  <c r="Y84" i="2"/>
  <c r="AA84" i="2"/>
  <c r="Y85" i="2"/>
  <c r="AA85" i="2"/>
  <c r="Y86" i="2"/>
  <c r="AA86" i="2"/>
  <c r="Y87" i="2"/>
  <c r="AA87" i="2"/>
  <c r="Y88" i="2"/>
  <c r="AA88" i="2"/>
  <c r="Y89" i="2"/>
  <c r="AA89" i="2"/>
  <c r="Y90" i="2"/>
  <c r="AA90" i="2"/>
  <c r="Y91" i="2"/>
  <c r="AA91" i="2"/>
  <c r="Y92" i="2"/>
  <c r="AA92" i="2"/>
  <c r="Y93" i="2"/>
  <c r="AA93" i="2"/>
  <c r="Y94" i="2"/>
  <c r="AA94" i="2"/>
  <c r="Y95" i="2"/>
  <c r="AA95" i="2"/>
  <c r="Y96" i="2"/>
  <c r="AA96" i="2"/>
  <c r="Y97" i="2"/>
  <c r="AA97" i="2"/>
  <c r="Y98" i="2"/>
  <c r="AA98" i="2"/>
  <c r="Y99" i="2"/>
  <c r="AA99" i="2"/>
  <c r="Y100" i="2"/>
  <c r="AA100" i="2"/>
  <c r="Y101" i="2"/>
  <c r="AA101" i="2"/>
  <c r="Y102" i="2"/>
  <c r="AA102" i="2"/>
  <c r="Y103" i="2"/>
  <c r="AA103" i="2"/>
  <c r="Y104" i="2"/>
  <c r="AA104" i="2"/>
  <c r="Y105" i="2"/>
  <c r="AA105" i="2"/>
  <c r="Y106" i="2"/>
  <c r="AA106" i="2"/>
  <c r="Y107" i="2"/>
  <c r="AA107" i="2"/>
  <c r="Y108" i="2"/>
  <c r="AA108" i="2"/>
  <c r="Y109" i="2"/>
  <c r="AA109" i="2"/>
  <c r="Y110" i="2"/>
  <c r="AA110" i="2"/>
  <c r="Y111" i="2"/>
  <c r="AA111" i="2"/>
  <c r="Y112" i="2"/>
  <c r="AA112" i="2"/>
  <c r="Y113" i="2"/>
  <c r="AA113" i="2"/>
  <c r="Y114" i="2"/>
  <c r="AA114" i="2"/>
  <c r="Y115" i="2"/>
  <c r="AA115" i="2"/>
  <c r="Y116" i="2"/>
  <c r="AA116" i="2"/>
  <c r="Y117" i="2"/>
  <c r="AA117" i="2"/>
  <c r="Y118" i="2"/>
  <c r="AA118" i="2"/>
  <c r="Y119" i="2"/>
  <c r="AA119" i="2"/>
  <c r="Y120" i="2"/>
  <c r="AA120" i="2"/>
  <c r="Y121" i="2"/>
  <c r="AA121" i="2"/>
  <c r="Y122" i="2"/>
  <c r="AA122" i="2"/>
  <c r="Y123" i="2"/>
  <c r="AA123" i="2"/>
  <c r="Y124" i="2"/>
  <c r="AA124" i="2"/>
  <c r="Y125" i="2"/>
  <c r="AA125" i="2"/>
  <c r="Y126" i="2"/>
  <c r="AA126" i="2"/>
  <c r="Y127" i="2"/>
  <c r="AA127" i="2"/>
  <c r="Y128" i="2"/>
  <c r="AA128" i="2"/>
  <c r="Y129" i="2"/>
  <c r="AA129" i="2"/>
  <c r="Y130" i="2"/>
  <c r="AA130" i="2"/>
  <c r="Y131" i="2"/>
  <c r="AA131" i="2"/>
  <c r="Y132" i="2"/>
  <c r="AA132" i="2"/>
  <c r="Y133" i="2"/>
  <c r="AA133" i="2"/>
  <c r="Y134" i="2"/>
  <c r="AA134" i="2"/>
  <c r="Y135" i="2"/>
  <c r="AA135" i="2"/>
  <c r="Y136" i="2"/>
  <c r="AA136" i="2"/>
  <c r="Y137" i="2"/>
  <c r="AA137" i="2"/>
  <c r="Y138" i="2"/>
  <c r="AA138" i="2"/>
  <c r="Y139" i="2"/>
  <c r="AA139" i="2"/>
  <c r="Y140" i="2"/>
  <c r="AA140" i="2"/>
  <c r="Y141" i="2"/>
  <c r="AA141" i="2"/>
  <c r="Y142" i="2"/>
  <c r="AA142" i="2"/>
  <c r="Y143" i="2"/>
  <c r="AA143" i="2"/>
  <c r="Y144" i="2"/>
  <c r="AA144" i="2"/>
  <c r="Y145" i="2"/>
  <c r="AA145" i="2"/>
  <c r="Y146" i="2"/>
  <c r="AA146" i="2"/>
  <c r="Y147" i="2"/>
  <c r="AA147" i="2"/>
  <c r="Y148" i="2"/>
  <c r="AA148" i="2"/>
  <c r="Y149" i="2"/>
  <c r="AA149" i="2"/>
  <c r="Y150" i="2"/>
  <c r="AA150" i="2"/>
  <c r="Y151" i="2"/>
  <c r="AA151" i="2"/>
  <c r="Y152" i="2"/>
  <c r="AA152" i="2"/>
  <c r="Y153" i="2"/>
  <c r="AA153" i="2"/>
  <c r="Y154" i="2"/>
  <c r="AA154" i="2"/>
  <c r="Y155" i="2"/>
  <c r="AA155" i="2"/>
  <c r="Y156" i="2"/>
  <c r="AA156" i="2"/>
  <c r="Y157" i="2"/>
  <c r="AA157" i="2"/>
  <c r="Y158" i="2"/>
  <c r="AA158" i="2"/>
  <c r="Y159" i="2"/>
  <c r="AA159" i="2"/>
  <c r="Y160" i="2"/>
  <c r="AA160" i="2"/>
  <c r="Y161" i="2"/>
  <c r="AA161" i="2"/>
  <c r="Y162" i="2"/>
  <c r="AA162" i="2"/>
  <c r="Y163" i="2"/>
  <c r="AA163" i="2"/>
  <c r="Y164" i="2"/>
  <c r="AA164" i="2"/>
  <c r="Y165" i="2"/>
  <c r="AA165" i="2"/>
  <c r="Y166" i="2"/>
  <c r="AA166" i="2"/>
  <c r="Y167" i="2"/>
  <c r="AA167" i="2"/>
  <c r="Y168" i="2"/>
  <c r="AA168" i="2"/>
  <c r="Y169" i="2"/>
  <c r="AA169" i="2"/>
  <c r="Y170" i="2"/>
  <c r="AA170" i="2"/>
  <c r="Y171" i="2"/>
  <c r="AA171" i="2"/>
  <c r="Y172" i="2"/>
  <c r="AA172" i="2"/>
  <c r="Y173" i="2"/>
  <c r="AA173" i="2"/>
  <c r="Y174" i="2"/>
  <c r="AA174" i="2"/>
  <c r="Y175" i="2"/>
  <c r="AA175" i="2"/>
  <c r="Y176" i="2"/>
  <c r="AA176" i="2"/>
  <c r="Y177" i="2"/>
  <c r="AA177" i="2"/>
  <c r="Y178" i="2"/>
  <c r="AA178" i="2"/>
  <c r="Y179" i="2"/>
  <c r="AA179" i="2"/>
  <c r="Y180" i="2"/>
  <c r="AA180" i="2"/>
  <c r="Y181" i="2"/>
  <c r="AA181" i="2"/>
  <c r="Y182" i="2"/>
  <c r="AA182" i="2"/>
  <c r="Y183" i="2"/>
  <c r="AA183" i="2"/>
  <c r="Y184" i="2"/>
  <c r="AA184" i="2"/>
  <c r="Y185" i="2"/>
  <c r="AA185" i="2"/>
  <c r="Y186" i="2"/>
  <c r="AA186" i="2"/>
  <c r="Y187" i="2"/>
  <c r="AA187" i="2"/>
  <c r="Y188" i="2"/>
  <c r="AA188" i="2"/>
  <c r="Y189" i="2"/>
  <c r="AA189" i="2"/>
  <c r="Y190" i="2"/>
  <c r="AA190" i="2"/>
  <c r="Y191" i="2"/>
  <c r="AA191" i="2"/>
  <c r="Y192" i="2"/>
  <c r="AA192" i="2"/>
  <c r="Y193" i="2"/>
  <c r="AA193" i="2"/>
  <c r="Y194" i="2"/>
  <c r="AA194" i="2"/>
  <c r="Y195" i="2"/>
  <c r="AA195" i="2"/>
  <c r="Y196" i="2"/>
  <c r="AA196" i="2"/>
  <c r="Y197" i="2"/>
  <c r="AA197" i="2"/>
  <c r="Y198" i="2"/>
  <c r="AA198" i="2"/>
  <c r="Y199" i="2"/>
  <c r="AA199" i="2"/>
  <c r="Y200" i="2"/>
  <c r="AA200" i="2"/>
  <c r="Y201" i="2"/>
  <c r="AA201" i="2"/>
  <c r="Y202" i="2"/>
  <c r="AA202" i="2"/>
  <c r="Y203" i="2"/>
  <c r="AA203" i="2"/>
  <c r="Y204" i="2"/>
  <c r="AA204" i="2"/>
  <c r="Y205" i="2"/>
  <c r="AA205" i="2"/>
  <c r="Y206" i="2"/>
  <c r="AA206" i="2"/>
  <c r="Y207" i="2"/>
  <c r="AA207" i="2"/>
  <c r="Y208" i="2"/>
  <c r="AA208" i="2"/>
  <c r="Y209" i="2"/>
  <c r="AA209" i="2"/>
  <c r="Y210" i="2"/>
  <c r="AA210" i="2"/>
  <c r="Y211" i="2"/>
  <c r="AA211" i="2"/>
  <c r="Y212" i="2"/>
  <c r="AA212" i="2"/>
  <c r="Y213" i="2"/>
  <c r="AA213" i="2"/>
  <c r="Y214" i="2"/>
  <c r="AA214" i="2"/>
  <c r="Y215" i="2"/>
  <c r="AA215" i="2"/>
  <c r="Y216" i="2"/>
  <c r="AA216" i="2"/>
  <c r="Y217" i="2"/>
  <c r="AA217" i="2"/>
  <c r="Y218" i="2"/>
  <c r="AA218" i="2"/>
  <c r="Y219" i="2"/>
  <c r="AA219" i="2"/>
  <c r="Y220" i="2"/>
  <c r="AA220" i="2"/>
  <c r="Y221" i="2"/>
  <c r="AA221" i="2"/>
  <c r="Y222" i="2"/>
  <c r="AA222" i="2"/>
  <c r="Y223" i="2"/>
  <c r="AA223" i="2"/>
  <c r="Y224" i="2"/>
  <c r="AA224" i="2"/>
  <c r="Y225" i="2"/>
  <c r="AA225" i="2"/>
  <c r="Y226" i="2"/>
  <c r="AA226" i="2"/>
  <c r="Y227" i="2"/>
  <c r="AA227" i="2"/>
  <c r="Y228" i="2"/>
  <c r="AA228" i="2"/>
  <c r="Y229" i="2"/>
  <c r="AA229" i="2"/>
  <c r="Y230" i="2"/>
  <c r="AA230" i="2"/>
  <c r="Y231" i="2"/>
  <c r="AA231" i="2"/>
  <c r="Y232" i="2"/>
  <c r="AA232" i="2"/>
  <c r="Y233" i="2"/>
  <c r="AA233" i="2"/>
  <c r="Y234" i="2"/>
  <c r="AA234" i="2"/>
  <c r="Y235" i="2"/>
  <c r="AA235" i="2"/>
  <c r="Y236" i="2"/>
  <c r="AA236" i="2"/>
  <c r="Y237" i="2"/>
  <c r="AA237" i="2"/>
  <c r="Y238" i="2"/>
  <c r="AA238" i="2"/>
  <c r="Y239" i="2"/>
  <c r="AA239" i="2"/>
  <c r="Y240" i="2"/>
  <c r="AA240" i="2"/>
  <c r="Y241" i="2"/>
  <c r="AA241" i="2"/>
  <c r="Y242" i="2"/>
  <c r="AA242" i="2"/>
  <c r="Y243" i="2"/>
  <c r="AA243" i="2"/>
  <c r="Y244" i="2"/>
  <c r="AA244" i="2"/>
  <c r="Y245" i="2"/>
  <c r="AA245" i="2"/>
  <c r="Y246" i="2"/>
  <c r="AA246" i="2"/>
  <c r="Y247" i="2"/>
  <c r="AA247" i="2"/>
  <c r="Y248" i="2"/>
  <c r="AA248" i="2"/>
  <c r="Y249" i="2"/>
  <c r="AA249" i="2"/>
  <c r="Y250" i="2"/>
  <c r="AA250" i="2"/>
  <c r="Y251" i="2"/>
  <c r="AA251" i="2"/>
  <c r="Y252" i="2"/>
  <c r="AA252" i="2"/>
  <c r="Y253" i="2"/>
  <c r="AA253" i="2"/>
  <c r="Y254" i="2"/>
  <c r="AA254" i="2"/>
  <c r="Y255" i="2"/>
  <c r="AA255" i="2"/>
  <c r="Y256" i="2"/>
  <c r="AA256" i="2"/>
  <c r="Y257" i="2"/>
  <c r="AA257" i="2"/>
  <c r="Y258" i="2"/>
  <c r="AA258" i="2"/>
  <c r="Y259" i="2"/>
  <c r="AA259" i="2"/>
  <c r="Y260" i="2"/>
  <c r="AA260" i="2"/>
  <c r="Y261" i="2"/>
  <c r="AA261" i="2"/>
  <c r="Y262" i="2"/>
  <c r="AA262" i="2"/>
  <c r="Y263" i="2"/>
  <c r="AA263" i="2"/>
  <c r="Y264" i="2"/>
  <c r="AA264" i="2"/>
  <c r="Y265" i="2"/>
  <c r="AA265" i="2"/>
  <c r="Y266" i="2"/>
  <c r="AA266" i="2"/>
  <c r="Y267" i="2"/>
  <c r="AA267" i="2"/>
  <c r="Y268" i="2"/>
  <c r="AA268" i="2"/>
  <c r="Y269" i="2"/>
  <c r="AA269" i="2"/>
  <c r="Y270" i="2"/>
  <c r="AA270" i="2"/>
  <c r="Y271" i="2"/>
  <c r="AA271" i="2"/>
  <c r="Y272" i="2"/>
  <c r="AA272" i="2"/>
  <c r="Y273" i="2"/>
  <c r="AA273" i="2"/>
  <c r="Y274" i="2"/>
  <c r="AA274" i="2"/>
  <c r="Y275" i="2"/>
  <c r="AA275" i="2"/>
  <c r="Y276" i="2"/>
  <c r="AA276" i="2"/>
  <c r="Y277" i="2"/>
  <c r="AA277" i="2"/>
  <c r="Y278" i="2"/>
  <c r="AA278" i="2"/>
  <c r="Y279" i="2"/>
  <c r="AA279" i="2"/>
  <c r="Y280" i="2"/>
  <c r="AA280" i="2"/>
  <c r="Y281" i="2"/>
  <c r="AA281" i="2"/>
  <c r="Y282" i="2"/>
  <c r="AA282" i="2"/>
  <c r="Y283" i="2"/>
  <c r="AA283" i="2"/>
  <c r="Y284" i="2"/>
  <c r="AA284" i="2"/>
  <c r="Y285" i="2"/>
  <c r="AA285" i="2"/>
  <c r="Y286" i="2"/>
  <c r="AA286" i="2"/>
  <c r="Y287" i="2"/>
  <c r="AA287" i="2"/>
  <c r="Y288" i="2"/>
  <c r="AA288" i="2"/>
  <c r="Y289" i="2"/>
  <c r="AA289" i="2"/>
  <c r="Y290" i="2"/>
  <c r="AA290" i="2"/>
  <c r="Y291" i="2"/>
  <c r="AA291" i="2"/>
  <c r="Y292" i="2"/>
  <c r="AA292" i="2"/>
  <c r="Y293" i="2"/>
  <c r="AA293" i="2"/>
  <c r="Y294" i="2"/>
  <c r="AA294" i="2"/>
  <c r="Y295" i="2"/>
  <c r="AA295" i="2"/>
  <c r="Y296" i="2"/>
  <c r="AA296" i="2"/>
  <c r="Y297" i="2"/>
  <c r="AA297" i="2"/>
  <c r="Y298" i="2"/>
  <c r="AA298" i="2"/>
  <c r="Y299" i="2"/>
  <c r="AA299" i="2"/>
  <c r="Y300" i="2"/>
  <c r="AA300" i="2"/>
  <c r="Y301" i="2"/>
  <c r="AA301" i="2"/>
  <c r="Y302" i="2"/>
  <c r="AA302" i="2"/>
  <c r="Y303" i="2"/>
  <c r="AA303" i="2"/>
  <c r="Y304" i="2"/>
  <c r="AA304" i="2"/>
  <c r="Y305" i="2"/>
  <c r="AA305" i="2"/>
  <c r="Y306" i="2"/>
  <c r="AA306" i="2"/>
  <c r="Y307" i="2"/>
  <c r="AA307" i="2"/>
  <c r="Y308" i="2"/>
  <c r="AA308" i="2"/>
  <c r="Y309" i="2"/>
  <c r="AA309" i="2"/>
  <c r="Y310" i="2"/>
  <c r="AA310" i="2"/>
  <c r="Y311" i="2"/>
  <c r="AA311" i="2"/>
  <c r="Y312" i="2"/>
  <c r="AA312" i="2"/>
  <c r="Y313" i="2"/>
  <c r="AA313" i="2"/>
  <c r="Y314" i="2"/>
  <c r="AA314" i="2"/>
  <c r="Y315" i="2"/>
  <c r="AA315" i="2"/>
  <c r="Y316" i="2"/>
  <c r="AA316" i="2"/>
  <c r="Y317" i="2"/>
  <c r="AA317" i="2"/>
  <c r="Y318" i="2"/>
  <c r="AA318" i="2"/>
  <c r="Y319" i="2"/>
  <c r="AA319" i="2"/>
  <c r="Y320" i="2"/>
  <c r="AA320" i="2"/>
  <c r="Y321" i="2"/>
  <c r="AA321" i="2"/>
  <c r="Y322" i="2"/>
  <c r="AA322" i="2"/>
  <c r="Y323" i="2"/>
  <c r="AA323" i="2"/>
  <c r="Y324" i="2"/>
  <c r="AA324" i="2"/>
  <c r="Y325" i="2"/>
  <c r="AA325" i="2"/>
  <c r="Y326" i="2"/>
  <c r="AA326" i="2"/>
  <c r="Y327" i="2"/>
  <c r="AA327" i="2"/>
  <c r="Y328" i="2"/>
  <c r="AA328" i="2"/>
  <c r="Y329" i="2"/>
  <c r="AA329" i="2"/>
  <c r="Y330" i="2"/>
  <c r="AA330" i="2"/>
  <c r="Y331" i="2"/>
  <c r="AA331" i="2"/>
  <c r="Y332" i="2"/>
  <c r="AA332" i="2"/>
  <c r="Y333" i="2"/>
  <c r="AA333" i="2"/>
  <c r="Y334" i="2"/>
  <c r="AA334" i="2"/>
  <c r="Y335" i="2"/>
  <c r="AA335" i="2"/>
  <c r="Y336" i="2"/>
  <c r="AA336" i="2"/>
  <c r="Y2050" i="2"/>
  <c r="AA2050" i="2"/>
  <c r="Y2051" i="2"/>
  <c r="AA2051" i="2"/>
  <c r="Y2052" i="2"/>
  <c r="AA2052" i="2"/>
  <c r="Y2053" i="2"/>
  <c r="AA2053" i="2"/>
  <c r="Y2054" i="2"/>
  <c r="AA2054" i="2"/>
  <c r="Y2055" i="2"/>
  <c r="AA2055" i="2"/>
  <c r="Y2056" i="2"/>
  <c r="AA2056" i="2"/>
  <c r="Y2057" i="2"/>
  <c r="AA2057" i="2"/>
  <c r="Y2058" i="2"/>
  <c r="AA2058" i="2"/>
  <c r="Y2059" i="2"/>
  <c r="AA2059" i="2"/>
  <c r="Y2060" i="2"/>
  <c r="AA2060" i="2"/>
  <c r="Y2061" i="2"/>
  <c r="AA2061" i="2"/>
  <c r="Y2062" i="2"/>
  <c r="AA2062" i="2"/>
  <c r="Y2063" i="2"/>
  <c r="AA2063" i="2"/>
  <c r="Y2064" i="2"/>
  <c r="AA2064" i="2"/>
  <c r="Y2065" i="2"/>
  <c r="AA2065" i="2"/>
  <c r="Y2066" i="2"/>
  <c r="AA2066" i="2"/>
  <c r="Y2067" i="2"/>
  <c r="AA2067" i="2"/>
  <c r="Y2068" i="2"/>
  <c r="AA2068" i="2"/>
  <c r="Y2069" i="2"/>
  <c r="AA2069" i="2"/>
  <c r="Y2070" i="2"/>
  <c r="AA2070" i="2"/>
  <c r="Y2071" i="2"/>
  <c r="AA2071" i="2"/>
  <c r="Y2072" i="2"/>
  <c r="AA2072" i="2"/>
  <c r="Y2073" i="2"/>
  <c r="AA2073" i="2"/>
  <c r="Y2074" i="2"/>
  <c r="AA2074" i="2"/>
  <c r="Y2075" i="2"/>
  <c r="AA2075" i="2"/>
  <c r="Y2076" i="2"/>
  <c r="AA2076" i="2"/>
  <c r="Y2077" i="2"/>
  <c r="AA2077" i="2"/>
  <c r="Y2078" i="2"/>
  <c r="AA2078" i="2"/>
  <c r="Y2079" i="2"/>
  <c r="AA2079" i="2"/>
  <c r="Y2080" i="2"/>
  <c r="AA2080" i="2"/>
  <c r="Y2081" i="2"/>
  <c r="AA2081" i="2"/>
  <c r="Y2082" i="2"/>
  <c r="AA2082" i="2"/>
  <c r="Y2083" i="2"/>
  <c r="AA2083" i="2"/>
  <c r="Y2084" i="2"/>
  <c r="AA2084" i="2"/>
  <c r="Y2085" i="2"/>
  <c r="AA2085" i="2"/>
  <c r="Y2086" i="2"/>
  <c r="AA2086" i="2"/>
  <c r="Y2087" i="2"/>
  <c r="AA2087" i="2"/>
  <c r="Y2088" i="2"/>
  <c r="AA2088" i="2"/>
  <c r="Y2089" i="2"/>
  <c r="AA2089" i="2"/>
  <c r="Y2090" i="2"/>
  <c r="AA2090" i="2"/>
  <c r="Y2091" i="2"/>
  <c r="AA2091" i="2"/>
  <c r="Y2092" i="2"/>
  <c r="AA2092" i="2"/>
  <c r="Y2093" i="2"/>
  <c r="AA2093" i="2"/>
  <c r="Y2094" i="2"/>
  <c r="AA2094" i="2"/>
  <c r="Y2095" i="2"/>
  <c r="AA2095" i="2"/>
  <c r="Y2096" i="2"/>
  <c r="AA2096" i="2"/>
  <c r="Y2097" i="2"/>
  <c r="AA2097" i="2"/>
  <c r="Y2098" i="2"/>
  <c r="AA2098" i="2"/>
  <c r="Y2099" i="2"/>
  <c r="AA2099" i="2"/>
  <c r="Y2100" i="2"/>
  <c r="AA2100" i="2"/>
  <c r="Y2101" i="2"/>
  <c r="AA2101" i="2"/>
  <c r="Y2102" i="2"/>
  <c r="AA2102" i="2"/>
  <c r="Y2103" i="2"/>
  <c r="AA2103" i="2"/>
  <c r="Y2104" i="2"/>
  <c r="AA2104" i="2"/>
  <c r="Y2105" i="2"/>
  <c r="AA2105" i="2"/>
  <c r="Y2106" i="2"/>
  <c r="AA2106" i="2"/>
  <c r="Y2107" i="2"/>
  <c r="AA2107" i="2"/>
  <c r="Y2108" i="2"/>
  <c r="AA2108" i="2"/>
  <c r="Y2109" i="2"/>
  <c r="AA2109" i="2"/>
  <c r="Y2110" i="2"/>
  <c r="AA2110" i="2"/>
  <c r="Y2111" i="2"/>
  <c r="AA2111" i="2"/>
  <c r="Y2112" i="2"/>
  <c r="AA2112" i="2"/>
  <c r="Y2113" i="2"/>
  <c r="AA2113" i="2"/>
  <c r="Y2114" i="2"/>
  <c r="AA2114" i="2"/>
  <c r="Y2115" i="2"/>
  <c r="AA2115" i="2"/>
  <c r="Y2116" i="2"/>
  <c r="AA2116" i="2"/>
  <c r="Y2117" i="2"/>
  <c r="AA2117" i="2"/>
  <c r="Y2118" i="2"/>
  <c r="AA2118" i="2"/>
  <c r="Y2119" i="2"/>
  <c r="AA2119" i="2"/>
  <c r="Y2120" i="2"/>
  <c r="AA2120" i="2"/>
  <c r="Y2121" i="2"/>
  <c r="AA2121" i="2"/>
  <c r="Y2122" i="2"/>
  <c r="AA2122" i="2"/>
  <c r="Y2123" i="2"/>
  <c r="AA2123" i="2"/>
  <c r="Y2124" i="2"/>
  <c r="AA2124" i="2"/>
  <c r="Y2125" i="2"/>
  <c r="AA2125" i="2"/>
  <c r="Y2126" i="2"/>
  <c r="AA2126" i="2"/>
  <c r="Y2127" i="2"/>
  <c r="AA2127" i="2"/>
  <c r="Y2128" i="2"/>
  <c r="AA2128" i="2"/>
  <c r="Y2129" i="2"/>
  <c r="AA2129" i="2"/>
  <c r="Y2130" i="2"/>
  <c r="AA2130" i="2"/>
  <c r="Y2131" i="2"/>
  <c r="AA2131" i="2"/>
  <c r="Y2132" i="2"/>
  <c r="AA2132" i="2"/>
  <c r="Y2133" i="2"/>
  <c r="AA2133" i="2"/>
  <c r="Y2134" i="2"/>
  <c r="AA2134" i="2"/>
  <c r="Y2135" i="2"/>
  <c r="AA2135" i="2"/>
  <c r="Y2136" i="2"/>
  <c r="AA2136" i="2"/>
  <c r="Y2137" i="2"/>
  <c r="AA2137" i="2"/>
  <c r="Y2138" i="2"/>
  <c r="AA2138" i="2"/>
  <c r="Y2139" i="2"/>
  <c r="AA2139" i="2"/>
  <c r="Y2140" i="2"/>
  <c r="AA2140" i="2"/>
  <c r="Y2141" i="2"/>
  <c r="AA2141" i="2"/>
  <c r="Y2142" i="2"/>
  <c r="AA2142" i="2"/>
  <c r="Y2143" i="2"/>
  <c r="AA2143" i="2"/>
  <c r="Y2144" i="2"/>
  <c r="AA2144" i="2"/>
  <c r="Y2145" i="2"/>
  <c r="AA2145" i="2"/>
  <c r="Y2146" i="2"/>
  <c r="AA2146" i="2"/>
  <c r="Y2147" i="2"/>
  <c r="AA2147" i="2"/>
  <c r="Y2148" i="2"/>
  <c r="AA2148" i="2"/>
  <c r="Y2149" i="2"/>
  <c r="AA2149" i="2"/>
  <c r="Y2150" i="2"/>
  <c r="AA2150" i="2"/>
  <c r="Y2151" i="2"/>
  <c r="AA2151" i="2"/>
  <c r="Y2152" i="2"/>
  <c r="AA2152" i="2"/>
  <c r="Y2153" i="2"/>
  <c r="AA2153" i="2"/>
  <c r="Y2154" i="2"/>
  <c r="AA2154" i="2"/>
  <c r="Y2155" i="2"/>
  <c r="AA2155" i="2"/>
  <c r="Y2156" i="2"/>
  <c r="AA2156" i="2"/>
  <c r="Y2157" i="2"/>
  <c r="AA2157" i="2"/>
  <c r="Y2158" i="2"/>
  <c r="AA2158" i="2"/>
  <c r="Y2159" i="2"/>
  <c r="AA2159" i="2"/>
  <c r="Y2160" i="2"/>
  <c r="AA2160" i="2"/>
  <c r="Y2161" i="2"/>
  <c r="AA2161" i="2"/>
  <c r="Y2162" i="2"/>
  <c r="AA2162" i="2"/>
  <c r="Y2163" i="2"/>
  <c r="AA2163" i="2"/>
  <c r="Y2164" i="2"/>
  <c r="AA2164" i="2"/>
  <c r="Y2165" i="2"/>
  <c r="AA2165" i="2"/>
  <c r="Y2166" i="2"/>
  <c r="AA2166" i="2"/>
  <c r="Y2167" i="2"/>
  <c r="AA2167" i="2"/>
  <c r="Y2168" i="2"/>
  <c r="AA2168" i="2"/>
  <c r="Y2169" i="2"/>
  <c r="AA2169" i="2"/>
  <c r="Y2170" i="2"/>
  <c r="AA2170" i="2"/>
  <c r="Y2171" i="2"/>
  <c r="AA2171" i="2"/>
  <c r="Y2172" i="2"/>
  <c r="AA2172" i="2"/>
  <c r="Y2173" i="2"/>
  <c r="AA2173" i="2"/>
  <c r="Y2174" i="2"/>
  <c r="AA2174" i="2"/>
  <c r="Y2175" i="2"/>
  <c r="AA2175" i="2"/>
  <c r="Y2176" i="2"/>
  <c r="AA2176" i="2"/>
  <c r="Y2177" i="2"/>
  <c r="AA2177" i="2"/>
  <c r="Y2178" i="2"/>
  <c r="AA2178" i="2"/>
  <c r="Y2179" i="2"/>
  <c r="AA2179" i="2"/>
  <c r="Y2180" i="2"/>
  <c r="AA2180" i="2"/>
  <c r="Y2181" i="2"/>
  <c r="AA2181" i="2"/>
  <c r="Y2182" i="2"/>
  <c r="AA2182" i="2"/>
  <c r="Y2183" i="2"/>
  <c r="AA2183" i="2"/>
  <c r="Y2184" i="2"/>
  <c r="AA2184" i="2"/>
  <c r="Y2185" i="2"/>
  <c r="AA2185" i="2"/>
  <c r="Y2186" i="2"/>
  <c r="AA2186" i="2"/>
  <c r="Y2187" i="2"/>
  <c r="AA2187" i="2"/>
  <c r="Y2188" i="2"/>
  <c r="AA2188" i="2"/>
  <c r="Y2189" i="2"/>
  <c r="AA2189" i="2"/>
  <c r="Y2190" i="2"/>
  <c r="AA2190" i="2"/>
  <c r="Y2191" i="2"/>
  <c r="AA2191" i="2"/>
  <c r="Y2192" i="2"/>
  <c r="AA2192" i="2"/>
  <c r="Y2193" i="2"/>
  <c r="AA2193" i="2"/>
  <c r="Y2194" i="2"/>
  <c r="AA2194" i="2"/>
  <c r="Y2195" i="2"/>
  <c r="AA2195" i="2"/>
  <c r="Y2196" i="2"/>
  <c r="AA2196" i="2"/>
  <c r="Y2197" i="2"/>
  <c r="AA2197" i="2"/>
  <c r="Y2198" i="2"/>
  <c r="AA2198" i="2"/>
  <c r="Y2199" i="2"/>
  <c r="AA2199" i="2"/>
  <c r="Y2200" i="2"/>
  <c r="AA2200" i="2"/>
  <c r="Y2201" i="2"/>
  <c r="AA2201" i="2"/>
  <c r="Y2202" i="2"/>
  <c r="AA2202" i="2"/>
  <c r="Y2203" i="2"/>
  <c r="AA2203" i="2"/>
  <c r="Y2204" i="2"/>
  <c r="AA2204" i="2"/>
  <c r="Y2205" i="2"/>
  <c r="AA2205" i="2"/>
  <c r="Y2206" i="2"/>
  <c r="AA2206" i="2"/>
  <c r="Y2207" i="2"/>
  <c r="AA2207" i="2"/>
  <c r="Y2208" i="2"/>
  <c r="AA2208" i="2"/>
  <c r="Y2209" i="2"/>
  <c r="AA2209" i="2"/>
  <c r="Y2210" i="2"/>
  <c r="AA2210" i="2"/>
  <c r="Y2211" i="2"/>
  <c r="AA2211" i="2"/>
  <c r="Y2212" i="2"/>
  <c r="AA2212" i="2"/>
  <c r="Y2213" i="2"/>
  <c r="AA2213" i="2"/>
  <c r="Y2214" i="2"/>
  <c r="AA2214" i="2"/>
  <c r="Y2215" i="2"/>
  <c r="AA2215" i="2"/>
  <c r="Y2216" i="2"/>
  <c r="AA2216" i="2"/>
  <c r="Y2217" i="2"/>
  <c r="AA2217" i="2"/>
  <c r="Y2218" i="2"/>
  <c r="AA2218" i="2"/>
  <c r="Y2219" i="2"/>
  <c r="AA2219" i="2"/>
  <c r="Y2220" i="2"/>
  <c r="AA2220" i="2"/>
  <c r="Y2221" i="2"/>
  <c r="AA2221" i="2"/>
  <c r="Y2222" i="2"/>
  <c r="AA2222" i="2"/>
  <c r="Y2223" i="2"/>
  <c r="AA2223" i="2"/>
  <c r="Y2224" i="2"/>
  <c r="AA2224" i="2"/>
  <c r="Y2225" i="2"/>
  <c r="AA2225" i="2"/>
  <c r="Y2226" i="2"/>
  <c r="AA2226" i="2"/>
  <c r="Y2227" i="2"/>
  <c r="AA2227" i="2"/>
  <c r="Y2228" i="2"/>
  <c r="AA2228" i="2"/>
  <c r="Y2229" i="2"/>
  <c r="AA2229" i="2"/>
  <c r="Y2230" i="2"/>
  <c r="AA2230" i="2"/>
  <c r="Y2231" i="2"/>
  <c r="AA2231" i="2"/>
  <c r="Y2232" i="2"/>
  <c r="AA2232" i="2"/>
  <c r="Y2233" i="2"/>
  <c r="AA2233" i="2"/>
  <c r="Y2234" i="2"/>
  <c r="AA2234" i="2"/>
  <c r="Y2235" i="2"/>
  <c r="AA2235" i="2"/>
  <c r="Y2236" i="2"/>
  <c r="AA2236" i="2"/>
  <c r="Y2237" i="2"/>
  <c r="AA2237" i="2"/>
  <c r="Y2238" i="2"/>
  <c r="AA2238" i="2"/>
  <c r="Y2239" i="2"/>
  <c r="AA2239" i="2"/>
  <c r="Y2240" i="2"/>
  <c r="AA2240" i="2"/>
  <c r="Y2241" i="2"/>
  <c r="AA2241" i="2"/>
  <c r="Y2242" i="2"/>
  <c r="AA2242" i="2"/>
  <c r="Y2243" i="2"/>
  <c r="AA2243" i="2"/>
  <c r="Y2244" i="2"/>
  <c r="AA2244" i="2"/>
  <c r="Y2245" i="2"/>
  <c r="AA2245" i="2"/>
  <c r="Y2246" i="2"/>
  <c r="AA2246" i="2"/>
  <c r="Y2247" i="2"/>
  <c r="AA2247" i="2"/>
  <c r="Y2248" i="2"/>
  <c r="AA2248" i="2"/>
  <c r="Y2249" i="2"/>
  <c r="AA2249" i="2"/>
  <c r="Y2250" i="2"/>
  <c r="AA2250" i="2"/>
  <c r="Y2251" i="2"/>
  <c r="AA2251" i="2"/>
  <c r="Y2252" i="2"/>
  <c r="AA2252" i="2"/>
  <c r="Y2253" i="2"/>
  <c r="AA2253" i="2"/>
  <c r="Y2254" i="2"/>
  <c r="AA2254" i="2"/>
  <c r="Y2255" i="2"/>
  <c r="AA2255" i="2"/>
  <c r="Y2256" i="2"/>
  <c r="AA2256" i="2"/>
  <c r="Y2257" i="2"/>
  <c r="AA2257" i="2"/>
  <c r="Y2258" i="2"/>
  <c r="AA2258" i="2"/>
  <c r="Y2259" i="2"/>
  <c r="AA2259" i="2"/>
  <c r="Y2260" i="2"/>
  <c r="AA2260" i="2"/>
  <c r="Y2261" i="2"/>
  <c r="AA2261" i="2"/>
  <c r="Y2262" i="2"/>
  <c r="AA2262" i="2"/>
  <c r="Y2263" i="2"/>
  <c r="AA2263" i="2"/>
  <c r="Y2264" i="2"/>
  <c r="AA2264" i="2"/>
  <c r="Y2265" i="2"/>
  <c r="AA2265" i="2"/>
  <c r="Y2266" i="2"/>
  <c r="AA2266" i="2"/>
  <c r="Y2267" i="2"/>
  <c r="AA2267" i="2"/>
  <c r="Y2268" i="2"/>
  <c r="AA2268" i="2"/>
  <c r="Y2269" i="2"/>
  <c r="AA2269" i="2"/>
  <c r="Y2270" i="2"/>
  <c r="AA2270" i="2"/>
  <c r="Y2271" i="2"/>
  <c r="AA2271" i="2"/>
  <c r="Y2272" i="2"/>
  <c r="AA2272" i="2"/>
  <c r="Y2273" i="2"/>
  <c r="AA2273" i="2"/>
  <c r="Y2274" i="2"/>
  <c r="AA2274" i="2"/>
  <c r="Y2275" i="2"/>
  <c r="AA2275" i="2"/>
  <c r="Y2276" i="2"/>
  <c r="AA2276" i="2"/>
  <c r="Y2277" i="2"/>
  <c r="AA2277" i="2"/>
  <c r="Y2278" i="2"/>
  <c r="AA2278" i="2"/>
  <c r="Y2279" i="2"/>
  <c r="AA2279" i="2"/>
  <c r="Y2280" i="2"/>
  <c r="AA2280" i="2"/>
  <c r="Y2281" i="2"/>
  <c r="AA2281" i="2"/>
  <c r="Y2282" i="2"/>
  <c r="AA2282" i="2"/>
  <c r="Y2283" i="2"/>
  <c r="AA2283" i="2"/>
  <c r="Y2284" i="2"/>
  <c r="AA2284" i="2"/>
  <c r="Y2285" i="2"/>
  <c r="AA2285" i="2"/>
  <c r="Y2286" i="2"/>
  <c r="AA2286" i="2"/>
  <c r="Y2287" i="2"/>
  <c r="AA2287" i="2"/>
  <c r="Y2288" i="2"/>
  <c r="AA2288" i="2"/>
  <c r="Y2289" i="2"/>
  <c r="AA2289" i="2"/>
  <c r="Y2290" i="2"/>
  <c r="AA2290" i="2"/>
  <c r="Y2291" i="2"/>
  <c r="AA2291" i="2"/>
  <c r="Y2292" i="2"/>
  <c r="AA2292" i="2"/>
  <c r="Y2293" i="2"/>
  <c r="AA2293" i="2"/>
  <c r="Y2294" i="2"/>
  <c r="AA2294" i="2"/>
  <c r="Y2295" i="2"/>
  <c r="AA2295" i="2"/>
  <c r="Y2296" i="2"/>
  <c r="AA2296" i="2"/>
  <c r="Y2297" i="2"/>
  <c r="AA2297" i="2"/>
  <c r="Y2298" i="2"/>
  <c r="AA2298" i="2"/>
  <c r="Y2299" i="2"/>
  <c r="AA2299" i="2"/>
  <c r="Y2300" i="2"/>
  <c r="AA2300" i="2"/>
  <c r="Y2301" i="2"/>
  <c r="AA2301" i="2"/>
  <c r="Y2302" i="2"/>
  <c r="AA2302" i="2"/>
  <c r="Y2303" i="2"/>
  <c r="AA2303" i="2"/>
  <c r="Y2304" i="2"/>
  <c r="AA2304" i="2"/>
  <c r="Y2305" i="2"/>
  <c r="AA2305" i="2"/>
  <c r="Y2306" i="2"/>
  <c r="AA2306" i="2"/>
  <c r="Y2307" i="2"/>
  <c r="AA2307" i="2"/>
  <c r="Y2308" i="2"/>
  <c r="AA2308" i="2"/>
  <c r="Y2309" i="2"/>
  <c r="AA2309" i="2"/>
  <c r="Y2310" i="2"/>
  <c r="AA2310" i="2"/>
  <c r="Y2311" i="2"/>
  <c r="AA2311" i="2"/>
  <c r="Y2312" i="2"/>
  <c r="AA2312" i="2"/>
  <c r="Y2313" i="2"/>
  <c r="AA2313" i="2"/>
  <c r="Y2314" i="2"/>
  <c r="AA2314" i="2"/>
  <c r="Y2315" i="2"/>
  <c r="AA2315" i="2"/>
  <c r="Y2316" i="2"/>
  <c r="AA2316" i="2"/>
  <c r="Y2317" i="2"/>
  <c r="AA2317" i="2"/>
  <c r="Y2318" i="2"/>
  <c r="AA2318" i="2"/>
  <c r="Y2319" i="2"/>
  <c r="AA2319" i="2"/>
  <c r="Y2320" i="2"/>
  <c r="AA2320" i="2"/>
  <c r="Y2321" i="2"/>
  <c r="AA2321" i="2"/>
  <c r="Y2322" i="2"/>
  <c r="AA2322" i="2"/>
  <c r="Y2323" i="2"/>
  <c r="AA2323" i="2"/>
  <c r="Y2324" i="2"/>
  <c r="AA2324" i="2"/>
  <c r="Y2325" i="2"/>
  <c r="AA2325" i="2"/>
  <c r="Y2326" i="2"/>
  <c r="AA2326" i="2"/>
  <c r="Y2327" i="2"/>
  <c r="AA2327" i="2"/>
  <c r="Y2328" i="2"/>
  <c r="AA2328" i="2"/>
  <c r="Y2329" i="2"/>
  <c r="AA2329" i="2"/>
  <c r="Y2330" i="2"/>
  <c r="AA2330" i="2"/>
  <c r="Y2331" i="2"/>
  <c r="AA2331" i="2"/>
  <c r="Y2332" i="2"/>
  <c r="AA2332" i="2"/>
  <c r="Y2333" i="2"/>
  <c r="AA2333" i="2"/>
  <c r="Y2334" i="2"/>
  <c r="AA2334" i="2"/>
  <c r="Y2335" i="2"/>
  <c r="AA2335" i="2"/>
  <c r="Y2336" i="2"/>
  <c r="AA2336" i="2"/>
  <c r="Y2337" i="2"/>
  <c r="AA2337" i="2"/>
  <c r="Y2338" i="2"/>
  <c r="AA2338" i="2"/>
  <c r="Y2339" i="2"/>
  <c r="AA2339" i="2"/>
  <c r="Y2340" i="2"/>
  <c r="AA2340" i="2"/>
  <c r="Y2341" i="2"/>
  <c r="AA2341" i="2"/>
  <c r="Y2342" i="2"/>
  <c r="AA2342" i="2"/>
  <c r="Y2343" i="2"/>
  <c r="AA2343" i="2"/>
  <c r="Y2344" i="2"/>
  <c r="AA2344" i="2"/>
  <c r="Y2345" i="2"/>
  <c r="AA2345" i="2"/>
  <c r="Y2346" i="2"/>
  <c r="AA2346" i="2"/>
  <c r="Y2347" i="2"/>
  <c r="AA2347" i="2"/>
  <c r="Y2348" i="2"/>
  <c r="AA2348" i="2"/>
  <c r="Y2349" i="2"/>
  <c r="AA2349" i="2"/>
  <c r="Y2350" i="2"/>
  <c r="AA2350" i="2"/>
  <c r="Y2351" i="2"/>
  <c r="AA2351" i="2"/>
  <c r="Y2352" i="2"/>
  <c r="AA2352" i="2"/>
  <c r="Y2353" i="2"/>
  <c r="AA2353" i="2"/>
  <c r="Y2354" i="2"/>
  <c r="AA2354" i="2"/>
  <c r="Y2355" i="2"/>
  <c r="AA2355" i="2"/>
  <c r="Y2356" i="2"/>
  <c r="AA2356" i="2"/>
  <c r="Y2357" i="2"/>
  <c r="AA2357" i="2"/>
  <c r="Y2358" i="2"/>
  <c r="AA2358" i="2"/>
  <c r="Y2359" i="2"/>
  <c r="AA2359" i="2"/>
  <c r="Y2360" i="2"/>
  <c r="AA2360" i="2"/>
  <c r="Y2361" i="2"/>
  <c r="AA2361" i="2"/>
  <c r="Y2362" i="2"/>
  <c r="AA2362" i="2"/>
  <c r="Y2363" i="2"/>
  <c r="AA2363" i="2"/>
  <c r="Y2364" i="2"/>
  <c r="AA2364" i="2"/>
  <c r="Y2365" i="2"/>
  <c r="AA2365" i="2"/>
  <c r="Y2366" i="2"/>
  <c r="AA2366" i="2"/>
  <c r="Y2367" i="2"/>
  <c r="AA2367" i="2"/>
  <c r="Y2368" i="2"/>
  <c r="AA2368" i="2"/>
  <c r="Y2369" i="2"/>
  <c r="AA2369" i="2"/>
  <c r="Y2370" i="2"/>
  <c r="AA2370" i="2"/>
  <c r="Y2371" i="2"/>
  <c r="AA2371" i="2"/>
  <c r="Y2372" i="2"/>
  <c r="AA2372" i="2"/>
  <c r="Y2373" i="2"/>
  <c r="AA2373" i="2"/>
  <c r="Y2374" i="2"/>
  <c r="AA2374" i="2"/>
  <c r="Y2375" i="2"/>
  <c r="AA2375" i="2"/>
  <c r="Y2376" i="2"/>
  <c r="AA2376" i="2"/>
  <c r="Y2377" i="2"/>
  <c r="AA2377" i="2"/>
  <c r="Y2378" i="2"/>
  <c r="AA2378" i="2"/>
  <c r="Y2379" i="2"/>
  <c r="AA2379" i="2"/>
  <c r="Y2380" i="2"/>
  <c r="AA2380" i="2"/>
  <c r="Y2381" i="2"/>
  <c r="AA2381" i="2"/>
  <c r="Y2382" i="2"/>
  <c r="AA2382" i="2"/>
  <c r="Y2383" i="2"/>
  <c r="AA2383" i="2"/>
  <c r="Y2384" i="2"/>
  <c r="AA2384" i="2"/>
  <c r="Y2385" i="2"/>
  <c r="AA2385" i="2"/>
  <c r="Y2386" i="2"/>
  <c r="AA2386" i="2"/>
  <c r="Y2387" i="2"/>
  <c r="AA2387" i="2"/>
  <c r="Y2388" i="2"/>
  <c r="AA2388" i="2"/>
  <c r="Y2389" i="2"/>
  <c r="AA2389" i="2"/>
  <c r="Y2390" i="2"/>
  <c r="AA2390" i="2"/>
  <c r="Y2391" i="2"/>
  <c r="AA2391" i="2"/>
  <c r="Y2392" i="2"/>
  <c r="AA2392" i="2"/>
  <c r="Y2393" i="2"/>
  <c r="AA2393" i="2"/>
  <c r="Y2394" i="2"/>
  <c r="AA2394" i="2"/>
  <c r="Y2395" i="2"/>
  <c r="AA2395" i="2"/>
  <c r="Y2396" i="2"/>
  <c r="AA2396" i="2"/>
  <c r="Y2397" i="2"/>
  <c r="AA2397" i="2"/>
  <c r="Y2398" i="2"/>
  <c r="AA2398" i="2"/>
  <c r="Y2399" i="2"/>
  <c r="AA2399" i="2"/>
  <c r="Y2400" i="2"/>
  <c r="AA2400" i="2"/>
  <c r="Y2401" i="2"/>
  <c r="AA2401" i="2"/>
  <c r="Y2402" i="2"/>
  <c r="AA2402" i="2"/>
  <c r="Y2403" i="2"/>
  <c r="AA2403" i="2"/>
  <c r="Y2404" i="2"/>
  <c r="AA2404" i="2"/>
  <c r="Y2405" i="2"/>
  <c r="AA2405" i="2"/>
  <c r="Y2406" i="2"/>
  <c r="AA2406" i="2"/>
  <c r="Y2407" i="2"/>
  <c r="AA2407" i="2"/>
  <c r="Y2408" i="2"/>
  <c r="AA2408" i="2"/>
  <c r="Y2409" i="2"/>
  <c r="AA2409" i="2"/>
  <c r="Y2410" i="2"/>
  <c r="AA2410" i="2"/>
  <c r="Y2411" i="2"/>
  <c r="AA2411" i="2"/>
  <c r="Y2412" i="2"/>
  <c r="AA2412" i="2"/>
  <c r="Y2413" i="2"/>
  <c r="AA2413" i="2"/>
  <c r="Y2414" i="2"/>
  <c r="AA2414" i="2"/>
  <c r="Y2415" i="2"/>
  <c r="AA2415" i="2"/>
  <c r="Y2416" i="2"/>
  <c r="AA2416" i="2"/>
  <c r="Y2417" i="2"/>
  <c r="AA2417" i="2"/>
  <c r="Y2418" i="2"/>
  <c r="AA2418" i="2"/>
  <c r="Y2419" i="2"/>
  <c r="AA2419" i="2"/>
  <c r="Y2420" i="2"/>
  <c r="AA2420" i="2"/>
  <c r="Y2421" i="2"/>
  <c r="AA2421" i="2"/>
  <c r="Y2422" i="2"/>
  <c r="AA2422" i="2"/>
  <c r="Y2423" i="2"/>
  <c r="AA2423" i="2"/>
  <c r="Y2424" i="2"/>
  <c r="AA2424" i="2"/>
  <c r="Y2425" i="2"/>
  <c r="AA2425" i="2"/>
  <c r="Y2426" i="2"/>
  <c r="AA2426" i="2"/>
  <c r="Y2427" i="2"/>
  <c r="AA2427" i="2"/>
  <c r="Y2428" i="2"/>
  <c r="AA2428" i="2"/>
  <c r="Y2429" i="2"/>
  <c r="AA2429" i="2"/>
  <c r="Y2430" i="2"/>
  <c r="AA2430" i="2"/>
  <c r="Y2431" i="2"/>
  <c r="AA2431" i="2"/>
  <c r="Y2432" i="2"/>
  <c r="AA2432" i="2"/>
  <c r="Y2433" i="2"/>
  <c r="AA2433" i="2"/>
  <c r="Y2434" i="2"/>
  <c r="AA2434" i="2"/>
  <c r="Y2435" i="2"/>
  <c r="AA2435" i="2"/>
  <c r="Y2436" i="2"/>
  <c r="AA2436" i="2"/>
  <c r="Y2437" i="2"/>
  <c r="AA2437" i="2"/>
  <c r="Y2438" i="2"/>
  <c r="AA2438" i="2"/>
  <c r="Y2439" i="2"/>
  <c r="AA2439" i="2"/>
  <c r="Y2440" i="2"/>
  <c r="AA2440" i="2"/>
  <c r="Y2441" i="2"/>
  <c r="AA2441" i="2"/>
  <c r="Y2442" i="2"/>
  <c r="AA2442" i="2"/>
  <c r="Y2443" i="2"/>
  <c r="AA2443" i="2"/>
  <c r="Y2444" i="2"/>
  <c r="AA2444" i="2"/>
  <c r="Y2445" i="2"/>
  <c r="AA2445" i="2"/>
  <c r="Y2446" i="2"/>
  <c r="AA2446" i="2"/>
  <c r="Y2447" i="2"/>
  <c r="AA2447" i="2"/>
  <c r="Y2448" i="2"/>
  <c r="AA2448" i="2"/>
  <c r="Y2449" i="2"/>
  <c r="AA2449" i="2"/>
  <c r="Y2450" i="2"/>
  <c r="AA2450" i="2"/>
  <c r="Y2451" i="2"/>
  <c r="AA2451" i="2"/>
  <c r="Y2452" i="2"/>
  <c r="AA2452" i="2"/>
  <c r="Y2453" i="2"/>
  <c r="AA2453" i="2"/>
  <c r="Y2454" i="2"/>
  <c r="AA2454" i="2"/>
  <c r="Y2455" i="2"/>
  <c r="AA2455" i="2"/>
  <c r="Y2456" i="2"/>
  <c r="AA2456" i="2"/>
  <c r="Y2457" i="2"/>
  <c r="AA2457" i="2"/>
  <c r="Y2458" i="2"/>
  <c r="AA2458" i="2"/>
  <c r="Y2459" i="2"/>
  <c r="AA2459" i="2"/>
  <c r="Y2460" i="2"/>
  <c r="AA2460" i="2"/>
  <c r="Y2461" i="2"/>
  <c r="AA2461" i="2"/>
  <c r="Y2462" i="2"/>
  <c r="AA2462" i="2"/>
  <c r="Y2463" i="2"/>
  <c r="AA2463" i="2"/>
  <c r="Y2464" i="2"/>
  <c r="AA2464" i="2"/>
  <c r="Y2465" i="2"/>
  <c r="AA2465" i="2"/>
  <c r="Y2466" i="2"/>
  <c r="AA2466" i="2"/>
  <c r="Y2467" i="2"/>
  <c r="AA2467" i="2"/>
  <c r="Y2468" i="2"/>
  <c r="AA2468" i="2"/>
  <c r="Y2469" i="2"/>
  <c r="AA2469" i="2"/>
  <c r="Y2470" i="2"/>
  <c r="AA2470" i="2"/>
  <c r="Y2471" i="2"/>
  <c r="AA2471" i="2"/>
  <c r="Y2472" i="2"/>
  <c r="AA2472" i="2"/>
  <c r="Y2473" i="2"/>
  <c r="AA2473" i="2"/>
  <c r="Y2474" i="2"/>
  <c r="AA2474" i="2"/>
  <c r="Y2475" i="2"/>
  <c r="AA2475" i="2"/>
  <c r="Y2476" i="2"/>
  <c r="AA2476" i="2"/>
  <c r="Y2477" i="2"/>
  <c r="AA2477" i="2"/>
  <c r="Y2478" i="2"/>
  <c r="AA2478" i="2"/>
  <c r="Y2479" i="2"/>
  <c r="AA2479" i="2"/>
  <c r="Y2480" i="2"/>
  <c r="AA2480" i="2"/>
  <c r="Y2481" i="2"/>
  <c r="AA2481" i="2"/>
  <c r="Y2482" i="2"/>
  <c r="AA2482" i="2"/>
  <c r="Y2483" i="2"/>
  <c r="AA2483" i="2"/>
  <c r="Y2484" i="2"/>
  <c r="AA2484" i="2"/>
  <c r="Y2485" i="2"/>
  <c r="AA2485" i="2"/>
  <c r="Y2486" i="2"/>
  <c r="AA2486" i="2"/>
  <c r="Y2487" i="2"/>
  <c r="AA2487" i="2"/>
  <c r="Y2488" i="2"/>
  <c r="AA2488" i="2"/>
  <c r="Y2489" i="2"/>
  <c r="AA2489" i="2"/>
  <c r="Y2490" i="2"/>
  <c r="AA2490" i="2"/>
  <c r="Y2491" i="2"/>
  <c r="AA2491" i="2"/>
  <c r="Y2492" i="2"/>
  <c r="AA2492" i="2"/>
  <c r="Y2493" i="2"/>
  <c r="AA2493" i="2"/>
  <c r="Y2494" i="2"/>
  <c r="AA2494" i="2"/>
  <c r="Y2495" i="2"/>
  <c r="AA2495" i="2"/>
  <c r="Y2496" i="2"/>
  <c r="AA2496" i="2"/>
  <c r="Y2497" i="2"/>
  <c r="AA2497" i="2"/>
  <c r="Y2498" i="2"/>
  <c r="AA2498" i="2"/>
  <c r="Y2499" i="2"/>
  <c r="AA2499" i="2"/>
  <c r="Y2500" i="2"/>
  <c r="AA2500" i="2"/>
  <c r="Y2501" i="2"/>
  <c r="AA2501" i="2"/>
  <c r="Y2502" i="2"/>
  <c r="AA2502" i="2"/>
  <c r="Y2503" i="2"/>
  <c r="AA2503" i="2"/>
  <c r="Y2504" i="2"/>
  <c r="AA2504" i="2"/>
  <c r="Y2505" i="2"/>
  <c r="AA2505" i="2"/>
  <c r="Y2506" i="2"/>
  <c r="AA2506" i="2"/>
  <c r="Y2507" i="2"/>
  <c r="AA2507" i="2"/>
  <c r="Y2508" i="2"/>
  <c r="AA2508" i="2"/>
  <c r="Y2509" i="2"/>
  <c r="AA2509" i="2"/>
  <c r="Y2510" i="2"/>
  <c r="AA2510" i="2"/>
  <c r="Y2511" i="2"/>
  <c r="AA2511" i="2"/>
  <c r="Y2512" i="2"/>
  <c r="AA2512" i="2"/>
  <c r="Y2513" i="2"/>
  <c r="AA2513" i="2"/>
  <c r="Y2514" i="2"/>
  <c r="AA2514" i="2"/>
  <c r="Y2515" i="2"/>
  <c r="AA2515" i="2"/>
  <c r="Y2516" i="2"/>
  <c r="AA2516" i="2"/>
  <c r="Y2517" i="2"/>
  <c r="AA2517" i="2"/>
  <c r="Y2518" i="2"/>
  <c r="AA2518" i="2"/>
  <c r="Y2519" i="2"/>
  <c r="AA2519" i="2"/>
  <c r="Y2520" i="2"/>
  <c r="AA2520" i="2"/>
  <c r="Y2521" i="2"/>
  <c r="AA2521" i="2"/>
  <c r="Y2522" i="2"/>
  <c r="AA2522" i="2"/>
  <c r="Y2523" i="2"/>
  <c r="AA2523" i="2"/>
  <c r="Y2524" i="2"/>
  <c r="AA2524" i="2"/>
  <c r="Y2525" i="2"/>
  <c r="AA2525" i="2"/>
  <c r="Y2526" i="2"/>
  <c r="AA2526" i="2"/>
  <c r="Y2527" i="2"/>
  <c r="AA2527" i="2"/>
  <c r="Y2528" i="2"/>
  <c r="AA2528" i="2"/>
  <c r="Y2529" i="2"/>
  <c r="AA2529" i="2"/>
  <c r="Y2530" i="2"/>
  <c r="AA2530" i="2"/>
  <c r="Y2531" i="2"/>
  <c r="AA2531" i="2"/>
  <c r="Y2532" i="2"/>
  <c r="AA2532" i="2"/>
  <c r="Y2533" i="2"/>
  <c r="AA2533" i="2"/>
  <c r="Y2534" i="2"/>
  <c r="AA2534" i="2"/>
  <c r="Y2535" i="2"/>
  <c r="AA2535" i="2"/>
  <c r="Y2536" i="2"/>
  <c r="AA2536" i="2"/>
  <c r="Y2537" i="2"/>
  <c r="AA2537" i="2"/>
  <c r="Y2538" i="2"/>
  <c r="AA2538" i="2"/>
  <c r="Y2539" i="2"/>
  <c r="AA2539" i="2"/>
  <c r="Y2540" i="2"/>
  <c r="AA2540" i="2"/>
  <c r="Y2541" i="2"/>
  <c r="AA2541" i="2"/>
  <c r="Y2542" i="2"/>
  <c r="AA2542" i="2"/>
  <c r="Y2543" i="2"/>
  <c r="AA2543" i="2"/>
  <c r="Y2544" i="2"/>
  <c r="AA2544" i="2"/>
  <c r="Y2545" i="2"/>
  <c r="AA2545" i="2"/>
  <c r="Y2546" i="2"/>
  <c r="AA2546" i="2"/>
  <c r="Y2547" i="2"/>
  <c r="AA2547" i="2"/>
  <c r="Y2548" i="2"/>
  <c r="AA2548" i="2"/>
  <c r="Y2549" i="2"/>
  <c r="AA2549" i="2"/>
  <c r="Y2550" i="2"/>
  <c r="AA2550" i="2"/>
  <c r="Y2551" i="2"/>
  <c r="AA2551" i="2"/>
  <c r="Y2552" i="2"/>
  <c r="AA2552" i="2"/>
  <c r="Y2553" i="2"/>
  <c r="AA2553" i="2"/>
  <c r="Y2554" i="2"/>
  <c r="AA2554" i="2"/>
  <c r="Y2555" i="2"/>
  <c r="AA2555" i="2"/>
  <c r="Y2556" i="2"/>
  <c r="AA2556" i="2"/>
  <c r="Y2557" i="2"/>
  <c r="AA2557" i="2"/>
  <c r="Y2558" i="2"/>
  <c r="AA2558" i="2"/>
  <c r="Y2559" i="2"/>
  <c r="AA2559" i="2"/>
  <c r="Y2560" i="2"/>
  <c r="AA2560" i="2"/>
  <c r="Y2561" i="2"/>
  <c r="AA2561" i="2"/>
  <c r="Y2562" i="2"/>
  <c r="AA2562" i="2"/>
  <c r="Y2563" i="2"/>
  <c r="AA2563" i="2"/>
  <c r="Y2564" i="2"/>
  <c r="AA2564" i="2"/>
  <c r="Y2565" i="2"/>
  <c r="AA2565" i="2"/>
  <c r="Y2566" i="2"/>
  <c r="AA2566" i="2"/>
  <c r="Y2567" i="2"/>
  <c r="AA2567" i="2"/>
  <c r="Y2568" i="2"/>
  <c r="AA2568" i="2"/>
  <c r="Y2569" i="2"/>
  <c r="AA2569" i="2"/>
  <c r="Y2570" i="2"/>
  <c r="AA2570" i="2"/>
  <c r="Y2571" i="2"/>
  <c r="AA2571" i="2"/>
  <c r="Y2572" i="2"/>
  <c r="AA2572" i="2"/>
  <c r="Y2573" i="2"/>
  <c r="AA2573" i="2"/>
  <c r="Y2574" i="2"/>
  <c r="AA2574" i="2"/>
  <c r="Y2575" i="2"/>
  <c r="AA2575" i="2"/>
  <c r="Y2576" i="2"/>
  <c r="AA2576" i="2"/>
  <c r="Y2577" i="2"/>
  <c r="AA2577" i="2"/>
  <c r="Y2578" i="2"/>
  <c r="AA2578" i="2"/>
  <c r="Y2579" i="2"/>
  <c r="AA2579" i="2"/>
  <c r="Y2580" i="2"/>
  <c r="AA2580" i="2"/>
  <c r="Y2581" i="2"/>
  <c r="AA2581" i="2"/>
  <c r="Y2582" i="2"/>
  <c r="AA2582" i="2"/>
  <c r="Y2583" i="2"/>
  <c r="AA2583" i="2"/>
  <c r="Y2584" i="2"/>
  <c r="AA2584" i="2"/>
  <c r="Y2585" i="2"/>
  <c r="AA2585" i="2"/>
  <c r="Y2586" i="2"/>
  <c r="AA2586" i="2"/>
  <c r="Y2587" i="2"/>
  <c r="AA2587" i="2"/>
  <c r="Y2588" i="2"/>
  <c r="AA2588" i="2"/>
  <c r="Y2589" i="2"/>
  <c r="AA2589" i="2"/>
  <c r="Y2590" i="2"/>
  <c r="AA2590" i="2"/>
  <c r="Y2591" i="2"/>
  <c r="AA2591" i="2"/>
  <c r="Y2592" i="2"/>
  <c r="AA2592" i="2"/>
  <c r="Y2593" i="2"/>
  <c r="AA2593" i="2"/>
  <c r="Y2594" i="2"/>
  <c r="AA2594" i="2"/>
  <c r="Y2595" i="2"/>
  <c r="AA2595" i="2"/>
  <c r="Y2596" i="2"/>
  <c r="AA2596" i="2"/>
  <c r="Y2597" i="2"/>
  <c r="AA2597" i="2"/>
  <c r="Y2598" i="2"/>
  <c r="AA2598" i="2"/>
  <c r="Y2599" i="2"/>
  <c r="AA2599" i="2"/>
  <c r="Y2600" i="2"/>
  <c r="AA2600" i="2"/>
  <c r="Y2601" i="2"/>
  <c r="AA2601" i="2"/>
  <c r="Y2602" i="2"/>
  <c r="AA2602" i="2"/>
  <c r="Y2603" i="2"/>
  <c r="AA2603" i="2"/>
  <c r="Y2604" i="2"/>
  <c r="AA2604" i="2"/>
  <c r="Y2605" i="2"/>
  <c r="AA2605" i="2"/>
  <c r="Y2606" i="2"/>
  <c r="AA2606" i="2"/>
  <c r="Y2607" i="2"/>
  <c r="AA2607" i="2"/>
  <c r="Y2608" i="2"/>
  <c r="AA2608" i="2"/>
  <c r="Y2609" i="2"/>
  <c r="AA2609" i="2"/>
  <c r="Y2610" i="2"/>
  <c r="AA2610" i="2"/>
  <c r="Y2611" i="2"/>
  <c r="AA2611" i="2"/>
  <c r="Y2612" i="2"/>
  <c r="AA2612" i="2"/>
  <c r="Y2613" i="2"/>
  <c r="AA2613" i="2"/>
  <c r="Y2614" i="2"/>
  <c r="AA2614" i="2"/>
  <c r="Y2615" i="2"/>
  <c r="AA2615" i="2"/>
  <c r="Y2616" i="2"/>
  <c r="AA2616" i="2"/>
  <c r="Y2617" i="2"/>
  <c r="AA2617" i="2"/>
  <c r="Y2618" i="2"/>
  <c r="AA2618" i="2"/>
  <c r="Y2619" i="2"/>
  <c r="AA2619" i="2"/>
  <c r="Y2620" i="2"/>
  <c r="AA2620" i="2"/>
  <c r="Y2621" i="2"/>
  <c r="AA2621" i="2"/>
  <c r="Y2622" i="2"/>
  <c r="AA2622" i="2"/>
  <c r="Y2623" i="2"/>
  <c r="AA2623" i="2"/>
  <c r="Y2624" i="2"/>
  <c r="AA2624" i="2"/>
  <c r="Y2625" i="2"/>
  <c r="AA2625" i="2"/>
  <c r="Y2626" i="2"/>
  <c r="AA2626" i="2"/>
  <c r="Y2627" i="2"/>
  <c r="AA2627" i="2"/>
  <c r="Y2628" i="2"/>
  <c r="AA2628" i="2"/>
  <c r="Y2629" i="2"/>
  <c r="AA2629" i="2"/>
  <c r="Y2630" i="2"/>
  <c r="AA2630" i="2"/>
  <c r="Y2631" i="2"/>
  <c r="AA2631" i="2"/>
  <c r="Y2632" i="2"/>
  <c r="AA2632" i="2"/>
  <c r="Y2633" i="2"/>
  <c r="AA2633" i="2"/>
  <c r="Y2634" i="2"/>
  <c r="AA2634" i="2"/>
  <c r="Y2635" i="2"/>
  <c r="AA2635" i="2"/>
  <c r="Y2636" i="2"/>
  <c r="AA2636" i="2"/>
  <c r="Y2637" i="2"/>
  <c r="AA2637" i="2"/>
  <c r="Y2638" i="2"/>
  <c r="AA2638" i="2"/>
  <c r="Y2639" i="2"/>
  <c r="AA2639" i="2"/>
  <c r="Y2717" i="2"/>
  <c r="AA2717" i="2"/>
  <c r="Y2718" i="2"/>
  <c r="AA2718" i="2"/>
  <c r="Y2719" i="2"/>
  <c r="AA2719" i="2"/>
  <c r="Y2720" i="2"/>
  <c r="AA2720" i="2"/>
  <c r="Y2721" i="2"/>
  <c r="AA2721" i="2"/>
  <c r="Y2722" i="2"/>
  <c r="AA2722" i="2"/>
  <c r="Y2723" i="2"/>
  <c r="AA2723" i="2"/>
  <c r="Y2724" i="2"/>
  <c r="AA2724" i="2"/>
  <c r="Y2725" i="2"/>
  <c r="AA2725" i="2"/>
  <c r="Y2726" i="2"/>
  <c r="AA2726" i="2"/>
  <c r="Y2727" i="2"/>
  <c r="AA2727" i="2"/>
  <c r="Y2728" i="2"/>
  <c r="AA2728" i="2"/>
  <c r="Y2729" i="2"/>
  <c r="AA2729" i="2"/>
  <c r="Y2730" i="2"/>
  <c r="AA2730" i="2"/>
  <c r="Y2731" i="2"/>
  <c r="AA2731" i="2"/>
  <c r="Y2732" i="2"/>
  <c r="AA2732" i="2"/>
  <c r="Y2733" i="2"/>
  <c r="AA2733" i="2"/>
  <c r="Y2734" i="2"/>
  <c r="AA2734" i="2"/>
  <c r="Y2735" i="2"/>
  <c r="AA2735" i="2"/>
  <c r="Y2736" i="2"/>
  <c r="AA2736" i="2"/>
  <c r="Y2737" i="2"/>
  <c r="AA2737" i="2"/>
  <c r="Y2738" i="2"/>
  <c r="AA2738" i="2"/>
  <c r="Y2739" i="2"/>
  <c r="AA2739" i="2"/>
  <c r="Y2740" i="2"/>
  <c r="AA2740" i="2"/>
  <c r="Y2741" i="2"/>
  <c r="AA2741" i="2"/>
  <c r="Y3687" i="2"/>
  <c r="AA3687" i="2"/>
  <c r="Y3688" i="2"/>
  <c r="AA3688" i="2"/>
  <c r="Y3689" i="2"/>
  <c r="AA3689" i="2"/>
  <c r="Y3690" i="2"/>
  <c r="AA3690" i="2"/>
  <c r="Y3691" i="2"/>
  <c r="AA3691" i="2"/>
  <c r="Y3692" i="2"/>
  <c r="AA3692" i="2"/>
  <c r="Y3693" i="2"/>
  <c r="AA3693" i="2"/>
  <c r="Y3694" i="2"/>
  <c r="AA3694" i="2"/>
  <c r="Y3695" i="2"/>
  <c r="AA3695" i="2"/>
  <c r="Y3696" i="2"/>
  <c r="AA3696" i="2"/>
  <c r="Y3697" i="2"/>
  <c r="AA3697" i="2"/>
  <c r="Y3698" i="2"/>
  <c r="AA3698" i="2"/>
  <c r="Y3699" i="2"/>
  <c r="AA3699" i="2"/>
  <c r="Y3700" i="2"/>
  <c r="AA3700" i="2"/>
  <c r="Y3701" i="2"/>
  <c r="AA3701" i="2"/>
  <c r="Y3702" i="2"/>
  <c r="AA3702" i="2"/>
  <c r="Y3703" i="2"/>
  <c r="AA3703" i="2"/>
  <c r="Y3704" i="2"/>
  <c r="AA3704" i="2"/>
  <c r="Y3705" i="2"/>
  <c r="AA3705" i="2"/>
  <c r="Y3706" i="2"/>
  <c r="AA3706" i="2"/>
  <c r="Y3707" i="2"/>
  <c r="AA3707" i="2"/>
  <c r="Y3708" i="2"/>
  <c r="AA3708" i="2"/>
  <c r="Y3709" i="2"/>
  <c r="AA3709" i="2"/>
  <c r="Y3710" i="2"/>
  <c r="AA3710" i="2"/>
  <c r="Y3711" i="2"/>
  <c r="AA3711" i="2"/>
  <c r="Y3712" i="2"/>
  <c r="AA3712" i="2"/>
  <c r="Y3713" i="2"/>
  <c r="AA3713" i="2"/>
  <c r="Y3714" i="2"/>
  <c r="AA3714" i="2"/>
  <c r="Y3715" i="2"/>
  <c r="AA3715" i="2"/>
  <c r="Y3716" i="2"/>
  <c r="AA3716" i="2"/>
  <c r="Y3717" i="2"/>
  <c r="AA3717" i="2"/>
  <c r="Y3718" i="2"/>
  <c r="AA3718" i="2"/>
  <c r="Y3719" i="2"/>
  <c r="AA3719" i="2"/>
  <c r="Y3720" i="2"/>
  <c r="AA3720" i="2"/>
  <c r="Y3721" i="2"/>
  <c r="AA3721" i="2"/>
  <c r="Y3722" i="2"/>
  <c r="AA3722" i="2"/>
  <c r="Y3723" i="2"/>
  <c r="AA3723" i="2"/>
  <c r="Y3724" i="2"/>
  <c r="AA3724" i="2"/>
  <c r="Y3725" i="2"/>
  <c r="AA3725" i="2"/>
  <c r="Y3726" i="2"/>
  <c r="AA3726" i="2"/>
  <c r="Y3727" i="2"/>
  <c r="AA3727" i="2"/>
  <c r="Y3728" i="2"/>
  <c r="AA3728" i="2"/>
  <c r="Y3729" i="2"/>
  <c r="AA3729" i="2"/>
  <c r="Y3730" i="2"/>
  <c r="AA3730" i="2"/>
  <c r="Y3731" i="2"/>
  <c r="AA3731" i="2"/>
  <c r="Y3732" i="2"/>
  <c r="AA3732" i="2"/>
  <c r="Y3733" i="2"/>
  <c r="AA3733" i="2"/>
  <c r="Y3734" i="2"/>
  <c r="AA3734" i="2"/>
  <c r="Y3735" i="2"/>
  <c r="AA3735" i="2"/>
  <c r="Y3736" i="2"/>
  <c r="AA3736" i="2"/>
  <c r="Y3995" i="2"/>
  <c r="AA3995" i="2"/>
  <c r="Y3996" i="2"/>
  <c r="AA3996" i="2"/>
  <c r="Y3997" i="2"/>
  <c r="AA3997" i="2"/>
  <c r="Y3998" i="2"/>
  <c r="AA3998" i="2"/>
  <c r="Y3999" i="2"/>
  <c r="AA3999" i="2"/>
  <c r="Y4000" i="2"/>
  <c r="AA4000" i="2"/>
  <c r="AE3"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2050" i="2"/>
  <c r="AL2051" i="2"/>
  <c r="AL2052" i="2"/>
  <c r="AL2053" i="2"/>
  <c r="AL2054" i="2"/>
  <c r="AL2055" i="2"/>
  <c r="AL2056" i="2"/>
  <c r="AL2057" i="2"/>
  <c r="AL2058" i="2"/>
  <c r="AL2059" i="2"/>
  <c r="AL2060" i="2"/>
  <c r="AL2061" i="2"/>
  <c r="AL2062" i="2"/>
  <c r="AL2063" i="2"/>
  <c r="AL2064" i="2"/>
  <c r="AL2065" i="2"/>
  <c r="AL2066" i="2"/>
  <c r="AL2067" i="2"/>
  <c r="AL2068" i="2"/>
  <c r="AL2069" i="2"/>
  <c r="AL2070" i="2"/>
  <c r="AL2071" i="2"/>
  <c r="AL2072" i="2"/>
  <c r="AL2073" i="2"/>
  <c r="AL2074" i="2"/>
  <c r="AL2075" i="2"/>
  <c r="AL2076" i="2"/>
  <c r="AL2077" i="2"/>
  <c r="AL2078" i="2"/>
  <c r="AL2079" i="2"/>
  <c r="AL2080" i="2"/>
  <c r="AL2081" i="2"/>
  <c r="AL2082" i="2"/>
  <c r="AL2083" i="2"/>
  <c r="AL2084" i="2"/>
  <c r="AL2085" i="2"/>
  <c r="AL2086" i="2"/>
  <c r="AL2087" i="2"/>
  <c r="AL2088" i="2"/>
  <c r="AL2089" i="2"/>
  <c r="AL2090" i="2"/>
  <c r="AL2091" i="2"/>
  <c r="AL2092" i="2"/>
  <c r="AL2093" i="2"/>
  <c r="AL2094" i="2"/>
  <c r="AL2095" i="2"/>
  <c r="AL2096" i="2"/>
  <c r="AL2097" i="2"/>
  <c r="AL2098" i="2"/>
  <c r="AL2099" i="2"/>
  <c r="AL2100" i="2"/>
  <c r="AL2101" i="2"/>
  <c r="AL2102" i="2"/>
  <c r="AL2103" i="2"/>
  <c r="AL2104" i="2"/>
  <c r="AL2105" i="2"/>
  <c r="AL2106" i="2"/>
  <c r="AL2107" i="2"/>
  <c r="AL2108" i="2"/>
  <c r="AL2109" i="2"/>
  <c r="AL2110" i="2"/>
  <c r="AL2111" i="2"/>
  <c r="AL2112" i="2"/>
  <c r="AL2113" i="2"/>
  <c r="AL2114" i="2"/>
  <c r="AL2115" i="2"/>
  <c r="AL2116" i="2"/>
  <c r="AL2117" i="2"/>
  <c r="AL2118" i="2"/>
  <c r="AL2119" i="2"/>
  <c r="AL2120" i="2"/>
  <c r="AL2121" i="2"/>
  <c r="AL2122" i="2"/>
  <c r="AL2123" i="2"/>
  <c r="AL2124" i="2"/>
  <c r="AL2125" i="2"/>
  <c r="AL2126" i="2"/>
  <c r="AL2127" i="2"/>
  <c r="AL2128" i="2"/>
  <c r="AL2129" i="2"/>
  <c r="AL2130" i="2"/>
  <c r="AL2131" i="2"/>
  <c r="AL2132" i="2"/>
  <c r="AL2133" i="2"/>
  <c r="AL2134" i="2"/>
  <c r="AL2135" i="2"/>
  <c r="AL2136" i="2"/>
  <c r="AL2137" i="2"/>
  <c r="AL2138" i="2"/>
  <c r="AL2139" i="2"/>
  <c r="AL2140" i="2"/>
  <c r="AL2141" i="2"/>
  <c r="AL2142" i="2"/>
  <c r="AL2143" i="2"/>
  <c r="AL2144" i="2"/>
  <c r="AL2145" i="2"/>
  <c r="AL2146" i="2"/>
  <c r="AL2147" i="2"/>
  <c r="AL2148" i="2"/>
  <c r="AL2149" i="2"/>
  <c r="AL2150" i="2"/>
  <c r="AL2151" i="2"/>
  <c r="AL2152" i="2"/>
  <c r="AL2153" i="2"/>
  <c r="AL2154" i="2"/>
  <c r="AL2155" i="2"/>
  <c r="AL2156" i="2"/>
  <c r="AL2157" i="2"/>
  <c r="AL2158" i="2"/>
  <c r="AL2159" i="2"/>
  <c r="AL2160" i="2"/>
  <c r="AL2161" i="2"/>
  <c r="AL2162" i="2"/>
  <c r="AL2163" i="2"/>
  <c r="AL2164" i="2"/>
  <c r="AL2165" i="2"/>
  <c r="AL2166" i="2"/>
  <c r="AL2167" i="2"/>
  <c r="AL2168" i="2"/>
  <c r="AL2169" i="2"/>
  <c r="AL2170" i="2"/>
  <c r="AL2171" i="2"/>
  <c r="AL2172" i="2"/>
  <c r="AL2173" i="2"/>
  <c r="AL2174" i="2"/>
  <c r="AL2175" i="2"/>
  <c r="AL2176" i="2"/>
  <c r="AL2177" i="2"/>
  <c r="AL2178" i="2"/>
  <c r="AL2179" i="2"/>
  <c r="AL2180" i="2"/>
  <c r="AL2181" i="2"/>
  <c r="AL2182" i="2"/>
  <c r="AL2183" i="2"/>
  <c r="AL2184" i="2"/>
  <c r="AL2185" i="2"/>
  <c r="AL2186" i="2"/>
  <c r="AL2187" i="2"/>
  <c r="AL2188" i="2"/>
  <c r="AL2189" i="2"/>
  <c r="AL2190" i="2"/>
  <c r="AL2191" i="2"/>
  <c r="AL2192" i="2"/>
  <c r="AL2193" i="2"/>
  <c r="AL2194" i="2"/>
  <c r="AL2195" i="2"/>
  <c r="AL2196" i="2"/>
  <c r="AL2197" i="2"/>
  <c r="AL2198" i="2"/>
  <c r="AL2199" i="2"/>
  <c r="AL2200" i="2"/>
  <c r="AL2201" i="2"/>
  <c r="AL2202" i="2"/>
  <c r="AL2203" i="2"/>
  <c r="AL2204" i="2"/>
  <c r="AL2205" i="2"/>
  <c r="AL2206" i="2"/>
  <c r="AL2207" i="2"/>
  <c r="AL2208" i="2"/>
  <c r="AL2209" i="2"/>
  <c r="AL2210" i="2"/>
  <c r="AL2211" i="2"/>
  <c r="AL2212" i="2"/>
  <c r="AL2213" i="2"/>
  <c r="AL2214" i="2"/>
  <c r="AL2215" i="2"/>
  <c r="AL2216" i="2"/>
  <c r="AL2217" i="2"/>
  <c r="AL2218" i="2"/>
  <c r="AL2219" i="2"/>
  <c r="AL2220" i="2"/>
  <c r="AL2221" i="2"/>
  <c r="AL2222" i="2"/>
  <c r="AL2223" i="2"/>
  <c r="AL2224" i="2"/>
  <c r="AL2225" i="2"/>
  <c r="AL2226" i="2"/>
  <c r="AL2227" i="2"/>
  <c r="AL2228" i="2"/>
  <c r="AL2229" i="2"/>
  <c r="AL2230" i="2"/>
  <c r="AL2231" i="2"/>
  <c r="AL2232" i="2"/>
  <c r="AL2233" i="2"/>
  <c r="AL2234" i="2"/>
  <c r="AL2235" i="2"/>
  <c r="AL2236" i="2"/>
  <c r="AL2237" i="2"/>
  <c r="AL2238" i="2"/>
  <c r="AL2239" i="2"/>
  <c r="AL2240" i="2"/>
  <c r="AL2241" i="2"/>
  <c r="AL2242" i="2"/>
  <c r="AL2243" i="2"/>
  <c r="AL2244" i="2"/>
  <c r="AL2245" i="2"/>
  <c r="AL2246" i="2"/>
  <c r="AL2247" i="2"/>
  <c r="AL2248" i="2"/>
  <c r="AL2249" i="2"/>
  <c r="AL2250" i="2"/>
  <c r="AL2251" i="2"/>
  <c r="AL2252" i="2"/>
  <c r="AL2253" i="2"/>
  <c r="AL2254" i="2"/>
  <c r="AL2255" i="2"/>
  <c r="AL2256" i="2"/>
  <c r="AL2257" i="2"/>
  <c r="AL2258" i="2"/>
  <c r="AL2259" i="2"/>
  <c r="AL2260" i="2"/>
  <c r="AL2261" i="2"/>
  <c r="AL2262" i="2"/>
  <c r="AL2263" i="2"/>
  <c r="AL2264" i="2"/>
  <c r="AL2265" i="2"/>
  <c r="AL2266" i="2"/>
  <c r="AL2267" i="2"/>
  <c r="AL2268" i="2"/>
  <c r="AL2269" i="2"/>
  <c r="AL2270" i="2"/>
  <c r="AL2271" i="2"/>
  <c r="AL2272" i="2"/>
  <c r="AL2273" i="2"/>
  <c r="AL2274" i="2"/>
  <c r="AL2275" i="2"/>
  <c r="AL2276" i="2"/>
  <c r="AL2277" i="2"/>
  <c r="AL2278" i="2"/>
  <c r="AL2279" i="2"/>
  <c r="AL2280" i="2"/>
  <c r="AL2281" i="2"/>
  <c r="AL2282" i="2"/>
  <c r="AL2283" i="2"/>
  <c r="AL2284" i="2"/>
  <c r="AL2285" i="2"/>
  <c r="AL2286" i="2"/>
  <c r="AL2287" i="2"/>
  <c r="AL2288" i="2"/>
  <c r="AL2289" i="2"/>
  <c r="AL2290" i="2"/>
  <c r="AL2291" i="2"/>
  <c r="AL2292" i="2"/>
  <c r="AL2293" i="2"/>
  <c r="AL2294" i="2"/>
  <c r="AL2295" i="2"/>
  <c r="AL2296" i="2"/>
  <c r="AL2297" i="2"/>
  <c r="AL2298" i="2"/>
  <c r="AL2299" i="2"/>
  <c r="AL2300" i="2"/>
  <c r="AL2301" i="2"/>
  <c r="AL2302" i="2"/>
  <c r="AL2303" i="2"/>
  <c r="AL2304" i="2"/>
  <c r="AL2305" i="2"/>
  <c r="AL2306" i="2"/>
  <c r="AL2307" i="2"/>
  <c r="AL2308" i="2"/>
  <c r="AL2309" i="2"/>
  <c r="AL2310" i="2"/>
  <c r="AL2311" i="2"/>
  <c r="AL2312" i="2"/>
  <c r="AL2313" i="2"/>
  <c r="AL2314" i="2"/>
  <c r="AL2315" i="2"/>
  <c r="AL2316" i="2"/>
  <c r="AL2317" i="2"/>
  <c r="AL2318" i="2"/>
  <c r="AL2319" i="2"/>
  <c r="AL2320" i="2"/>
  <c r="AL2321" i="2"/>
  <c r="AL2322" i="2"/>
  <c r="AL2323" i="2"/>
  <c r="AL2324" i="2"/>
  <c r="AL2325" i="2"/>
  <c r="AL2326" i="2"/>
  <c r="AL2327" i="2"/>
  <c r="AL2328" i="2"/>
  <c r="AL2329" i="2"/>
  <c r="AL2330" i="2"/>
  <c r="AL2331" i="2"/>
  <c r="AL2332" i="2"/>
  <c r="AL2333" i="2"/>
  <c r="AL2334" i="2"/>
  <c r="AL2335" i="2"/>
  <c r="AL2336" i="2"/>
  <c r="AL2337" i="2"/>
  <c r="AL2338" i="2"/>
  <c r="AL2339" i="2"/>
  <c r="AL2340" i="2"/>
  <c r="AL2341" i="2"/>
  <c r="AL2342" i="2"/>
  <c r="AL2343" i="2"/>
  <c r="AL2344" i="2"/>
  <c r="AL2345" i="2"/>
  <c r="AL2346" i="2"/>
  <c r="AL2347" i="2"/>
  <c r="AL2348" i="2"/>
  <c r="AL2349" i="2"/>
  <c r="AL2350" i="2"/>
  <c r="AL2351" i="2"/>
  <c r="AL2352" i="2"/>
  <c r="AL2353" i="2"/>
  <c r="AL2354" i="2"/>
  <c r="AL2355" i="2"/>
  <c r="AL2356" i="2"/>
  <c r="AL2357" i="2"/>
  <c r="AL2358" i="2"/>
  <c r="AL2359" i="2"/>
  <c r="AL2360" i="2"/>
  <c r="AL2361" i="2"/>
  <c r="AL2362" i="2"/>
  <c r="AL2363" i="2"/>
  <c r="AL2364" i="2"/>
  <c r="AL2365" i="2"/>
  <c r="AL2366" i="2"/>
  <c r="AL2367" i="2"/>
  <c r="AL2368" i="2"/>
  <c r="AL2369" i="2"/>
  <c r="AL2370" i="2"/>
  <c r="AL2371" i="2"/>
  <c r="AL2372" i="2"/>
  <c r="AL2373" i="2"/>
  <c r="AL2374" i="2"/>
  <c r="AL2375" i="2"/>
  <c r="AL2376" i="2"/>
  <c r="AL2377" i="2"/>
  <c r="AL2378" i="2"/>
  <c r="AL2379" i="2"/>
  <c r="AL2380" i="2"/>
  <c r="AL2381" i="2"/>
  <c r="AL2382" i="2"/>
  <c r="AL2383" i="2"/>
  <c r="AL2384" i="2"/>
  <c r="AL2385" i="2"/>
  <c r="AL2386" i="2"/>
  <c r="AL2387" i="2"/>
  <c r="AL2388" i="2"/>
  <c r="AL2389" i="2"/>
  <c r="AL2390" i="2"/>
  <c r="AL2391" i="2"/>
  <c r="AL2392" i="2"/>
  <c r="AL2393" i="2"/>
  <c r="AL2394" i="2"/>
  <c r="AL2395" i="2"/>
  <c r="AL2396" i="2"/>
  <c r="AL2397" i="2"/>
  <c r="AL2398" i="2"/>
  <c r="AL2399" i="2"/>
  <c r="AL2400" i="2"/>
  <c r="AL2401" i="2"/>
  <c r="AL2402" i="2"/>
  <c r="AL2403" i="2"/>
  <c r="AL2404" i="2"/>
  <c r="AL2405" i="2"/>
  <c r="AL2406" i="2"/>
  <c r="AL2407" i="2"/>
  <c r="AL2408" i="2"/>
  <c r="AL2409" i="2"/>
  <c r="AL2410" i="2"/>
  <c r="AL2411" i="2"/>
  <c r="AL2412" i="2"/>
  <c r="AL2413" i="2"/>
  <c r="AL2414" i="2"/>
  <c r="AL2415" i="2"/>
  <c r="AL2416" i="2"/>
  <c r="AL2417" i="2"/>
  <c r="AL2418" i="2"/>
  <c r="AL2419" i="2"/>
  <c r="AL2420" i="2"/>
  <c r="AL2421" i="2"/>
  <c r="AL2422" i="2"/>
  <c r="AL2423" i="2"/>
  <c r="AL2424" i="2"/>
  <c r="AL2425" i="2"/>
  <c r="AL2426" i="2"/>
  <c r="AL2427" i="2"/>
  <c r="AL2428" i="2"/>
  <c r="AL2429" i="2"/>
  <c r="AL2430" i="2"/>
  <c r="AL2431" i="2"/>
  <c r="AL2432" i="2"/>
  <c r="AL2433" i="2"/>
  <c r="AL2434" i="2"/>
  <c r="AL2435" i="2"/>
  <c r="AL2436" i="2"/>
  <c r="AL2437" i="2"/>
  <c r="AL2438" i="2"/>
  <c r="AL2439" i="2"/>
  <c r="AL2440" i="2"/>
  <c r="AL2441" i="2"/>
  <c r="AL2442" i="2"/>
  <c r="AL2443" i="2"/>
  <c r="AL2444" i="2"/>
  <c r="AL2445" i="2"/>
  <c r="AL2446" i="2"/>
  <c r="AL2447" i="2"/>
  <c r="AL2448" i="2"/>
  <c r="AL2449" i="2"/>
  <c r="AL2450" i="2"/>
  <c r="AL2451" i="2"/>
  <c r="AL2452" i="2"/>
  <c r="AL2453" i="2"/>
  <c r="AL2454" i="2"/>
  <c r="AL2455" i="2"/>
  <c r="AL2456" i="2"/>
  <c r="AL2457" i="2"/>
  <c r="AL2458" i="2"/>
  <c r="AL2459" i="2"/>
  <c r="AL2460" i="2"/>
  <c r="AL2461" i="2"/>
  <c r="AL2462" i="2"/>
  <c r="AL2463" i="2"/>
  <c r="AL2464" i="2"/>
  <c r="AL2465" i="2"/>
  <c r="AL2466" i="2"/>
  <c r="AL2467" i="2"/>
  <c r="AL2468" i="2"/>
  <c r="AL2469" i="2"/>
  <c r="AL2470" i="2"/>
  <c r="AL2471" i="2"/>
  <c r="AL2472" i="2"/>
  <c r="AL2473" i="2"/>
  <c r="AL2474" i="2"/>
  <c r="AL2475" i="2"/>
  <c r="AL2476" i="2"/>
  <c r="AL2477" i="2"/>
  <c r="AL2478" i="2"/>
  <c r="AL2479" i="2"/>
  <c r="AL2480" i="2"/>
  <c r="AL2481" i="2"/>
  <c r="AL2482" i="2"/>
  <c r="AL2483" i="2"/>
  <c r="AL2484" i="2"/>
  <c r="AL2485" i="2"/>
  <c r="AL2486" i="2"/>
  <c r="AL2487" i="2"/>
  <c r="AL2488" i="2"/>
  <c r="AL2489" i="2"/>
  <c r="AL2490" i="2"/>
  <c r="AL2491" i="2"/>
  <c r="AL2492" i="2"/>
  <c r="AL2493" i="2"/>
  <c r="AL2494" i="2"/>
  <c r="AL2495" i="2"/>
  <c r="AL2496" i="2"/>
  <c r="AL2497" i="2"/>
  <c r="AL2498" i="2"/>
  <c r="AL2499" i="2"/>
  <c r="AL2500" i="2"/>
  <c r="AL2501" i="2"/>
  <c r="AL2502" i="2"/>
  <c r="AL2503" i="2"/>
  <c r="AL2504" i="2"/>
  <c r="AL2505" i="2"/>
  <c r="AL2506" i="2"/>
  <c r="AL2507" i="2"/>
  <c r="AL2508" i="2"/>
  <c r="AL2509" i="2"/>
  <c r="AL2510" i="2"/>
  <c r="AL2511" i="2"/>
  <c r="AL2512" i="2"/>
  <c r="AL2513" i="2"/>
  <c r="AL2514" i="2"/>
  <c r="AL2515" i="2"/>
  <c r="AL2516" i="2"/>
  <c r="AL2517" i="2"/>
  <c r="AL2518" i="2"/>
  <c r="AL2519" i="2"/>
  <c r="AL2520" i="2"/>
  <c r="AL2521" i="2"/>
  <c r="AL2522" i="2"/>
  <c r="AL2523" i="2"/>
  <c r="AL2524" i="2"/>
  <c r="AL2525" i="2"/>
  <c r="AL2526" i="2"/>
  <c r="AL2527" i="2"/>
  <c r="AL2528" i="2"/>
  <c r="AL2529" i="2"/>
  <c r="AL2530" i="2"/>
  <c r="AL2531" i="2"/>
  <c r="AL2532" i="2"/>
  <c r="AL2533" i="2"/>
  <c r="AL2534" i="2"/>
  <c r="AL2535" i="2"/>
  <c r="AL2536" i="2"/>
  <c r="AL2537" i="2"/>
  <c r="AL2538" i="2"/>
  <c r="AL2539" i="2"/>
  <c r="AL2540" i="2"/>
  <c r="AL2541" i="2"/>
  <c r="AL2542" i="2"/>
  <c r="AL2543" i="2"/>
  <c r="AL2544" i="2"/>
  <c r="AL2545" i="2"/>
  <c r="AL2546" i="2"/>
  <c r="AL2547" i="2"/>
  <c r="AL2548" i="2"/>
  <c r="AL2549" i="2"/>
  <c r="AL2550" i="2"/>
  <c r="AL2551" i="2"/>
  <c r="AL2552" i="2"/>
  <c r="AL2553" i="2"/>
  <c r="AL2554" i="2"/>
  <c r="AL2555" i="2"/>
  <c r="AL2556" i="2"/>
  <c r="AL2557" i="2"/>
  <c r="AL2558" i="2"/>
  <c r="AL2559" i="2"/>
  <c r="AL2560" i="2"/>
  <c r="AL2561" i="2"/>
  <c r="AL2562" i="2"/>
  <c r="AL2563" i="2"/>
  <c r="AL2564" i="2"/>
  <c r="AL2565" i="2"/>
  <c r="AL2566" i="2"/>
  <c r="AL2567" i="2"/>
  <c r="AL2568" i="2"/>
  <c r="AL2569" i="2"/>
  <c r="AL2570" i="2"/>
  <c r="AL2571" i="2"/>
  <c r="AL2572" i="2"/>
  <c r="AL2573" i="2"/>
  <c r="AL2574" i="2"/>
  <c r="AL2575" i="2"/>
  <c r="AL2576" i="2"/>
  <c r="AL2577" i="2"/>
  <c r="AL2578" i="2"/>
  <c r="AL2579" i="2"/>
  <c r="AL2580" i="2"/>
  <c r="AL2581" i="2"/>
  <c r="AL2582" i="2"/>
  <c r="AL2583" i="2"/>
  <c r="AL2584" i="2"/>
  <c r="AL2585" i="2"/>
  <c r="AL2586" i="2"/>
  <c r="AL2587" i="2"/>
  <c r="AL2588" i="2"/>
  <c r="AL2589" i="2"/>
  <c r="AL2590" i="2"/>
  <c r="AL2591" i="2"/>
  <c r="AL2592" i="2"/>
  <c r="AL2593" i="2"/>
  <c r="AL2594" i="2"/>
  <c r="AL2595" i="2"/>
  <c r="AL2596" i="2"/>
  <c r="AL2597" i="2"/>
  <c r="AL2598" i="2"/>
  <c r="AL2599" i="2"/>
  <c r="AL2600" i="2"/>
  <c r="AL2601" i="2"/>
  <c r="AL2602" i="2"/>
  <c r="AL2603" i="2"/>
  <c r="AL2604" i="2"/>
  <c r="AL2605" i="2"/>
  <c r="AL2606" i="2"/>
  <c r="AL2607" i="2"/>
  <c r="AL2608" i="2"/>
  <c r="AL2609" i="2"/>
  <c r="AL2610" i="2"/>
  <c r="AL2611" i="2"/>
  <c r="AL2612" i="2"/>
  <c r="AL2613" i="2"/>
  <c r="AL2614" i="2"/>
  <c r="AL2615" i="2"/>
  <c r="AL2616" i="2"/>
  <c r="AL2617" i="2"/>
  <c r="AL2618" i="2"/>
  <c r="AL2619" i="2"/>
  <c r="AL2620" i="2"/>
  <c r="AL2621" i="2"/>
  <c r="AL2622" i="2"/>
  <c r="AL2623" i="2"/>
  <c r="AL2624" i="2"/>
  <c r="AL2625" i="2"/>
  <c r="AL2626" i="2"/>
  <c r="AL2627" i="2"/>
  <c r="AL2628" i="2"/>
  <c r="AL2629" i="2"/>
  <c r="AL2630" i="2"/>
  <c r="AL2631" i="2"/>
  <c r="AL2632" i="2"/>
  <c r="AL2633" i="2"/>
  <c r="AL2634" i="2"/>
  <c r="AL2635" i="2"/>
  <c r="AL2636" i="2"/>
  <c r="AL2637" i="2"/>
  <c r="AL2638" i="2"/>
  <c r="AL2639" i="2"/>
  <c r="AL2717" i="2"/>
  <c r="AL2718" i="2"/>
  <c r="AL2719" i="2"/>
  <c r="AL2720" i="2"/>
  <c r="AL2721" i="2"/>
  <c r="AL2722" i="2"/>
  <c r="AL2723" i="2"/>
  <c r="AL2724" i="2"/>
  <c r="AL2725" i="2"/>
  <c r="AL2726" i="2"/>
  <c r="AL2727" i="2"/>
  <c r="AL2728" i="2"/>
  <c r="AL2729" i="2"/>
  <c r="AL2730" i="2"/>
  <c r="AL2731" i="2"/>
  <c r="AL2732" i="2"/>
  <c r="AL2733" i="2"/>
  <c r="AL2734" i="2"/>
  <c r="AL2735" i="2"/>
  <c r="AL2736" i="2"/>
  <c r="AL2737" i="2"/>
  <c r="AL2738" i="2"/>
  <c r="AL2739" i="2"/>
  <c r="AL2740" i="2"/>
  <c r="AL2741" i="2"/>
  <c r="AL3687" i="2"/>
  <c r="AL3688" i="2"/>
  <c r="AL3689" i="2"/>
  <c r="AL3690" i="2"/>
  <c r="AL3691" i="2"/>
  <c r="AL3692" i="2"/>
  <c r="AL3693" i="2"/>
  <c r="AL3694" i="2"/>
  <c r="AL3695" i="2"/>
  <c r="AL3696" i="2"/>
  <c r="AL3697" i="2"/>
  <c r="AL3698" i="2"/>
  <c r="AL3699" i="2"/>
  <c r="AL3700" i="2"/>
  <c r="AL3701" i="2"/>
  <c r="AL3702" i="2"/>
  <c r="AL3703" i="2"/>
  <c r="AL3704" i="2"/>
  <c r="AL3705" i="2"/>
  <c r="AL3706" i="2"/>
  <c r="AL3707" i="2"/>
  <c r="AL3708" i="2"/>
  <c r="AL3709" i="2"/>
  <c r="AL3710" i="2"/>
  <c r="AL3711" i="2"/>
  <c r="AL3712" i="2"/>
  <c r="AL3713" i="2"/>
  <c r="AL3714" i="2"/>
  <c r="AL3715" i="2"/>
  <c r="AL3716" i="2"/>
  <c r="AL3717" i="2"/>
  <c r="AL3718" i="2"/>
  <c r="AL3719" i="2"/>
  <c r="AL3720" i="2"/>
  <c r="AL3721" i="2"/>
  <c r="AL3722" i="2"/>
  <c r="AL3723" i="2"/>
  <c r="AL3724" i="2"/>
  <c r="AL3725" i="2"/>
  <c r="AL3726" i="2"/>
  <c r="AL3727" i="2"/>
  <c r="AL3728" i="2"/>
  <c r="AL3729" i="2"/>
  <c r="AL3730" i="2"/>
  <c r="AL3731" i="2"/>
  <c r="AL3732" i="2"/>
  <c r="AL3733" i="2"/>
  <c r="AL3734" i="2"/>
  <c r="AL3735" i="2"/>
  <c r="AL3736" i="2"/>
  <c r="AL3995" i="2"/>
  <c r="AL3996" i="2"/>
  <c r="AL3997" i="2"/>
  <c r="AL3998" i="2"/>
  <c r="AL3999" i="2"/>
  <c r="AL4000" i="2"/>
  <c r="AM3999" i="2"/>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2050" i="2"/>
  <c r="AM2051" i="2"/>
  <c r="AM2052" i="2"/>
  <c r="AM2053" i="2"/>
  <c r="AM2054" i="2"/>
  <c r="AM2055" i="2"/>
  <c r="AM2056" i="2"/>
  <c r="AM2057" i="2"/>
  <c r="AM2058" i="2"/>
  <c r="AM2059" i="2"/>
  <c r="AM2060" i="2"/>
  <c r="AM2061" i="2"/>
  <c r="AM2062" i="2"/>
  <c r="AM2063" i="2"/>
  <c r="AM2064" i="2"/>
  <c r="AM2065" i="2"/>
  <c r="AM2066" i="2"/>
  <c r="AM2067" i="2"/>
  <c r="AM2068" i="2"/>
  <c r="AM2069" i="2"/>
  <c r="AM2070" i="2"/>
  <c r="AM2071" i="2"/>
  <c r="AM2072" i="2"/>
  <c r="AM2073" i="2"/>
  <c r="AM2074" i="2"/>
  <c r="AM2075" i="2"/>
  <c r="AM2076" i="2"/>
  <c r="AM2077" i="2"/>
  <c r="AM2078" i="2"/>
  <c r="AM2079" i="2"/>
  <c r="AM2080" i="2"/>
  <c r="AM2081" i="2"/>
  <c r="AM2082" i="2"/>
  <c r="AM2083" i="2"/>
  <c r="AM2084" i="2"/>
  <c r="AM2085" i="2"/>
  <c r="AM2086" i="2"/>
  <c r="AM2087" i="2"/>
  <c r="AM2088" i="2"/>
  <c r="AM2089" i="2"/>
  <c r="AM2090" i="2"/>
  <c r="AM2091" i="2"/>
  <c r="AM2092" i="2"/>
  <c r="AM2093" i="2"/>
  <c r="AM2094" i="2"/>
  <c r="AM2095" i="2"/>
  <c r="AM2096" i="2"/>
  <c r="AM2097" i="2"/>
  <c r="AM2098" i="2"/>
  <c r="AM2099" i="2"/>
  <c r="AM2100" i="2"/>
  <c r="AM2101" i="2"/>
  <c r="AM2102" i="2"/>
  <c r="AM2103" i="2"/>
  <c r="AM2104" i="2"/>
  <c r="AM2105" i="2"/>
  <c r="AM2106" i="2"/>
  <c r="AM2107" i="2"/>
  <c r="AM2108" i="2"/>
  <c r="AM2109" i="2"/>
  <c r="AM2110" i="2"/>
  <c r="AM2111" i="2"/>
  <c r="AM2112" i="2"/>
  <c r="AM2113" i="2"/>
  <c r="AM2114" i="2"/>
  <c r="AM2115" i="2"/>
  <c r="AM2116" i="2"/>
  <c r="AM2117" i="2"/>
  <c r="AM2118" i="2"/>
  <c r="AM2119" i="2"/>
  <c r="AM2120" i="2"/>
  <c r="AM2121" i="2"/>
  <c r="AM2122" i="2"/>
  <c r="AM2123" i="2"/>
  <c r="AM2124" i="2"/>
  <c r="AM2125" i="2"/>
  <c r="AM2126" i="2"/>
  <c r="AM2127" i="2"/>
  <c r="AM2128" i="2"/>
  <c r="AM2129" i="2"/>
  <c r="AM2130" i="2"/>
  <c r="AM2131" i="2"/>
  <c r="AM2132" i="2"/>
  <c r="AM2133" i="2"/>
  <c r="AM2134" i="2"/>
  <c r="AM2135" i="2"/>
  <c r="AM2136" i="2"/>
  <c r="AM2137" i="2"/>
  <c r="AM2138" i="2"/>
  <c r="AM2139" i="2"/>
  <c r="AM2140" i="2"/>
  <c r="AM2141" i="2"/>
  <c r="AM2142" i="2"/>
  <c r="AM2143" i="2"/>
  <c r="AM2144" i="2"/>
  <c r="AM2145" i="2"/>
  <c r="AM2146" i="2"/>
  <c r="AM2147" i="2"/>
  <c r="AM2148" i="2"/>
  <c r="AM2149" i="2"/>
  <c r="AM2150" i="2"/>
  <c r="AM2151" i="2"/>
  <c r="AM2152" i="2"/>
  <c r="AM2153" i="2"/>
  <c r="AM2154" i="2"/>
  <c r="AM2155" i="2"/>
  <c r="AM2156" i="2"/>
  <c r="AM2157" i="2"/>
  <c r="AM2158" i="2"/>
  <c r="AM2159" i="2"/>
  <c r="AM2160" i="2"/>
  <c r="AM2161" i="2"/>
  <c r="AM2162" i="2"/>
  <c r="AM2163" i="2"/>
  <c r="AM2164" i="2"/>
  <c r="AM2165" i="2"/>
  <c r="AM2166" i="2"/>
  <c r="AM2167" i="2"/>
  <c r="AM2168" i="2"/>
  <c r="AM2169" i="2"/>
  <c r="AM2170" i="2"/>
  <c r="AM2171" i="2"/>
  <c r="AM2172" i="2"/>
  <c r="AM2173" i="2"/>
  <c r="AM2174" i="2"/>
  <c r="AM2175" i="2"/>
  <c r="AM2176" i="2"/>
  <c r="AM2177" i="2"/>
  <c r="AM2178" i="2"/>
  <c r="AM2179" i="2"/>
  <c r="AM2180" i="2"/>
  <c r="AM2181" i="2"/>
  <c r="AM2182" i="2"/>
  <c r="AM2183" i="2"/>
  <c r="AM2184" i="2"/>
  <c r="AM2185" i="2"/>
  <c r="AM2186" i="2"/>
  <c r="AM2187" i="2"/>
  <c r="AM2188" i="2"/>
  <c r="AM2189" i="2"/>
  <c r="AM2190" i="2"/>
  <c r="AM2191" i="2"/>
  <c r="AM2192" i="2"/>
  <c r="AM2193" i="2"/>
  <c r="AM2194" i="2"/>
  <c r="AM2195" i="2"/>
  <c r="AM2196" i="2"/>
  <c r="AM2197" i="2"/>
  <c r="AM2198" i="2"/>
  <c r="AM2199" i="2"/>
  <c r="AM2200" i="2"/>
  <c r="AM2201" i="2"/>
  <c r="AM2202" i="2"/>
  <c r="AM2203" i="2"/>
  <c r="AM2204" i="2"/>
  <c r="AM2205" i="2"/>
  <c r="AM2206" i="2"/>
  <c r="AM2207" i="2"/>
  <c r="AM2208" i="2"/>
  <c r="AM2209" i="2"/>
  <c r="AM2210" i="2"/>
  <c r="AM2211" i="2"/>
  <c r="AM2212" i="2"/>
  <c r="AM2213" i="2"/>
  <c r="AM2214" i="2"/>
  <c r="AM2215" i="2"/>
  <c r="AM2216" i="2"/>
  <c r="AM2217" i="2"/>
  <c r="AM2218" i="2"/>
  <c r="AM2219" i="2"/>
  <c r="AM2220" i="2"/>
  <c r="AM2221" i="2"/>
  <c r="AM2222" i="2"/>
  <c r="AM2223" i="2"/>
  <c r="AM2224" i="2"/>
  <c r="AM2225" i="2"/>
  <c r="AM2226" i="2"/>
  <c r="AM2227" i="2"/>
  <c r="AM2228" i="2"/>
  <c r="AM2229" i="2"/>
  <c r="AM2230" i="2"/>
  <c r="AM2231" i="2"/>
  <c r="AM2232" i="2"/>
  <c r="AM2233" i="2"/>
  <c r="AM2234" i="2"/>
  <c r="AM2235" i="2"/>
  <c r="AM2236" i="2"/>
  <c r="AM2237" i="2"/>
  <c r="AM2238" i="2"/>
  <c r="AM2239" i="2"/>
  <c r="AM2240" i="2"/>
  <c r="AM2241" i="2"/>
  <c r="AM2242" i="2"/>
  <c r="AM2243" i="2"/>
  <c r="AM2244" i="2"/>
  <c r="AM2245" i="2"/>
  <c r="AM2246" i="2"/>
  <c r="AM2247" i="2"/>
  <c r="AM2248" i="2"/>
  <c r="AM2249" i="2"/>
  <c r="AM2250" i="2"/>
  <c r="AM2251" i="2"/>
  <c r="AM2252" i="2"/>
  <c r="AM2253" i="2"/>
  <c r="AM2254" i="2"/>
  <c r="AM2255" i="2"/>
  <c r="AM2256" i="2"/>
  <c r="AM2257" i="2"/>
  <c r="AM2258" i="2"/>
  <c r="AM2259" i="2"/>
  <c r="AM2260" i="2"/>
  <c r="AM2261" i="2"/>
  <c r="AM2262" i="2"/>
  <c r="AM2263" i="2"/>
  <c r="AM2264" i="2"/>
  <c r="AM2265" i="2"/>
  <c r="AM2266" i="2"/>
  <c r="AM2267" i="2"/>
  <c r="AM2268" i="2"/>
  <c r="AM2269" i="2"/>
  <c r="AM2270" i="2"/>
  <c r="AM2271" i="2"/>
  <c r="AM2272" i="2"/>
  <c r="AM2273" i="2"/>
  <c r="AM2274" i="2"/>
  <c r="AM2275" i="2"/>
  <c r="AM2276" i="2"/>
  <c r="AM2277" i="2"/>
  <c r="AM2278" i="2"/>
  <c r="AM2279" i="2"/>
  <c r="AM2280" i="2"/>
  <c r="AM2281" i="2"/>
  <c r="AM2282" i="2"/>
  <c r="AM2283" i="2"/>
  <c r="AM2284" i="2"/>
  <c r="AM2285" i="2"/>
  <c r="AM2286" i="2"/>
  <c r="AM2287" i="2"/>
  <c r="AM2288" i="2"/>
  <c r="AM2289" i="2"/>
  <c r="AM2290" i="2"/>
  <c r="AM2291" i="2"/>
  <c r="AM2292" i="2"/>
  <c r="AM2293" i="2"/>
  <c r="AM2294" i="2"/>
  <c r="AM2295" i="2"/>
  <c r="AM2296" i="2"/>
  <c r="AM2297" i="2"/>
  <c r="AM2298" i="2"/>
  <c r="AM2299" i="2"/>
  <c r="AM2300" i="2"/>
  <c r="AM2301" i="2"/>
  <c r="AM2302" i="2"/>
  <c r="AM2303" i="2"/>
  <c r="AM2304" i="2"/>
  <c r="AM2305" i="2"/>
  <c r="AM2306" i="2"/>
  <c r="AM2307" i="2"/>
  <c r="AM2308" i="2"/>
  <c r="AM2309" i="2"/>
  <c r="AM2310" i="2"/>
  <c r="AM2311" i="2"/>
  <c r="AM2312" i="2"/>
  <c r="AM2313" i="2"/>
  <c r="AM2314" i="2"/>
  <c r="AM2315" i="2"/>
  <c r="AM2316" i="2"/>
  <c r="AM2317" i="2"/>
  <c r="AM2318" i="2"/>
  <c r="AM2319" i="2"/>
  <c r="AM2320" i="2"/>
  <c r="AM2321" i="2"/>
  <c r="AM2322" i="2"/>
  <c r="AM2323" i="2"/>
  <c r="AM2324" i="2"/>
  <c r="AM2325" i="2"/>
  <c r="AM2326" i="2"/>
  <c r="AM2327" i="2"/>
  <c r="AM2328" i="2"/>
  <c r="AM2329" i="2"/>
  <c r="AM2330" i="2"/>
  <c r="AM2331" i="2"/>
  <c r="AM2332" i="2"/>
  <c r="AM2333" i="2"/>
  <c r="AM2334" i="2"/>
  <c r="AM2335" i="2"/>
  <c r="AM2336" i="2"/>
  <c r="AM2337" i="2"/>
  <c r="AM2338" i="2"/>
  <c r="AM2339" i="2"/>
  <c r="AM2340" i="2"/>
  <c r="AM2341" i="2"/>
  <c r="AM2342" i="2"/>
  <c r="AM2343" i="2"/>
  <c r="AM2344" i="2"/>
  <c r="AM2345" i="2"/>
  <c r="AM2346" i="2"/>
  <c r="AM2347" i="2"/>
  <c r="AM2348" i="2"/>
  <c r="AM2349" i="2"/>
  <c r="AM2350" i="2"/>
  <c r="AM2351" i="2"/>
  <c r="AM2352" i="2"/>
  <c r="AM2353" i="2"/>
  <c r="AM2354" i="2"/>
  <c r="AM2355" i="2"/>
  <c r="AM2356" i="2"/>
  <c r="AM2357" i="2"/>
  <c r="AM2358" i="2"/>
  <c r="AM2359" i="2"/>
  <c r="AM2360" i="2"/>
  <c r="AM2361" i="2"/>
  <c r="AM2362" i="2"/>
  <c r="AM2363" i="2"/>
  <c r="AM2364" i="2"/>
  <c r="AM2365" i="2"/>
  <c r="AM2366" i="2"/>
  <c r="AM2367" i="2"/>
  <c r="AM2368" i="2"/>
  <c r="AM2369" i="2"/>
  <c r="AM2370" i="2"/>
  <c r="AM2371" i="2"/>
  <c r="AM2372" i="2"/>
  <c r="AM2373" i="2"/>
  <c r="AM2374" i="2"/>
  <c r="AM2375" i="2"/>
  <c r="AM2376" i="2"/>
  <c r="AM2377" i="2"/>
  <c r="AM2378" i="2"/>
  <c r="AM2379" i="2"/>
  <c r="AM2380" i="2"/>
  <c r="AM2381" i="2"/>
  <c r="AM2382" i="2"/>
  <c r="AM2383" i="2"/>
  <c r="AM2384" i="2"/>
  <c r="AM2385" i="2"/>
  <c r="AM2386" i="2"/>
  <c r="AM2387" i="2"/>
  <c r="AM2388" i="2"/>
  <c r="AM2389" i="2"/>
  <c r="AM2390" i="2"/>
  <c r="AM2391" i="2"/>
  <c r="AM2392" i="2"/>
  <c r="AM2393" i="2"/>
  <c r="AM2394" i="2"/>
  <c r="AM2395" i="2"/>
  <c r="AM2396" i="2"/>
  <c r="AM2397" i="2"/>
  <c r="AM2398" i="2"/>
  <c r="AM2399" i="2"/>
  <c r="AM2400" i="2"/>
  <c r="AM2401" i="2"/>
  <c r="AM2402" i="2"/>
  <c r="AM2403" i="2"/>
  <c r="AM2404" i="2"/>
  <c r="AM2405" i="2"/>
  <c r="AM2406" i="2"/>
  <c r="AM2407" i="2"/>
  <c r="AM2408" i="2"/>
  <c r="AM2409" i="2"/>
  <c r="AM2410" i="2"/>
  <c r="AM2411" i="2"/>
  <c r="AM2412" i="2"/>
  <c r="AM2413" i="2"/>
  <c r="AM2414" i="2"/>
  <c r="AM2415" i="2"/>
  <c r="AM2416" i="2"/>
  <c r="AM2417" i="2"/>
  <c r="AM2418" i="2"/>
  <c r="AM2419" i="2"/>
  <c r="AM2420" i="2"/>
  <c r="AM2421" i="2"/>
  <c r="AM2422" i="2"/>
  <c r="AM2423" i="2"/>
  <c r="AM2424" i="2"/>
  <c r="AM2425" i="2"/>
  <c r="AM2426" i="2"/>
  <c r="AM2427" i="2"/>
  <c r="AM2428" i="2"/>
  <c r="AM2429" i="2"/>
  <c r="AM2430" i="2"/>
  <c r="AM2431" i="2"/>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AM2560" i="2"/>
  <c r="AM2561" i="2"/>
  <c r="AM2562" i="2"/>
  <c r="AM2563" i="2"/>
  <c r="AM2564" i="2"/>
  <c r="AM2565" i="2"/>
  <c r="AM2566" i="2"/>
  <c r="AM2567" i="2"/>
  <c r="AM2568" i="2"/>
  <c r="AM2569" i="2"/>
  <c r="AM2570" i="2"/>
  <c r="AM2571" i="2"/>
  <c r="AM2572" i="2"/>
  <c r="AM2573" i="2"/>
  <c r="AM2574" i="2"/>
  <c r="AM2575" i="2"/>
  <c r="AM2576" i="2"/>
  <c r="AM2577" i="2"/>
  <c r="AM2578" i="2"/>
  <c r="AM2579" i="2"/>
  <c r="AM2580" i="2"/>
  <c r="AM2581" i="2"/>
  <c r="AM2582" i="2"/>
  <c r="AM2583" i="2"/>
  <c r="AM2584" i="2"/>
  <c r="AM2585" i="2"/>
  <c r="AM2586" i="2"/>
  <c r="AM2587" i="2"/>
  <c r="AM2588" i="2"/>
  <c r="AM2589" i="2"/>
  <c r="AM2590" i="2"/>
  <c r="AM2591" i="2"/>
  <c r="AM2592" i="2"/>
  <c r="AM2593" i="2"/>
  <c r="AM2594" i="2"/>
  <c r="AM2595" i="2"/>
  <c r="AM2596" i="2"/>
  <c r="AM2597" i="2"/>
  <c r="AM2598" i="2"/>
  <c r="AM2599" i="2"/>
  <c r="AM2600" i="2"/>
  <c r="AM2601" i="2"/>
  <c r="AM2602" i="2"/>
  <c r="AM2603" i="2"/>
  <c r="AM2604" i="2"/>
  <c r="AM2605" i="2"/>
  <c r="AM2606" i="2"/>
  <c r="AM2607" i="2"/>
  <c r="AM2608" i="2"/>
  <c r="AM2609" i="2"/>
  <c r="AM2610" i="2"/>
  <c r="AM2611" i="2"/>
  <c r="AM2612" i="2"/>
  <c r="AM2613" i="2"/>
  <c r="AM2614" i="2"/>
  <c r="AM2615" i="2"/>
  <c r="AM2616" i="2"/>
  <c r="AM2617" i="2"/>
  <c r="AM2618" i="2"/>
  <c r="AM2619" i="2"/>
  <c r="AM2620" i="2"/>
  <c r="AM2621" i="2"/>
  <c r="AM2622" i="2"/>
  <c r="AM2623" i="2"/>
  <c r="AM2624" i="2"/>
  <c r="AM2625" i="2"/>
  <c r="AM2626" i="2"/>
  <c r="AM2627" i="2"/>
  <c r="AM2628" i="2"/>
  <c r="AM2629" i="2"/>
  <c r="AM2630" i="2"/>
  <c r="AM2631" i="2"/>
  <c r="AM2632" i="2"/>
  <c r="AM2633" i="2"/>
  <c r="AM2634" i="2"/>
  <c r="AM2635" i="2"/>
  <c r="AM2636" i="2"/>
  <c r="AM2637" i="2"/>
  <c r="AM2638" i="2"/>
  <c r="AM2639" i="2"/>
  <c r="AM2717" i="2"/>
  <c r="AM2718" i="2"/>
  <c r="AM2719" i="2"/>
  <c r="AM2720" i="2"/>
  <c r="AM2721" i="2"/>
  <c r="AM2722" i="2"/>
  <c r="AM2723" i="2"/>
  <c r="AM2724" i="2"/>
  <c r="AM2725" i="2"/>
  <c r="AM2726" i="2"/>
  <c r="AM2727" i="2"/>
  <c r="AM2728" i="2"/>
  <c r="AM2729" i="2"/>
  <c r="AM2730" i="2"/>
  <c r="AM2731" i="2"/>
  <c r="AM2732" i="2"/>
  <c r="AM2733" i="2"/>
  <c r="AM2734" i="2"/>
  <c r="AM2735" i="2"/>
  <c r="AM2736" i="2"/>
  <c r="AM2737" i="2"/>
  <c r="AM2738" i="2"/>
  <c r="AM2739" i="2"/>
  <c r="AM2740" i="2"/>
  <c r="AM2741" i="2"/>
  <c r="AM3687" i="2"/>
  <c r="AM3688" i="2"/>
  <c r="AM3689" i="2"/>
  <c r="AM3690" i="2"/>
  <c r="AM3691" i="2"/>
  <c r="AM3692" i="2"/>
  <c r="AM3693" i="2"/>
  <c r="AM3694" i="2"/>
  <c r="AM3695" i="2"/>
  <c r="AM3696" i="2"/>
  <c r="AM3697" i="2"/>
  <c r="AM3698" i="2"/>
  <c r="AM3699" i="2"/>
  <c r="AM3700" i="2"/>
  <c r="AM3701" i="2"/>
  <c r="AM3702" i="2"/>
  <c r="AM3703" i="2"/>
  <c r="AM3704" i="2"/>
  <c r="AM3705" i="2"/>
  <c r="AM3706" i="2"/>
  <c r="AM3707" i="2"/>
  <c r="AM3708" i="2"/>
  <c r="AM3709" i="2"/>
  <c r="AM3710" i="2"/>
  <c r="AM3711" i="2"/>
  <c r="AM3712" i="2"/>
  <c r="AM3713" i="2"/>
  <c r="AM3714" i="2"/>
  <c r="AM3715" i="2"/>
  <c r="AM3716" i="2"/>
  <c r="AM3717" i="2"/>
  <c r="AM3718" i="2"/>
  <c r="AM3719" i="2"/>
  <c r="AM3720" i="2"/>
  <c r="AM3721" i="2"/>
  <c r="AM3722" i="2"/>
  <c r="AM3723" i="2"/>
  <c r="AM3724" i="2"/>
  <c r="AM3725" i="2"/>
  <c r="AM3726" i="2"/>
  <c r="AM3727" i="2"/>
  <c r="AM3728" i="2"/>
  <c r="AM3729" i="2"/>
  <c r="AM3730" i="2"/>
  <c r="AM3731" i="2"/>
  <c r="AM3732" i="2"/>
  <c r="AM3733" i="2"/>
  <c r="AM3734" i="2"/>
  <c r="AM3735" i="2"/>
  <c r="AM3736" i="2"/>
  <c r="AM3995" i="2"/>
  <c r="AM3996" i="2"/>
  <c r="AM3997" i="2"/>
  <c r="AM3998" i="2"/>
  <c r="AM4000" i="2"/>
  <c r="B27" i="4"/>
  <c r="B26" i="4"/>
  <c r="B25" i="4"/>
  <c r="B24" i="4"/>
  <c r="B19" i="4"/>
  <c r="B22" i="4"/>
  <c r="B21" i="4"/>
  <c r="B20" i="4"/>
  <c r="B17" i="4"/>
  <c r="B15" i="4"/>
  <c r="B16" i="4"/>
  <c r="E123" i="1"/>
  <c r="E114" i="1"/>
  <c r="E111" i="1"/>
  <c r="E52" i="1"/>
  <c r="E82" i="1"/>
  <c r="E94" i="1"/>
  <c r="E79" i="1"/>
  <c r="E48" i="1"/>
  <c r="E58" i="1"/>
  <c r="E40" i="1"/>
  <c r="E30" i="1"/>
  <c r="E16" i="1"/>
  <c r="E45" i="1"/>
  <c r="E32" i="1"/>
  <c r="E74" i="1"/>
  <c r="E29" i="1"/>
  <c r="E90" i="1"/>
  <c r="E38" i="1"/>
  <c r="E145" i="1"/>
  <c r="E137" i="1"/>
  <c r="E131" i="1"/>
  <c r="E110" i="1"/>
  <c r="E139" i="1"/>
  <c r="E135" i="1"/>
  <c r="E129" i="1"/>
  <c r="E14" i="1"/>
  <c r="E63" i="1"/>
  <c r="E49" i="1"/>
  <c r="E149" i="1"/>
  <c r="E93" i="1"/>
  <c r="E87" i="1"/>
  <c r="E143" i="1"/>
  <c r="E56" i="1"/>
  <c r="E115" i="1"/>
  <c r="E148" i="1"/>
  <c r="E125" i="1"/>
  <c r="E22" i="1"/>
  <c r="E107" i="1"/>
  <c r="E62" i="1"/>
  <c r="E84" i="1"/>
  <c r="E42" i="1"/>
  <c r="E60" i="1"/>
  <c r="E71" i="1"/>
  <c r="E134" i="1"/>
  <c r="E150" i="1"/>
  <c r="E121" i="1"/>
  <c r="E18" i="1"/>
  <c r="E118" i="1"/>
  <c r="E100" i="1"/>
  <c r="E21" i="1"/>
  <c r="E147" i="1"/>
  <c r="E15" i="1"/>
  <c r="E91" i="1"/>
  <c r="E54" i="1"/>
  <c r="E47" i="1"/>
  <c r="E68" i="1"/>
  <c r="E36" i="1"/>
  <c r="E97" i="1"/>
  <c r="E61" i="1"/>
  <c r="E39" i="1"/>
  <c r="E67" i="1"/>
  <c r="E70" i="1"/>
  <c r="E11" i="1"/>
  <c r="E23" i="1"/>
  <c r="E31" i="1"/>
  <c r="E127" i="1"/>
  <c r="E122" i="1"/>
  <c r="E102" i="1"/>
  <c r="E80" i="1"/>
  <c r="E92" i="1"/>
  <c r="E24" i="1"/>
  <c r="E136" i="1"/>
  <c r="E85" i="1"/>
  <c r="E53" i="1"/>
  <c r="E141" i="1"/>
  <c r="E65" i="1"/>
  <c r="E119" i="1"/>
  <c r="E20" i="1"/>
  <c r="E25" i="1"/>
  <c r="E89" i="1"/>
  <c r="E19" i="1"/>
  <c r="E41" i="1"/>
  <c r="E57" i="1"/>
  <c r="E76" i="1"/>
  <c r="E12" i="1"/>
  <c r="E133" i="1"/>
  <c r="E75" i="1"/>
  <c r="E98" i="1"/>
  <c r="E101" i="1"/>
  <c r="E26" i="1"/>
  <c r="E140" i="1"/>
  <c r="E124" i="1"/>
  <c r="E73" i="1"/>
  <c r="E55" i="1"/>
  <c r="E108" i="1"/>
  <c r="E35" i="1"/>
  <c r="E130" i="1"/>
  <c r="E106" i="1"/>
  <c r="E144" i="1"/>
  <c r="E117" i="1"/>
  <c r="E132" i="1"/>
  <c r="E43" i="1"/>
  <c r="E51" i="1"/>
  <c r="E77" i="1"/>
  <c r="E126" i="1"/>
  <c r="E37" i="1"/>
  <c r="E138" i="1"/>
  <c r="E104" i="1"/>
  <c r="E146" i="1"/>
  <c r="E99" i="1"/>
  <c r="E128" i="1"/>
  <c r="E83" i="1"/>
  <c r="E59" i="1"/>
  <c r="E103" i="1"/>
  <c r="E34" i="1"/>
  <c r="E66" i="1"/>
  <c r="E17" i="1"/>
  <c r="E44" i="1"/>
  <c r="E81" i="1"/>
  <c r="E69" i="1"/>
  <c r="E96" i="1"/>
  <c r="E109" i="1"/>
  <c r="E72" i="1"/>
  <c r="E116" i="1"/>
  <c r="E142" i="1"/>
  <c r="E33" i="1"/>
  <c r="E86" i="1"/>
  <c r="E113" i="1"/>
  <c r="E46" i="1"/>
  <c r="E120" i="1"/>
  <c r="E88" i="1"/>
  <c r="E105" i="1"/>
  <c r="E64" i="1"/>
  <c r="E27" i="1"/>
  <c r="E112" i="1"/>
  <c r="E50" i="1"/>
  <c r="E28" i="1"/>
  <c r="E95" i="1"/>
  <c r="E13" i="1"/>
  <c r="E78" i="1"/>
  <c r="AE11" i="2" l="1"/>
  <c r="AE2203" i="2"/>
  <c r="AE2195" i="2"/>
  <c r="AE2187" i="2"/>
  <c r="AE2179" i="2"/>
  <c r="AE2171" i="2"/>
  <c r="AE2163" i="2"/>
  <c r="AE2155" i="2"/>
  <c r="AE2147" i="2"/>
  <c r="AE2139" i="2"/>
  <c r="AE2131" i="2"/>
  <c r="AE2123" i="2"/>
  <c r="AE2115" i="2"/>
  <c r="AE2107" i="2"/>
  <c r="AE2099" i="2"/>
  <c r="AE322" i="2"/>
  <c r="AE314" i="2"/>
  <c r="AE306" i="2"/>
  <c r="AE298" i="2"/>
  <c r="AE290" i="2"/>
  <c r="AE282" i="2"/>
  <c r="AE274" i="2"/>
  <c r="AE266" i="2"/>
  <c r="AE258" i="2"/>
  <c r="AE250" i="2"/>
  <c r="AE242" i="2"/>
  <c r="AE234" i="2"/>
  <c r="AE226" i="2"/>
  <c r="AE218" i="2"/>
  <c r="AE210" i="2"/>
  <c r="AE202" i="2"/>
  <c r="AE194" i="2"/>
  <c r="AE186" i="2"/>
  <c r="AE178" i="2"/>
  <c r="AE170" i="2"/>
  <c r="AE162" i="2"/>
  <c r="AE154" i="2"/>
  <c r="AE146" i="2"/>
  <c r="AE138" i="2"/>
  <c r="AE130" i="2"/>
  <c r="AE122" i="2"/>
  <c r="AE114" i="2"/>
  <c r="AE98" i="2"/>
  <c r="AE90" i="2"/>
  <c r="AE10" i="2"/>
  <c r="AE74" i="2"/>
  <c r="AE66" i="2"/>
  <c r="AE58" i="2"/>
  <c r="AE50" i="2"/>
  <c r="AE42" i="2"/>
  <c r="AE34" i="2"/>
  <c r="AE26" i="2"/>
  <c r="AE18" i="2"/>
  <c r="AN3740" i="2"/>
  <c r="AN3748" i="2"/>
  <c r="AN3756" i="2"/>
  <c r="AN3764" i="2"/>
  <c r="AN3772" i="2"/>
  <c r="AN3780" i="2"/>
  <c r="AN3788" i="2"/>
  <c r="AN3796" i="2"/>
  <c r="AN3804" i="2"/>
  <c r="AN3812" i="2"/>
  <c r="AN3820" i="2"/>
  <c r="AN3828" i="2"/>
  <c r="AN3836" i="2"/>
  <c r="AN3844" i="2"/>
  <c r="AN3852" i="2"/>
  <c r="AN3860" i="2"/>
  <c r="AN3868" i="2"/>
  <c r="AN3876" i="2"/>
  <c r="AN3884" i="2"/>
  <c r="AN3892" i="2"/>
  <c r="AN3900" i="2"/>
  <c r="AN3908" i="2"/>
  <c r="AN3916" i="2"/>
  <c r="AN3924" i="2"/>
  <c r="AN3932" i="2"/>
  <c r="AN3940" i="2"/>
  <c r="AN3948" i="2"/>
  <c r="AN3956" i="2"/>
  <c r="AN3964" i="2"/>
  <c r="AN3972" i="2"/>
  <c r="AN3980" i="2"/>
  <c r="AN3743" i="2"/>
  <c r="AN3751" i="2"/>
  <c r="AN3759" i="2"/>
  <c r="AN3767" i="2"/>
  <c r="AN3775" i="2"/>
  <c r="AN3783" i="2"/>
  <c r="AN3791" i="2"/>
  <c r="AN3799" i="2"/>
  <c r="AN3807" i="2"/>
  <c r="AN3815" i="2"/>
  <c r="AN3823" i="2"/>
  <c r="AN3831" i="2"/>
  <c r="AN3839" i="2"/>
  <c r="AN3847" i="2"/>
  <c r="AN3855" i="2"/>
  <c r="AN3863" i="2"/>
  <c r="AN3871" i="2"/>
  <c r="AN3879" i="2"/>
  <c r="AN3887" i="2"/>
  <c r="AN3895" i="2"/>
  <c r="AN3903" i="2"/>
  <c r="AN3911" i="2"/>
  <c r="AN3919" i="2"/>
  <c r="AN3927" i="2"/>
  <c r="AN3935" i="2"/>
  <c r="AN3943" i="2"/>
  <c r="AN3951" i="2"/>
  <c r="AN3959" i="2"/>
  <c r="AN3967" i="2"/>
  <c r="AN3975" i="2"/>
  <c r="AN3983" i="2"/>
  <c r="AN3991" i="2"/>
  <c r="AN3746" i="2"/>
  <c r="AN3757" i="2"/>
  <c r="AN3768" i="2"/>
  <c r="AN3778" i="2"/>
  <c r="AN3789" i="2"/>
  <c r="AN3800" i="2"/>
  <c r="AN3810" i="2"/>
  <c r="AN3821" i="2"/>
  <c r="AN3832" i="2"/>
  <c r="AN3842" i="2"/>
  <c r="AN3853" i="2"/>
  <c r="AN3864" i="2"/>
  <c r="AN3874" i="2"/>
  <c r="AN3885" i="2"/>
  <c r="AN3896" i="2"/>
  <c r="AN3906" i="2"/>
  <c r="AN3917" i="2"/>
  <c r="AN3928" i="2"/>
  <c r="AN3938" i="2"/>
  <c r="AN3949" i="2"/>
  <c r="AN3960" i="2"/>
  <c r="AN3970" i="2"/>
  <c r="AN3981" i="2"/>
  <c r="AN3990" i="2"/>
  <c r="AN3737" i="2"/>
  <c r="AN3747" i="2"/>
  <c r="AN3758" i="2"/>
  <c r="AN3769" i="2"/>
  <c r="AN3779" i="2"/>
  <c r="AN3790" i="2"/>
  <c r="AN3801" i="2"/>
  <c r="AN3811" i="2"/>
  <c r="AN3822" i="2"/>
  <c r="AN3833" i="2"/>
  <c r="AN3843" i="2"/>
  <c r="AN3854" i="2"/>
  <c r="AN3865" i="2"/>
  <c r="AN3875" i="2"/>
  <c r="AN3886" i="2"/>
  <c r="AN3897" i="2"/>
  <c r="AN3907" i="2"/>
  <c r="AN3918" i="2"/>
  <c r="AN3929" i="2"/>
  <c r="AN3939" i="2"/>
  <c r="AN3950" i="2"/>
  <c r="AN3961" i="2"/>
  <c r="AN3971" i="2"/>
  <c r="AN3982" i="2"/>
  <c r="AN3992" i="2"/>
  <c r="AN3738" i="2"/>
  <c r="AN3749" i="2"/>
  <c r="AN3760" i="2"/>
  <c r="AN3770" i="2"/>
  <c r="AN3781" i="2"/>
  <c r="AN3792" i="2"/>
  <c r="AN3802" i="2"/>
  <c r="AN3813" i="2"/>
  <c r="AN3824" i="2"/>
  <c r="AN3834" i="2"/>
  <c r="AN3845" i="2"/>
  <c r="AN3856" i="2"/>
  <c r="AN3866" i="2"/>
  <c r="AN3877" i="2"/>
  <c r="AN3888" i="2"/>
  <c r="AN3898" i="2"/>
  <c r="AN3909" i="2"/>
  <c r="AN3920" i="2"/>
  <c r="AN3930" i="2"/>
  <c r="AN3941" i="2"/>
  <c r="AN3952" i="2"/>
  <c r="AN3962" i="2"/>
  <c r="AN3973" i="2"/>
  <c r="AN3984" i="2"/>
  <c r="AN3993" i="2"/>
  <c r="AN3739" i="2"/>
  <c r="AN3750" i="2"/>
  <c r="AN3761" i="2"/>
  <c r="AN3771" i="2"/>
  <c r="AN3782" i="2"/>
  <c r="AN3793" i="2"/>
  <c r="AN3803" i="2"/>
  <c r="AN3814" i="2"/>
  <c r="AN3825" i="2"/>
  <c r="AN3835" i="2"/>
  <c r="AN3846" i="2"/>
  <c r="AN3857" i="2"/>
  <c r="AN3867" i="2"/>
  <c r="AN3878" i="2"/>
  <c r="AN3889" i="2"/>
  <c r="AN3899" i="2"/>
  <c r="AN3910" i="2"/>
  <c r="AN3921" i="2"/>
  <c r="AN3931" i="2"/>
  <c r="AN3942" i="2"/>
  <c r="AN3953" i="2"/>
  <c r="AN3963" i="2"/>
  <c r="AN3974" i="2"/>
  <c r="AN3985" i="2"/>
  <c r="AN3994" i="2"/>
  <c r="AN3741" i="2"/>
  <c r="AN3752" i="2"/>
  <c r="AN3762" i="2"/>
  <c r="AN3773" i="2"/>
  <c r="AN3784" i="2"/>
  <c r="AN3794" i="2"/>
  <c r="AN3805" i="2"/>
  <c r="AN3816" i="2"/>
  <c r="AN3826" i="2"/>
  <c r="AN3837" i="2"/>
  <c r="AN3848" i="2"/>
  <c r="AN3858" i="2"/>
  <c r="AN3869" i="2"/>
  <c r="AN3880" i="2"/>
  <c r="AN3890" i="2"/>
  <c r="AN3901" i="2"/>
  <c r="AN3912" i="2"/>
  <c r="AN3922" i="2"/>
  <c r="AN3933" i="2"/>
  <c r="AN3944" i="2"/>
  <c r="AN3954" i="2"/>
  <c r="AN3965" i="2"/>
  <c r="AN3976" i="2"/>
  <c r="AN3986" i="2"/>
  <c r="AN3742" i="2"/>
  <c r="AN3753" i="2"/>
  <c r="AN3763" i="2"/>
  <c r="AN3774" i="2"/>
  <c r="AN3785" i="2"/>
  <c r="AN3795" i="2"/>
  <c r="AN3806" i="2"/>
  <c r="AN3817" i="2"/>
  <c r="AN3827" i="2"/>
  <c r="AN3838" i="2"/>
  <c r="AN3849" i="2"/>
  <c r="AN3859" i="2"/>
  <c r="AN3870" i="2"/>
  <c r="AN3881" i="2"/>
  <c r="AN3891" i="2"/>
  <c r="AN3902" i="2"/>
  <c r="AN3913" i="2"/>
  <c r="AN3923" i="2"/>
  <c r="AN3934" i="2"/>
  <c r="AN3945" i="2"/>
  <c r="AN3955" i="2"/>
  <c r="AN3966" i="2"/>
  <c r="AN3977" i="2"/>
  <c r="AN3987" i="2"/>
  <c r="AN3744" i="2"/>
  <c r="AN3754" i="2"/>
  <c r="AN3765" i="2"/>
  <c r="AN3776" i="2"/>
  <c r="AN3786" i="2"/>
  <c r="AN3797" i="2"/>
  <c r="AN3808" i="2"/>
  <c r="AN3818" i="2"/>
  <c r="AN3829" i="2"/>
  <c r="AN3840" i="2"/>
  <c r="AN3850" i="2"/>
  <c r="AN3861" i="2"/>
  <c r="AN3872" i="2"/>
  <c r="AN3882" i="2"/>
  <c r="AN3893" i="2"/>
  <c r="AN3904" i="2"/>
  <c r="AN3914" i="2"/>
  <c r="AN3925" i="2"/>
  <c r="AN3936" i="2"/>
  <c r="AN3946" i="2"/>
  <c r="AN3957" i="2"/>
  <c r="AN3968" i="2"/>
  <c r="AN3978" i="2"/>
  <c r="AN3988" i="2"/>
  <c r="AN3745" i="2"/>
  <c r="AN3755" i="2"/>
  <c r="AN3766" i="2"/>
  <c r="AN3777" i="2"/>
  <c r="AN3787" i="2"/>
  <c r="AN3798" i="2"/>
  <c r="AN3809" i="2"/>
  <c r="AN3819" i="2"/>
  <c r="AN3830" i="2"/>
  <c r="AN3841" i="2"/>
  <c r="AN3851" i="2"/>
  <c r="AN3862" i="2"/>
  <c r="AN3873" i="2"/>
  <c r="AN3883" i="2"/>
  <c r="AN3894" i="2"/>
  <c r="AN3905" i="2"/>
  <c r="AN3915" i="2"/>
  <c r="AN3926" i="2"/>
  <c r="AN3937" i="2"/>
  <c r="AN3947" i="2"/>
  <c r="AN3958" i="2"/>
  <c r="AN3969" i="2"/>
  <c r="AN3979" i="2"/>
  <c r="AN3989" i="2"/>
  <c r="AN341" i="2"/>
  <c r="AN349" i="2"/>
  <c r="AN357" i="2"/>
  <c r="AN365" i="2"/>
  <c r="AN373" i="2"/>
  <c r="AN381" i="2"/>
  <c r="AN389" i="2"/>
  <c r="AN397" i="2"/>
  <c r="AN405" i="2"/>
  <c r="AN413" i="2"/>
  <c r="AN421" i="2"/>
  <c r="AN429" i="2"/>
  <c r="AN437" i="2"/>
  <c r="AN445" i="2"/>
  <c r="AN453" i="2"/>
  <c r="AN461" i="2"/>
  <c r="AN469" i="2"/>
  <c r="AN477" i="2"/>
  <c r="AN485" i="2"/>
  <c r="AN493" i="2"/>
  <c r="AN501" i="2"/>
  <c r="AN509" i="2"/>
  <c r="AN517" i="2"/>
  <c r="AN525" i="2"/>
  <c r="AN533" i="2"/>
  <c r="AN541" i="2"/>
  <c r="AN549" i="2"/>
  <c r="AN557" i="2"/>
  <c r="AN565" i="2"/>
  <c r="AN573" i="2"/>
  <c r="AN581" i="2"/>
  <c r="AN589" i="2"/>
  <c r="AN597" i="2"/>
  <c r="AN605" i="2"/>
  <c r="AN613" i="2"/>
  <c r="AN621" i="2"/>
  <c r="AN629" i="2"/>
  <c r="AN637" i="2"/>
  <c r="AN645" i="2"/>
  <c r="AN653" i="2"/>
  <c r="AN661" i="2"/>
  <c r="AN669" i="2"/>
  <c r="AN677" i="2"/>
  <c r="AN685" i="2"/>
  <c r="AN693" i="2"/>
  <c r="AN701" i="2"/>
  <c r="AN709" i="2"/>
  <c r="AN717" i="2"/>
  <c r="AN725" i="2"/>
  <c r="AN733" i="2"/>
  <c r="AN741" i="2"/>
  <c r="AN749" i="2"/>
  <c r="AN757" i="2"/>
  <c r="AN765" i="2"/>
  <c r="AN773" i="2"/>
  <c r="AN781" i="2"/>
  <c r="AN789" i="2"/>
  <c r="AN797" i="2"/>
  <c r="AN805" i="2"/>
  <c r="AN813" i="2"/>
  <c r="AN821" i="2"/>
  <c r="AN829" i="2"/>
  <c r="AN837" i="2"/>
  <c r="AN845" i="2"/>
  <c r="AN853" i="2"/>
  <c r="AN861" i="2"/>
  <c r="AN869" i="2"/>
  <c r="AN877" i="2"/>
  <c r="AN885" i="2"/>
  <c r="AN893" i="2"/>
  <c r="AN901" i="2"/>
  <c r="AN909" i="2"/>
  <c r="AN917" i="2"/>
  <c r="AN925" i="2"/>
  <c r="AN933" i="2"/>
  <c r="AN941" i="2"/>
  <c r="AN949" i="2"/>
  <c r="AN957" i="2"/>
  <c r="AN965" i="2"/>
  <c r="AN973" i="2"/>
  <c r="AN981" i="2"/>
  <c r="AN989" i="2"/>
  <c r="AN997" i="2"/>
  <c r="AN1005" i="2"/>
  <c r="AN1013" i="2"/>
  <c r="AN1021" i="2"/>
  <c r="AN1029" i="2"/>
  <c r="AN1037" i="2"/>
  <c r="AN1045" i="2"/>
  <c r="AN1053" i="2"/>
  <c r="AN1061" i="2"/>
  <c r="AN1069" i="2"/>
  <c r="AN1077" i="2"/>
  <c r="AN1085" i="2"/>
  <c r="AN1093" i="2"/>
  <c r="AN1101" i="2"/>
  <c r="AN1109" i="2"/>
  <c r="AN1117" i="2"/>
  <c r="AN1125" i="2"/>
  <c r="AN1133" i="2"/>
  <c r="AN1141" i="2"/>
  <c r="AN1149" i="2"/>
  <c r="AN1157" i="2"/>
  <c r="AN1165" i="2"/>
  <c r="AN1173" i="2"/>
  <c r="AN1181" i="2"/>
  <c r="AN1189" i="2"/>
  <c r="AN1197" i="2"/>
  <c r="AN1205" i="2"/>
  <c r="AN1213" i="2"/>
  <c r="AN1221" i="2"/>
  <c r="AN1229" i="2"/>
  <c r="AN1237" i="2"/>
  <c r="AN1245" i="2"/>
  <c r="AN1253" i="2"/>
  <c r="AN1261" i="2"/>
  <c r="AN1269" i="2"/>
  <c r="AN1277" i="2"/>
  <c r="AN1285" i="2"/>
  <c r="AN1293" i="2"/>
  <c r="AN1301" i="2"/>
  <c r="AN1309" i="2"/>
  <c r="AN1317" i="2"/>
  <c r="AN1325" i="2"/>
  <c r="AN1333" i="2"/>
  <c r="AN1341" i="2"/>
  <c r="AN1349" i="2"/>
  <c r="AN1357" i="2"/>
  <c r="AN1365" i="2"/>
  <c r="AN1373" i="2"/>
  <c r="AN1381" i="2"/>
  <c r="AN1389" i="2"/>
  <c r="AN1397" i="2"/>
  <c r="AN1405" i="2"/>
  <c r="AN1413" i="2"/>
  <c r="AN1421" i="2"/>
  <c r="AN1429" i="2"/>
  <c r="AN1437" i="2"/>
  <c r="AN1445" i="2"/>
  <c r="AN1453" i="2"/>
  <c r="AN1461" i="2"/>
  <c r="AN1469" i="2"/>
  <c r="AN1477" i="2"/>
  <c r="AN1485" i="2"/>
  <c r="AN1493" i="2"/>
  <c r="AN1501" i="2"/>
  <c r="AN1509" i="2"/>
  <c r="AN1517" i="2"/>
  <c r="AN1525" i="2"/>
  <c r="AN1533" i="2"/>
  <c r="AN1541" i="2"/>
  <c r="AN1549" i="2"/>
  <c r="AN1557" i="2"/>
  <c r="AN1565" i="2"/>
  <c r="AN1573" i="2"/>
  <c r="AN1581" i="2"/>
  <c r="AN1589" i="2"/>
  <c r="AN1597" i="2"/>
  <c r="AN1605" i="2"/>
  <c r="AN1613" i="2"/>
  <c r="AN1621" i="2"/>
  <c r="AN1629" i="2"/>
  <c r="AN1637" i="2"/>
  <c r="AN1645" i="2"/>
  <c r="AN1653" i="2"/>
  <c r="AN1661" i="2"/>
  <c r="AN1669" i="2"/>
  <c r="AN1677" i="2"/>
  <c r="AN1685" i="2"/>
  <c r="AN1693" i="2"/>
  <c r="AN1701" i="2"/>
  <c r="AN1709" i="2"/>
  <c r="AN1717" i="2"/>
  <c r="AN1725" i="2"/>
  <c r="AN1733" i="2"/>
  <c r="AN1741" i="2"/>
  <c r="AN1749" i="2"/>
  <c r="AN1757" i="2"/>
  <c r="AN1765" i="2"/>
  <c r="AN1773" i="2"/>
  <c r="AN1781" i="2"/>
  <c r="AN1789" i="2"/>
  <c r="AN1797" i="2"/>
  <c r="AN1805" i="2"/>
  <c r="AN1813" i="2"/>
  <c r="AN1821" i="2"/>
  <c r="AN1829" i="2"/>
  <c r="AN1837" i="2"/>
  <c r="AN1845" i="2"/>
  <c r="AN1853" i="2"/>
  <c r="AN1861" i="2"/>
  <c r="AN1869" i="2"/>
  <c r="AN1877" i="2"/>
  <c r="AN1885" i="2"/>
  <c r="AN1893" i="2"/>
  <c r="AN1901" i="2"/>
  <c r="AN1909" i="2"/>
  <c r="AN1917" i="2"/>
  <c r="AN1925" i="2"/>
  <c r="AN1933" i="2"/>
  <c r="AN1941" i="2"/>
  <c r="AN1949" i="2"/>
  <c r="AN1957" i="2"/>
  <c r="AN1965" i="2"/>
  <c r="AN1973" i="2"/>
  <c r="AN1981" i="2"/>
  <c r="AN1989" i="2"/>
  <c r="AN1997" i="2"/>
  <c r="AN2005" i="2"/>
  <c r="AN2013" i="2"/>
  <c r="AN2021" i="2"/>
  <c r="AN2029" i="2"/>
  <c r="AN2037" i="2"/>
  <c r="AN2045" i="2"/>
  <c r="AN342" i="2"/>
  <c r="AN350" i="2"/>
  <c r="AN358" i="2"/>
  <c r="AN366" i="2"/>
  <c r="AN374" i="2"/>
  <c r="AN382" i="2"/>
  <c r="AN390" i="2"/>
  <c r="AN398" i="2"/>
  <c r="AN406" i="2"/>
  <c r="AN414" i="2"/>
  <c r="AN422" i="2"/>
  <c r="AN430" i="2"/>
  <c r="AN438" i="2"/>
  <c r="AN446" i="2"/>
  <c r="AN454" i="2"/>
  <c r="AN462" i="2"/>
  <c r="AN470" i="2"/>
  <c r="AN478" i="2"/>
  <c r="AN486" i="2"/>
  <c r="AN494" i="2"/>
  <c r="AN502" i="2"/>
  <c r="AN510" i="2"/>
  <c r="AN518" i="2"/>
  <c r="AN526" i="2"/>
  <c r="AN534" i="2"/>
  <c r="AN542" i="2"/>
  <c r="AN550" i="2"/>
  <c r="AN558" i="2"/>
  <c r="AN566" i="2"/>
  <c r="AN574" i="2"/>
  <c r="AN582" i="2"/>
  <c r="AN590" i="2"/>
  <c r="AN598" i="2"/>
  <c r="AN606" i="2"/>
  <c r="AN614" i="2"/>
  <c r="AN622" i="2"/>
  <c r="AN630" i="2"/>
  <c r="AN638" i="2"/>
  <c r="AN646" i="2"/>
  <c r="AN654" i="2"/>
  <c r="AN662" i="2"/>
  <c r="AN670" i="2"/>
  <c r="AN678" i="2"/>
  <c r="AN686" i="2"/>
  <c r="AN694" i="2"/>
  <c r="AN344" i="2"/>
  <c r="AN352" i="2"/>
  <c r="AN360" i="2"/>
  <c r="AN368" i="2"/>
  <c r="AN376" i="2"/>
  <c r="AN384" i="2"/>
  <c r="AN392" i="2"/>
  <c r="AN400" i="2"/>
  <c r="AN408" i="2"/>
  <c r="AN416" i="2"/>
  <c r="AN424" i="2"/>
  <c r="AN432" i="2"/>
  <c r="AN440" i="2"/>
  <c r="AN448" i="2"/>
  <c r="AN456" i="2"/>
  <c r="AN464" i="2"/>
  <c r="AN472" i="2"/>
  <c r="AN480" i="2"/>
  <c r="AN488" i="2"/>
  <c r="AN496" i="2"/>
  <c r="AN504" i="2"/>
  <c r="AN512" i="2"/>
  <c r="AN520" i="2"/>
  <c r="AN528" i="2"/>
  <c r="AN536" i="2"/>
  <c r="AN544" i="2"/>
  <c r="AN552" i="2"/>
  <c r="AN560" i="2"/>
  <c r="AN568" i="2"/>
  <c r="AN576" i="2"/>
  <c r="AN584" i="2"/>
  <c r="AN592" i="2"/>
  <c r="AN600" i="2"/>
  <c r="AN608" i="2"/>
  <c r="AN616" i="2"/>
  <c r="AN624" i="2"/>
  <c r="AN632" i="2"/>
  <c r="AN640" i="2"/>
  <c r="AN648" i="2"/>
  <c r="AN656" i="2"/>
  <c r="AN664" i="2"/>
  <c r="AN672" i="2"/>
  <c r="AN680" i="2"/>
  <c r="AN688" i="2"/>
  <c r="AN696" i="2"/>
  <c r="AN704" i="2"/>
  <c r="AN712" i="2"/>
  <c r="AN720" i="2"/>
  <c r="AN728" i="2"/>
  <c r="AN736" i="2"/>
  <c r="AN744" i="2"/>
  <c r="AN752" i="2"/>
  <c r="AN760" i="2"/>
  <c r="AN768" i="2"/>
  <c r="AN776" i="2"/>
  <c r="AN784" i="2"/>
  <c r="AN792" i="2"/>
  <c r="AN800" i="2"/>
  <c r="AN808" i="2"/>
  <c r="AN816" i="2"/>
  <c r="AN824" i="2"/>
  <c r="AN832" i="2"/>
  <c r="AN840" i="2"/>
  <c r="AN848" i="2"/>
  <c r="AN856" i="2"/>
  <c r="AN864" i="2"/>
  <c r="AN872" i="2"/>
  <c r="AN880" i="2"/>
  <c r="AN888" i="2"/>
  <c r="AN896" i="2"/>
  <c r="AN904" i="2"/>
  <c r="AN912" i="2"/>
  <c r="AN920" i="2"/>
  <c r="AN928" i="2"/>
  <c r="AN936" i="2"/>
  <c r="AN944" i="2"/>
  <c r="AN952" i="2"/>
  <c r="AN960" i="2"/>
  <c r="AN968" i="2"/>
  <c r="AN976" i="2"/>
  <c r="AN984" i="2"/>
  <c r="AN992" i="2"/>
  <c r="AN1000" i="2"/>
  <c r="AN1008" i="2"/>
  <c r="AN1016" i="2"/>
  <c r="AN1024" i="2"/>
  <c r="AN1032" i="2"/>
  <c r="AN1040" i="2"/>
  <c r="AN1048" i="2"/>
  <c r="AN1056" i="2"/>
  <c r="AN1064" i="2"/>
  <c r="AN1072" i="2"/>
  <c r="AN1080" i="2"/>
  <c r="AN1088" i="2"/>
  <c r="AN1096" i="2"/>
  <c r="AN1104" i="2"/>
  <c r="AN1112" i="2"/>
  <c r="AN1120" i="2"/>
  <c r="AN1128" i="2"/>
  <c r="AN1136" i="2"/>
  <c r="AN1144" i="2"/>
  <c r="AN1152" i="2"/>
  <c r="AN1160" i="2"/>
  <c r="AN1168" i="2"/>
  <c r="AN1176" i="2"/>
  <c r="AN1184" i="2"/>
  <c r="AN1192" i="2"/>
  <c r="AN1200" i="2"/>
  <c r="AN1208" i="2"/>
  <c r="AN1216" i="2"/>
  <c r="AN1224" i="2"/>
  <c r="AN1232" i="2"/>
  <c r="AN1240" i="2"/>
  <c r="AN1248" i="2"/>
  <c r="AN1256" i="2"/>
  <c r="AN1264" i="2"/>
  <c r="AN1272" i="2"/>
  <c r="AN1280" i="2"/>
  <c r="AN1288" i="2"/>
  <c r="AN1296" i="2"/>
  <c r="AN1304" i="2"/>
  <c r="AN1312" i="2"/>
  <c r="AN1320" i="2"/>
  <c r="AN1328" i="2"/>
  <c r="AN1336" i="2"/>
  <c r="AN1344" i="2"/>
  <c r="AN1352" i="2"/>
  <c r="AN1360" i="2"/>
  <c r="AN1368" i="2"/>
  <c r="AN1376" i="2"/>
  <c r="AN1384" i="2"/>
  <c r="AN1392" i="2"/>
  <c r="AN1400" i="2"/>
  <c r="AN1408" i="2"/>
  <c r="AN1416" i="2"/>
  <c r="AN1424" i="2"/>
  <c r="AN1432" i="2"/>
  <c r="AN1440" i="2"/>
  <c r="AN1448" i="2"/>
  <c r="AN1456" i="2"/>
  <c r="AN1464" i="2"/>
  <c r="AN1472" i="2"/>
  <c r="AN1480" i="2"/>
  <c r="AN1488" i="2"/>
  <c r="AN1496" i="2"/>
  <c r="AN1504" i="2"/>
  <c r="AN1512" i="2"/>
  <c r="AN1520" i="2"/>
  <c r="AN1528" i="2"/>
  <c r="AN1536" i="2"/>
  <c r="AN1544" i="2"/>
  <c r="AN1552" i="2"/>
  <c r="AN1560" i="2"/>
  <c r="AN1568" i="2"/>
  <c r="AN1576" i="2"/>
  <c r="AN1584" i="2"/>
  <c r="AN1592" i="2"/>
  <c r="AN1600" i="2"/>
  <c r="AN1608" i="2"/>
  <c r="AN1616" i="2"/>
  <c r="AN1624" i="2"/>
  <c r="AN1632" i="2"/>
  <c r="AN1640" i="2"/>
  <c r="AN1648" i="2"/>
  <c r="AN1656" i="2"/>
  <c r="AN1664" i="2"/>
  <c r="AN1672" i="2"/>
  <c r="AN1680" i="2"/>
  <c r="AN1688" i="2"/>
  <c r="AN1696" i="2"/>
  <c r="AN1704" i="2"/>
  <c r="AN1712" i="2"/>
  <c r="AN1720" i="2"/>
  <c r="AN1728" i="2"/>
  <c r="AN1736" i="2"/>
  <c r="AN1744" i="2"/>
  <c r="AN1752" i="2"/>
  <c r="AN1760" i="2"/>
  <c r="AN1768" i="2"/>
  <c r="AN1776" i="2"/>
  <c r="AN1784" i="2"/>
  <c r="AN1792" i="2"/>
  <c r="AN1800" i="2"/>
  <c r="AN1808" i="2"/>
  <c r="AN1816" i="2"/>
  <c r="AN1824" i="2"/>
  <c r="AN1832" i="2"/>
  <c r="AN1840" i="2"/>
  <c r="AN1848" i="2"/>
  <c r="AN1856" i="2"/>
  <c r="AN1864" i="2"/>
  <c r="AN1872" i="2"/>
  <c r="AN1880" i="2"/>
  <c r="AN1888" i="2"/>
  <c r="AN1896" i="2"/>
  <c r="AN1904" i="2"/>
  <c r="AN1912" i="2"/>
  <c r="AN1920" i="2"/>
  <c r="AN1928" i="2"/>
  <c r="AN1936" i="2"/>
  <c r="AN1944" i="2"/>
  <c r="AN1952" i="2"/>
  <c r="AN1960" i="2"/>
  <c r="AN1968" i="2"/>
  <c r="AN1976" i="2"/>
  <c r="AN1984" i="2"/>
  <c r="AN1992" i="2"/>
  <c r="AN2000" i="2"/>
  <c r="AN2008" i="2"/>
  <c r="AN2016" i="2"/>
  <c r="AN2024" i="2"/>
  <c r="AN2032" i="2"/>
  <c r="AN2040" i="2"/>
  <c r="AN2048" i="2"/>
  <c r="AN343" i="2"/>
  <c r="AN355" i="2"/>
  <c r="AN369" i="2"/>
  <c r="AN380" i="2"/>
  <c r="AN394" i="2"/>
  <c r="AN407" i="2"/>
  <c r="AN419" i="2"/>
  <c r="AN433" i="2"/>
  <c r="AN444" i="2"/>
  <c r="AN458" i="2"/>
  <c r="AN471" i="2"/>
  <c r="AN483" i="2"/>
  <c r="AN497" i="2"/>
  <c r="AN508" i="2"/>
  <c r="AN522" i="2"/>
  <c r="AN535" i="2"/>
  <c r="AN547" i="2"/>
  <c r="AN561" i="2"/>
  <c r="AN572" i="2"/>
  <c r="AN586" i="2"/>
  <c r="AN599" i="2"/>
  <c r="AN611" i="2"/>
  <c r="AN625" i="2"/>
  <c r="AN636" i="2"/>
  <c r="AN650" i="2"/>
  <c r="AN663" i="2"/>
  <c r="AN675" i="2"/>
  <c r="AN689" i="2"/>
  <c r="AN700" i="2"/>
  <c r="AN711" i="2"/>
  <c r="AN722" i="2"/>
  <c r="AN732" i="2"/>
  <c r="AN743" i="2"/>
  <c r="AN754" i="2"/>
  <c r="AN764" i="2"/>
  <c r="AN775" i="2"/>
  <c r="AN786" i="2"/>
  <c r="AN796" i="2"/>
  <c r="AN807" i="2"/>
  <c r="AN818" i="2"/>
  <c r="AN828" i="2"/>
  <c r="AN839" i="2"/>
  <c r="AN850" i="2"/>
  <c r="AN860" i="2"/>
  <c r="AN871" i="2"/>
  <c r="AN882" i="2"/>
  <c r="AN892" i="2"/>
  <c r="AN903" i="2"/>
  <c r="AN914" i="2"/>
  <c r="AN924" i="2"/>
  <c r="AN935" i="2"/>
  <c r="AN946" i="2"/>
  <c r="AN956" i="2"/>
  <c r="AN967" i="2"/>
  <c r="AN978" i="2"/>
  <c r="AN988" i="2"/>
  <c r="AN999" i="2"/>
  <c r="AN1010" i="2"/>
  <c r="AN1020" i="2"/>
  <c r="AN1031" i="2"/>
  <c r="AN1042" i="2"/>
  <c r="AN1052" i="2"/>
  <c r="AN1063" i="2"/>
  <c r="AN1074" i="2"/>
  <c r="AN1084" i="2"/>
  <c r="AN1095" i="2"/>
  <c r="AN1106" i="2"/>
  <c r="AN1116" i="2"/>
  <c r="AN1127" i="2"/>
  <c r="AN1138" i="2"/>
  <c r="AN1148" i="2"/>
  <c r="AN1159" i="2"/>
  <c r="AN1170" i="2"/>
  <c r="AN1180" i="2"/>
  <c r="AN1191" i="2"/>
  <c r="AN1202" i="2"/>
  <c r="AN1212" i="2"/>
  <c r="AN1223" i="2"/>
  <c r="AN1234" i="2"/>
  <c r="AN1244" i="2"/>
  <c r="AN1255" i="2"/>
  <c r="AN1266" i="2"/>
  <c r="AN1276" i="2"/>
  <c r="AN1287" i="2"/>
  <c r="AN1298" i="2"/>
  <c r="AN1308" i="2"/>
  <c r="AN1319" i="2"/>
  <c r="AN1330" i="2"/>
  <c r="AN1340" i="2"/>
  <c r="AN1351" i="2"/>
  <c r="AN1362" i="2"/>
  <c r="AN1372" i="2"/>
  <c r="AN1383" i="2"/>
  <c r="AN1394" i="2"/>
  <c r="AN1404" i="2"/>
  <c r="AN1415" i="2"/>
  <c r="AN1426" i="2"/>
  <c r="AN1436" i="2"/>
  <c r="AN1447" i="2"/>
  <c r="AN1458" i="2"/>
  <c r="AN1468" i="2"/>
  <c r="AN1479" i="2"/>
  <c r="AN1490" i="2"/>
  <c r="AN1500" i="2"/>
  <c r="AN1511" i="2"/>
  <c r="AN1522" i="2"/>
  <c r="AN1532" i="2"/>
  <c r="AN1543" i="2"/>
  <c r="AN1554" i="2"/>
  <c r="AN1564" i="2"/>
  <c r="AN1575" i="2"/>
  <c r="AN1586" i="2"/>
  <c r="AN1596" i="2"/>
  <c r="AN1607" i="2"/>
  <c r="AN1618" i="2"/>
  <c r="AN1628" i="2"/>
  <c r="AN1639" i="2"/>
  <c r="AN1650" i="2"/>
  <c r="AN1660" i="2"/>
  <c r="AN1671" i="2"/>
  <c r="AN1682" i="2"/>
  <c r="AN1692" i="2"/>
  <c r="AN1703" i="2"/>
  <c r="AN1714" i="2"/>
  <c r="AN1724" i="2"/>
  <c r="AN1735" i="2"/>
  <c r="AN1746" i="2"/>
  <c r="AN1756" i="2"/>
  <c r="AN1767" i="2"/>
  <c r="AN1778" i="2"/>
  <c r="AN1788" i="2"/>
  <c r="AN1799" i="2"/>
  <c r="AN1810" i="2"/>
  <c r="AN1820" i="2"/>
  <c r="AN1831" i="2"/>
  <c r="AN1842" i="2"/>
  <c r="AN1852" i="2"/>
  <c r="AN1863" i="2"/>
  <c r="AN1874" i="2"/>
  <c r="AN1884" i="2"/>
  <c r="AN1895" i="2"/>
  <c r="AN1906" i="2"/>
  <c r="AN1916" i="2"/>
  <c r="AN1927" i="2"/>
  <c r="AN1938" i="2"/>
  <c r="AN1948" i="2"/>
  <c r="AN1959" i="2"/>
  <c r="AN1970" i="2"/>
  <c r="AN1980" i="2"/>
  <c r="AN1991" i="2"/>
  <c r="AN2002" i="2"/>
  <c r="AN2012" i="2"/>
  <c r="AN2023" i="2"/>
  <c r="AN2034" i="2"/>
  <c r="AN2044" i="2"/>
  <c r="AN345" i="2"/>
  <c r="AN356" i="2"/>
  <c r="AN370" i="2"/>
  <c r="AN383" i="2"/>
  <c r="AN395" i="2"/>
  <c r="AN409" i="2"/>
  <c r="AN420" i="2"/>
  <c r="AN434" i="2"/>
  <c r="AN447" i="2"/>
  <c r="AN459" i="2"/>
  <c r="AN473" i="2"/>
  <c r="AN484" i="2"/>
  <c r="AN498" i="2"/>
  <c r="AN511" i="2"/>
  <c r="AN523" i="2"/>
  <c r="AN537" i="2"/>
  <c r="AN548" i="2"/>
  <c r="AN562" i="2"/>
  <c r="AN575" i="2"/>
  <c r="AN587" i="2"/>
  <c r="AN601" i="2"/>
  <c r="AN612" i="2"/>
  <c r="AN626" i="2"/>
  <c r="AN639" i="2"/>
  <c r="AN651" i="2"/>
  <c r="AN665" i="2"/>
  <c r="AN676" i="2"/>
  <c r="AN690" i="2"/>
  <c r="AN702" i="2"/>
  <c r="AN713" i="2"/>
  <c r="AN723" i="2"/>
  <c r="AN734" i="2"/>
  <c r="AN745" i="2"/>
  <c r="AN755" i="2"/>
  <c r="AN766" i="2"/>
  <c r="AN777" i="2"/>
  <c r="AN787" i="2"/>
  <c r="AN798" i="2"/>
  <c r="AN809" i="2"/>
  <c r="AN819" i="2"/>
  <c r="AN830" i="2"/>
  <c r="AN841" i="2"/>
  <c r="AN851" i="2"/>
  <c r="AN862" i="2"/>
  <c r="AN873" i="2"/>
  <c r="AN883" i="2"/>
  <c r="AN894" i="2"/>
  <c r="AN905" i="2"/>
  <c r="AN915" i="2"/>
  <c r="AN926" i="2"/>
  <c r="AN937" i="2"/>
  <c r="AN947" i="2"/>
  <c r="AN958" i="2"/>
  <c r="AN969" i="2"/>
  <c r="AN979" i="2"/>
  <c r="AN990" i="2"/>
  <c r="AN1001" i="2"/>
  <c r="AN1011" i="2"/>
  <c r="AN1022" i="2"/>
  <c r="AN1033" i="2"/>
  <c r="AN1043" i="2"/>
  <c r="AN1054" i="2"/>
  <c r="AN1065" i="2"/>
  <c r="AN1075" i="2"/>
  <c r="AN1086" i="2"/>
  <c r="AN1097" i="2"/>
  <c r="AN1107" i="2"/>
  <c r="AN1118" i="2"/>
  <c r="AN1129" i="2"/>
  <c r="AN1139" i="2"/>
  <c r="AN1150" i="2"/>
  <c r="AN1161" i="2"/>
  <c r="AN1171" i="2"/>
  <c r="AN1182" i="2"/>
  <c r="AN1193" i="2"/>
  <c r="AN1203" i="2"/>
  <c r="AN1214" i="2"/>
  <c r="AN1225" i="2"/>
  <c r="AN1235" i="2"/>
  <c r="AN1246" i="2"/>
  <c r="AN1257" i="2"/>
  <c r="AN1267" i="2"/>
  <c r="AN1278" i="2"/>
  <c r="AN1289" i="2"/>
  <c r="AN1299" i="2"/>
  <c r="AN338" i="2"/>
  <c r="AN354" i="2"/>
  <c r="AN372" i="2"/>
  <c r="AN388" i="2"/>
  <c r="AN404" i="2"/>
  <c r="AN425" i="2"/>
  <c r="AN441" i="2"/>
  <c r="AN457" i="2"/>
  <c r="AN475" i="2"/>
  <c r="AN491" i="2"/>
  <c r="AN507" i="2"/>
  <c r="AN527" i="2"/>
  <c r="AN543" i="2"/>
  <c r="AN559" i="2"/>
  <c r="AN578" i="2"/>
  <c r="AN594" i="2"/>
  <c r="AN610" i="2"/>
  <c r="AN628" i="2"/>
  <c r="AN644" i="2"/>
  <c r="AN660" i="2"/>
  <c r="AN681" i="2"/>
  <c r="AN697" i="2"/>
  <c r="AN710" i="2"/>
  <c r="AN726" i="2"/>
  <c r="AN739" i="2"/>
  <c r="AN753" i="2"/>
  <c r="AN769" i="2"/>
  <c r="AN782" i="2"/>
  <c r="AN795" i="2"/>
  <c r="AN811" i="2"/>
  <c r="AN825" i="2"/>
  <c r="AN838" i="2"/>
  <c r="AN854" i="2"/>
  <c r="AN867" i="2"/>
  <c r="AN881" i="2"/>
  <c r="AN897" i="2"/>
  <c r="AN910" i="2"/>
  <c r="AN923" i="2"/>
  <c r="AN939" i="2"/>
  <c r="AN953" i="2"/>
  <c r="AN966" i="2"/>
  <c r="AN982" i="2"/>
  <c r="AN995" i="2"/>
  <c r="AN1009" i="2"/>
  <c r="AN1025" i="2"/>
  <c r="AN1038" i="2"/>
  <c r="AN1051" i="2"/>
  <c r="AN1067" i="2"/>
  <c r="AN1081" i="2"/>
  <c r="AN1094" i="2"/>
  <c r="AN1110" i="2"/>
  <c r="AN1123" i="2"/>
  <c r="AN1137" i="2"/>
  <c r="AN1153" i="2"/>
  <c r="AN1166" i="2"/>
  <c r="AN1179" i="2"/>
  <c r="AN1195" i="2"/>
  <c r="AN1209" i="2"/>
  <c r="AN1222" i="2"/>
  <c r="AN1238" i="2"/>
  <c r="AN1251" i="2"/>
  <c r="AN1265" i="2"/>
  <c r="AN1281" i="2"/>
  <c r="AN1294" i="2"/>
  <c r="AN1307" i="2"/>
  <c r="AN1321" i="2"/>
  <c r="AN1332" i="2"/>
  <c r="AN1345" i="2"/>
  <c r="AN1356" i="2"/>
  <c r="AN1369" i="2"/>
  <c r="AN1380" i="2"/>
  <c r="AN1393" i="2"/>
  <c r="AN1406" i="2"/>
  <c r="AN1418" i="2"/>
  <c r="AN1430" i="2"/>
  <c r="AN1442" i="2"/>
  <c r="AN1454" i="2"/>
  <c r="AN1466" i="2"/>
  <c r="AN1478" i="2"/>
  <c r="AN1491" i="2"/>
  <c r="AN1503" i="2"/>
  <c r="AN1515" i="2"/>
  <c r="AN1527" i="2"/>
  <c r="AN1539" i="2"/>
  <c r="AN1551" i="2"/>
  <c r="AN1563" i="2"/>
  <c r="AN1577" i="2"/>
  <c r="AN1588" i="2"/>
  <c r="AN1601" i="2"/>
  <c r="AN1612" i="2"/>
  <c r="AN1625" i="2"/>
  <c r="AN1636" i="2"/>
  <c r="AN1649" i="2"/>
  <c r="AN1662" i="2"/>
  <c r="AN1674" i="2"/>
  <c r="AN1686" i="2"/>
  <c r="AN1698" i="2"/>
  <c r="AN1710" i="2"/>
  <c r="AN1722" i="2"/>
  <c r="AN1734" i="2"/>
  <c r="AN1747" i="2"/>
  <c r="AN1759" i="2"/>
  <c r="AN1771" i="2"/>
  <c r="AN1783" i="2"/>
  <c r="AN1795" i="2"/>
  <c r="AN1807" i="2"/>
  <c r="AN1819" i="2"/>
  <c r="AN1833" i="2"/>
  <c r="AN1844" i="2"/>
  <c r="AN1857" i="2"/>
  <c r="AN1868" i="2"/>
  <c r="AN1881" i="2"/>
  <c r="AN1892" i="2"/>
  <c r="AN1905" i="2"/>
  <c r="AN1918" i="2"/>
  <c r="AN1930" i="2"/>
  <c r="AN1942" i="2"/>
  <c r="AN1954" i="2"/>
  <c r="AN1966" i="2"/>
  <c r="AN1978" i="2"/>
  <c r="AN1990" i="2"/>
  <c r="AN2003" i="2"/>
  <c r="AN2015" i="2"/>
  <c r="AN2027" i="2"/>
  <c r="AN2039" i="2"/>
  <c r="AN339" i="2"/>
  <c r="AN359" i="2"/>
  <c r="AN375" i="2"/>
  <c r="AN391" i="2"/>
  <c r="AN410" i="2"/>
  <c r="AN426" i="2"/>
  <c r="AN442" i="2"/>
  <c r="AN460" i="2"/>
  <c r="AN476" i="2"/>
  <c r="AN492" i="2"/>
  <c r="AN513" i="2"/>
  <c r="AN529" i="2"/>
  <c r="AN545" i="2"/>
  <c r="AN563" i="2"/>
  <c r="AN579" i="2"/>
  <c r="AN595" i="2"/>
  <c r="AN615" i="2"/>
  <c r="AN631" i="2"/>
  <c r="AN647" i="2"/>
  <c r="AN666" i="2"/>
  <c r="AN682" i="2"/>
  <c r="AN698" i="2"/>
  <c r="AN714" i="2"/>
  <c r="AN727" i="2"/>
  <c r="AN740" i="2"/>
  <c r="AN756" i="2"/>
  <c r="AN770" i="2"/>
  <c r="AN783" i="2"/>
  <c r="AN799" i="2"/>
  <c r="AN812" i="2"/>
  <c r="AN826" i="2"/>
  <c r="AN842" i="2"/>
  <c r="AN855" i="2"/>
  <c r="AN868" i="2"/>
  <c r="AN884" i="2"/>
  <c r="AN898" i="2"/>
  <c r="AN911" i="2"/>
  <c r="AN927" i="2"/>
  <c r="AN940" i="2"/>
  <c r="AN954" i="2"/>
  <c r="AN970" i="2"/>
  <c r="AN983" i="2"/>
  <c r="AN996" i="2"/>
  <c r="AN1012" i="2"/>
  <c r="AN1026" i="2"/>
  <c r="AN1039" i="2"/>
  <c r="AN1055" i="2"/>
  <c r="AN1068" i="2"/>
  <c r="AN1082" i="2"/>
  <c r="AN1098" i="2"/>
  <c r="AN1111" i="2"/>
  <c r="AN1124" i="2"/>
  <c r="AN1140" i="2"/>
  <c r="AN1154" i="2"/>
  <c r="AN1167" i="2"/>
  <c r="AN1183" i="2"/>
  <c r="AN1196" i="2"/>
  <c r="AN1210" i="2"/>
  <c r="AN1226" i="2"/>
  <c r="AN1239" i="2"/>
  <c r="AN1252" i="2"/>
  <c r="AN1268" i="2"/>
  <c r="AN1282" i="2"/>
  <c r="AN1295" i="2"/>
  <c r="AN1310" i="2"/>
  <c r="AN1322" i="2"/>
  <c r="AN1334" i="2"/>
  <c r="AN1346" i="2"/>
  <c r="AN1358" i="2"/>
  <c r="AN1370" i="2"/>
  <c r="AN1382" i="2"/>
  <c r="AN1395" i="2"/>
  <c r="AN1407" i="2"/>
  <c r="AN1419" i="2"/>
  <c r="AN1431" i="2"/>
  <c r="AN1443" i="2"/>
  <c r="AN1455" i="2"/>
  <c r="AN1467" i="2"/>
  <c r="AN1481" i="2"/>
  <c r="AN1492" i="2"/>
  <c r="AN1505" i="2"/>
  <c r="AN1516" i="2"/>
  <c r="AN1529" i="2"/>
  <c r="AN1540" i="2"/>
  <c r="AN1553" i="2"/>
  <c r="AN1566" i="2"/>
  <c r="AN1578" i="2"/>
  <c r="AN1590" i="2"/>
  <c r="AN1602" i="2"/>
  <c r="AN1614" i="2"/>
  <c r="AN1626" i="2"/>
  <c r="AN1638" i="2"/>
  <c r="AN1651" i="2"/>
  <c r="AN1663" i="2"/>
  <c r="AN1675" i="2"/>
  <c r="AN1687" i="2"/>
  <c r="AN1699" i="2"/>
  <c r="AN1711" i="2"/>
  <c r="AN1723" i="2"/>
  <c r="AN1737" i="2"/>
  <c r="AN1748" i="2"/>
  <c r="AN1761" i="2"/>
  <c r="AN1772" i="2"/>
  <c r="AN1785" i="2"/>
  <c r="AN1796" i="2"/>
  <c r="AN1809" i="2"/>
  <c r="AN1822" i="2"/>
  <c r="AN1834" i="2"/>
  <c r="AN1846" i="2"/>
  <c r="AN1858" i="2"/>
  <c r="AN1870" i="2"/>
  <c r="AN1882" i="2"/>
  <c r="AN1894" i="2"/>
  <c r="AN1907" i="2"/>
  <c r="AN1919" i="2"/>
  <c r="AN1931" i="2"/>
  <c r="AN1943" i="2"/>
  <c r="AN1955" i="2"/>
  <c r="AN1967" i="2"/>
  <c r="AN1979" i="2"/>
  <c r="AN1993" i="2"/>
  <c r="AN2004" i="2"/>
  <c r="AN2017" i="2"/>
  <c r="AN2028" i="2"/>
  <c r="AN2041" i="2"/>
  <c r="AN340" i="2"/>
  <c r="AN361" i="2"/>
  <c r="AN377" i="2"/>
  <c r="AN393" i="2"/>
  <c r="AN411" i="2"/>
  <c r="AN427" i="2"/>
  <c r="AN443" i="2"/>
  <c r="AN463" i="2"/>
  <c r="AN479" i="2"/>
  <c r="AN495" i="2"/>
  <c r="AN514" i="2"/>
  <c r="AN530" i="2"/>
  <c r="AN546" i="2"/>
  <c r="AN564" i="2"/>
  <c r="AN580" i="2"/>
  <c r="AN596" i="2"/>
  <c r="AN617" i="2"/>
  <c r="AN633" i="2"/>
  <c r="AN649" i="2"/>
  <c r="AN667" i="2"/>
  <c r="AN683" i="2"/>
  <c r="AN699" i="2"/>
  <c r="AN715" i="2"/>
  <c r="AN729" i="2"/>
  <c r="AN742" i="2"/>
  <c r="AN758" i="2"/>
  <c r="AN771" i="2"/>
  <c r="AN785" i="2"/>
  <c r="AN801" i="2"/>
  <c r="AN814" i="2"/>
  <c r="AN827" i="2"/>
  <c r="AN843" i="2"/>
  <c r="AN857" i="2"/>
  <c r="AN870" i="2"/>
  <c r="AN886" i="2"/>
  <c r="AN899" i="2"/>
  <c r="AN913" i="2"/>
  <c r="AN929" i="2"/>
  <c r="AN942" i="2"/>
  <c r="AN955" i="2"/>
  <c r="AN971" i="2"/>
  <c r="AN985" i="2"/>
  <c r="AN998" i="2"/>
  <c r="AN1014" i="2"/>
  <c r="AN1027" i="2"/>
  <c r="AN1041" i="2"/>
  <c r="AN1057" i="2"/>
  <c r="AN1070" i="2"/>
  <c r="AN1083" i="2"/>
  <c r="AN1099" i="2"/>
  <c r="AN1113" i="2"/>
  <c r="AN1126" i="2"/>
  <c r="AN1142" i="2"/>
  <c r="AN1155" i="2"/>
  <c r="AN1169" i="2"/>
  <c r="AN1185" i="2"/>
  <c r="AN1198" i="2"/>
  <c r="AN1211" i="2"/>
  <c r="AN1227" i="2"/>
  <c r="AN1241" i="2"/>
  <c r="AN1254" i="2"/>
  <c r="AN1270" i="2"/>
  <c r="AN1283" i="2"/>
  <c r="AN1297" i="2"/>
  <c r="AN1311" i="2"/>
  <c r="AN1323" i="2"/>
  <c r="AN1335" i="2"/>
  <c r="AN1347" i="2"/>
  <c r="AN1359" i="2"/>
  <c r="AN1371" i="2"/>
  <c r="AN1385" i="2"/>
  <c r="AN1396" i="2"/>
  <c r="AN1409" i="2"/>
  <c r="AN1420" i="2"/>
  <c r="AN1433" i="2"/>
  <c r="AN1444" i="2"/>
  <c r="AN1457" i="2"/>
  <c r="AN1470" i="2"/>
  <c r="AN1482" i="2"/>
  <c r="AN1494" i="2"/>
  <c r="AN1506" i="2"/>
  <c r="AN1518" i="2"/>
  <c r="AN1530" i="2"/>
  <c r="AN1542" i="2"/>
  <c r="AN1555" i="2"/>
  <c r="AN1567" i="2"/>
  <c r="AN1579" i="2"/>
  <c r="AN1591" i="2"/>
  <c r="AN1603" i="2"/>
  <c r="AN1615" i="2"/>
  <c r="AN1627" i="2"/>
  <c r="AN1641" i="2"/>
  <c r="AN1652" i="2"/>
  <c r="AN1665" i="2"/>
  <c r="AN1676" i="2"/>
  <c r="AN1689" i="2"/>
  <c r="AN1700" i="2"/>
  <c r="AN1713" i="2"/>
  <c r="AN1726" i="2"/>
  <c r="AN1738" i="2"/>
  <c r="AN1750" i="2"/>
  <c r="AN1762" i="2"/>
  <c r="AN1774" i="2"/>
  <c r="AN1786" i="2"/>
  <c r="AN1798" i="2"/>
  <c r="AN1811" i="2"/>
  <c r="AN1823" i="2"/>
  <c r="AN1835" i="2"/>
  <c r="AN1847" i="2"/>
  <c r="AN1859" i="2"/>
  <c r="AN1871" i="2"/>
  <c r="AN1883" i="2"/>
  <c r="AN1897" i="2"/>
  <c r="AN1908" i="2"/>
  <c r="AN1921" i="2"/>
  <c r="AN1932" i="2"/>
  <c r="AN1945" i="2"/>
  <c r="AN1956" i="2"/>
  <c r="AN1969" i="2"/>
  <c r="AN1982" i="2"/>
  <c r="AN1994" i="2"/>
  <c r="AN2006" i="2"/>
  <c r="AN2018" i="2"/>
  <c r="AN2030" i="2"/>
  <c r="AN2042" i="2"/>
  <c r="AN346" i="2"/>
  <c r="AN362" i="2"/>
  <c r="AN378" i="2"/>
  <c r="AN396" i="2"/>
  <c r="AN412" i="2"/>
  <c r="AN428" i="2"/>
  <c r="AN449" i="2"/>
  <c r="AN465" i="2"/>
  <c r="AN481" i="2"/>
  <c r="AN499" i="2"/>
  <c r="AN515" i="2"/>
  <c r="AN531" i="2"/>
  <c r="AN551" i="2"/>
  <c r="AN567" i="2"/>
  <c r="AN583" i="2"/>
  <c r="AN602" i="2"/>
  <c r="AN618" i="2"/>
  <c r="AN634" i="2"/>
  <c r="AN652" i="2"/>
  <c r="AN668" i="2"/>
  <c r="AN684" i="2"/>
  <c r="AN703" i="2"/>
  <c r="AN716" i="2"/>
  <c r="AN730" i="2"/>
  <c r="AN746" i="2"/>
  <c r="AN759" i="2"/>
  <c r="AN772" i="2"/>
  <c r="AN788" i="2"/>
  <c r="AN802" i="2"/>
  <c r="AN815" i="2"/>
  <c r="AN831" i="2"/>
  <c r="AN844" i="2"/>
  <c r="AN858" i="2"/>
  <c r="AN874" i="2"/>
  <c r="AN887" i="2"/>
  <c r="AN900" i="2"/>
  <c r="AN916" i="2"/>
  <c r="AN930" i="2"/>
  <c r="AN943" i="2"/>
  <c r="AN959" i="2"/>
  <c r="AN972" i="2"/>
  <c r="AN986" i="2"/>
  <c r="AN1002" i="2"/>
  <c r="AN1015" i="2"/>
  <c r="AN1028" i="2"/>
  <c r="AN1044" i="2"/>
  <c r="AN1058" i="2"/>
  <c r="AN1071" i="2"/>
  <c r="AN1087" i="2"/>
  <c r="AN1100" i="2"/>
  <c r="AN1114" i="2"/>
  <c r="AN1130" i="2"/>
  <c r="AN1143" i="2"/>
  <c r="AN1156" i="2"/>
  <c r="AN1172" i="2"/>
  <c r="AN1186" i="2"/>
  <c r="AN1199" i="2"/>
  <c r="AN1215" i="2"/>
  <c r="AN1228" i="2"/>
  <c r="AN1242" i="2"/>
  <c r="AN1258" i="2"/>
  <c r="AN1271" i="2"/>
  <c r="AN1284" i="2"/>
  <c r="AN1300" i="2"/>
  <c r="AN1313" i="2"/>
  <c r="AN1324" i="2"/>
  <c r="AN1337" i="2"/>
  <c r="AN1348" i="2"/>
  <c r="AN1361" i="2"/>
  <c r="AN1374" i="2"/>
  <c r="AN1386" i="2"/>
  <c r="AN1398" i="2"/>
  <c r="AN1410" i="2"/>
  <c r="AN1422" i="2"/>
  <c r="AN1434" i="2"/>
  <c r="AN1446" i="2"/>
  <c r="AN1459" i="2"/>
  <c r="AN1471" i="2"/>
  <c r="AN1483" i="2"/>
  <c r="AN1495" i="2"/>
  <c r="AN1507" i="2"/>
  <c r="AN1519" i="2"/>
  <c r="AN1531" i="2"/>
  <c r="AN1545" i="2"/>
  <c r="AN1556" i="2"/>
  <c r="AN1569" i="2"/>
  <c r="AN1580" i="2"/>
  <c r="AN1593" i="2"/>
  <c r="AN1604" i="2"/>
  <c r="AN1617" i="2"/>
  <c r="AN1630" i="2"/>
  <c r="AN1642" i="2"/>
  <c r="AN1654" i="2"/>
  <c r="AN1666" i="2"/>
  <c r="AN1678" i="2"/>
  <c r="AN1690" i="2"/>
  <c r="AN1702" i="2"/>
  <c r="AN1715" i="2"/>
  <c r="AN1727" i="2"/>
  <c r="AN1739" i="2"/>
  <c r="AN1751" i="2"/>
  <c r="AN1763" i="2"/>
  <c r="AN1775" i="2"/>
  <c r="AN1787" i="2"/>
  <c r="AN1801" i="2"/>
  <c r="AN1812" i="2"/>
  <c r="AN1825" i="2"/>
  <c r="AN1836" i="2"/>
  <c r="AN1849" i="2"/>
  <c r="AN1860" i="2"/>
  <c r="AN1873" i="2"/>
  <c r="AN1886" i="2"/>
  <c r="AN1898" i="2"/>
  <c r="AN1910" i="2"/>
  <c r="AN1922" i="2"/>
  <c r="AN1934" i="2"/>
  <c r="AN1946" i="2"/>
  <c r="AN1958" i="2"/>
  <c r="AN1971" i="2"/>
  <c r="AN1983" i="2"/>
  <c r="AN1995" i="2"/>
  <c r="AN2007" i="2"/>
  <c r="AN2019" i="2"/>
  <c r="AN2031" i="2"/>
  <c r="AN2043" i="2"/>
  <c r="AN347" i="2"/>
  <c r="AN363" i="2"/>
  <c r="AN379" i="2"/>
  <c r="AN399" i="2"/>
  <c r="AN415" i="2"/>
  <c r="AN431" i="2"/>
  <c r="AN450" i="2"/>
  <c r="AN466" i="2"/>
  <c r="AN482" i="2"/>
  <c r="AN500" i="2"/>
  <c r="AN516" i="2"/>
  <c r="AN532" i="2"/>
  <c r="AN553" i="2"/>
  <c r="AN569" i="2"/>
  <c r="AN585" i="2"/>
  <c r="AN603" i="2"/>
  <c r="AN619" i="2"/>
  <c r="AN635" i="2"/>
  <c r="AN655" i="2"/>
  <c r="AN671" i="2"/>
  <c r="AN687" i="2"/>
  <c r="AN705" i="2"/>
  <c r="AN718" i="2"/>
  <c r="AN731" i="2"/>
  <c r="AN747" i="2"/>
  <c r="AN761" i="2"/>
  <c r="AN774" i="2"/>
  <c r="AN790" i="2"/>
  <c r="AN803" i="2"/>
  <c r="AN817" i="2"/>
  <c r="AN833" i="2"/>
  <c r="AN846" i="2"/>
  <c r="AN859" i="2"/>
  <c r="AN875" i="2"/>
  <c r="AN889" i="2"/>
  <c r="AN902" i="2"/>
  <c r="AN918" i="2"/>
  <c r="AN931" i="2"/>
  <c r="AN945" i="2"/>
  <c r="AN961" i="2"/>
  <c r="AN974" i="2"/>
  <c r="AN987" i="2"/>
  <c r="AN1003" i="2"/>
  <c r="AN1017" i="2"/>
  <c r="AN1030" i="2"/>
  <c r="AN1046" i="2"/>
  <c r="AN1059" i="2"/>
  <c r="AN1073" i="2"/>
  <c r="AN1089" i="2"/>
  <c r="AN1102" i="2"/>
  <c r="AN1115" i="2"/>
  <c r="AN1131" i="2"/>
  <c r="AN1145" i="2"/>
  <c r="AN1158" i="2"/>
  <c r="AN1174" i="2"/>
  <c r="AN1187" i="2"/>
  <c r="AN1201" i="2"/>
  <c r="AN1217" i="2"/>
  <c r="AN1230" i="2"/>
  <c r="AN1243" i="2"/>
  <c r="AN1259" i="2"/>
  <c r="AN1273" i="2"/>
  <c r="AN1286" i="2"/>
  <c r="AN1302" i="2"/>
  <c r="AN1314" i="2"/>
  <c r="AN1326" i="2"/>
  <c r="AN1338" i="2"/>
  <c r="AN1350" i="2"/>
  <c r="AN1363" i="2"/>
  <c r="AN1375" i="2"/>
  <c r="AN1387" i="2"/>
  <c r="AN1399" i="2"/>
  <c r="AN1411" i="2"/>
  <c r="AN1423" i="2"/>
  <c r="AN1435" i="2"/>
  <c r="AN1449" i="2"/>
  <c r="AN1460" i="2"/>
  <c r="AN1473" i="2"/>
  <c r="AN1484" i="2"/>
  <c r="AN1497" i="2"/>
  <c r="AN1508" i="2"/>
  <c r="AN1521" i="2"/>
  <c r="AN1534" i="2"/>
  <c r="AN1546" i="2"/>
  <c r="AN1558" i="2"/>
  <c r="AN1570" i="2"/>
  <c r="AN1582" i="2"/>
  <c r="AN1594" i="2"/>
  <c r="AN1606" i="2"/>
  <c r="AN1619" i="2"/>
  <c r="AN1631" i="2"/>
  <c r="AN1643" i="2"/>
  <c r="AN1655" i="2"/>
  <c r="AN1667" i="2"/>
  <c r="AN1679" i="2"/>
  <c r="AN1691" i="2"/>
  <c r="AN1705" i="2"/>
  <c r="AN1716" i="2"/>
  <c r="AN1729" i="2"/>
  <c r="AN1740" i="2"/>
  <c r="AN1753" i="2"/>
  <c r="AN1764" i="2"/>
  <c r="AN1777" i="2"/>
  <c r="AN1790" i="2"/>
  <c r="AN1802" i="2"/>
  <c r="AN1814" i="2"/>
  <c r="AN1826" i="2"/>
  <c r="AN1838" i="2"/>
  <c r="AN1850" i="2"/>
  <c r="AN1862" i="2"/>
  <c r="AN1875" i="2"/>
  <c r="AN1887" i="2"/>
  <c r="AN1899" i="2"/>
  <c r="AN1911" i="2"/>
  <c r="AN1923" i="2"/>
  <c r="AN1935" i="2"/>
  <c r="AN1947" i="2"/>
  <c r="AN1961" i="2"/>
  <c r="AN1972" i="2"/>
  <c r="AN1985" i="2"/>
  <c r="AN1996" i="2"/>
  <c r="AN2009" i="2"/>
  <c r="AN2020" i="2"/>
  <c r="AN2033" i="2"/>
  <c r="AN2046" i="2"/>
  <c r="AN348" i="2"/>
  <c r="AN364" i="2"/>
  <c r="AN385" i="2"/>
  <c r="AN401" i="2"/>
  <c r="AN417" i="2"/>
  <c r="AN435" i="2"/>
  <c r="AN451" i="2"/>
  <c r="AN467" i="2"/>
  <c r="AN487" i="2"/>
  <c r="AN503" i="2"/>
  <c r="AN519" i="2"/>
  <c r="AN538" i="2"/>
  <c r="AN554" i="2"/>
  <c r="AN570" i="2"/>
  <c r="AN588" i="2"/>
  <c r="AN604" i="2"/>
  <c r="AN620" i="2"/>
  <c r="AN641" i="2"/>
  <c r="AN657" i="2"/>
  <c r="AN673" i="2"/>
  <c r="AN691" i="2"/>
  <c r="AN706" i="2"/>
  <c r="AN719" i="2"/>
  <c r="AN735" i="2"/>
  <c r="AN748" i="2"/>
  <c r="AN762" i="2"/>
  <c r="AN778" i="2"/>
  <c r="AN791" i="2"/>
  <c r="AN804" i="2"/>
  <c r="AN820" i="2"/>
  <c r="AN834" i="2"/>
  <c r="AN847" i="2"/>
  <c r="AN863" i="2"/>
  <c r="AN876" i="2"/>
  <c r="AN890" i="2"/>
  <c r="AN906" i="2"/>
  <c r="AN919" i="2"/>
  <c r="AN932" i="2"/>
  <c r="AN948" i="2"/>
  <c r="AN962" i="2"/>
  <c r="AN975" i="2"/>
  <c r="AN991" i="2"/>
  <c r="AN1004" i="2"/>
  <c r="AN1018" i="2"/>
  <c r="AN1034" i="2"/>
  <c r="AN1047" i="2"/>
  <c r="AN1060" i="2"/>
  <c r="AN1076" i="2"/>
  <c r="AN1090" i="2"/>
  <c r="AN1103" i="2"/>
  <c r="AN1119" i="2"/>
  <c r="AN1132" i="2"/>
  <c r="AN1146" i="2"/>
  <c r="AN1162" i="2"/>
  <c r="AN1175" i="2"/>
  <c r="AN1188" i="2"/>
  <c r="AN1204" i="2"/>
  <c r="AN1218" i="2"/>
  <c r="AN1231" i="2"/>
  <c r="AN1247" i="2"/>
  <c r="AN1260" i="2"/>
  <c r="AN1274" i="2"/>
  <c r="AN1290" i="2"/>
  <c r="AN1303" i="2"/>
  <c r="AN1315" i="2"/>
  <c r="AN1327" i="2"/>
  <c r="AN1339" i="2"/>
  <c r="AN1353" i="2"/>
  <c r="AN1364" i="2"/>
  <c r="AN1377" i="2"/>
  <c r="AN1388" i="2"/>
  <c r="AN1401" i="2"/>
  <c r="AN1412" i="2"/>
  <c r="AN1425" i="2"/>
  <c r="AN1438" i="2"/>
  <c r="AN1450" i="2"/>
  <c r="AN1462" i="2"/>
  <c r="AN1474" i="2"/>
  <c r="AN1486" i="2"/>
  <c r="AN1498" i="2"/>
  <c r="AN1510" i="2"/>
  <c r="AN1523" i="2"/>
  <c r="AN1535" i="2"/>
  <c r="AN1547" i="2"/>
  <c r="AN1559" i="2"/>
  <c r="AN1571" i="2"/>
  <c r="AN1583" i="2"/>
  <c r="AN1595" i="2"/>
  <c r="AN1609" i="2"/>
  <c r="AN1620" i="2"/>
  <c r="AN1633" i="2"/>
  <c r="AN1644" i="2"/>
  <c r="AN1657" i="2"/>
  <c r="AN1668" i="2"/>
  <c r="AN1681" i="2"/>
  <c r="AN1694" i="2"/>
  <c r="AN1706" i="2"/>
  <c r="AN1718" i="2"/>
  <c r="AN1730" i="2"/>
  <c r="AN1742" i="2"/>
  <c r="AN1754" i="2"/>
  <c r="AN1766" i="2"/>
  <c r="AN1779" i="2"/>
  <c r="AN1791" i="2"/>
  <c r="AN1803" i="2"/>
  <c r="AN1815" i="2"/>
  <c r="AN1827" i="2"/>
  <c r="AN1839" i="2"/>
  <c r="AN1851" i="2"/>
  <c r="AN1865" i="2"/>
  <c r="AN1876" i="2"/>
  <c r="AN1889" i="2"/>
  <c r="AN1900" i="2"/>
  <c r="AN1913" i="2"/>
  <c r="AN1924" i="2"/>
  <c r="AN1937" i="2"/>
  <c r="AN1950" i="2"/>
  <c r="AN1962" i="2"/>
  <c r="AN1974" i="2"/>
  <c r="AN1986" i="2"/>
  <c r="AN1998" i="2"/>
  <c r="AN2010" i="2"/>
  <c r="AN2022" i="2"/>
  <c r="AN2035" i="2"/>
  <c r="AN2047" i="2"/>
  <c r="AN351" i="2"/>
  <c r="AN367" i="2"/>
  <c r="AN386" i="2"/>
  <c r="AN402" i="2"/>
  <c r="AN418" i="2"/>
  <c r="AN436" i="2"/>
  <c r="AN452" i="2"/>
  <c r="AN468" i="2"/>
  <c r="AN489" i="2"/>
  <c r="AN505" i="2"/>
  <c r="AN521" i="2"/>
  <c r="AN539" i="2"/>
  <c r="AN555" i="2"/>
  <c r="AN571" i="2"/>
  <c r="AN591" i="2"/>
  <c r="AN607" i="2"/>
  <c r="AN623" i="2"/>
  <c r="AN642" i="2"/>
  <c r="AN658" i="2"/>
  <c r="AN674" i="2"/>
  <c r="AN692" i="2"/>
  <c r="AN707" i="2"/>
  <c r="AN721" i="2"/>
  <c r="AN737" i="2"/>
  <c r="AN750" i="2"/>
  <c r="AN763" i="2"/>
  <c r="AN779" i="2"/>
  <c r="AN793" i="2"/>
  <c r="AN806" i="2"/>
  <c r="AN822" i="2"/>
  <c r="AN835" i="2"/>
  <c r="AN849" i="2"/>
  <c r="AN865" i="2"/>
  <c r="AN878" i="2"/>
  <c r="AN891" i="2"/>
  <c r="AN907" i="2"/>
  <c r="AN921" i="2"/>
  <c r="AN934" i="2"/>
  <c r="AN950" i="2"/>
  <c r="AN963" i="2"/>
  <c r="AN977" i="2"/>
  <c r="AN993" i="2"/>
  <c r="AN1006" i="2"/>
  <c r="AN1019" i="2"/>
  <c r="AN1035" i="2"/>
  <c r="AN1049" i="2"/>
  <c r="AN1062" i="2"/>
  <c r="AN1078" i="2"/>
  <c r="AN1091" i="2"/>
  <c r="AN1105" i="2"/>
  <c r="AN1121" i="2"/>
  <c r="AN1134" i="2"/>
  <c r="AN1147" i="2"/>
  <c r="AN1163" i="2"/>
  <c r="AN1177" i="2"/>
  <c r="AN1190" i="2"/>
  <c r="AN1206" i="2"/>
  <c r="AN1219" i="2"/>
  <c r="AN1233" i="2"/>
  <c r="AN1249" i="2"/>
  <c r="AN1262" i="2"/>
  <c r="AN1275" i="2"/>
  <c r="AN1291" i="2"/>
  <c r="AN1305" i="2"/>
  <c r="AN1316" i="2"/>
  <c r="AN1329" i="2"/>
  <c r="AN1342" i="2"/>
  <c r="AN1354" i="2"/>
  <c r="AN1366" i="2"/>
  <c r="AN1378" i="2"/>
  <c r="AN1390" i="2"/>
  <c r="AN1402" i="2"/>
  <c r="AN1414" i="2"/>
  <c r="AN1427" i="2"/>
  <c r="AN1439" i="2"/>
  <c r="AN1451" i="2"/>
  <c r="AN1463" i="2"/>
  <c r="AN1475" i="2"/>
  <c r="AN1487" i="2"/>
  <c r="AN1499" i="2"/>
  <c r="AN1513" i="2"/>
  <c r="AN1524" i="2"/>
  <c r="AN1537" i="2"/>
  <c r="AN1548" i="2"/>
  <c r="AN1561" i="2"/>
  <c r="AN337" i="2"/>
  <c r="AN474" i="2"/>
  <c r="AN609" i="2"/>
  <c r="AN738" i="2"/>
  <c r="AN852" i="2"/>
  <c r="AN964" i="2"/>
  <c r="AN1079" i="2"/>
  <c r="AN1194" i="2"/>
  <c r="AN1306" i="2"/>
  <c r="AN1403" i="2"/>
  <c r="AN1502" i="2"/>
  <c r="AN1585" i="2"/>
  <c r="AN1634" i="2"/>
  <c r="AN1683" i="2"/>
  <c r="AN1731" i="2"/>
  <c r="AN1780" i="2"/>
  <c r="AN1828" i="2"/>
  <c r="AN1878" i="2"/>
  <c r="AN1926" i="2"/>
  <c r="AN1975" i="2"/>
  <c r="AN2025" i="2"/>
  <c r="AN353" i="2"/>
  <c r="AN490" i="2"/>
  <c r="AN627" i="2"/>
  <c r="AN751" i="2"/>
  <c r="AN866" i="2"/>
  <c r="AN980" i="2"/>
  <c r="AN1092" i="2"/>
  <c r="AN1207" i="2"/>
  <c r="AN1318" i="2"/>
  <c r="AN1417" i="2"/>
  <c r="AN1514" i="2"/>
  <c r="AN1587" i="2"/>
  <c r="AN1635" i="2"/>
  <c r="AN1684" i="2"/>
  <c r="AN1732" i="2"/>
  <c r="AN1782" i="2"/>
  <c r="AN1830" i="2"/>
  <c r="AN1879" i="2"/>
  <c r="AN1929" i="2"/>
  <c r="AN1977" i="2"/>
  <c r="AN2026" i="2"/>
  <c r="AN371" i="2"/>
  <c r="AN506" i="2"/>
  <c r="AN643" i="2"/>
  <c r="AN767" i="2"/>
  <c r="AN879" i="2"/>
  <c r="AN994" i="2"/>
  <c r="AN1108" i="2"/>
  <c r="AN1220" i="2"/>
  <c r="AN1331" i="2"/>
  <c r="AN1428" i="2"/>
  <c r="AN1526" i="2"/>
  <c r="AN1598" i="2"/>
  <c r="AN1646" i="2"/>
  <c r="AN1695" i="2"/>
  <c r="AN1743" i="2"/>
  <c r="AN1793" i="2"/>
  <c r="AN1841" i="2"/>
  <c r="AN1890" i="2"/>
  <c r="AN1939" i="2"/>
  <c r="AN1987" i="2"/>
  <c r="AN2036" i="2"/>
  <c r="AN387" i="2"/>
  <c r="AN524" i="2"/>
  <c r="AN659" i="2"/>
  <c r="AN780" i="2"/>
  <c r="AN895" i="2"/>
  <c r="AN1007" i="2"/>
  <c r="AN1122" i="2"/>
  <c r="AN1236" i="2"/>
  <c r="AN1343" i="2"/>
  <c r="AN1441" i="2"/>
  <c r="AN1538" i="2"/>
  <c r="AN1599" i="2"/>
  <c r="AN1647" i="2"/>
  <c r="AN1697" i="2"/>
  <c r="AN1745" i="2"/>
  <c r="AN1794" i="2"/>
  <c r="AN1843" i="2"/>
  <c r="AN1891" i="2"/>
  <c r="AN1940" i="2"/>
  <c r="AN1988" i="2"/>
  <c r="AN2038" i="2"/>
  <c r="AN403" i="2"/>
  <c r="AN540" i="2"/>
  <c r="AN679" i="2"/>
  <c r="AN794" i="2"/>
  <c r="AN908" i="2"/>
  <c r="AN1023" i="2"/>
  <c r="AN1135" i="2"/>
  <c r="AN1250" i="2"/>
  <c r="AN1355" i="2"/>
  <c r="AN1452" i="2"/>
  <c r="AN1550" i="2"/>
  <c r="AN1610" i="2"/>
  <c r="AN1658" i="2"/>
  <c r="AN1707" i="2"/>
  <c r="AN1755" i="2"/>
  <c r="AN1804" i="2"/>
  <c r="AN1854" i="2"/>
  <c r="AN1902" i="2"/>
  <c r="AN1951" i="2"/>
  <c r="AN1999" i="2"/>
  <c r="AN2049" i="2"/>
  <c r="AN423" i="2"/>
  <c r="AN556" i="2"/>
  <c r="AN695" i="2"/>
  <c r="AN810" i="2"/>
  <c r="AN922" i="2"/>
  <c r="AN1036" i="2"/>
  <c r="AN1151" i="2"/>
  <c r="AN1263" i="2"/>
  <c r="AN1367" i="2"/>
  <c r="AN1465" i="2"/>
  <c r="AN1562" i="2"/>
  <c r="AN1611" i="2"/>
  <c r="AN1659" i="2"/>
  <c r="AN1708" i="2"/>
  <c r="AN1758" i="2"/>
  <c r="AN1806" i="2"/>
  <c r="AN1855" i="2"/>
  <c r="AN1903" i="2"/>
  <c r="AN1953" i="2"/>
  <c r="AN2001" i="2"/>
  <c r="AN439" i="2"/>
  <c r="AN577" i="2"/>
  <c r="AN708" i="2"/>
  <c r="AN823" i="2"/>
  <c r="AN938" i="2"/>
  <c r="AN1050" i="2"/>
  <c r="AN1164" i="2"/>
  <c r="AN1279" i="2"/>
  <c r="AN1379" i="2"/>
  <c r="AN1476" i="2"/>
  <c r="AN1572" i="2"/>
  <c r="AN1622" i="2"/>
  <c r="AN1670" i="2"/>
  <c r="AN1719" i="2"/>
  <c r="AN1769" i="2"/>
  <c r="AN1817" i="2"/>
  <c r="AN1866" i="2"/>
  <c r="AN1914" i="2"/>
  <c r="AN1963" i="2"/>
  <c r="AN2011" i="2"/>
  <c r="AN455" i="2"/>
  <c r="AN593" i="2"/>
  <c r="AN724" i="2"/>
  <c r="AN836" i="2"/>
  <c r="AN951" i="2"/>
  <c r="AN1066" i="2"/>
  <c r="AN1178" i="2"/>
  <c r="AN1292" i="2"/>
  <c r="AN1391" i="2"/>
  <c r="AN1489" i="2"/>
  <c r="AN1574" i="2"/>
  <c r="AN1623" i="2"/>
  <c r="AN1673" i="2"/>
  <c r="AN1721" i="2"/>
  <c r="AN1770" i="2"/>
  <c r="AN1818" i="2"/>
  <c r="AN1867" i="2"/>
  <c r="AN1915" i="2"/>
  <c r="AN1964" i="2"/>
  <c r="AN2014" i="2"/>
  <c r="AN3034" i="2"/>
  <c r="AN3608" i="2"/>
  <c r="AN3480" i="2"/>
  <c r="AN3250" i="2"/>
  <c r="AN2797" i="2"/>
  <c r="AN3463" i="2"/>
  <c r="AN3253" i="2"/>
  <c r="AN3638" i="2"/>
  <c r="AN3586" i="2"/>
  <c r="AN3458" i="2"/>
  <c r="AN3170" i="2"/>
  <c r="AN3594" i="2"/>
  <c r="AN3431" i="2"/>
  <c r="AN3291" i="2"/>
  <c r="AN3600" i="2"/>
  <c r="AN3472" i="2"/>
  <c r="AN3226" i="2"/>
  <c r="AN3578" i="2"/>
  <c r="AN3405" i="2"/>
  <c r="AN3402" i="2"/>
  <c r="AN2774" i="2"/>
  <c r="AN2838" i="2"/>
  <c r="AN2902" i="2"/>
  <c r="AN2966" i="2"/>
  <c r="AN3030" i="2"/>
  <c r="AN3094" i="2"/>
  <c r="AN3158" i="2"/>
  <c r="AN3222" i="2"/>
  <c r="AN3286" i="2"/>
  <c r="AN2863" i="2"/>
  <c r="AN2927" i="2"/>
  <c r="AN2991" i="2"/>
  <c r="AN3055" i="2"/>
  <c r="AN3119" i="2"/>
  <c r="AN3183" i="2"/>
  <c r="AN3247" i="2"/>
  <c r="AN3311" i="2"/>
  <c r="AN3375" i="2"/>
  <c r="AN2760" i="2"/>
  <c r="AN2824" i="2"/>
  <c r="AN2888" i="2"/>
  <c r="AN2952" i="2"/>
  <c r="AN3016" i="2"/>
  <c r="AN3080" i="2"/>
  <c r="AN3144" i="2"/>
  <c r="AN3208" i="2"/>
  <c r="AN3272" i="2"/>
  <c r="AN2865" i="2"/>
  <c r="AN2929" i="2"/>
  <c r="AN2993" i="2"/>
  <c r="AN3057" i="2"/>
  <c r="AN3121" i="2"/>
  <c r="AN3185" i="2"/>
  <c r="AN3249" i="2"/>
  <c r="AN3313" i="2"/>
  <c r="AN3377" i="2"/>
  <c r="AN2868" i="2"/>
  <c r="AN2932" i="2"/>
  <c r="AN2996" i="2"/>
  <c r="AN3060" i="2"/>
  <c r="AN3124" i="2"/>
  <c r="AN3188" i="2"/>
  <c r="AN3252" i="2"/>
  <c r="AN3316" i="2"/>
  <c r="AN3380" i="2"/>
  <c r="AN2787" i="2"/>
  <c r="AN2957" i="2"/>
  <c r="AN3130" i="2"/>
  <c r="AN3299" i="2"/>
  <c r="AN3406" i="2"/>
  <c r="AN3475" i="2"/>
  <c r="AN3539" i="2"/>
  <c r="AN3603" i="2"/>
  <c r="AN3667" i="2"/>
  <c r="AN2853" i="2"/>
  <c r="AN3026" i="2"/>
  <c r="AN3195" i="2"/>
  <c r="AN3344" i="2"/>
  <c r="AN3436" i="2"/>
  <c r="AN3500" i="2"/>
  <c r="AN3564" i="2"/>
  <c r="AN3628" i="2"/>
  <c r="AN2749" i="2"/>
  <c r="AN2922" i="2"/>
  <c r="AN3091" i="2"/>
  <c r="AN3261" i="2"/>
  <c r="AN3384" i="2"/>
  <c r="AN3461" i="2"/>
  <c r="AN3525" i="2"/>
  <c r="AN3589" i="2"/>
  <c r="AN3653" i="2"/>
  <c r="AN2818" i="2"/>
  <c r="AN2987" i="2"/>
  <c r="AN3157" i="2"/>
  <c r="AN3322" i="2"/>
  <c r="AN3422" i="2"/>
  <c r="AN2909" i="2"/>
  <c r="AN3082" i="2"/>
  <c r="AN3251" i="2"/>
  <c r="AN3378" i="2"/>
  <c r="AN3457" i="2"/>
  <c r="AN3521" i="2"/>
  <c r="AN3585" i="2"/>
  <c r="AN3649" i="2"/>
  <c r="AN3631" i="2"/>
  <c r="AN3503" i="2"/>
  <c r="AN3323" i="2"/>
  <c r="AN2869" i="2"/>
  <c r="AN2786" i="2"/>
  <c r="AN3181" i="2"/>
  <c r="AN3566" i="2"/>
  <c r="AN3438" i="2"/>
  <c r="AN3098" i="2"/>
  <c r="AN2836" i="2"/>
  <c r="AN2772" i="2"/>
  <c r="AN2793" i="2"/>
  <c r="AN2823" i="2"/>
  <c r="AN2751" i="2"/>
  <c r="AN3474" i="2"/>
  <c r="AN3275" i="2"/>
  <c r="AN3022" i="2"/>
  <c r="AN3047" i="2"/>
  <c r="AN2752" i="2"/>
  <c r="AN2921" i="2"/>
  <c r="AN3369" i="2"/>
  <c r="AN3180" i="2"/>
  <c r="AN3107" i="2"/>
  <c r="AN2834" i="2"/>
  <c r="AN3620" i="2"/>
  <c r="AN3371" i="2"/>
  <c r="AN3138" i="2"/>
  <c r="AN3449" i="2"/>
  <c r="AN2930" i="2"/>
  <c r="AN3658" i="2"/>
  <c r="AN3592" i="2"/>
  <c r="AN3464" i="2"/>
  <c r="AN3189" i="2"/>
  <c r="AN3642" i="2"/>
  <c r="AN3338" i="2"/>
  <c r="AN2971" i="2"/>
  <c r="AN3590" i="2"/>
  <c r="AN3570" i="2"/>
  <c r="AN3442" i="2"/>
  <c r="AN3117" i="2"/>
  <c r="AN3498" i="2"/>
  <c r="AN3186" i="2"/>
  <c r="AN3011" i="2"/>
  <c r="AN3584" i="2"/>
  <c r="AN3456" i="2"/>
  <c r="AN3163" i="2"/>
  <c r="AN3466" i="2"/>
  <c r="AN3298" i="2"/>
  <c r="AN3234" i="2"/>
  <c r="AN2782" i="2"/>
  <c r="AN2846" i="2"/>
  <c r="AN2910" i="2"/>
  <c r="AN2974" i="2"/>
  <c r="AN3038" i="2"/>
  <c r="AN3102" i="2"/>
  <c r="AN3166" i="2"/>
  <c r="AN3230" i="2"/>
  <c r="AN3294" i="2"/>
  <c r="AN2871" i="2"/>
  <c r="AN2935" i="2"/>
  <c r="AN2999" i="2"/>
  <c r="AN3063" i="2"/>
  <c r="AN3127" i="2"/>
  <c r="AN3191" i="2"/>
  <c r="AN3255" i="2"/>
  <c r="AN3319" i="2"/>
  <c r="AN3383" i="2"/>
  <c r="AN2768" i="2"/>
  <c r="AN2832" i="2"/>
  <c r="AN2896" i="2"/>
  <c r="AN2960" i="2"/>
  <c r="AN3024" i="2"/>
  <c r="AN3088" i="2"/>
  <c r="AN3152" i="2"/>
  <c r="AN3216" i="2"/>
  <c r="AN3280" i="2"/>
  <c r="AN2873" i="2"/>
  <c r="AN2937" i="2"/>
  <c r="AN3001" i="2"/>
  <c r="AN3065" i="2"/>
  <c r="AN3129" i="2"/>
  <c r="AN3193" i="2"/>
  <c r="AN3257" i="2"/>
  <c r="AN3321" i="2"/>
  <c r="AN3385" i="2"/>
  <c r="AN2876" i="2"/>
  <c r="AN2940" i="2"/>
  <c r="AN3004" i="2"/>
  <c r="AN3068" i="2"/>
  <c r="AN3132" i="2"/>
  <c r="AN3196" i="2"/>
  <c r="AN3260" i="2"/>
  <c r="AN3324" i="2"/>
  <c r="AN3388" i="2"/>
  <c r="AN2810" i="2"/>
  <c r="AN2979" i="2"/>
  <c r="AN3149" i="2"/>
  <c r="AN3315" i="2"/>
  <c r="AN3418" i="2"/>
  <c r="AN3483" i="2"/>
  <c r="AN3547" i="2"/>
  <c r="AN3611" i="2"/>
  <c r="AN3675" i="2"/>
  <c r="AN2875" i="2"/>
  <c r="AN3045" i="2"/>
  <c r="AN3218" i="2"/>
  <c r="AN3357" i="2"/>
  <c r="AN3444" i="2"/>
  <c r="AN3508" i="2"/>
  <c r="AN3572" i="2"/>
  <c r="AN3636" i="2"/>
  <c r="AN2771" i="2"/>
  <c r="AN2941" i="2"/>
  <c r="AN3114" i="2"/>
  <c r="AN3283" i="2"/>
  <c r="AN3397" i="2"/>
  <c r="AN3469" i="2"/>
  <c r="AN3533" i="2"/>
  <c r="AN3597" i="2"/>
  <c r="AN3661" i="2"/>
  <c r="AN2837" i="2"/>
  <c r="AN3010" i="2"/>
  <c r="AN3179" i="2"/>
  <c r="AN3334" i="2"/>
  <c r="AN2762" i="2"/>
  <c r="AN2931" i="2"/>
  <c r="AN3101" i="2"/>
  <c r="AN3274" i="2"/>
  <c r="AN3390" i="2"/>
  <c r="AN3465" i="2"/>
  <c r="AN3529" i="2"/>
  <c r="AN3593" i="2"/>
  <c r="AN3657" i="2"/>
  <c r="AN3615" i="2"/>
  <c r="AN3487" i="2"/>
  <c r="AN3269" i="2"/>
  <c r="AN2819" i="2"/>
  <c r="AN3678" i="2"/>
  <c r="AN3550" i="2"/>
  <c r="AN3417" i="2"/>
  <c r="AN3035" i="2"/>
  <c r="AN2828" i="2"/>
  <c r="AN2764" i="2"/>
  <c r="AN2785" i="2"/>
  <c r="AN2815" i="2"/>
  <c r="AN3446" i="2"/>
  <c r="AN2830" i="2"/>
  <c r="AN3278" i="2"/>
  <c r="AN3111" i="2"/>
  <c r="AN2880" i="2"/>
  <c r="AN3136" i="2"/>
  <c r="AN2985" i="2"/>
  <c r="AN2860" i="2"/>
  <c r="AN3308" i="2"/>
  <c r="AN3394" i="2"/>
  <c r="AN3173" i="2"/>
  <c r="AN2899" i="2"/>
  <c r="AN3645" i="2"/>
  <c r="AN3059" i="2"/>
  <c r="AN3519" i="2"/>
  <c r="AN3147" i="2"/>
  <c r="AN2759" i="2"/>
  <c r="AN2891" i="2"/>
  <c r="AN3482" i="2"/>
  <c r="AN3576" i="2"/>
  <c r="AN3448" i="2"/>
  <c r="AN3139" i="2"/>
  <c r="AN3546" i="2"/>
  <c r="AN3125" i="2"/>
  <c r="AN3607" i="2"/>
  <c r="AN3510" i="2"/>
  <c r="AN3682" i="2"/>
  <c r="AN3554" i="2"/>
  <c r="AN3426" i="2"/>
  <c r="AN3058" i="2"/>
  <c r="AN3379" i="2"/>
  <c r="AN2906" i="2"/>
  <c r="AN2842" i="2"/>
  <c r="AN3568" i="2"/>
  <c r="AN3440" i="2"/>
  <c r="AN3106" i="2"/>
  <c r="AN3349" i="2"/>
  <c r="AN3013" i="2"/>
  <c r="AN3122" i="2"/>
  <c r="AN2790" i="2"/>
  <c r="AN2854" i="2"/>
  <c r="AN2918" i="2"/>
  <c r="AN2982" i="2"/>
  <c r="AN3046" i="2"/>
  <c r="AN3110" i="2"/>
  <c r="AN3174" i="2"/>
  <c r="AN3238" i="2"/>
  <c r="AN3302" i="2"/>
  <c r="AN2879" i="2"/>
  <c r="AN2943" i="2"/>
  <c r="AN3007" i="2"/>
  <c r="AN3071" i="2"/>
  <c r="AN3135" i="2"/>
  <c r="AN3199" i="2"/>
  <c r="AN3263" i="2"/>
  <c r="AN3327" i="2"/>
  <c r="AN3391" i="2"/>
  <c r="AN2776" i="2"/>
  <c r="AN2840" i="2"/>
  <c r="AN2904" i="2"/>
  <c r="AN2968" i="2"/>
  <c r="AN3032" i="2"/>
  <c r="AN3096" i="2"/>
  <c r="AN3160" i="2"/>
  <c r="AN3224" i="2"/>
  <c r="AN3288" i="2"/>
  <c r="AN2881" i="2"/>
  <c r="AN2945" i="2"/>
  <c r="AN3009" i="2"/>
  <c r="AN3073" i="2"/>
  <c r="AN3137" i="2"/>
  <c r="AN3201" i="2"/>
  <c r="AN3265" i="2"/>
  <c r="AN3329" i="2"/>
  <c r="AN3393" i="2"/>
  <c r="AN2884" i="2"/>
  <c r="AN2948" i="2"/>
  <c r="AN3012" i="2"/>
  <c r="AN3076" i="2"/>
  <c r="AN3140" i="2"/>
  <c r="AN3204" i="2"/>
  <c r="AN3268" i="2"/>
  <c r="AN3332" i="2"/>
  <c r="AN3396" i="2"/>
  <c r="AN2829" i="2"/>
  <c r="AN3002" i="2"/>
  <c r="AN3171" i="2"/>
  <c r="AN3330" i="2"/>
  <c r="AN3427" i="2"/>
  <c r="AN3491" i="2"/>
  <c r="AN3555" i="2"/>
  <c r="AN3619" i="2"/>
  <c r="AN3683" i="2"/>
  <c r="AN2898" i="2"/>
  <c r="AN3067" i="2"/>
  <c r="AN3237" i="2"/>
  <c r="AN3370" i="2"/>
  <c r="AN3452" i="2"/>
  <c r="AN3516" i="2"/>
  <c r="AN3580" i="2"/>
  <c r="AN3644" i="2"/>
  <c r="AN2794" i="2"/>
  <c r="AN2963" i="2"/>
  <c r="AN3133" i="2"/>
  <c r="AN3304" i="2"/>
  <c r="AN3410" i="2"/>
  <c r="AN3477" i="2"/>
  <c r="AN3541" i="2"/>
  <c r="AN3605" i="2"/>
  <c r="AN3669" i="2"/>
  <c r="AN2859" i="2"/>
  <c r="AN3029" i="2"/>
  <c r="AN3202" i="2"/>
  <c r="AN3347" i="2"/>
  <c r="AN2781" i="2"/>
  <c r="AN2954" i="2"/>
  <c r="AN3123" i="2"/>
  <c r="AN3293" i="2"/>
  <c r="AN3403" i="2"/>
  <c r="AN3473" i="2"/>
  <c r="AN3537" i="2"/>
  <c r="AN3601" i="2"/>
  <c r="AN3665" i="2"/>
  <c r="AN3599" i="2"/>
  <c r="AN3471" i="2"/>
  <c r="AN3211" i="2"/>
  <c r="AN2757" i="2"/>
  <c r="AN3662" i="2"/>
  <c r="AN3534" i="2"/>
  <c r="AN3387" i="2"/>
  <c r="AN2978" i="2"/>
  <c r="AN2820" i="2"/>
  <c r="AN2756" i="2"/>
  <c r="AN2777" i="2"/>
  <c r="AN2807" i="2"/>
  <c r="AN3495" i="2"/>
  <c r="AN3086" i="2"/>
  <c r="AN2983" i="2"/>
  <c r="AN2816" i="2"/>
  <c r="AN3264" i="2"/>
  <c r="AN3177" i="2"/>
  <c r="AN3052" i="2"/>
  <c r="AN2765" i="2"/>
  <c r="AN3595" i="2"/>
  <c r="AN3428" i="2"/>
  <c r="AN3242" i="2"/>
  <c r="AN2965" i="2"/>
  <c r="AN3365" i="2"/>
  <c r="AN3354" i="2"/>
  <c r="AN3674" i="2"/>
  <c r="AN3560" i="2"/>
  <c r="AN3432" i="2"/>
  <c r="AN3077" i="2"/>
  <c r="AN3434" i="2"/>
  <c r="AN2843" i="2"/>
  <c r="AN3511" i="2"/>
  <c r="AN3430" i="2"/>
  <c r="AN3666" i="2"/>
  <c r="AN3538" i="2"/>
  <c r="AN3400" i="2"/>
  <c r="AN2997" i="2"/>
  <c r="AN3141" i="2"/>
  <c r="AN3680" i="2"/>
  <c r="AN3552" i="2"/>
  <c r="AN3424" i="2"/>
  <c r="AN3053" i="2"/>
  <c r="AN3083" i="2"/>
  <c r="AN2949" i="2"/>
  <c r="AN2798" i="2"/>
  <c r="AN2862" i="2"/>
  <c r="AN2926" i="2"/>
  <c r="AN2990" i="2"/>
  <c r="AN3054" i="2"/>
  <c r="AN3118" i="2"/>
  <c r="AN3182" i="2"/>
  <c r="AN3246" i="2"/>
  <c r="AN3310" i="2"/>
  <c r="AN2887" i="2"/>
  <c r="AN2951" i="2"/>
  <c r="AN3015" i="2"/>
  <c r="AN3079" i="2"/>
  <c r="AN3143" i="2"/>
  <c r="AN3207" i="2"/>
  <c r="AN3271" i="2"/>
  <c r="AN3335" i="2"/>
  <c r="AN3399" i="2"/>
  <c r="AN2784" i="2"/>
  <c r="AN2848" i="2"/>
  <c r="AN2912" i="2"/>
  <c r="AN2976" i="2"/>
  <c r="AN3040" i="2"/>
  <c r="AN3104" i="2"/>
  <c r="AN3168" i="2"/>
  <c r="AN3232" i="2"/>
  <c r="AN3296" i="2"/>
  <c r="AN2889" i="2"/>
  <c r="AN2953" i="2"/>
  <c r="AN3017" i="2"/>
  <c r="AN3081" i="2"/>
  <c r="AN3145" i="2"/>
  <c r="AN3209" i="2"/>
  <c r="AN3273" i="2"/>
  <c r="AN3337" i="2"/>
  <c r="AN3401" i="2"/>
  <c r="AN2892" i="2"/>
  <c r="AN2956" i="2"/>
  <c r="AN3020" i="2"/>
  <c r="AN3084" i="2"/>
  <c r="AN3148" i="2"/>
  <c r="AN3212" i="2"/>
  <c r="AN3276" i="2"/>
  <c r="AN3340" i="2"/>
  <c r="AN3404" i="2"/>
  <c r="AN2851" i="2"/>
  <c r="AN3021" i="2"/>
  <c r="AN3194" i="2"/>
  <c r="AN3342" i="2"/>
  <c r="AN3435" i="2"/>
  <c r="AN3499" i="2"/>
  <c r="AN3563" i="2"/>
  <c r="AN3627" i="2"/>
  <c r="AN2747" i="2"/>
  <c r="AN2917" i="2"/>
  <c r="AN3090" i="2"/>
  <c r="AN3259" i="2"/>
  <c r="AN3382" i="2"/>
  <c r="AN3460" i="2"/>
  <c r="AN3524" i="2"/>
  <c r="AN3588" i="2"/>
  <c r="AN3652" i="2"/>
  <c r="AN2813" i="2"/>
  <c r="AN2986" i="2"/>
  <c r="AN3155" i="2"/>
  <c r="AN3320" i="2"/>
  <c r="AN3421" i="2"/>
  <c r="AN3485" i="2"/>
  <c r="AN3549" i="2"/>
  <c r="AN3613" i="2"/>
  <c r="AN3677" i="2"/>
  <c r="AN2882" i="2"/>
  <c r="AN3051" i="2"/>
  <c r="AN3221" i="2"/>
  <c r="AN3360" i="2"/>
  <c r="AN2803" i="2"/>
  <c r="AN2973" i="2"/>
  <c r="AN3146" i="2"/>
  <c r="AN3312" i="2"/>
  <c r="AN3416" i="2"/>
  <c r="AN3481" i="2"/>
  <c r="AN3545" i="2"/>
  <c r="AN3609" i="2"/>
  <c r="AN3673" i="2"/>
  <c r="AN3583" i="2"/>
  <c r="AN3455" i="2"/>
  <c r="AN3162" i="2"/>
  <c r="AN3639" i="2"/>
  <c r="AN3622" i="2"/>
  <c r="AN3646" i="2"/>
  <c r="AN3518" i="2"/>
  <c r="AN3350" i="2"/>
  <c r="AN2925" i="2"/>
  <c r="AN2812" i="2"/>
  <c r="AN2748" i="2"/>
  <c r="AN2769" i="2"/>
  <c r="AN2799" i="2"/>
  <c r="AN3496" i="2"/>
  <c r="AN3543" i="2"/>
  <c r="AN3602" i="2"/>
  <c r="AN3527" i="2"/>
  <c r="AN3488" i="2"/>
  <c r="AN2766" i="2"/>
  <c r="AN3214" i="2"/>
  <c r="AN3303" i="2"/>
  <c r="AN3072" i="2"/>
  <c r="AN3113" i="2"/>
  <c r="AN2988" i="2"/>
  <c r="AN2938" i="2"/>
  <c r="AN3659" i="2"/>
  <c r="AN3556" i="2"/>
  <c r="AN3453" i="2"/>
  <c r="AN3306" i="2"/>
  <c r="AN3513" i="2"/>
  <c r="AN3075" i="2"/>
  <c r="AN2743" i="2"/>
  <c r="AN3626" i="2"/>
  <c r="AN3672" i="2"/>
  <c r="AN3544" i="2"/>
  <c r="AN3413" i="2"/>
  <c r="AN3019" i="2"/>
  <c r="AN3203" i="2"/>
  <c r="AN3447" i="2"/>
  <c r="AN3336" i="2"/>
  <c r="AN3650" i="2"/>
  <c r="AN3522" i="2"/>
  <c r="AN3363" i="2"/>
  <c r="AN2947" i="2"/>
  <c r="AN2861" i="2"/>
  <c r="AN3654" i="2"/>
  <c r="AN3664" i="2"/>
  <c r="AN3536" i="2"/>
  <c r="AN3392" i="2"/>
  <c r="AN2994" i="2"/>
  <c r="AN2914" i="2"/>
  <c r="AN3670" i="2"/>
  <c r="AN2742" i="2"/>
  <c r="AN2806" i="2"/>
  <c r="AN2870" i="2"/>
  <c r="AN2934" i="2"/>
  <c r="AN2998" i="2"/>
  <c r="AN3062" i="2"/>
  <c r="AN3126" i="2"/>
  <c r="AN3190" i="2"/>
  <c r="AN3254" i="2"/>
  <c r="AN3318" i="2"/>
  <c r="AN2895" i="2"/>
  <c r="AN2959" i="2"/>
  <c r="AN3023" i="2"/>
  <c r="AN3087" i="2"/>
  <c r="AN3151" i="2"/>
  <c r="AN3215" i="2"/>
  <c r="AN3279" i="2"/>
  <c r="AN3343" i="2"/>
  <c r="AN3407" i="2"/>
  <c r="AN2792" i="2"/>
  <c r="AN2856" i="2"/>
  <c r="AN2920" i="2"/>
  <c r="AN2984" i="2"/>
  <c r="AN3048" i="2"/>
  <c r="AN3112" i="2"/>
  <c r="AN3176" i="2"/>
  <c r="AN3240" i="2"/>
  <c r="AN2833" i="2"/>
  <c r="AN2897" i="2"/>
  <c r="AN2961" i="2"/>
  <c r="AN3025" i="2"/>
  <c r="AN3089" i="2"/>
  <c r="AN3153" i="2"/>
  <c r="AN3217" i="2"/>
  <c r="AN3281" i="2"/>
  <c r="AN3345" i="2"/>
  <c r="AN3409" i="2"/>
  <c r="AN2900" i="2"/>
  <c r="AN2964" i="2"/>
  <c r="AN3028" i="2"/>
  <c r="AN3092" i="2"/>
  <c r="AN3156" i="2"/>
  <c r="AN3220" i="2"/>
  <c r="AN3284" i="2"/>
  <c r="AN3348" i="2"/>
  <c r="AN3412" i="2"/>
  <c r="AN2874" i="2"/>
  <c r="AN3043" i="2"/>
  <c r="AN3213" i="2"/>
  <c r="AN3355" i="2"/>
  <c r="AN3443" i="2"/>
  <c r="AN3507" i="2"/>
  <c r="AN3571" i="2"/>
  <c r="AN3635" i="2"/>
  <c r="AN2770" i="2"/>
  <c r="AN2939" i="2"/>
  <c r="AN3109" i="2"/>
  <c r="AN3282" i="2"/>
  <c r="AN3395" i="2"/>
  <c r="AN3468" i="2"/>
  <c r="AN3532" i="2"/>
  <c r="AN3596" i="2"/>
  <c r="AN3660" i="2"/>
  <c r="AN2835" i="2"/>
  <c r="AN3005" i="2"/>
  <c r="AN3178" i="2"/>
  <c r="AN3333" i="2"/>
  <c r="AN3429" i="2"/>
  <c r="AN3493" i="2"/>
  <c r="AN3557" i="2"/>
  <c r="AN3621" i="2"/>
  <c r="AN3685" i="2"/>
  <c r="AN2901" i="2"/>
  <c r="AN3074" i="2"/>
  <c r="AN3243" i="2"/>
  <c r="AN3373" i="2"/>
  <c r="AN2826" i="2"/>
  <c r="AN2995" i="2"/>
  <c r="AN3165" i="2"/>
  <c r="AN3326" i="2"/>
  <c r="AN3425" i="2"/>
  <c r="AN3489" i="2"/>
  <c r="AN3553" i="2"/>
  <c r="AN3617" i="2"/>
  <c r="AN3681" i="2"/>
  <c r="AN3567" i="2"/>
  <c r="AN3439" i="2"/>
  <c r="AN3099" i="2"/>
  <c r="AN3559" i="2"/>
  <c r="AN3558" i="2"/>
  <c r="AN3630" i="2"/>
  <c r="AN3502" i="2"/>
  <c r="AN3314" i="2"/>
  <c r="AN2866" i="2"/>
  <c r="AN2804" i="2"/>
  <c r="AN2825" i="2"/>
  <c r="AN2761" i="2"/>
  <c r="AN2791" i="2"/>
  <c r="AN3562" i="2"/>
  <c r="AN3624" i="2"/>
  <c r="AN3227" i="2"/>
  <c r="AN3616" i="2"/>
  <c r="AN2894" i="2"/>
  <c r="AN2919" i="2"/>
  <c r="AN3367" i="2"/>
  <c r="AN3200" i="2"/>
  <c r="AN3305" i="2"/>
  <c r="AN3244" i="2"/>
  <c r="AN3467" i="2"/>
  <c r="AN3492" i="2"/>
  <c r="AN3517" i="2"/>
  <c r="AN3411" i="2"/>
  <c r="AN3577" i="2"/>
  <c r="AN3582" i="2"/>
  <c r="AN2801" i="2"/>
  <c r="AN2763" i="2"/>
  <c r="AN3530" i="2"/>
  <c r="AN3656" i="2"/>
  <c r="AN3528" i="2"/>
  <c r="AN3376" i="2"/>
  <c r="AN2970" i="2"/>
  <c r="AN2802" i="2"/>
  <c r="AN3610" i="2"/>
  <c r="AN3245" i="2"/>
  <c r="AN3061" i="2"/>
  <c r="AN3634" i="2"/>
  <c r="AN3506" i="2"/>
  <c r="AN3328" i="2"/>
  <c r="AN2885" i="2"/>
  <c r="AN3671" i="2"/>
  <c r="AN3574" i="2"/>
  <c r="AN3648" i="2"/>
  <c r="AN3520" i="2"/>
  <c r="AN3362" i="2"/>
  <c r="AN2933" i="2"/>
  <c r="AN3655" i="2"/>
  <c r="AN3606" i="2"/>
  <c r="AN2750" i="2"/>
  <c r="AN2814" i="2"/>
  <c r="AN2878" i="2"/>
  <c r="AN2942" i="2"/>
  <c r="AN3006" i="2"/>
  <c r="AN3070" i="2"/>
  <c r="AN3134" i="2"/>
  <c r="AN3198" i="2"/>
  <c r="AN3262" i="2"/>
  <c r="AN2839" i="2"/>
  <c r="AN2903" i="2"/>
  <c r="AN2967" i="2"/>
  <c r="AN3031" i="2"/>
  <c r="AN3095" i="2"/>
  <c r="AN3159" i="2"/>
  <c r="AN3223" i="2"/>
  <c r="AN3287" i="2"/>
  <c r="AN3351" i="2"/>
  <c r="AN3415" i="2"/>
  <c r="AN2800" i="2"/>
  <c r="AN2864" i="2"/>
  <c r="AN2928" i="2"/>
  <c r="AN2992" i="2"/>
  <c r="AN3056" i="2"/>
  <c r="AN3120" i="2"/>
  <c r="AN3184" i="2"/>
  <c r="AN3248" i="2"/>
  <c r="AN2841" i="2"/>
  <c r="AN2905" i="2"/>
  <c r="AN2969" i="2"/>
  <c r="AN3033" i="2"/>
  <c r="AN3097" i="2"/>
  <c r="AN3161" i="2"/>
  <c r="AN3225" i="2"/>
  <c r="AN3289" i="2"/>
  <c r="AN3353" i="2"/>
  <c r="AN2844" i="2"/>
  <c r="AN2908" i="2"/>
  <c r="AN2972" i="2"/>
  <c r="AN3036" i="2"/>
  <c r="AN3100" i="2"/>
  <c r="AN3164" i="2"/>
  <c r="AN3228" i="2"/>
  <c r="AN3292" i="2"/>
  <c r="AN3356" i="2"/>
  <c r="AN3420" i="2"/>
  <c r="AN2893" i="2"/>
  <c r="AN3066" i="2"/>
  <c r="AN3235" i="2"/>
  <c r="AN3368" i="2"/>
  <c r="AN3451" i="2"/>
  <c r="AN3515" i="2"/>
  <c r="AN3579" i="2"/>
  <c r="AN3643" i="2"/>
  <c r="AN2789" i="2"/>
  <c r="AN2962" i="2"/>
  <c r="AN3131" i="2"/>
  <c r="AN3301" i="2"/>
  <c r="AN3408" i="2"/>
  <c r="AN3476" i="2"/>
  <c r="AN3540" i="2"/>
  <c r="AN3604" i="2"/>
  <c r="AN3668" i="2"/>
  <c r="AN2858" i="2"/>
  <c r="AN3027" i="2"/>
  <c r="AN3197" i="2"/>
  <c r="AN3346" i="2"/>
  <c r="AN3437" i="2"/>
  <c r="AN3501" i="2"/>
  <c r="AN3565" i="2"/>
  <c r="AN3629" i="2"/>
  <c r="AN2754" i="2"/>
  <c r="AN2923" i="2"/>
  <c r="AN3093" i="2"/>
  <c r="AN3266" i="2"/>
  <c r="AN3386" i="2"/>
  <c r="AN2845" i="2"/>
  <c r="AN3018" i="2"/>
  <c r="AN3187" i="2"/>
  <c r="AN3339" i="2"/>
  <c r="AN3433" i="2"/>
  <c r="AN3497" i="2"/>
  <c r="AN3561" i="2"/>
  <c r="AN3625" i="2"/>
  <c r="AN3679" i="2"/>
  <c r="AN3551" i="2"/>
  <c r="AN3423" i="2"/>
  <c r="AN3042" i="2"/>
  <c r="AN3479" i="2"/>
  <c r="AN3526" i="2"/>
  <c r="AN3614" i="2"/>
  <c r="AN3486" i="2"/>
  <c r="AN3267" i="2"/>
  <c r="AN2805" i="2"/>
  <c r="AN2796" i="2"/>
  <c r="AN2817" i="2"/>
  <c r="AN2753" i="2"/>
  <c r="AN2783" i="2"/>
  <c r="AN3309" i="2"/>
  <c r="AN3307" i="2"/>
  <c r="AN2850" i="2"/>
  <c r="AN3478" i="2"/>
  <c r="AN3150" i="2"/>
  <c r="AN3175" i="2"/>
  <c r="AN3008" i="2"/>
  <c r="AN3049" i="2"/>
  <c r="AN2924" i="2"/>
  <c r="AN3372" i="2"/>
  <c r="AN3531" i="2"/>
  <c r="AN3331" i="2"/>
  <c r="AN3069" i="2"/>
  <c r="AN2795" i="2"/>
  <c r="AN3229" i="2"/>
  <c r="AN3647" i="2"/>
  <c r="AN3366" i="2"/>
  <c r="AN2780" i="2"/>
  <c r="AN3450" i="2"/>
  <c r="AN3640" i="2"/>
  <c r="AN3512" i="2"/>
  <c r="AN3341" i="2"/>
  <c r="AN2907" i="2"/>
  <c r="AN3623" i="2"/>
  <c r="AN3514" i="2"/>
  <c r="AN2955" i="2"/>
  <c r="AN2779" i="2"/>
  <c r="AN3618" i="2"/>
  <c r="AN3490" i="2"/>
  <c r="AN3290" i="2"/>
  <c r="AN2827" i="2"/>
  <c r="AN3591" i="2"/>
  <c r="AN3494" i="2"/>
  <c r="AN3632" i="2"/>
  <c r="AN3504" i="2"/>
  <c r="AN3325" i="2"/>
  <c r="AN2883" i="2"/>
  <c r="AN3575" i="2"/>
  <c r="AN3542" i="2"/>
  <c r="AN2758" i="2"/>
  <c r="AN2822" i="2"/>
  <c r="AN2886" i="2"/>
  <c r="AN2950" i="2"/>
  <c r="AN3014" i="2"/>
  <c r="AN3078" i="2"/>
  <c r="AN3142" i="2"/>
  <c r="AN3206" i="2"/>
  <c r="AN3270" i="2"/>
  <c r="AN2847" i="2"/>
  <c r="AN2911" i="2"/>
  <c r="AN2975" i="2"/>
  <c r="AN3039" i="2"/>
  <c r="AN3103" i="2"/>
  <c r="AN3167" i="2"/>
  <c r="AN3231" i="2"/>
  <c r="AN3295" i="2"/>
  <c r="AN3359" i="2"/>
  <c r="AN2744" i="2"/>
  <c r="AN2808" i="2"/>
  <c r="AN2872" i="2"/>
  <c r="AN2936" i="2"/>
  <c r="AN3000" i="2"/>
  <c r="AN3064" i="2"/>
  <c r="AN3128" i="2"/>
  <c r="AN3192" i="2"/>
  <c r="AN3256" i="2"/>
  <c r="AN2849" i="2"/>
  <c r="AN2913" i="2"/>
  <c r="AN2977" i="2"/>
  <c r="AN3041" i="2"/>
  <c r="AN3105" i="2"/>
  <c r="AN3169" i="2"/>
  <c r="AN3233" i="2"/>
  <c r="AN3297" i="2"/>
  <c r="AN3361" i="2"/>
  <c r="AN2852" i="2"/>
  <c r="AN2916" i="2"/>
  <c r="AN2980" i="2"/>
  <c r="AN3044" i="2"/>
  <c r="AN3108" i="2"/>
  <c r="AN3172" i="2"/>
  <c r="AN3236" i="2"/>
  <c r="AN3300" i="2"/>
  <c r="AN3364" i="2"/>
  <c r="AN2746" i="2"/>
  <c r="AN2915" i="2"/>
  <c r="AN3085" i="2"/>
  <c r="AN3258" i="2"/>
  <c r="AN3381" i="2"/>
  <c r="AN3459" i="2"/>
  <c r="AN3523" i="2"/>
  <c r="AN3587" i="2"/>
  <c r="AN3651" i="2"/>
  <c r="AN2811" i="2"/>
  <c r="AN2981" i="2"/>
  <c r="AN3154" i="2"/>
  <c r="AN3317" i="2"/>
  <c r="AN3419" i="2"/>
  <c r="AN3484" i="2"/>
  <c r="AN3548" i="2"/>
  <c r="AN3612" i="2"/>
  <c r="AN3676" i="2"/>
  <c r="AN2877" i="2"/>
  <c r="AN3050" i="2"/>
  <c r="AN3219" i="2"/>
  <c r="AN3358" i="2"/>
  <c r="AN3445" i="2"/>
  <c r="AN3509" i="2"/>
  <c r="AN3573" i="2"/>
  <c r="AN3637" i="2"/>
  <c r="AN2773" i="2"/>
  <c r="AN2946" i="2"/>
  <c r="AN3115" i="2"/>
  <c r="AN3285" i="2"/>
  <c r="AN3398" i="2"/>
  <c r="AN2867" i="2"/>
  <c r="AN3037" i="2"/>
  <c r="AN3210" i="2"/>
  <c r="AN3352" i="2"/>
  <c r="AN3441" i="2"/>
  <c r="AN3505" i="2"/>
  <c r="AN3569" i="2"/>
  <c r="AN3633" i="2"/>
  <c r="AN3663" i="2"/>
  <c r="AN3535" i="2"/>
  <c r="AN3389" i="2"/>
  <c r="AN2989" i="2"/>
  <c r="AN3374" i="2"/>
  <c r="AN3462" i="2"/>
  <c r="AN3598" i="2"/>
  <c r="AN3470" i="2"/>
  <c r="AN3205" i="2"/>
  <c r="AN2755" i="2"/>
  <c r="AN2775" i="2"/>
  <c r="AN2788" i="2"/>
  <c r="AN2809" i="2"/>
  <c r="AN2745" i="2"/>
  <c r="AN2767" i="2"/>
  <c r="AN3414" i="2"/>
  <c r="AN2778" i="2"/>
  <c r="AN2821" i="2"/>
  <c r="AN2958" i="2"/>
  <c r="AN2855" i="2"/>
  <c r="AN3239" i="2"/>
  <c r="AN2944" i="2"/>
  <c r="AN2857" i="2"/>
  <c r="AN3241" i="2"/>
  <c r="AN3116" i="2"/>
  <c r="AN3277" i="2"/>
  <c r="AN3003" i="2"/>
  <c r="AN3684" i="2"/>
  <c r="AN3581" i="2"/>
  <c r="AN2890" i="2"/>
  <c r="AN3641" i="2"/>
  <c r="AN3454" i="2"/>
  <c r="AN2831" i="2"/>
  <c r="AN3686" i="2"/>
  <c r="AE244" i="2"/>
  <c r="AE236" i="2"/>
  <c r="AE228" i="2"/>
  <c r="AE220" i="2"/>
  <c r="AE212" i="2"/>
  <c r="AE204" i="2"/>
  <c r="AE196" i="2"/>
  <c r="AE188" i="2"/>
  <c r="AE180" i="2"/>
  <c r="AE172" i="2"/>
  <c r="AE164" i="2"/>
  <c r="AE156" i="2"/>
  <c r="AE148" i="2"/>
  <c r="AE140" i="2"/>
  <c r="AE132" i="2"/>
  <c r="AE124" i="2"/>
  <c r="AE116" i="2"/>
  <c r="AE108" i="2"/>
  <c r="AE100" i="2"/>
  <c r="AE92" i="2"/>
  <c r="AE84" i="2"/>
  <c r="AE76" i="2"/>
  <c r="AE68" i="2"/>
  <c r="AE60" i="2"/>
  <c r="AE52" i="2"/>
  <c r="AE44" i="2"/>
  <c r="AE36" i="2"/>
  <c r="AE28" i="2"/>
  <c r="AE20" i="2"/>
  <c r="AE12" i="2"/>
  <c r="AE4" i="2"/>
  <c r="AN2646" i="2"/>
  <c r="AN2654" i="2"/>
  <c r="AN2662" i="2"/>
  <c r="AN2670" i="2"/>
  <c r="AN2678" i="2"/>
  <c r="AN2686" i="2"/>
  <c r="AN2694" i="2"/>
  <c r="AN2702" i="2"/>
  <c r="AN2710" i="2"/>
  <c r="AN2647" i="2"/>
  <c r="AN2655" i="2"/>
  <c r="AN2663" i="2"/>
  <c r="AN2671" i="2"/>
  <c r="AN2679" i="2"/>
  <c r="AN2687" i="2"/>
  <c r="AN2695" i="2"/>
  <c r="AN2703" i="2"/>
  <c r="AN2711" i="2"/>
  <c r="AN2640" i="2"/>
  <c r="AN2648" i="2"/>
  <c r="AN2656" i="2"/>
  <c r="AN2664" i="2"/>
  <c r="AN2672" i="2"/>
  <c r="AN2680" i="2"/>
  <c r="AN2688" i="2"/>
  <c r="AN2696" i="2"/>
  <c r="AN2704" i="2"/>
  <c r="AN2712" i="2"/>
  <c r="AN2641" i="2"/>
  <c r="AN2649" i="2"/>
  <c r="AN2657" i="2"/>
  <c r="AN2665" i="2"/>
  <c r="AN2673" i="2"/>
  <c r="AN2681" i="2"/>
  <c r="AN2689" i="2"/>
  <c r="AN2697" i="2"/>
  <c r="AN2705" i="2"/>
  <c r="AN2713" i="2"/>
  <c r="AN2642" i="2"/>
  <c r="AN2650" i="2"/>
  <c r="AN2658" i="2"/>
  <c r="AN2666" i="2"/>
  <c r="AN2674" i="2"/>
  <c r="AN2682" i="2"/>
  <c r="AN2690" i="2"/>
  <c r="AN2698" i="2"/>
  <c r="AN2706" i="2"/>
  <c r="AN2714" i="2"/>
  <c r="AN2643" i="2"/>
  <c r="AN2651" i="2"/>
  <c r="AN2659" i="2"/>
  <c r="AN2667" i="2"/>
  <c r="AN2675" i="2"/>
  <c r="AN2683" i="2"/>
  <c r="AN2691" i="2"/>
  <c r="AN2699" i="2"/>
  <c r="AN2707" i="2"/>
  <c r="AN2715" i="2"/>
  <c r="AN2644" i="2"/>
  <c r="AN2652" i="2"/>
  <c r="AN2660" i="2"/>
  <c r="AN2668" i="2"/>
  <c r="AN2676" i="2"/>
  <c r="AN2684" i="2"/>
  <c r="AN2692" i="2"/>
  <c r="AN2700" i="2"/>
  <c r="AN2708" i="2"/>
  <c r="AN2716" i="2"/>
  <c r="AN2701" i="2"/>
  <c r="AN2645" i="2"/>
  <c r="AN2709" i="2"/>
  <c r="AN2653" i="2"/>
  <c r="AN2661" i="2"/>
  <c r="AN2669" i="2"/>
  <c r="AN2685" i="2"/>
  <c r="AN2677" i="2"/>
  <c r="AN2693" i="2"/>
  <c r="AE2157" i="2"/>
  <c r="AE2149" i="2"/>
  <c r="AE2141" i="2"/>
  <c r="AE2133" i="2"/>
  <c r="AE2125" i="2"/>
  <c r="AE2117" i="2"/>
  <c r="AE2109" i="2"/>
  <c r="AE2101" i="2"/>
  <c r="AE2093" i="2"/>
  <c r="AE2085" i="2"/>
  <c r="AE2077" i="2"/>
  <c r="AE2069" i="2"/>
  <c r="AE2061" i="2"/>
  <c r="AE2053" i="2"/>
  <c r="AE332" i="2"/>
  <c r="AE324" i="2"/>
  <c r="AE316" i="2"/>
  <c r="AE308" i="2"/>
  <c r="AE300" i="2"/>
  <c r="AE2482" i="2"/>
  <c r="AE2474" i="2"/>
  <c r="AE2466" i="2"/>
  <c r="AE2442" i="2"/>
  <c r="AE2434" i="2"/>
  <c r="AE2426" i="2"/>
  <c r="AE2418" i="2"/>
  <c r="AE2410" i="2"/>
  <c r="AE2402" i="2"/>
  <c r="AE2394" i="2"/>
  <c r="AE2386" i="2"/>
  <c r="AE2378" i="2"/>
  <c r="AE2370" i="2"/>
  <c r="AE2266" i="2"/>
  <c r="AE2258" i="2"/>
  <c r="AE2250" i="2"/>
  <c r="AE2242" i="2"/>
  <c r="AE2234" i="2"/>
  <c r="AE2226" i="2"/>
  <c r="AE2218" i="2"/>
  <c r="AE2210" i="2"/>
  <c r="AE2202" i="2"/>
  <c r="AE2194" i="2"/>
  <c r="AE2186" i="2"/>
  <c r="AE2178" i="2"/>
  <c r="AE2170" i="2"/>
  <c r="AE2162" i="2"/>
  <c r="AE2154" i="2"/>
  <c r="AE2146" i="2"/>
  <c r="AE2138" i="2"/>
  <c r="AE2130" i="2"/>
  <c r="AE2122" i="2"/>
  <c r="AE2114" i="2"/>
  <c r="AE2106" i="2"/>
  <c r="AE2098" i="2"/>
  <c r="AE2090" i="2"/>
  <c r="AE2082" i="2"/>
  <c r="AE2074" i="2"/>
  <c r="AE2066" i="2"/>
  <c r="AE2058" i="2"/>
  <c r="AE2050" i="2"/>
  <c r="AE321" i="2"/>
  <c r="AE313" i="2"/>
  <c r="AE305" i="2"/>
  <c r="AE297" i="2"/>
  <c r="AE289" i="2"/>
  <c r="AE281" i="2"/>
  <c r="AE273" i="2"/>
  <c r="AE265" i="2"/>
  <c r="AE257" i="2"/>
  <c r="AE249" i="2"/>
  <c r="AE241" i="2"/>
  <c r="AE233" i="2"/>
  <c r="AE225" i="2"/>
  <c r="AE217" i="2"/>
  <c r="AE209" i="2"/>
  <c r="AE201" i="2"/>
  <c r="AE193" i="2"/>
  <c r="AE185" i="2"/>
  <c r="AE177" i="2"/>
  <c r="AE169" i="2"/>
  <c r="AE161" i="2"/>
  <c r="AE153" i="2"/>
  <c r="AE145" i="2"/>
  <c r="AE137" i="2"/>
  <c r="AE129" i="2"/>
  <c r="AE121" i="2"/>
  <c r="AE113" i="2"/>
  <c r="AE105" i="2"/>
  <c r="AE97" i="2"/>
  <c r="AE89" i="2"/>
  <c r="AE81" i="2"/>
  <c r="AE73" i="2"/>
  <c r="AE65" i="2"/>
  <c r="AE3691" i="2"/>
  <c r="AE2738" i="2"/>
  <c r="AE2730" i="2"/>
  <c r="AE2722" i="2"/>
  <c r="AE2637" i="2"/>
  <c r="AE2629" i="2"/>
  <c r="AE2621" i="2"/>
  <c r="AE2613" i="2"/>
  <c r="AE2605" i="2"/>
  <c r="AE2597" i="2"/>
  <c r="AE2589" i="2"/>
  <c r="AE2581" i="2"/>
  <c r="AE2573" i="2"/>
  <c r="AE2565" i="2"/>
  <c r="AE2557" i="2"/>
  <c r="AE2549" i="2"/>
  <c r="AE2541" i="2"/>
  <c r="AE2533" i="2"/>
  <c r="AE2525" i="2"/>
  <c r="AE2517" i="2"/>
  <c r="AE2509" i="2"/>
  <c r="AE2501" i="2"/>
  <c r="AE2493" i="2"/>
  <c r="AE2485" i="2"/>
  <c r="AE2477" i="2"/>
  <c r="AE2469" i="2"/>
  <c r="AE2461" i="2"/>
  <c r="AE2453" i="2"/>
  <c r="AE2445" i="2"/>
  <c r="AE2437" i="2"/>
  <c r="AE2429" i="2"/>
  <c r="AE2421" i="2"/>
  <c r="AE2413" i="2"/>
  <c r="AE2405" i="2"/>
  <c r="AE2397" i="2"/>
  <c r="AE2389" i="2"/>
  <c r="AE2381" i="2"/>
  <c r="AE2373" i="2"/>
  <c r="AE2365" i="2"/>
  <c r="AE2357" i="2"/>
  <c r="AE2349" i="2"/>
  <c r="AE2341" i="2"/>
  <c r="AE2333" i="2"/>
  <c r="AE2325" i="2"/>
  <c r="AE2635" i="2"/>
  <c r="AE2627" i="2"/>
  <c r="AE2619" i="2"/>
  <c r="AE2611" i="2"/>
  <c r="AE2603" i="2"/>
  <c r="AE2595" i="2"/>
  <c r="AE2587" i="2"/>
  <c r="AE2579" i="2"/>
  <c r="AE2571" i="2"/>
  <c r="AE2563" i="2"/>
  <c r="AE2555" i="2"/>
  <c r="AE2547" i="2"/>
  <c r="AE2539" i="2"/>
  <c r="AE2531" i="2"/>
  <c r="AE2523" i="2"/>
  <c r="AE2515" i="2"/>
  <c r="AE2507" i="2"/>
  <c r="AE2499" i="2"/>
  <c r="AE2491" i="2"/>
  <c r="AE2483" i="2"/>
  <c r="AE2475" i="2"/>
  <c r="AE2467" i="2"/>
  <c r="AE2459" i="2"/>
  <c r="AE2451" i="2"/>
  <c r="AE2443" i="2"/>
  <c r="AE2435" i="2"/>
  <c r="AE2427" i="2"/>
  <c r="AE2419" i="2"/>
  <c r="AE2411" i="2"/>
  <c r="AE2403" i="2"/>
  <c r="AE2395" i="2"/>
  <c r="AE2387" i="2"/>
  <c r="AE2379" i="2"/>
  <c r="AE2371" i="2"/>
  <c r="AE2363" i="2"/>
  <c r="AE2355" i="2"/>
  <c r="AE2347" i="2"/>
  <c r="AE2339" i="2"/>
  <c r="AE2331" i="2"/>
  <c r="AE2323" i="2"/>
  <c r="AE2315" i="2"/>
  <c r="AE2307" i="2"/>
  <c r="AE2299" i="2"/>
  <c r="AE2291" i="2"/>
  <c r="AE2283" i="2"/>
  <c r="AE2275" i="2"/>
  <c r="AE2267" i="2"/>
  <c r="AE2259" i="2"/>
  <c r="AE2251" i="2"/>
  <c r="AE2243" i="2"/>
  <c r="AE2235" i="2"/>
  <c r="AE2227" i="2"/>
  <c r="AE2219" i="2"/>
  <c r="AE2211" i="2"/>
  <c r="AE3704" i="2"/>
  <c r="AE3696" i="2"/>
  <c r="AE3688" i="2"/>
  <c r="AE2735" i="2"/>
  <c r="AE2727" i="2"/>
  <c r="AE2719" i="2"/>
  <c r="AE2634" i="2"/>
  <c r="AE2626" i="2"/>
  <c r="AE2618" i="2"/>
  <c r="AE3689" i="2"/>
  <c r="AE2736" i="2"/>
  <c r="AE2728" i="2"/>
  <c r="AE2720" i="2"/>
  <c r="AE3730" i="2"/>
  <c r="AE3722" i="2"/>
  <c r="AE3714" i="2"/>
  <c r="AE3706" i="2"/>
  <c r="AE3698" i="2"/>
  <c r="AE3690" i="2"/>
  <c r="AE2737" i="2"/>
  <c r="AE2729" i="2"/>
  <c r="AE2721" i="2"/>
  <c r="AE2636" i="2"/>
  <c r="AE2628" i="2"/>
  <c r="AE2620" i="2"/>
  <c r="AE2612" i="2"/>
  <c r="AE2604" i="2"/>
  <c r="AE2596" i="2"/>
  <c r="AE2588" i="2"/>
  <c r="AE2580" i="2"/>
  <c r="AE2572" i="2"/>
  <c r="AE2564" i="2"/>
  <c r="AE2556" i="2"/>
  <c r="AE2548" i="2"/>
  <c r="AE2540" i="2"/>
  <c r="AE2532" i="2"/>
  <c r="AE2524" i="2"/>
  <c r="AE2516" i="2"/>
  <c r="AE2508" i="2"/>
  <c r="AE2500" i="2"/>
  <c r="AE2492" i="2"/>
  <c r="AE2484" i="2"/>
  <c r="AE2476" i="2"/>
  <c r="AE2468" i="2"/>
  <c r="AE2460" i="2"/>
  <c r="AE2452" i="2"/>
  <c r="AE2444" i="2"/>
  <c r="AE2436" i="2"/>
  <c r="AE2428" i="2"/>
  <c r="AE2420" i="2"/>
  <c r="AE2412" i="2"/>
  <c r="AE2404" i="2"/>
  <c r="AE2396" i="2"/>
  <c r="AE2388" i="2"/>
  <c r="AE2380" i="2"/>
  <c r="AE2372" i="2"/>
  <c r="AE2364" i="2"/>
  <c r="AE2356" i="2"/>
  <c r="AE2348" i="2"/>
  <c r="AE2340" i="2"/>
  <c r="AE2332" i="2"/>
  <c r="AE2164" i="2"/>
  <c r="AE2156" i="2"/>
  <c r="AE2148" i="2"/>
  <c r="AE331" i="2"/>
  <c r="AE323" i="2"/>
  <c r="AE315" i="2"/>
  <c r="AE307" i="2"/>
  <c r="AE299" i="2"/>
  <c r="AE291" i="2"/>
  <c r="AE283" i="2"/>
  <c r="AE243" i="2"/>
  <c r="AE235" i="2"/>
  <c r="AE227" i="2"/>
  <c r="AE219" i="2"/>
  <c r="AE211" i="2"/>
  <c r="AE203" i="2"/>
  <c r="AE195" i="2"/>
  <c r="AE187" i="2"/>
  <c r="AE179" i="2"/>
  <c r="AE171" i="2"/>
  <c r="AE163" i="2"/>
  <c r="AE155" i="2"/>
  <c r="AE147" i="2"/>
  <c r="AE139" i="2"/>
  <c r="AE131" i="2"/>
  <c r="AE123" i="2"/>
  <c r="AE115" i="2"/>
  <c r="AE107" i="2"/>
  <c r="AE99" i="2"/>
  <c r="AE91" i="2"/>
  <c r="AE83" i="2"/>
  <c r="AE75" i="2"/>
  <c r="AE67" i="2"/>
  <c r="AE59" i="2"/>
  <c r="AE51" i="2"/>
  <c r="AE43" i="2"/>
  <c r="AE35" i="2"/>
  <c r="AE27" i="2"/>
  <c r="AE19" i="2"/>
  <c r="AE3997" i="2"/>
  <c r="AE3731" i="2"/>
  <c r="AE3723" i="2"/>
  <c r="AE3715" i="2"/>
  <c r="AE3707" i="2"/>
  <c r="AE3699" i="2"/>
  <c r="AE3996" i="2"/>
  <c r="AE3995" i="2"/>
  <c r="AE3729" i="2"/>
  <c r="AE3721" i="2"/>
  <c r="AE3713" i="2"/>
  <c r="AE3705" i="2"/>
  <c r="AE3697" i="2"/>
  <c r="AE3736" i="2"/>
  <c r="AE3728" i="2"/>
  <c r="AE3720" i="2"/>
  <c r="AE3712" i="2"/>
  <c r="AN68" i="2"/>
  <c r="AE4000" i="2"/>
  <c r="AE3734" i="2"/>
  <c r="AE3726" i="2"/>
  <c r="AE3718" i="2"/>
  <c r="AE3710" i="2"/>
  <c r="AE3702" i="2"/>
  <c r="AE3735" i="2"/>
  <c r="AE3727" i="2"/>
  <c r="AE3719" i="2"/>
  <c r="AE3711" i="2"/>
  <c r="AE3703" i="2"/>
  <c r="AE3695" i="2"/>
  <c r="AE3687" i="2"/>
  <c r="AE2734" i="2"/>
  <c r="AE2726" i="2"/>
  <c r="AE2718" i="2"/>
  <c r="AE2633" i="2"/>
  <c r="AE2625" i="2"/>
  <c r="AE2617" i="2"/>
  <c r="AE2609" i="2"/>
  <c r="AE2601" i="2"/>
  <c r="AE2593" i="2"/>
  <c r="AE2585" i="2"/>
  <c r="AE2577" i="2"/>
  <c r="AE2569" i="2"/>
  <c r="AE2561" i="2"/>
  <c r="AE2553" i="2"/>
  <c r="AE2545" i="2"/>
  <c r="AE2537" i="2"/>
  <c r="AE2529" i="2"/>
  <c r="AE2521" i="2"/>
  <c r="AE2513" i="2"/>
  <c r="AE2505" i="2"/>
  <c r="AE2497" i="2"/>
  <c r="AE2489" i="2"/>
  <c r="AE2441" i="2"/>
  <c r="AE2433" i="2"/>
  <c r="AE2425" i="2"/>
  <c r="AE3999" i="2"/>
  <c r="AE3733" i="2"/>
  <c r="AE3725" i="2"/>
  <c r="AE3717" i="2"/>
  <c r="AE3709" i="2"/>
  <c r="AE3701" i="2"/>
  <c r="AE3693" i="2"/>
  <c r="AE2740" i="2"/>
  <c r="AE2732" i="2"/>
  <c r="AE3998" i="2"/>
  <c r="AE3732" i="2"/>
  <c r="AE3724" i="2"/>
  <c r="AE3716" i="2"/>
  <c r="AE3708" i="2"/>
  <c r="AE3700" i="2"/>
  <c r="AE3692" i="2"/>
  <c r="AE2739" i="2"/>
  <c r="AE2731" i="2"/>
  <c r="AE2723" i="2"/>
  <c r="AE2638" i="2"/>
  <c r="AE2630" i="2"/>
  <c r="AE2622" i="2"/>
  <c r="AE2614" i="2"/>
  <c r="AE2606" i="2"/>
  <c r="AE2598" i="2"/>
  <c r="AE2590" i="2"/>
  <c r="AE2582" i="2"/>
  <c r="AE2574" i="2"/>
  <c r="AE2566" i="2"/>
  <c r="AE2558" i="2"/>
  <c r="AE2550" i="2"/>
  <c r="AE2542" i="2"/>
  <c r="AE2534" i="2"/>
  <c r="AE2526" i="2"/>
  <c r="AE2518" i="2"/>
  <c r="AE2510" i="2"/>
  <c r="AE2502" i="2"/>
  <c r="AE2494" i="2"/>
  <c r="AE2486" i="2"/>
  <c r="AE2478" i="2"/>
  <c r="AE2470" i="2"/>
  <c r="AE2462" i="2"/>
  <c r="AE2454" i="2"/>
  <c r="AE2446" i="2"/>
  <c r="AE2438" i="2"/>
  <c r="AE2430" i="2"/>
  <c r="AE2422" i="2"/>
  <c r="AE2414" i="2"/>
  <c r="AE2406" i="2"/>
  <c r="AE2398" i="2"/>
  <c r="AE2390" i="2"/>
  <c r="AF184" i="2"/>
  <c r="AG184" i="2" s="1"/>
  <c r="AE2382" i="2"/>
  <c r="AE2374" i="2"/>
  <c r="AE2366" i="2"/>
  <c r="AE2358" i="2"/>
  <c r="AE2350" i="2"/>
  <c r="AE2342" i="2"/>
  <c r="AE2334" i="2"/>
  <c r="AE2326" i="2"/>
  <c r="AE2318" i="2"/>
  <c r="AE2310" i="2"/>
  <c r="AE2302" i="2"/>
  <c r="AE2294" i="2"/>
  <c r="AE2286" i="2"/>
  <c r="AE2278" i="2"/>
  <c r="AE2270" i="2"/>
  <c r="AE2262" i="2"/>
  <c r="AE2254" i="2"/>
  <c r="AE2246" i="2"/>
  <c r="AE2238" i="2"/>
  <c r="AE2230" i="2"/>
  <c r="AE2222" i="2"/>
  <c r="AE2214" i="2"/>
  <c r="AE2206" i="2"/>
  <c r="AE2198" i="2"/>
  <c r="AE2190" i="2"/>
  <c r="AE2142" i="2"/>
  <c r="AE2134" i="2"/>
  <c r="AE2126" i="2"/>
  <c r="AE2118" i="2"/>
  <c r="AE2110" i="2"/>
  <c r="AE2102" i="2"/>
  <c r="AE2094" i="2"/>
  <c r="AE2086" i="2"/>
  <c r="AE2078" i="2"/>
  <c r="AE2070" i="2"/>
  <c r="AE2062" i="2"/>
  <c r="AE2054" i="2"/>
  <c r="AE333" i="2"/>
  <c r="AE325" i="2"/>
  <c r="AE317" i="2"/>
  <c r="AE309" i="2"/>
  <c r="AE301" i="2"/>
  <c r="AE277" i="2"/>
  <c r="AE269" i="2"/>
  <c r="AE261" i="2"/>
  <c r="AE253" i="2"/>
  <c r="AE245" i="2"/>
  <c r="AE237" i="2"/>
  <c r="AE2317" i="2"/>
  <c r="AE2309" i="2"/>
  <c r="AE2301" i="2"/>
  <c r="AE2293" i="2"/>
  <c r="AE2285" i="2"/>
  <c r="AE2277" i="2"/>
  <c r="AE2269" i="2"/>
  <c r="AE2261" i="2"/>
  <c r="AE2253" i="2"/>
  <c r="AE2245" i="2"/>
  <c r="AE2237" i="2"/>
  <c r="AE2229" i="2"/>
  <c r="AE2221" i="2"/>
  <c r="AE2213" i="2"/>
  <c r="AE2205" i="2"/>
  <c r="AE2197" i="2"/>
  <c r="AE2189" i="2"/>
  <c r="AE2181" i="2"/>
  <c r="AE2173" i="2"/>
  <c r="AE2165" i="2"/>
  <c r="AE2324" i="2"/>
  <c r="AE2316" i="2"/>
  <c r="AE2308" i="2"/>
  <c r="AE2300" i="2"/>
  <c r="AE2292" i="2"/>
  <c r="AE2284" i="2"/>
  <c r="AE2276" i="2"/>
  <c r="AE2268" i="2"/>
  <c r="AE2260" i="2"/>
  <c r="AE2252" i="2"/>
  <c r="AE2244" i="2"/>
  <c r="AE2236" i="2"/>
  <c r="AE2228" i="2"/>
  <c r="AE2220" i="2"/>
  <c r="AE2212" i="2"/>
  <c r="AE2204" i="2"/>
  <c r="AE2196" i="2"/>
  <c r="AE2188" i="2"/>
  <c r="AE2180" i="2"/>
  <c r="AE2172" i="2"/>
  <c r="AE229" i="2"/>
  <c r="AE221" i="2"/>
  <c r="AE213" i="2"/>
  <c r="AE205" i="2"/>
  <c r="AE197" i="2"/>
  <c r="AE189" i="2"/>
  <c r="AE181" i="2"/>
  <c r="AE173" i="2"/>
  <c r="AE165" i="2"/>
  <c r="AE157" i="2"/>
  <c r="AE149" i="2"/>
  <c r="AE141" i="2"/>
  <c r="AE133" i="2"/>
  <c r="AE125" i="2"/>
  <c r="AE117" i="2"/>
  <c r="AE109" i="2"/>
  <c r="AE101" i="2"/>
  <c r="AE93" i="2"/>
  <c r="AE85" i="2"/>
  <c r="AE77" i="2"/>
  <c r="AE69" i="2"/>
  <c r="AE61" i="2"/>
  <c r="AE53" i="2"/>
  <c r="AE45" i="2"/>
  <c r="AE37" i="2"/>
  <c r="AE29" i="2"/>
  <c r="AE21" i="2"/>
  <c r="AE13" i="2"/>
  <c r="AE5" i="2"/>
  <c r="AN2378" i="2"/>
  <c r="AF2741" i="2"/>
  <c r="AG2741" i="2" s="1"/>
  <c r="AE2145" i="2"/>
  <c r="AE2137" i="2"/>
  <c r="AE2129" i="2"/>
  <c r="AE2121" i="2"/>
  <c r="AE2113" i="2"/>
  <c r="AE2105" i="2"/>
  <c r="AE2097" i="2"/>
  <c r="AE2089" i="2"/>
  <c r="AE2081" i="2"/>
  <c r="AE2073" i="2"/>
  <c r="AE2065" i="2"/>
  <c r="AE2057" i="2"/>
  <c r="AE336" i="2"/>
  <c r="AE328" i="2"/>
  <c r="AE296" i="2"/>
  <c r="AE288" i="2"/>
  <c r="AE280" i="2"/>
  <c r="AE272" i="2"/>
  <c r="AE264" i="2"/>
  <c r="AE256" i="2"/>
  <c r="AE248" i="2"/>
  <c r="AF3" i="2"/>
  <c r="AH3" i="2" s="1"/>
  <c r="AF2092" i="2"/>
  <c r="AG2092" i="2" s="1"/>
  <c r="AF2076" i="2"/>
  <c r="AG2076" i="2" s="1"/>
  <c r="AF299" i="2"/>
  <c r="AG299" i="2" s="1"/>
  <c r="AF211" i="2"/>
  <c r="AG211" i="2" s="1"/>
  <c r="AF179" i="2"/>
  <c r="AG179" i="2" s="1"/>
  <c r="AN2432" i="2"/>
  <c r="AF16" i="2"/>
  <c r="AG16" i="2" s="1"/>
  <c r="AF11" i="2"/>
  <c r="AG11" i="2" s="1"/>
  <c r="AE7" i="2"/>
  <c r="AN2549" i="2"/>
  <c r="AN18" i="2"/>
  <c r="AN226" i="2"/>
  <c r="AF2562" i="2"/>
  <c r="AG2562" i="2" s="1"/>
  <c r="AF2146" i="2"/>
  <c r="AG2146" i="2" s="1"/>
  <c r="AF2114" i="2"/>
  <c r="AG2114" i="2" s="1"/>
  <c r="AN2303" i="2"/>
  <c r="AF2094" i="2"/>
  <c r="AG2094" i="2" s="1"/>
  <c r="AF2078" i="2"/>
  <c r="AG2078" i="2" s="1"/>
  <c r="AN2239" i="2"/>
  <c r="AN2109" i="2"/>
  <c r="AN3688" i="2"/>
  <c r="AF295" i="2"/>
  <c r="AG295" i="2" s="1"/>
  <c r="AE2448" i="2"/>
  <c r="AE2724" i="2"/>
  <c r="AE2639" i="2"/>
  <c r="AE2631" i="2"/>
  <c r="AE2623" i="2"/>
  <c r="AN2079" i="2"/>
  <c r="AN2497" i="2"/>
  <c r="AF2612" i="2"/>
  <c r="AG2612" i="2" s="1"/>
  <c r="AF2388" i="2"/>
  <c r="AG2388" i="2" s="1"/>
  <c r="AF2364" i="2"/>
  <c r="AG2364" i="2" s="1"/>
  <c r="AF2260" i="2"/>
  <c r="AG2260" i="2" s="1"/>
  <c r="AN3697" i="2"/>
  <c r="AN238" i="2"/>
  <c r="AN2289" i="2"/>
  <c r="AN2073" i="2"/>
  <c r="AN333" i="2"/>
  <c r="AF3690" i="2"/>
  <c r="AG3690" i="2" s="1"/>
  <c r="AF2736" i="2"/>
  <c r="AG2736" i="2" s="1"/>
  <c r="AF2728" i="2"/>
  <c r="AG2728" i="2" s="1"/>
  <c r="AF2720" i="2"/>
  <c r="AG2720" i="2" s="1"/>
  <c r="AN2111" i="2"/>
  <c r="AN332" i="2"/>
  <c r="AN2325" i="2"/>
  <c r="AN2345" i="2"/>
  <c r="AN2619" i="2"/>
  <c r="AN2183" i="2"/>
  <c r="AN2560" i="2"/>
  <c r="AN2172" i="2"/>
  <c r="AN2453" i="2"/>
  <c r="AN3701" i="2"/>
  <c r="AN198" i="2"/>
  <c r="AN2512" i="2"/>
  <c r="AN291" i="2"/>
  <c r="AE3694" i="2"/>
  <c r="AE2741" i="2"/>
  <c r="AE2733" i="2"/>
  <c r="AE2725" i="2"/>
  <c r="AE2717" i="2"/>
  <c r="AE2632" i="2"/>
  <c r="AE2624" i="2"/>
  <c r="AE2616" i="2"/>
  <c r="AE2608" i="2"/>
  <c r="AE2600" i="2"/>
  <c r="AE2592" i="2"/>
  <c r="AE2584" i="2"/>
  <c r="AE2576" i="2"/>
  <c r="AE2568" i="2"/>
  <c r="AE2560" i="2"/>
  <c r="AE2552" i="2"/>
  <c r="AE2544" i="2"/>
  <c r="AE2536" i="2"/>
  <c r="AE2528" i="2"/>
  <c r="AE2520" i="2"/>
  <c r="AE2512" i="2"/>
  <c r="AE2504" i="2"/>
  <c r="AE2496" i="2"/>
  <c r="AE2488" i="2"/>
  <c r="AE2480" i="2"/>
  <c r="AE2472" i="2"/>
  <c r="AE2464" i="2"/>
  <c r="AE2456" i="2"/>
  <c r="AE2615" i="2"/>
  <c r="AE2607" i="2"/>
  <c r="AE2599" i="2"/>
  <c r="AE2591" i="2"/>
  <c r="AE2583" i="2"/>
  <c r="AE2575" i="2"/>
  <c r="AE2567" i="2"/>
  <c r="AE2559" i="2"/>
  <c r="AE2551" i="2"/>
  <c r="AE2543" i="2"/>
  <c r="AE2535" i="2"/>
  <c r="AE2527" i="2"/>
  <c r="AE2519" i="2"/>
  <c r="AE2511" i="2"/>
  <c r="AE2503" i="2"/>
  <c r="AE2495" i="2"/>
  <c r="AE2487" i="2"/>
  <c r="AE2479" i="2"/>
  <c r="AE2471" i="2"/>
  <c r="AE2463" i="2"/>
  <c r="AE2455" i="2"/>
  <c r="AE2440" i="2"/>
  <c r="AE2432" i="2"/>
  <c r="AE2424" i="2"/>
  <c r="AE2416" i="2"/>
  <c r="AE2408" i="2"/>
  <c r="AE2400" i="2"/>
  <c r="AE2392" i="2"/>
  <c r="AF2717" i="2"/>
  <c r="AG2717" i="2" s="1"/>
  <c r="AN2492" i="2"/>
  <c r="AN2344" i="2"/>
  <c r="AN2288" i="2"/>
  <c r="AN2199" i="2"/>
  <c r="AN2621" i="2"/>
  <c r="AE2447" i="2"/>
  <c r="AE2439" i="2"/>
  <c r="AE2431" i="2"/>
  <c r="AE2423" i="2"/>
  <c r="AE2415" i="2"/>
  <c r="AE2407" i="2"/>
  <c r="AE2399" i="2"/>
  <c r="AE2391" i="2"/>
  <c r="AE2383" i="2"/>
  <c r="AE2375" i="2"/>
  <c r="AE2367" i="2"/>
  <c r="AE2359" i="2"/>
  <c r="AE2351" i="2"/>
  <c r="AE2343" i="2"/>
  <c r="AE2335" i="2"/>
  <c r="AE2327" i="2"/>
  <c r="AE2319" i="2"/>
  <c r="AE2311" i="2"/>
  <c r="AE2303" i="2"/>
  <c r="AE2295" i="2"/>
  <c r="AE2287" i="2"/>
  <c r="AE2279" i="2"/>
  <c r="AE2271" i="2"/>
  <c r="AE2263" i="2"/>
  <c r="AE2255" i="2"/>
  <c r="AE2247" i="2"/>
  <c r="AE2239" i="2"/>
  <c r="AN2597" i="2"/>
  <c r="AN2152" i="2"/>
  <c r="AN244" i="2"/>
  <c r="AN294" i="2"/>
  <c r="AF2738" i="2"/>
  <c r="AG2738" i="2" s="1"/>
  <c r="AF2722" i="2"/>
  <c r="AG2722" i="2" s="1"/>
  <c r="AF2524" i="2"/>
  <c r="AG2524" i="2" s="1"/>
  <c r="AF2484" i="2"/>
  <c r="AG2484" i="2" s="1"/>
  <c r="AF2476" i="2"/>
  <c r="AG2476" i="2" s="1"/>
  <c r="AF2460" i="2"/>
  <c r="AG2460" i="2" s="1"/>
  <c r="AF2436" i="2"/>
  <c r="AG2436" i="2" s="1"/>
  <c r="AF2428" i="2"/>
  <c r="AG2428" i="2" s="1"/>
  <c r="AN2249" i="2"/>
  <c r="AN3706" i="2"/>
  <c r="AN2493" i="2"/>
  <c r="AN2387" i="2"/>
  <c r="AN2555" i="2"/>
  <c r="AN2634" i="2"/>
  <c r="AN2441" i="2"/>
  <c r="AN327" i="2"/>
  <c r="AN2154" i="2"/>
  <c r="AN169" i="2"/>
  <c r="AF2725" i="2"/>
  <c r="AG2725" i="2" s="1"/>
  <c r="AF2592" i="2"/>
  <c r="AG2592" i="2" s="1"/>
  <c r="AF292" i="2"/>
  <c r="AG292" i="2" s="1"/>
  <c r="AF284" i="2"/>
  <c r="AG284" i="2" s="1"/>
  <c r="AN2484" i="2"/>
  <c r="AN3714" i="2"/>
  <c r="AN3708" i="2"/>
  <c r="AN2620" i="2"/>
  <c r="AN2539" i="2"/>
  <c r="AN2410" i="2"/>
  <c r="AN2401" i="2"/>
  <c r="AN220" i="2"/>
  <c r="AN2246" i="2"/>
  <c r="AN41" i="2"/>
  <c r="AN2736" i="2"/>
  <c r="AN206" i="2"/>
  <c r="AN3724" i="2"/>
  <c r="AN2386" i="2"/>
  <c r="AN2491" i="2"/>
  <c r="AN2384" i="2"/>
  <c r="AN2115" i="2"/>
  <c r="AN2567" i="2"/>
  <c r="AN2118" i="2"/>
  <c r="AN7" i="2"/>
  <c r="AF3734" i="2"/>
  <c r="AG3734" i="2" s="1"/>
  <c r="AF3712" i="2"/>
  <c r="AG3712" i="2" s="1"/>
  <c r="AF3704" i="2"/>
  <c r="AG3704" i="2" s="1"/>
  <c r="AF3697" i="2"/>
  <c r="AG3697" i="2" s="1"/>
  <c r="AF2615" i="2"/>
  <c r="AG2615" i="2" s="1"/>
  <c r="AF2383" i="2"/>
  <c r="AG2383" i="2" s="1"/>
  <c r="AF2367" i="2"/>
  <c r="AG2367" i="2" s="1"/>
  <c r="AF2335" i="2"/>
  <c r="AG2335" i="2" s="1"/>
  <c r="AF2394" i="2"/>
  <c r="AG2394" i="2" s="1"/>
  <c r="AF2392" i="2"/>
  <c r="AG2392" i="2" s="1"/>
  <c r="AF2384" i="2"/>
  <c r="AG2384" i="2" s="1"/>
  <c r="AN3721" i="2"/>
  <c r="AN2556" i="2"/>
  <c r="AN2564" i="2"/>
  <c r="AN2301" i="2"/>
  <c r="AN2267" i="2"/>
  <c r="AN287" i="2"/>
  <c r="AN274" i="2"/>
  <c r="AN2135" i="2"/>
  <c r="AN2212" i="2"/>
  <c r="AN270" i="2"/>
  <c r="AF2548" i="2"/>
  <c r="AG2548" i="2" s="1"/>
  <c r="AF2529" i="2"/>
  <c r="AG2529" i="2" s="1"/>
  <c r="AE2417" i="2"/>
  <c r="AE2409" i="2"/>
  <c r="AE2401" i="2"/>
  <c r="AE2393" i="2"/>
  <c r="AE2385" i="2"/>
  <c r="AE2377" i="2"/>
  <c r="AE2361" i="2"/>
  <c r="AE2353" i="2"/>
  <c r="AE2345" i="2"/>
  <c r="AE2337" i="2"/>
  <c r="AE2329" i="2"/>
  <c r="AE2321" i="2"/>
  <c r="AE2313" i="2"/>
  <c r="AE2305" i="2"/>
  <c r="AE2297" i="2"/>
  <c r="AE2289" i="2"/>
  <c r="AE2281" i="2"/>
  <c r="AE2273" i="2"/>
  <c r="AF2574" i="2"/>
  <c r="AG2574" i="2" s="1"/>
  <c r="AF2098" i="2"/>
  <c r="AG2098" i="2" s="1"/>
  <c r="AF2066" i="2"/>
  <c r="AG2066" i="2" s="1"/>
  <c r="AF313" i="2"/>
  <c r="AG313" i="2" s="1"/>
  <c r="AF305" i="2"/>
  <c r="AG305" i="2" s="1"/>
  <c r="AN2548" i="2"/>
  <c r="AN290" i="2"/>
  <c r="AN2612" i="2"/>
  <c r="AN2185" i="2"/>
  <c r="AN3699" i="2"/>
  <c r="AN2557" i="2"/>
  <c r="AN2377" i="2"/>
  <c r="AN3733" i="2"/>
  <c r="AN3710" i="2"/>
  <c r="AN2226" i="2"/>
  <c r="AN257" i="2"/>
  <c r="AN2403" i="2"/>
  <c r="AN2065" i="2"/>
  <c r="AN2522" i="2"/>
  <c r="AN2160" i="2"/>
  <c r="AN2617" i="2"/>
  <c r="AN2275" i="2"/>
  <c r="AN2741" i="2"/>
  <c r="AN2274" i="2"/>
  <c r="AN2407" i="2"/>
  <c r="AN2598" i="2"/>
  <c r="AN228" i="2"/>
  <c r="AN101" i="2"/>
  <c r="AN75" i="2"/>
  <c r="AN64" i="2"/>
  <c r="AE2384" i="2"/>
  <c r="AE2376" i="2"/>
  <c r="AE2368" i="2"/>
  <c r="AE2360" i="2"/>
  <c r="AE2352" i="2"/>
  <c r="AE2344" i="2"/>
  <c r="AE2336" i="2"/>
  <c r="AE2328" i="2"/>
  <c r="AE2320" i="2"/>
  <c r="AE2312" i="2"/>
  <c r="AE2304" i="2"/>
  <c r="AE2296" i="2"/>
  <c r="AE2288" i="2"/>
  <c r="AE2280" i="2"/>
  <c r="AE2272" i="2"/>
  <c r="AE2225" i="2"/>
  <c r="AE2217" i="2"/>
  <c r="AE2209" i="2"/>
  <c r="AE2201" i="2"/>
  <c r="AE2193" i="2"/>
  <c r="AE2185" i="2"/>
  <c r="AE2177" i="2"/>
  <c r="AE2169" i="2"/>
  <c r="AE2161" i="2"/>
  <c r="AE2153" i="2"/>
  <c r="AF3700" i="2"/>
  <c r="AG3700" i="2" s="1"/>
  <c r="AF2485" i="2"/>
  <c r="AG2485" i="2" s="1"/>
  <c r="AF2477" i="2"/>
  <c r="AG2477" i="2" s="1"/>
  <c r="AF2469" i="2"/>
  <c r="AG2469" i="2" s="1"/>
  <c r="AF2150" i="2"/>
  <c r="AG2150" i="2" s="1"/>
  <c r="AN3995" i="2"/>
  <c r="AN2099" i="2"/>
  <c r="AN2525" i="2"/>
  <c r="AN3709" i="2"/>
  <c r="AN2269" i="2"/>
  <c r="AN2435" i="2"/>
  <c r="AN2554" i="2"/>
  <c r="AN2224" i="2"/>
  <c r="AN2307" i="2"/>
  <c r="AN2317" i="2"/>
  <c r="AN86" i="2"/>
  <c r="AN165" i="2"/>
  <c r="AN128" i="2"/>
  <c r="AN142" i="2"/>
  <c r="AN2595" i="2"/>
  <c r="AN2089" i="2"/>
  <c r="AN2721" i="2"/>
  <c r="AN2271" i="2"/>
  <c r="AN3723" i="2"/>
  <c r="AN2615" i="2"/>
  <c r="AN2436" i="2"/>
  <c r="AN248" i="2"/>
  <c r="AN3726" i="2"/>
  <c r="AN225" i="2"/>
  <c r="AN2395" i="2"/>
  <c r="AN278" i="2"/>
  <c r="AN2490" i="2"/>
  <c r="AN2117" i="2"/>
  <c r="AN2561" i="2"/>
  <c r="AN2233" i="2"/>
  <c r="AN2717" i="2"/>
  <c r="AN2146" i="2"/>
  <c r="AN2369" i="2"/>
  <c r="AN2542" i="2"/>
  <c r="AN2342" i="2"/>
  <c r="AN13" i="2"/>
  <c r="AN210" i="2"/>
  <c r="AN151" i="2"/>
  <c r="AE2264" i="2"/>
  <c r="AE2184" i="2"/>
  <c r="AE2176" i="2"/>
  <c r="AE2168" i="2"/>
  <c r="AE2160" i="2"/>
  <c r="AE2152" i="2"/>
  <c r="AE2144" i="2"/>
  <c r="AE2136" i="2"/>
  <c r="AE2128" i="2"/>
  <c r="AE2120" i="2"/>
  <c r="AE2112" i="2"/>
  <c r="AE2104" i="2"/>
  <c r="AE2096" i="2"/>
  <c r="AE2088" i="2"/>
  <c r="AE2080" i="2"/>
  <c r="AE2072" i="2"/>
  <c r="AE2064" i="2"/>
  <c r="AE2056" i="2"/>
  <c r="AE335" i="2"/>
  <c r="AE327" i="2"/>
  <c r="AF3733" i="2"/>
  <c r="AG3733" i="2" s="1"/>
  <c r="AF2189" i="2"/>
  <c r="AG2189" i="2" s="1"/>
  <c r="AF331" i="2"/>
  <c r="AG331" i="2" s="1"/>
  <c r="AN2516" i="2"/>
  <c r="AN2580" i="2"/>
  <c r="AN2722" i="2"/>
  <c r="AN2121" i="2"/>
  <c r="AN3690" i="2"/>
  <c r="AN300" i="2"/>
  <c r="AN2107" i="2"/>
  <c r="AN2726" i="2"/>
  <c r="AN222" i="2"/>
  <c r="AN2455" i="2"/>
  <c r="AN292" i="2"/>
  <c r="AN179" i="2"/>
  <c r="AN2184" i="2"/>
  <c r="AN280" i="2"/>
  <c r="AN2627" i="2"/>
  <c r="AN2175" i="2"/>
  <c r="AN3698" i="2"/>
  <c r="AN2428" i="2"/>
  <c r="AN3731" i="2"/>
  <c r="AN2740" i="2"/>
  <c r="AN2500" i="2"/>
  <c r="AN2131" i="2"/>
  <c r="AN2404" i="2"/>
  <c r="AN2173" i="2"/>
  <c r="AN108" i="2"/>
  <c r="AN2375" i="2"/>
  <c r="AN266" i="2"/>
  <c r="AN2474" i="2"/>
  <c r="AN2096" i="2"/>
  <c r="AN2553" i="2"/>
  <c r="AN2191" i="2"/>
  <c r="AN2632" i="2"/>
  <c r="AN2125" i="2"/>
  <c r="AN2305" i="2"/>
  <c r="AN2526" i="2"/>
  <c r="AN2326" i="2"/>
  <c r="AN2364" i="2"/>
  <c r="AN194" i="2"/>
  <c r="AN135" i="2"/>
  <c r="AE2610" i="2"/>
  <c r="AE2602" i="2"/>
  <c r="AE2594" i="2"/>
  <c r="AE2586" i="2"/>
  <c r="AE2578" i="2"/>
  <c r="AE2570" i="2"/>
  <c r="AE2562" i="2"/>
  <c r="AE2554" i="2"/>
  <c r="AE2546" i="2"/>
  <c r="AE2538" i="2"/>
  <c r="AE2530" i="2"/>
  <c r="AE2522" i="2"/>
  <c r="AE2514" i="2"/>
  <c r="AE2506" i="2"/>
  <c r="AE2498" i="2"/>
  <c r="AE2490" i="2"/>
  <c r="AE2143" i="2"/>
  <c r="AE2135" i="2"/>
  <c r="AE2127" i="2"/>
  <c r="AE2119" i="2"/>
  <c r="AE2111" i="2"/>
  <c r="AE2103" i="2"/>
  <c r="AE2095" i="2"/>
  <c r="AE2087" i="2"/>
  <c r="AE2079" i="2"/>
  <c r="AE2071" i="2"/>
  <c r="AE2063" i="2"/>
  <c r="AE2055" i="2"/>
  <c r="AE334" i="2"/>
  <c r="AE326" i="2"/>
  <c r="AE318" i="2"/>
  <c r="AE310" i="2"/>
  <c r="AF3721" i="2"/>
  <c r="AG3721" i="2" s="1"/>
  <c r="AF2353" i="2"/>
  <c r="AG2353" i="2" s="1"/>
  <c r="AF2305" i="2"/>
  <c r="AG2305" i="2" s="1"/>
  <c r="AF2231" i="2"/>
  <c r="AG2231" i="2" s="1"/>
  <c r="AF2134" i="2"/>
  <c r="AG2134" i="2" s="1"/>
  <c r="AF2126" i="2"/>
  <c r="AG2126" i="2" s="1"/>
  <c r="AF261" i="2"/>
  <c r="AG261" i="2" s="1"/>
  <c r="AE2481" i="2"/>
  <c r="AE2473" i="2"/>
  <c r="AE2465" i="2"/>
  <c r="AE2458" i="2"/>
  <c r="AE2450" i="2"/>
  <c r="AF2531" i="2"/>
  <c r="AG2531" i="2" s="1"/>
  <c r="AF2368" i="2"/>
  <c r="AG2368" i="2" s="1"/>
  <c r="AF2184" i="2"/>
  <c r="AG2184" i="2" s="1"/>
  <c r="AF2178" i="2"/>
  <c r="AG2178" i="2" s="1"/>
  <c r="AN2413" i="2"/>
  <c r="AN3705" i="2"/>
  <c r="AN2517" i="2"/>
  <c r="AN3730" i="2"/>
  <c r="AN2581" i="2"/>
  <c r="AN2367" i="2"/>
  <c r="AN3732" i="2"/>
  <c r="AN3689" i="2"/>
  <c r="AN2533" i="2"/>
  <c r="AN2312" i="2"/>
  <c r="AN2066" i="2"/>
  <c r="AN2523" i="2"/>
  <c r="AN2225" i="2"/>
  <c r="AN2719" i="2"/>
  <c r="AN2298" i="2"/>
  <c r="AN196" i="2"/>
  <c r="AN2409" i="2"/>
  <c r="AN296" i="2"/>
  <c r="AN2464" i="2"/>
  <c r="AN28" i="2"/>
  <c r="AN314" i="2"/>
  <c r="AN2250" i="2"/>
  <c r="AN2070" i="2"/>
  <c r="AN307" i="2"/>
  <c r="AN105" i="2"/>
  <c r="AE2457" i="2"/>
  <c r="AE2449" i="2"/>
  <c r="AF2332" i="2"/>
  <c r="AG2332" i="2" s="1"/>
  <c r="AF2276" i="2"/>
  <c r="AG2276" i="2" s="1"/>
  <c r="AF327" i="2"/>
  <c r="AG327" i="2" s="1"/>
  <c r="AN3720" i="2"/>
  <c r="AN2476" i="2"/>
  <c r="AN175" i="2"/>
  <c r="AN25" i="2"/>
  <c r="AN66" i="2"/>
  <c r="AN99" i="2"/>
  <c r="AN2068" i="2"/>
  <c r="AN2340" i="2"/>
  <c r="AN189" i="2"/>
  <c r="AN2158" i="2"/>
  <c r="AN20" i="2"/>
  <c r="AN2133" i="2"/>
  <c r="AN2438" i="2"/>
  <c r="AN2638" i="2"/>
  <c r="AN336" i="2"/>
  <c r="AN2283" i="2"/>
  <c r="AN2487" i="2"/>
  <c r="AN241" i="2"/>
  <c r="AN2189" i="2"/>
  <c r="AN2416" i="2"/>
  <c r="AN2568" i="2"/>
  <c r="AN62" i="2"/>
  <c r="AN318" i="2"/>
  <c r="AN2179" i="2"/>
  <c r="AN2329" i="2"/>
  <c r="AN2465" i="2"/>
  <c r="AN2569" i="2"/>
  <c r="AN36" i="2"/>
  <c r="AN319" i="2"/>
  <c r="AN2170" i="2"/>
  <c r="AN2330" i="2"/>
  <c r="AN2458" i="2"/>
  <c r="AN2570" i="2"/>
  <c r="AN6" i="2"/>
  <c r="AN310" i="2"/>
  <c r="AN2161" i="2"/>
  <c r="AN2321" i="2"/>
  <c r="AN2459" i="2"/>
  <c r="AN2563" i="2"/>
  <c r="AN289" i="2"/>
  <c r="AN2509" i="2"/>
  <c r="AN2143" i="2"/>
  <c r="AN48" i="2"/>
  <c r="AN89" i="2"/>
  <c r="AN130" i="2"/>
  <c r="AN163" i="2"/>
  <c r="AN2148" i="2"/>
  <c r="AN2388" i="2"/>
  <c r="AN269" i="2"/>
  <c r="AN2214" i="2"/>
  <c r="AN148" i="2"/>
  <c r="AN2208" i="2"/>
  <c r="AN2486" i="2"/>
  <c r="AN3692" i="2"/>
  <c r="AN2113" i="2"/>
  <c r="AN2347" i="2"/>
  <c r="AN2519" i="2"/>
  <c r="AN305" i="2"/>
  <c r="AN2253" i="2"/>
  <c r="AN2448" i="2"/>
  <c r="AN2600" i="2"/>
  <c r="AN190" i="2"/>
  <c r="AN2063" i="2"/>
  <c r="AN2223" i="2"/>
  <c r="AN2371" i="2"/>
  <c r="AN2489" i="2"/>
  <c r="AN2601" i="2"/>
  <c r="AN164" i="2"/>
  <c r="AN2053" i="2"/>
  <c r="AN2213" i="2"/>
  <c r="AN2373" i="2"/>
  <c r="AN2482" i="2"/>
  <c r="AN2602" i="2"/>
  <c r="AN134" i="2"/>
  <c r="AN2055" i="2"/>
  <c r="AN2203" i="2"/>
  <c r="AN2363" i="2"/>
  <c r="AN2475" i="2"/>
  <c r="AN76" i="2"/>
  <c r="AN3711" i="2"/>
  <c r="AN199" i="2"/>
  <c r="AN153" i="2"/>
  <c r="AN51" i="2"/>
  <c r="AN2108" i="2"/>
  <c r="AN77" i="2"/>
  <c r="AN2102" i="2"/>
  <c r="AN84" i="2"/>
  <c r="AN2304" i="2"/>
  <c r="AN2582" i="2"/>
  <c r="AN2071" i="2"/>
  <c r="AN2391" i="2"/>
  <c r="AN156" i="2"/>
  <c r="AN2210" i="2"/>
  <c r="AN2496" i="2"/>
  <c r="AN2733" i="2"/>
  <c r="AN2051" i="2"/>
  <c r="AN2265" i="2"/>
  <c r="AN2433" i="2"/>
  <c r="AN2585" i="2"/>
  <c r="AN233" i="2"/>
  <c r="AN2138" i="2"/>
  <c r="AN2341" i="2"/>
  <c r="AN2514" i="2"/>
  <c r="AN2727" i="2"/>
  <c r="AN320" i="2"/>
  <c r="AN2247" i="2"/>
  <c r="AN2427" i="2"/>
  <c r="AN2571" i="2"/>
  <c r="AN2056" i="2"/>
  <c r="AN2194" i="2"/>
  <c r="AN2354" i="2"/>
  <c r="AN2636" i="2"/>
  <c r="AN334" i="2"/>
  <c r="AN2635" i="2"/>
  <c r="AN2291" i="2"/>
  <c r="AN3700" i="2"/>
  <c r="AN2429" i="2"/>
  <c r="AN3715" i="2"/>
  <c r="AN2524" i="2"/>
  <c r="AN302" i="2"/>
  <c r="AN2737" i="2"/>
  <c r="AN2485" i="2"/>
  <c r="AN174" i="2"/>
  <c r="AN2720" i="2"/>
  <c r="AN2452" i="2"/>
  <c r="AN78" i="2"/>
  <c r="AN2397" i="2"/>
  <c r="AN112" i="2"/>
  <c r="AN217" i="2"/>
  <c r="AN115" i="2"/>
  <c r="AN2196" i="2"/>
  <c r="AN141" i="2"/>
  <c r="AN2174" i="2"/>
  <c r="AN271" i="2"/>
  <c r="AN2346" i="2"/>
  <c r="AN2731" i="2"/>
  <c r="AN2177" i="2"/>
  <c r="AN2439" i="2"/>
  <c r="AN263" i="2"/>
  <c r="AN2296" i="2"/>
  <c r="AN2544" i="2"/>
  <c r="AN94" i="2"/>
  <c r="AN2105" i="2"/>
  <c r="AN2287" i="2"/>
  <c r="AN2473" i="2"/>
  <c r="AN2633" i="2"/>
  <c r="AN276" i="2"/>
  <c r="AN2181" i="2"/>
  <c r="AN2394" i="2"/>
  <c r="AN2546" i="2"/>
  <c r="AN70" i="2"/>
  <c r="AN2097" i="2"/>
  <c r="AN2279" i="2"/>
  <c r="AN2467" i="2"/>
  <c r="AN204" i="2"/>
  <c r="AN2088" i="2"/>
  <c r="AN2237" i="2"/>
  <c r="AN2396" i="2"/>
  <c r="AN2604" i="2"/>
  <c r="AN4000" i="2"/>
  <c r="AN2603" i="2"/>
  <c r="AN322" i="2"/>
  <c r="AN2631" i="2"/>
  <c r="AN2281" i="2"/>
  <c r="AN2738" i="2"/>
  <c r="AN2460" i="2"/>
  <c r="AN3996" i="2"/>
  <c r="AN2628" i="2"/>
  <c r="AN2421" i="2"/>
  <c r="AN3729" i="2"/>
  <c r="AN2611" i="2"/>
  <c r="AN2335" i="2"/>
  <c r="AN3693" i="2"/>
  <c r="AN71" i="2"/>
  <c r="AN152" i="2"/>
  <c r="AN106" i="2"/>
  <c r="AN243" i="2"/>
  <c r="AN2276" i="2"/>
  <c r="AN229" i="2"/>
  <c r="AN2270" i="2"/>
  <c r="AN2080" i="2"/>
  <c r="AN2454" i="2"/>
  <c r="AN214" i="2"/>
  <c r="AN2219" i="2"/>
  <c r="AN2503" i="2"/>
  <c r="AN2082" i="2"/>
  <c r="AN2360" i="2"/>
  <c r="AN2576" i="2"/>
  <c r="AN232" i="2"/>
  <c r="AN2147" i="2"/>
  <c r="AN2351" i="2"/>
  <c r="AN2521" i="2"/>
  <c r="AN2734" i="2"/>
  <c r="AN329" i="2"/>
  <c r="AN2256" i="2"/>
  <c r="AN2426" i="2"/>
  <c r="AN2578" i="2"/>
  <c r="AN224" i="2"/>
  <c r="AN2139" i="2"/>
  <c r="AN2331" i="2"/>
  <c r="AN2507" i="2"/>
  <c r="AN247" i="2"/>
  <c r="AN2130" i="2"/>
  <c r="AN2280" i="2"/>
  <c r="AN2420" i="2"/>
  <c r="AN2501" i="2"/>
  <c r="AN3725" i="2"/>
  <c r="AN2532" i="2"/>
  <c r="AN3998" i="2"/>
  <c r="AN2599" i="2"/>
  <c r="AN312" i="2"/>
  <c r="AN2613" i="2"/>
  <c r="AN2355" i="2"/>
  <c r="AN3722" i="2"/>
  <c r="AN2596" i="2"/>
  <c r="AN2259" i="2"/>
  <c r="AN3713" i="2"/>
  <c r="AN2579" i="2"/>
  <c r="AN2163" i="2"/>
  <c r="AN2445" i="2"/>
  <c r="AN87" i="2"/>
  <c r="AN192" i="2"/>
  <c r="AN146" i="2"/>
  <c r="AN267" i="2"/>
  <c r="AN2300" i="2"/>
  <c r="AN293" i="2"/>
  <c r="AN2112" i="2"/>
  <c r="AN2510" i="2"/>
  <c r="AN240" i="2"/>
  <c r="AN2241" i="2"/>
  <c r="AN2535" i="2"/>
  <c r="AN2104" i="2"/>
  <c r="AN2608" i="2"/>
  <c r="AN254" i="2"/>
  <c r="AN2393" i="2"/>
  <c r="AN3687" i="2"/>
  <c r="AN2074" i="2"/>
  <c r="AN2442" i="2"/>
  <c r="AN234" i="2"/>
  <c r="AN2286" i="2"/>
  <c r="AN2381" i="2"/>
  <c r="AN2159" i="2"/>
  <c r="AN2529" i="2"/>
  <c r="AN2266" i="2"/>
  <c r="AN2610" i="2"/>
  <c r="AN2151" i="2"/>
  <c r="AE2140" i="2"/>
  <c r="AE2132" i="2"/>
  <c r="AE2124" i="2"/>
  <c r="AE2116" i="2"/>
  <c r="AE2108" i="2"/>
  <c r="AE2100" i="2"/>
  <c r="AE2092" i="2"/>
  <c r="AE2084" i="2"/>
  <c r="AE2076" i="2"/>
  <c r="AE2068" i="2"/>
  <c r="AE2060" i="2"/>
  <c r="AE2052" i="2"/>
  <c r="AF2399" i="2"/>
  <c r="AG2399" i="2" s="1"/>
  <c r="AF2235" i="2"/>
  <c r="AG2235" i="2" s="1"/>
  <c r="AF2202" i="2"/>
  <c r="AG2202" i="2" s="1"/>
  <c r="AF2196" i="2"/>
  <c r="AG2196" i="2" s="1"/>
  <c r="AF2194" i="2"/>
  <c r="AG2194" i="2" s="1"/>
  <c r="AF2172" i="2"/>
  <c r="AG2172" i="2" s="1"/>
  <c r="AF2161" i="2"/>
  <c r="AG2161" i="2" s="1"/>
  <c r="AF2153" i="2"/>
  <c r="AG2153" i="2" s="1"/>
  <c r="AF2054" i="2"/>
  <c r="AG2054" i="2" s="1"/>
  <c r="AF335" i="2"/>
  <c r="AG335" i="2" s="1"/>
  <c r="AF324" i="2"/>
  <c r="AG324" i="2" s="1"/>
  <c r="AF276" i="2"/>
  <c r="AG276" i="2" s="1"/>
  <c r="AF268" i="2"/>
  <c r="AG268" i="2" s="1"/>
  <c r="AF164" i="2"/>
  <c r="AG164" i="2" s="1"/>
  <c r="AF148" i="2"/>
  <c r="AG148" i="2" s="1"/>
  <c r="AF147" i="2"/>
  <c r="AG147" i="2" s="1"/>
  <c r="AF139" i="2"/>
  <c r="AG139" i="2" s="1"/>
  <c r="AF132" i="2"/>
  <c r="AG132" i="2" s="1"/>
  <c r="AF124" i="2"/>
  <c r="AG124" i="2" s="1"/>
  <c r="AE104" i="2"/>
  <c r="AF100" i="2"/>
  <c r="AG100" i="2" s="1"/>
  <c r="AF99" i="2"/>
  <c r="AG99" i="2" s="1"/>
  <c r="AF92" i="2"/>
  <c r="AG92" i="2" s="1"/>
  <c r="AF84" i="2"/>
  <c r="AG84" i="2" s="1"/>
  <c r="AF60" i="2"/>
  <c r="AG60" i="2" s="1"/>
  <c r="AF59" i="2"/>
  <c r="AG59" i="2" s="1"/>
  <c r="AF52" i="2"/>
  <c r="AG52" i="2" s="1"/>
  <c r="AE2369" i="2"/>
  <c r="AE2362" i="2"/>
  <c r="AE2354" i="2"/>
  <c r="AE2346" i="2"/>
  <c r="AE2338" i="2"/>
  <c r="AE2330" i="2"/>
  <c r="AE2322" i="2"/>
  <c r="AE2314" i="2"/>
  <c r="AE2306" i="2"/>
  <c r="AE2298" i="2"/>
  <c r="AE2290" i="2"/>
  <c r="AE2282" i="2"/>
  <c r="AE2274" i="2"/>
  <c r="AE2091" i="2"/>
  <c r="AE2083" i="2"/>
  <c r="AE2075" i="2"/>
  <c r="AE2067" i="2"/>
  <c r="AE2059" i="2"/>
  <c r="AE2051" i="2"/>
  <c r="AE330" i="2"/>
  <c r="AF2624" i="2"/>
  <c r="AG2624" i="2" s="1"/>
  <c r="AF2616" i="2"/>
  <c r="AG2616" i="2" s="1"/>
  <c r="AF2608" i="2"/>
  <c r="AG2608" i="2" s="1"/>
  <c r="AF2303" i="2"/>
  <c r="AG2303" i="2" s="1"/>
  <c r="AF2293" i="2"/>
  <c r="AG2293" i="2" s="1"/>
  <c r="AF2271" i="2"/>
  <c r="AG2271" i="2" s="1"/>
  <c r="AF2252" i="2"/>
  <c r="AG2252" i="2" s="1"/>
  <c r="AF2247" i="2"/>
  <c r="AG2247" i="2" s="1"/>
  <c r="AF2246" i="2"/>
  <c r="AG2246" i="2" s="1"/>
  <c r="AF2236" i="2"/>
  <c r="AG2236" i="2" s="1"/>
  <c r="AF2138" i="2"/>
  <c r="AG2138" i="2" s="1"/>
  <c r="AF2071" i="2"/>
  <c r="AG2071" i="2" s="1"/>
  <c r="AF2055" i="2"/>
  <c r="AG2055" i="2" s="1"/>
  <c r="AF194" i="2"/>
  <c r="AG194" i="2" s="1"/>
  <c r="AE329" i="2"/>
  <c r="AF2528" i="2"/>
  <c r="AG2528" i="2" s="1"/>
  <c r="AF2519" i="2"/>
  <c r="AG2519" i="2" s="1"/>
  <c r="AF2199" i="2"/>
  <c r="AG2199" i="2" s="1"/>
  <c r="AF2198" i="2"/>
  <c r="AG2198" i="2" s="1"/>
  <c r="AF2174" i="2"/>
  <c r="AG2174" i="2" s="1"/>
  <c r="AF2148" i="2"/>
  <c r="AG2148" i="2" s="1"/>
  <c r="AF2090" i="2"/>
  <c r="AG2090" i="2" s="1"/>
  <c r="AF2074" i="2"/>
  <c r="AG2074" i="2" s="1"/>
  <c r="AF2056" i="2"/>
  <c r="AG2056" i="2" s="1"/>
  <c r="AF329" i="2"/>
  <c r="AG329" i="2" s="1"/>
  <c r="AF326" i="2"/>
  <c r="AG326" i="2" s="1"/>
  <c r="AF303" i="2"/>
  <c r="AG303" i="2" s="1"/>
  <c r="AF259" i="2"/>
  <c r="AG259" i="2" s="1"/>
  <c r="AF251" i="2"/>
  <c r="AG251" i="2" s="1"/>
  <c r="AF243" i="2"/>
  <c r="AG243" i="2" s="1"/>
  <c r="AE2265" i="2"/>
  <c r="AE2257" i="2"/>
  <c r="AE2249" i="2"/>
  <c r="AE2241" i="2"/>
  <c r="AE2233" i="2"/>
  <c r="AF247" i="2"/>
  <c r="AG247" i="2" s="1"/>
  <c r="AF246" i="2"/>
  <c r="AG246" i="2" s="1"/>
  <c r="AE2256" i="2"/>
  <c r="AE2248" i="2"/>
  <c r="AE2240" i="2"/>
  <c r="AE2232" i="2"/>
  <c r="AE2224" i="2"/>
  <c r="AE2216" i="2"/>
  <c r="AE2208" i="2"/>
  <c r="AE2200" i="2"/>
  <c r="AE2192" i="2"/>
  <c r="AE319" i="2"/>
  <c r="AE311" i="2"/>
  <c r="AE303" i="2"/>
  <c r="AE295" i="2"/>
  <c r="AE287" i="2"/>
  <c r="AE279" i="2"/>
  <c r="AE271" i="2"/>
  <c r="AE263" i="2"/>
  <c r="AE255" i="2"/>
  <c r="AE247" i="2"/>
  <c r="AE239" i="2"/>
  <c r="AE231" i="2"/>
  <c r="AE223" i="2"/>
  <c r="AE215" i="2"/>
  <c r="AE207" i="2"/>
  <c r="AE199" i="2"/>
  <c r="AE191" i="2"/>
  <c r="AE183" i="2"/>
  <c r="AE175" i="2"/>
  <c r="AE167" i="2"/>
  <c r="AE159" i="2"/>
  <c r="AE151" i="2"/>
  <c r="AE143" i="2"/>
  <c r="AE127" i="2"/>
  <c r="AE119" i="2"/>
  <c r="AE79" i="2"/>
  <c r="AF3694" i="2"/>
  <c r="AG3694" i="2" s="1"/>
  <c r="AF2627" i="2"/>
  <c r="AG2627" i="2" s="1"/>
  <c r="AF2549" i="2"/>
  <c r="AG2549" i="2" s="1"/>
  <c r="AF2386" i="2"/>
  <c r="AG2386" i="2" s="1"/>
  <c r="AF2370" i="2"/>
  <c r="AG2370" i="2" s="1"/>
  <c r="AF2110" i="2"/>
  <c r="AG2110" i="2" s="1"/>
  <c r="AF2061" i="2"/>
  <c r="AG2061" i="2" s="1"/>
  <c r="AF2060" i="2"/>
  <c r="AG2060" i="2" s="1"/>
  <c r="AF332" i="2"/>
  <c r="AG332" i="2" s="1"/>
  <c r="AE2231" i="2"/>
  <c r="AE2223" i="2"/>
  <c r="AE2215" i="2"/>
  <c r="AE2207" i="2"/>
  <c r="AE2199" i="2"/>
  <c r="AE2191" i="2"/>
  <c r="AE2183" i="2"/>
  <c r="AE2175" i="2"/>
  <c r="AE2167" i="2"/>
  <c r="AE2159" i="2"/>
  <c r="AE2151" i="2"/>
  <c r="AE294" i="2"/>
  <c r="AE286" i="2"/>
  <c r="AE278" i="2"/>
  <c r="AE270" i="2"/>
  <c r="AE262" i="2"/>
  <c r="AE254" i="2"/>
  <c r="AE246" i="2"/>
  <c r="AE238" i="2"/>
  <c r="AE230" i="2"/>
  <c r="AE222" i="2"/>
  <c r="AE214" i="2"/>
  <c r="AE206" i="2"/>
  <c r="AE198" i="2"/>
  <c r="AE190" i="2"/>
  <c r="AE182" i="2"/>
  <c r="AE174" i="2"/>
  <c r="AE166" i="2"/>
  <c r="AE158" i="2"/>
  <c r="AE150" i="2"/>
  <c r="AE142" i="2"/>
  <c r="AE134" i="2"/>
  <c r="AE126" i="2"/>
  <c r="AE118" i="2"/>
  <c r="AE110" i="2"/>
  <c r="AE102" i="2"/>
  <c r="AE94" i="2"/>
  <c r="AE86" i="2"/>
  <c r="AE78" i="2"/>
  <c r="AE70" i="2"/>
  <c r="AE62" i="2"/>
  <c r="AE54" i="2"/>
  <c r="AE46" i="2"/>
  <c r="AF3736" i="2"/>
  <c r="AG3736" i="2" s="1"/>
  <c r="AF3729" i="2"/>
  <c r="AG3729" i="2" s="1"/>
  <c r="AF3728" i="2"/>
  <c r="AG3728" i="2" s="1"/>
  <c r="AF3726" i="2"/>
  <c r="AG3726" i="2" s="1"/>
  <c r="AF2596" i="2"/>
  <c r="AG2596" i="2" s="1"/>
  <c r="AF2508" i="2"/>
  <c r="AG2508" i="2" s="1"/>
  <c r="AF2492" i="2"/>
  <c r="AG2492" i="2" s="1"/>
  <c r="AF2118" i="2"/>
  <c r="AG2118" i="2" s="1"/>
  <c r="AF2116" i="2"/>
  <c r="AG2116" i="2" s="1"/>
  <c r="AF311" i="2"/>
  <c r="AG311" i="2" s="1"/>
  <c r="AE2182" i="2"/>
  <c r="AE2174" i="2"/>
  <c r="AE2166" i="2"/>
  <c r="AE2158" i="2"/>
  <c r="AE2150" i="2"/>
  <c r="AF3705" i="2"/>
  <c r="AG3705" i="2" s="1"/>
  <c r="AF2588" i="2"/>
  <c r="AG2588" i="2" s="1"/>
  <c r="AF2421" i="2"/>
  <c r="AG2421" i="2" s="1"/>
  <c r="AF2373" i="2"/>
  <c r="AG2373" i="2" s="1"/>
  <c r="AF2079" i="2"/>
  <c r="AG2079" i="2" s="1"/>
  <c r="AF135" i="2"/>
  <c r="AG135" i="2" s="1"/>
  <c r="AF95" i="2"/>
  <c r="AG95" i="2" s="1"/>
  <c r="AF55" i="2"/>
  <c r="AG55" i="2" s="1"/>
  <c r="AF47" i="2"/>
  <c r="AG47" i="2" s="1"/>
  <c r="AF2228" i="2"/>
  <c r="AG2228" i="2" s="1"/>
  <c r="AF323" i="2"/>
  <c r="AG323" i="2" s="1"/>
  <c r="AE320" i="2"/>
  <c r="AF171" i="2"/>
  <c r="AG171" i="2" s="1"/>
  <c r="AF43" i="2"/>
  <c r="AG43" i="2" s="1"/>
  <c r="AE15" i="2"/>
  <c r="AE14" i="2"/>
  <c r="AF3718" i="2"/>
  <c r="AG3718" i="2" s="1"/>
  <c r="AF2556" i="2"/>
  <c r="AG2556" i="2" s="1"/>
  <c r="AF2573" i="2"/>
  <c r="AG2573" i="2" s="1"/>
  <c r="AF279" i="2"/>
  <c r="AG279" i="2" s="1"/>
  <c r="AE312" i="2"/>
  <c r="AE304" i="2"/>
  <c r="AE240" i="2"/>
  <c r="AE232" i="2"/>
  <c r="AE224" i="2"/>
  <c r="AE216" i="2"/>
  <c r="AE208" i="2"/>
  <c r="AE200" i="2"/>
  <c r="AE192" i="2"/>
  <c r="AE184" i="2"/>
  <c r="AE176" i="2"/>
  <c r="AE168" i="2"/>
  <c r="AE160" i="2"/>
  <c r="AE152" i="2"/>
  <c r="AE144" i="2"/>
  <c r="AE128" i="2"/>
  <c r="AE120" i="2"/>
  <c r="AE82" i="2"/>
  <c r="AF3735" i="2"/>
  <c r="AG3735" i="2" s="1"/>
  <c r="AF3709" i="2"/>
  <c r="AG3709" i="2" s="1"/>
  <c r="AF2637" i="2"/>
  <c r="AG2637" i="2" s="1"/>
  <c r="AF2635" i="2"/>
  <c r="AG2635" i="2" s="1"/>
  <c r="AF2619" i="2"/>
  <c r="AG2619" i="2" s="1"/>
  <c r="AF2599" i="2"/>
  <c r="AG2599" i="2" s="1"/>
  <c r="AF2581" i="2"/>
  <c r="AG2581" i="2" s="1"/>
  <c r="AF2564" i="2"/>
  <c r="AG2564" i="2" s="1"/>
  <c r="AF2538" i="2"/>
  <c r="AG2538" i="2" s="1"/>
  <c r="AF2532" i="2"/>
  <c r="AG2532" i="2" s="1"/>
  <c r="AF2530" i="2"/>
  <c r="AG2530" i="2" s="1"/>
  <c r="AF2525" i="2"/>
  <c r="AG2525" i="2" s="1"/>
  <c r="AF2515" i="2"/>
  <c r="AG2515" i="2" s="1"/>
  <c r="AF2513" i="2"/>
  <c r="AG2513" i="2" s="1"/>
  <c r="AF2507" i="2"/>
  <c r="AG2507" i="2" s="1"/>
  <c r="AF2488" i="2"/>
  <c r="AG2488" i="2" s="1"/>
  <c r="AF2437" i="2"/>
  <c r="AG2437" i="2" s="1"/>
  <c r="AF2429" i="2"/>
  <c r="AG2429" i="2" s="1"/>
  <c r="AF2404" i="2"/>
  <c r="AG2404" i="2" s="1"/>
  <c r="AF2397" i="2"/>
  <c r="AG2397" i="2" s="1"/>
  <c r="AF2369" i="2"/>
  <c r="AG2369" i="2" s="1"/>
  <c r="AF2362" i="2"/>
  <c r="AG2362" i="2" s="1"/>
  <c r="AF2336" i="2"/>
  <c r="AG2336" i="2" s="1"/>
  <c r="AF2295" i="2"/>
  <c r="AG2295" i="2" s="1"/>
  <c r="AF2279" i="2"/>
  <c r="AG2279" i="2" s="1"/>
  <c r="AF2273" i="2"/>
  <c r="AG2273" i="2" s="1"/>
  <c r="AF2263" i="2"/>
  <c r="AG2263" i="2" s="1"/>
  <c r="AF2211" i="2"/>
  <c r="AG2211" i="2" s="1"/>
  <c r="AF2206" i="2"/>
  <c r="AG2206" i="2" s="1"/>
  <c r="AF2195" i="2"/>
  <c r="AG2195" i="2" s="1"/>
  <c r="AF2173" i="2"/>
  <c r="AG2173" i="2" s="1"/>
  <c r="AF2162" i="2"/>
  <c r="AG2162" i="2" s="1"/>
  <c r="AF2154" i="2"/>
  <c r="AG2154" i="2" s="1"/>
  <c r="AF2111" i="2"/>
  <c r="AG2111" i="2" s="1"/>
  <c r="AF2100" i="2"/>
  <c r="AG2100" i="2" s="1"/>
  <c r="AF2095" i="2"/>
  <c r="AG2095" i="2" s="1"/>
  <c r="AF2093" i="2"/>
  <c r="AG2093" i="2" s="1"/>
  <c r="AF2082" i="2"/>
  <c r="AG2082" i="2" s="1"/>
  <c r="AF2077" i="2"/>
  <c r="AG2077" i="2" s="1"/>
  <c r="AF2057" i="2"/>
  <c r="AG2057" i="2" s="1"/>
  <c r="AF300" i="2"/>
  <c r="AG300" i="2" s="1"/>
  <c r="AF287" i="2"/>
  <c r="AG287" i="2" s="1"/>
  <c r="AF227" i="2"/>
  <c r="AG227" i="2" s="1"/>
  <c r="AF219" i="2"/>
  <c r="AG219" i="2" s="1"/>
  <c r="AF195" i="2"/>
  <c r="AG195" i="2" s="1"/>
  <c r="AF154" i="2"/>
  <c r="AG154" i="2" s="1"/>
  <c r="AF146" i="2"/>
  <c r="AG146" i="2" s="1"/>
  <c r="AF114" i="2"/>
  <c r="AG114" i="2" s="1"/>
  <c r="AF106" i="2"/>
  <c r="AG106" i="2" s="1"/>
  <c r="AF66" i="2"/>
  <c r="AG66" i="2" s="1"/>
  <c r="AF36" i="2"/>
  <c r="AG36" i="2" s="1"/>
  <c r="AE112" i="2"/>
  <c r="AF3710" i="2"/>
  <c r="AG3710" i="2" s="1"/>
  <c r="AF3702" i="2"/>
  <c r="AG3702" i="2" s="1"/>
  <c r="AF2731" i="2"/>
  <c r="AG2731" i="2" s="1"/>
  <c r="AF2600" i="2"/>
  <c r="AG2600" i="2" s="1"/>
  <c r="AF2514" i="2"/>
  <c r="AG2514" i="2" s="1"/>
  <c r="AF2489" i="2"/>
  <c r="AG2489" i="2" s="1"/>
  <c r="AF2463" i="2"/>
  <c r="AG2463" i="2" s="1"/>
  <c r="AF2296" i="2"/>
  <c r="AG2296" i="2" s="1"/>
  <c r="AF2280" i="2"/>
  <c r="AG2280" i="2" s="1"/>
  <c r="AF2212" i="2"/>
  <c r="AG2212" i="2" s="1"/>
  <c r="AF2163" i="2"/>
  <c r="AG2163" i="2" s="1"/>
  <c r="AF2155" i="2"/>
  <c r="AG2155" i="2" s="1"/>
  <c r="AF2050" i="2"/>
  <c r="AG2050" i="2" s="1"/>
  <c r="AF307" i="2"/>
  <c r="AG307" i="2" s="1"/>
  <c r="AF271" i="2"/>
  <c r="AG271" i="2" s="1"/>
  <c r="AF263" i="2"/>
  <c r="AG263" i="2" s="1"/>
  <c r="AF163" i="2"/>
  <c r="AG163" i="2" s="1"/>
  <c r="AF155" i="2"/>
  <c r="AG155" i="2" s="1"/>
  <c r="AF123" i="2"/>
  <c r="AG123" i="2" s="1"/>
  <c r="AF115" i="2"/>
  <c r="AG115" i="2" s="1"/>
  <c r="AF83" i="2"/>
  <c r="AG83" i="2" s="1"/>
  <c r="AF75" i="2"/>
  <c r="AG75" i="2" s="1"/>
  <c r="AF67" i="2"/>
  <c r="AG67" i="2" s="1"/>
  <c r="AF26" i="2"/>
  <c r="AG26" i="2" s="1"/>
  <c r="AF18" i="2"/>
  <c r="AG18" i="2" s="1"/>
  <c r="AE302" i="2"/>
  <c r="AE111" i="2"/>
  <c r="AE96" i="2"/>
  <c r="AE88" i="2"/>
  <c r="AE80" i="2"/>
  <c r="AE57" i="2"/>
  <c r="AE49" i="2"/>
  <c r="AE41" i="2"/>
  <c r="AF3995" i="2"/>
  <c r="AG3995" i="2" s="1"/>
  <c r="AF3711" i="2"/>
  <c r="AG3711" i="2" s="1"/>
  <c r="AF2732" i="2"/>
  <c r="AG2732" i="2" s="1"/>
  <c r="AF2603" i="2"/>
  <c r="AG2603" i="2" s="1"/>
  <c r="AF2540" i="2"/>
  <c r="AG2540" i="2" s="1"/>
  <c r="AF2534" i="2"/>
  <c r="AG2534" i="2" s="1"/>
  <c r="AF2509" i="2"/>
  <c r="AG2509" i="2" s="1"/>
  <c r="AF2464" i="2"/>
  <c r="AG2464" i="2" s="1"/>
  <c r="AF2398" i="2"/>
  <c r="AG2398" i="2" s="1"/>
  <c r="AF2396" i="2"/>
  <c r="AG2396" i="2" s="1"/>
  <c r="AF2379" i="2"/>
  <c r="AG2379" i="2" s="1"/>
  <c r="AF2340" i="2"/>
  <c r="AG2340" i="2" s="1"/>
  <c r="AF2322" i="2"/>
  <c r="AG2322" i="2" s="1"/>
  <c r="AF2316" i="2"/>
  <c r="AG2316" i="2" s="1"/>
  <c r="AF2241" i="2"/>
  <c r="AG2241" i="2" s="1"/>
  <c r="AF2233" i="2"/>
  <c r="AG2233" i="2" s="1"/>
  <c r="AF2213" i="2"/>
  <c r="AG2213" i="2" s="1"/>
  <c r="AF2205" i="2"/>
  <c r="AG2205" i="2" s="1"/>
  <c r="AF2180" i="2"/>
  <c r="AG2180" i="2" s="1"/>
  <c r="AF2156" i="2"/>
  <c r="AG2156" i="2" s="1"/>
  <c r="AF2129" i="2"/>
  <c r="AG2129" i="2" s="1"/>
  <c r="AF2121" i="2"/>
  <c r="AG2121" i="2" s="1"/>
  <c r="AF2102" i="2"/>
  <c r="AG2102" i="2" s="1"/>
  <c r="AF2084" i="2"/>
  <c r="AG2084" i="2" s="1"/>
  <c r="AF2059" i="2"/>
  <c r="AG2059" i="2" s="1"/>
  <c r="AF316" i="2"/>
  <c r="AG316" i="2" s="1"/>
  <c r="AF308" i="2"/>
  <c r="AG308" i="2" s="1"/>
  <c r="AF291" i="2"/>
  <c r="AG291" i="2" s="1"/>
  <c r="AF289" i="2"/>
  <c r="AG289" i="2" s="1"/>
  <c r="AF266" i="2"/>
  <c r="AG266" i="2" s="1"/>
  <c r="AF231" i="2"/>
  <c r="AG231" i="2" s="1"/>
  <c r="AF205" i="2"/>
  <c r="AG205" i="2" s="1"/>
  <c r="AF199" i="2"/>
  <c r="AG199" i="2" s="1"/>
  <c r="AF142" i="2"/>
  <c r="AG142" i="2" s="1"/>
  <c r="AF110" i="2"/>
  <c r="AG110" i="2" s="1"/>
  <c r="AF78" i="2"/>
  <c r="AG78" i="2" s="1"/>
  <c r="AF35" i="2"/>
  <c r="AG35" i="2" s="1"/>
  <c r="AF27" i="2"/>
  <c r="AG27" i="2" s="1"/>
  <c r="AF19" i="2"/>
  <c r="AG19" i="2" s="1"/>
  <c r="AF12" i="2"/>
  <c r="AG12" i="2" s="1"/>
  <c r="AE293" i="2"/>
  <c r="AE285" i="2"/>
  <c r="AE103" i="2"/>
  <c r="AE95" i="2"/>
  <c r="AH95" i="2" s="1"/>
  <c r="AE87" i="2"/>
  <c r="AE72" i="2"/>
  <c r="AE48" i="2"/>
  <c r="AE40" i="2"/>
  <c r="AE33" i="2"/>
  <c r="AE17" i="2"/>
  <c r="AF2733" i="2"/>
  <c r="AG2733" i="2" s="1"/>
  <c r="AF2630" i="2"/>
  <c r="AG2630" i="2" s="1"/>
  <c r="AF2620" i="2"/>
  <c r="AG2620" i="2" s="1"/>
  <c r="AF2543" i="2"/>
  <c r="AG2543" i="2" s="1"/>
  <c r="AF2541" i="2"/>
  <c r="AG2541" i="2" s="1"/>
  <c r="AF2533" i="2"/>
  <c r="AG2533" i="2" s="1"/>
  <c r="AF2500" i="2"/>
  <c r="AG2500" i="2" s="1"/>
  <c r="AF2465" i="2"/>
  <c r="AG2465" i="2" s="1"/>
  <c r="AF2456" i="2"/>
  <c r="AG2456" i="2" s="1"/>
  <c r="AF2424" i="2"/>
  <c r="AG2424" i="2" s="1"/>
  <c r="AF2380" i="2"/>
  <c r="AG2380" i="2" s="1"/>
  <c r="AF2355" i="2"/>
  <c r="AG2355" i="2" s="1"/>
  <c r="AF2323" i="2"/>
  <c r="AG2323" i="2" s="1"/>
  <c r="AF2307" i="2"/>
  <c r="AG2307" i="2" s="1"/>
  <c r="AF2300" i="2"/>
  <c r="AG2300" i="2" s="1"/>
  <c r="AF2266" i="2"/>
  <c r="AG2266" i="2" s="1"/>
  <c r="AF2240" i="2"/>
  <c r="AG2240" i="2" s="1"/>
  <c r="AF2222" i="2"/>
  <c r="AG2222" i="2" s="1"/>
  <c r="AF2214" i="2"/>
  <c r="AG2214" i="2" s="1"/>
  <c r="AF2141" i="2"/>
  <c r="AG2141" i="2" s="1"/>
  <c r="AF2140" i="2"/>
  <c r="AG2140" i="2" s="1"/>
  <c r="AF2122" i="2"/>
  <c r="AG2122" i="2" s="1"/>
  <c r="AF2106" i="2"/>
  <c r="AG2106" i="2" s="1"/>
  <c r="AF2052" i="2"/>
  <c r="AG2052" i="2" s="1"/>
  <c r="AF317" i="2"/>
  <c r="AG317" i="2" s="1"/>
  <c r="AF302" i="2"/>
  <c r="AG302" i="2" s="1"/>
  <c r="AF238" i="2"/>
  <c r="AG238" i="2" s="1"/>
  <c r="AF165" i="2"/>
  <c r="AG165" i="2" s="1"/>
  <c r="AF85" i="2"/>
  <c r="AG85" i="2" s="1"/>
  <c r="AF77" i="2"/>
  <c r="AG77" i="2" s="1"/>
  <c r="AE292" i="2"/>
  <c r="AE284" i="2"/>
  <c r="AE276" i="2"/>
  <c r="AE268" i="2"/>
  <c r="AE260" i="2"/>
  <c r="AE252" i="2"/>
  <c r="AE71" i="2"/>
  <c r="AE63" i="2"/>
  <c r="AE47" i="2"/>
  <c r="AE39" i="2"/>
  <c r="AE32" i="2"/>
  <c r="AE16" i="2"/>
  <c r="AE9" i="2"/>
  <c r="AF4000" i="2"/>
  <c r="AG4000" i="2" s="1"/>
  <c r="AF3713" i="2"/>
  <c r="AG3713" i="2" s="1"/>
  <c r="AF2631" i="2"/>
  <c r="AG2631" i="2" s="1"/>
  <c r="AF2551" i="2"/>
  <c r="AG2551" i="2" s="1"/>
  <c r="AF2517" i="2"/>
  <c r="AG2517" i="2" s="1"/>
  <c r="AF2501" i="2"/>
  <c r="AG2501" i="2" s="1"/>
  <c r="AF2474" i="2"/>
  <c r="AG2474" i="2" s="1"/>
  <c r="AF2461" i="2"/>
  <c r="AG2461" i="2" s="1"/>
  <c r="AF2451" i="2"/>
  <c r="AG2451" i="2" s="1"/>
  <c r="AF2449" i="2"/>
  <c r="AG2449" i="2" s="1"/>
  <c r="AF2444" i="2"/>
  <c r="AG2444" i="2" s="1"/>
  <c r="AF2443" i="2"/>
  <c r="AG2443" i="2" s="1"/>
  <c r="AF2441" i="2"/>
  <c r="AG2441" i="2" s="1"/>
  <c r="AF2425" i="2"/>
  <c r="AG2425" i="2" s="1"/>
  <c r="AF2402" i="2"/>
  <c r="AG2402" i="2" s="1"/>
  <c r="AF2375" i="2"/>
  <c r="AG2375" i="2" s="1"/>
  <c r="AF2356" i="2"/>
  <c r="AG2356" i="2" s="1"/>
  <c r="AF2350" i="2"/>
  <c r="AG2350" i="2" s="1"/>
  <c r="AF2348" i="2"/>
  <c r="AG2348" i="2" s="1"/>
  <c r="AF2343" i="2"/>
  <c r="AG2343" i="2" s="1"/>
  <c r="AF2342" i="2"/>
  <c r="AG2342" i="2" s="1"/>
  <c r="AF2324" i="2"/>
  <c r="AG2324" i="2" s="1"/>
  <c r="AF2319" i="2"/>
  <c r="AG2319" i="2" s="1"/>
  <c r="AF2318" i="2"/>
  <c r="AG2318" i="2" s="1"/>
  <c r="AF2310" i="2"/>
  <c r="AG2310" i="2" s="1"/>
  <c r="AF2308" i="2"/>
  <c r="AG2308" i="2" s="1"/>
  <c r="AF2250" i="2"/>
  <c r="AG2250" i="2" s="1"/>
  <c r="AF2223" i="2"/>
  <c r="AG2223" i="2" s="1"/>
  <c r="AF2158" i="2"/>
  <c r="AG2158" i="2" s="1"/>
  <c r="AF2123" i="2"/>
  <c r="AG2123" i="2" s="1"/>
  <c r="AF2086" i="2"/>
  <c r="AG2086" i="2" s="1"/>
  <c r="AF2070" i="2"/>
  <c r="AG2070" i="2" s="1"/>
  <c r="AF2063" i="2"/>
  <c r="AG2063" i="2" s="1"/>
  <c r="AF2053" i="2"/>
  <c r="AG2053" i="2" s="1"/>
  <c r="AF283" i="2"/>
  <c r="AG283" i="2" s="1"/>
  <c r="AF258" i="2"/>
  <c r="AG258" i="2" s="1"/>
  <c r="AF250" i="2"/>
  <c r="AG250" i="2" s="1"/>
  <c r="AF239" i="2"/>
  <c r="AG239" i="2" s="1"/>
  <c r="AF233" i="2"/>
  <c r="AG233" i="2" s="1"/>
  <c r="AF215" i="2"/>
  <c r="AG215" i="2" s="1"/>
  <c r="AF210" i="2"/>
  <c r="AG210" i="2" s="1"/>
  <c r="AF209" i="2"/>
  <c r="AG209" i="2" s="1"/>
  <c r="AF202" i="2"/>
  <c r="AG202" i="2" s="1"/>
  <c r="AF201" i="2"/>
  <c r="AG201" i="2" s="1"/>
  <c r="AF185" i="2"/>
  <c r="AG185" i="2" s="1"/>
  <c r="AF183" i="2"/>
  <c r="AG183" i="2" s="1"/>
  <c r="AF175" i="2"/>
  <c r="AG175" i="2" s="1"/>
  <c r="AF37" i="2"/>
  <c r="AG37" i="2" s="1"/>
  <c r="AE275" i="2"/>
  <c r="AE267" i="2"/>
  <c r="AE259" i="2"/>
  <c r="AE251" i="2"/>
  <c r="AE38" i="2"/>
  <c r="AE31" i="2"/>
  <c r="AE23" i="2"/>
  <c r="AE8" i="2"/>
  <c r="AF3724" i="2"/>
  <c r="AG3724" i="2" s="1"/>
  <c r="AF3691" i="2"/>
  <c r="AG3691" i="2" s="1"/>
  <c r="AF3689" i="2"/>
  <c r="AG3689" i="2" s="1"/>
  <c r="AF2632" i="2"/>
  <c r="AG2632" i="2" s="1"/>
  <c r="AF2604" i="2"/>
  <c r="AG2604" i="2" s="1"/>
  <c r="AF2571" i="2"/>
  <c r="AG2571" i="2" s="1"/>
  <c r="AF2552" i="2"/>
  <c r="AG2552" i="2" s="1"/>
  <c r="AF2450" i="2"/>
  <c r="AG2450" i="2" s="1"/>
  <c r="AF2442" i="2"/>
  <c r="AG2442" i="2" s="1"/>
  <c r="AF2426" i="2"/>
  <c r="AG2426" i="2" s="1"/>
  <c r="AF2420" i="2"/>
  <c r="AG2420" i="2" s="1"/>
  <c r="AF2419" i="2"/>
  <c r="AG2419" i="2" s="1"/>
  <c r="AF2391" i="2"/>
  <c r="AG2391" i="2" s="1"/>
  <c r="AF2382" i="2"/>
  <c r="AG2382" i="2" s="1"/>
  <c r="AF2327" i="2"/>
  <c r="AG2327" i="2" s="1"/>
  <c r="AF2325" i="2"/>
  <c r="AG2325" i="2" s="1"/>
  <c r="AF2309" i="2"/>
  <c r="AG2309" i="2" s="1"/>
  <c r="AF2292" i="2"/>
  <c r="AG2292" i="2" s="1"/>
  <c r="AF2286" i="2"/>
  <c r="AG2286" i="2" s="1"/>
  <c r="AF2284" i="2"/>
  <c r="AG2284" i="2" s="1"/>
  <c r="AF2251" i="2"/>
  <c r="AG2251" i="2" s="1"/>
  <c r="AF2244" i="2"/>
  <c r="AG2244" i="2" s="1"/>
  <c r="AF2226" i="2"/>
  <c r="AG2226" i="2" s="1"/>
  <c r="AF2224" i="2"/>
  <c r="AG2224" i="2" s="1"/>
  <c r="AF2218" i="2"/>
  <c r="AG2218" i="2" s="1"/>
  <c r="AF2183" i="2"/>
  <c r="AG2183" i="2" s="1"/>
  <c r="AF2170" i="2"/>
  <c r="AG2170" i="2" s="1"/>
  <c r="AF2143" i="2"/>
  <c r="AG2143" i="2" s="1"/>
  <c r="AF2142" i="2"/>
  <c r="AG2142" i="2" s="1"/>
  <c r="AF2124" i="2"/>
  <c r="AG2124" i="2" s="1"/>
  <c r="AF2108" i="2"/>
  <c r="AG2108" i="2" s="1"/>
  <c r="AF321" i="2"/>
  <c r="AG321" i="2" s="1"/>
  <c r="AF242" i="2"/>
  <c r="AG242" i="2" s="1"/>
  <c r="AF169" i="2"/>
  <c r="AG169" i="2" s="1"/>
  <c r="AF161" i="2"/>
  <c r="AG161" i="2" s="1"/>
  <c r="AF129" i="2"/>
  <c r="AG129" i="2" s="1"/>
  <c r="AF121" i="2"/>
  <c r="AG121" i="2" s="1"/>
  <c r="AF89" i="2"/>
  <c r="AG89" i="2" s="1"/>
  <c r="AF73" i="2"/>
  <c r="AG73" i="2" s="1"/>
  <c r="AE30" i="2"/>
  <c r="AE22" i="2"/>
  <c r="AF2557" i="2"/>
  <c r="AG2557" i="2" s="1"/>
  <c r="AF2220" i="2"/>
  <c r="AG2220" i="2" s="1"/>
  <c r="AF2109" i="2"/>
  <c r="AG2109" i="2" s="1"/>
  <c r="AF334" i="2"/>
  <c r="AG334" i="2" s="1"/>
  <c r="AF297" i="2"/>
  <c r="AG297" i="2" s="1"/>
  <c r="AF285" i="2"/>
  <c r="AG285" i="2" s="1"/>
  <c r="AF262" i="2"/>
  <c r="AG262" i="2" s="1"/>
  <c r="AF254" i="2"/>
  <c r="AG254" i="2" s="1"/>
  <c r="AF220" i="2"/>
  <c r="AG220" i="2" s="1"/>
  <c r="AF212" i="2"/>
  <c r="AG212" i="2" s="1"/>
  <c r="AF204" i="2"/>
  <c r="AG204" i="2" s="1"/>
  <c r="AF188" i="2"/>
  <c r="AG188" i="2" s="1"/>
  <c r="AF180" i="2"/>
  <c r="AG180" i="2" s="1"/>
  <c r="AF144" i="2"/>
  <c r="AG144" i="2" s="1"/>
  <c r="AF136" i="2"/>
  <c r="AG136" i="2" s="1"/>
  <c r="AF131" i="2"/>
  <c r="AG131" i="2" s="1"/>
  <c r="AF96" i="2"/>
  <c r="AG96" i="2" s="1"/>
  <c r="AF91" i="2"/>
  <c r="AG91" i="2" s="1"/>
  <c r="AF56" i="2"/>
  <c r="AG56" i="2" s="1"/>
  <c r="AF51" i="2"/>
  <c r="AG51" i="2" s="1"/>
  <c r="AF48" i="2"/>
  <c r="AG48" i="2" s="1"/>
  <c r="AF41" i="2"/>
  <c r="AG41" i="2" s="1"/>
  <c r="AF33" i="2"/>
  <c r="AG33" i="2" s="1"/>
  <c r="AF15" i="2"/>
  <c r="AG15" i="2" s="1"/>
  <c r="AN2639" i="2"/>
  <c r="AN2730" i="2"/>
  <c r="AN47" i="2"/>
  <c r="AN215" i="2"/>
  <c r="AN176" i="2"/>
  <c r="AN129" i="2"/>
  <c r="AN82" i="2"/>
  <c r="AN35" i="2"/>
  <c r="AN203" i="2"/>
  <c r="AN2084" i="2"/>
  <c r="AN2260" i="2"/>
  <c r="AN37" i="2"/>
  <c r="AN205" i="2"/>
  <c r="AN2086" i="2"/>
  <c r="AN2230" i="2"/>
  <c r="AN2374" i="2"/>
  <c r="AN324" i="2"/>
  <c r="AN2229" i="2"/>
  <c r="AN2414" i="2"/>
  <c r="AN3735" i="2"/>
  <c r="AN23" i="2"/>
  <c r="AN24" i="2"/>
  <c r="AN216" i="2"/>
  <c r="AN193" i="2"/>
  <c r="AN170" i="2"/>
  <c r="AN139" i="2"/>
  <c r="AN331" i="2"/>
  <c r="AN2236" i="2"/>
  <c r="AN61" i="2"/>
  <c r="AN253" i="2"/>
  <c r="AN2142" i="2"/>
  <c r="AN2302" i="2"/>
  <c r="AN249" i="2"/>
  <c r="AN2176" i="2"/>
  <c r="AN2398" i="2"/>
  <c r="AN2566" i="2"/>
  <c r="AN150" i="2"/>
  <c r="AN2091" i="2"/>
  <c r="AN2263" i="2"/>
  <c r="AN2423" i="2"/>
  <c r="AN2551" i="2"/>
  <c r="AN284" i="2"/>
  <c r="AN2168" i="2"/>
  <c r="AN2338" i="2"/>
  <c r="AN2480" i="2"/>
  <c r="AN2592" i="2"/>
  <c r="AN3694" i="2"/>
  <c r="AN264" i="2"/>
  <c r="AN2095" i="2"/>
  <c r="AN2201" i="2"/>
  <c r="AN2319" i="2"/>
  <c r="AN2425" i="2"/>
  <c r="AN2505" i="2"/>
  <c r="AN2593" i="2"/>
  <c r="AN4" i="2"/>
  <c r="AN255" i="2"/>
  <c r="AN2085" i="2"/>
  <c r="AN2202" i="2"/>
  <c r="AN2309" i="2"/>
  <c r="AN2418" i="2"/>
  <c r="AN2506" i="2"/>
  <c r="AN2586" i="2"/>
  <c r="AN3696" i="2"/>
  <c r="AN256" i="2"/>
  <c r="AN2075" i="2"/>
  <c r="AN2193" i="2"/>
  <c r="AN2311" i="2"/>
  <c r="AN2411" i="2"/>
  <c r="AN2499" i="2"/>
  <c r="AN44" i="2"/>
  <c r="AN268" i="2"/>
  <c r="AN2098" i="2"/>
  <c r="AN2216" i="2"/>
  <c r="AN2322" i="2"/>
  <c r="AN3734" i="2"/>
  <c r="AN2565" i="2"/>
  <c r="AN2591" i="2"/>
  <c r="AN2572" i="2"/>
  <c r="AN111" i="2"/>
  <c r="AN88" i="2"/>
  <c r="AN65" i="2"/>
  <c r="AN42" i="2"/>
  <c r="AN11" i="2"/>
  <c r="AN227" i="2"/>
  <c r="AN2132" i="2"/>
  <c r="AN2324" i="2"/>
  <c r="AN125" i="2"/>
  <c r="AN317" i="2"/>
  <c r="AN2198" i="2"/>
  <c r="AN2358" i="2"/>
  <c r="AN2058" i="2"/>
  <c r="AN2282" i="2"/>
  <c r="AN2470" i="2"/>
  <c r="AN2614" i="2"/>
  <c r="AN272" i="2"/>
  <c r="AN2155" i="2"/>
  <c r="AN2327" i="2"/>
  <c r="AN2471" i="2"/>
  <c r="AN92" i="2"/>
  <c r="AN2061" i="2"/>
  <c r="AN2232" i="2"/>
  <c r="AN2400" i="2"/>
  <c r="AN2528" i="2"/>
  <c r="AN2624" i="2"/>
  <c r="AN126" i="2"/>
  <c r="AN306" i="2"/>
  <c r="AN2137" i="2"/>
  <c r="AN2243" i="2"/>
  <c r="AN2361" i="2"/>
  <c r="AN2457" i="2"/>
  <c r="AN2537" i="2"/>
  <c r="AN2625" i="2"/>
  <c r="AN132" i="2"/>
  <c r="AN297" i="2"/>
  <c r="AN2128" i="2"/>
  <c r="AN2245" i="2"/>
  <c r="AN2352" i="2"/>
  <c r="AN2450" i="2"/>
  <c r="AN2538" i="2"/>
  <c r="AN2618" i="2"/>
  <c r="AN102" i="2"/>
  <c r="AN298" i="2"/>
  <c r="AN2119" i="2"/>
  <c r="AN2235" i="2"/>
  <c r="AN2353" i="2"/>
  <c r="AN2443" i="2"/>
  <c r="AN2531" i="2"/>
  <c r="AN172" i="2"/>
  <c r="AN311" i="2"/>
  <c r="AN2141" i="2"/>
  <c r="AN2258" i="2"/>
  <c r="AN2365" i="2"/>
  <c r="AN3702" i="2"/>
  <c r="AN2437" i="2"/>
  <c r="AN3999" i="2"/>
  <c r="AF3997" i="2"/>
  <c r="AG3997" i="2" s="1"/>
  <c r="AF3715" i="2"/>
  <c r="AG3715" i="2" s="1"/>
  <c r="AF2735" i="2"/>
  <c r="AG2735" i="2" s="1"/>
  <c r="AF2634" i="2"/>
  <c r="AG2634" i="2" s="1"/>
  <c r="AF2582" i="2"/>
  <c r="AG2582" i="2" s="1"/>
  <c r="AF2535" i="2"/>
  <c r="AG2535" i="2" s="1"/>
  <c r="AF2440" i="2"/>
  <c r="AG2440" i="2" s="1"/>
  <c r="AF2359" i="2"/>
  <c r="AG2359" i="2" s="1"/>
  <c r="AF2337" i="2"/>
  <c r="AG2337" i="2" s="1"/>
  <c r="AF2255" i="2"/>
  <c r="AG2255" i="2" s="1"/>
  <c r="AF3725" i="2"/>
  <c r="AG3725" i="2" s="1"/>
  <c r="AF3714" i="2"/>
  <c r="AG3714" i="2" s="1"/>
  <c r="AF3701" i="2"/>
  <c r="AG3701" i="2" s="1"/>
  <c r="AF2734" i="2"/>
  <c r="AG2734" i="2" s="1"/>
  <c r="AF2633" i="2"/>
  <c r="AG2633" i="2" s="1"/>
  <c r="AF2580" i="2"/>
  <c r="AG2580" i="2" s="1"/>
  <c r="AF2520" i="2"/>
  <c r="AG2520" i="2" s="1"/>
  <c r="AF2490" i="2"/>
  <c r="AG2490" i="2" s="1"/>
  <c r="AF2479" i="2"/>
  <c r="AG2479" i="2" s="1"/>
  <c r="AF2360" i="2"/>
  <c r="AG2360" i="2" s="1"/>
  <c r="AF2282" i="2"/>
  <c r="AG2282" i="2" s="1"/>
  <c r="AF2256" i="2"/>
  <c r="AG2256" i="2" s="1"/>
  <c r="AF2239" i="2"/>
  <c r="AG2239" i="2" s="1"/>
  <c r="AF107" i="2"/>
  <c r="AG107" i="2" s="1"/>
  <c r="AE136" i="2"/>
  <c r="AE64" i="2"/>
  <c r="AF3727" i="2"/>
  <c r="AG3727" i="2" s="1"/>
  <c r="AF3703" i="2"/>
  <c r="AG3703" i="2" s="1"/>
  <c r="AF3692" i="2"/>
  <c r="AG3692" i="2" s="1"/>
  <c r="AF2723" i="2"/>
  <c r="AG2723" i="2" s="1"/>
  <c r="AF2636" i="2"/>
  <c r="AG2636" i="2" s="1"/>
  <c r="AF2572" i="2"/>
  <c r="AG2572" i="2" s="1"/>
  <c r="AF2558" i="2"/>
  <c r="AG2558" i="2" s="1"/>
  <c r="AF2555" i="2"/>
  <c r="AG2555" i="2" s="1"/>
  <c r="AF2553" i="2"/>
  <c r="AG2553" i="2" s="1"/>
  <c r="AF2480" i="2"/>
  <c r="AG2480" i="2" s="1"/>
  <c r="AF2445" i="2"/>
  <c r="AG2445" i="2" s="1"/>
  <c r="AF2415" i="2"/>
  <c r="AG2415" i="2" s="1"/>
  <c r="AF2311" i="2"/>
  <c r="AG2311" i="2" s="1"/>
  <c r="AF2164" i="2"/>
  <c r="AG2164" i="2" s="1"/>
  <c r="AF229" i="2"/>
  <c r="AG229" i="2" s="1"/>
  <c r="AF197" i="2"/>
  <c r="AG197" i="2" s="1"/>
  <c r="AE135" i="2"/>
  <c r="AE106" i="2"/>
  <c r="AE56" i="2"/>
  <c r="AE6" i="2"/>
  <c r="AF3998" i="2"/>
  <c r="AG3998" i="2" s="1"/>
  <c r="AF3731" i="2"/>
  <c r="AG3731" i="2" s="1"/>
  <c r="AF3716" i="2"/>
  <c r="AG3716" i="2" s="1"/>
  <c r="AF3707" i="2"/>
  <c r="AG3707" i="2" s="1"/>
  <c r="AF3696" i="2"/>
  <c r="AG3696" i="2" s="1"/>
  <c r="AF3693" i="2"/>
  <c r="AG3693" i="2" s="1"/>
  <c r="AF2727" i="2"/>
  <c r="AG2727" i="2" s="1"/>
  <c r="AF2724" i="2"/>
  <c r="AG2724" i="2" s="1"/>
  <c r="AF2623" i="2"/>
  <c r="AG2623" i="2" s="1"/>
  <c r="AF2611" i="2"/>
  <c r="AG2611" i="2" s="1"/>
  <c r="AF2607" i="2"/>
  <c r="AG2607" i="2" s="1"/>
  <c r="AF2595" i="2"/>
  <c r="AG2595" i="2" s="1"/>
  <c r="AF2593" i="2"/>
  <c r="AG2593" i="2" s="1"/>
  <c r="AF2583" i="2"/>
  <c r="AG2583" i="2" s="1"/>
  <c r="AF2559" i="2"/>
  <c r="AG2559" i="2" s="1"/>
  <c r="AF2554" i="2"/>
  <c r="AG2554" i="2" s="1"/>
  <c r="AF2544" i="2"/>
  <c r="AG2544" i="2" s="1"/>
  <c r="AF2493" i="2"/>
  <c r="AG2493" i="2" s="1"/>
  <c r="AF2483" i="2"/>
  <c r="AG2483" i="2" s="1"/>
  <c r="AF2481" i="2"/>
  <c r="AG2481" i="2" s="1"/>
  <c r="AF2452" i="2"/>
  <c r="AG2452" i="2" s="1"/>
  <c r="AF2406" i="2"/>
  <c r="AG2406" i="2" s="1"/>
  <c r="AF2312" i="2"/>
  <c r="AG2312" i="2" s="1"/>
  <c r="AF2267" i="2"/>
  <c r="AG2267" i="2" s="1"/>
  <c r="AE55" i="2"/>
  <c r="AF3999" i="2"/>
  <c r="AG3999" i="2" s="1"/>
  <c r="AF3720" i="2"/>
  <c r="AG3720" i="2" s="1"/>
  <c r="AF3717" i="2"/>
  <c r="AG3717" i="2" s="1"/>
  <c r="AF3695" i="2"/>
  <c r="AG3695" i="2" s="1"/>
  <c r="AF2739" i="2"/>
  <c r="AG2739" i="2" s="1"/>
  <c r="AF2730" i="2"/>
  <c r="AG2730" i="2" s="1"/>
  <c r="AF2726" i="2"/>
  <c r="AG2726" i="2" s="1"/>
  <c r="AF2638" i="2"/>
  <c r="AG2638" i="2" s="1"/>
  <c r="AF2629" i="2"/>
  <c r="AG2629" i="2" s="1"/>
  <c r="AF2594" i="2"/>
  <c r="AG2594" i="2" s="1"/>
  <c r="AF2584" i="2"/>
  <c r="AG2584" i="2" s="1"/>
  <c r="AF2575" i="2"/>
  <c r="AG2575" i="2" s="1"/>
  <c r="AF2547" i="2"/>
  <c r="AG2547" i="2" s="1"/>
  <c r="AF2545" i="2"/>
  <c r="AG2545" i="2" s="1"/>
  <c r="AF2504" i="2"/>
  <c r="AG2504" i="2" s="1"/>
  <c r="AF2453" i="2"/>
  <c r="AG2453" i="2" s="1"/>
  <c r="AF2407" i="2"/>
  <c r="AG2407" i="2" s="1"/>
  <c r="AF2372" i="2"/>
  <c r="AG2372" i="2" s="1"/>
  <c r="AF2347" i="2"/>
  <c r="AG2347" i="2" s="1"/>
  <c r="AF2287" i="2"/>
  <c r="AG2287" i="2" s="1"/>
  <c r="AF2268" i="2"/>
  <c r="AG2268" i="2" s="1"/>
  <c r="AE25" i="2"/>
  <c r="AF3723" i="2"/>
  <c r="AG3723" i="2" s="1"/>
  <c r="AF3719" i="2"/>
  <c r="AG3719" i="2" s="1"/>
  <c r="AF3699" i="2"/>
  <c r="AG3699" i="2" s="1"/>
  <c r="AF3688" i="2"/>
  <c r="AG3688" i="2" s="1"/>
  <c r="AF2740" i="2"/>
  <c r="AG2740" i="2" s="1"/>
  <c r="AF2719" i="2"/>
  <c r="AG2719" i="2" s="1"/>
  <c r="AF2639" i="2"/>
  <c r="AG2639" i="2" s="1"/>
  <c r="AF2628" i="2"/>
  <c r="AG2628" i="2" s="1"/>
  <c r="AF2613" i="2"/>
  <c r="AG2613" i="2" s="1"/>
  <c r="AF2597" i="2"/>
  <c r="AG2597" i="2" s="1"/>
  <c r="AF2589" i="2"/>
  <c r="AG2589" i="2" s="1"/>
  <c r="AF2587" i="2"/>
  <c r="AG2587" i="2" s="1"/>
  <c r="AF2585" i="2"/>
  <c r="AG2585" i="2" s="1"/>
  <c r="AF2576" i="2"/>
  <c r="AG2576" i="2" s="1"/>
  <c r="AF2567" i="2"/>
  <c r="AG2567" i="2" s="1"/>
  <c r="AF2516" i="2"/>
  <c r="AG2516" i="2" s="1"/>
  <c r="AF2505" i="2"/>
  <c r="AG2505" i="2" s="1"/>
  <c r="AF2467" i="2"/>
  <c r="AG2467" i="2" s="1"/>
  <c r="AF2297" i="2"/>
  <c r="AG2297" i="2" s="1"/>
  <c r="AF2254" i="2"/>
  <c r="AG2254" i="2" s="1"/>
  <c r="AF319" i="2"/>
  <c r="AG319" i="2" s="1"/>
  <c r="AE24" i="2"/>
  <c r="AF3732" i="2"/>
  <c r="AG3732" i="2" s="1"/>
  <c r="AF3722" i="2"/>
  <c r="AG3722" i="2" s="1"/>
  <c r="AF3708" i="2"/>
  <c r="AG3708" i="2" s="1"/>
  <c r="AF3687" i="2"/>
  <c r="AG3687" i="2" s="1"/>
  <c r="AF2718" i="2"/>
  <c r="AG2718" i="2" s="1"/>
  <c r="AF2586" i="2"/>
  <c r="AG2586" i="2" s="1"/>
  <c r="AF2579" i="2"/>
  <c r="AG2579" i="2" s="1"/>
  <c r="AF2568" i="2"/>
  <c r="AG2568" i="2" s="1"/>
  <c r="AF2506" i="2"/>
  <c r="AG2506" i="2" s="1"/>
  <c r="AF2470" i="2"/>
  <c r="AG2470" i="2" s="1"/>
  <c r="AF2468" i="2"/>
  <c r="AG2468" i="2" s="1"/>
  <c r="AF2466" i="2"/>
  <c r="AG2466" i="2" s="1"/>
  <c r="AF2455" i="2"/>
  <c r="AG2455" i="2" s="1"/>
  <c r="AF2417" i="2"/>
  <c r="AG2417" i="2" s="1"/>
  <c r="AF2351" i="2"/>
  <c r="AG2351" i="2" s="1"/>
  <c r="AF2491" i="2"/>
  <c r="AG2491" i="2" s="1"/>
  <c r="AF2427" i="2"/>
  <c r="AG2427" i="2" s="1"/>
  <c r="AF2361" i="2"/>
  <c r="AG2361" i="2" s="1"/>
  <c r="AF2326" i="2"/>
  <c r="AG2326" i="2" s="1"/>
  <c r="AF2313" i="2"/>
  <c r="AG2313" i="2" s="1"/>
  <c r="AF2270" i="2"/>
  <c r="AG2270" i="2" s="1"/>
  <c r="AF2257" i="2"/>
  <c r="AG2257" i="2" s="1"/>
  <c r="AF275" i="2"/>
  <c r="AG275" i="2" s="1"/>
  <c r="AF2416" i="2"/>
  <c r="AG2416" i="2" s="1"/>
  <c r="AF2410" i="2"/>
  <c r="AG2410" i="2" s="1"/>
  <c r="AF2408" i="2"/>
  <c r="AG2408" i="2" s="1"/>
  <c r="AF2395" i="2"/>
  <c r="AG2395" i="2" s="1"/>
  <c r="AF2389" i="2"/>
  <c r="AG2389" i="2" s="1"/>
  <c r="AF2371" i="2"/>
  <c r="AG2371" i="2" s="1"/>
  <c r="AF2365" i="2"/>
  <c r="AG2365" i="2" s="1"/>
  <c r="AF2338" i="2"/>
  <c r="AG2338" i="2" s="1"/>
  <c r="AF2329" i="2"/>
  <c r="AG2329" i="2" s="1"/>
  <c r="AF2302" i="2"/>
  <c r="AG2302" i="2" s="1"/>
  <c r="AF2298" i="2"/>
  <c r="AG2298" i="2" s="1"/>
  <c r="AF2289" i="2"/>
  <c r="AG2289" i="2" s="1"/>
  <c r="AF2283" i="2"/>
  <c r="AG2283" i="2" s="1"/>
  <c r="AF2272" i="2"/>
  <c r="AG2272" i="2" s="1"/>
  <c r="AF2242" i="2"/>
  <c r="AG2242" i="2" s="1"/>
  <c r="AF2230" i="2"/>
  <c r="AG2230" i="2" s="1"/>
  <c r="AF2227" i="2"/>
  <c r="AG2227" i="2" s="1"/>
  <c r="AF2217" i="2"/>
  <c r="AG2217" i="2" s="1"/>
  <c r="AF2409" i="2"/>
  <c r="AG2409" i="2" s="1"/>
  <c r="AF2400" i="2"/>
  <c r="AG2400" i="2" s="1"/>
  <c r="AF2339" i="2"/>
  <c r="AG2339" i="2" s="1"/>
  <c r="AF2328" i="2"/>
  <c r="AG2328" i="2" s="1"/>
  <c r="AF2314" i="2"/>
  <c r="AG2314" i="2" s="1"/>
  <c r="AF2299" i="2"/>
  <c r="AG2299" i="2" s="1"/>
  <c r="AF2288" i="2"/>
  <c r="AG2288" i="2" s="1"/>
  <c r="AF2258" i="2"/>
  <c r="AG2258" i="2" s="1"/>
  <c r="AF2243" i="2"/>
  <c r="AG2243" i="2" s="1"/>
  <c r="AF2229" i="2"/>
  <c r="AG2229" i="2" s="1"/>
  <c r="AF2216" i="2"/>
  <c r="AG2216" i="2" s="1"/>
  <c r="AF2215" i="2"/>
  <c r="AG2215" i="2" s="1"/>
  <c r="AF2166" i="2"/>
  <c r="AG2166" i="2" s="1"/>
  <c r="AF2130" i="2"/>
  <c r="AG2130" i="2" s="1"/>
  <c r="AF293" i="2"/>
  <c r="AG293" i="2" s="1"/>
  <c r="AF207" i="2"/>
  <c r="AG207" i="2" s="1"/>
  <c r="AF117" i="2"/>
  <c r="AG117" i="2" s="1"/>
  <c r="AF69" i="2"/>
  <c r="AG69" i="2" s="1"/>
  <c r="AF2546" i="2"/>
  <c r="AG2546" i="2" s="1"/>
  <c r="AF2526" i="2"/>
  <c r="AG2526" i="2" s="1"/>
  <c r="AF2523" i="2"/>
  <c r="AG2523" i="2" s="1"/>
  <c r="AF2521" i="2"/>
  <c r="AG2521" i="2" s="1"/>
  <c r="AF2496" i="2"/>
  <c r="AG2496" i="2" s="1"/>
  <c r="AF2482" i="2"/>
  <c r="AG2482" i="2" s="1"/>
  <c r="AF2471" i="2"/>
  <c r="AG2471" i="2" s="1"/>
  <c r="AF2462" i="2"/>
  <c r="AG2462" i="2" s="1"/>
  <c r="AF2459" i="2"/>
  <c r="AG2459" i="2" s="1"/>
  <c r="AF2457" i="2"/>
  <c r="AG2457" i="2" s="1"/>
  <c r="AF2432" i="2"/>
  <c r="AG2432" i="2" s="1"/>
  <c r="AF2418" i="2"/>
  <c r="AG2418" i="2" s="1"/>
  <c r="AF2413" i="2"/>
  <c r="AG2413" i="2" s="1"/>
  <c r="AF2387" i="2"/>
  <c r="AG2387" i="2" s="1"/>
  <c r="AF2381" i="2"/>
  <c r="AG2381" i="2" s="1"/>
  <c r="AF2378" i="2"/>
  <c r="AG2378" i="2" s="1"/>
  <c r="AF2376" i="2"/>
  <c r="AG2376" i="2" s="1"/>
  <c r="AF2363" i="2"/>
  <c r="AG2363" i="2" s="1"/>
  <c r="AF2352" i="2"/>
  <c r="AG2352" i="2" s="1"/>
  <c r="AF2321" i="2"/>
  <c r="AG2321" i="2" s="1"/>
  <c r="AF2315" i="2"/>
  <c r="AG2315" i="2" s="1"/>
  <c r="AF2304" i="2"/>
  <c r="AG2304" i="2" s="1"/>
  <c r="AF2274" i="2"/>
  <c r="AG2274" i="2" s="1"/>
  <c r="AF2262" i="2"/>
  <c r="AG2262" i="2" s="1"/>
  <c r="AF2259" i="2"/>
  <c r="AG2259" i="2" s="1"/>
  <c r="AF2249" i="2"/>
  <c r="AG2249" i="2" s="1"/>
  <c r="AF2245" i="2"/>
  <c r="AG2245" i="2" s="1"/>
  <c r="AF2232" i="2"/>
  <c r="AG2232" i="2" s="1"/>
  <c r="AF2188" i="2"/>
  <c r="AG2188" i="2" s="1"/>
  <c r="AF2186" i="2"/>
  <c r="AG2186" i="2" s="1"/>
  <c r="AF2131" i="2"/>
  <c r="AG2131" i="2" s="1"/>
  <c r="AF176" i="2"/>
  <c r="AG176" i="2" s="1"/>
  <c r="AF167" i="2"/>
  <c r="AG167" i="2" s="1"/>
  <c r="AF2565" i="2"/>
  <c r="AG2565" i="2" s="1"/>
  <c r="AF2560" i="2"/>
  <c r="AG2560" i="2" s="1"/>
  <c r="AF2536" i="2"/>
  <c r="AG2536" i="2" s="1"/>
  <c r="AF2527" i="2"/>
  <c r="AG2527" i="2" s="1"/>
  <c r="AF2522" i="2"/>
  <c r="AG2522" i="2" s="1"/>
  <c r="AF2499" i="2"/>
  <c r="AG2499" i="2" s="1"/>
  <c r="AF2497" i="2"/>
  <c r="AG2497" i="2" s="1"/>
  <c r="AF2472" i="2"/>
  <c r="AG2472" i="2" s="1"/>
  <c r="AF2458" i="2"/>
  <c r="AG2458" i="2" s="1"/>
  <c r="AF2435" i="2"/>
  <c r="AG2435" i="2" s="1"/>
  <c r="AF2433" i="2"/>
  <c r="AG2433" i="2" s="1"/>
  <c r="AF2411" i="2"/>
  <c r="AG2411" i="2" s="1"/>
  <c r="AF2405" i="2"/>
  <c r="AG2405" i="2" s="1"/>
  <c r="AF2377" i="2"/>
  <c r="AG2377" i="2" s="1"/>
  <c r="AF2345" i="2"/>
  <c r="AG2345" i="2" s="1"/>
  <c r="AF2334" i="2"/>
  <c r="AG2334" i="2" s="1"/>
  <c r="AF2330" i="2"/>
  <c r="AG2330" i="2" s="1"/>
  <c r="AF2320" i="2"/>
  <c r="AG2320" i="2" s="1"/>
  <c r="AF2290" i="2"/>
  <c r="AG2290" i="2" s="1"/>
  <c r="AF2278" i="2"/>
  <c r="AG2278" i="2" s="1"/>
  <c r="AF2275" i="2"/>
  <c r="AG2275" i="2" s="1"/>
  <c r="AF2265" i="2"/>
  <c r="AG2265" i="2" s="1"/>
  <c r="AF2261" i="2"/>
  <c r="AG2261" i="2" s="1"/>
  <c r="AF2248" i="2"/>
  <c r="AG2248" i="2" s="1"/>
  <c r="AF2209" i="2"/>
  <c r="AG2209" i="2" s="1"/>
  <c r="AF2132" i="2"/>
  <c r="AG2132" i="2" s="1"/>
  <c r="AF2058" i="2"/>
  <c r="AG2058" i="2" s="1"/>
  <c r="AF315" i="2"/>
  <c r="AG315" i="2" s="1"/>
  <c r="AF187" i="2"/>
  <c r="AG187" i="2" s="1"/>
  <c r="AF137" i="2"/>
  <c r="AG137" i="2" s="1"/>
  <c r="AF127" i="2"/>
  <c r="AG127" i="2" s="1"/>
  <c r="AF97" i="2"/>
  <c r="AG97" i="2" s="1"/>
  <c r="AF87" i="2"/>
  <c r="AG87" i="2" s="1"/>
  <c r="AF57" i="2"/>
  <c r="AG57" i="2" s="1"/>
  <c r="AF2563" i="2"/>
  <c r="AG2563" i="2" s="1"/>
  <c r="AF2561" i="2"/>
  <c r="AG2561" i="2" s="1"/>
  <c r="AF2542" i="2"/>
  <c r="AG2542" i="2" s="1"/>
  <c r="AF2539" i="2"/>
  <c r="AG2539" i="2" s="1"/>
  <c r="AF2537" i="2"/>
  <c r="AG2537" i="2" s="1"/>
  <c r="AF2512" i="2"/>
  <c r="AG2512" i="2" s="1"/>
  <c r="AF2498" i="2"/>
  <c r="AG2498" i="2" s="1"/>
  <c r="AF2478" i="2"/>
  <c r="AG2478" i="2" s="1"/>
  <c r="AF2475" i="2"/>
  <c r="AG2475" i="2" s="1"/>
  <c r="AF2473" i="2"/>
  <c r="AG2473" i="2" s="1"/>
  <c r="AF2448" i="2"/>
  <c r="AG2448" i="2" s="1"/>
  <c r="AF2434" i="2"/>
  <c r="AG2434" i="2" s="1"/>
  <c r="AF2412" i="2"/>
  <c r="AG2412" i="2" s="1"/>
  <c r="AF2403" i="2"/>
  <c r="AG2403" i="2" s="1"/>
  <c r="AF2390" i="2"/>
  <c r="AG2390" i="2" s="1"/>
  <c r="AF2358" i="2"/>
  <c r="AG2358" i="2" s="1"/>
  <c r="AF2354" i="2"/>
  <c r="AG2354" i="2" s="1"/>
  <c r="AF2346" i="2"/>
  <c r="AG2346" i="2" s="1"/>
  <c r="AF2344" i="2"/>
  <c r="AG2344" i="2" s="1"/>
  <c r="AF2333" i="2"/>
  <c r="AG2333" i="2" s="1"/>
  <c r="AF2331" i="2"/>
  <c r="AG2331" i="2" s="1"/>
  <c r="AF2306" i="2"/>
  <c r="AG2306" i="2" s="1"/>
  <c r="AF2294" i="2"/>
  <c r="AG2294" i="2" s="1"/>
  <c r="AF2291" i="2"/>
  <c r="AG2291" i="2" s="1"/>
  <c r="AF2281" i="2"/>
  <c r="AG2281" i="2" s="1"/>
  <c r="AF2277" i="2"/>
  <c r="AG2277" i="2" s="1"/>
  <c r="AF2264" i="2"/>
  <c r="AG2264" i="2" s="1"/>
  <c r="AF2238" i="2"/>
  <c r="AG2238" i="2" s="1"/>
  <c r="AF2234" i="2"/>
  <c r="AG2234" i="2" s="1"/>
  <c r="AF2225" i="2"/>
  <c r="AG2225" i="2" s="1"/>
  <c r="AF2210" i="2"/>
  <c r="AG2210" i="2" s="1"/>
  <c r="AF2200" i="2"/>
  <c r="AG2200" i="2" s="1"/>
  <c r="AF2190" i="2"/>
  <c r="AG2190" i="2" s="1"/>
  <c r="AF2171" i="2"/>
  <c r="AG2171" i="2" s="1"/>
  <c r="AF2169" i="2"/>
  <c r="AG2169" i="2" s="1"/>
  <c r="AF318" i="2"/>
  <c r="AG318" i="2" s="1"/>
  <c r="AF273" i="2"/>
  <c r="AG273" i="2" s="1"/>
  <c r="AF39" i="2"/>
  <c r="AG39" i="2" s="1"/>
  <c r="AF294" i="2"/>
  <c r="AG294" i="2" s="1"/>
  <c r="AF274" i="2"/>
  <c r="AG274" i="2" s="1"/>
  <c r="AF265" i="2"/>
  <c r="AG265" i="2" s="1"/>
  <c r="AF244" i="2"/>
  <c r="AG244" i="2" s="1"/>
  <c r="AF241" i="2"/>
  <c r="AG241" i="2" s="1"/>
  <c r="AF198" i="2"/>
  <c r="AG198" i="2" s="1"/>
  <c r="AF177" i="2"/>
  <c r="AG177" i="2" s="1"/>
  <c r="AF158" i="2"/>
  <c r="AG158" i="2" s="1"/>
  <c r="AF140" i="2"/>
  <c r="AG140" i="2" s="1"/>
  <c r="AF118" i="2"/>
  <c r="AG118" i="2" s="1"/>
  <c r="AF70" i="2"/>
  <c r="AG70" i="2" s="1"/>
  <c r="AF49" i="2"/>
  <c r="AG49" i="2" s="1"/>
  <c r="AF30" i="2"/>
  <c r="AG30" i="2" s="1"/>
  <c r="AF10" i="2"/>
  <c r="AG10" i="2" s="1"/>
  <c r="AF4" i="2"/>
  <c r="AG4" i="2" s="1"/>
  <c r="AF2191" i="2"/>
  <c r="AG2191" i="2" s="1"/>
  <c r="AF2187" i="2"/>
  <c r="AG2187" i="2" s="1"/>
  <c r="AF2181" i="2"/>
  <c r="AG2181" i="2" s="1"/>
  <c r="AF2151" i="2"/>
  <c r="AG2151" i="2" s="1"/>
  <c r="AF2149" i="2"/>
  <c r="AG2149" i="2" s="1"/>
  <c r="AF2119" i="2"/>
  <c r="AG2119" i="2" s="1"/>
  <c r="AF2117" i="2"/>
  <c r="AG2117" i="2" s="1"/>
  <c r="AF325" i="2"/>
  <c r="AG325" i="2" s="1"/>
  <c r="AF253" i="2"/>
  <c r="AG253" i="2" s="1"/>
  <c r="AF236" i="2"/>
  <c r="AG236" i="2" s="1"/>
  <c r="AF234" i="2"/>
  <c r="AG234" i="2" s="1"/>
  <c r="AF230" i="2"/>
  <c r="AG230" i="2" s="1"/>
  <c r="AF190" i="2"/>
  <c r="AG190" i="2" s="1"/>
  <c r="AF186" i="2"/>
  <c r="AG186" i="2" s="1"/>
  <c r="AF172" i="2"/>
  <c r="AG172" i="2" s="1"/>
  <c r="AF168" i="2"/>
  <c r="AG168" i="2" s="1"/>
  <c r="AF150" i="2"/>
  <c r="AG150" i="2" s="1"/>
  <c r="AF138" i="2"/>
  <c r="AG138" i="2" s="1"/>
  <c r="AF128" i="2"/>
  <c r="AG128" i="2" s="1"/>
  <c r="AF109" i="2"/>
  <c r="AG109" i="2" s="1"/>
  <c r="AF102" i="2"/>
  <c r="AG102" i="2" s="1"/>
  <c r="AF98" i="2"/>
  <c r="AG98" i="2" s="1"/>
  <c r="AF88" i="2"/>
  <c r="AG88" i="2" s="1"/>
  <c r="AF81" i="2"/>
  <c r="AG81" i="2" s="1"/>
  <c r="AF79" i="2"/>
  <c r="AG79" i="2" s="1"/>
  <c r="AF62" i="2"/>
  <c r="AG62" i="2" s="1"/>
  <c r="AF58" i="2"/>
  <c r="AG58" i="2" s="1"/>
  <c r="AF44" i="2"/>
  <c r="AG44" i="2" s="1"/>
  <c r="AF40" i="2"/>
  <c r="AG40" i="2" s="1"/>
  <c r="AF22" i="2"/>
  <c r="AG22" i="2" s="1"/>
  <c r="AF21" i="2"/>
  <c r="AG21" i="2" s="1"/>
  <c r="AF2139" i="2"/>
  <c r="AG2139" i="2" s="1"/>
  <c r="AF2137" i="2"/>
  <c r="AG2137" i="2" s="1"/>
  <c r="AF2107" i="2"/>
  <c r="AG2107" i="2" s="1"/>
  <c r="AF2064" i="2"/>
  <c r="AG2064" i="2" s="1"/>
  <c r="AF2062" i="2"/>
  <c r="AG2062" i="2" s="1"/>
  <c r="AF267" i="2"/>
  <c r="AG267" i="2" s="1"/>
  <c r="AF221" i="2"/>
  <c r="AG221" i="2" s="1"/>
  <c r="AF178" i="2"/>
  <c r="AG178" i="2" s="1"/>
  <c r="AF159" i="2"/>
  <c r="AG159" i="2" s="1"/>
  <c r="AF149" i="2"/>
  <c r="AG149" i="2" s="1"/>
  <c r="AF119" i="2"/>
  <c r="AG119" i="2" s="1"/>
  <c r="AF101" i="2"/>
  <c r="AG101" i="2" s="1"/>
  <c r="AF80" i="2"/>
  <c r="AG80" i="2" s="1"/>
  <c r="AF71" i="2"/>
  <c r="AG71" i="2" s="1"/>
  <c r="AF50" i="2"/>
  <c r="AG50" i="2" s="1"/>
  <c r="AF31" i="2"/>
  <c r="AG31" i="2" s="1"/>
  <c r="AF14" i="2"/>
  <c r="AG14" i="2" s="1"/>
  <c r="AF2219" i="2"/>
  <c r="AG2219" i="2" s="1"/>
  <c r="AF2204" i="2"/>
  <c r="AG2204" i="2" s="1"/>
  <c r="AF2159" i="2"/>
  <c r="AG2159" i="2" s="1"/>
  <c r="AF2157" i="2"/>
  <c r="AG2157" i="2" s="1"/>
  <c r="AF2127" i="2"/>
  <c r="AG2127" i="2" s="1"/>
  <c r="AF2125" i="2"/>
  <c r="AG2125" i="2" s="1"/>
  <c r="AF2069" i="2"/>
  <c r="AG2069" i="2" s="1"/>
  <c r="AF2068" i="2"/>
  <c r="AG2068" i="2" s="1"/>
  <c r="AF301" i="2"/>
  <c r="AG301" i="2" s="1"/>
  <c r="AF281" i="2"/>
  <c r="AG281" i="2" s="1"/>
  <c r="AF270" i="2"/>
  <c r="AG270" i="2" s="1"/>
  <c r="AF260" i="2"/>
  <c r="AG260" i="2" s="1"/>
  <c r="AF257" i="2"/>
  <c r="AG257" i="2" s="1"/>
  <c r="AF255" i="2"/>
  <c r="AG255" i="2" s="1"/>
  <c r="AF249" i="2"/>
  <c r="AG249" i="2" s="1"/>
  <c r="AF245" i="2"/>
  <c r="AG245" i="2" s="1"/>
  <c r="AF235" i="2"/>
  <c r="AG235" i="2" s="1"/>
  <c r="AF222" i="2"/>
  <c r="AG222" i="2" s="1"/>
  <c r="AF182" i="2"/>
  <c r="AG182" i="2" s="1"/>
  <c r="AF170" i="2"/>
  <c r="AG170" i="2" s="1"/>
  <c r="AF160" i="2"/>
  <c r="AG160" i="2" s="1"/>
  <c r="AF141" i="2"/>
  <c r="AG141" i="2" s="1"/>
  <c r="AF134" i="2"/>
  <c r="AG134" i="2" s="1"/>
  <c r="AF130" i="2"/>
  <c r="AG130" i="2" s="1"/>
  <c r="AF120" i="2"/>
  <c r="AG120" i="2" s="1"/>
  <c r="AF113" i="2"/>
  <c r="AG113" i="2" s="1"/>
  <c r="AF111" i="2"/>
  <c r="AG111" i="2" s="1"/>
  <c r="AF94" i="2"/>
  <c r="AG94" i="2" s="1"/>
  <c r="AF90" i="2"/>
  <c r="AG90" i="2" s="1"/>
  <c r="AF76" i="2"/>
  <c r="AG76" i="2" s="1"/>
  <c r="AF72" i="2"/>
  <c r="AG72" i="2" s="1"/>
  <c r="AF54" i="2"/>
  <c r="AG54" i="2" s="1"/>
  <c r="AF42" i="2"/>
  <c r="AG42" i="2" s="1"/>
  <c r="AF32" i="2"/>
  <c r="AG32" i="2" s="1"/>
  <c r="AF25" i="2"/>
  <c r="AG25" i="2" s="1"/>
  <c r="AF23" i="2"/>
  <c r="AG23" i="2" s="1"/>
  <c r="AF8" i="2"/>
  <c r="AG8" i="2" s="1"/>
  <c r="AF6" i="2"/>
  <c r="AG6" i="2" s="1"/>
  <c r="AF5" i="2"/>
  <c r="AG5" i="2" s="1"/>
  <c r="AF2179" i="2"/>
  <c r="AG2179" i="2" s="1"/>
  <c r="AF2177" i="2"/>
  <c r="AG2177" i="2" s="1"/>
  <c r="AF2147" i="2"/>
  <c r="AG2147" i="2" s="1"/>
  <c r="AF2145" i="2"/>
  <c r="AG2145" i="2" s="1"/>
  <c r="AF2115" i="2"/>
  <c r="AG2115" i="2" s="1"/>
  <c r="AF2113" i="2"/>
  <c r="AG2113" i="2" s="1"/>
  <c r="AF2103" i="2"/>
  <c r="AG2103" i="2" s="1"/>
  <c r="AF2101" i="2"/>
  <c r="AG2101" i="2" s="1"/>
  <c r="AF2087" i="2"/>
  <c r="AG2087" i="2" s="1"/>
  <c r="AF2085" i="2"/>
  <c r="AG2085" i="2" s="1"/>
  <c r="AF2067" i="2"/>
  <c r="AG2067" i="2" s="1"/>
  <c r="AF310" i="2"/>
  <c r="AG310" i="2" s="1"/>
  <c r="AF282" i="2"/>
  <c r="AG282" i="2" s="1"/>
  <c r="AF269" i="2"/>
  <c r="AG269" i="2" s="1"/>
  <c r="AF228" i="2"/>
  <c r="AG228" i="2" s="1"/>
  <c r="AF226" i="2"/>
  <c r="AG226" i="2" s="1"/>
  <c r="AF225" i="2"/>
  <c r="AG225" i="2" s="1"/>
  <c r="AF223" i="2"/>
  <c r="AG223" i="2" s="1"/>
  <c r="AF218" i="2"/>
  <c r="AG218" i="2" s="1"/>
  <c r="AF217" i="2"/>
  <c r="AG217" i="2" s="1"/>
  <c r="AF213" i="2"/>
  <c r="AG213" i="2" s="1"/>
  <c r="AF203" i="2"/>
  <c r="AG203" i="2" s="1"/>
  <c r="AF196" i="2"/>
  <c r="AG196" i="2" s="1"/>
  <c r="AF193" i="2"/>
  <c r="AG193" i="2" s="1"/>
  <c r="AF191" i="2"/>
  <c r="AG191" i="2" s="1"/>
  <c r="AF181" i="2"/>
  <c r="AG181" i="2" s="1"/>
  <c r="AF174" i="2"/>
  <c r="AG174" i="2" s="1"/>
  <c r="AF156" i="2"/>
  <c r="AG156" i="2" s="1"/>
  <c r="AF153" i="2"/>
  <c r="AG153" i="2" s="1"/>
  <c r="AF151" i="2"/>
  <c r="AG151" i="2" s="1"/>
  <c r="AF133" i="2"/>
  <c r="AG133" i="2" s="1"/>
  <c r="AF116" i="2"/>
  <c r="AG116" i="2" s="1"/>
  <c r="AF112" i="2"/>
  <c r="AG112" i="2" s="1"/>
  <c r="AF105" i="2"/>
  <c r="AG105" i="2" s="1"/>
  <c r="AF103" i="2"/>
  <c r="AG103" i="2" s="1"/>
  <c r="AF82" i="2"/>
  <c r="AG82" i="2" s="1"/>
  <c r="AF68" i="2"/>
  <c r="AG68" i="2" s="1"/>
  <c r="AF65" i="2"/>
  <c r="AG65" i="2" s="1"/>
  <c r="AF63" i="2"/>
  <c r="AG63" i="2" s="1"/>
  <c r="AF53" i="2"/>
  <c r="AG53" i="2" s="1"/>
  <c r="AF46" i="2"/>
  <c r="AG46" i="2" s="1"/>
  <c r="AF28" i="2"/>
  <c r="AG28" i="2" s="1"/>
  <c r="AF24" i="2"/>
  <c r="AG24" i="2" s="1"/>
  <c r="AF17" i="2"/>
  <c r="AG17" i="2" s="1"/>
  <c r="AF2197" i="2"/>
  <c r="AG2197" i="2" s="1"/>
  <c r="AF2193" i="2"/>
  <c r="AG2193" i="2" s="1"/>
  <c r="AF2167" i="2"/>
  <c r="AG2167" i="2" s="1"/>
  <c r="AF2165" i="2"/>
  <c r="AG2165" i="2" s="1"/>
  <c r="AF2135" i="2"/>
  <c r="AG2135" i="2" s="1"/>
  <c r="AF2133" i="2"/>
  <c r="AG2133" i="2" s="1"/>
  <c r="AF309" i="2"/>
  <c r="AG309" i="2" s="1"/>
  <c r="AF286" i="2"/>
  <c r="AG286" i="2" s="1"/>
  <c r="AF252" i="2"/>
  <c r="AG252" i="2" s="1"/>
  <c r="AF237" i="2"/>
  <c r="AG237" i="2" s="1"/>
  <c r="AF214" i="2"/>
  <c r="AG214" i="2" s="1"/>
  <c r="AF206" i="2"/>
  <c r="AG206" i="2" s="1"/>
  <c r="AF173" i="2"/>
  <c r="AG173" i="2" s="1"/>
  <c r="AF166" i="2"/>
  <c r="AG166" i="2" s="1"/>
  <c r="AF162" i="2"/>
  <c r="AG162" i="2" s="1"/>
  <c r="AF152" i="2"/>
  <c r="AG152" i="2" s="1"/>
  <c r="AF145" i="2"/>
  <c r="AG145" i="2" s="1"/>
  <c r="AF143" i="2"/>
  <c r="AG143" i="2" s="1"/>
  <c r="AF126" i="2"/>
  <c r="AG126" i="2" s="1"/>
  <c r="AF122" i="2"/>
  <c r="AG122" i="2" s="1"/>
  <c r="AF108" i="2"/>
  <c r="AG108" i="2" s="1"/>
  <c r="AF104" i="2"/>
  <c r="AG104" i="2" s="1"/>
  <c r="AF86" i="2"/>
  <c r="AG86" i="2" s="1"/>
  <c r="AF74" i="2"/>
  <c r="AG74" i="2" s="1"/>
  <c r="AF64" i="2"/>
  <c r="AG64" i="2" s="1"/>
  <c r="AF45" i="2"/>
  <c r="AG45" i="2" s="1"/>
  <c r="AF38" i="2"/>
  <c r="AG38" i="2" s="1"/>
  <c r="AF34" i="2"/>
  <c r="AG34" i="2" s="1"/>
  <c r="AF20" i="2"/>
  <c r="AG20" i="2" s="1"/>
  <c r="AF9" i="2"/>
  <c r="AG9" i="2" s="1"/>
  <c r="AF7" i="2"/>
  <c r="AG7" i="2" s="1"/>
  <c r="AN3728" i="2"/>
  <c r="AN2607" i="2"/>
  <c r="AN2323" i="2"/>
  <c r="AN3719" i="2"/>
  <c r="AN2589" i="2"/>
  <c r="AN2227" i="2"/>
  <c r="AN39" i="2"/>
  <c r="AN103" i="2"/>
  <c r="AN167" i="2"/>
  <c r="AN16" i="2"/>
  <c r="AN80" i="2"/>
  <c r="AN144" i="2"/>
  <c r="AN208" i="2"/>
  <c r="AN57" i="2"/>
  <c r="AN121" i="2"/>
  <c r="AN185" i="2"/>
  <c r="AN34" i="2"/>
  <c r="AN98" i="2"/>
  <c r="AN162" i="2"/>
  <c r="AN3" i="2"/>
  <c r="AN67" i="2"/>
  <c r="AN131" i="2"/>
  <c r="AN195" i="2"/>
  <c r="AN259" i="2"/>
  <c r="AN323" i="2"/>
  <c r="AN2100" i="2"/>
  <c r="AN2164" i="2"/>
  <c r="AN2228" i="2"/>
  <c r="AN2292" i="2"/>
  <c r="AN2356" i="2"/>
  <c r="AN29" i="2"/>
  <c r="AN93" i="2"/>
  <c r="AN157" i="2"/>
  <c r="AN221" i="2"/>
  <c r="AN285" i="2"/>
  <c r="AN2062" i="2"/>
  <c r="AN2126" i="2"/>
  <c r="AN2190" i="2"/>
  <c r="AN2254" i="2"/>
  <c r="AN2318" i="2"/>
  <c r="AN2382" i="2"/>
  <c r="AN212" i="2"/>
  <c r="AN303" i="2"/>
  <c r="AN2101" i="2"/>
  <c r="AN2186" i="2"/>
  <c r="AN2272" i="2"/>
  <c r="AN2357" i="2"/>
  <c r="AN2430" i="2"/>
  <c r="AN2494" i="2"/>
  <c r="AN2558" i="2"/>
  <c r="AN2622" i="2"/>
  <c r="AN54" i="2"/>
  <c r="AN250" i="2"/>
  <c r="AN3712" i="2"/>
  <c r="AN2573" i="2"/>
  <c r="AN2153" i="2"/>
  <c r="AN3703" i="2"/>
  <c r="AN2540" i="2"/>
  <c r="AN2057" i="2"/>
  <c r="AN55" i="2"/>
  <c r="AN119" i="2"/>
  <c r="AN183" i="2"/>
  <c r="AN32" i="2"/>
  <c r="AN96" i="2"/>
  <c r="AN160" i="2"/>
  <c r="AN9" i="2"/>
  <c r="AN73" i="2"/>
  <c r="AN137" i="2"/>
  <c r="AN201" i="2"/>
  <c r="AN50" i="2"/>
  <c r="AN114" i="2"/>
  <c r="AN178" i="2"/>
  <c r="AN19" i="2"/>
  <c r="AN83" i="2"/>
  <c r="AN147" i="2"/>
  <c r="AN211" i="2"/>
  <c r="AN275" i="2"/>
  <c r="AN2052" i="2"/>
  <c r="AN2116" i="2"/>
  <c r="AN2180" i="2"/>
  <c r="AN2244" i="2"/>
  <c r="AN2308" i="2"/>
  <c r="AN2372" i="2"/>
  <c r="AN45" i="2"/>
  <c r="AN109" i="2"/>
  <c r="AN173" i="2"/>
  <c r="AN237" i="2"/>
  <c r="AN301" i="2"/>
  <c r="AN3736" i="2"/>
  <c r="AN2541" i="2"/>
  <c r="AN110" i="2"/>
  <c r="AN2605" i="2"/>
  <c r="AN258" i="2"/>
  <c r="AN79" i="2"/>
  <c r="AN159" i="2"/>
  <c r="AN40" i="2"/>
  <c r="AN120" i="2"/>
  <c r="AN200" i="2"/>
  <c r="AN81" i="2"/>
  <c r="AN161" i="2"/>
  <c r="AN26" i="2"/>
  <c r="AN122" i="2"/>
  <c r="AN202" i="2"/>
  <c r="AN59" i="2"/>
  <c r="AN155" i="2"/>
  <c r="AN235" i="2"/>
  <c r="AN315" i="2"/>
  <c r="AN2124" i="2"/>
  <c r="AN2204" i="2"/>
  <c r="AN2284" i="2"/>
  <c r="AN2380" i="2"/>
  <c r="AN69" i="2"/>
  <c r="AN149" i="2"/>
  <c r="AN245" i="2"/>
  <c r="AN325" i="2"/>
  <c r="AN2110" i="2"/>
  <c r="AN2182" i="2"/>
  <c r="AN2262" i="2"/>
  <c r="AN2334" i="2"/>
  <c r="AN52" i="2"/>
  <c r="AN260" i="2"/>
  <c r="AN2069" i="2"/>
  <c r="AN2165" i="2"/>
  <c r="AN2261" i="2"/>
  <c r="AN2368" i="2"/>
  <c r="AN2446" i="2"/>
  <c r="AN2518" i="2"/>
  <c r="AN2590" i="2"/>
  <c r="AN2739" i="2"/>
  <c r="AN230" i="2"/>
  <c r="AN326" i="2"/>
  <c r="AN2123" i="2"/>
  <c r="AN2209" i="2"/>
  <c r="AN2295" i="2"/>
  <c r="AN2379" i="2"/>
  <c r="AN2447" i="2"/>
  <c r="AN2511" i="2"/>
  <c r="AN2575" i="2"/>
  <c r="AN231" i="2"/>
  <c r="AN316" i="2"/>
  <c r="AN2114" i="2"/>
  <c r="AN2200" i="2"/>
  <c r="AN2285" i="2"/>
  <c r="AN2370" i="2"/>
  <c r="AN2440" i="2"/>
  <c r="AN2504" i="2"/>
  <c r="AN3704" i="2"/>
  <c r="AN2477" i="2"/>
  <c r="AN3727" i="2"/>
  <c r="AN2508" i="2"/>
  <c r="AN15" i="2"/>
  <c r="AN95" i="2"/>
  <c r="AN191" i="2"/>
  <c r="AN56" i="2"/>
  <c r="AN136" i="2"/>
  <c r="AN17" i="2"/>
  <c r="AN97" i="2"/>
  <c r="AN177" i="2"/>
  <c r="AN58" i="2"/>
  <c r="AN138" i="2"/>
  <c r="AN218" i="2"/>
  <c r="AN91" i="2"/>
  <c r="AN171" i="2"/>
  <c r="AN251" i="2"/>
  <c r="AN2060" i="2"/>
  <c r="AN2140" i="2"/>
  <c r="AN2220" i="2"/>
  <c r="AN2316" i="2"/>
  <c r="AN5" i="2"/>
  <c r="AN85" i="2"/>
  <c r="AN181" i="2"/>
  <c r="AN261" i="2"/>
  <c r="AN2054" i="2"/>
  <c r="AN2134" i="2"/>
  <c r="AN2206" i="2"/>
  <c r="AN2278" i="2"/>
  <c r="AN2350" i="2"/>
  <c r="AN116" i="2"/>
  <c r="AN281" i="2"/>
  <c r="AN2090" i="2"/>
  <c r="AN2197" i="2"/>
  <c r="AN2293" i="2"/>
  <c r="AN2389" i="2"/>
  <c r="AN2462" i="2"/>
  <c r="AN2534" i="2"/>
  <c r="AN2606" i="2"/>
  <c r="AN22" i="2"/>
  <c r="AN262" i="2"/>
  <c r="AN2059" i="2"/>
  <c r="AN2145" i="2"/>
  <c r="AN2231" i="2"/>
  <c r="AN2315" i="2"/>
  <c r="AN2399" i="2"/>
  <c r="AN2463" i="2"/>
  <c r="AN2527" i="2"/>
  <c r="AN60" i="2"/>
  <c r="AN252" i="2"/>
  <c r="AN2050" i="2"/>
  <c r="AN2136" i="2"/>
  <c r="AN2221" i="2"/>
  <c r="AN2306" i="2"/>
  <c r="AN2392" i="2"/>
  <c r="AN2456" i="2"/>
  <c r="AN2520" i="2"/>
  <c r="AN2584" i="2"/>
  <c r="AN2725" i="2"/>
  <c r="AN158" i="2"/>
  <c r="AN286" i="2"/>
  <c r="AN2083" i="2"/>
  <c r="AN2169" i="2"/>
  <c r="AN2255" i="2"/>
  <c r="AN2339" i="2"/>
  <c r="AN2417" i="2"/>
  <c r="AN2481" i="2"/>
  <c r="AN2545" i="2"/>
  <c r="AN2609" i="2"/>
  <c r="AN3695" i="2"/>
  <c r="AN223" i="2"/>
  <c r="AN308" i="2"/>
  <c r="AN2106" i="2"/>
  <c r="AN2192" i="2"/>
  <c r="AN2277" i="2"/>
  <c r="AN2362" i="2"/>
  <c r="AN2434" i="2"/>
  <c r="AN2498" i="2"/>
  <c r="AN2562" i="2"/>
  <c r="AN2626" i="2"/>
  <c r="AN38" i="2"/>
  <c r="AN246" i="2"/>
  <c r="AN330" i="2"/>
  <c r="AN2129" i="2"/>
  <c r="AN2215" i="2"/>
  <c r="AN2299" i="2"/>
  <c r="AN2385" i="2"/>
  <c r="AN2451" i="2"/>
  <c r="AN2515" i="2"/>
  <c r="AN12" i="2"/>
  <c r="AN236" i="2"/>
  <c r="AN321" i="2"/>
  <c r="AN2120" i="2"/>
  <c r="AN2205" i="2"/>
  <c r="AN2290" i="2"/>
  <c r="AN2376" i="2"/>
  <c r="AN3718" i="2"/>
  <c r="AN2588" i="2"/>
  <c r="AN2217" i="2"/>
  <c r="AN3717" i="2"/>
  <c r="AN2587" i="2"/>
  <c r="AN2207" i="2"/>
  <c r="AN3716" i="2"/>
  <c r="AN2583" i="2"/>
  <c r="AN2195" i="2"/>
  <c r="AN3707" i="2"/>
  <c r="AN2732" i="2"/>
  <c r="AN2405" i="2"/>
  <c r="AN3691" i="2"/>
  <c r="AN2444" i="2"/>
  <c r="AN31" i="2"/>
  <c r="AN127" i="2"/>
  <c r="AN207" i="2"/>
  <c r="AN72" i="2"/>
  <c r="AN168" i="2"/>
  <c r="AN33" i="2"/>
  <c r="AN113" i="2"/>
  <c r="AN209" i="2"/>
  <c r="AN74" i="2"/>
  <c r="AN154" i="2"/>
  <c r="AN27" i="2"/>
  <c r="AN107" i="2"/>
  <c r="AN187" i="2"/>
  <c r="AN283" i="2"/>
  <c r="AN2076" i="2"/>
  <c r="AN2156" i="2"/>
  <c r="AN2252" i="2"/>
  <c r="AN2332" i="2"/>
  <c r="AN21" i="2"/>
  <c r="AN117" i="2"/>
  <c r="AN197" i="2"/>
  <c r="AN277" i="2"/>
  <c r="AN2078" i="2"/>
  <c r="AN2150" i="2"/>
  <c r="AN2222" i="2"/>
  <c r="AN2294" i="2"/>
  <c r="AN2366" i="2"/>
  <c r="AN180" i="2"/>
  <c r="AN313" i="2"/>
  <c r="AN2122" i="2"/>
  <c r="AN2218" i="2"/>
  <c r="AN2314" i="2"/>
  <c r="AN2406" i="2"/>
  <c r="AN2478" i="2"/>
  <c r="AN2550" i="2"/>
  <c r="AN2630" i="2"/>
  <c r="AN118" i="2"/>
  <c r="AN282" i="2"/>
  <c r="AN2081" i="2"/>
  <c r="AN2167" i="2"/>
  <c r="AN2251" i="2"/>
  <c r="AN2337" i="2"/>
  <c r="AN2415" i="2"/>
  <c r="AN2479" i="2"/>
  <c r="AN2543" i="2"/>
  <c r="AN124" i="2"/>
  <c r="AN273" i="2"/>
  <c r="AN2072" i="2"/>
  <c r="AN2157" i="2"/>
  <c r="AN2242" i="2"/>
  <c r="AN2328" i="2"/>
  <c r="AN2408" i="2"/>
  <c r="AN2472" i="2"/>
  <c r="AN2536" i="2"/>
  <c r="AN2623" i="2"/>
  <c r="AN2067" i="2"/>
  <c r="AN2637" i="2"/>
  <c r="AN2313" i="2"/>
  <c r="AN63" i="2"/>
  <c r="AN143" i="2"/>
  <c r="AN8" i="2"/>
  <c r="AN104" i="2"/>
  <c r="AN184" i="2"/>
  <c r="AN49" i="2"/>
  <c r="AN145" i="2"/>
  <c r="AN10" i="2"/>
  <c r="AN90" i="2"/>
  <c r="AN186" i="2"/>
  <c r="AN43" i="2"/>
  <c r="AN123" i="2"/>
  <c r="AN219" i="2"/>
  <c r="AN299" i="2"/>
  <c r="AN2092" i="2"/>
  <c r="AN2188" i="2"/>
  <c r="AN2268" i="2"/>
  <c r="AN2348" i="2"/>
  <c r="AN53" i="2"/>
  <c r="AN133" i="2"/>
  <c r="AN213" i="2"/>
  <c r="AN309" i="2"/>
  <c r="AN2094" i="2"/>
  <c r="AN2166" i="2"/>
  <c r="AN2238" i="2"/>
  <c r="AN2310" i="2"/>
  <c r="AN2390" i="2"/>
  <c r="AN239" i="2"/>
  <c r="AN335" i="2"/>
  <c r="AN2144" i="2"/>
  <c r="AN2240" i="2"/>
  <c r="AN2336" i="2"/>
  <c r="AN2422" i="2"/>
  <c r="AN2502" i="2"/>
  <c r="AN2574" i="2"/>
  <c r="AN2723" i="2"/>
  <c r="AN182" i="2"/>
  <c r="AN304" i="2"/>
  <c r="AN2103" i="2"/>
  <c r="AN2187" i="2"/>
  <c r="AN2273" i="2"/>
  <c r="AN2359" i="2"/>
  <c r="AN2431" i="2"/>
  <c r="AN2495" i="2"/>
  <c r="AN2559" i="2"/>
  <c r="AN188" i="2"/>
  <c r="AN295" i="2"/>
  <c r="AN2093" i="2"/>
  <c r="AN2178" i="2"/>
  <c r="AN2264" i="2"/>
  <c r="AN2349" i="2"/>
  <c r="AN2424" i="2"/>
  <c r="AN2488" i="2"/>
  <c r="AN2552" i="2"/>
  <c r="AN2616" i="2"/>
  <c r="AN30" i="2"/>
  <c r="AN242" i="2"/>
  <c r="AN328" i="2"/>
  <c r="AN2127" i="2"/>
  <c r="AN2211" i="2"/>
  <c r="AN2297" i="2"/>
  <c r="AN2383" i="2"/>
  <c r="AN2449" i="2"/>
  <c r="AN2513" i="2"/>
  <c r="AN2577" i="2"/>
  <c r="AN2718" i="2"/>
  <c r="AN100" i="2"/>
  <c r="AN265" i="2"/>
  <c r="AN2064" i="2"/>
  <c r="AN2149" i="2"/>
  <c r="AN2234" i="2"/>
  <c r="AN2320" i="2"/>
  <c r="AN2402" i="2"/>
  <c r="AN2466" i="2"/>
  <c r="AN2530" i="2"/>
  <c r="AN2594" i="2"/>
  <c r="AN2735" i="2"/>
  <c r="AN166" i="2"/>
  <c r="AN288" i="2"/>
  <c r="AN2087" i="2"/>
  <c r="AN2171" i="2"/>
  <c r="AN2257" i="2"/>
  <c r="AN2343" i="2"/>
  <c r="AN2419" i="2"/>
  <c r="AN2483" i="2"/>
  <c r="AN2547" i="2"/>
  <c r="AN140" i="2"/>
  <c r="AN279" i="2"/>
  <c r="AN2077" i="2"/>
  <c r="AN2162" i="2"/>
  <c r="AN2248" i="2"/>
  <c r="AN2333" i="2"/>
  <c r="AN2412" i="2"/>
  <c r="AN2729" i="2"/>
  <c r="AN2469" i="2"/>
  <c r="AN46" i="2"/>
  <c r="AN2728" i="2"/>
  <c r="AN2468" i="2"/>
  <c r="AN14" i="2"/>
  <c r="AN2724" i="2"/>
  <c r="AN2461" i="2"/>
  <c r="AN3997" i="2"/>
  <c r="AN2629" i="2"/>
  <c r="AF3730" i="2"/>
  <c r="AG3730" i="2" s="1"/>
  <c r="AF2721" i="2"/>
  <c r="AG2721" i="2" s="1"/>
  <c r="AF2617" i="2"/>
  <c r="AG2617" i="2" s="1"/>
  <c r="AF2601" i="2"/>
  <c r="AG2601" i="2" s="1"/>
  <c r="AF3706" i="2"/>
  <c r="AG3706" i="2" s="1"/>
  <c r="AF2737" i="2"/>
  <c r="AG2737" i="2" s="1"/>
  <c r="AF2621" i="2"/>
  <c r="AG2621" i="2" s="1"/>
  <c r="AF2605" i="2"/>
  <c r="AG2605" i="2" s="1"/>
  <c r="AF3698" i="2"/>
  <c r="AG3698" i="2" s="1"/>
  <c r="AF2625" i="2"/>
  <c r="AG2625" i="2" s="1"/>
  <c r="AF2609" i="2"/>
  <c r="AG2609" i="2" s="1"/>
  <c r="AF3996" i="2"/>
  <c r="AG3996" i="2" s="1"/>
  <c r="AF2729" i="2"/>
  <c r="AG2729" i="2" s="1"/>
  <c r="AF2622" i="2"/>
  <c r="AG2622" i="2" s="1"/>
  <c r="AF2614" i="2"/>
  <c r="AG2614" i="2" s="1"/>
  <c r="AF2606" i="2"/>
  <c r="AG2606" i="2" s="1"/>
  <c r="AF2598" i="2"/>
  <c r="AG2598" i="2" s="1"/>
  <c r="AF2566" i="2"/>
  <c r="AG2566" i="2" s="1"/>
  <c r="AF2550" i="2"/>
  <c r="AG2550" i="2" s="1"/>
  <c r="AF2510" i="2"/>
  <c r="AG2510" i="2" s="1"/>
  <c r="AF2446" i="2"/>
  <c r="AG2446" i="2" s="1"/>
  <c r="AF2591" i="2"/>
  <c r="AG2591" i="2" s="1"/>
  <c r="AF2495" i="2"/>
  <c r="AG2495" i="2" s="1"/>
  <c r="AF2486" i="2"/>
  <c r="AG2486" i="2" s="1"/>
  <c r="AF2431" i="2"/>
  <c r="AG2431" i="2" s="1"/>
  <c r="AF2422" i="2"/>
  <c r="AG2422" i="2" s="1"/>
  <c r="AF2626" i="2"/>
  <c r="AG2626" i="2" s="1"/>
  <c r="AF2618" i="2"/>
  <c r="AG2618" i="2" s="1"/>
  <c r="AF2610" i="2"/>
  <c r="AG2610" i="2" s="1"/>
  <c r="AF2602" i="2"/>
  <c r="AG2602" i="2" s="1"/>
  <c r="AF2569" i="2"/>
  <c r="AG2569" i="2" s="1"/>
  <c r="AF2511" i="2"/>
  <c r="AG2511" i="2" s="1"/>
  <c r="AF2502" i="2"/>
  <c r="AG2502" i="2" s="1"/>
  <c r="AF2447" i="2"/>
  <c r="AG2447" i="2" s="1"/>
  <c r="AF2438" i="2"/>
  <c r="AG2438" i="2" s="1"/>
  <c r="AF2570" i="2"/>
  <c r="AG2570" i="2" s="1"/>
  <c r="AF2487" i="2"/>
  <c r="AG2487" i="2" s="1"/>
  <c r="AF2423" i="2"/>
  <c r="AG2423" i="2" s="1"/>
  <c r="AF2577" i="2"/>
  <c r="AG2577" i="2" s="1"/>
  <c r="AF2518" i="2"/>
  <c r="AG2518" i="2" s="1"/>
  <c r="AF2454" i="2"/>
  <c r="AG2454" i="2" s="1"/>
  <c r="AF2590" i="2"/>
  <c r="AG2590" i="2" s="1"/>
  <c r="AF2578" i="2"/>
  <c r="AG2578" i="2" s="1"/>
  <c r="AF2503" i="2"/>
  <c r="AG2503" i="2" s="1"/>
  <c r="AF2494" i="2"/>
  <c r="AG2494" i="2" s="1"/>
  <c r="AF2439" i="2"/>
  <c r="AG2439" i="2" s="1"/>
  <c r="AF2430" i="2"/>
  <c r="AG2430" i="2" s="1"/>
  <c r="AF2175" i="2"/>
  <c r="AG2175" i="2" s="1"/>
  <c r="AF2414" i="2"/>
  <c r="AG2414" i="2" s="1"/>
  <c r="AF2393" i="2"/>
  <c r="AG2393" i="2" s="1"/>
  <c r="AF2366" i="2"/>
  <c r="AG2366" i="2" s="1"/>
  <c r="AF2341" i="2"/>
  <c r="AG2341" i="2" s="1"/>
  <c r="AF2357" i="2"/>
  <c r="AG2357" i="2" s="1"/>
  <c r="AF2317" i="2"/>
  <c r="AG2317" i="2" s="1"/>
  <c r="AF2301" i="2"/>
  <c r="AG2301" i="2" s="1"/>
  <c r="AF2285" i="2"/>
  <c r="AG2285" i="2" s="1"/>
  <c r="AF2269" i="2"/>
  <c r="AG2269" i="2" s="1"/>
  <c r="AF2253" i="2"/>
  <c r="AG2253" i="2" s="1"/>
  <c r="AF2237" i="2"/>
  <c r="AG2237" i="2" s="1"/>
  <c r="AF2221" i="2"/>
  <c r="AG2221" i="2" s="1"/>
  <c r="AF2207" i="2"/>
  <c r="AG2207" i="2" s="1"/>
  <c r="AF2401" i="2"/>
  <c r="AG2401" i="2" s="1"/>
  <c r="AF2385" i="2"/>
  <c r="AG2385" i="2" s="1"/>
  <c r="AF2182" i="2"/>
  <c r="AG2182" i="2" s="1"/>
  <c r="AF2374" i="2"/>
  <c r="AG2374" i="2" s="1"/>
  <c r="AF2349" i="2"/>
  <c r="AG2349" i="2" s="1"/>
  <c r="AF2185" i="2"/>
  <c r="AG2185" i="2" s="1"/>
  <c r="AF2065" i="2"/>
  <c r="AG2065" i="2" s="1"/>
  <c r="AF2208" i="2"/>
  <c r="AG2208" i="2" s="1"/>
  <c r="AF2176" i="2"/>
  <c r="AG2176" i="2" s="1"/>
  <c r="AF2168" i="2"/>
  <c r="AG2168" i="2" s="1"/>
  <c r="AF2160" i="2"/>
  <c r="AG2160" i="2" s="1"/>
  <c r="AF2152" i="2"/>
  <c r="AG2152" i="2" s="1"/>
  <c r="AF2144" i="2"/>
  <c r="AG2144" i="2" s="1"/>
  <c r="AF2136" i="2"/>
  <c r="AG2136" i="2" s="1"/>
  <c r="AF2128" i="2"/>
  <c r="AG2128" i="2" s="1"/>
  <c r="AF2120" i="2"/>
  <c r="AG2120" i="2" s="1"/>
  <c r="AF2112" i="2"/>
  <c r="AG2112" i="2" s="1"/>
  <c r="AF2104" i="2"/>
  <c r="AG2104" i="2" s="1"/>
  <c r="AF2096" i="2"/>
  <c r="AG2096" i="2" s="1"/>
  <c r="AF2088" i="2"/>
  <c r="AG2088" i="2" s="1"/>
  <c r="AF2080" i="2"/>
  <c r="AG2080" i="2" s="1"/>
  <c r="AF2072" i="2"/>
  <c r="AG2072" i="2" s="1"/>
  <c r="AF2105" i="2"/>
  <c r="AG2105" i="2" s="1"/>
  <c r="AF2099" i="2"/>
  <c r="AG2099" i="2" s="1"/>
  <c r="AF2097" i="2"/>
  <c r="AG2097" i="2" s="1"/>
  <c r="AF2091" i="2"/>
  <c r="AG2091" i="2" s="1"/>
  <c r="AF2089" i="2"/>
  <c r="AG2089" i="2" s="1"/>
  <c r="AF2083" i="2"/>
  <c r="AG2083" i="2" s="1"/>
  <c r="AF2081" i="2"/>
  <c r="AG2081" i="2" s="1"/>
  <c r="AF2075" i="2"/>
  <c r="AG2075" i="2" s="1"/>
  <c r="AF2073" i="2"/>
  <c r="AG2073" i="2" s="1"/>
  <c r="AF333" i="2"/>
  <c r="AG333" i="2" s="1"/>
  <c r="AF2203" i="2"/>
  <c r="AG2203" i="2" s="1"/>
  <c r="AF2201" i="2"/>
  <c r="AG2201" i="2" s="1"/>
  <c r="AF2192" i="2"/>
  <c r="AG2192" i="2" s="1"/>
  <c r="AF272" i="2"/>
  <c r="AG272" i="2" s="1"/>
  <c r="AF256" i="2"/>
  <c r="AG256" i="2" s="1"/>
  <c r="AF240" i="2"/>
  <c r="AG240" i="2" s="1"/>
  <c r="AF224" i="2"/>
  <c r="AG224" i="2" s="1"/>
  <c r="AF208" i="2"/>
  <c r="AG208" i="2" s="1"/>
  <c r="AF192" i="2"/>
  <c r="AG192" i="2" s="1"/>
  <c r="AF277" i="2"/>
  <c r="AG277" i="2" s="1"/>
  <c r="AF13" i="2"/>
  <c r="AG13" i="2" s="1"/>
  <c r="AF2051" i="2"/>
  <c r="AG2051" i="2" s="1"/>
  <c r="AF330" i="2"/>
  <c r="AG330" i="2" s="1"/>
  <c r="AF314" i="2"/>
  <c r="AG314" i="2" s="1"/>
  <c r="AF306" i="2"/>
  <c r="AG306" i="2" s="1"/>
  <c r="AF298" i="2"/>
  <c r="AG298" i="2" s="1"/>
  <c r="AF280" i="2"/>
  <c r="AG280" i="2" s="1"/>
  <c r="AF278" i="2"/>
  <c r="AG278" i="2" s="1"/>
  <c r="AF336" i="2"/>
  <c r="AG336" i="2" s="1"/>
  <c r="AF328" i="2"/>
  <c r="AG328" i="2" s="1"/>
  <c r="AF322" i="2"/>
  <c r="AG322" i="2" s="1"/>
  <c r="AF320" i="2"/>
  <c r="AG320" i="2" s="1"/>
  <c r="AF312" i="2"/>
  <c r="AG312" i="2" s="1"/>
  <c r="AF304" i="2"/>
  <c r="AG304" i="2" s="1"/>
  <c r="AF296" i="2"/>
  <c r="AG296" i="2" s="1"/>
  <c r="AF290" i="2"/>
  <c r="AG290" i="2" s="1"/>
  <c r="AF288" i="2"/>
  <c r="AG288" i="2" s="1"/>
  <c r="AF264" i="2"/>
  <c r="AG264" i="2" s="1"/>
  <c r="AF248" i="2"/>
  <c r="AG248" i="2" s="1"/>
  <c r="AF232" i="2"/>
  <c r="AG232" i="2" s="1"/>
  <c r="AF216" i="2"/>
  <c r="AG216" i="2" s="1"/>
  <c r="AF200" i="2"/>
  <c r="AG200" i="2" s="1"/>
  <c r="AF189" i="2"/>
  <c r="AG189" i="2" s="1"/>
  <c r="AF157" i="2"/>
  <c r="AG157" i="2" s="1"/>
  <c r="AF125" i="2"/>
  <c r="AG125" i="2" s="1"/>
  <c r="AF93" i="2"/>
  <c r="AG93" i="2" s="1"/>
  <c r="AF61" i="2"/>
  <c r="AG61" i="2" s="1"/>
  <c r="AF29" i="2"/>
  <c r="AG29" i="2" s="1"/>
  <c r="I15" i="1"/>
  <c r="I81" i="1"/>
  <c r="I14" i="1"/>
  <c r="I13" i="1"/>
  <c r="I26" i="1"/>
  <c r="I24" i="1"/>
  <c r="I22" i="1"/>
  <c r="I47" i="1"/>
  <c r="I38" i="1"/>
  <c r="I43" i="1"/>
  <c r="I29" i="1"/>
  <c r="I31" i="1"/>
  <c r="I60" i="1"/>
  <c r="I122" i="1"/>
  <c r="I16" i="1"/>
  <c r="I12" i="1"/>
  <c r="I20" i="1"/>
  <c r="I40" i="1"/>
  <c r="I52" i="1"/>
  <c r="I118" i="1"/>
  <c r="I82" i="1"/>
  <c r="I32" i="1"/>
  <c r="I59" i="1"/>
  <c r="I19" i="1"/>
  <c r="I30" i="1"/>
  <c r="I11" i="1"/>
  <c r="I21" i="1"/>
  <c r="I23" i="1"/>
  <c r="I106" i="1"/>
  <c r="I33" i="1"/>
  <c r="I35" i="1"/>
  <c r="I17" i="1"/>
  <c r="G6" i="1" l="1"/>
  <c r="AH292" i="2"/>
  <c r="AI292" i="2" s="1"/>
  <c r="AJ292" i="2" s="1"/>
  <c r="AK292" i="2" s="1"/>
  <c r="AH16" i="2"/>
  <c r="AI16" i="2" s="1"/>
  <c r="AJ16" i="2" s="1"/>
  <c r="AK16" i="2" s="1"/>
  <c r="AH2076" i="2"/>
  <c r="AH2562" i="2"/>
  <c r="AH295" i="2"/>
  <c r="AI295" i="2" s="1"/>
  <c r="AJ295" i="2" s="1"/>
  <c r="AK295" i="2" s="1"/>
  <c r="AH135" i="2"/>
  <c r="AI135" i="2" s="1"/>
  <c r="AJ135" i="2" s="1"/>
  <c r="AK135" i="2" s="1"/>
  <c r="AH259" i="2"/>
  <c r="AI259" i="2" s="1"/>
  <c r="AJ259" i="2" s="1"/>
  <c r="AK259" i="2" s="1"/>
  <c r="AH199" i="2"/>
  <c r="AI199" i="2" s="1"/>
  <c r="AJ199" i="2" s="1"/>
  <c r="AK199" i="2" s="1"/>
  <c r="AH2059" i="2"/>
  <c r="AH2362" i="2"/>
  <c r="AI2362" i="2" s="1"/>
  <c r="AJ2362" i="2" s="1"/>
  <c r="AK2362" i="2" s="1"/>
  <c r="AH2335" i="2"/>
  <c r="AH2612" i="2"/>
  <c r="AH263" i="2"/>
  <c r="AI263" i="2" s="1"/>
  <c r="AJ263" i="2" s="1"/>
  <c r="AK263" i="2" s="1"/>
  <c r="AH2140" i="2"/>
  <c r="AI2140" i="2" s="1"/>
  <c r="AJ2140" i="2" s="1"/>
  <c r="AK2140" i="2" s="1"/>
  <c r="AH3697" i="2"/>
  <c r="AI3697" i="2" s="1"/>
  <c r="AJ3697" i="2" s="1"/>
  <c r="AK3697" i="2" s="1"/>
  <c r="AH2394" i="2"/>
  <c r="AH127" i="2"/>
  <c r="AH2256" i="2"/>
  <c r="AI2256" i="2" s="1"/>
  <c r="AJ2256" i="2" s="1"/>
  <c r="AK2256" i="2" s="1"/>
  <c r="AH48" i="2"/>
  <c r="AH2725" i="2"/>
  <c r="AH110" i="2"/>
  <c r="AH286" i="2"/>
  <c r="AH2298" i="2"/>
  <c r="AH2189" i="2"/>
  <c r="AH2223" i="2"/>
  <c r="AI2223" i="2" s="1"/>
  <c r="AJ2223" i="2" s="1"/>
  <c r="AK2223" i="2" s="1"/>
  <c r="AH3733" i="2"/>
  <c r="AH56" i="2"/>
  <c r="AI56" i="2" s="1"/>
  <c r="AJ56" i="2" s="1"/>
  <c r="AK56" i="2" s="1"/>
  <c r="AH63" i="2"/>
  <c r="AI63" i="2" s="1"/>
  <c r="AJ63" i="2" s="1"/>
  <c r="AK63" i="2" s="1"/>
  <c r="AH112" i="2"/>
  <c r="AH152" i="2"/>
  <c r="AH207" i="2"/>
  <c r="AI207" i="2" s="1"/>
  <c r="AJ207" i="2" s="1"/>
  <c r="AK207" i="2" s="1"/>
  <c r="AH271" i="2"/>
  <c r="AI271" i="2" s="1"/>
  <c r="AJ271" i="2" s="1"/>
  <c r="AK271" i="2" s="1"/>
  <c r="AH2200" i="2"/>
  <c r="AI2200" i="2" s="1"/>
  <c r="AJ2200" i="2" s="1"/>
  <c r="AK2200" i="2" s="1"/>
  <c r="AH2184" i="2"/>
  <c r="AI2184" i="2" s="1"/>
  <c r="AJ2184" i="2" s="1"/>
  <c r="AK2184" i="2" s="1"/>
  <c r="AH2305" i="2"/>
  <c r="AI2305" i="2" s="1"/>
  <c r="AJ2305" i="2" s="1"/>
  <c r="AK2305" i="2" s="1"/>
  <c r="AH3734" i="2"/>
  <c r="AI3734" i="2" s="1"/>
  <c r="AJ3734" i="2" s="1"/>
  <c r="AK3734" i="2" s="1"/>
  <c r="AH2146" i="2"/>
  <c r="AH2469" i="2"/>
  <c r="AH2738" i="2"/>
  <c r="AH30" i="2"/>
  <c r="AH260" i="2"/>
  <c r="AH80" i="2"/>
  <c r="AH168" i="2"/>
  <c r="AH14" i="2"/>
  <c r="AH2150" i="2"/>
  <c r="AI2150" i="2" s="1"/>
  <c r="AJ2150" i="2" s="1"/>
  <c r="AK2150" i="2" s="1"/>
  <c r="AH54" i="2"/>
  <c r="AH118" i="2"/>
  <c r="AH182" i="2"/>
  <c r="AH246" i="2"/>
  <c r="AI246" i="2" s="1"/>
  <c r="AJ246" i="2" s="1"/>
  <c r="AK246" i="2" s="1"/>
  <c r="AH2159" i="2"/>
  <c r="AH159" i="2"/>
  <c r="AH2233" i="2"/>
  <c r="AI2233" i="2" s="1"/>
  <c r="AJ2233" i="2" s="1"/>
  <c r="AK2233" i="2" s="1"/>
  <c r="AH2100" i="2"/>
  <c r="AI2100" i="2" s="1"/>
  <c r="AJ2100" i="2" s="1"/>
  <c r="AK2100" i="2" s="1"/>
  <c r="AH55" i="2"/>
  <c r="AI55" i="2" s="1"/>
  <c r="AJ55" i="2" s="1"/>
  <c r="AK55" i="2" s="1"/>
  <c r="AH23" i="2"/>
  <c r="AH268" i="2"/>
  <c r="AI268" i="2" s="1"/>
  <c r="AJ268" i="2" s="1"/>
  <c r="AK268" i="2" s="1"/>
  <c r="AH88" i="2"/>
  <c r="AH176" i="2"/>
  <c r="AH240" i="2"/>
  <c r="AH15" i="2"/>
  <c r="AI15" i="2" s="1"/>
  <c r="AJ15" i="2" s="1"/>
  <c r="AK15" i="2" s="1"/>
  <c r="AH2158" i="2"/>
  <c r="AH62" i="2"/>
  <c r="AH184" i="2"/>
  <c r="AI184" i="2" s="1"/>
  <c r="AJ184" i="2" s="1"/>
  <c r="AK184" i="2" s="1"/>
  <c r="AH25" i="2"/>
  <c r="AI25" i="2" s="1"/>
  <c r="AJ25" i="2" s="1"/>
  <c r="AK25" i="2" s="1"/>
  <c r="AH284" i="2"/>
  <c r="AI284" i="2" s="1"/>
  <c r="AJ284" i="2" s="1"/>
  <c r="AK284" i="2" s="1"/>
  <c r="AH47" i="2"/>
  <c r="AI47" i="2" s="1"/>
  <c r="AJ47" i="2" s="1"/>
  <c r="AK47" i="2" s="1"/>
  <c r="AH2465" i="2"/>
  <c r="AH2071" i="2"/>
  <c r="AH2135" i="2"/>
  <c r="AH2295" i="2"/>
  <c r="AH2600" i="2"/>
  <c r="AH2741" i="2"/>
  <c r="AI2741" i="2" s="1"/>
  <c r="AJ2741" i="2" s="1"/>
  <c r="AK2741" i="2" s="1"/>
  <c r="AH2316" i="2"/>
  <c r="AH2355" i="2"/>
  <c r="AH126" i="2"/>
  <c r="AH190" i="2"/>
  <c r="AH254" i="2"/>
  <c r="AH2167" i="2"/>
  <c r="AI2167" i="2" s="1"/>
  <c r="AJ2167" i="2" s="1"/>
  <c r="AK2167" i="2" s="1"/>
  <c r="AH2231" i="2"/>
  <c r="AI2231" i="2" s="1"/>
  <c r="AJ2231" i="2" s="1"/>
  <c r="AK2231" i="2" s="1"/>
  <c r="AH231" i="2"/>
  <c r="AI231" i="2" s="1"/>
  <c r="AJ231" i="2" s="1"/>
  <c r="AK231" i="2" s="1"/>
  <c r="AH2224" i="2"/>
  <c r="AI2224" i="2" s="1"/>
  <c r="AJ2224" i="2" s="1"/>
  <c r="AK2224" i="2" s="1"/>
  <c r="AH2241" i="2"/>
  <c r="AI2241" i="2" s="1"/>
  <c r="AJ2241" i="2" s="1"/>
  <c r="AK2241" i="2" s="1"/>
  <c r="AH2091" i="2"/>
  <c r="AH2330" i="2"/>
  <c r="AI2330" i="2" s="1"/>
  <c r="AJ2330" i="2" s="1"/>
  <c r="AK2330" i="2" s="1"/>
  <c r="AH2473" i="2"/>
  <c r="AI2473" i="2" s="1"/>
  <c r="AJ2473" i="2" s="1"/>
  <c r="AK2473" i="2" s="1"/>
  <c r="AH2079" i="2"/>
  <c r="AI2079" i="2" s="1"/>
  <c r="AJ2079" i="2" s="1"/>
  <c r="AK2079" i="2" s="1"/>
  <c r="AH2143" i="2"/>
  <c r="AI2143" i="2" s="1"/>
  <c r="AJ2143" i="2" s="1"/>
  <c r="AK2143" i="2" s="1"/>
  <c r="AH2080" i="2"/>
  <c r="AH2144" i="2"/>
  <c r="AH2201" i="2"/>
  <c r="AH2304" i="2"/>
  <c r="AH2368" i="2"/>
  <c r="AI2368" i="2" s="1"/>
  <c r="AJ2368" i="2" s="1"/>
  <c r="AK2368" i="2" s="1"/>
  <c r="AH2329" i="2"/>
  <c r="AI2329" i="2" s="1"/>
  <c r="AJ2329" i="2" s="1"/>
  <c r="AK2329" i="2" s="1"/>
  <c r="AH2303" i="2"/>
  <c r="AI2303" i="2" s="1"/>
  <c r="AJ2303" i="2" s="1"/>
  <c r="AK2303" i="2" s="1"/>
  <c r="AH2367" i="2"/>
  <c r="AI2367" i="2" s="1"/>
  <c r="AJ2367" i="2" s="1"/>
  <c r="AK2367" i="2" s="1"/>
  <c r="AH2455" i="2"/>
  <c r="AH2519" i="2"/>
  <c r="AH2583" i="2"/>
  <c r="AH2480" i="2"/>
  <c r="AH2608" i="2"/>
  <c r="AH3694" i="2"/>
  <c r="AH2724" i="2"/>
  <c r="AH2105" i="2"/>
  <c r="AH5" i="2"/>
  <c r="AH69" i="2"/>
  <c r="AH133" i="2"/>
  <c r="AI133" i="2" s="1"/>
  <c r="AJ133" i="2" s="1"/>
  <c r="AK133" i="2" s="1"/>
  <c r="AH197" i="2"/>
  <c r="AH2196" i="2"/>
  <c r="AH2260" i="2"/>
  <c r="AI2260" i="2" s="1"/>
  <c r="AJ2260" i="2" s="1"/>
  <c r="AK2260" i="2" s="1"/>
  <c r="AH2324" i="2"/>
  <c r="AH2221" i="2"/>
  <c r="AH261" i="2"/>
  <c r="AH2118" i="2"/>
  <c r="AI2118" i="2" s="1"/>
  <c r="AJ2118" i="2" s="1"/>
  <c r="AK2118" i="2" s="1"/>
  <c r="AH2286" i="2"/>
  <c r="AI2286" i="2" s="1"/>
  <c r="AJ2286" i="2" s="1"/>
  <c r="AK2286" i="2" s="1"/>
  <c r="AH2350" i="2"/>
  <c r="AH2406" i="2"/>
  <c r="AH2470" i="2"/>
  <c r="AI2470" i="2" s="1"/>
  <c r="AJ2470" i="2" s="1"/>
  <c r="AK2470" i="2" s="1"/>
  <c r="AH2534" i="2"/>
  <c r="AI2534" i="2" s="1"/>
  <c r="AJ2534" i="2" s="1"/>
  <c r="AK2534" i="2" s="1"/>
  <c r="AH2739" i="2"/>
  <c r="AH2732" i="2"/>
  <c r="AH3999" i="2"/>
  <c r="AH2521" i="2"/>
  <c r="AI2521" i="2" s="1"/>
  <c r="AJ2521" i="2" s="1"/>
  <c r="AK2521" i="2" s="1"/>
  <c r="AH2585" i="2"/>
  <c r="AH2726" i="2"/>
  <c r="AH3729" i="2"/>
  <c r="AH3997" i="2"/>
  <c r="AH67" i="2"/>
  <c r="AH131" i="2"/>
  <c r="AH195" i="2"/>
  <c r="AH2164" i="2"/>
  <c r="AH2388" i="2"/>
  <c r="AI2388" i="2" s="1"/>
  <c r="AJ2388" i="2" s="1"/>
  <c r="AK2388" i="2" s="1"/>
  <c r="AH2452" i="2"/>
  <c r="AI2452" i="2" s="1"/>
  <c r="AJ2452" i="2" s="1"/>
  <c r="AK2452" i="2" s="1"/>
  <c r="AH2516" i="2"/>
  <c r="AH2580" i="2"/>
  <c r="AH2721" i="2"/>
  <c r="AH2720" i="2"/>
  <c r="AI2720" i="2" s="1"/>
  <c r="AJ2720" i="2" s="1"/>
  <c r="AK2720" i="2" s="1"/>
  <c r="AH2727" i="2"/>
  <c r="AI2727" i="2" s="1"/>
  <c r="AJ2727" i="2" s="1"/>
  <c r="AK2727" i="2" s="1"/>
  <c r="AH2235" i="2"/>
  <c r="AH2299" i="2"/>
  <c r="AH2363" i="2"/>
  <c r="AH2427" i="2"/>
  <c r="AH2491" i="2"/>
  <c r="AH2555" i="2"/>
  <c r="AH2619" i="2"/>
  <c r="AH2365" i="2"/>
  <c r="AI2365" i="2" s="1"/>
  <c r="AJ2365" i="2" s="1"/>
  <c r="AK2365" i="2" s="1"/>
  <c r="AH2429" i="2"/>
  <c r="AH2493" i="2"/>
  <c r="AH2557" i="2"/>
  <c r="AI2557" i="2" s="1"/>
  <c r="AJ2557" i="2" s="1"/>
  <c r="AK2557" i="2" s="1"/>
  <c r="AH2621" i="2"/>
  <c r="AH137" i="2"/>
  <c r="AI137" i="2" s="1"/>
  <c r="AJ137" i="2" s="1"/>
  <c r="AK137" i="2" s="1"/>
  <c r="AH201" i="2"/>
  <c r="AI201" i="2" s="1"/>
  <c r="AJ201" i="2" s="1"/>
  <c r="AK201" i="2" s="1"/>
  <c r="AH265" i="2"/>
  <c r="AH2114" i="2"/>
  <c r="AH2178" i="2"/>
  <c r="AI2178" i="2" s="1"/>
  <c r="AJ2178" i="2" s="1"/>
  <c r="AK2178" i="2" s="1"/>
  <c r="AH2242" i="2"/>
  <c r="AH2482" i="2"/>
  <c r="AH2069" i="2"/>
  <c r="AH124" i="2"/>
  <c r="AH188" i="2"/>
  <c r="AH2174" i="2"/>
  <c r="AI2174" i="2" s="1"/>
  <c r="AJ2174" i="2" s="1"/>
  <c r="AK2174" i="2" s="1"/>
  <c r="AH183" i="2"/>
  <c r="AI183" i="2" s="1"/>
  <c r="AJ183" i="2" s="1"/>
  <c r="AK183" i="2" s="1"/>
  <c r="AH247" i="2"/>
  <c r="AI247" i="2" s="1"/>
  <c r="AJ247" i="2" s="1"/>
  <c r="AK247" i="2" s="1"/>
  <c r="AH2240" i="2"/>
  <c r="AI2240" i="2" s="1"/>
  <c r="AJ2240" i="2" s="1"/>
  <c r="AK2240" i="2" s="1"/>
  <c r="AH2124" i="2"/>
  <c r="AI2124" i="2" s="1"/>
  <c r="AJ2124" i="2" s="1"/>
  <c r="AK2124" i="2" s="1"/>
  <c r="AH329" i="2"/>
  <c r="AI329" i="2" s="1"/>
  <c r="AJ329" i="2" s="1"/>
  <c r="AK329" i="2" s="1"/>
  <c r="AH2078" i="2"/>
  <c r="AH3690" i="2"/>
  <c r="AI3690" i="2" s="1"/>
  <c r="AJ3690" i="2" s="1"/>
  <c r="AK3690" i="2" s="1"/>
  <c r="AH2722" i="2"/>
  <c r="AI2722" i="2" s="1"/>
  <c r="AJ2722" i="2" s="1"/>
  <c r="AK2722" i="2" s="1"/>
  <c r="AH167" i="2"/>
  <c r="AH2222" i="2"/>
  <c r="AI2222" i="2" s="1"/>
  <c r="AJ2222" i="2" s="1"/>
  <c r="AK2222" i="2" s="1"/>
  <c r="AH3712" i="2"/>
  <c r="AI3712" i="2" s="1"/>
  <c r="AJ3712" i="2" s="1"/>
  <c r="AK3712" i="2" s="1"/>
  <c r="AH291" i="2"/>
  <c r="AH106" i="2"/>
  <c r="AI106" i="2" s="1"/>
  <c r="AJ106" i="2" s="1"/>
  <c r="AK106" i="2" s="1"/>
  <c r="AH251" i="2"/>
  <c r="AI251" i="2" s="1"/>
  <c r="AJ251" i="2" s="1"/>
  <c r="AK251" i="2" s="1"/>
  <c r="AH33" i="2"/>
  <c r="AI33" i="2" s="1"/>
  <c r="AJ33" i="2" s="1"/>
  <c r="AK33" i="2" s="1"/>
  <c r="AH293" i="2"/>
  <c r="AI293" i="2" s="1"/>
  <c r="AJ293" i="2" s="1"/>
  <c r="AK293" i="2" s="1"/>
  <c r="AH302" i="2"/>
  <c r="AI302" i="2" s="1"/>
  <c r="AJ302" i="2" s="1"/>
  <c r="AK302" i="2" s="1"/>
  <c r="AH128" i="2"/>
  <c r="AI128" i="2" s="1"/>
  <c r="AJ128" i="2" s="1"/>
  <c r="AK128" i="2" s="1"/>
  <c r="AH200" i="2"/>
  <c r="AH320" i="2"/>
  <c r="AH2182" i="2"/>
  <c r="AH86" i="2"/>
  <c r="AH150" i="2"/>
  <c r="AH214" i="2"/>
  <c r="AH278" i="2"/>
  <c r="AH2191" i="2"/>
  <c r="AI2191" i="2" s="1"/>
  <c r="AJ2191" i="2" s="1"/>
  <c r="AK2191" i="2" s="1"/>
  <c r="AH119" i="2"/>
  <c r="AH191" i="2"/>
  <c r="AH255" i="2"/>
  <c r="AI255" i="2" s="1"/>
  <c r="AJ255" i="2" s="1"/>
  <c r="AK255" i="2" s="1"/>
  <c r="AH319" i="2"/>
  <c r="AH2248" i="2"/>
  <c r="AI2248" i="2" s="1"/>
  <c r="AJ2248" i="2" s="1"/>
  <c r="AK2248" i="2" s="1"/>
  <c r="AH2265" i="2"/>
  <c r="AI2265" i="2" s="1"/>
  <c r="AJ2265" i="2" s="1"/>
  <c r="AK2265" i="2" s="1"/>
  <c r="AH2051" i="2"/>
  <c r="AH2290" i="2"/>
  <c r="AH2354" i="2"/>
  <c r="AH2068" i="2"/>
  <c r="AI2068" i="2" s="1"/>
  <c r="AJ2068" i="2" s="1"/>
  <c r="AK2068" i="2" s="1"/>
  <c r="AH2132" i="2"/>
  <c r="AI2132" i="2" s="1"/>
  <c r="AJ2132" i="2" s="1"/>
  <c r="AK2132" i="2" s="1"/>
  <c r="AH326" i="2"/>
  <c r="AH2103" i="2"/>
  <c r="AH2506" i="2"/>
  <c r="AH2570" i="2"/>
  <c r="AH327" i="2"/>
  <c r="AI327" i="2" s="1"/>
  <c r="AJ327" i="2" s="1"/>
  <c r="AK327" i="2" s="1"/>
  <c r="AH2104" i="2"/>
  <c r="AH2168" i="2"/>
  <c r="AH2161" i="2"/>
  <c r="AH2225" i="2"/>
  <c r="AH2328" i="2"/>
  <c r="AH2289" i="2"/>
  <c r="AH2353" i="2"/>
  <c r="AI2353" i="2" s="1"/>
  <c r="AJ2353" i="2" s="1"/>
  <c r="AK2353" i="2" s="1"/>
  <c r="AH2263" i="2"/>
  <c r="AH2327" i="2"/>
  <c r="AH2391" i="2"/>
  <c r="AH2408" i="2"/>
  <c r="AH2479" i="2"/>
  <c r="AH2543" i="2"/>
  <c r="AH2607" i="2"/>
  <c r="AH2504" i="2"/>
  <c r="AH2568" i="2"/>
  <c r="AH2632" i="2"/>
  <c r="AH264" i="2"/>
  <c r="AH2065" i="2"/>
  <c r="AH2129" i="2"/>
  <c r="AI2129" i="2" s="1"/>
  <c r="AJ2129" i="2" s="1"/>
  <c r="AK2129" i="2" s="1"/>
  <c r="AH29" i="2"/>
  <c r="AH93" i="2"/>
  <c r="AH157" i="2"/>
  <c r="AI157" i="2" s="1"/>
  <c r="AJ157" i="2" s="1"/>
  <c r="AK157" i="2" s="1"/>
  <c r="AH221" i="2"/>
  <c r="AH2220" i="2"/>
  <c r="AH2284" i="2"/>
  <c r="AI2284" i="2" s="1"/>
  <c r="AJ2284" i="2" s="1"/>
  <c r="AK2284" i="2" s="1"/>
  <c r="AH2181" i="2"/>
  <c r="AH2245" i="2"/>
  <c r="AH2309" i="2"/>
  <c r="AH301" i="2"/>
  <c r="AI301" i="2" s="1"/>
  <c r="AJ301" i="2" s="1"/>
  <c r="AK301" i="2" s="1"/>
  <c r="AH2142" i="2"/>
  <c r="AH2246" i="2"/>
  <c r="AH2310" i="2"/>
  <c r="AH2374" i="2"/>
  <c r="AH2430" i="2"/>
  <c r="AH2494" i="2"/>
  <c r="AH2558" i="2"/>
  <c r="AH2622" i="2"/>
  <c r="AH3708" i="2"/>
  <c r="AH3701" i="2"/>
  <c r="AH2441" i="2"/>
  <c r="AI2441" i="2" s="1"/>
  <c r="AJ2441" i="2" s="1"/>
  <c r="AK2441" i="2" s="1"/>
  <c r="AH2545" i="2"/>
  <c r="AH2609" i="2"/>
  <c r="AH3695" i="2"/>
  <c r="AH3718" i="2"/>
  <c r="AI3718" i="2" s="1"/>
  <c r="AJ3718" i="2" s="1"/>
  <c r="AK3718" i="2" s="1"/>
  <c r="AH3736" i="2"/>
  <c r="AH3699" i="2"/>
  <c r="AH27" i="2"/>
  <c r="AH91" i="2"/>
  <c r="AH155" i="2"/>
  <c r="AI155" i="2" s="1"/>
  <c r="AJ155" i="2" s="1"/>
  <c r="AK155" i="2" s="1"/>
  <c r="AH219" i="2"/>
  <c r="AH315" i="2"/>
  <c r="AH2348" i="2"/>
  <c r="AH2412" i="2"/>
  <c r="AH2476" i="2"/>
  <c r="AH2540" i="2"/>
  <c r="AH2604" i="2"/>
  <c r="AH3689" i="2"/>
  <c r="AH3696" i="2"/>
  <c r="AH2259" i="2"/>
  <c r="AH2323" i="2"/>
  <c r="AH2387" i="2"/>
  <c r="AH2451" i="2"/>
  <c r="AH2515" i="2"/>
  <c r="AH2579" i="2"/>
  <c r="AH2325" i="2"/>
  <c r="AH2389" i="2"/>
  <c r="AI2389" i="2" s="1"/>
  <c r="AJ2389" i="2" s="1"/>
  <c r="AK2389" i="2" s="1"/>
  <c r="AH2453" i="2"/>
  <c r="AI2453" i="2" s="1"/>
  <c r="AJ2453" i="2" s="1"/>
  <c r="AK2453" i="2" s="1"/>
  <c r="AH2517" i="2"/>
  <c r="AH2581" i="2"/>
  <c r="AH97" i="2"/>
  <c r="AI97" i="2" s="1"/>
  <c r="AJ97" i="2" s="1"/>
  <c r="AK97" i="2" s="1"/>
  <c r="AH161" i="2"/>
  <c r="AH225" i="2"/>
  <c r="AH289" i="2"/>
  <c r="AH2074" i="2"/>
  <c r="AI2074" i="2" s="1"/>
  <c r="AJ2074" i="2" s="1"/>
  <c r="AK2074" i="2" s="1"/>
  <c r="AH2138" i="2"/>
  <c r="AH2202" i="2"/>
  <c r="AH2266" i="2"/>
  <c r="AH2426" i="2"/>
  <c r="AH316" i="2"/>
  <c r="AH2093" i="2"/>
  <c r="AH2157" i="2"/>
  <c r="AI2157" i="2" s="1"/>
  <c r="AJ2157" i="2" s="1"/>
  <c r="AK2157" i="2" s="1"/>
  <c r="AH20" i="2"/>
  <c r="AH84" i="2"/>
  <c r="AH148" i="2"/>
  <c r="AH212" i="2"/>
  <c r="AI212" i="2" s="1"/>
  <c r="AJ212" i="2" s="1"/>
  <c r="AK212" i="2" s="1"/>
  <c r="AH42" i="2"/>
  <c r="AH114" i="2"/>
  <c r="AI114" i="2" s="1"/>
  <c r="AJ114" i="2" s="1"/>
  <c r="AK114" i="2" s="1"/>
  <c r="AH178" i="2"/>
  <c r="AH242" i="2"/>
  <c r="AI242" i="2" s="1"/>
  <c r="AJ242" i="2" s="1"/>
  <c r="AK242" i="2" s="1"/>
  <c r="AH306" i="2"/>
  <c r="AI306" i="2" s="1"/>
  <c r="AJ306" i="2" s="1"/>
  <c r="AK306" i="2" s="1"/>
  <c r="AH2139" i="2"/>
  <c r="AH2203" i="2"/>
  <c r="AI2203" i="2" s="1"/>
  <c r="AJ2203" i="2" s="1"/>
  <c r="AK2203" i="2" s="1"/>
  <c r="AH11" i="2"/>
  <c r="AI11" i="2" s="1"/>
  <c r="AJ11" i="2" s="1"/>
  <c r="AK11" i="2" s="1"/>
  <c r="AH24" i="2"/>
  <c r="AI24" i="2" s="1"/>
  <c r="AJ24" i="2" s="1"/>
  <c r="AK24" i="2" s="1"/>
  <c r="AH40" i="2"/>
  <c r="AI40" i="2" s="1"/>
  <c r="AJ40" i="2" s="1"/>
  <c r="AK40" i="2" s="1"/>
  <c r="AH41" i="2"/>
  <c r="AI41" i="2" s="1"/>
  <c r="AJ41" i="2" s="1"/>
  <c r="AK41" i="2" s="1"/>
  <c r="AH144" i="2"/>
  <c r="AI144" i="2" s="1"/>
  <c r="AJ144" i="2" s="1"/>
  <c r="AK144" i="2" s="1"/>
  <c r="AH208" i="2"/>
  <c r="AH94" i="2"/>
  <c r="AH158" i="2"/>
  <c r="AH222" i="2"/>
  <c r="AH2199" i="2"/>
  <c r="AI2199" i="2" s="1"/>
  <c r="AJ2199" i="2" s="1"/>
  <c r="AK2199" i="2" s="1"/>
  <c r="AH2192" i="2"/>
  <c r="AH334" i="2"/>
  <c r="AH2111" i="2"/>
  <c r="AI2111" i="2" s="1"/>
  <c r="AJ2111" i="2" s="1"/>
  <c r="AK2111" i="2" s="1"/>
  <c r="AH2514" i="2"/>
  <c r="AH2578" i="2"/>
  <c r="AH335" i="2"/>
  <c r="AI335" i="2" s="1"/>
  <c r="AJ335" i="2" s="1"/>
  <c r="AK335" i="2" s="1"/>
  <c r="AH2112" i="2"/>
  <c r="AH2176" i="2"/>
  <c r="AH2169" i="2"/>
  <c r="AH2272" i="2"/>
  <c r="AI2272" i="2" s="1"/>
  <c r="AJ2272" i="2" s="1"/>
  <c r="AK2272" i="2" s="1"/>
  <c r="AH2336" i="2"/>
  <c r="AI2336" i="2" s="1"/>
  <c r="AJ2336" i="2" s="1"/>
  <c r="AK2336" i="2" s="1"/>
  <c r="AH2297" i="2"/>
  <c r="AH2361" i="2"/>
  <c r="AH2271" i="2"/>
  <c r="AH2399" i="2"/>
  <c r="AH2416" i="2"/>
  <c r="AH2487" i="2"/>
  <c r="AH2551" i="2"/>
  <c r="AH2615" i="2"/>
  <c r="AI2615" i="2" s="1"/>
  <c r="AJ2615" i="2" s="1"/>
  <c r="AK2615" i="2" s="1"/>
  <c r="AH2512" i="2"/>
  <c r="AH2576" i="2"/>
  <c r="AH2717" i="2"/>
  <c r="AI2717" i="2" s="1"/>
  <c r="AJ2717" i="2" s="1"/>
  <c r="AK2717" i="2" s="1"/>
  <c r="AH272" i="2"/>
  <c r="AH2073" i="2"/>
  <c r="AH2137" i="2"/>
  <c r="AH37" i="2"/>
  <c r="AH101" i="2"/>
  <c r="AI101" i="2" s="1"/>
  <c r="AJ101" i="2" s="1"/>
  <c r="AK101" i="2" s="1"/>
  <c r="AH165" i="2"/>
  <c r="AH229" i="2"/>
  <c r="AH2228" i="2"/>
  <c r="AI2228" i="2" s="1"/>
  <c r="AJ2228" i="2" s="1"/>
  <c r="AK2228" i="2" s="1"/>
  <c r="AH2292" i="2"/>
  <c r="AI2292" i="2" s="1"/>
  <c r="AJ2292" i="2" s="1"/>
  <c r="AK2292" i="2" s="1"/>
  <c r="AH2253" i="2"/>
  <c r="AH2317" i="2"/>
  <c r="AH309" i="2"/>
  <c r="AH2086" i="2"/>
  <c r="AH2190" i="2"/>
  <c r="AH2254" i="2"/>
  <c r="AH2318" i="2"/>
  <c r="AH2382" i="2"/>
  <c r="AI2382" i="2" s="1"/>
  <c r="AJ2382" i="2" s="1"/>
  <c r="AK2382" i="2" s="1"/>
  <c r="AH2438" i="2"/>
  <c r="AH2502" i="2"/>
  <c r="AH2566" i="2"/>
  <c r="AH2630" i="2"/>
  <c r="AI2630" i="2" s="1"/>
  <c r="AJ2630" i="2" s="1"/>
  <c r="AK2630" i="2" s="1"/>
  <c r="AH3716" i="2"/>
  <c r="AH3709" i="2"/>
  <c r="AH2489" i="2"/>
  <c r="AH2553" i="2"/>
  <c r="AH2617" i="2"/>
  <c r="AI2617" i="2" s="1"/>
  <c r="AJ2617" i="2" s="1"/>
  <c r="AK2617" i="2" s="1"/>
  <c r="AH3703" i="2"/>
  <c r="AH3726" i="2"/>
  <c r="AH3707" i="2"/>
  <c r="AH35" i="2"/>
  <c r="AH99" i="2"/>
  <c r="AH163" i="2"/>
  <c r="AH227" i="2"/>
  <c r="AH323" i="2"/>
  <c r="AH2356" i="2"/>
  <c r="AH2420" i="2"/>
  <c r="AH2484" i="2"/>
  <c r="AH2548" i="2"/>
  <c r="AH3698" i="2"/>
  <c r="AH2618" i="2"/>
  <c r="AH3704" i="2"/>
  <c r="AH2267" i="2"/>
  <c r="AH2331" i="2"/>
  <c r="AH2395" i="2"/>
  <c r="AH2459" i="2"/>
  <c r="AH2523" i="2"/>
  <c r="AI2523" i="2" s="1"/>
  <c r="AJ2523" i="2" s="1"/>
  <c r="AK2523" i="2" s="1"/>
  <c r="AH2587" i="2"/>
  <c r="AH2333" i="2"/>
  <c r="AH2397" i="2"/>
  <c r="AH2461" i="2"/>
  <c r="AH2525" i="2"/>
  <c r="AH2589" i="2"/>
  <c r="AH2730" i="2"/>
  <c r="AH105" i="2"/>
  <c r="AI105" i="2" s="1"/>
  <c r="AJ105" i="2" s="1"/>
  <c r="AK105" i="2" s="1"/>
  <c r="AH169" i="2"/>
  <c r="AH233" i="2"/>
  <c r="AH297" i="2"/>
  <c r="AH2082" i="2"/>
  <c r="AH2210" i="2"/>
  <c r="AH2370" i="2"/>
  <c r="AH2434" i="2"/>
  <c r="AH324" i="2"/>
  <c r="AH2101" i="2"/>
  <c r="AH28" i="2"/>
  <c r="AI28" i="2" s="1"/>
  <c r="AJ28" i="2" s="1"/>
  <c r="AK28" i="2" s="1"/>
  <c r="AH92" i="2"/>
  <c r="AH156" i="2"/>
  <c r="AH220" i="2"/>
  <c r="AH50" i="2"/>
  <c r="AH122" i="2"/>
  <c r="AI122" i="2" s="1"/>
  <c r="AJ122" i="2" s="1"/>
  <c r="AK122" i="2" s="1"/>
  <c r="AH186" i="2"/>
  <c r="AI186" i="2" s="1"/>
  <c r="AJ186" i="2" s="1"/>
  <c r="AK186" i="2" s="1"/>
  <c r="AH250" i="2"/>
  <c r="AH314" i="2"/>
  <c r="AI314" i="2" s="1"/>
  <c r="AJ314" i="2" s="1"/>
  <c r="AK314" i="2" s="1"/>
  <c r="AH2147" i="2"/>
  <c r="AG3" i="2"/>
  <c r="AI3" i="2" s="1"/>
  <c r="AJ3" i="2" s="1"/>
  <c r="AK3" i="2" s="1"/>
  <c r="AH64" i="2"/>
  <c r="AI64" i="2" s="1"/>
  <c r="AJ64" i="2" s="1"/>
  <c r="AK64" i="2" s="1"/>
  <c r="AH267" i="2"/>
  <c r="AH71" i="2"/>
  <c r="AH49" i="2"/>
  <c r="AI49" i="2" s="1"/>
  <c r="AJ49" i="2" s="1"/>
  <c r="AK49" i="2" s="1"/>
  <c r="AH216" i="2"/>
  <c r="AH102" i="2"/>
  <c r="AH166" i="2"/>
  <c r="AH230" i="2"/>
  <c r="AH294" i="2"/>
  <c r="AI294" i="2" s="1"/>
  <c r="AJ294" i="2" s="1"/>
  <c r="AK294" i="2" s="1"/>
  <c r="AH2207" i="2"/>
  <c r="AH143" i="2"/>
  <c r="AI143" i="2" s="1"/>
  <c r="AJ143" i="2" s="1"/>
  <c r="AK143" i="2" s="1"/>
  <c r="AH2067" i="2"/>
  <c r="AH2306" i="2"/>
  <c r="AH2369" i="2"/>
  <c r="AH104" i="2"/>
  <c r="AI104" i="2" s="1"/>
  <c r="AJ104" i="2" s="1"/>
  <c r="AK104" i="2" s="1"/>
  <c r="AH2084" i="2"/>
  <c r="AI2084" i="2" s="1"/>
  <c r="AJ2084" i="2" s="1"/>
  <c r="AK2084" i="2" s="1"/>
  <c r="AH2450" i="2"/>
  <c r="AI2450" i="2" s="1"/>
  <c r="AJ2450" i="2" s="1"/>
  <c r="AK2450" i="2" s="1"/>
  <c r="AH2055" i="2"/>
  <c r="AI2055" i="2" s="1"/>
  <c r="AJ2055" i="2" s="1"/>
  <c r="AK2055" i="2" s="1"/>
  <c r="AH2119" i="2"/>
  <c r="AH2522" i="2"/>
  <c r="AH2586" i="2"/>
  <c r="AH2056" i="2"/>
  <c r="AH2120" i="2"/>
  <c r="AI2120" i="2" s="1"/>
  <c r="AJ2120" i="2" s="1"/>
  <c r="AK2120" i="2" s="1"/>
  <c r="AH2177" i="2"/>
  <c r="AH2280" i="2"/>
  <c r="AI2280" i="2" s="1"/>
  <c r="AJ2280" i="2" s="1"/>
  <c r="AK2280" i="2" s="1"/>
  <c r="AH2344" i="2"/>
  <c r="AH2377" i="2"/>
  <c r="AH2279" i="2"/>
  <c r="AH2343" i="2"/>
  <c r="AH2407" i="2"/>
  <c r="AH2424" i="2"/>
  <c r="AH2495" i="2"/>
  <c r="AH2559" i="2"/>
  <c r="AH2456" i="2"/>
  <c r="AH2520" i="2"/>
  <c r="AH2584" i="2"/>
  <c r="AH2623" i="2"/>
  <c r="AH280" i="2"/>
  <c r="AH2081" i="2"/>
  <c r="AH2145" i="2"/>
  <c r="AH45" i="2"/>
  <c r="AH109" i="2"/>
  <c r="AI109" i="2" s="1"/>
  <c r="AJ109" i="2" s="1"/>
  <c r="AK109" i="2" s="1"/>
  <c r="AH173" i="2"/>
  <c r="AH2172" i="2"/>
  <c r="AH2236" i="2"/>
  <c r="AH2300" i="2"/>
  <c r="AI2300" i="2" s="1"/>
  <c r="AJ2300" i="2" s="1"/>
  <c r="AK2300" i="2" s="1"/>
  <c r="AH2197" i="2"/>
  <c r="AI2197" i="2" s="1"/>
  <c r="AJ2197" i="2" s="1"/>
  <c r="AK2197" i="2" s="1"/>
  <c r="AH2261" i="2"/>
  <c r="AH237" i="2"/>
  <c r="AH317" i="2"/>
  <c r="AH2094" i="2"/>
  <c r="AH2198" i="2"/>
  <c r="AH2262" i="2"/>
  <c r="AH2326" i="2"/>
  <c r="AH2446" i="2"/>
  <c r="AH2510" i="2"/>
  <c r="AH2574" i="2"/>
  <c r="AI2574" i="2" s="1"/>
  <c r="AJ2574" i="2" s="1"/>
  <c r="AK2574" i="2" s="1"/>
  <c r="AH2638" i="2"/>
  <c r="AH3724" i="2"/>
  <c r="AH3717" i="2"/>
  <c r="AH2497" i="2"/>
  <c r="AH2561" i="2"/>
  <c r="AH2625" i="2"/>
  <c r="AH3711" i="2"/>
  <c r="AH3705" i="2"/>
  <c r="AH3715" i="2"/>
  <c r="AI3715" i="2" s="1"/>
  <c r="AJ3715" i="2" s="1"/>
  <c r="AK3715" i="2" s="1"/>
  <c r="AH43" i="2"/>
  <c r="AH107" i="2"/>
  <c r="AH171" i="2"/>
  <c r="AH235" i="2"/>
  <c r="AH331" i="2"/>
  <c r="AH2364" i="2"/>
  <c r="AH2428" i="2"/>
  <c r="AH2492" i="2"/>
  <c r="AH2556" i="2"/>
  <c r="AH2620" i="2"/>
  <c r="AH3706" i="2"/>
  <c r="AH2626" i="2"/>
  <c r="AH2211" i="2"/>
  <c r="AI2211" i="2" s="1"/>
  <c r="AJ2211" i="2" s="1"/>
  <c r="AK2211" i="2" s="1"/>
  <c r="AH2275" i="2"/>
  <c r="AH2339" i="2"/>
  <c r="AH2403" i="2"/>
  <c r="AH2467" i="2"/>
  <c r="AH2531" i="2"/>
  <c r="AH2595" i="2"/>
  <c r="AI2595" i="2" s="1"/>
  <c r="AJ2595" i="2" s="1"/>
  <c r="AK2595" i="2" s="1"/>
  <c r="AH2341" i="2"/>
  <c r="AI2341" i="2" s="1"/>
  <c r="AJ2341" i="2" s="1"/>
  <c r="AK2341" i="2" s="1"/>
  <c r="AH2405" i="2"/>
  <c r="AH2533" i="2"/>
  <c r="AH2597" i="2"/>
  <c r="AH113" i="2"/>
  <c r="AH177" i="2"/>
  <c r="AH241" i="2"/>
  <c r="AH305" i="2"/>
  <c r="AH2090" i="2"/>
  <c r="AH2154" i="2"/>
  <c r="AI2154" i="2" s="1"/>
  <c r="AJ2154" i="2" s="1"/>
  <c r="AK2154" i="2" s="1"/>
  <c r="AH2218" i="2"/>
  <c r="AH2378" i="2"/>
  <c r="AH2442" i="2"/>
  <c r="AH332" i="2"/>
  <c r="AH2109" i="2"/>
  <c r="AH36" i="2"/>
  <c r="AH100" i="2"/>
  <c r="AH164" i="2"/>
  <c r="AH228" i="2"/>
  <c r="AH58" i="2"/>
  <c r="AI58" i="2" s="1"/>
  <c r="AJ58" i="2" s="1"/>
  <c r="AK58" i="2" s="1"/>
  <c r="AH130" i="2"/>
  <c r="AH194" i="2"/>
  <c r="AI194" i="2" s="1"/>
  <c r="AJ194" i="2" s="1"/>
  <c r="AK194" i="2" s="1"/>
  <c r="AH258" i="2"/>
  <c r="AI258" i="2" s="1"/>
  <c r="AJ258" i="2" s="1"/>
  <c r="AK258" i="2" s="1"/>
  <c r="AH322" i="2"/>
  <c r="AI322" i="2" s="1"/>
  <c r="AJ322" i="2" s="1"/>
  <c r="AK322" i="2" s="1"/>
  <c r="AH2155" i="2"/>
  <c r="AI2155" i="2" s="1"/>
  <c r="AJ2155" i="2" s="1"/>
  <c r="AK2155" i="2" s="1"/>
  <c r="AH136" i="2"/>
  <c r="AI136" i="2" s="1"/>
  <c r="AJ136" i="2" s="1"/>
  <c r="AK136" i="2" s="1"/>
  <c r="AH22" i="2"/>
  <c r="AH275" i="2"/>
  <c r="AH252" i="2"/>
  <c r="AI252" i="2" s="1"/>
  <c r="AJ252" i="2" s="1"/>
  <c r="AK252" i="2" s="1"/>
  <c r="AH72" i="2"/>
  <c r="AI72" i="2" s="1"/>
  <c r="AJ72" i="2" s="1"/>
  <c r="AK72" i="2" s="1"/>
  <c r="AH57" i="2"/>
  <c r="AI57" i="2" s="1"/>
  <c r="AJ57" i="2" s="1"/>
  <c r="AK57" i="2" s="1"/>
  <c r="AH160" i="2"/>
  <c r="AI160" i="2" s="1"/>
  <c r="AJ160" i="2" s="1"/>
  <c r="AK160" i="2" s="1"/>
  <c r="AH224" i="2"/>
  <c r="AH46" i="2"/>
  <c r="AH174" i="2"/>
  <c r="AH238" i="2"/>
  <c r="AH2151" i="2"/>
  <c r="AH2215" i="2"/>
  <c r="AH151" i="2"/>
  <c r="AH215" i="2"/>
  <c r="AH279" i="2"/>
  <c r="AI279" i="2" s="1"/>
  <c r="AJ279" i="2" s="1"/>
  <c r="AK279" i="2" s="1"/>
  <c r="AH2208" i="2"/>
  <c r="AH2075" i="2"/>
  <c r="AH2314" i="2"/>
  <c r="AH2092" i="2"/>
  <c r="AI2092" i="2" s="1"/>
  <c r="AJ2092" i="2" s="1"/>
  <c r="AK2092" i="2" s="1"/>
  <c r="AH2449" i="2"/>
  <c r="AH2458" i="2"/>
  <c r="AI2458" i="2" s="1"/>
  <c r="AJ2458" i="2" s="1"/>
  <c r="AK2458" i="2" s="1"/>
  <c r="AH2063" i="2"/>
  <c r="AH2127" i="2"/>
  <c r="AI2127" i="2" s="1"/>
  <c r="AJ2127" i="2" s="1"/>
  <c r="AK2127" i="2" s="1"/>
  <c r="AH2530" i="2"/>
  <c r="AH2594" i="2"/>
  <c r="AH2064" i="2"/>
  <c r="AH2128" i="2"/>
  <c r="AH2264" i="2"/>
  <c r="AH2185" i="2"/>
  <c r="AH2288" i="2"/>
  <c r="AH2352" i="2"/>
  <c r="AH2313" i="2"/>
  <c r="AI2313" i="2" s="1"/>
  <c r="AJ2313" i="2" s="1"/>
  <c r="AK2313" i="2" s="1"/>
  <c r="AH2385" i="2"/>
  <c r="AH2287" i="2"/>
  <c r="AH2351" i="2"/>
  <c r="AH2415" i="2"/>
  <c r="AH2432" i="2"/>
  <c r="AH2503" i="2"/>
  <c r="AH2567" i="2"/>
  <c r="AH2464" i="2"/>
  <c r="AI2464" i="2" s="1"/>
  <c r="AJ2464" i="2" s="1"/>
  <c r="AK2464" i="2" s="1"/>
  <c r="AH2528" i="2"/>
  <c r="AH2592" i="2"/>
  <c r="AH2733" i="2"/>
  <c r="AI2733" i="2" s="1"/>
  <c r="AJ2733" i="2" s="1"/>
  <c r="AK2733" i="2" s="1"/>
  <c r="AH2631" i="2"/>
  <c r="AH288" i="2"/>
  <c r="AH2089" i="2"/>
  <c r="AH53" i="2"/>
  <c r="AH117" i="2"/>
  <c r="AH181" i="2"/>
  <c r="AH2180" i="2"/>
  <c r="AI2180" i="2" s="1"/>
  <c r="AJ2180" i="2" s="1"/>
  <c r="AK2180" i="2" s="1"/>
  <c r="AH2244" i="2"/>
  <c r="AI2244" i="2" s="1"/>
  <c r="AJ2244" i="2" s="1"/>
  <c r="AK2244" i="2" s="1"/>
  <c r="AH2308" i="2"/>
  <c r="AI2308" i="2" s="1"/>
  <c r="AJ2308" i="2" s="1"/>
  <c r="AK2308" i="2" s="1"/>
  <c r="AH2205" i="2"/>
  <c r="AH2269" i="2"/>
  <c r="AH245" i="2"/>
  <c r="AH325" i="2"/>
  <c r="AI325" i="2" s="1"/>
  <c r="AJ325" i="2" s="1"/>
  <c r="AK325" i="2" s="1"/>
  <c r="AH2102" i="2"/>
  <c r="AH2206" i="2"/>
  <c r="AH2270" i="2"/>
  <c r="AH2334" i="2"/>
  <c r="AH2390" i="2"/>
  <c r="AH2454" i="2"/>
  <c r="AH2518" i="2"/>
  <c r="AI2518" i="2" s="1"/>
  <c r="AJ2518" i="2" s="1"/>
  <c r="AK2518" i="2" s="1"/>
  <c r="AH2582" i="2"/>
  <c r="AI2582" i="2" s="1"/>
  <c r="AJ2582" i="2" s="1"/>
  <c r="AK2582" i="2" s="1"/>
  <c r="AH2723" i="2"/>
  <c r="AH3732" i="2"/>
  <c r="AH3725" i="2"/>
  <c r="AH2505" i="2"/>
  <c r="AH2569" i="2"/>
  <c r="AH2633" i="2"/>
  <c r="AH3719" i="2"/>
  <c r="AH4000" i="2"/>
  <c r="AH3713" i="2"/>
  <c r="AH3723" i="2"/>
  <c r="AH51" i="2"/>
  <c r="AH115" i="2"/>
  <c r="AH179" i="2"/>
  <c r="AH243" i="2"/>
  <c r="AH2148" i="2"/>
  <c r="AH2372" i="2"/>
  <c r="AH2436" i="2"/>
  <c r="AH2500" i="2"/>
  <c r="AH2564" i="2"/>
  <c r="AH2628" i="2"/>
  <c r="AH3714" i="2"/>
  <c r="AH2634" i="2"/>
  <c r="AH2219" i="2"/>
  <c r="AH2283" i="2"/>
  <c r="AH2347" i="2"/>
  <c r="AH2411" i="2"/>
  <c r="AH2475" i="2"/>
  <c r="AH2539" i="2"/>
  <c r="AH2603" i="2"/>
  <c r="AH2349" i="2"/>
  <c r="AI2349" i="2" s="1"/>
  <c r="AJ2349" i="2" s="1"/>
  <c r="AK2349" i="2" s="1"/>
  <c r="AH2413" i="2"/>
  <c r="AH2477" i="2"/>
  <c r="AH2541" i="2"/>
  <c r="AH2605" i="2"/>
  <c r="AH3691" i="2"/>
  <c r="AH121" i="2"/>
  <c r="AH185" i="2"/>
  <c r="AH249" i="2"/>
  <c r="AH313" i="2"/>
  <c r="AH2098" i="2"/>
  <c r="AH2162" i="2"/>
  <c r="AH2226" i="2"/>
  <c r="AH2386" i="2"/>
  <c r="AH2466" i="2"/>
  <c r="AH2053" i="2"/>
  <c r="AH2117" i="2"/>
  <c r="AH44" i="2"/>
  <c r="AI44" i="2" s="1"/>
  <c r="AJ44" i="2" s="1"/>
  <c r="AK44" i="2" s="1"/>
  <c r="AH108" i="2"/>
  <c r="AH172" i="2"/>
  <c r="AH236" i="2"/>
  <c r="AH66" i="2"/>
  <c r="AI66" i="2" s="1"/>
  <c r="AJ66" i="2" s="1"/>
  <c r="AK66" i="2" s="1"/>
  <c r="AH138" i="2"/>
  <c r="AH202" i="2"/>
  <c r="AH266" i="2"/>
  <c r="AH2099" i="2"/>
  <c r="AH2163" i="2"/>
  <c r="AI2163" i="2" s="1"/>
  <c r="AJ2163" i="2" s="1"/>
  <c r="AK2163" i="2" s="1"/>
  <c r="AH8" i="2"/>
  <c r="AI8" i="2" s="1"/>
  <c r="AJ8" i="2" s="1"/>
  <c r="AK8" i="2" s="1"/>
  <c r="AH9" i="2"/>
  <c r="AI9" i="2" s="1"/>
  <c r="AJ9" i="2" s="1"/>
  <c r="AK9" i="2" s="1"/>
  <c r="AH87" i="2"/>
  <c r="AH232" i="2"/>
  <c r="AH223" i="2"/>
  <c r="AI223" i="2" s="1"/>
  <c r="AJ223" i="2" s="1"/>
  <c r="AK223" i="2" s="1"/>
  <c r="AH287" i="2"/>
  <c r="AI287" i="2" s="1"/>
  <c r="AJ287" i="2" s="1"/>
  <c r="AK287" i="2" s="1"/>
  <c r="AH2216" i="2"/>
  <c r="AH2083" i="2"/>
  <c r="AH2322" i="2"/>
  <c r="AI2322" i="2" s="1"/>
  <c r="AJ2322" i="2" s="1"/>
  <c r="AK2322" i="2" s="1"/>
  <c r="AH2457" i="2"/>
  <c r="AH2538" i="2"/>
  <c r="AH2602" i="2"/>
  <c r="AH2072" i="2"/>
  <c r="AI2072" i="2" s="1"/>
  <c r="AJ2072" i="2" s="1"/>
  <c r="AK2072" i="2" s="1"/>
  <c r="AH2136" i="2"/>
  <c r="AH2193" i="2"/>
  <c r="AH2296" i="2"/>
  <c r="AI2296" i="2" s="1"/>
  <c r="AJ2296" i="2" s="1"/>
  <c r="AK2296" i="2" s="1"/>
  <c r="AH2360" i="2"/>
  <c r="AH2321" i="2"/>
  <c r="AH2393" i="2"/>
  <c r="AH2359" i="2"/>
  <c r="AH2423" i="2"/>
  <c r="AH2440" i="2"/>
  <c r="AH2511" i="2"/>
  <c r="AH2575" i="2"/>
  <c r="AH2472" i="2"/>
  <c r="AH2536" i="2"/>
  <c r="AH2639" i="2"/>
  <c r="AH7" i="2"/>
  <c r="AI7" i="2" s="1"/>
  <c r="AJ7" i="2" s="1"/>
  <c r="AK7" i="2" s="1"/>
  <c r="AH296" i="2"/>
  <c r="AH2097" i="2"/>
  <c r="AH61" i="2"/>
  <c r="AH125" i="2"/>
  <c r="AH189" i="2"/>
  <c r="AH2188" i="2"/>
  <c r="AH2252" i="2"/>
  <c r="AH2213" i="2"/>
  <c r="AI2213" i="2" s="1"/>
  <c r="AJ2213" i="2" s="1"/>
  <c r="AK2213" i="2" s="1"/>
  <c r="AH2277" i="2"/>
  <c r="AH253" i="2"/>
  <c r="AH333" i="2"/>
  <c r="AH2110" i="2"/>
  <c r="AH2214" i="2"/>
  <c r="AH2278" i="2"/>
  <c r="AH2342" i="2"/>
  <c r="AH2398" i="2"/>
  <c r="AH2462" i="2"/>
  <c r="AH2526" i="2"/>
  <c r="AH2590" i="2"/>
  <c r="AH2731" i="2"/>
  <c r="AH3998" i="2"/>
  <c r="AH2513" i="2"/>
  <c r="AH2577" i="2"/>
  <c r="AH2718" i="2"/>
  <c r="AH3727" i="2"/>
  <c r="AH3721" i="2"/>
  <c r="AH3731" i="2"/>
  <c r="AH59" i="2"/>
  <c r="AH123" i="2"/>
  <c r="AH187" i="2"/>
  <c r="AH283" i="2"/>
  <c r="AH2156" i="2"/>
  <c r="AH2380" i="2"/>
  <c r="AH2444" i="2"/>
  <c r="AH2508" i="2"/>
  <c r="AH2572" i="2"/>
  <c r="AH2636" i="2"/>
  <c r="AH3722" i="2"/>
  <c r="AH2719" i="2"/>
  <c r="AH2227" i="2"/>
  <c r="AH2291" i="2"/>
  <c r="AH2419" i="2"/>
  <c r="AI2419" i="2" s="1"/>
  <c r="AJ2419" i="2" s="1"/>
  <c r="AK2419" i="2" s="1"/>
  <c r="AH2483" i="2"/>
  <c r="AI2483" i="2" s="1"/>
  <c r="AJ2483" i="2" s="1"/>
  <c r="AK2483" i="2" s="1"/>
  <c r="AH2547" i="2"/>
  <c r="AH2611" i="2"/>
  <c r="AH2357" i="2"/>
  <c r="AH2421" i="2"/>
  <c r="AH2485" i="2"/>
  <c r="AH2549" i="2"/>
  <c r="AH2613" i="2"/>
  <c r="AH65" i="2"/>
  <c r="AH129" i="2"/>
  <c r="AH193" i="2"/>
  <c r="AH257" i="2"/>
  <c r="AI257" i="2" s="1"/>
  <c r="AJ257" i="2" s="1"/>
  <c r="AK257" i="2" s="1"/>
  <c r="AH321" i="2"/>
  <c r="AI321" i="2" s="1"/>
  <c r="AJ321" i="2" s="1"/>
  <c r="AK321" i="2" s="1"/>
  <c r="AH2106" i="2"/>
  <c r="AI2106" i="2" s="1"/>
  <c r="AJ2106" i="2" s="1"/>
  <c r="AK2106" i="2" s="1"/>
  <c r="AH2170" i="2"/>
  <c r="AH2234" i="2"/>
  <c r="AI2234" i="2" s="1"/>
  <c r="AJ2234" i="2" s="1"/>
  <c r="AK2234" i="2" s="1"/>
  <c r="AH2474" i="2"/>
  <c r="AH2061" i="2"/>
  <c r="AH2125" i="2"/>
  <c r="AH52" i="2"/>
  <c r="AH116" i="2"/>
  <c r="AH180" i="2"/>
  <c r="AI180" i="2" s="1"/>
  <c r="AJ180" i="2" s="1"/>
  <c r="AK180" i="2" s="1"/>
  <c r="AH244" i="2"/>
  <c r="AH74" i="2"/>
  <c r="AH146" i="2"/>
  <c r="AH210" i="2"/>
  <c r="AH274" i="2"/>
  <c r="AI274" i="2" s="1"/>
  <c r="AJ274" i="2" s="1"/>
  <c r="AK274" i="2" s="1"/>
  <c r="AH2107" i="2"/>
  <c r="AH2171" i="2"/>
  <c r="AH2401" i="2"/>
  <c r="AH2239" i="2"/>
  <c r="AH2598" i="2"/>
  <c r="AH3730" i="2"/>
  <c r="AH73" i="2"/>
  <c r="AH2402" i="2"/>
  <c r="AH2133" i="2"/>
  <c r="AH60" i="2"/>
  <c r="AI60" i="2" s="1"/>
  <c r="AJ60" i="2" s="1"/>
  <c r="AK60" i="2" s="1"/>
  <c r="AH18" i="2"/>
  <c r="AI18" i="2" s="1"/>
  <c r="AJ18" i="2" s="1"/>
  <c r="AK18" i="2" s="1"/>
  <c r="AH10" i="2"/>
  <c r="AI10" i="2" s="1"/>
  <c r="AJ10" i="2" s="1"/>
  <c r="AK10" i="2" s="1"/>
  <c r="AH154" i="2"/>
  <c r="AI154" i="2" s="1"/>
  <c r="AJ154" i="2" s="1"/>
  <c r="AK154" i="2" s="1"/>
  <c r="AH218" i="2"/>
  <c r="AH282" i="2"/>
  <c r="AI282" i="2" s="1"/>
  <c r="AJ282" i="2" s="1"/>
  <c r="AK282" i="2" s="1"/>
  <c r="AH2115" i="2"/>
  <c r="AI2115" i="2" s="1"/>
  <c r="AJ2115" i="2" s="1"/>
  <c r="AK2115" i="2" s="1"/>
  <c r="AH2179" i="2"/>
  <c r="AI2179" i="2" s="1"/>
  <c r="AJ2179" i="2" s="1"/>
  <c r="AK2179" i="2" s="1"/>
  <c r="AH2108" i="2"/>
  <c r="AH328" i="2"/>
  <c r="AH6" i="2"/>
  <c r="AI6" i="2" s="1"/>
  <c r="AJ6" i="2" s="1"/>
  <c r="AK6" i="2" s="1"/>
  <c r="AH31" i="2"/>
  <c r="AH32" i="2"/>
  <c r="AH276" i="2"/>
  <c r="AI276" i="2" s="1"/>
  <c r="AJ276" i="2" s="1"/>
  <c r="AK276" i="2" s="1"/>
  <c r="AH103" i="2"/>
  <c r="AH96" i="2"/>
  <c r="AI96" i="2" s="1"/>
  <c r="AJ96" i="2" s="1"/>
  <c r="AK96" i="2" s="1"/>
  <c r="AH82" i="2"/>
  <c r="AH304" i="2"/>
  <c r="AH2166" i="2"/>
  <c r="AH70" i="2"/>
  <c r="AH134" i="2"/>
  <c r="AH198" i="2"/>
  <c r="AH262" i="2"/>
  <c r="AH2175" i="2"/>
  <c r="AH175" i="2"/>
  <c r="AI175" i="2" s="1"/>
  <c r="AJ175" i="2" s="1"/>
  <c r="AK175" i="2" s="1"/>
  <c r="AH239" i="2"/>
  <c r="AI239" i="2" s="1"/>
  <c r="AJ239" i="2" s="1"/>
  <c r="AK239" i="2" s="1"/>
  <c r="AH303" i="2"/>
  <c r="AI303" i="2" s="1"/>
  <c r="AJ303" i="2" s="1"/>
  <c r="AK303" i="2" s="1"/>
  <c r="AH2232" i="2"/>
  <c r="AH2249" i="2"/>
  <c r="AI2249" i="2" s="1"/>
  <c r="AJ2249" i="2" s="1"/>
  <c r="AK2249" i="2" s="1"/>
  <c r="AH2274" i="2"/>
  <c r="AH2338" i="2"/>
  <c r="AI2338" i="2" s="1"/>
  <c r="AJ2338" i="2" s="1"/>
  <c r="AK2338" i="2" s="1"/>
  <c r="AH2052" i="2"/>
  <c r="AI2052" i="2" s="1"/>
  <c r="AJ2052" i="2" s="1"/>
  <c r="AK2052" i="2" s="1"/>
  <c r="AH2116" i="2"/>
  <c r="AI2116" i="2" s="1"/>
  <c r="AJ2116" i="2" s="1"/>
  <c r="AK2116" i="2" s="1"/>
  <c r="AH2481" i="2"/>
  <c r="AH310" i="2"/>
  <c r="AH2087" i="2"/>
  <c r="AI2087" i="2" s="1"/>
  <c r="AJ2087" i="2" s="1"/>
  <c r="AK2087" i="2" s="1"/>
  <c r="AH2490" i="2"/>
  <c r="AH2554" i="2"/>
  <c r="AH2088" i="2"/>
  <c r="AH2152" i="2"/>
  <c r="AH2209" i="2"/>
  <c r="AH2312" i="2"/>
  <c r="AH2376" i="2"/>
  <c r="AH2273" i="2"/>
  <c r="AH2337" i="2"/>
  <c r="AH2409" i="2"/>
  <c r="AH2247" i="2"/>
  <c r="AH2311" i="2"/>
  <c r="AH2375" i="2"/>
  <c r="AH2439" i="2"/>
  <c r="AH2392" i="2"/>
  <c r="AH2463" i="2"/>
  <c r="AH2527" i="2"/>
  <c r="AH2591" i="2"/>
  <c r="AH2488" i="2"/>
  <c r="AH2552" i="2"/>
  <c r="AH2616" i="2"/>
  <c r="AH2448" i="2"/>
  <c r="AH248" i="2"/>
  <c r="AH336" i="2"/>
  <c r="AH2113" i="2"/>
  <c r="AH13" i="2"/>
  <c r="AI13" i="2" s="1"/>
  <c r="AJ13" i="2" s="1"/>
  <c r="AK13" i="2" s="1"/>
  <c r="AL13" i="2" s="1"/>
  <c r="AH77" i="2"/>
  <c r="AH141" i="2"/>
  <c r="AH205" i="2"/>
  <c r="AH2204" i="2"/>
  <c r="AH2268" i="2"/>
  <c r="AH2165" i="2"/>
  <c r="AH2229" i="2"/>
  <c r="AH2293" i="2"/>
  <c r="AH269" i="2"/>
  <c r="AH2062" i="2"/>
  <c r="AH2126" i="2"/>
  <c r="AH2230" i="2"/>
  <c r="AH2294" i="2"/>
  <c r="AH2358" i="2"/>
  <c r="AH2414" i="2"/>
  <c r="AH2478" i="2"/>
  <c r="AH2542" i="2"/>
  <c r="AI2542" i="2" s="1"/>
  <c r="AJ2542" i="2" s="1"/>
  <c r="AK2542" i="2" s="1"/>
  <c r="AH2606" i="2"/>
  <c r="AH3692" i="2"/>
  <c r="AH2740" i="2"/>
  <c r="AH2425" i="2"/>
  <c r="AI2425" i="2" s="1"/>
  <c r="AJ2425" i="2" s="1"/>
  <c r="AK2425" i="2" s="1"/>
  <c r="AH2529" i="2"/>
  <c r="AI2529" i="2" s="1"/>
  <c r="AJ2529" i="2" s="1"/>
  <c r="AK2529" i="2" s="1"/>
  <c r="AH2593" i="2"/>
  <c r="AH2734" i="2"/>
  <c r="AH3702" i="2"/>
  <c r="AH3720" i="2"/>
  <c r="AI3720" i="2" s="1"/>
  <c r="AJ3720" i="2" s="1"/>
  <c r="AK3720" i="2" s="1"/>
  <c r="AH3995" i="2"/>
  <c r="AH75" i="2"/>
  <c r="AH139" i="2"/>
  <c r="AH203" i="2"/>
  <c r="AH299" i="2"/>
  <c r="AH2332" i="2"/>
  <c r="AH2396" i="2"/>
  <c r="AH2460" i="2"/>
  <c r="AH2524" i="2"/>
  <c r="AH2588" i="2"/>
  <c r="AH2729" i="2"/>
  <c r="AH2728" i="2"/>
  <c r="AH2735" i="2"/>
  <c r="AH2243" i="2"/>
  <c r="AH2307" i="2"/>
  <c r="AH2371" i="2"/>
  <c r="AH2435" i="2"/>
  <c r="AH2499" i="2"/>
  <c r="AH2563" i="2"/>
  <c r="AH2627" i="2"/>
  <c r="AH2373" i="2"/>
  <c r="AH2437" i="2"/>
  <c r="AH2501" i="2"/>
  <c r="AH2565" i="2"/>
  <c r="AI2565" i="2" s="1"/>
  <c r="AJ2565" i="2" s="1"/>
  <c r="AK2565" i="2" s="1"/>
  <c r="AH2629" i="2"/>
  <c r="AH81" i="2"/>
  <c r="AI81" i="2" s="1"/>
  <c r="AJ81" i="2" s="1"/>
  <c r="AK81" i="2" s="1"/>
  <c r="AH145" i="2"/>
  <c r="AH209" i="2"/>
  <c r="AH273" i="2"/>
  <c r="AI273" i="2" s="1"/>
  <c r="AJ273" i="2" s="1"/>
  <c r="AK273" i="2" s="1"/>
  <c r="AH2058" i="2"/>
  <c r="AI2058" i="2" s="1"/>
  <c r="AJ2058" i="2" s="1"/>
  <c r="AK2058" i="2" s="1"/>
  <c r="AH2122" i="2"/>
  <c r="AH2186" i="2"/>
  <c r="AH2250" i="2"/>
  <c r="AI2250" i="2" s="1"/>
  <c r="AJ2250" i="2" s="1"/>
  <c r="AK2250" i="2" s="1"/>
  <c r="AH2410" i="2"/>
  <c r="AH300" i="2"/>
  <c r="AH2077" i="2"/>
  <c r="AH2141" i="2"/>
  <c r="AH4" i="2"/>
  <c r="AI4" i="2" s="1"/>
  <c r="AJ4" i="2" s="1"/>
  <c r="AK4" i="2" s="1"/>
  <c r="AH68" i="2"/>
  <c r="AH132" i="2"/>
  <c r="AH196" i="2"/>
  <c r="AH26" i="2"/>
  <c r="AH90" i="2"/>
  <c r="AH162" i="2"/>
  <c r="AI162" i="2" s="1"/>
  <c r="AJ162" i="2" s="1"/>
  <c r="AK162" i="2" s="1"/>
  <c r="AH226" i="2"/>
  <c r="AI226" i="2" s="1"/>
  <c r="AJ226" i="2" s="1"/>
  <c r="AK226" i="2" s="1"/>
  <c r="AH290" i="2"/>
  <c r="AI290" i="2" s="1"/>
  <c r="AJ290" i="2" s="1"/>
  <c r="AK290" i="2" s="1"/>
  <c r="AH2123" i="2"/>
  <c r="AI2123" i="2" s="1"/>
  <c r="AJ2123" i="2" s="1"/>
  <c r="AK2123" i="2" s="1"/>
  <c r="AH2187" i="2"/>
  <c r="AI2187" i="2" s="1"/>
  <c r="AJ2187" i="2" s="1"/>
  <c r="AK2187" i="2" s="1"/>
  <c r="AH2546" i="2"/>
  <c r="AI2546" i="2" s="1"/>
  <c r="AJ2546" i="2" s="1"/>
  <c r="AK2546" i="2" s="1"/>
  <c r="AH2610" i="2"/>
  <c r="AH2431" i="2"/>
  <c r="AH2544" i="2"/>
  <c r="AH2285" i="2"/>
  <c r="AH2054" i="2"/>
  <c r="AI2054" i="2" s="1"/>
  <c r="AJ2054" i="2" s="1"/>
  <c r="AK2054" i="2" s="1"/>
  <c r="AH3735" i="2"/>
  <c r="AI3735" i="2" s="1"/>
  <c r="AJ3735" i="2" s="1"/>
  <c r="AK3735" i="2" s="1"/>
  <c r="AH2050" i="2"/>
  <c r="AH38" i="2"/>
  <c r="AH39" i="2"/>
  <c r="AH17" i="2"/>
  <c r="AI17" i="2" s="1"/>
  <c r="AJ17" i="2" s="1"/>
  <c r="AK17" i="2" s="1"/>
  <c r="AH285" i="2"/>
  <c r="AI285" i="2" s="1"/>
  <c r="AJ285" i="2" s="1"/>
  <c r="AK285" i="2" s="1"/>
  <c r="AH111" i="2"/>
  <c r="AI111" i="2" s="1"/>
  <c r="AJ111" i="2" s="1"/>
  <c r="AK111" i="2" s="1"/>
  <c r="AH120" i="2"/>
  <c r="AH192" i="2"/>
  <c r="AH312" i="2"/>
  <c r="AH78" i="2"/>
  <c r="AH142" i="2"/>
  <c r="AH206" i="2"/>
  <c r="AH270" i="2"/>
  <c r="AH2183" i="2"/>
  <c r="AI2183" i="2" s="1"/>
  <c r="AJ2183" i="2" s="1"/>
  <c r="AK2183" i="2" s="1"/>
  <c r="AH79" i="2"/>
  <c r="AI79" i="2" s="1"/>
  <c r="AJ79" i="2" s="1"/>
  <c r="AK79" i="2" s="1"/>
  <c r="AH311" i="2"/>
  <c r="AI311" i="2" s="1"/>
  <c r="AJ311" i="2" s="1"/>
  <c r="AK311" i="2" s="1"/>
  <c r="AH2257" i="2"/>
  <c r="AI2257" i="2" s="1"/>
  <c r="AJ2257" i="2" s="1"/>
  <c r="AK2257" i="2" s="1"/>
  <c r="AH330" i="2"/>
  <c r="AH2282" i="2"/>
  <c r="AH2346" i="2"/>
  <c r="AH2060" i="2"/>
  <c r="AI2060" i="2" s="1"/>
  <c r="AJ2060" i="2" s="1"/>
  <c r="AK2060" i="2" s="1"/>
  <c r="AH318" i="2"/>
  <c r="AH2095" i="2"/>
  <c r="AI2095" i="2" s="1"/>
  <c r="AJ2095" i="2" s="1"/>
  <c r="AK2095" i="2" s="1"/>
  <c r="AH2498" i="2"/>
  <c r="AH2096" i="2"/>
  <c r="AH2160" i="2"/>
  <c r="AH2153" i="2"/>
  <c r="AH2217" i="2"/>
  <c r="AH2320" i="2"/>
  <c r="AH2384" i="2"/>
  <c r="AI2384" i="2" s="1"/>
  <c r="AJ2384" i="2" s="1"/>
  <c r="AK2384" i="2" s="1"/>
  <c r="AH2281" i="2"/>
  <c r="AI2281" i="2" s="1"/>
  <c r="AJ2281" i="2" s="1"/>
  <c r="AK2281" i="2" s="1"/>
  <c r="AH2345" i="2"/>
  <c r="AH2417" i="2"/>
  <c r="AH2255" i="2"/>
  <c r="AH2319" i="2"/>
  <c r="AH2383" i="2"/>
  <c r="AH2447" i="2"/>
  <c r="AH2400" i="2"/>
  <c r="AH2471" i="2"/>
  <c r="AH2535" i="2"/>
  <c r="AH2599" i="2"/>
  <c r="AH2496" i="2"/>
  <c r="AH2560" i="2"/>
  <c r="AH2624" i="2"/>
  <c r="AH256" i="2"/>
  <c r="AH2057" i="2"/>
  <c r="AI2057" i="2" s="1"/>
  <c r="AJ2057" i="2" s="1"/>
  <c r="AK2057" i="2" s="1"/>
  <c r="AH2121" i="2"/>
  <c r="AH21" i="2"/>
  <c r="AH85" i="2"/>
  <c r="AH149" i="2"/>
  <c r="AH213" i="2"/>
  <c r="AI213" i="2" s="1"/>
  <c r="AJ213" i="2" s="1"/>
  <c r="AK213" i="2" s="1"/>
  <c r="AH2212" i="2"/>
  <c r="AI2212" i="2" s="1"/>
  <c r="AJ2212" i="2" s="1"/>
  <c r="AK2212" i="2" s="1"/>
  <c r="AH2276" i="2"/>
  <c r="AH2173" i="2"/>
  <c r="AH2237" i="2"/>
  <c r="AI2237" i="2" s="1"/>
  <c r="AJ2237" i="2" s="1"/>
  <c r="AK2237" i="2" s="1"/>
  <c r="AH2301" i="2"/>
  <c r="AH277" i="2"/>
  <c r="AH2070" i="2"/>
  <c r="AH2134" i="2"/>
  <c r="AH2238" i="2"/>
  <c r="AH2302" i="2"/>
  <c r="AH2366" i="2"/>
  <c r="AH2422" i="2"/>
  <c r="AH2486" i="2"/>
  <c r="AH2550" i="2"/>
  <c r="AH2614" i="2"/>
  <c r="AH3700" i="2"/>
  <c r="AH3693" i="2"/>
  <c r="AH2433" i="2"/>
  <c r="AH2537" i="2"/>
  <c r="AH2601" i="2"/>
  <c r="AH3687" i="2"/>
  <c r="AH3710" i="2"/>
  <c r="AH3728" i="2"/>
  <c r="AH3996" i="2"/>
  <c r="AH19" i="2"/>
  <c r="AH83" i="2"/>
  <c r="AH147" i="2"/>
  <c r="AH211" i="2"/>
  <c r="AH307" i="2"/>
  <c r="AH2340" i="2"/>
  <c r="AH2404" i="2"/>
  <c r="AH2468" i="2"/>
  <c r="AH2532" i="2"/>
  <c r="AH2596" i="2"/>
  <c r="AH2737" i="2"/>
  <c r="AH2736" i="2"/>
  <c r="AH3688" i="2"/>
  <c r="AH2251" i="2"/>
  <c r="AI2251" i="2" s="1"/>
  <c r="AJ2251" i="2" s="1"/>
  <c r="AK2251" i="2" s="1"/>
  <c r="AH2315" i="2"/>
  <c r="AH2379" i="2"/>
  <c r="AH2443" i="2"/>
  <c r="AH2507" i="2"/>
  <c r="AI2507" i="2" s="1"/>
  <c r="AJ2507" i="2" s="1"/>
  <c r="AK2507" i="2" s="1"/>
  <c r="AH2571" i="2"/>
  <c r="AH2635" i="2"/>
  <c r="AH2381" i="2"/>
  <c r="AI2381" i="2" s="1"/>
  <c r="AJ2381" i="2" s="1"/>
  <c r="AK2381" i="2" s="1"/>
  <c r="AH2445" i="2"/>
  <c r="AI2445" i="2" s="1"/>
  <c r="AJ2445" i="2" s="1"/>
  <c r="AK2445" i="2" s="1"/>
  <c r="AH2509" i="2"/>
  <c r="AH2573" i="2"/>
  <c r="AH2637" i="2"/>
  <c r="AH89" i="2"/>
  <c r="AI89" i="2" s="1"/>
  <c r="AJ89" i="2" s="1"/>
  <c r="AK89" i="2" s="1"/>
  <c r="AH153" i="2"/>
  <c r="AH217" i="2"/>
  <c r="AH281" i="2"/>
  <c r="AH2066" i="2"/>
  <c r="AH2130" i="2"/>
  <c r="AH2194" i="2"/>
  <c r="AH2258" i="2"/>
  <c r="AH2418" i="2"/>
  <c r="AH308" i="2"/>
  <c r="AH2085" i="2"/>
  <c r="AH2149" i="2"/>
  <c r="AH12" i="2"/>
  <c r="AH76" i="2"/>
  <c r="AI76" i="2" s="1"/>
  <c r="AJ76" i="2" s="1"/>
  <c r="AK76" i="2" s="1"/>
  <c r="AH140" i="2"/>
  <c r="AH204" i="2"/>
  <c r="AH34" i="2"/>
  <c r="AI34" i="2" s="1"/>
  <c r="AJ34" i="2" s="1"/>
  <c r="AK34" i="2" s="1"/>
  <c r="AH98" i="2"/>
  <c r="AI98" i="2" s="1"/>
  <c r="AJ98" i="2" s="1"/>
  <c r="AK98" i="2" s="1"/>
  <c r="AH170" i="2"/>
  <c r="AH234" i="2"/>
  <c r="AH298" i="2"/>
  <c r="AI298" i="2" s="1"/>
  <c r="AJ298" i="2" s="1"/>
  <c r="AK298" i="2" s="1"/>
  <c r="AH2131" i="2"/>
  <c r="AI2131" i="2" s="1"/>
  <c r="AJ2131" i="2" s="1"/>
  <c r="AK2131" i="2" s="1"/>
  <c r="AH2195" i="2"/>
  <c r="AI2562" i="2"/>
  <c r="AJ2562" i="2" s="1"/>
  <c r="AK2562" i="2" s="1"/>
  <c r="AI2076" i="2"/>
  <c r="AJ2076" i="2" s="1"/>
  <c r="AK2076" i="2" s="1"/>
  <c r="AI2725" i="2"/>
  <c r="AJ2725" i="2" s="1"/>
  <c r="AK2725" i="2" s="1"/>
  <c r="AI95" i="2"/>
  <c r="AJ95" i="2" s="1"/>
  <c r="AK95" i="2" s="1"/>
  <c r="AI48" i="2"/>
  <c r="AJ48" i="2" s="1"/>
  <c r="AK48" i="2" s="1"/>
  <c r="D4" i="16" l="1"/>
  <c r="D7" i="16" s="1"/>
  <c r="J13" i="16"/>
  <c r="AI100" i="2"/>
  <c r="AJ100" i="2" s="1"/>
  <c r="AK100" i="2" s="1"/>
  <c r="AI65" i="2"/>
  <c r="AJ65" i="2" s="1"/>
  <c r="AK65" i="2" s="1"/>
  <c r="AI2210" i="2"/>
  <c r="AJ2210" i="2" s="1"/>
  <c r="AK2210" i="2" s="1"/>
  <c r="AI164" i="2"/>
  <c r="AJ164" i="2" s="1"/>
  <c r="AK164" i="2" s="1"/>
  <c r="AI2331" i="2"/>
  <c r="AJ2331" i="2" s="1"/>
  <c r="AK2331" i="2" s="1"/>
  <c r="AI2539" i="2"/>
  <c r="AJ2539" i="2" s="1"/>
  <c r="AK2539" i="2" s="1"/>
  <c r="AI225" i="2"/>
  <c r="AJ225" i="2" s="1"/>
  <c r="AK225" i="2" s="1"/>
  <c r="AI2418" i="2"/>
  <c r="AJ2418" i="2" s="1"/>
  <c r="AK2418" i="2" s="1"/>
  <c r="AI2333" i="2"/>
  <c r="AJ2333" i="2" s="1"/>
  <c r="AK2333" i="2" s="1"/>
  <c r="AI156" i="2"/>
  <c r="AJ156" i="2" s="1"/>
  <c r="AK156" i="2" s="1"/>
  <c r="AI2531" i="2"/>
  <c r="AJ2531" i="2" s="1"/>
  <c r="AK2531" i="2" s="1"/>
  <c r="AI2186" i="2"/>
  <c r="AJ2186" i="2" s="1"/>
  <c r="AK2186" i="2" s="1"/>
  <c r="AI2394" i="2"/>
  <c r="AJ2394" i="2" s="1"/>
  <c r="AK2394" i="2" s="1"/>
  <c r="AI2202" i="2"/>
  <c r="AJ2202" i="2" s="1"/>
  <c r="AK2202" i="2" s="1"/>
  <c r="AI2266" i="2"/>
  <c r="AJ2266" i="2" s="1"/>
  <c r="AK2266" i="2" s="1"/>
  <c r="AI2138" i="2"/>
  <c r="AJ2138" i="2" s="1"/>
  <c r="AK2138" i="2" s="1"/>
  <c r="AI2618" i="2"/>
  <c r="AJ2618" i="2" s="1"/>
  <c r="AK2618" i="2" s="1"/>
  <c r="AI148" i="2"/>
  <c r="AJ148" i="2" s="1"/>
  <c r="AK148" i="2" s="1"/>
  <c r="AI289" i="2"/>
  <c r="AJ289" i="2" s="1"/>
  <c r="AK289" i="2" s="1"/>
  <c r="AI316" i="2"/>
  <c r="AJ316" i="2" s="1"/>
  <c r="AK316" i="2" s="1"/>
  <c r="AI161" i="2"/>
  <c r="AJ161" i="2" s="1"/>
  <c r="AK161" i="2" s="1"/>
  <c r="AI2258" i="2"/>
  <c r="AJ2258" i="2" s="1"/>
  <c r="AK2258" i="2" s="1"/>
  <c r="AI29" i="2"/>
  <c r="AJ29" i="2" s="1"/>
  <c r="AK29" i="2" s="1"/>
  <c r="AI2563" i="2"/>
  <c r="AJ2563" i="2" s="1"/>
  <c r="AK2563" i="2" s="1"/>
  <c r="AI2626" i="2"/>
  <c r="AJ2626" i="2" s="1"/>
  <c r="AK2626" i="2" s="1"/>
  <c r="AI241" i="2"/>
  <c r="AJ241" i="2" s="1"/>
  <c r="AK241" i="2" s="1"/>
  <c r="AI2061" i="2"/>
  <c r="AJ2061" i="2" s="1"/>
  <c r="AK2061" i="2" s="1"/>
  <c r="AI228" i="2"/>
  <c r="AJ228" i="2" s="1"/>
  <c r="AK228" i="2" s="1"/>
  <c r="AI2435" i="2"/>
  <c r="AJ2435" i="2" s="1"/>
  <c r="AK2435" i="2" s="1"/>
  <c r="AI2370" i="2"/>
  <c r="AJ2370" i="2" s="1"/>
  <c r="AK2370" i="2" s="1"/>
  <c r="AI2499" i="2"/>
  <c r="AJ2499" i="2" s="1"/>
  <c r="AK2499" i="2" s="1"/>
  <c r="AI2736" i="2"/>
  <c r="AJ2736" i="2" s="1"/>
  <c r="AK2736" i="2" s="1"/>
  <c r="AI2459" i="2"/>
  <c r="AJ2459" i="2" s="1"/>
  <c r="AK2459" i="2" s="1"/>
  <c r="AI2405" i="2"/>
  <c r="AJ2405" i="2" s="1"/>
  <c r="AK2405" i="2" s="1"/>
  <c r="AI2101" i="2"/>
  <c r="AJ2101" i="2" s="1"/>
  <c r="AK2101" i="2" s="1"/>
  <c r="AI2474" i="2"/>
  <c r="AJ2474" i="2" s="1"/>
  <c r="AK2474" i="2" s="1"/>
  <c r="AI145" i="2"/>
  <c r="AJ145" i="2" s="1"/>
  <c r="AK145" i="2" s="1"/>
  <c r="AI2573" i="2"/>
  <c r="AJ2573" i="2" s="1"/>
  <c r="AK2573" i="2" s="1"/>
  <c r="AI2571" i="2"/>
  <c r="AJ2571" i="2" s="1"/>
  <c r="AK2571" i="2" s="1"/>
  <c r="AI20" i="2"/>
  <c r="AJ20" i="2" s="1"/>
  <c r="AK20" i="2" s="1"/>
  <c r="AI68" i="2"/>
  <c r="AJ68" i="2" s="1"/>
  <c r="AK68" i="2" s="1"/>
  <c r="AI153" i="2"/>
  <c r="AJ153" i="2" s="1"/>
  <c r="AK153" i="2" s="1"/>
  <c r="AI196" i="2"/>
  <c r="AJ196" i="2" s="1"/>
  <c r="AK196" i="2" s="1"/>
  <c r="AI172" i="2"/>
  <c r="AJ172" i="2" s="1"/>
  <c r="AK172" i="2" s="1"/>
  <c r="AI308" i="2"/>
  <c r="AJ308" i="2" s="1"/>
  <c r="AK308" i="2" s="1"/>
  <c r="AI2525" i="2"/>
  <c r="AJ2525" i="2" s="1"/>
  <c r="AK2525" i="2" s="1"/>
  <c r="AI300" i="2"/>
  <c r="AJ300" i="2" s="1"/>
  <c r="AK300" i="2" s="1"/>
  <c r="AI233" i="2"/>
  <c r="AJ233" i="2" s="1"/>
  <c r="AK233" i="2" s="1"/>
  <c r="AI2589" i="2"/>
  <c r="AJ2589" i="2" s="1"/>
  <c r="AK2589" i="2" s="1"/>
  <c r="AI84" i="2"/>
  <c r="AJ84" i="2" s="1"/>
  <c r="AK84" i="2" s="1"/>
  <c r="AI2395" i="2"/>
  <c r="AJ2395" i="2" s="1"/>
  <c r="AK2395" i="2" s="1"/>
  <c r="AI2426" i="2"/>
  <c r="AJ2426" i="2" s="1"/>
  <c r="AK2426" i="2" s="1"/>
  <c r="AI2082" i="2"/>
  <c r="AJ2082" i="2" s="1"/>
  <c r="AK2082" i="2" s="1"/>
  <c r="AI2267" i="2"/>
  <c r="AJ2267" i="2" s="1"/>
  <c r="AK2267" i="2" s="1"/>
  <c r="AI2397" i="2"/>
  <c r="AJ2397" i="2" s="1"/>
  <c r="AK2397" i="2" s="1"/>
  <c r="AI2621" i="2"/>
  <c r="AJ2621" i="2" s="1"/>
  <c r="AK2621" i="2" s="1"/>
  <c r="AI169" i="2"/>
  <c r="AJ169" i="2" s="1"/>
  <c r="AK169" i="2" s="1"/>
  <c r="AI2461" i="2"/>
  <c r="AJ2461" i="2" s="1"/>
  <c r="AK2461" i="2" s="1"/>
  <c r="AI324" i="2"/>
  <c r="AJ324" i="2" s="1"/>
  <c r="AK324" i="2" s="1"/>
  <c r="AI220" i="2"/>
  <c r="AJ220" i="2" s="1"/>
  <c r="AK220" i="2" s="1"/>
  <c r="AI2442" i="2"/>
  <c r="AJ2442" i="2" s="1"/>
  <c r="AK2442" i="2" s="1"/>
  <c r="AI2533" i="2"/>
  <c r="AJ2533" i="2" s="1"/>
  <c r="AK2533" i="2" s="1"/>
  <c r="AI2469" i="2"/>
  <c r="AJ2469" i="2" s="1"/>
  <c r="AK2469" i="2" s="1"/>
  <c r="AI2218" i="2"/>
  <c r="AJ2218" i="2" s="1"/>
  <c r="AK2218" i="2" s="1"/>
  <c r="AI2434" i="2"/>
  <c r="AJ2434" i="2" s="1"/>
  <c r="AK2434" i="2" s="1"/>
  <c r="AI2130" i="2"/>
  <c r="AJ2130" i="2" s="1"/>
  <c r="AK2130" i="2" s="1"/>
  <c r="AI36" i="2"/>
  <c r="AJ36" i="2" s="1"/>
  <c r="AK36" i="2" s="1"/>
  <c r="AI2730" i="2"/>
  <c r="AJ2730" i="2" s="1"/>
  <c r="AK2730" i="2" s="1"/>
  <c r="AI2635" i="2"/>
  <c r="AJ2635" i="2" s="1"/>
  <c r="AK2635" i="2" s="1"/>
  <c r="AI2085" i="2"/>
  <c r="AJ2085" i="2" s="1"/>
  <c r="AK2085" i="2" s="1"/>
  <c r="AI92" i="2"/>
  <c r="AJ92" i="2" s="1"/>
  <c r="AK92" i="2" s="1"/>
  <c r="AI2597" i="2"/>
  <c r="AJ2597" i="2" s="1"/>
  <c r="AK2597" i="2" s="1"/>
  <c r="AI2443" i="2"/>
  <c r="AJ2443" i="2" s="1"/>
  <c r="AK2443" i="2" s="1"/>
  <c r="AI2323" i="2"/>
  <c r="AJ2323" i="2" s="1"/>
  <c r="AK2323" i="2" s="1"/>
  <c r="AI313" i="2"/>
  <c r="AJ313" i="2" s="1"/>
  <c r="AK313" i="2" s="1"/>
  <c r="AI2735" i="2"/>
  <c r="AJ2735" i="2" s="1"/>
  <c r="AK2735" i="2" s="1"/>
  <c r="AI2125" i="2"/>
  <c r="AJ2125" i="2" s="1"/>
  <c r="AK2125" i="2" s="1"/>
  <c r="AI73" i="2"/>
  <c r="AJ73" i="2" s="1"/>
  <c r="AK73" i="2" s="1"/>
  <c r="AI2053" i="2"/>
  <c r="AJ2053" i="2" s="1"/>
  <c r="AK2053" i="2" s="1"/>
  <c r="AI2467" i="2"/>
  <c r="AJ2467" i="2" s="1"/>
  <c r="AK2467" i="2" s="1"/>
  <c r="AI2466" i="2"/>
  <c r="AJ2466" i="2" s="1"/>
  <c r="AK2466" i="2" s="1"/>
  <c r="AI2581" i="2"/>
  <c r="AJ2581" i="2" s="1"/>
  <c r="AK2581" i="2" s="1"/>
  <c r="AI2421" i="2"/>
  <c r="AJ2421" i="2" s="1"/>
  <c r="AK2421" i="2" s="1"/>
  <c r="AI2629" i="2"/>
  <c r="AJ2629" i="2" s="1"/>
  <c r="AK2629" i="2" s="1"/>
  <c r="AI2637" i="2"/>
  <c r="AJ2637" i="2" s="1"/>
  <c r="AK2637" i="2" s="1"/>
  <c r="AI2122" i="2"/>
  <c r="AJ2122" i="2" s="1"/>
  <c r="AK2122" i="2" s="1"/>
  <c r="AI2509" i="2"/>
  <c r="AJ2509" i="2" s="1"/>
  <c r="AK2509" i="2" s="1"/>
  <c r="AI297" i="2"/>
  <c r="AJ297" i="2" s="1"/>
  <c r="AK297" i="2" s="1"/>
  <c r="AI2090" i="2"/>
  <c r="AJ2090" i="2" s="1"/>
  <c r="AK2090" i="2" s="1"/>
  <c r="AI2133" i="2"/>
  <c r="AJ2133" i="2" s="1"/>
  <c r="AK2133" i="2" s="1"/>
  <c r="AI2547" i="2"/>
  <c r="AJ2547" i="2" s="1"/>
  <c r="AK2547" i="2" s="1"/>
  <c r="AI2371" i="2"/>
  <c r="AJ2371" i="2" s="1"/>
  <c r="AK2371" i="2" s="1"/>
  <c r="AI3704" i="2"/>
  <c r="AJ3704" i="2" s="1"/>
  <c r="AK3704" i="2" s="1"/>
  <c r="AI2170" i="2"/>
  <c r="AJ2170" i="2" s="1"/>
  <c r="AK2170" i="2" s="1"/>
  <c r="AI2517" i="2"/>
  <c r="AJ2517" i="2" s="1"/>
  <c r="AK2517" i="2" s="1"/>
  <c r="AI2373" i="2"/>
  <c r="AJ2373" i="2" s="1"/>
  <c r="AK2373" i="2" s="1"/>
  <c r="AI116" i="2"/>
  <c r="AJ116" i="2" s="1"/>
  <c r="AK116" i="2" s="1"/>
  <c r="AI185" i="2"/>
  <c r="AJ185" i="2" s="1"/>
  <c r="AK185" i="2" s="1"/>
  <c r="AI2194" i="2"/>
  <c r="AJ2194" i="2" s="1"/>
  <c r="AK2194" i="2" s="1"/>
  <c r="AI265" i="2"/>
  <c r="AJ265" i="2" s="1"/>
  <c r="AK265" i="2" s="1"/>
  <c r="AI217" i="2"/>
  <c r="AJ217" i="2" s="1"/>
  <c r="AK217" i="2" s="1"/>
  <c r="AI305" i="2"/>
  <c r="AJ305" i="2" s="1"/>
  <c r="AK305" i="2" s="1"/>
  <c r="AI132" i="2"/>
  <c r="AJ132" i="2" s="1"/>
  <c r="AK132" i="2" s="1"/>
  <c r="AI113" i="2"/>
  <c r="AJ113" i="2" s="1"/>
  <c r="AK113" i="2" s="1"/>
  <c r="AI2402" i="2"/>
  <c r="AJ2402" i="2" s="1"/>
  <c r="AK2402" i="2" s="1"/>
  <c r="AI2069" i="2"/>
  <c r="AJ2069" i="2" s="1"/>
  <c r="AK2069" i="2" s="1"/>
  <c r="AI2357" i="2"/>
  <c r="AJ2357" i="2" s="1"/>
  <c r="AK2357" i="2" s="1"/>
  <c r="AI2446" i="2"/>
  <c r="AJ2446" i="2" s="1"/>
  <c r="AK2446" i="2" s="1"/>
  <c r="AI280" i="2"/>
  <c r="AJ280" i="2" s="1"/>
  <c r="AK280" i="2" s="1"/>
  <c r="AI129" i="2"/>
  <c r="AJ129" i="2" s="1"/>
  <c r="AK129" i="2" s="1"/>
  <c r="AI52" i="2"/>
  <c r="AJ52" i="2" s="1"/>
  <c r="AK52" i="2" s="1"/>
  <c r="AI108" i="2"/>
  <c r="AJ108" i="2" s="1"/>
  <c r="AK108" i="2" s="1"/>
  <c r="AI236" i="2"/>
  <c r="AJ236" i="2" s="1"/>
  <c r="AK236" i="2" s="1"/>
  <c r="AI2379" i="2"/>
  <c r="AJ2379" i="2" s="1"/>
  <c r="AK2379" i="2" s="1"/>
  <c r="AI2413" i="2"/>
  <c r="AJ2413" i="2" s="1"/>
  <c r="AK2413" i="2" s="1"/>
  <c r="AI2410" i="2"/>
  <c r="AJ2410" i="2" s="1"/>
  <c r="AK2410" i="2" s="1"/>
  <c r="AI209" i="2"/>
  <c r="AJ209" i="2" s="1"/>
  <c r="AK209" i="2" s="1"/>
  <c r="AI2728" i="2"/>
  <c r="AJ2728" i="2" s="1"/>
  <c r="AK2728" i="2" s="1"/>
  <c r="AI193" i="2"/>
  <c r="AJ193" i="2" s="1"/>
  <c r="AK193" i="2" s="1"/>
  <c r="AI2146" i="2"/>
  <c r="AJ2146" i="2" s="1"/>
  <c r="AK2146" i="2" s="1"/>
  <c r="AI244" i="2"/>
  <c r="AJ244" i="2" s="1"/>
  <c r="AK244" i="2" s="1"/>
  <c r="AI2605" i="2"/>
  <c r="AJ2605" i="2" s="1"/>
  <c r="AK2605" i="2" s="1"/>
  <c r="AI2738" i="2"/>
  <c r="AJ2738" i="2" s="1"/>
  <c r="AK2738" i="2" s="1"/>
  <c r="AI2437" i="2"/>
  <c r="AJ2437" i="2" s="1"/>
  <c r="AK2437" i="2" s="1"/>
  <c r="AI2355" i="2"/>
  <c r="AJ2355" i="2" s="1"/>
  <c r="AK2355" i="2" s="1"/>
  <c r="AI2485" i="2"/>
  <c r="AJ2485" i="2" s="1"/>
  <c r="AK2485" i="2" s="1"/>
  <c r="AI204" i="2"/>
  <c r="AJ204" i="2" s="1"/>
  <c r="AK204" i="2" s="1"/>
  <c r="AI2066" i="2"/>
  <c r="AJ2066" i="2" s="1"/>
  <c r="AK2066" i="2" s="1"/>
  <c r="AI2162" i="2"/>
  <c r="AJ2162" i="2" s="1"/>
  <c r="AK2162" i="2" s="1"/>
  <c r="AI2098" i="2"/>
  <c r="AJ2098" i="2" s="1"/>
  <c r="AK2098" i="2" s="1"/>
  <c r="AI2114" i="2"/>
  <c r="AJ2114" i="2" s="1"/>
  <c r="AK2114" i="2" s="1"/>
  <c r="AI2482" i="2"/>
  <c r="AJ2482" i="2" s="1"/>
  <c r="AK2482" i="2" s="1"/>
  <c r="AI12" i="2"/>
  <c r="AJ12" i="2" s="1"/>
  <c r="AK12" i="2" s="1"/>
  <c r="AL12" i="2" s="1"/>
  <c r="AI2613" i="2"/>
  <c r="AJ2613" i="2" s="1"/>
  <c r="AK2613" i="2" s="1"/>
  <c r="AI2451" i="2"/>
  <c r="AJ2451" i="2" s="1"/>
  <c r="AK2451" i="2" s="1"/>
  <c r="AI2226" i="2"/>
  <c r="AJ2226" i="2" s="1"/>
  <c r="AK2226" i="2" s="1"/>
  <c r="AI2050" i="2"/>
  <c r="AJ2050" i="2" s="1"/>
  <c r="AK2050" i="2" s="1"/>
  <c r="AI140" i="2"/>
  <c r="AJ140" i="2" s="1"/>
  <c r="AK140" i="2" s="1"/>
  <c r="AI2510" i="2"/>
  <c r="AJ2510" i="2" s="1"/>
  <c r="AK2510" i="2" s="1"/>
  <c r="AI249" i="2"/>
  <c r="AJ249" i="2" s="1"/>
  <c r="AK249" i="2" s="1"/>
  <c r="AI281" i="2"/>
  <c r="AJ281" i="2" s="1"/>
  <c r="AK281" i="2" s="1"/>
  <c r="AI3689" i="2"/>
  <c r="AJ3689" i="2" s="1"/>
  <c r="AK3689" i="2" s="1"/>
  <c r="AI2242" i="2"/>
  <c r="AJ2242" i="2" s="1"/>
  <c r="AK2242" i="2" s="1"/>
  <c r="AI2627" i="2"/>
  <c r="AJ2627" i="2" s="1"/>
  <c r="AK2627" i="2" s="1"/>
  <c r="AI188" i="2"/>
  <c r="AJ188" i="2" s="1"/>
  <c r="AK188" i="2" s="1"/>
  <c r="AI2515" i="2"/>
  <c r="AJ2515" i="2" s="1"/>
  <c r="AK2515" i="2" s="1"/>
  <c r="AI2325" i="2"/>
  <c r="AJ2325" i="2" s="1"/>
  <c r="AK2325" i="2" s="1"/>
  <c r="AI277" i="2"/>
  <c r="AJ277" i="2" s="1"/>
  <c r="AK277" i="2" s="1"/>
  <c r="AI2625" i="2"/>
  <c r="AJ2625" i="2" s="1"/>
  <c r="AK2625" i="2" s="1"/>
  <c r="AI2501" i="2"/>
  <c r="AJ2501" i="2" s="1"/>
  <c r="AK2501" i="2" s="1"/>
  <c r="AI2611" i="2"/>
  <c r="AJ2611" i="2" s="1"/>
  <c r="AK2611" i="2" s="1"/>
  <c r="AI124" i="2"/>
  <c r="AJ124" i="2" s="1"/>
  <c r="AK124" i="2" s="1"/>
  <c r="AI2475" i="2"/>
  <c r="AJ2475" i="2" s="1"/>
  <c r="AK2475" i="2" s="1"/>
  <c r="AI121" i="2"/>
  <c r="AJ121" i="2" s="1"/>
  <c r="AK121" i="2" s="1"/>
  <c r="AI2117" i="2"/>
  <c r="AJ2117" i="2" s="1"/>
  <c r="AK2117" i="2" s="1"/>
  <c r="AI2386" i="2"/>
  <c r="AJ2386" i="2" s="1"/>
  <c r="AK2386" i="2" s="1"/>
  <c r="AI2622" i="2"/>
  <c r="AJ2622" i="2" s="1"/>
  <c r="AK2622" i="2" s="1"/>
  <c r="AI2561" i="2"/>
  <c r="AJ2561" i="2" s="1"/>
  <c r="AK2561" i="2" s="1"/>
  <c r="AI2603" i="2"/>
  <c r="AJ2603" i="2" s="1"/>
  <c r="AK2603" i="2" s="1"/>
  <c r="AI2634" i="2"/>
  <c r="AJ2634" i="2" s="1"/>
  <c r="AK2634" i="2" s="1"/>
  <c r="AI3691" i="2"/>
  <c r="AJ3691" i="2" s="1"/>
  <c r="AK3691" i="2" s="1"/>
  <c r="AI2549" i="2"/>
  <c r="AJ2549" i="2" s="1"/>
  <c r="AK2549" i="2" s="1"/>
  <c r="AI177" i="2"/>
  <c r="AJ177" i="2" s="1"/>
  <c r="AK177" i="2" s="1"/>
  <c r="AI2219" i="2"/>
  <c r="AJ2219" i="2" s="1"/>
  <c r="AK2219" i="2" s="1"/>
  <c r="AI2262" i="2"/>
  <c r="AJ2262" i="2" s="1"/>
  <c r="AK2262" i="2" s="1"/>
  <c r="AI2477" i="2"/>
  <c r="AJ2477" i="2" s="1"/>
  <c r="AK2477" i="2" s="1"/>
  <c r="AI45" i="2"/>
  <c r="AJ45" i="2" s="1"/>
  <c r="AK45" i="2" s="1"/>
  <c r="AI2378" i="2"/>
  <c r="AJ2378" i="2" s="1"/>
  <c r="AK2378" i="2" s="1"/>
  <c r="AI2541" i="2"/>
  <c r="AJ2541" i="2" s="1"/>
  <c r="AK2541" i="2" s="1"/>
  <c r="AI2283" i="2"/>
  <c r="AJ2283" i="2" s="1"/>
  <c r="AK2283" i="2" s="1"/>
  <c r="AI332" i="2"/>
  <c r="AJ332" i="2" s="1"/>
  <c r="AK332" i="2" s="1"/>
  <c r="AI2235" i="2"/>
  <c r="AJ2235" i="2" s="1"/>
  <c r="AK2235" i="2" s="1"/>
  <c r="AI3692" i="2"/>
  <c r="AJ3692" i="2" s="1"/>
  <c r="AK3692" i="2" s="1"/>
  <c r="AI310" i="2"/>
  <c r="AJ310" i="2" s="1"/>
  <c r="AK310" i="2" s="1"/>
  <c r="AI2638" i="2"/>
  <c r="AJ2638" i="2" s="1"/>
  <c r="AK2638" i="2" s="1"/>
  <c r="AI2229" i="2"/>
  <c r="AJ2229" i="2" s="1"/>
  <c r="AK2229" i="2" s="1"/>
  <c r="AI2311" i="2"/>
  <c r="AJ2311" i="2" s="1"/>
  <c r="AK2311" i="2" s="1"/>
  <c r="AI2606" i="2"/>
  <c r="AJ2606" i="2" s="1"/>
  <c r="AK2606" i="2" s="1"/>
  <c r="AI240" i="2"/>
  <c r="AJ240" i="2" s="1"/>
  <c r="AK240" i="2" s="1"/>
  <c r="AI173" i="2"/>
  <c r="AJ173" i="2" s="1"/>
  <c r="AK173" i="2" s="1"/>
  <c r="AI181" i="2"/>
  <c r="AJ181" i="2" s="1"/>
  <c r="AK181" i="2" s="1"/>
  <c r="AI3705" i="2"/>
  <c r="AJ3705" i="2" s="1"/>
  <c r="AK3705" i="2" s="1"/>
  <c r="AI237" i="2"/>
  <c r="AJ237" i="2" s="1"/>
  <c r="AK237" i="2" s="1"/>
  <c r="AI2326" i="2"/>
  <c r="AJ2326" i="2" s="1"/>
  <c r="AK2326" i="2" s="1"/>
  <c r="AI2414" i="2"/>
  <c r="AJ2414" i="2" s="1"/>
  <c r="AK2414" i="2" s="1"/>
  <c r="AI2136" i="2"/>
  <c r="AJ2136" i="2" s="1"/>
  <c r="AK2136" i="2" s="1"/>
  <c r="AI141" i="2"/>
  <c r="AJ141" i="2" s="1"/>
  <c r="AK141" i="2" s="1"/>
  <c r="AI2261" i="2"/>
  <c r="AJ2261" i="2" s="1"/>
  <c r="AK2261" i="2" s="1"/>
  <c r="AI248" i="2"/>
  <c r="AJ248" i="2" s="1"/>
  <c r="AK248" i="2" s="1"/>
  <c r="AI2497" i="2"/>
  <c r="AJ2497" i="2" s="1"/>
  <c r="AK2497" i="2" s="1"/>
  <c r="AI2429" i="2"/>
  <c r="AJ2429" i="2" s="1"/>
  <c r="AK2429" i="2" s="1"/>
  <c r="AI2734" i="2"/>
  <c r="AJ2734" i="2" s="1"/>
  <c r="AK2734" i="2" s="1"/>
  <c r="AI2614" i="2"/>
  <c r="AJ2614" i="2" s="1"/>
  <c r="AK2614" i="2" s="1"/>
  <c r="AI2492" i="2"/>
  <c r="AJ2492" i="2" s="1"/>
  <c r="AK2492" i="2" s="1"/>
  <c r="AI2393" i="2"/>
  <c r="AJ2393" i="2" s="1"/>
  <c r="AK2393" i="2" s="1"/>
  <c r="AI3702" i="2"/>
  <c r="AJ3702" i="2" s="1"/>
  <c r="AK3702" i="2" s="1"/>
  <c r="AI288" i="2"/>
  <c r="AJ288" i="2" s="1"/>
  <c r="AK288" i="2" s="1"/>
  <c r="AI189" i="2"/>
  <c r="AJ189" i="2" s="1"/>
  <c r="AK189" i="2" s="1"/>
  <c r="AI171" i="2"/>
  <c r="AJ171" i="2" s="1"/>
  <c r="AK171" i="2" s="1"/>
  <c r="AI2524" i="2"/>
  <c r="AJ2524" i="2" s="1"/>
  <c r="AK2524" i="2" s="1"/>
  <c r="AI2570" i="2"/>
  <c r="AJ2570" i="2" s="1"/>
  <c r="AK2570" i="2" s="1"/>
  <c r="AI2417" i="2"/>
  <c r="AJ2417" i="2" s="1"/>
  <c r="AK2417" i="2" s="1"/>
  <c r="AI2144" i="2"/>
  <c r="AJ2144" i="2" s="1"/>
  <c r="AK2144" i="2" s="1"/>
  <c r="AI3723" i="2"/>
  <c r="AJ3723" i="2" s="1"/>
  <c r="AK3723" i="2" s="1"/>
  <c r="AI2321" i="2"/>
  <c r="AJ2321" i="2" s="1"/>
  <c r="AK2321" i="2" s="1"/>
  <c r="AI87" i="2"/>
  <c r="AJ87" i="2" s="1"/>
  <c r="AK87" i="2" s="1"/>
  <c r="AI2230" i="2"/>
  <c r="AJ2230" i="2" s="1"/>
  <c r="AK2230" i="2" s="1"/>
  <c r="AI159" i="2"/>
  <c r="AJ159" i="2" s="1"/>
  <c r="AK159" i="2" s="1"/>
  <c r="AI3997" i="2"/>
  <c r="AJ3997" i="2" s="1"/>
  <c r="AK3997" i="2" s="1"/>
  <c r="AI2599" i="2"/>
  <c r="AJ2599" i="2" s="1"/>
  <c r="AK2599" i="2" s="1"/>
  <c r="AI2500" i="2"/>
  <c r="AJ2500" i="2" s="1"/>
  <c r="AK2500" i="2" s="1"/>
  <c r="AI2409" i="2"/>
  <c r="AJ2409" i="2" s="1"/>
  <c r="AK2409" i="2" s="1"/>
  <c r="AI2593" i="2"/>
  <c r="AJ2593" i="2" s="1"/>
  <c r="AK2593" i="2" s="1"/>
  <c r="AI2065" i="2"/>
  <c r="AJ2065" i="2" s="1"/>
  <c r="AK2065" i="2" s="1"/>
  <c r="AI2723" i="2"/>
  <c r="AJ2723" i="2" s="1"/>
  <c r="AK2723" i="2" s="1"/>
  <c r="AI2460" i="2"/>
  <c r="AJ2460" i="2" s="1"/>
  <c r="AK2460" i="2" s="1"/>
  <c r="AI2491" i="2"/>
  <c r="AJ2491" i="2" s="1"/>
  <c r="AK2491" i="2" s="1"/>
  <c r="AI2493" i="2"/>
  <c r="AJ2493" i="2" s="1"/>
  <c r="AK2493" i="2" s="1"/>
  <c r="AI2619" i="2"/>
  <c r="AJ2619" i="2" s="1"/>
  <c r="AK2619" i="2" s="1"/>
  <c r="AI2427" i="2"/>
  <c r="AJ2427" i="2" s="1"/>
  <c r="AK2427" i="2" s="1"/>
  <c r="AI2239" i="2"/>
  <c r="AJ2239" i="2" s="1"/>
  <c r="AK2239" i="2" s="1"/>
  <c r="AI232" i="2"/>
  <c r="AJ232" i="2" s="1"/>
  <c r="AK232" i="2" s="1"/>
  <c r="AI149" i="2"/>
  <c r="AJ149" i="2" s="1"/>
  <c r="AK149" i="2" s="1"/>
  <c r="AI2398" i="2"/>
  <c r="AJ2398" i="2" s="1"/>
  <c r="AK2398" i="2" s="1"/>
  <c r="AI2268" i="2"/>
  <c r="AJ2268" i="2" s="1"/>
  <c r="AK2268" i="2" s="1"/>
  <c r="AI2356" i="2"/>
  <c r="AJ2356" i="2" s="1"/>
  <c r="AK2356" i="2" s="1"/>
  <c r="AI2424" i="2"/>
  <c r="AJ2424" i="2" s="1"/>
  <c r="AK2424" i="2" s="1"/>
  <c r="AI2478" i="2"/>
  <c r="AJ2478" i="2" s="1"/>
  <c r="AK2478" i="2" s="1"/>
  <c r="AI53" i="2"/>
  <c r="AJ53" i="2" s="1"/>
  <c r="AK53" i="2" s="1"/>
  <c r="AI2165" i="2"/>
  <c r="AJ2165" i="2" s="1"/>
  <c r="AK2165" i="2" s="1"/>
  <c r="AI2113" i="2"/>
  <c r="AJ2113" i="2" s="1"/>
  <c r="AK2113" i="2" s="1"/>
  <c r="AI3995" i="2"/>
  <c r="AJ3995" i="2" s="1"/>
  <c r="AK3995" i="2" s="1"/>
  <c r="AI3710" i="2"/>
  <c r="AJ3710" i="2" s="1"/>
  <c r="AK3710" i="2" s="1"/>
  <c r="AI2204" i="2"/>
  <c r="AJ2204" i="2" s="1"/>
  <c r="AK2204" i="2" s="1"/>
  <c r="AI103" i="2"/>
  <c r="AJ103" i="2" s="1"/>
  <c r="AK103" i="2" s="1"/>
  <c r="AI2602" i="2"/>
  <c r="AJ2602" i="2" s="1"/>
  <c r="AK2602" i="2" s="1"/>
  <c r="AI2569" i="2"/>
  <c r="AJ2569" i="2" s="1"/>
  <c r="AK2569" i="2" s="1"/>
  <c r="AI2526" i="2"/>
  <c r="AJ2526" i="2" s="1"/>
  <c r="AK2526" i="2" s="1"/>
  <c r="AI269" i="2"/>
  <c r="AJ269" i="2" s="1"/>
  <c r="AK269" i="2" s="1"/>
  <c r="AI2294" i="2"/>
  <c r="AJ2294" i="2" s="1"/>
  <c r="AK2294" i="2" s="1"/>
  <c r="AI61" i="2"/>
  <c r="AJ61" i="2" s="1"/>
  <c r="AK61" i="2" s="1"/>
  <c r="AI2121" i="2"/>
  <c r="AJ2121" i="2" s="1"/>
  <c r="AK2121" i="2" s="1"/>
  <c r="AI197" i="2"/>
  <c r="AJ197" i="2" s="1"/>
  <c r="AK197" i="2" s="1"/>
  <c r="AI2454" i="2"/>
  <c r="AJ2454" i="2" s="1"/>
  <c r="AK2454" i="2" s="1"/>
  <c r="AI2168" i="2"/>
  <c r="AJ2168" i="2" s="1"/>
  <c r="AK2168" i="2" s="1"/>
  <c r="AI256" i="2"/>
  <c r="AJ256" i="2" s="1"/>
  <c r="AK256" i="2" s="1"/>
  <c r="AI2372" i="2"/>
  <c r="AJ2372" i="2" s="1"/>
  <c r="AK2372" i="2" s="1"/>
  <c r="AI2433" i="2"/>
  <c r="AJ2433" i="2" s="1"/>
  <c r="AK2433" i="2" s="1"/>
  <c r="AI315" i="2"/>
  <c r="AJ315" i="2" s="1"/>
  <c r="AK315" i="2" s="1"/>
  <c r="AI2380" i="2"/>
  <c r="AJ2380" i="2" s="1"/>
  <c r="AK2380" i="2" s="1"/>
  <c r="AI2577" i="2"/>
  <c r="AJ2577" i="2" s="1"/>
  <c r="AK2577" i="2" s="1"/>
  <c r="AI2502" i="2"/>
  <c r="AJ2502" i="2" s="1"/>
  <c r="AK2502" i="2" s="1"/>
  <c r="AI2269" i="2"/>
  <c r="AJ2269" i="2" s="1"/>
  <c r="AK2269" i="2" s="1"/>
  <c r="AI291" i="2"/>
  <c r="AJ291" i="2" s="1"/>
  <c r="AK291" i="2" s="1"/>
  <c r="AI2465" i="2"/>
  <c r="AJ2465" i="2" s="1"/>
  <c r="AK2465" i="2" s="1"/>
  <c r="AI296" i="2"/>
  <c r="AJ296" i="2" s="1"/>
  <c r="AK296" i="2" s="1"/>
  <c r="AI2420" i="2"/>
  <c r="AJ2420" i="2" s="1"/>
  <c r="AK2420" i="2" s="1"/>
  <c r="AI2298" i="2"/>
  <c r="AJ2298" i="2" s="1"/>
  <c r="AK2298" i="2" s="1"/>
  <c r="AI3727" i="2"/>
  <c r="AJ3727" i="2" s="1"/>
  <c r="AK3727" i="2" s="1"/>
  <c r="AI2264" i="2"/>
  <c r="AJ2264" i="2" s="1"/>
  <c r="AK2264" i="2" s="1"/>
  <c r="AI2348" i="2"/>
  <c r="AJ2348" i="2" s="1"/>
  <c r="AK2348" i="2" s="1"/>
  <c r="AI3729" i="2"/>
  <c r="AJ3729" i="2" s="1"/>
  <c r="AK3729" i="2" s="1"/>
  <c r="AI2601" i="2"/>
  <c r="AJ2601" i="2" s="1"/>
  <c r="AK2601" i="2" s="1"/>
  <c r="AI32" i="2"/>
  <c r="AJ32" i="2" s="1"/>
  <c r="AK32" i="2" s="1"/>
  <c r="AI5" i="2"/>
  <c r="AJ5" i="2" s="1"/>
  <c r="AK5" i="2" s="1"/>
  <c r="AL9" i="2" s="1"/>
  <c r="AI2486" i="2"/>
  <c r="AJ2486" i="2" s="1"/>
  <c r="AK2486" i="2" s="1"/>
  <c r="AI3731" i="2"/>
  <c r="AJ3731" i="2" s="1"/>
  <c r="AK3731" i="2" s="1"/>
  <c r="AI3732" i="2"/>
  <c r="AJ3732" i="2" s="1"/>
  <c r="AK3732" i="2" s="1"/>
  <c r="AI3733" i="2"/>
  <c r="AJ3733" i="2" s="1"/>
  <c r="AK3733" i="2" s="1"/>
  <c r="AI3711" i="2"/>
  <c r="AJ3711" i="2" s="1"/>
  <c r="AK3711" i="2" s="1"/>
  <c r="AI2238" i="2"/>
  <c r="AJ2238" i="2" s="1"/>
  <c r="AK2238" i="2" s="1"/>
  <c r="AI2164" i="2"/>
  <c r="AJ2164" i="2" s="1"/>
  <c r="AK2164" i="2" s="1"/>
  <c r="AI3699" i="2"/>
  <c r="AJ3699" i="2" s="1"/>
  <c r="AK3699" i="2" s="1"/>
  <c r="AI331" i="2"/>
  <c r="AJ331" i="2" s="1"/>
  <c r="AK331" i="2" s="1"/>
  <c r="AI2516" i="2"/>
  <c r="AJ2516" i="2" s="1"/>
  <c r="AK2516" i="2" s="1"/>
  <c r="AI330" i="2"/>
  <c r="AJ330" i="2" s="1"/>
  <c r="AK330" i="2" s="1"/>
  <c r="AI2422" i="2"/>
  <c r="AJ2422" i="2" s="1"/>
  <c r="AK2422" i="2" s="1"/>
  <c r="AI4000" i="2"/>
  <c r="AJ4000" i="2" s="1"/>
  <c r="AK4000" i="2" s="1"/>
  <c r="AI2156" i="2"/>
  <c r="AJ2156" i="2" s="1"/>
  <c r="AK2156" i="2" s="1"/>
  <c r="AI2112" i="2"/>
  <c r="AJ2112" i="2" s="1"/>
  <c r="AK2112" i="2" s="1"/>
  <c r="AI2430" i="2"/>
  <c r="AJ2430" i="2" s="1"/>
  <c r="AK2430" i="2" s="1"/>
  <c r="AI224" i="2"/>
  <c r="AJ224" i="2" s="1"/>
  <c r="AK224" i="2" s="1"/>
  <c r="AI2361" i="2"/>
  <c r="AJ2361" i="2" s="1"/>
  <c r="AK2361" i="2" s="1"/>
  <c r="AI2404" i="2"/>
  <c r="AJ2404" i="2" s="1"/>
  <c r="AK2404" i="2" s="1"/>
  <c r="AI2505" i="2"/>
  <c r="AJ2505" i="2" s="1"/>
  <c r="AK2505" i="2" s="1"/>
  <c r="AI2718" i="2"/>
  <c r="AJ2718" i="2" s="1"/>
  <c r="AK2718" i="2" s="1"/>
  <c r="AI179" i="2"/>
  <c r="AJ179" i="2" s="1"/>
  <c r="AK179" i="2" s="1"/>
  <c r="AI253" i="2"/>
  <c r="AJ253" i="2" s="1"/>
  <c r="AK253" i="2" s="1"/>
  <c r="AI2277" i="2"/>
  <c r="AJ2277" i="2" s="1"/>
  <c r="AK2277" i="2" s="1"/>
  <c r="AI2412" i="2"/>
  <c r="AJ2412" i="2" s="1"/>
  <c r="AK2412" i="2" s="1"/>
  <c r="AI192" i="2"/>
  <c r="AJ192" i="2" s="1"/>
  <c r="AK192" i="2" s="1"/>
  <c r="AI2225" i="2"/>
  <c r="AJ2225" i="2" s="1"/>
  <c r="AK2225" i="2" s="1"/>
  <c r="AI21" i="2"/>
  <c r="AJ21" i="2" s="1"/>
  <c r="AK21" i="2" s="1"/>
  <c r="AI2302" i="2"/>
  <c r="AJ2302" i="2" s="1"/>
  <c r="AK2302" i="2" s="1"/>
  <c r="AI2214" i="2"/>
  <c r="AJ2214" i="2" s="1"/>
  <c r="AK2214" i="2" s="1"/>
  <c r="AI2102" i="2"/>
  <c r="AJ2102" i="2" s="1"/>
  <c r="AK2102" i="2" s="1"/>
  <c r="AI3687" i="2"/>
  <c r="AJ3687" i="2" s="1"/>
  <c r="AK3687" i="2" s="1"/>
  <c r="AI2428" i="2"/>
  <c r="AJ2428" i="2" s="1"/>
  <c r="AK2428" i="2" s="1"/>
  <c r="AI317" i="2"/>
  <c r="AJ317" i="2" s="1"/>
  <c r="AK317" i="2" s="1"/>
  <c r="AI2135" i="2"/>
  <c r="AJ2135" i="2" s="1"/>
  <c r="AK2135" i="2" s="1"/>
  <c r="AI2508" i="2"/>
  <c r="AJ2508" i="2" s="1"/>
  <c r="AK2508" i="2" s="1"/>
  <c r="AI2071" i="2"/>
  <c r="AJ2071" i="2" s="1"/>
  <c r="AK2071" i="2" s="1"/>
  <c r="AI85" i="2"/>
  <c r="AJ85" i="2" s="1"/>
  <c r="AK85" i="2" s="1"/>
  <c r="AI2540" i="2"/>
  <c r="AJ2540" i="2" s="1"/>
  <c r="AK2540" i="2" s="1"/>
  <c r="AI163" i="2"/>
  <c r="AJ163" i="2" s="1"/>
  <c r="AK163" i="2" s="1"/>
  <c r="AI3721" i="2"/>
  <c r="AJ3721" i="2" s="1"/>
  <c r="AK3721" i="2" s="1"/>
  <c r="AI2476" i="2"/>
  <c r="AJ2476" i="2" s="1"/>
  <c r="AK2476" i="2" s="1"/>
  <c r="AI2103" i="2"/>
  <c r="AJ2103" i="2" s="1"/>
  <c r="AK2103" i="2" s="1"/>
  <c r="AI299" i="2"/>
  <c r="AJ299" i="2" s="1"/>
  <c r="AK299" i="2" s="1"/>
  <c r="AI2104" i="2"/>
  <c r="AJ2104" i="2" s="1"/>
  <c r="AK2104" i="2" s="1"/>
  <c r="AI2340" i="2"/>
  <c r="AJ2340" i="2" s="1"/>
  <c r="AK2340" i="2" s="1"/>
  <c r="AI2494" i="2"/>
  <c r="AJ2494" i="2" s="1"/>
  <c r="AK2494" i="2" s="1"/>
  <c r="AI125" i="2"/>
  <c r="AJ125" i="2" s="1"/>
  <c r="AK125" i="2" s="1"/>
  <c r="AI2457" i="2"/>
  <c r="AJ2457" i="2" s="1"/>
  <c r="AK2457" i="2" s="1"/>
  <c r="AI2610" i="2"/>
  <c r="AJ2610" i="2" s="1"/>
  <c r="AK2610" i="2" s="1"/>
  <c r="AI3724" i="2"/>
  <c r="AJ3724" i="2" s="1"/>
  <c r="AK3724" i="2" s="1"/>
  <c r="AI205" i="2"/>
  <c r="AJ205" i="2" s="1"/>
  <c r="AK205" i="2" s="1"/>
  <c r="AI2253" i="2"/>
  <c r="AJ2253" i="2" s="1"/>
  <c r="AK2253" i="2" s="1"/>
  <c r="AI2636" i="2"/>
  <c r="AJ2636" i="2" s="1"/>
  <c r="AK2636" i="2" s="1"/>
  <c r="AI307" i="2"/>
  <c r="AJ307" i="2" s="1"/>
  <c r="AK307" i="2" s="1"/>
  <c r="AI2220" i="2"/>
  <c r="AJ2220" i="2" s="1"/>
  <c r="AK2220" i="2" s="1"/>
  <c r="AI2252" i="2"/>
  <c r="AJ2252" i="2" s="1"/>
  <c r="AK2252" i="2" s="1"/>
  <c r="AI2463" i="2"/>
  <c r="AJ2463" i="2" s="1"/>
  <c r="AK2463" i="2" s="1"/>
  <c r="AI2436" i="2"/>
  <c r="AJ2436" i="2" s="1"/>
  <c r="AK2436" i="2" s="1"/>
  <c r="AI2188" i="2"/>
  <c r="AJ2188" i="2" s="1"/>
  <c r="AK2188" i="2" s="1"/>
  <c r="AI2633" i="2"/>
  <c r="AJ2633" i="2" s="1"/>
  <c r="AK2633" i="2" s="1"/>
  <c r="AI2332" i="2"/>
  <c r="AJ2332" i="2" s="1"/>
  <c r="AK2332" i="2" s="1"/>
  <c r="AI2245" i="2"/>
  <c r="AJ2245" i="2" s="1"/>
  <c r="AK2245" i="2" s="1"/>
  <c r="AI283" i="2"/>
  <c r="AJ283" i="2" s="1"/>
  <c r="AK283" i="2" s="1"/>
  <c r="AI3700" i="2"/>
  <c r="AJ3700" i="2" s="1"/>
  <c r="AK3700" i="2" s="1"/>
  <c r="AI3719" i="2"/>
  <c r="AJ3719" i="2" s="1"/>
  <c r="AK3719" i="2" s="1"/>
  <c r="AI2255" i="2"/>
  <c r="AJ2255" i="2" s="1"/>
  <c r="AK2255" i="2" s="1"/>
  <c r="AI2181" i="2"/>
  <c r="AJ2181" i="2" s="1"/>
  <c r="AK2181" i="2" s="1"/>
  <c r="AI2070" i="2"/>
  <c r="AJ2070" i="2" s="1"/>
  <c r="AK2070" i="2" s="1"/>
  <c r="AI2080" i="2"/>
  <c r="AJ2080" i="2" s="1"/>
  <c r="AK2080" i="2" s="1"/>
  <c r="AI2148" i="2"/>
  <c r="AJ2148" i="2" s="1"/>
  <c r="AK2148" i="2" s="1"/>
  <c r="AI2293" i="2"/>
  <c r="AJ2293" i="2" s="1"/>
  <c r="AK2293" i="2" s="1"/>
  <c r="AI2316" i="2"/>
  <c r="AJ2316" i="2" s="1"/>
  <c r="AK2316" i="2" s="1"/>
  <c r="AI168" i="2"/>
  <c r="AJ168" i="2" s="1"/>
  <c r="AK168" i="2" s="1"/>
  <c r="AI2548" i="2"/>
  <c r="AJ2548" i="2" s="1"/>
  <c r="AK2548" i="2" s="1"/>
  <c r="AI2612" i="2"/>
  <c r="AJ2612" i="2" s="1"/>
  <c r="AK2612" i="2" s="1"/>
  <c r="AI200" i="2"/>
  <c r="AJ200" i="2" s="1"/>
  <c r="AK200" i="2" s="1"/>
  <c r="AI77" i="2"/>
  <c r="AJ77" i="2" s="1"/>
  <c r="AK77" i="2" s="1"/>
  <c r="AI3998" i="2"/>
  <c r="AJ3998" i="2" s="1"/>
  <c r="AK3998" i="2" s="1"/>
  <c r="AI2364" i="2"/>
  <c r="AJ2364" i="2" s="1"/>
  <c r="AK2364" i="2" s="1"/>
  <c r="AI3695" i="2"/>
  <c r="AJ3695" i="2" s="1"/>
  <c r="AK3695" i="2" s="1"/>
  <c r="AI2159" i="2"/>
  <c r="AJ2159" i="2" s="1"/>
  <c r="AK2159" i="2" s="1"/>
  <c r="AI2596" i="2"/>
  <c r="AJ2596" i="2" s="1"/>
  <c r="AK2596" i="2" s="1"/>
  <c r="AI2590" i="2"/>
  <c r="AJ2590" i="2" s="1"/>
  <c r="AK2590" i="2" s="1"/>
  <c r="AI245" i="2"/>
  <c r="AJ245" i="2" s="1"/>
  <c r="AK245" i="2" s="1"/>
  <c r="AI2401" i="2"/>
  <c r="AJ2401" i="2" s="1"/>
  <c r="AK2401" i="2" s="1"/>
  <c r="AI333" i="2"/>
  <c r="AJ333" i="2" s="1"/>
  <c r="AK333" i="2" s="1"/>
  <c r="AI3707" i="2"/>
  <c r="AJ3707" i="2" s="1"/>
  <c r="AK3707" i="2" s="1"/>
  <c r="AI2383" i="2"/>
  <c r="AJ2383" i="2" s="1"/>
  <c r="AK2383" i="2" s="1"/>
  <c r="AI3713" i="2"/>
  <c r="AJ3713" i="2" s="1"/>
  <c r="AK3713" i="2" s="1"/>
  <c r="AI2462" i="2"/>
  <c r="AJ2462" i="2" s="1"/>
  <c r="AK2462" i="2" s="1"/>
  <c r="AI2301" i="2"/>
  <c r="AJ2301" i="2" s="1"/>
  <c r="AK2301" i="2" s="1"/>
  <c r="AI2064" i="2"/>
  <c r="AJ2064" i="2" s="1"/>
  <c r="AK2064" i="2" s="1"/>
  <c r="AI2342" i="2"/>
  <c r="AJ2342" i="2" s="1"/>
  <c r="AK2342" i="2" s="1"/>
  <c r="AI211" i="2"/>
  <c r="AJ211" i="2" s="1"/>
  <c r="AK211" i="2" s="1"/>
  <c r="AI2513" i="2"/>
  <c r="AJ2513" i="2" s="1"/>
  <c r="AK2513" i="2" s="1"/>
  <c r="AI2295" i="2"/>
  <c r="AJ2295" i="2" s="1"/>
  <c r="AK2295" i="2" s="1"/>
  <c r="AI2506" i="2"/>
  <c r="AJ2506" i="2" s="1"/>
  <c r="AK2506" i="2" s="1"/>
  <c r="AI2490" i="2"/>
  <c r="AJ2490" i="2" s="1"/>
  <c r="AK2490" i="2" s="1"/>
  <c r="AI2396" i="2"/>
  <c r="AJ2396" i="2" s="1"/>
  <c r="AK2396" i="2" s="1"/>
  <c r="AI2161" i="2"/>
  <c r="AJ2161" i="2" s="1"/>
  <c r="AK2161" i="2" s="1"/>
  <c r="AI2278" i="2"/>
  <c r="AJ2278" i="2" s="1"/>
  <c r="AK2278" i="2" s="1"/>
  <c r="AI2444" i="2"/>
  <c r="AJ2444" i="2" s="1"/>
  <c r="AK2444" i="2" s="1"/>
  <c r="AI2731" i="2"/>
  <c r="AJ2731" i="2" s="1"/>
  <c r="AK2731" i="2" s="1"/>
  <c r="AI2337" i="2"/>
  <c r="AJ2337" i="2" s="1"/>
  <c r="AK2337" i="2" s="1"/>
  <c r="AI2319" i="2"/>
  <c r="AJ2319" i="2" s="1"/>
  <c r="AK2319" i="2" s="1"/>
  <c r="AI2276" i="2"/>
  <c r="AJ2276" i="2" s="1"/>
  <c r="AK2276" i="2" s="1"/>
  <c r="AI318" i="2"/>
  <c r="AJ318" i="2" s="1"/>
  <c r="AK318" i="2" s="1"/>
  <c r="AI2550" i="2"/>
  <c r="AJ2550" i="2" s="1"/>
  <c r="AK2550" i="2" s="1"/>
  <c r="AI2537" i="2"/>
  <c r="AJ2537" i="2" s="1"/>
  <c r="AK2537" i="2" s="1"/>
  <c r="AI221" i="2"/>
  <c r="AJ221" i="2" s="1"/>
  <c r="AK221" i="2" s="1"/>
  <c r="AI2484" i="2"/>
  <c r="AJ2484" i="2" s="1"/>
  <c r="AK2484" i="2" s="1"/>
  <c r="AI2514" i="2"/>
  <c r="AJ2514" i="2" s="1"/>
  <c r="AK2514" i="2" s="1"/>
  <c r="AI2609" i="2"/>
  <c r="AJ2609" i="2" s="1"/>
  <c r="AK2609" i="2" s="1"/>
  <c r="AI2207" i="2"/>
  <c r="AJ2207" i="2" s="1"/>
  <c r="AK2207" i="2" s="1"/>
  <c r="AI2377" i="2"/>
  <c r="AJ2377" i="2" s="1"/>
  <c r="AK2377" i="2" s="1"/>
  <c r="AI2172" i="2"/>
  <c r="AJ2172" i="2" s="1"/>
  <c r="AK2172" i="2" s="1"/>
  <c r="AI2538" i="2"/>
  <c r="AJ2538" i="2" s="1"/>
  <c r="AK2538" i="2" s="1"/>
  <c r="AI208" i="2"/>
  <c r="AJ208" i="2" s="1"/>
  <c r="AK208" i="2" s="1"/>
  <c r="AI2175" i="2"/>
  <c r="AJ2175" i="2" s="1"/>
  <c r="AK2175" i="2" s="1"/>
  <c r="AI2310" i="2"/>
  <c r="AJ2310" i="2" s="1"/>
  <c r="AK2310" i="2" s="1"/>
  <c r="AI2545" i="2"/>
  <c r="AJ2545" i="2" s="1"/>
  <c r="AK2545" i="2" s="1"/>
  <c r="AI2176" i="2"/>
  <c r="AJ2176" i="2" s="1"/>
  <c r="AK2176" i="2" s="1"/>
  <c r="AI264" i="2"/>
  <c r="AJ264" i="2" s="1"/>
  <c r="AK264" i="2" s="1"/>
  <c r="AI2318" i="2"/>
  <c r="AJ2318" i="2" s="1"/>
  <c r="AK2318" i="2" s="1"/>
  <c r="AI2343" i="2"/>
  <c r="AJ2343" i="2" s="1"/>
  <c r="AK2343" i="2" s="1"/>
  <c r="AI2273" i="2"/>
  <c r="AJ2273" i="2" s="1"/>
  <c r="AK2273" i="2" s="1"/>
  <c r="AI3716" i="2"/>
  <c r="AJ3716" i="2" s="1"/>
  <c r="AK3716" i="2" s="1"/>
  <c r="AI2236" i="2"/>
  <c r="AJ2236" i="2" s="1"/>
  <c r="AK2236" i="2" s="1"/>
  <c r="AI2088" i="2"/>
  <c r="AJ2088" i="2" s="1"/>
  <c r="AK2088" i="2" s="1"/>
  <c r="AI152" i="2"/>
  <c r="AJ152" i="2" s="1"/>
  <c r="AK152" i="2" s="1"/>
  <c r="AI151" i="2"/>
  <c r="AJ151" i="2" s="1"/>
  <c r="AK151" i="2" s="1"/>
  <c r="AI2279" i="2"/>
  <c r="AJ2279" i="2" s="1"/>
  <c r="AK2279" i="2" s="1"/>
  <c r="AI2285" i="2"/>
  <c r="AJ2285" i="2" s="1"/>
  <c r="AK2285" i="2" s="1"/>
  <c r="AI2631" i="2"/>
  <c r="AJ2631" i="2" s="1"/>
  <c r="AK2631" i="2" s="1"/>
  <c r="AI2051" i="2"/>
  <c r="AJ2051" i="2" s="1"/>
  <c r="AK2051" i="2" s="1"/>
  <c r="AI2216" i="2"/>
  <c r="AJ2216" i="2" s="1"/>
  <c r="AK2216" i="2" s="1"/>
  <c r="AI2554" i="2"/>
  <c r="AJ2554" i="2" s="1"/>
  <c r="AK2554" i="2" s="1"/>
  <c r="AI2566" i="2"/>
  <c r="AJ2566" i="2" s="1"/>
  <c r="AK2566" i="2" s="1"/>
  <c r="AI2739" i="2"/>
  <c r="AJ2739" i="2" s="1"/>
  <c r="AK2739" i="2" s="1"/>
  <c r="AI2306" i="2"/>
  <c r="AJ2306" i="2" s="1"/>
  <c r="AK2306" i="2" s="1"/>
  <c r="AI2314" i="2"/>
  <c r="AJ2314" i="2" s="1"/>
  <c r="AK2314" i="2" s="1"/>
  <c r="AI2522" i="2"/>
  <c r="AJ2522" i="2" s="1"/>
  <c r="AK2522" i="2" s="1"/>
  <c r="AI2209" i="2"/>
  <c r="AJ2209" i="2" s="1"/>
  <c r="AK2209" i="2" s="1"/>
  <c r="AI31" i="2"/>
  <c r="AJ31" i="2" s="1"/>
  <c r="AK31" i="2" s="1"/>
  <c r="AI2192" i="2"/>
  <c r="AJ2192" i="2" s="1"/>
  <c r="AK2192" i="2" s="1"/>
  <c r="AI2598" i="2"/>
  <c r="AJ2598" i="2" s="1"/>
  <c r="AK2598" i="2" s="1"/>
  <c r="AI2056" i="2"/>
  <c r="AJ2056" i="2" s="1"/>
  <c r="AK2056" i="2" s="1"/>
  <c r="AI37" i="2"/>
  <c r="AJ37" i="2" s="1"/>
  <c r="AK37" i="2" s="1"/>
  <c r="AI2376" i="2"/>
  <c r="AJ2376" i="2" s="1"/>
  <c r="AK2376" i="2" s="1"/>
  <c r="AI39" i="2"/>
  <c r="AJ39" i="2" s="1"/>
  <c r="AK39" i="2" s="1"/>
  <c r="AI2558" i="2"/>
  <c r="AJ2558" i="2" s="1"/>
  <c r="AK2558" i="2" s="1"/>
  <c r="AI71" i="2"/>
  <c r="AJ71" i="2" s="1"/>
  <c r="AK71" i="2" s="1"/>
  <c r="AI3703" i="2"/>
  <c r="AJ3703" i="2" s="1"/>
  <c r="AK3703" i="2" s="1"/>
  <c r="AI2586" i="2"/>
  <c r="AJ2586" i="2" s="1"/>
  <c r="AK2586" i="2" s="1"/>
  <c r="AI88" i="2"/>
  <c r="AJ88" i="2" s="1"/>
  <c r="AK88" i="2" s="1"/>
  <c r="AI319" i="2"/>
  <c r="AJ319" i="2" s="1"/>
  <c r="AK319" i="2" s="1"/>
  <c r="AI2297" i="2"/>
  <c r="AJ2297" i="2" s="1"/>
  <c r="AK2297" i="2" s="1"/>
  <c r="AI3708" i="2"/>
  <c r="AJ3708" i="2" s="1"/>
  <c r="AK3708" i="2" s="1"/>
  <c r="AI23" i="2"/>
  <c r="AJ23" i="2" s="1"/>
  <c r="AK23" i="2" s="1"/>
  <c r="AI165" i="2"/>
  <c r="AJ165" i="2" s="1"/>
  <c r="AK165" i="2" s="1"/>
  <c r="AI93" i="2"/>
  <c r="AJ93" i="2" s="1"/>
  <c r="AK93" i="2" s="1"/>
  <c r="AI2632" i="2"/>
  <c r="AJ2632" i="2" s="1"/>
  <c r="AK2632" i="2" s="1"/>
  <c r="AI214" i="2"/>
  <c r="AJ214" i="2" s="1"/>
  <c r="AK214" i="2" s="1"/>
  <c r="AI191" i="2"/>
  <c r="AJ191" i="2" s="1"/>
  <c r="AK191" i="2" s="1"/>
  <c r="AI2391" i="2"/>
  <c r="AJ2391" i="2" s="1"/>
  <c r="AK2391" i="2" s="1"/>
  <c r="AI117" i="2"/>
  <c r="AJ117" i="2" s="1"/>
  <c r="AK117" i="2" s="1"/>
  <c r="AI2246" i="2"/>
  <c r="AJ2246" i="2" s="1"/>
  <c r="AK2246" i="2" s="1"/>
  <c r="AI2481" i="2"/>
  <c r="AJ2481" i="2" s="1"/>
  <c r="AK2481" i="2" s="1"/>
  <c r="AI176" i="2"/>
  <c r="AJ176" i="2" s="1"/>
  <c r="AK176" i="2" s="1"/>
  <c r="AI69" i="2"/>
  <c r="AJ69" i="2" s="1"/>
  <c r="AK69" i="2" s="1"/>
  <c r="AI2221" i="2"/>
  <c r="AJ2221" i="2" s="1"/>
  <c r="AK2221" i="2" s="1"/>
  <c r="AI2177" i="2"/>
  <c r="AJ2177" i="2" s="1"/>
  <c r="AK2177" i="2" s="1"/>
  <c r="AI127" i="2"/>
  <c r="AJ127" i="2" s="1"/>
  <c r="AK127" i="2" s="1"/>
  <c r="AI2108" i="2"/>
  <c r="AJ2108" i="2" s="1"/>
  <c r="AK2108" i="2" s="1"/>
  <c r="AI2530" i="2"/>
  <c r="AJ2530" i="2" s="1"/>
  <c r="AK2530" i="2" s="1"/>
  <c r="AI2594" i="2"/>
  <c r="AJ2594" i="2" s="1"/>
  <c r="AK2594" i="2" s="1"/>
  <c r="AI2063" i="2"/>
  <c r="AJ2063" i="2" s="1"/>
  <c r="AK2063" i="2" s="1"/>
  <c r="AI3736" i="2"/>
  <c r="AJ3736" i="2" s="1"/>
  <c r="AK3736" i="2" s="1"/>
  <c r="AI2553" i="2"/>
  <c r="AJ2553" i="2" s="1"/>
  <c r="AK2553" i="2" s="1"/>
  <c r="AI2151" i="2"/>
  <c r="AJ2151" i="2" s="1"/>
  <c r="AK2151" i="2" s="1"/>
  <c r="AI2309" i="2"/>
  <c r="AJ2309" i="2" s="1"/>
  <c r="AK2309" i="2" s="1"/>
  <c r="AI2288" i="2"/>
  <c r="AJ2288" i="2" s="1"/>
  <c r="AK2288" i="2" s="1"/>
  <c r="AI2578" i="2"/>
  <c r="AJ2578" i="2" s="1"/>
  <c r="AK2578" i="2" s="1"/>
  <c r="AI286" i="2"/>
  <c r="AJ286" i="2" s="1"/>
  <c r="AK286" i="2" s="1"/>
  <c r="AI2263" i="2"/>
  <c r="AJ2263" i="2" s="1"/>
  <c r="AK2263" i="2" s="1"/>
  <c r="AI216" i="2"/>
  <c r="AJ216" i="2" s="1"/>
  <c r="AK216" i="2" s="1"/>
  <c r="AI2254" i="2"/>
  <c r="AJ2254" i="2" s="1"/>
  <c r="AK2254" i="2" s="1"/>
  <c r="AI215" i="2"/>
  <c r="AJ215" i="2" s="1"/>
  <c r="AK215" i="2" s="1"/>
  <c r="AI2128" i="2"/>
  <c r="AJ2128" i="2" s="1"/>
  <c r="AK2128" i="2" s="1"/>
  <c r="AI261" i="2"/>
  <c r="AJ261" i="2" s="1"/>
  <c r="AK261" i="2" s="1"/>
  <c r="AI2438" i="2"/>
  <c r="AJ2438" i="2" s="1"/>
  <c r="AK2438" i="2" s="1"/>
  <c r="AI2152" i="2"/>
  <c r="AJ2152" i="2" s="1"/>
  <c r="AK2152" i="2" s="1"/>
  <c r="AI2354" i="2"/>
  <c r="AJ2354" i="2" s="1"/>
  <c r="AK2354" i="2" s="1"/>
  <c r="AI2274" i="2"/>
  <c r="AJ2274" i="2" s="1"/>
  <c r="AK2274" i="2" s="1"/>
  <c r="AI2119" i="2"/>
  <c r="AJ2119" i="2" s="1"/>
  <c r="AK2119" i="2" s="1"/>
  <c r="AI2385" i="2"/>
  <c r="AJ2385" i="2" s="1"/>
  <c r="AK2385" i="2" s="1"/>
  <c r="AI198" i="2"/>
  <c r="AJ198" i="2" s="1"/>
  <c r="AK198" i="2" s="1"/>
  <c r="AI2160" i="2"/>
  <c r="AJ2160" i="2" s="1"/>
  <c r="AK2160" i="2" s="1"/>
  <c r="AI2270" i="2"/>
  <c r="AJ2270" i="2" s="1"/>
  <c r="AK2270" i="2" s="1"/>
  <c r="AI2289" i="2"/>
  <c r="AJ2289" i="2" s="1"/>
  <c r="AK2289" i="2" s="1"/>
  <c r="AI2449" i="2"/>
  <c r="AJ2449" i="2" s="1"/>
  <c r="AK2449" i="2" s="1"/>
  <c r="AI2489" i="2"/>
  <c r="AJ2489" i="2" s="1"/>
  <c r="AK2489" i="2" s="1"/>
  <c r="AI2271" i="2"/>
  <c r="AJ2271" i="2" s="1"/>
  <c r="AK2271" i="2" s="1"/>
  <c r="AI2551" i="2"/>
  <c r="AJ2551" i="2" s="1"/>
  <c r="AK2551" i="2" s="1"/>
  <c r="AI3726" i="2"/>
  <c r="AJ3726" i="2" s="1"/>
  <c r="AK3726" i="2" s="1"/>
  <c r="AI2208" i="2"/>
  <c r="AJ2208" i="2" s="1"/>
  <c r="AK2208" i="2" s="1"/>
  <c r="AI2185" i="2"/>
  <c r="AJ2185" i="2" s="1"/>
  <c r="AK2185" i="2" s="1"/>
  <c r="AI326" i="2"/>
  <c r="AJ326" i="2" s="1"/>
  <c r="AK326" i="2" s="1"/>
  <c r="AI2324" i="2"/>
  <c r="AJ2324" i="2" s="1"/>
  <c r="AK2324" i="2" s="1"/>
  <c r="AI80" i="2"/>
  <c r="AJ80" i="2" s="1"/>
  <c r="AK80" i="2" s="1"/>
  <c r="AI2290" i="2"/>
  <c r="AJ2290" i="2" s="1"/>
  <c r="AK2290" i="2" s="1"/>
  <c r="AI2096" i="2"/>
  <c r="AJ2096" i="2" s="1"/>
  <c r="AK2096" i="2" s="1"/>
  <c r="AI272" i="2"/>
  <c r="AJ272" i="2" s="1"/>
  <c r="AK272" i="2" s="1"/>
  <c r="AI2317" i="2"/>
  <c r="AJ2317" i="2" s="1"/>
  <c r="AK2317" i="2" s="1"/>
  <c r="AI309" i="2"/>
  <c r="AJ309" i="2" s="1"/>
  <c r="AK309" i="2" s="1"/>
  <c r="AI229" i="2"/>
  <c r="AJ229" i="2" s="1"/>
  <c r="AK229" i="2" s="1"/>
  <c r="AI262" i="2"/>
  <c r="AJ262" i="2" s="1"/>
  <c r="AK262" i="2" s="1"/>
  <c r="AI2217" i="2"/>
  <c r="AJ2217" i="2" s="1"/>
  <c r="AK2217" i="2" s="1"/>
  <c r="AI2585" i="2"/>
  <c r="AJ2585" i="2" s="1"/>
  <c r="AK2585" i="2" s="1"/>
  <c r="AI120" i="2"/>
  <c r="AJ120" i="2" s="1"/>
  <c r="AK120" i="2" s="1"/>
  <c r="AI2726" i="2"/>
  <c r="AJ2726" i="2" s="1"/>
  <c r="AK2726" i="2" s="1"/>
  <c r="AI2232" i="2"/>
  <c r="AJ2232" i="2" s="1"/>
  <c r="AK2232" i="2" s="1"/>
  <c r="AI142" i="2"/>
  <c r="AJ142" i="2" s="1"/>
  <c r="AK142" i="2" s="1"/>
  <c r="AI260" i="2"/>
  <c r="AJ260" i="2" s="1"/>
  <c r="AK260" i="2" s="1"/>
  <c r="AI2153" i="2"/>
  <c r="AJ2153" i="2" s="1"/>
  <c r="AK2153" i="2" s="1"/>
  <c r="AI2498" i="2"/>
  <c r="AJ2498" i="2" s="1"/>
  <c r="AK2498" i="2" s="1"/>
  <c r="AI2205" i="2"/>
  <c r="AJ2205" i="2" s="1"/>
  <c r="AK2205" i="2" s="1"/>
  <c r="AI112" i="2"/>
  <c r="AJ112" i="2" s="1"/>
  <c r="AK112" i="2" s="1"/>
  <c r="AI2392" i="2"/>
  <c r="AJ2392" i="2" s="1"/>
  <c r="AK2392" i="2" s="1"/>
  <c r="AI2732" i="2"/>
  <c r="AJ2732" i="2" s="1"/>
  <c r="AK2732" i="2" s="1"/>
  <c r="AI2519" i="2"/>
  <c r="AJ2519" i="2" s="1"/>
  <c r="AK2519" i="2" s="1"/>
  <c r="AI3694" i="2"/>
  <c r="AJ3694" i="2" s="1"/>
  <c r="AK3694" i="2" s="1"/>
  <c r="AI2196" i="2"/>
  <c r="AJ2196" i="2" s="1"/>
  <c r="AK2196" i="2" s="1"/>
  <c r="AI2345" i="2"/>
  <c r="AJ2345" i="2" s="1"/>
  <c r="AK2345" i="2" s="1"/>
  <c r="AI2282" i="2"/>
  <c r="AJ2282" i="2" s="1"/>
  <c r="AK2282" i="2" s="1"/>
  <c r="AI119" i="2"/>
  <c r="AJ119" i="2" s="1"/>
  <c r="AK119" i="2" s="1"/>
  <c r="AI2567" i="2"/>
  <c r="AJ2567" i="2" s="1"/>
  <c r="AK2567" i="2" s="1"/>
  <c r="AI2592" i="2"/>
  <c r="AJ2592" i="2" s="1"/>
  <c r="AK2592" i="2" s="1"/>
  <c r="AI2335" i="2"/>
  <c r="AJ2335" i="2" s="1"/>
  <c r="AK2335" i="2" s="1"/>
  <c r="AI2291" i="2"/>
  <c r="AJ2291" i="2" s="1"/>
  <c r="AK2291" i="2" s="1"/>
  <c r="AI2374" i="2"/>
  <c r="AJ2374" i="2" s="1"/>
  <c r="AK2374" i="2" s="1"/>
  <c r="AI2369" i="2"/>
  <c r="AJ2369" i="2" s="1"/>
  <c r="AK2369" i="2" s="1"/>
  <c r="AI230" i="2"/>
  <c r="AJ230" i="2" s="1"/>
  <c r="AK230" i="2" s="1"/>
  <c r="AI2528" i="2"/>
  <c r="AJ2528" i="2" s="1"/>
  <c r="AK2528" i="2" s="1"/>
  <c r="AI2346" i="2"/>
  <c r="AJ2346" i="2" s="1"/>
  <c r="AK2346" i="2" s="1"/>
  <c r="AI67" i="2"/>
  <c r="AJ67" i="2" s="1"/>
  <c r="AK67" i="2" s="1"/>
  <c r="AI2375" i="2"/>
  <c r="AJ2375" i="2" s="1"/>
  <c r="AK2375" i="2" s="1"/>
  <c r="AI323" i="2"/>
  <c r="AJ323" i="2" s="1"/>
  <c r="AK323" i="2" s="1"/>
  <c r="AI2077" i="2"/>
  <c r="AJ2077" i="2" s="1"/>
  <c r="AK2077" i="2" s="1"/>
  <c r="AI43" i="2"/>
  <c r="AJ43" i="2" s="1"/>
  <c r="AK43" i="2" s="1"/>
  <c r="AI59" i="2"/>
  <c r="AJ59" i="2" s="1"/>
  <c r="AK59" i="2" s="1"/>
  <c r="AI2078" i="2"/>
  <c r="AJ2078" i="2" s="1"/>
  <c r="AK2078" i="2" s="1"/>
  <c r="AI167" i="2"/>
  <c r="AJ167" i="2" s="1"/>
  <c r="AK167" i="2" s="1"/>
  <c r="AI123" i="2"/>
  <c r="AJ123" i="2" s="1"/>
  <c r="AK123" i="2" s="1"/>
  <c r="AI238" i="2"/>
  <c r="AJ238" i="2" s="1"/>
  <c r="AK238" i="2" s="1"/>
  <c r="AI19" i="2"/>
  <c r="AJ19" i="2" s="1"/>
  <c r="AK19" i="2" s="1"/>
  <c r="AI2094" i="2"/>
  <c r="AJ2094" i="2" s="1"/>
  <c r="AK2094" i="2" s="1"/>
  <c r="AI118" i="2"/>
  <c r="AJ118" i="2" s="1"/>
  <c r="AK118" i="2" s="1"/>
  <c r="AL11" i="2"/>
  <c r="AI2189" i="2"/>
  <c r="AJ2189" i="2" s="1"/>
  <c r="AK2189" i="2" s="1"/>
  <c r="AI328" i="2"/>
  <c r="AJ328" i="2" s="1"/>
  <c r="AK328" i="2" s="1"/>
  <c r="AI2479" i="2"/>
  <c r="AJ2479" i="2" s="1"/>
  <c r="AK2479" i="2" s="1"/>
  <c r="AI2583" i="2"/>
  <c r="AJ2583" i="2" s="1"/>
  <c r="AK2583" i="2" s="1"/>
  <c r="AI2227" i="2"/>
  <c r="AJ2227" i="2" s="1"/>
  <c r="AK2227" i="2" s="1"/>
  <c r="AI2532" i="2"/>
  <c r="AJ2532" i="2" s="1"/>
  <c r="AK2532" i="2" s="1"/>
  <c r="AI334" i="2"/>
  <c r="AJ334" i="2" s="1"/>
  <c r="AK334" i="2" s="1"/>
  <c r="AI2307" i="2"/>
  <c r="AJ2307" i="2" s="1"/>
  <c r="AK2307" i="2" s="1"/>
  <c r="AI254" i="2"/>
  <c r="AJ254" i="2" s="1"/>
  <c r="AK254" i="2" s="1"/>
  <c r="AI110" i="2"/>
  <c r="AJ110" i="2" s="1"/>
  <c r="AK110" i="2" s="1"/>
  <c r="AI2504" i="2"/>
  <c r="AJ2504" i="2" s="1"/>
  <c r="AK2504" i="2" s="1"/>
  <c r="AI2344" i="2"/>
  <c r="AJ2344" i="2" s="1"/>
  <c r="AK2344" i="2" s="1"/>
  <c r="AI2206" i="2"/>
  <c r="AJ2206" i="2" s="1"/>
  <c r="AK2206" i="2" s="1"/>
  <c r="AI243" i="2"/>
  <c r="AJ243" i="2" s="1"/>
  <c r="AK243" i="2" s="1"/>
  <c r="AI139" i="2"/>
  <c r="AJ139" i="2" s="1"/>
  <c r="AK139" i="2" s="1"/>
  <c r="AI2431" i="2"/>
  <c r="AJ2431" i="2" s="1"/>
  <c r="AK2431" i="2" s="1"/>
  <c r="AI2639" i="2"/>
  <c r="AJ2639" i="2" s="1"/>
  <c r="AK2639" i="2" s="1"/>
  <c r="AI2600" i="2"/>
  <c r="AJ2600" i="2" s="1"/>
  <c r="AK2600" i="2" s="1"/>
  <c r="AI227" i="2"/>
  <c r="AJ227" i="2" s="1"/>
  <c r="AK227" i="2" s="1"/>
  <c r="AI26" i="2"/>
  <c r="AJ26" i="2" s="1"/>
  <c r="AK26" i="2" s="1"/>
  <c r="AI2360" i="2"/>
  <c r="AJ2360" i="2" s="1"/>
  <c r="AK2360" i="2" s="1"/>
  <c r="AI250" i="2"/>
  <c r="AJ250" i="2" s="1"/>
  <c r="AK250" i="2" s="1"/>
  <c r="AI2086" i="2"/>
  <c r="AJ2086" i="2" s="1"/>
  <c r="AK2086" i="2" s="1"/>
  <c r="AI46" i="2"/>
  <c r="AJ46" i="2" s="1"/>
  <c r="AK46" i="2" s="1"/>
  <c r="AI2496" i="2"/>
  <c r="AJ2496" i="2" s="1"/>
  <c r="AK2496" i="2" s="1"/>
  <c r="AI130" i="2"/>
  <c r="AJ130" i="2" s="1"/>
  <c r="AK130" i="2" s="1"/>
  <c r="AI2198" i="2"/>
  <c r="AJ2198" i="2" s="1"/>
  <c r="AK2198" i="2" s="1"/>
  <c r="AI2415" i="2"/>
  <c r="AJ2415" i="2" s="1"/>
  <c r="AK2415" i="2" s="1"/>
  <c r="AI2560" i="2"/>
  <c r="AJ2560" i="2" s="1"/>
  <c r="AK2560" i="2" s="1"/>
  <c r="AI2588" i="2"/>
  <c r="AJ2588" i="2" s="1"/>
  <c r="AK2588" i="2" s="1"/>
  <c r="AI147" i="2"/>
  <c r="AJ147" i="2" s="1"/>
  <c r="AK147" i="2" s="1"/>
  <c r="AI235" i="2"/>
  <c r="AJ235" i="2" s="1"/>
  <c r="AK235" i="2" s="1"/>
  <c r="AI2387" i="2"/>
  <c r="AJ2387" i="2" s="1"/>
  <c r="AK2387" i="2" s="1"/>
  <c r="AI2137" i="2"/>
  <c r="AJ2137" i="2" s="1"/>
  <c r="AK2137" i="2" s="1"/>
  <c r="AI2327" i="2"/>
  <c r="AJ2327" i="2" s="1"/>
  <c r="AK2327" i="2" s="1"/>
  <c r="AI2134" i="2"/>
  <c r="AJ2134" i="2" s="1"/>
  <c r="AK2134" i="2" s="1"/>
  <c r="AI3728" i="2"/>
  <c r="AJ3728" i="2" s="1"/>
  <c r="AK3728" i="2" s="1"/>
  <c r="AI2126" i="2"/>
  <c r="AJ2126" i="2" s="1"/>
  <c r="AK2126" i="2" s="1"/>
  <c r="AI3996" i="2"/>
  <c r="AJ3996" i="2" s="1"/>
  <c r="AK3996" i="2" s="1"/>
  <c r="AI170" i="2"/>
  <c r="AJ170" i="2" s="1"/>
  <c r="AK170" i="2" s="1"/>
  <c r="AI2406" i="2"/>
  <c r="AJ2406" i="2" s="1"/>
  <c r="AK2406" i="2" s="1"/>
  <c r="AI2576" i="2"/>
  <c r="AJ2576" i="2" s="1"/>
  <c r="AK2576" i="2" s="1"/>
  <c r="AI2339" i="2"/>
  <c r="AJ2339" i="2" s="1"/>
  <c r="AK2339" i="2" s="1"/>
  <c r="AI2536" i="2"/>
  <c r="AJ2536" i="2" s="1"/>
  <c r="AK2536" i="2" s="1"/>
  <c r="AI2067" i="2"/>
  <c r="AJ2067" i="2" s="1"/>
  <c r="AK2067" i="2" s="1"/>
  <c r="AI2604" i="2"/>
  <c r="AJ2604" i="2" s="1"/>
  <c r="AK2604" i="2" s="1"/>
  <c r="AI2543" i="2"/>
  <c r="AJ2543" i="2" s="1"/>
  <c r="AK2543" i="2" s="1"/>
  <c r="AI210" i="2"/>
  <c r="AJ210" i="2" s="1"/>
  <c r="AK210" i="2" s="1"/>
  <c r="AI2247" i="2"/>
  <c r="AJ2247" i="2" s="1"/>
  <c r="AK2247" i="2" s="1"/>
  <c r="AI99" i="2"/>
  <c r="AJ99" i="2" s="1"/>
  <c r="AK99" i="2" s="1"/>
  <c r="AI2081" i="2"/>
  <c r="AJ2081" i="2" s="1"/>
  <c r="AK2081" i="2" s="1"/>
  <c r="AI2351" i="2"/>
  <c r="AJ2351" i="2" s="1"/>
  <c r="AK2351" i="2" s="1"/>
  <c r="AI2304" i="2"/>
  <c r="AJ2304" i="2" s="1"/>
  <c r="AK2304" i="2" s="1"/>
  <c r="AI2620" i="2"/>
  <c r="AJ2620" i="2" s="1"/>
  <c r="AK2620" i="2" s="1"/>
  <c r="AI2173" i="2"/>
  <c r="AJ2173" i="2" s="1"/>
  <c r="AK2173" i="2" s="1"/>
  <c r="AI2624" i="2"/>
  <c r="AJ2624" i="2" s="1"/>
  <c r="AK2624" i="2" s="1"/>
  <c r="AI2584" i="2"/>
  <c r="AJ2584" i="2" s="1"/>
  <c r="AK2584" i="2" s="1"/>
  <c r="AI2166" i="2"/>
  <c r="AJ2166" i="2" s="1"/>
  <c r="AK2166" i="2" s="1"/>
  <c r="AI2334" i="2"/>
  <c r="AJ2334" i="2" s="1"/>
  <c r="AK2334" i="2" s="1"/>
  <c r="AI30" i="2"/>
  <c r="AJ30" i="2" s="1"/>
  <c r="AK30" i="2" s="1"/>
  <c r="AI2416" i="2"/>
  <c r="AJ2416" i="2" s="1"/>
  <c r="AK2416" i="2" s="1"/>
  <c r="AI2512" i="2"/>
  <c r="AJ2512" i="2" s="1"/>
  <c r="AK2512" i="2" s="1"/>
  <c r="AI2399" i="2"/>
  <c r="AJ2399" i="2" s="1"/>
  <c r="AK2399" i="2" s="1"/>
  <c r="AI2448" i="2"/>
  <c r="AJ2448" i="2" s="1"/>
  <c r="AK2448" i="2" s="1"/>
  <c r="AI2142" i="2"/>
  <c r="AJ2142" i="2" s="1"/>
  <c r="AK2142" i="2" s="1"/>
  <c r="AI115" i="2"/>
  <c r="AJ115" i="2" s="1"/>
  <c r="AK115" i="2" s="1"/>
  <c r="AI202" i="2"/>
  <c r="AJ202" i="2" s="1"/>
  <c r="AK202" i="2" s="1"/>
  <c r="AI2195" i="2"/>
  <c r="AJ2195" i="2" s="1"/>
  <c r="AK2195" i="2" s="1"/>
  <c r="AI2059" i="2"/>
  <c r="AJ2059" i="2" s="1"/>
  <c r="AK2059" i="2" s="1"/>
  <c r="AI2616" i="2"/>
  <c r="AJ2616" i="2" s="1"/>
  <c r="AK2616" i="2" s="1"/>
  <c r="AI2608" i="2"/>
  <c r="AJ2608" i="2" s="1"/>
  <c r="AK2608" i="2" s="1"/>
  <c r="AI2110" i="2"/>
  <c r="AJ2110" i="2" s="1"/>
  <c r="AK2110" i="2" s="1"/>
  <c r="AL15" i="2"/>
  <c r="AI2215" i="2"/>
  <c r="AJ2215" i="2" s="1"/>
  <c r="AK2215" i="2" s="1"/>
  <c r="AI2568" i="2"/>
  <c r="AJ2568" i="2" s="1"/>
  <c r="AK2568" i="2" s="1"/>
  <c r="AI107" i="2"/>
  <c r="AJ107" i="2" s="1"/>
  <c r="AK107" i="2" s="1"/>
  <c r="AI267" i="2"/>
  <c r="AJ267" i="2" s="1"/>
  <c r="AK267" i="2" s="1"/>
  <c r="AI146" i="2"/>
  <c r="AJ146" i="2" s="1"/>
  <c r="AK146" i="2" s="1"/>
  <c r="AI2141" i="2"/>
  <c r="AJ2141" i="2" s="1"/>
  <c r="AK2141" i="2" s="1"/>
  <c r="AI83" i="2"/>
  <c r="AJ83" i="2" s="1"/>
  <c r="AK83" i="2" s="1"/>
  <c r="AI2158" i="2"/>
  <c r="AJ2158" i="2" s="1"/>
  <c r="AK2158" i="2" s="1"/>
  <c r="AI75" i="2"/>
  <c r="AJ75" i="2" s="1"/>
  <c r="AK75" i="2" s="1"/>
  <c r="AI219" i="2"/>
  <c r="AJ219" i="2" s="1"/>
  <c r="AK219" i="2" s="1"/>
  <c r="AI27" i="2"/>
  <c r="AJ27" i="2" s="1"/>
  <c r="AK27" i="2" s="1"/>
  <c r="AI51" i="2"/>
  <c r="AJ51" i="2" s="1"/>
  <c r="AK51" i="2" s="1"/>
  <c r="AI3714" i="2"/>
  <c r="AJ3714" i="2" s="1"/>
  <c r="AK3714" i="2" s="1"/>
  <c r="AI2587" i="2"/>
  <c r="AJ2587" i="2" s="1"/>
  <c r="AK2587" i="2" s="1"/>
  <c r="AI2062" i="2"/>
  <c r="AJ2062" i="2" s="1"/>
  <c r="AK2062" i="2" s="1"/>
  <c r="AI218" i="2"/>
  <c r="AJ218" i="2" s="1"/>
  <c r="AK218" i="2" s="1"/>
  <c r="AI3696" i="2"/>
  <c r="AJ3696" i="2" s="1"/>
  <c r="AK3696" i="2" s="1"/>
  <c r="AI150" i="2"/>
  <c r="AJ150" i="2" s="1"/>
  <c r="AK150" i="2" s="1"/>
  <c r="AI2527" i="2"/>
  <c r="AJ2527" i="2" s="1"/>
  <c r="AK2527" i="2" s="1"/>
  <c r="AI138" i="2"/>
  <c r="AJ138" i="2" s="1"/>
  <c r="AK138" i="2" s="1"/>
  <c r="AI2407" i="2"/>
  <c r="AJ2407" i="2" s="1"/>
  <c r="AK2407" i="2" s="1"/>
  <c r="AI2408" i="2"/>
  <c r="AJ2408" i="2" s="1"/>
  <c r="AK2408" i="2" s="1"/>
  <c r="AI2171" i="2"/>
  <c r="AJ2171" i="2" s="1"/>
  <c r="AK2171" i="2" s="1"/>
  <c r="AI206" i="2"/>
  <c r="AJ206" i="2" s="1"/>
  <c r="AK206" i="2" s="1"/>
  <c r="AI2400" i="2"/>
  <c r="AJ2400" i="2" s="1"/>
  <c r="AK2400" i="2" s="1"/>
  <c r="AI131" i="2"/>
  <c r="AJ131" i="2" s="1"/>
  <c r="AK131" i="2" s="1"/>
  <c r="AI2556" i="2"/>
  <c r="AJ2556" i="2" s="1"/>
  <c r="AK2556" i="2" s="1"/>
  <c r="AI91" i="2"/>
  <c r="AJ91" i="2" s="1"/>
  <c r="AK91" i="2" s="1"/>
  <c r="AI195" i="2"/>
  <c r="AJ195" i="2" s="1"/>
  <c r="AK195" i="2" s="1"/>
  <c r="AI2075" i="2"/>
  <c r="AJ2075" i="2" s="1"/>
  <c r="AK2075" i="2" s="1"/>
  <c r="AI2182" i="2"/>
  <c r="AJ2182" i="2" s="1"/>
  <c r="AK2182" i="2" s="1"/>
  <c r="AI2607" i="2"/>
  <c r="AJ2607" i="2" s="1"/>
  <c r="AK2607" i="2" s="1"/>
  <c r="AI2555" i="2"/>
  <c r="AJ2555" i="2" s="1"/>
  <c r="AK2555" i="2" s="1"/>
  <c r="AI2350" i="2"/>
  <c r="AJ2350" i="2" s="1"/>
  <c r="AK2350" i="2" s="1"/>
  <c r="AI2487" i="2"/>
  <c r="AJ2487" i="2" s="1"/>
  <c r="AK2487" i="2" s="1"/>
  <c r="AI2472" i="2"/>
  <c r="AJ2472" i="2" s="1"/>
  <c r="AK2472" i="2" s="1"/>
  <c r="AI2740" i="2"/>
  <c r="AJ2740" i="2" s="1"/>
  <c r="AK2740" i="2" s="1"/>
  <c r="AI2471" i="2"/>
  <c r="AJ2471" i="2" s="1"/>
  <c r="AK2471" i="2" s="1"/>
  <c r="AI2403" i="2"/>
  <c r="AJ2403" i="2" s="1"/>
  <c r="AK2403" i="2" s="1"/>
  <c r="AI174" i="2"/>
  <c r="AJ174" i="2" s="1"/>
  <c r="AK174" i="2" s="1"/>
  <c r="AI2359" i="2"/>
  <c r="AJ2359" i="2" s="1"/>
  <c r="AK2359" i="2" s="1"/>
  <c r="AI2575" i="2"/>
  <c r="AJ2575" i="2" s="1"/>
  <c r="AK2575" i="2" s="1"/>
  <c r="AI74" i="2"/>
  <c r="AJ74" i="2" s="1"/>
  <c r="AK74" i="2" s="1"/>
  <c r="AI2139" i="2"/>
  <c r="AJ2139" i="2" s="1"/>
  <c r="AK2139" i="2" s="1"/>
  <c r="AI2724" i="2"/>
  <c r="AJ2724" i="2" s="1"/>
  <c r="AK2724" i="2" s="1"/>
  <c r="AI102" i="2"/>
  <c r="AJ102" i="2" s="1"/>
  <c r="AK102" i="2" s="1"/>
  <c r="AI2564" i="2"/>
  <c r="AJ2564" i="2" s="1"/>
  <c r="AK2564" i="2" s="1"/>
  <c r="AI266" i="2"/>
  <c r="AJ266" i="2" s="1"/>
  <c r="AK266" i="2" s="1"/>
  <c r="AI3709" i="2"/>
  <c r="AJ3709" i="2" s="1"/>
  <c r="AK3709" i="2" s="1"/>
  <c r="AI35" i="2"/>
  <c r="AJ35" i="2" s="1"/>
  <c r="AK35" i="2" s="1"/>
  <c r="AI2552" i="2"/>
  <c r="AJ2552" i="2" s="1"/>
  <c r="AK2552" i="2" s="1"/>
  <c r="AI2287" i="2"/>
  <c r="AJ2287" i="2" s="1"/>
  <c r="AK2287" i="2" s="1"/>
  <c r="AI182" i="2"/>
  <c r="AJ182" i="2" s="1"/>
  <c r="AK182" i="2" s="1"/>
  <c r="AI270" i="2"/>
  <c r="AJ270" i="2" s="1"/>
  <c r="AK270" i="2" s="1"/>
  <c r="AI2320" i="2"/>
  <c r="AJ2320" i="2" s="1"/>
  <c r="AK2320" i="2" s="1"/>
  <c r="AI2312" i="2"/>
  <c r="AJ2312" i="2" s="1"/>
  <c r="AK2312" i="2" s="1"/>
  <c r="AI2488" i="2"/>
  <c r="AJ2488" i="2" s="1"/>
  <c r="AK2488" i="2" s="1"/>
  <c r="AI78" i="2"/>
  <c r="AJ78" i="2" s="1"/>
  <c r="AK78" i="2" s="1"/>
  <c r="AI2109" i="2"/>
  <c r="AJ2109" i="2" s="1"/>
  <c r="AK2109" i="2" s="1"/>
  <c r="AI2456" i="2"/>
  <c r="AJ2456" i="2" s="1"/>
  <c r="AK2456" i="2" s="1"/>
  <c r="AI2093" i="2"/>
  <c r="AJ2093" i="2" s="1"/>
  <c r="AK2093" i="2" s="1"/>
  <c r="AI2439" i="2"/>
  <c r="AJ2439" i="2" s="1"/>
  <c r="AK2439" i="2" s="1"/>
  <c r="AI2591" i="2"/>
  <c r="AJ2591" i="2" s="1"/>
  <c r="AK2591" i="2" s="1"/>
  <c r="AI2347" i="2"/>
  <c r="AJ2347" i="2" s="1"/>
  <c r="AK2347" i="2" s="1"/>
  <c r="AI187" i="2"/>
  <c r="AJ187" i="2" s="1"/>
  <c r="AK187" i="2" s="1"/>
  <c r="AI3701" i="2"/>
  <c r="AJ3701" i="2" s="1"/>
  <c r="AK3701" i="2" s="1"/>
  <c r="AI2572" i="2"/>
  <c r="AJ2572" i="2" s="1"/>
  <c r="AK2572" i="2" s="1"/>
  <c r="AI2455" i="2"/>
  <c r="AJ2455" i="2" s="1"/>
  <c r="AK2455" i="2" s="1"/>
  <c r="AI50" i="2"/>
  <c r="AJ50" i="2" s="1"/>
  <c r="AK50" i="2" s="1"/>
  <c r="AI2243" i="2"/>
  <c r="AJ2243" i="2" s="1"/>
  <c r="AK2243" i="2" s="1"/>
  <c r="AI22" i="2"/>
  <c r="AJ22" i="2" s="1"/>
  <c r="AK22" i="2" s="1"/>
  <c r="AL10" i="2" s="1"/>
  <c r="AI86" i="2"/>
  <c r="AJ86" i="2" s="1"/>
  <c r="AK86" i="2" s="1"/>
  <c r="AI2259" i="2"/>
  <c r="AJ2259" i="2" s="1"/>
  <c r="AK2259" i="2" s="1"/>
  <c r="AI3999" i="2"/>
  <c r="AJ3999" i="2" s="1"/>
  <c r="AK3999" i="2" s="1"/>
  <c r="AI2358" i="2"/>
  <c r="AJ2358" i="2" s="1"/>
  <c r="AK2358" i="2" s="1"/>
  <c r="AI2147" i="2"/>
  <c r="AJ2147" i="2" s="1"/>
  <c r="AK2147" i="2" s="1"/>
  <c r="AI38" i="2"/>
  <c r="AJ38" i="2" s="1"/>
  <c r="AK38" i="2" s="1"/>
  <c r="AI2737" i="2"/>
  <c r="AJ2737" i="2" s="1"/>
  <c r="AK2737" i="2" s="1"/>
  <c r="AI2721" i="2"/>
  <c r="AJ2721" i="2" s="1"/>
  <c r="AK2721" i="2" s="1"/>
  <c r="AI2423" i="2"/>
  <c r="AJ2423" i="2" s="1"/>
  <c r="AK2423" i="2" s="1"/>
  <c r="AI2559" i="2"/>
  <c r="AJ2559" i="2" s="1"/>
  <c r="AK2559" i="2" s="1"/>
  <c r="AI2579" i="2"/>
  <c r="AJ2579" i="2" s="1"/>
  <c r="AK2579" i="2" s="1"/>
  <c r="AI158" i="2"/>
  <c r="AJ158" i="2" s="1"/>
  <c r="AK158" i="2" s="1"/>
  <c r="AI2149" i="2"/>
  <c r="AJ2149" i="2" s="1"/>
  <c r="AK2149" i="2" s="1"/>
  <c r="AI190" i="2"/>
  <c r="AJ190" i="2" s="1"/>
  <c r="AK190" i="2" s="1"/>
  <c r="AI14" i="2"/>
  <c r="AJ14" i="2" s="1"/>
  <c r="AK14" i="2" s="1"/>
  <c r="AI126" i="2"/>
  <c r="AJ126" i="2" s="1"/>
  <c r="AK126" i="2" s="1"/>
  <c r="AI3722" i="2"/>
  <c r="AJ3722" i="2" s="1"/>
  <c r="AK3722" i="2" s="1"/>
  <c r="AI2315" i="2"/>
  <c r="AJ2315" i="2" s="1"/>
  <c r="AK2315" i="2" s="1"/>
  <c r="AI2145" i="2"/>
  <c r="AJ2145" i="2" s="1"/>
  <c r="AK2145" i="2" s="1"/>
  <c r="AI275" i="2"/>
  <c r="AJ275" i="2" s="1"/>
  <c r="AK275" i="2" s="1"/>
  <c r="AI2169" i="2"/>
  <c r="AJ2169" i="2" s="1"/>
  <c r="AK2169" i="2" s="1"/>
  <c r="AI2105" i="2"/>
  <c r="AJ2105" i="2" s="1"/>
  <c r="AK2105" i="2" s="1"/>
  <c r="AI320" i="2"/>
  <c r="AJ320" i="2" s="1"/>
  <c r="AK320" i="2" s="1"/>
  <c r="AI278" i="2"/>
  <c r="AJ278" i="2" s="1"/>
  <c r="AK278" i="2" s="1"/>
  <c r="AI2097" i="2"/>
  <c r="AJ2097" i="2" s="1"/>
  <c r="AK2097" i="2" s="1"/>
  <c r="AI3717" i="2"/>
  <c r="AJ3717" i="2" s="1"/>
  <c r="AK3717" i="2" s="1"/>
  <c r="AI2468" i="2"/>
  <c r="AJ2468" i="2" s="1"/>
  <c r="AK2468" i="2" s="1"/>
  <c r="AI2432" i="2"/>
  <c r="AJ2432" i="2" s="1"/>
  <c r="AK2432" i="2" s="1"/>
  <c r="AI3688" i="2"/>
  <c r="AJ3688" i="2" s="1"/>
  <c r="AK3688" i="2" s="1"/>
  <c r="AI54" i="2"/>
  <c r="AJ54" i="2" s="1"/>
  <c r="AK54" i="2" s="1"/>
  <c r="AI2544" i="2"/>
  <c r="AJ2544" i="2" s="1"/>
  <c r="AK2544" i="2" s="1"/>
  <c r="AI2363" i="2"/>
  <c r="AJ2363" i="2" s="1"/>
  <c r="AK2363" i="2" s="1"/>
  <c r="AI2440" i="2"/>
  <c r="AJ2440" i="2" s="1"/>
  <c r="AK2440" i="2" s="1"/>
  <c r="AI2719" i="2"/>
  <c r="AJ2719" i="2" s="1"/>
  <c r="AK2719" i="2" s="1"/>
  <c r="AI2352" i="2"/>
  <c r="AJ2352" i="2" s="1"/>
  <c r="AK2352" i="2" s="1"/>
  <c r="AI234" i="2"/>
  <c r="AJ234" i="2" s="1"/>
  <c r="AK234" i="2" s="1"/>
  <c r="AI82" i="2"/>
  <c r="AJ82" i="2" s="1"/>
  <c r="AK82" i="2" s="1"/>
  <c r="AI3693" i="2"/>
  <c r="AJ3693" i="2" s="1"/>
  <c r="AK3693" i="2" s="1"/>
  <c r="AI2328" i="2"/>
  <c r="AJ2328" i="2" s="1"/>
  <c r="AK2328" i="2" s="1"/>
  <c r="AI2190" i="2"/>
  <c r="AJ2190" i="2" s="1"/>
  <c r="AK2190" i="2" s="1"/>
  <c r="AI2628" i="2"/>
  <c r="AJ2628" i="2" s="1"/>
  <c r="AK2628" i="2" s="1"/>
  <c r="AI62" i="2"/>
  <c r="AJ62" i="2" s="1"/>
  <c r="AK62" i="2" s="1"/>
  <c r="AI2299" i="2"/>
  <c r="AJ2299" i="2" s="1"/>
  <c r="AK2299" i="2" s="1"/>
  <c r="AI203" i="2"/>
  <c r="AJ203" i="2" s="1"/>
  <c r="AK203" i="2" s="1"/>
  <c r="AI2535" i="2"/>
  <c r="AJ2535" i="2" s="1"/>
  <c r="AK2535" i="2" s="1"/>
  <c r="AI2480" i="2"/>
  <c r="AJ2480" i="2" s="1"/>
  <c r="AK2480" i="2" s="1"/>
  <c r="AI2107" i="2"/>
  <c r="AJ2107" i="2" s="1"/>
  <c r="AK2107" i="2" s="1"/>
  <c r="AI2503" i="2"/>
  <c r="AJ2503" i="2" s="1"/>
  <c r="AK2503" i="2" s="1"/>
  <c r="AI2495" i="2"/>
  <c r="AJ2495" i="2" s="1"/>
  <c r="AK2495" i="2" s="1"/>
  <c r="AI2580" i="2"/>
  <c r="AJ2580" i="2" s="1"/>
  <c r="AK2580" i="2" s="1"/>
  <c r="AI2275" i="2"/>
  <c r="AJ2275" i="2" s="1"/>
  <c r="AK2275" i="2" s="1"/>
  <c r="AI2193" i="2"/>
  <c r="AJ2193" i="2" s="1"/>
  <c r="AK2193" i="2" s="1"/>
  <c r="AI2520" i="2"/>
  <c r="AJ2520" i="2" s="1"/>
  <c r="AK2520" i="2" s="1"/>
  <c r="AI178" i="2"/>
  <c r="AJ178" i="2" s="1"/>
  <c r="AK178" i="2" s="1"/>
  <c r="AI42" i="2"/>
  <c r="AJ42" i="2" s="1"/>
  <c r="AK42" i="2" s="1"/>
  <c r="AI2390" i="2"/>
  <c r="AJ2390" i="2" s="1"/>
  <c r="AK2390" i="2" s="1"/>
  <c r="AI94" i="2"/>
  <c r="AJ94" i="2" s="1"/>
  <c r="AK94" i="2" s="1"/>
  <c r="AI2411" i="2"/>
  <c r="AJ2411" i="2" s="1"/>
  <c r="AK2411" i="2" s="1"/>
  <c r="AI90" i="2"/>
  <c r="AJ90" i="2" s="1"/>
  <c r="AK90" i="2" s="1"/>
  <c r="AI134" i="2"/>
  <c r="AJ134" i="2" s="1"/>
  <c r="AK134" i="2" s="1"/>
  <c r="AI222" i="2"/>
  <c r="AJ222" i="2" s="1"/>
  <c r="AK222" i="2" s="1"/>
  <c r="AI166" i="2"/>
  <c r="AJ166" i="2" s="1"/>
  <c r="AK166" i="2" s="1"/>
  <c r="AI2073" i="2"/>
  <c r="AJ2073" i="2" s="1"/>
  <c r="AK2073" i="2" s="1"/>
  <c r="AI2099" i="2"/>
  <c r="AJ2099" i="2" s="1"/>
  <c r="AK2099" i="2" s="1"/>
  <c r="AI3725" i="2"/>
  <c r="AJ3725" i="2" s="1"/>
  <c r="AK3725" i="2" s="1"/>
  <c r="AI2623" i="2"/>
  <c r="AJ2623" i="2" s="1"/>
  <c r="AK2623" i="2" s="1"/>
  <c r="AI70" i="2"/>
  <c r="AJ70" i="2" s="1"/>
  <c r="AK70" i="2" s="1"/>
  <c r="AI2511" i="2"/>
  <c r="AJ2511" i="2" s="1"/>
  <c r="AK2511" i="2" s="1"/>
  <c r="AI3730" i="2"/>
  <c r="AJ3730" i="2" s="1"/>
  <c r="AK3730" i="2" s="1"/>
  <c r="AI2729" i="2"/>
  <c r="AJ2729" i="2" s="1"/>
  <c r="AK2729" i="2" s="1"/>
  <c r="AI2091" i="2"/>
  <c r="AJ2091" i="2" s="1"/>
  <c r="AK2091" i="2" s="1"/>
  <c r="AI2447" i="2"/>
  <c r="AJ2447" i="2" s="1"/>
  <c r="AK2447" i="2" s="1"/>
  <c r="AI3698" i="2"/>
  <c r="AJ3698" i="2" s="1"/>
  <c r="AK3698" i="2" s="1"/>
  <c r="AI336" i="2"/>
  <c r="AJ336" i="2" s="1"/>
  <c r="AK336" i="2" s="1"/>
  <c r="AI2089" i="2"/>
  <c r="AJ2089" i="2" s="1"/>
  <c r="AK2089" i="2" s="1"/>
  <c r="AI2083" i="2"/>
  <c r="AJ2083" i="2" s="1"/>
  <c r="AK2083" i="2" s="1"/>
  <c r="AI3706" i="2"/>
  <c r="AJ3706" i="2" s="1"/>
  <c r="AK3706" i="2" s="1"/>
  <c r="AI304" i="2"/>
  <c r="AJ304" i="2" s="1"/>
  <c r="AK304" i="2" s="1"/>
  <c r="AI312" i="2"/>
  <c r="AJ312" i="2" s="1"/>
  <c r="AK312" i="2" s="1"/>
  <c r="AI2366" i="2"/>
  <c r="AJ2366" i="2" s="1"/>
  <c r="AK2366" i="2" s="1"/>
  <c r="AI2201" i="2"/>
  <c r="AJ2201" i="2" s="1"/>
  <c r="AK2201" i="2" s="1"/>
  <c r="AL3" i="2" l="1"/>
  <c r="AL4" i="2"/>
  <c r="AL5" i="2"/>
  <c r="AL22" i="2"/>
  <c r="AL6" i="2"/>
  <c r="AL21" i="2"/>
  <c r="AL16" i="2"/>
  <c r="AL14" i="2"/>
  <c r="AL18" i="2"/>
  <c r="AL17" i="2"/>
  <c r="AL7" i="2"/>
  <c r="AL19" i="2"/>
  <c r="AL20" i="2"/>
  <c r="AL8" i="2"/>
  <c r="F11" i="1"/>
  <c r="F14" i="1"/>
  <c r="F12" i="1"/>
  <c r="H14" i="1" l="1"/>
  <c r="H13" i="1"/>
  <c r="H12" i="1"/>
  <c r="H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btcpr" description="Connection to the 'btcpr' query in the workbook." type="5" refreshedVersion="6" background="1" refreshOnLoad="1" saveData="1">
    <dbPr connection="Provider=Microsoft.Mashup.OleDb.1;Data Source=$Workbook$;Location=btcpr;Extended Properties=&quot;&quot;" command="SELECT * FROM [btcpr]"/>
  </connection>
  <connection id="2" xr16:uid="{4A73F8A2-D264-46C1-B38B-0F7C04D37286}" keepAlive="1" interval="5" name="Query - zooks" description="Connection to the 'zooks' query in the workbook." type="5" refreshedVersion="6" background="1" refreshOnLoad="1" saveData="1">
    <dbPr connection="Provider=Microsoft.Mashup.OleDb.1;Data Source=$Workbook$;Location=zooks;Extended Properties=&quot;&quot;" command="SELECT * FROM [zooks]"/>
    <extLst>
      <ext xmlns:x15="http://schemas.microsoft.com/office/spreadsheetml/2010/11/main" uri="{DE250136-89BD-433C-8126-D09CA5730AF9}">
        <x15:connection id="" excludeFromRefreshAll="1"/>
      </ext>
    </extLst>
  </connection>
</connections>
</file>

<file path=xl/sharedStrings.xml><?xml version="1.0" encoding="utf-8"?>
<sst xmlns="http://schemas.openxmlformats.org/spreadsheetml/2006/main" count="11884" uniqueCount="11089">
  <si>
    <t>USD</t>
  </si>
  <si>
    <t>Asset</t>
  </si>
  <si>
    <t>Quantity</t>
  </si>
  <si>
    <t>Avg cost</t>
  </si>
  <si>
    <t>Current Price</t>
  </si>
  <si>
    <t>Total Value</t>
  </si>
  <si>
    <t>Current Portfolio Value</t>
  </si>
  <si>
    <t>BTC</t>
  </si>
  <si>
    <t>ETH</t>
  </si>
  <si>
    <t>Date</t>
  </si>
  <si>
    <t>Action</t>
  </si>
  <si>
    <t>Buy</t>
  </si>
  <si>
    <t>Sell</t>
  </si>
  <si>
    <t>ifbuy</t>
  </si>
  <si>
    <t>ifsell</t>
  </si>
  <si>
    <t>Total fiat initial investment</t>
  </si>
  <si>
    <t>total fiat proceeds</t>
  </si>
  <si>
    <t>total fiat proceeds reinvested</t>
  </si>
  <si>
    <t>total bitcoin purchased</t>
  </si>
  <si>
    <t>total bitcoin sold</t>
  </si>
  <si>
    <t>total bitcoin spent</t>
  </si>
  <si>
    <t>total bitcoin gained</t>
  </si>
  <si>
    <t>total eth purchased</t>
  </si>
  <si>
    <t>total eth sold</t>
  </si>
  <si>
    <t>total eth spent</t>
  </si>
  <si>
    <t>total eth gained</t>
  </si>
  <si>
    <t>Native Currency Selector :</t>
  </si>
  <si>
    <t>bitcoin</t>
  </si>
  <si>
    <t>Bitcoin</t>
  </si>
  <si>
    <t>ethereum</t>
  </si>
  <si>
    <t>Ethereum</t>
  </si>
  <si>
    <t>XRP</t>
  </si>
  <si>
    <t>ripple</t>
  </si>
  <si>
    <t>litecoin</t>
  </si>
  <si>
    <t>Litecoin</t>
  </si>
  <si>
    <t>ethereum-classic</t>
  </si>
  <si>
    <t>Ethereum Classic</t>
  </si>
  <si>
    <t>dash</t>
  </si>
  <si>
    <t>Dash</t>
  </si>
  <si>
    <t>nem</t>
  </si>
  <si>
    <t>NEM</t>
  </si>
  <si>
    <t>iota</t>
  </si>
  <si>
    <t>IOTA</t>
  </si>
  <si>
    <t>monero</t>
  </si>
  <si>
    <t>Monero</t>
  </si>
  <si>
    <t>EOS</t>
  </si>
  <si>
    <t>eos</t>
  </si>
  <si>
    <t>bitshares</t>
  </si>
  <si>
    <t>BitShares</t>
  </si>
  <si>
    <t>stratis</t>
  </si>
  <si>
    <t>Stratis</t>
  </si>
  <si>
    <t>zcash</t>
  </si>
  <si>
    <t>Zcash</t>
  </si>
  <si>
    <t>waves</t>
  </si>
  <si>
    <t>Waves</t>
  </si>
  <si>
    <t>tether</t>
  </si>
  <si>
    <t>Tether</t>
  </si>
  <si>
    <t>veritaseum</t>
  </si>
  <si>
    <t>Veritaseum</t>
  </si>
  <si>
    <t>steem</t>
  </si>
  <si>
    <t>Steem</t>
  </si>
  <si>
    <t>Gnosis</t>
  </si>
  <si>
    <t>Golem</t>
  </si>
  <si>
    <t>Bytecoin</t>
  </si>
  <si>
    <t>dogecoin</t>
  </si>
  <si>
    <t>Dogecoin</t>
  </si>
  <si>
    <t>siacoin</t>
  </si>
  <si>
    <t>Siacoin</t>
  </si>
  <si>
    <t>byteball</t>
  </si>
  <si>
    <t>augur</t>
  </si>
  <si>
    <t>Augur</t>
  </si>
  <si>
    <t>lisk</t>
  </si>
  <si>
    <t>Lisk</t>
  </si>
  <si>
    <t>stellar</t>
  </si>
  <si>
    <t>decred</t>
  </si>
  <si>
    <t>Decred</t>
  </si>
  <si>
    <t>maidsafecoin</t>
  </si>
  <si>
    <t>MaidSafeCoin</t>
  </si>
  <si>
    <t>factom</t>
  </si>
  <si>
    <t>Factom</t>
  </si>
  <si>
    <t>MCAP</t>
  </si>
  <si>
    <t>mcap</t>
  </si>
  <si>
    <t>gamecredits</t>
  </si>
  <si>
    <t>GameCredits</t>
  </si>
  <si>
    <t>digixdao</t>
  </si>
  <si>
    <t>DigixDAO</t>
  </si>
  <si>
    <t>ardor</t>
  </si>
  <si>
    <t>Ardor</t>
  </si>
  <si>
    <t>PIVX</t>
  </si>
  <si>
    <t>pivx</t>
  </si>
  <si>
    <t>digibyte</t>
  </si>
  <si>
    <t>DigiByte</t>
  </si>
  <si>
    <t>basic-attention-token</t>
  </si>
  <si>
    <t>Basic Attention Token</t>
  </si>
  <si>
    <t>SNT</t>
  </si>
  <si>
    <t>status</t>
  </si>
  <si>
    <t>Status</t>
  </si>
  <si>
    <t>komodo</t>
  </si>
  <si>
    <t>Komodo</t>
  </si>
  <si>
    <t>NXT</t>
  </si>
  <si>
    <t>nxt</t>
  </si>
  <si>
    <t>42</t>
  </si>
  <si>
    <t>bancor</t>
  </si>
  <si>
    <t>decent</t>
  </si>
  <si>
    <t>singulardtv</t>
  </si>
  <si>
    <t>SingularDTV</t>
  </si>
  <si>
    <t>tenx</t>
  </si>
  <si>
    <t>TenX</t>
  </si>
  <si>
    <t>metal</t>
  </si>
  <si>
    <t>Metal</t>
  </si>
  <si>
    <t>aragon</t>
  </si>
  <si>
    <t>Aragon</t>
  </si>
  <si>
    <t>mobilego</t>
  </si>
  <si>
    <t>MobileGo</t>
  </si>
  <si>
    <t>funfair</t>
  </si>
  <si>
    <t>FunFair</t>
  </si>
  <si>
    <t>peercoin</t>
  </si>
  <si>
    <t>Peercoin</t>
  </si>
  <si>
    <t>leocoin</t>
  </si>
  <si>
    <t>LEOcoin</t>
  </si>
  <si>
    <t>syscoin</t>
  </si>
  <si>
    <t>nexus</t>
  </si>
  <si>
    <t>Nexus</t>
  </si>
  <si>
    <t>edgeless</t>
  </si>
  <si>
    <t>Edgeless</t>
  </si>
  <si>
    <t>lykke</t>
  </si>
  <si>
    <t>Lykke</t>
  </si>
  <si>
    <t>ark</t>
  </si>
  <si>
    <t>Ark</t>
  </si>
  <si>
    <t>emercoin</t>
  </si>
  <si>
    <t>ubiq</t>
  </si>
  <si>
    <t>Ubiq</t>
  </si>
  <si>
    <t>verge</t>
  </si>
  <si>
    <t>Verge</t>
  </si>
  <si>
    <t>asch</t>
  </si>
  <si>
    <t>Asch</t>
  </si>
  <si>
    <t>soarcoin</t>
  </si>
  <si>
    <t>Soarcoin</t>
  </si>
  <si>
    <t>namecoin</t>
  </si>
  <si>
    <t>Namecoin</t>
  </si>
  <si>
    <t>reddcoin</t>
  </si>
  <si>
    <t>etheroll</t>
  </si>
  <si>
    <t>Etheroll</t>
  </si>
  <si>
    <t>Peerplays</t>
  </si>
  <si>
    <t>rlc</t>
  </si>
  <si>
    <t>iExec RLC</t>
  </si>
  <si>
    <t>monacoin</t>
  </si>
  <si>
    <t>MonaCoin</t>
  </si>
  <si>
    <t>melon</t>
  </si>
  <si>
    <t>Melon</t>
  </si>
  <si>
    <t>wings</t>
  </si>
  <si>
    <t>Wings</t>
  </si>
  <si>
    <t>gulden</t>
  </si>
  <si>
    <t>Gulden</t>
  </si>
  <si>
    <t>numeraire</t>
  </si>
  <si>
    <t>Numeraire</t>
  </si>
  <si>
    <t>dubaicoin-dbix</t>
  </si>
  <si>
    <t>cloakcoin</t>
  </si>
  <si>
    <t>xaurum</t>
  </si>
  <si>
    <t>Xaurum</t>
  </si>
  <si>
    <t>quantum-resistant-ledger</t>
  </si>
  <si>
    <t>Quantum Resistant Ledger</t>
  </si>
  <si>
    <t>LBRY Credits</t>
  </si>
  <si>
    <t>skycoin</t>
  </si>
  <si>
    <t>Skycoin</t>
  </si>
  <si>
    <t>storj</t>
  </si>
  <si>
    <t>Storj</t>
  </si>
  <si>
    <t>omni</t>
  </si>
  <si>
    <t>Omni</t>
  </si>
  <si>
    <t>counterparty</t>
  </si>
  <si>
    <t>Counterparty</t>
  </si>
  <si>
    <t>e-dinar-coin</t>
  </si>
  <si>
    <t>E-Dinar Coin</t>
  </si>
  <si>
    <t>elastic</t>
  </si>
  <si>
    <t>sibcoin</t>
  </si>
  <si>
    <t>SIBCoin</t>
  </si>
  <si>
    <t>zcoin</t>
  </si>
  <si>
    <t>potcoin</t>
  </si>
  <si>
    <t>blocknet</t>
  </si>
  <si>
    <t>Blocknet</t>
  </si>
  <si>
    <t>humaniq</t>
  </si>
  <si>
    <t>Humaniq</t>
  </si>
  <si>
    <t>vslice</t>
  </si>
  <si>
    <t>vSlice</t>
  </si>
  <si>
    <t>quantum</t>
  </si>
  <si>
    <t>Quantum</t>
  </si>
  <si>
    <t>adtoken</t>
  </si>
  <si>
    <t>adToken</t>
  </si>
  <si>
    <t>bitbay</t>
  </si>
  <si>
    <t>BitBay</t>
  </si>
  <si>
    <t>OBITS</t>
  </si>
  <si>
    <t>obits</t>
  </si>
  <si>
    <t>salus</t>
  </si>
  <si>
    <t>SaluS</t>
  </si>
  <si>
    <t>blackcoin</t>
  </si>
  <si>
    <t>BlackCoin</t>
  </si>
  <si>
    <t>viacoin</t>
  </si>
  <si>
    <t>Viacoin</t>
  </si>
  <si>
    <t>swarm-city</t>
  </si>
  <si>
    <t>Swarm City</t>
  </si>
  <si>
    <t>vertcoin</t>
  </si>
  <si>
    <t>Vertcoin</t>
  </si>
  <si>
    <t>synereo</t>
  </si>
  <si>
    <t>daxxcoin</t>
  </si>
  <si>
    <t>novacoin</t>
  </si>
  <si>
    <t>Novacoin</t>
  </si>
  <si>
    <t>iocoin</t>
  </si>
  <si>
    <t>I/O Coin</t>
  </si>
  <si>
    <t>tokencard</t>
  </si>
  <si>
    <t>TokenCard</t>
  </si>
  <si>
    <t>burst</t>
  </si>
  <si>
    <t>Burst</t>
  </si>
  <si>
    <t>faircoin</t>
  </si>
  <si>
    <t>taas</t>
  </si>
  <si>
    <t>TaaS</t>
  </si>
  <si>
    <t>crown</t>
  </si>
  <si>
    <t>Crown</t>
  </si>
  <si>
    <t>digitalnote</t>
  </si>
  <si>
    <t>DigitalNote</t>
  </si>
  <si>
    <t>nav-coin</t>
  </si>
  <si>
    <t>trust</t>
  </si>
  <si>
    <t>WeTrust</t>
  </si>
  <si>
    <t>mooncoin</t>
  </si>
  <si>
    <t>Mooncoin</t>
  </si>
  <si>
    <t>golos</t>
  </si>
  <si>
    <t>Golos</t>
  </si>
  <si>
    <t>databits</t>
  </si>
  <si>
    <t>Databits</t>
  </si>
  <si>
    <t>chronobank</t>
  </si>
  <si>
    <t>Chronobank</t>
  </si>
  <si>
    <t>mysterium</t>
  </si>
  <si>
    <t>Mysterium</t>
  </si>
  <si>
    <t>groestlcoin</t>
  </si>
  <si>
    <t>Groestlcoin</t>
  </si>
  <si>
    <t>chaincoin</t>
  </si>
  <si>
    <t>expanse</t>
  </si>
  <si>
    <t>Expanse</t>
  </si>
  <si>
    <t>wagerr</t>
  </si>
  <si>
    <t>Wagerr</t>
  </si>
  <si>
    <t>cofound-it</t>
  </si>
  <si>
    <t>Cofound.it</t>
  </si>
  <si>
    <t>bitcny</t>
  </si>
  <si>
    <t>bitCNY</t>
  </si>
  <si>
    <t>neoscoin</t>
  </si>
  <si>
    <t>shift</t>
  </si>
  <si>
    <t>Shift</t>
  </si>
  <si>
    <t>feathercoin</t>
  </si>
  <si>
    <t>Feathercoin</t>
  </si>
  <si>
    <t>energycoin</t>
  </si>
  <si>
    <t>Energycoin</t>
  </si>
  <si>
    <t>nexium</t>
  </si>
  <si>
    <t>Nexium</t>
  </si>
  <si>
    <t>radium</t>
  </si>
  <si>
    <t>Radium</t>
  </si>
  <si>
    <t>aeon</t>
  </si>
  <si>
    <t>Aeon</t>
  </si>
  <si>
    <t>rubycoin</t>
  </si>
  <si>
    <t>Rubycoin</t>
  </si>
  <si>
    <t>HEAT</t>
  </si>
  <si>
    <t>quark</t>
  </si>
  <si>
    <t>Quark</t>
  </si>
  <si>
    <t>spreadcoin</t>
  </si>
  <si>
    <t>SpreadCoin</t>
  </si>
  <si>
    <t>okcash</t>
  </si>
  <si>
    <t>OKCash</t>
  </si>
  <si>
    <t>bitcoin-plus</t>
  </si>
  <si>
    <t>Bitcoin Plus</t>
  </si>
  <si>
    <t>patientory</t>
  </si>
  <si>
    <t>Patientory</t>
  </si>
  <si>
    <t>nolimitcoin</t>
  </si>
  <si>
    <t>NoLimitCoin</t>
  </si>
  <si>
    <t>ION</t>
  </si>
  <si>
    <t>ion</t>
  </si>
  <si>
    <t>infinitecoin</t>
  </si>
  <si>
    <t>Infinitecoin</t>
  </si>
  <si>
    <t>pluton</t>
  </si>
  <si>
    <t>Pluton</t>
  </si>
  <si>
    <t>monetaryunit</t>
  </si>
  <si>
    <t>MonetaryUnit</t>
  </si>
  <si>
    <t>lomocoin</t>
  </si>
  <si>
    <t>LoMoCoin</t>
  </si>
  <si>
    <t>clams</t>
  </si>
  <si>
    <t>Clams</t>
  </si>
  <si>
    <t>gambit</t>
  </si>
  <si>
    <t>Gambit</t>
  </si>
  <si>
    <t>xtrabytes</t>
  </si>
  <si>
    <t>unobtanium</t>
  </si>
  <si>
    <t>Unobtanium</t>
  </si>
  <si>
    <t>belacoin</t>
  </si>
  <si>
    <t>foldingcoin</t>
  </si>
  <si>
    <t>safe-exchange-coin</t>
  </si>
  <si>
    <t>Safe Exchange Coin</t>
  </si>
  <si>
    <t>primecoin</t>
  </si>
  <si>
    <t>Primecoin</t>
  </si>
  <si>
    <t>zencash</t>
  </si>
  <si>
    <t>waves-community-token</t>
  </si>
  <si>
    <t>Waves Community Token</t>
  </si>
  <si>
    <t>dnotes</t>
  </si>
  <si>
    <t>DNotes</t>
  </si>
  <si>
    <t>vericoin</t>
  </si>
  <si>
    <t>VeriCoin</t>
  </si>
  <si>
    <t>creditbit</t>
  </si>
  <si>
    <t>Creditbit</t>
  </si>
  <si>
    <t>einsteinium</t>
  </si>
  <si>
    <t>Einsteinium</t>
  </si>
  <si>
    <t>cryptonite</t>
  </si>
  <si>
    <t>Cryptonite</t>
  </si>
  <si>
    <t>solarcoin</t>
  </si>
  <si>
    <t>espers</t>
  </si>
  <si>
    <t>Espers</t>
  </si>
  <si>
    <t>FLO</t>
  </si>
  <si>
    <t>bankcoin</t>
  </si>
  <si>
    <t>Bankcoin</t>
  </si>
  <si>
    <t>rise</t>
  </si>
  <si>
    <t>Rise</t>
  </si>
  <si>
    <t>sprouts</t>
  </si>
  <si>
    <t>Sprouts</t>
  </si>
  <si>
    <t>diamond</t>
  </si>
  <si>
    <t>Diamond</t>
  </si>
  <si>
    <t>sphere</t>
  </si>
  <si>
    <t>Sphere</t>
  </si>
  <si>
    <t>atmos</t>
  </si>
  <si>
    <t>Atmos</t>
  </si>
  <si>
    <t>auroracoin</t>
  </si>
  <si>
    <t>Auroracoin</t>
  </si>
  <si>
    <t>megacoin</t>
  </si>
  <si>
    <t>Megacoin</t>
  </si>
  <si>
    <t>bitusd</t>
  </si>
  <si>
    <t>lunyr</t>
  </si>
  <si>
    <t>Lunyr</t>
  </si>
  <si>
    <t>musicoin</t>
  </si>
  <si>
    <t>Musicoin</t>
  </si>
  <si>
    <t>zrcoin</t>
  </si>
  <si>
    <t>ZrCoin</t>
  </si>
  <si>
    <t>global-currency-reserve</t>
  </si>
  <si>
    <t>Global Currency Reserve</t>
  </si>
  <si>
    <t>ECC</t>
  </si>
  <si>
    <t>circuits-of-value</t>
  </si>
  <si>
    <t>Circuits of Value</t>
  </si>
  <si>
    <t>mintcoin</t>
  </si>
  <si>
    <t>Mintcoin</t>
  </si>
  <si>
    <t>spectrecoin</t>
  </si>
  <si>
    <t>Spectrecoin</t>
  </si>
  <si>
    <t>pinkcoin</t>
  </si>
  <si>
    <t>Myriad</t>
  </si>
  <si>
    <t>bitsend</t>
  </si>
  <si>
    <t>BitSend</t>
  </si>
  <si>
    <t>putincoin</t>
  </si>
  <si>
    <t>PutinCoin</t>
  </si>
  <si>
    <t>goldcoin</t>
  </si>
  <si>
    <t>steem-dollars</t>
  </si>
  <si>
    <t>Steem Dollars</t>
  </si>
  <si>
    <t>APX</t>
  </si>
  <si>
    <t>apx</t>
  </si>
  <si>
    <t>curecoin</t>
  </si>
  <si>
    <t>Curecoin</t>
  </si>
  <si>
    <t>darcrus</t>
  </si>
  <si>
    <t>Darcrus</t>
  </si>
  <si>
    <t>ArtByte</t>
  </si>
  <si>
    <t>cryptoping</t>
  </si>
  <si>
    <t>CryptoPing</t>
  </si>
  <si>
    <t>maxcoin</t>
  </si>
  <si>
    <t>synergy</t>
  </si>
  <si>
    <t>Synergy</t>
  </si>
  <si>
    <t>sequence</t>
  </si>
  <si>
    <t>Sequence</t>
  </si>
  <si>
    <t>digitalcoin</t>
  </si>
  <si>
    <t>Digitalcoin</t>
  </si>
  <si>
    <t>zetacoin</t>
  </si>
  <si>
    <t>Zetacoin</t>
  </si>
  <si>
    <t>zeitcoin</t>
  </si>
  <si>
    <t>Zeitcoin</t>
  </si>
  <si>
    <t>incent</t>
  </si>
  <si>
    <t>Incent</t>
  </si>
  <si>
    <t>hush</t>
  </si>
  <si>
    <t>Hush</t>
  </si>
  <si>
    <t>bata</t>
  </si>
  <si>
    <t>Bata</t>
  </si>
  <si>
    <t>triggers</t>
  </si>
  <si>
    <t>Triggers</t>
  </si>
  <si>
    <t>roulettetoken</t>
  </si>
  <si>
    <t>RouletteToken</t>
  </si>
  <si>
    <t>1337</t>
  </si>
  <si>
    <t>tagcoin</t>
  </si>
  <si>
    <t>dimecoin</t>
  </si>
  <si>
    <t>Dimecoin</t>
  </si>
  <si>
    <t>exclusivecoin</t>
  </si>
  <si>
    <t>ExclusiveCoin</t>
  </si>
  <si>
    <t>audiocoin</t>
  </si>
  <si>
    <t>AudioCoin</t>
  </si>
  <si>
    <t>korecoin</t>
  </si>
  <si>
    <t>dotcoin</t>
  </si>
  <si>
    <t>Dotcoin</t>
  </si>
  <si>
    <t>zclassic</t>
  </si>
  <si>
    <t>veriumreserve</t>
  </si>
  <si>
    <t>VeriumReserve</t>
  </si>
  <si>
    <t>cryptocarbon</t>
  </si>
  <si>
    <t>CryptoCarbon</t>
  </si>
  <si>
    <t>breakout-stake</t>
  </si>
  <si>
    <t>Breakout Stake</t>
  </si>
  <si>
    <t>ixcoin</t>
  </si>
  <si>
    <t>Ixcoin</t>
  </si>
  <si>
    <t>CREA</t>
  </si>
  <si>
    <t>creativecoin</t>
  </si>
  <si>
    <t>dynamic</t>
  </si>
  <si>
    <t>Dynamic</t>
  </si>
  <si>
    <t>anoncoin</t>
  </si>
  <si>
    <t>Anoncoin</t>
  </si>
  <si>
    <t>wild-beast-block</t>
  </si>
  <si>
    <t>Wild Beast Block</t>
  </si>
  <si>
    <t>europecoin</t>
  </si>
  <si>
    <t>EuropeCoin</t>
  </si>
  <si>
    <t>fedoracoin</t>
  </si>
  <si>
    <t>bitmark</t>
  </si>
  <si>
    <t>Bitmark</t>
  </si>
  <si>
    <t>huntercoin</t>
  </si>
  <si>
    <t>transfercoin</t>
  </si>
  <si>
    <t>securecoin</t>
  </si>
  <si>
    <t>SecureCoin</t>
  </si>
  <si>
    <t>adzcoin</t>
  </si>
  <si>
    <t>Adzcoin</t>
  </si>
  <si>
    <t>dopecoin</t>
  </si>
  <si>
    <t>DopeCoin</t>
  </si>
  <si>
    <t>cannabiscoin</t>
  </si>
  <si>
    <t>CannabisCoin</t>
  </si>
  <si>
    <t>qwark</t>
  </si>
  <si>
    <t>Qwark</t>
  </si>
  <si>
    <t>hyperstake</t>
  </si>
  <si>
    <t>HyperStake</t>
  </si>
  <si>
    <t>breakout</t>
  </si>
  <si>
    <t>Breakout</t>
  </si>
  <si>
    <t>visio</t>
  </si>
  <si>
    <t>Visio</t>
  </si>
  <si>
    <t>pesetacoin</t>
  </si>
  <si>
    <t>Pesetacoin</t>
  </si>
  <si>
    <t>2GIVE</t>
  </si>
  <si>
    <t>2give</t>
  </si>
  <si>
    <t>whitecoin</t>
  </si>
  <si>
    <t>crave</t>
  </si>
  <si>
    <t>Crave</t>
  </si>
  <si>
    <t>mercury</t>
  </si>
  <si>
    <t>Mercury</t>
  </si>
  <si>
    <t>trustplus</t>
  </si>
  <si>
    <t>TrustPlus</t>
  </si>
  <si>
    <t>HTMLCOIN</t>
  </si>
  <si>
    <t>incakoin</t>
  </si>
  <si>
    <t>IncaKoin</t>
  </si>
  <si>
    <t>renos</t>
  </si>
  <si>
    <t>Renos</t>
  </si>
  <si>
    <t>minereum</t>
  </si>
  <si>
    <t>Minereum</t>
  </si>
  <si>
    <t>equitrader</t>
  </si>
  <si>
    <t>EquiTrader</t>
  </si>
  <si>
    <t>300</t>
  </si>
  <si>
    <t>evergreencoin</t>
  </si>
  <si>
    <t>EverGreenCoin</t>
  </si>
  <si>
    <t>tao</t>
  </si>
  <si>
    <t>Tao</t>
  </si>
  <si>
    <t>VOISE</t>
  </si>
  <si>
    <t>nushares</t>
  </si>
  <si>
    <t>NuShares</t>
  </si>
  <si>
    <t>fastcoin</t>
  </si>
  <si>
    <t>Fastcoin</t>
  </si>
  <si>
    <t>tokes</t>
  </si>
  <si>
    <t>terracoin</t>
  </si>
  <si>
    <t>Terracoin</t>
  </si>
  <si>
    <t>hodlcoin</t>
  </si>
  <si>
    <t>HOdlcoin</t>
  </si>
  <si>
    <t>newyorkcoin</t>
  </si>
  <si>
    <t>NewYorkCoin</t>
  </si>
  <si>
    <t>litedoge</t>
  </si>
  <si>
    <t>LiteDoge</t>
  </si>
  <si>
    <t>Pandacoin</t>
  </si>
  <si>
    <t>memetic</t>
  </si>
  <si>
    <t>fujicoin</t>
  </si>
  <si>
    <t>carboncoin</t>
  </si>
  <si>
    <t>Carboncoin</t>
  </si>
  <si>
    <t>hicoin</t>
  </si>
  <si>
    <t>HiCoin</t>
  </si>
  <si>
    <t>sexcoin</t>
  </si>
  <si>
    <t>Sexcoin</t>
  </si>
  <si>
    <t>magi</t>
  </si>
  <si>
    <t>Magi</t>
  </si>
  <si>
    <t>startcoin</t>
  </si>
  <si>
    <t>Startcoin</t>
  </si>
  <si>
    <t>woodcoin</t>
  </si>
  <si>
    <t>Woodcoin</t>
  </si>
  <si>
    <t>neutron</t>
  </si>
  <si>
    <t>Neutron</t>
  </si>
  <si>
    <t>syndicate</t>
  </si>
  <si>
    <t>Syndicate</t>
  </si>
  <si>
    <t>parkbyte</t>
  </si>
  <si>
    <t>ParkByte</t>
  </si>
  <si>
    <t>centurion</t>
  </si>
  <si>
    <t>Centurion</t>
  </si>
  <si>
    <t>iticoin</t>
  </si>
  <si>
    <t>iTicoin</t>
  </si>
  <si>
    <t>netko</t>
  </si>
  <si>
    <t>Netko</t>
  </si>
  <si>
    <t>moin</t>
  </si>
  <si>
    <t>Moin</t>
  </si>
  <si>
    <t>procurrency</t>
  </si>
  <si>
    <t>ProCurrency</t>
  </si>
  <si>
    <t>teslacoin</t>
  </si>
  <si>
    <t>miners-reward-token</t>
  </si>
  <si>
    <t>Miners' Reward Token</t>
  </si>
  <si>
    <t>britcoin</t>
  </si>
  <si>
    <t>helleniccoin</t>
  </si>
  <si>
    <t>smartcoin</t>
  </si>
  <si>
    <t>yocoin</t>
  </si>
  <si>
    <t>Yocoin</t>
  </si>
  <si>
    <t>condensate</t>
  </si>
  <si>
    <t>Condensate</t>
  </si>
  <si>
    <t>trollcoin</t>
  </si>
  <si>
    <t>Trollcoin</t>
  </si>
  <si>
    <t>triangles</t>
  </si>
  <si>
    <t>Triangles</t>
  </si>
  <si>
    <t>fantomcoin</t>
  </si>
  <si>
    <t>Fantomcoin</t>
  </si>
  <si>
    <t>version</t>
  </si>
  <si>
    <t>Version</t>
  </si>
  <si>
    <t>bytecent</t>
  </si>
  <si>
    <t>Bytecent</t>
  </si>
  <si>
    <t>unitus</t>
  </si>
  <si>
    <t>Unitus</t>
  </si>
  <si>
    <t>bunnycoin</t>
  </si>
  <si>
    <t>capricoin</t>
  </si>
  <si>
    <t>Capricoin</t>
  </si>
  <si>
    <t>dinastycoin</t>
  </si>
  <si>
    <t>Dinastycoin</t>
  </si>
  <si>
    <t>influxcoin</t>
  </si>
  <si>
    <t>Influxcoin</t>
  </si>
  <si>
    <t>42-coin</t>
  </si>
  <si>
    <t>XP</t>
  </si>
  <si>
    <t>arcticcoin</t>
  </si>
  <si>
    <t>zero</t>
  </si>
  <si>
    <t>Zero</t>
  </si>
  <si>
    <t>postcoin</t>
  </si>
  <si>
    <t>PostCoin</t>
  </si>
  <si>
    <t>deutsche-emark</t>
  </si>
  <si>
    <t>Deutsche eMark</t>
  </si>
  <si>
    <t>bitcore</t>
  </si>
  <si>
    <t>Bitcore</t>
  </si>
  <si>
    <t>trumpcoin</t>
  </si>
  <si>
    <t>piggycoin</t>
  </si>
  <si>
    <t>Piggycoin</t>
  </si>
  <si>
    <t>netcoin</t>
  </si>
  <si>
    <t>veros</t>
  </si>
  <si>
    <t>Veros</t>
  </si>
  <si>
    <t>ecocoin</t>
  </si>
  <si>
    <t>EcoCoin</t>
  </si>
  <si>
    <t>Vsync</t>
  </si>
  <si>
    <t>Emerald Crypto</t>
  </si>
  <si>
    <t>goldblocks</t>
  </si>
  <si>
    <t>GoldBlocks</t>
  </si>
  <si>
    <t>allsafe</t>
  </si>
  <si>
    <t>AllSafe</t>
  </si>
  <si>
    <t>ethbits</t>
  </si>
  <si>
    <t>Ethbits</t>
  </si>
  <si>
    <t>machinecoin</t>
  </si>
  <si>
    <t>Machinecoin</t>
  </si>
  <si>
    <t>Denarius</t>
  </si>
  <si>
    <t>pakcoin</t>
  </si>
  <si>
    <t>Pakcoin</t>
  </si>
  <si>
    <t>808</t>
  </si>
  <si>
    <t>808coin</t>
  </si>
  <si>
    <t>808Coin</t>
  </si>
  <si>
    <t>nubits</t>
  </si>
  <si>
    <t>NuBits</t>
  </si>
  <si>
    <t>bitbtc</t>
  </si>
  <si>
    <t>bitBTC</t>
  </si>
  <si>
    <t>litebar</t>
  </si>
  <si>
    <t>LiteBar</t>
  </si>
  <si>
    <t>elementrem</t>
  </si>
  <si>
    <t>Elementrem</t>
  </si>
  <si>
    <t>coin2-1</t>
  </si>
  <si>
    <t>Coin2.1</t>
  </si>
  <si>
    <t>sumokoin</t>
  </si>
  <si>
    <t>Sumokoin</t>
  </si>
  <si>
    <t>wavesgo</t>
  </si>
  <si>
    <t>WavesGo</t>
  </si>
  <si>
    <t>catcoin</t>
  </si>
  <si>
    <t>Catcoin</t>
  </si>
  <si>
    <t>prcoin</t>
  </si>
  <si>
    <t>PRCoin</t>
  </si>
  <si>
    <t>bitgold</t>
  </si>
  <si>
    <t>bitGold</t>
  </si>
  <si>
    <t>truckcoin</t>
  </si>
  <si>
    <t>Truckcoin</t>
  </si>
  <si>
    <t>prime-xi</t>
  </si>
  <si>
    <t>Prime-XI</t>
  </si>
  <si>
    <t>8bit</t>
  </si>
  <si>
    <t>8Bit</t>
  </si>
  <si>
    <t>blakecoin</t>
  </si>
  <si>
    <t>Blakecoin</t>
  </si>
  <si>
    <t>solaris</t>
  </si>
  <si>
    <t>Solaris</t>
  </si>
  <si>
    <t>ratecoin</t>
  </si>
  <si>
    <t>Ratecoin</t>
  </si>
  <si>
    <t>mojocoin</t>
  </si>
  <si>
    <t>linx</t>
  </si>
  <si>
    <t>Linx</t>
  </si>
  <si>
    <t>bolivarcoin</t>
  </si>
  <si>
    <t>Bolivarcoin</t>
  </si>
  <si>
    <t>kurrent</t>
  </si>
  <si>
    <t>Kurrent</t>
  </si>
  <si>
    <t>eternity</t>
  </si>
  <si>
    <t>Eternity</t>
  </si>
  <si>
    <t>neuro</t>
  </si>
  <si>
    <t>Neuro</t>
  </si>
  <si>
    <t>sterlingcoin</t>
  </si>
  <si>
    <t>Sterlingcoin</t>
  </si>
  <si>
    <t>master-swiscoin</t>
  </si>
  <si>
    <t>Master Swiscoin</t>
  </si>
  <si>
    <t>aricoin</t>
  </si>
  <si>
    <t>Aricoin</t>
  </si>
  <si>
    <t>jin-coin</t>
  </si>
  <si>
    <t>Jin Coin</t>
  </si>
  <si>
    <t>compucoin</t>
  </si>
  <si>
    <t>global-tour-coin</t>
  </si>
  <si>
    <t>Global Tour Coin</t>
  </si>
  <si>
    <t>globaltoken</t>
  </si>
  <si>
    <t>GlobalToken</t>
  </si>
  <si>
    <t>chancoin</t>
  </si>
  <si>
    <t>ChanCoin</t>
  </si>
  <si>
    <t>universe</t>
  </si>
  <si>
    <t>Universe</t>
  </si>
  <si>
    <t>eryllium</t>
  </si>
  <si>
    <t>Eryllium</t>
  </si>
  <si>
    <t>freicoin</t>
  </si>
  <si>
    <t>Freicoin</t>
  </si>
  <si>
    <t>SocialCoin</t>
  </si>
  <si>
    <t>$$$</t>
  </si>
  <si>
    <t>money</t>
  </si>
  <si>
    <t>Money</t>
  </si>
  <si>
    <t>crevacoin</t>
  </si>
  <si>
    <t>cashcoin</t>
  </si>
  <si>
    <t>Cashcoin</t>
  </si>
  <si>
    <t>levoplus</t>
  </si>
  <si>
    <t>LevoPlus</t>
  </si>
  <si>
    <t>onix</t>
  </si>
  <si>
    <t>Onix</t>
  </si>
  <si>
    <t>rupee</t>
  </si>
  <si>
    <t>Rupee</t>
  </si>
  <si>
    <t>digital-money-bits</t>
  </si>
  <si>
    <t>Digital Money Bits</t>
  </si>
  <si>
    <t>populous</t>
  </si>
  <si>
    <t>Populous</t>
  </si>
  <si>
    <t>useless-ethereum-token</t>
  </si>
  <si>
    <t>Useless Ethereum Token</t>
  </si>
  <si>
    <t>SuperNET</t>
  </si>
  <si>
    <t>asiacoin</t>
  </si>
  <si>
    <t>canada-ecoin</t>
  </si>
  <si>
    <t>Canada eCoin</t>
  </si>
  <si>
    <t>bluecoin</t>
  </si>
  <si>
    <t>smileycoin</t>
  </si>
  <si>
    <t>russiacoin</t>
  </si>
  <si>
    <t>RussiaCoin</t>
  </si>
  <si>
    <t>supercoin</t>
  </si>
  <si>
    <t>SuperCoin</t>
  </si>
  <si>
    <t>happycoin</t>
  </si>
  <si>
    <t>Happycoin</t>
  </si>
  <si>
    <t>noblecoin</t>
  </si>
  <si>
    <t>NobleCoin</t>
  </si>
  <si>
    <t>kobocoin</t>
  </si>
  <si>
    <t>Kobocoin</t>
  </si>
  <si>
    <t>bitbar</t>
  </si>
  <si>
    <t>i0coin</t>
  </si>
  <si>
    <t>I0Coin</t>
  </si>
  <si>
    <t>orbitcoin</t>
  </si>
  <si>
    <t>Orbitcoin</t>
  </si>
  <si>
    <t>btctalkcoin</t>
  </si>
  <si>
    <t>BTCtalkcoin</t>
  </si>
  <si>
    <t>martexcoin</t>
  </si>
  <si>
    <t>MarteXcoin</t>
  </si>
  <si>
    <t>USC</t>
  </si>
  <si>
    <t>ultimate-secure-cash</t>
  </si>
  <si>
    <t>Ultimate Secure Cash</t>
  </si>
  <si>
    <t>bitstar</t>
  </si>
  <si>
    <t>Bitstar</t>
  </si>
  <si>
    <t>digitalprice</t>
  </si>
  <si>
    <t>DigitalPrice</t>
  </si>
  <si>
    <t>aurumcoin</t>
  </si>
  <si>
    <t>AurumCoin</t>
  </si>
  <si>
    <t>coin</t>
  </si>
  <si>
    <t>ultracoin</t>
  </si>
  <si>
    <t>universal-currency</t>
  </si>
  <si>
    <t>Universal Currency</t>
  </si>
  <si>
    <t>joincoin</t>
  </si>
  <si>
    <t>Joincoin</t>
  </si>
  <si>
    <t>cannacoin</t>
  </si>
  <si>
    <t>fluttercoin</t>
  </si>
  <si>
    <t>lanacoin</t>
  </si>
  <si>
    <t>LanaCoin</t>
  </si>
  <si>
    <t>berncash</t>
  </si>
  <si>
    <t>BERNcash</t>
  </si>
  <si>
    <t>chesscoin</t>
  </si>
  <si>
    <t>ChessCoin</t>
  </si>
  <si>
    <t>nyancoin</t>
  </si>
  <si>
    <t>Nyancoin</t>
  </si>
  <si>
    <t>bitcoin-planet</t>
  </si>
  <si>
    <t>Bitcoin Planet</t>
  </si>
  <si>
    <t>swing</t>
  </si>
  <si>
    <t>Swing</t>
  </si>
  <si>
    <t>qubitcoin</t>
  </si>
  <si>
    <t>petrodollar</t>
  </si>
  <si>
    <t>PetroDollar</t>
  </si>
  <si>
    <t>casinocoin</t>
  </si>
  <si>
    <t>bitcurrency</t>
  </si>
  <si>
    <t>Bitcurrency</t>
  </si>
  <si>
    <t>bitcloud</t>
  </si>
  <si>
    <t>Bitcloud</t>
  </si>
  <si>
    <t>guncoin</t>
  </si>
  <si>
    <t>Guncoin</t>
  </si>
  <si>
    <t>unicoin</t>
  </si>
  <si>
    <t>UniCoin</t>
  </si>
  <si>
    <t>tittiecoin</t>
  </si>
  <si>
    <t>TittieCoin</t>
  </si>
  <si>
    <t>888</t>
  </si>
  <si>
    <t>octocoin</t>
  </si>
  <si>
    <t>cachecoin</t>
  </si>
  <si>
    <t>popularcoin</t>
  </si>
  <si>
    <t>PopularCoin</t>
  </si>
  <si>
    <t>c-bit</t>
  </si>
  <si>
    <t>C-Bit</t>
  </si>
  <si>
    <t>GlobalBoost-Y</t>
  </si>
  <si>
    <t>vault-coin</t>
  </si>
  <si>
    <t>Vault Coin</t>
  </si>
  <si>
    <t>marscoin</t>
  </si>
  <si>
    <t>Marscoin</t>
  </si>
  <si>
    <t>tigercoin</t>
  </si>
  <si>
    <t>Tigercoin</t>
  </si>
  <si>
    <t>revolvercoin</t>
  </si>
  <si>
    <t>b3coin</t>
  </si>
  <si>
    <t>B3Coin</t>
  </si>
  <si>
    <t>sativacoin</t>
  </si>
  <si>
    <t>Sativacoin</t>
  </si>
  <si>
    <t>goldpieces</t>
  </si>
  <si>
    <t>GoldPieces</t>
  </si>
  <si>
    <t>unify</t>
  </si>
  <si>
    <t>Unify</t>
  </si>
  <si>
    <t>quatloo</t>
  </si>
  <si>
    <t>Quatloo</t>
  </si>
  <si>
    <t>prototanium</t>
  </si>
  <si>
    <t>Prototanium</t>
  </si>
  <si>
    <t>debitcoin</t>
  </si>
  <si>
    <t>Debitcoin</t>
  </si>
  <si>
    <t>darsek</t>
  </si>
  <si>
    <t>Darsek</t>
  </si>
  <si>
    <t>spacecoin</t>
  </si>
  <si>
    <t>digital-rupees</t>
  </si>
  <si>
    <t>Digital Rupees</t>
  </si>
  <si>
    <t>joulecoin</t>
  </si>
  <si>
    <t>Joulecoin</t>
  </si>
  <si>
    <t>bitzeny</t>
  </si>
  <si>
    <t>redcoin</t>
  </si>
  <si>
    <t>RedCoin</t>
  </si>
  <si>
    <t>aquariuscoin</t>
  </si>
  <si>
    <t>AquariusCoin</t>
  </si>
  <si>
    <t>acoin</t>
  </si>
  <si>
    <t>Acoin</t>
  </si>
  <si>
    <t>bipcoin</t>
  </si>
  <si>
    <t>BipCoin</t>
  </si>
  <si>
    <t>dreamcoin</t>
  </si>
  <si>
    <t>Dreamcoin</t>
  </si>
  <si>
    <t>hexx</t>
  </si>
  <si>
    <t>611</t>
  </si>
  <si>
    <t>bumbacoin</t>
  </si>
  <si>
    <t>BumbaCoin</t>
  </si>
  <si>
    <t>halcyon</t>
  </si>
  <si>
    <t>Halcyon</t>
  </si>
  <si>
    <t>gapcoin</t>
  </si>
  <si>
    <t>Gapcoin</t>
  </si>
  <si>
    <t>evil-coin</t>
  </si>
  <si>
    <t>Evil Coin</t>
  </si>
  <si>
    <t>artex-coin</t>
  </si>
  <si>
    <t>Artex Coin</t>
  </si>
  <si>
    <t>nevacoin</t>
  </si>
  <si>
    <t>NevaCoin</t>
  </si>
  <si>
    <t>X-Coin</t>
  </si>
  <si>
    <t>argentum</t>
  </si>
  <si>
    <t>Argentum</t>
  </si>
  <si>
    <t>ponzicoin</t>
  </si>
  <si>
    <t>PonziCoin</t>
  </si>
  <si>
    <t>dollar-online</t>
  </si>
  <si>
    <t>Dollar Online</t>
  </si>
  <si>
    <t>tajcoin</t>
  </si>
  <si>
    <t>TajCoin</t>
  </si>
  <si>
    <t>amsterdamcoin</t>
  </si>
  <si>
    <t>AmsterdamCoin</t>
  </si>
  <si>
    <t>mustangcoin</t>
  </si>
  <si>
    <t>MustangCoin</t>
  </si>
  <si>
    <t>sixeleven</t>
  </si>
  <si>
    <t>SixEleven</t>
  </si>
  <si>
    <t>songcoin</t>
  </si>
  <si>
    <t>SongCoin</t>
  </si>
  <si>
    <t>ronpaulcoin</t>
  </si>
  <si>
    <t>RonPaulCoin</t>
  </si>
  <si>
    <t>briacoin</t>
  </si>
  <si>
    <t>BriaCoin</t>
  </si>
  <si>
    <t>arbit</t>
  </si>
  <si>
    <t>theresa-may-coin</t>
  </si>
  <si>
    <t>Theresa May Coin</t>
  </si>
  <si>
    <t>solarflarecoin</t>
  </si>
  <si>
    <t>flaxscript</t>
  </si>
  <si>
    <t>Flaxscript</t>
  </si>
  <si>
    <t>vaperscoin</t>
  </si>
  <si>
    <t>VapersCoin</t>
  </si>
  <si>
    <t>speedcash</t>
  </si>
  <si>
    <t>fuzzballs</t>
  </si>
  <si>
    <t>FuzzBalls</t>
  </si>
  <si>
    <t>bowscoin</t>
  </si>
  <si>
    <t>BowsCoin</t>
  </si>
  <si>
    <t>ICON</t>
  </si>
  <si>
    <t>ibank</t>
  </si>
  <si>
    <t>iBank</t>
  </si>
  <si>
    <t>jobscoin</t>
  </si>
  <si>
    <t>geertcoin</t>
  </si>
  <si>
    <t>GeertCoin</t>
  </si>
  <si>
    <t>californium</t>
  </si>
  <si>
    <t>Californium</t>
  </si>
  <si>
    <t>Enigma</t>
  </si>
  <si>
    <t>BOAT</t>
  </si>
  <si>
    <t>gold-pressed-latinum</t>
  </si>
  <si>
    <t>Gold Pressed Latinum</t>
  </si>
  <si>
    <t>project-x</t>
  </si>
  <si>
    <t>Project-X</t>
  </si>
  <si>
    <t>internet-of-things</t>
  </si>
  <si>
    <t>Internet of Things</t>
  </si>
  <si>
    <t>polybius</t>
  </si>
  <si>
    <t>Polybius</t>
  </si>
  <si>
    <t>qtum</t>
  </si>
  <si>
    <t>Qtum</t>
  </si>
  <si>
    <t>Alphabit</t>
  </si>
  <si>
    <t>ergo</t>
  </si>
  <si>
    <t>Ergo</t>
  </si>
  <si>
    <t>prizm</t>
  </si>
  <si>
    <t>777</t>
  </si>
  <si>
    <t>internet-of-people</t>
  </si>
  <si>
    <t>Internet of People</t>
  </si>
  <si>
    <t>jetcoin</t>
  </si>
  <si>
    <t>teslacoilcoin</t>
  </si>
  <si>
    <t>TeslaCoilCoin</t>
  </si>
  <si>
    <t>aeternity</t>
  </si>
  <si>
    <t>clubcoin</t>
  </si>
  <si>
    <t>zengold</t>
  </si>
  <si>
    <t>ZenGold</t>
  </si>
  <si>
    <t>bitradio</t>
  </si>
  <si>
    <t>Bitradio</t>
  </si>
  <si>
    <t>stex</t>
  </si>
  <si>
    <t>tattoocoin-limited</t>
  </si>
  <si>
    <t>Tattoocoin (Limited Edition)</t>
  </si>
  <si>
    <t>sphre-air</t>
  </si>
  <si>
    <t>AdEx</t>
  </si>
  <si>
    <t>president-johnson</t>
  </si>
  <si>
    <t>President Johnson</t>
  </si>
  <si>
    <t>deuscoin</t>
  </si>
  <si>
    <t>golos-gold</t>
  </si>
  <si>
    <t>Golos Gold</t>
  </si>
  <si>
    <t>eBoost</t>
  </si>
  <si>
    <t>dao-casino</t>
  </si>
  <si>
    <t>bitdeal</t>
  </si>
  <si>
    <t>Bitdeal</t>
  </si>
  <si>
    <t>sonm</t>
  </si>
  <si>
    <t>SONM</t>
  </si>
  <si>
    <t>ecobit</t>
  </si>
  <si>
    <t>Ecobit</t>
  </si>
  <si>
    <t>wa-space</t>
  </si>
  <si>
    <t>WA Space</t>
  </si>
  <si>
    <t>edrcoin</t>
  </si>
  <si>
    <t>EDRCoin</t>
  </si>
  <si>
    <t>suncontract</t>
  </si>
  <si>
    <t>universalroyalcoin</t>
  </si>
  <si>
    <t>UniversalRoyalCoin</t>
  </si>
  <si>
    <t>opal</t>
  </si>
  <si>
    <t>Opal</t>
  </si>
  <si>
    <t>bitcoin-scrypt</t>
  </si>
  <si>
    <t>Bitcoin Scrypt</t>
  </si>
  <si>
    <t>first-bitcoin</t>
  </si>
  <si>
    <t>First Bitcoin</t>
  </si>
  <si>
    <t>quotient</t>
  </si>
  <si>
    <t>Quotient</t>
  </si>
  <si>
    <t>flash</t>
  </si>
  <si>
    <t>Flash</t>
  </si>
  <si>
    <t>president-trump</t>
  </si>
  <si>
    <t>President Trump</t>
  </si>
  <si>
    <t>women</t>
  </si>
  <si>
    <t>WomenCoin</t>
  </si>
  <si>
    <t>skeincoin</t>
  </si>
  <si>
    <t>Skeincoin</t>
  </si>
  <si>
    <t>motocoin</t>
  </si>
  <si>
    <t>Motocoin</t>
  </si>
  <si>
    <t>goldmaxcoin</t>
  </si>
  <si>
    <t>wearesatoshi</t>
  </si>
  <si>
    <t>WeAreSatoshi</t>
  </si>
  <si>
    <t>sakuracoin</t>
  </si>
  <si>
    <t>Sakuracoin</t>
  </si>
  <si>
    <t>shacoin</t>
  </si>
  <si>
    <t>SHACoin</t>
  </si>
  <si>
    <t>cubits</t>
  </si>
  <si>
    <t>Cubits</t>
  </si>
  <si>
    <t>quebecoin</t>
  </si>
  <si>
    <t>Quebecoin</t>
  </si>
  <si>
    <t>irishcoin</t>
  </si>
  <si>
    <t>IrishCoin</t>
  </si>
  <si>
    <t>marxcoin</t>
  </si>
  <si>
    <t>MarxCoin</t>
  </si>
  <si>
    <t>huncoin</t>
  </si>
  <si>
    <t>Huncoin</t>
  </si>
  <si>
    <t>slevin</t>
  </si>
  <si>
    <t>Slevin</t>
  </si>
  <si>
    <t>TCOIN</t>
  </si>
  <si>
    <t>animecoin</t>
  </si>
  <si>
    <t>Animecoin</t>
  </si>
  <si>
    <t>turbocoin</t>
  </si>
  <si>
    <t>inflationcoin</t>
  </si>
  <si>
    <t>InflationCoin</t>
  </si>
  <si>
    <t>rcoin</t>
  </si>
  <si>
    <t>Rcoin</t>
  </si>
  <si>
    <t>peepcoin</t>
  </si>
  <si>
    <t>coupecoin</t>
  </si>
  <si>
    <t>Coupecoin</t>
  </si>
  <si>
    <t>stronghands</t>
  </si>
  <si>
    <t>StrongHands</t>
  </si>
  <si>
    <t>paccoin</t>
  </si>
  <si>
    <t>Santiment Network Token</t>
  </si>
  <si>
    <t>Description 
(optional)</t>
  </si>
  <si>
    <t>omisego</t>
  </si>
  <si>
    <t>nimiq</t>
  </si>
  <si>
    <t>Nimiq</t>
  </si>
  <si>
    <t>terranova</t>
  </si>
  <si>
    <t>TerraNova</t>
  </si>
  <si>
    <t>linda</t>
  </si>
  <si>
    <t>Linda</t>
  </si>
  <si>
    <t>cvcoin</t>
  </si>
  <si>
    <t>CVCoin</t>
  </si>
  <si>
    <t>embers</t>
  </si>
  <si>
    <t>Embers</t>
  </si>
  <si>
    <t>bitcoin-cash</t>
  </si>
  <si>
    <t>Bitcoin Cash</t>
  </si>
  <si>
    <t>NEO</t>
  </si>
  <si>
    <t>neo</t>
  </si>
  <si>
    <t>hshare</t>
  </si>
  <si>
    <t>Binance Coin</t>
  </si>
  <si>
    <t>civic</t>
  </si>
  <si>
    <t>Civic</t>
  </si>
  <si>
    <t>0x</t>
  </si>
  <si>
    <t>gas</t>
  </si>
  <si>
    <t>Gas</t>
  </si>
  <si>
    <t>bytom</t>
  </si>
  <si>
    <t>Bytom</t>
  </si>
  <si>
    <t>particl</t>
  </si>
  <si>
    <t>Particl</t>
  </si>
  <si>
    <t>Metaverse ETP</t>
  </si>
  <si>
    <t>tierion</t>
  </si>
  <si>
    <t>Tierion</t>
  </si>
  <si>
    <t>district0x</t>
  </si>
  <si>
    <t>pillar</t>
  </si>
  <si>
    <t>Pillar</t>
  </si>
  <si>
    <t>stox</t>
  </si>
  <si>
    <t>Stox</t>
  </si>
  <si>
    <t>mothership</t>
  </si>
  <si>
    <t>Mothership</t>
  </si>
  <si>
    <t>primas</t>
  </si>
  <si>
    <t>Primas</t>
  </si>
  <si>
    <t>blockcat</t>
  </si>
  <si>
    <t>BlockCAT</t>
  </si>
  <si>
    <t>blocktix</t>
  </si>
  <si>
    <t>Blocktix</t>
  </si>
  <si>
    <t>DAO.Casino</t>
  </si>
  <si>
    <t>deeponion</t>
  </si>
  <si>
    <t>DeepOnion</t>
  </si>
  <si>
    <t>toacoin</t>
  </si>
  <si>
    <t>ToaCoin</t>
  </si>
  <si>
    <t>dent</t>
  </si>
  <si>
    <t>Dent</t>
  </si>
  <si>
    <t>trueflip</t>
  </si>
  <si>
    <t>TrueFlip</t>
  </si>
  <si>
    <t>neverdie</t>
  </si>
  <si>
    <t>NEVERDIE</t>
  </si>
  <si>
    <t>primalbase</t>
  </si>
  <si>
    <t>SunContract</t>
  </si>
  <si>
    <t>smartcash</t>
  </si>
  <si>
    <t>SmartCash</t>
  </si>
  <si>
    <t>skincoin</t>
  </si>
  <si>
    <t>SkinCoin</t>
  </si>
  <si>
    <t>dentacoin</t>
  </si>
  <si>
    <t>Dentacoin</t>
  </si>
  <si>
    <t>starta</t>
  </si>
  <si>
    <t>Starta</t>
  </si>
  <si>
    <t>adshares</t>
  </si>
  <si>
    <t>etheriya</t>
  </si>
  <si>
    <t>Etheriya</t>
  </si>
  <si>
    <t>cream</t>
  </si>
  <si>
    <t>Cream</t>
  </si>
  <si>
    <t>bitasean</t>
  </si>
  <si>
    <t>BitAsean</t>
  </si>
  <si>
    <t>monster-byte</t>
  </si>
  <si>
    <t>Monster Byte</t>
  </si>
  <si>
    <t>kekcoin</t>
  </si>
  <si>
    <t>KekCoin</t>
  </si>
  <si>
    <t>coinonatx</t>
  </si>
  <si>
    <t>CoinonatX</t>
  </si>
  <si>
    <t>campuscoin</t>
  </si>
  <si>
    <t>CampusCoin</t>
  </si>
  <si>
    <t>rupaya</t>
  </si>
  <si>
    <t>Rupaya</t>
  </si>
  <si>
    <t>mao-zedong</t>
  </si>
  <si>
    <t>Mao Zedong</t>
  </si>
  <si>
    <t>biblepay</t>
  </si>
  <si>
    <t>BiblePay</t>
  </si>
  <si>
    <t>300 Token</t>
  </si>
  <si>
    <t>dalecoin</t>
  </si>
  <si>
    <t>Dalecoin</t>
  </si>
  <si>
    <t>coimatic-2</t>
  </si>
  <si>
    <t>Coimatic 2.0</t>
  </si>
  <si>
    <t>litebitcoin</t>
  </si>
  <si>
    <t>LiteBitcoin</t>
  </si>
  <si>
    <t>HarmonyCoin</t>
  </si>
  <si>
    <t>shadow-token</t>
  </si>
  <si>
    <t>Shadow Token</t>
  </si>
  <si>
    <t>vechain</t>
  </si>
  <si>
    <t>VeChain</t>
  </si>
  <si>
    <t>pura</t>
  </si>
  <si>
    <t>Pura</t>
  </si>
  <si>
    <t>sigmacoin</t>
  </si>
  <si>
    <t>SIGMAcoin</t>
  </si>
  <si>
    <t>investfeed</t>
  </si>
  <si>
    <t>InvestFeed</t>
  </si>
  <si>
    <t>opus</t>
  </si>
  <si>
    <t>Opus</t>
  </si>
  <si>
    <t>growers-international</t>
  </si>
  <si>
    <t>Growers International</t>
  </si>
  <si>
    <t>YOYOW</t>
  </si>
  <si>
    <t>yoyow</t>
  </si>
  <si>
    <t>namocoin</t>
  </si>
  <si>
    <t>NamoCoin</t>
  </si>
  <si>
    <t>first-bitcoin-capital</t>
  </si>
  <si>
    <t>First Bitcoin Capital</t>
  </si>
  <si>
    <t>brat</t>
  </si>
  <si>
    <t>bitqy</t>
  </si>
  <si>
    <t>bolenum</t>
  </si>
  <si>
    <t>Bolenum</t>
  </si>
  <si>
    <t>protean</t>
  </si>
  <si>
    <t>adcoin</t>
  </si>
  <si>
    <t>AdCoin</t>
  </si>
  <si>
    <t>atmcoin</t>
  </si>
  <si>
    <t>ATMCoin</t>
  </si>
  <si>
    <t>geysercoin</t>
  </si>
  <si>
    <t>GeyserCoin</t>
  </si>
  <si>
    <t>hyper</t>
  </si>
  <si>
    <t>Hyper</t>
  </si>
  <si>
    <t>draftcoin</t>
  </si>
  <si>
    <t>DraftCoin</t>
  </si>
  <si>
    <t>REGA</t>
  </si>
  <si>
    <t>cumulative sell</t>
  </si>
  <si>
    <t>Bought remaining</t>
  </si>
  <si>
    <t>total cost</t>
  </si>
  <si>
    <t>average cost</t>
  </si>
  <si>
    <t>key</t>
  </si>
  <si>
    <t>key reverse</t>
  </si>
  <si>
    <t>litecoin-ultra</t>
  </si>
  <si>
    <t>LiteCoin Ultra</t>
  </si>
  <si>
    <t>loopring</t>
  </si>
  <si>
    <t>Loopring</t>
  </si>
  <si>
    <t>suretly</t>
  </si>
  <si>
    <t>Suretly</t>
  </si>
  <si>
    <t>Syscoin</t>
  </si>
  <si>
    <t>Aeternity</t>
  </si>
  <si>
    <t>poet</t>
  </si>
  <si>
    <t>Po.et</t>
  </si>
  <si>
    <t>monetha</t>
  </si>
  <si>
    <t>Monetha</t>
  </si>
  <si>
    <t>starcredits</t>
  </si>
  <si>
    <t>StarCredits</t>
  </si>
  <si>
    <t>goodomy</t>
  </si>
  <si>
    <t>Goodomy</t>
  </si>
  <si>
    <t>aventus</t>
  </si>
  <si>
    <t>Aventus</t>
  </si>
  <si>
    <t>masternodecoin</t>
  </si>
  <si>
    <t>Masternodecoin</t>
  </si>
  <si>
    <t>kronecoin</t>
  </si>
  <si>
    <t>Kronecoin</t>
  </si>
  <si>
    <t>Jetcoin</t>
  </si>
  <si>
    <t>magnetcoin</t>
  </si>
  <si>
    <t>Magnetcoin</t>
  </si>
  <si>
    <t>moeda-loyalty-points</t>
  </si>
  <si>
    <t>Moeda Loyalty Points</t>
  </si>
  <si>
    <t>Agrello</t>
  </si>
  <si>
    <t>credo</t>
  </si>
  <si>
    <t>Credo</t>
  </si>
  <si>
    <t>neblio</t>
  </si>
  <si>
    <t>Neblio</t>
  </si>
  <si>
    <t>oceanlab</t>
  </si>
  <si>
    <t>Oceanlab</t>
  </si>
  <si>
    <t>VIVO</t>
  </si>
  <si>
    <t>vivo</t>
  </si>
  <si>
    <t>litecoin-plus</t>
  </si>
  <si>
    <t>Litecoin Plus</t>
  </si>
  <si>
    <t>decentraland</t>
  </si>
  <si>
    <t>Decentraland</t>
  </si>
  <si>
    <t>buzzcoin</t>
  </si>
  <si>
    <t>BuzzCoin</t>
  </si>
  <si>
    <t>cyder</t>
  </si>
  <si>
    <t>Cyder</t>
  </si>
  <si>
    <t>cardano</t>
  </si>
  <si>
    <t>Cardano</t>
  </si>
  <si>
    <t>SALT</t>
  </si>
  <si>
    <t>salt</t>
  </si>
  <si>
    <t>kyber-network</t>
  </si>
  <si>
    <t>Kyber Network</t>
  </si>
  <si>
    <t>tron</t>
  </si>
  <si>
    <t>TRON</t>
  </si>
  <si>
    <t>LINK</t>
  </si>
  <si>
    <t>chainlink</t>
  </si>
  <si>
    <t>regalcoin</t>
  </si>
  <si>
    <t>Regalcoin</t>
  </si>
  <si>
    <t>ATMChain</t>
  </si>
  <si>
    <t>kin</t>
  </si>
  <si>
    <t>Kin</t>
  </si>
  <si>
    <t>atbcoin</t>
  </si>
  <si>
    <t>ATBCoin</t>
  </si>
  <si>
    <t>substratum</t>
  </si>
  <si>
    <t>Substratum</t>
  </si>
  <si>
    <t>everex</t>
  </si>
  <si>
    <t>Everex</t>
  </si>
  <si>
    <t>kickico</t>
  </si>
  <si>
    <t>KickCoin</t>
  </si>
  <si>
    <t>real</t>
  </si>
  <si>
    <t>paypie</t>
  </si>
  <si>
    <t>PayPie</t>
  </si>
  <si>
    <t>viberate</t>
  </si>
  <si>
    <t>Viberate</t>
  </si>
  <si>
    <t>rivetz</t>
  </si>
  <si>
    <t>Rivetz</t>
  </si>
  <si>
    <t>XPA</t>
  </si>
  <si>
    <t>oax</t>
  </si>
  <si>
    <t>airtoken</t>
  </si>
  <si>
    <t>AirToken</t>
  </si>
  <si>
    <t>obsidian</t>
  </si>
  <si>
    <t>Obsidian</t>
  </si>
  <si>
    <t>bitdice</t>
  </si>
  <si>
    <t>BitDice</t>
  </si>
  <si>
    <t>lampix</t>
  </si>
  <si>
    <t>Lampix</t>
  </si>
  <si>
    <t>VIBE</t>
  </si>
  <si>
    <t>vibe</t>
  </si>
  <si>
    <t>propy</t>
  </si>
  <si>
    <t>Propy</t>
  </si>
  <si>
    <t>bridgecoin</t>
  </si>
  <si>
    <t>BridgeCoin</t>
  </si>
  <si>
    <t>bismuth</t>
  </si>
  <si>
    <t>Bismuth</t>
  </si>
  <si>
    <t>hubii-network</t>
  </si>
  <si>
    <t>Hubii Network</t>
  </si>
  <si>
    <t>COSS</t>
  </si>
  <si>
    <t>coss</t>
  </si>
  <si>
    <t>elixir</t>
  </si>
  <si>
    <t>Elixir</t>
  </si>
  <si>
    <t>internxt</t>
  </si>
  <si>
    <t>Internxt</t>
  </si>
  <si>
    <t>ethbet</t>
  </si>
  <si>
    <t>EthBet</t>
  </si>
  <si>
    <t>trezarcoin</t>
  </si>
  <si>
    <t>TrezarCoin</t>
  </si>
  <si>
    <t>billionaire-token</t>
  </si>
  <si>
    <t>Billionaire Token</t>
  </si>
  <si>
    <t>aidos-kuneen</t>
  </si>
  <si>
    <t>Aidos Kuneen</t>
  </si>
  <si>
    <t>Target Coin</t>
  </si>
  <si>
    <t>hobonickels</t>
  </si>
  <si>
    <t>flik</t>
  </si>
  <si>
    <t>FLiK</t>
  </si>
  <si>
    <t>tezos</t>
  </si>
  <si>
    <t>achain</t>
  </si>
  <si>
    <t>Achain</t>
  </si>
  <si>
    <t>kolion</t>
  </si>
  <si>
    <t>Kolion</t>
  </si>
  <si>
    <t>MSD</t>
  </si>
  <si>
    <t>msd</t>
  </si>
  <si>
    <t>Ormeus Coin</t>
  </si>
  <si>
    <t>crystal-clear</t>
  </si>
  <si>
    <t>infinity-economics</t>
  </si>
  <si>
    <t>Infinity Economics</t>
  </si>
  <si>
    <t>whalecoin</t>
  </si>
  <si>
    <t>WhaleCoin</t>
  </si>
  <si>
    <t>chronologic</t>
  </si>
  <si>
    <t>Chronologic</t>
  </si>
  <si>
    <t>cobinhood</t>
  </si>
  <si>
    <t>Cobinhood</t>
  </si>
  <si>
    <t>rchain</t>
  </si>
  <si>
    <t>RChain</t>
  </si>
  <si>
    <t>Wi Coin</t>
  </si>
  <si>
    <t>wild-crypto</t>
  </si>
  <si>
    <t>Wild Crypto</t>
  </si>
  <si>
    <t>HODL Bucks</t>
  </si>
  <si>
    <t>encryptotel-eth</t>
  </si>
  <si>
    <t>iquant</t>
  </si>
  <si>
    <t>iQuant</t>
  </si>
  <si>
    <t>minex</t>
  </si>
  <si>
    <t>Minex</t>
  </si>
  <si>
    <t>granitecoin</t>
  </si>
  <si>
    <t>cindicator</t>
  </si>
  <si>
    <t>Cindicator</t>
  </si>
  <si>
    <t>ALIS</t>
  </si>
  <si>
    <t>alis</t>
  </si>
  <si>
    <t>authorship</t>
  </si>
  <si>
    <t>Authorship</t>
  </si>
  <si>
    <t>postoken</t>
  </si>
  <si>
    <t>PoSToken</t>
  </si>
  <si>
    <t>bastonet</t>
  </si>
  <si>
    <t>Bastonet</t>
  </si>
  <si>
    <t>zeusshield</t>
  </si>
  <si>
    <t>Zeusshield</t>
  </si>
  <si>
    <t>senderon</t>
  </si>
  <si>
    <t>Senderon</t>
  </si>
  <si>
    <t>cryptonex</t>
  </si>
  <si>
    <t>Cryptonex</t>
  </si>
  <si>
    <t>bitcoinz</t>
  </si>
  <si>
    <t>BitcoinZ</t>
  </si>
  <si>
    <t>corion</t>
  </si>
  <si>
    <t>hellogold</t>
  </si>
  <si>
    <t>HelloGold</t>
  </si>
  <si>
    <t>cost per coin in dollars or euros</t>
  </si>
  <si>
    <t>cumulative deposit</t>
  </si>
  <si>
    <t>cumulative deduction</t>
  </si>
  <si>
    <t>TOTAL cumulative out</t>
  </si>
  <si>
    <t>TOTAL cumulative in</t>
  </si>
  <si>
    <t>TOTAL difference</t>
  </si>
  <si>
    <t>bought difference</t>
  </si>
  <si>
    <t>Cumuilative IN</t>
  </si>
  <si>
    <t>Cumuilative OUT</t>
  </si>
  <si>
    <t>deposit &amp; BTC &amp; ETH difference</t>
  </si>
  <si>
    <t>airswap</t>
  </si>
  <si>
    <t>AirSwap</t>
  </si>
  <si>
    <t>request-network</t>
  </si>
  <si>
    <t>Request Network</t>
  </si>
  <si>
    <t>eidoo</t>
  </si>
  <si>
    <t>Eidoo</t>
  </si>
  <si>
    <t>maecenas</t>
  </si>
  <si>
    <t>Maecenas</t>
  </si>
  <si>
    <t>BlockMason Credit Protocol</t>
  </si>
  <si>
    <t>tracto</t>
  </si>
  <si>
    <t>Tracto</t>
  </si>
  <si>
    <t>Ethereum Cash</t>
  </si>
  <si>
    <t>royal-kingdom-coin</t>
  </si>
  <si>
    <t>Royal Kingdom Coin</t>
  </si>
  <si>
    <t>piplcoin</t>
  </si>
  <si>
    <t>PiplCoin</t>
  </si>
  <si>
    <t>exchangen</t>
  </si>
  <si>
    <t>ExchangeN</t>
  </si>
  <si>
    <t>segwit2x</t>
  </si>
  <si>
    <t>Dutch Coin</t>
  </si>
  <si>
    <t>bitsoar</t>
  </si>
  <si>
    <t>BitSoar</t>
  </si>
  <si>
    <t>change</t>
  </si>
  <si>
    <t>Change</t>
  </si>
  <si>
    <t>aion</t>
  </si>
  <si>
    <t>Aion</t>
  </si>
  <si>
    <t>Akuya Coin</t>
  </si>
  <si>
    <t>everus</t>
  </si>
  <si>
    <t>Everus</t>
  </si>
  <si>
    <t>XGOX</t>
  </si>
  <si>
    <t>domraider</t>
  </si>
  <si>
    <t>DomRaider</t>
  </si>
  <si>
    <t>amber</t>
  </si>
  <si>
    <t>modum</t>
  </si>
  <si>
    <t>Modum</t>
  </si>
  <si>
    <t>red-pulse</t>
  </si>
  <si>
    <t>dovu</t>
  </si>
  <si>
    <t>Dovu</t>
  </si>
  <si>
    <t>clearpoll</t>
  </si>
  <si>
    <t>ClearPoll</t>
  </si>
  <si>
    <t>CryptoInsight</t>
  </si>
  <si>
    <t>pirl</t>
  </si>
  <si>
    <t>Pirl</t>
  </si>
  <si>
    <t>ethereum-gold</t>
  </si>
  <si>
    <t>Ethereum Gold</t>
  </si>
  <si>
    <t>ellaism</t>
  </si>
  <si>
    <t>Ellaism</t>
  </si>
  <si>
    <t>bitcoin-red</t>
  </si>
  <si>
    <t>Bitcoin Red</t>
  </si>
  <si>
    <t>playercoin</t>
  </si>
  <si>
    <t>PlayerCoin</t>
  </si>
  <si>
    <t>javascript-token</t>
  </si>
  <si>
    <t>JavaScript Token</t>
  </si>
  <si>
    <t>bitcoin-gold</t>
  </si>
  <si>
    <t>open-trading-network</t>
  </si>
  <si>
    <t>Open Trading Network</t>
  </si>
  <si>
    <t>KuCoin Shares</t>
  </si>
  <si>
    <t>bitbase</t>
  </si>
  <si>
    <t>Bitbase</t>
  </si>
  <si>
    <t>Enjin Coin</t>
  </si>
  <si>
    <t>exchange-union</t>
  </si>
  <si>
    <t>Exchange Union</t>
  </si>
  <si>
    <t>etherparty</t>
  </si>
  <si>
    <t>Etherparty</t>
  </si>
  <si>
    <t>icon</t>
  </si>
  <si>
    <t>ripio-credit-network</t>
  </si>
  <si>
    <t>Ripio Credit Network</t>
  </si>
  <si>
    <t>ethereum-lite</t>
  </si>
  <si>
    <t>Ethereum Lite</t>
  </si>
  <si>
    <t>latoken</t>
  </si>
  <si>
    <t>BOScoin</t>
  </si>
  <si>
    <t>nuls</t>
  </si>
  <si>
    <t>Nuls</t>
  </si>
  <si>
    <t>qvolta</t>
  </si>
  <si>
    <t>Qvolta</t>
  </si>
  <si>
    <t>paragon</t>
  </si>
  <si>
    <t>Paragon</t>
  </si>
  <si>
    <t>luxcoin</t>
  </si>
  <si>
    <t>LUXCoin</t>
  </si>
  <si>
    <t>ICOS</t>
  </si>
  <si>
    <t>icos</t>
  </si>
  <si>
    <t>flypme</t>
  </si>
  <si>
    <t>FlypMe</t>
  </si>
  <si>
    <t>xenon</t>
  </si>
  <si>
    <t>Xenon</t>
  </si>
  <si>
    <t>iethereum</t>
  </si>
  <si>
    <t>iEthereum</t>
  </si>
  <si>
    <t>LIFE</t>
  </si>
  <si>
    <t>life</t>
  </si>
  <si>
    <t>btcmoon</t>
  </si>
  <si>
    <t>BTCMoon</t>
  </si>
  <si>
    <t>mercury-protocol</t>
  </si>
  <si>
    <t>Mercury Protocol</t>
  </si>
  <si>
    <t>vulcano</t>
  </si>
  <si>
    <t>roofs</t>
  </si>
  <si>
    <t>Roofs</t>
  </si>
  <si>
    <t>mincoin</t>
  </si>
  <si>
    <t>Mincoin</t>
  </si>
  <si>
    <t>runners</t>
  </si>
  <si>
    <t>Runners</t>
  </si>
  <si>
    <t>fapcoin</t>
  </si>
  <si>
    <t>FAPcoin</t>
  </si>
  <si>
    <t>exrnchain</t>
  </si>
  <si>
    <t>EXRNchain</t>
  </si>
  <si>
    <t>musiconomi</t>
  </si>
  <si>
    <t>Musiconomi</t>
  </si>
  <si>
    <t>coimatic-3</t>
  </si>
  <si>
    <t>Coimatic 3.0</t>
  </si>
  <si>
    <t>electroneum</t>
  </si>
  <si>
    <t>Electroneum</t>
  </si>
  <si>
    <t>minexcoin</t>
  </si>
  <si>
    <t>MinexCoin</t>
  </si>
  <si>
    <t>Raiden Network Token</t>
  </si>
  <si>
    <t>DATA</t>
  </si>
  <si>
    <t>streamr-datacoin</t>
  </si>
  <si>
    <t>Streamr DATAcoin</t>
  </si>
  <si>
    <t>power-ledger</t>
  </si>
  <si>
    <t>Power Ledger</t>
  </si>
  <si>
    <t>kucoin-shares</t>
  </si>
  <si>
    <t>grid</t>
  </si>
  <si>
    <t>Grid+</t>
  </si>
  <si>
    <t>revain</t>
  </si>
  <si>
    <t>Revain</t>
  </si>
  <si>
    <t>autonio</t>
  </si>
  <si>
    <t>Autonio</t>
  </si>
  <si>
    <t>aeron</t>
  </si>
  <si>
    <t>Aeron</t>
  </si>
  <si>
    <t>artbyte</t>
  </si>
  <si>
    <t>atlant</t>
  </si>
  <si>
    <t>innova</t>
  </si>
  <si>
    <t>Innova</t>
  </si>
  <si>
    <t>SHIELD</t>
  </si>
  <si>
    <t>altcommunity-coin</t>
  </si>
  <si>
    <t>grimcoin</t>
  </si>
  <si>
    <t>Grimcoin</t>
  </si>
  <si>
    <t>Bitcoin Gold</t>
  </si>
  <si>
    <t>decision-token</t>
  </si>
  <si>
    <t>Decision Token</t>
  </si>
  <si>
    <t>ERC20</t>
  </si>
  <si>
    <t>erc20</t>
  </si>
  <si>
    <t>unikoin-gold</t>
  </si>
  <si>
    <t>Unikoin Gold</t>
  </si>
  <si>
    <t>emphy</t>
  </si>
  <si>
    <t>Emphy</t>
  </si>
  <si>
    <t>phore</t>
  </si>
  <si>
    <t>Phore</t>
  </si>
  <si>
    <t>blockpool</t>
  </si>
  <si>
    <t>Blockpool</t>
  </si>
  <si>
    <t>NEO GOLD</t>
  </si>
  <si>
    <t>delphy</t>
  </si>
  <si>
    <t>Delphy</t>
  </si>
  <si>
    <t>high-gain</t>
  </si>
  <si>
    <t>High Gain</t>
  </si>
  <si>
    <t>starcash-network</t>
  </si>
  <si>
    <t>StarCash Network</t>
  </si>
  <si>
    <t>oxycoin</t>
  </si>
  <si>
    <t>Oxycoin</t>
  </si>
  <si>
    <t>desire</t>
  </si>
  <si>
    <t>Desire</t>
  </si>
  <si>
    <t>eltcoin</t>
  </si>
  <si>
    <t>eBitcoin</t>
  </si>
  <si>
    <t>sharechain</t>
  </si>
  <si>
    <t>Sharechain</t>
  </si>
  <si>
    <t>DecentBet</t>
  </si>
  <si>
    <t>upfiring</t>
  </si>
  <si>
    <t>Upfiring</t>
  </si>
  <si>
    <t>genesis-vision</t>
  </si>
  <si>
    <t>Genesis Vision</t>
  </si>
  <si>
    <t>eaglecoin</t>
  </si>
  <si>
    <t>EagleCoin</t>
  </si>
  <si>
    <t>ea-coin</t>
  </si>
  <si>
    <t>EA Coin</t>
  </si>
  <si>
    <t>privatix</t>
  </si>
  <si>
    <t>Privatix</t>
  </si>
  <si>
    <t>bitJob</t>
  </si>
  <si>
    <t>dynamiccoin</t>
  </si>
  <si>
    <t>DynamicCoin</t>
  </si>
  <si>
    <t>xgox</t>
  </si>
  <si>
    <t>gold-reward-token</t>
  </si>
  <si>
    <t>GOLD Reward Token</t>
  </si>
  <si>
    <t>ebitcoin-cash</t>
  </si>
  <si>
    <t>bitserial</t>
  </si>
  <si>
    <t>BitSerial</t>
  </si>
  <si>
    <t>sugar-exchange</t>
  </si>
  <si>
    <t>Sugar Exchange</t>
  </si>
  <si>
    <t>viuly</t>
  </si>
  <si>
    <t>Viuly</t>
  </si>
  <si>
    <t>Current Price BTC</t>
  </si>
  <si>
    <t>Amount</t>
  </si>
  <si>
    <t xml:space="preserve">symbol:     </t>
  </si>
  <si>
    <t>24 hr Change</t>
  </si>
  <si>
    <t>24 hr volume</t>
  </si>
  <si>
    <t>Bitcoin Fast</t>
  </si>
  <si>
    <t xml:space="preserve">symbol:   </t>
  </si>
  <si>
    <t>type name of coin</t>
  </si>
  <si>
    <t>Chart Selector:</t>
  </si>
  <si>
    <t>WINCOIN</t>
  </si>
  <si>
    <t>gobyte</t>
  </si>
  <si>
    <t>GoByte</t>
  </si>
  <si>
    <t>ALQO</t>
  </si>
  <si>
    <t>alqo</t>
  </si>
  <si>
    <t>maker</t>
  </si>
  <si>
    <t>Maker</t>
  </si>
  <si>
    <t>phantomx</t>
  </si>
  <si>
    <t>Phantomx</t>
  </si>
  <si>
    <t>digipulse</t>
  </si>
  <si>
    <t>DigiPulse</t>
  </si>
  <si>
    <t>encrypgen</t>
  </si>
  <si>
    <t>EncrypGen</t>
  </si>
  <si>
    <t>ink</t>
  </si>
  <si>
    <t>Ink</t>
  </si>
  <si>
    <t>bodhi</t>
  </si>
  <si>
    <t>Bodhi</t>
  </si>
  <si>
    <t>Ethos</t>
  </si>
  <si>
    <t xml:space="preserve">  </t>
  </si>
  <si>
    <t>ethos</t>
  </si>
  <si>
    <t>quantstamp</t>
  </si>
  <si>
    <t>Quantstamp</t>
  </si>
  <si>
    <t>QASH</t>
  </si>
  <si>
    <t>qash</t>
  </si>
  <si>
    <t>energo</t>
  </si>
  <si>
    <t>zozocoin</t>
  </si>
  <si>
    <t>ZoZoCoin</t>
  </si>
  <si>
    <t>Ambrosus</t>
  </si>
  <si>
    <t>publica</t>
  </si>
  <si>
    <t>Publica</t>
  </si>
  <si>
    <t>magnet</t>
  </si>
  <si>
    <t>Magnet</t>
  </si>
  <si>
    <t>monkey-project</t>
  </si>
  <si>
    <t>Monkey Project</t>
  </si>
  <si>
    <t>votecoin</t>
  </si>
  <si>
    <t>VoteCoin</t>
  </si>
  <si>
    <t>bitcoin-diamond</t>
  </si>
  <si>
    <t>poly-ai</t>
  </si>
  <si>
    <t>POLY AI</t>
  </si>
  <si>
    <t>flixxo</t>
  </si>
  <si>
    <t>Flixxo</t>
  </si>
  <si>
    <t>spankchain</t>
  </si>
  <si>
    <t>SpankChain</t>
  </si>
  <si>
    <t>plexcoin</t>
  </si>
  <si>
    <t>PlexCoin</t>
  </si>
  <si>
    <t>accelerator-network</t>
  </si>
  <si>
    <t>Accelerator Network</t>
  </si>
  <si>
    <t>Deduction
amount</t>
  </si>
  <si>
    <t>Deposit
amount</t>
  </si>
  <si>
    <t>boolberry</t>
  </si>
  <si>
    <t>time-new-bank</t>
  </si>
  <si>
    <t>Time New Bank</t>
  </si>
  <si>
    <t>divi</t>
  </si>
  <si>
    <t>Divi</t>
  </si>
  <si>
    <t xml:space="preserve"> Cryptosheet User Guide</t>
  </si>
  <si>
    <t>?</t>
  </si>
  <si>
    <t>zephyr</t>
  </si>
  <si>
    <t>Zephyr</t>
  </si>
  <si>
    <t>blockv</t>
  </si>
  <si>
    <t>BLOCKv</t>
  </si>
  <si>
    <t>mywish</t>
  </si>
  <si>
    <t>MyWish</t>
  </si>
  <si>
    <t>eventchain</t>
  </si>
  <si>
    <t>EventChain</t>
  </si>
  <si>
    <t>exp</t>
  </si>
  <si>
    <t>td</t>
  </si>
  <si>
    <t>oraclechain</t>
  </si>
  <si>
    <t>OracleChain</t>
  </si>
  <si>
    <t>bit20</t>
  </si>
  <si>
    <t>Bit20</t>
  </si>
  <si>
    <t>ethlend</t>
  </si>
  <si>
    <t>Coinwatches</t>
  </si>
  <si>
    <t>Box 1</t>
  </si>
  <si>
    <t>Box 2</t>
  </si>
  <si>
    <t>Box 3</t>
  </si>
  <si>
    <t>Box 4</t>
  </si>
  <si>
    <t>adding 0 to the value makes it able to be used in a conditional formatting comparison.</t>
  </si>
  <si>
    <t>Note: referring to number, in this case percent change, using vlookup of coinmarketcap table returns a value that can't be reffered to in conditonal formatting even when converted to number.</t>
  </si>
  <si>
    <t>ccore</t>
  </si>
  <si>
    <t>Ccore</t>
  </si>
  <si>
    <t>Coin Deposit</t>
  </si>
  <si>
    <t>Coin Deduction</t>
  </si>
  <si>
    <t>price optional ---&gt;</t>
  </si>
  <si>
    <t>ifCoinDeposit</t>
  </si>
  <si>
    <t>ifCoinDeduction</t>
  </si>
  <si>
    <t>total bitcoin deposited</t>
  </si>
  <si>
    <t>total bitcoin deducted</t>
  </si>
  <si>
    <t>total eth deposited</t>
  </si>
  <si>
    <t>total eth deducted</t>
  </si>
  <si>
    <t>dragonchain</t>
  </si>
  <si>
    <t>Dragonchain</t>
  </si>
  <si>
    <t>qbao</t>
  </si>
  <si>
    <t>Qbao</t>
  </si>
  <si>
    <t>payfair</t>
  </si>
  <si>
    <t>Payfair</t>
  </si>
  <si>
    <t>cumulative buy AND deposit with cost</t>
  </si>
  <si>
    <t>Russian Miner Coin</t>
  </si>
  <si>
    <t>presearch</t>
  </si>
  <si>
    <t>Presearch</t>
  </si>
  <si>
    <t>ETHLend</t>
  </si>
  <si>
    <t>bulwark</t>
  </si>
  <si>
    <t>Bulwark</t>
  </si>
  <si>
    <t>sagacoin</t>
  </si>
  <si>
    <t>SagaCoin</t>
  </si>
  <si>
    <t>cybermiles</t>
  </si>
  <si>
    <t>CyberMiles</t>
  </si>
  <si>
    <t>iot-chain</t>
  </si>
  <si>
    <t>IoT Chain</t>
  </si>
  <si>
    <t>eroscoin</t>
  </si>
  <si>
    <t>Eroscoin</t>
  </si>
  <si>
    <t>cappasity</t>
  </si>
  <si>
    <t>Cappasity</t>
  </si>
  <si>
    <t>social-send</t>
  </si>
  <si>
    <t>Social Send</t>
  </si>
  <si>
    <t>snovio</t>
  </si>
  <si>
    <t>blockcdn</t>
  </si>
  <si>
    <t>BlockCDN</t>
  </si>
  <si>
    <t>nekonium</t>
  </si>
  <si>
    <t>Nekonium</t>
  </si>
  <si>
    <t>bonpay</t>
  </si>
  <si>
    <t>Bonpay</t>
  </si>
  <si>
    <t>magiccoin</t>
  </si>
  <si>
    <t>MagicCoin</t>
  </si>
  <si>
    <t>kubera-coin</t>
  </si>
  <si>
    <t>Kubera Coin</t>
  </si>
  <si>
    <t>pioneer-coin</t>
  </si>
  <si>
    <t>Pioneer Coin</t>
  </si>
  <si>
    <t>tokugawa</t>
  </si>
  <si>
    <t>Tokugawa</t>
  </si>
  <si>
    <t>wabi</t>
  </si>
  <si>
    <t>crowdcoin</t>
  </si>
  <si>
    <t>CrowdCoin</t>
  </si>
  <si>
    <t xml:space="preserve">      Activation Code:</t>
  </si>
  <si>
    <t>Difference</t>
  </si>
  <si>
    <t>Stellar</t>
  </si>
  <si>
    <t>prochain</t>
  </si>
  <si>
    <t>ProChain</t>
  </si>
  <si>
    <t>smartmesh</t>
  </si>
  <si>
    <t>SmartMesh</t>
  </si>
  <si>
    <t>medishares</t>
  </si>
  <si>
    <t>MediShares</t>
  </si>
  <si>
    <t>hollywoodcoin</t>
  </si>
  <si>
    <t>HollyWoodCoin</t>
  </si>
  <si>
    <t>filecoin</t>
  </si>
  <si>
    <t>uquid-coin</t>
  </si>
  <si>
    <t>Uquid Coin</t>
  </si>
  <si>
    <t>ignis</t>
  </si>
  <si>
    <t>CRYPTOSHEET User Guide</t>
  </si>
  <si>
    <t>support@cryptosheet.net</t>
  </si>
  <si>
    <t>Reach out to us anytime.</t>
  </si>
  <si>
    <t>R E S O U R C E S</t>
  </si>
  <si>
    <t>Q U E S T I O N S  /  F E E D B A C K</t>
  </si>
  <si>
    <t>super-bitcoin</t>
  </si>
  <si>
    <t>bitcoinx</t>
  </si>
  <si>
    <t>verify</t>
  </si>
  <si>
    <t>Verify</t>
  </si>
  <si>
    <t>datum</t>
  </si>
  <si>
    <t>Datum</t>
  </si>
  <si>
    <t>Trident Group</t>
  </si>
  <si>
    <t>gifto</t>
  </si>
  <si>
    <t>Gifto</t>
  </si>
  <si>
    <t>genaro-network</t>
  </si>
  <si>
    <t>Genaro Network</t>
  </si>
  <si>
    <t>micromoney</t>
  </si>
  <si>
    <t>MicroMoney</t>
  </si>
  <si>
    <t>united-bitcoin</t>
  </si>
  <si>
    <t>United Bitcoin</t>
  </si>
  <si>
    <t>worldcore</t>
  </si>
  <si>
    <t>Worldcore</t>
  </si>
  <si>
    <t>yenten</t>
  </si>
  <si>
    <t>YENTEN</t>
  </si>
  <si>
    <t>lockchain</t>
  </si>
  <si>
    <t>Super Bitcoin</t>
  </si>
  <si>
    <t>BROTHER</t>
  </si>
  <si>
    <t>aelf</t>
  </si>
  <si>
    <t>WAX</t>
  </si>
  <si>
    <t>wax</t>
  </si>
  <si>
    <t>Filecoin [Futures]</t>
  </si>
  <si>
    <t>storm</t>
  </si>
  <si>
    <t>Storm</t>
  </si>
  <si>
    <t>dynamic-trading-rights</t>
  </si>
  <si>
    <t>Dynamic Trading Rights</t>
  </si>
  <si>
    <t>playkey</t>
  </si>
  <si>
    <t>soma</t>
  </si>
  <si>
    <t>Soma</t>
  </si>
  <si>
    <t>starbase</t>
  </si>
  <si>
    <t>Starbase</t>
  </si>
  <si>
    <t>DEW</t>
  </si>
  <si>
    <t>dew</t>
  </si>
  <si>
    <t>medibloc</t>
  </si>
  <si>
    <t>Karbo</t>
  </si>
  <si>
    <t>naga</t>
  </si>
  <si>
    <t>NAGA</t>
  </si>
  <si>
    <t>bread</t>
  </si>
  <si>
    <t>Bread</t>
  </si>
  <si>
    <t>bibox-token</t>
  </si>
  <si>
    <t>Bibox Token</t>
  </si>
  <si>
    <t>Nebulas</t>
  </si>
  <si>
    <t>sophiatx</t>
  </si>
  <si>
    <t>SophiaTX</t>
  </si>
  <si>
    <t>bounty0x</t>
  </si>
  <si>
    <t>Bounty0x</t>
  </si>
  <si>
    <t>dai</t>
  </si>
  <si>
    <t>Dai</t>
  </si>
  <si>
    <t>Coin Symbol</t>
  </si>
  <si>
    <t>dimcoin</t>
  </si>
  <si>
    <t>DIMCOIN</t>
  </si>
  <si>
    <t>Bitcoin Diamond</t>
  </si>
  <si>
    <r>
      <t>Price</t>
    </r>
    <r>
      <rPr>
        <sz val="11"/>
        <color theme="1"/>
        <rFont val="Century Gothic"/>
        <family val="2"/>
      </rPr>
      <t xml:space="preserve">
</t>
    </r>
    <r>
      <rPr>
        <sz val="9"/>
        <color theme="1"/>
        <rFont val="Century Gothic"/>
        <family val="2"/>
      </rPr>
      <t xml:space="preserve"> (optional for deposits)</t>
    </r>
  </si>
  <si>
    <r>
      <t xml:space="preserve">Bought Using
</t>
    </r>
    <r>
      <rPr>
        <sz val="11"/>
        <color theme="1"/>
        <rFont val="Century Gothic"/>
        <family val="2"/>
      </rPr>
      <t>OR</t>
    </r>
    <r>
      <rPr>
        <b/>
        <sz val="11"/>
        <color theme="1"/>
        <rFont val="Century Gothic"/>
        <family val="2"/>
      </rPr>
      <t xml:space="preserve"> Sold Into</t>
    </r>
  </si>
  <si>
    <t>utrust</t>
  </si>
  <si>
    <t>UTRUST</t>
  </si>
  <si>
    <t>straks</t>
  </si>
  <si>
    <t>STRAKS</t>
  </si>
  <si>
    <t>entcash</t>
  </si>
  <si>
    <t>ENTCash</t>
  </si>
  <si>
    <t>deepbrain-chain</t>
  </si>
  <si>
    <t>DeepBrain Chain</t>
  </si>
  <si>
    <t>qlink</t>
  </si>
  <si>
    <t>hyper-pay</t>
  </si>
  <si>
    <t>Hyper Pay</t>
  </si>
  <si>
    <t>olympus-labs</t>
  </si>
  <si>
    <t>Olympus Labs</t>
  </si>
  <si>
    <t>sirin-labs-token</t>
  </si>
  <si>
    <t>homeblockcoin</t>
  </si>
  <si>
    <t>HomeBlockCoin</t>
  </si>
  <si>
    <t>neumark</t>
  </si>
  <si>
    <t>Neumark</t>
  </si>
  <si>
    <t>bigone-token</t>
  </si>
  <si>
    <t>BigONE Token</t>
  </si>
  <si>
    <t>ace</t>
  </si>
  <si>
    <t>pylon-network</t>
  </si>
  <si>
    <t>Pylon Network</t>
  </si>
  <si>
    <t>cryptopay</t>
  </si>
  <si>
    <t>Cryptopay</t>
  </si>
  <si>
    <t>wandx</t>
  </si>
  <si>
    <t>WandX</t>
  </si>
  <si>
    <t>PLAY</t>
  </si>
  <si>
    <t>herocoin</t>
  </si>
  <si>
    <t>HEROcoin</t>
  </si>
  <si>
    <t>Total Cost or Gains</t>
  </si>
  <si>
    <t>PACcoin</t>
  </si>
  <si>
    <t>Ammo Reloaded</t>
  </si>
  <si>
    <t>game</t>
  </si>
  <si>
    <t>bitclave</t>
  </si>
  <si>
    <t>BitClave</t>
  </si>
  <si>
    <t>lightning-bitcoin</t>
  </si>
  <si>
    <t>fidentiax</t>
  </si>
  <si>
    <t>FidentiaX</t>
  </si>
  <si>
    <t>matryx</t>
  </si>
  <si>
    <t>24 HR</t>
  </si>
  <si>
    <t>24 hr change nums</t>
  </si>
  <si>
    <t>starting in Port C11 --&gt;</t>
  </si>
  <si>
    <t>Ignis</t>
  </si>
  <si>
    <t>appcoins</t>
  </si>
  <si>
    <t>AppCoins</t>
  </si>
  <si>
    <t>canyacoin</t>
  </si>
  <si>
    <t>CanYaCoin</t>
  </si>
  <si>
    <t>lamden</t>
  </si>
  <si>
    <t>Lamden</t>
  </si>
  <si>
    <t>swftcoin</t>
  </si>
  <si>
    <t>SwftCoin</t>
  </si>
  <si>
    <t>high-performance-blockchain</t>
  </si>
  <si>
    <t>High Performance Blockchain</t>
  </si>
  <si>
    <t>measurable-data-token</t>
  </si>
  <si>
    <t>Measurable Data Token</t>
  </si>
  <si>
    <t>waykichain</t>
  </si>
  <si>
    <t>WaykiChain</t>
  </si>
  <si>
    <t>mixin</t>
  </si>
  <si>
    <t>Mixin</t>
  </si>
  <si>
    <t>numus</t>
  </si>
  <si>
    <t>Numus</t>
  </si>
  <si>
    <t>GameChain System</t>
  </si>
  <si>
    <t>Download a new Cryptosheet. 
(just transfer over your activation code)</t>
  </si>
  <si>
    <t xml:space="preserve">
Cryptosheet activation codes can be purchased at</t>
  </si>
  <si>
    <t>http://www.cryptosheet.net/activate</t>
  </si>
  <si>
    <t>http://www.cryptosheet.net/fresh</t>
  </si>
  <si>
    <t>telcoin</t>
  </si>
  <si>
    <t>Telcoin</t>
  </si>
  <si>
    <t>OST</t>
  </si>
  <si>
    <t>ins-ecosystem</t>
  </si>
  <si>
    <t>internet-node-token</t>
  </si>
  <si>
    <t>Internet Node Token</t>
  </si>
  <si>
    <t>electra</t>
  </si>
  <si>
    <t>Electra</t>
  </si>
  <si>
    <t>trade-token</t>
  </si>
  <si>
    <t>aurora-dao</t>
  </si>
  <si>
    <t>Aurora DAO</t>
  </si>
  <si>
    <t>Bloom</t>
  </si>
  <si>
    <t>bean-cash</t>
  </si>
  <si>
    <t>Bean Cash</t>
  </si>
  <si>
    <t>aigang</t>
  </si>
  <si>
    <t>Aigang</t>
  </si>
  <si>
    <t>qunqun</t>
  </si>
  <si>
    <t>QunQun</t>
  </si>
  <si>
    <t>polis</t>
  </si>
  <si>
    <t>Polis</t>
  </si>
  <si>
    <t>oneroot-network</t>
  </si>
  <si>
    <t>OneRoot Network</t>
  </si>
  <si>
    <t>hacken</t>
  </si>
  <si>
    <t>Hacken</t>
  </si>
  <si>
    <t>commodity-ad-network</t>
  </si>
  <si>
    <t>Commodity Ad Network</t>
  </si>
  <si>
    <t>op-coin</t>
  </si>
  <si>
    <t>OP Coin</t>
  </si>
  <si>
    <t>steneum-coin</t>
  </si>
  <si>
    <t>Steneum Coin</t>
  </si>
  <si>
    <t>iostoken</t>
  </si>
  <si>
    <t>topchain</t>
  </si>
  <si>
    <t>TopChain</t>
  </si>
  <si>
    <t>show</t>
  </si>
  <si>
    <t>Show</t>
  </si>
  <si>
    <t>BitcoinX</t>
  </si>
  <si>
    <t>singularitynet</t>
  </si>
  <si>
    <t>SingularityNET</t>
  </si>
  <si>
    <t>lightchain</t>
  </si>
  <si>
    <t>LightChain</t>
  </si>
  <si>
    <t>acute-angle-cloud</t>
  </si>
  <si>
    <t>Acute Angle Cloud</t>
  </si>
  <si>
    <t>theta-token</t>
  </si>
  <si>
    <t>bottos</t>
  </si>
  <si>
    <t>Bottos</t>
  </si>
  <si>
    <t>profile-utility-token</t>
  </si>
  <si>
    <t>Profile Utility Token</t>
  </si>
  <si>
    <t>chatcoin</t>
  </si>
  <si>
    <t>ChatCoin</t>
  </si>
  <si>
    <t>kcash</t>
  </si>
  <si>
    <t>Kcash</t>
  </si>
  <si>
    <t>spacechain</t>
  </si>
  <si>
    <t>SpaceChain</t>
  </si>
  <si>
    <t>realchain</t>
  </si>
  <si>
    <t>RealChain</t>
  </si>
  <si>
    <t>selfkey</t>
  </si>
  <si>
    <t>yee</t>
  </si>
  <si>
    <t>aidoc</t>
  </si>
  <si>
    <t>AI Doctor</t>
  </si>
  <si>
    <t>selfsell</t>
  </si>
  <si>
    <t>SelfSell</t>
  </si>
  <si>
    <t>sharex</t>
  </si>
  <si>
    <t>ShareX</t>
  </si>
  <si>
    <t>fairgame</t>
  </si>
  <si>
    <t>FairGame</t>
  </si>
  <si>
    <t>mobius</t>
  </si>
  <si>
    <t>Mobius</t>
  </si>
  <si>
    <t>qube</t>
  </si>
  <si>
    <t>Qube</t>
  </si>
  <si>
    <t>insurepal</t>
  </si>
  <si>
    <t>ugchain</t>
  </si>
  <si>
    <t>ugChain</t>
  </si>
  <si>
    <t>starchain</t>
  </si>
  <si>
    <t>StarChain</t>
  </si>
  <si>
    <t>arbitragect</t>
  </si>
  <si>
    <t>ArbitrageCT</t>
  </si>
  <si>
    <t>read</t>
  </si>
  <si>
    <t>Read</t>
  </si>
  <si>
    <t>hydro-protocol</t>
  </si>
  <si>
    <t>Hydro Protocol</t>
  </si>
  <si>
    <t>echolink</t>
  </si>
  <si>
    <t>EchoLink</t>
  </si>
  <si>
    <t>investdigital</t>
  </si>
  <si>
    <t>InvestDigital</t>
  </si>
  <si>
    <t>aware</t>
  </si>
  <si>
    <t>AWARE</t>
  </si>
  <si>
    <t>maggie</t>
  </si>
  <si>
    <t>Maggie</t>
  </si>
  <si>
    <t>ipchain</t>
  </si>
  <si>
    <t>IPChain</t>
  </si>
  <si>
    <t>tokenclub</t>
  </si>
  <si>
    <t>TokenClub</t>
  </si>
  <si>
    <t>ethorse</t>
  </si>
  <si>
    <t>Ethorse</t>
  </si>
  <si>
    <t>gatcoin</t>
  </si>
  <si>
    <t>Gatcoin</t>
  </si>
  <si>
    <t>coinlancer</t>
  </si>
  <si>
    <t>Coinlancer</t>
  </si>
  <si>
    <t>SegWit2x</t>
  </si>
  <si>
    <t>aichain</t>
  </si>
  <si>
    <t>AICHAIN</t>
  </si>
  <si>
    <t>ATN</t>
  </si>
  <si>
    <t>atn</t>
  </si>
  <si>
    <t>bitdegree</t>
  </si>
  <si>
    <t>BitDegree</t>
  </si>
  <si>
    <t>MOAC</t>
  </si>
  <si>
    <t>moac</t>
  </si>
  <si>
    <t>bankex</t>
  </si>
  <si>
    <t>content-and-ad-network</t>
  </si>
  <si>
    <t>Content and AD Network</t>
  </si>
  <si>
    <t>ignition</t>
  </si>
  <si>
    <t>Ignition</t>
  </si>
  <si>
    <t>idex-membership</t>
  </si>
  <si>
    <t>IDEX Membership</t>
  </si>
  <si>
    <t>tokyo</t>
  </si>
  <si>
    <t>TOKYO</t>
  </si>
  <si>
    <t>harvest-masternode-coin</t>
  </si>
  <si>
    <t>Harvest Masternode Coin</t>
  </si>
  <si>
    <t>hackspace-capital</t>
  </si>
  <si>
    <t>Hackspace Capital</t>
  </si>
  <si>
    <t>WETH</t>
  </si>
  <si>
    <t>weth</t>
  </si>
  <si>
    <t>reftoken</t>
  </si>
  <si>
    <t>RefToken</t>
  </si>
  <si>
    <t>SWTC</t>
  </si>
  <si>
    <t>jingtum-tech</t>
  </si>
  <si>
    <t>galactrum</t>
  </si>
  <si>
    <t>Galactrum</t>
  </si>
  <si>
    <t>cfun</t>
  </si>
  <si>
    <t>CFun</t>
  </si>
  <si>
    <t>United Traders Token</t>
  </si>
  <si>
    <t>leverj</t>
  </si>
  <si>
    <t>Leverj</t>
  </si>
  <si>
    <t>maverick-chain</t>
  </si>
  <si>
    <t>Maverick Chain</t>
  </si>
  <si>
    <t>vezt</t>
  </si>
  <si>
    <t>Vezt</t>
  </si>
  <si>
    <t>bitcoin-god</t>
  </si>
  <si>
    <t>Bitcoin God</t>
  </si>
  <si>
    <t>cryptopiafeeshares</t>
  </si>
  <si>
    <t>CryptopiaFeeShares</t>
  </si>
  <si>
    <t>zap</t>
  </si>
  <si>
    <t>Zap</t>
  </si>
  <si>
    <t>Spectre.ai Utility Token</t>
  </si>
  <si>
    <t>Spectre.ai Dividend Token</t>
  </si>
  <si>
    <t>cloud</t>
  </si>
  <si>
    <t>Cloud</t>
  </si>
  <si>
    <t>GET Protocol</t>
  </si>
  <si>
    <t>jiyo</t>
  </si>
  <si>
    <t>Jiyo</t>
  </si>
  <si>
    <t>karma</t>
  </si>
  <si>
    <t>Karma</t>
  </si>
  <si>
    <t>nitro</t>
  </si>
  <si>
    <t>bitcoin-atom</t>
  </si>
  <si>
    <t>Scry.info</t>
  </si>
  <si>
    <t>trinity-network-credit</t>
  </si>
  <si>
    <t>Trinity Network Credit</t>
  </si>
  <si>
    <t>c20</t>
  </si>
  <si>
    <t>data</t>
  </si>
  <si>
    <t>molecular-future</t>
  </si>
  <si>
    <t>Molecular Future</t>
  </si>
  <si>
    <t>carvertical</t>
  </si>
  <si>
    <t>carVertical</t>
  </si>
  <si>
    <t>crypterium</t>
  </si>
  <si>
    <t>Crypterium</t>
  </si>
  <si>
    <t>sparks</t>
  </si>
  <si>
    <t>rabbitcoin</t>
  </si>
  <si>
    <t>GCN Coin</t>
  </si>
  <si>
    <t>block-array</t>
  </si>
  <si>
    <t>Block Array</t>
  </si>
  <si>
    <t>covesting</t>
  </si>
  <si>
    <t>Covesting</t>
  </si>
  <si>
    <t>total fiat buys</t>
  </si>
  <si>
    <t>total sells into fiat</t>
  </si>
  <si>
    <t>Total New Investment</t>
  </si>
  <si>
    <t>Total Portfolio Value (including cash)</t>
  </si>
  <si>
    <t>Amount withdrawn (minus amount reinvested)</t>
  </si>
  <si>
    <t>% Gain or Loss</t>
  </si>
  <si>
    <t>ifBTdeposit</t>
  </si>
  <si>
    <t>ifBTwithdraw</t>
  </si>
  <si>
    <t>New Investment</t>
  </si>
  <si>
    <t>Reinvestment</t>
  </si>
  <si>
    <t>available to reinvest</t>
  </si>
  <si>
    <t>Total Deposited</t>
  </si>
  <si>
    <t>Total Withdrawl</t>
  </si>
  <si>
    <t>total reinvested</t>
  </si>
  <si>
    <r>
      <t xml:space="preserve">New Investment
</t>
    </r>
    <r>
      <rPr>
        <sz val="11"/>
        <color theme="1"/>
        <rFont val="Century Gothic"/>
        <family val="2"/>
      </rPr>
      <t>OR</t>
    </r>
    <r>
      <rPr>
        <b/>
        <sz val="11"/>
        <color theme="1"/>
        <rFont val="Century Gothic"/>
        <family val="2"/>
      </rPr>
      <t xml:space="preserve"> Reinvestment</t>
    </r>
  </si>
  <si>
    <t>Investment Summary</t>
  </si>
  <si>
    <t>odyssey</t>
  </si>
  <si>
    <t>Odyssey</t>
  </si>
  <si>
    <t>ofcoin</t>
  </si>
  <si>
    <t>OFCOIN</t>
  </si>
  <si>
    <t>unlimitedip</t>
  </si>
  <si>
    <t>UnlimitedIP</t>
  </si>
  <si>
    <t>CRYPTO20</t>
  </si>
  <si>
    <t>indahash</t>
  </si>
  <si>
    <t>indaHash</t>
  </si>
  <si>
    <t>educare</t>
  </si>
  <si>
    <t>EDUCare</t>
  </si>
  <si>
    <t>qbic</t>
  </si>
  <si>
    <t>Qbic</t>
  </si>
  <si>
    <t>pressone</t>
  </si>
  <si>
    <t>PressOne</t>
  </si>
  <si>
    <t>tokenbox</t>
  </si>
  <si>
    <t>Tokenbox</t>
  </si>
  <si>
    <t>guess</t>
  </si>
  <si>
    <t>devery</t>
  </si>
  <si>
    <t>Devery</t>
  </si>
  <si>
    <t>linkeye</t>
  </si>
  <si>
    <t>origintrail</t>
  </si>
  <si>
    <t>OriginTrail</t>
  </si>
  <si>
    <t>aidcoin</t>
  </si>
  <si>
    <t>AidCoin</t>
  </si>
  <si>
    <t>blockport</t>
  </si>
  <si>
    <t>Blockport</t>
  </si>
  <si>
    <t>axpire</t>
  </si>
  <si>
    <t>aXpire</t>
  </si>
  <si>
    <t>photon</t>
  </si>
  <si>
    <t>Photon</t>
  </si>
  <si>
    <t>ruff</t>
  </si>
  <si>
    <t>Ruff</t>
  </si>
  <si>
    <t>all-sports</t>
  </si>
  <si>
    <t>All Sports</t>
  </si>
  <si>
    <t>coinfi</t>
  </si>
  <si>
    <t>CoinFi</t>
  </si>
  <si>
    <t>zilliqa</t>
  </si>
  <si>
    <t>Zilliqa</t>
  </si>
  <si>
    <t>fortuna</t>
  </si>
  <si>
    <t>Fortuna</t>
  </si>
  <si>
    <t>coinmeet</t>
  </si>
  <si>
    <t>CoinMeet</t>
  </si>
  <si>
    <t>nework</t>
  </si>
  <si>
    <t>Nework</t>
  </si>
  <si>
    <t>matrix-ai-network</t>
  </si>
  <si>
    <t>Matrix AI Network</t>
  </si>
  <si>
    <t>pundi-x</t>
  </si>
  <si>
    <t>Pundi X</t>
  </si>
  <si>
    <t>SLT</t>
  </si>
  <si>
    <t>smartlands</t>
  </si>
  <si>
    <t>Smartlands</t>
  </si>
  <si>
    <t>garlicoin</t>
  </si>
  <si>
    <t>Garlicoin</t>
  </si>
  <si>
    <t>royalties</t>
  </si>
  <si>
    <t>Royalties</t>
  </si>
  <si>
    <t>Nano</t>
  </si>
  <si>
    <t>gcn-coin</t>
  </si>
  <si>
    <t>SONO</t>
  </si>
  <si>
    <t>electronic-pk-chain</t>
  </si>
  <si>
    <t>Electronic PK Chain</t>
  </si>
  <si>
    <t>zeepin</t>
  </si>
  <si>
    <t>Zeepin</t>
  </si>
  <si>
    <t>halalchain</t>
  </si>
  <si>
    <t>HalalChain</t>
  </si>
  <si>
    <t>cpchain</t>
  </si>
  <si>
    <t>CPChain</t>
  </si>
  <si>
    <t>cargox</t>
  </si>
  <si>
    <t>CargoX</t>
  </si>
  <si>
    <t>oceanchain</t>
  </si>
  <si>
    <t>OceanChain</t>
  </si>
  <si>
    <t>valuechain</t>
  </si>
  <si>
    <t>ValueChain</t>
  </si>
  <si>
    <t>candy</t>
  </si>
  <si>
    <t>Candy</t>
  </si>
  <si>
    <t>speed-mining-service</t>
  </si>
  <si>
    <t>Speed Mining Service</t>
  </si>
  <si>
    <t>travelflex</t>
  </si>
  <si>
    <t>equal</t>
  </si>
  <si>
    <t>Equal</t>
  </si>
  <si>
    <t>sense</t>
  </si>
  <si>
    <t>Sense</t>
  </si>
  <si>
    <t>Bitcoin Atom</t>
  </si>
  <si>
    <t>AUD</t>
  </si>
  <si>
    <t>CAD</t>
  </si>
  <si>
    <t>GBP</t>
  </si>
  <si>
    <t>NZD</t>
  </si>
  <si>
    <t>Currency Choice</t>
  </si>
  <si>
    <t>A</t>
  </si>
  <si>
    <t>B</t>
  </si>
  <si>
    <t>C</t>
  </si>
  <si>
    <t>D</t>
  </si>
  <si>
    <t>GPB</t>
  </si>
  <si>
    <t>E</t>
  </si>
  <si>
    <t>F</t>
  </si>
  <si>
    <t>Legend:</t>
  </si>
  <si>
    <t>EUR</t>
  </si>
  <si>
    <t>Name</t>
  </si>
  <si>
    <t>Value.last</t>
  </si>
  <si>
    <t>Value.symbol</t>
  </si>
  <si>
    <t>$</t>
  </si>
  <si>
    <t>BRL</t>
  </si>
  <si>
    <t>R$</t>
  </si>
  <si>
    <t>CHF</t>
  </si>
  <si>
    <t>CLP</t>
  </si>
  <si>
    <t>CNY</t>
  </si>
  <si>
    <t>¥</t>
  </si>
  <si>
    <t>DKK</t>
  </si>
  <si>
    <t>kr</t>
  </si>
  <si>
    <t>€</t>
  </si>
  <si>
    <t>£</t>
  </si>
  <si>
    <t>HKD</t>
  </si>
  <si>
    <t>INR</t>
  </si>
  <si>
    <t>₹</t>
  </si>
  <si>
    <t>ISK</t>
  </si>
  <si>
    <t>JPY</t>
  </si>
  <si>
    <t>KRW</t>
  </si>
  <si>
    <t>₩</t>
  </si>
  <si>
    <t>PLN</t>
  </si>
  <si>
    <t>zł</t>
  </si>
  <si>
    <t>RUB</t>
  </si>
  <si>
    <t>SEK</t>
  </si>
  <si>
    <t>SGD</t>
  </si>
  <si>
    <t>THB</t>
  </si>
  <si>
    <t>฿</t>
  </si>
  <si>
    <t>TWD</t>
  </si>
  <si>
    <t>NT$</t>
  </si>
  <si>
    <t>elastos</t>
  </si>
  <si>
    <t>Elastos</t>
  </si>
  <si>
    <t>STK</t>
  </si>
  <si>
    <t>stk</t>
  </si>
  <si>
    <t>polymath-network</t>
  </si>
  <si>
    <t>pareto-network</t>
  </si>
  <si>
    <t>Pareto Network</t>
  </si>
  <si>
    <t>SportyCo</t>
  </si>
  <si>
    <t>huobi-token</t>
  </si>
  <si>
    <t>Huobi Token</t>
  </si>
  <si>
    <t>adbank</t>
  </si>
  <si>
    <t>swissborg</t>
  </si>
  <si>
    <t>SwissBorg</t>
  </si>
  <si>
    <t>dmarket</t>
  </si>
  <si>
    <t>DMarket</t>
  </si>
  <si>
    <t>zilla</t>
  </si>
  <si>
    <t>Zilla</t>
  </si>
  <si>
    <t>sportyco</t>
  </si>
  <si>
    <t>iungo</t>
  </si>
  <si>
    <t>Iungo</t>
  </si>
  <si>
    <t>Jibrel Network</t>
  </si>
  <si>
    <t>bluzelle</t>
  </si>
  <si>
    <t>Bluzelle</t>
  </si>
  <si>
    <t>thekey</t>
  </si>
  <si>
    <t>THEKEY</t>
  </si>
  <si>
    <t>Medicalchain</t>
  </si>
  <si>
    <t>nano</t>
  </si>
  <si>
    <t>waltonchain</t>
  </si>
  <si>
    <t>Waltonchain</t>
  </si>
  <si>
    <t>xpa</t>
  </si>
  <si>
    <t>wepower</t>
  </si>
  <si>
    <t>WePower</t>
  </si>
  <si>
    <t>ucash</t>
  </si>
  <si>
    <t>DADI</t>
  </si>
  <si>
    <t>dadi</t>
  </si>
  <si>
    <t>LATOKEN</t>
  </si>
  <si>
    <t>Ties.DB</t>
  </si>
  <si>
    <t>locicoin</t>
  </si>
  <si>
    <t>LOCIcoin</t>
  </si>
  <si>
    <t>B2BX</t>
  </si>
  <si>
    <t>sureremit</t>
  </si>
  <si>
    <t>SureRemit</t>
  </si>
  <si>
    <t>sociall</t>
  </si>
  <si>
    <t>Sociall</t>
  </si>
  <si>
    <t>Uniform Fiscal Object</t>
  </si>
  <si>
    <t>karbo</t>
  </si>
  <si>
    <t>goldmint</t>
  </si>
  <si>
    <t>Jesus Coin</t>
  </si>
  <si>
    <t>bitswift</t>
  </si>
  <si>
    <t>Bitswift</t>
  </si>
  <si>
    <t>blazecoin</t>
  </si>
  <si>
    <t>pascal-lite</t>
  </si>
  <si>
    <t>Pascal Lite</t>
  </si>
  <si>
    <t>boostcoin</t>
  </si>
  <si>
    <t>BoostCoin</t>
  </si>
  <si>
    <t>manna</t>
  </si>
  <si>
    <t>Manna</t>
  </si>
  <si>
    <t>datacoin</t>
  </si>
  <si>
    <t>Datacoin</t>
  </si>
  <si>
    <t>polcoin</t>
  </si>
  <si>
    <t>Polcoin</t>
  </si>
  <si>
    <t>poa-network</t>
  </si>
  <si>
    <t>POA Network</t>
  </si>
  <si>
    <t>nucleus-vision</t>
  </si>
  <si>
    <t>Nucleus Vision</t>
  </si>
  <si>
    <t>arcblock</t>
  </si>
  <si>
    <t>Arcblock</t>
  </si>
  <si>
    <t>animation-vision-cash</t>
  </si>
  <si>
    <t>Animation Vision Cash</t>
  </si>
  <si>
    <t>w3coin</t>
  </si>
  <si>
    <t>W3Coin</t>
  </si>
  <si>
    <t>experty</t>
  </si>
  <si>
    <t>Experty</t>
  </si>
  <si>
    <t>rock</t>
  </si>
  <si>
    <t>mktcoin</t>
  </si>
  <si>
    <t>MktCoin</t>
  </si>
  <si>
    <t>universa</t>
  </si>
  <si>
    <t>Universa</t>
  </si>
  <si>
    <t>hi-mutual-society</t>
  </si>
  <si>
    <t>Hi Mutual Society</t>
  </si>
  <si>
    <t>republic-protocol</t>
  </si>
  <si>
    <t>bezop</t>
  </si>
  <si>
    <t>Bezop</t>
  </si>
  <si>
    <t>ink-protocol</t>
  </si>
  <si>
    <t>Ink Protocol</t>
  </si>
  <si>
    <t>litecoin-cash</t>
  </si>
  <si>
    <t>Litecoin Cash</t>
  </si>
  <si>
    <t>remme</t>
  </si>
  <si>
    <t>envion</t>
  </si>
  <si>
    <t>Envion</t>
  </si>
  <si>
    <t>alphacat</t>
  </si>
  <si>
    <t>Alphacat</t>
  </si>
  <si>
    <t>tidex-token</t>
  </si>
  <si>
    <t>Tidex Token</t>
  </si>
  <si>
    <t>neurotoken</t>
  </si>
  <si>
    <t>Neurotoken</t>
  </si>
  <si>
    <t>geocoin</t>
  </si>
  <si>
    <t>DTH</t>
  </si>
  <si>
    <t>dether</t>
  </si>
  <si>
    <t>Dether</t>
  </si>
  <si>
    <t>copytrack</t>
  </si>
  <si>
    <t>gladius-token</t>
  </si>
  <si>
    <t>Gladius Token</t>
  </si>
  <si>
    <t>datawallet</t>
  </si>
  <si>
    <t>Datawallet</t>
  </si>
  <si>
    <t>cashaa</t>
  </si>
  <si>
    <t>Cashaa</t>
  </si>
  <si>
    <t>acchain</t>
  </si>
  <si>
    <t>ACChain</t>
  </si>
  <si>
    <t>shekel</t>
  </si>
  <si>
    <t>Shekel</t>
  </si>
  <si>
    <t>drp-utility</t>
  </si>
  <si>
    <t>superior-coin</t>
  </si>
  <si>
    <t>Superior Coin</t>
  </si>
  <si>
    <t>tigereum</t>
  </si>
  <si>
    <t>Tigereum</t>
  </si>
  <si>
    <t>ethersportz</t>
  </si>
  <si>
    <t>EtherSportz</t>
  </si>
  <si>
    <t>sjwcoin</t>
  </si>
  <si>
    <t>SJWCoin</t>
  </si>
  <si>
    <t>indicoin</t>
  </si>
  <si>
    <t>Indicoin</t>
  </si>
  <si>
    <t>coffeecoin</t>
  </si>
  <si>
    <t>CoffeeCoin</t>
  </si>
  <si>
    <t>slothcoin</t>
  </si>
  <si>
    <t>Tezos</t>
  </si>
  <si>
    <t>ontology</t>
  </si>
  <si>
    <t>Ontology</t>
  </si>
  <si>
    <t>Holo</t>
  </si>
  <si>
    <t>mithril</t>
  </si>
  <si>
    <t>Mithril</t>
  </si>
  <si>
    <t>wanchain</t>
  </si>
  <si>
    <t>Wanchain</t>
  </si>
  <si>
    <t>dropil</t>
  </si>
  <si>
    <t>Dropil</t>
  </si>
  <si>
    <t>Horizen</t>
  </si>
  <si>
    <t>gxchain</t>
  </si>
  <si>
    <t>GXChain</t>
  </si>
  <si>
    <t>bitcoin-private</t>
  </si>
  <si>
    <t>Bitcoin Private</t>
  </si>
  <si>
    <t>mco</t>
  </si>
  <si>
    <t>aurora</t>
  </si>
  <si>
    <t>Aurora</t>
  </si>
  <si>
    <t>loom-network</t>
  </si>
  <si>
    <t>Loom Network</t>
  </si>
  <si>
    <t>odem</t>
  </si>
  <si>
    <t>ODEM</t>
  </si>
  <si>
    <t>tatatu</t>
  </si>
  <si>
    <t>TaTaTu</t>
  </si>
  <si>
    <t>cortex</t>
  </si>
  <si>
    <t>Cortex</t>
  </si>
  <si>
    <t>ravencoin</t>
  </si>
  <si>
    <t>Ravencoin</t>
  </si>
  <si>
    <t>dignity</t>
  </si>
  <si>
    <t>Dignity</t>
  </si>
  <si>
    <t>nexty</t>
  </si>
  <si>
    <t>Nexty</t>
  </si>
  <si>
    <t>tokenomy</t>
  </si>
  <si>
    <t>Tokenomy</t>
  </si>
  <si>
    <t>noah-coin</t>
  </si>
  <si>
    <t>Noah Coin</t>
  </si>
  <si>
    <t>cube</t>
  </si>
  <si>
    <t>Cube</t>
  </si>
  <si>
    <t>centrality</t>
  </si>
  <si>
    <t>Centrality</t>
  </si>
  <si>
    <t>bnktothefuture</t>
  </si>
  <si>
    <t>BnkToTheFuture</t>
  </si>
  <si>
    <t>NEXO</t>
  </si>
  <si>
    <t>nexo</t>
  </si>
  <si>
    <t>gochain</t>
  </si>
  <si>
    <t>GoChain</t>
  </si>
  <si>
    <t>cybervein</t>
  </si>
  <si>
    <t>QuarkChain</t>
  </si>
  <si>
    <t>bitcoin-interest</t>
  </si>
  <si>
    <t>Bitcoin Interest</t>
  </si>
  <si>
    <t>daex</t>
  </si>
  <si>
    <t>DAEX</t>
  </si>
  <si>
    <t>linkey</t>
  </si>
  <si>
    <t>Linkey</t>
  </si>
  <si>
    <t>BHPCash</t>
  </si>
  <si>
    <t>credits</t>
  </si>
  <si>
    <t>pumapay</t>
  </si>
  <si>
    <t>PumaPay</t>
  </si>
  <si>
    <t>TrueChain</t>
  </si>
  <si>
    <t>aston</t>
  </si>
  <si>
    <t>Aston</t>
  </si>
  <si>
    <t>storiqa</t>
  </si>
  <si>
    <t>Storiqa</t>
  </si>
  <si>
    <t>medx</t>
  </si>
  <si>
    <t>mainframe</t>
  </si>
  <si>
    <t>Mainframe</t>
  </si>
  <si>
    <t>sakura-bloom</t>
  </si>
  <si>
    <t>Sakura Bloom</t>
  </si>
  <si>
    <t>fuzex</t>
  </si>
  <si>
    <t>FuzeX</t>
  </si>
  <si>
    <t>eosdac</t>
  </si>
  <si>
    <t>eosDAC</t>
  </si>
  <si>
    <t>pchain</t>
  </si>
  <si>
    <t>NavCoin</t>
  </si>
  <si>
    <t>tokenpay</t>
  </si>
  <si>
    <t>TokenPay</t>
  </si>
  <si>
    <t>seele</t>
  </si>
  <si>
    <t>Seele</t>
  </si>
  <si>
    <t>iotex</t>
  </si>
  <si>
    <t>IoTeX</t>
  </si>
  <si>
    <t>Docademic</t>
  </si>
  <si>
    <t>legolas-exchange</t>
  </si>
  <si>
    <t>NIX</t>
  </si>
  <si>
    <t>nix</t>
  </si>
  <si>
    <t>stasis-eurs</t>
  </si>
  <si>
    <t>STASIS EURS</t>
  </si>
  <si>
    <t>loyalcoin</t>
  </si>
  <si>
    <t>LoyalCoin</t>
  </si>
  <si>
    <t>distributed-credit-chain</t>
  </si>
  <si>
    <t>Distributed Credit Chain</t>
  </si>
  <si>
    <t>lympo</t>
  </si>
  <si>
    <t>Lympo</t>
  </si>
  <si>
    <t>stakenet</t>
  </si>
  <si>
    <t>Stakenet</t>
  </si>
  <si>
    <t>QLC Chain</t>
  </si>
  <si>
    <t>Hydro</t>
  </si>
  <si>
    <t>APIS</t>
  </si>
  <si>
    <t>apis</t>
  </si>
  <si>
    <t>ost</t>
  </si>
  <si>
    <t>Red Pulse Phoenix</t>
  </si>
  <si>
    <t>vite</t>
  </si>
  <si>
    <t>tomochain</t>
  </si>
  <si>
    <t>TomoChain</t>
  </si>
  <si>
    <t>libra-credit</t>
  </si>
  <si>
    <t>Libra Credit</t>
  </si>
  <si>
    <t>nanjcoin</t>
  </si>
  <si>
    <t>NANJCOIN</t>
  </si>
  <si>
    <t>cosmo-coin</t>
  </si>
  <si>
    <t>Cosmo Coin</t>
  </si>
  <si>
    <t>contentbox</t>
  </si>
  <si>
    <t>ContentBox</t>
  </si>
  <si>
    <t>metronome</t>
  </si>
  <si>
    <t>Metronome</t>
  </si>
  <si>
    <t>babb</t>
  </si>
  <si>
    <t>BABB</t>
  </si>
  <si>
    <t>cryptaur</t>
  </si>
  <si>
    <t>Cryptaur</t>
  </si>
  <si>
    <t>repo</t>
  </si>
  <si>
    <t>ttc-protocol</t>
  </si>
  <si>
    <t>refereum</t>
  </si>
  <si>
    <t>Refereum</t>
  </si>
  <si>
    <t>spindle</t>
  </si>
  <si>
    <t>SPINDLE</t>
  </si>
  <si>
    <t>bitrent</t>
  </si>
  <si>
    <t>BitRent</t>
  </si>
  <si>
    <t>iht-real-estate-protocol</t>
  </si>
  <si>
    <t>IHT Real Estate Protocol</t>
  </si>
  <si>
    <t>NKN</t>
  </si>
  <si>
    <t>nkn</t>
  </si>
  <si>
    <t>bitnewchain</t>
  </si>
  <si>
    <t>BitNewChain</t>
  </si>
  <si>
    <t>blox</t>
  </si>
  <si>
    <t>Blox</t>
  </si>
  <si>
    <t>ternio</t>
  </si>
  <si>
    <t>Ternio</t>
  </si>
  <si>
    <t>bitcoin-green</t>
  </si>
  <si>
    <t>Bitcoin Green</t>
  </si>
  <si>
    <t>lightpaycoin</t>
  </si>
  <si>
    <t>Content Neutrality Network</t>
  </si>
  <si>
    <t>gincoin</t>
  </si>
  <si>
    <t>GINcoin</t>
  </si>
  <si>
    <t>paypex</t>
  </si>
  <si>
    <t>Paypex</t>
  </si>
  <si>
    <t>apex</t>
  </si>
  <si>
    <t>xyo-network</t>
  </si>
  <si>
    <t>XYO Network</t>
  </si>
  <si>
    <t>zebi</t>
  </si>
  <si>
    <t>Zebi</t>
  </si>
  <si>
    <t>ARBITRAGE</t>
  </si>
  <si>
    <t>crowd-machine</t>
  </si>
  <si>
    <t>Crowd Machine</t>
  </si>
  <si>
    <t>revolutionvr</t>
  </si>
  <si>
    <t>RevolutionVR</t>
  </si>
  <si>
    <t>dock</t>
  </si>
  <si>
    <t>Dock</t>
  </si>
  <si>
    <t>Constellation</t>
  </si>
  <si>
    <t>ebcoin</t>
  </si>
  <si>
    <t>EBCoin</t>
  </si>
  <si>
    <t>sentinel-protocol</t>
  </si>
  <si>
    <t>Sentinel Protocol</t>
  </si>
  <si>
    <t>srcoin</t>
  </si>
  <si>
    <t>polyswarm</t>
  </si>
  <si>
    <t>PolySwarm</t>
  </si>
  <si>
    <t>zper</t>
  </si>
  <si>
    <t>ZPER</t>
  </si>
  <si>
    <t>ColossusXT</t>
  </si>
  <si>
    <t>te-food</t>
  </si>
  <si>
    <t>TE-FOOD</t>
  </si>
  <si>
    <t>egretia</t>
  </si>
  <si>
    <t>Egretia</t>
  </si>
  <si>
    <t>flo</t>
  </si>
  <si>
    <t>b2bcoin</t>
  </si>
  <si>
    <t>LocalCoinSwap</t>
  </si>
  <si>
    <t>qubitica</t>
  </si>
  <si>
    <t>Qubitica</t>
  </si>
  <si>
    <t>ivy</t>
  </si>
  <si>
    <t>Ivy</t>
  </si>
  <si>
    <t>bezant</t>
  </si>
  <si>
    <t>Bezant</t>
  </si>
  <si>
    <t>gonetwork</t>
  </si>
  <si>
    <t>GoNetwork</t>
  </si>
  <si>
    <t>new-power-coin</t>
  </si>
  <si>
    <t>New Power Coin</t>
  </si>
  <si>
    <t>deviantcoin</t>
  </si>
  <si>
    <t>havven</t>
  </si>
  <si>
    <t>traxia</t>
  </si>
  <si>
    <t>0chain</t>
  </si>
  <si>
    <t>Airbloc</t>
  </si>
  <si>
    <t>Electrify.Asia</t>
  </si>
  <si>
    <t>FNKOS</t>
  </si>
  <si>
    <t>fnkos</t>
  </si>
  <si>
    <t>mossland</t>
  </si>
  <si>
    <t>Mossland</t>
  </si>
  <si>
    <t>datx</t>
  </si>
  <si>
    <t>DATx</t>
  </si>
  <si>
    <t>uptoken</t>
  </si>
  <si>
    <t>UpToken</t>
  </si>
  <si>
    <t>u-network</t>
  </si>
  <si>
    <t>U Network</t>
  </si>
  <si>
    <t>debitum-network</t>
  </si>
  <si>
    <t>omnitude</t>
  </si>
  <si>
    <t>Omnitude</t>
  </si>
  <si>
    <t>optitoken</t>
  </si>
  <si>
    <t>cashbet-coin</t>
  </si>
  <si>
    <t>CashBet Coin</t>
  </si>
  <si>
    <t>LockTrip</t>
  </si>
  <si>
    <t>loki</t>
  </si>
  <si>
    <t>switcheo</t>
  </si>
  <si>
    <t>Switcheo</t>
  </si>
  <si>
    <t>Sentinel</t>
  </si>
  <si>
    <t>Callisto Network</t>
  </si>
  <si>
    <t>ice-rock-mining</t>
  </si>
  <si>
    <t>zmine</t>
  </si>
  <si>
    <t>ZMINE</t>
  </si>
  <si>
    <t>rate3</t>
  </si>
  <si>
    <t>Rate3</t>
  </si>
  <si>
    <t>BitTube</t>
  </si>
  <si>
    <t>patron</t>
  </si>
  <si>
    <t>Patron</t>
  </si>
  <si>
    <t>niobium-coin</t>
  </si>
  <si>
    <t>Niobium Coin</t>
  </si>
  <si>
    <t>xmax</t>
  </si>
  <si>
    <t>XMax</t>
  </si>
  <si>
    <t>Stealth</t>
  </si>
  <si>
    <t>popchain</t>
  </si>
  <si>
    <t>OneLedger</t>
  </si>
  <si>
    <t>banyan-network</t>
  </si>
  <si>
    <t>Banyan Network</t>
  </si>
  <si>
    <t>skrumble-network</t>
  </si>
  <si>
    <t>Skrumble Network</t>
  </si>
  <si>
    <t>relex</t>
  </si>
  <si>
    <t>Relex</t>
  </si>
  <si>
    <t>daostack</t>
  </si>
  <si>
    <t>DAOstack</t>
  </si>
  <si>
    <t>BRM</t>
  </si>
  <si>
    <t>brahmaos</t>
  </si>
  <si>
    <t>BrahmaOS</t>
  </si>
  <si>
    <t>neurochain</t>
  </si>
  <si>
    <t>NeuroChain</t>
  </si>
  <si>
    <t>AC3</t>
  </si>
  <si>
    <t>ac3</t>
  </si>
  <si>
    <t>mark-space</t>
  </si>
  <si>
    <t>MARK.SPACE</t>
  </si>
  <si>
    <t>silent-notary</t>
  </si>
  <si>
    <t>Silent Notary</t>
  </si>
  <si>
    <t>blocktrade</t>
  </si>
  <si>
    <t>Blocktrade</t>
  </si>
  <si>
    <t>semux</t>
  </si>
  <si>
    <t>Semux</t>
  </si>
  <si>
    <t>alax</t>
  </si>
  <si>
    <t>ALAX</t>
  </si>
  <si>
    <t>bit-z-token</t>
  </si>
  <si>
    <t>Bit-Z Token</t>
  </si>
  <si>
    <t>adhive</t>
  </si>
  <si>
    <t>AdHive</t>
  </si>
  <si>
    <t>unibright</t>
  </si>
  <si>
    <t>Unibright</t>
  </si>
  <si>
    <t>the-abyss</t>
  </si>
  <si>
    <t>The Abyss</t>
  </si>
  <si>
    <t>bitmart-token</t>
  </si>
  <si>
    <t>BitMart Token</t>
  </si>
  <si>
    <t>rightmesh</t>
  </si>
  <si>
    <t>RightMesh</t>
  </si>
  <si>
    <t>merculet</t>
  </si>
  <si>
    <t>Merculet</t>
  </si>
  <si>
    <t>aphelion</t>
  </si>
  <si>
    <t>Aphelion</t>
  </si>
  <si>
    <t>coinpoker</t>
  </si>
  <si>
    <t>CoinPoker</t>
  </si>
  <si>
    <t>trustnote</t>
  </si>
  <si>
    <t>TrustNote</t>
  </si>
  <si>
    <t>nebula-ai</t>
  </si>
  <si>
    <t>Nebula AI</t>
  </si>
  <si>
    <t>olive</t>
  </si>
  <si>
    <t>Olive</t>
  </si>
  <si>
    <t>soniq</t>
  </si>
  <si>
    <t>Soniq</t>
  </si>
  <si>
    <t>linker-coin</t>
  </si>
  <si>
    <t>Linker Coin</t>
  </si>
  <si>
    <t>credit-tag-chain</t>
  </si>
  <si>
    <t>Credit Tag Chain</t>
  </si>
  <si>
    <t>Faceter</t>
  </si>
  <si>
    <t>peculium</t>
  </si>
  <si>
    <t>Peculium</t>
  </si>
  <si>
    <t>0xbtc</t>
  </si>
  <si>
    <t>0xBitcoin</t>
  </si>
  <si>
    <t>forkcoin</t>
  </si>
  <si>
    <t>Forkcoin</t>
  </si>
  <si>
    <t>education-ecosystem</t>
  </si>
  <si>
    <t>Education Ecosystem</t>
  </si>
  <si>
    <t>Colu Local Network</t>
  </si>
  <si>
    <t>effect-ai</t>
  </si>
  <si>
    <t>Effect.AI</t>
  </si>
  <si>
    <t>verime</t>
  </si>
  <si>
    <t>VeriME</t>
  </si>
  <si>
    <t>heartbout</t>
  </si>
  <si>
    <t>HeartBout</t>
  </si>
  <si>
    <t>Friendz</t>
  </si>
  <si>
    <t>betterbetting</t>
  </si>
  <si>
    <t>BetterBetting</t>
  </si>
  <si>
    <t>rentberry</t>
  </si>
  <si>
    <t>Rentberry</t>
  </si>
  <si>
    <t>dowcoin</t>
  </si>
  <si>
    <t>X8X Token</t>
  </si>
  <si>
    <t>Global Cryptocurrency</t>
  </si>
  <si>
    <t>jet8</t>
  </si>
  <si>
    <t>JET8</t>
  </si>
  <si>
    <t>logiscoin</t>
  </si>
  <si>
    <t>LogisCoin</t>
  </si>
  <si>
    <t>smartshare</t>
  </si>
  <si>
    <t>Smartshare</t>
  </si>
  <si>
    <t>mtc-mesh-network</t>
  </si>
  <si>
    <t>MTC Mesh Network</t>
  </si>
  <si>
    <t>arionum</t>
  </si>
  <si>
    <t>Arionum</t>
  </si>
  <si>
    <t>vinchain</t>
  </si>
  <si>
    <t>VINchain</t>
  </si>
  <si>
    <t>food</t>
  </si>
  <si>
    <t>FoodCoin</t>
  </si>
  <si>
    <t>sentinel-chain</t>
  </si>
  <si>
    <t>Sentinel Chain</t>
  </si>
  <si>
    <t>phantasma</t>
  </si>
  <si>
    <t>Phantasma</t>
  </si>
  <si>
    <t>Nimiq Exchange Token</t>
  </si>
  <si>
    <t>NPER</t>
  </si>
  <si>
    <t>nper</t>
  </si>
  <si>
    <t>helbiz</t>
  </si>
  <si>
    <t>Blue Protocol</t>
  </si>
  <si>
    <t>Sharpe Platform Token</t>
  </si>
  <si>
    <t>masari</t>
  </si>
  <si>
    <t>Masari</t>
  </si>
  <si>
    <t>red</t>
  </si>
  <si>
    <t>sether</t>
  </si>
  <si>
    <t>Sether</t>
  </si>
  <si>
    <t>narrative</t>
  </si>
  <si>
    <t>Narrative</t>
  </si>
  <si>
    <t>vice-industry-token</t>
  </si>
  <si>
    <t>Vice Industry Token</t>
  </si>
  <si>
    <t>nasdacoin</t>
  </si>
  <si>
    <t>Nasdacoin</t>
  </si>
  <si>
    <t>zelcash</t>
  </si>
  <si>
    <t>ZelCash</t>
  </si>
  <si>
    <t>dero</t>
  </si>
  <si>
    <t>Dero</t>
  </si>
  <si>
    <t>on-live</t>
  </si>
  <si>
    <t>On.Live</t>
  </si>
  <si>
    <t>INSTAR</t>
  </si>
  <si>
    <t>insights-network</t>
  </si>
  <si>
    <t>hoqu</t>
  </si>
  <si>
    <t>HOQU</t>
  </si>
  <si>
    <t>origin-sport</t>
  </si>
  <si>
    <t>Origin Sport</t>
  </si>
  <si>
    <t>lendingblock</t>
  </si>
  <si>
    <t>Lendingblock</t>
  </si>
  <si>
    <t>coinvest</t>
  </si>
  <si>
    <t>Coinvest</t>
  </si>
  <si>
    <t>traceability-chain</t>
  </si>
  <si>
    <t>Traceability Chain</t>
  </si>
  <si>
    <t>4new</t>
  </si>
  <si>
    <t>trittium</t>
  </si>
  <si>
    <t>Trittium</t>
  </si>
  <si>
    <t>zippie</t>
  </si>
  <si>
    <t>Zippie</t>
  </si>
  <si>
    <t>lala-world</t>
  </si>
  <si>
    <t>LALA World</t>
  </si>
  <si>
    <t>oyster-shell</t>
  </si>
  <si>
    <t>Oyster Shell</t>
  </si>
  <si>
    <t>naviaddress</t>
  </si>
  <si>
    <t>Naviaddress</t>
  </si>
  <si>
    <t>signal-token</t>
  </si>
  <si>
    <t>nusd</t>
  </si>
  <si>
    <t>morpheus-labs</t>
  </si>
  <si>
    <t>Morpheus Labs</t>
  </si>
  <si>
    <t>stellite</t>
  </si>
  <si>
    <t>Stellite</t>
  </si>
  <si>
    <t>IP Exchange</t>
  </si>
  <si>
    <t>tokia</t>
  </si>
  <si>
    <t>Tokia</t>
  </si>
  <si>
    <t>auctus</t>
  </si>
  <si>
    <t>Auctus</t>
  </si>
  <si>
    <t>guaranteed-ethurance-token-extra</t>
  </si>
  <si>
    <t>Guaranteed Ethurance Token Extra</t>
  </si>
  <si>
    <t>0xcert</t>
  </si>
  <si>
    <t>boutspro</t>
  </si>
  <si>
    <t>BoutsPro</t>
  </si>
  <si>
    <t>parkgene</t>
  </si>
  <si>
    <t>Parkgene</t>
  </si>
  <si>
    <t>own</t>
  </si>
  <si>
    <t>Own</t>
  </si>
  <si>
    <t>eztoken</t>
  </si>
  <si>
    <t>EZToken</t>
  </si>
  <si>
    <t>leadcoin</t>
  </si>
  <si>
    <t>dorado</t>
  </si>
  <si>
    <t>Dorado</t>
  </si>
  <si>
    <t>Bob's Repair</t>
  </si>
  <si>
    <t>igtoken</t>
  </si>
  <si>
    <t>IGToken</t>
  </si>
  <si>
    <t>hurify</t>
  </si>
  <si>
    <t>Hurify</t>
  </si>
  <si>
    <t>kanadecoin</t>
  </si>
  <si>
    <t>KanadeCoin</t>
  </si>
  <si>
    <t>utrum</t>
  </si>
  <si>
    <t>Utrum</t>
  </si>
  <si>
    <t>apr-coin</t>
  </si>
  <si>
    <t>APR Coin</t>
  </si>
  <si>
    <t>invacio</t>
  </si>
  <si>
    <t>Invacio</t>
  </si>
  <si>
    <t>turtlecoin</t>
  </si>
  <si>
    <t>proton-token</t>
  </si>
  <si>
    <t>Proton Token</t>
  </si>
  <si>
    <t>Ryo Currency</t>
  </si>
  <si>
    <t>tgame</t>
  </si>
  <si>
    <t>Truegame</t>
  </si>
  <si>
    <t>jury-online-token</t>
  </si>
  <si>
    <t>Jury.Online Token</t>
  </si>
  <si>
    <t>akroma</t>
  </si>
  <si>
    <t>Akroma</t>
  </si>
  <si>
    <t>knoxstertoken</t>
  </si>
  <si>
    <t>Knoxstertoken</t>
  </si>
  <si>
    <t>daneel</t>
  </si>
  <si>
    <t>Daneel</t>
  </si>
  <si>
    <t>fundrequest</t>
  </si>
  <si>
    <t>FundRequest</t>
  </si>
  <si>
    <t>forty-seven-bank</t>
  </si>
  <si>
    <t>kalkulus</t>
  </si>
  <si>
    <t>Kalkulus</t>
  </si>
  <si>
    <t>snowgem</t>
  </si>
  <si>
    <t>SnowGem</t>
  </si>
  <si>
    <t>rusgas</t>
  </si>
  <si>
    <t>RusGas</t>
  </si>
  <si>
    <t>kryll</t>
  </si>
  <si>
    <t>bridge-protocol</t>
  </si>
  <si>
    <t>Bridge Protocol</t>
  </si>
  <si>
    <t>phi-token</t>
  </si>
  <si>
    <t>Bigbom</t>
  </si>
  <si>
    <t>blocklancer</t>
  </si>
  <si>
    <t>Blocklancer</t>
  </si>
  <si>
    <t>bitstation</t>
  </si>
  <si>
    <t>BitStation</t>
  </si>
  <si>
    <t>crycash</t>
  </si>
  <si>
    <t>stipend</t>
  </si>
  <si>
    <t>Stipend</t>
  </si>
  <si>
    <t>catocoin</t>
  </si>
  <si>
    <t>CatoCoin</t>
  </si>
  <si>
    <t>live-stars</t>
  </si>
  <si>
    <t>Live Stars</t>
  </si>
  <si>
    <t>elysian</t>
  </si>
  <si>
    <t>Elysian</t>
  </si>
  <si>
    <t>bitwhite</t>
  </si>
  <si>
    <t>BitWhite</t>
  </si>
  <si>
    <t>blitzpredict</t>
  </si>
  <si>
    <t>BlitzPredict</t>
  </si>
  <si>
    <t>syncfab</t>
  </si>
  <si>
    <t>SyncFab</t>
  </si>
  <si>
    <t>amon</t>
  </si>
  <si>
    <t>Amon</t>
  </si>
  <si>
    <t>aditus</t>
  </si>
  <si>
    <t>Aditus</t>
  </si>
  <si>
    <t>citadel</t>
  </si>
  <si>
    <t>Citadel</t>
  </si>
  <si>
    <t>paymon</t>
  </si>
  <si>
    <t>Paymon</t>
  </si>
  <si>
    <t>blocknode</t>
  </si>
  <si>
    <t>Blocknode</t>
  </si>
  <si>
    <t>commercium</t>
  </si>
  <si>
    <t>Commercium</t>
  </si>
  <si>
    <t>bitrewards</t>
  </si>
  <si>
    <t>BitRewards</t>
  </si>
  <si>
    <t>gold-poker</t>
  </si>
  <si>
    <t>Gold Poker</t>
  </si>
  <si>
    <t>BlockMesh</t>
  </si>
  <si>
    <t>XDNA</t>
  </si>
  <si>
    <t>xdna</t>
  </si>
  <si>
    <t>Intelligent Trading Foundation</t>
  </si>
  <si>
    <t>ZINC</t>
  </si>
  <si>
    <t>zinc</t>
  </si>
  <si>
    <t>croat</t>
  </si>
  <si>
    <t>bitcoinote</t>
  </si>
  <si>
    <t>BitcoiNote</t>
  </si>
  <si>
    <t>fabric-token</t>
  </si>
  <si>
    <t>Fabric Token</t>
  </si>
  <si>
    <t>EXMR</t>
  </si>
  <si>
    <t>webcoin</t>
  </si>
  <si>
    <t>Webcoin</t>
  </si>
  <si>
    <t>sgpay</t>
  </si>
  <si>
    <t>SGPay</t>
  </si>
  <si>
    <t>aced</t>
  </si>
  <si>
    <t>bitsum</t>
  </si>
  <si>
    <t>Bitsum</t>
  </si>
  <si>
    <t>Datarius Credit</t>
  </si>
  <si>
    <t>printex</t>
  </si>
  <si>
    <t>Printex</t>
  </si>
  <si>
    <t>metamorph</t>
  </si>
  <si>
    <t>MetaMorph</t>
  </si>
  <si>
    <t>ethergem</t>
  </si>
  <si>
    <t>EtherGem</t>
  </si>
  <si>
    <t>XOVBank</t>
  </si>
  <si>
    <t>futurax</t>
  </si>
  <si>
    <t>FUTURAX</t>
  </si>
  <si>
    <t>privcy</t>
  </si>
  <si>
    <t>PRiVCY</t>
  </si>
  <si>
    <t>tokendesk</t>
  </si>
  <si>
    <t>TokenDesk</t>
  </si>
  <si>
    <t>bank-coin</t>
  </si>
  <si>
    <t>Bank Coin</t>
  </si>
  <si>
    <t>zcore</t>
  </si>
  <si>
    <t>ZCore</t>
  </si>
  <si>
    <t>plancoin</t>
  </si>
  <si>
    <t>Plancoin</t>
  </si>
  <si>
    <t>greenmed</t>
  </si>
  <si>
    <t>GreenMed</t>
  </si>
  <si>
    <t>crowdholding</t>
  </si>
  <si>
    <t>Crowdholding</t>
  </si>
  <si>
    <t>fintab</t>
  </si>
  <si>
    <t>Dystem</t>
  </si>
  <si>
    <t>EUNO</t>
  </si>
  <si>
    <t>euno</t>
  </si>
  <si>
    <t>xmct</t>
  </si>
  <si>
    <t>arion</t>
  </si>
  <si>
    <t>Arion</t>
  </si>
  <si>
    <t>mainstream-for-the-underground</t>
  </si>
  <si>
    <t>Mainstream For The Underground</t>
  </si>
  <si>
    <t>help-the-homeless-coin</t>
  </si>
  <si>
    <t>Help The Homeless Coin</t>
  </si>
  <si>
    <t>bitcoin-one</t>
  </si>
  <si>
    <t>BitCoin One</t>
  </si>
  <si>
    <t>staker</t>
  </si>
  <si>
    <t>proxeus</t>
  </si>
  <si>
    <t>Proxeus</t>
  </si>
  <si>
    <t>noku</t>
  </si>
  <si>
    <t>Noku</t>
  </si>
  <si>
    <t>shipchain</t>
  </si>
  <si>
    <t>ShipChain</t>
  </si>
  <si>
    <t>pikciochain</t>
  </si>
  <si>
    <t>PikcioChain</t>
  </si>
  <si>
    <t>1world</t>
  </si>
  <si>
    <t>1World</t>
  </si>
  <si>
    <t>likecoin</t>
  </si>
  <si>
    <t>LikeCoin</t>
  </si>
  <si>
    <t>SounDAC</t>
  </si>
  <si>
    <t>rebl</t>
  </si>
  <si>
    <t>winding-tree</t>
  </si>
  <si>
    <t>Winding Tree</t>
  </si>
  <si>
    <t>astro</t>
  </si>
  <si>
    <t>Astro</t>
  </si>
  <si>
    <t>latiumx</t>
  </si>
  <si>
    <t>LatiumX</t>
  </si>
  <si>
    <t>bullion</t>
  </si>
  <si>
    <t>Bullion</t>
  </si>
  <si>
    <t>trakinvest</t>
  </si>
  <si>
    <t>TrakInvest</t>
  </si>
  <si>
    <t>fidelium</t>
  </si>
  <si>
    <t>Fidelium</t>
  </si>
  <si>
    <t>bee-token</t>
  </si>
  <si>
    <t>Bee Token</t>
  </si>
  <si>
    <t>amlt</t>
  </si>
  <si>
    <t>local-world-forwarders</t>
  </si>
  <si>
    <t>Local World Forwarders</t>
  </si>
  <si>
    <t>cryptosolartech</t>
  </si>
  <si>
    <t>Cryptosolartech</t>
  </si>
  <si>
    <t>COPYTRACK</t>
  </si>
  <si>
    <t>view</t>
  </si>
  <si>
    <t>View</t>
  </si>
  <si>
    <t>kind-ads-token</t>
  </si>
  <si>
    <t>Kind Ads Token</t>
  </si>
  <si>
    <t>bitcoin-instant</t>
  </si>
  <si>
    <t>Bitcoin Instant</t>
  </si>
  <si>
    <t>acre</t>
  </si>
  <si>
    <t>connectjob</t>
  </si>
  <si>
    <t>ConnectJob</t>
  </si>
  <si>
    <t>no-bs-crypto</t>
  </si>
  <si>
    <t>No BS Crypto</t>
  </si>
  <si>
    <t>belugapay</t>
  </si>
  <si>
    <t>BelugaPay</t>
  </si>
  <si>
    <t>earth-token</t>
  </si>
  <si>
    <t>Earth Token</t>
  </si>
  <si>
    <t>biotron</t>
  </si>
  <si>
    <t>Biotron</t>
  </si>
  <si>
    <t>the-cypherfunks</t>
  </si>
  <si>
    <t>The Cypherfunks</t>
  </si>
  <si>
    <t>bitcoin-w-spectrum</t>
  </si>
  <si>
    <t>Bitcoin W Spectrum</t>
  </si>
  <si>
    <t>niobio-cash</t>
  </si>
  <si>
    <t>Niobio Cash</t>
  </si>
  <si>
    <t>cazcoin</t>
  </si>
  <si>
    <t>Cazcoin</t>
  </si>
  <si>
    <t>transcodium</t>
  </si>
  <si>
    <t>Transcodium</t>
  </si>
  <si>
    <t>fantasy-cash</t>
  </si>
  <si>
    <t>Fantasy Cash</t>
  </si>
  <si>
    <t>gamblecoin</t>
  </si>
  <si>
    <t>GambleCoin</t>
  </si>
  <si>
    <t>ucom</t>
  </si>
  <si>
    <t>United Crypto Community</t>
  </si>
  <si>
    <t>wawllet</t>
  </si>
  <si>
    <t>ammo-reloaded</t>
  </si>
  <si>
    <t>rhenium</t>
  </si>
  <si>
    <t>Rhenium</t>
  </si>
  <si>
    <t>nyerium</t>
  </si>
  <si>
    <t>Nyerium</t>
  </si>
  <si>
    <t>graphcoin</t>
  </si>
  <si>
    <t>Graphcoin</t>
  </si>
  <si>
    <t>network-token</t>
  </si>
  <si>
    <t>adrenaline</t>
  </si>
  <si>
    <t>Adrenaline</t>
  </si>
  <si>
    <t>interzone</t>
  </si>
  <si>
    <t>Interzone</t>
  </si>
  <si>
    <t>coni</t>
  </si>
  <si>
    <t>project-pai</t>
  </si>
  <si>
    <t>Project Pai</t>
  </si>
  <si>
    <t>hycon</t>
  </si>
  <si>
    <t>BitKan</t>
  </si>
  <si>
    <t>playcoin</t>
  </si>
  <si>
    <t>PlayCoin</t>
  </si>
  <si>
    <t>digifinextoken</t>
  </si>
  <si>
    <t>DigiFinexToken</t>
  </si>
  <si>
    <t>insight-chain</t>
  </si>
  <si>
    <t>Insight Chain</t>
  </si>
  <si>
    <t>smart-application-chain</t>
  </si>
  <si>
    <t>everipedia</t>
  </si>
  <si>
    <t>Everipedia</t>
  </si>
  <si>
    <t>gsenetwork</t>
  </si>
  <si>
    <t>GSENetwork</t>
  </si>
  <si>
    <t>zip</t>
  </si>
  <si>
    <t>pundi-x-nem</t>
  </si>
  <si>
    <t>Pundi X NEM</t>
  </si>
  <si>
    <t>freyrchain</t>
  </si>
  <si>
    <t>Freyrchain</t>
  </si>
  <si>
    <t>engagement-token</t>
  </si>
  <si>
    <t>Engagement Token</t>
  </si>
  <si>
    <t>proximax</t>
  </si>
  <si>
    <t>ProximaX</t>
  </si>
  <si>
    <t>KNOW</t>
  </si>
  <si>
    <t>know</t>
  </si>
  <si>
    <t>hitchain</t>
  </si>
  <si>
    <t>HitChain</t>
  </si>
  <si>
    <t>thingschain</t>
  </si>
  <si>
    <t>Thingschain</t>
  </si>
  <si>
    <t>vexanium</t>
  </si>
  <si>
    <t>Vexanium</t>
  </si>
  <si>
    <t>global-social-chain</t>
  </si>
  <si>
    <t>Global Social Chain</t>
  </si>
  <si>
    <t>yuan-chain-coin</t>
  </si>
  <si>
    <t>Yuan Chain Coin</t>
  </si>
  <si>
    <t>bitcoin-file</t>
  </si>
  <si>
    <t>Bitcoin File</t>
  </si>
  <si>
    <t>sopay</t>
  </si>
  <si>
    <t>SoPay</t>
  </si>
  <si>
    <t>saifu</t>
  </si>
  <si>
    <t>Saifu</t>
  </si>
  <si>
    <t>Lightning Bitcoin</t>
  </si>
  <si>
    <t>karatgold-coin</t>
  </si>
  <si>
    <t>Karatgold Coin</t>
  </si>
  <si>
    <t>ubex</t>
  </si>
  <si>
    <t>Ubex</t>
  </si>
  <si>
    <t>dprating</t>
  </si>
  <si>
    <t>DPRating</t>
  </si>
  <si>
    <t>mytoken</t>
  </si>
  <si>
    <t>MyToken</t>
  </si>
  <si>
    <t>showhand</t>
  </si>
  <si>
    <t>ShowHand</t>
  </si>
  <si>
    <t>hashcoin</t>
  </si>
  <si>
    <t>HashCoin</t>
  </si>
  <si>
    <t>Ultra Salescloud</t>
  </si>
  <si>
    <t>tripio</t>
  </si>
  <si>
    <t>Tripio</t>
  </si>
  <si>
    <t>xceltoken</t>
  </si>
  <si>
    <t>XcelToken</t>
  </si>
  <si>
    <t>futurocoin</t>
  </si>
  <si>
    <t>FuturoCoin</t>
  </si>
  <si>
    <t>wintoken</t>
  </si>
  <si>
    <t>WinToken</t>
  </si>
  <si>
    <t>ino-coin</t>
  </si>
  <si>
    <t>tourist-token</t>
  </si>
  <si>
    <t>Tourist Token</t>
  </si>
  <si>
    <t>DACC</t>
  </si>
  <si>
    <t>dacc</t>
  </si>
  <si>
    <t>fanstime</t>
  </si>
  <si>
    <t>FansTime</t>
  </si>
  <si>
    <t>dipnet</t>
  </si>
  <si>
    <t>hdac</t>
  </si>
  <si>
    <t>penta</t>
  </si>
  <si>
    <t>influence-chain</t>
  </si>
  <si>
    <t>Influence Chain</t>
  </si>
  <si>
    <t>prasm</t>
  </si>
  <si>
    <t>PRASM</t>
  </si>
  <si>
    <t>hashgard</t>
  </si>
  <si>
    <t>Hashgard</t>
  </si>
  <si>
    <t>cyberfm</t>
  </si>
  <si>
    <t>CyberFM</t>
  </si>
  <si>
    <t>wiki-token</t>
  </si>
  <si>
    <t>Wiki Token</t>
  </si>
  <si>
    <t>qyno</t>
  </si>
  <si>
    <t>QYNO</t>
  </si>
  <si>
    <t>globalvillage-ecosystem</t>
  </si>
  <si>
    <t>Globalvillage Ecosystem</t>
  </si>
  <si>
    <t>insurchain</t>
  </si>
  <si>
    <t>InsurChain</t>
  </si>
  <si>
    <t>owndata</t>
  </si>
  <si>
    <t>OWNDATA</t>
  </si>
  <si>
    <t>couchain</t>
  </si>
  <si>
    <t>Couchain</t>
  </si>
  <si>
    <t>litex</t>
  </si>
  <si>
    <t>consensus</t>
  </si>
  <si>
    <t>Consensus</t>
  </si>
  <si>
    <t>arbidex</t>
  </si>
  <si>
    <t>Arbidex</t>
  </si>
  <si>
    <t>cashbery-coin</t>
  </si>
  <si>
    <t>Cashbery Coin</t>
  </si>
  <si>
    <t>CanonChain</t>
  </si>
  <si>
    <t>social-lending-token</t>
  </si>
  <si>
    <t>Social Lending Token</t>
  </si>
  <si>
    <t>atonomi</t>
  </si>
  <si>
    <t>Atonomi</t>
  </si>
  <si>
    <t>thingsoperatingsystem</t>
  </si>
  <si>
    <t>ThingsOperatingSystem</t>
  </si>
  <si>
    <t>volt</t>
  </si>
  <si>
    <t>Volt</t>
  </si>
  <si>
    <t>contractnet</t>
  </si>
  <si>
    <t>ContractNet</t>
  </si>
  <si>
    <t>endorsit</t>
  </si>
  <si>
    <t>Endorsit</t>
  </si>
  <si>
    <t>essentia</t>
  </si>
  <si>
    <t>Essentia</t>
  </si>
  <si>
    <t>loopring-neo</t>
  </si>
  <si>
    <t>Loopring [NEO]</t>
  </si>
  <si>
    <t>Quant</t>
  </si>
  <si>
    <t>ordocoin</t>
  </si>
  <si>
    <t>Ordocoin</t>
  </si>
  <si>
    <t>intelligent-investment-chain</t>
  </si>
  <si>
    <t>Intelligent Investment Chain</t>
  </si>
  <si>
    <t>intercrone</t>
  </si>
  <si>
    <t>InterCrone</t>
  </si>
  <si>
    <t>carblock</t>
  </si>
  <si>
    <t>CarBlock</t>
  </si>
  <si>
    <t>cardstack</t>
  </si>
  <si>
    <t>Cardstack</t>
  </si>
  <si>
    <t>PDX</t>
  </si>
  <si>
    <t>payday-coin</t>
  </si>
  <si>
    <t>PayDay Coin</t>
  </si>
  <si>
    <t>blockchain-quotations-index-token</t>
  </si>
  <si>
    <t>Blockchain Quotations Index Token</t>
  </si>
  <si>
    <t>themis</t>
  </si>
  <si>
    <t>pkg-token</t>
  </si>
  <si>
    <t>PKG Token</t>
  </si>
  <si>
    <t>dascoin</t>
  </si>
  <si>
    <t>eliteshippertoken</t>
  </si>
  <si>
    <t>EliteShipperToken</t>
  </si>
  <si>
    <t>bankera</t>
  </si>
  <si>
    <t>Bankera</t>
  </si>
  <si>
    <t>MOZO</t>
  </si>
  <si>
    <t>mozo-token</t>
  </si>
  <si>
    <t>Mozo Token</t>
  </si>
  <si>
    <t>seer</t>
  </si>
  <si>
    <t>DxChain Token</t>
  </si>
  <si>
    <t>stockchain</t>
  </si>
  <si>
    <t>StockChain</t>
  </si>
  <si>
    <t>twinkle</t>
  </si>
  <si>
    <t>davinci-coin</t>
  </si>
  <si>
    <t>Davinci Coin</t>
  </si>
  <si>
    <t>gold-bits-coin</t>
  </si>
  <si>
    <t>Gold Bits Coin</t>
  </si>
  <si>
    <t>starcointv</t>
  </si>
  <si>
    <t>lina</t>
  </si>
  <si>
    <t>Lina</t>
  </si>
  <si>
    <t>engine</t>
  </si>
  <si>
    <t>Engine</t>
  </si>
  <si>
    <t>wowbit</t>
  </si>
  <si>
    <t>Wowbit</t>
  </si>
  <si>
    <t>hold</t>
  </si>
  <si>
    <t>cybereits</t>
  </si>
  <si>
    <t>Cybereits</t>
  </si>
  <si>
    <t>kingxchain</t>
  </si>
  <si>
    <t>KingXChain</t>
  </si>
  <si>
    <t>master-contract-token</t>
  </si>
  <si>
    <t>Master Contract Token</t>
  </si>
  <si>
    <t>moneytoken</t>
  </si>
  <si>
    <t>baasid</t>
  </si>
  <si>
    <t>BaaSid</t>
  </si>
  <si>
    <t>lemochain</t>
  </si>
  <si>
    <t>LemoChain</t>
  </si>
  <si>
    <t>bionic</t>
  </si>
  <si>
    <t>Bionic</t>
  </si>
  <si>
    <t>vikkytoken</t>
  </si>
  <si>
    <t>VikkyToken</t>
  </si>
  <si>
    <t>otcbtc-token</t>
  </si>
  <si>
    <t>OTCBTC Token</t>
  </si>
  <si>
    <t>esports-token</t>
  </si>
  <si>
    <t>AVINOC</t>
  </si>
  <si>
    <t>avinoc</t>
  </si>
  <si>
    <t>mib-coin</t>
  </si>
  <si>
    <t>MIB Coin</t>
  </si>
  <si>
    <t>bingocoin</t>
  </si>
  <si>
    <t>BingoCoin</t>
  </si>
  <si>
    <t>condominium</t>
  </si>
  <si>
    <t>open-platform</t>
  </si>
  <si>
    <t>Open Platform</t>
  </si>
  <si>
    <t>thorecoin</t>
  </si>
  <si>
    <t>BitCapitalVendor</t>
  </si>
  <si>
    <t>sp8de</t>
  </si>
  <si>
    <t>Sp8de</t>
  </si>
  <si>
    <t>beekan</t>
  </si>
  <si>
    <t>gentarium</t>
  </si>
  <si>
    <t>Gentarium</t>
  </si>
  <si>
    <t>monero-original</t>
  </si>
  <si>
    <t>Monero Original</t>
  </si>
  <si>
    <t>able</t>
  </si>
  <si>
    <t>bodhi-eth</t>
  </si>
  <si>
    <t>Bodhi [ETH]</t>
  </si>
  <si>
    <t>zen-protocol</t>
  </si>
  <si>
    <t>Zen Protocol</t>
  </si>
  <si>
    <t>timicoin</t>
  </si>
  <si>
    <t>Timicoin</t>
  </si>
  <si>
    <t>morpheus-network</t>
  </si>
  <si>
    <t>vethor-token</t>
  </si>
  <si>
    <t>VeThor Token</t>
  </si>
  <si>
    <t>brickblock</t>
  </si>
  <si>
    <t>pixie-coin</t>
  </si>
  <si>
    <t>Pixie Coin</t>
  </si>
  <si>
    <t>Vivid Coin</t>
  </si>
  <si>
    <t>RECORD</t>
  </si>
  <si>
    <t>trendercoin</t>
  </si>
  <si>
    <t>Trendercoin</t>
  </si>
  <si>
    <t>newstoken</t>
  </si>
  <si>
    <t>NewsToken</t>
  </si>
  <si>
    <t>DeltaChain</t>
  </si>
  <si>
    <t>mass-vehicle-ledger</t>
  </si>
  <si>
    <t>sapien</t>
  </si>
  <si>
    <t>Sapien</t>
  </si>
  <si>
    <t>pecunio</t>
  </si>
  <si>
    <t>Pecunio</t>
  </si>
  <si>
    <t>purex</t>
  </si>
  <si>
    <t>Purex</t>
  </si>
  <si>
    <t>carlive-chain</t>
  </si>
  <si>
    <t>Carlive Chain</t>
  </si>
  <si>
    <t>newton-coin-project</t>
  </si>
  <si>
    <t>Newton Coin Project</t>
  </si>
  <si>
    <t>ejoy</t>
  </si>
  <si>
    <t>apollon</t>
  </si>
  <si>
    <t>Apollon</t>
  </si>
  <si>
    <t>empowr-coin</t>
  </si>
  <si>
    <t>savedroid</t>
  </si>
  <si>
    <t>veridocglobal</t>
  </si>
  <si>
    <t>VeriDocGlobal</t>
  </si>
  <si>
    <t>farmatrust</t>
  </si>
  <si>
    <t>FarmaTrust</t>
  </si>
  <si>
    <t>vitae</t>
  </si>
  <si>
    <t>Vitae</t>
  </si>
  <si>
    <t>TWIST</t>
  </si>
  <si>
    <t>twist</t>
  </si>
  <si>
    <t>Giant</t>
  </si>
  <si>
    <t>ethersocial</t>
  </si>
  <si>
    <t>Ethersocial</t>
  </si>
  <si>
    <t>SecureCloudCoin</t>
  </si>
  <si>
    <t>haracoin</t>
  </si>
  <si>
    <t>Haracoin</t>
  </si>
  <si>
    <t>netkoin</t>
  </si>
  <si>
    <t>bittwatt</t>
  </si>
  <si>
    <t>Bittwatt</t>
  </si>
  <si>
    <t>Ether Zero</t>
  </si>
  <si>
    <t>pigeoncoin</t>
  </si>
  <si>
    <t>Pigeoncoin</t>
  </si>
  <si>
    <t>horuspay</t>
  </si>
  <si>
    <t>HorusPay</t>
  </si>
  <si>
    <t>valuecybertoken</t>
  </si>
  <si>
    <t>ValueCyberToken</t>
  </si>
  <si>
    <t>budbo</t>
  </si>
  <si>
    <t>Budbo</t>
  </si>
  <si>
    <t>graviocoin</t>
  </si>
  <si>
    <t>Graviocoin</t>
  </si>
  <si>
    <t>superedge</t>
  </si>
  <si>
    <t>SuperEdge</t>
  </si>
  <si>
    <t>aegeus</t>
  </si>
  <si>
    <t>Aegeus</t>
  </si>
  <si>
    <t>Compound Coin</t>
  </si>
  <si>
    <t>siacashcoin</t>
  </si>
  <si>
    <t>SiaCashCoin</t>
  </si>
  <si>
    <t>energi</t>
  </si>
  <si>
    <t>Energi</t>
  </si>
  <si>
    <t>Luna Stars</t>
  </si>
  <si>
    <t>Seal Network</t>
  </si>
  <si>
    <t>bbscoin</t>
  </si>
  <si>
    <t>BBSCoin</t>
  </si>
  <si>
    <t>DWS</t>
  </si>
  <si>
    <t>dws</t>
  </si>
  <si>
    <t>arbitracoin</t>
  </si>
  <si>
    <t>Arbitracoin</t>
  </si>
  <si>
    <t>ong</t>
  </si>
  <si>
    <t>CottonCoin</t>
  </si>
  <si>
    <t>meetone</t>
  </si>
  <si>
    <t>MEET.ONE</t>
  </si>
  <si>
    <t>embercoin</t>
  </si>
  <si>
    <t>EmberCoin</t>
  </si>
  <si>
    <t>bitcoin-incognito</t>
  </si>
  <si>
    <t>Bitcoin Incognito</t>
  </si>
  <si>
    <t>obitan-chain</t>
  </si>
  <si>
    <t>Obitan Chain</t>
  </si>
  <si>
    <t>lendroid-support-token</t>
  </si>
  <si>
    <t>Lendroid Support Token</t>
  </si>
  <si>
    <t>XTRD</t>
  </si>
  <si>
    <t>xtrd</t>
  </si>
  <si>
    <t>adultchain</t>
  </si>
  <si>
    <t>AdultChain</t>
  </si>
  <si>
    <t>CEDEX</t>
  </si>
  <si>
    <t>xriba</t>
  </si>
  <si>
    <t>Xriba</t>
  </si>
  <si>
    <t>escrowcoin</t>
  </si>
  <si>
    <t>EscrowCoin</t>
  </si>
  <si>
    <t>Lethean</t>
  </si>
  <si>
    <t>ORS Group</t>
  </si>
  <si>
    <t>yuki</t>
  </si>
  <si>
    <t>nuggets</t>
  </si>
  <si>
    <t>Nuggets</t>
  </si>
  <si>
    <t>TALAO</t>
  </si>
  <si>
    <t>talao</t>
  </si>
  <si>
    <t>consentium</t>
  </si>
  <si>
    <t>Consentium</t>
  </si>
  <si>
    <t>alttex</t>
  </si>
  <si>
    <t>Alttex</t>
  </si>
  <si>
    <t>powercoin</t>
  </si>
  <si>
    <t>PWR Coin</t>
  </si>
  <si>
    <t>lynx</t>
  </si>
  <si>
    <t>Lynx</t>
  </si>
  <si>
    <t>clearcoin</t>
  </si>
  <si>
    <t>ClearCoin</t>
  </si>
  <si>
    <t>mithril-ore</t>
  </si>
  <si>
    <t>Mithril Ore</t>
  </si>
  <si>
    <t>arepacoin</t>
  </si>
  <si>
    <t>Arepacoin</t>
  </si>
  <si>
    <t>infinipay</t>
  </si>
  <si>
    <t>Infinipay</t>
  </si>
  <si>
    <t>mirq</t>
  </si>
  <si>
    <t>MIRQ</t>
  </si>
  <si>
    <t>latino-token</t>
  </si>
  <si>
    <t>Latino Token</t>
  </si>
  <si>
    <t>excaliburcoin</t>
  </si>
  <si>
    <t>Excaliburcoin</t>
  </si>
  <si>
    <t>centaure</t>
  </si>
  <si>
    <t>Centaure</t>
  </si>
  <si>
    <t>dragonglass</t>
  </si>
  <si>
    <t>Dragonglass</t>
  </si>
  <si>
    <t>mero</t>
  </si>
  <si>
    <t>Mero</t>
  </si>
  <si>
    <t>highcoin</t>
  </si>
  <si>
    <t>C2C System</t>
  </si>
  <si>
    <t>cropcoin</t>
  </si>
  <si>
    <t>Cropcoin</t>
  </si>
  <si>
    <t>ferron</t>
  </si>
  <si>
    <t>Ferron</t>
  </si>
  <si>
    <t>blockpass</t>
  </si>
  <si>
    <t>Blockpass</t>
  </si>
  <si>
    <t>hero</t>
  </si>
  <si>
    <t>proud-money</t>
  </si>
  <si>
    <t>orbis-token</t>
  </si>
  <si>
    <t>Orbis Token</t>
  </si>
  <si>
    <t>cryptcoin</t>
  </si>
  <si>
    <t>CryptCoin</t>
  </si>
  <si>
    <t>decentralized-machine-learning</t>
  </si>
  <si>
    <t>galaxy-esolutions</t>
  </si>
  <si>
    <t>Galaxy eSolutions</t>
  </si>
  <si>
    <t>super-game-chain</t>
  </si>
  <si>
    <t>Super Game Chain</t>
  </si>
  <si>
    <t>salpay</t>
  </si>
  <si>
    <t>SalPay</t>
  </si>
  <si>
    <t>fcoin-token</t>
  </si>
  <si>
    <t>FCoin Token</t>
  </si>
  <si>
    <t>rocket-pool</t>
  </si>
  <si>
    <t>Rocket Pool</t>
  </si>
  <si>
    <t>kwhcoin</t>
  </si>
  <si>
    <t>coinsuper-ecosystem-network</t>
  </si>
  <si>
    <t>Coinsuper Ecosystem Network</t>
  </si>
  <si>
    <t>rentledger</t>
  </si>
  <si>
    <t>Rentledger</t>
  </si>
  <si>
    <t>abcc-token</t>
  </si>
  <si>
    <t>ABCC Token</t>
  </si>
  <si>
    <t>etherdelta-token</t>
  </si>
  <si>
    <t>EtherDelta Token</t>
  </si>
  <si>
    <t>snipcoin</t>
  </si>
  <si>
    <t>SnipCoin</t>
  </si>
  <si>
    <t>rublix</t>
  </si>
  <si>
    <t>Rublix</t>
  </si>
  <si>
    <t>coinex-token</t>
  </si>
  <si>
    <t>CoinEx Token</t>
  </si>
  <si>
    <t>linfinity</t>
  </si>
  <si>
    <t>Linfinity</t>
  </si>
  <si>
    <t>dacsee</t>
  </si>
  <si>
    <t>Bitcoin SV</t>
  </si>
  <si>
    <t>usd-coin</t>
  </si>
  <si>
    <t>USD Coin</t>
  </si>
  <si>
    <t>HyperCash</t>
  </si>
  <si>
    <t>Crypto.com</t>
  </si>
  <si>
    <t>gemini-dollar</t>
  </si>
  <si>
    <t>Gemini Dollar</t>
  </si>
  <si>
    <t>Zcoin</t>
  </si>
  <si>
    <t>enigma</t>
  </si>
  <si>
    <t>Optimal Shelf Availability Token</t>
  </si>
  <si>
    <t>buggyra-coin-zero</t>
  </si>
  <si>
    <t>Buggyra Coin Zero</t>
  </si>
  <si>
    <t>eternal-token</t>
  </si>
  <si>
    <t>box-token</t>
  </si>
  <si>
    <t>BOX Token</t>
  </si>
  <si>
    <t>AMO Coin</t>
  </si>
  <si>
    <t>ecoreal-estate</t>
  </si>
  <si>
    <t>Ecoreal Estate</t>
  </si>
  <si>
    <t>rotharium</t>
  </si>
  <si>
    <t>Rotharium</t>
  </si>
  <si>
    <t>Darico Ecosystem Coin</t>
  </si>
  <si>
    <t>truedeck</t>
  </si>
  <si>
    <t>TrueDeck</t>
  </si>
  <si>
    <t>fantom</t>
  </si>
  <si>
    <t>Fantom</t>
  </si>
  <si>
    <t>WeShow Token</t>
  </si>
  <si>
    <t>playgroundz</t>
  </si>
  <si>
    <t>Playgroundz</t>
  </si>
  <si>
    <t>Insolar</t>
  </si>
  <si>
    <t>humanscape</t>
  </si>
  <si>
    <t>Humanscape</t>
  </si>
  <si>
    <t>daps-token</t>
  </si>
  <si>
    <t>DAPS Token</t>
  </si>
  <si>
    <t>metadium</t>
  </si>
  <si>
    <t>Metadium</t>
  </si>
  <si>
    <t>robotina</t>
  </si>
  <si>
    <t>Robotina</t>
  </si>
  <si>
    <t>business-credit-alliance-chain</t>
  </si>
  <si>
    <t>Business Credit Alliance Chain</t>
  </si>
  <si>
    <t>BANKEX</t>
  </si>
  <si>
    <t>safeinsure</t>
  </si>
  <si>
    <t>SafeInsure</t>
  </si>
  <si>
    <t>xel</t>
  </si>
  <si>
    <t>snetwork</t>
  </si>
  <si>
    <t>Snetwork</t>
  </si>
  <si>
    <t>liquidity-network</t>
  </si>
  <si>
    <t>Liquidity Network</t>
  </si>
  <si>
    <t>breezecoin</t>
  </si>
  <si>
    <t>Breezecoin</t>
  </si>
  <si>
    <t>SUQA</t>
  </si>
  <si>
    <t>suqa</t>
  </si>
  <si>
    <t>yeed</t>
  </si>
  <si>
    <t>six</t>
  </si>
  <si>
    <t>ulord</t>
  </si>
  <si>
    <t>Ulord</t>
  </si>
  <si>
    <t>howdoo</t>
  </si>
  <si>
    <t>Howdoo</t>
  </si>
  <si>
    <t>birake</t>
  </si>
  <si>
    <t>Birake</t>
  </si>
  <si>
    <t>puregold-token</t>
  </si>
  <si>
    <t>Puregold Token</t>
  </si>
  <si>
    <t>tolar</t>
  </si>
  <si>
    <t>Tolar</t>
  </si>
  <si>
    <t>Molecule</t>
  </si>
  <si>
    <t>realtract</t>
  </si>
  <si>
    <t>RealTract</t>
  </si>
  <si>
    <t>pedity</t>
  </si>
  <si>
    <t>Pedity</t>
  </si>
  <si>
    <t>paycent</t>
  </si>
  <si>
    <t>ifoods-chain</t>
  </si>
  <si>
    <t>Ifoods Chain</t>
  </si>
  <si>
    <t>ondori</t>
  </si>
  <si>
    <t>Ondori</t>
  </si>
  <si>
    <t>welltrado</t>
  </si>
  <si>
    <t>Welltrado</t>
  </si>
  <si>
    <t>AirWire</t>
  </si>
  <si>
    <t>formosa-financial</t>
  </si>
  <si>
    <t>Formosa Financial</t>
  </si>
  <si>
    <t>jsecoin</t>
  </si>
  <si>
    <t>JSECOIN</t>
  </si>
  <si>
    <t>Snovian.Space</t>
  </si>
  <si>
    <t>ailink-token</t>
  </si>
  <si>
    <t>AiLink Token</t>
  </si>
  <si>
    <t>kleros</t>
  </si>
  <si>
    <t>Kleros</t>
  </si>
  <si>
    <t>evencoin</t>
  </si>
  <si>
    <t>EvenCoin</t>
  </si>
  <si>
    <t>qchi</t>
  </si>
  <si>
    <t>QChi</t>
  </si>
  <si>
    <t>adelphoi</t>
  </si>
  <si>
    <t>Adelphoi</t>
  </si>
  <si>
    <t>repme</t>
  </si>
  <si>
    <t>Repme</t>
  </si>
  <si>
    <t>uchain</t>
  </si>
  <si>
    <t>UChain</t>
  </si>
  <si>
    <t>intervalue</t>
  </si>
  <si>
    <t>InterValue</t>
  </si>
  <si>
    <t>Digital Asset Guarantee Token</t>
  </si>
  <si>
    <t>tronclassic</t>
  </si>
  <si>
    <t>genesisx</t>
  </si>
  <si>
    <t>GenesisX</t>
  </si>
  <si>
    <t>cpollo</t>
  </si>
  <si>
    <t>Cpollo</t>
  </si>
  <si>
    <t>ubcoin-market</t>
  </si>
  <si>
    <t>Ubcoin Market</t>
  </si>
  <si>
    <t>fire-lotto</t>
  </si>
  <si>
    <t>Fire Lotto</t>
  </si>
  <si>
    <t>gainer</t>
  </si>
  <si>
    <t>Gainer</t>
  </si>
  <si>
    <t>free-coin</t>
  </si>
  <si>
    <t>bettex-coin</t>
  </si>
  <si>
    <t>etheera</t>
  </si>
  <si>
    <t>Etheera</t>
  </si>
  <si>
    <t>mnpcoin</t>
  </si>
  <si>
    <t>MNPCoin</t>
  </si>
  <si>
    <t>sharpay</t>
  </si>
  <si>
    <t>Sharpay</t>
  </si>
  <si>
    <t>GoHelpFund</t>
  </si>
  <si>
    <t>cyclean</t>
  </si>
  <si>
    <t>mmocoin</t>
  </si>
  <si>
    <t>MMOCoin</t>
  </si>
  <si>
    <t>snodecoin</t>
  </si>
  <si>
    <t>SnodeCoin</t>
  </si>
  <si>
    <t>rapids</t>
  </si>
  <si>
    <t>Rapids</t>
  </si>
  <si>
    <t>modultrade</t>
  </si>
  <si>
    <t>ModulTrade</t>
  </si>
  <si>
    <t>mindexcoin</t>
  </si>
  <si>
    <t>Mindexcoin</t>
  </si>
  <si>
    <t>smartofgiving</t>
  </si>
  <si>
    <t>smARTOFGIVING</t>
  </si>
  <si>
    <t>iqeon</t>
  </si>
  <si>
    <t>IQeon</t>
  </si>
  <si>
    <t>masternet</t>
  </si>
  <si>
    <t>bitcoen</t>
  </si>
  <si>
    <t>BitCoen</t>
  </si>
  <si>
    <t>exmr</t>
  </si>
  <si>
    <t>Castle</t>
  </si>
  <si>
    <t>IONChain</t>
  </si>
  <si>
    <t>evimeria</t>
  </si>
  <si>
    <t>Evimeria</t>
  </si>
  <si>
    <t>cryptoflow</t>
  </si>
  <si>
    <t>crowdwiz</t>
  </si>
  <si>
    <t>CrowdWiz</t>
  </si>
  <si>
    <t>auxilium</t>
  </si>
  <si>
    <t>Auxilium</t>
  </si>
  <si>
    <t>actinium</t>
  </si>
  <si>
    <t>Actinium</t>
  </si>
  <si>
    <t>wixlar</t>
  </si>
  <si>
    <t>Wixlar</t>
  </si>
  <si>
    <t>simdaq</t>
  </si>
  <si>
    <t>SIMDAQ</t>
  </si>
  <si>
    <t>x-cash</t>
  </si>
  <si>
    <t>MFIT</t>
  </si>
  <si>
    <t>project-coin</t>
  </si>
  <si>
    <t>Project Coin</t>
  </si>
  <si>
    <t>crea</t>
  </si>
  <si>
    <t>zest</t>
  </si>
  <si>
    <t>eunomia</t>
  </si>
  <si>
    <t>EUNOMIA</t>
  </si>
  <si>
    <t>xchange</t>
  </si>
  <si>
    <t>Xchange</t>
  </si>
  <si>
    <t>bitmoney</t>
  </si>
  <si>
    <t>BitMoney</t>
  </si>
  <si>
    <t>darextravel</t>
  </si>
  <si>
    <t>ndex</t>
  </si>
  <si>
    <t>nDEX</t>
  </si>
  <si>
    <t>pyrexcoin</t>
  </si>
  <si>
    <t>PyrexCoin</t>
  </si>
  <si>
    <t>SCRIV</t>
  </si>
  <si>
    <t>cyber-movie-chain</t>
  </si>
  <si>
    <t>Cyber Movie Chain</t>
  </si>
  <si>
    <t>beetle-coin</t>
  </si>
  <si>
    <t>Beetle Coin</t>
  </si>
  <si>
    <t>waletoken</t>
  </si>
  <si>
    <t>Waletoken</t>
  </si>
  <si>
    <t>crystal-token</t>
  </si>
  <si>
    <t>Crystal Token</t>
  </si>
  <si>
    <t>bunnytoken</t>
  </si>
  <si>
    <t>BunnyToken</t>
  </si>
  <si>
    <t>absolute</t>
  </si>
  <si>
    <t>Absolute</t>
  </si>
  <si>
    <t>cybermusic</t>
  </si>
  <si>
    <t>CyberMusic</t>
  </si>
  <si>
    <t>bitcoinus</t>
  </si>
  <si>
    <t>Bitcoinus</t>
  </si>
  <si>
    <t>sonder</t>
  </si>
  <si>
    <t>SONDER</t>
  </si>
  <si>
    <t>witchain</t>
  </si>
  <si>
    <t>WITChain</t>
  </si>
  <si>
    <t>italian-lira</t>
  </si>
  <si>
    <t>Italian Lira</t>
  </si>
  <si>
    <t>cryptosoul</t>
  </si>
  <si>
    <t>CryptoSoul</t>
  </si>
  <si>
    <t>neural-protocol</t>
  </si>
  <si>
    <t>Neural Protocol</t>
  </si>
  <si>
    <t>mirai</t>
  </si>
  <si>
    <t>Mirai</t>
  </si>
  <si>
    <t>abulaba</t>
  </si>
  <si>
    <t>Abulaba</t>
  </si>
  <si>
    <t>typerium</t>
  </si>
  <si>
    <t>Typerium</t>
  </si>
  <si>
    <t>IQ.cash</t>
  </si>
  <si>
    <t>primestone</t>
  </si>
  <si>
    <t>PrimeStone</t>
  </si>
  <si>
    <t>zenswap-network-token</t>
  </si>
  <si>
    <t>Zenswap Network Token</t>
  </si>
  <si>
    <t>dinero</t>
  </si>
  <si>
    <t>Dinero</t>
  </si>
  <si>
    <t>ezoow</t>
  </si>
  <si>
    <t>EZOOW</t>
  </si>
  <si>
    <t>decentralized-asset-trading-platform</t>
  </si>
  <si>
    <t>Decentralized Asset Trading Platform</t>
  </si>
  <si>
    <t>bitether</t>
  </si>
  <si>
    <t>Bitether</t>
  </si>
  <si>
    <t>sub-invest</t>
  </si>
  <si>
    <t>Sub Invest</t>
  </si>
  <si>
    <t>PAXEX</t>
  </si>
  <si>
    <t>paxex</t>
  </si>
  <si>
    <t>cryptrust</t>
  </si>
  <si>
    <t>Cryptrust</t>
  </si>
  <si>
    <t>havy</t>
  </si>
  <si>
    <t>Havy</t>
  </si>
  <si>
    <t>Joint Ventures</t>
  </si>
  <si>
    <t>gossipcoin</t>
  </si>
  <si>
    <t>Gossipcoin</t>
  </si>
  <si>
    <t>ether-kingdoms-token</t>
  </si>
  <si>
    <t>Ether Kingdoms Token</t>
  </si>
  <si>
    <t>KUN</t>
  </si>
  <si>
    <t>kun</t>
  </si>
  <si>
    <t>simmitri</t>
  </si>
  <si>
    <t>Simmitri</t>
  </si>
  <si>
    <t>Vetri</t>
  </si>
  <si>
    <t>block-chain-com</t>
  </si>
  <si>
    <t>cruisebit</t>
  </si>
  <si>
    <t>Cruisebit</t>
  </si>
  <si>
    <t>gravity</t>
  </si>
  <si>
    <t>Gravity</t>
  </si>
  <si>
    <t>tv-two</t>
  </si>
  <si>
    <t>TV-TWO</t>
  </si>
  <si>
    <t>bethereum</t>
  </si>
  <si>
    <t>Bethereum</t>
  </si>
  <si>
    <t>eristica</t>
  </si>
  <si>
    <t>Eristica</t>
  </si>
  <si>
    <t>shard</t>
  </si>
  <si>
    <t>nerves</t>
  </si>
  <si>
    <t>Nerves</t>
  </si>
  <si>
    <t>robet</t>
  </si>
  <si>
    <t>cointogo</t>
  </si>
  <si>
    <t>CoinToGo</t>
  </si>
  <si>
    <t>bloc-money</t>
  </si>
  <si>
    <t>webchain</t>
  </si>
  <si>
    <t>Webchain</t>
  </si>
  <si>
    <t>iridium</t>
  </si>
  <si>
    <t>Iridium</t>
  </si>
  <si>
    <t>WELL</t>
  </si>
  <si>
    <t>well</t>
  </si>
  <si>
    <t>HUZU</t>
  </si>
  <si>
    <t>huzu</t>
  </si>
  <si>
    <t>shping</t>
  </si>
  <si>
    <t>knekted</t>
  </si>
  <si>
    <t>Knekted</t>
  </si>
  <si>
    <t>idealcash</t>
  </si>
  <si>
    <t>Sola Token</t>
  </si>
  <si>
    <t>wispr</t>
  </si>
  <si>
    <t>Wispr</t>
  </si>
  <si>
    <t>bitcoin-adult</t>
  </si>
  <si>
    <t>Bitcoin Adult</t>
  </si>
  <si>
    <t>Digiwage</t>
  </si>
  <si>
    <t>phonecoin</t>
  </si>
  <si>
    <t>Phonecoin</t>
  </si>
  <si>
    <t>rpicoin</t>
  </si>
  <si>
    <t>RPICoin</t>
  </si>
  <si>
    <t>Teloscoin</t>
  </si>
  <si>
    <t>dietbitcoin</t>
  </si>
  <si>
    <t>ibtc</t>
  </si>
  <si>
    <t>iBTC</t>
  </si>
  <si>
    <t>Atheios</t>
  </si>
  <si>
    <t>BLAST</t>
  </si>
  <si>
    <t>blast</t>
  </si>
  <si>
    <t>eaglex</t>
  </si>
  <si>
    <t>EagleX</t>
  </si>
  <si>
    <t>thunderstake</t>
  </si>
  <si>
    <t>Thunderstake</t>
  </si>
  <si>
    <t>zoomba</t>
  </si>
  <si>
    <t>Zoomba</t>
  </si>
  <si>
    <t>carebit</t>
  </si>
  <si>
    <t>Carebit</t>
  </si>
  <si>
    <t>Escroco Emerald</t>
  </si>
  <si>
    <t>bzlcoin</t>
  </si>
  <si>
    <t>sakecoin</t>
  </si>
  <si>
    <t>SAKECOIN</t>
  </si>
  <si>
    <t>steepcoin</t>
  </si>
  <si>
    <t>SteepCoin</t>
  </si>
  <si>
    <t>pluracoin</t>
  </si>
  <si>
    <t>PluraCoin</t>
  </si>
  <si>
    <t>azart</t>
  </si>
  <si>
    <t>Azart</t>
  </si>
  <si>
    <t>smartfox</t>
  </si>
  <si>
    <t>SmartFox</t>
  </si>
  <si>
    <t>CHEESE</t>
  </si>
  <si>
    <t>archetypal-network</t>
  </si>
  <si>
    <t>Archetypal Network</t>
  </si>
  <si>
    <t>uralscoin</t>
  </si>
  <si>
    <t>ragnarok</t>
  </si>
  <si>
    <t>Ragnarok</t>
  </si>
  <si>
    <t>ourcoin</t>
  </si>
  <si>
    <t>Ourcoin</t>
  </si>
  <si>
    <t>rocketcoin</t>
  </si>
  <si>
    <t>Rocketcoin</t>
  </si>
  <si>
    <t>model-x-coin</t>
  </si>
  <si>
    <t>MODEL-X-coin</t>
  </si>
  <si>
    <t>bitspace</t>
  </si>
  <si>
    <t>Bitspace</t>
  </si>
  <si>
    <t>alpha-coin</t>
  </si>
  <si>
    <t>Alpha Coin</t>
  </si>
  <si>
    <t>benz</t>
  </si>
  <si>
    <t>Benz</t>
  </si>
  <si>
    <t>the-midas-touch-gold</t>
  </si>
  <si>
    <t>The Midas Touch Gold</t>
  </si>
  <si>
    <t>DEX</t>
  </si>
  <si>
    <t>dex</t>
  </si>
  <si>
    <t>alibabacoin</t>
  </si>
  <si>
    <t>Alibabacoin</t>
  </si>
  <si>
    <t>bumo</t>
  </si>
  <si>
    <t>BUMO</t>
  </si>
  <si>
    <t>platincoin</t>
  </si>
  <si>
    <t>mir-coin</t>
  </si>
  <si>
    <t>MIR COIN</t>
  </si>
  <si>
    <t>zb</t>
  </si>
  <si>
    <t>shinechain</t>
  </si>
  <si>
    <t>ShineChain</t>
  </si>
  <si>
    <t>hyperquant</t>
  </si>
  <si>
    <t>HyperQuant</t>
  </si>
  <si>
    <t>game-stars</t>
  </si>
  <si>
    <t>Game Stars</t>
  </si>
  <si>
    <t>visionx</t>
  </si>
  <si>
    <t>VisionX</t>
  </si>
  <si>
    <t>MEX</t>
  </si>
  <si>
    <t>mex</t>
  </si>
  <si>
    <t>palletone</t>
  </si>
  <si>
    <t>stacs</t>
  </si>
  <si>
    <t>vestchain</t>
  </si>
  <si>
    <t>VestChain</t>
  </si>
  <si>
    <t>foin</t>
  </si>
  <si>
    <t>bitup-token</t>
  </si>
  <si>
    <t>BitUP Token</t>
  </si>
  <si>
    <t>CARAT</t>
  </si>
  <si>
    <t>carat</t>
  </si>
  <si>
    <t>microbitcoin</t>
  </si>
  <si>
    <t>MicroBitcoin</t>
  </si>
  <si>
    <t>CariNet</t>
  </si>
  <si>
    <t>ilcoin</t>
  </si>
  <si>
    <t>ILCoin</t>
  </si>
  <si>
    <t>eosblack</t>
  </si>
  <si>
    <t>eosBLACK</t>
  </si>
  <si>
    <t>WXCOINS</t>
  </si>
  <si>
    <t>ti-value</t>
  </si>
  <si>
    <t>Ti-Value</t>
  </si>
  <si>
    <t>quasarcoin</t>
  </si>
  <si>
    <t>Quasarcoin</t>
  </si>
  <si>
    <t>vsportcoin</t>
  </si>
  <si>
    <t>vSportCoin</t>
  </si>
  <si>
    <t>youlive-coin</t>
  </si>
  <si>
    <t>YouLive Coin</t>
  </si>
  <si>
    <t>deex</t>
  </si>
  <si>
    <t>shopzcoin</t>
  </si>
  <si>
    <t>ShopZcoin</t>
  </si>
  <si>
    <t>cryptaldash</t>
  </si>
  <si>
    <t>CryptalDash</t>
  </si>
  <si>
    <t>wizbl</t>
  </si>
  <si>
    <t>WIZBL</t>
  </si>
  <si>
    <t>darkpaycoin</t>
  </si>
  <si>
    <t>DarkPayCoin</t>
  </si>
  <si>
    <t>spendcoin</t>
  </si>
  <si>
    <t>Spendcoin</t>
  </si>
  <si>
    <t>delizia</t>
  </si>
  <si>
    <t>Delizia</t>
  </si>
  <si>
    <t>gazecoin</t>
  </si>
  <si>
    <t>GazeCoin</t>
  </si>
  <si>
    <t>parkingo</t>
  </si>
  <si>
    <t>ParkinGo</t>
  </si>
  <si>
    <t>menlo-one</t>
  </si>
  <si>
    <t>Menlo One</t>
  </si>
  <si>
    <t>tcoin</t>
  </si>
  <si>
    <t>bitcoin-zero</t>
  </si>
  <si>
    <t>Bitcoin Zero</t>
  </si>
  <si>
    <t>MEDIBIT</t>
  </si>
  <si>
    <t>medibit</t>
  </si>
  <si>
    <t>micromines</t>
  </si>
  <si>
    <t>Micromines</t>
  </si>
  <si>
    <t>ANON</t>
  </si>
  <si>
    <t>anon</t>
  </si>
  <si>
    <t>nerva</t>
  </si>
  <si>
    <t>Nerva</t>
  </si>
  <si>
    <t>Invictus Hyperion Fund</t>
  </si>
  <si>
    <t>incodium</t>
  </si>
  <si>
    <t>Incodium</t>
  </si>
  <si>
    <t>ETHO</t>
  </si>
  <si>
    <t>ether-1</t>
  </si>
  <si>
    <t>Ether-1</t>
  </si>
  <si>
    <t>etherinc</t>
  </si>
  <si>
    <t>EtherInc</t>
  </si>
  <si>
    <t>Commerce Data Connection</t>
  </si>
  <si>
    <t>future1coin</t>
  </si>
  <si>
    <t>coin2play</t>
  </si>
  <si>
    <t>Coin2Play</t>
  </si>
  <si>
    <t>helper-search-token</t>
  </si>
  <si>
    <t>Helper Search Token</t>
  </si>
  <si>
    <t>vites</t>
  </si>
  <si>
    <t>Vites</t>
  </si>
  <si>
    <t>savenode</t>
  </si>
  <si>
    <t>Noir</t>
  </si>
  <si>
    <t>cobrabytes</t>
  </si>
  <si>
    <t>Cobrabytes</t>
  </si>
  <si>
    <t>MobilinkToken</t>
  </si>
  <si>
    <t>atidium</t>
  </si>
  <si>
    <t>cmitcoin</t>
  </si>
  <si>
    <t>CMITCOIN</t>
  </si>
  <si>
    <t>cardbuyers</t>
  </si>
  <si>
    <t>bffdoom</t>
  </si>
  <si>
    <t>BFFDoom</t>
  </si>
  <si>
    <t>traid</t>
  </si>
  <si>
    <t>Traid</t>
  </si>
  <si>
    <t>omencoin</t>
  </si>
  <si>
    <t>OmenCoin</t>
  </si>
  <si>
    <t>pandemia</t>
  </si>
  <si>
    <t>Pandemia</t>
  </si>
  <si>
    <t>obxcoin</t>
  </si>
  <si>
    <t>OBXcoin</t>
  </si>
  <si>
    <t>giga</t>
  </si>
  <si>
    <t>GIGA</t>
  </si>
  <si>
    <t>ethereum-meta</t>
  </si>
  <si>
    <t>Ethereum Meta</t>
  </si>
  <si>
    <t>insureum</t>
  </si>
  <si>
    <t>Insureum</t>
  </si>
  <si>
    <t>x12-coin</t>
  </si>
  <si>
    <t>X12 Coin</t>
  </si>
  <si>
    <t>plusonecoin</t>
  </si>
  <si>
    <t>PlusOneCoin</t>
  </si>
  <si>
    <t>vestoria</t>
  </si>
  <si>
    <t>Vestoria</t>
  </si>
  <si>
    <t>hondaiscoin</t>
  </si>
  <si>
    <t>HondaisCoin</t>
  </si>
  <si>
    <t>valuto</t>
  </si>
  <si>
    <t>Valuto</t>
  </si>
  <si>
    <t>labh-coin</t>
  </si>
  <si>
    <t>Labh Coin</t>
  </si>
  <si>
    <t>civitas</t>
  </si>
  <si>
    <t>Civitas</t>
  </si>
  <si>
    <t>crypto-improvement-fund</t>
  </si>
  <si>
    <t>Crypto Improvement Fund</t>
  </si>
  <si>
    <t>emaratcoin</t>
  </si>
  <si>
    <t>EmaratCoin</t>
  </si>
  <si>
    <t>posscoin</t>
  </si>
  <si>
    <t>Posscoin</t>
  </si>
  <si>
    <t>allcoin</t>
  </si>
  <si>
    <t>agrolot</t>
  </si>
  <si>
    <t>ztcoin</t>
  </si>
  <si>
    <t>ZTCoin</t>
  </si>
  <si>
    <t>dragon-token</t>
  </si>
  <si>
    <t>Dragon Token</t>
  </si>
  <si>
    <t>bitibu-coin</t>
  </si>
  <si>
    <t>Bitibu Coin</t>
  </si>
  <si>
    <t>APOT</t>
  </si>
  <si>
    <t>apot</t>
  </si>
  <si>
    <t>Bgogo Token</t>
  </si>
  <si>
    <t>Column1.id</t>
  </si>
  <si>
    <t>btc</t>
  </si>
  <si>
    <t>eth</t>
  </si>
  <si>
    <t>xrp</t>
  </si>
  <si>
    <t>xmr</t>
  </si>
  <si>
    <t>bch</t>
  </si>
  <si>
    <t>ltc</t>
  </si>
  <si>
    <t>xlm</t>
  </si>
  <si>
    <t>trx</t>
  </si>
  <si>
    <t>ada</t>
  </si>
  <si>
    <t>zec</t>
  </si>
  <si>
    <t>miota</t>
  </si>
  <si>
    <t>bnb</t>
  </si>
  <si>
    <t>binancecoin</t>
  </si>
  <si>
    <t>etc</t>
  </si>
  <si>
    <t>doge</t>
  </si>
  <si>
    <t>lsk</t>
  </si>
  <si>
    <t>ont</t>
  </si>
  <si>
    <t>zrx</t>
  </si>
  <si>
    <t>bts</t>
  </si>
  <si>
    <t>gnt</t>
  </si>
  <si>
    <t>golem</t>
  </si>
  <si>
    <t>omg</t>
  </si>
  <si>
    <t>OmiseGo</t>
  </si>
  <si>
    <t>icx</t>
  </si>
  <si>
    <t>ae</t>
  </si>
  <si>
    <t>xem</t>
  </si>
  <si>
    <t>bat</t>
  </si>
  <si>
    <t>vet</t>
  </si>
  <si>
    <t>elf</t>
  </si>
  <si>
    <t>zil</t>
  </si>
  <si>
    <t>poly</t>
  </si>
  <si>
    <t>Polymath Network</t>
  </si>
  <si>
    <t>rep</t>
  </si>
  <si>
    <t>xvg</t>
  </si>
  <si>
    <t>nas</t>
  </si>
  <si>
    <t>nebulas</t>
  </si>
  <si>
    <t>sbd</t>
  </si>
  <si>
    <t>dcr</t>
  </si>
  <si>
    <t>rvn</t>
  </si>
  <si>
    <t>dgb</t>
  </si>
  <si>
    <t>btm</t>
  </si>
  <si>
    <t>fct</t>
  </si>
  <si>
    <t>btg</t>
  </si>
  <si>
    <t>link</t>
  </si>
  <si>
    <t>ChainLink</t>
  </si>
  <si>
    <t>knc</t>
  </si>
  <si>
    <t>iost</t>
  </si>
  <si>
    <t>rdn</t>
  </si>
  <si>
    <t>raiden-network</t>
  </si>
  <si>
    <t>eng</t>
  </si>
  <si>
    <t>qkc</t>
  </si>
  <si>
    <t>quark-chain</t>
  </si>
  <si>
    <t>maid</t>
  </si>
  <si>
    <t>sky</t>
  </si>
  <si>
    <t>etp</t>
  </si>
  <si>
    <t>metaverse-etp</t>
  </si>
  <si>
    <t>hot</t>
  </si>
  <si>
    <t>holotoken</t>
  </si>
  <si>
    <t>xzc</t>
  </si>
  <si>
    <t>strat</t>
  </si>
  <si>
    <t>etn</t>
  </si>
  <si>
    <t>grs</t>
  </si>
  <si>
    <t>snm</t>
  </si>
  <si>
    <t>nxs</t>
  </si>
  <si>
    <t>bnt</t>
  </si>
  <si>
    <t>Bancor Network Token</t>
  </si>
  <si>
    <t>rdd</t>
  </si>
  <si>
    <t>Reddcoin</t>
  </si>
  <si>
    <t>nebl</t>
  </si>
  <si>
    <t>bcn</t>
  </si>
  <si>
    <t>bytecoin</t>
  </si>
  <si>
    <t>rhoc</t>
  </si>
  <si>
    <t>xtz</t>
  </si>
  <si>
    <t>vtc</t>
  </si>
  <si>
    <t>mln</t>
  </si>
  <si>
    <t>mona</t>
  </si>
  <si>
    <t>kmd</t>
  </si>
  <si>
    <t>lbc</t>
  </si>
  <si>
    <t>lbry-credits</t>
  </si>
  <si>
    <t>nav</t>
  </si>
  <si>
    <t>req</t>
  </si>
  <si>
    <t>btcp</t>
  </si>
  <si>
    <t>ppc</t>
  </si>
  <si>
    <t>sys</t>
  </si>
  <si>
    <t>part</t>
  </si>
  <si>
    <t>SelfKey</t>
  </si>
  <si>
    <t>gxc</t>
  </si>
  <si>
    <t>gbyte</t>
  </si>
  <si>
    <t>act</t>
  </si>
  <si>
    <t>tusd</t>
  </si>
  <si>
    <t>true-usd</t>
  </si>
  <si>
    <t>ins</t>
  </si>
  <si>
    <t>tomo</t>
  </si>
  <si>
    <t>mana</t>
  </si>
  <si>
    <t>rcn</t>
  </si>
  <si>
    <t>emc</t>
  </si>
  <si>
    <t>EmerCoin</t>
  </si>
  <si>
    <t>zen</t>
  </si>
  <si>
    <t>wan</t>
  </si>
  <si>
    <t>bos</t>
  </si>
  <si>
    <t>boscoin-2</t>
  </si>
  <si>
    <t>bcd</t>
  </si>
  <si>
    <t>drgn</t>
  </si>
  <si>
    <t>simple-token</t>
  </si>
  <si>
    <t>qrl</t>
  </si>
  <si>
    <t>ant</t>
  </si>
  <si>
    <t>nos</t>
  </si>
  <si>
    <t>nOS</t>
  </si>
  <si>
    <t>nmc</t>
  </si>
  <si>
    <t>ela</t>
  </si>
  <si>
    <t>dnt</t>
  </si>
  <si>
    <t>zcl</t>
  </si>
  <si>
    <t>Zclassic</t>
  </si>
  <si>
    <t>dgd</t>
  </si>
  <si>
    <t>mft</t>
  </si>
  <si>
    <t>smart</t>
  </si>
  <si>
    <t>trac</t>
  </si>
  <si>
    <t>nim</t>
  </si>
  <si>
    <t>nimiq-2</t>
  </si>
  <si>
    <t>trtl</t>
  </si>
  <si>
    <t>TurtleCoin</t>
  </si>
  <si>
    <t>iexec-rlc</t>
  </si>
  <si>
    <t>enj</t>
  </si>
  <si>
    <t>enjincoin</t>
  </si>
  <si>
    <t>card</t>
  </si>
  <si>
    <t>srn</t>
  </si>
  <si>
    <t>Sirin Labs Token</t>
  </si>
  <si>
    <t>ncash</t>
  </si>
  <si>
    <t>hc</t>
  </si>
  <si>
    <t>agi</t>
  </si>
  <si>
    <t>go</t>
  </si>
  <si>
    <t>hyc</t>
  </si>
  <si>
    <t>Hycon</t>
  </si>
  <si>
    <t>gno</t>
  </si>
  <si>
    <t>gnosis</t>
  </si>
  <si>
    <t>block</t>
  </si>
  <si>
    <t>sphtx</t>
  </si>
  <si>
    <t>poe</t>
  </si>
  <si>
    <t>ftc</t>
  </si>
  <si>
    <t>nlg</t>
  </si>
  <si>
    <t>swt</t>
  </si>
  <si>
    <t>pasc</t>
  </si>
  <si>
    <t>pascalcoin</t>
  </si>
  <si>
    <t>Pascalcoin</t>
  </si>
  <si>
    <t>onion</t>
  </si>
  <si>
    <t>lend</t>
  </si>
  <si>
    <t>crw</t>
  </si>
  <si>
    <t>xcp</t>
  </si>
  <si>
    <t>loom</t>
  </si>
  <si>
    <t>apl</t>
  </si>
  <si>
    <t>apollo</t>
  </si>
  <si>
    <t>Apollo</t>
  </si>
  <si>
    <t>met</t>
  </si>
  <si>
    <t>usdc</t>
  </si>
  <si>
    <t>dav</t>
  </si>
  <si>
    <t>DAV Network</t>
  </si>
  <si>
    <t>tau</t>
  </si>
  <si>
    <t>loki-network</t>
  </si>
  <si>
    <t>Loki Network</t>
  </si>
  <si>
    <t>rte</t>
  </si>
  <si>
    <t>wicc</t>
  </si>
  <si>
    <t>hydro</t>
  </si>
  <si>
    <t>uuu</t>
  </si>
  <si>
    <t>bis</t>
  </si>
  <si>
    <t>btx</t>
  </si>
  <si>
    <t>cof</t>
  </si>
  <si>
    <t>via</t>
  </si>
  <si>
    <t>lrc</t>
  </si>
  <si>
    <t>xsn</t>
  </si>
  <si>
    <t>adx</t>
  </si>
  <si>
    <t>adex</t>
  </si>
  <si>
    <t>bwk</t>
  </si>
  <si>
    <t>xpm</t>
  </si>
  <si>
    <t>time</t>
  </si>
  <si>
    <t>theta</t>
  </si>
  <si>
    <t>Theta Network</t>
  </si>
  <si>
    <t>lun</t>
  </si>
  <si>
    <t>clo</t>
  </si>
  <si>
    <t>callisto</t>
  </si>
  <si>
    <t>sumo</t>
  </si>
  <si>
    <t>sngls</t>
  </si>
  <si>
    <t>la</t>
  </si>
  <si>
    <t>blz</t>
  </si>
  <si>
    <t>bsv</t>
  </si>
  <si>
    <t>bitcoin-cash-sv</t>
  </si>
  <si>
    <t>man</t>
  </si>
  <si>
    <t>appc</t>
  </si>
  <si>
    <t>bcpt</t>
  </si>
  <si>
    <t>blockmason-credit-protocol</t>
  </si>
  <si>
    <t>xhv</t>
  </si>
  <si>
    <t>haven</t>
  </si>
  <si>
    <t>Haven</t>
  </si>
  <si>
    <t>bix</t>
  </si>
  <si>
    <t>net</t>
  </si>
  <si>
    <t>dov</t>
  </si>
  <si>
    <t>xdn</t>
  </si>
  <si>
    <t>atl</t>
  </si>
  <si>
    <t>Atlant</t>
  </si>
  <si>
    <t>xby</t>
  </si>
  <si>
    <t>XtraBYtes</t>
  </si>
  <si>
    <t>grc</t>
  </si>
  <si>
    <t>gridcoin-research</t>
  </si>
  <si>
    <t>Gridcoin</t>
  </si>
  <si>
    <t>amb</t>
  </si>
  <si>
    <t>vrc</t>
  </si>
  <si>
    <t>Vite</t>
  </si>
  <si>
    <t>qsp</t>
  </si>
  <si>
    <t>Red</t>
  </si>
  <si>
    <t>box</t>
  </si>
  <si>
    <t>dmt</t>
  </si>
  <si>
    <t>trst</t>
  </si>
  <si>
    <t>wetrust</t>
  </si>
  <si>
    <t>blt</t>
  </si>
  <si>
    <t>bloom</t>
  </si>
  <si>
    <t>npxs</t>
  </si>
  <si>
    <t>abt</t>
  </si>
  <si>
    <t>lba</t>
  </si>
  <si>
    <t>bkx</t>
  </si>
  <si>
    <t>music</t>
  </si>
  <si>
    <t>xas</t>
  </si>
  <si>
    <t>msr</t>
  </si>
  <si>
    <t>bay</t>
  </si>
  <si>
    <t>dev</t>
  </si>
  <si>
    <t>Deviant Coin</t>
  </si>
  <si>
    <t>mot</t>
  </si>
  <si>
    <t>phr</t>
  </si>
  <si>
    <t>xmy</t>
  </si>
  <si>
    <t>myriadcoin</t>
  </si>
  <si>
    <t>nix-platform</t>
  </si>
  <si>
    <t>hvn</t>
  </si>
  <si>
    <t>hive</t>
  </si>
  <si>
    <t>Hiveterminal token</t>
  </si>
  <si>
    <t>xin</t>
  </si>
  <si>
    <t>xdag</t>
  </si>
  <si>
    <t>dagger</t>
  </si>
  <si>
    <t>Dagger</t>
  </si>
  <si>
    <t>emc2</t>
  </si>
  <si>
    <t>mith</t>
  </si>
  <si>
    <t>let</t>
  </si>
  <si>
    <t>Linkeye</t>
  </si>
  <si>
    <t>eca</t>
  </si>
  <si>
    <t>leo</t>
  </si>
  <si>
    <t>dec</t>
  </si>
  <si>
    <t>darico</t>
  </si>
  <si>
    <t>neu</t>
  </si>
  <si>
    <t>xp</t>
  </si>
  <si>
    <t>cob</t>
  </si>
  <si>
    <t>$pac</t>
  </si>
  <si>
    <t>cmt</t>
  </si>
  <si>
    <t>sc</t>
  </si>
  <si>
    <t>gvt</t>
  </si>
  <si>
    <t>etz</t>
  </si>
  <si>
    <t>etherzero</t>
  </si>
  <si>
    <t>colx</t>
  </si>
  <si>
    <t>colossuscoinxt</t>
  </si>
  <si>
    <t>wpr</t>
  </si>
  <si>
    <t>mnx</t>
  </si>
  <si>
    <t>bbr</t>
  </si>
  <si>
    <t>usdt</t>
  </si>
  <si>
    <t>ut</t>
  </si>
  <si>
    <t>nex</t>
  </si>
  <si>
    <t>neon-exchange</t>
  </si>
  <si>
    <t>Neon Exchange</t>
  </si>
  <si>
    <t>blk</t>
  </si>
  <si>
    <t>cnd</t>
  </si>
  <si>
    <t>btcz</t>
  </si>
  <si>
    <t>nrve</t>
  </si>
  <si>
    <t>bto</t>
  </si>
  <si>
    <t>ok</t>
  </si>
  <si>
    <t>aro</t>
  </si>
  <si>
    <t>zxc</t>
  </si>
  <si>
    <t>brd</t>
  </si>
  <si>
    <t>onl</t>
  </si>
  <si>
    <t>ardr</t>
  </si>
  <si>
    <t>lux</t>
  </si>
  <si>
    <t>dtx</t>
  </si>
  <si>
    <t>databroker-dao</t>
  </si>
  <si>
    <t>DaTa eXchange Token</t>
  </si>
  <si>
    <t>xspec</t>
  </si>
  <si>
    <t>r</t>
  </si>
  <si>
    <t>utk</t>
  </si>
  <si>
    <t>fuel</t>
  </si>
  <si>
    <t>utnp</t>
  </si>
  <si>
    <t>yggdrash</t>
  </si>
  <si>
    <t>Yggdrash</t>
  </si>
  <si>
    <t>pnk</t>
  </si>
  <si>
    <t>iop</t>
  </si>
  <si>
    <t>ors</t>
  </si>
  <si>
    <t>bnty</t>
  </si>
  <si>
    <t>phx</t>
  </si>
  <si>
    <t>sub</t>
  </si>
  <si>
    <t>bee</t>
  </si>
  <si>
    <t>meme</t>
  </si>
  <si>
    <t>Memetic</t>
  </si>
  <si>
    <t>dnr</t>
  </si>
  <si>
    <t>denarius</t>
  </si>
  <si>
    <t>poa</t>
  </si>
  <si>
    <t>abl</t>
  </si>
  <si>
    <t>airbloc-protocol</t>
  </si>
  <si>
    <t>xnk</t>
  </si>
  <si>
    <t>pax</t>
  </si>
  <si>
    <t>paxos-standard</t>
  </si>
  <si>
    <t>Paxos Standard</t>
  </si>
  <si>
    <t>shl</t>
  </si>
  <si>
    <t>wtc</t>
  </si>
  <si>
    <t>like</t>
  </si>
  <si>
    <t>ast</t>
  </si>
  <si>
    <t>pma</t>
  </si>
  <si>
    <t>dlt</t>
  </si>
  <si>
    <t>agrello</t>
  </si>
  <si>
    <t>hmq</t>
  </si>
  <si>
    <t>dmd</t>
  </si>
  <si>
    <t>olt</t>
  </si>
  <si>
    <t>one-ledger</t>
  </si>
  <si>
    <t>lthn</t>
  </si>
  <si>
    <t>intensecoin</t>
  </si>
  <si>
    <t>tosc</t>
  </si>
  <si>
    <t>t-os</t>
  </si>
  <si>
    <t>T.OS</t>
  </si>
  <si>
    <t>veri</t>
  </si>
  <si>
    <t>cloak</t>
  </si>
  <si>
    <t>Cloakcoin</t>
  </si>
  <si>
    <t>bbo</t>
  </si>
  <si>
    <t>bigbom-eco</t>
  </si>
  <si>
    <t>fsn</t>
  </si>
  <si>
    <t>FUSION</t>
  </si>
  <si>
    <t>sib</t>
  </si>
  <si>
    <t>ebtc</t>
  </si>
  <si>
    <t>ebitcoin</t>
  </si>
  <si>
    <t>mtn</t>
  </si>
  <si>
    <t>medicalchain</t>
  </si>
  <si>
    <t>lif</t>
  </si>
  <si>
    <t>nyc</t>
  </si>
  <si>
    <t>powr</t>
  </si>
  <si>
    <t>ctxc</t>
  </si>
  <si>
    <t>scr</t>
  </si>
  <si>
    <t>scorum</t>
  </si>
  <si>
    <t>Scorum</t>
  </si>
  <si>
    <t>ht</t>
  </si>
  <si>
    <t>uno</t>
  </si>
  <si>
    <t>adt</t>
  </si>
  <si>
    <t>usnbt</t>
  </si>
  <si>
    <t>tky</t>
  </si>
  <si>
    <t>cv</t>
  </si>
  <si>
    <t>openanx</t>
  </si>
  <si>
    <t>OpenANX</t>
  </si>
  <si>
    <t>oxbitcoin</t>
  </si>
  <si>
    <t>pay</t>
  </si>
  <si>
    <t>mgo</t>
  </si>
  <si>
    <t>nct</t>
  </si>
  <si>
    <t>tnb</t>
  </si>
  <si>
    <t>tips</t>
  </si>
  <si>
    <t>Fedoracoin</t>
  </si>
  <si>
    <t>cvc</t>
  </si>
  <si>
    <t>xnv</t>
  </si>
  <si>
    <t>bot</t>
  </si>
  <si>
    <t>dta</t>
  </si>
  <si>
    <t>xuc</t>
  </si>
  <si>
    <t>etnx</t>
  </si>
  <si>
    <t>electronero</t>
  </si>
  <si>
    <t>Electronero</t>
  </si>
  <si>
    <t>gen</t>
  </si>
  <si>
    <t>vib</t>
  </si>
  <si>
    <t>loc</t>
  </si>
  <si>
    <t>chx</t>
  </si>
  <si>
    <t>chainium</t>
  </si>
  <si>
    <t>cs</t>
  </si>
  <si>
    <t>CREDITS</t>
  </si>
  <si>
    <t>vrm</t>
  </si>
  <si>
    <t>dbet</t>
  </si>
  <si>
    <t>decentbet</t>
  </si>
  <si>
    <t>xpx</t>
  </si>
  <si>
    <t>ntrn</t>
  </si>
  <si>
    <t>vtho</t>
  </si>
  <si>
    <t>bbp</t>
  </si>
  <si>
    <t>ftm</t>
  </si>
  <si>
    <t>xsc</t>
  </si>
  <si>
    <t>hyperspace</t>
  </si>
  <si>
    <t>Hyperspace</t>
  </si>
  <si>
    <t>thc</t>
  </si>
  <si>
    <t>hempcoin-thc</t>
  </si>
  <si>
    <t>Hempcoin</t>
  </si>
  <si>
    <t>san</t>
  </si>
  <si>
    <t>santiment-network-token</t>
  </si>
  <si>
    <t>vee</t>
  </si>
  <si>
    <t>ryo</t>
  </si>
  <si>
    <t>arn</t>
  </si>
  <si>
    <t>kb3</t>
  </si>
  <si>
    <t>1st</t>
  </si>
  <si>
    <t>first-blood</t>
  </si>
  <si>
    <t>First Blood</t>
  </si>
  <si>
    <t>pst</t>
  </si>
  <si>
    <t>lcc</t>
  </si>
  <si>
    <t>itt</t>
  </si>
  <si>
    <t>intelligent-trading-tech</t>
  </si>
  <si>
    <t>mth</t>
  </si>
  <si>
    <t>cln</t>
  </si>
  <si>
    <t>colu</t>
  </si>
  <si>
    <t>mod</t>
  </si>
  <si>
    <t>krb</t>
  </si>
  <si>
    <t>esp</t>
  </si>
  <si>
    <t>marks</t>
  </si>
  <si>
    <t>bmc</t>
  </si>
  <si>
    <t>blackmoon-crypto</t>
  </si>
  <si>
    <t>Blackmoon Crypto</t>
  </si>
  <si>
    <t>ecc</t>
  </si>
  <si>
    <t>tel</t>
  </si>
  <si>
    <t>xmx</t>
  </si>
  <si>
    <t>hqx</t>
  </si>
  <si>
    <t>swftc</t>
  </si>
  <si>
    <t>spnd</t>
  </si>
  <si>
    <t>abyss</t>
  </si>
  <si>
    <t>cure</t>
  </si>
  <si>
    <t>xpat</t>
  </si>
  <si>
    <t>pangea</t>
  </si>
  <si>
    <t>Pangea Arbitration Token (Bitnation)</t>
  </si>
  <si>
    <t>gto</t>
  </si>
  <si>
    <t>acc</t>
  </si>
  <si>
    <t>upp</t>
  </si>
  <si>
    <t>ftt</t>
  </si>
  <si>
    <t>bgg</t>
  </si>
  <si>
    <t>bgogo</t>
  </si>
  <si>
    <t>star</t>
  </si>
  <si>
    <t>efyt</t>
  </si>
  <si>
    <t>moc</t>
  </si>
  <si>
    <t>bez</t>
  </si>
  <si>
    <t>gup</t>
  </si>
  <si>
    <t>matchpool</t>
  </si>
  <si>
    <t>Guppy</t>
  </si>
  <si>
    <t>aph</t>
  </si>
  <si>
    <t>imt</t>
  </si>
  <si>
    <t>MoneyToken</t>
  </si>
  <si>
    <t>heat</t>
  </si>
  <si>
    <t>gnx</t>
  </si>
  <si>
    <t>eko</t>
  </si>
  <si>
    <t>nvc</t>
  </si>
  <si>
    <t>fair</t>
  </si>
  <si>
    <t>Faircoin</t>
  </si>
  <si>
    <t>amp</t>
  </si>
  <si>
    <t>edg</t>
  </si>
  <si>
    <t>moon</t>
  </si>
  <si>
    <t>edr</t>
  </si>
  <si>
    <t>endor</t>
  </si>
  <si>
    <t>Endor Protocol Token</t>
  </si>
  <si>
    <t>note</t>
  </si>
  <si>
    <t>sem</t>
  </si>
  <si>
    <t>drt</t>
  </si>
  <si>
    <t>xyo</t>
  </si>
  <si>
    <t>dyn</t>
  </si>
  <si>
    <t>tix</t>
  </si>
  <si>
    <t>tnt</t>
  </si>
  <si>
    <t>ubq</t>
  </si>
  <si>
    <t>dcn</t>
  </si>
  <si>
    <t>tzc</t>
  </si>
  <si>
    <t>cpx</t>
  </si>
  <si>
    <t>Apex Network</t>
  </si>
  <si>
    <t>adh</t>
  </si>
  <si>
    <t>qnt</t>
  </si>
  <si>
    <t>quant-network</t>
  </si>
  <si>
    <t>kick</t>
  </si>
  <si>
    <t>drop</t>
  </si>
  <si>
    <t>chsb</t>
  </si>
  <si>
    <t>max</t>
  </si>
  <si>
    <t>Maxcoin</t>
  </si>
  <si>
    <t>spc</t>
  </si>
  <si>
    <t>spacechain-erc-20</t>
  </si>
  <si>
    <t>SpaceChain (ERC-20)</t>
  </si>
  <si>
    <t>hpb</t>
  </si>
  <si>
    <t>ipsx</t>
  </si>
  <si>
    <t>ip-sharing-exchange</t>
  </si>
  <si>
    <t>sixdomainchain</t>
  </si>
  <si>
    <t>SDChain</t>
  </si>
  <si>
    <t>fun</t>
  </si>
  <si>
    <t>zipt</t>
  </si>
  <si>
    <t>kwatt</t>
  </si>
  <si>
    <t>4New</t>
  </si>
  <si>
    <t>nbr</t>
  </si>
  <si>
    <t>trc</t>
  </si>
  <si>
    <t>mvp</t>
  </si>
  <si>
    <t>flp</t>
  </si>
  <si>
    <t>gameflip</t>
  </si>
  <si>
    <t>Gameflip</t>
  </si>
  <si>
    <t>sent</t>
  </si>
  <si>
    <t>sentinel-group</t>
  </si>
  <si>
    <t>aur</t>
  </si>
  <si>
    <t>mobi</t>
  </si>
  <si>
    <t>cbt</t>
  </si>
  <si>
    <t>commerceblock-token</t>
  </si>
  <si>
    <t>CommerceBlock Token</t>
  </si>
  <si>
    <t>nsr</t>
  </si>
  <si>
    <t>xcel</t>
  </si>
  <si>
    <t>kcs</t>
  </si>
  <si>
    <t>capp</t>
  </si>
  <si>
    <t>rmesh</t>
  </si>
  <si>
    <t>evx</t>
  </si>
  <si>
    <t>ccx</t>
  </si>
  <si>
    <t>conceal</t>
  </si>
  <si>
    <t>Conceal</t>
  </si>
  <si>
    <t>int</t>
  </si>
  <si>
    <t>skm</t>
  </si>
  <si>
    <t>ugc</t>
  </si>
  <si>
    <t>lpc</t>
  </si>
  <si>
    <t>LightPayCoin</t>
  </si>
  <si>
    <t>wow</t>
  </si>
  <si>
    <t>wownero</t>
  </si>
  <si>
    <t>Wownero</t>
  </si>
  <si>
    <t>zb-token</t>
  </si>
  <si>
    <t>ZB Token</t>
  </si>
  <si>
    <t>gld</t>
  </si>
  <si>
    <t>Goldcoin</t>
  </si>
  <si>
    <t>dgc</t>
  </si>
  <si>
    <t>jse</t>
  </si>
  <si>
    <t>hodl</t>
  </si>
  <si>
    <t>mkr</t>
  </si>
  <si>
    <t>okb</t>
  </si>
  <si>
    <t>OKB</t>
  </si>
  <si>
    <t>dgtx</t>
  </si>
  <si>
    <t>digitex-futures-exchange</t>
  </si>
  <si>
    <t>Digitex Futures Exchange</t>
  </si>
  <si>
    <t>daps</t>
  </si>
  <si>
    <t>tbx</t>
  </si>
  <si>
    <t>anc</t>
  </si>
  <si>
    <t>ban</t>
  </si>
  <si>
    <t>banano</t>
  </si>
  <si>
    <t>Banano</t>
  </si>
  <si>
    <t>ioc</t>
  </si>
  <si>
    <t>ic</t>
  </si>
  <si>
    <t>fmf</t>
  </si>
  <si>
    <t>buzz</t>
  </si>
  <si>
    <t>b2x</t>
  </si>
  <si>
    <t>uct</t>
  </si>
  <si>
    <t>ucot</t>
  </si>
  <si>
    <t>Ubique Chain of Things (UCOT)</t>
  </si>
  <si>
    <t>bpt</t>
  </si>
  <si>
    <t>mrph</t>
  </si>
  <si>
    <t>Morpheus Network</t>
  </si>
  <si>
    <t>lrn</t>
  </si>
  <si>
    <t>snc</t>
  </si>
  <si>
    <t>eac</t>
  </si>
  <si>
    <t>earthcoin</t>
  </si>
  <si>
    <t>Earthcoin</t>
  </si>
  <si>
    <t>bdg</t>
  </si>
  <si>
    <t>mfg</t>
  </si>
  <si>
    <t>synx</t>
  </si>
  <si>
    <t>rby</t>
  </si>
  <si>
    <t>zpt</t>
  </si>
  <si>
    <t>hst</t>
  </si>
  <si>
    <t>bpl</t>
  </si>
  <si>
    <t>iq</t>
  </si>
  <si>
    <t>egc</t>
  </si>
  <si>
    <t>monaco</t>
  </si>
  <si>
    <t>mac</t>
  </si>
  <si>
    <t>cred</t>
  </si>
  <si>
    <t>iotx</t>
  </si>
  <si>
    <t>cnn</t>
  </si>
  <si>
    <t>grft</t>
  </si>
  <si>
    <t>graft-blockchain</t>
  </si>
  <si>
    <t>Graft Blockchain</t>
  </si>
  <si>
    <t>nec</t>
  </si>
  <si>
    <t>nectar-token</t>
  </si>
  <si>
    <t>Nectar Token</t>
  </si>
  <si>
    <t>pink</t>
  </si>
  <si>
    <t>Pinkcoin</t>
  </si>
  <si>
    <t>bsd</t>
  </si>
  <si>
    <t>safe</t>
  </si>
  <si>
    <t>safe-coin-2</t>
  </si>
  <si>
    <t>SafeCoin</t>
  </si>
  <si>
    <t>egt</t>
  </si>
  <si>
    <t>ppt</t>
  </si>
  <si>
    <t>edo</t>
  </si>
  <si>
    <t>cann</t>
  </si>
  <si>
    <t>exc</t>
  </si>
  <si>
    <t>fnd</t>
  </si>
  <si>
    <t>xsg</t>
  </si>
  <si>
    <t>lym</t>
  </si>
  <si>
    <t>cdt</t>
  </si>
  <si>
    <t>gusd</t>
  </si>
  <si>
    <t>xun</t>
  </si>
  <si>
    <t>ultra-note</t>
  </si>
  <si>
    <t>UltraNote</t>
  </si>
  <si>
    <t>abs</t>
  </si>
  <si>
    <t>dvc</t>
  </si>
  <si>
    <t>devcoin</t>
  </si>
  <si>
    <t>Devcoin</t>
  </si>
  <si>
    <t>ren</t>
  </si>
  <si>
    <t>bz</t>
  </si>
  <si>
    <t>xlr</t>
  </si>
  <si>
    <t>shnd</t>
  </si>
  <si>
    <t>dat</t>
  </si>
  <si>
    <t>stx</t>
  </si>
  <si>
    <t>noah</t>
  </si>
  <si>
    <t>cbc</t>
  </si>
  <si>
    <t>ppy</t>
  </si>
  <si>
    <t>peerplays</t>
  </si>
  <si>
    <t>stak</t>
  </si>
  <si>
    <t>tfl</t>
  </si>
  <si>
    <t>play</t>
  </si>
  <si>
    <t>latx</t>
  </si>
  <si>
    <t>rem</t>
  </si>
  <si>
    <t>REMME</t>
  </si>
  <si>
    <t>pai</t>
  </si>
  <si>
    <t>tnc</t>
  </si>
  <si>
    <t>roi</t>
  </si>
  <si>
    <t>roi-coin</t>
  </si>
  <si>
    <t>Roi Coin</t>
  </si>
  <si>
    <t>open</t>
  </si>
  <si>
    <t>bnk</t>
  </si>
  <si>
    <t>aka</t>
  </si>
  <si>
    <t>gbg</t>
  </si>
  <si>
    <t>qlc</t>
  </si>
  <si>
    <t>pot</t>
  </si>
  <si>
    <t>Potcoin</t>
  </si>
  <si>
    <t>vulc</t>
  </si>
  <si>
    <t>Vulcano</t>
  </si>
  <si>
    <t>dbc</t>
  </si>
  <si>
    <t>pcl</t>
  </si>
  <si>
    <t>ohmc</t>
  </si>
  <si>
    <t>ohm-coin</t>
  </si>
  <si>
    <t>Ohmcoin</t>
  </si>
  <si>
    <t>zet</t>
  </si>
  <si>
    <t>ecom</t>
  </si>
  <si>
    <t>ptn</t>
  </si>
  <si>
    <t>PalletOneToken</t>
  </si>
  <si>
    <t>dag</t>
  </si>
  <si>
    <t>constellation-labs</t>
  </si>
  <si>
    <t>zeit</t>
  </si>
  <si>
    <t>nrg</t>
  </si>
  <si>
    <t>spd</t>
  </si>
  <si>
    <t>help</t>
  </si>
  <si>
    <t>help-token</t>
  </si>
  <si>
    <t>get</t>
  </si>
  <si>
    <t>Themis Network</t>
  </si>
  <si>
    <t>ucn</t>
  </si>
  <si>
    <t>bft</t>
  </si>
  <si>
    <t>nty</t>
  </si>
  <si>
    <t>dip</t>
  </si>
  <si>
    <t>etherisc</t>
  </si>
  <si>
    <t>Etherisc</t>
  </si>
  <si>
    <t>x42</t>
  </si>
  <si>
    <t>x42-protocol</t>
  </si>
  <si>
    <t>X42 Protocol</t>
  </si>
  <si>
    <t>atb</t>
  </si>
  <si>
    <t>wsx</t>
  </si>
  <si>
    <t>ngc</t>
  </si>
  <si>
    <t>zel</t>
  </si>
  <si>
    <t>jnt</t>
  </si>
  <si>
    <t>jibrel</t>
  </si>
  <si>
    <t>vin</t>
  </si>
  <si>
    <t>med</t>
  </si>
  <si>
    <t>Medibloc</t>
  </si>
  <si>
    <t>qrk</t>
  </si>
  <si>
    <t>xmc</t>
  </si>
  <si>
    <t>monero-classic-xmc</t>
  </si>
  <si>
    <t>Monero-Classic</t>
  </si>
  <si>
    <t>xmg</t>
  </si>
  <si>
    <t>hlm</t>
  </si>
  <si>
    <t>helium-chain</t>
  </si>
  <si>
    <t>Helium Chain</t>
  </si>
  <si>
    <t>hyp</t>
  </si>
  <si>
    <t>cpc</t>
  </si>
  <si>
    <t>swc</t>
  </si>
  <si>
    <t>scanetchain</t>
  </si>
  <si>
    <t>Scanetchain</t>
  </si>
  <si>
    <t>lyl</t>
  </si>
  <si>
    <t>ava</t>
  </si>
  <si>
    <t>concierge-io</t>
  </si>
  <si>
    <t>plr</t>
  </si>
  <si>
    <t>myst</t>
  </si>
  <si>
    <t>msp</t>
  </si>
  <si>
    <t>swm</t>
  </si>
  <si>
    <t>swarm</t>
  </si>
  <si>
    <t>Swarm Fund</t>
  </si>
  <si>
    <t>mwat</t>
  </si>
  <si>
    <t>restart-energy</t>
  </si>
  <si>
    <t>Restart Energy</t>
  </si>
  <si>
    <t>beat</t>
  </si>
  <si>
    <t>BEAT</t>
  </si>
  <si>
    <t>gbx</t>
  </si>
  <si>
    <t>dft</t>
  </si>
  <si>
    <t>horse</t>
  </si>
  <si>
    <t>gat</t>
  </si>
  <si>
    <t>udoo</t>
  </si>
  <si>
    <t>xcash</t>
  </si>
  <si>
    <t>X-CASH</t>
  </si>
  <si>
    <t>ukg</t>
  </si>
  <si>
    <t>gam</t>
  </si>
  <si>
    <t>axe</t>
  </si>
  <si>
    <t>Axe</t>
  </si>
  <si>
    <t>ess</t>
  </si>
  <si>
    <t>prix</t>
  </si>
  <si>
    <t>lqd</t>
  </si>
  <si>
    <t>slr</t>
  </si>
  <si>
    <t>Solarcoin</t>
  </si>
  <si>
    <t>mnc</t>
  </si>
  <si>
    <t>idh</t>
  </si>
  <si>
    <t>rads</t>
  </si>
  <si>
    <t>hbn</t>
  </si>
  <si>
    <t>Hobonickels</t>
  </si>
  <si>
    <t>spank</t>
  </si>
  <si>
    <t>dax</t>
  </si>
  <si>
    <t>enrg</t>
  </si>
  <si>
    <t>tx</t>
  </si>
  <si>
    <t>Transfercoin</t>
  </si>
  <si>
    <t>qwc</t>
  </si>
  <si>
    <t>qwertycoin</t>
  </si>
  <si>
    <t>Qwertycoin</t>
  </si>
  <si>
    <t>alt</t>
  </si>
  <si>
    <t>alt-estate</t>
  </si>
  <si>
    <t>AltEstate Token</t>
  </si>
  <si>
    <t>tmt</t>
  </si>
  <si>
    <t>Traxia</t>
  </si>
  <si>
    <t>edn</t>
  </si>
  <si>
    <t>edenchain</t>
  </si>
  <si>
    <t>Edenchain</t>
  </si>
  <si>
    <t>sen</t>
  </si>
  <si>
    <t>itc</t>
  </si>
  <si>
    <t>gtc</t>
  </si>
  <si>
    <t>Game</t>
  </si>
  <si>
    <t>gse</t>
  </si>
  <si>
    <t>sxdt</t>
  </si>
  <si>
    <t>spectre-dividend-token</t>
  </si>
  <si>
    <t>tie</t>
  </si>
  <si>
    <t>ties-network</t>
  </si>
  <si>
    <t>start</t>
  </si>
  <si>
    <t>slt</t>
  </si>
  <si>
    <t>oot</t>
  </si>
  <si>
    <t>tern</t>
  </si>
  <si>
    <t>cov</t>
  </si>
  <si>
    <t>bwx</t>
  </si>
  <si>
    <t>blue-whale</t>
  </si>
  <si>
    <t>Blue Whale</t>
  </si>
  <si>
    <t>btmx</t>
  </si>
  <si>
    <t>bmax</t>
  </si>
  <si>
    <t>Bitmax Token</t>
  </si>
  <si>
    <t>xlq</t>
  </si>
  <si>
    <t>pwr</t>
  </si>
  <si>
    <t>true</t>
  </si>
  <si>
    <t>true-chain</t>
  </si>
  <si>
    <t>prg</t>
  </si>
  <si>
    <t>ino</t>
  </si>
  <si>
    <t>Ino Coin</t>
  </si>
  <si>
    <t>zp</t>
  </si>
  <si>
    <t>ocn</t>
  </si>
  <si>
    <t>xst</t>
  </si>
  <si>
    <t>stealthcoin</t>
  </si>
  <si>
    <t>gst</t>
  </si>
  <si>
    <t>grearn</t>
  </si>
  <si>
    <t>GrEarn</t>
  </si>
  <si>
    <t>seq</t>
  </si>
  <si>
    <t>bmx</t>
  </si>
  <si>
    <t>onz</t>
  </si>
  <si>
    <t>onz-coin</t>
  </si>
  <si>
    <t>ONZ Coin</t>
  </si>
  <si>
    <t>cosm</t>
  </si>
  <si>
    <t>lev</t>
  </si>
  <si>
    <t>fyp</t>
  </si>
  <si>
    <t>acm</t>
  </si>
  <si>
    <t>lcs</t>
  </si>
  <si>
    <t>localcoinswap</t>
  </si>
  <si>
    <t>stacs-token</t>
  </si>
  <si>
    <t>STACS Token</t>
  </si>
  <si>
    <t>kreds</t>
  </si>
  <si>
    <t>Kreds</t>
  </si>
  <si>
    <t>bu</t>
  </si>
  <si>
    <t>dpy</t>
  </si>
  <si>
    <t>zoc</t>
  </si>
  <si>
    <t>01coin</t>
  </si>
  <si>
    <t>ss</t>
  </si>
  <si>
    <t>sharder-protocol</t>
  </si>
  <si>
    <t>sharder protocol</t>
  </si>
  <si>
    <t>nlc2</t>
  </si>
  <si>
    <t>npx</t>
  </si>
  <si>
    <t>napoleon-x</t>
  </si>
  <si>
    <t>Napoleon X</t>
  </si>
  <si>
    <t>mediblocx</t>
  </si>
  <si>
    <t>MediBlocX</t>
  </si>
  <si>
    <t>cor</t>
  </si>
  <si>
    <t>Corion Platform</t>
  </si>
  <si>
    <t>frec</t>
  </si>
  <si>
    <t>piggy</t>
  </si>
  <si>
    <t>aeg</t>
  </si>
  <si>
    <t>mtc</t>
  </si>
  <si>
    <t>medical-token-currency</t>
  </si>
  <si>
    <t>eve</t>
  </si>
  <si>
    <t>wgr</t>
  </si>
  <si>
    <t>fgc</t>
  </si>
  <si>
    <t>fantasy-gold</t>
  </si>
  <si>
    <t>Fantasy Gold</t>
  </si>
  <si>
    <t>zco</t>
  </si>
  <si>
    <t>bf</t>
  </si>
  <si>
    <t>bitforex</t>
  </si>
  <si>
    <t>Bitforex</t>
  </si>
  <si>
    <t>cmpco</t>
  </si>
  <si>
    <t>crpt</t>
  </si>
  <si>
    <t>ldoge</t>
  </si>
  <si>
    <t>arq</t>
  </si>
  <si>
    <t>arqma</t>
  </si>
  <si>
    <t>ArQmA</t>
  </si>
  <si>
    <t>esn</t>
  </si>
  <si>
    <t>dem</t>
  </si>
  <si>
    <t>hth</t>
  </si>
  <si>
    <t>flixx</t>
  </si>
  <si>
    <t>kiz</t>
  </si>
  <si>
    <t>kizunacoin</t>
  </si>
  <si>
    <t>KIZUNACOIN</t>
  </si>
  <si>
    <t>six-network</t>
  </si>
  <si>
    <t>SIX Network</t>
  </si>
  <si>
    <t>dna</t>
  </si>
  <si>
    <t>light</t>
  </si>
  <si>
    <t>mxm</t>
  </si>
  <si>
    <t>maximine</t>
  </si>
  <si>
    <t>Maximine</t>
  </si>
  <si>
    <t>ric</t>
  </si>
  <si>
    <t>riecoin</t>
  </si>
  <si>
    <t>Riecoin</t>
  </si>
  <si>
    <t>send</t>
  </si>
  <si>
    <t>frc</t>
  </si>
  <si>
    <t>proc</t>
  </si>
  <si>
    <t>exmr-monero</t>
  </si>
  <si>
    <t>ore</t>
  </si>
  <si>
    <t>eta</t>
  </si>
  <si>
    <t>spx</t>
  </si>
  <si>
    <t>nor</t>
  </si>
  <si>
    <t>bring</t>
  </si>
  <si>
    <t>axpr</t>
  </si>
  <si>
    <t>pix</t>
  </si>
  <si>
    <t>soar</t>
  </si>
  <si>
    <t>dim</t>
  </si>
  <si>
    <t>soul</t>
  </si>
  <si>
    <t>chi</t>
  </si>
  <si>
    <t>chimaera</t>
  </si>
  <si>
    <t>XAYA</t>
  </si>
  <si>
    <t>glt</t>
  </si>
  <si>
    <t>btdx</t>
  </si>
  <si>
    <t>imvr</t>
  </si>
  <si>
    <t>immvrse-token</t>
  </si>
  <si>
    <t>ImmVRse</t>
  </si>
  <si>
    <t>rfr</t>
  </si>
  <si>
    <t>dope</t>
  </si>
  <si>
    <t>mix</t>
  </si>
  <si>
    <t>MIX</t>
  </si>
  <si>
    <t>gre</t>
  </si>
  <si>
    <t>greencoin</t>
  </si>
  <si>
    <t>Greencoin</t>
  </si>
  <si>
    <t>fota</t>
  </si>
  <si>
    <t>wand</t>
  </si>
  <si>
    <t>clam</t>
  </si>
  <si>
    <t>at</t>
  </si>
  <si>
    <t>ird</t>
  </si>
  <si>
    <t>b2g</t>
  </si>
  <si>
    <t>bitcoiin</t>
  </si>
  <si>
    <t>Bitcoiin</t>
  </si>
  <si>
    <t>Pchain</t>
  </si>
  <si>
    <t>cpay</t>
  </si>
  <si>
    <t>senc</t>
  </si>
  <si>
    <t>gene</t>
  </si>
  <si>
    <t>thrt</t>
  </si>
  <si>
    <t>thrive</t>
  </si>
  <si>
    <t>Thrive</t>
  </si>
  <si>
    <t>rntb</t>
  </si>
  <si>
    <t>mer</t>
  </si>
  <si>
    <t>bca</t>
  </si>
  <si>
    <t>toll</t>
  </si>
  <si>
    <t>aura</t>
  </si>
  <si>
    <t>wtl</t>
  </si>
  <si>
    <t>navi</t>
  </si>
  <si>
    <t>ben</t>
  </si>
  <si>
    <t>trio</t>
  </si>
  <si>
    <t>spf</t>
  </si>
  <si>
    <t>crypto20</t>
  </si>
  <si>
    <t>bax</t>
  </si>
  <si>
    <t>rpi</t>
  </si>
  <si>
    <t>pareto</t>
  </si>
  <si>
    <t>mue</t>
  </si>
  <si>
    <t>otn</t>
  </si>
  <si>
    <t>adst</t>
  </si>
  <si>
    <t>bhpc</t>
  </si>
  <si>
    <t>omb</t>
  </si>
  <si>
    <t>ombre</t>
  </si>
  <si>
    <t>Ombre</t>
  </si>
  <si>
    <t>xxx</t>
  </si>
  <si>
    <t>eurs</t>
  </si>
  <si>
    <t>excl</t>
  </si>
  <si>
    <t>fcn</t>
  </si>
  <si>
    <t>U.CASH</t>
  </si>
  <si>
    <t>edu</t>
  </si>
  <si>
    <t>educoin</t>
  </si>
  <si>
    <t>Educoin</t>
  </si>
  <si>
    <t>efx</t>
  </si>
  <si>
    <t>iic</t>
  </si>
  <si>
    <t>mol</t>
  </si>
  <si>
    <t>molecule-2</t>
  </si>
  <si>
    <t>tokenstars-ace</t>
  </si>
  <si>
    <t>TokenStars ACE</t>
  </si>
  <si>
    <t>szc</t>
  </si>
  <si>
    <t>deb</t>
  </si>
  <si>
    <t>Debitum Network</t>
  </si>
  <si>
    <t>gard</t>
  </si>
  <si>
    <t>hkn</t>
  </si>
  <si>
    <t>bether</t>
  </si>
  <si>
    <t>gmcn</t>
  </si>
  <si>
    <t>ceek</t>
  </si>
  <si>
    <t>CEEK Smart VR Token</t>
  </si>
  <si>
    <t>pre</t>
  </si>
  <si>
    <t>tch</t>
  </si>
  <si>
    <t>tigercash</t>
  </si>
  <si>
    <t>TigerCash</t>
  </si>
  <si>
    <t>Real Estate Asset Ledger</t>
  </si>
  <si>
    <t>rmt</t>
  </si>
  <si>
    <t>sxut</t>
  </si>
  <si>
    <t>spectre-utility-token</t>
  </si>
  <si>
    <t>erc</t>
  </si>
  <si>
    <t>xbi</t>
  </si>
  <si>
    <t>Repo Coin</t>
  </si>
  <si>
    <t>sct</t>
  </si>
  <si>
    <t>stm</t>
  </si>
  <si>
    <t>streamity</t>
  </si>
  <si>
    <t>Streamity</t>
  </si>
  <si>
    <t>tos</t>
  </si>
  <si>
    <t>zpr</t>
  </si>
  <si>
    <t>grv</t>
  </si>
  <si>
    <t>gravium</t>
  </si>
  <si>
    <t>Gravium</t>
  </si>
  <si>
    <t>egem</t>
  </si>
  <si>
    <t>ubt</t>
  </si>
  <si>
    <t>foxt</t>
  </si>
  <si>
    <t>fox-trading-token</t>
  </si>
  <si>
    <t>Fox Trading Token</t>
  </si>
  <si>
    <t>ten</t>
  </si>
  <si>
    <t>lgo</t>
  </si>
  <si>
    <t>Legolas Exchange</t>
  </si>
  <si>
    <t>occ1</t>
  </si>
  <si>
    <t>original-crypto-coin</t>
  </si>
  <si>
    <t>Original Crypto Coin</t>
  </si>
  <si>
    <t>uqc</t>
  </si>
  <si>
    <t>skyft</t>
  </si>
  <si>
    <t>skyfchain</t>
  </si>
  <si>
    <t>SKYFchain</t>
  </si>
  <si>
    <t>xuma</t>
  </si>
  <si>
    <t>Xuma</t>
  </si>
  <si>
    <t>klks</t>
  </si>
  <si>
    <t>wish</t>
  </si>
  <si>
    <t>use</t>
  </si>
  <si>
    <t>usechain</t>
  </si>
  <si>
    <t>Usechain</t>
  </si>
  <si>
    <t>ifc</t>
  </si>
  <si>
    <t>funk</t>
  </si>
  <si>
    <t>gin</t>
  </si>
  <si>
    <t>gun</t>
  </si>
  <si>
    <t>hgt</t>
  </si>
  <si>
    <t>put</t>
  </si>
  <si>
    <t>utt</t>
  </si>
  <si>
    <t>united-traders-token</t>
  </si>
  <si>
    <t>ret</t>
  </si>
  <si>
    <t>nobl</t>
  </si>
  <si>
    <t>sntr</t>
  </si>
  <si>
    <t>vsx</t>
  </si>
  <si>
    <t>vsync</t>
  </si>
  <si>
    <t>hit</t>
  </si>
  <si>
    <t>xbc</t>
  </si>
  <si>
    <t>mnp</t>
  </si>
  <si>
    <t>wct</t>
  </si>
  <si>
    <t>gic</t>
  </si>
  <si>
    <t>giant</t>
  </si>
  <si>
    <t>nplc</t>
  </si>
  <si>
    <t>plus-coin</t>
  </si>
  <si>
    <t>Plus Coin</t>
  </si>
  <si>
    <t>sins</t>
  </si>
  <si>
    <t>Key</t>
  </si>
  <si>
    <t>q2c</t>
  </si>
  <si>
    <t>Qubitcoin</t>
  </si>
  <si>
    <t>vex</t>
  </si>
  <si>
    <t>ionc</t>
  </si>
  <si>
    <t>ionchain-token</t>
  </si>
  <si>
    <t>btcs</t>
  </si>
  <si>
    <t>pnt</t>
  </si>
  <si>
    <t>Penta Network Token</t>
  </si>
  <si>
    <t>bws</t>
  </si>
  <si>
    <t>arc</t>
  </si>
  <si>
    <t>ArcticCoin</t>
  </si>
  <si>
    <t>xet</t>
  </si>
  <si>
    <t>Eternal Token</t>
  </si>
  <si>
    <t>wco</t>
  </si>
  <si>
    <t>winco</t>
  </si>
  <si>
    <t>Winco</t>
  </si>
  <si>
    <t>grlc</t>
  </si>
  <si>
    <t>skc</t>
  </si>
  <si>
    <t>nort</t>
  </si>
  <si>
    <t>northern</t>
  </si>
  <si>
    <t>Northern</t>
  </si>
  <si>
    <t>cai</t>
  </si>
  <si>
    <t>cai-token</t>
  </si>
  <si>
    <t>Cai Token</t>
  </si>
  <si>
    <t>dbix</t>
  </si>
  <si>
    <t>DubaiCoin-DBIX</t>
  </si>
  <si>
    <t>aoa</t>
  </si>
  <si>
    <t>purk</t>
  </si>
  <si>
    <t>Purk</t>
  </si>
  <si>
    <t>npxsxem</t>
  </si>
  <si>
    <t>mtl</t>
  </si>
  <si>
    <t>mir</t>
  </si>
  <si>
    <t>bro</t>
  </si>
  <si>
    <t>crb</t>
  </si>
  <si>
    <t>Zipper Network</t>
  </si>
  <si>
    <t>ntk</t>
  </si>
  <si>
    <t>hxx</t>
  </si>
  <si>
    <t>HexxCoin</t>
  </si>
  <si>
    <t>brzc</t>
  </si>
  <si>
    <t>ely</t>
  </si>
  <si>
    <t>ablx</t>
  </si>
  <si>
    <t>ABLE X Token</t>
  </si>
  <si>
    <t>omx</t>
  </si>
  <si>
    <t>project-shivom</t>
  </si>
  <si>
    <t>Project SHIVOM</t>
  </si>
  <si>
    <t>can</t>
  </si>
  <si>
    <t>boxx</t>
  </si>
  <si>
    <t>Blockparty</t>
  </si>
  <si>
    <t>crd</t>
  </si>
  <si>
    <t>krl</t>
  </si>
  <si>
    <t>KRYLL</t>
  </si>
  <si>
    <t>Zest</t>
  </si>
  <si>
    <t>blue</t>
  </si>
  <si>
    <t>spn</t>
  </si>
  <si>
    <t>orme</t>
  </si>
  <si>
    <t>ormeuscoin</t>
  </si>
  <si>
    <t>Eltcoin</t>
  </si>
  <si>
    <t>art</t>
  </si>
  <si>
    <t>mrk</t>
  </si>
  <si>
    <t>mntp</t>
  </si>
  <si>
    <t>Goldmint</t>
  </si>
  <si>
    <t>lnc</t>
  </si>
  <si>
    <t>ptm</t>
  </si>
  <si>
    <t>potentiam</t>
  </si>
  <si>
    <t>Potentiam</t>
  </si>
  <si>
    <t>zcr</t>
  </si>
  <si>
    <t>lnd</t>
  </si>
  <si>
    <t>bbk</t>
  </si>
  <si>
    <t>BrickBlock</t>
  </si>
  <si>
    <t>kobo</t>
  </si>
  <si>
    <t>dgx</t>
  </si>
  <si>
    <t>digix-gold</t>
  </si>
  <si>
    <t>Digix Gold</t>
  </si>
  <si>
    <t>cas</t>
  </si>
  <si>
    <t>atmi</t>
  </si>
  <si>
    <t>tpay</t>
  </si>
  <si>
    <t>tfd</t>
  </si>
  <si>
    <t>smt</t>
  </si>
  <si>
    <t>bta</t>
  </si>
  <si>
    <t>pch</t>
  </si>
  <si>
    <t>Popchain</t>
  </si>
  <si>
    <t>genx</t>
  </si>
  <si>
    <t>genesis-network</t>
  </si>
  <si>
    <t>Genesis Network</t>
  </si>
  <si>
    <t>xsh</t>
  </si>
  <si>
    <t>shield</t>
  </si>
  <si>
    <t>xbp</t>
  </si>
  <si>
    <t>rock2</t>
  </si>
  <si>
    <t>Ice Rock Mining</t>
  </si>
  <si>
    <t>auto</t>
  </si>
  <si>
    <t>mmo</t>
  </si>
  <si>
    <t>insur</t>
  </si>
  <si>
    <t>adc</t>
  </si>
  <si>
    <t>html</t>
  </si>
  <si>
    <t>htmlcoin</t>
  </si>
  <si>
    <t>ugas</t>
  </si>
  <si>
    <t>ultrain</t>
  </si>
  <si>
    <t>Ultrain</t>
  </si>
  <si>
    <t>j8t</t>
  </si>
  <si>
    <t>web</t>
  </si>
  <si>
    <t>lky</t>
  </si>
  <si>
    <t>mag</t>
  </si>
  <si>
    <t>ift</t>
  </si>
  <si>
    <t>wage</t>
  </si>
  <si>
    <t>philscurrency</t>
  </si>
  <si>
    <t>xap</t>
  </si>
  <si>
    <t>zcn</t>
  </si>
  <si>
    <t>emb</t>
  </si>
  <si>
    <t>ixc</t>
  </si>
  <si>
    <t>bir</t>
  </si>
  <si>
    <t>ctc</t>
  </si>
  <si>
    <t>bits</t>
  </si>
  <si>
    <t>eot</t>
  </si>
  <si>
    <t>eot-token</t>
  </si>
  <si>
    <t>EOT</t>
  </si>
  <si>
    <t>dp</t>
  </si>
  <si>
    <t>bsty</t>
  </si>
  <si>
    <t>globalboost</t>
  </si>
  <si>
    <t>aid</t>
  </si>
  <si>
    <t>btk</t>
  </si>
  <si>
    <t>bitcointoken</t>
  </si>
  <si>
    <t>BitcoinToken</t>
  </si>
  <si>
    <t>ssc</t>
  </si>
  <si>
    <t>fsbt</t>
  </si>
  <si>
    <t>FSBT API</t>
  </si>
  <si>
    <t>sgn</t>
  </si>
  <si>
    <t>signals</t>
  </si>
  <si>
    <t>Signals</t>
  </si>
  <si>
    <t>opt</t>
  </si>
  <si>
    <t>kyd</t>
  </si>
  <si>
    <t>know-your-developer</t>
  </si>
  <si>
    <t>Know Your Developer</t>
  </si>
  <si>
    <t>trak</t>
  </si>
  <si>
    <t>gsc</t>
  </si>
  <si>
    <t>yce</t>
  </si>
  <si>
    <t>myce</t>
  </si>
  <si>
    <t>MYCE</t>
  </si>
  <si>
    <t>dime</t>
  </si>
  <si>
    <t>ary</t>
  </si>
  <si>
    <t>cat</t>
  </si>
  <si>
    <t>pak</t>
  </si>
  <si>
    <t>pop</t>
  </si>
  <si>
    <t>svd</t>
  </si>
  <si>
    <t>Savedroid</t>
  </si>
  <si>
    <t>ref</t>
  </si>
  <si>
    <t>kek</t>
  </si>
  <si>
    <t>inxt</t>
  </si>
  <si>
    <t>pfr</t>
  </si>
  <si>
    <t>plus1</t>
  </si>
  <si>
    <t>cbx</t>
  </si>
  <si>
    <t>cxo</t>
  </si>
  <si>
    <t>lion</t>
  </si>
  <si>
    <t>coinlion</t>
  </si>
  <si>
    <t>CoinLion</t>
  </si>
  <si>
    <t>bznt</t>
  </si>
  <si>
    <t>mtx</t>
  </si>
  <si>
    <t>MATRYX</t>
  </si>
  <si>
    <t>gzr</t>
  </si>
  <si>
    <t>gizer</t>
  </si>
  <si>
    <t>Gizer</t>
  </si>
  <si>
    <t>gcc</t>
  </si>
  <si>
    <t>thegcccoin</t>
  </si>
  <si>
    <t>hwc</t>
  </si>
  <si>
    <t>xgs</t>
  </si>
  <si>
    <t>bun</t>
  </si>
  <si>
    <t>Bunnycoin</t>
  </si>
  <si>
    <t>stq</t>
  </si>
  <si>
    <t>fti</t>
  </si>
  <si>
    <t>xsm</t>
  </si>
  <si>
    <t>spectrum-cash</t>
  </si>
  <si>
    <t>Spectrum Cash</t>
  </si>
  <si>
    <t>lwf</t>
  </si>
  <si>
    <t>slg</t>
  </si>
  <si>
    <t>ufo</t>
  </si>
  <si>
    <t>ufocoin</t>
  </si>
  <si>
    <t>exy</t>
  </si>
  <si>
    <t>bbn</t>
  </si>
  <si>
    <t>slx</t>
  </si>
  <si>
    <t>slate</t>
  </si>
  <si>
    <t>Slate</t>
  </si>
  <si>
    <t>xoxo</t>
  </si>
  <si>
    <t>bitxoxo</t>
  </si>
  <si>
    <t>Bitxoxo</t>
  </si>
  <si>
    <t>lgs</t>
  </si>
  <si>
    <t>solace</t>
  </si>
  <si>
    <t>solace-coin</t>
  </si>
  <si>
    <t>Solace Coin</t>
  </si>
  <si>
    <t>snov</t>
  </si>
  <si>
    <t>flot</t>
  </si>
  <si>
    <t>got</t>
  </si>
  <si>
    <t>cvn</t>
  </si>
  <si>
    <t>s</t>
  </si>
  <si>
    <t>pal</t>
  </si>
  <si>
    <t>policypal</t>
  </si>
  <si>
    <t>PAL Network</t>
  </si>
  <si>
    <t>cjt</t>
  </si>
  <si>
    <t>axn</t>
  </si>
  <si>
    <t>axnet-token</t>
  </si>
  <si>
    <t>AXNET Token</t>
  </si>
  <si>
    <t>bob</t>
  </si>
  <si>
    <t>bobs_repair</t>
  </si>
  <si>
    <t>spr</t>
  </si>
  <si>
    <t>ccl</t>
  </si>
  <si>
    <t>CyClean</t>
  </si>
  <si>
    <t>swth</t>
  </si>
  <si>
    <t>baas</t>
  </si>
  <si>
    <t>air</t>
  </si>
  <si>
    <t>usx</t>
  </si>
  <si>
    <t>unified-society</t>
  </si>
  <si>
    <t>Unified Society</t>
  </si>
  <si>
    <t>elix</t>
  </si>
  <si>
    <t>chc</t>
  </si>
  <si>
    <t>Chaincoin</t>
  </si>
  <si>
    <t>nanj</t>
  </si>
  <si>
    <t>dml</t>
  </si>
  <si>
    <t>Decentralized Machine Learning Protocol</t>
  </si>
  <si>
    <t>dagt</t>
  </si>
  <si>
    <t>digitalassets</t>
  </si>
  <si>
    <t>pro</t>
  </si>
  <si>
    <t>deal</t>
  </si>
  <si>
    <t>IdealCash</t>
  </si>
  <si>
    <t>ncc</t>
  </si>
  <si>
    <t>agrs</t>
  </si>
  <si>
    <t>agoras</t>
  </si>
  <si>
    <t>Agoras Tauchain</t>
  </si>
  <si>
    <t>xuez</t>
  </si>
  <si>
    <t>Xuez Coin</t>
  </si>
  <si>
    <t>impl</t>
  </si>
  <si>
    <t>impleum</t>
  </si>
  <si>
    <t>Impleum</t>
  </si>
  <si>
    <t>pdx</t>
  </si>
  <si>
    <t>bost</t>
  </si>
  <si>
    <t>lcp</t>
  </si>
  <si>
    <t>trk</t>
  </si>
  <si>
    <t>viu</t>
  </si>
  <si>
    <t>tic</t>
  </si>
  <si>
    <t>scrl</t>
  </si>
  <si>
    <t>scroll-token</t>
  </si>
  <si>
    <t>Scroll Token</t>
  </si>
  <si>
    <t>1wo</t>
  </si>
  <si>
    <t>bbtc</t>
  </si>
  <si>
    <t>blakebitcoin</t>
  </si>
  <si>
    <t>BlakeBitcoin</t>
  </si>
  <si>
    <t>BITTO</t>
  </si>
  <si>
    <t>bitto-exchange</t>
  </si>
  <si>
    <t>elec</t>
  </si>
  <si>
    <t>electrify-asia</t>
  </si>
  <si>
    <t>lala</t>
  </si>
  <si>
    <t>sig</t>
  </si>
  <si>
    <t>Signal Token</t>
  </si>
  <si>
    <t>hlix</t>
  </si>
  <si>
    <t>helix</t>
  </si>
  <si>
    <t>Helix</t>
  </si>
  <si>
    <t>ipl</t>
  </si>
  <si>
    <t>InsurePal</t>
  </si>
  <si>
    <t>ycc</t>
  </si>
  <si>
    <t>aac</t>
  </si>
  <si>
    <t>orsgroup-io</t>
  </si>
  <si>
    <t>bold</t>
  </si>
  <si>
    <t>boldman-capital</t>
  </si>
  <si>
    <t>Boldman Capital</t>
  </si>
  <si>
    <t>soc</t>
  </si>
  <si>
    <t>osa</t>
  </si>
  <si>
    <t>osa-decentralized</t>
  </si>
  <si>
    <t>neet</t>
  </si>
  <si>
    <t>neetcoin</t>
  </si>
  <si>
    <t>Neetcoin</t>
  </si>
  <si>
    <t>aiq</t>
  </si>
  <si>
    <t>artiqox</t>
  </si>
  <si>
    <t>Artiqox</t>
  </si>
  <si>
    <t>bitblocks-project</t>
  </si>
  <si>
    <t>BitBlocks</t>
  </si>
  <si>
    <t>midas</t>
  </si>
  <si>
    <t>Midas</t>
  </si>
  <si>
    <t>ig</t>
  </si>
  <si>
    <t>rpc</t>
  </si>
  <si>
    <t>xes</t>
  </si>
  <si>
    <t>troll</t>
  </si>
  <si>
    <t>xclr</t>
  </si>
  <si>
    <t>byt</t>
  </si>
  <si>
    <t>bytex-token</t>
  </si>
  <si>
    <t>Bytex Token</t>
  </si>
  <si>
    <t>sphr</t>
  </si>
  <si>
    <t>pure</t>
  </si>
  <si>
    <t>purealt</t>
  </si>
  <si>
    <t>Purealt</t>
  </si>
  <si>
    <t>infx</t>
  </si>
  <si>
    <t>tns</t>
  </si>
  <si>
    <t>dgpt</t>
  </si>
  <si>
    <t>fls</t>
  </si>
  <si>
    <t>fuloos</t>
  </si>
  <si>
    <t>Fuloos</t>
  </si>
  <si>
    <t>etk</t>
  </si>
  <si>
    <t>energi-token</t>
  </si>
  <si>
    <t>Energi Token</t>
  </si>
  <si>
    <t>bbc</t>
  </si>
  <si>
    <t>BBcoin</t>
  </si>
  <si>
    <t>ind</t>
  </si>
  <si>
    <t>indorse</t>
  </si>
  <si>
    <t>Indorse</t>
  </si>
  <si>
    <t>lana</t>
  </si>
  <si>
    <t>xwc</t>
  </si>
  <si>
    <t>Whitecoin</t>
  </si>
  <si>
    <t>arg</t>
  </si>
  <si>
    <t>wtip</t>
  </si>
  <si>
    <t>worktips</t>
  </si>
  <si>
    <t>Worktips</t>
  </si>
  <si>
    <t>mec</t>
  </si>
  <si>
    <t>lxt</t>
  </si>
  <si>
    <t>LITEX</t>
  </si>
  <si>
    <t>amn</t>
  </si>
  <si>
    <t>swift</t>
  </si>
  <si>
    <t>swiftcash</t>
  </si>
  <si>
    <t>SwiftCash</t>
  </si>
  <si>
    <t>kan</t>
  </si>
  <si>
    <t>btxc</t>
  </si>
  <si>
    <t>Bettex coin</t>
  </si>
  <si>
    <t>mds</t>
  </si>
  <si>
    <t>her</t>
  </si>
  <si>
    <t>hero-node</t>
  </si>
  <si>
    <t>Hero Node Token</t>
  </si>
  <si>
    <t>adb</t>
  </si>
  <si>
    <t>enu</t>
  </si>
  <si>
    <t>enumivo</t>
  </si>
  <si>
    <t>Enumivo</t>
  </si>
  <si>
    <t>ubtc</t>
  </si>
  <si>
    <t>dx</t>
  </si>
  <si>
    <t>dxchain</t>
  </si>
  <si>
    <t>dscp</t>
  </si>
  <si>
    <t>disciplina-project-by-teachmeplease</t>
  </si>
  <si>
    <t>DISCIPLINA Project by TeachMePlease</t>
  </si>
  <si>
    <t>gim</t>
  </si>
  <si>
    <t>gimli</t>
  </si>
  <si>
    <t>Gimli</t>
  </si>
  <si>
    <t>hmc</t>
  </si>
  <si>
    <t>iov</t>
  </si>
  <si>
    <t>kind</t>
  </si>
  <si>
    <t>evr</t>
  </si>
  <si>
    <t>xaur</t>
  </si>
  <si>
    <t>auc</t>
  </si>
  <si>
    <t>dct</t>
  </si>
  <si>
    <t>Decent</t>
  </si>
  <si>
    <t>fdz</t>
  </si>
  <si>
    <t>friendz</t>
  </si>
  <si>
    <t>seth</t>
  </si>
  <si>
    <t>rth</t>
  </si>
  <si>
    <t>plura</t>
  </si>
  <si>
    <t>myb</t>
  </si>
  <si>
    <t>mybit-token</t>
  </si>
  <si>
    <t>MyBit Token</t>
  </si>
  <si>
    <t>excc</t>
  </si>
  <si>
    <t>exchangecoin</t>
  </si>
  <si>
    <t>ExchangeCoin</t>
  </si>
  <si>
    <t>tes</t>
  </si>
  <si>
    <t>Teslacoin</t>
  </si>
  <si>
    <t>shmn</t>
  </si>
  <si>
    <t>stronghands-masternode</t>
  </si>
  <si>
    <t>StrongHands Masternode</t>
  </si>
  <si>
    <t>ftx</t>
  </si>
  <si>
    <t>fintrux</t>
  </si>
  <si>
    <t>FintruX</t>
  </si>
  <si>
    <t>ptoy</t>
  </si>
  <si>
    <t>gpkr</t>
  </si>
  <si>
    <t>nbai</t>
  </si>
  <si>
    <t>sbtc</t>
  </si>
  <si>
    <t>xjo</t>
  </si>
  <si>
    <t>ledu</t>
  </si>
  <si>
    <t>pnd</t>
  </si>
  <si>
    <t>pandacoin</t>
  </si>
  <si>
    <t>nka</t>
  </si>
  <si>
    <t>meta</t>
  </si>
  <si>
    <t>metatip</t>
  </si>
  <si>
    <t>METAtip</t>
  </si>
  <si>
    <t>Yee</t>
  </si>
  <si>
    <t>herc</t>
  </si>
  <si>
    <t>hercules</t>
  </si>
  <si>
    <t>Hercules</t>
  </si>
  <si>
    <t>vivid</t>
  </si>
  <si>
    <t>znz</t>
  </si>
  <si>
    <t>zenzo</t>
  </si>
  <si>
    <t>Zenzo</t>
  </si>
  <si>
    <t>voco</t>
  </si>
  <si>
    <t>provoco</t>
  </si>
  <si>
    <t>Provoco</t>
  </si>
  <si>
    <t>insn</t>
  </si>
  <si>
    <t>insanecoin</t>
  </si>
  <si>
    <t>INSaNe</t>
  </si>
  <si>
    <t>cen</t>
  </si>
  <si>
    <t>gtm</t>
  </si>
  <si>
    <t>ai-doctor</t>
  </si>
  <si>
    <t>ipc</t>
  </si>
  <si>
    <t>mdt</t>
  </si>
  <si>
    <t>pylnt</t>
  </si>
  <si>
    <t>bcv</t>
  </si>
  <si>
    <t>nox</t>
  </si>
  <si>
    <t>NITRO</t>
  </si>
  <si>
    <t>ppp</t>
  </si>
  <si>
    <t>blc</t>
  </si>
  <si>
    <t>mof</t>
  </si>
  <si>
    <t>avt</t>
  </si>
  <si>
    <t>csno</t>
  </si>
  <si>
    <t>mda</t>
  </si>
  <si>
    <t>wwb</t>
  </si>
  <si>
    <t>nyan</t>
  </si>
  <si>
    <t>aqua</t>
  </si>
  <si>
    <t>aquachain</t>
  </si>
  <si>
    <t>Aquachain</t>
  </si>
  <si>
    <t>tka</t>
  </si>
  <si>
    <t>evn</t>
  </si>
  <si>
    <t>mint</t>
  </si>
  <si>
    <t>btt</t>
  </si>
  <si>
    <t>cpt</t>
  </si>
  <si>
    <t>odn</t>
  </si>
  <si>
    <t>uip</t>
  </si>
  <si>
    <t>bunny</t>
  </si>
  <si>
    <t>plcn</t>
  </si>
  <si>
    <t>pluscoin</t>
  </si>
  <si>
    <t>PlusCoin</t>
  </si>
  <si>
    <t>cvt</t>
  </si>
  <si>
    <t>CyberVeinToken</t>
  </si>
  <si>
    <t>globitex</t>
  </si>
  <si>
    <t>Globitex</t>
  </si>
  <si>
    <t>mas</t>
  </si>
  <si>
    <t>midas-protocol</t>
  </si>
  <si>
    <t>Midas Protocol</t>
  </si>
  <si>
    <t>wiz</t>
  </si>
  <si>
    <t>jet</t>
  </si>
  <si>
    <t>vest</t>
  </si>
  <si>
    <t>kat</t>
  </si>
  <si>
    <t>fund-yourself-now</t>
  </si>
  <si>
    <t>Katalyse</t>
  </si>
  <si>
    <t>ctl</t>
  </si>
  <si>
    <t>krm</t>
  </si>
  <si>
    <t>Netcoin</t>
  </si>
  <si>
    <t>knt</t>
  </si>
  <si>
    <t>kora-network</t>
  </si>
  <si>
    <t>Kora Network</t>
  </si>
  <si>
    <t>efl</t>
  </si>
  <si>
    <t>electronicgulden</t>
  </si>
  <si>
    <t>Electronic Gulden</t>
  </si>
  <si>
    <t>wet</t>
  </si>
  <si>
    <t>weshow</t>
  </si>
  <si>
    <t>ddd</t>
  </si>
  <si>
    <t>scry-info</t>
  </si>
  <si>
    <t>unit</t>
  </si>
  <si>
    <t>tcn</t>
  </si>
  <si>
    <t>blockstack</t>
  </si>
  <si>
    <t>Blockstack</t>
  </si>
  <si>
    <t>tube</t>
  </si>
  <si>
    <t>bittube</t>
  </si>
  <si>
    <t>pra</t>
  </si>
  <si>
    <t>scriv</t>
  </si>
  <si>
    <t>ebet</t>
  </si>
  <si>
    <t>live</t>
  </si>
  <si>
    <t>zla</t>
  </si>
  <si>
    <t>car</t>
  </si>
  <si>
    <t>jc</t>
  </si>
  <si>
    <t>jesuscoin</t>
  </si>
  <si>
    <t>monk</t>
  </si>
  <si>
    <t>cnmc</t>
  </si>
  <si>
    <t>cryptonodes</t>
  </si>
  <si>
    <t>Cryptonodes</t>
  </si>
  <si>
    <t>yup</t>
  </si>
  <si>
    <t>pepe</t>
  </si>
  <si>
    <t>pepecoin</t>
  </si>
  <si>
    <t>PepeCoin</t>
  </si>
  <si>
    <t>rnt</t>
  </si>
  <si>
    <t>ali</t>
  </si>
  <si>
    <t>pxc</t>
  </si>
  <si>
    <t>care</t>
  </si>
  <si>
    <t>carex-blockchain-platform</t>
  </si>
  <si>
    <t>CareX Blockchain Platform</t>
  </si>
  <si>
    <t>bouts</t>
  </si>
  <si>
    <t>kwh</t>
  </si>
  <si>
    <t>KwhCoin</t>
  </si>
  <si>
    <t>asa</t>
  </si>
  <si>
    <t>asura</t>
  </si>
  <si>
    <t>Asura</t>
  </si>
  <si>
    <t>bgc</t>
  </si>
  <si>
    <t>bagcoin</t>
  </si>
  <si>
    <t>Bagcoin</t>
  </si>
  <si>
    <t>joy</t>
  </si>
  <si>
    <t>joyso</t>
  </si>
  <si>
    <t>JOYSO</t>
  </si>
  <si>
    <t>qbt</t>
  </si>
  <si>
    <t>4chn</t>
  </si>
  <si>
    <t>xbl</t>
  </si>
  <si>
    <t>for</t>
  </si>
  <si>
    <t>force-network</t>
  </si>
  <si>
    <t>Force Network</t>
  </si>
  <si>
    <t>lpk</t>
  </si>
  <si>
    <t>l-pesa</t>
  </si>
  <si>
    <t>Kripton</t>
  </si>
  <si>
    <t>vrsc</t>
  </si>
  <si>
    <t>verus-coin</t>
  </si>
  <si>
    <t>Verus Coin</t>
  </si>
  <si>
    <t>qno</t>
  </si>
  <si>
    <t>tol</t>
  </si>
  <si>
    <t>mbc</t>
  </si>
  <si>
    <t>cryp</t>
  </si>
  <si>
    <t>cryptic-coin</t>
  </si>
  <si>
    <t>Cryptic Coin</t>
  </si>
  <si>
    <t>abet</t>
  </si>
  <si>
    <t>altbet</t>
  </si>
  <si>
    <t>Altbet</t>
  </si>
  <si>
    <t>gzro</t>
  </si>
  <si>
    <t>trf</t>
  </si>
  <si>
    <t>TravelFlex</t>
  </si>
  <si>
    <t>bzl</t>
  </si>
  <si>
    <t>BZLCoin</t>
  </si>
  <si>
    <t>fst</t>
  </si>
  <si>
    <t>scs</t>
  </si>
  <si>
    <t>Speedcash</t>
  </si>
  <si>
    <t>rdc</t>
  </si>
  <si>
    <t>ubc</t>
  </si>
  <si>
    <t>wire</t>
  </si>
  <si>
    <t>toa</t>
  </si>
  <si>
    <t>ttc</t>
  </si>
  <si>
    <t>TTC PROTOCOL</t>
  </si>
  <si>
    <t>cct</t>
  </si>
  <si>
    <t>Crystal Clear</t>
  </si>
  <si>
    <t>phc</t>
  </si>
  <si>
    <t>profit-hunters-coin</t>
  </si>
  <si>
    <t>Profit Hunters Coin</t>
  </si>
  <si>
    <t>skin</t>
  </si>
  <si>
    <t>apr</t>
  </si>
  <si>
    <t>womencoin</t>
  </si>
  <si>
    <t>etsc</t>
  </si>
  <si>
    <t>ethereum-social</t>
  </si>
  <si>
    <t>Ethereum Social</t>
  </si>
  <si>
    <t>payx</t>
  </si>
  <si>
    <t>metm</t>
  </si>
  <si>
    <t>bon</t>
  </si>
  <si>
    <t>xtl</t>
  </si>
  <si>
    <t>pmnt</t>
  </si>
  <si>
    <t>cdc</t>
  </si>
  <si>
    <t>cdc-foundation</t>
  </si>
  <si>
    <t>flm</t>
  </si>
  <si>
    <t>folm</t>
  </si>
  <si>
    <t>Folm</t>
  </si>
  <si>
    <t>icr</t>
  </si>
  <si>
    <t>telos</t>
  </si>
  <si>
    <t>telos-coin</t>
  </si>
  <si>
    <t>wiki</t>
  </si>
  <si>
    <t>qntu</t>
  </si>
  <si>
    <t>Quanta</t>
  </si>
  <si>
    <t>voise</t>
  </si>
  <si>
    <t>yoc</t>
  </si>
  <si>
    <t>score</t>
  </si>
  <si>
    <t>scorecoin</t>
  </si>
  <si>
    <t>Scorecoin</t>
  </si>
  <si>
    <t>b2b</t>
  </si>
  <si>
    <t>b2bcoin-2</t>
  </si>
  <si>
    <t>B2Bcoin</t>
  </si>
  <si>
    <t>toto</t>
  </si>
  <si>
    <t>cheese</t>
  </si>
  <si>
    <t>instar</t>
  </si>
  <si>
    <t>fex</t>
  </si>
  <si>
    <t>fidex-exchange</t>
  </si>
  <si>
    <t>FIDEX Exchange</t>
  </si>
  <si>
    <t>fork</t>
  </si>
  <si>
    <t>wild</t>
  </si>
  <si>
    <t>truegame</t>
  </si>
  <si>
    <t>bcf</t>
  </si>
  <si>
    <t>bitcoin-fast</t>
  </si>
  <si>
    <t>tct</t>
  </si>
  <si>
    <t>enk</t>
  </si>
  <si>
    <t>enkidu</t>
  </si>
  <si>
    <t>Enkidu</t>
  </si>
  <si>
    <t>vips</t>
  </si>
  <si>
    <t>vipstarcoin</t>
  </si>
  <si>
    <t>VIPSTARCOIN</t>
  </si>
  <si>
    <t>Ontology Gas</t>
  </si>
  <si>
    <t>indi</t>
  </si>
  <si>
    <t>c3w</t>
  </si>
  <si>
    <t>c3-wallet</t>
  </si>
  <si>
    <t>C3 Wallet</t>
  </si>
  <si>
    <t>ptt</t>
  </si>
  <si>
    <t>c2p</t>
  </si>
  <si>
    <t>inn</t>
  </si>
  <si>
    <t>up</t>
  </si>
  <si>
    <t>ptc</t>
  </si>
  <si>
    <t>imp</t>
  </si>
  <si>
    <t>inc</t>
  </si>
  <si>
    <t>nbx</t>
  </si>
  <si>
    <t>noxbox</t>
  </si>
  <si>
    <t>Noxbox</t>
  </si>
  <si>
    <t>cag</t>
  </si>
  <si>
    <t>rvt</t>
  </si>
  <si>
    <t>btw</t>
  </si>
  <si>
    <t>aby</t>
  </si>
  <si>
    <t>betr</t>
  </si>
  <si>
    <t>sucr</t>
  </si>
  <si>
    <t>sucre</t>
  </si>
  <si>
    <t>Sucre</t>
  </si>
  <si>
    <t>wgo</t>
  </si>
  <si>
    <t>ccn</t>
  </si>
  <si>
    <t>Cannacoin</t>
  </si>
  <si>
    <t>xcxt</t>
  </si>
  <si>
    <t>beet</t>
  </si>
  <si>
    <t>kzc</t>
  </si>
  <si>
    <t>kzcash</t>
  </si>
  <si>
    <t>Kzcash</t>
  </si>
  <si>
    <t>ufr</t>
  </si>
  <si>
    <t>dit</t>
  </si>
  <si>
    <t>inmediate</t>
  </si>
  <si>
    <t>Direct Insurance Token</t>
  </si>
  <si>
    <t>medic</t>
  </si>
  <si>
    <t>medic-coin</t>
  </si>
  <si>
    <t>Medic Coin</t>
  </si>
  <si>
    <t>utc</t>
  </si>
  <si>
    <t>Ultracoin</t>
  </si>
  <si>
    <t>cv2</t>
  </si>
  <si>
    <t>colossuscoin-v2</t>
  </si>
  <si>
    <t>Colossuscoin V2</t>
  </si>
  <si>
    <t>xn</t>
  </si>
  <si>
    <t>nodium</t>
  </si>
  <si>
    <t>Nodium</t>
  </si>
  <si>
    <t>rlx</t>
  </si>
  <si>
    <t>ddx</t>
  </si>
  <si>
    <t>mvt</t>
  </si>
  <si>
    <t>the-movement</t>
  </si>
  <si>
    <t>The Movement</t>
  </si>
  <si>
    <t>hyb</t>
  </si>
  <si>
    <t>hybridblock</t>
  </si>
  <si>
    <t>HybridBlock</t>
  </si>
  <si>
    <t>tks</t>
  </si>
  <si>
    <t>Tokes Platform</t>
  </si>
  <si>
    <t>bloc</t>
  </si>
  <si>
    <t>Bloc.Money</t>
  </si>
  <si>
    <t>portal</t>
  </si>
  <si>
    <t>Portal</t>
  </si>
  <si>
    <t>united-crypto-community</t>
  </si>
  <si>
    <t>hdlb</t>
  </si>
  <si>
    <t>hodlbucks</t>
  </si>
  <si>
    <t>soom</t>
  </si>
  <si>
    <t>soomcoin</t>
  </si>
  <si>
    <t>Soom Coin</t>
  </si>
  <si>
    <t>1x2</t>
  </si>
  <si>
    <t>1x2-coin</t>
  </si>
  <si>
    <t>1X2 Coin</t>
  </si>
  <si>
    <t>smc</t>
  </si>
  <si>
    <t>Smartcoin</t>
  </si>
  <si>
    <t>get-token</t>
  </si>
  <si>
    <t>rupx</t>
  </si>
  <si>
    <t>hbz</t>
  </si>
  <si>
    <t>Hyundai DAC</t>
  </si>
  <si>
    <t>onix-coin</t>
  </si>
  <si>
    <t>Onix Coin</t>
  </si>
  <si>
    <t>tft</t>
  </si>
  <si>
    <t>threefold-token</t>
  </si>
  <si>
    <t>ThreeFold Token</t>
  </si>
  <si>
    <t>dice</t>
  </si>
  <si>
    <t>hb</t>
  </si>
  <si>
    <t>gbc</t>
  </si>
  <si>
    <t>czr</t>
  </si>
  <si>
    <t>canonchain</t>
  </si>
  <si>
    <t>elt</t>
  </si>
  <si>
    <t>electron</t>
  </si>
  <si>
    <t>Electron</t>
  </si>
  <si>
    <t>pgn</t>
  </si>
  <si>
    <t>blu</t>
  </si>
  <si>
    <t>Bluecoin</t>
  </si>
  <si>
    <t>dtrc</t>
  </si>
  <si>
    <t>datarius-cryptobank</t>
  </si>
  <si>
    <t>bern</t>
  </si>
  <si>
    <t>dtem</t>
  </si>
  <si>
    <t>dsystem</t>
  </si>
  <si>
    <t>unicorngo-candy</t>
  </si>
  <si>
    <t>UnicornGo Candy</t>
  </si>
  <si>
    <t>crypt</t>
  </si>
  <si>
    <t>dxt</t>
  </si>
  <si>
    <t>rstr</t>
  </si>
  <si>
    <t>atm</t>
  </si>
  <si>
    <t>atmchain</t>
  </si>
  <si>
    <t>bco</t>
  </si>
  <si>
    <t>bananacoin</t>
  </si>
  <si>
    <t>BananaCoin</t>
  </si>
  <si>
    <t>amm</t>
  </si>
  <si>
    <t>peng</t>
  </si>
  <si>
    <t>penguin</t>
  </si>
  <si>
    <t>itz</t>
  </si>
  <si>
    <t>g3n</t>
  </si>
  <si>
    <t>G3N</t>
  </si>
  <si>
    <t>hpay</t>
  </si>
  <si>
    <t>hade-pay</t>
  </si>
  <si>
    <t>HPAY Coin</t>
  </si>
  <si>
    <t>js</t>
  </si>
  <si>
    <t>xax</t>
  </si>
  <si>
    <t>artax</t>
  </si>
  <si>
    <t>ARTAX</t>
  </si>
  <si>
    <t>2go</t>
  </si>
  <si>
    <t>rvr</t>
  </si>
  <si>
    <t>cplo</t>
  </si>
  <si>
    <t>nobs</t>
  </si>
  <si>
    <t>evc</t>
  </si>
  <si>
    <t>tac</t>
  </si>
  <si>
    <t>boe</t>
  </si>
  <si>
    <t>cyl</t>
  </si>
  <si>
    <t>tux</t>
  </si>
  <si>
    <t>tuxcoin</t>
  </si>
  <si>
    <t>Tuxcoin</t>
  </si>
  <si>
    <t>iht</t>
  </si>
  <si>
    <t>neva</t>
  </si>
  <si>
    <t>hlc</t>
  </si>
  <si>
    <t>cennz</t>
  </si>
  <si>
    <t>bih</t>
  </si>
  <si>
    <t>bithostcoin</t>
  </si>
  <si>
    <t>BitHostCoin</t>
  </si>
  <si>
    <t>mbrs</t>
  </si>
  <si>
    <t>gene-source-code-token</t>
  </si>
  <si>
    <t>Gene Source Code Token</t>
  </si>
  <si>
    <t>bet</t>
  </si>
  <si>
    <t>rpl</t>
  </si>
  <si>
    <t>btb</t>
  </si>
  <si>
    <t>Bitbar</t>
  </si>
  <si>
    <t>irl</t>
  </si>
  <si>
    <t>bank</t>
  </si>
  <si>
    <t>fundz</t>
  </si>
  <si>
    <t>fundfantasy</t>
  </si>
  <si>
    <t>FundFantasy</t>
  </si>
  <si>
    <t>jot</t>
  </si>
  <si>
    <t>ehc</t>
  </si>
  <si>
    <t>ecosystem-health-chain</t>
  </si>
  <si>
    <t>Ecosystem Health Chain</t>
  </si>
  <si>
    <t>mct</t>
  </si>
  <si>
    <t>boat</t>
  </si>
  <si>
    <t>inve</t>
  </si>
  <si>
    <t>taj</t>
  </si>
  <si>
    <t>saga</t>
  </si>
  <si>
    <t>frost</t>
  </si>
  <si>
    <t>bifrost</t>
  </si>
  <si>
    <t>Bifrost</t>
  </si>
  <si>
    <t>xcg</t>
  </si>
  <si>
    <t>bmh</t>
  </si>
  <si>
    <t>blockmesh-2</t>
  </si>
  <si>
    <t>luc</t>
  </si>
  <si>
    <t>play2live</t>
  </si>
  <si>
    <t>Level-Up Coin</t>
  </si>
  <si>
    <t>you</t>
  </si>
  <si>
    <t>you-chain</t>
  </si>
  <si>
    <t>YOU Chain</t>
  </si>
  <si>
    <t>mfc</t>
  </si>
  <si>
    <t>mfcoin</t>
  </si>
  <si>
    <t>MFCoin</t>
  </si>
  <si>
    <t>fil</t>
  </si>
  <si>
    <t>dogec</t>
  </si>
  <si>
    <t>dogecash</t>
  </si>
  <si>
    <t>DogeCash</t>
  </si>
  <si>
    <t>aias</t>
  </si>
  <si>
    <t>aiascoin</t>
  </si>
  <si>
    <t>AIAScoin</t>
  </si>
  <si>
    <t>mtrc</t>
  </si>
  <si>
    <t>trump</t>
  </si>
  <si>
    <t>Trumpcoin</t>
  </si>
  <si>
    <t>mbyt</t>
  </si>
  <si>
    <t>madbyte-coin</t>
  </si>
  <si>
    <t>Madbyte Coin</t>
  </si>
  <si>
    <t>opcx</t>
  </si>
  <si>
    <t>over-powered-coin</t>
  </si>
  <si>
    <t>Over Powered Coin</t>
  </si>
  <si>
    <t>mog</t>
  </si>
  <si>
    <t>mogwai</t>
  </si>
  <si>
    <t>team</t>
  </si>
  <si>
    <t>tokenstars-team</t>
  </si>
  <si>
    <t>TokenStars TEAM</t>
  </si>
  <si>
    <t>mt</t>
  </si>
  <si>
    <t>tmc</t>
  </si>
  <si>
    <t>qun</t>
  </si>
  <si>
    <t>rpm</t>
  </si>
  <si>
    <t>xvp</t>
  </si>
  <si>
    <t>virtacoinplus</t>
  </si>
  <si>
    <t>Virtacoinplus</t>
  </si>
  <si>
    <t>dpn</t>
  </si>
  <si>
    <t>Dipnet</t>
  </si>
  <si>
    <t>fid</t>
  </si>
  <si>
    <t>cms</t>
  </si>
  <si>
    <t>comsa</t>
  </si>
  <si>
    <t>COMSA</t>
  </si>
  <si>
    <t>ytc</t>
  </si>
  <si>
    <t>yibitcoin</t>
  </si>
  <si>
    <t>Yibitcoin</t>
  </si>
  <si>
    <t>cdzc</t>
  </si>
  <si>
    <t>cryptodezirecash</t>
  </si>
  <si>
    <t>CryptoDezireCash</t>
  </si>
  <si>
    <t>marinecoin</t>
  </si>
  <si>
    <t>Marinecoin</t>
  </si>
  <si>
    <t>engt</t>
  </si>
  <si>
    <t>eqc</t>
  </si>
  <si>
    <t>qchain</t>
  </si>
  <si>
    <t>Qchain</t>
  </si>
  <si>
    <t>thr</t>
  </si>
  <si>
    <t>Thorecoin</t>
  </si>
  <si>
    <t>abo</t>
  </si>
  <si>
    <t>ABO</t>
  </si>
  <si>
    <t>mic</t>
  </si>
  <si>
    <t>bitx</t>
  </si>
  <si>
    <t>bitscreener</t>
  </si>
  <si>
    <t>BitScreener</t>
  </si>
  <si>
    <t>ncp</t>
  </si>
  <si>
    <t>dpp</t>
  </si>
  <si>
    <t>da-power-play</t>
  </si>
  <si>
    <t>Digital Assets Power Play</t>
  </si>
  <si>
    <t>ftxt</t>
  </si>
  <si>
    <t>zba</t>
  </si>
  <si>
    <t>sica</t>
  </si>
  <si>
    <t>signaturechain</t>
  </si>
  <si>
    <t>SignatureChain</t>
  </si>
  <si>
    <t>mib</t>
  </si>
  <si>
    <t>whl</t>
  </si>
  <si>
    <t>club</t>
  </si>
  <si>
    <t>Clubcoin</t>
  </si>
  <si>
    <t>nbc</t>
  </si>
  <si>
    <t>stn</t>
  </si>
  <si>
    <t>rap</t>
  </si>
  <si>
    <t>rapture</t>
  </si>
  <si>
    <t>Rapture</t>
  </si>
  <si>
    <t>fjc</t>
  </si>
  <si>
    <t>Fujicoin</t>
  </si>
  <si>
    <t>ett</t>
  </si>
  <si>
    <t>EncryptoTel [Waves]</t>
  </si>
  <si>
    <t>crc</t>
  </si>
  <si>
    <t>frd</t>
  </si>
  <si>
    <t>farad</t>
  </si>
  <si>
    <t>Farad</t>
  </si>
  <si>
    <t>qbit</t>
  </si>
  <si>
    <t>htb</t>
  </si>
  <si>
    <t>hotbit-token</t>
  </si>
  <si>
    <t>Hotbit Token</t>
  </si>
  <si>
    <t>lx</t>
  </si>
  <si>
    <t>Moonlight Lux</t>
  </si>
  <si>
    <t>good</t>
  </si>
  <si>
    <t>boli</t>
  </si>
  <si>
    <t>dxc</t>
  </si>
  <si>
    <t>rns</t>
  </si>
  <si>
    <t>shb</t>
  </si>
  <si>
    <t>skyhub</t>
  </si>
  <si>
    <t>SkyHub</t>
  </si>
  <si>
    <t>cet</t>
  </si>
  <si>
    <t>stu</t>
  </si>
  <si>
    <t>bitjob</t>
  </si>
  <si>
    <t>ebc</t>
  </si>
  <si>
    <t>ero</t>
  </si>
  <si>
    <t>coval</t>
  </si>
  <si>
    <t>mftu</t>
  </si>
  <si>
    <t>wrc</t>
  </si>
  <si>
    <t>dfn</t>
  </si>
  <si>
    <t>dfinity</t>
  </si>
  <si>
    <t>Dfinity</t>
  </si>
  <si>
    <t>eddie</t>
  </si>
  <si>
    <t>eddiecoin</t>
  </si>
  <si>
    <t>Eddie Coin</t>
  </si>
  <si>
    <t>Shard Coin</t>
  </si>
  <si>
    <t>dkpc</t>
  </si>
  <si>
    <t>bltg</t>
  </si>
  <si>
    <t>bitcoin-lightning</t>
  </si>
  <si>
    <t>Block-Logic</t>
  </si>
  <si>
    <t>ecash</t>
  </si>
  <si>
    <t>ethereum-cash</t>
  </si>
  <si>
    <t>ngot</t>
  </si>
  <si>
    <t>qvt</t>
  </si>
  <si>
    <t>rct</t>
  </si>
  <si>
    <t>evo</t>
  </si>
  <si>
    <t>EVO</t>
  </si>
  <si>
    <t>cyr</t>
  </si>
  <si>
    <t>cypher</t>
  </si>
  <si>
    <t>Cypher</t>
  </si>
  <si>
    <t>coinfirm-amlt</t>
  </si>
  <si>
    <t>Coinfirm AMLT</t>
  </si>
  <si>
    <t>rblx</t>
  </si>
  <si>
    <t>pyx</t>
  </si>
  <si>
    <t>aog</t>
  </si>
  <si>
    <t>topb</t>
  </si>
  <si>
    <t>TOPBTC Token</t>
  </si>
  <si>
    <t>dashg</t>
  </si>
  <si>
    <t>dash-green</t>
  </si>
  <si>
    <t>Dash Green</t>
  </si>
  <si>
    <t>flt</t>
  </si>
  <si>
    <t>Fluttercoin</t>
  </si>
  <si>
    <t>sac</t>
  </si>
  <si>
    <t>hero-token</t>
  </si>
  <si>
    <t>Hero Token</t>
  </si>
  <si>
    <t>poll</t>
  </si>
  <si>
    <t>yac</t>
  </si>
  <si>
    <t>yacoin</t>
  </si>
  <si>
    <t>YACoin</t>
  </si>
  <si>
    <t>evil</t>
  </si>
  <si>
    <t>mash</t>
  </si>
  <si>
    <t>Masternet</t>
  </si>
  <si>
    <t>Bold</t>
  </si>
  <si>
    <t>face</t>
  </si>
  <si>
    <t>din</t>
  </si>
  <si>
    <t>pepecash</t>
  </si>
  <si>
    <t>PepeCash</t>
  </si>
  <si>
    <t>au</t>
  </si>
  <si>
    <t>grn</t>
  </si>
  <si>
    <t>GraniteCoin</t>
  </si>
  <si>
    <t>vzt</t>
  </si>
  <si>
    <t>img</t>
  </si>
  <si>
    <t>imagecoin</t>
  </si>
  <si>
    <t>ImageCoin</t>
  </si>
  <si>
    <t>gcash</t>
  </si>
  <si>
    <t>go-cash-coin</t>
  </si>
  <si>
    <t>Go Cash Coin</t>
  </si>
  <si>
    <t>gdm</t>
  </si>
  <si>
    <t>geldum</t>
  </si>
  <si>
    <t>Geldum</t>
  </si>
  <si>
    <t>bzx</t>
  </si>
  <si>
    <t>cgen</t>
  </si>
  <si>
    <t>community-generation</t>
  </si>
  <si>
    <t>Community Generation</t>
  </si>
  <si>
    <t>mad</t>
  </si>
  <si>
    <t>mad-network</t>
  </si>
  <si>
    <t>MAD Network Token</t>
  </si>
  <si>
    <t>props</t>
  </si>
  <si>
    <t>Props</t>
  </si>
  <si>
    <t>eli</t>
  </si>
  <si>
    <t>eligma</t>
  </si>
  <si>
    <t>ELIGMA</t>
  </si>
  <si>
    <t>sparta</t>
  </si>
  <si>
    <t>sparta-startups</t>
  </si>
  <si>
    <t>Sparta</t>
  </si>
  <si>
    <t>btcn</t>
  </si>
  <si>
    <t>c8</t>
  </si>
  <si>
    <t>carboneum</t>
  </si>
  <si>
    <t>Carboneum</t>
  </si>
  <si>
    <t>hur</t>
  </si>
  <si>
    <t>zrc</t>
  </si>
  <si>
    <t>ong-social</t>
  </si>
  <si>
    <t>onG.social</t>
  </si>
  <si>
    <t>src</t>
  </si>
  <si>
    <t>esco</t>
  </si>
  <si>
    <t>zcc</t>
  </si>
  <si>
    <t>zccoin</t>
  </si>
  <si>
    <t>ZcCoin</t>
  </si>
  <si>
    <t>dow</t>
  </si>
  <si>
    <t>Dowcoin</t>
  </si>
  <si>
    <t>Hold</t>
  </si>
  <si>
    <t>cic</t>
  </si>
  <si>
    <t>cloud-insurance-chain</t>
  </si>
  <si>
    <t>Cloud-Insurance Chain</t>
  </si>
  <si>
    <t>lft</t>
  </si>
  <si>
    <t>tmtg</t>
  </si>
  <si>
    <t>mitx</t>
  </si>
  <si>
    <t>ole</t>
  </si>
  <si>
    <t>snip</t>
  </si>
  <si>
    <t>grwi</t>
  </si>
  <si>
    <t>ori</t>
  </si>
  <si>
    <t>origami-network</t>
  </si>
  <si>
    <t>Origami Network</t>
  </si>
  <si>
    <t>unic</t>
  </si>
  <si>
    <t>hand</t>
  </si>
  <si>
    <t>one</t>
  </si>
  <si>
    <t>rec</t>
  </si>
  <si>
    <t>rup</t>
  </si>
  <si>
    <t>mxt</t>
  </si>
  <si>
    <t>nio</t>
  </si>
  <si>
    <t>iqn</t>
  </si>
  <si>
    <t>che</t>
  </si>
  <si>
    <t>cryptoharbor</t>
  </si>
  <si>
    <t>Crypto Harbor</t>
  </si>
  <si>
    <t>sal</t>
  </si>
  <si>
    <t>snet</t>
  </si>
  <si>
    <t>dan</t>
  </si>
  <si>
    <t>SRCoin</t>
  </si>
  <si>
    <t>mnm</t>
  </si>
  <si>
    <t>mineum</t>
  </si>
  <si>
    <t>Mineum</t>
  </si>
  <si>
    <t>rex</t>
  </si>
  <si>
    <t>Imbrex</t>
  </si>
  <si>
    <t>arb</t>
  </si>
  <si>
    <t>arbitraging</t>
  </si>
  <si>
    <t>x8x</t>
  </si>
  <si>
    <t>x8-project</t>
  </si>
  <si>
    <t>lmc</t>
  </si>
  <si>
    <t>dcc</t>
  </si>
  <si>
    <t>ssp</t>
  </si>
  <si>
    <t>pnx</t>
  </si>
  <si>
    <t>blockhive</t>
  </si>
  <si>
    <t>pk</t>
  </si>
  <si>
    <t>pennykoin</t>
  </si>
  <si>
    <t>Pennykoin</t>
  </si>
  <si>
    <t>alx</t>
  </si>
  <si>
    <t>cach</t>
  </si>
  <si>
    <t>Cachecoin</t>
  </si>
  <si>
    <t>equad</t>
  </si>
  <si>
    <t>quadrant-protocol</t>
  </si>
  <si>
    <t>Quadrant Protocol</t>
  </si>
  <si>
    <t>carbon</t>
  </si>
  <si>
    <t>umo</t>
  </si>
  <si>
    <t>universal-molecule</t>
  </si>
  <si>
    <t>Universal Molecule</t>
  </si>
  <si>
    <t>lit</t>
  </si>
  <si>
    <t>lithium</t>
  </si>
  <si>
    <t>Lithium</t>
  </si>
  <si>
    <t>sha</t>
  </si>
  <si>
    <t>mdx</t>
  </si>
  <si>
    <t>mediex</t>
  </si>
  <si>
    <t>Mediex</t>
  </si>
  <si>
    <t>xfe</t>
  </si>
  <si>
    <t>feirm</t>
  </si>
  <si>
    <t>FEIRM</t>
  </si>
  <si>
    <t>kore</t>
  </si>
  <si>
    <t>KoreCoin</t>
  </si>
  <si>
    <t>cre</t>
  </si>
  <si>
    <t>ele</t>
  </si>
  <si>
    <t>gali</t>
  </si>
  <si>
    <t>galilel</t>
  </si>
  <si>
    <t>Galilel</t>
  </si>
  <si>
    <t>vrs</t>
  </si>
  <si>
    <t>gem</t>
  </si>
  <si>
    <t>gems-2</t>
  </si>
  <si>
    <t>Gems</t>
  </si>
  <si>
    <t>abx</t>
  </si>
  <si>
    <t>dtc</t>
  </si>
  <si>
    <t>hbt</t>
  </si>
  <si>
    <t>snd</t>
  </si>
  <si>
    <t>wab</t>
  </si>
  <si>
    <t>wab-network</t>
  </si>
  <si>
    <t>WAB Network</t>
  </si>
  <si>
    <t>cpy</t>
  </si>
  <si>
    <t>chat</t>
  </si>
  <si>
    <t>fdx</t>
  </si>
  <si>
    <t>cwv</t>
  </si>
  <si>
    <t>cryptoworld-vip</t>
  </si>
  <si>
    <t>CryptoWorld.VIP</t>
  </si>
  <si>
    <t>jump</t>
  </si>
  <si>
    <t>jumpcoin</t>
  </si>
  <si>
    <t>Jumpcoin</t>
  </si>
  <si>
    <t>ybct</t>
  </si>
  <si>
    <t>ybcoin</t>
  </si>
  <si>
    <t>Ybcoin</t>
  </si>
  <si>
    <t>cfl</t>
  </si>
  <si>
    <t>Cryptoflow</t>
  </si>
  <si>
    <t>One</t>
  </si>
  <si>
    <t>ttu</t>
  </si>
  <si>
    <t>civ</t>
  </si>
  <si>
    <t>bkbt</t>
  </si>
  <si>
    <t>BeeKan / Beenews</t>
  </si>
  <si>
    <t>tlr</t>
  </si>
  <si>
    <t>taler</t>
  </si>
  <si>
    <t>Taler</t>
  </si>
  <si>
    <t>sxc</t>
  </si>
  <si>
    <t>Aced</t>
  </si>
  <si>
    <t>ttt</t>
  </si>
  <si>
    <t>pc</t>
  </si>
  <si>
    <t>promotionchain</t>
  </si>
  <si>
    <t>PromotionChain</t>
  </si>
  <si>
    <t>rtb</t>
  </si>
  <si>
    <t>ab-chain</t>
  </si>
  <si>
    <t>AB Chain RTB</t>
  </si>
  <si>
    <t>huc</t>
  </si>
  <si>
    <t>Huntercoin</t>
  </si>
  <si>
    <t>bcdn</t>
  </si>
  <si>
    <t>sh</t>
  </si>
  <si>
    <t>shilling</t>
  </si>
  <si>
    <t>Shilling</t>
  </si>
  <si>
    <t>ams</t>
  </si>
  <si>
    <t>trbo</t>
  </si>
  <si>
    <t>turbostake</t>
  </si>
  <si>
    <t>TurboStake</t>
  </si>
  <si>
    <t>bc</t>
  </si>
  <si>
    <t>edrc</t>
  </si>
  <si>
    <t>b2n</t>
  </si>
  <si>
    <t>bitcoin2network</t>
  </si>
  <si>
    <t>Bitcoin2network</t>
  </si>
  <si>
    <t>zer</t>
  </si>
  <si>
    <t>goa</t>
  </si>
  <si>
    <t>goacoin</t>
  </si>
  <si>
    <t>GoaCoin</t>
  </si>
  <si>
    <t>txn</t>
  </si>
  <si>
    <t>traxion</t>
  </si>
  <si>
    <t>TraXion</t>
  </si>
  <si>
    <t>qbc</t>
  </si>
  <si>
    <t>xmoo</t>
  </si>
  <si>
    <t>cloud-moolah</t>
  </si>
  <si>
    <t>Cloud Moolah</t>
  </si>
  <si>
    <t>eql</t>
  </si>
  <si>
    <t>dfs</t>
  </si>
  <si>
    <t>digital-fantasy-sports</t>
  </si>
  <si>
    <t>Digital Fantasy Sports</t>
  </si>
  <si>
    <t>lobs</t>
  </si>
  <si>
    <t>lobstex-coin</t>
  </si>
  <si>
    <t>LOBSTEX Coin</t>
  </si>
  <si>
    <t>inv</t>
  </si>
  <si>
    <t>dvd</t>
  </si>
  <si>
    <t>dividend-cash</t>
  </si>
  <si>
    <t>Dividend Cash</t>
  </si>
  <si>
    <t>aqx</t>
  </si>
  <si>
    <t>aquila</t>
  </si>
  <si>
    <t>Aquila</t>
  </si>
  <si>
    <t>iq-cash</t>
  </si>
  <si>
    <t>bnd</t>
  </si>
  <si>
    <t>snr</t>
  </si>
  <si>
    <t>xln</t>
  </si>
  <si>
    <t>lunarium</t>
  </si>
  <si>
    <t>Lunarium</t>
  </si>
  <si>
    <t>cl</t>
  </si>
  <si>
    <t>cmct</t>
  </si>
  <si>
    <t>pars</t>
  </si>
  <si>
    <t>parsicoin</t>
  </si>
  <si>
    <t>ParsiCoin</t>
  </si>
  <si>
    <t>tsc</t>
  </si>
  <si>
    <t>xmv</t>
  </si>
  <si>
    <t>monerov</t>
  </si>
  <si>
    <t>MoneroV</t>
  </si>
  <si>
    <t>ixt</t>
  </si>
  <si>
    <t>insurex</t>
  </si>
  <si>
    <t>iXledger</t>
  </si>
  <si>
    <t>dasc</t>
  </si>
  <si>
    <t>Dascoin</t>
  </si>
  <si>
    <t>ltb</t>
  </si>
  <si>
    <t>trtt</t>
  </si>
  <si>
    <t>comp</t>
  </si>
  <si>
    <t>compound</t>
  </si>
  <si>
    <t>bsx</t>
  </si>
  <si>
    <t>qau</t>
  </si>
  <si>
    <t>exrn</t>
  </si>
  <si>
    <t>mynt</t>
  </si>
  <si>
    <t>Mynt</t>
  </si>
  <si>
    <t>stone</t>
  </si>
  <si>
    <t>stonecoin</t>
  </si>
  <si>
    <t>StoneCoin</t>
  </si>
  <si>
    <t>epc</t>
  </si>
  <si>
    <t>experiencecoin</t>
  </si>
  <si>
    <t>ExperienceCoin</t>
  </si>
  <si>
    <t>abbc</t>
  </si>
  <si>
    <t>bitb</t>
  </si>
  <si>
    <t>rmc</t>
  </si>
  <si>
    <t>russian-miner-coin</t>
  </si>
  <si>
    <t>rlt</t>
  </si>
  <si>
    <t>tcash</t>
  </si>
  <si>
    <t>TCASH</t>
  </si>
  <si>
    <t>btcc</t>
  </si>
  <si>
    <t>bitcoin-core</t>
  </si>
  <si>
    <t>Bitcoin Core</t>
  </si>
  <si>
    <t>mlm</t>
  </si>
  <si>
    <t>digital-ticks</t>
  </si>
  <si>
    <t>Digital Ticks</t>
  </si>
  <si>
    <t>XMED Chain Token</t>
  </si>
  <si>
    <t>thpc</t>
  </si>
  <si>
    <t>texas-holdem-poker-chain</t>
  </si>
  <si>
    <t>Texas Hold'em Poker Chain</t>
  </si>
  <si>
    <t>iflt</t>
  </si>
  <si>
    <t>viog</t>
  </si>
  <si>
    <t>VIOG</t>
  </si>
  <si>
    <t>aix</t>
  </si>
  <si>
    <t>vlu</t>
  </si>
  <si>
    <t>prj</t>
  </si>
  <si>
    <t>aaa</t>
  </si>
  <si>
    <t>app-alliance-association</t>
  </si>
  <si>
    <t>AAAchain</t>
  </si>
  <si>
    <t>oxy</t>
  </si>
  <si>
    <t>b2c</t>
  </si>
  <si>
    <t>bitclassic</t>
  </si>
  <si>
    <t>BitClassic</t>
  </si>
  <si>
    <t>ath</t>
  </si>
  <si>
    <t>atheois</t>
  </si>
  <si>
    <t>scoi</t>
  </si>
  <si>
    <t>sprinklecoin</t>
  </si>
  <si>
    <t>SprinkleCoin</t>
  </si>
  <si>
    <t>paws</t>
  </si>
  <si>
    <t>paws-funds</t>
  </si>
  <si>
    <t>Paws Funds</t>
  </si>
  <si>
    <t>mci</t>
  </si>
  <si>
    <t>cdm</t>
  </si>
  <si>
    <t>Condominium Coin</t>
  </si>
  <si>
    <t>csc</t>
  </si>
  <si>
    <t>Casinocoin</t>
  </si>
  <si>
    <t>arct</t>
  </si>
  <si>
    <t>gmt</t>
  </si>
  <si>
    <t>ppo</t>
  </si>
  <si>
    <t>picpoto</t>
  </si>
  <si>
    <t>PICPOTO</t>
  </si>
  <si>
    <t>space</t>
  </si>
  <si>
    <t>Spacecoin</t>
  </si>
  <si>
    <t>vot</t>
  </si>
  <si>
    <t>sift</t>
  </si>
  <si>
    <t>smart-investment-fund-token</t>
  </si>
  <si>
    <t>Smart Investment Fund Token</t>
  </si>
  <si>
    <t>steep</t>
  </si>
  <si>
    <t>fkx</t>
  </si>
  <si>
    <t>tkn</t>
  </si>
  <si>
    <t>CRYCASH</t>
  </si>
  <si>
    <t>btr</t>
  </si>
  <si>
    <t>aux</t>
  </si>
  <si>
    <t>gcr</t>
  </si>
  <si>
    <t>pedi</t>
  </si>
  <si>
    <t>adz</t>
  </si>
  <si>
    <t>otb</t>
  </si>
  <si>
    <t>exrt</t>
  </si>
  <si>
    <t>exrt-network</t>
  </si>
  <si>
    <t>EXRT Network</t>
  </si>
  <si>
    <t>plan</t>
  </si>
  <si>
    <t>c2c</t>
  </si>
  <si>
    <t>zsc</t>
  </si>
  <si>
    <t>pgl</t>
  </si>
  <si>
    <t>prospectors-gold</t>
  </si>
  <si>
    <t>Prospectors Gold</t>
  </si>
  <si>
    <t>catt</t>
  </si>
  <si>
    <t>catex-token</t>
  </si>
  <si>
    <t>Catex Token</t>
  </si>
  <si>
    <t>cfi</t>
  </si>
  <si>
    <t>est</t>
  </si>
  <si>
    <t>ESports Token</t>
  </si>
  <si>
    <t>type</t>
  </si>
  <si>
    <t>neos</t>
  </si>
  <si>
    <t>Neoscoin</t>
  </si>
  <si>
    <t>datp</t>
  </si>
  <si>
    <t>ocl</t>
  </si>
  <si>
    <t>wlk</t>
  </si>
  <si>
    <t>wolk</t>
  </si>
  <si>
    <t>Wolk</t>
  </si>
  <si>
    <t>psc</t>
  </si>
  <si>
    <t>cdx</t>
  </si>
  <si>
    <t>bull</t>
  </si>
  <si>
    <t>buysell</t>
  </si>
  <si>
    <t>BuySell</t>
  </si>
  <si>
    <t>npc</t>
  </si>
  <si>
    <t>npcoin</t>
  </si>
  <si>
    <t>NPCoin</t>
  </si>
  <si>
    <t>socx</t>
  </si>
  <si>
    <t>socialx</t>
  </si>
  <si>
    <t>SocialX</t>
  </si>
  <si>
    <t>arepa</t>
  </si>
  <si>
    <t>bbt</t>
  </si>
  <si>
    <t>bitboost</t>
  </si>
  <si>
    <t>BitBoost</t>
  </si>
  <si>
    <t>lbrt</t>
  </si>
  <si>
    <t>liberty</t>
  </si>
  <si>
    <t>Liberty</t>
  </si>
  <si>
    <t>rating</t>
  </si>
  <si>
    <t>adi</t>
  </si>
  <si>
    <t>tkr</t>
  </si>
  <si>
    <t>crypto-insight</t>
  </si>
  <si>
    <t>my-crypto-trade</t>
  </si>
  <si>
    <t>My Crypto Trade</t>
  </si>
  <si>
    <t>zmn</t>
  </si>
  <si>
    <t>dsc</t>
  </si>
  <si>
    <t>data-saver-coin</t>
  </si>
  <si>
    <t>Data Saver Coin</t>
  </si>
  <si>
    <t>cht</t>
  </si>
  <si>
    <t>countinghouse-fund</t>
  </si>
  <si>
    <t>Countinghouse Fund</t>
  </si>
  <si>
    <t>bgt</t>
  </si>
  <si>
    <t>BGT</t>
  </si>
  <si>
    <t>fbn</t>
  </si>
  <si>
    <t>five-balance</t>
  </si>
  <si>
    <t>five balance</t>
  </si>
  <si>
    <t>pkg</t>
  </si>
  <si>
    <t>bitcar</t>
  </si>
  <si>
    <t>BitCar</t>
  </si>
  <si>
    <t>chp</t>
  </si>
  <si>
    <t>snbl</t>
  </si>
  <si>
    <t>snowball</t>
  </si>
  <si>
    <t>Snowball</t>
  </si>
  <si>
    <t>ytn</t>
  </si>
  <si>
    <t>gnr</t>
  </si>
  <si>
    <t>cato</t>
  </si>
  <si>
    <t>grph</t>
  </si>
  <si>
    <t>wthc</t>
  </si>
  <si>
    <t>withcoin</t>
  </si>
  <si>
    <t>Withcoin</t>
  </si>
  <si>
    <t>jaag</t>
  </si>
  <si>
    <t>jaag-coin</t>
  </si>
  <si>
    <t>Jaag Coin</t>
  </si>
  <si>
    <t>ozc</t>
  </si>
  <si>
    <t>ozziecoin</t>
  </si>
  <si>
    <t>Ozziecoin</t>
  </si>
  <si>
    <t>cuz</t>
  </si>
  <si>
    <t>cool-cousin</t>
  </si>
  <si>
    <t>Cool Cousin</t>
  </si>
  <si>
    <t>zeus</t>
  </si>
  <si>
    <t>zuescrowdfunding</t>
  </si>
  <si>
    <t>ZeusNetwork</t>
  </si>
  <si>
    <t>atfs</t>
  </si>
  <si>
    <t>ATFS LAB</t>
  </si>
  <si>
    <t>dvs</t>
  </si>
  <si>
    <t>davies</t>
  </si>
  <si>
    <t>Davies</t>
  </si>
  <si>
    <t>reex</t>
  </si>
  <si>
    <t>reecore</t>
  </si>
  <si>
    <t>Reecore</t>
  </si>
  <si>
    <t>pcn</t>
  </si>
  <si>
    <t>Peepcoin</t>
  </si>
  <si>
    <t>ieth</t>
  </si>
  <si>
    <t>foodcoin</t>
  </si>
  <si>
    <t>btpl</t>
  </si>
  <si>
    <t>dxo</t>
  </si>
  <si>
    <t>dextro</t>
  </si>
  <si>
    <t>Dextro</t>
  </si>
  <si>
    <t>qmc</t>
  </si>
  <si>
    <t>qmcoin</t>
  </si>
  <si>
    <t>QMCoin</t>
  </si>
  <si>
    <t>onx</t>
  </si>
  <si>
    <t>xbrc</t>
  </si>
  <si>
    <t>evos</t>
  </si>
  <si>
    <t>EVOS</t>
  </si>
  <si>
    <t>dot</t>
  </si>
  <si>
    <t>polkadot</t>
  </si>
  <si>
    <t>Polkadot</t>
  </si>
  <si>
    <t>cru</t>
  </si>
  <si>
    <t>curium</t>
  </si>
  <si>
    <t>Curium</t>
  </si>
  <si>
    <t>trct</t>
  </si>
  <si>
    <t>znt</t>
  </si>
  <si>
    <t>qch</t>
  </si>
  <si>
    <t>tok</t>
  </si>
  <si>
    <t>tokok</t>
  </si>
  <si>
    <t>Tokok</t>
  </si>
  <si>
    <t>plu</t>
  </si>
  <si>
    <t>blry</t>
  </si>
  <si>
    <t>billarycoin</t>
  </si>
  <si>
    <t>BillaryCoin</t>
  </si>
  <si>
    <t>pho</t>
  </si>
  <si>
    <t>pzdc</t>
  </si>
  <si>
    <t>pzdc-project</t>
  </si>
  <si>
    <t>PZDC Project</t>
  </si>
  <si>
    <t>sur</t>
  </si>
  <si>
    <t>cpn</t>
  </si>
  <si>
    <t>Compucoin</t>
  </si>
  <si>
    <t>dco</t>
  </si>
  <si>
    <t>dropcoin</t>
  </si>
  <si>
    <t>DropCoin</t>
  </si>
  <si>
    <t>xto</t>
  </si>
  <si>
    <t>sfcp</t>
  </si>
  <si>
    <t>sf-capital</t>
  </si>
  <si>
    <t>SF Capital</t>
  </si>
  <si>
    <t>bitg</t>
  </si>
  <si>
    <t>plxs</t>
  </si>
  <si>
    <t>plexus</t>
  </si>
  <si>
    <t>Plexus</t>
  </si>
  <si>
    <t>prps</t>
  </si>
  <si>
    <t>purpose</t>
  </si>
  <si>
    <t>Purpose</t>
  </si>
  <si>
    <t>dtb</t>
  </si>
  <si>
    <t>lamb</t>
  </si>
  <si>
    <t>lambda</t>
  </si>
  <si>
    <t>Lambda</t>
  </si>
  <si>
    <t>cash</t>
  </si>
  <si>
    <t>shel</t>
  </si>
  <si>
    <t>shelterdao</t>
  </si>
  <si>
    <t>shelterDAO</t>
  </si>
  <si>
    <t>xqn</t>
  </si>
  <si>
    <t>cdn</t>
  </si>
  <si>
    <t>aex</t>
  </si>
  <si>
    <t>aeriumx</t>
  </si>
  <si>
    <t>AeriumX</t>
  </si>
  <si>
    <t>akn</t>
  </si>
  <si>
    <t>akencash</t>
  </si>
  <si>
    <t>AkenCash</t>
  </si>
  <si>
    <t>dixicoin</t>
  </si>
  <si>
    <t>DIXIcoin</t>
  </si>
  <si>
    <t>aht</t>
  </si>
  <si>
    <t>bowhead-health</t>
  </si>
  <si>
    <t>Bowhead Health</t>
  </si>
  <si>
    <t>hight</t>
  </si>
  <si>
    <t>Highcoin</t>
  </si>
  <si>
    <t>tri</t>
  </si>
  <si>
    <t>plc</t>
  </si>
  <si>
    <t>PlatinCoin</t>
  </si>
  <si>
    <t>amo</t>
  </si>
  <si>
    <t>fxt</t>
  </si>
  <si>
    <t>lcd</t>
  </si>
  <si>
    <t>lucyd</t>
  </si>
  <si>
    <t>Lucyd</t>
  </si>
  <si>
    <t>yuki-coin</t>
  </si>
  <si>
    <t>YUKI COIN</t>
  </si>
  <si>
    <t>gap</t>
  </si>
  <si>
    <t>quan</t>
  </si>
  <si>
    <t>quantis</t>
  </si>
  <si>
    <t>Quantis</t>
  </si>
  <si>
    <t>cft</t>
  </si>
  <si>
    <t>cryptoforecast</t>
  </si>
  <si>
    <t>CryptoForecast</t>
  </si>
  <si>
    <t>vcc</t>
  </si>
  <si>
    <t>manga</t>
  </si>
  <si>
    <t>mangacoin</t>
  </si>
  <si>
    <t>MangaCoin</t>
  </si>
  <si>
    <t>coinbene-token</t>
  </si>
  <si>
    <t>Coinbene Token</t>
  </si>
  <si>
    <t>qbs</t>
  </si>
  <si>
    <t>qbase</t>
  </si>
  <si>
    <t>QBase</t>
  </si>
  <si>
    <t>atx</t>
  </si>
  <si>
    <t>oasis</t>
  </si>
  <si>
    <t>oasis-2</t>
  </si>
  <si>
    <t>OASIS</t>
  </si>
  <si>
    <t>vnx</t>
  </si>
  <si>
    <t>venox</t>
  </si>
  <si>
    <t>Venox</t>
  </si>
  <si>
    <t>scn</t>
  </si>
  <si>
    <t>secure-cloud-net</t>
  </si>
  <si>
    <t>Secure Cloud Net</t>
  </si>
  <si>
    <t>loci</t>
  </si>
  <si>
    <t>cpl</t>
  </si>
  <si>
    <t>coinplace</t>
  </si>
  <si>
    <t>CoinPlace</t>
  </si>
  <si>
    <t>snrg</t>
  </si>
  <si>
    <t>viewly</t>
  </si>
  <si>
    <t>bbs</t>
  </si>
  <si>
    <t>add</t>
  </si>
  <si>
    <t>seyblock</t>
  </si>
  <si>
    <t>Ad Node</t>
  </si>
  <si>
    <t>xenc</t>
  </si>
  <si>
    <t>xenchain</t>
  </si>
  <si>
    <t>Xenchain</t>
  </si>
  <si>
    <t>arco</t>
  </si>
  <si>
    <t>xct</t>
  </si>
  <si>
    <t>ner</t>
  </si>
  <si>
    <t>grp</t>
  </si>
  <si>
    <t>grape</t>
  </si>
  <si>
    <t>GRAPE</t>
  </si>
  <si>
    <t>gsr</t>
  </si>
  <si>
    <t>acat</t>
  </si>
  <si>
    <t>sgp</t>
  </si>
  <si>
    <t>nrp</t>
  </si>
  <si>
    <t>ragna</t>
  </si>
  <si>
    <t>ccc</t>
  </si>
  <si>
    <t>emd</t>
  </si>
  <si>
    <t>emerald-crypto</t>
  </si>
  <si>
    <t>crbt</t>
  </si>
  <si>
    <t>eagle</t>
  </si>
  <si>
    <t>magn</t>
  </si>
  <si>
    <t>kndc</t>
  </si>
  <si>
    <t>ecob</t>
  </si>
  <si>
    <t>ct</t>
  </si>
  <si>
    <t>coinmex-token</t>
  </si>
  <si>
    <t>CoinMex Token</t>
  </si>
  <si>
    <t>kai</t>
  </si>
  <si>
    <t>kaicoin</t>
  </si>
  <si>
    <t>Kaicoin</t>
  </si>
  <si>
    <t>safe-haven</t>
  </si>
  <si>
    <t>Safe Haven</t>
  </si>
  <si>
    <t>fto</t>
  </si>
  <si>
    <t>skb</t>
  </si>
  <si>
    <t>BitUSD</t>
  </si>
  <si>
    <t>grx</t>
  </si>
  <si>
    <t>icst</t>
  </si>
  <si>
    <t>individual-content-and-skill-token</t>
  </si>
  <si>
    <t>Individual Content and Skill Token</t>
  </si>
  <si>
    <t>x12</t>
  </si>
  <si>
    <t>ylc</t>
  </si>
  <si>
    <t>yolo-cash</t>
  </si>
  <si>
    <t>YOLOCash</t>
  </si>
  <si>
    <t>sono</t>
  </si>
  <si>
    <t>leaf</t>
  </si>
  <si>
    <t>leafcoin</t>
  </si>
  <si>
    <t>Leafcoin</t>
  </si>
  <si>
    <t>fund</t>
  </si>
  <si>
    <t>fundchains</t>
  </si>
  <si>
    <t>FUNDChains</t>
  </si>
  <si>
    <t>axs</t>
  </si>
  <si>
    <t>axs-gold</t>
  </si>
  <si>
    <t>AXS.GOLD</t>
  </si>
  <si>
    <t>drm</t>
  </si>
  <si>
    <t>cit</t>
  </si>
  <si>
    <t>carinet-token</t>
  </si>
  <si>
    <t>pkt</t>
  </si>
  <si>
    <t>PlayKey</t>
  </si>
  <si>
    <t>pass</t>
  </si>
  <si>
    <t>wisepass</t>
  </si>
  <si>
    <t>WisePass</t>
  </si>
  <si>
    <t>krone</t>
  </si>
  <si>
    <t>cnct</t>
  </si>
  <si>
    <t>connect</t>
  </si>
  <si>
    <t>Connect</t>
  </si>
  <si>
    <t>fdr</t>
  </si>
  <si>
    <t>french-digital-reserve</t>
  </si>
  <si>
    <t>French Digital Reserve</t>
  </si>
  <si>
    <t>dgs</t>
  </si>
  <si>
    <t>sno</t>
  </si>
  <si>
    <t>boxy</t>
  </si>
  <si>
    <t>boxy-coin</t>
  </si>
  <si>
    <t>BOXY Coin</t>
  </si>
  <si>
    <t>ship</t>
  </si>
  <si>
    <t>j</t>
  </si>
  <si>
    <t>dor</t>
  </si>
  <si>
    <t>elli</t>
  </si>
  <si>
    <t>elliotcoin</t>
  </si>
  <si>
    <t>Elliotcoin</t>
  </si>
  <si>
    <t>ac</t>
  </si>
  <si>
    <t>Asiacoin</t>
  </si>
  <si>
    <t>cymt</t>
  </si>
  <si>
    <t>xao</t>
  </si>
  <si>
    <t>alloy-project</t>
  </si>
  <si>
    <t>Alloy Project</t>
  </si>
  <si>
    <t>lkr</t>
  </si>
  <si>
    <t>lkr-coin</t>
  </si>
  <si>
    <t>LKR Coin</t>
  </si>
  <si>
    <t>dac</t>
  </si>
  <si>
    <t>brc</t>
  </si>
  <si>
    <t>bryllite</t>
  </si>
  <si>
    <t>Bryllite</t>
  </si>
  <si>
    <t>race</t>
  </si>
  <si>
    <t>racecoin</t>
  </si>
  <si>
    <t>Race</t>
  </si>
  <si>
    <t>give</t>
  </si>
  <si>
    <t>GIVES</t>
  </si>
  <si>
    <t>jin</t>
  </si>
  <si>
    <t>posq</t>
  </si>
  <si>
    <t>poseidon-quark</t>
  </si>
  <si>
    <t>Poseidon Quark</t>
  </si>
  <si>
    <t>tds</t>
  </si>
  <si>
    <t>caz</t>
  </si>
  <si>
    <t>pcoin</t>
  </si>
  <si>
    <t>mox</t>
  </si>
  <si>
    <t>MoX</t>
  </si>
  <si>
    <t>sat</t>
  </si>
  <si>
    <t>sphere-social</t>
  </si>
  <si>
    <t>Social Activity Token</t>
  </si>
  <si>
    <t>i0c</t>
  </si>
  <si>
    <t>mkt</t>
  </si>
  <si>
    <t>marketcash</t>
  </si>
  <si>
    <t>MarketCash</t>
  </si>
  <si>
    <t>pdi</t>
  </si>
  <si>
    <t>pindex</t>
  </si>
  <si>
    <t>Pindex</t>
  </si>
  <si>
    <t>sure</t>
  </si>
  <si>
    <t>surety-token</t>
  </si>
  <si>
    <t>SURETY Token</t>
  </si>
  <si>
    <t>bnn</t>
  </si>
  <si>
    <t>broker-neko-network</t>
  </si>
  <si>
    <t>Broker Neko Network</t>
  </si>
  <si>
    <t>eco</t>
  </si>
  <si>
    <t>ft</t>
  </si>
  <si>
    <t>xzx</t>
  </si>
  <si>
    <t>zixx</t>
  </si>
  <si>
    <t>Zixx</t>
  </si>
  <si>
    <t>Dacsee</t>
  </si>
  <si>
    <t>emrals</t>
  </si>
  <si>
    <t>Emrals</t>
  </si>
  <si>
    <t>sloth</t>
  </si>
  <si>
    <t>SlothCoin</t>
  </si>
  <si>
    <t>info</t>
  </si>
  <si>
    <t>infocoin</t>
  </si>
  <si>
    <t>INFOCoin</t>
  </si>
  <si>
    <t>pkb</t>
  </si>
  <si>
    <t>acrecoin</t>
  </si>
  <si>
    <t>Acrecoin</t>
  </si>
  <si>
    <t>ing</t>
  </si>
  <si>
    <t>trxc</t>
  </si>
  <si>
    <t>TronClassic</t>
  </si>
  <si>
    <t>ATP</t>
  </si>
  <si>
    <t>atlas-protocol</t>
  </si>
  <si>
    <t>Atlas Protocol</t>
  </si>
  <si>
    <t>bit</t>
  </si>
  <si>
    <t>prsn</t>
  </si>
  <si>
    <t>persona</t>
  </si>
  <si>
    <t>PERSONA</t>
  </si>
  <si>
    <t>tsl</t>
  </si>
  <si>
    <t>Tesla</t>
  </si>
  <si>
    <t>kolin</t>
  </si>
  <si>
    <t>Kolin</t>
  </si>
  <si>
    <t>olmp</t>
  </si>
  <si>
    <t>olympic-coin</t>
  </si>
  <si>
    <t>Olympic Coin</t>
  </si>
  <si>
    <t>xre</t>
  </si>
  <si>
    <t>Revolvercoin</t>
  </si>
  <si>
    <t>xrh</t>
  </si>
  <si>
    <t>mscn</t>
  </si>
  <si>
    <t>bitrewards-token</t>
  </si>
  <si>
    <t>BitRewards Token</t>
  </si>
  <si>
    <t>tfc</t>
  </si>
  <si>
    <t>the-freedom-coin</t>
  </si>
  <si>
    <t>The Freedom Coin</t>
  </si>
  <si>
    <t>lbtc</t>
  </si>
  <si>
    <t>btcui</t>
  </si>
  <si>
    <t>bitcoin-unicorn</t>
  </si>
  <si>
    <t>Bitcoin Unicorn</t>
  </si>
  <si>
    <t>xhy</t>
  </si>
  <si>
    <t>internet-of-coins</t>
  </si>
  <si>
    <t>Hybrid</t>
  </si>
  <si>
    <t>etnxp</t>
  </si>
  <si>
    <t>electronero-pulse</t>
  </si>
  <si>
    <t>Electronero Pulse</t>
  </si>
  <si>
    <t>asafe2</t>
  </si>
  <si>
    <t>aun</t>
  </si>
  <si>
    <t>authoreon</t>
  </si>
  <si>
    <t>Authoreon</t>
  </si>
  <si>
    <t>free</t>
  </si>
  <si>
    <t>FREE coin</t>
  </si>
  <si>
    <t>uet</t>
  </si>
  <si>
    <t>com</t>
  </si>
  <si>
    <t>soyuz</t>
  </si>
  <si>
    <t>Soyuz</t>
  </si>
  <si>
    <t>pomac</t>
  </si>
  <si>
    <t>poma</t>
  </si>
  <si>
    <t>POMA</t>
  </si>
  <si>
    <t>sdrn</t>
  </si>
  <si>
    <t>rc</t>
  </si>
  <si>
    <t>jew</t>
  </si>
  <si>
    <t>faith</t>
  </si>
  <si>
    <t>faithcoin</t>
  </si>
  <si>
    <t>FaithCoin</t>
  </si>
  <si>
    <t>func</t>
  </si>
  <si>
    <t>funcoin</t>
  </si>
  <si>
    <t>FUNCoin</t>
  </si>
  <si>
    <t>nxton</t>
  </si>
  <si>
    <t>nexton</t>
  </si>
  <si>
    <t>NextON</t>
  </si>
  <si>
    <t>tokc</t>
  </si>
  <si>
    <t>epy</t>
  </si>
  <si>
    <t>satc</t>
  </si>
  <si>
    <t>satoshicoin</t>
  </si>
  <si>
    <t>Satoshicoin</t>
  </si>
  <si>
    <t>vxv</t>
  </si>
  <si>
    <t>vectorspace</t>
  </si>
  <si>
    <t>Vectorspace AI</t>
  </si>
  <si>
    <t>rpd</t>
  </si>
  <si>
    <t>ripped</t>
  </si>
  <si>
    <t>Ripped</t>
  </si>
  <si>
    <t>earth</t>
  </si>
  <si>
    <t>zt</t>
  </si>
  <si>
    <t>gla</t>
  </si>
  <si>
    <t>altom</t>
  </si>
  <si>
    <t>ALTOM</t>
  </si>
  <si>
    <t>mc</t>
  </si>
  <si>
    <t>mastercoin</t>
  </si>
  <si>
    <t>MasterCoin</t>
  </si>
  <si>
    <t>ent</t>
  </si>
  <si>
    <t>ips</t>
  </si>
  <si>
    <t>ipsum</t>
  </si>
  <si>
    <t>IPSUM</t>
  </si>
  <si>
    <t>ezw</t>
  </si>
  <si>
    <t>roc</t>
  </si>
  <si>
    <t>rasputin</t>
  </si>
  <si>
    <t>Rasputin Online Coin</t>
  </si>
  <si>
    <t>wt</t>
  </si>
  <si>
    <t>worldwifi</t>
  </si>
  <si>
    <t>World Wi-Fi WeToken</t>
  </si>
  <si>
    <t>hndc</t>
  </si>
  <si>
    <t>eee</t>
  </si>
  <si>
    <t>elementh</t>
  </si>
  <si>
    <t>Elementh</t>
  </si>
  <si>
    <t>fsc</t>
  </si>
  <si>
    <t>friendshipcoin</t>
  </si>
  <si>
    <t>FriendshipCoin</t>
  </si>
  <si>
    <t>mdr</t>
  </si>
  <si>
    <t>midori-chain</t>
  </si>
  <si>
    <t>Midori Chain</t>
  </si>
  <si>
    <t>teu</t>
  </si>
  <si>
    <t>300cubits</t>
  </si>
  <si>
    <t>xsd</t>
  </si>
  <si>
    <t>muse</t>
  </si>
  <si>
    <t>xco</t>
  </si>
  <si>
    <t>xcoin</t>
  </si>
  <si>
    <t>havy-2</t>
  </si>
  <si>
    <t>vme</t>
  </si>
  <si>
    <t>ats</t>
  </si>
  <si>
    <t>nzl</t>
  </si>
  <si>
    <t>zealium</t>
  </si>
  <si>
    <t>Zealium</t>
  </si>
  <si>
    <t>fc2</t>
  </si>
  <si>
    <t>fuelcoin</t>
  </si>
  <si>
    <t>FuelCoin</t>
  </si>
  <si>
    <t>chg</t>
  </si>
  <si>
    <t>charg-coin</t>
  </si>
  <si>
    <t>Charg Coin</t>
  </si>
  <si>
    <t>exus</t>
  </si>
  <si>
    <t>exus-coin</t>
  </si>
  <si>
    <t>EXUS Coin</t>
  </si>
  <si>
    <t>epic</t>
  </si>
  <si>
    <t>Epic</t>
  </si>
  <si>
    <t>sncz</t>
  </si>
  <si>
    <t>sanchezium</t>
  </si>
  <si>
    <t>Sanchezium</t>
  </si>
  <si>
    <t>dmb</t>
  </si>
  <si>
    <t>pib</t>
  </si>
  <si>
    <t>pibble</t>
  </si>
  <si>
    <t>Pibble</t>
  </si>
  <si>
    <t>joint</t>
  </si>
  <si>
    <t>talk</t>
  </si>
  <si>
    <t>genom</t>
  </si>
  <si>
    <t>Genom</t>
  </si>
  <si>
    <t>idol</t>
  </si>
  <si>
    <t>idolcoin</t>
  </si>
  <si>
    <t>IDOLCOIN</t>
  </si>
  <si>
    <t>bkc</t>
  </si>
  <si>
    <t>balkan-coin</t>
  </si>
  <si>
    <t>Balkan coin</t>
  </si>
  <si>
    <t>chess</t>
  </si>
  <si>
    <t>fntb</t>
  </si>
  <si>
    <t>FinTab</t>
  </si>
  <si>
    <t>empr</t>
  </si>
  <si>
    <t>empowr Coin</t>
  </si>
  <si>
    <t>vikky</t>
  </si>
  <si>
    <t>xgg</t>
  </si>
  <si>
    <t>going-gems</t>
  </si>
  <si>
    <t>Going Gems</t>
  </si>
  <si>
    <t>xorn</t>
  </si>
  <si>
    <t>XORN</t>
  </si>
  <si>
    <t>drv</t>
  </si>
  <si>
    <t>dravite</t>
  </si>
  <si>
    <t>Dravite</t>
  </si>
  <si>
    <t>mvc</t>
  </si>
  <si>
    <t>jex</t>
  </si>
  <si>
    <t>jex-token</t>
  </si>
  <si>
    <t>Jex Token</t>
  </si>
  <si>
    <t>phon</t>
  </si>
  <si>
    <t>rel</t>
  </si>
  <si>
    <t>bsm</t>
  </si>
  <si>
    <t>spero</t>
  </si>
  <si>
    <t>sperocoin</t>
  </si>
  <si>
    <t>SperoCoin</t>
  </si>
  <si>
    <t>bm</t>
  </si>
  <si>
    <t>bitcomo</t>
  </si>
  <si>
    <t>Bitcomo</t>
  </si>
  <si>
    <t>hac</t>
  </si>
  <si>
    <t>getx</t>
  </si>
  <si>
    <t>sap</t>
  </si>
  <si>
    <t>methuselah</t>
  </si>
  <si>
    <t>Methuselah</t>
  </si>
  <si>
    <t>grmd</t>
  </si>
  <si>
    <t>eqt</t>
  </si>
  <si>
    <t>roe</t>
  </si>
  <si>
    <t>rover-coin</t>
  </si>
  <si>
    <t>Rover Coin</t>
  </si>
  <si>
    <t>tag</t>
  </si>
  <si>
    <t>Tagcoin</t>
  </si>
  <si>
    <t>eti</t>
  </si>
  <si>
    <t>Redfish</t>
  </si>
  <si>
    <t>redfishcoin</t>
  </si>
  <si>
    <t>Redfishcoin</t>
  </si>
  <si>
    <t>robet-coin</t>
  </si>
  <si>
    <t>RoBet Coin</t>
  </si>
  <si>
    <t>sls</t>
  </si>
  <si>
    <t>ppi</t>
  </si>
  <si>
    <t>piedpipercoin</t>
  </si>
  <si>
    <t>PiedPiperCoin</t>
  </si>
  <si>
    <t>gio</t>
  </si>
  <si>
    <t>mrg</t>
  </si>
  <si>
    <t>mirage</t>
  </si>
  <si>
    <t>MIRAGE</t>
  </si>
  <si>
    <t>rain</t>
  </si>
  <si>
    <t>mfit</t>
  </si>
  <si>
    <t>xsr</t>
  </si>
  <si>
    <t>sucrecoin</t>
  </si>
  <si>
    <t>Sucrecoin</t>
  </si>
  <si>
    <t>fox</t>
  </si>
  <si>
    <t>tn</t>
  </si>
  <si>
    <t>turtlenode</t>
  </si>
  <si>
    <t>TurtleNode</t>
  </si>
  <si>
    <t>mars</t>
  </si>
  <si>
    <t>ekt</t>
  </si>
  <si>
    <t>dachcoin</t>
  </si>
  <si>
    <t>mbi</t>
  </si>
  <si>
    <t>tig</t>
  </si>
  <si>
    <t>stars</t>
  </si>
  <si>
    <t>aget</t>
  </si>
  <si>
    <t>agetron</t>
  </si>
  <si>
    <t>Agetron</t>
  </si>
  <si>
    <t>xdce</t>
  </si>
  <si>
    <t>xdce-crowd-sale</t>
  </si>
  <si>
    <t>edc</t>
  </si>
  <si>
    <t>edcash</t>
  </si>
  <si>
    <t>EDCASH</t>
  </si>
  <si>
    <t>mne</t>
  </si>
  <si>
    <t>hotc</t>
  </si>
  <si>
    <t>hotchain</t>
  </si>
  <si>
    <t>HOTchain</t>
  </si>
  <si>
    <t>swipp</t>
  </si>
  <si>
    <t>Swipp</t>
  </si>
  <si>
    <t>pmd</t>
  </si>
  <si>
    <t>pyramid</t>
  </si>
  <si>
    <t>Pyramid</t>
  </si>
  <si>
    <t>kec</t>
  </si>
  <si>
    <t>keyco</t>
  </si>
  <si>
    <t>Keyco</t>
  </si>
  <si>
    <t>nxc</t>
  </si>
  <si>
    <t>btcl</t>
  </si>
  <si>
    <t>btc-lite</t>
  </si>
  <si>
    <t>BTC Lite</t>
  </si>
  <si>
    <t>Netkoin</t>
  </si>
  <si>
    <t>uis</t>
  </si>
  <si>
    <t>entrp</t>
  </si>
  <si>
    <t>hut34-entropy</t>
  </si>
  <si>
    <t>Hut34 Entropy</t>
  </si>
  <si>
    <t>peps</t>
  </si>
  <si>
    <t>pepegold</t>
  </si>
  <si>
    <t>scc</t>
  </si>
  <si>
    <t>stakecube</t>
  </si>
  <si>
    <t>Stakecube</t>
  </si>
  <si>
    <t>arcade-token</t>
  </si>
  <si>
    <t>Arcade Token</t>
  </si>
  <si>
    <t>actp</t>
  </si>
  <si>
    <t>cif</t>
  </si>
  <si>
    <t>horus</t>
  </si>
  <si>
    <t>btc2</t>
  </si>
  <si>
    <t>bitcoin-2</t>
  </si>
  <si>
    <t>Bitcoin 2</t>
  </si>
  <si>
    <t>btcx</t>
  </si>
  <si>
    <t>bitcoinx-2</t>
  </si>
  <si>
    <t>BitcoinXGames</t>
  </si>
  <si>
    <t>bas</t>
  </si>
  <si>
    <t>vdl</t>
  </si>
  <si>
    <t>vidulum</t>
  </si>
  <si>
    <t>Vidulum</t>
  </si>
  <si>
    <t>sol</t>
  </si>
  <si>
    <t>sola</t>
  </si>
  <si>
    <t>wtt</t>
  </si>
  <si>
    <t>giga-watt-token</t>
  </si>
  <si>
    <t>Giga Watt Token</t>
  </si>
  <si>
    <t>xstc</t>
  </si>
  <si>
    <t>safetradecoin</t>
  </si>
  <si>
    <t>Safetradecoin</t>
  </si>
  <si>
    <t>cp</t>
  </si>
  <si>
    <t>coinpark-token</t>
  </si>
  <si>
    <t>CoinPark Token</t>
  </si>
  <si>
    <t>acr</t>
  </si>
  <si>
    <t>acreage-coin</t>
  </si>
  <si>
    <t>Acreage Coin</t>
  </si>
  <si>
    <t>cou</t>
  </si>
  <si>
    <t>grim</t>
  </si>
  <si>
    <t>braz</t>
  </si>
  <si>
    <t>brazio</t>
  </si>
  <si>
    <t>Brazio</t>
  </si>
  <si>
    <t>safe-coin</t>
  </si>
  <si>
    <t>Safe</t>
  </si>
  <si>
    <t>mon</t>
  </si>
  <si>
    <t>bitcoin-monster</t>
  </si>
  <si>
    <t>Bitcoin Monster</t>
  </si>
  <si>
    <t>super</t>
  </si>
  <si>
    <t>gp</t>
  </si>
  <si>
    <t>mmb</t>
  </si>
  <si>
    <t>mambo-coin</t>
  </si>
  <si>
    <t>Mambo Coin</t>
  </si>
  <si>
    <t>pats</t>
  </si>
  <si>
    <t>patexshares</t>
  </si>
  <si>
    <t>PatexShares</t>
  </si>
  <si>
    <t>fans</t>
  </si>
  <si>
    <t>vsl</t>
  </si>
  <si>
    <t>lexit</t>
  </si>
  <si>
    <t>LEXIT</t>
  </si>
  <si>
    <t>pny</t>
  </si>
  <si>
    <t>peony-coin</t>
  </si>
  <si>
    <t>Peony Coin</t>
  </si>
  <si>
    <t>moto</t>
  </si>
  <si>
    <t>pr</t>
  </si>
  <si>
    <t>lkn</t>
  </si>
  <si>
    <t>linkcoin-token</t>
  </si>
  <si>
    <t>LinkCoin Token</t>
  </si>
  <si>
    <t>spes</t>
  </si>
  <si>
    <t>spescoin</t>
  </si>
  <si>
    <t>SpesCoin</t>
  </si>
  <si>
    <t>uni</t>
  </si>
  <si>
    <t>skch</t>
  </si>
  <si>
    <t>skychain</t>
  </si>
  <si>
    <t>Skychain</t>
  </si>
  <si>
    <t>lst</t>
  </si>
  <si>
    <t>gbcgoldcoin</t>
  </si>
  <si>
    <t>GBCGoldCoin</t>
  </si>
  <si>
    <t>may</t>
  </si>
  <si>
    <t>btsa</t>
  </si>
  <si>
    <t>bitcoinsaving</t>
  </si>
  <si>
    <t>BitcoinSaving</t>
  </si>
  <si>
    <t>cbs</t>
  </si>
  <si>
    <t>cerberus</t>
  </si>
  <si>
    <t>Cerberus</t>
  </si>
  <si>
    <t>sprts</t>
  </si>
  <si>
    <t>cstl</t>
  </si>
  <si>
    <t>omega</t>
  </si>
  <si>
    <t>OMEGA</t>
  </si>
  <si>
    <t>xnn</t>
  </si>
  <si>
    <t>swisscoincash</t>
  </si>
  <si>
    <t>SwisscoinCash</t>
  </si>
  <si>
    <t>mao</t>
  </si>
  <si>
    <t>gdnc</t>
  </si>
  <si>
    <t>guardian-coin</t>
  </si>
  <si>
    <t>Guardian Coin</t>
  </si>
  <si>
    <t>sst</t>
  </si>
  <si>
    <t>superstar</t>
  </si>
  <si>
    <t>SuperStar</t>
  </si>
  <si>
    <t>papel</t>
  </si>
  <si>
    <t>papelcoin</t>
  </si>
  <si>
    <t>PapelCoin</t>
  </si>
  <si>
    <t>sbit</t>
  </si>
  <si>
    <t>stackbit</t>
  </si>
  <si>
    <t>Stackbit</t>
  </si>
  <si>
    <t>copper</t>
  </si>
  <si>
    <t>coppercoin</t>
  </si>
  <si>
    <t>CopperCoin</t>
  </si>
  <si>
    <t>stv</t>
  </si>
  <si>
    <t>itl</t>
  </si>
  <si>
    <t>dacash</t>
  </si>
  <si>
    <t>DACash</t>
  </si>
  <si>
    <t>bitgem</t>
  </si>
  <si>
    <t>Bitgem</t>
  </si>
  <si>
    <t>xnode</t>
  </si>
  <si>
    <t>bitnodes-pro</t>
  </si>
  <si>
    <t>BitNodes Pro</t>
  </si>
  <si>
    <t>sirx</t>
  </si>
  <si>
    <t>sirius</t>
  </si>
  <si>
    <t>Sirius</t>
  </si>
  <si>
    <t>xgcs</t>
  </si>
  <si>
    <t>xgalaxy</t>
  </si>
  <si>
    <t>xGalaxy</t>
  </si>
  <si>
    <t>tmb</t>
  </si>
  <si>
    <t>tembocoin</t>
  </si>
  <si>
    <t>TemboCoin</t>
  </si>
  <si>
    <t>edt</t>
  </si>
  <si>
    <t>Shping</t>
  </si>
  <si>
    <t>hqt</t>
  </si>
  <si>
    <t>idxm</t>
  </si>
  <si>
    <t>nnc</t>
  </si>
  <si>
    <t>nanucoin</t>
  </si>
  <si>
    <t>Nanucoin</t>
  </si>
  <si>
    <t>orb</t>
  </si>
  <si>
    <t>mndx</t>
  </si>
  <si>
    <t>MNDX</t>
  </si>
  <si>
    <t>pat</t>
  </si>
  <si>
    <t>less</t>
  </si>
  <si>
    <t>lordless</t>
  </si>
  <si>
    <t>LORDLESS</t>
  </si>
  <si>
    <t>Octocoin</t>
  </si>
  <si>
    <t>rto</t>
  </si>
  <si>
    <t>arto</t>
  </si>
  <si>
    <t>Arto</t>
  </si>
  <si>
    <t>wix</t>
  </si>
  <si>
    <t>cap</t>
  </si>
  <si>
    <t>capital</t>
  </si>
  <si>
    <t>Capital Coin</t>
  </si>
  <si>
    <t>wavi</t>
  </si>
  <si>
    <t>Wavi</t>
  </si>
  <si>
    <t>sss</t>
  </si>
  <si>
    <t>atc</t>
  </si>
  <si>
    <t>ixe</t>
  </si>
  <si>
    <t>ixtus</t>
  </si>
  <si>
    <t>IXTUS</t>
  </si>
  <si>
    <t>bci</t>
  </si>
  <si>
    <t>blo</t>
  </si>
  <si>
    <t>blok</t>
  </si>
  <si>
    <t>Blok</t>
  </si>
  <si>
    <t>bnc</t>
  </si>
  <si>
    <t>nms</t>
  </si>
  <si>
    <t>bwt</t>
  </si>
  <si>
    <t>crp</t>
  </si>
  <si>
    <t>cryply</t>
  </si>
  <si>
    <t>Cryply</t>
  </si>
  <si>
    <t>gpt</t>
  </si>
  <si>
    <t>tokengo</t>
  </si>
  <si>
    <t>GoPower</t>
  </si>
  <si>
    <t>ella</t>
  </si>
  <si>
    <t>koto</t>
  </si>
  <si>
    <t>Koto</t>
  </si>
  <si>
    <t>pgc</t>
  </si>
  <si>
    <t>pegascoin</t>
  </si>
  <si>
    <t>Pegascoin</t>
  </si>
  <si>
    <t>woke</t>
  </si>
  <si>
    <t>wokecash</t>
  </si>
  <si>
    <t>WOKEcash</t>
  </si>
  <si>
    <t>prtx</t>
  </si>
  <si>
    <t>trat</t>
  </si>
  <si>
    <t>tratok</t>
  </si>
  <si>
    <t>Tratok</t>
  </si>
  <si>
    <t>bitcoin-pro</t>
  </si>
  <si>
    <t>Bitcoin Pro</t>
  </si>
  <si>
    <t>diw</t>
  </si>
  <si>
    <t>diw-token</t>
  </si>
  <si>
    <t>DIW Token</t>
  </si>
  <si>
    <t>cel</t>
  </si>
  <si>
    <t>celsius-degree-token</t>
  </si>
  <si>
    <t>Celsius Network</t>
  </si>
  <si>
    <t>bxt</t>
  </si>
  <si>
    <t>bittokens</t>
  </si>
  <si>
    <t>BitTokens</t>
  </si>
  <si>
    <t>mdc</t>
  </si>
  <si>
    <t>madcoin</t>
  </si>
  <si>
    <t>Madcoin</t>
  </si>
  <si>
    <t>vpp</t>
  </si>
  <si>
    <t>valpromise</t>
  </si>
  <si>
    <t>Value Promise Protocol</t>
  </si>
  <si>
    <t>byc</t>
  </si>
  <si>
    <t>nyx</t>
  </si>
  <si>
    <t>nyxcoin</t>
  </si>
  <si>
    <t>NYXCoin</t>
  </si>
  <si>
    <t>skill</t>
  </si>
  <si>
    <t>skillcoin</t>
  </si>
  <si>
    <t>Skillcoin</t>
  </si>
  <si>
    <t>airin</t>
  </si>
  <si>
    <t>Airin</t>
  </si>
  <si>
    <t>oct</t>
  </si>
  <si>
    <t>cccx</t>
  </si>
  <si>
    <t>clipper-coin-capital</t>
  </si>
  <si>
    <t>Clipper Coin Capital</t>
  </si>
  <si>
    <t>bq</t>
  </si>
  <si>
    <t>kbc</t>
  </si>
  <si>
    <t>buck</t>
  </si>
  <si>
    <t>BUCK</t>
  </si>
  <si>
    <t>xat</t>
  </si>
  <si>
    <t>catalyst</t>
  </si>
  <si>
    <t>Catalyst</t>
  </si>
  <si>
    <t>ery</t>
  </si>
  <si>
    <t>crop</t>
  </si>
  <si>
    <t>subx</t>
  </si>
  <si>
    <t>goss</t>
  </si>
  <si>
    <t>ltcu</t>
  </si>
  <si>
    <t>lkk</t>
  </si>
  <si>
    <t>edl</t>
  </si>
  <si>
    <t>electronic-dollar</t>
  </si>
  <si>
    <t>Electronic Dollar</t>
  </si>
  <si>
    <t>ultra</t>
  </si>
  <si>
    <t>ultranatum</t>
  </si>
  <si>
    <t>Ultranatum</t>
  </si>
  <si>
    <t>tlm</t>
  </si>
  <si>
    <t>talium</t>
  </si>
  <si>
    <t>Talium</t>
  </si>
  <si>
    <t>pstar</t>
  </si>
  <si>
    <t>pink-star-coin-v2</t>
  </si>
  <si>
    <t>PinkstarcoinV2</t>
  </si>
  <si>
    <t>plbt</t>
  </si>
  <si>
    <t>sc2</t>
  </si>
  <si>
    <t>secure-cloud-coin</t>
  </si>
  <si>
    <t>rgs</t>
  </si>
  <si>
    <t>gpn</t>
  </si>
  <si>
    <t>gpn-coin</t>
  </si>
  <si>
    <t>GPN COIN</t>
  </si>
  <si>
    <t>bsc</t>
  </si>
  <si>
    <t>baic</t>
  </si>
  <si>
    <t>BAIC</t>
  </si>
  <si>
    <t>eld</t>
  </si>
  <si>
    <t>electrum-dark</t>
  </si>
  <si>
    <t>electrum dark</t>
  </si>
  <si>
    <t>delta</t>
  </si>
  <si>
    <t>deltachain</t>
  </si>
  <si>
    <t>clm</t>
  </si>
  <si>
    <t>caelum</t>
  </si>
  <si>
    <t>Caelum</t>
  </si>
  <si>
    <t>otr</t>
  </si>
  <si>
    <t>otrchain</t>
  </si>
  <si>
    <t>OTRchain</t>
  </si>
  <si>
    <t>webn</t>
  </si>
  <si>
    <t>web-innovation-ph</t>
  </si>
  <si>
    <t>drp</t>
  </si>
  <si>
    <t>dcorp</t>
  </si>
  <si>
    <t>DCORP</t>
  </si>
  <si>
    <t>gmr</t>
  </si>
  <si>
    <t>gimmer</t>
  </si>
  <si>
    <t>Gimmer</t>
  </si>
  <si>
    <t>rsp</t>
  </si>
  <si>
    <t>respawncoin</t>
  </si>
  <si>
    <t>RespawnCoin</t>
  </si>
  <si>
    <t>dgm</t>
  </si>
  <si>
    <t>digimoney</t>
  </si>
  <si>
    <t>DigiMoney</t>
  </si>
  <si>
    <t>sierra</t>
  </si>
  <si>
    <t>sierracoin</t>
  </si>
  <si>
    <t>Sierracoin</t>
  </si>
  <si>
    <t>esbc</t>
  </si>
  <si>
    <t>e-sport-betting-coin</t>
  </si>
  <si>
    <t>sup</t>
  </si>
  <si>
    <t>elp</t>
  </si>
  <si>
    <t>ellerium-project</t>
  </si>
  <si>
    <t>Ellerium Project</t>
  </si>
  <si>
    <t>rave</t>
  </si>
  <si>
    <t>ravelous</t>
  </si>
  <si>
    <t>Ravelous</t>
  </si>
  <si>
    <t>xqr</t>
  </si>
  <si>
    <t>qredit</t>
  </si>
  <si>
    <t>Qredit</t>
  </si>
  <si>
    <t>pasl</t>
  </si>
  <si>
    <t>combi</t>
  </si>
  <si>
    <t>combit</t>
  </si>
  <si>
    <t>ComBit</t>
  </si>
  <si>
    <t>pkc</t>
  </si>
  <si>
    <t>dnn</t>
  </si>
  <si>
    <t>decentralized-news-network</t>
  </si>
  <si>
    <t>Decentralized News Network</t>
  </si>
  <si>
    <t>ril</t>
  </si>
  <si>
    <t>rilcoin</t>
  </si>
  <si>
    <t>Rilcoin</t>
  </si>
  <si>
    <t>berry</t>
  </si>
  <si>
    <t>worx</t>
  </si>
  <si>
    <t>Worx</t>
  </si>
  <si>
    <t>pbl</t>
  </si>
  <si>
    <t>mst</t>
  </si>
  <si>
    <t>cc</t>
  </si>
  <si>
    <t>collective-coin</t>
  </si>
  <si>
    <t>Collective Coin</t>
  </si>
  <si>
    <t>priv</t>
  </si>
  <si>
    <t>lir</t>
  </si>
  <si>
    <t>letitride</t>
  </si>
  <si>
    <t>LetItRide</t>
  </si>
  <si>
    <t>dudgx</t>
  </si>
  <si>
    <t>DUDGX</t>
  </si>
  <si>
    <t>qcn</t>
  </si>
  <si>
    <t>quazarcoin</t>
  </si>
  <si>
    <t>QuazarCoin</t>
  </si>
  <si>
    <t>riya</t>
  </si>
  <si>
    <t>nah</t>
  </si>
  <si>
    <t>strayacoin</t>
  </si>
  <si>
    <t>Strayacoin</t>
  </si>
  <si>
    <t>tlx</t>
  </si>
  <si>
    <t>telex-ai</t>
  </si>
  <si>
    <t>Telex</t>
  </si>
  <si>
    <t>ebch</t>
  </si>
  <si>
    <t>eBitcoin Cash</t>
  </si>
  <si>
    <t>aunit</t>
  </si>
  <si>
    <t>Aunit</t>
  </si>
  <si>
    <t>xczm</t>
  </si>
  <si>
    <t>xavander-coin</t>
  </si>
  <si>
    <t>Xavander Coin</t>
  </si>
  <si>
    <t>geem</t>
  </si>
  <si>
    <t>Geem</t>
  </si>
  <si>
    <t>sdgo</t>
  </si>
  <si>
    <t>sandego</t>
  </si>
  <si>
    <t>SanDeGo</t>
  </si>
  <si>
    <t>omen</t>
  </si>
  <si>
    <t>gjc</t>
  </si>
  <si>
    <t>global-jobcoin</t>
  </si>
  <si>
    <t>Global Jobcoin</t>
  </si>
  <si>
    <t>ocp</t>
  </si>
  <si>
    <t>oc-protocol</t>
  </si>
  <si>
    <t>OC Protocol</t>
  </si>
  <si>
    <t>glc</t>
  </si>
  <si>
    <t>globalcoin</t>
  </si>
  <si>
    <t>GlobalCoin</t>
  </si>
  <si>
    <t>ctic3</t>
  </si>
  <si>
    <t>mri</t>
  </si>
  <si>
    <t>saros</t>
  </si>
  <si>
    <t>SAROS</t>
  </si>
  <si>
    <t>xhi</t>
  </si>
  <si>
    <t>spex</t>
  </si>
  <si>
    <t>sproutsextreme</t>
  </si>
  <si>
    <t>SproutsExtreme</t>
  </si>
  <si>
    <t>dc</t>
  </si>
  <si>
    <t>ducat-coin</t>
  </si>
  <si>
    <t>Ducat Coin</t>
  </si>
  <si>
    <t>off</t>
  </si>
  <si>
    <t>cthulhu-offerings</t>
  </si>
  <si>
    <t>Cthulhu Offerings</t>
  </si>
  <si>
    <t>varius</t>
  </si>
  <si>
    <t>Varius</t>
  </si>
  <si>
    <t>hum</t>
  </si>
  <si>
    <t>ext</t>
  </si>
  <si>
    <t>exsolution</t>
  </si>
  <si>
    <t>Exsolution</t>
  </si>
  <si>
    <t>rox</t>
  </si>
  <si>
    <t>mage</t>
  </si>
  <si>
    <t>ltcb</t>
  </si>
  <si>
    <t>litecoin-black</t>
  </si>
  <si>
    <t>Litecoin Black</t>
  </si>
  <si>
    <t>btch</t>
  </si>
  <si>
    <t>bitcoin-hush</t>
  </si>
  <si>
    <t>Bitcoin Hush</t>
  </si>
  <si>
    <t>fab</t>
  </si>
  <si>
    <t>fabcoin</t>
  </si>
  <si>
    <t>Fabcoin</t>
  </si>
  <si>
    <t>wsp</t>
  </si>
  <si>
    <t>alp</t>
  </si>
  <si>
    <t>alpha</t>
  </si>
  <si>
    <t>Alpha</t>
  </si>
  <si>
    <t>cno</t>
  </si>
  <si>
    <t>coino</t>
  </si>
  <si>
    <t>Coino</t>
  </si>
  <si>
    <t>mrt</t>
  </si>
  <si>
    <t>evi</t>
  </si>
  <si>
    <t>wch</t>
  </si>
  <si>
    <t>widecash</t>
  </si>
  <si>
    <t>Widecash</t>
  </si>
  <si>
    <t>xg</t>
  </si>
  <si>
    <t>dtr</t>
  </si>
  <si>
    <t>ldc</t>
  </si>
  <si>
    <t>LeadCoin</t>
  </si>
  <si>
    <t>btcone</t>
  </si>
  <si>
    <t>etg</t>
  </si>
  <si>
    <t>pipl</t>
  </si>
  <si>
    <t>cfty</t>
  </si>
  <si>
    <t>crafty</t>
  </si>
  <si>
    <t>Crafty</t>
  </si>
  <si>
    <t>ade</t>
  </si>
  <si>
    <t>adeptio</t>
  </si>
  <si>
    <t>Adeptio</t>
  </si>
  <si>
    <t>gb</t>
  </si>
  <si>
    <t>ter</t>
  </si>
  <si>
    <t>thorecash</t>
  </si>
  <si>
    <t>Thorecash</t>
  </si>
  <si>
    <t>psm</t>
  </si>
  <si>
    <t>herb</t>
  </si>
  <si>
    <t>herbalist-token</t>
  </si>
  <si>
    <t>Herbalist Token</t>
  </si>
  <si>
    <t>ping</t>
  </si>
  <si>
    <t>eosc</t>
  </si>
  <si>
    <t>eosforce</t>
  </si>
  <si>
    <t>EosForce</t>
  </si>
  <si>
    <t>kayi</t>
  </si>
  <si>
    <t>kayicoin</t>
  </si>
  <si>
    <t>Kayicoin</t>
  </si>
  <si>
    <t>xscoin</t>
  </si>
  <si>
    <t>XsCoin</t>
  </si>
  <si>
    <t>heal</t>
  </si>
  <si>
    <t>etheal</t>
  </si>
  <si>
    <t>Etheal</t>
  </si>
  <si>
    <t>cesc</t>
  </si>
  <si>
    <t>cryptoescudo</t>
  </si>
  <si>
    <t>CryptoEscudo</t>
  </si>
  <si>
    <t>ARbit Coin</t>
  </si>
  <si>
    <t>xov</t>
  </si>
  <si>
    <t>oio</t>
  </si>
  <si>
    <t>online</t>
  </si>
  <si>
    <t>Online</t>
  </si>
  <si>
    <t>tpi</t>
  </si>
  <si>
    <t>the-international-payment</t>
  </si>
  <si>
    <t>The International Payment</t>
  </si>
  <si>
    <t>cst</t>
  </si>
  <si>
    <t>timec</t>
  </si>
  <si>
    <t>time-coin</t>
  </si>
  <si>
    <t>TIMEcoin</t>
  </si>
  <si>
    <t>n2o</t>
  </si>
  <si>
    <t>nitrous</t>
  </si>
  <si>
    <t>Nitrous</t>
  </si>
  <si>
    <t>agdn</t>
  </si>
  <si>
    <t>armageddon</t>
  </si>
  <si>
    <t>Armageddon</t>
  </si>
  <si>
    <t>thm</t>
  </si>
  <si>
    <t>themis-chain</t>
  </si>
  <si>
    <t>Themis Chain</t>
  </si>
  <si>
    <t>ox</t>
  </si>
  <si>
    <t>oxfina</t>
  </si>
  <si>
    <t>OX Fina</t>
  </si>
  <si>
    <t>vyi</t>
  </si>
  <si>
    <t>vyigrat</t>
  </si>
  <si>
    <t>VYIGRAT</t>
  </si>
  <si>
    <t>day</t>
  </si>
  <si>
    <t>eps</t>
  </si>
  <si>
    <t>eclipse</t>
  </si>
  <si>
    <t>ECLIPSE</t>
  </si>
  <si>
    <t>lucky</t>
  </si>
  <si>
    <t>luckybit</t>
  </si>
  <si>
    <t>LuckyBit</t>
  </si>
  <si>
    <t>cr</t>
  </si>
  <si>
    <t>eos-chrome</t>
  </si>
  <si>
    <t>EOS Chrome</t>
  </si>
  <si>
    <t>agu</t>
  </si>
  <si>
    <t>agouti</t>
  </si>
  <si>
    <t>Agouti</t>
  </si>
  <si>
    <t>btrn</t>
  </si>
  <si>
    <t>str</t>
  </si>
  <si>
    <t>idhub</t>
  </si>
  <si>
    <t>IDHUB</t>
  </si>
  <si>
    <t>tra</t>
  </si>
  <si>
    <t>TRA</t>
  </si>
  <si>
    <t>ctrt</t>
  </si>
  <si>
    <t>xgk</t>
  </si>
  <si>
    <t>goldkash</t>
  </si>
  <si>
    <t>GoldKash</t>
  </si>
  <si>
    <t>ait</t>
  </si>
  <si>
    <t>swap</t>
  </si>
  <si>
    <t>swapcash</t>
  </si>
  <si>
    <t>SwapCash</t>
  </si>
  <si>
    <t>b@</t>
  </si>
  <si>
    <t>ppl</t>
  </si>
  <si>
    <t>qripplex</t>
  </si>
  <si>
    <t>Qripplex</t>
  </si>
  <si>
    <t>adn</t>
  </si>
  <si>
    <t>kuma</t>
  </si>
  <si>
    <t>kumacoin</t>
  </si>
  <si>
    <t>KumaCoin</t>
  </si>
  <si>
    <t>agricultural-ecological-chain</t>
  </si>
  <si>
    <t>Agricultural ecological chain</t>
  </si>
  <si>
    <t>ect</t>
  </si>
  <si>
    <t>ndc</t>
  </si>
  <si>
    <t>c3x</t>
  </si>
  <si>
    <t>conn3x</t>
  </si>
  <si>
    <t>Conn3x</t>
  </si>
  <si>
    <t>300token</t>
  </si>
  <si>
    <t>sms</t>
  </si>
  <si>
    <t>wealth</t>
  </si>
  <si>
    <t>wealthsilo</t>
  </si>
  <si>
    <t>WealthSilo</t>
  </si>
  <si>
    <t>coup</t>
  </si>
  <si>
    <t>coupit</t>
  </si>
  <si>
    <t>Coupit</t>
  </si>
  <si>
    <t>sun</t>
  </si>
  <si>
    <t>eny</t>
  </si>
  <si>
    <t>emergency-coin</t>
  </si>
  <si>
    <t>Emergency Coin</t>
  </si>
  <si>
    <t>smartbillions</t>
  </si>
  <si>
    <t>SmartBillions</t>
  </si>
  <si>
    <t>userv</t>
  </si>
  <si>
    <t>uservcoin</t>
  </si>
  <si>
    <t>UservCoin</t>
  </si>
  <si>
    <t>eosish</t>
  </si>
  <si>
    <t>EOSISH</t>
  </si>
  <si>
    <t>bth</t>
  </si>
  <si>
    <t>bitcoin-hot</t>
  </si>
  <si>
    <t>Bitcoin Hot</t>
  </si>
  <si>
    <t>cedex</t>
  </si>
  <si>
    <t>mrq</t>
  </si>
  <si>
    <t>tdc</t>
  </si>
  <si>
    <t>octc</t>
  </si>
  <si>
    <t>octcoin</t>
  </si>
  <si>
    <t>OCTCOIN</t>
  </si>
  <si>
    <t>dalc</t>
  </si>
  <si>
    <t>sexc</t>
  </si>
  <si>
    <t>sp</t>
  </si>
  <si>
    <t>supro</t>
  </si>
  <si>
    <t>Supro</t>
  </si>
  <si>
    <t>urx</t>
  </si>
  <si>
    <t>uraniumx</t>
  </si>
  <si>
    <t>UraniumX</t>
  </si>
  <si>
    <t>mgc</t>
  </si>
  <si>
    <t>mergecoin</t>
  </si>
  <si>
    <t>MergeCoin</t>
  </si>
  <si>
    <t>shp</t>
  </si>
  <si>
    <t>sharpe-capital</t>
  </si>
  <si>
    <t>eph</t>
  </si>
  <si>
    <t>euphoria</t>
  </si>
  <si>
    <t>Euphoria</t>
  </si>
  <si>
    <t>hli</t>
  </si>
  <si>
    <t>hoolicoin</t>
  </si>
  <si>
    <t>Hoolicoin</t>
  </si>
  <si>
    <t>klc</t>
  </si>
  <si>
    <t>kalkicoin</t>
  </si>
  <si>
    <t>Kalkicoin</t>
  </si>
  <si>
    <t>echt</t>
  </si>
  <si>
    <t>e-chat</t>
  </si>
  <si>
    <t>e-Chat</t>
  </si>
  <si>
    <t>bubo</t>
  </si>
  <si>
    <t>miac</t>
  </si>
  <si>
    <t>MIAC</t>
  </si>
  <si>
    <t>deliz</t>
  </si>
  <si>
    <t>jbx</t>
  </si>
  <si>
    <t>jboxcoin</t>
  </si>
  <si>
    <t>JBOX</t>
  </si>
  <si>
    <t>ndb</t>
  </si>
  <si>
    <t>nodebase</t>
  </si>
  <si>
    <t>NodeBase</t>
  </si>
  <si>
    <t>ihf</t>
  </si>
  <si>
    <t>invictus-hyprion-fund</t>
  </si>
  <si>
    <t>mun</t>
  </si>
  <si>
    <t>muncoin</t>
  </si>
  <si>
    <t>MUNcoin</t>
  </si>
  <si>
    <t>ccos</t>
  </si>
  <si>
    <t>crowdcoinage</t>
  </si>
  <si>
    <t>CrowdCoinage</t>
  </si>
  <si>
    <t>cryt</t>
  </si>
  <si>
    <t>crytrex-token</t>
  </si>
  <si>
    <t>CryTrEx Token</t>
  </si>
  <si>
    <t>bumba</t>
  </si>
  <si>
    <t>crz</t>
  </si>
  <si>
    <t>corez</t>
  </si>
  <si>
    <t>COREZ</t>
  </si>
  <si>
    <t>tiox</t>
  </si>
  <si>
    <t>Trade Token X</t>
  </si>
  <si>
    <t>nsd</t>
  </si>
  <si>
    <t>cqst</t>
  </si>
  <si>
    <t>conquestcoin</t>
  </si>
  <si>
    <t>ConquestCoin</t>
  </si>
  <si>
    <t>xra</t>
  </si>
  <si>
    <t>jlg</t>
  </si>
  <si>
    <t>jolt-gas</t>
  </si>
  <si>
    <t>Jolt Gas</t>
  </si>
  <si>
    <t>seedcoin</t>
  </si>
  <si>
    <t>Seedcoin</t>
  </si>
  <si>
    <t>acg</t>
  </si>
  <si>
    <t>art-chain-global</t>
  </si>
  <si>
    <t>Art Chain Global</t>
  </si>
  <si>
    <t>sgr</t>
  </si>
  <si>
    <t>mirc</t>
  </si>
  <si>
    <t>miracle-token</t>
  </si>
  <si>
    <t>Miracle Token</t>
  </si>
  <si>
    <t>locus</t>
  </si>
  <si>
    <t>locus-chain</t>
  </si>
  <si>
    <t>Locus Chain</t>
  </si>
  <si>
    <t>Blazecoin</t>
  </si>
  <si>
    <t>eplus</t>
  </si>
  <si>
    <t>epluscoin</t>
  </si>
  <si>
    <t>Epluscoin</t>
  </si>
  <si>
    <t>she</t>
  </si>
  <si>
    <t>tile</t>
  </si>
  <si>
    <t>loomia</t>
  </si>
  <si>
    <t>Loomia</t>
  </si>
  <si>
    <t>bpc</t>
  </si>
  <si>
    <t>lbs</t>
  </si>
  <si>
    <t>liteblocks</t>
  </si>
  <si>
    <t>Liteblocks</t>
  </si>
  <si>
    <t>wed</t>
  </si>
  <si>
    <t>wednesday-coin</t>
  </si>
  <si>
    <t>Wednesday Coin</t>
  </si>
  <si>
    <t>aevo</t>
  </si>
  <si>
    <t>Aevo</t>
  </si>
  <si>
    <t>pf</t>
  </si>
  <si>
    <t>proof</t>
  </si>
  <si>
    <t>PROOF</t>
  </si>
  <si>
    <t>celc</t>
  </si>
  <si>
    <t>celcoin</t>
  </si>
  <si>
    <t>CelCoin</t>
  </si>
  <si>
    <t>ebkc</t>
  </si>
  <si>
    <t>ekkoblock</t>
  </si>
  <si>
    <t>Ekkoblock</t>
  </si>
  <si>
    <t>par</t>
  </si>
  <si>
    <t>bsr</t>
  </si>
  <si>
    <t>blx</t>
  </si>
  <si>
    <t>blockchain-index</t>
  </si>
  <si>
    <t>Blockchain Index</t>
  </si>
  <si>
    <t>jmc</t>
  </si>
  <si>
    <t>junsonmingchancoin</t>
  </si>
  <si>
    <t>Junsonmingchancoin</t>
  </si>
  <si>
    <t>cog</t>
  </si>
  <si>
    <t>cognitio</t>
  </si>
  <si>
    <t>Cognitio</t>
  </si>
  <si>
    <t>mvl</t>
  </si>
  <si>
    <t>mzi</t>
  </si>
  <si>
    <t>moozicore</t>
  </si>
  <si>
    <t>Moozicore</t>
  </si>
  <si>
    <t>smrtc</t>
  </si>
  <si>
    <t>smartcloud</t>
  </si>
  <si>
    <t>SmartCloud</t>
  </si>
  <si>
    <t>xrn</t>
  </si>
  <si>
    <t>saronite</t>
  </si>
  <si>
    <t>Saronite</t>
  </si>
  <si>
    <t>xgr</t>
  </si>
  <si>
    <t>goldreserve</t>
  </si>
  <si>
    <t>GoldReserve</t>
  </si>
  <si>
    <t>cnet</t>
  </si>
  <si>
    <t>currency-network</t>
  </si>
  <si>
    <t>Currency Network</t>
  </si>
  <si>
    <t>opti</t>
  </si>
  <si>
    <t>Optitoken</t>
  </si>
  <si>
    <t>bstn</t>
  </si>
  <si>
    <t>bln</t>
  </si>
  <si>
    <t>xry</t>
  </si>
  <si>
    <t>hlx</t>
  </si>
  <si>
    <t>hilux</t>
  </si>
  <si>
    <t>Hilux</t>
  </si>
  <si>
    <t>kst</t>
  </si>
  <si>
    <t>Starcoin</t>
  </si>
  <si>
    <t>coi</t>
  </si>
  <si>
    <t>coinnec</t>
  </si>
  <si>
    <t>Coinnec</t>
  </si>
  <si>
    <t>sake</t>
  </si>
  <si>
    <t>chl</t>
  </si>
  <si>
    <t>challengedac</t>
  </si>
  <si>
    <t>ChallengeDAC</t>
  </si>
  <si>
    <t>btp</t>
  </si>
  <si>
    <t>bitcoin-pay</t>
  </si>
  <si>
    <t>Bitcoin Pay</t>
  </si>
  <si>
    <t>bottlecaps</t>
  </si>
  <si>
    <t>Bottlecaps</t>
  </si>
  <si>
    <t>mnb</t>
  </si>
  <si>
    <t>moneybag</t>
  </si>
  <si>
    <t>MoneyBag</t>
  </si>
  <si>
    <t>bitcoin-supreme</t>
  </si>
  <si>
    <t>Bitcoin Supreme</t>
  </si>
  <si>
    <t>mojo</t>
  </si>
  <si>
    <t>Mojocoin</t>
  </si>
  <si>
    <t>elet</t>
  </si>
  <si>
    <t>elementium-token</t>
  </si>
  <si>
    <t>Elementium token</t>
  </si>
  <si>
    <t>lys</t>
  </si>
  <si>
    <t>light-years</t>
  </si>
  <si>
    <t>Lightyears</t>
  </si>
  <si>
    <t>smly</t>
  </si>
  <si>
    <t>Smileycoin</t>
  </si>
  <si>
    <t>frv</t>
  </si>
  <si>
    <t>fitrova</t>
  </si>
  <si>
    <t>Fitrova</t>
  </si>
  <si>
    <t>clin</t>
  </si>
  <si>
    <t>clinicoin</t>
  </si>
  <si>
    <t>Clinicoin</t>
  </si>
  <si>
    <t>nmr</t>
  </si>
  <si>
    <t>das</t>
  </si>
  <si>
    <t>DAS</t>
  </si>
  <si>
    <t>log</t>
  </si>
  <si>
    <t>brn</t>
  </si>
  <si>
    <t>burn-coin</t>
  </si>
  <si>
    <t>Burn Coin</t>
  </si>
  <si>
    <t>calvarycoin</t>
  </si>
  <si>
    <t>Calvarycoin</t>
  </si>
  <si>
    <t>song</t>
  </si>
  <si>
    <t>lemo</t>
  </si>
  <si>
    <t>tun</t>
  </si>
  <si>
    <t>tune</t>
  </si>
  <si>
    <t>TUNE</t>
  </si>
  <si>
    <t>vtar</t>
  </si>
  <si>
    <t>vantaur</t>
  </si>
  <si>
    <t>Vantaur</t>
  </si>
  <si>
    <t>ttv</t>
  </si>
  <si>
    <t>cqrp</t>
  </si>
  <si>
    <t>cryptoqrpay</t>
  </si>
  <si>
    <t>CryptoQRPay</t>
  </si>
  <si>
    <t>strc</t>
  </si>
  <si>
    <t>acdc</t>
  </si>
  <si>
    <t>cux</t>
  </si>
  <si>
    <t>crux-coin</t>
  </si>
  <si>
    <t>Crux Coin</t>
  </si>
  <si>
    <t>vox</t>
  </si>
  <si>
    <t>volix</t>
  </si>
  <si>
    <t>xc</t>
  </si>
  <si>
    <t>xcurrency</t>
  </si>
  <si>
    <t>XCurrency</t>
  </si>
  <si>
    <t>mymn</t>
  </si>
  <si>
    <t>MyMN</t>
  </si>
  <si>
    <t>xsf</t>
  </si>
  <si>
    <t>flakechain</t>
  </si>
  <si>
    <t>Flakechain</t>
  </si>
  <si>
    <t>gus</t>
  </si>
  <si>
    <t>guesschain</t>
  </si>
  <si>
    <t>GuessChain</t>
  </si>
  <si>
    <t>Seer</t>
  </si>
  <si>
    <t>urals</t>
  </si>
  <si>
    <t>Uralscoin</t>
  </si>
  <si>
    <t>ifx</t>
  </si>
  <si>
    <t>infinex</t>
  </si>
  <si>
    <t>Infinex</t>
  </si>
  <si>
    <t>lnp</t>
  </si>
  <si>
    <t>linux-pay</t>
  </si>
  <si>
    <t>LINUX PAY</t>
  </si>
  <si>
    <t>boon</t>
  </si>
  <si>
    <t>boon-tech</t>
  </si>
  <si>
    <t>Boon Tech</t>
  </si>
  <si>
    <t>of</t>
  </si>
  <si>
    <t>splb</t>
  </si>
  <si>
    <t>simple-bank</t>
  </si>
  <si>
    <t>SimpleBank</t>
  </si>
  <si>
    <t>ggc</t>
  </si>
  <si>
    <t>gramgold-coin</t>
  </si>
  <si>
    <t>GramGold Coin</t>
  </si>
  <si>
    <t>internet-token</t>
  </si>
  <si>
    <t>I Net Token</t>
  </si>
  <si>
    <t>hld</t>
  </si>
  <si>
    <t>highland</t>
  </si>
  <si>
    <t>HIGHLAND</t>
  </si>
  <si>
    <t>movi</t>
  </si>
  <si>
    <t>movitoken</t>
  </si>
  <si>
    <t>MoviToken</t>
  </si>
  <si>
    <t>fred</t>
  </si>
  <si>
    <t>fredenergy</t>
  </si>
  <si>
    <t>Fredenergy</t>
  </si>
  <si>
    <t>unity</t>
  </si>
  <si>
    <t>supernet</t>
  </si>
  <si>
    <t>exn</t>
  </si>
  <si>
    <t>pyn</t>
  </si>
  <si>
    <t>Paycent</t>
  </si>
  <si>
    <t>bti</t>
  </si>
  <si>
    <t>dali</t>
  </si>
  <si>
    <t>dalichain</t>
  </si>
  <si>
    <t>Dalichain</t>
  </si>
  <si>
    <t>hnc</t>
  </si>
  <si>
    <t>Hellenic Coin</t>
  </si>
  <si>
    <t>nug</t>
  </si>
  <si>
    <t>imgc</t>
  </si>
  <si>
    <t>imagecash</t>
  </si>
  <si>
    <t>ImageCash</t>
  </si>
  <si>
    <t>baer-chain</t>
  </si>
  <si>
    <t>Baer Chain</t>
  </si>
  <si>
    <t>Tal</t>
  </si>
  <si>
    <t>tal</t>
  </si>
  <si>
    <t>Talus</t>
  </si>
  <si>
    <t>adk</t>
  </si>
  <si>
    <t>sds</t>
  </si>
  <si>
    <t>alchemint</t>
  </si>
  <si>
    <t>Alchemint</t>
  </si>
  <si>
    <t>xpst</t>
  </si>
  <si>
    <t>pokersports</t>
  </si>
  <si>
    <t>PokerSports</t>
  </si>
  <si>
    <t>htk</t>
  </si>
  <si>
    <t>hiddentalk</t>
  </si>
  <si>
    <t>HiddenTalk</t>
  </si>
  <si>
    <t>peerguess</t>
  </si>
  <si>
    <t>PeerGuess</t>
  </si>
  <si>
    <t>fldc</t>
  </si>
  <si>
    <t>Foldingcoin</t>
  </si>
  <si>
    <t>gpu</t>
  </si>
  <si>
    <t>gpu-coin</t>
  </si>
  <si>
    <t>GPU Coin</t>
  </si>
  <si>
    <t>yun</t>
  </si>
  <si>
    <t>yunex</t>
  </si>
  <si>
    <t>YunEx Yun Token</t>
  </si>
  <si>
    <t>ests</t>
  </si>
  <si>
    <t>Ests</t>
  </si>
  <si>
    <t>ethm</t>
  </si>
  <si>
    <t>mrp</t>
  </si>
  <si>
    <t>money-rebel</t>
  </si>
  <si>
    <t>Money Rebel</t>
  </si>
  <si>
    <t>rgls</t>
  </si>
  <si>
    <t>regulus-token</t>
  </si>
  <si>
    <t>Regulus Token</t>
  </si>
  <si>
    <t>scal</t>
  </si>
  <si>
    <t>scaltinof</t>
  </si>
  <si>
    <t>Scaltinof</t>
  </si>
  <si>
    <t>kln</t>
  </si>
  <si>
    <t>isr</t>
  </si>
  <si>
    <t>wff</t>
  </si>
  <si>
    <t>whiff-network</t>
  </si>
  <si>
    <t>Whiff-network</t>
  </si>
  <si>
    <t>cmm</t>
  </si>
  <si>
    <t>molk</t>
  </si>
  <si>
    <t>mobilink-coin</t>
  </si>
  <si>
    <t>softchain</t>
  </si>
  <si>
    <t>SoftChain</t>
  </si>
  <si>
    <t>btwty</t>
  </si>
  <si>
    <t>shdw</t>
  </si>
  <si>
    <t>cpra</t>
  </si>
  <si>
    <t>Capra Coin</t>
  </si>
  <si>
    <t>sld</t>
  </si>
  <si>
    <t>soldo</t>
  </si>
  <si>
    <t>Soldo</t>
  </si>
  <si>
    <t>nam</t>
  </si>
  <si>
    <t>nam-token</t>
  </si>
  <si>
    <t>NAM Token</t>
  </si>
  <si>
    <t>furt</t>
  </si>
  <si>
    <t>furtcoin</t>
  </si>
  <si>
    <t>silk</t>
  </si>
  <si>
    <t>silkchain</t>
  </si>
  <si>
    <t>SilkChain</t>
  </si>
  <si>
    <t>del</t>
  </si>
  <si>
    <t>delchain</t>
  </si>
  <si>
    <t>DelChain</t>
  </si>
  <si>
    <t>placo</t>
  </si>
  <si>
    <t>slopps</t>
  </si>
  <si>
    <t>SLOPPS</t>
  </si>
  <si>
    <t>spk</t>
  </si>
  <si>
    <t>SPARKS</t>
  </si>
  <si>
    <t>cnc</t>
  </si>
  <si>
    <t>mano</t>
  </si>
  <si>
    <t>mano-coin</t>
  </si>
  <si>
    <t>Mano Coin</t>
  </si>
  <si>
    <t>ln</t>
  </si>
  <si>
    <t>ann</t>
  </si>
  <si>
    <t>agent-not-needed</t>
  </si>
  <si>
    <t>Agent Not Needed</t>
  </si>
  <si>
    <t>sgcc</t>
  </si>
  <si>
    <t>dang</t>
  </si>
  <si>
    <t>dangdangcoin</t>
  </si>
  <si>
    <t>Dangdangcoin</t>
  </si>
  <si>
    <t>prft</t>
  </si>
  <si>
    <t>proof-token</t>
  </si>
  <si>
    <t>Proof Token</t>
  </si>
  <si>
    <t>hpt</t>
  </si>
  <si>
    <t>huobi-pool-token</t>
  </si>
  <si>
    <t>Huobi Pool Token</t>
  </si>
  <si>
    <t>dsr</t>
  </si>
  <si>
    <t>sunc</t>
  </si>
  <si>
    <t>sunchain</t>
  </si>
  <si>
    <t>Sunchain</t>
  </si>
  <si>
    <t>rik</t>
  </si>
  <si>
    <t>rik-coin</t>
  </si>
  <si>
    <t>Rik Coin</t>
  </si>
  <si>
    <t>tdx</t>
  </si>
  <si>
    <t>bcst</t>
  </si>
  <si>
    <t>blockchain-store</t>
  </si>
  <si>
    <t>BlockChain Store</t>
  </si>
  <si>
    <t>leax</t>
  </si>
  <si>
    <t>leaxcoin</t>
  </si>
  <si>
    <t>Leaxcoin</t>
  </si>
  <si>
    <t>ditcoin</t>
  </si>
  <si>
    <t>Ditcoin</t>
  </si>
  <si>
    <t>loto</t>
  </si>
  <si>
    <t>lotoblock</t>
  </si>
  <si>
    <t>Lotoblock</t>
  </si>
  <si>
    <t>ani</t>
  </si>
  <si>
    <t>index</t>
  </si>
  <si>
    <t>instadex</t>
  </si>
  <si>
    <t>InstaDEX</t>
  </si>
  <si>
    <t>shrm</t>
  </si>
  <si>
    <t>shrooms</t>
  </si>
  <si>
    <t>Shrooms</t>
  </si>
  <si>
    <t>liz</t>
  </si>
  <si>
    <t>lizus-payments</t>
  </si>
  <si>
    <t>Lizus Payments</t>
  </si>
  <si>
    <t>xar</t>
  </si>
  <si>
    <t>xarucoin</t>
  </si>
  <si>
    <t>XaruCoin</t>
  </si>
  <si>
    <t>lbt</t>
  </si>
  <si>
    <t>lbt-chain</t>
  </si>
  <si>
    <t>LBT Chain</t>
  </si>
  <si>
    <t>lgc</t>
  </si>
  <si>
    <t>language-coin</t>
  </si>
  <si>
    <t>Language Coin</t>
  </si>
  <si>
    <t>cec</t>
  </si>
  <si>
    <t>conservation-of-energy-chain</t>
  </si>
  <si>
    <t>Conservation of Energy Chain</t>
  </si>
  <si>
    <t>pxi</t>
  </si>
  <si>
    <t>fnl</t>
  </si>
  <si>
    <t>funnel-token</t>
  </si>
  <si>
    <t>Funnel Token</t>
  </si>
  <si>
    <t>hpc</t>
  </si>
  <si>
    <t>hash-power-capital</t>
  </si>
  <si>
    <t>Hash Power Capital</t>
  </si>
  <si>
    <t>rabbit</t>
  </si>
  <si>
    <t>Rabbit</t>
  </si>
  <si>
    <t>pyro</t>
  </si>
  <si>
    <t>Pyro</t>
  </si>
  <si>
    <t>beverage</t>
  </si>
  <si>
    <t>BEVERAGE</t>
  </si>
  <si>
    <t>asn</t>
  </si>
  <si>
    <t>ascension</t>
  </si>
  <si>
    <t>Ascension</t>
  </si>
  <si>
    <t>xcn</t>
  </si>
  <si>
    <t>vgs</t>
  </si>
  <si>
    <t>lasvegascoin</t>
  </si>
  <si>
    <t>LasVegasCoin</t>
  </si>
  <si>
    <t>vapex</t>
  </si>
  <si>
    <t>Vapex</t>
  </si>
  <si>
    <t>zny</t>
  </si>
  <si>
    <t>BitZeny</t>
  </si>
  <si>
    <t>bds</t>
  </si>
  <si>
    <t>borderless</t>
  </si>
  <si>
    <t>Borderless</t>
  </si>
  <si>
    <t>loopycoin</t>
  </si>
  <si>
    <t>crm</t>
  </si>
  <si>
    <t>deos</t>
  </si>
  <si>
    <t>deos-games</t>
  </si>
  <si>
    <t>DEOS Games</t>
  </si>
  <si>
    <t>dfscoin</t>
  </si>
  <si>
    <t>DFSCoin</t>
  </si>
  <si>
    <t>needscoin</t>
  </si>
  <si>
    <t>NeedsCoin</t>
  </si>
  <si>
    <t>etf</t>
  </si>
  <si>
    <t>ethereum-fog</t>
  </si>
  <si>
    <t>Ethereum Fog</t>
  </si>
  <si>
    <t>qac</t>
  </si>
  <si>
    <t>obt</t>
  </si>
  <si>
    <t>tdp</t>
  </si>
  <si>
    <t>btcred</t>
  </si>
  <si>
    <t>advp</t>
  </si>
  <si>
    <t>adevplus</t>
  </si>
  <si>
    <t>AdevPlus</t>
  </si>
  <si>
    <t>cage</t>
  </si>
  <si>
    <t>cagecoin</t>
  </si>
  <si>
    <t>Cagecoin</t>
  </si>
  <si>
    <t>tor</t>
  </si>
  <si>
    <t>torcoin</t>
  </si>
  <si>
    <t>Torcoin</t>
  </si>
  <si>
    <t>more</t>
  </si>
  <si>
    <t>intu</t>
  </si>
  <si>
    <t>intucoin</t>
  </si>
  <si>
    <t>INTUCoin</t>
  </si>
  <si>
    <t>mrja</t>
  </si>
  <si>
    <t>ganjacoin</t>
  </si>
  <si>
    <t>GanjaCoin</t>
  </si>
  <si>
    <t>bdt</t>
  </si>
  <si>
    <t>bitdepositary</t>
  </si>
  <si>
    <t>Bitdepositary</t>
  </si>
  <si>
    <t>hbc</t>
  </si>
  <si>
    <t>wbt</t>
  </si>
  <si>
    <t>whalesburg</t>
  </si>
  <si>
    <t>Whalesburg</t>
  </si>
  <si>
    <t>aglt</t>
  </si>
  <si>
    <t>AGROLOT</t>
  </si>
  <si>
    <t>tland</t>
  </si>
  <si>
    <t>token-land</t>
  </si>
  <si>
    <t>TokenLand Coin</t>
  </si>
  <si>
    <t>txt</t>
  </si>
  <si>
    <t>trextoken</t>
  </si>
  <si>
    <t>TREXTOKEN</t>
  </si>
  <si>
    <t>icoo</t>
  </si>
  <si>
    <t>openledger</t>
  </si>
  <si>
    <t>OpenLedger</t>
  </si>
  <si>
    <t>jiyox</t>
  </si>
  <si>
    <t>ftw</t>
  </si>
  <si>
    <t>For The Win</t>
  </si>
  <si>
    <t>gch</t>
  </si>
  <si>
    <t>galaxycash</t>
  </si>
  <si>
    <t>GalaxyCash</t>
  </si>
  <si>
    <t>lstr</t>
  </si>
  <si>
    <t>meetluna</t>
  </si>
  <si>
    <t>rolc</t>
  </si>
  <si>
    <t>renewal-of-life-chain</t>
  </si>
  <si>
    <t>Renewal of Life Chain</t>
  </si>
  <si>
    <t>erz</t>
  </si>
  <si>
    <t>earnzcoin</t>
  </si>
  <si>
    <t>EarnzCoin</t>
  </si>
  <si>
    <t>tv</t>
  </si>
  <si>
    <t>bhd</t>
  </si>
  <si>
    <t>bitcoin-hd</t>
  </si>
  <si>
    <t>Bitcoin HD</t>
  </si>
  <si>
    <t>htrc</t>
  </si>
  <si>
    <t>high-temperature-coin</t>
  </si>
  <si>
    <t>High Temperature Coin</t>
  </si>
  <si>
    <t>my-big-coin</t>
  </si>
  <si>
    <t>My Big Coin</t>
  </si>
  <si>
    <t>next</t>
  </si>
  <si>
    <t>nextexchange</t>
  </si>
  <si>
    <t>NEXT.exchange</t>
  </si>
  <si>
    <t>t9</t>
  </si>
  <si>
    <t>9coin-token</t>
  </si>
  <si>
    <t>9Coin Token</t>
  </si>
  <si>
    <t>imc</t>
  </si>
  <si>
    <t>intermodalcoin</t>
  </si>
  <si>
    <t>Intermodal Coin</t>
  </si>
  <si>
    <t>btmc</t>
  </si>
  <si>
    <t>bit-miner-chain</t>
  </si>
  <si>
    <t>Bit Miner Chain</t>
  </si>
  <si>
    <t>actn</t>
  </si>
  <si>
    <t>action-coin</t>
  </si>
  <si>
    <t>Action Coin</t>
  </si>
  <si>
    <t>rbx</t>
  </si>
  <si>
    <t>ripto-bux</t>
  </si>
  <si>
    <t>Ripto Bux</t>
  </si>
  <si>
    <t>sub1x</t>
  </si>
  <si>
    <t>SUB1X</t>
  </si>
  <si>
    <t>dealt</t>
  </si>
  <si>
    <t>idealgold</t>
  </si>
  <si>
    <t>iDealGold</t>
  </si>
  <si>
    <t>ggt</t>
  </si>
  <si>
    <t>global-gold-token</t>
  </si>
  <si>
    <t>Global Gold Token</t>
  </si>
  <si>
    <t>vls</t>
  </si>
  <si>
    <t>veles</t>
  </si>
  <si>
    <t>Veles</t>
  </si>
  <si>
    <t>ifp</t>
  </si>
  <si>
    <t>qns</t>
  </si>
  <si>
    <t>quicknodes</t>
  </si>
  <si>
    <t>QuickNodes</t>
  </si>
  <si>
    <t>cha</t>
  </si>
  <si>
    <t>chaucha</t>
  </si>
  <si>
    <t>Chaucha</t>
  </si>
  <si>
    <t>nova</t>
  </si>
  <si>
    <t>NOVA</t>
  </si>
  <si>
    <t>csm</t>
  </si>
  <si>
    <t>ply</t>
  </si>
  <si>
    <t>rebellious</t>
  </si>
  <si>
    <t>Rebellious</t>
  </si>
  <si>
    <t>idt</t>
  </si>
  <si>
    <t>etter</t>
  </si>
  <si>
    <t>Etter</t>
  </si>
  <si>
    <t>abc</t>
  </si>
  <si>
    <t>alphabit</t>
  </si>
  <si>
    <t>joystick</t>
  </si>
  <si>
    <t>Joystick</t>
  </si>
  <si>
    <t>vit</t>
  </si>
  <si>
    <t>cyfm</t>
  </si>
  <si>
    <t>iotn</t>
  </si>
  <si>
    <t>iotnexus</t>
  </si>
  <si>
    <t>IoTNexus</t>
  </si>
  <si>
    <t>usc</t>
  </si>
  <si>
    <t>the</t>
  </si>
  <si>
    <t>thore-exchange</t>
  </si>
  <si>
    <t>Thore Exchange</t>
  </si>
  <si>
    <t>apeir</t>
  </si>
  <si>
    <t>apeiron</t>
  </si>
  <si>
    <t>APEIRON</t>
  </si>
  <si>
    <t>kyt</t>
  </si>
  <si>
    <t>keyrpto</t>
  </si>
  <si>
    <t>KEYRPTO</t>
  </si>
  <si>
    <t>brit</t>
  </si>
  <si>
    <t>Britcoin</t>
  </si>
  <si>
    <t>gfc</t>
  </si>
  <si>
    <t>globfonecoin</t>
  </si>
  <si>
    <t>GlobfoneCoin</t>
  </si>
  <si>
    <t>black</t>
  </si>
  <si>
    <t>yld</t>
  </si>
  <si>
    <t>yield-coin</t>
  </si>
  <si>
    <t>Yield Coin</t>
  </si>
  <si>
    <t>nbt</t>
  </si>
  <si>
    <t>ninsa-b-token</t>
  </si>
  <si>
    <t>Ninsa B Token</t>
  </si>
  <si>
    <t>ree</t>
  </si>
  <si>
    <t>reecoin</t>
  </si>
  <si>
    <t>ReeCoin</t>
  </si>
  <si>
    <t>messe</t>
  </si>
  <si>
    <t>Messe</t>
  </si>
  <si>
    <t>viat</t>
  </si>
  <si>
    <t>viabtc-token</t>
  </si>
  <si>
    <t>ViaBTC Token</t>
  </si>
  <si>
    <t>yel</t>
  </si>
  <si>
    <t>yellowtoken</t>
  </si>
  <si>
    <t>Yellow Token</t>
  </si>
  <si>
    <t>bcrm</t>
  </si>
  <si>
    <t>bitcoin-rm</t>
  </si>
  <si>
    <t>Bitcoin RM</t>
  </si>
  <si>
    <t>sync</t>
  </si>
  <si>
    <t>Sync</t>
  </si>
  <si>
    <t>seal</t>
  </si>
  <si>
    <t>tnj</t>
  </si>
  <si>
    <t>trocaninja</t>
  </si>
  <si>
    <t>TrocaNinja</t>
  </si>
  <si>
    <t>cwxt</t>
  </si>
  <si>
    <t>cryptoworldx-token</t>
  </si>
  <si>
    <t>CryptoWorldX Token</t>
  </si>
  <si>
    <t>geo</t>
  </si>
  <si>
    <t>Geocoin</t>
  </si>
  <si>
    <t>xrr</t>
  </si>
  <si>
    <t>xchangerate</t>
  </si>
  <si>
    <t>XchangeRate</t>
  </si>
  <si>
    <t>ascc</t>
  </si>
  <si>
    <t>all-starcommunity-coin</t>
  </si>
  <si>
    <t>All Star Community Coin</t>
  </si>
  <si>
    <t>tbe</t>
  </si>
  <si>
    <t>towerbee</t>
  </si>
  <si>
    <t>TowerBee</t>
  </si>
  <si>
    <t>tavitt</t>
  </si>
  <si>
    <t>tavittcoin</t>
  </si>
  <si>
    <t>Tavittcoin</t>
  </si>
  <si>
    <t>pzm</t>
  </si>
  <si>
    <t>Prizm</t>
  </si>
  <si>
    <t>kryp</t>
  </si>
  <si>
    <t>kryptonium</t>
  </si>
  <si>
    <t>Kryptonium</t>
  </si>
  <si>
    <t>lemon</t>
  </si>
  <si>
    <t>lemoncoin</t>
  </si>
  <si>
    <t>LemonCoin</t>
  </si>
  <si>
    <t>vst</t>
  </si>
  <si>
    <t>vestarin</t>
  </si>
  <si>
    <t>Vestarin</t>
  </si>
  <si>
    <t>tdh</t>
  </si>
  <si>
    <t>trustedhealth</t>
  </si>
  <si>
    <t>TrustedHealth</t>
  </si>
  <si>
    <t>btnt</t>
  </si>
  <si>
    <t>bitnautic</t>
  </si>
  <si>
    <t>BitNautic</t>
  </si>
  <si>
    <t>senno</t>
  </si>
  <si>
    <t>SENNO</t>
  </si>
  <si>
    <t>zeon</t>
  </si>
  <si>
    <t>pwv</t>
  </si>
  <si>
    <t>peoplewave</t>
  </si>
  <si>
    <t>Peoplewave</t>
  </si>
  <si>
    <t>ldcn</t>
  </si>
  <si>
    <t>landcoin</t>
  </si>
  <si>
    <t>Landcoin</t>
  </si>
  <si>
    <t>dnx</t>
  </si>
  <si>
    <t>den-x</t>
  </si>
  <si>
    <t>Den-X</t>
  </si>
  <si>
    <t>brt</t>
  </si>
  <si>
    <t>berith-token</t>
  </si>
  <si>
    <t>Berith Token</t>
  </si>
  <si>
    <t>luq</t>
  </si>
  <si>
    <t>lunique</t>
  </si>
  <si>
    <t>LUNIQUE</t>
  </si>
  <si>
    <t>ton$</t>
  </si>
  <si>
    <t>ton-money</t>
  </si>
  <si>
    <t>TON Money</t>
  </si>
  <si>
    <t>vnt</t>
  </si>
  <si>
    <t>vntchain</t>
  </si>
  <si>
    <t>VNTchain</t>
  </si>
  <si>
    <t>but</t>
  </si>
  <si>
    <t>mcc</t>
  </si>
  <si>
    <t>moving-cloud-chain</t>
  </si>
  <si>
    <t>Moving Cloud Chain</t>
  </si>
  <si>
    <t>skr</t>
  </si>
  <si>
    <t>tin</t>
  </si>
  <si>
    <t>tincoin</t>
  </si>
  <si>
    <t>Tincoin</t>
  </si>
  <si>
    <t>xrt</t>
  </si>
  <si>
    <t>XRTFoundation</t>
  </si>
  <si>
    <t>expo</t>
  </si>
  <si>
    <t>online-expo</t>
  </si>
  <si>
    <t>Expo Token</t>
  </si>
  <si>
    <t>roomdao</t>
  </si>
  <si>
    <t>Room Dao</t>
  </si>
  <si>
    <t>irc</t>
  </si>
  <si>
    <t>ironcoin</t>
  </si>
  <si>
    <t>IronCoin</t>
  </si>
  <si>
    <t>qtl</t>
  </si>
  <si>
    <t>lnk</t>
  </si>
  <si>
    <t>link-platform</t>
  </si>
  <si>
    <t>Link Platform</t>
  </si>
  <si>
    <t>ari</t>
  </si>
  <si>
    <t>zing</t>
  </si>
  <si>
    <t>zing-token</t>
  </si>
  <si>
    <t>Zing Token</t>
  </si>
  <si>
    <t>dig</t>
  </si>
  <si>
    <t>penc</t>
  </si>
  <si>
    <t>pencecoin</t>
  </si>
  <si>
    <t>Pencecoin</t>
  </si>
  <si>
    <t>betdice</t>
  </si>
  <si>
    <t>BetDice</t>
  </si>
  <si>
    <t>wc</t>
  </si>
  <si>
    <t>wincoin</t>
  </si>
  <si>
    <t>val</t>
  </si>
  <si>
    <t>valorbit</t>
  </si>
  <si>
    <t>Valorbit</t>
  </si>
  <si>
    <t>eubc</t>
  </si>
  <si>
    <t>eub-chain</t>
  </si>
  <si>
    <t>EUB Chain</t>
  </si>
  <si>
    <t>bbi</t>
  </si>
  <si>
    <t>ftec</t>
  </si>
  <si>
    <t>FTEC</t>
  </si>
  <si>
    <t>dbtc</t>
  </si>
  <si>
    <t>egas</t>
  </si>
  <si>
    <t>ethgas</t>
  </si>
  <si>
    <t>ETHGAS</t>
  </si>
  <si>
    <t>krait</t>
  </si>
  <si>
    <t>KRAIT</t>
  </si>
  <si>
    <t>xdrop-coin</t>
  </si>
  <si>
    <t>xDrop Coin</t>
  </si>
  <si>
    <t>gme</t>
  </si>
  <si>
    <t>gamecoin</t>
  </si>
  <si>
    <t>GameCoin</t>
  </si>
  <si>
    <t>nro</t>
  </si>
  <si>
    <t>cnt</t>
  </si>
  <si>
    <t>gze</t>
  </si>
  <si>
    <t>incx</t>
  </si>
  <si>
    <t>international-cryptox</t>
  </si>
  <si>
    <t>International CryptoX</t>
  </si>
  <si>
    <t>izx</t>
  </si>
  <si>
    <t>izetex</t>
  </si>
  <si>
    <t>IZX</t>
  </si>
  <si>
    <t>ctx</t>
  </si>
  <si>
    <t>cartaxi</t>
  </si>
  <si>
    <t>CarTaxi</t>
  </si>
  <si>
    <t>psb</t>
  </si>
  <si>
    <t>pesobit</t>
  </si>
  <si>
    <t>Pesobit</t>
  </si>
  <si>
    <t>twnkl</t>
  </si>
  <si>
    <t>Rainbow Currency</t>
  </si>
  <si>
    <t>ard</t>
  </si>
  <si>
    <t>accord</t>
  </si>
  <si>
    <t>Accord</t>
  </si>
  <si>
    <t>aic</t>
  </si>
  <si>
    <t>akaiito</t>
  </si>
  <si>
    <t>Akaiito</t>
  </si>
  <si>
    <t>pos</t>
  </si>
  <si>
    <t>vld</t>
  </si>
  <si>
    <t>valid</t>
  </si>
  <si>
    <t>add-token</t>
  </si>
  <si>
    <t>ADD Token</t>
  </si>
  <si>
    <t>flc</t>
  </si>
  <si>
    <t>wit</t>
  </si>
  <si>
    <t>ldg</t>
  </si>
  <si>
    <t>ledgit</t>
  </si>
  <si>
    <t>Ledgit</t>
  </si>
  <si>
    <t>imm-coin</t>
  </si>
  <si>
    <t>IMM COIN</t>
  </si>
  <si>
    <t>vic</t>
  </si>
  <si>
    <t>victorium</t>
  </si>
  <si>
    <t>Victorium</t>
  </si>
  <si>
    <t>sts</t>
  </si>
  <si>
    <t>status-security-token</t>
  </si>
  <si>
    <t>Status Security Token</t>
  </si>
  <si>
    <t>cnz</t>
  </si>
  <si>
    <t>cryptonationz</t>
  </si>
  <si>
    <t>CryptoNationZ</t>
  </si>
  <si>
    <t>ndx</t>
  </si>
  <si>
    <t>dollar</t>
  </si>
  <si>
    <t>bshn</t>
  </si>
  <si>
    <t>bitnewcoin</t>
  </si>
  <si>
    <t>Bitnewcoin</t>
  </si>
  <si>
    <t>zdr</t>
  </si>
  <si>
    <t>zloadr</t>
  </si>
  <si>
    <t>Zloadr</t>
  </si>
  <si>
    <t>scol</t>
  </si>
  <si>
    <t>scolcoin</t>
  </si>
  <si>
    <t>Scolcoin</t>
  </si>
  <si>
    <t>osch</t>
  </si>
  <si>
    <t>open-source-chain</t>
  </si>
  <si>
    <t>Open Source Chain</t>
  </si>
  <si>
    <t>brx</t>
  </si>
  <si>
    <t>sdao</t>
  </si>
  <si>
    <t>solar-dao</t>
  </si>
  <si>
    <t>Solar DAO</t>
  </si>
  <si>
    <t>stc</t>
  </si>
  <si>
    <t>fit</t>
  </si>
  <si>
    <t>fitcoin</t>
  </si>
  <si>
    <t>Fitcoin</t>
  </si>
  <si>
    <t>dst</t>
  </si>
  <si>
    <t>dstra</t>
  </si>
  <si>
    <t>DSTRA</t>
  </si>
  <si>
    <t>d-coin</t>
  </si>
  <si>
    <t>D’COIN</t>
  </si>
  <si>
    <t>t2t</t>
  </si>
  <si>
    <t>traceto</t>
  </si>
  <si>
    <t>TraceTo</t>
  </si>
  <si>
    <t>lupx</t>
  </si>
  <si>
    <t>lupecoin</t>
  </si>
  <si>
    <t>Lupecoin</t>
  </si>
  <si>
    <t>esb</t>
  </si>
  <si>
    <t>eos-sports-bets</t>
  </si>
  <si>
    <t>EOS Sports Bets</t>
  </si>
  <si>
    <t>exbt</t>
  </si>
  <si>
    <t>exhibit-token</t>
  </si>
  <si>
    <t>Exhibit Token</t>
  </si>
  <si>
    <t>f1c</t>
  </si>
  <si>
    <t>Future1Coin</t>
  </si>
  <si>
    <t>xmo</t>
  </si>
  <si>
    <t>glb</t>
  </si>
  <si>
    <t>globycoin</t>
  </si>
  <si>
    <t>Globycoin</t>
  </si>
  <si>
    <t>uc</t>
  </si>
  <si>
    <t>brk</t>
  </si>
  <si>
    <t>eqli</t>
  </si>
  <si>
    <t>equaliser</t>
  </si>
  <si>
    <t>Equaliser</t>
  </si>
  <si>
    <t>bstk</t>
  </si>
  <si>
    <t>blockchain-source-token</t>
  </si>
  <si>
    <t>Blockchain Source Token</t>
  </si>
  <si>
    <t>ezt</t>
  </si>
  <si>
    <t>sisa</t>
  </si>
  <si>
    <t>SISA</t>
  </si>
  <si>
    <t>newos</t>
  </si>
  <si>
    <t>prc</t>
  </si>
  <si>
    <t>egcc</t>
  </si>
  <si>
    <t>safex</t>
  </si>
  <si>
    <t>wxc</t>
  </si>
  <si>
    <t>wxcoin</t>
  </si>
  <si>
    <t>aec</t>
  </si>
  <si>
    <t>nuko</t>
  </si>
  <si>
    <t>sandcoin</t>
  </si>
  <si>
    <t>Sandcoin</t>
  </si>
  <si>
    <t>nyex</t>
  </si>
  <si>
    <t>pco</t>
  </si>
  <si>
    <t>vprc</t>
  </si>
  <si>
    <t>rcd</t>
  </si>
  <si>
    <t>record-farm</t>
  </si>
  <si>
    <t>meri</t>
  </si>
  <si>
    <t>merebel</t>
  </si>
  <si>
    <t>Merebel</t>
  </si>
  <si>
    <t>hotto</t>
  </si>
  <si>
    <t>HOTTO</t>
  </si>
  <si>
    <t>bcac</t>
  </si>
  <si>
    <t>fluz</t>
  </si>
  <si>
    <t>fluzfluz</t>
  </si>
  <si>
    <t>FluzFluz</t>
  </si>
  <si>
    <t>avh</t>
  </si>
  <si>
    <t>win</t>
  </si>
  <si>
    <t>bcpx</t>
  </si>
  <si>
    <t>bitcoin-positive</t>
  </si>
  <si>
    <t>BitCoin Positive</t>
  </si>
  <si>
    <t>scl</t>
  </si>
  <si>
    <t>sfc</t>
  </si>
  <si>
    <t>SolarFlareCoin</t>
  </si>
  <si>
    <t>tgc</t>
  </si>
  <si>
    <t>sunmoney</t>
  </si>
  <si>
    <t>SunMoney</t>
  </si>
  <si>
    <t>ert</t>
  </si>
  <si>
    <t>mrl</t>
  </si>
  <si>
    <t>marcelo</t>
  </si>
  <si>
    <t>Marcelo</t>
  </si>
  <si>
    <t>banq</t>
  </si>
  <si>
    <t>BANQ</t>
  </si>
  <si>
    <t>hkdt</t>
  </si>
  <si>
    <t>hkd-tether</t>
  </si>
  <si>
    <t>HKD Tether</t>
  </si>
  <si>
    <t>git</t>
  </si>
  <si>
    <t>godigit</t>
  </si>
  <si>
    <t>GoDigit</t>
  </si>
  <si>
    <t>gpl</t>
  </si>
  <si>
    <t>lvps</t>
  </si>
  <si>
    <t>angel</t>
  </si>
  <si>
    <t>crypto-angel</t>
  </si>
  <si>
    <t>Crypto Angel</t>
  </si>
  <si>
    <t>adv</t>
  </si>
  <si>
    <t>advance</t>
  </si>
  <si>
    <t>Advance</t>
  </si>
  <si>
    <t>nze</t>
  </si>
  <si>
    <t>nagezeni</t>
  </si>
  <si>
    <t>Nagezeni</t>
  </si>
  <si>
    <t>karma-coin</t>
  </si>
  <si>
    <t>KARMA Coin</t>
  </si>
  <si>
    <t>thor</t>
  </si>
  <si>
    <t>thor-token</t>
  </si>
  <si>
    <t>ThorToken</t>
  </si>
  <si>
    <t>mit</t>
  </si>
  <si>
    <t>mundellian-infrastructure-technology</t>
  </si>
  <si>
    <t>Mundellian Infrastructure Technology</t>
  </si>
  <si>
    <t>cnp</t>
  </si>
  <si>
    <t>cryptonia-poker</t>
  </si>
  <si>
    <t>Cryptonia Poker</t>
  </si>
  <si>
    <t>set</t>
  </si>
  <si>
    <t>swytch</t>
  </si>
  <si>
    <t>Swytch</t>
  </si>
  <si>
    <t>egold</t>
  </si>
  <si>
    <t>eGold</t>
  </si>
  <si>
    <t>pct</t>
  </si>
  <si>
    <t>perkscoin</t>
  </si>
  <si>
    <t>PerksCoin</t>
  </si>
  <si>
    <t>bcdt</t>
  </si>
  <si>
    <t>bcdiploma</t>
  </si>
  <si>
    <t>BCDiploma</t>
  </si>
  <si>
    <t>altx</t>
  </si>
  <si>
    <t>foincoin</t>
  </si>
  <si>
    <t>FoinCoin</t>
  </si>
  <si>
    <t>repux</t>
  </si>
  <si>
    <t>RepuX</t>
  </si>
  <si>
    <t>iog</t>
  </si>
  <si>
    <t>spartancoin</t>
  </si>
  <si>
    <t>SpartanCoin</t>
  </si>
  <si>
    <t>sedo</t>
  </si>
  <si>
    <t>sedo-pow-token</t>
  </si>
  <si>
    <t>SEDO POW TOKEN</t>
  </si>
  <si>
    <t>mgn</t>
  </si>
  <si>
    <t>magnacoin</t>
  </si>
  <si>
    <t>MagnaCoin</t>
  </si>
  <si>
    <t>bitcoin-cure</t>
  </si>
  <si>
    <t>Bitcoin Cure</t>
  </si>
  <si>
    <t>u</t>
  </si>
  <si>
    <t>ucoin</t>
  </si>
  <si>
    <t>Ucoin</t>
  </si>
  <si>
    <t>coinstarter</t>
  </si>
  <si>
    <t>CoinStarter</t>
  </si>
  <si>
    <t>ddn</t>
  </si>
  <si>
    <t>data-delivery-network</t>
  </si>
  <si>
    <t>Data Delivery Network</t>
  </si>
  <si>
    <t>drg</t>
  </si>
  <si>
    <t>dragon-coin</t>
  </si>
  <si>
    <t>Dragon Coin</t>
  </si>
  <si>
    <t>wtn</t>
  </si>
  <si>
    <t>gve</t>
  </si>
  <si>
    <t>agcmn</t>
  </si>
  <si>
    <t>agricoin</t>
  </si>
  <si>
    <t>Agricoin</t>
  </si>
  <si>
    <t>adl</t>
  </si>
  <si>
    <t>eai</t>
  </si>
  <si>
    <t>ethereumai</t>
  </si>
  <si>
    <t>EthereumAI</t>
  </si>
  <si>
    <t>rlty</t>
  </si>
  <si>
    <t>smartrealty</t>
  </si>
  <si>
    <t>SMARTRealty</t>
  </si>
  <si>
    <t>chmc</t>
  </si>
  <si>
    <t>christmas-coin</t>
  </si>
  <si>
    <t>Christmas Coin</t>
  </si>
  <si>
    <t>deus</t>
  </si>
  <si>
    <t>Deuscoin</t>
  </si>
  <si>
    <t>tria</t>
  </si>
  <si>
    <t>triaconta</t>
  </si>
  <si>
    <t>Triaconta</t>
  </si>
  <si>
    <t>meet</t>
  </si>
  <si>
    <t>lma</t>
  </si>
  <si>
    <t>lamonedaico</t>
  </si>
  <si>
    <t>Lamoneda</t>
  </si>
  <si>
    <t>sim</t>
  </si>
  <si>
    <t>rccc</t>
  </si>
  <si>
    <t>RCCC</t>
  </si>
  <si>
    <t>proq</t>
  </si>
  <si>
    <t>quarteria</t>
  </si>
  <si>
    <t>Quarteria</t>
  </si>
  <si>
    <t>vlm</t>
  </si>
  <si>
    <t>velum</t>
  </si>
  <si>
    <t>Velum</t>
  </si>
  <si>
    <t>bgx</t>
  </si>
  <si>
    <t>BGX</t>
  </si>
  <si>
    <t>rht</t>
  </si>
  <si>
    <t>hashpuppy-token</t>
  </si>
  <si>
    <t>HashPuppy Token</t>
  </si>
  <si>
    <t>cotn</t>
  </si>
  <si>
    <t>cotton</t>
  </si>
  <si>
    <t>delc</t>
  </si>
  <si>
    <t>delink</t>
  </si>
  <si>
    <t>Delink</t>
  </si>
  <si>
    <t>hts</t>
  </si>
  <si>
    <t>hotshot</t>
  </si>
  <si>
    <t>Hotshot</t>
  </si>
  <si>
    <t>rit</t>
  </si>
  <si>
    <t>right-media-group</t>
  </si>
  <si>
    <t>Right Media Group</t>
  </si>
  <si>
    <t>dcnt</t>
  </si>
  <si>
    <t>decenturion</t>
  </si>
  <si>
    <t>Decenturion</t>
  </si>
  <si>
    <t>nac</t>
  </si>
  <si>
    <t>nami-trade</t>
  </si>
  <si>
    <t>Nami.Trade</t>
  </si>
  <si>
    <t>zaif</t>
  </si>
  <si>
    <t>zaif-token</t>
  </si>
  <si>
    <t>Zaif Token</t>
  </si>
  <si>
    <t>kbr</t>
  </si>
  <si>
    <t>mld</t>
  </si>
  <si>
    <t>mold</t>
  </si>
  <si>
    <t>MOLD</t>
  </si>
  <si>
    <t>nos-coin</t>
  </si>
  <si>
    <t>NOS Coin</t>
  </si>
  <si>
    <t>Deex</t>
  </si>
  <si>
    <t>apc</t>
  </si>
  <si>
    <t>microcoin</t>
  </si>
  <si>
    <t>MicroCoin</t>
  </si>
  <si>
    <t>teacher-coin</t>
  </si>
  <si>
    <t>Teacher Coin</t>
  </si>
  <si>
    <t>sfu</t>
  </si>
  <si>
    <t>see</t>
  </si>
  <si>
    <t>insee-network</t>
  </si>
  <si>
    <t>Insee Network</t>
  </si>
  <si>
    <t>egx</t>
  </si>
  <si>
    <t>c2</t>
  </si>
  <si>
    <t>cash-poker-pro</t>
  </si>
  <si>
    <t>Cash Poker Pro</t>
  </si>
  <si>
    <t>mame</t>
  </si>
  <si>
    <t>mamecoin</t>
  </si>
  <si>
    <t>mameCoin</t>
  </si>
  <si>
    <t>eltc2</t>
  </si>
  <si>
    <t>eltc</t>
  </si>
  <si>
    <t>eLTC</t>
  </si>
  <si>
    <t>dcy</t>
  </si>
  <si>
    <t>adr</t>
  </si>
  <si>
    <t>adirondack</t>
  </si>
  <si>
    <t>Adirondack</t>
  </si>
  <si>
    <t>bdl</t>
  </si>
  <si>
    <t>lan</t>
  </si>
  <si>
    <t>freelancercoin</t>
  </si>
  <si>
    <t>FreelancerCoin</t>
  </si>
  <si>
    <t>mtnc</t>
  </si>
  <si>
    <t>lns</t>
  </si>
  <si>
    <t>lines</t>
  </si>
  <si>
    <t>Lines</t>
  </si>
  <si>
    <t>bifi</t>
  </si>
  <si>
    <t>Staker Token</t>
  </si>
  <si>
    <t>hmx</t>
  </si>
  <si>
    <t>humanx</t>
  </si>
  <si>
    <t>HumanX</t>
  </si>
  <si>
    <t>btcu</t>
  </si>
  <si>
    <t>bitcoin-ultra</t>
  </si>
  <si>
    <t>BitcoinUltra</t>
  </si>
  <si>
    <t>cnx</t>
  </si>
  <si>
    <t>umc</t>
  </si>
  <si>
    <t>umbrellacoin</t>
  </si>
  <si>
    <t>Umbrella Coin</t>
  </si>
  <si>
    <t>bocai</t>
  </si>
  <si>
    <t>BOCAI</t>
  </si>
  <si>
    <t>hsn</t>
  </si>
  <si>
    <t>needlecoin</t>
  </si>
  <si>
    <t>daxx</t>
  </si>
  <si>
    <t>Daxxcoin</t>
  </si>
  <si>
    <t>labh</t>
  </si>
  <si>
    <t>xdrc</t>
  </si>
  <si>
    <t>directcoin</t>
  </si>
  <si>
    <t>DirectCoin</t>
  </si>
  <si>
    <t>xnb</t>
  </si>
  <si>
    <t>xeonbit</t>
  </si>
  <si>
    <t>Xeonbit</t>
  </si>
  <si>
    <t>kng</t>
  </si>
  <si>
    <t>betkings</t>
  </si>
  <si>
    <t>BetKings</t>
  </si>
  <si>
    <t>slrm</t>
  </si>
  <si>
    <t>solareum</t>
  </si>
  <si>
    <t>Solareum</t>
  </si>
  <si>
    <t>elicoin</t>
  </si>
  <si>
    <t>Elicoin</t>
  </si>
  <si>
    <t>dart</t>
  </si>
  <si>
    <t>Darextravel</t>
  </si>
  <si>
    <t>4ac</t>
  </si>
  <si>
    <t>4a-coin</t>
  </si>
  <si>
    <t>4A Coin</t>
  </si>
  <si>
    <t>sctk</t>
  </si>
  <si>
    <t>shareschain</t>
  </si>
  <si>
    <t>SharesChain</t>
  </si>
  <si>
    <t>cmit</t>
  </si>
  <si>
    <t>nkc</t>
  </si>
  <si>
    <t>npw</t>
  </si>
  <si>
    <t>esz</t>
  </si>
  <si>
    <t>zne</t>
  </si>
  <si>
    <t>zonecoin</t>
  </si>
  <si>
    <t>Zonecoin</t>
  </si>
  <si>
    <t>gsx</t>
  </si>
  <si>
    <t>glowshares</t>
  </si>
  <si>
    <t>GlowShares</t>
  </si>
  <si>
    <t>opn</t>
  </si>
  <si>
    <t>openbit</t>
  </si>
  <si>
    <t>Openbit</t>
  </si>
  <si>
    <t>bdx</t>
  </si>
  <si>
    <t>beldex</t>
  </si>
  <si>
    <t>Beldex</t>
  </si>
  <si>
    <t>kc</t>
  </si>
  <si>
    <t>kraken-coin</t>
  </si>
  <si>
    <t>Kraken Coin</t>
  </si>
  <si>
    <t>wys</t>
  </si>
  <si>
    <t>wysker</t>
  </si>
  <si>
    <t>Wysker Token</t>
  </si>
  <si>
    <t>hal</t>
  </si>
  <si>
    <t>cctc</t>
  </si>
  <si>
    <t>cctcoin</t>
  </si>
  <si>
    <t>xpd</t>
  </si>
  <si>
    <t>gmx</t>
  </si>
  <si>
    <t>global-monetary-transfer</t>
  </si>
  <si>
    <t>Global Monetary Transfer</t>
  </si>
  <si>
    <t>goat</t>
  </si>
  <si>
    <t>goat-cash</t>
  </si>
  <si>
    <t>Goat Cash</t>
  </si>
  <si>
    <t>fix</t>
  </si>
  <si>
    <t>finamatrix</t>
  </si>
  <si>
    <t>Finamatrix</t>
  </si>
  <si>
    <t>koruna</t>
  </si>
  <si>
    <t>czechoslovak-koruna</t>
  </si>
  <si>
    <t>KORUNA</t>
  </si>
  <si>
    <t>wbl</t>
  </si>
  <si>
    <t>hdr</t>
  </si>
  <si>
    <t>hedger</t>
  </si>
  <si>
    <t>Hedger</t>
  </si>
  <si>
    <t>plx</t>
  </si>
  <si>
    <t>seko</t>
  </si>
  <si>
    <t>sekopay</t>
  </si>
  <si>
    <t>Sekopay</t>
  </si>
  <si>
    <t>moneta</t>
  </si>
  <si>
    <t>Moneta</t>
  </si>
  <si>
    <t>abtc</t>
  </si>
  <si>
    <t>aml-bitcoin</t>
  </si>
  <si>
    <t>AML Bitcoin</t>
  </si>
  <si>
    <t>lhcoin</t>
  </si>
  <si>
    <t>LHCoin</t>
  </si>
  <si>
    <t>mind</t>
  </si>
  <si>
    <t>MIND</t>
  </si>
  <si>
    <t>tstr</t>
  </si>
  <si>
    <t>tristar-coin</t>
  </si>
  <si>
    <t>Tristar Coin</t>
  </si>
  <si>
    <t>nollar</t>
  </si>
  <si>
    <t>NOLLAR</t>
  </si>
  <si>
    <t>EPT</t>
  </si>
  <si>
    <t>e-pocket-token</t>
  </si>
  <si>
    <t>e-Pocket Token</t>
  </si>
  <si>
    <t>jwl</t>
  </si>
  <si>
    <t>jewel</t>
  </si>
  <si>
    <t>Jewel</t>
  </si>
  <si>
    <t>rco</t>
  </si>
  <si>
    <t>rampant-coin</t>
  </si>
  <si>
    <t>Rampant Coin</t>
  </si>
  <si>
    <t>r7</t>
  </si>
  <si>
    <t>regalseven</t>
  </si>
  <si>
    <t>Regalseven</t>
  </si>
  <si>
    <t>mnd</t>
  </si>
  <si>
    <t>mindcoin</t>
  </si>
  <si>
    <t>MindCoin</t>
  </si>
  <si>
    <t>ust</t>
  </si>
  <si>
    <t>uservice</t>
  </si>
  <si>
    <t>Uservice</t>
  </si>
  <si>
    <t>matrexcoin</t>
  </si>
  <si>
    <t>Matrexcoin</t>
  </si>
  <si>
    <t>kmr</t>
  </si>
  <si>
    <t>kamera</t>
  </si>
  <si>
    <t>Kamera</t>
  </si>
  <si>
    <t>sov</t>
  </si>
  <si>
    <t>sovereign-coin</t>
  </si>
  <si>
    <t>Sovereign Coin</t>
  </si>
  <si>
    <t>topc</t>
  </si>
  <si>
    <t>coinclaim</t>
  </si>
  <si>
    <t>CoinClaim</t>
  </si>
  <si>
    <t>vash</t>
  </si>
  <si>
    <t>vpncoin</t>
  </si>
  <si>
    <t>VPNCoin</t>
  </si>
  <si>
    <t>xce</t>
  </si>
  <si>
    <t>cerium</t>
  </si>
  <si>
    <t>Cerium</t>
  </si>
  <si>
    <t>mgd</t>
  </si>
  <si>
    <t>masssgrid</t>
  </si>
  <si>
    <t>MassGRID</t>
  </si>
  <si>
    <t>thx</t>
  </si>
  <si>
    <t>thorenext</t>
  </si>
  <si>
    <t>Thorenext</t>
  </si>
  <si>
    <t>proud</t>
  </si>
  <si>
    <t>Proud Money</t>
  </si>
  <si>
    <t>nilu</t>
  </si>
  <si>
    <t>Nilu</t>
  </si>
  <si>
    <t>ww</t>
  </si>
  <si>
    <t>wayawolfcoin</t>
  </si>
  <si>
    <t>WayaWolfCoin</t>
  </si>
  <si>
    <t>Smart Application Coin</t>
  </si>
  <si>
    <t>sgg</t>
  </si>
  <si>
    <t>stuffgogo</t>
  </si>
  <si>
    <t>StuffGoGo</t>
  </si>
  <si>
    <t>india</t>
  </si>
  <si>
    <t>indiacoin</t>
  </si>
  <si>
    <t>India Coin</t>
  </si>
  <si>
    <t>clb</t>
  </si>
  <si>
    <t>clbcoin</t>
  </si>
  <si>
    <t>CLBcoin</t>
  </si>
  <si>
    <t>exo</t>
  </si>
  <si>
    <t>exosis</t>
  </si>
  <si>
    <t>Exosis</t>
  </si>
  <si>
    <t>bash</t>
  </si>
  <si>
    <t>luckchain</t>
  </si>
  <si>
    <t>LuckChain</t>
  </si>
  <si>
    <t>namo</t>
  </si>
  <si>
    <t>brother</t>
  </si>
  <si>
    <t>tap-project</t>
  </si>
  <si>
    <t>Tapcoin</t>
  </si>
  <si>
    <t>kea</t>
  </si>
  <si>
    <t>kea-coin</t>
  </si>
  <si>
    <t>KEA Coin</t>
  </si>
  <si>
    <t>WCoin</t>
  </si>
  <si>
    <t>abld</t>
  </si>
  <si>
    <t>able-dollar-x-token</t>
  </si>
  <si>
    <t>ABLE Dollar X Token</t>
  </si>
  <si>
    <t>xlrc</t>
  </si>
  <si>
    <t>solarium</t>
  </si>
  <si>
    <t>Solarium</t>
  </si>
  <si>
    <t>yue</t>
  </si>
  <si>
    <t>yue-chain</t>
  </si>
  <si>
    <t>Yue Chain</t>
  </si>
  <si>
    <t>newb</t>
  </si>
  <si>
    <t>newbium</t>
  </si>
  <si>
    <t>Newbium</t>
  </si>
  <si>
    <t>rkc</t>
  </si>
  <si>
    <t>bls</t>
  </si>
  <si>
    <t>bliss</t>
  </si>
  <si>
    <t>BLISS</t>
  </si>
  <si>
    <t>fscc</t>
  </si>
  <si>
    <t>fisco</t>
  </si>
  <si>
    <t>Fisco</t>
  </si>
  <si>
    <t>xbt</t>
  </si>
  <si>
    <t>bricktox</t>
  </si>
  <si>
    <t>Bricktox</t>
  </si>
  <si>
    <t>eazy</t>
  </si>
  <si>
    <t>savl</t>
  </si>
  <si>
    <t>savle</t>
  </si>
  <si>
    <t>SAVLE</t>
  </si>
  <si>
    <t>pbs</t>
  </si>
  <si>
    <t>phobos</t>
  </si>
  <si>
    <t>PHOBOS</t>
  </si>
  <si>
    <t>swtc</t>
  </si>
  <si>
    <t>coupe</t>
  </si>
  <si>
    <t>neal</t>
  </si>
  <si>
    <t>Coineal Token</t>
  </si>
  <si>
    <t>max-token</t>
  </si>
  <si>
    <t>MAX Token</t>
  </si>
  <si>
    <t>lobitcoin</t>
  </si>
  <si>
    <t>Lobitcoin</t>
  </si>
  <si>
    <t>btcf</t>
  </si>
  <si>
    <t>bitcoin-final</t>
  </si>
  <si>
    <t>Bitcoin Final</t>
  </si>
  <si>
    <t>vdg</t>
  </si>
  <si>
    <t>xflea</t>
  </si>
  <si>
    <t>zxflea</t>
  </si>
  <si>
    <t>zXFLEA</t>
  </si>
  <si>
    <t>bitcoin-crown</t>
  </si>
  <si>
    <t>BitCoin Crown</t>
  </si>
  <si>
    <t>edra</t>
  </si>
  <si>
    <t>EDRA</t>
  </si>
  <si>
    <t>cefs</t>
  </si>
  <si>
    <t>post</t>
  </si>
  <si>
    <t>lyc</t>
  </si>
  <si>
    <t>lycancoin</t>
  </si>
  <si>
    <t>Lycancoin</t>
  </si>
  <si>
    <t>bela</t>
  </si>
  <si>
    <t>Belacoin</t>
  </si>
  <si>
    <t>ilc</t>
  </si>
  <si>
    <t>kazu</t>
  </si>
  <si>
    <t>kazucoin</t>
  </si>
  <si>
    <t>Kazucoin</t>
  </si>
  <si>
    <t>ntc</t>
  </si>
  <si>
    <t>natcoin</t>
  </si>
  <si>
    <t>Natcoin</t>
  </si>
  <si>
    <t>spg</t>
  </si>
  <si>
    <t>super-gold</t>
  </si>
  <si>
    <t>Super Gold</t>
  </si>
  <si>
    <t>dagx</t>
  </si>
  <si>
    <t>DAGX</t>
  </si>
  <si>
    <t>mcr</t>
  </si>
  <si>
    <t>macro</t>
  </si>
  <si>
    <t>Macro</t>
  </si>
  <si>
    <t>vltc</t>
  </si>
  <si>
    <t>geert</t>
  </si>
  <si>
    <t>hwi</t>
  </si>
  <si>
    <t>hawaii-coin</t>
  </si>
  <si>
    <t>Hawaii Coin</t>
  </si>
  <si>
    <t>drink</t>
  </si>
  <si>
    <t>drinkchain</t>
  </si>
  <si>
    <t>DrinkChain</t>
  </si>
  <si>
    <t>rbtc</t>
  </si>
  <si>
    <t>rootstock</t>
  </si>
  <si>
    <t>RSK</t>
  </si>
  <si>
    <t>tyc</t>
  </si>
  <si>
    <t>tyrocoin</t>
  </si>
  <si>
    <t>Tyrocoin</t>
  </si>
  <si>
    <t>uec</t>
  </si>
  <si>
    <t>united-emirate-coin</t>
  </si>
  <si>
    <t>United Emirate Coin</t>
  </si>
  <si>
    <t>cdy</t>
  </si>
  <si>
    <t>bitcoin-candy</t>
  </si>
  <si>
    <t>Bitcoin Candy</t>
  </si>
  <si>
    <t>cbtc</t>
  </si>
  <si>
    <t>classicbitcoin</t>
  </si>
  <si>
    <t>ClassicBitcoin</t>
  </si>
  <si>
    <t>legn</t>
  </si>
  <si>
    <t>legion-coin</t>
  </si>
  <si>
    <t>Legion Coin</t>
  </si>
  <si>
    <t>cld</t>
  </si>
  <si>
    <t>cgc</t>
  </si>
  <si>
    <t>cgc-token</t>
  </si>
  <si>
    <t>CGC Token</t>
  </si>
  <si>
    <t>bqt</t>
  </si>
  <si>
    <t>fml</t>
  </si>
  <si>
    <t>formula</t>
  </si>
  <si>
    <t>FormulA</t>
  </si>
  <si>
    <t>dar</t>
  </si>
  <si>
    <t>bio</t>
  </si>
  <si>
    <t>biocrypt</t>
  </si>
  <si>
    <t>BioCrypt</t>
  </si>
  <si>
    <t>lmo</t>
  </si>
  <si>
    <t>lumeneo</t>
  </si>
  <si>
    <t>Lumeneo</t>
  </si>
  <si>
    <t>crtm</t>
  </si>
  <si>
    <t>corethum</t>
  </si>
  <si>
    <t>Corethum</t>
  </si>
  <si>
    <t>pvb</t>
  </si>
  <si>
    <t>points-value-bank</t>
  </si>
  <si>
    <t>Points Value Bank</t>
  </si>
  <si>
    <t>jbc</t>
  </si>
  <si>
    <t>japan-brand-coin</t>
  </si>
  <si>
    <t>Japan Brand Coin</t>
  </si>
  <si>
    <t>esrc</t>
  </si>
  <si>
    <t>echosoracoin</t>
  </si>
  <si>
    <t>EchoSoraCoin</t>
  </si>
  <si>
    <t>node</t>
  </si>
  <si>
    <t>Node</t>
  </si>
  <si>
    <t>ebit</t>
  </si>
  <si>
    <t>eBIT</t>
  </si>
  <si>
    <t>lch</t>
  </si>
  <si>
    <t>litecoincash</t>
  </si>
  <si>
    <t>LitecoinCash</t>
  </si>
  <si>
    <t>fxtc</t>
  </si>
  <si>
    <t>fixed-trade-coin</t>
  </si>
  <si>
    <t>Fixed Trade Coin</t>
  </si>
  <si>
    <t>rst</t>
  </si>
  <si>
    <t>rega</t>
  </si>
  <si>
    <t>amx</t>
  </si>
  <si>
    <t>amero</t>
  </si>
  <si>
    <t>Amero</t>
  </si>
  <si>
    <t>prn</t>
  </si>
  <si>
    <t>resq</t>
  </si>
  <si>
    <t>resq-chain</t>
  </si>
  <si>
    <t>RESQ Chain</t>
  </si>
  <si>
    <t>xcd</t>
  </si>
  <si>
    <t>capdax</t>
  </si>
  <si>
    <t>Capdax</t>
  </si>
  <si>
    <t>bcard</t>
  </si>
  <si>
    <t>CardBuyers</t>
  </si>
  <si>
    <t>bip</t>
  </si>
  <si>
    <t>inco</t>
  </si>
  <si>
    <t>pccm</t>
  </si>
  <si>
    <t>poseidon-chain</t>
  </si>
  <si>
    <t>Poseidon Chain</t>
  </si>
  <si>
    <t>btcb</t>
  </si>
  <si>
    <t>bitcoinbrand</t>
  </si>
  <si>
    <t>BitcoinBrand</t>
  </si>
  <si>
    <t>o2t</t>
  </si>
  <si>
    <t>02-token</t>
  </si>
  <si>
    <t>O2 Token</t>
  </si>
  <si>
    <t>marc</t>
  </si>
  <si>
    <t>market-arbitrage-coin</t>
  </si>
  <si>
    <t>Market Arbitrage Coin</t>
  </si>
  <si>
    <t>wbtc</t>
  </si>
  <si>
    <t>spec</t>
  </si>
  <si>
    <t>spectrumnetwork</t>
  </si>
  <si>
    <t>SpectrumNetwork</t>
  </si>
  <si>
    <t>fxc</t>
  </si>
  <si>
    <t>fxcoin</t>
  </si>
  <si>
    <t>FXCoin</t>
  </si>
  <si>
    <t>Goldmaxcoin</t>
  </si>
  <si>
    <t>mblc</t>
  </si>
  <si>
    <t>mont-blanc</t>
  </si>
  <si>
    <t>MontBlanc 3000</t>
  </si>
  <si>
    <t>demos</t>
  </si>
  <si>
    <t>demos-pay</t>
  </si>
  <si>
    <t>DEMOS PAY</t>
  </si>
  <si>
    <t>amnz</t>
  </si>
  <si>
    <t>amnesia</t>
  </si>
  <si>
    <t>Amnesia</t>
  </si>
  <si>
    <t>hor</t>
  </si>
  <si>
    <t>hours-chain</t>
  </si>
  <si>
    <t>Hours Chain</t>
  </si>
  <si>
    <t>tocos</t>
  </si>
  <si>
    <t>TOCOS</t>
  </si>
  <si>
    <t>doc</t>
  </si>
  <si>
    <t>Doc</t>
  </si>
  <si>
    <t>ents</t>
  </si>
  <si>
    <t>edna</t>
  </si>
  <si>
    <t>EDNA</t>
  </si>
  <si>
    <t>oes</t>
  </si>
  <si>
    <t>schillingcoin</t>
  </si>
  <si>
    <t>SchillingCoin</t>
  </si>
  <si>
    <t>zzc</t>
  </si>
  <si>
    <t>vestx</t>
  </si>
  <si>
    <t>vestxcoin</t>
  </si>
  <si>
    <t>VestxCoin</t>
  </si>
  <si>
    <t>csnp</t>
  </si>
  <si>
    <t>crowdsalenetworkplatform</t>
  </si>
  <si>
    <t>CrowdSaleNetworkPlatform</t>
  </si>
  <si>
    <t>dv8</t>
  </si>
  <si>
    <t>DV8</t>
  </si>
  <si>
    <t>wbc</t>
  </si>
  <si>
    <t>wallet-builders-coin</t>
  </si>
  <si>
    <t>Wallet Builders Coin</t>
  </si>
  <si>
    <t>bib</t>
  </si>
  <si>
    <t>bitbegin-coin</t>
  </si>
  <si>
    <t>BitBegin Coin</t>
  </si>
  <si>
    <t>HERB</t>
  </si>
  <si>
    <t>tclb</t>
  </si>
  <si>
    <t>TCLB</t>
  </si>
  <si>
    <t>tle</t>
  </si>
  <si>
    <t>incognito</t>
  </si>
  <si>
    <t>Incognito</t>
  </si>
  <si>
    <t>LTK</t>
  </si>
  <si>
    <t>litkoin</t>
  </si>
  <si>
    <t>LitKoin</t>
  </si>
  <si>
    <t>eds</t>
  </si>
  <si>
    <t>amt</t>
  </si>
  <si>
    <t>ameitoken</t>
  </si>
  <si>
    <t>AMeiToken</t>
  </si>
  <si>
    <t>elya</t>
  </si>
  <si>
    <t>Elya</t>
  </si>
  <si>
    <t>gdw</t>
  </si>
  <si>
    <t>golden-world</t>
  </si>
  <si>
    <t>Golden World</t>
  </si>
  <si>
    <t>gnait</t>
  </si>
  <si>
    <t>GNAIT</t>
  </si>
  <si>
    <t>afro</t>
  </si>
  <si>
    <t>Afro</t>
  </si>
  <si>
    <t>discountcoin</t>
  </si>
  <si>
    <t>DiscountCoin</t>
  </si>
  <si>
    <t>nmt</t>
  </si>
  <si>
    <t>new-media-technology</t>
  </si>
  <si>
    <t>New Media Technology</t>
  </si>
  <si>
    <t>alc</t>
  </si>
  <si>
    <t>Allcoin</t>
  </si>
  <si>
    <t>dlp</t>
  </si>
  <si>
    <t>distributed-lottery-platform</t>
  </si>
  <si>
    <t>Distributed Lottery Platform</t>
  </si>
  <si>
    <t>cf</t>
  </si>
  <si>
    <t>xid</t>
  </si>
  <si>
    <t>lepen</t>
  </si>
  <si>
    <t>LePen</t>
  </si>
  <si>
    <t>ammo</t>
  </si>
  <si>
    <t>arp</t>
  </si>
  <si>
    <t>arp-token</t>
  </si>
  <si>
    <t>ARP Token</t>
  </si>
  <si>
    <t>micro</t>
  </si>
  <si>
    <t>prx</t>
  </si>
  <si>
    <t>printerium</t>
  </si>
  <si>
    <t>Printerium</t>
  </si>
  <si>
    <t>yic</t>
  </si>
  <si>
    <t>yicoin</t>
  </si>
  <si>
    <t>YICOIN</t>
  </si>
  <si>
    <t>tagr</t>
  </si>
  <si>
    <t>tagrcoin</t>
  </si>
  <si>
    <t>TAGRcoin</t>
  </si>
  <si>
    <t>high</t>
  </si>
  <si>
    <t>poss</t>
  </si>
  <si>
    <t>ceth</t>
  </si>
  <si>
    <t>creaether</t>
  </si>
  <si>
    <t>CreaEther</t>
  </si>
  <si>
    <t>musk</t>
  </si>
  <si>
    <t>Musk</t>
  </si>
  <si>
    <t>mtlmc3</t>
  </si>
  <si>
    <t>metal-music-coin</t>
  </si>
  <si>
    <t>Metal Music Coin</t>
  </si>
  <si>
    <t>xano</t>
  </si>
  <si>
    <t>XANO</t>
  </si>
  <si>
    <t>fss</t>
  </si>
  <si>
    <t>fss-coin</t>
  </si>
  <si>
    <t>FSS Coin</t>
  </si>
  <si>
    <t>btbc</t>
  </si>
  <si>
    <t>alza</t>
  </si>
  <si>
    <t>Alza</t>
  </si>
  <si>
    <t>bte</t>
  </si>
  <si>
    <t>creva</t>
  </si>
  <si>
    <t>Crevacoin</t>
  </si>
  <si>
    <t>unc</t>
  </si>
  <si>
    <t>unioncoin</t>
  </si>
  <si>
    <t>Unioncoin</t>
  </si>
  <si>
    <t>kmc</t>
  </si>
  <si>
    <t>kemcredit</t>
  </si>
  <si>
    <t>KemCredit</t>
  </si>
  <si>
    <t>gulfcoin</t>
  </si>
  <si>
    <t>MyGulfCoin</t>
  </si>
  <si>
    <t>os76</t>
  </si>
  <si>
    <t>osmiumcoin</t>
  </si>
  <si>
    <t>OsmiumCoin</t>
  </si>
  <si>
    <t>gbt</t>
  </si>
  <si>
    <t>gamebetcoin</t>
  </si>
  <si>
    <t>GameBet</t>
  </si>
  <si>
    <t>crt</t>
  </si>
  <si>
    <t>CRTCoin</t>
  </si>
  <si>
    <t>turbo</t>
  </si>
  <si>
    <t>Turbocoin</t>
  </si>
  <si>
    <t>cmc</t>
  </si>
  <si>
    <t>community-coin</t>
  </si>
  <si>
    <t>Community coin</t>
  </si>
  <si>
    <t>men</t>
  </si>
  <si>
    <t>peoplecoin</t>
  </si>
  <si>
    <t>PeopleCoin</t>
  </si>
  <si>
    <t>pmc</t>
  </si>
  <si>
    <t>primebank-coin</t>
  </si>
  <si>
    <t>Primebank Coin</t>
  </si>
  <si>
    <t>hat</t>
  </si>
  <si>
    <t>hawala-today</t>
  </si>
  <si>
    <t>HAT Token</t>
  </si>
  <si>
    <t>ride</t>
  </si>
  <si>
    <t>ride-my-car</t>
  </si>
  <si>
    <t>Ride My Car</t>
  </si>
  <si>
    <t>xrc</t>
  </si>
  <si>
    <t>rawcoin</t>
  </si>
  <si>
    <t>Rawcoin</t>
  </si>
  <si>
    <t>lele</t>
  </si>
  <si>
    <t>lelecoin</t>
  </si>
  <si>
    <t>Lelecoin</t>
  </si>
  <si>
    <t>gac</t>
  </si>
  <si>
    <t>galluscoin</t>
  </si>
  <si>
    <t>Galluscoin</t>
  </si>
  <si>
    <t>bcx</t>
  </si>
  <si>
    <t>htc</t>
  </si>
  <si>
    <t>hitcoin</t>
  </si>
  <si>
    <t>Hitcoin</t>
  </si>
  <si>
    <t>spa</t>
  </si>
  <si>
    <t>sparta-core</t>
  </si>
  <si>
    <t>Sparta Core</t>
  </si>
  <si>
    <t>gxe</t>
  </si>
  <si>
    <t>o-crypto-union</t>
  </si>
  <si>
    <t>Ø Crypto Union</t>
  </si>
  <si>
    <t>Block-chain.com</t>
  </si>
  <si>
    <t>tpp</t>
  </si>
  <si>
    <t>trusted-property-protocol</t>
  </si>
  <si>
    <t>Trusted Property Protocol</t>
  </si>
  <si>
    <t>guard</t>
  </si>
  <si>
    <t>guardium</t>
  </si>
  <si>
    <t>Guardium</t>
  </si>
  <si>
    <t>flax</t>
  </si>
  <si>
    <t>masterbit</t>
  </si>
  <si>
    <t>MasterBit</t>
  </si>
  <si>
    <t>lct</t>
  </si>
  <si>
    <t>liquor-chain</t>
  </si>
  <si>
    <t>Liquor chain</t>
  </si>
  <si>
    <t>matrx</t>
  </si>
  <si>
    <t>matrixcoin</t>
  </si>
  <si>
    <t>MatrixCoin</t>
  </si>
  <si>
    <t>ksoc</t>
  </si>
  <si>
    <t>kicksoccer-coin</t>
  </si>
  <si>
    <t>KickSoccer Coin</t>
  </si>
  <si>
    <t>vvl</t>
  </si>
  <si>
    <t>vivaldi</t>
  </si>
  <si>
    <t>Vivaldi</t>
  </si>
  <si>
    <t>btn</t>
  </si>
  <si>
    <t>tkgn</t>
  </si>
  <si>
    <t>token-guard</t>
  </si>
  <si>
    <t>Token Guard</t>
  </si>
  <si>
    <t>gcn</t>
  </si>
  <si>
    <t>myfi</t>
  </si>
  <si>
    <t>myfichain</t>
  </si>
  <si>
    <t>MyFiChain</t>
  </si>
  <si>
    <t>ultra-salescloud</t>
  </si>
  <si>
    <t>sw</t>
  </si>
  <si>
    <t>super-wallet</t>
  </si>
  <si>
    <t>Super Wallet</t>
  </si>
  <si>
    <t>spo</t>
  </si>
  <si>
    <t>spedo</t>
  </si>
  <si>
    <t>SPEDO</t>
  </si>
  <si>
    <t>cbr</t>
  </si>
  <si>
    <t>ccbrother</t>
  </si>
  <si>
    <t>CCBrother</t>
  </si>
  <si>
    <t>sbc</t>
  </si>
  <si>
    <t>strikebitclub</t>
  </si>
  <si>
    <t>StrikeBitClub</t>
  </si>
  <si>
    <t>bnl</t>
  </si>
  <si>
    <t>business-chain</t>
  </si>
  <si>
    <t>Business Chain</t>
  </si>
  <si>
    <t>uah</t>
  </si>
  <si>
    <t>uahpay</t>
  </si>
  <si>
    <t>UAHPay</t>
  </si>
  <si>
    <t>helpico</t>
  </si>
  <si>
    <t>Helpico</t>
  </si>
  <si>
    <t>pitch</t>
  </si>
  <si>
    <t>Pitch</t>
  </si>
  <si>
    <t>unigame</t>
  </si>
  <si>
    <t>UniGame</t>
  </si>
  <si>
    <t>cyt</t>
  </si>
  <si>
    <t>cryptokenz</t>
  </si>
  <si>
    <t>Cryptokenz</t>
  </si>
  <si>
    <t>nvt</t>
  </si>
  <si>
    <t>nova-token</t>
  </si>
  <si>
    <t>Nova Token</t>
  </si>
  <si>
    <t>btad</t>
  </si>
  <si>
    <t>argo</t>
  </si>
  <si>
    <t>ARGO</t>
  </si>
  <si>
    <t>sead</t>
  </si>
  <si>
    <t>seadex</t>
  </si>
  <si>
    <t>SEADEX</t>
  </si>
  <si>
    <t>stake</t>
  </si>
  <si>
    <t>stakeit</t>
  </si>
  <si>
    <t>StakeIt</t>
  </si>
  <si>
    <t>gigacash</t>
  </si>
  <si>
    <t>GigaCash</t>
  </si>
  <si>
    <t>ript</t>
  </si>
  <si>
    <t>riptide-coin</t>
  </si>
  <si>
    <t>Riptide Coin</t>
  </si>
  <si>
    <t>px</t>
  </si>
  <si>
    <t>platformx</t>
  </si>
  <si>
    <t>PlatformX</t>
  </si>
  <si>
    <t>dlx</t>
  </si>
  <si>
    <t>diplexcoin</t>
  </si>
  <si>
    <t>Diplexcoin</t>
  </si>
  <si>
    <t>dogx</t>
  </si>
  <si>
    <t>dogethereum</t>
  </si>
  <si>
    <t>Dogethereum</t>
  </si>
  <si>
    <t>fortknoxter</t>
  </si>
  <si>
    <t>icc</t>
  </si>
  <si>
    <t>intelligent-commerce-chain</t>
  </si>
  <si>
    <t>Intelligent Commerce Chain</t>
  </si>
  <si>
    <t>ibt</t>
  </si>
  <si>
    <t>icobay-token</t>
  </si>
  <si>
    <t>ICOBay Token</t>
  </si>
  <si>
    <t>sqr</t>
  </si>
  <si>
    <t>smart-quorum</t>
  </si>
  <si>
    <t>Smart Quorum</t>
  </si>
  <si>
    <t>rai</t>
  </si>
  <si>
    <t>realassetchain</t>
  </si>
  <si>
    <t>RealAssetChain</t>
  </si>
  <si>
    <t>smk</t>
  </si>
  <si>
    <t>sharingmarketcoin</t>
  </si>
  <si>
    <t>Sharingmarketcoin</t>
  </si>
  <si>
    <t>vitalcoin</t>
  </si>
  <si>
    <t>Vitalcoin</t>
  </si>
  <si>
    <t>scavo</t>
  </si>
  <si>
    <t>scavo-technologies</t>
  </si>
  <si>
    <t>SCAVO Technologies</t>
  </si>
  <si>
    <t>fraz</t>
  </si>
  <si>
    <t>frazcoin</t>
  </si>
  <si>
    <t>Frazcoin</t>
  </si>
  <si>
    <t>mapc</t>
  </si>
  <si>
    <t>mapcoin</t>
  </si>
  <si>
    <t>MapCoin</t>
  </si>
  <si>
    <t>octps</t>
  </si>
  <si>
    <t>octopus</t>
  </si>
  <si>
    <t>Octopus</t>
  </si>
  <si>
    <t>batcoin</t>
  </si>
  <si>
    <t>Batcoin</t>
  </si>
  <si>
    <t>rcc</t>
  </si>
  <si>
    <t>reality-clash</t>
  </si>
  <si>
    <t>Reality Clash</t>
  </si>
  <si>
    <t>cmos</t>
  </si>
  <si>
    <t>cosmos-coin</t>
  </si>
  <si>
    <t>Cosmos Coin</t>
  </si>
  <si>
    <t>pndm</t>
  </si>
  <si>
    <t>skrilla-token</t>
  </si>
  <si>
    <t>Skrilla Token</t>
  </si>
  <si>
    <t>swat</t>
  </si>
  <si>
    <t>swtcoin</t>
  </si>
  <si>
    <t>SWTCoin</t>
  </si>
  <si>
    <t>ltg</t>
  </si>
  <si>
    <t>litegold</t>
  </si>
  <si>
    <t>LiteGold</t>
  </si>
  <si>
    <t>tgt</t>
  </si>
  <si>
    <t>targetcoin</t>
  </si>
  <si>
    <t>fc</t>
  </si>
  <si>
    <t>futurescoin</t>
  </si>
  <si>
    <t>FuturesCoin</t>
  </si>
  <si>
    <t>clc</t>
  </si>
  <si>
    <t>caluracoin</t>
  </si>
  <si>
    <t>CaluraCoin</t>
  </si>
  <si>
    <t>hldc</t>
  </si>
  <si>
    <t>heldcoin</t>
  </si>
  <si>
    <t>HeldCoin</t>
  </si>
  <si>
    <t>fimfl</t>
  </si>
  <si>
    <t>FIMFL</t>
  </si>
  <si>
    <t>xen</t>
  </si>
  <si>
    <t>xenia-coin</t>
  </si>
  <si>
    <t>Xenia Coin</t>
  </si>
  <si>
    <t>pbt</t>
  </si>
  <si>
    <t>Primalbase</t>
  </si>
  <si>
    <t>pgt</t>
  </si>
  <si>
    <t>sjw</t>
  </si>
  <si>
    <t>our</t>
  </si>
  <si>
    <t>tat</t>
  </si>
  <si>
    <t>leblock</t>
  </si>
  <si>
    <t>Leblock</t>
  </si>
  <si>
    <t>poker</t>
  </si>
  <si>
    <t>eos-poker</t>
  </si>
  <si>
    <t>EOS Poker</t>
  </si>
  <si>
    <t>emv</t>
  </si>
  <si>
    <t>ethereum-movie-venture</t>
  </si>
  <si>
    <t>Ethereum Movie Venture</t>
  </si>
  <si>
    <t>kashh</t>
  </si>
  <si>
    <t>kashhcoin</t>
  </si>
  <si>
    <t>Kashhcoin</t>
  </si>
  <si>
    <t>say</t>
  </si>
  <si>
    <t>spherepay</t>
  </si>
  <si>
    <t>SpherePay</t>
  </si>
  <si>
    <t>oas</t>
  </si>
  <si>
    <t>oases-chain</t>
  </si>
  <si>
    <t>Oases Chain</t>
  </si>
  <si>
    <t>pps</t>
  </si>
  <si>
    <t>prophet-set</t>
  </si>
  <si>
    <t>Prophet Set</t>
  </si>
  <si>
    <t>diy</t>
  </si>
  <si>
    <t>diychain</t>
  </si>
  <si>
    <t>DIYChain</t>
  </si>
  <si>
    <t>llu</t>
  </si>
  <si>
    <t>light-lemon-unicorn</t>
  </si>
  <si>
    <t>Light Lemon Unicorn</t>
  </si>
  <si>
    <t>rrc</t>
  </si>
  <si>
    <t>rrchain</t>
  </si>
  <si>
    <t>RRChain</t>
  </si>
  <si>
    <t>ans</t>
  </si>
  <si>
    <t>anodos</t>
  </si>
  <si>
    <t>ANODOS</t>
  </si>
  <si>
    <t>pally</t>
  </si>
  <si>
    <t>Pally</t>
  </si>
  <si>
    <t>ktc</t>
  </si>
  <si>
    <t>kyvalion-token-coin</t>
  </si>
  <si>
    <t>Kyvalion Token Coin</t>
  </si>
  <si>
    <t>coin-controller-cash</t>
  </si>
  <si>
    <t>Coin Controller Cash</t>
  </si>
  <si>
    <t>grw</t>
  </si>
  <si>
    <t>growthcoin</t>
  </si>
  <si>
    <t>GrowthCoin</t>
  </si>
  <si>
    <t>ked</t>
  </si>
  <si>
    <t>glyno</t>
  </si>
  <si>
    <t>Glyno</t>
  </si>
  <si>
    <t>mato</t>
  </si>
  <si>
    <t>matocol-protocol</t>
  </si>
  <si>
    <t>Matocol Protocol</t>
  </si>
  <si>
    <t>bcap</t>
  </si>
  <si>
    <t>BCAP</t>
  </si>
  <si>
    <t>bec</t>
  </si>
  <si>
    <t>beauty-chain</t>
  </si>
  <si>
    <t>Beauty Chain</t>
  </si>
  <si>
    <t>iox</t>
  </si>
  <si>
    <t>ionos</t>
  </si>
  <si>
    <t>IONOS</t>
  </si>
  <si>
    <t>enb</t>
  </si>
  <si>
    <t>energy-block</t>
  </si>
  <si>
    <t>Energy Block</t>
  </si>
  <si>
    <t>hpy</t>
  </si>
  <si>
    <t>muxe</t>
  </si>
  <si>
    <t>MUXE</t>
  </si>
  <si>
    <t>pip</t>
  </si>
  <si>
    <t>pipcoin</t>
  </si>
  <si>
    <t>Pipcoin</t>
  </si>
  <si>
    <t>mais</t>
  </si>
  <si>
    <t>maiscoin</t>
  </si>
  <si>
    <t>MaisCoin</t>
  </si>
  <si>
    <t>rsgp</t>
  </si>
  <si>
    <t>rsgpcoin</t>
  </si>
  <si>
    <t>RSGPcoin</t>
  </si>
  <si>
    <t>careercoin</t>
  </si>
  <si>
    <t>CareerCoin</t>
  </si>
  <si>
    <t>crypto-diamond-coin</t>
  </si>
  <si>
    <t>Crypto Diamond Coin</t>
  </si>
  <si>
    <t>phi</t>
  </si>
  <si>
    <t>PHI TOKEN</t>
  </si>
  <si>
    <t>ges</t>
  </si>
  <si>
    <t>dpst</t>
  </si>
  <si>
    <t>dps-chain</t>
  </si>
  <si>
    <t>DPS Chain</t>
  </si>
  <si>
    <t>min</t>
  </si>
  <si>
    <t>mindol</t>
  </si>
  <si>
    <t>MINDOL</t>
  </si>
  <si>
    <t>ida</t>
  </si>
  <si>
    <t>vlc</t>
  </si>
  <si>
    <t>sprtsc</t>
  </si>
  <si>
    <t>sprouts-classic</t>
  </si>
  <si>
    <t>Sprouts Classic</t>
  </si>
  <si>
    <t>acn</t>
  </si>
  <si>
    <t>avoncoin</t>
  </si>
  <si>
    <t>Avoncoin</t>
  </si>
  <si>
    <t>cma</t>
  </si>
  <si>
    <t>coinmarketalert</t>
  </si>
  <si>
    <t>CoinMarketAlert</t>
  </si>
  <si>
    <t>lio</t>
  </si>
  <si>
    <t>liocoin</t>
  </si>
  <si>
    <t>LIOcoin</t>
  </si>
  <si>
    <t>xtrade</t>
  </si>
  <si>
    <t>vaac</t>
  </si>
  <si>
    <t>visa-application-chain</t>
  </si>
  <si>
    <t>Visa Application Chain</t>
  </si>
  <si>
    <t>latino</t>
  </si>
  <si>
    <t>marx</t>
  </si>
  <si>
    <t>quix</t>
  </si>
  <si>
    <t>Quix</t>
  </si>
  <si>
    <t>tgch</t>
  </si>
  <si>
    <t>truegalaxycash</t>
  </si>
  <si>
    <t>TrueGalaxyCash</t>
  </si>
  <si>
    <t>fotc</t>
  </si>
  <si>
    <t>forte-coin</t>
  </si>
  <si>
    <t>Forte Coin</t>
  </si>
  <si>
    <t>bcw</t>
  </si>
  <si>
    <t>bitcoin-wonder</t>
  </si>
  <si>
    <t>Bitcoin Wonder</t>
  </si>
  <si>
    <t>bccs</t>
  </si>
  <si>
    <t>bitcoincashscrypt</t>
  </si>
  <si>
    <t>BitcoinCashScrypt</t>
  </si>
  <si>
    <t>oc</t>
  </si>
  <si>
    <t>mall</t>
  </si>
  <si>
    <t>mbc-block</t>
  </si>
  <si>
    <t>MBC Block</t>
  </si>
  <si>
    <t>xur</t>
  </si>
  <si>
    <t>baxur</t>
  </si>
  <si>
    <t>Baxur</t>
  </si>
  <si>
    <t>ebs</t>
  </si>
  <si>
    <t>elbrus</t>
  </si>
  <si>
    <t>Elbrus</t>
  </si>
  <si>
    <t>orly</t>
  </si>
  <si>
    <t>orlycoin</t>
  </si>
  <si>
    <t>Orlycoin</t>
  </si>
  <si>
    <t>daxt</t>
  </si>
  <si>
    <t>Digital  Asset Exchange Token</t>
  </si>
  <si>
    <t>bczero</t>
  </si>
  <si>
    <t>iti</t>
  </si>
  <si>
    <t>odin</t>
  </si>
  <si>
    <t>wa</t>
  </si>
  <si>
    <t>classy</t>
  </si>
  <si>
    <t>classycoin</t>
  </si>
  <si>
    <t>ClassyCoin</t>
  </si>
  <si>
    <t>vsc</t>
  </si>
  <si>
    <t>emt</t>
  </si>
  <si>
    <t>easymine</t>
  </si>
  <si>
    <t>easyMine</t>
  </si>
  <si>
    <t>iqt</t>
  </si>
  <si>
    <t>h2o</t>
  </si>
  <si>
    <t>hydrominer</t>
  </si>
  <si>
    <t>HydroMiner</t>
  </si>
  <si>
    <t>shop</t>
  </si>
  <si>
    <t>shopin</t>
  </si>
  <si>
    <t>Shopin</t>
  </si>
  <si>
    <t>ether-legends</t>
  </si>
  <si>
    <t>Elementeum</t>
  </si>
  <si>
    <t>innbc</t>
  </si>
  <si>
    <t>innovative-bioresearch</t>
  </si>
  <si>
    <t>Innovative Bioresearch</t>
  </si>
  <si>
    <t>ebst</t>
  </si>
  <si>
    <t>eboost</t>
  </si>
  <si>
    <t>wcc</t>
  </si>
  <si>
    <t>wolfclovercoin</t>
  </si>
  <si>
    <t>WolfCloverCoin</t>
  </si>
  <si>
    <t>edoge</t>
  </si>
  <si>
    <t>etherdoge</t>
  </si>
  <si>
    <t>EtherDoge</t>
  </si>
  <si>
    <t>Ejoy</t>
  </si>
  <si>
    <t>cly</t>
  </si>
  <si>
    <t>coinlegacy</t>
  </si>
  <si>
    <t>CoinLegacY</t>
  </si>
  <si>
    <t>litegoldcoin</t>
  </si>
  <si>
    <t>LiteGoldCoin</t>
  </si>
  <si>
    <t>boc</t>
  </si>
  <si>
    <t>tulipmaniacoin</t>
  </si>
  <si>
    <t>TulipManiaCoin</t>
  </si>
  <si>
    <t>gx-coin</t>
  </si>
  <si>
    <t>Gx Coin</t>
  </si>
  <si>
    <t>koumei</t>
  </si>
  <si>
    <t>Koumei</t>
  </si>
  <si>
    <t>esports</t>
  </si>
  <si>
    <t>Esports.com</t>
  </si>
  <si>
    <t>kcy</t>
  </si>
  <si>
    <t>kickcity</t>
  </si>
  <si>
    <t>KickCity</t>
  </si>
  <si>
    <t>pok</t>
  </si>
  <si>
    <t>poker-io</t>
  </si>
  <si>
    <t>Poker.io</t>
  </si>
  <si>
    <t>vres</t>
  </si>
  <si>
    <t>virtual-reality-electronic-sports</t>
  </si>
  <si>
    <t>Virtual Reality Electronic Sports</t>
  </si>
  <si>
    <t>pera</t>
  </si>
  <si>
    <t>payera</t>
  </si>
  <si>
    <t>PAYERA</t>
  </si>
  <si>
    <t>brzx</t>
  </si>
  <si>
    <t>braziliexs-token</t>
  </si>
  <si>
    <t>Braziliex Token</t>
  </si>
  <si>
    <t>osc</t>
  </si>
  <si>
    <t>open-source-coin</t>
  </si>
  <si>
    <t>Open Source Coin</t>
  </si>
  <si>
    <t>anty</t>
  </si>
  <si>
    <t>animalitycoin</t>
  </si>
  <si>
    <t>AnimalityCoin</t>
  </si>
  <si>
    <t>gtmr</t>
  </si>
  <si>
    <t>getmoder</t>
  </si>
  <si>
    <t>GETModer</t>
  </si>
  <si>
    <t>shorty</t>
  </si>
  <si>
    <t>Shorty</t>
  </si>
  <si>
    <t>stg</t>
  </si>
  <si>
    <t>securetag</t>
  </si>
  <si>
    <t>SecureTag</t>
  </si>
  <si>
    <t>tip</t>
  </si>
  <si>
    <t>top-intellectual-point</t>
  </si>
  <si>
    <t>Top Intellectual Point</t>
  </si>
  <si>
    <t>trig</t>
  </si>
  <si>
    <t>bgr</t>
  </si>
  <si>
    <t>bongger</t>
  </si>
  <si>
    <t>Bongger</t>
  </si>
  <si>
    <t>uic</t>
  </si>
  <si>
    <t>unicorn</t>
  </si>
  <si>
    <t>Unicorn</t>
  </si>
  <si>
    <t>voc</t>
  </si>
  <si>
    <t>voco-networks</t>
  </si>
  <si>
    <t>Voco Networks</t>
  </si>
  <si>
    <t>vct</t>
  </si>
  <si>
    <t>foundgame</t>
  </si>
  <si>
    <t>FoundGame</t>
  </si>
  <si>
    <t>hsc</t>
  </si>
  <si>
    <t>ken</t>
  </si>
  <si>
    <t>kencoin</t>
  </si>
  <si>
    <t>Kencoin</t>
  </si>
  <si>
    <t>dt</t>
  </si>
  <si>
    <t>incnt</t>
  </si>
  <si>
    <t>gsm</t>
  </si>
  <si>
    <t>gsmcoin</t>
  </si>
  <si>
    <t>GSMcoin</t>
  </si>
  <si>
    <t>ripaex</t>
  </si>
  <si>
    <t>RipaEx</t>
  </si>
  <si>
    <t>zeph</t>
  </si>
  <si>
    <t>bin</t>
  </si>
  <si>
    <t>binpay</t>
  </si>
  <si>
    <t>BINPAY</t>
  </si>
  <si>
    <t>joytoken</t>
  </si>
  <si>
    <t>JoyToken</t>
  </si>
  <si>
    <t>ngh</t>
  </si>
  <si>
    <t>henga</t>
  </si>
  <si>
    <t>Henga</t>
  </si>
  <si>
    <t>rookie-coin</t>
  </si>
  <si>
    <t>RookieCoin</t>
  </si>
  <si>
    <t>lendconnect</t>
  </si>
  <si>
    <t>LendConnect</t>
  </si>
  <si>
    <t>aba</t>
  </si>
  <si>
    <t>ecoball</t>
  </si>
  <si>
    <t>EcoBall</t>
  </si>
  <si>
    <t>crow</t>
  </si>
  <si>
    <t>crowncash</t>
  </si>
  <si>
    <t>CrownCash</t>
  </si>
  <si>
    <t>glpn</t>
  </si>
  <si>
    <t>globalpaynet</t>
  </si>
  <si>
    <t>GlobalPayNet</t>
  </si>
  <si>
    <t>bitv</t>
  </si>
  <si>
    <t>bitvier</t>
  </si>
  <si>
    <t>Bitvier</t>
  </si>
  <si>
    <t>encp</t>
  </si>
  <si>
    <t>enceladus</t>
  </si>
  <si>
    <t>Enceladus</t>
  </si>
  <si>
    <t>lite</t>
  </si>
  <si>
    <t>eos-lite</t>
  </si>
  <si>
    <t>EOS Lite</t>
  </si>
  <si>
    <t>fbl</t>
  </si>
  <si>
    <t>faceblock</t>
  </si>
  <si>
    <t>Faceblock</t>
  </si>
  <si>
    <t>ctm</t>
  </si>
  <si>
    <t>chinese-medicine-chain</t>
  </si>
  <si>
    <t>Chinese Medicine Chain</t>
  </si>
  <si>
    <t>betex</t>
  </si>
  <si>
    <t>BETEX</t>
  </si>
  <si>
    <t>oys</t>
  </si>
  <si>
    <t>oyster-platform</t>
  </si>
  <si>
    <t>Oyster Platform</t>
  </si>
  <si>
    <t>opc</t>
  </si>
  <si>
    <t>mtrip</t>
  </si>
  <si>
    <t>maketrip</t>
  </si>
  <si>
    <t>MAKETRIP</t>
  </si>
  <si>
    <t>btrm</t>
  </si>
  <si>
    <t>betrium</t>
  </si>
  <si>
    <t>Betrium</t>
  </si>
  <si>
    <t>acce</t>
  </si>
  <si>
    <t>accel</t>
  </si>
  <si>
    <t>Accel</t>
  </si>
  <si>
    <t>prdc</t>
  </si>
  <si>
    <t>premium-digi-coin</t>
  </si>
  <si>
    <t>Premium Digi Coin</t>
  </si>
  <si>
    <t>smartup</t>
  </si>
  <si>
    <t>Smartup</t>
  </si>
  <si>
    <t>xbs</t>
  </si>
  <si>
    <t>bitstake</t>
  </si>
  <si>
    <t>BitStake</t>
  </si>
  <si>
    <t>mbit</t>
  </si>
  <si>
    <t>mbitbooks</t>
  </si>
  <si>
    <t>MBitBooks</t>
  </si>
  <si>
    <t>lunarx</t>
  </si>
  <si>
    <t>LunarX</t>
  </si>
  <si>
    <t>disk</t>
  </si>
  <si>
    <t>darklisk</t>
  </si>
  <si>
    <t>DarkLisk</t>
  </si>
  <si>
    <t>zxt</t>
  </si>
  <si>
    <t>zhixin-chain</t>
  </si>
  <si>
    <t>Zhixin Chain</t>
  </si>
  <si>
    <t>bku</t>
  </si>
  <si>
    <t>Blocktek University</t>
  </si>
  <si>
    <t>1ap</t>
  </si>
  <si>
    <t>1apayment</t>
  </si>
  <si>
    <t>1APayment</t>
  </si>
  <si>
    <t>sand</t>
  </si>
  <si>
    <t>beachcoin</t>
  </si>
  <si>
    <t>BeachCoin</t>
  </si>
  <si>
    <t>rigs</t>
  </si>
  <si>
    <t>rigs-oil-token</t>
  </si>
  <si>
    <t>Rigs Oil Token</t>
  </si>
  <si>
    <t>socc</t>
  </si>
  <si>
    <t>socialcoin</t>
  </si>
  <si>
    <t>ikt</t>
  </si>
  <si>
    <t>innoket</t>
  </si>
  <si>
    <t>Innoket</t>
  </si>
  <si>
    <t>xot</t>
  </si>
  <si>
    <t>tbg</t>
  </si>
  <si>
    <t>turbogold</t>
  </si>
  <si>
    <t>Turbogold</t>
  </si>
  <si>
    <t>big</t>
  </si>
  <si>
    <t>god</t>
  </si>
  <si>
    <t>mmx</t>
  </si>
  <si>
    <t>mechanix-token</t>
  </si>
  <si>
    <t>Mechanix Token</t>
  </si>
  <si>
    <t>swl</t>
  </si>
  <si>
    <t>swiftlance-token</t>
  </si>
  <si>
    <t>Swiftlance Token</t>
  </si>
  <si>
    <t>chrt</t>
  </si>
  <si>
    <t>charity</t>
  </si>
  <si>
    <t>Charity</t>
  </si>
  <si>
    <t>btcg</t>
  </si>
  <si>
    <t>bitcoin-galaxy</t>
  </si>
  <si>
    <t>Bitcoin Galaxy</t>
  </si>
  <si>
    <t>bithold</t>
  </si>
  <si>
    <t>Bithold</t>
  </si>
  <si>
    <t>ccrb</t>
  </si>
  <si>
    <t>jobs</t>
  </si>
  <si>
    <t>Jobscoin</t>
  </si>
  <si>
    <t>obtc</t>
  </si>
  <si>
    <t>cars</t>
  </si>
  <si>
    <t>car-sharing</t>
  </si>
  <si>
    <t>Car Sharing</t>
  </si>
  <si>
    <t>iwt</t>
  </si>
  <si>
    <t>integrative-wallet-token</t>
  </si>
  <si>
    <t>Integrative Wallet Token</t>
  </si>
  <si>
    <t>cobra</t>
  </si>
  <si>
    <t>kurt</t>
  </si>
  <si>
    <t>inb</t>
  </si>
  <si>
    <t>ice</t>
  </si>
  <si>
    <t>frozen</t>
  </si>
  <si>
    <t>Frozen</t>
  </si>
  <si>
    <t>vkt</t>
  </si>
  <si>
    <t>vankia-chain</t>
  </si>
  <si>
    <t>Vankia Chain</t>
  </si>
  <si>
    <t>ult</t>
  </si>
  <si>
    <t>ultiledger</t>
  </si>
  <si>
    <t>Ultiledger</t>
  </si>
  <si>
    <t>frrn</t>
  </si>
  <si>
    <t>ausc</t>
  </si>
  <si>
    <t>auscoin</t>
  </si>
  <si>
    <t>Auscoin</t>
  </si>
  <si>
    <t>exm</t>
  </si>
  <si>
    <t>exmcoin</t>
  </si>
  <si>
    <t>EXMCoin</t>
  </si>
  <si>
    <t>bitcoinmax</t>
  </si>
  <si>
    <t>BitcoinMax</t>
  </si>
  <si>
    <t>wbb</t>
  </si>
  <si>
    <t>in</t>
  </si>
  <si>
    <t>incoin</t>
  </si>
  <si>
    <t>InCoin</t>
  </si>
  <si>
    <t>hrc</t>
  </si>
  <si>
    <t>777-bingo</t>
  </si>
  <si>
    <t>777.Bingo</t>
  </si>
  <si>
    <t>bitcoin-silver</t>
  </si>
  <si>
    <t>Bitcoin Silver</t>
  </si>
  <si>
    <t>cdcc</t>
  </si>
  <si>
    <t>CDCC</t>
  </si>
  <si>
    <t>iot</t>
  </si>
  <si>
    <t>itube-online-token</t>
  </si>
  <si>
    <t>Itube Online Token</t>
  </si>
  <si>
    <t>elm</t>
  </si>
  <si>
    <t>elements</t>
  </si>
  <si>
    <t>Elements</t>
  </si>
  <si>
    <t>rpil</t>
  </si>
  <si>
    <t>redpill</t>
  </si>
  <si>
    <t>RedPill</t>
  </si>
  <si>
    <t>litecoin-gold</t>
  </si>
  <si>
    <t>Litecoin Gold</t>
  </si>
  <si>
    <t>btv</t>
  </si>
  <si>
    <t>bitvote</t>
  </si>
  <si>
    <t>Bitvote</t>
  </si>
  <si>
    <t>royalradiocash</t>
  </si>
  <si>
    <t>Royal Radio Cash</t>
  </si>
  <si>
    <t>facc</t>
  </si>
  <si>
    <t>faccchain</t>
  </si>
  <si>
    <t>FaccChain</t>
  </si>
  <si>
    <t>vclasicccoin</t>
  </si>
  <si>
    <t>Vclasicccoin</t>
  </si>
  <si>
    <t>bria</t>
  </si>
  <si>
    <t>trdt</t>
  </si>
  <si>
    <t>trident-group</t>
  </si>
  <si>
    <t>qst</t>
  </si>
  <si>
    <t>quest</t>
  </si>
  <si>
    <t>Quest</t>
  </si>
  <si>
    <t>smq</t>
  </si>
  <si>
    <t>mrng</t>
  </si>
  <si>
    <t>morningstar</t>
  </si>
  <si>
    <t>MorningStar</t>
  </si>
  <si>
    <t>gvc</t>
  </si>
  <si>
    <t>gemvault-coin</t>
  </si>
  <si>
    <t>GemVault Coin</t>
  </si>
  <si>
    <t>esce</t>
  </si>
  <si>
    <t>escroco</t>
  </si>
  <si>
    <t>trad</t>
  </si>
  <si>
    <t>tradcoin</t>
  </si>
  <si>
    <t>Tradcoin</t>
  </si>
  <si>
    <t>rtx</t>
  </si>
  <si>
    <t>r2x</t>
  </si>
  <si>
    <t>R2X</t>
  </si>
  <si>
    <t>eag</t>
  </si>
  <si>
    <t>sigma</t>
  </si>
  <si>
    <t>more-one</t>
  </si>
  <si>
    <t>MORE.ONE</t>
  </si>
  <si>
    <t>feicoin</t>
  </si>
  <si>
    <t>FeiCoin</t>
  </si>
  <si>
    <t>ddm</t>
  </si>
  <si>
    <t>ddmcoin</t>
  </si>
  <si>
    <t>DDMCoin</t>
  </si>
  <si>
    <t>zat</t>
  </si>
  <si>
    <t>zatgo</t>
  </si>
  <si>
    <t>Zatgo</t>
  </si>
  <si>
    <t>extn</t>
  </si>
  <si>
    <t>extensive-coin</t>
  </si>
  <si>
    <t>Extensive Coin</t>
  </si>
  <si>
    <t>bitcf</t>
  </si>
  <si>
    <t>ul</t>
  </si>
  <si>
    <t>uselink-chain</t>
  </si>
  <si>
    <t>Uselink chain</t>
  </si>
  <si>
    <t>xponz</t>
  </si>
  <si>
    <t>Xponz</t>
  </si>
  <si>
    <t>rbf</t>
  </si>
  <si>
    <t>rainbow-fund</t>
  </si>
  <si>
    <t>Rainbow Fund</t>
  </si>
  <si>
    <t>bid</t>
  </si>
  <si>
    <t>bidcoin</t>
  </si>
  <si>
    <t>Bidcoin</t>
  </si>
  <si>
    <t>airep</t>
  </si>
  <si>
    <t>AIREP</t>
  </si>
  <si>
    <t>ifood</t>
  </si>
  <si>
    <t>ereal</t>
  </si>
  <si>
    <t>eREAL</t>
  </si>
  <si>
    <t>wide</t>
  </si>
  <si>
    <t>wide-energy</t>
  </si>
  <si>
    <t>Wide Energy</t>
  </si>
  <si>
    <t>xtrl</t>
  </si>
  <si>
    <t>turkeyenergytoken</t>
  </si>
  <si>
    <t>TurkeyEnergyToken</t>
  </si>
  <si>
    <t>dic</t>
  </si>
  <si>
    <t>daikicoin</t>
  </si>
  <si>
    <t>Daikicoin</t>
  </si>
  <si>
    <t>buc</t>
  </si>
  <si>
    <t>bit-union-coin</t>
  </si>
  <si>
    <t>Bit Union Coin</t>
  </si>
  <si>
    <t>afdt</t>
  </si>
  <si>
    <t>afd-token</t>
  </si>
  <si>
    <t>AFD Token</t>
  </si>
  <si>
    <t>bins</t>
  </si>
  <si>
    <t>bitsense</t>
  </si>
  <si>
    <t>Bitsense</t>
  </si>
  <si>
    <t>seed</t>
  </si>
  <si>
    <t>parsl</t>
  </si>
  <si>
    <t>Parsl</t>
  </si>
  <si>
    <t>esr</t>
  </si>
  <si>
    <t>esr-wallet</t>
  </si>
  <si>
    <t>ESR Wallet</t>
  </si>
  <si>
    <t>benja</t>
  </si>
  <si>
    <t>benjacoin</t>
  </si>
  <si>
    <t>Benjacoin</t>
  </si>
  <si>
    <t>pxt</t>
  </si>
  <si>
    <t>populous-xbrl-token</t>
  </si>
  <si>
    <t>Populous XBRL Token</t>
  </si>
  <si>
    <t>etm</t>
  </si>
  <si>
    <t>ethereum-mobile</t>
  </si>
  <si>
    <t>Ethereum Mobile</t>
  </si>
  <si>
    <t>nrc</t>
  </si>
  <si>
    <t>nova-realm-city</t>
  </si>
  <si>
    <t>Nova Realm City</t>
  </si>
  <si>
    <t>pbtt</t>
  </si>
  <si>
    <t>purple-butterfly-trading</t>
  </si>
  <si>
    <t>Purple Butterfly Trading</t>
  </si>
  <si>
    <t>pax-token</t>
  </si>
  <si>
    <t>PAX Token</t>
  </si>
  <si>
    <t>wemergetoken</t>
  </si>
  <si>
    <t>WemergeToken</t>
  </si>
  <si>
    <t>iab</t>
  </si>
  <si>
    <t>IAB</t>
  </si>
  <si>
    <t>npccoin</t>
  </si>
  <si>
    <t>NPCcoin</t>
  </si>
  <si>
    <t>pres</t>
  </si>
  <si>
    <t>mesh</t>
  </si>
  <si>
    <t>meshbox</t>
  </si>
  <si>
    <t>MeshBox</t>
  </si>
  <si>
    <t>chaince-token</t>
  </si>
  <si>
    <t>Chaince Token</t>
  </si>
  <si>
    <t>tty</t>
  </si>
  <si>
    <t>trinity</t>
  </si>
  <si>
    <t>Trinity</t>
  </si>
  <si>
    <t>kxc</t>
  </si>
  <si>
    <t>thar</t>
  </si>
  <si>
    <t>thar-token</t>
  </si>
  <si>
    <t>Thar token</t>
  </si>
  <si>
    <t>10mt</t>
  </si>
  <si>
    <t>10m-token</t>
  </si>
  <si>
    <t>10M Token</t>
  </si>
  <si>
    <t>miro</t>
  </si>
  <si>
    <t>mirocana</t>
  </si>
  <si>
    <t>Mirocana</t>
  </si>
  <si>
    <t>et</t>
  </si>
  <si>
    <t>endlessgame</t>
  </si>
  <si>
    <t>Endless Game Token</t>
  </si>
  <si>
    <t>hdlre</t>
  </si>
  <si>
    <t>hodler-mining</t>
  </si>
  <si>
    <t>Hodler Mining</t>
  </si>
  <si>
    <t>llt</t>
  </si>
  <si>
    <t>lltoken</t>
  </si>
  <si>
    <t>LLToken</t>
  </si>
  <si>
    <t>cyb</t>
  </si>
  <si>
    <t>cybex</t>
  </si>
  <si>
    <t>Cybex</t>
  </si>
  <si>
    <t>nnsh</t>
  </si>
  <si>
    <t>nanashi-token</t>
  </si>
  <si>
    <t>NANASHI Token</t>
  </si>
  <si>
    <t>bg</t>
  </si>
  <si>
    <t>biggame</t>
  </si>
  <si>
    <t>BigGame</t>
  </si>
  <si>
    <t>brdc</t>
  </si>
  <si>
    <t>boardcoin</t>
  </si>
  <si>
    <t>Boardcoin</t>
  </si>
  <si>
    <t>lth</t>
  </si>
  <si>
    <t>lutherchain</t>
  </si>
  <si>
    <t>LutherChain</t>
  </si>
  <si>
    <t>mcb</t>
  </si>
  <si>
    <t>microbyte</t>
  </si>
  <si>
    <t>Microbyte</t>
  </si>
  <si>
    <t>aga</t>
  </si>
  <si>
    <t>amigacoin</t>
  </si>
  <si>
    <t>AmigaCoin</t>
  </si>
  <si>
    <t>primu</t>
  </si>
  <si>
    <t>primulon</t>
  </si>
  <si>
    <t>Primulon</t>
  </si>
  <si>
    <t>legends-room</t>
  </si>
  <si>
    <t>Legends Room</t>
  </si>
  <si>
    <t>shopcoin</t>
  </si>
  <si>
    <t>SHOPCOIN</t>
  </si>
  <si>
    <t>global-aex-token</t>
  </si>
  <si>
    <t>Global AEX Token</t>
  </si>
  <si>
    <t>kubocoin</t>
  </si>
  <si>
    <t>KuboCoin</t>
  </si>
  <si>
    <t>gram</t>
  </si>
  <si>
    <t>wecc</t>
  </si>
  <si>
    <t>we-copyright-chain</t>
  </si>
  <si>
    <t>WE copyright chain</t>
  </si>
  <si>
    <t>liveedu</t>
  </si>
  <si>
    <t>LiveEdu</t>
  </si>
  <si>
    <t>drvh</t>
  </si>
  <si>
    <t>driveholic-token</t>
  </si>
  <si>
    <t>Driveholic Token</t>
  </si>
  <si>
    <t>zig</t>
  </si>
  <si>
    <t>ziggurat-token</t>
  </si>
  <si>
    <t>Ziggurat Token</t>
  </si>
  <si>
    <t>vstr</t>
  </si>
  <si>
    <t>gta</t>
  </si>
  <si>
    <t>gagapay-network</t>
  </si>
  <si>
    <t>Gagapay Network</t>
  </si>
  <si>
    <t>swp</t>
  </si>
  <si>
    <t>swapcoin</t>
  </si>
  <si>
    <t>Swapcoin</t>
  </si>
  <si>
    <t>blockonix-token</t>
  </si>
  <si>
    <t>Blockonix Token</t>
  </si>
  <si>
    <t>nux</t>
  </si>
  <si>
    <t>nuaxescoin</t>
  </si>
  <si>
    <t>NuaxesCoin</t>
  </si>
  <si>
    <t>rsx</t>
  </si>
  <si>
    <t>raisextoken</t>
  </si>
  <si>
    <t>Raisex Token</t>
  </si>
  <si>
    <t>w3c</t>
  </si>
  <si>
    <t>elite</t>
  </si>
  <si>
    <t>xrup</t>
  </si>
  <si>
    <t>rupees</t>
  </si>
  <si>
    <t>RUPEES</t>
  </si>
  <si>
    <t>dscb</t>
  </si>
  <si>
    <t>data-shield-coin</t>
  </si>
  <si>
    <t>Data Shield Coin</t>
  </si>
  <si>
    <t>dltt</t>
  </si>
  <si>
    <t>delighttoken</t>
  </si>
  <si>
    <t>delightToken</t>
  </si>
  <si>
    <t>xai</t>
  </si>
  <si>
    <t>aicoin</t>
  </si>
  <si>
    <t>AICoin</t>
  </si>
  <si>
    <t>eostiger</t>
  </si>
  <si>
    <t>EOSTiger</t>
  </si>
  <si>
    <t>lvt</t>
  </si>
  <si>
    <t>lives-token</t>
  </si>
  <si>
    <t>Lives Token</t>
  </si>
  <si>
    <t>bitparkcoin</t>
  </si>
  <si>
    <t>Bitparkcoin</t>
  </si>
  <si>
    <t>zeth</t>
  </si>
  <si>
    <t>zethereum</t>
  </si>
  <si>
    <t>Zethereum</t>
  </si>
  <si>
    <t>btc2x</t>
  </si>
  <si>
    <t>bitcoin2x</t>
  </si>
  <si>
    <t>Bitcoin2x</t>
  </si>
  <si>
    <t>boid</t>
  </si>
  <si>
    <t>Boid</t>
  </si>
  <si>
    <t>qshc</t>
  </si>
  <si>
    <t>qshu-coin</t>
  </si>
  <si>
    <t>QSHU Coin</t>
  </si>
  <si>
    <t>ntok</t>
  </si>
  <si>
    <t>NTOK</t>
  </si>
  <si>
    <t>rsct</t>
  </si>
  <si>
    <t>risecointoken</t>
  </si>
  <si>
    <t>RiseCoin Token</t>
  </si>
  <si>
    <t>zcg</t>
  </si>
  <si>
    <t>zcash-gold</t>
  </si>
  <si>
    <t>ZCash Gold</t>
  </si>
  <si>
    <t>blockbooster</t>
  </si>
  <si>
    <t>BlockBooster</t>
  </si>
  <si>
    <t>neog</t>
  </si>
  <si>
    <t>neogold</t>
  </si>
  <si>
    <t>ank</t>
  </si>
  <si>
    <t>ankorus-token</t>
  </si>
  <si>
    <t>Ankorus Token</t>
  </si>
  <si>
    <t>btcm</t>
  </si>
  <si>
    <t>cgrid</t>
  </si>
  <si>
    <t>carbon-grid</t>
  </si>
  <si>
    <t>Carbon Grid</t>
  </si>
  <si>
    <t>fap</t>
  </si>
  <si>
    <t>gooc</t>
  </si>
  <si>
    <t>goocoin</t>
  </si>
  <si>
    <t>GooCoin</t>
  </si>
  <si>
    <t>pag</t>
  </si>
  <si>
    <t>play-a-game</t>
  </si>
  <si>
    <t>Play A Game</t>
  </si>
  <si>
    <t>pips</t>
  </si>
  <si>
    <t>pipschain</t>
  </si>
  <si>
    <t>PIPSCHAIN</t>
  </si>
  <si>
    <t>clt</t>
  </si>
  <si>
    <t>coinloan</t>
  </si>
  <si>
    <t>CoinLoan</t>
  </si>
  <si>
    <t>sta</t>
  </si>
  <si>
    <t>bsn</t>
  </si>
  <si>
    <t>eon</t>
  </si>
  <si>
    <t>EOS Network</t>
  </si>
  <si>
    <t>gcs</t>
  </si>
  <si>
    <t>gamechain-system</t>
  </si>
  <si>
    <t>llg</t>
  </si>
  <si>
    <t>lelego</t>
  </si>
  <si>
    <t>Lelego</t>
  </si>
  <si>
    <t>wowcoin</t>
  </si>
  <si>
    <t>Wowcoin</t>
  </si>
  <si>
    <t>drct</t>
  </si>
  <si>
    <t>drc-token</t>
  </si>
  <si>
    <t>DRC Token</t>
  </si>
  <si>
    <t>thrn</t>
  </si>
  <si>
    <t>thorncoin</t>
  </si>
  <si>
    <t>Thorncoin</t>
  </si>
  <si>
    <t>environmental-protection-share</t>
  </si>
  <si>
    <t>Environmental Protection Share</t>
  </si>
  <si>
    <t>bff</t>
  </si>
  <si>
    <t>ai</t>
  </si>
  <si>
    <t>exchain</t>
  </si>
  <si>
    <t>ExChain Token</t>
  </si>
  <si>
    <t>lovc</t>
  </si>
  <si>
    <t>love-wine-chain</t>
  </si>
  <si>
    <t>Love Wine Chain</t>
  </si>
  <si>
    <t>wealth-in-token</t>
  </si>
  <si>
    <t>Wealth in Token</t>
  </si>
  <si>
    <t>than</t>
  </si>
  <si>
    <t>thanatos</t>
  </si>
  <si>
    <t>Thanatos</t>
  </si>
  <si>
    <t>arte</t>
  </si>
  <si>
    <t>artemine</t>
  </si>
  <si>
    <t>Artemine</t>
  </si>
  <si>
    <t>seven</t>
  </si>
  <si>
    <t>se7en</t>
  </si>
  <si>
    <t>SE7EN</t>
  </si>
  <si>
    <t>obx</t>
  </si>
  <si>
    <t>LUCKY</t>
  </si>
  <si>
    <t>rxe</t>
  </si>
  <si>
    <t>realxoin</t>
  </si>
  <si>
    <t>culture-ticket-chain</t>
  </si>
  <si>
    <t>Culture Ticket Chain</t>
  </si>
  <si>
    <t>athenian-warrior-elite-token</t>
  </si>
  <si>
    <t>Athenian Warrior Elite Token</t>
  </si>
  <si>
    <t>propx</t>
  </si>
  <si>
    <t>Propx</t>
  </si>
  <si>
    <t>dcon</t>
  </si>
  <si>
    <t>DCON</t>
  </si>
  <si>
    <t>dmc</t>
  </si>
  <si>
    <t>facecoin</t>
  </si>
  <si>
    <t>Facecoin</t>
  </si>
  <si>
    <t>wecash</t>
  </si>
  <si>
    <t>Wecash</t>
  </si>
  <si>
    <t>qos</t>
  </si>
  <si>
    <t>qos-chain</t>
  </si>
  <si>
    <t>QOS Chain</t>
  </si>
  <si>
    <t>ilove</t>
  </si>
  <si>
    <t>ilove-token</t>
  </si>
  <si>
    <t>ILOVE Token</t>
  </si>
  <si>
    <t>aky</t>
  </si>
  <si>
    <t>akuyacoin</t>
  </si>
  <si>
    <t>drpu</t>
  </si>
  <si>
    <t>DRP Utility</t>
  </si>
  <si>
    <t>bitdinero</t>
  </si>
  <si>
    <t>BitDinero</t>
  </si>
  <si>
    <t>ort</t>
  </si>
  <si>
    <t>oratium</t>
  </si>
  <si>
    <t>Oratium</t>
  </si>
  <si>
    <t>eptk</t>
  </si>
  <si>
    <t>epintoken</t>
  </si>
  <si>
    <t>EpinToken</t>
  </si>
  <si>
    <t>ititaniumcoin</t>
  </si>
  <si>
    <t>ItitaniumCoin</t>
  </si>
  <si>
    <t>irle</t>
  </si>
  <si>
    <t>irlecoin</t>
  </si>
  <si>
    <t>Irlecoin</t>
  </si>
  <si>
    <t>comc</t>
  </si>
  <si>
    <t>community-chain</t>
  </si>
  <si>
    <t>Community Chain</t>
  </si>
  <si>
    <t>ecoreal</t>
  </si>
  <si>
    <t>fxe</t>
  </si>
  <si>
    <t>futurxe</t>
  </si>
  <si>
    <t>FuturXe</t>
  </si>
  <si>
    <t>ctic2</t>
  </si>
  <si>
    <t>prs</t>
  </si>
  <si>
    <t>rhfc</t>
  </si>
  <si>
    <t>rhfcoin</t>
  </si>
  <si>
    <t>RHFCoin</t>
  </si>
  <si>
    <t>fbee</t>
  </si>
  <si>
    <t>FBEE</t>
  </si>
  <si>
    <t>cte</t>
  </si>
  <si>
    <t>ctechain</t>
  </si>
  <si>
    <t>CTEChain</t>
  </si>
  <si>
    <t>v</t>
  </si>
  <si>
    <t>tlc</t>
  </si>
  <si>
    <t>tl-coin</t>
  </si>
  <si>
    <t>TL Coin</t>
  </si>
  <si>
    <t>gary</t>
  </si>
  <si>
    <t>liq</t>
  </si>
  <si>
    <t>liquidity-bot-token</t>
  </si>
  <si>
    <t>Liquidity Bot Token</t>
  </si>
  <si>
    <t>xmrg</t>
  </si>
  <si>
    <t>monero-gold</t>
  </si>
  <si>
    <t>Monero Gold</t>
  </si>
  <si>
    <t>rutheneum</t>
  </si>
  <si>
    <t>Rutheneum</t>
  </si>
  <si>
    <t>rrt</t>
  </si>
  <si>
    <t>recovery-right-token</t>
  </si>
  <si>
    <t>Recovery Right Token</t>
  </si>
  <si>
    <t>vtch</t>
  </si>
  <si>
    <t>vertcoincash</t>
  </si>
  <si>
    <t>VertcoinCash</t>
  </si>
  <si>
    <t>bitpaid</t>
  </si>
  <si>
    <t>Bitpaid</t>
  </si>
  <si>
    <t>pub</t>
  </si>
  <si>
    <t>publyto</t>
  </si>
  <si>
    <t>PUBLYTO</t>
  </si>
  <si>
    <t>hey</t>
  </si>
  <si>
    <t>healthbeautychain</t>
  </si>
  <si>
    <t>HealthBeautyChain</t>
  </si>
  <si>
    <t>drs</t>
  </si>
  <si>
    <t>pec</t>
  </si>
  <si>
    <t>pe-chain</t>
  </si>
  <si>
    <t>PE Chain</t>
  </si>
  <si>
    <t>carrot</t>
  </si>
  <si>
    <t>Carrot</t>
  </si>
  <si>
    <t>zio</t>
  </si>
  <si>
    <t>ZIO</t>
  </si>
  <si>
    <t>dutch</t>
  </si>
  <si>
    <t>dutchcoin</t>
  </si>
  <si>
    <t>dht</t>
  </si>
  <si>
    <t>deep-health-chain</t>
  </si>
  <si>
    <t>Deep Health Chain</t>
  </si>
  <si>
    <t>kt</t>
  </si>
  <si>
    <t>kuaitoken</t>
  </si>
  <si>
    <t>Kuai Token</t>
  </si>
  <si>
    <t>sports-chain</t>
  </si>
  <si>
    <t>sports chain</t>
  </si>
  <si>
    <t>nast</t>
  </si>
  <si>
    <t>node-all-star</t>
  </si>
  <si>
    <t>Node All-Star</t>
  </si>
  <si>
    <t>atd</t>
  </si>
  <si>
    <t>ATIDIUM</t>
  </si>
  <si>
    <t>weed</t>
  </si>
  <si>
    <t>Weed</t>
  </si>
  <si>
    <t>fuzz</t>
  </si>
  <si>
    <t>yob</t>
  </si>
  <si>
    <t>yobank</t>
  </si>
  <si>
    <t>Yobank</t>
  </si>
  <si>
    <t>nzdt</t>
  </si>
  <si>
    <t>nzed</t>
  </si>
  <si>
    <t>NZed</t>
  </si>
  <si>
    <t>unrc</t>
  </si>
  <si>
    <t>bt2</t>
  </si>
  <si>
    <t>Bitcoin SegWit2X</t>
  </si>
  <si>
    <t>eva</t>
  </si>
  <si>
    <t>eva-token</t>
  </si>
  <si>
    <t>Eva Token</t>
  </si>
  <si>
    <t>esa</t>
  </si>
  <si>
    <t>e-sports-alliance-chain</t>
  </si>
  <si>
    <t>E-Sports Alliance Chain</t>
  </si>
  <si>
    <t>ok06ett</t>
  </si>
  <si>
    <t>OK06ETT</t>
  </si>
  <si>
    <t>uto</t>
  </si>
  <si>
    <t>utour</t>
  </si>
  <si>
    <t>UTour</t>
  </si>
  <si>
    <t>bite</t>
  </si>
  <si>
    <t>bitethereum</t>
  </si>
  <si>
    <t>BitEthereum</t>
  </si>
  <si>
    <t>maya</t>
  </si>
  <si>
    <t>maya-token</t>
  </si>
  <si>
    <t>Maya Token</t>
  </si>
  <si>
    <t>clr</t>
  </si>
  <si>
    <t>copperlark</t>
  </si>
  <si>
    <t>Copperlark</t>
  </si>
  <si>
    <t>kcc</t>
  </si>
  <si>
    <t>kc-chain</t>
  </si>
  <si>
    <t>KC Chain</t>
  </si>
  <si>
    <t>universal-shield-token</t>
  </si>
  <si>
    <t>Universal Shield Token</t>
  </si>
  <si>
    <t>nanox</t>
  </si>
  <si>
    <t>tou</t>
  </si>
  <si>
    <t>touristoken</t>
  </si>
  <si>
    <t>TOURISTOKEN</t>
  </si>
  <si>
    <t>mmda</t>
  </si>
  <si>
    <t>pokerain</t>
  </si>
  <si>
    <t>Pokerain</t>
  </si>
  <si>
    <t>ndao</t>
  </si>
  <si>
    <t>neurodao</t>
  </si>
  <si>
    <t>NeuroDAO</t>
  </si>
  <si>
    <t>alex</t>
  </si>
  <si>
    <t>alexandrite</t>
  </si>
  <si>
    <t>Alexandrite</t>
  </si>
  <si>
    <t>dca</t>
  </si>
  <si>
    <t>dcaex</t>
  </si>
  <si>
    <t>DCAex</t>
  </si>
  <si>
    <t>adler</t>
  </si>
  <si>
    <t>Adler</t>
  </si>
  <si>
    <t>bt1</t>
  </si>
  <si>
    <t>Bitfinex Bitcoin Future</t>
  </si>
  <si>
    <t>modx</t>
  </si>
  <si>
    <t>encryptotel-eth-2</t>
  </si>
  <si>
    <t>Encryptotel [ETH]</t>
  </si>
  <si>
    <t>mbch</t>
  </si>
  <si>
    <t>millionbitcoincash</t>
  </si>
  <si>
    <t>MillionBitcoinCash</t>
  </si>
  <si>
    <t>liza</t>
  </si>
  <si>
    <t>LIZA</t>
  </si>
  <si>
    <t>torq</t>
  </si>
  <si>
    <t>torq-coin</t>
  </si>
  <si>
    <t>TORQ Coin</t>
  </si>
  <si>
    <t>cnyt</t>
  </si>
  <si>
    <t>cny-tether</t>
  </si>
  <si>
    <t>CNY Tether</t>
  </si>
  <si>
    <t>rbbt</t>
  </si>
  <si>
    <t>Rabbitcoin</t>
  </si>
  <si>
    <t>ponzi</t>
  </si>
  <si>
    <t>ipy</t>
  </si>
  <si>
    <t>infinity-pay</t>
  </si>
  <si>
    <t>Infinity Pay</t>
  </si>
  <si>
    <t>wdna</t>
  </si>
  <si>
    <t>WDNA</t>
  </si>
  <si>
    <t>forex</t>
  </si>
  <si>
    <t>forexcoin</t>
  </si>
  <si>
    <t>FOREXCOIN</t>
  </si>
  <si>
    <t>rac</t>
  </si>
  <si>
    <t>roboadvisorcoin</t>
  </si>
  <si>
    <t>RoboAdvisorCoin</t>
  </si>
  <si>
    <t>racecoin-2</t>
  </si>
  <si>
    <t>Racecoin</t>
  </si>
  <si>
    <t>harmonycoin</t>
  </si>
  <si>
    <t>gu</t>
  </si>
  <si>
    <t>guten</t>
  </si>
  <si>
    <t>Guten</t>
  </si>
  <si>
    <t>tesla</t>
  </si>
  <si>
    <t>nc</t>
  </si>
  <si>
    <t>newchat</t>
  </si>
  <si>
    <t>NewChat</t>
  </si>
  <si>
    <t>adf</t>
  </si>
  <si>
    <t>ad-flex-token</t>
  </si>
  <si>
    <t>Ad Flex Token</t>
  </si>
  <si>
    <t>ensa</t>
  </si>
  <si>
    <t>ensa-token</t>
  </si>
  <si>
    <t>ENSA Tplken</t>
  </si>
  <si>
    <t>dreamscape</t>
  </si>
  <si>
    <t>Dreamscape</t>
  </si>
  <si>
    <t>bitz</t>
  </si>
  <si>
    <t>Bitz</t>
  </si>
  <si>
    <t>token</t>
  </si>
  <si>
    <t>swaptoken</t>
  </si>
  <si>
    <t>SwapToken</t>
  </si>
  <si>
    <t>xtd</t>
  </si>
  <si>
    <t>xtdcoin</t>
  </si>
  <si>
    <t>XTD Coin</t>
  </si>
  <si>
    <t>dhg</t>
  </si>
  <si>
    <t>DHG</t>
  </si>
  <si>
    <t>jll</t>
  </si>
  <si>
    <t>jllone</t>
  </si>
  <si>
    <t>Jllone</t>
  </si>
  <si>
    <t>eship</t>
  </si>
  <si>
    <t>2345-star-coin</t>
  </si>
  <si>
    <t>2345 Star Coin</t>
  </si>
  <si>
    <t>lme</t>
  </si>
  <si>
    <t>lme-token</t>
  </si>
  <si>
    <t>LME Token</t>
  </si>
  <si>
    <t>hhh</t>
  </si>
  <si>
    <t>healthy-happy-harmony</t>
  </si>
  <si>
    <t>Healthy Happy Harmony</t>
  </si>
  <si>
    <t>nash</t>
  </si>
  <si>
    <t>neoworld-cash</t>
  </si>
  <si>
    <t>NeoWorld Cash</t>
  </si>
  <si>
    <t>rhp</t>
  </si>
  <si>
    <t>raisehashpower-chain</t>
  </si>
  <si>
    <t>RaiseHashPower Chain</t>
  </si>
  <si>
    <t>pxs</t>
  </si>
  <si>
    <t>cryptopix</t>
  </si>
  <si>
    <t>CryptoPIX</t>
  </si>
  <si>
    <t>rtl</t>
  </si>
  <si>
    <t>evt</t>
  </si>
  <si>
    <t>ethfinex-voting-tokens</t>
  </si>
  <si>
    <t>Ethfinex Voting Tokens</t>
  </si>
  <si>
    <t>pun</t>
  </si>
  <si>
    <t>punchtoken</t>
  </si>
  <si>
    <t>PunchToken</t>
  </si>
  <si>
    <t>javc</t>
  </si>
  <si>
    <t>javacoin</t>
  </si>
  <si>
    <t>JavaCoin</t>
  </si>
  <si>
    <t>sgc</t>
  </si>
  <si>
    <t>stargram-coin</t>
  </si>
  <si>
    <t>Stargram Coin</t>
  </si>
  <si>
    <t>NBIT</t>
  </si>
  <si>
    <t>netbit</t>
  </si>
  <si>
    <t>netBit</t>
  </si>
  <si>
    <t>keos</t>
  </si>
  <si>
    <t>KEOS</t>
  </si>
  <si>
    <t>cicc</t>
  </si>
  <si>
    <t>caica-coin</t>
  </si>
  <si>
    <t>CAICA Coin</t>
  </si>
  <si>
    <t>dscoin</t>
  </si>
  <si>
    <t>sky-net-security</t>
  </si>
  <si>
    <t>Sky Net Security</t>
  </si>
  <si>
    <t>hkg</t>
  </si>
  <si>
    <t>hacker-gold</t>
  </si>
  <si>
    <t>Hacker Gold</t>
  </si>
  <si>
    <t>atmc</t>
  </si>
  <si>
    <t>cde</t>
  </si>
  <si>
    <t>cadem</t>
  </si>
  <si>
    <t>Cedem</t>
  </si>
  <si>
    <t>divm</t>
  </si>
  <si>
    <t>DIVM</t>
  </si>
  <si>
    <t>fi</t>
  </si>
  <si>
    <t>finsur-token</t>
  </si>
  <si>
    <t>FInsur Token</t>
  </si>
  <si>
    <t>nihl</t>
  </si>
  <si>
    <t>nihilo-coin</t>
  </si>
  <si>
    <t>Nihilo Coin</t>
  </si>
  <si>
    <t>sop</t>
  </si>
  <si>
    <t>ricks</t>
  </si>
  <si>
    <t>picklericks</t>
  </si>
  <si>
    <t>PickleRicks</t>
  </si>
  <si>
    <t>epacoin</t>
  </si>
  <si>
    <t>EpaCoin</t>
  </si>
  <si>
    <t>eusd</t>
  </si>
  <si>
    <t>eUSD</t>
  </si>
  <si>
    <t>carx</t>
  </si>
  <si>
    <t>carchain</t>
  </si>
  <si>
    <t>CarChain</t>
  </si>
  <si>
    <t>stsc</t>
  </si>
  <si>
    <t>starbull-travel</t>
  </si>
  <si>
    <t>Starbull Travel</t>
  </si>
  <si>
    <t>xps</t>
  </si>
  <si>
    <t>xpense</t>
  </si>
  <si>
    <t>Xpense</t>
  </si>
  <si>
    <t>woc</t>
  </si>
  <si>
    <t>worldwoc</t>
  </si>
  <si>
    <t>WorldWoc</t>
  </si>
  <si>
    <t>kkc</t>
  </si>
  <si>
    <t>knackchain</t>
  </si>
  <si>
    <t>KnackChain</t>
  </si>
  <si>
    <t>kkg</t>
  </si>
  <si>
    <t>kkgame</t>
  </si>
  <si>
    <t>KKGame</t>
  </si>
  <si>
    <t>b24</t>
  </si>
  <si>
    <t>b24coin</t>
  </si>
  <si>
    <t>B24coin</t>
  </si>
  <si>
    <t>eosadd</t>
  </si>
  <si>
    <t>EOSADD</t>
  </si>
  <si>
    <t>hhlc</t>
  </si>
  <si>
    <t>hhlchain</t>
  </si>
  <si>
    <t>HHLChain</t>
  </si>
  <si>
    <t>activ</t>
  </si>
  <si>
    <t>activeightcoin</t>
  </si>
  <si>
    <t>ActivEightCoin</t>
  </si>
  <si>
    <t>sdc</t>
  </si>
  <si>
    <t>soundcoins</t>
  </si>
  <si>
    <t>Soundcoins</t>
  </si>
  <si>
    <t>biz</t>
  </si>
  <si>
    <t>bizain-token</t>
  </si>
  <si>
    <t>BIZAIN Token</t>
  </si>
  <si>
    <t>apt</t>
  </si>
  <si>
    <t>appostoken</t>
  </si>
  <si>
    <t>APPOStoken</t>
  </si>
  <si>
    <t>wic</t>
  </si>
  <si>
    <t>wicoin</t>
  </si>
  <si>
    <t>svn</t>
  </si>
  <si>
    <t>eoseven</t>
  </si>
  <si>
    <t>EOSeven</t>
  </si>
  <si>
    <t>gxs</t>
  </si>
  <si>
    <t>cofi</t>
  </si>
  <si>
    <t>ode</t>
  </si>
  <si>
    <t>etbs</t>
  </si>
  <si>
    <t>cco</t>
  </si>
  <si>
    <t>dacs</t>
  </si>
  <si>
    <t>dlb</t>
  </si>
  <si>
    <t>data-link-base</t>
  </si>
  <si>
    <t>Data Link Base</t>
  </si>
  <si>
    <t>dcto</t>
  </si>
  <si>
    <t>decentralized-crypto-token</t>
  </si>
  <si>
    <t>Decentralized Crypto Token</t>
  </si>
  <si>
    <t>ssx</t>
  </si>
  <si>
    <t>stakeshare</t>
  </si>
  <si>
    <t>StakeShare</t>
  </si>
  <si>
    <t>kod</t>
  </si>
  <si>
    <t>kodcoin</t>
  </si>
  <si>
    <t>KODcoin</t>
  </si>
  <si>
    <t>solve</t>
  </si>
  <si>
    <t>solve-care</t>
  </si>
  <si>
    <t>Solve.Care</t>
  </si>
  <si>
    <t>quin</t>
  </si>
  <si>
    <t>quinads</t>
  </si>
  <si>
    <t>kali</t>
  </si>
  <si>
    <t>kalicoin</t>
  </si>
  <si>
    <t>KALICOIN</t>
  </si>
  <si>
    <t>secure-crypto-coin</t>
  </si>
  <si>
    <t>Secure Crypto Coin</t>
  </si>
  <si>
    <t>wes</t>
  </si>
  <si>
    <t>wes-token</t>
  </si>
  <si>
    <t>WES Token</t>
  </si>
  <si>
    <t>bitball</t>
  </si>
  <si>
    <t>Bitball</t>
  </si>
  <si>
    <t>neblidex</t>
  </si>
  <si>
    <t>NebliDex</t>
  </si>
  <si>
    <t>ckusd</t>
  </si>
  <si>
    <t>CK USD</t>
  </si>
  <si>
    <t>PENG</t>
  </si>
  <si>
    <t>mlc</t>
  </si>
  <si>
    <t>flogmall</t>
  </si>
  <si>
    <t>FLOGmall</t>
  </si>
  <si>
    <t>tvnt</t>
  </si>
  <si>
    <t>travelnote</t>
  </si>
  <si>
    <t>TravelNote</t>
  </si>
  <si>
    <t>zija</t>
  </si>
  <si>
    <t>zijacoin</t>
  </si>
  <si>
    <t>ZijaCoin</t>
  </si>
  <si>
    <t>sic</t>
  </si>
  <si>
    <t>swisscoin</t>
  </si>
  <si>
    <t>Swisscoin</t>
  </si>
  <si>
    <t>STEX</t>
  </si>
  <si>
    <t>agvc</t>
  </si>
  <si>
    <t>agavecoin</t>
  </si>
  <si>
    <t>AgaveCoin</t>
  </si>
  <si>
    <t>inbox</t>
  </si>
  <si>
    <t>inbox-token</t>
  </si>
  <si>
    <t>INBOX TOKEN</t>
  </si>
  <si>
    <t>pts</t>
  </si>
  <si>
    <t>pitiscoin</t>
  </si>
  <si>
    <t>Pitiscoin</t>
  </si>
  <si>
    <t>TrueUSD</t>
  </si>
  <si>
    <t>IOST</t>
  </si>
  <si>
    <t>1sg</t>
  </si>
  <si>
    <t>1SG</t>
  </si>
  <si>
    <t>arms</t>
  </si>
  <si>
    <t>2acoin</t>
  </si>
  <si>
    <t>2ACoin</t>
  </si>
  <si>
    <t>404</t>
  </si>
  <si>
    <t>4xb</t>
  </si>
  <si>
    <t>4xbit</t>
  </si>
  <si>
    <t>4xBit</t>
  </si>
  <si>
    <t>abc-chain</t>
  </si>
  <si>
    <t>ABC Chain</t>
  </si>
  <si>
    <t>adm</t>
  </si>
  <si>
    <t>adamant-messenger</t>
  </si>
  <si>
    <t>ADAMANT Messenger</t>
  </si>
  <si>
    <t>Adshares</t>
  </si>
  <si>
    <t>aen</t>
  </si>
  <si>
    <t>aenco</t>
  </si>
  <si>
    <t>Aenco</t>
  </si>
  <si>
    <t>aergo</t>
  </si>
  <si>
    <t>Aergo</t>
  </si>
  <si>
    <t>afin</t>
  </si>
  <si>
    <t>afin-coin</t>
  </si>
  <si>
    <t>Afin Coin</t>
  </si>
  <si>
    <t>aep</t>
  </si>
  <si>
    <t>agricultural-ecology-protocol</t>
  </si>
  <si>
    <t>Agricultural Ecology Protocol</t>
  </si>
  <si>
    <t>airdrop</t>
  </si>
  <si>
    <t>airdrop-token</t>
  </si>
  <si>
    <t>Airdrop Token</t>
  </si>
  <si>
    <t>utd</t>
  </si>
  <si>
    <t>airdrop-united</t>
  </si>
  <si>
    <t>Airdrop United</t>
  </si>
  <si>
    <t>abao</t>
  </si>
  <si>
    <t>aladdin-galaxy</t>
  </si>
  <si>
    <t>Aladdin Galaxy</t>
  </si>
  <si>
    <t>aliencoin</t>
  </si>
  <si>
    <t>Aliencoin</t>
  </si>
  <si>
    <t>almn</t>
  </si>
  <si>
    <t>allmn</t>
  </si>
  <si>
    <t>AllMN</t>
  </si>
  <si>
    <t>kze</t>
  </si>
  <si>
    <t>almeela</t>
  </si>
  <si>
    <t>Almeela</t>
  </si>
  <si>
    <t>alti</t>
  </si>
  <si>
    <t>altillycoin</t>
  </si>
  <si>
    <t>AltillyCoin</t>
  </si>
  <si>
    <t>veo</t>
  </si>
  <si>
    <t>amoveo</t>
  </si>
  <si>
    <t>Amoveo</t>
  </si>
  <si>
    <t>android-chain</t>
  </si>
  <si>
    <t>Android chain</t>
  </si>
  <si>
    <t>agm</t>
  </si>
  <si>
    <t>argoneum</t>
  </si>
  <si>
    <t>Argoneum</t>
  </si>
  <si>
    <t>aropa</t>
  </si>
  <si>
    <t>Aropa</t>
  </si>
  <si>
    <t>arxo</t>
  </si>
  <si>
    <t>arorex</t>
  </si>
  <si>
    <t>Arorex</t>
  </si>
  <si>
    <t>artcn</t>
  </si>
  <si>
    <t>art-blockchain-token</t>
  </si>
  <si>
    <t>Art Blockchain Token</t>
  </si>
  <si>
    <t>asgc</t>
  </si>
  <si>
    <t>asgcoin</t>
  </si>
  <si>
    <t>Asgcoin</t>
  </si>
  <si>
    <t>atr</t>
  </si>
  <si>
    <t>asterion-space</t>
  </si>
  <si>
    <t>Asterion Space</t>
  </si>
  <si>
    <t>aem</t>
  </si>
  <si>
    <t>atheneum</t>
  </si>
  <si>
    <t>Atheneum</t>
  </si>
  <si>
    <t>tho</t>
  </si>
  <si>
    <t>athero</t>
  </si>
  <si>
    <t>Athero</t>
  </si>
  <si>
    <t>awc</t>
  </si>
  <si>
    <t>atomic-wallet-coin</t>
  </si>
  <si>
    <t>Atomic Wallet Coin</t>
  </si>
  <si>
    <t>afg</t>
  </si>
  <si>
    <t>attractive-force-gene</t>
  </si>
  <si>
    <t>AFG Token</t>
  </si>
  <si>
    <t>atnl</t>
  </si>
  <si>
    <t>atunala-token</t>
  </si>
  <si>
    <t>Atunala Token</t>
  </si>
  <si>
    <t>work</t>
  </si>
  <si>
    <t>aworker</t>
  </si>
  <si>
    <t>Aworker</t>
  </si>
  <si>
    <t>axl</t>
  </si>
  <si>
    <t>axial</t>
  </si>
  <si>
    <t>AXiaL</t>
  </si>
  <si>
    <t>uzz</t>
  </si>
  <si>
    <t>azuras</t>
  </si>
  <si>
    <t>UZURAS</t>
  </si>
  <si>
    <t>bak</t>
  </si>
  <si>
    <t>baconcoin</t>
  </si>
  <si>
    <t>BaconCoin</t>
  </si>
  <si>
    <t>blst</t>
  </si>
  <si>
    <t>ballast</t>
  </si>
  <si>
    <t>Ballast</t>
  </si>
  <si>
    <t>bnana</t>
  </si>
  <si>
    <t>banana-token</t>
  </si>
  <si>
    <t>Banana Token</t>
  </si>
  <si>
    <t>bankcoin-cash</t>
  </si>
  <si>
    <t>Bankcoin Cash</t>
  </si>
  <si>
    <t>becn</t>
  </si>
  <si>
    <t>beacon</t>
  </si>
  <si>
    <t>Beacon</t>
  </si>
  <si>
    <t>beam</t>
  </si>
  <si>
    <t>BEAM</t>
  </si>
  <si>
    <t>bean</t>
  </si>
  <si>
    <t>bearchain</t>
  </si>
  <si>
    <t>BearChain</t>
  </si>
  <si>
    <t>bdc</t>
  </si>
  <si>
    <t>bei-dou-chain</t>
  </si>
  <si>
    <t>Bei Dou Chain</t>
  </si>
  <si>
    <t>BEN</t>
  </si>
  <si>
    <t>bengo</t>
  </si>
  <si>
    <t>bengoshi-coin</t>
  </si>
  <si>
    <t>BENGOSHI COIN</t>
  </si>
  <si>
    <t>bix1901</t>
  </si>
  <si>
    <t>bibox-bond</t>
  </si>
  <si>
    <t>Bibox bond</t>
  </si>
  <si>
    <t>xbb</t>
  </si>
  <si>
    <t>billionbond</t>
  </si>
  <si>
    <t>BillionBond</t>
  </si>
  <si>
    <t>bird</t>
  </si>
  <si>
    <t>birdchain</t>
  </si>
  <si>
    <t>Birdchain</t>
  </si>
  <si>
    <t>bisercoin</t>
  </si>
  <si>
    <t>Bisercoin</t>
  </si>
  <si>
    <t>btrs</t>
  </si>
  <si>
    <t>bitball-treasure</t>
  </si>
  <si>
    <t>Bitball Treasure</t>
  </si>
  <si>
    <t>xba</t>
  </si>
  <si>
    <t>bitcoin-air</t>
  </si>
  <si>
    <t>Bitcoin Air</t>
  </si>
  <si>
    <t>bitcoin-bull</t>
  </si>
  <si>
    <t>Bitcoin Bull</t>
  </si>
  <si>
    <t>bck</t>
  </si>
  <si>
    <t>bitcoin-king</t>
  </si>
  <si>
    <t>Bitcoin King</t>
  </si>
  <si>
    <t>bitcoin-rhodium</t>
  </si>
  <si>
    <t>Bitcoin Rhodium</t>
  </si>
  <si>
    <t>bsh</t>
  </si>
  <si>
    <t>bitcoin-stash</t>
  </si>
  <si>
    <t>Bitcoin Stash</t>
  </si>
  <si>
    <t>btrl</t>
  </si>
  <si>
    <t>bitcoinregular</t>
  </si>
  <si>
    <t>BitcoinRegular</t>
  </si>
  <si>
    <t>xbr</t>
  </si>
  <si>
    <t>xbx</t>
  </si>
  <si>
    <t>bitex-global</t>
  </si>
  <si>
    <t>XBX Token</t>
  </si>
  <si>
    <t>plat</t>
  </si>
  <si>
    <t>bitguild</t>
  </si>
  <si>
    <t>BitGuild PLAT</t>
  </si>
  <si>
    <t>bithereum</t>
  </si>
  <si>
    <t>Bithereum</t>
  </si>
  <si>
    <t>bitifex</t>
  </si>
  <si>
    <t>BITIFEX</t>
  </si>
  <si>
    <t>kop</t>
  </si>
  <si>
    <t>bitkop-token</t>
  </si>
  <si>
    <t>BitKop Token</t>
  </si>
  <si>
    <t>btl</t>
  </si>
  <si>
    <t>bitlong</t>
  </si>
  <si>
    <t>Bitlong</t>
  </si>
  <si>
    <t>btgn</t>
  </si>
  <si>
    <t>bitre-mining</t>
  </si>
  <si>
    <t>Bitre Mining</t>
  </si>
  <si>
    <t>btsx</t>
  </si>
  <si>
    <t>bitsexcoin</t>
  </si>
  <si>
    <t>BitsexCoin</t>
  </si>
  <si>
    <t>bst</t>
  </si>
  <si>
    <t>bitsten-token</t>
  </si>
  <si>
    <t>Bitsten Token</t>
  </si>
  <si>
    <t>btor</t>
  </si>
  <si>
    <t>bittorium</t>
  </si>
  <si>
    <t>Bittorium</t>
  </si>
  <si>
    <t>bittorrent-2</t>
  </si>
  <si>
    <t>BitTorrent</t>
  </si>
  <si>
    <t>bsb</t>
  </si>
  <si>
    <t>bitwin</t>
  </si>
  <si>
    <t>Bitwin</t>
  </si>
  <si>
    <t>blcr</t>
  </si>
  <si>
    <t>blacer-coin</t>
  </si>
  <si>
    <t>Blacer Coin</t>
  </si>
  <si>
    <t>18c</t>
  </si>
  <si>
    <t>block-18</t>
  </si>
  <si>
    <t>Block 18</t>
  </si>
  <si>
    <t>bbrt</t>
  </si>
  <si>
    <t>block-bank</t>
  </si>
  <si>
    <t>Blockbank</t>
  </si>
  <si>
    <t>blockchain-to-application</t>
  </si>
  <si>
    <t>Blockchain to application</t>
  </si>
  <si>
    <t>blockclick</t>
  </si>
  <si>
    <t>BlockClick</t>
  </si>
  <si>
    <t>bsp</t>
  </si>
  <si>
    <t>blocksports-network</t>
  </si>
  <si>
    <t>Blocksports Network</t>
  </si>
  <si>
    <t>bchip</t>
  </si>
  <si>
    <t>bluechips-token</t>
  </si>
  <si>
    <t>BLUECHIPS Token</t>
  </si>
  <si>
    <t>bmn</t>
  </si>
  <si>
    <t>bluemn</t>
  </si>
  <si>
    <t>BlueMN</t>
  </si>
  <si>
    <t>bmt</t>
  </si>
  <si>
    <t>bmchain-token</t>
  </si>
  <si>
    <t>BMCHAIN token</t>
  </si>
  <si>
    <t>bxc</t>
  </si>
  <si>
    <t>bonuscloud</t>
  </si>
  <si>
    <t>BonusCloud</t>
  </si>
  <si>
    <t>BoolBerry</t>
  </si>
  <si>
    <t>bora</t>
  </si>
  <si>
    <t>BORA</t>
  </si>
  <si>
    <t>boscore</t>
  </si>
  <si>
    <t>BOSCore</t>
  </si>
  <si>
    <t>brainmab</t>
  </si>
  <si>
    <t>Brainmab</t>
  </si>
  <si>
    <t>brix</t>
  </si>
  <si>
    <t>brixcoin</t>
  </si>
  <si>
    <t>BrixCoin</t>
  </si>
  <si>
    <t>pew</t>
  </si>
  <si>
    <t>brofist-coin</t>
  </si>
  <si>
    <t>Brofist Coin</t>
  </si>
  <si>
    <t>btcbz</t>
  </si>
  <si>
    <t>btc-biz</t>
  </si>
  <si>
    <t>BTC BIZ</t>
  </si>
  <si>
    <t>btf</t>
  </si>
  <si>
    <t>Bitcoin Faith</t>
  </si>
  <si>
    <t>bb</t>
  </si>
  <si>
    <t>bullandbear</t>
  </si>
  <si>
    <t>BullAndBear</t>
  </si>
  <si>
    <t>bul</t>
  </si>
  <si>
    <t>bulleon</t>
  </si>
  <si>
    <t>Bulleon</t>
  </si>
  <si>
    <t>bwb</t>
  </si>
  <si>
    <t>bw-token</t>
  </si>
  <si>
    <t>Bit World Token</t>
  </si>
  <si>
    <t>Obyte</t>
  </si>
  <si>
    <t>c25</t>
  </si>
  <si>
    <t>c25-platform</t>
  </si>
  <si>
    <t>C25 Platform</t>
  </si>
  <si>
    <t>cab</t>
  </si>
  <si>
    <t>cabox</t>
  </si>
  <si>
    <t>CABox</t>
  </si>
  <si>
    <t>cadeos</t>
  </si>
  <si>
    <t>CADEOS</t>
  </si>
  <si>
    <t>caj</t>
  </si>
  <si>
    <t>cajutel</t>
  </si>
  <si>
    <t>Cajutel</t>
  </si>
  <si>
    <t>cashierest-affiliate-program-token</t>
  </si>
  <si>
    <t>Cashierest Affiliate Program Token</t>
  </si>
  <si>
    <t>cctime</t>
  </si>
  <si>
    <t>CCTime</t>
  </si>
  <si>
    <t>centauri-coin</t>
  </si>
  <si>
    <t>Centauri Coin</t>
  </si>
  <si>
    <t>cent</t>
  </si>
  <si>
    <t>centercoin</t>
  </si>
  <si>
    <t>CENTERCOIN</t>
  </si>
  <si>
    <t>cfc</t>
  </si>
  <si>
    <t>chain-finance</t>
  </si>
  <si>
    <t>Chain Finance</t>
  </si>
  <si>
    <t>chatbit</t>
  </si>
  <si>
    <t>Chatbit</t>
  </si>
  <si>
    <t>cir</t>
  </si>
  <si>
    <t>ciredo</t>
  </si>
  <si>
    <t>Ciredo</t>
  </si>
  <si>
    <t>city</t>
  </si>
  <si>
    <t>city-coin</t>
  </si>
  <si>
    <t>City Coin</t>
  </si>
  <si>
    <t>clap-clap-token</t>
  </si>
  <si>
    <t>Clap Clap Token</t>
  </si>
  <si>
    <t>csn</t>
  </si>
  <si>
    <t>clean-solutions</t>
  </si>
  <si>
    <t>Clean Solutions</t>
  </si>
  <si>
    <t>co2</t>
  </si>
  <si>
    <t>climatecoin</t>
  </si>
  <si>
    <t>Climatecoin</t>
  </si>
  <si>
    <t>cloudbric</t>
  </si>
  <si>
    <t>Cloudbric</t>
  </si>
  <si>
    <t>CAC</t>
  </si>
  <si>
    <t>coinall-token</t>
  </si>
  <si>
    <t>CoinAll Token</t>
  </si>
  <si>
    <t>coindom</t>
  </si>
  <si>
    <t>Stem Cell Coin</t>
  </si>
  <si>
    <t>orox</t>
  </si>
  <si>
    <t>cointorox</t>
  </si>
  <si>
    <t>Cointorox</t>
  </si>
  <si>
    <t>cnus</t>
  </si>
  <si>
    <t>coinus</t>
  </si>
  <si>
    <t>CoinUs</t>
  </si>
  <si>
    <t>coz</t>
  </si>
  <si>
    <t>coinzest</t>
  </si>
  <si>
    <t>CoinZest</t>
  </si>
  <si>
    <t>coinzo-token</t>
  </si>
  <si>
    <t>Coinzo Token</t>
  </si>
  <si>
    <t>clg</t>
  </si>
  <si>
    <t>collegicoin</t>
  </si>
  <si>
    <t>Collegicoin</t>
  </si>
  <si>
    <t>cdr</t>
  </si>
  <si>
    <t>communication-development-resources-token</t>
  </si>
  <si>
    <t>Communication Development Resources Token</t>
  </si>
  <si>
    <t>concertvr</t>
  </si>
  <si>
    <t>concertVR</t>
  </si>
  <si>
    <t>Travala.com</t>
  </si>
  <si>
    <t>const</t>
  </si>
  <si>
    <t>constant</t>
  </si>
  <si>
    <t>Constant</t>
  </si>
  <si>
    <t>consumer-blockchain</t>
  </si>
  <si>
    <t>Consumer Blockchain</t>
  </si>
  <si>
    <t>cam</t>
  </si>
  <si>
    <t>consumption-avatar-matrix</t>
  </si>
  <si>
    <t>Consumption Avatar Matrix</t>
  </si>
  <si>
    <t>cvnt</t>
  </si>
  <si>
    <t>content-value-network</t>
  </si>
  <si>
    <t>Content Value Network</t>
  </si>
  <si>
    <t>contents-protocol</t>
  </si>
  <si>
    <t>Contents Protocol</t>
  </si>
  <si>
    <t>con</t>
  </si>
  <si>
    <t>conun</t>
  </si>
  <si>
    <t>CONUN</t>
  </si>
  <si>
    <t>coss-fee-token</t>
  </si>
  <si>
    <t>COSS FEE TOKEN</t>
  </si>
  <si>
    <t>cot</t>
  </si>
  <si>
    <t>cotrader</t>
  </si>
  <si>
    <t>CoTrader</t>
  </si>
  <si>
    <t>cova</t>
  </si>
  <si>
    <t>covalent</t>
  </si>
  <si>
    <t>Covalent</t>
  </si>
  <si>
    <t>crebit</t>
  </si>
  <si>
    <t>Crebit</t>
  </si>
  <si>
    <t>CROAT</t>
  </si>
  <si>
    <t>crowd</t>
  </si>
  <si>
    <t>crowdpoint-token</t>
  </si>
  <si>
    <t>Crowdvilla Point</t>
  </si>
  <si>
    <t>crv</t>
  </si>
  <si>
    <t>crowdvilla</t>
  </si>
  <si>
    <t>Crowdvilla Ownership</t>
  </si>
  <si>
    <t>cnsc</t>
  </si>
  <si>
    <t>crown-service-coin</t>
  </si>
  <si>
    <t>Crown Service Coin</t>
  </si>
  <si>
    <t>cryptfillcoin</t>
  </si>
  <si>
    <t>CryptFillCoin</t>
  </si>
  <si>
    <t>ccbc</t>
  </si>
  <si>
    <t>crypto-cash-back</t>
  </si>
  <si>
    <t>Crypto Cash Back</t>
  </si>
  <si>
    <t>cro</t>
  </si>
  <si>
    <t>crypto-com-chain</t>
  </si>
  <si>
    <t>Crypto.com Chain</t>
  </si>
  <si>
    <t>c4l</t>
  </si>
  <si>
    <t>crypto4like</t>
  </si>
  <si>
    <t>Crypto4Like</t>
  </si>
  <si>
    <t>cb</t>
  </si>
  <si>
    <t>cryptobosscoin</t>
  </si>
  <si>
    <t>CryptoBossCoin</t>
  </si>
  <si>
    <t>ccp</t>
  </si>
  <si>
    <t>cryptocoinpay</t>
  </si>
  <si>
    <t>CryptoCoinPay</t>
  </si>
  <si>
    <t>cfcc</t>
  </si>
  <si>
    <t>cryptofightclub</t>
  </si>
  <si>
    <t>CryptoFightClub</t>
  </si>
  <si>
    <t>ctt</t>
  </si>
  <si>
    <t>cryptoinvest</t>
  </si>
  <si>
    <t>clx</t>
  </si>
  <si>
    <t>cryptolux</t>
  </si>
  <si>
    <t>CryptoLux</t>
  </si>
  <si>
    <t>cryptomarketcloud</t>
  </si>
  <si>
    <t>CryptoMarketCloud</t>
  </si>
  <si>
    <t>cpa</t>
  </si>
  <si>
    <t>cryptopayafrica</t>
  </si>
  <si>
    <t>CryptoPayAfrica</t>
  </si>
  <si>
    <t>crco</t>
  </si>
  <si>
    <t>cryptradecoin</t>
  </si>
  <si>
    <t>CryptradeCoin</t>
  </si>
  <si>
    <t>ctsc</t>
  </si>
  <si>
    <t>cts-coin</t>
  </si>
  <si>
    <t>CTS Coin</t>
  </si>
  <si>
    <t>custom-contract-network</t>
  </si>
  <si>
    <t>Custom contract network</t>
  </si>
  <si>
    <t>cybg</t>
  </si>
  <si>
    <t>cybergame</t>
  </si>
  <si>
    <t>Cybergame</t>
  </si>
  <si>
    <t>xcy</t>
  </si>
  <si>
    <t>cypruscoin</t>
  </si>
  <si>
    <t>CyprusCoin</t>
  </si>
  <si>
    <t>dzc</t>
  </si>
  <si>
    <t>d-zone-coin</t>
  </si>
  <si>
    <t>D-ZONE COIN</t>
  </si>
  <si>
    <t>dachx</t>
  </si>
  <si>
    <t>DACH Coin</t>
  </si>
  <si>
    <t>dmhco</t>
  </si>
  <si>
    <t>daniel-mark-harrison-company</t>
  </si>
  <si>
    <t>Daniel Mark Harrison &amp; Company</t>
  </si>
  <si>
    <t>dkyc</t>
  </si>
  <si>
    <t>datakyc</t>
  </si>
  <si>
    <t>DataKYC</t>
  </si>
  <si>
    <t>dbt</t>
  </si>
  <si>
    <t>datbit</t>
  </si>
  <si>
    <t>Datbit</t>
  </si>
  <si>
    <t>dbx</t>
  </si>
  <si>
    <t>DBX</t>
  </si>
  <si>
    <t>dicebet</t>
  </si>
  <si>
    <t>DiceBet</t>
  </si>
  <si>
    <t>dfc</t>
  </si>
  <si>
    <t>digifinex-cash</t>
  </si>
  <si>
    <t>DigiFinex Cash</t>
  </si>
  <si>
    <t>dimusd</t>
  </si>
  <si>
    <t>dim-currency</t>
  </si>
  <si>
    <t>DIM Currency</t>
  </si>
  <si>
    <t>db</t>
  </si>
  <si>
    <t>dininb</t>
  </si>
  <si>
    <t>dogz</t>
  </si>
  <si>
    <t>Dogz</t>
  </si>
  <si>
    <t>donut</t>
  </si>
  <si>
    <t>Donut</t>
  </si>
  <si>
    <t>ESBC</t>
  </si>
  <si>
    <t>eCoinomic</t>
  </si>
  <si>
    <t>ato</t>
  </si>
  <si>
    <t>eautocoin</t>
  </si>
  <si>
    <t>EAutocoin</t>
  </si>
  <si>
    <t>ezy</t>
  </si>
  <si>
    <t>EAZY Community Node</t>
  </si>
  <si>
    <t>ebsp</t>
  </si>
  <si>
    <t>ebsp-token</t>
  </si>
  <si>
    <t>EBSP Token</t>
  </si>
  <si>
    <t>elac</t>
  </si>
  <si>
    <t>elamachain</t>
  </si>
  <si>
    <t>ELAMACHAIN</t>
  </si>
  <si>
    <t>XEL</t>
  </si>
  <si>
    <t>emt-chain</t>
  </si>
  <si>
    <t>EMT Chain</t>
  </si>
  <si>
    <t>enbank</t>
  </si>
  <si>
    <t>ENBank</t>
  </si>
  <si>
    <t>enc</t>
  </si>
  <si>
    <t>enccoin</t>
  </si>
  <si>
    <t>ENCCoin</t>
  </si>
  <si>
    <t>eos-btc</t>
  </si>
  <si>
    <t>EOS BTC</t>
  </si>
  <si>
    <t>eos-cafe</t>
  </si>
  <si>
    <t>EOS Cafe</t>
  </si>
  <si>
    <t>eeth</t>
  </si>
  <si>
    <t>eos-eth</t>
  </si>
  <si>
    <t>EOS ETH</t>
  </si>
  <si>
    <t>eos-usd</t>
  </si>
  <si>
    <t>EOS USD</t>
  </si>
  <si>
    <t>eosmax</t>
  </si>
  <si>
    <t>EOSMax</t>
  </si>
  <si>
    <t>et-token</t>
  </si>
  <si>
    <t>EXX Token</t>
  </si>
  <si>
    <t>xbase</t>
  </si>
  <si>
    <t>eterbase</t>
  </si>
  <si>
    <t>ETERBASE</t>
  </si>
  <si>
    <t>emont</t>
  </si>
  <si>
    <t>etheremontoken</t>
  </si>
  <si>
    <t>EtheremonToken</t>
  </si>
  <si>
    <t>etgp</t>
  </si>
  <si>
    <t>ethereum-gold-project</t>
  </si>
  <si>
    <t>Ethereum Gold Project</t>
  </si>
  <si>
    <t>xlc</t>
  </si>
  <si>
    <t>ethereum-lite-cash</t>
  </si>
  <si>
    <t>Ethereum Lite Cash</t>
  </si>
  <si>
    <t>ecte</t>
  </si>
  <si>
    <t>eurocoinpay</t>
  </si>
  <si>
    <t>Eurocoinpay</t>
  </si>
  <si>
    <t>evy</t>
  </si>
  <si>
    <t>everycoin</t>
  </si>
  <si>
    <t>EveryCoin</t>
  </si>
  <si>
    <t>existv2</t>
  </si>
  <si>
    <t>existential</t>
  </si>
  <si>
    <t>Existential</t>
  </si>
  <si>
    <t>xpc</t>
  </si>
  <si>
    <t>experience-chain</t>
  </si>
  <si>
    <t>eXPerience Chain</t>
  </si>
  <si>
    <t>extremebtc</t>
  </si>
  <si>
    <t>ExtremeBTC</t>
  </si>
  <si>
    <t>eyco</t>
  </si>
  <si>
    <t>eyco-coin</t>
  </si>
  <si>
    <t>Eyco Coin</t>
  </si>
  <si>
    <t>fwy</t>
  </si>
  <si>
    <t>fairway</t>
  </si>
  <si>
    <t>Fairway</t>
  </si>
  <si>
    <t>fast</t>
  </si>
  <si>
    <t>Fast</t>
  </si>
  <si>
    <t>fat</t>
  </si>
  <si>
    <t>fatcoin</t>
  </si>
  <si>
    <t>Fatcoin</t>
  </si>
  <si>
    <t>ftb</t>
  </si>
  <si>
    <t>feitebi</t>
  </si>
  <si>
    <t>Feitebi</t>
  </si>
  <si>
    <t>fes</t>
  </si>
  <si>
    <t>fes-chain</t>
  </si>
  <si>
    <t>FES chain</t>
  </si>
  <si>
    <t>ogm</t>
  </si>
  <si>
    <t>ffgame</t>
  </si>
  <si>
    <t>FFGame</t>
  </si>
  <si>
    <t>fiii</t>
  </si>
  <si>
    <t>Fiii</t>
  </si>
  <si>
    <t>fcc</t>
  </si>
  <si>
    <t>filecash</t>
  </si>
  <si>
    <t>FileCash</t>
  </si>
  <si>
    <t>fn</t>
  </si>
  <si>
    <t>filenet</t>
  </si>
  <si>
    <t>Filenet</t>
  </si>
  <si>
    <t>ftbc</t>
  </si>
  <si>
    <t>film-television-blockchain</t>
  </si>
  <si>
    <t>Film &amp; Television Blockchain</t>
  </si>
  <si>
    <t>jrc</t>
  </si>
  <si>
    <t>finchain</t>
  </si>
  <si>
    <t>FinChain</t>
  </si>
  <si>
    <t>fgp</t>
  </si>
  <si>
    <t>fingerprint</t>
  </si>
  <si>
    <t>FingerPrint</t>
  </si>
  <si>
    <t>fivecolorscoin</t>
  </si>
  <si>
    <t>FiveColorsCoin</t>
  </si>
  <si>
    <t>flowchaincoin</t>
  </si>
  <si>
    <t>FlowChainCoin</t>
  </si>
  <si>
    <t>foli</t>
  </si>
  <si>
    <t>flower-of-life</t>
  </si>
  <si>
    <t>Flower of Life</t>
  </si>
  <si>
    <t>foam</t>
  </si>
  <si>
    <t>foam-protocol</t>
  </si>
  <si>
    <t>Foam</t>
  </si>
  <si>
    <t>fdc</t>
  </si>
  <si>
    <t>food-chain</t>
  </si>
  <si>
    <t>Food Chain</t>
  </si>
  <si>
    <t>xfc</t>
  </si>
  <si>
    <t>football-coin</t>
  </si>
  <si>
    <t>Football Coin</t>
  </si>
  <si>
    <t>FortKnoxster</t>
  </si>
  <si>
    <t>ftn</t>
  </si>
  <si>
    <t>fountain</t>
  </si>
  <si>
    <t>Fountain</t>
  </si>
  <si>
    <t>frag</t>
  </si>
  <si>
    <t>fragcash</t>
  </si>
  <si>
    <t>FragCash</t>
  </si>
  <si>
    <t>fras</t>
  </si>
  <si>
    <t>frasindo-rent</t>
  </si>
  <si>
    <t>Frasindo Rent</t>
  </si>
  <si>
    <t>fstx</t>
  </si>
  <si>
    <t>frostbyte-coin</t>
  </si>
  <si>
    <t>Frostbyte Coin</t>
  </si>
  <si>
    <t>fusionchain</t>
  </si>
  <si>
    <t>Fusionchain</t>
  </si>
  <si>
    <t>fxp</t>
  </si>
  <si>
    <t>fxpay</t>
  </si>
  <si>
    <t>FXPay</t>
  </si>
  <si>
    <t>gmbc</t>
  </si>
  <si>
    <t>gamblica</t>
  </si>
  <si>
    <t>Gamblica</t>
  </si>
  <si>
    <t>gark</t>
  </si>
  <si>
    <t>game-ark</t>
  </si>
  <si>
    <t>Game Ark</t>
  </si>
  <si>
    <t>game-bank-coin</t>
  </si>
  <si>
    <t>Game Bank Coin</t>
  </si>
  <si>
    <t>gmci</t>
  </si>
  <si>
    <t>game-city</t>
  </si>
  <si>
    <t>Game City</t>
  </si>
  <si>
    <t>game-engine-chain</t>
  </si>
  <si>
    <t>Game Engine Chain</t>
  </si>
  <si>
    <t>gfn</t>
  </si>
  <si>
    <t>game-fanz</t>
  </si>
  <si>
    <t>Game Fanz</t>
  </si>
  <si>
    <t>gad</t>
  </si>
  <si>
    <t>garuda-token</t>
  </si>
  <si>
    <t>Garuda Token</t>
  </si>
  <si>
    <t>gdct</t>
  </si>
  <si>
    <t>GDCT</t>
  </si>
  <si>
    <t>gmc</t>
  </si>
  <si>
    <t>geimcoin</t>
  </si>
  <si>
    <t>Geimcoin</t>
  </si>
  <si>
    <t>nes</t>
  </si>
  <si>
    <t>gencoin</t>
  </si>
  <si>
    <t>Gencoin</t>
  </si>
  <si>
    <t>gent</t>
  </si>
  <si>
    <t>genesis-token</t>
  </si>
  <si>
    <t>Genesis Token</t>
  </si>
  <si>
    <t>gxi</t>
  </si>
  <si>
    <t>genexi</t>
  </si>
  <si>
    <t>Genexi</t>
  </si>
  <si>
    <t>gfc-gold-coin</t>
  </si>
  <si>
    <t>GFC Gold Coin</t>
  </si>
  <si>
    <t>gig</t>
  </si>
  <si>
    <t>gigecoin</t>
  </si>
  <si>
    <t>GigEcoin</t>
  </si>
  <si>
    <t>gr1</t>
  </si>
  <si>
    <t>girauno</t>
  </si>
  <si>
    <t>Girauno</t>
  </si>
  <si>
    <t>globatalent</t>
  </si>
  <si>
    <t>Globatalent</t>
  </si>
  <si>
    <t>gex</t>
  </si>
  <si>
    <t>globex</t>
  </si>
  <si>
    <t>Globex</t>
  </si>
  <si>
    <t>gmb</t>
  </si>
  <si>
    <t>GMB</t>
  </si>
  <si>
    <t>gold</t>
  </si>
  <si>
    <t>GOLD</t>
  </si>
  <si>
    <t>gldr</t>
  </si>
  <si>
    <t>golder-coin</t>
  </si>
  <si>
    <t>Golder Coin</t>
  </si>
  <si>
    <t>gfun</t>
  </si>
  <si>
    <t>goldfund-ico</t>
  </si>
  <si>
    <t>GOLDFund</t>
  </si>
  <si>
    <t>OpenGram</t>
  </si>
  <si>
    <t>gxx</t>
  </si>
  <si>
    <t>gravitycoin</t>
  </si>
  <si>
    <t>GravityCoin</t>
  </si>
  <si>
    <t>grin</t>
  </si>
  <si>
    <t>Grin</t>
  </si>
  <si>
    <t>groo</t>
  </si>
  <si>
    <t>groocoin</t>
  </si>
  <si>
    <t>Groocoin</t>
  </si>
  <si>
    <t>ght</t>
  </si>
  <si>
    <t>groovyhooman</t>
  </si>
  <si>
    <t>GroovyHooman</t>
  </si>
  <si>
    <t>xgt</t>
  </si>
  <si>
    <t>guten-check</t>
  </si>
  <si>
    <t>Guten Check</t>
  </si>
  <si>
    <t>halo</t>
  </si>
  <si>
    <t>halo-platform</t>
  </si>
  <si>
    <t>Halo Platform</t>
  </si>
  <si>
    <t>hbx</t>
  </si>
  <si>
    <t>hashbx</t>
  </si>
  <si>
    <t>HashBX</t>
  </si>
  <si>
    <t>hsb</t>
  </si>
  <si>
    <t>hashbyte</t>
  </si>
  <si>
    <t>HashByte</t>
  </si>
  <si>
    <t>snx</t>
  </si>
  <si>
    <t>Synthetix</t>
  </si>
  <si>
    <t>haz</t>
  </si>
  <si>
    <t>hazza</t>
  </si>
  <si>
    <t>Hazza</t>
  </si>
  <si>
    <t>hex</t>
  </si>
  <si>
    <t>health-evolution-on-x-blockchain</t>
  </si>
  <si>
    <t>Health Evolution on X.blockchain</t>
  </si>
  <si>
    <t>health-retail-chain</t>
  </si>
  <si>
    <t>Health Retail Chain</t>
  </si>
  <si>
    <t>hltc</t>
  </si>
  <si>
    <t>heavylitecoin</t>
  </si>
  <si>
    <t>HeavyLitecoin</t>
  </si>
  <si>
    <t>hedg</t>
  </si>
  <si>
    <t>hedgetrade</t>
  </si>
  <si>
    <t>HedgeTrade</t>
  </si>
  <si>
    <t>HBZ</t>
  </si>
  <si>
    <t>hn</t>
  </si>
  <si>
    <t>hellenic-node</t>
  </si>
  <si>
    <t>Hellenic Node</t>
  </si>
  <si>
    <t>hcash</t>
  </si>
  <si>
    <t>hex-cash</t>
  </si>
  <si>
    <t>Hex Cash</t>
  </si>
  <si>
    <t>hgo</t>
  </si>
  <si>
    <t>hirego</t>
  </si>
  <si>
    <t>HireGo</t>
  </si>
  <si>
    <t>hvt</t>
  </si>
  <si>
    <t>hirevibes</t>
  </si>
  <si>
    <t>HireVibes</t>
  </si>
  <si>
    <t>hjig</t>
  </si>
  <si>
    <t>hjig-chain</t>
  </si>
  <si>
    <t>HJIG chain</t>
  </si>
  <si>
    <t>hmk</t>
  </si>
  <si>
    <t>hmk-global-economic-circular</t>
  </si>
  <si>
    <t>HMK Global Economic Circular</t>
  </si>
  <si>
    <t>hosp</t>
  </si>
  <si>
    <t>hospital-coin</t>
  </si>
  <si>
    <t>Hospital Coin</t>
  </si>
  <si>
    <t>hmn</t>
  </si>
  <si>
    <t>hostmasternode</t>
  </si>
  <si>
    <t>Hostmasternode</t>
  </si>
  <si>
    <t>huge</t>
  </si>
  <si>
    <t>huge-combine-chain</t>
  </si>
  <si>
    <t>Huge Combine Chain</t>
  </si>
  <si>
    <t>hdrx</t>
  </si>
  <si>
    <t>hydroxyde</t>
  </si>
  <si>
    <t>hx</t>
  </si>
  <si>
    <t>hyperexchange</t>
  </si>
  <si>
    <t>HyperExchange</t>
  </si>
  <si>
    <t>hyn</t>
  </si>
  <si>
    <t>hyperion</t>
  </si>
  <si>
    <t>Hyperion</t>
  </si>
  <si>
    <t>ian</t>
  </si>
  <si>
    <t>ian-coin</t>
  </si>
  <si>
    <t>IAN COIN</t>
  </si>
  <si>
    <t>ichx</t>
  </si>
  <si>
    <t>icechain</t>
  </si>
  <si>
    <t>IceChain</t>
  </si>
  <si>
    <t>IDA</t>
  </si>
  <si>
    <t>it</t>
  </si>
  <si>
    <t>idc-token</t>
  </si>
  <si>
    <t>IDC Token</t>
  </si>
  <si>
    <t>IFX</t>
  </si>
  <si>
    <t>idg</t>
  </si>
  <si>
    <t>indigen</t>
  </si>
  <si>
    <t>Indigen</t>
  </si>
  <si>
    <t>netm</t>
  </si>
  <si>
    <t>infinitemesh-token</t>
  </si>
  <si>
    <t>NewIntelTechMedia</t>
  </si>
  <si>
    <t>inf</t>
  </si>
  <si>
    <t>infinitus-token</t>
  </si>
  <si>
    <t>Infinitus Token</t>
  </si>
  <si>
    <t>infiniverse</t>
  </si>
  <si>
    <t>Infiniverse</t>
  </si>
  <si>
    <t>iway</t>
  </si>
  <si>
    <t>influway</t>
  </si>
  <si>
    <t>InfluWay</t>
  </si>
  <si>
    <t>ingy</t>
  </si>
  <si>
    <t>ingenuity</t>
  </si>
  <si>
    <t>Ingenuity</t>
  </si>
  <si>
    <t>iei</t>
  </si>
  <si>
    <t>inheritance</t>
  </si>
  <si>
    <t>inx</t>
  </si>
  <si>
    <t>inmax</t>
  </si>
  <si>
    <t>InMax</t>
  </si>
  <si>
    <t>inrdc</t>
  </si>
  <si>
    <t>INRDC</t>
  </si>
  <si>
    <t>ine</t>
  </si>
  <si>
    <t>intellishare</t>
  </si>
  <si>
    <t>IntelliShare</t>
  </si>
  <si>
    <t>iex</t>
  </si>
  <si>
    <t>internal-exchange-coin</t>
  </si>
  <si>
    <t>Internal Exchange Coin</t>
  </si>
  <si>
    <t>iftc</t>
  </si>
  <si>
    <t>internet-fintech-coin</t>
  </si>
  <si>
    <t>Internet Fintech Coin</t>
  </si>
  <si>
    <t>iovc</t>
  </si>
  <si>
    <t>internet-of-vehicles-coins</t>
  </si>
  <si>
    <t>Internet of Vehicles Coins</t>
  </si>
  <si>
    <t>invc</t>
  </si>
  <si>
    <t>investcoin</t>
  </si>
  <si>
    <t>Investcoin</t>
  </si>
  <si>
    <t>ivc</t>
  </si>
  <si>
    <t>invoice-coin</t>
  </si>
  <si>
    <t>Invoice Coin</t>
  </si>
  <si>
    <t>iqf</t>
  </si>
  <si>
    <t>iqf-token</t>
  </si>
  <si>
    <t>IQF Token</t>
  </si>
  <si>
    <t>xta</t>
  </si>
  <si>
    <t>italo</t>
  </si>
  <si>
    <t>Italo</t>
  </si>
  <si>
    <t>ivo</t>
  </si>
  <si>
    <t>iveryone</t>
  </si>
  <si>
    <t>iVeryOne</t>
  </si>
  <si>
    <t>izi</t>
  </si>
  <si>
    <t>izichain</t>
  </si>
  <si>
    <t>IZIChain</t>
  </si>
  <si>
    <t>jct</t>
  </si>
  <si>
    <t>japan-content-token</t>
  </si>
  <si>
    <t>Japan Content Token</t>
  </si>
  <si>
    <t>jmt</t>
  </si>
  <si>
    <t>jmtime</t>
  </si>
  <si>
    <t>JMTIME</t>
  </si>
  <si>
    <t>jic</t>
  </si>
  <si>
    <t>joorschain</t>
  </si>
  <si>
    <t>JoorsChain</t>
  </si>
  <si>
    <t>joys</t>
  </si>
  <si>
    <t>JOYS</t>
  </si>
  <si>
    <t>jbt</t>
  </si>
  <si>
    <t>jukebucks</t>
  </si>
  <si>
    <t>Jukebucks</t>
  </si>
  <si>
    <t>kambria</t>
  </si>
  <si>
    <t>Kambria</t>
  </si>
  <si>
    <t>kaya</t>
  </si>
  <si>
    <t>kaya-token</t>
  </si>
  <si>
    <t>KAYA Token</t>
  </si>
  <si>
    <t>kgld</t>
  </si>
  <si>
    <t>kazugold</t>
  </si>
  <si>
    <t>KAZUGOLD</t>
  </si>
  <si>
    <t>kdh</t>
  </si>
  <si>
    <t>key-decade-holding-token</t>
  </si>
  <si>
    <t>Key Decade Holding Token</t>
  </si>
  <si>
    <t>krc</t>
  </si>
  <si>
    <t>kinetic-revolution</t>
  </si>
  <si>
    <t>Kineticex</t>
  </si>
  <si>
    <t>kgs</t>
  </si>
  <si>
    <t>kingscoin</t>
  </si>
  <si>
    <t>KINGSCOIN</t>
  </si>
  <si>
    <t>kit</t>
  </si>
  <si>
    <t>kittoken</t>
  </si>
  <si>
    <t>Kittoken</t>
  </si>
  <si>
    <t>kty</t>
  </si>
  <si>
    <t>kitty-coin</t>
  </si>
  <si>
    <t>Kitty Coin</t>
  </si>
  <si>
    <t>kbcc</t>
  </si>
  <si>
    <t>knowledge-blockchain-coin</t>
  </si>
  <si>
    <t>Knowledge Blockchain Coin</t>
  </si>
  <si>
    <t>krex</t>
  </si>
  <si>
    <t>kronn</t>
  </si>
  <si>
    <t>Kronn</t>
  </si>
  <si>
    <t>kubo</t>
  </si>
  <si>
    <t>kue</t>
  </si>
  <si>
    <t>kuende</t>
  </si>
  <si>
    <t>Kuende</t>
  </si>
  <si>
    <t>kuky</t>
  </si>
  <si>
    <t>kuky-star</t>
  </si>
  <si>
    <t>Kuky Star</t>
  </si>
  <si>
    <t>lsr</t>
  </si>
  <si>
    <t>leisurecoin</t>
  </si>
  <si>
    <t>LeisureCoin</t>
  </si>
  <si>
    <t>life-style-chain</t>
  </si>
  <si>
    <t>Life Style Chain</t>
  </si>
  <si>
    <t>lili</t>
  </si>
  <si>
    <t>lili-coin</t>
  </si>
  <si>
    <t>LILI COIN</t>
  </si>
  <si>
    <t>lqc</t>
  </si>
  <si>
    <t>line-quality-chain</t>
  </si>
  <si>
    <t>Line quality chain</t>
  </si>
  <si>
    <t>lrm</t>
  </si>
  <si>
    <t>liquid-regenerative-medicine-coin</t>
  </si>
  <si>
    <t>Liquid Regenerative Medicine Coin</t>
  </si>
  <si>
    <t>liquid</t>
  </si>
  <si>
    <t>liquidwave</t>
  </si>
  <si>
    <t>LiquidWave</t>
  </si>
  <si>
    <t>lml</t>
  </si>
  <si>
    <t>lisk-machine-learning</t>
  </si>
  <si>
    <t>Lisk Machine Learning</t>
  </si>
  <si>
    <t>ltk</t>
  </si>
  <si>
    <t>litecoin-token</t>
  </si>
  <si>
    <t>Litecoin Token</t>
  </si>
  <si>
    <t>veen</t>
  </si>
  <si>
    <t>liveen</t>
  </si>
  <si>
    <t>LIVEEN</t>
  </si>
  <si>
    <t>lpt</t>
  </si>
  <si>
    <t>livepeer</t>
  </si>
  <si>
    <t>Livepeer</t>
  </si>
  <si>
    <t>lto</t>
  </si>
  <si>
    <t>lto-network</t>
  </si>
  <si>
    <t>LTO Network</t>
  </si>
  <si>
    <t>lac</t>
  </si>
  <si>
    <t>luxalpa</t>
  </si>
  <si>
    <t>LuxAlpa</t>
  </si>
  <si>
    <t>luxure-global-citizen</t>
  </si>
  <si>
    <t>Luxure Global Citizen</t>
  </si>
  <si>
    <t>lxmt</t>
  </si>
  <si>
    <t>luxurium</t>
  </si>
  <si>
    <t>Luxurium</t>
  </si>
  <si>
    <t>lze</t>
  </si>
  <si>
    <t>lyze</t>
  </si>
  <si>
    <t>LYZE</t>
  </si>
  <si>
    <t>m</t>
  </si>
  <si>
    <t>m-chain</t>
  </si>
  <si>
    <t>M Chain</t>
  </si>
  <si>
    <t>m2o</t>
  </si>
  <si>
    <t>m20-project</t>
  </si>
  <si>
    <t>M2O</t>
  </si>
  <si>
    <t>mcs</t>
  </si>
  <si>
    <t>magic-stone-fund</t>
  </si>
  <si>
    <t>Magic Stone Fund</t>
  </si>
  <si>
    <t>mrs</t>
  </si>
  <si>
    <t>marginless</t>
  </si>
  <si>
    <t>Marginless</t>
  </si>
  <si>
    <t>MVL</t>
  </si>
  <si>
    <t>mgx</t>
  </si>
  <si>
    <t>megax</t>
  </si>
  <si>
    <t>MegaX</t>
  </si>
  <si>
    <t>mrc</t>
  </si>
  <si>
    <t>meritcoins</t>
  </si>
  <si>
    <t>Meritcoins</t>
  </si>
  <si>
    <t>messengerbank</t>
  </si>
  <si>
    <t>MessengerBank</t>
  </si>
  <si>
    <t>mte</t>
  </si>
  <si>
    <t>mesteam</t>
  </si>
  <si>
    <t>Mesteam</t>
  </si>
  <si>
    <t>miami</t>
  </si>
  <si>
    <t>MIAMI</t>
  </si>
  <si>
    <t>mile</t>
  </si>
  <si>
    <t>MILE</t>
  </si>
  <si>
    <t>miner-calculation-token</t>
  </si>
  <si>
    <t>Miner Calculation Token</t>
  </si>
  <si>
    <t>mnl</t>
  </si>
  <si>
    <t>mineral-chain</t>
  </si>
  <si>
    <t>Mineral Chain</t>
  </si>
  <si>
    <t>mnrri</t>
  </si>
  <si>
    <t>minerri</t>
  </si>
  <si>
    <t>MINERRI</t>
  </si>
  <si>
    <t>mbtc</t>
  </si>
  <si>
    <t>minibitcoin</t>
  </si>
  <si>
    <t>MiniBitcoin</t>
  </si>
  <si>
    <t>mixsystem</t>
  </si>
  <si>
    <t>Mixsystem</t>
  </si>
  <si>
    <t>mbo</t>
  </si>
  <si>
    <t>mobio</t>
  </si>
  <si>
    <t>Mobio</t>
  </si>
  <si>
    <t>mbgl</t>
  </si>
  <si>
    <t>mobit-global</t>
  </si>
  <si>
    <t>Mobit Global</t>
  </si>
  <si>
    <t>mcw</t>
  </si>
  <si>
    <t>mocrow</t>
  </si>
  <si>
    <t>Mocrow</t>
  </si>
  <si>
    <t>moneynet</t>
  </si>
  <si>
    <t>Moneynet</t>
  </si>
  <si>
    <t>motion-one</t>
  </si>
  <si>
    <t>Motion One</t>
  </si>
  <si>
    <t>mic3</t>
  </si>
  <si>
    <t>mousecoin</t>
  </si>
  <si>
    <t>MOUSECOIN</t>
  </si>
  <si>
    <t>mur</t>
  </si>
  <si>
    <t>murmur</t>
  </si>
  <si>
    <t>Murmur</t>
  </si>
  <si>
    <t>mxc</t>
  </si>
  <si>
    <t>Machine Xchange Coin</t>
  </si>
  <si>
    <t>myanmar-gold-coin</t>
  </si>
  <si>
    <t>Myanmar Gold Coin</t>
  </si>
  <si>
    <t>nsg</t>
  </si>
  <si>
    <t>nasgo</t>
  </si>
  <si>
    <t>Nasgo</t>
  </si>
  <si>
    <t>ndt</t>
  </si>
  <si>
    <t>ndex-network-coin</t>
  </si>
  <si>
    <t>nDEX Network Coin</t>
  </si>
  <si>
    <t>neodt</t>
  </si>
  <si>
    <t>neodiamond</t>
  </si>
  <si>
    <t>Neodiamond</t>
  </si>
  <si>
    <t>new-retail-coin</t>
  </si>
  <si>
    <t>New Retail Coin</t>
  </si>
  <si>
    <t>newdex-token</t>
  </si>
  <si>
    <t>Newdex Token</t>
  </si>
  <si>
    <t>ng</t>
  </si>
  <si>
    <t>ngin</t>
  </si>
  <si>
    <t>Ngin</t>
  </si>
  <si>
    <t>nibbleclassic</t>
  </si>
  <si>
    <t>NibbleClassic</t>
  </si>
  <si>
    <t>niko</t>
  </si>
  <si>
    <t>NIKO</t>
  </si>
  <si>
    <t>nfc</t>
  </si>
  <si>
    <t>nofakecoin</t>
  </si>
  <si>
    <t>NoFakeCoin</t>
  </si>
  <si>
    <t>npay</t>
  </si>
  <si>
    <t>npay-network</t>
  </si>
  <si>
    <t>NPay Network</t>
  </si>
  <si>
    <t>neon</t>
  </si>
  <si>
    <t>nucleon</t>
  </si>
  <si>
    <t>Nucleon</t>
  </si>
  <si>
    <t>susd</t>
  </si>
  <si>
    <t>sUSD</t>
  </si>
  <si>
    <t>obsr</t>
  </si>
  <si>
    <t>observer-coin</t>
  </si>
  <si>
    <t>OBSERVER Coin</t>
  </si>
  <si>
    <t>octus</t>
  </si>
  <si>
    <t>Octus</t>
  </si>
  <si>
    <t>odin-blockchain</t>
  </si>
  <si>
    <t>Odin Blockchain</t>
  </si>
  <si>
    <t>owc</t>
  </si>
  <si>
    <t>oduwa-coin</t>
  </si>
  <si>
    <t>Oduwa Coin</t>
  </si>
  <si>
    <t>ohc</t>
  </si>
  <si>
    <t>ohwe</t>
  </si>
  <si>
    <t>OHWE</t>
  </si>
  <si>
    <t>olestars</t>
  </si>
  <si>
    <t>Olestars</t>
  </si>
  <si>
    <t>olga</t>
  </si>
  <si>
    <t>olga-token</t>
  </si>
  <si>
    <t>OLGA Token</t>
  </si>
  <si>
    <t>ogc</t>
  </si>
  <si>
    <t>onegram</t>
  </si>
  <si>
    <t>OneGram Coin</t>
  </si>
  <si>
    <t>only</t>
  </si>
  <si>
    <t>onlychain</t>
  </si>
  <si>
    <t>OnlyChain</t>
  </si>
  <si>
    <t>onot</t>
  </si>
  <si>
    <t>ono</t>
  </si>
  <si>
    <t>ONO</t>
  </si>
  <si>
    <t>opq</t>
  </si>
  <si>
    <t>opacity</t>
  </si>
  <si>
    <t>Opacity</t>
  </si>
  <si>
    <t>brm</t>
  </si>
  <si>
    <t>openbrm</t>
  </si>
  <si>
    <t>OpenBRM</t>
  </si>
  <si>
    <t>opx</t>
  </si>
  <si>
    <t>opes-protocol</t>
  </si>
  <si>
    <t>Opes Protocol</t>
  </si>
  <si>
    <t>optc</t>
  </si>
  <si>
    <t>optical-network</t>
  </si>
  <si>
    <t>Optical Network</t>
  </si>
  <si>
    <t>orbt</t>
  </si>
  <si>
    <t>orbise10</t>
  </si>
  <si>
    <t>Orbise10</t>
  </si>
  <si>
    <t>orm</t>
  </si>
  <si>
    <t>orium</t>
  </si>
  <si>
    <t>ORIUM</t>
  </si>
  <si>
    <t>oto</t>
  </si>
  <si>
    <t>otocash</t>
  </si>
  <si>
    <t>OTOCASH</t>
  </si>
  <si>
    <t>ovc</t>
  </si>
  <si>
    <t>ovcode</t>
  </si>
  <si>
    <t>OVCODE</t>
  </si>
  <si>
    <t>p2p</t>
  </si>
  <si>
    <t>p2pcoin</t>
  </si>
  <si>
    <t>P2PCOIN</t>
  </si>
  <si>
    <t>pala</t>
  </si>
  <si>
    <t>palatrx</t>
  </si>
  <si>
    <t>PalaTrx</t>
  </si>
  <si>
    <t>parachute</t>
  </si>
  <si>
    <t>Parachute</t>
  </si>
  <si>
    <t>prd</t>
  </si>
  <si>
    <t>paradisecoin</t>
  </si>
  <si>
    <t>ParadiseCoin</t>
  </si>
  <si>
    <t>pnc</t>
  </si>
  <si>
    <t>parellel-network</t>
  </si>
  <si>
    <t>Parallel network</t>
  </si>
  <si>
    <t>pbc</t>
  </si>
  <si>
    <t>parinita-bansode-coin</t>
  </si>
  <si>
    <t>Parinita Bansode Coin</t>
  </si>
  <si>
    <t>pwc</t>
  </si>
  <si>
    <t>pawcoin</t>
  </si>
  <si>
    <t>PawCoin</t>
  </si>
  <si>
    <t>pcr</t>
  </si>
  <si>
    <t>paycore</t>
  </si>
  <si>
    <t>Paycore</t>
  </si>
  <si>
    <t>pti</t>
  </si>
  <si>
    <t>paytomat</t>
  </si>
  <si>
    <t>Paytomat</t>
  </si>
  <si>
    <t>pmn</t>
  </si>
  <si>
    <t>peep-masternode</t>
  </si>
  <si>
    <t>Peep Masternode</t>
  </si>
  <si>
    <t>PEPS Coin</t>
  </si>
  <si>
    <t>xph</t>
  </si>
  <si>
    <t>phantom</t>
  </si>
  <si>
    <t>PHANTOM</t>
  </si>
  <si>
    <t>pirate</t>
  </si>
  <si>
    <t>piratecash</t>
  </si>
  <si>
    <t>PirateCash</t>
  </si>
  <si>
    <t>pit</t>
  </si>
  <si>
    <t>pitstop</t>
  </si>
  <si>
    <t>PITSTOP</t>
  </si>
  <si>
    <t>phl</t>
  </si>
  <si>
    <t>placeh</t>
  </si>
  <si>
    <t>pla</t>
  </si>
  <si>
    <t>plair</t>
  </si>
  <si>
    <t>Plair</t>
  </si>
  <si>
    <t>plt</t>
  </si>
  <si>
    <t>planetpay</t>
  </si>
  <si>
    <t>PlanetPay</t>
  </si>
  <si>
    <t>pltc</t>
  </si>
  <si>
    <t>platoncoin</t>
  </si>
  <si>
    <t>PlatonCoin</t>
  </si>
  <si>
    <t>playchip</t>
  </si>
  <si>
    <t>PlayChip</t>
  </si>
  <si>
    <t>pxg</t>
  </si>
  <si>
    <t>playgame</t>
  </si>
  <si>
    <t>PlayGame</t>
  </si>
  <si>
    <t>plg</t>
  </si>
  <si>
    <t>plug</t>
  </si>
  <si>
    <t>Plug</t>
  </si>
  <si>
    <t>pke</t>
  </si>
  <si>
    <t>poker-eos</t>
  </si>
  <si>
    <t>Poker EOS</t>
  </si>
  <si>
    <t>king</t>
  </si>
  <si>
    <t>pokerking</t>
  </si>
  <si>
    <t>PokerKing</t>
  </si>
  <si>
    <t>pop-chest-token</t>
  </si>
  <si>
    <t>Pop Chest Token</t>
  </si>
  <si>
    <t>pos-coin</t>
  </si>
  <si>
    <t>POS Coin</t>
  </si>
  <si>
    <t>pcpie</t>
  </si>
  <si>
    <t>precharge</t>
  </si>
  <si>
    <t>Precharge</t>
  </si>
  <si>
    <t>priorityex</t>
  </si>
  <si>
    <t>PriorityEx</t>
  </si>
  <si>
    <t>pdg</t>
  </si>
  <si>
    <t>private-datagram</t>
  </si>
  <si>
    <t>Private DataGram</t>
  </si>
  <si>
    <t>3dc</t>
  </si>
  <si>
    <t>project-districts</t>
  </si>
  <si>
    <t>3DCoin</t>
  </si>
  <si>
    <t>xn35</t>
  </si>
  <si>
    <t>projecton</t>
  </si>
  <si>
    <t>Projecton</t>
  </si>
  <si>
    <t>Proteania</t>
  </si>
  <si>
    <t>proxynode</t>
  </si>
  <si>
    <t>Proxynode</t>
  </si>
  <si>
    <t>qbx</t>
  </si>
  <si>
    <t>qiibee</t>
  </si>
  <si>
    <t>qtes</t>
  </si>
  <si>
    <t>QTES</t>
  </si>
  <si>
    <t>quaestor</t>
  </si>
  <si>
    <t>Quaestor</t>
  </si>
  <si>
    <t>qcss</t>
  </si>
  <si>
    <t>quality-control-safety-system</t>
  </si>
  <si>
    <t>Quality Control Safety System</t>
  </si>
  <si>
    <t>QUINADS</t>
  </si>
  <si>
    <t>quot</t>
  </si>
  <si>
    <t>quotation-coin</t>
  </si>
  <si>
    <t>Quotation Coin</t>
  </si>
  <si>
    <t>rcoinchain</t>
  </si>
  <si>
    <t>RcoinChain</t>
  </si>
  <si>
    <t>rea</t>
  </si>
  <si>
    <t>reactor</t>
  </si>
  <si>
    <t>Reactor</t>
  </si>
  <si>
    <t>real-estate-sales-platform</t>
  </si>
  <si>
    <t>Real-estate Sales Platform</t>
  </si>
  <si>
    <t>release-ico-project</t>
  </si>
  <si>
    <t>RELEASE</t>
  </si>
  <si>
    <t>reosc</t>
  </si>
  <si>
    <t>reosc-ecosystem</t>
  </si>
  <si>
    <t>REOSC Ecosystem</t>
  </si>
  <si>
    <t>REN</t>
  </si>
  <si>
    <t>rey</t>
  </si>
  <si>
    <t>REY</t>
  </si>
  <si>
    <t>rif</t>
  </si>
  <si>
    <t>rif-token</t>
  </si>
  <si>
    <t>RIF Token</t>
  </si>
  <si>
    <t>rito</t>
  </si>
  <si>
    <t>Rito</t>
  </si>
  <si>
    <t>rng</t>
  </si>
  <si>
    <t>rng-coin</t>
  </si>
  <si>
    <t>RNG Coin</t>
  </si>
  <si>
    <t>roco</t>
  </si>
  <si>
    <t>roiyal-coin</t>
  </si>
  <si>
    <t>ROIyal Coin</t>
  </si>
  <si>
    <t>rom</t>
  </si>
  <si>
    <t>rom-token</t>
  </si>
  <si>
    <t>ROM Token</t>
  </si>
  <si>
    <t>roto</t>
  </si>
  <si>
    <t>Roto</t>
  </si>
  <si>
    <t>mev</t>
  </si>
  <si>
    <t>royal-online-vegas</t>
  </si>
  <si>
    <t>Royal Online Vegas</t>
  </si>
  <si>
    <t>rrspace</t>
  </si>
  <si>
    <t>RRSpace</t>
  </si>
  <si>
    <t>rgst</t>
  </si>
  <si>
    <t>rusgas-technology</t>
  </si>
  <si>
    <t>RusGas Technology</t>
  </si>
  <si>
    <t>rxcc</t>
  </si>
  <si>
    <t>rxccryptofreedomtoken</t>
  </si>
  <si>
    <t>RXCCryptofreedomToken</t>
  </si>
  <si>
    <t>rya</t>
  </si>
  <si>
    <t>ryacoin</t>
  </si>
  <si>
    <t>RYAcoin</t>
  </si>
  <si>
    <t>s4f</t>
  </si>
  <si>
    <t>s4fe</t>
  </si>
  <si>
    <t>S4FE</t>
  </si>
  <si>
    <t>sfx</t>
  </si>
  <si>
    <t>safex-cash</t>
  </si>
  <si>
    <t>Safex Cash</t>
  </si>
  <si>
    <t>sdz</t>
  </si>
  <si>
    <t>sandianzhong</t>
  </si>
  <si>
    <t>SanDianZhong</t>
  </si>
  <si>
    <t>ridl</t>
  </si>
  <si>
    <t>scatter</t>
  </si>
  <si>
    <t>Scatter</t>
  </si>
  <si>
    <t>sdusd</t>
  </si>
  <si>
    <t>SDUSD</t>
  </si>
  <si>
    <t>seek</t>
  </si>
  <si>
    <t>Seek</t>
  </si>
  <si>
    <t>sntvt</t>
  </si>
  <si>
    <t>sentivate</t>
  </si>
  <si>
    <t>Sentivate</t>
  </si>
  <si>
    <t>srnt</t>
  </si>
  <si>
    <t>serenity</t>
  </si>
  <si>
    <t>Serenity</t>
  </si>
  <si>
    <t>sxy</t>
  </si>
  <si>
    <t>sexycam</t>
  </si>
  <si>
    <t>SexyCam</t>
  </si>
  <si>
    <t>shvr</t>
  </si>
  <si>
    <t>shivers</t>
  </si>
  <si>
    <t>Shivers</t>
  </si>
  <si>
    <t>sca</t>
  </si>
  <si>
    <t>siaclassic</t>
  </si>
  <si>
    <t>SiaClassic</t>
  </si>
  <si>
    <t>siambitcoin</t>
  </si>
  <si>
    <t>SiamBitcoin</t>
  </si>
  <si>
    <t>slam</t>
  </si>
  <si>
    <t>slam-games</t>
  </si>
  <si>
    <t>SLAM Games</t>
  </si>
  <si>
    <t>slm</t>
  </si>
  <si>
    <t>slimcoin</t>
  </si>
  <si>
    <t>Slimcoin</t>
  </si>
  <si>
    <t>sme</t>
  </si>
  <si>
    <t>sme-banking-platform</t>
  </si>
  <si>
    <t>SME Banking Platform</t>
  </si>
  <si>
    <t>snpc</t>
  </si>
  <si>
    <t>snapparazzi</t>
  </si>
  <si>
    <t>Snapparazzi</t>
  </si>
  <si>
    <t>sec</t>
  </si>
  <si>
    <t>social-ecommerce-chain</t>
  </si>
  <si>
    <t>Social Ecommerce Chain</t>
  </si>
  <si>
    <t>sait</t>
  </si>
  <si>
    <t>sophon-capital-token</t>
  </si>
  <si>
    <t>Sophon Capital Token</t>
  </si>
  <si>
    <t>xspc</t>
  </si>
  <si>
    <t>spectresecuritycoin</t>
  </si>
  <si>
    <t>SpectreSecurityCoin</t>
  </si>
  <si>
    <t>Sphere Identity</t>
  </si>
  <si>
    <t>spot</t>
  </si>
  <si>
    <t>spotcoin</t>
  </si>
  <si>
    <t>SpotCoin</t>
  </si>
  <si>
    <t>sprtz</t>
  </si>
  <si>
    <t>spritzcoin</t>
  </si>
  <si>
    <t>SpritzCoin</t>
  </si>
  <si>
    <t>ist</t>
  </si>
  <si>
    <t>st-project</t>
  </si>
  <si>
    <t>ST Project</t>
  </si>
  <si>
    <t>USDS</t>
  </si>
  <si>
    <t>stableusd</t>
  </si>
  <si>
    <t>StableUSD</t>
  </si>
  <si>
    <t>labx</t>
  </si>
  <si>
    <t>stakinglab</t>
  </si>
  <si>
    <t>Stakinglab</t>
  </si>
  <si>
    <t>stt</t>
  </si>
  <si>
    <t>staramba</t>
  </si>
  <si>
    <t>STARAMBA.Token</t>
  </si>
  <si>
    <t>stlc</t>
  </si>
  <si>
    <t>startlifecoin</t>
  </si>
  <si>
    <t>StartLifeCoin</t>
  </si>
  <si>
    <t>stb</t>
  </si>
  <si>
    <t>stb-chain</t>
  </si>
  <si>
    <t>STB Chain</t>
  </si>
  <si>
    <t>sdd</t>
  </si>
  <si>
    <t>steadynode</t>
  </si>
  <si>
    <t>SteadyNode</t>
  </si>
  <si>
    <t>xlmx</t>
  </si>
  <si>
    <t>stellar-classic</t>
  </si>
  <si>
    <t>Stellar Classic</t>
  </si>
  <si>
    <t>stl</t>
  </si>
  <si>
    <t>stelo</t>
  </si>
  <si>
    <t>Stelo</t>
  </si>
  <si>
    <t>sternium-huge-elligence</t>
  </si>
  <si>
    <t>Sternium Huge Elligence</t>
  </si>
  <si>
    <t>stint</t>
  </si>
  <si>
    <t>Stint</t>
  </si>
  <si>
    <t>sut</t>
  </si>
  <si>
    <t>suapp</t>
  </si>
  <si>
    <t>SUAPP</t>
  </si>
  <si>
    <t>SUN</t>
  </si>
  <si>
    <t>sunp</t>
  </si>
  <si>
    <t>sunplatform</t>
  </si>
  <si>
    <t>scec</t>
  </si>
  <si>
    <t>super-carbon-exchange-coin</t>
  </si>
  <si>
    <t>Super Carbon Exchange Coin</t>
  </si>
  <si>
    <t>ske</t>
  </si>
  <si>
    <t>super-keep-token</t>
  </si>
  <si>
    <t>Super Keep Token</t>
  </si>
  <si>
    <t>susu</t>
  </si>
  <si>
    <t>susucoin</t>
  </si>
  <si>
    <t>Susucoin</t>
  </si>
  <si>
    <t>swoco</t>
  </si>
  <si>
    <t>SWOCO</t>
  </si>
  <si>
    <t>HyperSpace (Synereo)</t>
  </si>
  <si>
    <t>tko</t>
  </si>
  <si>
    <t>takeoff-centre</t>
  </si>
  <si>
    <t>TakeOff Centre</t>
  </si>
  <si>
    <t>tkc</t>
  </si>
  <si>
    <t>tan-ke</t>
  </si>
  <si>
    <t>TAN-KE</t>
  </si>
  <si>
    <t>duc</t>
  </si>
  <si>
    <t>taskeva</t>
  </si>
  <si>
    <t>DucatusCoin</t>
  </si>
  <si>
    <t>tchain</t>
  </si>
  <si>
    <t>Tchain</t>
  </si>
  <si>
    <t>tbtz</t>
  </si>
  <si>
    <t>tebit-entertainment-digital-assets</t>
  </si>
  <si>
    <t>Tebit Entertainment Digital Assets</t>
  </si>
  <si>
    <t>tlos</t>
  </si>
  <si>
    <t>Telos</t>
  </si>
  <si>
    <t>temco</t>
  </si>
  <si>
    <t>TEMCO</t>
  </si>
  <si>
    <t>tena</t>
  </si>
  <si>
    <t>TENA</t>
  </si>
  <si>
    <t>tup</t>
  </si>
  <si>
    <t>tenup</t>
  </si>
  <si>
    <t>Tenup</t>
  </si>
  <si>
    <t>txc</t>
  </si>
  <si>
    <t>tenxcoin</t>
  </si>
  <si>
    <t>TenXCoin</t>
  </si>
  <si>
    <t>tcnx</t>
  </si>
  <si>
    <t>tercet-network</t>
  </si>
  <si>
    <t>Tercet Network</t>
  </si>
  <si>
    <t>tsf</t>
  </si>
  <si>
    <t>teslafunds</t>
  </si>
  <si>
    <t>Teslafunds</t>
  </si>
  <si>
    <t>tcat</t>
  </si>
  <si>
    <t>the-currency-analytics</t>
  </si>
  <si>
    <t>The Currency Analytics</t>
  </si>
  <si>
    <t>tnpc</t>
  </si>
  <si>
    <t>the-new-public-coin</t>
  </si>
  <si>
    <t>THE NEW PUBLIC COIN</t>
  </si>
  <si>
    <t>trvc</t>
  </si>
  <si>
    <t>thrivechain</t>
  </si>
  <si>
    <t>ThriveChain</t>
  </si>
  <si>
    <t>tst</t>
  </si>
  <si>
    <t>thunderstone</t>
  </si>
  <si>
    <t>ThunderStone</t>
  </si>
  <si>
    <t>tyt</t>
  </si>
  <si>
    <t>tianya-token</t>
  </si>
  <si>
    <t>Tianya Token</t>
  </si>
  <si>
    <t>tit</t>
  </si>
  <si>
    <t>titcoin</t>
  </si>
  <si>
    <t>Titcoin</t>
  </si>
  <si>
    <t>tob</t>
  </si>
  <si>
    <t>tobet</t>
  </si>
  <si>
    <t>ToBet</t>
  </si>
  <si>
    <t>token-planets</t>
  </si>
  <si>
    <t>Token Planets</t>
  </si>
  <si>
    <t>tpt</t>
  </si>
  <si>
    <t>token-pocket</t>
  </si>
  <si>
    <t>Token Pocket</t>
  </si>
  <si>
    <t>took</t>
  </si>
  <si>
    <t>tooktook</t>
  </si>
  <si>
    <t>TOOKTOOK</t>
  </si>
  <si>
    <t>tico</t>
  </si>
  <si>
    <t>topinvestmentcoin</t>
  </si>
  <si>
    <t>Topinvestmentcoin</t>
  </si>
  <si>
    <t>tret</t>
  </si>
  <si>
    <t>tourist-review-token</t>
  </si>
  <si>
    <t>Tourist Review Token</t>
  </si>
  <si>
    <t>tbc</t>
  </si>
  <si>
    <t>trade-bot-coin</t>
  </si>
  <si>
    <t>Trade Bot Coin</t>
  </si>
  <si>
    <t>traffic-data-coin</t>
  </si>
  <si>
    <t>Traffic Data Coin</t>
  </si>
  <si>
    <t>tnx</t>
  </si>
  <si>
    <t>translatix</t>
  </si>
  <si>
    <t>Translatix</t>
  </si>
  <si>
    <t>trco</t>
  </si>
  <si>
    <t>treasure-coin</t>
  </si>
  <si>
    <t>Treasure Coin</t>
  </si>
  <si>
    <t>treasure-financial-coin</t>
  </si>
  <si>
    <t>Treasure Financial Coin</t>
  </si>
  <si>
    <t>ttp</t>
  </si>
  <si>
    <t>trent</t>
  </si>
  <si>
    <t>Trent</t>
  </si>
  <si>
    <t>txtc</t>
  </si>
  <si>
    <t>trextokenclassic</t>
  </si>
  <si>
    <t>Trextokenclassic</t>
  </si>
  <si>
    <t>xtri</t>
  </si>
  <si>
    <t>triton</t>
  </si>
  <si>
    <t>Triton</t>
  </si>
  <si>
    <t>tar</t>
  </si>
  <si>
    <t>tronart</t>
  </si>
  <si>
    <t>TronArt</t>
  </si>
  <si>
    <t>ante</t>
  </si>
  <si>
    <t>tronbet</t>
  </si>
  <si>
    <t>TRONbet</t>
  </si>
  <si>
    <t>trondice</t>
  </si>
  <si>
    <t>TRONdice</t>
  </si>
  <si>
    <t>tronfun-token</t>
  </si>
  <si>
    <t>TronFun Token</t>
  </si>
  <si>
    <t>trongold</t>
  </si>
  <si>
    <t>TRONGOLD</t>
  </si>
  <si>
    <t>twj</t>
  </si>
  <si>
    <t>tronweeklyjournal</t>
  </si>
  <si>
    <t>TronWeeklyJournal</t>
  </si>
  <si>
    <t>tronwin</t>
  </si>
  <si>
    <t>TronWin</t>
  </si>
  <si>
    <t>truecoin</t>
  </si>
  <si>
    <t>TRUECOIN</t>
  </si>
  <si>
    <t>trybe</t>
  </si>
  <si>
    <t>Trybe</t>
  </si>
  <si>
    <t>tycoon-global</t>
  </si>
  <si>
    <t>Tycoon Global</t>
  </si>
  <si>
    <t>untd</t>
  </si>
  <si>
    <t>unt-chain</t>
  </si>
  <si>
    <t>UNT Chain</t>
  </si>
  <si>
    <t>upx</t>
  </si>
  <si>
    <t>uplexa</t>
  </si>
  <si>
    <t>uPlexa</t>
  </si>
  <si>
    <t>vsys</t>
  </si>
  <si>
    <t>v-systems</t>
  </si>
  <si>
    <t>V Systems</t>
  </si>
  <si>
    <t>vgt</t>
  </si>
  <si>
    <t>vault12</t>
  </si>
  <si>
    <t>Vault Guardian Token</t>
  </si>
  <si>
    <t>veco</t>
  </si>
  <si>
    <t>Veco</t>
  </si>
  <si>
    <t>vgw</t>
  </si>
  <si>
    <t>vegawallet-token</t>
  </si>
  <si>
    <t>VegaWallet Token</t>
  </si>
  <si>
    <t>vena</t>
  </si>
  <si>
    <t>vena-network</t>
  </si>
  <si>
    <t>Vena Network</t>
  </si>
  <si>
    <t>vsu</t>
  </si>
  <si>
    <t>versus</t>
  </si>
  <si>
    <t>VERSUS</t>
  </si>
  <si>
    <t>vey</t>
  </si>
  <si>
    <t>VEY</t>
  </si>
  <si>
    <t>vice</t>
  </si>
  <si>
    <t>Vice</t>
  </si>
  <si>
    <t>vtm</t>
  </si>
  <si>
    <t>victorieum</t>
  </si>
  <si>
    <t>Victorieum</t>
  </si>
  <si>
    <t>vgc</t>
  </si>
  <si>
    <t>videogamescoin</t>
  </si>
  <si>
    <t>VideoGamesCoin</t>
  </si>
  <si>
    <t>vai</t>
  </si>
  <si>
    <t>viola-ai</t>
  </si>
  <si>
    <t>VIOLET</t>
  </si>
  <si>
    <t>coa</t>
  </si>
  <si>
    <t>volcanomae</t>
  </si>
  <si>
    <t>Volcanomae</t>
  </si>
  <si>
    <t>vote-coin</t>
  </si>
  <si>
    <t>Vote Coin</t>
  </si>
  <si>
    <t>voy</t>
  </si>
  <si>
    <t>voyage</t>
  </si>
  <si>
    <t>Voyage</t>
  </si>
  <si>
    <t>vgr</t>
  </si>
  <si>
    <t>voyager</t>
  </si>
  <si>
    <t>Voyager</t>
  </si>
  <si>
    <t>bvt</t>
  </si>
  <si>
    <t>vtchain</t>
  </si>
  <si>
    <t>VTChain</t>
  </si>
  <si>
    <t>Tael</t>
  </si>
  <si>
    <t>WEBN token</t>
  </si>
  <si>
    <t>wgc</t>
  </si>
  <si>
    <t>wegen-platform</t>
  </si>
  <si>
    <t>WeGen Platform</t>
  </si>
  <si>
    <t>wsc</t>
  </si>
  <si>
    <t>wesing-coin</t>
  </si>
  <si>
    <t>WeSing Coin</t>
  </si>
  <si>
    <t>watb</t>
  </si>
  <si>
    <t>whalechain</t>
  </si>
  <si>
    <t>WhaleChain</t>
  </si>
  <si>
    <t>when</t>
  </si>
  <si>
    <t>when-token</t>
  </si>
  <si>
    <t>WHEN Token</t>
  </si>
  <si>
    <t>wib</t>
  </si>
  <si>
    <t>wibson</t>
  </si>
  <si>
    <t>WIBSON</t>
  </si>
  <si>
    <t>twins</t>
  </si>
  <si>
    <t>win-win</t>
  </si>
  <si>
    <t>win.win</t>
  </si>
  <si>
    <t>wlo</t>
  </si>
  <si>
    <t>wollo</t>
  </si>
  <si>
    <t>WOLLO</t>
  </si>
  <si>
    <t>xwo</t>
  </si>
  <si>
    <t>wooshcoin-io</t>
  </si>
  <si>
    <t>WooshCoin</t>
  </si>
  <si>
    <t>wbi</t>
  </si>
  <si>
    <t>worbli</t>
  </si>
  <si>
    <t>WORBLI</t>
  </si>
  <si>
    <t>wcdc</t>
  </si>
  <si>
    <t>world-credit-diamond-coin</t>
  </si>
  <si>
    <t>World Credit Diamond Coin</t>
  </si>
  <si>
    <t>wcf</t>
  </si>
  <si>
    <t>world-crypto-forum</t>
  </si>
  <si>
    <t>World Crypto Forum</t>
  </si>
  <si>
    <t>world-electronic-sports-coin</t>
  </si>
  <si>
    <t>World Electronic Sports coin</t>
  </si>
  <si>
    <t>wyx</t>
  </si>
  <si>
    <t>woyager</t>
  </si>
  <si>
    <t>Woyager</t>
  </si>
  <si>
    <t>wrapped-bitcoin</t>
  </si>
  <si>
    <t>Wrapped Bitcoin</t>
  </si>
  <si>
    <t>xblocks</t>
  </si>
  <si>
    <t>XBlocks</t>
  </si>
  <si>
    <t>nxct</t>
  </si>
  <si>
    <t>xchain-token</t>
  </si>
  <si>
    <t>XChain Token</t>
  </si>
  <si>
    <t>XinFin</t>
  </si>
  <si>
    <t>xgold</t>
  </si>
  <si>
    <t>xgoldcoin</t>
  </si>
  <si>
    <t>XGOLDCOIN</t>
  </si>
  <si>
    <t>xrpc</t>
  </si>
  <si>
    <t>xrp-classic</t>
  </si>
  <si>
    <t>XRP Classic</t>
  </si>
  <si>
    <t>xycc</t>
  </si>
  <si>
    <t>xycchain</t>
  </si>
  <si>
    <t>XYCChain</t>
  </si>
  <si>
    <t>yb</t>
  </si>
  <si>
    <t>YB</t>
  </si>
  <si>
    <t>yoke</t>
  </si>
  <si>
    <t>yoke-chat</t>
  </si>
  <si>
    <t>Yoke Chat</t>
  </si>
  <si>
    <t>ytb</t>
  </si>
  <si>
    <t>youtubecoin</t>
  </si>
  <si>
    <t>YouTubeCoin</t>
  </si>
  <si>
    <t>zpay</t>
  </si>
  <si>
    <t>zantepay</t>
  </si>
  <si>
    <t>Zantepay</t>
  </si>
  <si>
    <t>znd</t>
  </si>
  <si>
    <t>zenad</t>
  </si>
  <si>
    <t>Zenad</t>
  </si>
  <si>
    <t>ZEON Network</t>
  </si>
  <si>
    <t>zttl</t>
  </si>
  <si>
    <t>zettelkasten</t>
  </si>
  <si>
    <t>Zettelkasten</t>
  </si>
  <si>
    <t>zks</t>
  </si>
  <si>
    <t>ZKS</t>
  </si>
  <si>
    <t>ztx</t>
  </si>
  <si>
    <t>zulu-republic-token</t>
  </si>
  <si>
    <t>Zulu Republic Token</t>
  </si>
  <si>
    <t>Column1.symbol</t>
  </si>
  <si>
    <t>Column1.name</t>
  </si>
  <si>
    <t>Column1.market_cap_usd</t>
  </si>
  <si>
    <t>Column1.price_usd</t>
  </si>
  <si>
    <t>Column1.rank</t>
  </si>
  <si>
    <t>Column1.percent_change_24h</t>
  </si>
  <si>
    <t>Column1.price_eur</t>
  </si>
  <si>
    <t>Column1.twenty_four_hour_volume_usd</t>
  </si>
  <si>
    <t>Column1.twenty_four_hour_volume_eur</t>
  </si>
  <si>
    <t>Column1.market_cap_eur</t>
  </si>
  <si>
    <t>syc</t>
  </si>
  <si>
    <t>synchrolife</t>
  </si>
  <si>
    <t>SynchroLife</t>
  </si>
  <si>
    <t>bhp</t>
  </si>
  <si>
    <t>blockchain-of-hash-power</t>
  </si>
  <si>
    <t>Blockchain of Hash Power</t>
  </si>
  <si>
    <t>(1 user per activation code, up to 3 computers)</t>
  </si>
  <si>
    <t>version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</si>
</sst>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4" formatCode="_(&quot;$&quot;* #,##0.00_);_(&quot;$&quot;* \(#,##0.00\);_(&quot;$&quot;* &quot;-&quot;??_);_(@_)"/>
    <numFmt numFmtId="164" formatCode="&quot;$&quot;#,##0.00"/>
    <numFmt numFmtId="165" formatCode="&quot;$&quot;#,##0.0000"/>
    <numFmt numFmtId="166" formatCode="0.00000"/>
    <numFmt numFmtId="167" formatCode="&quot;$&quot;#,##0.0000_);[Red]\(&quot;$&quot;#,##0.0000\)"/>
    <numFmt numFmtId="168" formatCode="_(&quot;$&quot;* #,##0_);_(&quot;$&quot;* \(#,##0\);_(&quot;$&quot;* &quot;-&quot;??_);_(@_)"/>
    <numFmt numFmtId="169" formatCode="&quot;  &quot;@"/>
    <numFmt numFmtId="170" formatCode="0.000"/>
    <numFmt numFmtId="171" formatCode="0.0"/>
    <numFmt numFmtId="172" formatCode="0.0%"/>
    <numFmt numFmtId="173" formatCode="0.0000"/>
    <numFmt numFmtId="174" formatCode="0.00000000"/>
  </numFmts>
  <fonts count="42" x14ac:knownFonts="1">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3"/>
      <color theme="0"/>
      <name val="Calibri"/>
      <family val="2"/>
      <scheme val="minor"/>
    </font>
    <font>
      <i/>
      <sz val="12"/>
      <color theme="1"/>
      <name val="Calibri"/>
      <family val="2"/>
      <scheme val="minor"/>
    </font>
    <font>
      <sz val="11"/>
      <color theme="1"/>
      <name val="Calibri"/>
      <family val="2"/>
      <scheme val="minor"/>
    </font>
    <font>
      <sz val="11"/>
      <name val="Calibri"/>
      <family val="2"/>
      <scheme val="minor"/>
    </font>
    <font>
      <sz val="13"/>
      <name val="Calibri"/>
      <family val="2"/>
      <scheme val="minor"/>
    </font>
    <font>
      <sz val="11"/>
      <color theme="1"/>
      <name val="Calibri"/>
      <family val="2"/>
      <scheme val="minor"/>
    </font>
    <font>
      <sz val="11"/>
      <color rgb="FFFF0000"/>
      <name val="Calibri"/>
      <family val="2"/>
      <scheme val="minor"/>
    </font>
    <font>
      <sz val="18"/>
      <color theme="0"/>
      <name val="Calibri"/>
      <family val="2"/>
      <scheme val="minor"/>
    </font>
    <font>
      <sz val="15"/>
      <color theme="1"/>
      <name val="Calibri"/>
      <family val="2"/>
      <scheme val="minor"/>
    </font>
    <font>
      <sz val="12"/>
      <color theme="7" tint="0.59999389629810485"/>
      <name val="Calibri"/>
      <family val="2"/>
      <scheme val="minor"/>
    </font>
    <font>
      <sz val="12"/>
      <color theme="0"/>
      <name val="Calibri"/>
      <family val="2"/>
      <scheme val="minor"/>
    </font>
    <font>
      <sz val="11"/>
      <color theme="7" tint="0.59999389629810485"/>
      <name val="Calibri"/>
      <family val="2"/>
      <scheme val="minor"/>
    </font>
    <font>
      <sz val="12"/>
      <name val="Calibri"/>
      <family val="2"/>
      <scheme val="minor"/>
    </font>
    <font>
      <sz val="14"/>
      <color theme="2"/>
      <name val="Calibri"/>
      <family val="2"/>
      <scheme val="minor"/>
    </font>
    <font>
      <sz val="13"/>
      <color theme="7" tint="0.59999389629810485"/>
      <name val="Calibri"/>
      <family val="2"/>
      <scheme val="minor"/>
    </font>
    <font>
      <sz val="17"/>
      <color theme="0"/>
      <name val="Calibri"/>
      <family val="2"/>
      <scheme val="minor"/>
    </font>
    <font>
      <sz val="11"/>
      <color theme="2" tint="-0.249977111117893"/>
      <name val="Calibri"/>
      <family val="2"/>
      <scheme val="minor"/>
    </font>
    <font>
      <i/>
      <sz val="12"/>
      <color theme="0" tint="-4.9989318521683403E-2"/>
      <name val="Calibri"/>
      <family val="2"/>
      <scheme val="minor"/>
    </font>
    <font>
      <sz val="14"/>
      <color theme="1"/>
      <name val="Calibri"/>
      <family val="2"/>
      <scheme val="minor"/>
    </font>
    <font>
      <u/>
      <sz val="11"/>
      <color theme="10"/>
      <name val="Calibri"/>
      <family val="2"/>
      <scheme val="minor"/>
    </font>
    <font>
      <sz val="11"/>
      <color theme="10"/>
      <name val="Calibri"/>
      <family val="2"/>
      <scheme val="minor"/>
    </font>
    <font>
      <sz val="11"/>
      <color theme="4"/>
      <name val="Calibri"/>
      <family val="2"/>
      <scheme val="minor"/>
    </font>
    <font>
      <sz val="13"/>
      <color theme="9" tint="0.39997558519241921"/>
      <name val="Calibri"/>
      <family val="2"/>
      <scheme val="minor"/>
    </font>
    <font>
      <sz val="11"/>
      <color theme="2" tint="-0.749992370372631"/>
      <name val="Calibri"/>
      <family val="2"/>
      <scheme val="minor"/>
    </font>
    <font>
      <sz val="11"/>
      <color rgb="FFE08C8C"/>
      <name val="Calibri"/>
      <family val="2"/>
      <scheme val="minor"/>
    </font>
    <font>
      <b/>
      <sz val="12"/>
      <color rgb="FF6A6A6A"/>
      <name val="Roboto"/>
    </font>
    <font>
      <sz val="10"/>
      <color rgb="FF222222"/>
      <name val="Arial"/>
      <family val="2"/>
    </font>
    <font>
      <sz val="13"/>
      <color theme="2" tint="-0.499984740745262"/>
      <name val="Calibri"/>
      <family val="2"/>
      <scheme val="minor"/>
    </font>
    <font>
      <sz val="14"/>
      <color theme="2" tint="-0.499984740745262"/>
      <name val="Calibri"/>
      <family val="2"/>
      <scheme val="minor"/>
    </font>
    <font>
      <sz val="13"/>
      <color theme="1"/>
      <name val="Calibri"/>
      <family val="2"/>
      <scheme val="minor"/>
    </font>
    <font>
      <sz val="13"/>
      <color rgb="FFFF0000"/>
      <name val="Calibri"/>
      <family val="2"/>
      <scheme val="minor"/>
    </font>
    <font>
      <b/>
      <sz val="11"/>
      <color theme="1"/>
      <name val="Century Gothic"/>
      <family val="2"/>
    </font>
    <font>
      <sz val="11"/>
      <color theme="1"/>
      <name val="Century Gothic"/>
      <family val="2"/>
    </font>
    <font>
      <sz val="9"/>
      <color theme="1"/>
      <name val="Century Gothic"/>
      <family val="2"/>
    </font>
    <font>
      <sz val="14"/>
      <color theme="0"/>
      <name val="Calibri"/>
      <family val="2"/>
      <scheme val="minor"/>
    </font>
    <font>
      <b/>
      <sz val="15"/>
      <color theme="0"/>
      <name val="Calibri"/>
      <family val="2"/>
      <scheme val="minor"/>
    </font>
    <font>
      <b/>
      <sz val="16"/>
      <color theme="2" tint="-0.249977111117893"/>
      <name val="Calibri"/>
      <family val="2"/>
      <scheme val="minor"/>
    </font>
  </fonts>
  <fills count="1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5"/>
        <bgColor indexed="64"/>
      </patternFill>
    </fill>
    <fill>
      <patternFill patternType="solid">
        <fgColor theme="2" tint="-0.749992370372631"/>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FF"/>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theme="2" tint="-0.24994659260841701"/>
      </left>
      <right style="thin">
        <color indexed="64"/>
      </right>
      <top style="thin">
        <color indexed="64"/>
      </top>
      <bottom style="thin">
        <color indexed="64"/>
      </bottom>
      <diagonal/>
    </border>
    <border>
      <left/>
      <right style="thin">
        <color theme="2" tint="-0.24994659260841701"/>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thin">
        <color theme="2" tint="-0.24994659260841701"/>
      </left>
      <right style="medium">
        <color indexed="64"/>
      </right>
      <top style="thin">
        <color theme="2" tint="-0.24994659260841701"/>
      </top>
      <bottom style="medium">
        <color indexed="64"/>
      </bottom>
      <diagonal/>
    </border>
    <border>
      <left/>
      <right/>
      <top style="thin">
        <color theme="2" tint="-0.24994659260841701"/>
      </top>
      <bottom style="thin">
        <color theme="2"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44" fontId="7" fillId="0" borderId="0" applyFont="0" applyFill="0" applyBorder="0" applyAlignment="0" applyProtection="0"/>
    <xf numFmtId="9" fontId="7" fillId="0" borderId="0" applyFont="0" applyFill="0" applyBorder="0" applyAlignment="0" applyProtection="0"/>
    <xf numFmtId="0" fontId="24" fillId="0" borderId="0" applyNumberFormat="0" applyFill="0" applyBorder="0" applyAlignment="0" applyProtection="0"/>
  </cellStyleXfs>
  <cellXfs count="269">
    <xf numFmtId="0" fontId="0" fillId="0" borderId="0" xfId="0"/>
    <xf numFmtId="0" fontId="0" fillId="0" borderId="7" xfId="0" applyBorder="1"/>
    <xf numFmtId="0" fontId="0" fillId="0" borderId="8" xfId="0" applyBorder="1"/>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0" fillId="5" borderId="11" xfId="0" applyFill="1" applyBorder="1"/>
    <xf numFmtId="0" fontId="0" fillId="5" borderId="7" xfId="0" applyFill="1" applyBorder="1" applyAlignment="1">
      <alignment vertical="center"/>
    </xf>
    <xf numFmtId="0" fontId="0" fillId="5" borderId="0" xfId="0" applyFill="1" applyBorder="1" applyAlignment="1">
      <alignment vertical="center"/>
    </xf>
    <xf numFmtId="0" fontId="0" fillId="6" borderId="0" xfId="0" applyFill="1"/>
    <xf numFmtId="0" fontId="2" fillId="0" borderId="0" xfId="0" applyFont="1"/>
    <xf numFmtId="0" fontId="0" fillId="0" borderId="0" xfId="0" applyBorder="1" applyAlignment="1">
      <alignment horizontal="center"/>
    </xf>
    <xf numFmtId="14" fontId="0" fillId="0" borderId="7" xfId="0" applyNumberFormat="1" applyBorder="1"/>
    <xf numFmtId="0" fontId="0" fillId="5" borderId="0" xfId="0" applyFill="1" applyBorder="1" applyAlignment="1">
      <alignment horizontal="center"/>
    </xf>
    <xf numFmtId="0" fontId="0" fillId="0" borderId="0" xfId="0" applyAlignment="1">
      <alignment horizontal="center"/>
    </xf>
    <xf numFmtId="0" fontId="0" fillId="5" borderId="10" xfId="0" applyFill="1" applyBorder="1" applyAlignment="1">
      <alignment horizontal="center"/>
    </xf>
    <xf numFmtId="0" fontId="8" fillId="5" borderId="7" xfId="0" applyFont="1" applyFill="1" applyBorder="1"/>
    <xf numFmtId="0" fontId="8" fillId="5" borderId="9" xfId="0" applyFont="1" applyFill="1" applyBorder="1"/>
    <xf numFmtId="0" fontId="0" fillId="0" borderId="0" xfId="0" applyBorder="1"/>
    <xf numFmtId="0" fontId="0" fillId="0" borderId="0" xfId="0" applyNumberFormat="1"/>
    <xf numFmtId="14" fontId="0" fillId="0" borderId="0" xfId="0" applyNumberFormat="1"/>
    <xf numFmtId="0" fontId="0" fillId="5" borderId="4" xfId="0" applyFill="1" applyBorder="1" applyAlignment="1">
      <alignment horizontal="center"/>
    </xf>
    <xf numFmtId="0" fontId="0" fillId="5" borderId="5" xfId="0" applyFill="1" applyBorder="1" applyAlignment="1">
      <alignment horizontal="center"/>
    </xf>
    <xf numFmtId="2" fontId="0" fillId="5" borderId="5" xfId="0" applyNumberFormat="1" applyFill="1" applyBorder="1" applyAlignment="1">
      <alignment horizontal="center"/>
    </xf>
    <xf numFmtId="0" fontId="0" fillId="5" borderId="5" xfId="0" applyFill="1" applyBorder="1" applyAlignment="1">
      <alignment horizontal="right"/>
    </xf>
    <xf numFmtId="9" fontId="0" fillId="5" borderId="5" xfId="2" applyFont="1" applyFill="1" applyBorder="1" applyAlignment="1">
      <alignment horizontal="right"/>
    </xf>
    <xf numFmtId="0" fontId="0" fillId="5" borderId="6" xfId="0" applyFill="1" applyBorder="1" applyAlignment="1">
      <alignment horizontal="center"/>
    </xf>
    <xf numFmtId="0" fontId="0" fillId="5" borderId="0" xfId="0" applyFill="1" applyBorder="1"/>
    <xf numFmtId="0" fontId="0" fillId="7" borderId="0" xfId="0" applyFill="1"/>
    <xf numFmtId="0" fontId="14" fillId="7" borderId="0" xfId="0" applyFont="1" applyFill="1"/>
    <xf numFmtId="0" fontId="3" fillId="7" borderId="0" xfId="0" applyFont="1" applyFill="1"/>
    <xf numFmtId="0" fontId="2" fillId="7" borderId="0" xfId="0" applyFont="1" applyFill="1" applyAlignment="1">
      <alignment vertical="center"/>
    </xf>
    <xf numFmtId="0" fontId="2" fillId="7" borderId="0" xfId="0" applyFont="1" applyFill="1" applyAlignment="1"/>
    <xf numFmtId="0" fontId="2" fillId="7" borderId="0" xfId="0" applyFont="1" applyFill="1" applyAlignment="1">
      <alignment horizontal="center"/>
    </xf>
    <xf numFmtId="0" fontId="2" fillId="7" borderId="0" xfId="0" applyFont="1" applyFill="1" applyAlignment="1">
      <alignment horizontal="center" vertical="center"/>
    </xf>
    <xf numFmtId="0" fontId="2" fillId="7" borderId="0" xfId="0" applyFont="1" applyFill="1"/>
    <xf numFmtId="0" fontId="13" fillId="7" borderId="0" xfId="0" applyFont="1" applyFill="1" applyAlignment="1">
      <alignment horizontal="center" vertical="center"/>
    </xf>
    <xf numFmtId="0" fontId="0" fillId="0" borderId="0" xfId="0" applyFill="1"/>
    <xf numFmtId="0" fontId="0" fillId="0" borderId="0" xfId="0" applyAlignment="1">
      <alignment horizontal="right"/>
    </xf>
    <xf numFmtId="0" fontId="0" fillId="7" borderId="7" xfId="0" applyFill="1" applyBorder="1"/>
    <xf numFmtId="0" fontId="0" fillId="7" borderId="0" xfId="0" applyFill="1" applyBorder="1"/>
    <xf numFmtId="0" fontId="0" fillId="7" borderId="8" xfId="0" applyFill="1" applyBorder="1"/>
    <xf numFmtId="0" fontId="0" fillId="0" borderId="21" xfId="0" applyBorder="1"/>
    <xf numFmtId="0" fontId="0" fillId="7" borderId="0" xfId="0" applyFill="1" applyBorder="1" applyAlignment="1">
      <alignment horizontal="center"/>
    </xf>
    <xf numFmtId="0" fontId="1" fillId="9" borderId="23" xfId="0" applyFont="1" applyFill="1" applyBorder="1" applyAlignment="1">
      <alignment horizontal="center" vertical="center" wrapText="1"/>
    </xf>
    <xf numFmtId="0" fontId="1" fillId="9" borderId="24" xfId="0" applyFont="1" applyFill="1" applyBorder="1" applyAlignment="1">
      <alignment horizontal="center" vertical="center"/>
    </xf>
    <xf numFmtId="0" fontId="1" fillId="9" borderId="24" xfId="0" applyFont="1" applyFill="1" applyBorder="1" applyAlignment="1">
      <alignment horizontal="center" vertical="center" wrapText="1"/>
    </xf>
    <xf numFmtId="0" fontId="1" fillId="9" borderId="25" xfId="0" applyFont="1" applyFill="1" applyBorder="1" applyAlignment="1">
      <alignment horizontal="center" vertical="center" wrapText="1"/>
    </xf>
    <xf numFmtId="0" fontId="1" fillId="9" borderId="23" xfId="0" applyFont="1" applyFill="1" applyBorder="1" applyAlignment="1">
      <alignment horizontal="center" vertical="center"/>
    </xf>
    <xf numFmtId="0" fontId="0" fillId="7" borderId="4" xfId="0" applyFill="1" applyBorder="1"/>
    <xf numFmtId="0" fontId="0" fillId="7" borderId="5" xfId="0" applyFill="1" applyBorder="1" applyAlignment="1">
      <alignment horizontal="center"/>
    </xf>
    <xf numFmtId="0" fontId="0" fillId="7" borderId="5" xfId="0" applyFill="1" applyBorder="1"/>
    <xf numFmtId="0" fontId="0" fillId="7" borderId="6" xfId="0" applyFill="1" applyBorder="1"/>
    <xf numFmtId="0" fontId="0" fillId="7" borderId="0" xfId="0" applyFill="1" applyAlignment="1">
      <alignment horizontal="center"/>
    </xf>
    <xf numFmtId="0" fontId="0" fillId="8" borderId="17" xfId="0" applyFill="1" applyBorder="1"/>
    <xf numFmtId="0" fontId="0" fillId="8" borderId="26" xfId="0" applyFill="1" applyBorder="1"/>
    <xf numFmtId="0" fontId="0" fillId="8" borderId="16" xfId="0" applyFill="1" applyBorder="1"/>
    <xf numFmtId="0" fontId="0" fillId="8" borderId="27" xfId="0" applyFill="1" applyBorder="1"/>
    <xf numFmtId="0" fontId="0" fillId="8" borderId="0" xfId="0" applyFill="1" applyBorder="1"/>
    <xf numFmtId="0" fontId="0" fillId="8" borderId="28" xfId="0" applyFill="1" applyBorder="1"/>
    <xf numFmtId="0" fontId="0" fillId="8" borderId="15" xfId="0" applyFill="1" applyBorder="1"/>
    <xf numFmtId="0" fontId="0" fillId="8" borderId="24" xfId="0" applyFill="1" applyBorder="1"/>
    <xf numFmtId="0" fontId="0" fillId="8" borderId="14" xfId="0" applyFill="1" applyBorder="1"/>
    <xf numFmtId="0" fontId="0" fillId="5" borderId="17" xfId="0" applyFill="1" applyBorder="1"/>
    <xf numFmtId="0" fontId="0" fillId="5" borderId="26" xfId="0" applyFill="1" applyBorder="1"/>
    <xf numFmtId="0" fontId="0" fillId="5" borderId="16" xfId="0" applyFill="1" applyBorder="1"/>
    <xf numFmtId="0" fontId="0" fillId="5" borderId="27" xfId="0" applyFill="1" applyBorder="1"/>
    <xf numFmtId="0" fontId="0" fillId="5" borderId="28" xfId="0" applyFill="1" applyBorder="1"/>
    <xf numFmtId="0" fontId="0" fillId="5" borderId="15" xfId="0" applyFill="1" applyBorder="1"/>
    <xf numFmtId="0" fontId="0" fillId="5" borderId="24" xfId="0" applyFill="1" applyBorder="1"/>
    <xf numFmtId="0" fontId="0" fillId="5" borderId="14" xfId="0" applyFill="1" applyBorder="1"/>
    <xf numFmtId="0" fontId="0" fillId="0" borderId="0" xfId="0" applyAlignment="1">
      <alignment horizontal="center" vertical="center"/>
    </xf>
    <xf numFmtId="0" fontId="0" fillId="0" borderId="27" xfId="0" applyBorder="1"/>
    <xf numFmtId="0" fontId="0" fillId="0" borderId="28" xfId="0" applyBorder="1"/>
    <xf numFmtId="0" fontId="24" fillId="0" borderId="0" xfId="3"/>
    <xf numFmtId="0" fontId="2" fillId="7" borderId="0" xfId="0" applyFont="1" applyFill="1" applyAlignment="1">
      <alignment horizontal="center" vertical="center"/>
    </xf>
    <xf numFmtId="0" fontId="2" fillId="10" borderId="3" xfId="0" applyFont="1" applyFill="1" applyBorder="1" applyAlignment="1">
      <alignment horizontal="center" vertical="center"/>
    </xf>
    <xf numFmtId="0" fontId="0" fillId="0" borderId="8" xfId="0" applyBorder="1" applyAlignment="1">
      <alignment horizontal="right"/>
    </xf>
    <xf numFmtId="0" fontId="0" fillId="0" borderId="8" xfId="0" applyBorder="1" applyAlignment="1">
      <alignment vertical="center"/>
    </xf>
    <xf numFmtId="0" fontId="0" fillId="5" borderId="0" xfId="0" applyFill="1"/>
    <xf numFmtId="0" fontId="30" fillId="0" borderId="0" xfId="0" applyFont="1"/>
    <xf numFmtId="0" fontId="0" fillId="2" borderId="27" xfId="0" applyFill="1" applyBorder="1"/>
    <xf numFmtId="0" fontId="0" fillId="2" borderId="15" xfId="0" applyFill="1" applyBorder="1" applyAlignment="1">
      <alignment vertical="center"/>
    </xf>
    <xf numFmtId="0" fontId="31" fillId="13" borderId="0" xfId="0" applyFont="1" applyFill="1" applyAlignment="1" applyProtection="1">
      <alignment horizontal="center" vertical="center" wrapText="1"/>
      <protection locked="0"/>
    </xf>
    <xf numFmtId="0" fontId="17" fillId="8" borderId="0" xfId="0" applyFont="1" applyFill="1" applyAlignment="1" applyProtection="1">
      <alignment horizontal="center" vertical="center"/>
      <protection locked="0"/>
    </xf>
    <xf numFmtId="0" fontId="16" fillId="7" borderId="0" xfId="0" applyFont="1" applyFill="1" applyAlignment="1" applyProtection="1">
      <alignment horizontal="left"/>
      <protection hidden="1"/>
    </xf>
    <xf numFmtId="0" fontId="16" fillId="7" borderId="0" xfId="0" applyFont="1" applyFill="1" applyAlignment="1" applyProtection="1">
      <alignment horizontal="right"/>
      <protection hidden="1"/>
    </xf>
    <xf numFmtId="0" fontId="16" fillId="7" borderId="0" xfId="0" applyFont="1" applyFill="1" applyProtection="1">
      <protection hidden="1"/>
    </xf>
    <xf numFmtId="164" fontId="2" fillId="7" borderId="0" xfId="0" applyNumberFormat="1" applyFont="1" applyFill="1" applyAlignment="1" applyProtection="1">
      <alignment horizontal="left"/>
      <protection hidden="1"/>
    </xf>
    <xf numFmtId="166" fontId="2" fillId="7" borderId="0" xfId="0" applyNumberFormat="1" applyFont="1" applyFill="1" applyAlignment="1" applyProtection="1">
      <alignment horizontal="left"/>
      <protection hidden="1"/>
    </xf>
    <xf numFmtId="170" fontId="2" fillId="7" borderId="0" xfId="0" applyNumberFormat="1" applyFont="1" applyFill="1" applyAlignment="1" applyProtection="1">
      <alignment horizontal="left"/>
      <protection hidden="1"/>
    </xf>
    <xf numFmtId="165" fontId="15" fillId="7" borderId="0" xfId="1" applyNumberFormat="1" applyFont="1" applyFill="1" applyAlignment="1" applyProtection="1">
      <alignment horizontal="left"/>
      <protection hidden="1"/>
    </xf>
    <xf numFmtId="0" fontId="0" fillId="0" borderId="0" xfId="0" applyProtection="1">
      <protection hidden="1"/>
    </xf>
    <xf numFmtId="0" fontId="4" fillId="2" borderId="29" xfId="0" applyFont="1" applyFill="1" applyBorder="1" applyAlignment="1" applyProtection="1">
      <alignment horizontal="center"/>
      <protection locked="0"/>
    </xf>
    <xf numFmtId="0" fontId="10" fillId="0" borderId="0" xfId="0" applyFont="1" applyProtection="1">
      <protection locked="0"/>
    </xf>
    <xf numFmtId="0" fontId="10" fillId="7" borderId="18" xfId="0" applyFont="1" applyFill="1" applyBorder="1" applyProtection="1">
      <protection locked="0"/>
    </xf>
    <xf numFmtId="0" fontId="10" fillId="7" borderId="19" xfId="0" applyFont="1" applyFill="1" applyBorder="1" applyProtection="1">
      <protection locked="0"/>
    </xf>
    <xf numFmtId="44" fontId="10" fillId="7" borderId="19" xfId="1" applyFont="1" applyFill="1" applyBorder="1" applyProtection="1">
      <protection locked="0"/>
    </xf>
    <xf numFmtId="0" fontId="0" fillId="0" borderId="0" xfId="0" applyProtection="1">
      <protection locked="0"/>
    </xf>
    <xf numFmtId="0" fontId="11" fillId="0" borderId="0" xfId="0" applyFont="1" applyFill="1" applyProtection="1">
      <protection locked="0"/>
    </xf>
    <xf numFmtId="0" fontId="11" fillId="0" borderId="0" xfId="0" applyFont="1" applyFill="1" applyBorder="1" applyProtection="1">
      <protection locked="0"/>
    </xf>
    <xf numFmtId="0" fontId="11" fillId="0" borderId="0" xfId="0" applyFont="1" applyProtection="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Alignment="1" applyProtection="1">
      <alignment wrapText="1"/>
      <protection locked="0"/>
    </xf>
    <xf numFmtId="0" fontId="11" fillId="12" borderId="0" xfId="0" applyFont="1" applyFill="1" applyAlignment="1" applyProtection="1">
      <alignment wrapText="1"/>
      <protection locked="0"/>
    </xf>
    <xf numFmtId="0" fontId="11" fillId="12" borderId="0" xfId="0" applyFont="1" applyFill="1" applyBorder="1" applyAlignment="1" applyProtection="1">
      <alignment wrapText="1"/>
      <protection locked="0"/>
    </xf>
    <xf numFmtId="0" fontId="10" fillId="0" borderId="8" xfId="0" applyFont="1" applyBorder="1" applyProtection="1">
      <protection locked="0"/>
    </xf>
    <xf numFmtId="0" fontId="10" fillId="0" borderId="0" xfId="0" applyFont="1" applyBorder="1" applyProtection="1">
      <protection locked="0"/>
    </xf>
    <xf numFmtId="0" fontId="0" fillId="0" borderId="7" xfId="0" applyBorder="1" applyProtection="1">
      <protection locked="0"/>
    </xf>
    <xf numFmtId="0" fontId="11" fillId="0" borderId="0" xfId="0" applyFont="1" applyBorder="1" applyProtection="1">
      <protection locked="0"/>
    </xf>
    <xf numFmtId="0" fontId="11" fillId="0" borderId="0" xfId="0" applyNumberFormat="1" applyFont="1" applyFill="1" applyProtection="1">
      <protection locked="0"/>
    </xf>
    <xf numFmtId="0" fontId="10" fillId="6" borderId="8" xfId="0" applyFont="1" applyFill="1" applyBorder="1" applyProtection="1">
      <protection locked="0"/>
    </xf>
    <xf numFmtId="0" fontId="10" fillId="5" borderId="0" xfId="0" applyFont="1" applyFill="1" applyBorder="1" applyProtection="1">
      <protection locked="0"/>
    </xf>
    <xf numFmtId="0" fontId="10" fillId="5" borderId="10" xfId="0" applyFont="1" applyFill="1" applyBorder="1" applyProtection="1">
      <protection locked="0"/>
    </xf>
    <xf numFmtId="0" fontId="0" fillId="0" borderId="0" xfId="0" applyFill="1" applyBorder="1" applyAlignment="1" applyProtection="1">
      <alignment horizontal="center" vertical="center"/>
      <protection hidden="1"/>
    </xf>
    <xf numFmtId="14" fontId="0" fillId="2" borderId="0" xfId="0" applyNumberFormat="1" applyFill="1" applyBorder="1" applyAlignment="1" applyProtection="1">
      <alignment horizontal="center" vertical="top"/>
      <protection hidden="1"/>
    </xf>
    <xf numFmtId="0" fontId="0" fillId="2" borderId="0" xfId="0" applyNumberFormat="1" applyFill="1" applyBorder="1" applyAlignment="1" applyProtection="1">
      <alignment horizontal="center" vertical="center"/>
      <protection hidden="1"/>
    </xf>
    <xf numFmtId="0" fontId="34" fillId="0" borderId="8" xfId="0" applyFont="1" applyBorder="1" applyProtection="1">
      <protection locked="0"/>
    </xf>
    <xf numFmtId="0" fontId="34" fillId="0" borderId="0" xfId="0" applyFont="1" applyBorder="1" applyAlignment="1" applyProtection="1">
      <alignment horizontal="center"/>
      <protection locked="0"/>
    </xf>
    <xf numFmtId="0" fontId="34" fillId="0" borderId="0" xfId="0" applyFont="1" applyAlignment="1" applyProtection="1">
      <alignment horizontal="center"/>
      <protection locked="0"/>
    </xf>
    <xf numFmtId="0" fontId="34" fillId="0" borderId="0" xfId="0" applyFont="1" applyProtection="1">
      <protection locked="0"/>
    </xf>
    <xf numFmtId="0" fontId="34" fillId="0" borderId="7" xfId="0" applyFont="1" applyBorder="1" applyProtection="1">
      <protection locked="0"/>
    </xf>
    <xf numFmtId="0" fontId="35" fillId="0" borderId="0" xfId="0" applyFont="1" applyBorder="1" applyProtection="1">
      <protection locked="0"/>
    </xf>
    <xf numFmtId="0" fontId="35" fillId="0" borderId="0" xfId="0" applyFont="1" applyFill="1" applyProtection="1">
      <protection locked="0"/>
    </xf>
    <xf numFmtId="0" fontId="35" fillId="0" borderId="0" xfId="0" applyNumberFormat="1" applyFont="1" applyFill="1" applyProtection="1">
      <protection locked="0"/>
    </xf>
    <xf numFmtId="0" fontId="35" fillId="0" borderId="0" xfId="0" applyFont="1" applyProtection="1">
      <protection locked="0"/>
    </xf>
    <xf numFmtId="0" fontId="34" fillId="0" borderId="30" xfId="0" applyFont="1" applyBorder="1" applyAlignment="1">
      <alignment horizontal="center"/>
    </xf>
    <xf numFmtId="0" fontId="9" fillId="0" borderId="20" xfId="0" applyNumberFormat="1" applyFont="1" applyBorder="1" applyAlignment="1">
      <alignment horizontal="center"/>
    </xf>
    <xf numFmtId="2" fontId="34" fillId="0" borderId="20" xfId="0" applyNumberFormat="1" applyFont="1" applyBorder="1" applyAlignment="1">
      <alignment horizontal="center"/>
    </xf>
    <xf numFmtId="44" fontId="34" fillId="0" borderId="20" xfId="0" applyNumberFormat="1" applyFont="1" applyBorder="1" applyAlignment="1">
      <alignment horizontal="center"/>
    </xf>
    <xf numFmtId="10" fontId="34" fillId="0" borderId="20" xfId="0" applyNumberFormat="1" applyFont="1" applyBorder="1" applyAlignment="1">
      <alignment horizontal="center"/>
    </xf>
    <xf numFmtId="164" fontId="34" fillId="0" borderId="22" xfId="0" applyNumberFormat="1" applyFont="1" applyBorder="1" applyAlignment="1">
      <alignment horizontal="center"/>
    </xf>
    <xf numFmtId="0" fontId="34" fillId="0" borderId="30" xfId="0" applyFont="1" applyBorder="1" applyAlignment="1" applyProtection="1">
      <alignment horizontal="center"/>
      <protection locked="0"/>
    </xf>
    <xf numFmtId="0" fontId="34" fillId="0" borderId="20" xfId="0" applyNumberFormat="1" applyFont="1" applyBorder="1" applyAlignment="1" applyProtection="1">
      <alignment horizontal="center"/>
      <protection hidden="1"/>
    </xf>
    <xf numFmtId="2" fontId="34" fillId="0" borderId="20" xfId="0" applyNumberFormat="1" applyFont="1" applyBorder="1" applyAlignment="1" applyProtection="1">
      <alignment horizontal="center"/>
      <protection hidden="1"/>
    </xf>
    <xf numFmtId="168" fontId="34" fillId="0" borderId="20" xfId="0" applyNumberFormat="1" applyFont="1" applyBorder="1" applyAlignment="1" applyProtection="1">
      <alignment horizontal="center"/>
      <protection hidden="1"/>
    </xf>
    <xf numFmtId="10" fontId="34" fillId="0" borderId="20" xfId="2" applyNumberFormat="1" applyFont="1" applyFill="1" applyBorder="1" applyAlignment="1" applyProtection="1">
      <alignment horizontal="center"/>
      <protection hidden="1"/>
    </xf>
    <xf numFmtId="164" fontId="34" fillId="0" borderId="22" xfId="0" applyNumberFormat="1" applyFont="1" applyBorder="1" applyAlignment="1" applyProtection="1">
      <alignment horizontal="center"/>
      <protection hidden="1"/>
    </xf>
    <xf numFmtId="0" fontId="9" fillId="0" borderId="30" xfId="0" applyFont="1" applyBorder="1" applyAlignment="1" applyProtection="1">
      <alignment horizontal="center"/>
      <protection locked="0"/>
    </xf>
    <xf numFmtId="0" fontId="11" fillId="0" borderId="0" xfId="0" applyFont="1"/>
    <xf numFmtId="0" fontId="19" fillId="7" borderId="0" xfId="0" applyFont="1" applyFill="1" applyAlignment="1"/>
    <xf numFmtId="1" fontId="5" fillId="7" borderId="0" xfId="0" applyNumberFormat="1" applyFont="1" applyFill="1" applyAlignment="1" applyProtection="1">
      <protection hidden="1"/>
    </xf>
    <xf numFmtId="0" fontId="0" fillId="8" borderId="0" xfId="0" applyFill="1" applyAlignment="1" applyProtection="1">
      <alignment horizontal="center" vertical="center"/>
      <protection locked="0"/>
    </xf>
    <xf numFmtId="14" fontId="34" fillId="0" borderId="0" xfId="0" applyNumberFormat="1" applyFont="1" applyBorder="1" applyProtection="1">
      <protection locked="0"/>
    </xf>
    <xf numFmtId="0" fontId="34" fillId="0" borderId="0" xfId="0" applyFont="1" applyFill="1" applyBorder="1" applyAlignment="1" applyProtection="1">
      <alignment horizontal="center"/>
      <protection locked="0"/>
    </xf>
    <xf numFmtId="14" fontId="34" fillId="0" borderId="26" xfId="0" applyNumberFormat="1" applyFont="1" applyBorder="1" applyAlignment="1" applyProtection="1">
      <protection locked="0"/>
    </xf>
    <xf numFmtId="14" fontId="34" fillId="0" borderId="0" xfId="0" applyNumberFormat="1" applyFont="1" applyBorder="1" applyAlignment="1" applyProtection="1">
      <protection locked="0"/>
    </xf>
    <xf numFmtId="6" fontId="34" fillId="0" borderId="0" xfId="0" applyNumberFormat="1" applyFont="1" applyBorder="1" applyAlignment="1" applyProtection="1">
      <alignment horizontal="center"/>
      <protection locked="0"/>
    </xf>
    <xf numFmtId="14" fontId="34" fillId="5" borderId="0" xfId="0" applyNumberFormat="1" applyFont="1" applyFill="1" applyBorder="1" applyProtection="1">
      <protection locked="0"/>
    </xf>
    <xf numFmtId="0" fontId="34" fillId="5" borderId="0" xfId="0" applyFont="1" applyFill="1" applyBorder="1" applyAlignment="1" applyProtection="1">
      <alignment horizontal="center"/>
      <protection locked="0"/>
    </xf>
    <xf numFmtId="0" fontId="34" fillId="5" borderId="0" xfId="0" applyFont="1" applyFill="1" applyAlignment="1" applyProtection="1">
      <alignment horizontal="center"/>
      <protection locked="0"/>
    </xf>
    <xf numFmtId="0" fontId="36" fillId="4" borderId="5" xfId="0" applyFont="1" applyFill="1" applyBorder="1" applyAlignment="1">
      <alignment horizontal="center" vertical="center"/>
    </xf>
    <xf numFmtId="0" fontId="36" fillId="4" borderId="6" xfId="0" applyFont="1" applyFill="1" applyBorder="1" applyAlignment="1">
      <alignment horizontal="center" vertical="center"/>
    </xf>
    <xf numFmtId="0" fontId="36" fillId="3" borderId="12" xfId="0" applyFont="1" applyFill="1" applyBorder="1" applyAlignment="1" applyProtection="1">
      <alignment horizontal="center" vertical="center"/>
      <protection locked="0"/>
    </xf>
    <xf numFmtId="0" fontId="36" fillId="3" borderId="13" xfId="0" applyFont="1" applyFill="1" applyBorder="1" applyAlignment="1" applyProtection="1">
      <alignment horizontal="center" vertical="center"/>
      <protection locked="0"/>
    </xf>
    <xf numFmtId="0" fontId="36" fillId="3" borderId="13" xfId="0" applyFont="1" applyFill="1" applyBorder="1" applyAlignment="1" applyProtection="1">
      <alignment horizontal="center" vertical="center" wrapText="1"/>
      <protection locked="0"/>
    </xf>
    <xf numFmtId="2" fontId="34" fillId="0" borderId="32" xfId="0" applyNumberFormat="1" applyFont="1" applyBorder="1" applyAlignment="1" applyProtection="1">
      <alignment horizontal="center"/>
      <protection hidden="1"/>
    </xf>
    <xf numFmtId="0" fontId="34" fillId="0" borderId="31" xfId="0" applyFont="1" applyBorder="1" applyAlignment="1" applyProtection="1">
      <alignment horizontal="center"/>
      <protection locked="0"/>
    </xf>
    <xf numFmtId="0" fontId="34" fillId="0" borderId="32" xfId="0" applyNumberFormat="1" applyFont="1" applyBorder="1" applyAlignment="1" applyProtection="1">
      <alignment horizontal="center"/>
      <protection hidden="1"/>
    </xf>
    <xf numFmtId="10" fontId="34" fillId="0" borderId="32" xfId="2" applyNumberFormat="1" applyFont="1" applyFill="1" applyBorder="1" applyAlignment="1" applyProtection="1">
      <alignment horizontal="center"/>
      <protection hidden="1"/>
    </xf>
    <xf numFmtId="164" fontId="34" fillId="0" borderId="33" xfId="0" applyNumberFormat="1" applyFont="1" applyBorder="1" applyAlignment="1" applyProtection="1">
      <alignment horizontal="center"/>
      <protection hidden="1"/>
    </xf>
    <xf numFmtId="8" fontId="34" fillId="0" borderId="0" xfId="0" applyNumberFormat="1" applyFont="1" applyBorder="1" applyAlignment="1" applyProtection="1">
      <alignment horizontal="center"/>
      <protection locked="0"/>
    </xf>
    <xf numFmtId="2" fontId="0" fillId="0" borderId="0" xfId="0" applyNumberFormat="1"/>
    <xf numFmtId="171" fontId="0" fillId="0" borderId="0" xfId="0" applyNumberFormat="1"/>
    <xf numFmtId="2" fontId="0" fillId="0" borderId="0" xfId="0" applyNumberFormat="1" applyBorder="1"/>
    <xf numFmtId="171" fontId="0" fillId="0" borderId="0" xfId="0" applyNumberFormat="1" applyBorder="1"/>
    <xf numFmtId="2" fontId="0" fillId="0" borderId="4" xfId="0" applyNumberFormat="1" applyBorder="1"/>
    <xf numFmtId="171" fontId="0" fillId="0" borderId="6" xfId="0" applyNumberFormat="1" applyBorder="1"/>
    <xf numFmtId="2" fontId="0" fillId="0" borderId="7" xfId="0" applyNumberFormat="1" applyBorder="1"/>
    <xf numFmtId="2" fontId="0" fillId="0" borderId="9" xfId="0" applyNumberFormat="1" applyBorder="1"/>
    <xf numFmtId="0" fontId="34" fillId="0" borderId="34" xfId="0" applyFont="1" applyBorder="1" applyAlignment="1" applyProtection="1">
      <alignment horizontal="center"/>
      <protection locked="0"/>
    </xf>
    <xf numFmtId="171" fontId="3" fillId="0" borderId="20" xfId="2" applyNumberFormat="1" applyFont="1" applyBorder="1" applyAlignment="1">
      <alignment horizontal="center" vertical="center"/>
    </xf>
    <xf numFmtId="171" fontId="3" fillId="0" borderId="32" xfId="2" applyNumberFormat="1" applyFont="1" applyBorder="1" applyAlignment="1">
      <alignment horizontal="center" vertical="center"/>
    </xf>
    <xf numFmtId="0" fontId="0" fillId="0" borderId="5" xfId="0" applyBorder="1"/>
    <xf numFmtId="0" fontId="2" fillId="7" borderId="0" xfId="0" applyFont="1" applyFill="1" applyAlignment="1">
      <alignment horizontal="right"/>
    </xf>
    <xf numFmtId="0" fontId="15" fillId="7" borderId="0" xfId="0" applyFont="1" applyFill="1" applyAlignment="1">
      <alignment horizontal="right"/>
    </xf>
    <xf numFmtId="0" fontId="0" fillId="0" borderId="15" xfId="0" applyBorder="1" applyAlignment="1">
      <alignment horizontal="center" vertical="top"/>
    </xf>
    <xf numFmtId="0" fontId="0" fillId="0" borderId="24" xfId="0" applyBorder="1" applyAlignment="1">
      <alignment horizontal="center" vertical="top"/>
    </xf>
    <xf numFmtId="0" fontId="0" fillId="0" borderId="14" xfId="0" applyBorder="1" applyAlignment="1">
      <alignment horizontal="center" vertical="top"/>
    </xf>
    <xf numFmtId="6" fontId="35" fillId="0" borderId="0" xfId="0" applyNumberFormat="1" applyFont="1" applyProtection="1">
      <protection locked="0"/>
    </xf>
    <xf numFmtId="0" fontId="15" fillId="7" borderId="0" xfId="0" applyFont="1" applyFill="1" applyAlignment="1" applyProtection="1">
      <alignment horizontal="center"/>
      <protection hidden="1"/>
    </xf>
    <xf numFmtId="172" fontId="15" fillId="7" borderId="0" xfId="2" applyNumberFormat="1" applyFont="1" applyFill="1" applyAlignment="1" applyProtection="1">
      <alignment horizontal="center"/>
      <protection hidden="1"/>
    </xf>
    <xf numFmtId="0" fontId="0" fillId="0" borderId="0" xfId="0" applyAlignment="1" applyProtection="1">
      <alignment vertical="center"/>
      <protection hidden="1"/>
    </xf>
    <xf numFmtId="0" fontId="0" fillId="0" borderId="0" xfId="0" applyAlignment="1" applyProtection="1">
      <alignment vertical="center" wrapText="1"/>
      <protection hidden="1"/>
    </xf>
    <xf numFmtId="14" fontId="3" fillId="0" borderId="35" xfId="0" applyNumberFormat="1" applyFont="1" applyBorder="1" applyAlignment="1" applyProtection="1">
      <alignment horizontal="center"/>
      <protection locked="0"/>
    </xf>
    <xf numFmtId="0" fontId="3" fillId="0" borderId="35" xfId="0" applyFont="1" applyBorder="1" applyAlignment="1" applyProtection="1">
      <alignment horizontal="center"/>
      <protection locked="0"/>
    </xf>
    <xf numFmtId="14" fontId="3" fillId="0" borderId="36" xfId="0" applyNumberFormat="1" applyFont="1" applyBorder="1" applyAlignment="1" applyProtection="1">
      <alignment horizontal="center"/>
      <protection locked="0"/>
    </xf>
    <xf numFmtId="0" fontId="3" fillId="0" borderId="36" xfId="0" applyFont="1" applyBorder="1" applyAlignment="1" applyProtection="1">
      <alignment horizontal="center"/>
      <protection locked="0"/>
    </xf>
    <xf numFmtId="0" fontId="36" fillId="3" borderId="10" xfId="0" applyFont="1" applyFill="1" applyBorder="1" applyAlignment="1">
      <alignment horizontal="center" vertical="center"/>
    </xf>
    <xf numFmtId="0" fontId="36" fillId="3" borderId="10" xfId="0" applyFont="1" applyFill="1" applyBorder="1" applyAlignment="1">
      <alignment horizontal="center" vertical="center" wrapText="1"/>
    </xf>
    <xf numFmtId="173" fontId="2" fillId="7" borderId="0" xfId="0" applyNumberFormat="1" applyFont="1" applyFill="1" applyAlignment="1" applyProtection="1">
      <alignment horizontal="left"/>
      <protection hidden="1"/>
    </xf>
    <xf numFmtId="174" fontId="15" fillId="7" borderId="0" xfId="0" applyNumberFormat="1" applyFont="1" applyFill="1" applyAlignment="1" applyProtection="1">
      <alignment horizontal="left"/>
      <protection hidden="1"/>
    </xf>
    <xf numFmtId="173" fontId="2" fillId="7" borderId="0" xfId="0" applyNumberFormat="1" applyFont="1" applyFill="1" applyAlignment="1" applyProtection="1">
      <alignment horizontal="center"/>
      <protection hidden="1"/>
    </xf>
    <xf numFmtId="0" fontId="6" fillId="2" borderId="1" xfId="0" applyFont="1" applyFill="1" applyBorder="1" applyAlignment="1">
      <alignment horizontal="center"/>
    </xf>
    <xf numFmtId="0" fontId="6" fillId="2" borderId="2" xfId="0" applyFont="1" applyFill="1" applyBorder="1" applyAlignment="1">
      <alignment horizontal="center"/>
    </xf>
    <xf numFmtId="0" fontId="12" fillId="5" borderId="7" xfId="0" applyFont="1" applyFill="1" applyBorder="1" applyAlignment="1">
      <alignment horizontal="center" vertical="center"/>
    </xf>
    <xf numFmtId="0" fontId="12" fillId="5" borderId="0" xfId="0" applyFont="1" applyFill="1" applyBorder="1" applyAlignment="1">
      <alignment horizontal="center" vertical="center"/>
    </xf>
    <xf numFmtId="0" fontId="18" fillId="7" borderId="0" xfId="0" applyFont="1" applyFill="1" applyAlignment="1">
      <alignment horizontal="center" vertical="center"/>
    </xf>
    <xf numFmtId="0" fontId="21" fillId="7" borderId="0" xfId="0" applyFont="1" applyFill="1" applyAlignment="1">
      <alignment horizontal="right" vertical="center"/>
    </xf>
    <xf numFmtId="169" fontId="23" fillId="8" borderId="0" xfId="0" applyNumberFormat="1" applyFont="1" applyFill="1" applyAlignment="1" applyProtection="1">
      <alignment horizontal="left" vertical="center"/>
      <protection locked="0"/>
    </xf>
    <xf numFmtId="0" fontId="22" fillId="0" borderId="0" xfId="0" applyFont="1" applyFill="1" applyAlignment="1">
      <alignment horizontal="right" vertical="center"/>
    </xf>
    <xf numFmtId="0" fontId="0" fillId="0" borderId="0" xfId="0" applyBorder="1" applyAlignment="1" applyProtection="1">
      <alignment horizontal="center"/>
      <protection hidden="1"/>
    </xf>
    <xf numFmtId="0" fontId="0" fillId="0" borderId="0" xfId="0" applyFont="1" applyAlignment="1" applyProtection="1">
      <alignment horizontal="left"/>
      <protection hidden="1"/>
    </xf>
    <xf numFmtId="0" fontId="39" fillId="5" borderId="0" xfId="0" applyFont="1" applyFill="1" applyBorder="1" applyAlignment="1">
      <alignment horizontal="center"/>
    </xf>
    <xf numFmtId="0" fontId="39" fillId="5" borderId="8" xfId="0" applyFont="1" applyFill="1" applyBorder="1" applyAlignment="1">
      <alignment horizontal="center"/>
    </xf>
    <xf numFmtId="0" fontId="19" fillId="7" borderId="0" xfId="0" applyFont="1" applyFill="1" applyAlignment="1">
      <alignment horizontal="right" vertical="top"/>
    </xf>
    <xf numFmtId="1" fontId="5" fillId="7" borderId="0" xfId="0" applyNumberFormat="1" applyFont="1" applyFill="1" applyAlignment="1" applyProtection="1">
      <alignment horizontal="center" vertical="top"/>
      <protection hidden="1"/>
    </xf>
    <xf numFmtId="0" fontId="19" fillId="7" borderId="0" xfId="0" applyFont="1" applyFill="1" applyAlignment="1">
      <alignment horizontal="right"/>
    </xf>
    <xf numFmtId="167" fontId="5" fillId="7" borderId="0" xfId="0" applyNumberFormat="1" applyFont="1" applyFill="1" applyAlignment="1" applyProtection="1">
      <alignment horizontal="center"/>
      <protection hidden="1"/>
    </xf>
    <xf numFmtId="0" fontId="19" fillId="7" borderId="0" xfId="0" applyFont="1" applyFill="1" applyAlignment="1">
      <alignment horizontal="right" vertical="center"/>
    </xf>
    <xf numFmtId="1" fontId="27" fillId="7" borderId="0" xfId="2" applyNumberFormat="1" applyFont="1" applyFill="1" applyAlignment="1" applyProtection="1">
      <alignment horizontal="center" vertical="center"/>
      <protection hidden="1"/>
    </xf>
    <xf numFmtId="9" fontId="27" fillId="7" borderId="0" xfId="0" applyNumberFormat="1" applyFont="1" applyFill="1" applyAlignment="1" applyProtection="1">
      <alignment horizontal="center" vertical="center"/>
      <protection hidden="1"/>
    </xf>
    <xf numFmtId="0" fontId="27" fillId="7" borderId="0" xfId="0" applyFont="1" applyFill="1" applyAlignment="1" applyProtection="1">
      <alignment horizontal="center" vertical="center"/>
      <protection hidden="1"/>
    </xf>
    <xf numFmtId="164" fontId="40" fillId="5" borderId="0" xfId="2" applyNumberFormat="1" applyFont="1" applyFill="1" applyBorder="1" applyAlignment="1">
      <alignment horizontal="center" vertical="center"/>
    </xf>
    <xf numFmtId="10" fontId="40" fillId="5" borderId="0" xfId="2" applyNumberFormat="1" applyFont="1" applyFill="1" applyBorder="1" applyAlignment="1">
      <alignment horizontal="center" vertical="center"/>
    </xf>
    <xf numFmtId="10" fontId="40" fillId="5" borderId="8" xfId="2" applyNumberFormat="1" applyFont="1" applyFill="1" applyBorder="1" applyAlignment="1">
      <alignment horizontal="center" vertical="center"/>
    </xf>
    <xf numFmtId="0" fontId="24" fillId="3" borderId="1" xfId="3" applyFill="1" applyBorder="1" applyAlignment="1">
      <alignment horizontal="center" vertical="center"/>
    </xf>
    <xf numFmtId="0" fontId="24" fillId="3" borderId="2" xfId="3" applyFill="1" applyBorder="1" applyAlignment="1">
      <alignment horizontal="center" vertical="center"/>
    </xf>
    <xf numFmtId="0" fontId="13" fillId="8" borderId="0" xfId="0" applyFont="1" applyFill="1" applyAlignment="1" applyProtection="1">
      <alignment horizontal="center" vertical="center"/>
      <protection locked="0"/>
    </xf>
    <xf numFmtId="0" fontId="2" fillId="7" borderId="0" xfId="0" applyFont="1" applyFill="1" applyAlignment="1">
      <alignment horizontal="center" vertical="center"/>
    </xf>
    <xf numFmtId="0" fontId="29" fillId="7" borderId="0" xfId="0" applyFont="1" applyFill="1" applyAlignment="1" applyProtection="1">
      <alignment horizontal="center"/>
      <protection hidden="1"/>
    </xf>
    <xf numFmtId="0" fontId="20" fillId="7" borderId="0" xfId="0" applyFont="1" applyFill="1" applyAlignment="1" applyProtection="1">
      <alignment horizontal="center" vertical="top"/>
      <protection hidden="1"/>
    </xf>
    <xf numFmtId="0" fontId="26" fillId="0" borderId="0" xfId="0" applyFont="1" applyAlignment="1" applyProtection="1">
      <alignment horizontal="center"/>
      <protection hidden="1"/>
    </xf>
    <xf numFmtId="1" fontId="0" fillId="8" borderId="0" xfId="0" applyNumberFormat="1" applyFill="1" applyAlignment="1" applyProtection="1">
      <alignment horizontal="left" vertical="center"/>
      <protection locked="0"/>
    </xf>
    <xf numFmtId="0" fontId="28" fillId="7" borderId="0" xfId="0" applyFont="1" applyFill="1" applyAlignment="1">
      <alignment horizontal="center" vertical="center"/>
    </xf>
    <xf numFmtId="0" fontId="41" fillId="7" borderId="0" xfId="0" applyFont="1" applyFill="1" applyAlignment="1">
      <alignment horizontal="center"/>
    </xf>
    <xf numFmtId="0" fontId="33" fillId="2" borderId="17" xfId="0" applyFont="1" applyFill="1" applyBorder="1" applyAlignment="1">
      <alignment horizontal="center" vertical="center"/>
    </xf>
    <xf numFmtId="0" fontId="33" fillId="2" borderId="26" xfId="0" applyFont="1" applyFill="1" applyBorder="1" applyAlignment="1">
      <alignment horizontal="center" vertical="center"/>
    </xf>
    <xf numFmtId="0" fontId="33" fillId="2" borderId="16"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24" xfId="0" applyFont="1" applyFill="1" applyBorder="1" applyAlignment="1">
      <alignment horizontal="center" vertical="center"/>
    </xf>
    <xf numFmtId="0" fontId="33" fillId="2" borderId="14" xfId="0" applyFont="1" applyFill="1" applyBorder="1" applyAlignment="1">
      <alignment horizontal="center" vertical="center"/>
    </xf>
    <xf numFmtId="0" fontId="0" fillId="8" borderId="27" xfId="3" applyFont="1" applyFill="1" applyBorder="1" applyAlignment="1">
      <alignment horizontal="center" vertical="top" wrapText="1"/>
    </xf>
    <xf numFmtId="0" fontId="25" fillId="8" borderId="0" xfId="3" applyFont="1" applyFill="1" applyBorder="1" applyAlignment="1">
      <alignment horizontal="center" vertical="top" wrapText="1"/>
    </xf>
    <xf numFmtId="0" fontId="25" fillId="8" borderId="28" xfId="3" applyFont="1" applyFill="1" applyBorder="1" applyAlignment="1">
      <alignment horizontal="center" vertical="top" wrapText="1"/>
    </xf>
    <xf numFmtId="0" fontId="25" fillId="8" borderId="15" xfId="3" applyFont="1" applyFill="1" applyBorder="1" applyAlignment="1">
      <alignment horizontal="center" vertical="top" wrapText="1"/>
    </xf>
    <xf numFmtId="0" fontId="25" fillId="8" borderId="24" xfId="3" applyFont="1" applyFill="1" applyBorder="1" applyAlignment="1">
      <alignment horizontal="center" vertical="top" wrapText="1"/>
    </xf>
    <xf numFmtId="0" fontId="25" fillId="8" borderId="14" xfId="3" applyFont="1" applyFill="1" applyBorder="1" applyAlignment="1">
      <alignment horizontal="center" vertical="top" wrapText="1"/>
    </xf>
    <xf numFmtId="0" fontId="0" fillId="11" borderId="0" xfId="0" applyFill="1" applyBorder="1" applyAlignment="1">
      <alignment horizontal="center" vertical="center"/>
    </xf>
    <xf numFmtId="0" fontId="24" fillId="0" borderId="27" xfId="3" applyFill="1" applyBorder="1" applyAlignment="1">
      <alignment horizontal="center" vertical="top" wrapText="1"/>
    </xf>
    <xf numFmtId="0" fontId="24" fillId="0" borderId="0" xfId="3" applyFill="1" applyBorder="1" applyAlignment="1">
      <alignment horizontal="center" vertical="top" wrapText="1"/>
    </xf>
    <xf numFmtId="0" fontId="24" fillId="0" borderId="28" xfId="3" applyFill="1" applyBorder="1" applyAlignment="1">
      <alignment horizontal="center" vertical="top" wrapText="1"/>
    </xf>
    <xf numFmtId="0" fontId="24" fillId="0" borderId="27" xfId="3" applyFill="1" applyBorder="1" applyAlignment="1">
      <alignment horizontal="center" vertical="top"/>
    </xf>
    <xf numFmtId="0" fontId="24" fillId="0" borderId="0" xfId="3" applyFill="1" applyBorder="1" applyAlignment="1">
      <alignment horizontal="center" vertical="top"/>
    </xf>
    <xf numFmtId="0" fontId="24" fillId="0" borderId="28" xfId="3" applyFill="1" applyBorder="1" applyAlignment="1">
      <alignment horizontal="center" vertical="top"/>
    </xf>
    <xf numFmtId="0" fontId="32" fillId="2" borderId="17" xfId="0" applyFont="1" applyFill="1" applyBorder="1" applyAlignment="1">
      <alignment horizontal="center"/>
    </xf>
    <xf numFmtId="0" fontId="32" fillId="2" borderId="26" xfId="0" applyFont="1" applyFill="1" applyBorder="1" applyAlignment="1">
      <alignment horizontal="center"/>
    </xf>
    <xf numFmtId="0" fontId="32" fillId="2" borderId="16" xfId="0" applyFont="1" applyFill="1" applyBorder="1" applyAlignment="1">
      <alignment horizontal="center"/>
    </xf>
    <xf numFmtId="0" fontId="24" fillId="2" borderId="0" xfId="3" applyFill="1" applyBorder="1" applyAlignment="1">
      <alignment vertical="center"/>
    </xf>
    <xf numFmtId="0" fontId="24" fillId="2" borderId="28" xfId="3" applyFill="1" applyBorder="1" applyAlignment="1">
      <alignment vertical="center"/>
    </xf>
    <xf numFmtId="0" fontId="24" fillId="2" borderId="24" xfId="3" applyFill="1" applyBorder="1" applyAlignment="1">
      <alignment vertical="center"/>
    </xf>
    <xf numFmtId="0" fontId="24" fillId="2" borderId="14" xfId="3" applyFill="1" applyBorder="1" applyAlignment="1">
      <alignment vertical="center"/>
    </xf>
    <xf numFmtId="0" fontId="0" fillId="2" borderId="0" xfId="0" applyFill="1" applyBorder="1" applyAlignment="1">
      <alignment horizontal="center" vertical="center"/>
    </xf>
    <xf numFmtId="0" fontId="0" fillId="2" borderId="24" xfId="0" applyFill="1" applyBorder="1" applyAlignment="1">
      <alignment horizontal="center" vertical="center"/>
    </xf>
    <xf numFmtId="0" fontId="34" fillId="8" borderId="17" xfId="0" applyFont="1" applyFill="1" applyBorder="1" applyAlignment="1">
      <alignment horizontal="center" vertical="center" wrapText="1"/>
    </xf>
    <xf numFmtId="0" fontId="34" fillId="8" borderId="26" xfId="0" applyFont="1" applyFill="1" applyBorder="1" applyAlignment="1">
      <alignment horizontal="center" vertical="center" wrapText="1"/>
    </xf>
    <xf numFmtId="0" fontId="34" fillId="8" borderId="16" xfId="0" applyFont="1" applyFill="1" applyBorder="1" applyAlignment="1">
      <alignment horizontal="center" vertical="center" wrapText="1"/>
    </xf>
    <xf numFmtId="0" fontId="34" fillId="8" borderId="27"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34" fillId="8" borderId="28" xfId="0" applyFont="1" applyFill="1" applyBorder="1" applyAlignment="1">
      <alignment horizontal="center" vertical="center" wrapText="1"/>
    </xf>
    <xf numFmtId="0" fontId="0" fillId="8" borderId="0" xfId="0" applyFill="1" applyBorder="1" applyAlignment="1">
      <alignment horizontal="center" vertical="center"/>
    </xf>
    <xf numFmtId="0" fontId="0" fillId="0" borderId="27" xfId="0" applyBorder="1" applyAlignment="1">
      <alignment horizontal="center" vertical="center" wrapText="1"/>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4" fillId="0" borderId="27" xfId="3" applyBorder="1" applyAlignment="1">
      <alignment horizontal="center" vertical="center"/>
    </xf>
    <xf numFmtId="0" fontId="24" fillId="0" borderId="0" xfId="3" applyBorder="1" applyAlignment="1">
      <alignment horizontal="center" vertical="center"/>
    </xf>
    <xf numFmtId="0" fontId="24" fillId="0" borderId="28" xfId="3" applyBorder="1" applyAlignment="1">
      <alignment horizontal="center" vertical="center"/>
    </xf>
  </cellXfs>
  <cellStyles count="4">
    <cellStyle name="Currency" xfId="1" builtinId="4"/>
    <cellStyle name="Hyperlink" xfId="3" builtinId="8"/>
    <cellStyle name="Normal" xfId="0" builtinId="0"/>
    <cellStyle name="Percent" xfId="2" builtinId="5"/>
  </cellStyles>
  <dxfs count="153">
    <dxf>
      <numFmt numFmtId="0" formatCode="General"/>
    </dxf>
    <dxf>
      <numFmt numFmtId="164" formatCode="&quot;$&quot;#,##0.00"/>
    </dxf>
    <dxf>
      <numFmt numFmtId="175" formatCode="[$€-2]\ #,##0.00"/>
    </dxf>
    <dxf>
      <numFmt numFmtId="164" formatCode="&quot;$&quot;#,##0.00"/>
    </dxf>
    <dxf>
      <numFmt numFmtId="175" formatCode="[$€-2]\ #,##0.00"/>
    </dxf>
    <dxf>
      <numFmt numFmtId="175" formatCode="[$€-2]\ #,##0.00"/>
    </dxf>
    <dxf>
      <numFmt numFmtId="164" formatCode="&quot;$&quot;#,##0.00"/>
    </dxf>
    <dxf>
      <fill>
        <patternFill>
          <bgColor theme="1"/>
        </patternFill>
      </fill>
    </dxf>
    <dxf>
      <fill>
        <patternFill>
          <bgColor theme="1"/>
        </patternFill>
      </fill>
    </dxf>
    <dxf>
      <fill>
        <patternFill>
          <bgColor theme="1"/>
        </patternFill>
      </fill>
    </dxf>
    <dxf>
      <fill>
        <patternFill>
          <bgColor theme="1"/>
        </patternFill>
      </fill>
    </dxf>
    <dxf>
      <fill>
        <patternFill>
          <bgColor theme="9" tint="0.59996337778862885"/>
        </patternFill>
      </fill>
      <border>
        <left/>
        <right/>
        <top/>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vertical/>
        <horizontal/>
      </border>
    </dxf>
    <dxf>
      <fill>
        <patternFill>
          <bgColor theme="7" tint="0.59996337778862885"/>
        </patternFill>
      </fill>
    </dxf>
    <dxf>
      <numFmt numFmtId="164" formatCode="&quot;$&quot;#,##0.00"/>
    </dxf>
    <dxf>
      <numFmt numFmtId="176" formatCode="[$£-809]#,##0.00"/>
    </dxf>
    <dxf>
      <numFmt numFmtId="175" formatCode="[$€-2]\ #,##0.00"/>
    </dxf>
    <dxf>
      <numFmt numFmtId="164" formatCode="&quot;$&quot;#,##0.00"/>
    </dxf>
    <dxf>
      <numFmt numFmtId="164" formatCode="&quot;$&quot;#,##0.00"/>
    </dxf>
    <dxf>
      <numFmt numFmtId="164" formatCode="&quot;$&quot;#,##0.00"/>
    </dxf>
    <dxf>
      <font>
        <color theme="9" tint="0.39994506668294322"/>
      </font>
    </dxf>
    <dxf>
      <font>
        <color rgb="FFE08C8C"/>
      </font>
    </dxf>
    <dxf>
      <font>
        <color rgb="FF9C0006"/>
      </font>
      <fill>
        <patternFill>
          <bgColor rgb="FFFFC7CE"/>
        </patternFill>
      </fill>
    </dxf>
    <dxf>
      <fill>
        <patternFill patternType="darkUp">
          <fgColor theme="2" tint="-0.24994659260841701"/>
          <bgColor auto="1"/>
        </patternFill>
      </fill>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fill>
        <patternFill patternType="none">
          <fgColor indexed="64"/>
          <bgColor auto="1"/>
        </patternFill>
      </fill>
      <protection locked="0" hidden="0"/>
    </dxf>
    <dxf>
      <font>
        <strike val="0"/>
        <outline val="0"/>
        <shadow val="0"/>
        <u val="none"/>
        <vertAlign val="baseline"/>
        <sz val="11"/>
        <color rgb="FFFF0000"/>
        <name val="Calibri"/>
        <family val="2"/>
        <scheme val="minor"/>
      </font>
      <fill>
        <patternFill patternType="none">
          <fgColor indexed="64"/>
          <bgColor auto="1"/>
        </patternFill>
      </fill>
      <protection locked="0" hidden="0"/>
    </dxf>
    <dxf>
      <numFmt numFmtId="177" formatCode="0.0000000&quot; BTC&quot;"/>
    </dxf>
    <dxf>
      <numFmt numFmtId="178" formatCode="0.0000000&quot; ETH&quot;"/>
    </dxf>
    <dxf>
      <numFmt numFmtId="179" formatCode="[$$-C09]#,##0.00"/>
    </dxf>
    <dxf>
      <numFmt numFmtId="180" formatCode="[$$-1009]#,##0.00"/>
    </dxf>
    <dxf>
      <numFmt numFmtId="164" formatCode="&quot;$&quot;#,##0.00"/>
    </dxf>
    <dxf>
      <numFmt numFmtId="175" formatCode="[$€-2]\ #,##0.00"/>
    </dxf>
    <dxf>
      <numFmt numFmtId="176" formatCode="[$£-809]#,##0.00"/>
    </dxf>
    <dxf>
      <numFmt numFmtId="181" formatCode="[$$-1409]#,##0.00"/>
    </dxf>
    <dxf>
      <numFmt numFmtId="165" formatCode="&quot;$&quot;#,##0.0000"/>
    </dxf>
    <dxf>
      <numFmt numFmtId="182" formatCode="[$£-809]#,##0.0000"/>
    </dxf>
    <dxf>
      <numFmt numFmtId="183" formatCode="[$€-2]\ #,##0.0000"/>
    </dxf>
    <dxf>
      <numFmt numFmtId="165" formatCode="&quot;$&quot;#,##0.0000"/>
    </dxf>
    <dxf>
      <numFmt numFmtId="165" formatCode="&quot;$&quot;#,##0.0000"/>
    </dxf>
    <dxf>
      <numFmt numFmtId="165" formatCode="&quot;$&quot;#,##0.0000"/>
    </dxf>
    <dxf>
      <fill>
        <patternFill patternType="darkUp">
          <fgColor theme="2" tint="-9.9948118533890809E-2"/>
        </patternFill>
      </fill>
    </dxf>
    <dxf>
      <fill>
        <patternFill patternType="darkUp">
          <fgColor theme="2" tint="-9.9948118533890809E-2"/>
          <bgColor auto="1"/>
        </patternFill>
      </fill>
    </dxf>
    <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dxf>
    <dxf>
      <fill>
        <patternFill>
          <bgColor rgb="FFED8383"/>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749961851863155"/>
      </font>
      <fill>
        <patternFill>
          <bgColor theme="2" tint="-0.749961851863155"/>
        </patternFill>
      </fill>
    </dxf>
    <dxf>
      <font>
        <color theme="2" tint="-0.749961851863155"/>
      </font>
      <fill>
        <patternFill>
          <bgColor theme="2" tint="-0.749961851863155"/>
        </patternFill>
      </fill>
    </dxf>
    <dxf>
      <font>
        <color theme="2" tint="-0.749961851863155"/>
      </font>
      <fill>
        <patternFill>
          <bgColor theme="2" tint="-0.749961851863155"/>
        </patternFill>
      </fill>
    </dxf>
    <dxf>
      <border>
        <left/>
        <right/>
        <top style="thin">
          <color auto="1"/>
        </top>
        <bottom/>
        <vertical/>
        <horizontal/>
      </border>
    </dxf>
    <dxf>
      <border>
        <left/>
        <right/>
        <top style="thin">
          <color auto="1"/>
        </top>
        <bottom/>
        <vertical/>
        <horizontal/>
      </border>
    </dxf>
    <dxf>
      <font>
        <color rgb="FFE08C8C"/>
      </font>
    </dxf>
    <dxf>
      <font>
        <color rgb="FFE08C8C"/>
      </font>
    </dxf>
    <dxf>
      <font>
        <color rgb="FFE08C8C"/>
      </font>
    </dxf>
    <dxf>
      <font>
        <color rgb="FFE08C8C"/>
      </font>
    </dxf>
    <dxf>
      <font>
        <color rgb="FFFF0000"/>
      </font>
      <fill>
        <patternFill>
          <bgColor theme="0"/>
        </patternFill>
      </fill>
    </dxf>
    <dxf>
      <font>
        <b/>
        <i val="0"/>
        <color theme="1"/>
      </font>
      <fill>
        <patternFill>
          <bgColor theme="7" tint="0.59996337778862885"/>
        </patternFill>
      </fill>
    </dxf>
    <dxf>
      <font>
        <color theme="7" tint="0.59996337778862885"/>
      </font>
      <fill>
        <patternFill patternType="solid">
          <bgColor theme="7" tint="0.59996337778862885"/>
        </patternFill>
      </fill>
      <border>
        <left/>
        <right/>
        <top/>
        <bottom/>
      </border>
    </dxf>
    <dxf>
      <font>
        <color theme="7" tint="0.59996337778862885"/>
      </font>
      <fill>
        <patternFill>
          <bgColor theme="7" tint="0.59996337778862885"/>
        </patternFill>
      </fill>
    </dxf>
    <dxf>
      <fill>
        <patternFill>
          <bgColor rgb="FFE6F1DF"/>
        </patternFill>
      </fill>
      <border>
        <left style="thin">
          <color auto="1"/>
        </left>
        <right style="thin">
          <color auto="1"/>
        </right>
        <top style="thin">
          <color auto="1"/>
        </top>
        <bottom style="thin">
          <color auto="1"/>
        </bottom>
        <vertical/>
        <horizontal/>
      </border>
    </dxf>
    <dxf>
      <font>
        <color rgb="FFFF0000"/>
      </font>
      <fill>
        <patternFill>
          <bgColor theme="0"/>
        </patternFill>
      </fill>
    </dxf>
    <dxf>
      <numFmt numFmtId="164" formatCode="&quot;$&quot;#,##0.00"/>
    </dxf>
    <dxf>
      <numFmt numFmtId="164" formatCode="&quot;$&quot;#,##0.00"/>
    </dxf>
    <dxf>
      <numFmt numFmtId="164" formatCode="&quot;$&quot;#,##0.00"/>
    </dxf>
    <dxf>
      <numFmt numFmtId="175" formatCode="[$€-2]\ #,##0.00"/>
    </dxf>
    <dxf>
      <numFmt numFmtId="176" formatCode="[$£-809]#,##0.00"/>
    </dxf>
    <dxf>
      <numFmt numFmtId="164" formatCode="&quot;$&quot;#,##0.00"/>
    </dxf>
    <dxf>
      <numFmt numFmtId="165" formatCode="&quot;$&quot;#,##0.0000"/>
    </dxf>
    <dxf>
      <numFmt numFmtId="165" formatCode="&quot;$&quot;#,##0.0000"/>
    </dxf>
    <dxf>
      <numFmt numFmtId="165" formatCode="&quot;$&quot;#,##0.0000"/>
    </dxf>
    <dxf>
      <numFmt numFmtId="183" formatCode="[$€-2]\ #,##0.0000"/>
    </dxf>
    <dxf>
      <numFmt numFmtId="182" formatCode="[$£-809]#,##0.0000"/>
    </dxf>
    <dxf>
      <numFmt numFmtId="165" formatCode="&quot;$&quot;#,##0.0000"/>
    </dxf>
    <dxf>
      <numFmt numFmtId="181" formatCode="[$$-1409]#,##0.00"/>
    </dxf>
    <dxf>
      <numFmt numFmtId="176" formatCode="[$£-809]#,##0.00"/>
    </dxf>
    <dxf>
      <numFmt numFmtId="175" formatCode="[$€-2]\ #,##0.00"/>
    </dxf>
    <dxf>
      <numFmt numFmtId="180" formatCode="[$$-1009]#,##0.00"/>
    </dxf>
    <dxf>
      <numFmt numFmtId="179" formatCode="[$$-C09]#,##0.00"/>
    </dxf>
    <dxf>
      <numFmt numFmtId="164" formatCode="&quot;$&quot;#,##0.00"/>
    </dxf>
    <dxf>
      <numFmt numFmtId="164" formatCode="&quot;$&quot;#,##0.00"/>
    </dxf>
    <dxf>
      <numFmt numFmtId="179" formatCode="[$$-C09]#,##0.00"/>
    </dxf>
    <dxf>
      <numFmt numFmtId="180" formatCode="[$$-1009]#,##0.00"/>
    </dxf>
    <dxf>
      <numFmt numFmtId="175" formatCode="[$€-2]\ #,##0.00"/>
    </dxf>
    <dxf>
      <numFmt numFmtId="176" formatCode="[$£-809]#,##0.00"/>
    </dxf>
    <dxf>
      <numFmt numFmtId="181" formatCode="[$$-1409]#,##0.00"/>
    </dxf>
    <dxf>
      <numFmt numFmtId="182" formatCode="[$£-809]#,##0.0000"/>
    </dxf>
    <dxf>
      <numFmt numFmtId="183" formatCode="[$€-2]\ #,##0.0000"/>
    </dxf>
    <dxf>
      <numFmt numFmtId="165" formatCode="&quot;$&quot;#,##0.0000"/>
    </dxf>
    <dxf>
      <numFmt numFmtId="165" formatCode="&quot;$&quot;#,##0.0000"/>
    </dxf>
    <dxf>
      <numFmt numFmtId="165" formatCode="&quot;$&quot;#,##0.0000"/>
    </dxf>
    <dxf>
      <numFmt numFmtId="165" formatCode="&quot;$&quot;#,##0.0000"/>
    </dxf>
    <dxf>
      <numFmt numFmtId="184" formatCode="&quot;$&quot;#,##0"/>
    </dxf>
    <dxf>
      <numFmt numFmtId="185" formatCode="[$€-2]\ #,##0"/>
    </dxf>
    <dxf>
      <numFmt numFmtId="184" formatCode="&quot;$&quot;#,##0"/>
    </dxf>
    <dxf>
      <numFmt numFmtId="184" formatCode="&quot;$&quot;#,##0"/>
    </dxf>
    <dxf>
      <numFmt numFmtId="186" formatCode="[$£-809]#,##0"/>
    </dxf>
    <dxf>
      <numFmt numFmtId="184" formatCode="&quot;$&quot;#,##0"/>
    </dxf>
    <dxf>
      <numFmt numFmtId="187" formatCode="[$$-1409]#,##0.0000"/>
    </dxf>
    <dxf>
      <numFmt numFmtId="182" formatCode="[$£-809]#,##0.0000"/>
    </dxf>
    <dxf>
      <numFmt numFmtId="183" formatCode="[$€-2]\ #,##0.0000"/>
    </dxf>
    <dxf>
      <numFmt numFmtId="188" formatCode="[$$-1009]#,##0.0000"/>
    </dxf>
    <dxf>
      <numFmt numFmtId="189" formatCode="[$$-C09]#,##0.0000"/>
    </dxf>
    <dxf>
      <numFmt numFmtId="165" formatCode="&quot;$&quot;#,##0.0000"/>
    </dxf>
    <dxf>
      <font>
        <color rgb="FFE8A0A0"/>
      </font>
      <fill>
        <patternFill patternType="solid">
          <bgColor theme="2" tint="-0.749961851863155"/>
        </patternFill>
      </fill>
    </dxf>
    <dxf>
      <fill>
        <patternFill patternType="none">
          <bgColor auto="1"/>
        </patternFill>
      </fill>
    </dxf>
    <dxf>
      <font>
        <color theme="0"/>
      </font>
    </dxf>
    <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dxf>
    <dxf>
      <fill>
        <patternFill>
          <bgColor rgb="FFE08C8C"/>
        </patternFill>
      </fill>
      <border>
        <left style="thin">
          <color theme="1" tint="0.34998626667073579"/>
        </left>
        <right style="thin">
          <color theme="1" tint="0.34998626667073579"/>
        </right>
        <top style="thin">
          <color theme="1" tint="0.34998626667073579"/>
        </top>
        <bottom style="thin">
          <color theme="1" tint="0.34998626667073579"/>
        </bottom>
      </border>
    </dxf>
    <dxf>
      <font>
        <color theme="0"/>
      </font>
      <fill>
        <patternFill patternType="none">
          <bgColor auto="1"/>
        </patternFill>
      </fill>
    </dxf>
    <dxf>
      <font>
        <color theme="0"/>
      </font>
    </dxf>
    <dxf>
      <font>
        <color theme="0"/>
      </font>
    </dxf>
    <dxf>
      <font>
        <color theme="0"/>
      </font>
      <fill>
        <patternFill patternType="none">
          <bgColor auto="1"/>
        </patternFill>
      </fill>
    </dxf>
  </dxfs>
  <tableStyles count="0" defaultTableStyle="TableStyleMedium2" defaultPivotStyle="PivotStyleLight16"/>
  <colors>
    <mruColors>
      <color rgb="FFE08C8C"/>
      <color rgb="FFE86A6A"/>
      <color rgb="FFED8383"/>
      <color rgb="FFFF7C80"/>
      <color rgb="FFE8A0A0"/>
      <color rgb="FFB61616"/>
      <color rgb="FFE6F1DF"/>
      <color rgb="FF0C0C40"/>
      <color rgb="FF2E3670"/>
      <color rgb="FF182D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latin typeface="+mn-lt"/>
                <a:ea typeface="+mn-ea"/>
                <a:cs typeface="+mn-cs"/>
              </a:defRPr>
            </a:pPr>
            <a:r>
              <a:rPr lang="en-US" sz="1300" b="0">
                <a:solidFill>
                  <a:sysClr val="windowText" lastClr="000000"/>
                </a:solidFill>
                <a:effectLst/>
              </a:rPr>
              <a:t>T O T A L  P O R T F O L I O   D I S T R I B U T I</a:t>
            </a:r>
            <a:r>
              <a:rPr lang="en-US" sz="1300" b="0" baseline="0">
                <a:solidFill>
                  <a:sysClr val="windowText" lastClr="000000"/>
                </a:solidFill>
                <a:effectLst/>
              </a:rPr>
              <a:t> </a:t>
            </a:r>
            <a:r>
              <a:rPr lang="en-US" sz="1300" b="0">
                <a:solidFill>
                  <a:sysClr val="windowText" lastClr="000000"/>
                </a:solidFill>
                <a:effectLst/>
              </a:rPr>
              <a:t>O N </a:t>
            </a:r>
          </a:p>
        </c:rich>
      </c:tx>
      <c:layout>
        <c:manualLayout>
          <c:xMode val="edge"/>
          <c:yMode val="edge"/>
          <c:x val="0.13975475855931976"/>
          <c:y val="6.274985683644868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latin typeface="+mn-lt"/>
              <a:ea typeface="+mn-ea"/>
              <a:cs typeface="+mn-cs"/>
            </a:defRPr>
          </a:pPr>
          <a:endParaRPr lang="en-US"/>
        </a:p>
      </c:txPr>
    </c:title>
    <c:autoTitleDeleted val="0"/>
    <c:plotArea>
      <c:layout>
        <c:manualLayout>
          <c:layoutTarget val="inner"/>
          <c:xMode val="edge"/>
          <c:yMode val="edge"/>
          <c:x val="0.19789733092195477"/>
          <c:y val="0.20778013507590587"/>
          <c:w val="0.62784744718484797"/>
          <c:h val="0.72022903134552108"/>
        </c:manualLayout>
      </c:layout>
      <c:pieChart>
        <c:varyColors val="1"/>
        <c:ser>
          <c:idx val="0"/>
          <c:order val="0"/>
          <c:tx>
            <c:strRef>
              <c:f>Portfolio!$I$9</c:f>
              <c:strCache>
                <c:ptCount val="1"/>
                <c:pt idx="0">
                  <c:v>Total Value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AA5-4613-9975-A90F430F165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4D69-47B5-A040-639349926E5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4D69-47B5-A040-639349926E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[0]!PortAsset</c:f>
              <c:strCache>
                <c:ptCount val="3"/>
                <c:pt idx="0">
                  <c:v>USD (cash)</c:v>
                </c:pt>
                <c:pt idx="1">
                  <c:v>BTC</c:v>
                </c:pt>
                <c:pt idx="2">
                  <c:v>ETH</c:v>
                </c:pt>
              </c:strCache>
            </c:strRef>
          </c:cat>
          <c:val>
            <c:numRef>
              <c:f>[0]!PortTV</c:f>
              <c:numCache>
                <c:formatCode>"$"#,##0.00</c:formatCode>
                <c:ptCount val="3"/>
                <c:pt idx="0">
                  <c:v>0</c:v>
                </c:pt>
                <c:pt idx="1">
                  <c:v>0</c:v>
                </c:pt>
                <c:pt idx="2">
                  <c:v>0</c:v>
                </c:pt>
              </c:numCache>
            </c:numRef>
          </c:val>
          <c:extLst>
            <c:ext xmlns:c16="http://schemas.microsoft.com/office/drawing/2014/chart" uri="{C3380CC4-5D6E-409C-BE32-E72D297353CC}">
              <c16:uniqueId val="{00000000-E87D-4468-BE39-48ADEF584C7A}"/>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25000"/>
      </a:schemeClr>
    </a:solidFill>
    <a:ln w="19050">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15</xdr:col>
      <xdr:colOff>3395</xdr:colOff>
      <xdr:row>15</xdr:row>
      <xdr:rowOff>150512</xdr:rowOff>
    </xdr:from>
    <xdr:to>
      <xdr:col>19</xdr:col>
      <xdr:colOff>470697</xdr:colOff>
      <xdr:row>22</xdr:row>
      <xdr:rowOff>219806</xdr:rowOff>
    </xdr:to>
    <xdr:sp macro="" textlink="">
      <xdr:nvSpPr>
        <xdr:cNvPr id="37" name="Rectangle 36">
          <a:extLst>
            <a:ext uri="{FF2B5EF4-FFF2-40B4-BE49-F238E27FC236}">
              <a16:creationId xmlns:a16="http://schemas.microsoft.com/office/drawing/2014/main" id="{0BB2AA4F-83B6-4E90-9DEC-FC14A1CB4748}"/>
            </a:ext>
          </a:extLst>
        </xdr:cNvPr>
        <xdr:cNvSpPr/>
      </xdr:nvSpPr>
      <xdr:spPr>
        <a:xfrm>
          <a:off x="13453532" y="3939578"/>
          <a:ext cx="3649280" cy="1901025"/>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6085</xdr:colOff>
      <xdr:row>22</xdr:row>
      <xdr:rowOff>240350</xdr:rowOff>
    </xdr:from>
    <xdr:to>
      <xdr:col>14</xdr:col>
      <xdr:colOff>4451</xdr:colOff>
      <xdr:row>26</xdr:row>
      <xdr:rowOff>167332</xdr:rowOff>
    </xdr:to>
    <xdr:sp macro="" textlink="">
      <xdr:nvSpPr>
        <xdr:cNvPr id="11" name="Rectangle 10">
          <a:extLst>
            <a:ext uri="{FF2B5EF4-FFF2-40B4-BE49-F238E27FC236}">
              <a16:creationId xmlns:a16="http://schemas.microsoft.com/office/drawing/2014/main" id="{C2D3E336-632B-4EB1-B00D-641B039D9A34}"/>
            </a:ext>
          </a:extLst>
        </xdr:cNvPr>
        <xdr:cNvSpPr/>
      </xdr:nvSpPr>
      <xdr:spPr>
        <a:xfrm>
          <a:off x="7532615" y="5069614"/>
          <a:ext cx="5517525" cy="817169"/>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747661</xdr:colOff>
      <xdr:row>26</xdr:row>
      <xdr:rowOff>133146</xdr:rowOff>
    </xdr:from>
    <xdr:to>
      <xdr:col>12</xdr:col>
      <xdr:colOff>40968</xdr:colOff>
      <xdr:row>29</xdr:row>
      <xdr:rowOff>30725</xdr:rowOff>
    </xdr:to>
    <xdr:sp macro="" textlink="">
      <xdr:nvSpPr>
        <xdr:cNvPr id="10" name="Rectangle 9">
          <a:extLst>
            <a:ext uri="{FF2B5EF4-FFF2-40B4-BE49-F238E27FC236}">
              <a16:creationId xmlns:a16="http://schemas.microsoft.com/office/drawing/2014/main" id="{85E2FC14-1C88-4508-9AA2-EF24E6E1AE37}"/>
            </a:ext>
          </a:extLst>
        </xdr:cNvPr>
        <xdr:cNvSpPr/>
      </xdr:nvSpPr>
      <xdr:spPr>
        <a:xfrm>
          <a:off x="9572865" y="5216386"/>
          <a:ext cx="673460" cy="48074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12</xdr:col>
      <xdr:colOff>74408</xdr:colOff>
      <xdr:row>27</xdr:row>
      <xdr:rowOff>57273</xdr:rowOff>
    </xdr:from>
    <xdr:to>
      <xdr:col>12</xdr:col>
      <xdr:colOff>74408</xdr:colOff>
      <xdr:row>44</xdr:row>
      <xdr:rowOff>212786</xdr:rowOff>
    </xdr:to>
    <xdr:cxnSp macro="">
      <xdr:nvCxnSpPr>
        <xdr:cNvPr id="9" name="Straight Connector 8">
          <a:extLst>
            <a:ext uri="{FF2B5EF4-FFF2-40B4-BE49-F238E27FC236}">
              <a16:creationId xmlns:a16="http://schemas.microsoft.com/office/drawing/2014/main" id="{8DCE3ACD-1A25-4D59-BD17-666D71D33E68}"/>
            </a:ext>
          </a:extLst>
        </xdr:cNvPr>
        <xdr:cNvCxnSpPr/>
      </xdr:nvCxnSpPr>
      <xdr:spPr>
        <a:xfrm>
          <a:off x="11452571" y="6871609"/>
          <a:ext cx="0" cy="4451482"/>
        </a:xfrm>
        <a:prstGeom prst="line">
          <a:avLst/>
        </a:prstGeom>
        <a:ln w="12700">
          <a:solidFill>
            <a:schemeClr val="accent3">
              <a:lumMod val="75000"/>
            </a:schemeClr>
          </a:solidFill>
          <a:headEnd type="none" w="med" len="med"/>
          <a:tailEnd type="none" w="med" len="med"/>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13</xdr:col>
      <xdr:colOff>726184</xdr:colOff>
      <xdr:row>26</xdr:row>
      <xdr:rowOff>142865</xdr:rowOff>
    </xdr:from>
    <xdr:to>
      <xdr:col>14</xdr:col>
      <xdr:colOff>6708</xdr:colOff>
      <xdr:row>29</xdr:row>
      <xdr:rowOff>40444</xdr:rowOff>
    </xdr:to>
    <xdr:sp macro="" textlink="">
      <xdr:nvSpPr>
        <xdr:cNvPr id="12" name="Rectangle 11">
          <a:extLst>
            <a:ext uri="{FF2B5EF4-FFF2-40B4-BE49-F238E27FC236}">
              <a16:creationId xmlns:a16="http://schemas.microsoft.com/office/drawing/2014/main" id="{51AD8B78-5ECE-408D-A8A3-A271A428E82C}"/>
            </a:ext>
          </a:extLst>
        </xdr:cNvPr>
        <xdr:cNvSpPr/>
      </xdr:nvSpPr>
      <xdr:spPr>
        <a:xfrm>
          <a:off x="12692804" y="6709749"/>
          <a:ext cx="729397" cy="66226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184666</xdr:colOff>
      <xdr:row>23</xdr:row>
      <xdr:rowOff>174251</xdr:rowOff>
    </xdr:from>
    <xdr:to>
      <xdr:col>13</xdr:col>
      <xdr:colOff>204105</xdr:colOff>
      <xdr:row>26</xdr:row>
      <xdr:rowOff>157008</xdr:rowOff>
    </xdr:to>
    <xdr:sp macro="" textlink="">
      <xdr:nvSpPr>
        <xdr:cNvPr id="13" name="TextBox 12">
          <a:extLst>
            <a:ext uri="{FF2B5EF4-FFF2-40B4-BE49-F238E27FC236}">
              <a16:creationId xmlns:a16="http://schemas.microsoft.com/office/drawing/2014/main" id="{C0512531-961E-4561-8411-B91D6174D9AC}"/>
            </a:ext>
          </a:extLst>
        </xdr:cNvPr>
        <xdr:cNvSpPr txBox="1"/>
      </xdr:nvSpPr>
      <xdr:spPr>
        <a:xfrm>
          <a:off x="9884615" y="5957287"/>
          <a:ext cx="3100485" cy="74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C O I N   W A T C H</a:t>
          </a:r>
        </a:p>
      </xdr:txBody>
    </xdr:sp>
    <xdr:clientData/>
  </xdr:twoCellAnchor>
  <xdr:twoCellAnchor>
    <xdr:from>
      <xdr:col>11</xdr:col>
      <xdr:colOff>779955</xdr:colOff>
      <xdr:row>36</xdr:row>
      <xdr:rowOff>132850</xdr:rowOff>
    </xdr:from>
    <xdr:to>
      <xdr:col>12</xdr:col>
      <xdr:colOff>19049</xdr:colOff>
      <xdr:row>39</xdr:row>
      <xdr:rowOff>71920</xdr:rowOff>
    </xdr:to>
    <xdr:sp macro="" textlink="">
      <xdr:nvSpPr>
        <xdr:cNvPr id="20" name="Rectangle 19">
          <a:extLst>
            <a:ext uri="{FF2B5EF4-FFF2-40B4-BE49-F238E27FC236}">
              <a16:creationId xmlns:a16="http://schemas.microsoft.com/office/drawing/2014/main" id="{499F89A5-7993-4A06-AF6D-7364E8410017}"/>
            </a:ext>
          </a:extLst>
        </xdr:cNvPr>
        <xdr:cNvSpPr/>
      </xdr:nvSpPr>
      <xdr:spPr>
        <a:xfrm>
          <a:off x="9857280" y="9305425"/>
          <a:ext cx="867869" cy="710595"/>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10</xdr:col>
      <xdr:colOff>319965</xdr:colOff>
      <xdr:row>35</xdr:row>
      <xdr:rowOff>114874</xdr:rowOff>
    </xdr:from>
    <xdr:to>
      <xdr:col>13</xdr:col>
      <xdr:colOff>1062651</xdr:colOff>
      <xdr:row>35</xdr:row>
      <xdr:rowOff>114874</xdr:rowOff>
    </xdr:to>
    <xdr:cxnSp macro="">
      <xdr:nvCxnSpPr>
        <xdr:cNvPr id="23" name="Straight Connector 22">
          <a:extLst>
            <a:ext uri="{FF2B5EF4-FFF2-40B4-BE49-F238E27FC236}">
              <a16:creationId xmlns:a16="http://schemas.microsoft.com/office/drawing/2014/main" id="{259E7BA6-ACFF-45B9-98EE-688520CCC86B}"/>
            </a:ext>
          </a:extLst>
        </xdr:cNvPr>
        <xdr:cNvCxnSpPr/>
      </xdr:nvCxnSpPr>
      <xdr:spPr>
        <a:xfrm flipH="1">
          <a:off x="8613907" y="8950843"/>
          <a:ext cx="5275097" cy="0"/>
        </a:xfrm>
        <a:prstGeom prst="line">
          <a:avLst/>
        </a:prstGeom>
        <a:ln w="12700">
          <a:solidFill>
            <a:schemeClr val="accent3">
              <a:lumMod val="75000"/>
            </a:schemeClr>
          </a:solidFill>
          <a:headEnd type="none" w="med" len="med"/>
          <a:tailEnd type="none" w="med" len="med"/>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13</xdr:col>
      <xdr:colOff>726186</xdr:colOff>
      <xdr:row>36</xdr:row>
      <xdr:rowOff>194454</xdr:rowOff>
    </xdr:from>
    <xdr:to>
      <xdr:col>14</xdr:col>
      <xdr:colOff>6709</xdr:colOff>
      <xdr:row>39</xdr:row>
      <xdr:rowOff>92032</xdr:rowOff>
    </xdr:to>
    <xdr:sp macro="" textlink="">
      <xdr:nvSpPr>
        <xdr:cNvPr id="27" name="Rectangle 26">
          <a:extLst>
            <a:ext uri="{FF2B5EF4-FFF2-40B4-BE49-F238E27FC236}">
              <a16:creationId xmlns:a16="http://schemas.microsoft.com/office/drawing/2014/main" id="{1F212CAA-2CC5-4FD7-9809-6C8125C22899}"/>
            </a:ext>
          </a:extLst>
        </xdr:cNvPr>
        <xdr:cNvSpPr/>
      </xdr:nvSpPr>
      <xdr:spPr>
        <a:xfrm>
          <a:off x="12692806" y="9310281"/>
          <a:ext cx="729396" cy="66226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1452</xdr:colOff>
      <xdr:row>3</xdr:row>
      <xdr:rowOff>1398</xdr:rowOff>
    </xdr:from>
    <xdr:to>
      <xdr:col>20</xdr:col>
      <xdr:colOff>0</xdr:colOff>
      <xdr:row>6</xdr:row>
      <xdr:rowOff>47266</xdr:rowOff>
    </xdr:to>
    <xdr:sp macro="" textlink="">
      <xdr:nvSpPr>
        <xdr:cNvPr id="29" name="Rectangle 28">
          <a:extLst>
            <a:ext uri="{FF2B5EF4-FFF2-40B4-BE49-F238E27FC236}">
              <a16:creationId xmlns:a16="http://schemas.microsoft.com/office/drawing/2014/main" id="{4A1CFAB6-8C7D-4C46-B6C0-0EC179F28CEF}"/>
            </a:ext>
          </a:extLst>
        </xdr:cNvPr>
        <xdr:cNvSpPr/>
      </xdr:nvSpPr>
      <xdr:spPr>
        <a:xfrm>
          <a:off x="13106008" y="591333"/>
          <a:ext cx="3657992" cy="786360"/>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279386</xdr:colOff>
      <xdr:row>30</xdr:row>
      <xdr:rowOff>172711</xdr:rowOff>
    </xdr:from>
    <xdr:to>
      <xdr:col>19</xdr:col>
      <xdr:colOff>38754</xdr:colOff>
      <xdr:row>32</xdr:row>
      <xdr:rowOff>62422</xdr:rowOff>
    </xdr:to>
    <xdr:sp macro="" textlink="">
      <xdr:nvSpPr>
        <xdr:cNvPr id="30" name="Rectangle 29">
          <a:extLst>
            <a:ext uri="{FF2B5EF4-FFF2-40B4-BE49-F238E27FC236}">
              <a16:creationId xmlns:a16="http://schemas.microsoft.com/office/drawing/2014/main" id="{A26FD5F3-8D55-4077-8523-C0469E49C5BB}"/>
            </a:ext>
          </a:extLst>
        </xdr:cNvPr>
        <xdr:cNvSpPr/>
      </xdr:nvSpPr>
      <xdr:spPr>
        <a:xfrm>
          <a:off x="15456584" y="7886914"/>
          <a:ext cx="963077" cy="41306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15544</xdr:colOff>
      <xdr:row>17</xdr:row>
      <xdr:rowOff>39142</xdr:rowOff>
    </xdr:from>
    <xdr:to>
      <xdr:col>19</xdr:col>
      <xdr:colOff>449673</xdr:colOff>
      <xdr:row>20</xdr:row>
      <xdr:rowOff>143387</xdr:rowOff>
    </xdr:to>
    <xdr:sp macro="" textlink="">
      <xdr:nvSpPr>
        <xdr:cNvPr id="31" name="TextBox 30">
          <a:extLst>
            <a:ext uri="{FF2B5EF4-FFF2-40B4-BE49-F238E27FC236}">
              <a16:creationId xmlns:a16="http://schemas.microsoft.com/office/drawing/2014/main" id="{782B8415-3F9A-4705-BFCF-C81D755547D4}"/>
            </a:ext>
          </a:extLst>
        </xdr:cNvPr>
        <xdr:cNvSpPr txBox="1"/>
      </xdr:nvSpPr>
      <xdr:spPr>
        <a:xfrm>
          <a:off x="13114979" y="3910594"/>
          <a:ext cx="3619371" cy="718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C O N V E R S I O N</a:t>
          </a:r>
        </a:p>
        <a:p>
          <a:pPr algn="ctr"/>
          <a:r>
            <a:rPr lang="en-US" sz="1700">
              <a:solidFill>
                <a:schemeClr val="bg2">
                  <a:lumMod val="75000"/>
                </a:schemeClr>
              </a:solidFill>
            </a:rPr>
            <a:t>C A L C U L A T O R</a:t>
          </a:r>
        </a:p>
      </xdr:txBody>
    </xdr:sp>
    <xdr:clientData/>
  </xdr:twoCellAnchor>
  <xdr:twoCellAnchor>
    <xdr:from>
      <xdr:col>1</xdr:col>
      <xdr:colOff>78201</xdr:colOff>
      <xdr:row>4</xdr:row>
      <xdr:rowOff>64177</xdr:rowOff>
    </xdr:from>
    <xdr:to>
      <xdr:col>6</xdr:col>
      <xdr:colOff>43588</xdr:colOff>
      <xdr:row>6</xdr:row>
      <xdr:rowOff>145334</xdr:rowOff>
    </xdr:to>
    <xdr:sp macro="" textlink="">
      <xdr:nvSpPr>
        <xdr:cNvPr id="33" name="TextBox 32">
          <a:extLst>
            <a:ext uri="{FF2B5EF4-FFF2-40B4-BE49-F238E27FC236}">
              <a16:creationId xmlns:a16="http://schemas.microsoft.com/office/drawing/2014/main" id="{9F1AAF17-2CF0-4141-9612-B5E53589BF75}"/>
            </a:ext>
          </a:extLst>
        </xdr:cNvPr>
        <xdr:cNvSpPr txBox="1"/>
      </xdr:nvSpPr>
      <xdr:spPr>
        <a:xfrm>
          <a:off x="292028" y="968080"/>
          <a:ext cx="4173881" cy="547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700">
              <a:solidFill>
                <a:schemeClr val="bg1">
                  <a:lumMod val="85000"/>
                </a:schemeClr>
              </a:solidFill>
              <a:latin typeface="+mn-lt"/>
            </a:rPr>
            <a:t>P</a:t>
          </a:r>
          <a:r>
            <a:rPr lang="en-US" sz="2700" baseline="0">
              <a:solidFill>
                <a:schemeClr val="bg1">
                  <a:lumMod val="85000"/>
                </a:schemeClr>
              </a:solidFill>
              <a:latin typeface="+mn-lt"/>
            </a:rPr>
            <a:t>  O  R  T  F  O  L  I  O</a:t>
          </a:r>
          <a:endParaRPr lang="en-US" sz="2700">
            <a:solidFill>
              <a:schemeClr val="bg1">
                <a:lumMod val="85000"/>
              </a:schemeClr>
            </a:solidFill>
            <a:latin typeface="+mn-lt"/>
          </a:endParaRPr>
        </a:p>
      </xdr:txBody>
    </xdr:sp>
    <xdr:clientData/>
  </xdr:twoCellAnchor>
  <xdr:twoCellAnchor>
    <xdr:from>
      <xdr:col>15</xdr:col>
      <xdr:colOff>49895</xdr:colOff>
      <xdr:row>3</xdr:row>
      <xdr:rowOff>142405</xdr:rowOff>
    </xdr:from>
    <xdr:to>
      <xdr:col>20</xdr:col>
      <xdr:colOff>2423</xdr:colOff>
      <xdr:row>5</xdr:row>
      <xdr:rowOff>137015</xdr:rowOff>
    </xdr:to>
    <xdr:sp macro="" textlink="">
      <xdr:nvSpPr>
        <xdr:cNvPr id="34" name="TextBox 33">
          <a:extLst>
            <a:ext uri="{FF2B5EF4-FFF2-40B4-BE49-F238E27FC236}">
              <a16:creationId xmlns:a16="http://schemas.microsoft.com/office/drawing/2014/main" id="{74355B10-317A-49D4-8E95-DE48A7D2E4CA}"/>
            </a:ext>
          </a:extLst>
        </xdr:cNvPr>
        <xdr:cNvSpPr txBox="1"/>
      </xdr:nvSpPr>
      <xdr:spPr>
        <a:xfrm>
          <a:off x="13146770" y="590080"/>
          <a:ext cx="3610128" cy="518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S</a:t>
          </a:r>
          <a:r>
            <a:rPr lang="en-US" sz="1700" baseline="0">
              <a:solidFill>
                <a:schemeClr val="bg2">
                  <a:lumMod val="75000"/>
                </a:schemeClr>
              </a:solidFill>
            </a:rPr>
            <a:t> Y M B O L   L O O K U P</a:t>
          </a:r>
          <a:endParaRPr lang="en-US" sz="1700">
            <a:solidFill>
              <a:schemeClr val="bg2">
                <a:lumMod val="75000"/>
              </a:schemeClr>
            </a:solidFill>
          </a:endParaRPr>
        </a:p>
      </xdr:txBody>
    </xdr:sp>
    <xdr:clientData/>
  </xdr:twoCellAnchor>
  <xdr:twoCellAnchor>
    <xdr:from>
      <xdr:col>14</xdr:col>
      <xdr:colOff>10949</xdr:colOff>
      <xdr:row>15</xdr:row>
      <xdr:rowOff>131387</xdr:rowOff>
    </xdr:from>
    <xdr:to>
      <xdr:col>20</xdr:col>
      <xdr:colOff>459828</xdr:colOff>
      <xdr:row>15</xdr:row>
      <xdr:rowOff>131387</xdr:rowOff>
    </xdr:to>
    <xdr:cxnSp macro="">
      <xdr:nvCxnSpPr>
        <xdr:cNvPr id="36" name="Straight Connector 35">
          <a:extLst>
            <a:ext uri="{FF2B5EF4-FFF2-40B4-BE49-F238E27FC236}">
              <a16:creationId xmlns:a16="http://schemas.microsoft.com/office/drawing/2014/main" id="{5E952CB7-53EB-48D1-A4F7-710A15A5EB7F}"/>
            </a:ext>
          </a:extLst>
        </xdr:cNvPr>
        <xdr:cNvCxnSpPr/>
      </xdr:nvCxnSpPr>
      <xdr:spPr>
        <a:xfrm>
          <a:off x="13069724" y="3522287"/>
          <a:ext cx="4182679" cy="0"/>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11905</xdr:colOff>
      <xdr:row>3</xdr:row>
      <xdr:rowOff>1</xdr:rowOff>
    </xdr:from>
    <xdr:to>
      <xdr:col>14</xdr:col>
      <xdr:colOff>0</xdr:colOff>
      <xdr:row>22</xdr:row>
      <xdr:rowOff>207983</xdr:rowOff>
    </xdr:to>
    <xdr:graphicFrame macro="">
      <xdr:nvGraphicFramePr>
        <xdr:cNvPr id="3" name="Chart 2">
          <a:extLst>
            <a:ext uri="{FF2B5EF4-FFF2-40B4-BE49-F238E27FC236}">
              <a16:creationId xmlns:a16="http://schemas.microsoft.com/office/drawing/2014/main" id="{89AADF90-D076-444F-9862-FFD19E1489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12289</xdr:colOff>
      <xdr:row>3</xdr:row>
      <xdr:rowOff>842</xdr:rowOff>
    </xdr:from>
    <xdr:to>
      <xdr:col>13</xdr:col>
      <xdr:colOff>1516223</xdr:colOff>
      <xdr:row>6</xdr:row>
      <xdr:rowOff>20934</xdr:rowOff>
    </xdr:to>
    <xdr:sp macro="" textlink="">
      <xdr:nvSpPr>
        <xdr:cNvPr id="24" name="Rectangle 23">
          <a:extLst>
            <a:ext uri="{FF2B5EF4-FFF2-40B4-BE49-F238E27FC236}">
              <a16:creationId xmlns:a16="http://schemas.microsoft.com/office/drawing/2014/main" id="{CC7EE50F-4D3B-41FF-810A-AD8DB6E2B720}"/>
            </a:ext>
          </a:extLst>
        </xdr:cNvPr>
        <xdr:cNvSpPr/>
      </xdr:nvSpPr>
      <xdr:spPr>
        <a:xfrm>
          <a:off x="8249844" y="586996"/>
          <a:ext cx="6025692" cy="784185"/>
        </a:xfrm>
        <a:prstGeom prst="rect">
          <a:avLst/>
        </a:prstGeom>
        <a:gradFill flip="none" rotWithShape="1">
          <a:gsLst>
            <a:gs pos="0">
              <a:schemeClr val="bg2">
                <a:lumMod val="25000"/>
              </a:schemeClr>
            </a:gs>
            <a:gs pos="96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543837</xdr:colOff>
      <xdr:row>3</xdr:row>
      <xdr:rowOff>161722</xdr:rowOff>
    </xdr:from>
    <xdr:to>
      <xdr:col>13</xdr:col>
      <xdr:colOff>1080097</xdr:colOff>
      <xdr:row>5</xdr:row>
      <xdr:rowOff>124929</xdr:rowOff>
    </xdr:to>
    <xdr:sp macro="" textlink="">
      <xdr:nvSpPr>
        <xdr:cNvPr id="22" name="TextBox 21">
          <a:extLst>
            <a:ext uri="{FF2B5EF4-FFF2-40B4-BE49-F238E27FC236}">
              <a16:creationId xmlns:a16="http://schemas.microsoft.com/office/drawing/2014/main" id="{CB07EB16-29B3-4C74-943F-8F82ADE1D2E7}"/>
            </a:ext>
          </a:extLst>
        </xdr:cNvPr>
        <xdr:cNvSpPr txBox="1"/>
      </xdr:nvSpPr>
      <xdr:spPr>
        <a:xfrm>
          <a:off x="8795597" y="764324"/>
          <a:ext cx="5065495" cy="488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1">
                  <a:lumMod val="85000"/>
                </a:schemeClr>
              </a:solidFill>
            </a:rPr>
            <a:t>T</a:t>
          </a:r>
          <a:r>
            <a:rPr lang="en-US" sz="1700" baseline="0">
              <a:solidFill>
                <a:schemeClr val="bg1">
                  <a:lumMod val="85000"/>
                </a:schemeClr>
              </a:solidFill>
            </a:rPr>
            <a:t> O T A L   P O R T F O L I O   D I S T R I B U T I O N</a:t>
          </a:r>
          <a:endParaRPr lang="en-US" sz="1700">
            <a:solidFill>
              <a:schemeClr val="bg1">
                <a:lumMod val="85000"/>
              </a:schemeClr>
            </a:solidFill>
          </a:endParaRPr>
        </a:p>
      </xdr:txBody>
    </xdr:sp>
    <xdr:clientData/>
  </xdr:twoCellAnchor>
  <xdr:twoCellAnchor editAs="oneCell">
    <xdr:from>
      <xdr:col>7</xdr:col>
      <xdr:colOff>444128</xdr:colOff>
      <xdr:row>9</xdr:row>
      <xdr:rowOff>123371</xdr:rowOff>
    </xdr:from>
    <xdr:to>
      <xdr:col>12</xdr:col>
      <xdr:colOff>1448823</xdr:colOff>
      <xdr:row>32</xdr:row>
      <xdr:rowOff>129723</xdr:rowOff>
    </xdr:to>
    <xdr:pic>
      <xdr:nvPicPr>
        <xdr:cNvPr id="8" name="Picture 7">
          <a:extLst>
            <a:ext uri="{FF2B5EF4-FFF2-40B4-BE49-F238E27FC236}">
              <a16:creationId xmlns:a16="http://schemas.microsoft.com/office/drawing/2014/main" id="{BA33133D-27B0-4E64-B37E-2F1342C4A8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5901" y="2382790"/>
          <a:ext cx="6708620" cy="5865334"/>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235562</xdr:colOff>
      <xdr:row>0</xdr:row>
      <xdr:rowOff>0</xdr:rowOff>
    </xdr:from>
    <xdr:to>
      <xdr:col>8</xdr:col>
      <xdr:colOff>0</xdr:colOff>
      <xdr:row>0</xdr:row>
      <xdr:rowOff>880806</xdr:rowOff>
    </xdr:to>
    <xdr:sp macro="" textlink="">
      <xdr:nvSpPr>
        <xdr:cNvPr id="4" name="Rectangle 3">
          <a:extLst>
            <a:ext uri="{FF2B5EF4-FFF2-40B4-BE49-F238E27FC236}">
              <a16:creationId xmlns:a16="http://schemas.microsoft.com/office/drawing/2014/main" id="{FCFC1F2D-A514-4949-B700-E7D119A55827}"/>
            </a:ext>
          </a:extLst>
        </xdr:cNvPr>
        <xdr:cNvSpPr/>
      </xdr:nvSpPr>
      <xdr:spPr>
        <a:xfrm>
          <a:off x="235562" y="0"/>
          <a:ext cx="10270513" cy="880806"/>
        </a:xfrm>
        <a:prstGeom prst="rect">
          <a:avLst/>
        </a:prstGeom>
        <a:gradFill flip="none" rotWithShape="1">
          <a:gsLst>
            <a:gs pos="0">
              <a:schemeClr val="tx1"/>
            </a:gs>
            <a:gs pos="100000">
              <a:schemeClr val="bg2">
                <a:lumMod val="2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139641</xdr:colOff>
      <xdr:row>0</xdr:row>
      <xdr:rowOff>204839</xdr:rowOff>
    </xdr:from>
    <xdr:to>
      <xdr:col>6</xdr:col>
      <xdr:colOff>880747</xdr:colOff>
      <xdr:row>0</xdr:row>
      <xdr:rowOff>737420</xdr:rowOff>
    </xdr:to>
    <xdr:sp macro="" textlink="">
      <xdr:nvSpPr>
        <xdr:cNvPr id="2" name="TextBox 1">
          <a:extLst>
            <a:ext uri="{FF2B5EF4-FFF2-40B4-BE49-F238E27FC236}">
              <a16:creationId xmlns:a16="http://schemas.microsoft.com/office/drawing/2014/main" id="{77A6551A-67A0-4DF0-8699-54623DFC5417}"/>
            </a:ext>
          </a:extLst>
        </xdr:cNvPr>
        <xdr:cNvSpPr txBox="1"/>
      </xdr:nvSpPr>
      <xdr:spPr>
        <a:xfrm>
          <a:off x="2752012" y="204839"/>
          <a:ext cx="5244470" cy="532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300">
              <a:solidFill>
                <a:schemeClr val="bg1">
                  <a:lumMod val="85000"/>
                </a:schemeClr>
              </a:solidFill>
            </a:rPr>
            <a:t>T R A N S A C T I O N S</a:t>
          </a:r>
        </a:p>
      </xdr:txBody>
    </xdr:sp>
    <xdr:clientData/>
  </xdr:twoCellAnchor>
  <xdr:twoCellAnchor editAs="oneCell">
    <xdr:from>
      <xdr:col>8</xdr:col>
      <xdr:colOff>140368</xdr:colOff>
      <xdr:row>0</xdr:row>
      <xdr:rowOff>80211</xdr:rowOff>
    </xdr:from>
    <xdr:to>
      <xdr:col>40</xdr:col>
      <xdr:colOff>140368</xdr:colOff>
      <xdr:row>1</xdr:row>
      <xdr:rowOff>623136</xdr:rowOff>
    </xdr:to>
    <xdr:pic>
      <xdr:nvPicPr>
        <xdr:cNvPr id="6" name="Picture 5">
          <a:extLst>
            <a:ext uri="{FF2B5EF4-FFF2-40B4-BE49-F238E27FC236}">
              <a16:creationId xmlns:a16="http://schemas.microsoft.com/office/drawing/2014/main" id="{98C1F33F-1B9F-47F1-9ECA-E5B34B205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8289" y="80211"/>
          <a:ext cx="4020553" cy="1495425"/>
        </a:xfrm>
        <a:prstGeom prst="rect">
          <a:avLst/>
        </a:prstGeom>
      </xdr:spPr>
    </xdr:pic>
    <xdr:clientData fLocksWithSheet="0"/>
  </xdr:twoCellAnchor>
  <xdr:twoCellAnchor editAs="oneCell">
    <xdr:from>
      <xdr:col>8</xdr:col>
      <xdr:colOff>360948</xdr:colOff>
      <xdr:row>8</xdr:row>
      <xdr:rowOff>120316</xdr:rowOff>
    </xdr:from>
    <xdr:to>
      <xdr:col>41</xdr:col>
      <xdr:colOff>453190</xdr:colOff>
      <xdr:row>14</xdr:row>
      <xdr:rowOff>146886</xdr:rowOff>
    </xdr:to>
    <xdr:pic>
      <xdr:nvPicPr>
        <xdr:cNvPr id="10" name="Picture 9">
          <a:extLst>
            <a:ext uri="{FF2B5EF4-FFF2-40B4-BE49-F238E27FC236}">
              <a16:creationId xmlns:a16="http://schemas.microsoft.com/office/drawing/2014/main" id="{05F840F1-B480-4FBD-9000-BADA89E2CA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98869" y="3298658"/>
          <a:ext cx="4724400" cy="1590675"/>
        </a:xfrm>
        <a:prstGeom prst="rect">
          <a:avLst/>
        </a:prstGeom>
      </xdr:spPr>
    </xdr:pic>
    <xdr:clientData fLocksWithSheet="0"/>
  </xdr:twoCellAnchor>
  <xdr:twoCellAnchor editAs="oneCell">
    <xdr:from>
      <xdr:col>1</xdr:col>
      <xdr:colOff>731922</xdr:colOff>
      <xdr:row>9</xdr:row>
      <xdr:rowOff>30080</xdr:rowOff>
    </xdr:from>
    <xdr:to>
      <xdr:col>4</xdr:col>
      <xdr:colOff>1369596</xdr:colOff>
      <xdr:row>14</xdr:row>
      <xdr:rowOff>126834</xdr:rowOff>
    </xdr:to>
    <xdr:pic>
      <xdr:nvPicPr>
        <xdr:cNvPr id="13" name="Picture 12">
          <a:extLst>
            <a:ext uri="{FF2B5EF4-FFF2-40B4-BE49-F238E27FC236}">
              <a16:creationId xmlns:a16="http://schemas.microsoft.com/office/drawing/2014/main" id="{D298A88C-2439-4C90-B83E-ADF6C9D04C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82580" y="3469106"/>
          <a:ext cx="4457700" cy="1400175"/>
        </a:xfrm>
        <a:prstGeom prst="rect">
          <a:avLst/>
        </a:prstGeom>
      </xdr:spPr>
    </xdr:pic>
    <xdr:clientData fLocksWithSheet="0"/>
  </xdr:twoCellAnchor>
  <xdr:twoCellAnchor editAs="oneCell">
    <xdr:from>
      <xdr:col>4</xdr:col>
      <xdr:colOff>1493921</xdr:colOff>
      <xdr:row>8</xdr:row>
      <xdr:rowOff>190500</xdr:rowOff>
    </xdr:from>
    <xdr:to>
      <xdr:col>7</xdr:col>
      <xdr:colOff>1292392</xdr:colOff>
      <xdr:row>14</xdr:row>
      <xdr:rowOff>226595</xdr:rowOff>
    </xdr:to>
    <xdr:pic>
      <xdr:nvPicPr>
        <xdr:cNvPr id="15" name="Picture 14">
          <a:extLst>
            <a:ext uri="{FF2B5EF4-FFF2-40B4-BE49-F238E27FC236}">
              <a16:creationId xmlns:a16="http://schemas.microsoft.com/office/drawing/2014/main" id="{447E3B69-93D4-4534-AEF2-9D0365F3903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64605" y="3368842"/>
          <a:ext cx="4400550" cy="1600200"/>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209342</xdr:colOff>
      <xdr:row>0</xdr:row>
      <xdr:rowOff>9525</xdr:rowOff>
    </xdr:from>
    <xdr:to>
      <xdr:col>8</xdr:col>
      <xdr:colOff>2327481</xdr:colOff>
      <xdr:row>2</xdr:row>
      <xdr:rowOff>209</xdr:rowOff>
    </xdr:to>
    <xdr:sp macro="" textlink="">
      <xdr:nvSpPr>
        <xdr:cNvPr id="2" name="Rectangle 1">
          <a:extLst>
            <a:ext uri="{FF2B5EF4-FFF2-40B4-BE49-F238E27FC236}">
              <a16:creationId xmlns:a16="http://schemas.microsoft.com/office/drawing/2014/main" id="{5C48EA34-0813-4ABA-A6CE-0E6C74EB9261}"/>
            </a:ext>
          </a:extLst>
        </xdr:cNvPr>
        <xdr:cNvSpPr/>
      </xdr:nvSpPr>
      <xdr:spPr>
        <a:xfrm>
          <a:off x="209342" y="9525"/>
          <a:ext cx="11996486" cy="658970"/>
        </a:xfrm>
        <a:prstGeom prst="rect">
          <a:avLst/>
        </a:prstGeom>
        <a:gradFill>
          <a:gsLst>
            <a:gs pos="0">
              <a:schemeClr val="tx1"/>
            </a:gs>
            <a:gs pos="100000">
              <a:schemeClr val="bg2">
                <a:lumMod val="2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922773</xdr:colOff>
      <xdr:row>1</xdr:row>
      <xdr:rowOff>19155</xdr:rowOff>
    </xdr:from>
    <xdr:to>
      <xdr:col>4</xdr:col>
      <xdr:colOff>960873</xdr:colOff>
      <xdr:row>2</xdr:row>
      <xdr:rowOff>123930</xdr:rowOff>
    </xdr:to>
    <xdr:sp macro="" textlink="">
      <xdr:nvSpPr>
        <xdr:cNvPr id="3" name="TextBox 2">
          <a:extLst>
            <a:ext uri="{FF2B5EF4-FFF2-40B4-BE49-F238E27FC236}">
              <a16:creationId xmlns:a16="http://schemas.microsoft.com/office/drawing/2014/main" id="{B66C8921-9875-48BE-9E92-B63AD768712E}"/>
            </a:ext>
          </a:extLst>
        </xdr:cNvPr>
        <xdr:cNvSpPr txBox="1"/>
      </xdr:nvSpPr>
      <xdr:spPr>
        <a:xfrm>
          <a:off x="2032278" y="228496"/>
          <a:ext cx="2633925" cy="56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a:solidFill>
                <a:schemeClr val="bg1">
                  <a:lumMod val="85000"/>
                </a:schemeClr>
              </a:solidFill>
            </a:rPr>
            <a:t>D E D U C T I O N S</a:t>
          </a:r>
        </a:p>
      </xdr:txBody>
    </xdr:sp>
    <xdr:clientData/>
  </xdr:twoCellAnchor>
  <xdr:twoCellAnchor>
    <xdr:from>
      <xdr:col>6</xdr:col>
      <xdr:colOff>1032387</xdr:colOff>
      <xdr:row>1</xdr:row>
      <xdr:rowOff>12149</xdr:rowOff>
    </xdr:from>
    <xdr:to>
      <xdr:col>8</xdr:col>
      <xdr:colOff>76815</xdr:colOff>
      <xdr:row>2</xdr:row>
      <xdr:rowOff>116924</xdr:rowOff>
    </xdr:to>
    <xdr:sp macro="" textlink="">
      <xdr:nvSpPr>
        <xdr:cNvPr id="6" name="TextBox 5">
          <a:extLst>
            <a:ext uri="{FF2B5EF4-FFF2-40B4-BE49-F238E27FC236}">
              <a16:creationId xmlns:a16="http://schemas.microsoft.com/office/drawing/2014/main" id="{56ACD74B-3230-44EA-8C44-2E536D0A8ADF}"/>
            </a:ext>
          </a:extLst>
        </xdr:cNvPr>
        <xdr:cNvSpPr txBox="1"/>
      </xdr:nvSpPr>
      <xdr:spPr>
        <a:xfrm>
          <a:off x="8168456" y="219548"/>
          <a:ext cx="1786706" cy="565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a:solidFill>
                <a:schemeClr val="bg1">
                  <a:lumMod val="85000"/>
                </a:schemeClr>
              </a:solidFill>
            </a:rPr>
            <a:t>D E P O S I T S</a:t>
          </a:r>
        </a:p>
      </xdr:txBody>
    </xdr:sp>
    <xdr:clientData/>
  </xdr:twoCellAnchor>
  <xdr:twoCellAnchor>
    <xdr:from>
      <xdr:col>0</xdr:col>
      <xdr:colOff>215974</xdr:colOff>
      <xdr:row>3</xdr:row>
      <xdr:rowOff>691637</xdr:rowOff>
    </xdr:from>
    <xdr:to>
      <xdr:col>4</xdr:col>
      <xdr:colOff>2447703</xdr:colOff>
      <xdr:row>3</xdr:row>
      <xdr:rowOff>691637</xdr:rowOff>
    </xdr:to>
    <xdr:cxnSp macro="">
      <xdr:nvCxnSpPr>
        <xdr:cNvPr id="5" name="Straight Connector 4">
          <a:extLst>
            <a:ext uri="{FF2B5EF4-FFF2-40B4-BE49-F238E27FC236}">
              <a16:creationId xmlns:a16="http://schemas.microsoft.com/office/drawing/2014/main" id="{C7D0CDC0-AF61-475C-9250-1FEF5E7A3D8E}"/>
            </a:ext>
          </a:extLst>
        </xdr:cNvPr>
        <xdr:cNvCxnSpPr/>
      </xdr:nvCxnSpPr>
      <xdr:spPr>
        <a:xfrm>
          <a:off x="215974" y="1605730"/>
          <a:ext cx="5934189"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3331</xdr:colOff>
      <xdr:row>3</xdr:row>
      <xdr:rowOff>691637</xdr:rowOff>
    </xdr:from>
    <xdr:to>
      <xdr:col>8</xdr:col>
      <xdr:colOff>2563997</xdr:colOff>
      <xdr:row>3</xdr:row>
      <xdr:rowOff>691637</xdr:rowOff>
    </xdr:to>
    <xdr:cxnSp macro="">
      <xdr:nvCxnSpPr>
        <xdr:cNvPr id="10" name="Straight Connector 9">
          <a:extLst>
            <a:ext uri="{FF2B5EF4-FFF2-40B4-BE49-F238E27FC236}">
              <a16:creationId xmlns:a16="http://schemas.microsoft.com/office/drawing/2014/main" id="{0DAD7E0A-F882-4A9A-9927-E79E0C5FA2D4}"/>
            </a:ext>
          </a:extLst>
        </xdr:cNvPr>
        <xdr:cNvCxnSpPr/>
      </xdr:nvCxnSpPr>
      <xdr:spPr>
        <a:xfrm>
          <a:off x="6156174" y="1605730"/>
          <a:ext cx="7722601"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3</xdr:col>
      <xdr:colOff>2045370</xdr:colOff>
      <xdr:row>0</xdr:row>
      <xdr:rowOff>438150</xdr:rowOff>
    </xdr:to>
    <xdr:sp macro="" textlink="">
      <xdr:nvSpPr>
        <xdr:cNvPr id="2" name="Rectangle 1">
          <a:extLst>
            <a:ext uri="{FF2B5EF4-FFF2-40B4-BE49-F238E27FC236}">
              <a16:creationId xmlns:a16="http://schemas.microsoft.com/office/drawing/2014/main" id="{F9BD5824-28CA-421B-A1CD-41B06E037E15}"/>
            </a:ext>
          </a:extLst>
        </xdr:cNvPr>
        <xdr:cNvSpPr/>
      </xdr:nvSpPr>
      <xdr:spPr>
        <a:xfrm>
          <a:off x="1" y="0"/>
          <a:ext cx="6312569" cy="438150"/>
        </a:xfrm>
        <a:prstGeom prst="rect">
          <a:avLst/>
        </a:prstGeom>
        <a:gradFill flip="none" rotWithShape="1">
          <a:gsLst>
            <a:gs pos="0">
              <a:schemeClr val="tx1"/>
            </a:gs>
            <a:gs pos="100000">
              <a:schemeClr val="bg2">
                <a:lumMod val="2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688861</xdr:colOff>
      <xdr:row>0</xdr:row>
      <xdr:rowOff>365692</xdr:rowOff>
    </xdr:from>
    <xdr:to>
      <xdr:col>4</xdr:col>
      <xdr:colOff>5137036</xdr:colOff>
      <xdr:row>6</xdr:row>
      <xdr:rowOff>69396</xdr:rowOff>
    </xdr:to>
    <xdr:pic>
      <xdr:nvPicPr>
        <xdr:cNvPr id="6" name="Picture 5">
          <a:extLst>
            <a:ext uri="{FF2B5EF4-FFF2-40B4-BE49-F238E27FC236}">
              <a16:creationId xmlns:a16="http://schemas.microsoft.com/office/drawing/2014/main" id="{AA6E12C0-2E83-43C9-9550-6E35BADEE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26740" y="365692"/>
          <a:ext cx="4448175" cy="1600200"/>
        </a:xfrm>
        <a:prstGeom prst="rect">
          <a:avLst/>
        </a:prstGeom>
      </xdr:spPr>
    </xdr:pic>
    <xdr:clientData fLocksWithSheet="0"/>
  </xdr:twoCellAnchor>
  <xdr:twoCellAnchor editAs="oneCell">
    <xdr:from>
      <xdr:col>4</xdr:col>
      <xdr:colOff>552792</xdr:colOff>
      <xdr:row>6</xdr:row>
      <xdr:rowOff>68035</xdr:rowOff>
    </xdr:from>
    <xdr:to>
      <xdr:col>4</xdr:col>
      <xdr:colOff>5000967</xdr:colOff>
      <xdr:row>10</xdr:row>
      <xdr:rowOff>154101</xdr:rowOff>
    </xdr:to>
    <xdr:pic>
      <xdr:nvPicPr>
        <xdr:cNvPr id="8" name="Picture 7">
          <a:extLst>
            <a:ext uri="{FF2B5EF4-FFF2-40B4-BE49-F238E27FC236}">
              <a16:creationId xmlns:a16="http://schemas.microsoft.com/office/drawing/2014/main" id="{0901119D-8F7C-4A6F-933C-45F7A7C191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90671" y="1964531"/>
          <a:ext cx="4448175" cy="1438275"/>
        </a:xfrm>
        <a:prstGeom prst="rect">
          <a:avLst/>
        </a:prstGeom>
      </xdr:spPr>
    </xdr:pic>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717439</xdr:colOff>
      <xdr:row>2</xdr:row>
      <xdr:rowOff>171109</xdr:rowOff>
    </xdr:from>
    <xdr:to>
      <xdr:col>6</xdr:col>
      <xdr:colOff>117024</xdr:colOff>
      <xdr:row>5</xdr:row>
      <xdr:rowOff>22110</xdr:rowOff>
    </xdr:to>
    <xdr:pic>
      <xdr:nvPicPr>
        <xdr:cNvPr id="5" name="Picture 4">
          <a:extLst>
            <a:ext uri="{FF2B5EF4-FFF2-40B4-BE49-F238E27FC236}">
              <a16:creationId xmlns:a16="http://schemas.microsoft.com/office/drawing/2014/main" id="{1A9C4564-BE49-4E66-BD63-9DEC7CC14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0914" y="552109"/>
          <a:ext cx="3819185" cy="42250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100-000000000000}" autoFormatId="16" applyNumberFormats="0" applyBorderFormats="0" applyFontFormats="0" applyPatternFormats="0" applyAlignmentFormats="0" applyWidthHeightFormats="0">
  <queryTableRefresh nextId="4">
    <queryTableFields count="3">
      <queryTableField id="1" name="Name" tableColumnId="1"/>
      <queryTableField id="2" name="Value.last" tableColumnId="2"/>
      <queryTableField id="3" name="Value.symbol"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2" xr16:uid="{CACEFACC-6BC0-4DBF-B3D3-3E5740814278}" autoFormatId="16" applyNumberFormats="0" applyBorderFormats="0" applyFontFormats="0" applyPatternFormats="0" applyAlignmentFormats="0" applyWidthHeightFormats="0">
  <queryTableRefresh nextId="12">
    <queryTableFields count="11">
      <queryTableField id="1" name="Column1.symbol" tableColumnId="1"/>
      <queryTableField id="2" name="Column1.id" tableColumnId="2"/>
      <queryTableField id="3" name="Column1.name" tableColumnId="3"/>
      <queryTableField id="4" name="Column1.market_cap_usd" tableColumnId="4"/>
      <queryTableField id="5" name="Column1.price_usd" tableColumnId="5"/>
      <queryTableField id="6" name="Column1.rank" tableColumnId="6"/>
      <queryTableField id="7" name="Column1.percent_change_24h" tableColumnId="7"/>
      <queryTableField id="8" name="Column1.price_eur" tableColumnId="8"/>
      <queryTableField id="9" name="Column1.twenty_four_hour_volume_usd" tableColumnId="9"/>
      <queryTableField id="10" name="Column1.twenty_four_hour_volume_eur" tableColumnId="10"/>
      <queryTableField id="11" name="Column1.market_cap_eur"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C0F664-484C-4B20-8AAE-E21DB70C795B}" name="btccurr" displayName="btccurr" ref="Y5:AA27" tableType="queryTable" totalsRowShown="0">
  <autoFilter ref="Y5:AA27" xr:uid="{8B3C0635-B832-4D49-9193-B8AB08F456EB}"/>
  <tableColumns count="3">
    <tableColumn id="1" xr3:uid="{21D4A725-E58C-4795-9057-F6C8EEE045D6}" uniqueName="1" name="Name" queryTableFieldId="1" dataDxfId="0"/>
    <tableColumn id="2" xr3:uid="{7D7A622E-F364-499E-AEF5-CD5080A739C8}" uniqueName="2" name="Value.last" queryTableFieldId="2"/>
    <tableColumn id="3" xr3:uid="{A6ED3BF6-CB1C-404D-A110-04BF1D6FEF21}" uniqueName="3" name="Value.symbol" queryTableField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T3:AN4000" headerRowCount="0" totalsRowShown="0" headerRowDxfId="68" dataDxfId="67">
  <tableColumns count="21">
    <tableColumn id="1" xr3:uid="{00000000-0010-0000-0200-000001000000}" name="Column1" headerRowDxfId="66" dataDxfId="65">
      <calculatedColumnFormula>IF(E3&lt;&gt;"",E3,0)</calculatedColumnFormula>
    </tableColumn>
    <tableColumn id="2" xr3:uid="{00000000-0010-0000-0200-000002000000}" name="Column2" headerRowDxfId="64" dataDxfId="63"/>
    <tableColumn id="3" xr3:uid="{00000000-0010-0000-0200-000003000000}" name="Column3" headerRowDxfId="62" dataDxfId="61"/>
    <tableColumn id="4" xr3:uid="{00000000-0010-0000-0200-000004000000}" name="Column4" headerRowDxfId="60" dataDxfId="59">
      <calculatedColumnFormula>SUMIFS($F$3:F3,$D$3:D3,D3,$C$3:C3,"Buy")+SUMIFS($F$3:F3,$D$3:D3,D3,$C$3:C3,"Coin Deposit",$E$3:E3,"&lt;&gt;")</calculatedColumnFormula>
    </tableColumn>
    <tableColumn id="5" xr3:uid="{00000000-0010-0000-0200-000005000000}" name="Column5" headerRowDxfId="58" dataDxfId="57">
      <calculatedColumnFormula>IF(OR(C3="buy",AND(C3="Coin Deposit",E3&lt;&gt;"")),SUMIFS($F:$F,$D:$D,D3,$C:$C,"sell"),0)</calculatedColumnFormula>
    </tableColumn>
    <tableColumn id="19" xr3:uid="{00000000-0010-0000-0200-000013000000}" name="Column19" headerRowDxfId="56" dataDxfId="55">
      <calculatedColumnFormula>IF($D3=Y$1,SUMIFS($H$3:$H3,$G$3:$G3,Y$1,$C$3:$C3,"Sell"),0)</calculatedColumnFormula>
    </tableColumn>
    <tableColumn id="21" xr3:uid="{00000000-0010-0000-0200-000015000000}" name="Column21" headerRowDxfId="54" dataDxfId="53">
      <calculatedColumnFormula>IF($D3=Z$1,SUMIFS($H:$H,$G:$G,Z$1,$C:$C,"Buy")+SUMIFS($H:$H,$G:$G,Z$1,$C:$C,"Coin Deposit",$E:$E,"&lt;&gt;"),0)</calculatedColumnFormula>
    </tableColumn>
    <tableColumn id="12" xr3:uid="{00000000-0010-0000-0200-00000C000000}" name="Column12" headerRowDxfId="52" dataDxfId="51">
      <calculatedColumnFormula>IF($D3=AA$1,SUMIFS($H$3:$H3,$G$3:$G3,AA$1,$C$3:$C3,"Sell"),0)</calculatedColumnFormula>
    </tableColumn>
    <tableColumn id="18" xr3:uid="{00000000-0010-0000-0200-000012000000}" name="Column18" headerRowDxfId="50" dataDxfId="49">
      <calculatedColumnFormula>IF($D3=AB$1,SUMIFS($H:$H,$G:$G,AB$1,$C:$C,"Buy")+SUMIFS($H:$H,$G:$G,AB$1,$C:$C,"Coin Deposit",$E:$E,"&lt;&gt;"),0)</calculatedColumnFormula>
    </tableColumn>
    <tableColumn id="14" xr3:uid="{00000000-0010-0000-0200-00000E000000}" name="Column14" headerRowDxfId="48" dataDxfId="47">
      <calculatedColumnFormula>SUMIFS('Deductions and Deposits'!$H:$H,'Deductions and Deposits'!$G:$G,D3,'Deductions and Deposits'!$F:$F,"&lt;="&amp;B3)+SUMIFS($F$3:F3,$D$3:D3,D3,$C$3:C3,"Coin Deposit",$E$3:E3,"")</calculatedColumnFormula>
    </tableColumn>
    <tableColumn id="13" xr3:uid="{00000000-0010-0000-0200-00000D000000}" name="Column13" headerRowDxfId="46" dataDxfId="45">
      <calculatedColumnFormula>SUMIFS('Deductions and Deposits'!$D:$D,'Deductions and Deposits'!$C:$C,D3)+SUMIFS($F:$F,$D:$D,D3,$C:$C,"Coin Deduction")</calculatedColumnFormula>
    </tableColumn>
    <tableColumn id="16" xr3:uid="{00000000-0010-0000-0200-000010000000}" name="Column16" headerRowDxfId="44" dataDxfId="43">
      <calculatedColumnFormula>Table5[[#This Row],[Column4]]+Table5[[#This Row],[Column14]]+Table5[[#This Row],[Column19]]+Table5[[#This Row],[Column12]]</calculatedColumnFormula>
    </tableColumn>
    <tableColumn id="15" xr3:uid="{00000000-0010-0000-0200-00000F000000}" name="Column15" headerRowDxfId="42" dataDxfId="41">
      <calculatedColumnFormula>Table5[[#This Row],[Column5]]+Table5[[#This Row],[Column13]]+Table5[[#This Row],[Column21]]+Table5[[#This Row],[Column18]]</calculatedColumnFormula>
    </tableColumn>
    <tableColumn id="20" xr3:uid="{00000000-0010-0000-0200-000014000000}" name="Column20" headerRowDxfId="40" dataDxfId="39">
      <calculatedColumnFormula>IF(AND((AC3+Y3+AA3)&gt;AF3,OR(C3="buy",AND(C3="Coin Deposit",E3&lt;&gt;""))),(AC3+Y3+AA3)-AF3,0)</calculatedColumnFormula>
    </tableColumn>
    <tableColumn id="17" xr3:uid="{00000000-0010-0000-0200-000011000000}" name="Column17" headerRowDxfId="38" dataDxfId="37">
      <calculatedColumnFormula>IF(AND(AE3&gt;AF3,OR(C3="buy",AND(C3="Coin Deposit",E3&lt;&gt;""))),AE3-AF3,0)</calculatedColumnFormula>
    </tableColumn>
    <tableColumn id="6" xr3:uid="{00000000-0010-0000-0200-000006000000}" name="Column6" headerRowDxfId="36" dataDxfId="35">
      <calculatedColumnFormula>Table5[[#This Row],[Column17]]-Table5[[#This Row],[Column20]]</calculatedColumnFormula>
    </tableColumn>
    <tableColumn id="7" xr3:uid="{00000000-0010-0000-0200-000007000000}" name="Column7" headerRowDxfId="34" dataDxfId="33">
      <calculatedColumnFormula>IF(AI3&gt;F3,F3,AI3)</calculatedColumnFormula>
    </tableColumn>
    <tableColumn id="8" xr3:uid="{00000000-0010-0000-0200-000008000000}" name="Column8" headerRowDxfId="32" dataDxfId="31">
      <calculatedColumnFormula>AJ3*T3</calculatedColumnFormula>
    </tableColumn>
    <tableColumn id="9" xr3:uid="{00000000-0010-0000-0200-000009000000}" name="Column9" headerRowDxfId="30" dataDxfId="29">
      <calculatedColumnFormula>IFERROR(SUMIFS($AK:$AK,$D:$D,D3)/SUMIFS($AJ:$AJ,$D:$D,D3),0)</calculatedColumnFormula>
    </tableColumn>
    <tableColumn id="10" xr3:uid="{00000000-0010-0000-0200-00000A000000}" name="Column10" headerRowDxfId="28" dataDxfId="27">
      <calculatedColumnFormula>C3&amp;D3</calculatedColumnFormula>
    </tableColumn>
    <tableColumn id="11" xr3:uid="{00000000-0010-0000-0200-00000B000000}" name="Column11" headerRowDxfId="26" dataDxfId="25">
      <calculatedColumnFormula>OFFSET(AM3,COUNTA($AM:$AM)-ROW()-(ROW()-ROW($AN$2)-1),)</calculatedColumnFormula>
    </tableColum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D6716C-D228-4136-84DE-B06FDC718E60}" name="zooks" displayName="zooks" ref="CK204:CU4090" tableType="queryTable" totalsRowShown="0">
  <autoFilter ref="CK204:CU4090" xr:uid="{349823E5-1ECB-4943-9C6B-F4E38A79DDCC}"/>
  <tableColumns count="11">
    <tableColumn id="1" xr3:uid="{BBDBACC8-CDF4-4A6D-BC57-594F39A38D6B}" uniqueName="1" name="Column1.symbol" queryTableFieldId="1"/>
    <tableColumn id="2" xr3:uid="{D0B0F094-44F4-4D20-96FD-3AECE8D9207E}" uniqueName="2" name="Column1.id" queryTableFieldId="2"/>
    <tableColumn id="3" xr3:uid="{CC24D098-F522-4175-96A8-1E290899D6D6}" uniqueName="3" name="Column1.name" queryTableFieldId="3"/>
    <tableColumn id="4" xr3:uid="{BF264B25-B568-4ABB-A757-1A4827939D62}" uniqueName="4" name="Column1.market_cap_usd" queryTableFieldId="4"/>
    <tableColumn id="5" xr3:uid="{A287B754-5313-4965-A08C-7CF7FE220F16}" uniqueName="5" name="Column1.price_usd" queryTableFieldId="5"/>
    <tableColumn id="6" xr3:uid="{6E6AC89E-23E9-410E-8F15-091725355F2A}" uniqueName="6" name="Column1.rank" queryTableFieldId="6"/>
    <tableColumn id="7" xr3:uid="{AC27AD7A-3ED0-41CC-8808-DCEC350B199B}" uniqueName="7" name="Column1.percent_change_24h" queryTableFieldId="7"/>
    <tableColumn id="8" xr3:uid="{4DAEFCB7-EE81-4E52-B558-E6A2A1E27A0D}" uniqueName="8" name="Column1.price_eur" queryTableFieldId="8"/>
    <tableColumn id="9" xr3:uid="{468075FF-1428-42C7-BAD6-F601D533B662}" uniqueName="9" name="Column1.twenty_four_hour_volume_usd" queryTableFieldId="9"/>
    <tableColumn id="10" xr3:uid="{B8AF3766-F871-4D0E-A54B-8DE004B59CE2}" uniqueName="10" name="Column1.twenty_four_hour_volume_eur" queryTableFieldId="10"/>
    <tableColumn id="11" xr3:uid="{F563F7CD-6A5C-4716-B877-C49EE722AA12}" uniqueName="11" name="Column1.market_cap_eur" queryTableFieldId="1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ryptosheet.net/userguide"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mailto:support@cryptosheet.net" TargetMode="External"/><Relationship Id="rId7" Type="http://schemas.openxmlformats.org/officeDocument/2006/relationships/printerSettings" Target="../printerSettings/printerSettings5.bin"/><Relationship Id="rId2" Type="http://schemas.openxmlformats.org/officeDocument/2006/relationships/hyperlink" Target="http://www.cryptosheet.net/activate" TargetMode="External"/><Relationship Id="rId1" Type="http://schemas.openxmlformats.org/officeDocument/2006/relationships/hyperlink" Target="http://www.cryptosheet.net/activation" TargetMode="External"/><Relationship Id="rId6" Type="http://schemas.openxmlformats.org/officeDocument/2006/relationships/hyperlink" Target="http://www.cryptosheet.net/activate" TargetMode="External"/><Relationship Id="rId5" Type="http://schemas.openxmlformats.org/officeDocument/2006/relationships/hyperlink" Target="http://www.cryptosheet.net/fresh" TargetMode="External"/><Relationship Id="rId4" Type="http://schemas.openxmlformats.org/officeDocument/2006/relationships/hyperlink" Target="http://www.cryptosheet.net/userguide"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189"/>
  <sheetViews>
    <sheetView showGridLines="0" zoomScale="86" zoomScaleNormal="86" workbookViewId="0">
      <selection activeCell="F21" sqref="F21"/>
    </sheetView>
  </sheetViews>
  <sheetFormatPr defaultRowHeight="15" x14ac:dyDescent="0.25"/>
  <cols>
    <col min="1" max="1" width="3.140625" customWidth="1"/>
    <col min="2" max="2" width="4.140625" customWidth="1"/>
    <col min="3" max="3" width="17.5703125" customWidth="1"/>
    <col min="4" max="4" width="9" customWidth="1"/>
    <col min="5" max="5" width="15.7109375" customWidth="1"/>
    <col min="6" max="6" width="16.5703125" customWidth="1"/>
    <col min="7" max="7" width="18.85546875" customWidth="1"/>
    <col min="8" max="8" width="15.7109375" customWidth="1"/>
    <col min="9" max="9" width="22.5703125" customWidth="1"/>
    <col min="10" max="10" width="1" customWidth="1"/>
    <col min="11" max="11" width="21.7109375" customWidth="1"/>
    <col min="12" max="12" width="24.42578125" customWidth="1"/>
    <col min="13" max="13" width="21.7109375" customWidth="1"/>
    <col min="14" max="14" width="22.85546875" customWidth="1"/>
    <col min="15" max="15" width="0.5703125" customWidth="1"/>
    <col min="16" max="16" width="7.7109375" customWidth="1"/>
    <col min="17" max="17" width="11.140625" customWidth="1"/>
    <col min="18" max="18" width="10.85546875" customWidth="1"/>
    <col min="19" max="19" width="18" customWidth="1"/>
    <col min="20" max="20" width="7.140625" customWidth="1"/>
  </cols>
  <sheetData>
    <row r="2" spans="1:20" ht="15.75" customHeight="1" x14ac:dyDescent="0.25">
      <c r="C2" s="194" t="s">
        <v>26</v>
      </c>
      <c r="D2" s="195"/>
      <c r="E2" s="195"/>
      <c r="F2" s="94" t="s">
        <v>0</v>
      </c>
      <c r="G2" s="202" t="str">
        <f>IF(OR(About!$C$90="invalid code",About!$C$90="no code"),"To resume use, a valid activation code is required",IF(About!C90="Active","Cryptosheet Status:      ACTIVE",IF(About!C90="onedayleft"," Your Cryptosheet trial will expire at 12:00 AM","Your Cryptosheet trial is now over, but nothing is lost!")))</f>
        <v>To resume use, a valid activation code is required</v>
      </c>
      <c r="H2" s="202"/>
      <c r="I2" s="202"/>
      <c r="J2" s="203" t="str">
        <f>IF(OR(About!$C$90="expired",About!$C$90="onedayleft",About!$C$90="no code",About!$C$90="invalid code"),"Purchase your Cryptosheet activation code here    (clickable)   --------------------&gt;","")</f>
        <v>Purchase your Cryptosheet activation code here    (clickable)   --------------------&gt;</v>
      </c>
      <c r="K2" s="203"/>
      <c r="L2" s="203"/>
      <c r="M2" s="203"/>
      <c r="N2" s="223" t="str">
        <f>IF(OR(About!$C$90="expired",About!$C$90="onedayleft",About!$C$90="no code", About!$C$90="invalid code"),HYPERLINK(About!A93,"www.cryptosheet.net/activate"),"")</f>
        <v>www.cryptosheet.net/activate</v>
      </c>
      <c r="O2" s="223"/>
      <c r="P2" s="223"/>
      <c r="Q2" s="93"/>
      <c r="R2" s="217" t="s">
        <v>1483</v>
      </c>
      <c r="S2" s="218"/>
      <c r="T2" s="77" t="s">
        <v>1484</v>
      </c>
    </row>
    <row r="3" spans="1:20" ht="15.75" customHeight="1" thickBot="1" x14ac:dyDescent="0.3"/>
    <row r="4" spans="1:20" ht="24" customHeight="1" x14ac:dyDescent="0.25">
      <c r="A4" s="11"/>
      <c r="B4" s="11"/>
      <c r="C4" s="22"/>
      <c r="D4" s="23"/>
      <c r="E4" s="23"/>
      <c r="F4" s="24"/>
      <c r="G4" s="25"/>
      <c r="H4" s="26"/>
      <c r="I4" s="27"/>
      <c r="K4" s="201" t="s">
        <v>1428</v>
      </c>
      <c r="L4" s="201"/>
      <c r="M4" s="38"/>
      <c r="N4" s="38"/>
      <c r="P4" s="29"/>
      <c r="Q4" s="29"/>
      <c r="R4" s="29"/>
      <c r="S4" s="29"/>
      <c r="T4" s="29"/>
    </row>
    <row r="5" spans="1:20" ht="18.75" x14ac:dyDescent="0.3">
      <c r="C5" s="196"/>
      <c r="D5" s="197"/>
      <c r="E5" s="197"/>
      <c r="F5" s="197"/>
      <c r="G5" s="204" t="s">
        <v>6</v>
      </c>
      <c r="H5" s="204"/>
      <c r="I5" s="205"/>
      <c r="P5" s="29"/>
      <c r="Q5" s="29"/>
      <c r="R5" s="29"/>
      <c r="S5" s="29"/>
      <c r="T5" s="29"/>
    </row>
    <row r="6" spans="1:20" ht="17.25" customHeight="1" x14ac:dyDescent="0.25">
      <c r="C6" s="196"/>
      <c r="D6" s="197"/>
      <c r="E6" s="197"/>
      <c r="F6" s="197"/>
      <c r="G6" s="214">
        <f ca="1">SUM(I10:I150)</f>
        <v>0</v>
      </c>
      <c r="H6" s="215"/>
      <c r="I6" s="216"/>
      <c r="P6" s="29"/>
      <c r="Q6" s="29"/>
      <c r="R6" s="29"/>
      <c r="S6" s="29"/>
      <c r="T6" s="29"/>
    </row>
    <row r="7" spans="1:20" ht="17.25" customHeight="1" x14ac:dyDescent="0.25">
      <c r="C7" s="8"/>
      <c r="D7" s="9"/>
      <c r="E7" s="9"/>
      <c r="F7" s="28"/>
      <c r="G7" s="215"/>
      <c r="H7" s="215"/>
      <c r="I7" s="216"/>
      <c r="P7" s="29"/>
      <c r="Q7" s="219"/>
      <c r="R7" s="219"/>
      <c r="S7" s="219"/>
      <c r="T7" s="29"/>
    </row>
    <row r="8" spans="1:20" ht="21" customHeight="1" thickBot="1" x14ac:dyDescent="0.3">
      <c r="C8" s="5"/>
      <c r="D8" s="6"/>
      <c r="E8" s="6"/>
      <c r="F8" s="6"/>
      <c r="G8" s="6"/>
      <c r="H8" s="6"/>
      <c r="I8" s="7"/>
      <c r="P8" s="29"/>
      <c r="Q8" s="219"/>
      <c r="R8" s="219"/>
      <c r="S8" s="219"/>
      <c r="T8" s="29"/>
    </row>
    <row r="9" spans="1:20" ht="32.25" customHeight="1" x14ac:dyDescent="0.25">
      <c r="B9" s="2"/>
      <c r="C9" s="152" t="s">
        <v>1</v>
      </c>
      <c r="D9" s="152" t="s">
        <v>1679</v>
      </c>
      <c r="E9" s="152" t="s">
        <v>2</v>
      </c>
      <c r="F9" s="152" t="s">
        <v>3</v>
      </c>
      <c r="G9" s="152" t="s">
        <v>4</v>
      </c>
      <c r="H9" s="152" t="s">
        <v>1562</v>
      </c>
      <c r="I9" s="153" t="s">
        <v>5</v>
      </c>
      <c r="P9" s="29"/>
      <c r="Q9" s="220" t="s">
        <v>1427</v>
      </c>
      <c r="R9" s="220"/>
      <c r="S9" s="220"/>
      <c r="T9" s="29"/>
    </row>
    <row r="10" spans="1:20" ht="20.25" customHeight="1" x14ac:dyDescent="0.3">
      <c r="B10" s="2"/>
      <c r="C10" s="127" t="str">
        <f>CONCATENATE(F2," (cash)")</f>
        <v>USD (cash)</v>
      </c>
      <c r="D10" s="127"/>
      <c r="E10" s="128"/>
      <c r="F10" s="129"/>
      <c r="G10" s="130"/>
      <c r="H10" s="131"/>
      <c r="I10" s="132">
        <f>'Bank Transfers'!J9+backend!B31-'Bank Transfers'!J10-backend!B30</f>
        <v>0</v>
      </c>
      <c r="P10" s="221" t="str">
        <f>IF(P12=" ","Name not found. Try adding or removing spaces.","")</f>
        <v/>
      </c>
      <c r="Q10" s="221"/>
      <c r="R10" s="221"/>
      <c r="S10" s="221"/>
      <c r="T10" s="221"/>
    </row>
    <row r="11" spans="1:20" ht="20.25" customHeight="1" x14ac:dyDescent="0.3">
      <c r="B11" s="2"/>
      <c r="C11" s="171" t="s">
        <v>7</v>
      </c>
      <c r="D11" s="172" t="str">
        <f ca="1">IF(backend!J17&lt;&gt;0,CONCATENATE(backend!J17," %"),"")</f>
        <v>1.1 %</v>
      </c>
      <c r="E1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 s="136">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3479.9526458620599</v>
      </c>
      <c r="H11" s="137" t="str">
        <f t="shared" ref="H11:H42" ca="1" si="0">IF(OR(F11="-",F11=0),"-",(G11-F11)/F11)</f>
        <v>-</v>
      </c>
      <c r="I11" s="138">
        <f t="shared" ref="I11:I42" ca="1" si="1">IFERROR(IF(INDIRECT(ADDRESS(ROW(),3))&lt;&gt;"",E11*G11,"-"),0)</f>
        <v>0</v>
      </c>
      <c r="P11" s="221"/>
      <c r="Q11" s="221"/>
      <c r="R11" s="221"/>
      <c r="S11" s="221"/>
      <c r="T11" s="221"/>
    </row>
    <row r="12" spans="1:20" ht="20.25" customHeight="1" x14ac:dyDescent="0.3">
      <c r="B12" s="2"/>
      <c r="C12" s="171" t="s">
        <v>8</v>
      </c>
      <c r="D12" s="172" t="str">
        <f ca="1">IF(backend!J18&lt;&gt;0,CONCATENATE(backend!J18," %"),"")</f>
        <v>0.7 %</v>
      </c>
      <c r="E1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 s="136">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107.23533456678101</v>
      </c>
      <c r="H12" s="137" t="str">
        <f t="shared" ca="1" si="0"/>
        <v>-</v>
      </c>
      <c r="I12" s="138">
        <f t="shared" ca="1" si="1"/>
        <v>0</v>
      </c>
      <c r="P12" s="222" t="str">
        <f>IFERROR(IF(Q7="","",CONCATENATE("Symbol:  ",INDEX(zooks[Column1.symbol],MATCH(Q7,zooks[Column1.name],0))))," ")</f>
        <v/>
      </c>
      <c r="Q12" s="222"/>
      <c r="R12" s="222"/>
      <c r="S12" s="222"/>
      <c r="T12" s="222"/>
    </row>
    <row r="13" spans="1:20" ht="20.25" customHeight="1" x14ac:dyDescent="0.3">
      <c r="B13" s="2"/>
      <c r="C13" s="171"/>
      <c r="D13" s="172" t="str">
        <f ca="1">IF(backend!J19&lt;&gt;0,CONCATENATE(backend!J19," %"),"")</f>
        <v/>
      </c>
      <c r="E1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 s="137" t="str">
        <f t="shared" ca="1" si="0"/>
        <v>-</v>
      </c>
      <c r="I13" s="138" t="str">
        <f t="shared" ca="1" si="1"/>
        <v>-</v>
      </c>
      <c r="P13" s="222"/>
      <c r="Q13" s="222"/>
      <c r="R13" s="222"/>
      <c r="S13" s="222"/>
      <c r="T13" s="222"/>
    </row>
    <row r="14" spans="1:20" ht="20.25" customHeight="1" x14ac:dyDescent="0.3">
      <c r="B14" s="78"/>
      <c r="C14" s="171"/>
      <c r="D14" s="172" t="str">
        <f ca="1">IF(backend!J20&lt;&gt;0,CONCATENATE(backend!J20," %"),"")</f>
        <v/>
      </c>
      <c r="E1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 s="137" t="str">
        <f t="shared" ca="1" si="0"/>
        <v>-</v>
      </c>
      <c r="I14" s="138" t="str">
        <f t="shared" ca="1" si="1"/>
        <v>-</v>
      </c>
      <c r="P14" s="222"/>
      <c r="Q14" s="222"/>
      <c r="R14" s="222"/>
      <c r="S14" s="222"/>
      <c r="T14" s="222"/>
    </row>
    <row r="15" spans="1:20" ht="20.25" customHeight="1" x14ac:dyDescent="0.3">
      <c r="B15" s="2"/>
      <c r="C15" s="171"/>
      <c r="D15" s="172" t="str">
        <f ca="1">IF(backend!J21&lt;&gt;0,CONCATENATE(backend!J21," %"),"")</f>
        <v/>
      </c>
      <c r="E1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5" s="136" t="str">
        <f ca="1">IFERROR(IF(OR(About!$C$90="expired",About!$C$90="no code",About!$C$90="invalid code"),"Whoops!",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Whoops!</v>
      </c>
      <c r="H15" s="137" t="str">
        <f t="shared" ca="1" si="0"/>
        <v>-</v>
      </c>
      <c r="I15" s="138" t="str">
        <f t="shared" ca="1" si="1"/>
        <v>-</v>
      </c>
      <c r="J15" s="39"/>
      <c r="P15" s="29"/>
      <c r="Q15" s="29"/>
      <c r="R15" s="29"/>
      <c r="S15" s="29"/>
      <c r="T15" s="29"/>
    </row>
    <row r="16" spans="1:20" ht="20.25" customHeight="1" x14ac:dyDescent="0.3">
      <c r="B16" s="2"/>
      <c r="C16" s="171"/>
      <c r="D16" s="172" t="str">
        <f ca="1">IF(backend!J22&lt;&gt;0,CONCATENATE(backend!J22," %"),"")</f>
        <v/>
      </c>
      <c r="E1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6" s="136" t="str">
        <f ca="1">IFERROR(IF(About!$C$90="expired","The trial period",IF(OR(About!$C$90="no code", About!$C$90="invalid code"),"You'll need an",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You'll need an</v>
      </c>
      <c r="H16" s="137" t="str">
        <f t="shared" ca="1" si="0"/>
        <v>-</v>
      </c>
      <c r="I16" s="138" t="str">
        <f t="shared" ca="1" si="1"/>
        <v>-</v>
      </c>
      <c r="P16" s="36"/>
      <c r="Q16" s="36"/>
      <c r="R16" s="36"/>
      <c r="S16" s="36"/>
      <c r="T16" s="36"/>
    </row>
    <row r="17" spans="2:22" ht="20.25" customHeight="1" x14ac:dyDescent="0.3">
      <c r="B17" s="79"/>
      <c r="C17" s="133"/>
      <c r="D17" s="172" t="str">
        <f ca="1">IF(backend!J23&lt;&gt;0,CONCATENATE(backend!J23," %"),"")</f>
        <v/>
      </c>
      <c r="E1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7" s="136" t="str">
        <f ca="1">IFERROR(IF(About!$C$90="expired","has ended.",IF(OR(About!$C$90="no code", About!$C$90="invalid code"),"activation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activation code</v>
      </c>
      <c r="H17" s="137" t="str">
        <f t="shared" ca="1" si="0"/>
        <v>-</v>
      </c>
      <c r="I17" s="138" t="str">
        <f t="shared" ca="1" si="1"/>
        <v>-</v>
      </c>
      <c r="P17" s="36"/>
      <c r="Q17" s="36"/>
      <c r="R17" s="36"/>
      <c r="S17" s="36"/>
      <c r="T17" s="36"/>
    </row>
    <row r="18" spans="2:22" ht="20.25" customHeight="1" x14ac:dyDescent="0.3">
      <c r="B18" s="2"/>
      <c r="C18" s="139"/>
      <c r="D18" s="172" t="str">
        <f ca="1">IF(backend!J24&lt;&gt;0,CONCATENATE(backend!J24," %"),"")</f>
        <v/>
      </c>
      <c r="E1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8" s="136" t="str">
        <f ca="1">IFERROR(IF(About!$C$90="expired","",IF(OR(About!$C$90="no code", About!$C$90="invalid code"),"for Cryptosheet.",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for Cryptosheet.</v>
      </c>
      <c r="H18" s="137" t="str">
        <f t="shared" ca="1" si="0"/>
        <v>-</v>
      </c>
      <c r="I18" s="138" t="str">
        <f ca="1">IFERROR(IF(INDIRECT(ADDRESS(ROW(),3))&lt;&gt;"",E18*G18,"-"),0)</f>
        <v>-</v>
      </c>
      <c r="P18" s="29"/>
      <c r="Q18" s="29"/>
      <c r="R18" s="29"/>
      <c r="S18" s="29"/>
      <c r="T18" s="29"/>
    </row>
    <row r="19" spans="2:22" ht="20.25" customHeight="1" x14ac:dyDescent="0.3">
      <c r="B19" s="2"/>
      <c r="C19" s="139"/>
      <c r="D19" s="172" t="str">
        <f ca="1">IF(backend!J25&lt;&gt;0,CONCATENATE(backend!J25," %"),"")</f>
        <v/>
      </c>
      <c r="E1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9" s="136" t="str">
        <f ca="1">IFERROR(IF(About!$C$90="expired","Follow link in",IF(OR(About!$C$90="no code", About!$C$90="invalid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
      </c>
      <c r="H19" s="137" t="str">
        <f t="shared" ca="1" si="0"/>
        <v>-</v>
      </c>
      <c r="I19" s="138" t="str">
        <f t="shared" ca="1" si="1"/>
        <v>-</v>
      </c>
      <c r="P19" s="29"/>
      <c r="Q19" s="29"/>
      <c r="R19" s="29"/>
      <c r="S19" s="29"/>
      <c r="T19" s="29"/>
    </row>
    <row r="20" spans="2:22" ht="20.25" customHeight="1" x14ac:dyDescent="0.3">
      <c r="B20" s="2"/>
      <c r="C20" s="139"/>
      <c r="D20" s="172" t="str">
        <f ca="1">IF(backend!J26&lt;&gt;0,CONCATENATE(backend!J26," %"),"")</f>
        <v/>
      </c>
      <c r="E2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0" s="136" t="str">
        <f ca="1">IFERROR(IF(About!$C$90="expired","'About' sheet",IF(OR(About!$C$90="no code", About!$C$90="invalid code"),"Follow th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Follow the</v>
      </c>
      <c r="H20" s="137" t="str">
        <f t="shared" ca="1" si="0"/>
        <v>-</v>
      </c>
      <c r="I20" s="138" t="str">
        <f t="shared" ca="1" si="1"/>
        <v>-</v>
      </c>
      <c r="P20" s="29"/>
      <c r="Q20" s="29"/>
      <c r="R20" s="29"/>
      <c r="S20" s="29"/>
      <c r="T20" s="29"/>
    </row>
    <row r="21" spans="2:22" ht="20.25" customHeight="1" x14ac:dyDescent="0.3">
      <c r="B21" s="2"/>
      <c r="C21" s="139"/>
      <c r="D21" s="172" t="str">
        <f ca="1">IF(backend!J27&lt;&gt;0,CONCATENATE(backend!J27," %"),"")</f>
        <v/>
      </c>
      <c r="E2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1" s="136" t="str">
        <f ca="1">IFERROR(IF(About!$C$90="expired","below to",IF(OR(About!$C$90="no code", About!$C$90="invalid code"),"link in th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link in the</v>
      </c>
      <c r="H21" s="137" t="str">
        <f t="shared" ca="1" si="0"/>
        <v>-</v>
      </c>
      <c r="I21" s="138" t="str">
        <f t="shared" ca="1" si="1"/>
        <v>-</v>
      </c>
      <c r="P21" s="29"/>
      <c r="Q21" s="29"/>
      <c r="R21" s="29"/>
      <c r="S21" s="29"/>
      <c r="T21" s="29"/>
    </row>
    <row r="22" spans="2:22" ht="20.25" customHeight="1" x14ac:dyDescent="0.3">
      <c r="B22" s="2"/>
      <c r="C22" s="139"/>
      <c r="D22" s="172" t="str">
        <f ca="1">IF(backend!J28&lt;&gt;0,CONCATENATE(backend!J28," %"),"")</f>
        <v/>
      </c>
      <c r="E2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2" s="136" t="str">
        <f ca="1">IFERROR(IF(About!$C$90="expired","purchase an",IF(OR(About!$C$90="no code", About!$C$90="invalid code"),"'About' sheet tab",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'About' sheet tab</v>
      </c>
      <c r="H22" s="137" t="str">
        <f t="shared" ca="1" si="0"/>
        <v>-</v>
      </c>
      <c r="I22" s="138" t="str">
        <f t="shared" ca="1" si="1"/>
        <v>-</v>
      </c>
      <c r="P22" s="29"/>
      <c r="Q22" s="29"/>
      <c r="R22" s="29"/>
      <c r="S22" s="29"/>
      <c r="T22" s="29"/>
    </row>
    <row r="23" spans="2:22" ht="20.25" customHeight="1" x14ac:dyDescent="0.3">
      <c r="B23" s="2"/>
      <c r="C23" s="139"/>
      <c r="D23" s="172" t="str">
        <f ca="1">IF(backend!J29&lt;&gt;0,CONCATENATE(backend!J29," %"),"")</f>
        <v/>
      </c>
      <c r="E2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3" s="136" t="str">
        <f ca="1">IFERROR(IF(About!$C$90="expired","activation code.",IF(OR(About!$C$90="no code", About!$C$90="invalid code"),"below.",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below.</v>
      </c>
      <c r="H23" s="137" t="str">
        <f t="shared" ca="1" si="0"/>
        <v>-</v>
      </c>
      <c r="I23" s="138" t="str">
        <f t="shared" ca="1" si="1"/>
        <v>-</v>
      </c>
      <c r="P23" s="29"/>
      <c r="Q23" s="29"/>
      <c r="R23" s="29"/>
      <c r="S23" s="29"/>
      <c r="T23" s="29"/>
    </row>
    <row r="24" spans="2:22" ht="20.25" customHeight="1" x14ac:dyDescent="0.3">
      <c r="B24" s="2"/>
      <c r="C24" s="139"/>
      <c r="D24" s="172" t="str">
        <f ca="1">IF(backend!J30&lt;&gt;0,CONCATENATE(backend!J30," %"),"")</f>
        <v/>
      </c>
      <c r="E2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4" s="136" t="str">
        <f ca="1">IFERROR(IF(About!$C$90="expired","",IF(OR(About!$C$90="no code", About!$C$90="invalid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
      </c>
      <c r="H24" s="137" t="str">
        <f t="shared" ca="1" si="0"/>
        <v>-</v>
      </c>
      <c r="I24" s="138" t="str">
        <f t="shared" ca="1" si="1"/>
        <v>-</v>
      </c>
      <c r="K24" s="198"/>
      <c r="L24" s="198"/>
      <c r="M24" s="198"/>
      <c r="N24" s="198"/>
      <c r="P24" s="29"/>
      <c r="Q24" s="220" t="s">
        <v>1426</v>
      </c>
      <c r="R24" s="219"/>
      <c r="S24" s="225" t="str">
        <f>IFERROR(IF(R24&lt;&gt;"",VLOOKUP($R$24,zooks[],6,FALSE),"-"),"check symbol")</f>
        <v>-</v>
      </c>
      <c r="T24" s="29"/>
    </row>
    <row r="25" spans="2:22" ht="20.25" customHeight="1" x14ac:dyDescent="0.3">
      <c r="B25" s="2"/>
      <c r="C25" s="139"/>
      <c r="D25" s="172" t="str">
        <f ca="1">IF(backend!J31&lt;&gt;0,CONCATENATE(backend!J31," %"),"")</f>
        <v/>
      </c>
      <c r="E2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5" s="136" t="str">
        <f ca="1">IFERROR(IF(About!$C$90="expired","And don't worry,",IF(OR(About!$C$90="no code", About!$C$90="invalid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
      </c>
      <c r="H25" s="137" t="str">
        <f t="shared" ca="1" si="0"/>
        <v>-</v>
      </c>
      <c r="I25" s="138" t="str">
        <f t="shared" ca="1" si="1"/>
        <v>-</v>
      </c>
      <c r="K25" s="198"/>
      <c r="L25" s="198"/>
      <c r="M25" s="198"/>
      <c r="N25" s="198"/>
      <c r="P25" s="29"/>
      <c r="Q25" s="220"/>
      <c r="R25" s="219"/>
      <c r="S25" s="225"/>
      <c r="T25" s="29"/>
    </row>
    <row r="26" spans="2:22" ht="20.25" customHeight="1" x14ac:dyDescent="0.3">
      <c r="B26" s="2"/>
      <c r="C26" s="139"/>
      <c r="D26" s="172" t="str">
        <f ca="1">IF(backend!J32&lt;&gt;0,CONCATENATE(backend!J32," %"),"")</f>
        <v/>
      </c>
      <c r="E2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6" s="136" t="str">
        <f ca="1">IFERROR(IF(About!$C$90="expired","your data isn't",IF(OR(About!$C$90="no code", About!$C$90="invalid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
      </c>
      <c r="H26" s="137" t="str">
        <f t="shared" ca="1" si="0"/>
        <v>-</v>
      </c>
      <c r="I26" s="138" t="str">
        <f t="shared" ca="1" si="1"/>
        <v>-</v>
      </c>
      <c r="K26" s="198"/>
      <c r="L26" s="198"/>
      <c r="M26" s="198"/>
      <c r="N26" s="198"/>
      <c r="P26" s="29"/>
      <c r="Q26" s="32"/>
      <c r="R26" s="76"/>
      <c r="S26" s="29"/>
      <c r="T26" s="29"/>
    </row>
    <row r="27" spans="2:22" ht="20.25" customHeight="1" x14ac:dyDescent="0.3">
      <c r="B27" s="2"/>
      <c r="C27" s="139"/>
      <c r="D27" s="172" t="str">
        <f ca="1">IF(backend!J33&lt;&gt;0,CONCATENATE(backend!J33," %"),"")</f>
        <v/>
      </c>
      <c r="E2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7" s="136" t="str">
        <f ca="1">IFERROR(IF(About!$C$90="expired","gone!",IF(OR(About!$C$90="no code", About!$C$90="invalid code"),"",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
      </c>
      <c r="H27" s="137" t="str">
        <f t="shared" ca="1" si="0"/>
        <v>-</v>
      </c>
      <c r="I27" s="138" t="str">
        <f t="shared" ca="1" si="1"/>
        <v>-</v>
      </c>
      <c r="K27" s="198"/>
      <c r="L27" s="198"/>
      <c r="M27" s="198"/>
      <c r="N27" s="198"/>
      <c r="P27" s="29"/>
      <c r="Q27" s="35"/>
      <c r="R27" s="37"/>
      <c r="S27" s="29"/>
      <c r="T27" s="29"/>
    </row>
    <row r="28" spans="2:22" ht="20.25" customHeight="1" x14ac:dyDescent="0.3">
      <c r="B28" s="2"/>
      <c r="C28" s="139"/>
      <c r="D28" s="172" t="str">
        <f ca="1">IF(backend!J34&lt;&gt;0,CONCATENATE(backend!J34," %"),"")</f>
        <v/>
      </c>
      <c r="E2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28" s="137" t="str">
        <f t="shared" ca="1" si="0"/>
        <v>-</v>
      </c>
      <c r="I28" s="138" t="str">
        <f t="shared" ca="1" si="1"/>
        <v>-</v>
      </c>
      <c r="K28" s="199" t="s">
        <v>1422</v>
      </c>
      <c r="L28" s="200"/>
      <c r="M28" s="199" t="s">
        <v>1422</v>
      </c>
      <c r="N28" s="200"/>
      <c r="P28" s="29"/>
      <c r="Q28" s="30" t="str">
        <f>CONCATENATE("Current Price"," ",$F$2)</f>
        <v>Current Price USD</v>
      </c>
      <c r="R28" s="31"/>
      <c r="S28" s="92" t="str">
        <f>IFERROR(IF(R24="","-",IF(ncs="A",VLOOKUP(R24,zooks[],5,FALSE),IF(ncs="D",VLOOKUP(R24,zooks[],8,FALSE),IF(ncs="B",VLOOKUP(R24,zooks[],5,FALSE)/btcpriceusd*VLOOKUP("AUD",btccurr[],2,FALSE),IF(ncs="C",VLOOKUP(R24,zooks[],5,FALSE)/btcpriceusd*VLOOKUP("CAD",btccurr[],2,FALSE),IF(ncs="E",VLOOKUP(R24,zooks[],5,FALSE)/btcpriceusd*VLOOKUP("GBP",btccurr[],2,FALSE),IF(ncs="F",VLOOKUP(R24,zooks[],5,FALSE)/btcpriceusd*VLOOKUP("NZD",btccurr[],2,FALSE)))))))),"-")</f>
        <v>-</v>
      </c>
      <c r="T28" s="29"/>
    </row>
    <row r="29" spans="2:22" ht="20.25" customHeight="1" x14ac:dyDescent="0.3">
      <c r="B29" s="2"/>
      <c r="C29" s="139"/>
      <c r="D29" s="172" t="str">
        <f ca="1">IF(backend!J35&lt;&gt;0,CONCATENATE(backend!J35," %"),"")</f>
        <v/>
      </c>
      <c r="E2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29" s="137" t="str">
        <f t="shared" ca="1" si="0"/>
        <v>-</v>
      </c>
      <c r="I29" s="138" t="str">
        <f t="shared" ca="1" si="1"/>
        <v>-</v>
      </c>
      <c r="K29" s="199"/>
      <c r="L29" s="200"/>
      <c r="M29" s="199"/>
      <c r="N29" s="200"/>
      <c r="P29" s="29"/>
      <c r="Q29" s="30" t="s">
        <v>1420</v>
      </c>
      <c r="R29" s="29"/>
      <c r="S29" s="192" t="str">
        <f>IFERROR(VLOOKUP($R$24,zooks[],5,FALSE)/btcpriceusd,"-")</f>
        <v>-</v>
      </c>
      <c r="T29" s="29"/>
    </row>
    <row r="30" spans="2:22" ht="20.25" customHeight="1" x14ac:dyDescent="0.3">
      <c r="B30" s="2"/>
      <c r="C30" s="139"/>
      <c r="D30" s="172" t="str">
        <f ca="1">IF(backend!J36&lt;&gt;0,CONCATENATE(backend!J36," %"),"")</f>
        <v/>
      </c>
      <c r="E3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0" s="137" t="str">
        <f t="shared" ca="1" si="0"/>
        <v>-</v>
      </c>
      <c r="I30" s="138" t="str">
        <f t="shared" ca="1" si="1"/>
        <v>-</v>
      </c>
      <c r="K30" s="208" t="s">
        <v>4</v>
      </c>
      <c r="L30" s="209" t="str">
        <f>IFERROR(IF(ncs="A",VLOOKUP(L28,zooks[],5,FALSE),IF(ncs="D",VLOOKUP(L28,zooks[],8,FALSE),IF(ncs="B",VLOOKUP(L28,zooks[],5,FALSE)/btcpriceusd*VLOOKUP("AUD",btccurr[],2,FALSE),IF(ncs="C",VLOOKUP(L28,zooks[],5,FALSE)/btcpriceusd*VLOOKUP("CAD",btccurr[],2,FALSE),IF(ncs="E",VLOOKUP(L28,zooks[],5,FALSE)/btcpriceusd*VLOOKUP("GBP",btccurr[],2,FALSE),IF(ncs="F",VLOOKUP(L28,zooks[],5,FALSE)/btcpriceusd*VLOOKUP("NZD",btccurr[],2,FALSE))))))),"-")</f>
        <v>-</v>
      </c>
      <c r="M30" s="208" t="s">
        <v>4</v>
      </c>
      <c r="N30" s="209" t="str">
        <f>IFERROR(IF(ncs="A",VLOOKUP(N28,zooks[],5,FALSE),IF(ncs="D",VLOOKUP(N28,zooks[],8,FALSE),IF(ncs="B",VLOOKUP(N28,zooks[],5,FALSE)/btcpriceusd*VLOOKUP("AUD",btccurr[],2,FALSE),IF(ncs="C",VLOOKUP(N28,zooks[],5,FALSE)/btcpriceusd*VLOOKUP("CAD",btccurr[],2,FALSE),IF(ncs="E",VLOOKUP(N28,zooks[],5,FALSE)/btcpriceusd*VLOOKUP("GBP",btccurr[],2,FALSE),IF(ncs="F",VLOOKUP(N28,zooks[],5,FALSE)/btcpriceusd*VLOOKUP("NZD",btccurr[],2,FALSE))))))),"-")</f>
        <v>-</v>
      </c>
      <c r="P30" s="29"/>
      <c r="Q30" s="29"/>
      <c r="R30" s="29"/>
      <c r="S30" s="29"/>
      <c r="T30" s="29"/>
      <c r="V30" t="s">
        <v>1447</v>
      </c>
    </row>
    <row r="31" spans="2:22" ht="20.25" customHeight="1" x14ac:dyDescent="0.3">
      <c r="B31" s="2"/>
      <c r="C31" s="139"/>
      <c r="D31" s="172" t="str">
        <f ca="1">IF(backend!J37&lt;&gt;0,CONCATENATE(backend!J37," %"),"")</f>
        <v/>
      </c>
      <c r="E3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1" s="137" t="str">
        <f t="shared" ca="1" si="0"/>
        <v>-</v>
      </c>
      <c r="I31" s="138" t="str">
        <f t="shared" ca="1" si="1"/>
        <v>-</v>
      </c>
      <c r="K31" s="208"/>
      <c r="L31" s="209"/>
      <c r="M31" s="208"/>
      <c r="N31" s="209"/>
      <c r="P31" s="29"/>
      <c r="Q31" s="29"/>
      <c r="R31" s="29"/>
      <c r="S31" s="29"/>
      <c r="T31" s="29"/>
    </row>
    <row r="32" spans="2:22" ht="20.25" customHeight="1" x14ac:dyDescent="0.3">
      <c r="B32" s="2"/>
      <c r="C32" s="139"/>
      <c r="D32" s="172" t="str">
        <f ca="1">IF(backend!J38&lt;&gt;0,CONCATENATE(backend!J38," %"),"")</f>
        <v/>
      </c>
      <c r="E3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2" s="137" t="str">
        <f t="shared" ca="1" si="0"/>
        <v>-</v>
      </c>
      <c r="I32" s="138" t="str">
        <f t="shared" ca="1" si="1"/>
        <v>-</v>
      </c>
      <c r="K32" s="210" t="s">
        <v>1423</v>
      </c>
      <c r="L32" s="211" t="str">
        <f>IFERROR(CONCATENATE(ROUND(VLOOKUP(L28,zooks[],7,FALSE),2)," %"),"-")</f>
        <v>-</v>
      </c>
      <c r="M32" s="210" t="s">
        <v>1423</v>
      </c>
      <c r="N32" s="212" t="str">
        <f>IFERROR(CONCATENATE(ROUND(VLOOKUP(N28,zooks[],7,FALSE),2)," %"),"-")</f>
        <v>-</v>
      </c>
      <c r="P32" s="29"/>
      <c r="Q32" s="32" t="s">
        <v>1421</v>
      </c>
      <c r="R32" s="224"/>
      <c r="S32" s="224"/>
      <c r="T32" s="29"/>
    </row>
    <row r="33" spans="2:20" ht="20.25" customHeight="1" x14ac:dyDescent="0.3">
      <c r="B33" s="2"/>
      <c r="C33" s="139"/>
      <c r="D33" s="172" t="str">
        <f ca="1">IF(backend!J39&lt;&gt;0,CONCATENATE(backend!J39," %"),"")</f>
        <v/>
      </c>
      <c r="E3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3" s="137" t="str">
        <f t="shared" ca="1" si="0"/>
        <v>-</v>
      </c>
      <c r="I33" s="138" t="str">
        <f t="shared" ca="1" si="1"/>
        <v>-</v>
      </c>
      <c r="K33" s="210"/>
      <c r="L33" s="211"/>
      <c r="M33" s="210"/>
      <c r="N33" s="213"/>
      <c r="P33" s="29"/>
      <c r="Q33" s="29"/>
      <c r="R33" s="29"/>
      <c r="S33" s="29"/>
      <c r="T33" s="29"/>
    </row>
    <row r="34" spans="2:20" ht="20.25" customHeight="1" x14ac:dyDescent="0.3">
      <c r="B34" s="2"/>
      <c r="C34" s="139"/>
      <c r="D34" s="172" t="str">
        <f ca="1">IF(backend!J40&lt;&gt;0,CONCATENATE(backend!J40," %"),"")</f>
        <v/>
      </c>
      <c r="E3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4" s="137" t="str">
        <f t="shared" ca="1" si="0"/>
        <v>-</v>
      </c>
      <c r="I34" s="138" t="str">
        <f t="shared" ca="1" si="1"/>
        <v>-</v>
      </c>
      <c r="K34" s="206" t="s">
        <v>1424</v>
      </c>
      <c r="L34" s="207" t="str">
        <f>IFERROR(IF(ncs="A",VLOOKUP(L28,zooks[],9,FALSE),IF(ncs="D",VLOOKUP(L28,zooks[],10,FALSE),IF(ncs="B",(VLOOKUP("AUD",btccurr[],2,FALSE)*VLOOKUP(L28,zooks[],9,FALSE))/VLOOKUP("USD",btccurr[],2,FALSE),IF(ncs="C",(VLOOKUP("CAD",btccurr[],2,FALSE)*VLOOKUP(L28,zooks[],9,FALSE))/VLOOKUP("USD",btccurr[],2,FALSE),IF(ncs="E",(VLOOKUP("GBP",btccurr[],2,FALSE)*VLOOKUP(L28,zooks[],9,FALSE))/VLOOKUP("USD",btccurr[],2,FALSE),IF(ncs="F",(VLOOKUP("NZD",btccurr[],2,FALSE)*VLOOKUP(L28,zooks[],9,FALSE))/VLOOKUP("USD",btccurr[],2,FALSE))))))),"-")</f>
        <v>-</v>
      </c>
      <c r="M34" s="206" t="s">
        <v>1424</v>
      </c>
      <c r="N34" s="207" t="str">
        <f>IFERROR(IF(ncs="A",VLOOKUP(N28,zooks[],9,FALSE),IF(ncs="D",VLOOKUP(N28,zooks[],10,FALSE),IF(ncs="B",(VLOOKUP("AUD",btccurr[],2,FALSE)*VLOOKUP(N28,zooks[],9,FALSE))/VLOOKUP("USD",btccurr[],2,FALSE),IF(ncs="C",(VLOOKUP("CAD",btccurr[],2,FALSE)*VLOOKUP(N28,zooks[],9,FALSE))/VLOOKUP("USD",btccurr[],2,FALSE),IF(ncs="E",(VLOOKUP("GBP",btccurr[],2,FALSE)*VLOOKUP(N28,zooks[],9,FALSE))/VLOOKUP("USD",btccurr[],2,FALSE),IF(ncs="F",(VLOOKUP("NZD",btccurr[],2,FALSE)*VLOOKUP(N28,zooks[],9,FALSE))/VLOOKUP("USD",btccurr[],2,FALSE))))))),"-")</f>
        <v>-</v>
      </c>
      <c r="P34" s="29"/>
      <c r="Q34" s="88" t="str">
        <f>CONCATENATE(R24,"  to  ",$F$2)</f>
        <v xml:space="preserve">  to  USD</v>
      </c>
      <c r="R34" s="29"/>
      <c r="S34" s="89" t="str">
        <f>IFERROR(IF(R32="","-",IF(ncs="A",VLOOKUP(R24,zooks[],5,FALSE)*R32,IF(ncs="D",VLOOKUP(R24,zooks[],8,FALSE)*R32,IF(ncs="B",VLOOKUP(R24,zooks[],5,FALSE)/btcpriceusd*VLOOKUP("AUD",btccurr[],2,FALSE)*R32,IF(ncs="C",VLOOKUP(R24,zooks[],5,FALSE)/btcpriceusd*VLOOKUP("CAD",btccurr[],2,FALSE)*R32,IF(ncs="E",VLOOKUP(R24,zooks[],5,FALSE)/btcpriceusd*VLOOKUP("GBP",btccurr[],2,FALSE)*R32,IF(ncs="F",VLOOKUP(R24,zooks[],5,FALSE)/btcpriceusd*VLOOKUP("NZD",btccurr[],2,FALSE)*R32))))))),"-")</f>
        <v>-</v>
      </c>
      <c r="T34" s="29"/>
    </row>
    <row r="35" spans="2:20" ht="20.25" customHeight="1" x14ac:dyDescent="0.3">
      <c r="B35" s="2"/>
      <c r="C35" s="139"/>
      <c r="D35" s="172" t="str">
        <f ca="1">IF(backend!J41&lt;&gt;0,CONCATENATE(backend!J41," %"),"")</f>
        <v/>
      </c>
      <c r="E3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5" s="137" t="str">
        <f t="shared" ca="1" si="0"/>
        <v>-</v>
      </c>
      <c r="I35" s="138" t="str">
        <f t="shared" ca="1" si="1"/>
        <v>-</v>
      </c>
      <c r="K35" s="206"/>
      <c r="L35" s="207"/>
      <c r="M35" s="206"/>
      <c r="N35" s="207"/>
      <c r="P35" s="29"/>
      <c r="Q35" s="88" t="str">
        <f>CONCATENATE(R24,"  to  ","BTC")</f>
        <v xml:space="preserve">  to  BTC</v>
      </c>
      <c r="R35" s="29"/>
      <c r="S35" s="90" t="str">
        <f>IFERROR(IF(R32="","-",VLOOKUP(R24,zooks[],5,FALSE)/btcpriceusd*R32),"-")</f>
        <v>-</v>
      </c>
      <c r="T35" s="29"/>
    </row>
    <row r="36" spans="2:20" ht="20.25" customHeight="1" x14ac:dyDescent="0.3">
      <c r="B36" s="2"/>
      <c r="C36" s="139"/>
      <c r="D36" s="172" t="str">
        <f ca="1">IF(backend!J42&lt;&gt;0,CONCATENATE(backend!J42," %"),"")</f>
        <v/>
      </c>
      <c r="E3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6" s="137" t="str">
        <f t="shared" ca="1" si="0"/>
        <v>-</v>
      </c>
      <c r="I36" s="138" t="str">
        <f t="shared" ca="1" si="1"/>
        <v>-</v>
      </c>
      <c r="K36" s="29"/>
      <c r="L36" s="29"/>
      <c r="M36" s="29"/>
      <c r="N36" s="29"/>
      <c r="P36" s="29"/>
      <c r="Q36" s="88" t="str">
        <f>CONCATENATE(R24,"  to  ","ETH")</f>
        <v xml:space="preserve">  to  ETH</v>
      </c>
      <c r="R36" s="29"/>
      <c r="S36" s="191" t="str">
        <f>IFERROR(IF(R32="","-",VLOOKUP(R24,zooks[],5,FALSE)/btcpriceusd*R32)/(VLOOKUP("eth",zooks[],5,FALSE)/btcpriceusd),"-")</f>
        <v>-</v>
      </c>
      <c r="T36" s="29"/>
    </row>
    <row r="37" spans="2:20" ht="20.25" customHeight="1" x14ac:dyDescent="0.3">
      <c r="B37" s="2"/>
      <c r="C37" s="139"/>
      <c r="D37" s="172" t="str">
        <f ca="1">IF(backend!J43&lt;&gt;0,CONCATENATE(backend!J43," %"),"")</f>
        <v/>
      </c>
      <c r="E3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7" s="137" t="str">
        <f t="shared" ca="1" si="0"/>
        <v>-</v>
      </c>
      <c r="I37" s="138" t="str">
        <f t="shared" ca="1" si="1"/>
        <v>-</v>
      </c>
      <c r="K37" s="29"/>
      <c r="L37" s="29"/>
      <c r="M37" s="29"/>
      <c r="N37" s="29"/>
      <c r="P37" s="29"/>
      <c r="Q37" s="88" t="str">
        <f>CONCATENATE($F$2,"  to  ",R24)</f>
        <v xml:space="preserve">USD  to  </v>
      </c>
      <c r="R37" s="29"/>
      <c r="S37" s="91" t="str">
        <f>IFERROR(IF(R32="","-",IF(ncs="A",R32/VLOOKUP(R24,zooks[],5,FALSE),IF(ncs="D",R32/VLOOKUP(R24,zooks[],8,FALSE),IF(ncs="B",R32/(VLOOKUP(R24,zooks[],5,FALSE)/btcpriceusd)*VLOOKUP("AUD",btccurr[],2,FALSE),IF(ncs="C",R32/(VLOOKUP(R24,zooks[],5,FALSE)/btcpriceusd)*VLOOKUP("CAD",btccurr[],2,FALSE),IF(ncs="E",R32/(VLOOKUP(R24,zooks[],5,FALSE)/btcpriceusd)*VLOOKUP("GBP",btccurr[],2,FALSE),IF(ncs="F",R32/(VLOOKUP(R24,zooks[],5,FALSE)/btcpriceusd)*VLOOKUP("NZD",btccurr[],2,FALSE)))))))),"-")</f>
        <v>-</v>
      </c>
      <c r="T37" s="29"/>
    </row>
    <row r="38" spans="2:20" ht="20.25" customHeight="1" x14ac:dyDescent="0.3">
      <c r="B38" s="2"/>
      <c r="C38" s="139"/>
      <c r="D38" s="172" t="str">
        <f ca="1">IF(backend!J44&lt;&gt;0,CONCATENATE(backend!J44," %"),"")</f>
        <v/>
      </c>
      <c r="E3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8" s="137" t="str">
        <f t="shared" ca="1" si="0"/>
        <v>-</v>
      </c>
      <c r="I38" s="138" t="str">
        <f t="shared" ca="1" si="1"/>
        <v>-</v>
      </c>
      <c r="K38" s="199" t="s">
        <v>1422</v>
      </c>
      <c r="L38" s="200"/>
      <c r="M38" s="199" t="s">
        <v>1422</v>
      </c>
      <c r="N38" s="200"/>
      <c r="P38" s="29"/>
      <c r="Q38" s="88" t="str">
        <f>CONCATENATE("BTC","  to  ",R24)</f>
        <v xml:space="preserve">BTC  to  </v>
      </c>
      <c r="R38" s="29"/>
      <c r="S38" s="191" t="str">
        <f>IFERROR(IF(R32="","-",R32/(VLOOKUP(R24,zooks[],5,FALSE)/btcpriceusd)),"-")</f>
        <v>-</v>
      </c>
      <c r="T38" s="29"/>
    </row>
    <row r="39" spans="2:20" ht="20.25" customHeight="1" x14ac:dyDescent="0.3">
      <c r="B39" s="2"/>
      <c r="C39" s="139"/>
      <c r="D39" s="172" t="str">
        <f ca="1">IF(backend!J45&lt;&gt;0,CONCATENATE(backend!J45," %"),"")</f>
        <v/>
      </c>
      <c r="E3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39" s="137" t="str">
        <f t="shared" ca="1" si="0"/>
        <v>-</v>
      </c>
      <c r="I39" s="138" t="str">
        <f t="shared" ca="1" si="1"/>
        <v>-</v>
      </c>
      <c r="K39" s="199"/>
      <c r="L39" s="200"/>
      <c r="M39" s="199"/>
      <c r="N39" s="200"/>
      <c r="P39" s="29"/>
      <c r="Q39" s="88" t="str">
        <f>CONCATENATE("ETH","  to  ",R24)</f>
        <v xml:space="preserve">ETH  to  </v>
      </c>
      <c r="R39" s="29"/>
      <c r="S39" s="191" t="str">
        <f>IFERROR(IF(R32="","-",VLOOKUP("eth",zooks[],5,FALSE)/btcpriceusd*R32/(VLOOKUP(R24,zooks[],5,FALSE)/btcpriceusd)),"-")</f>
        <v>-</v>
      </c>
      <c r="T39" s="29"/>
    </row>
    <row r="40" spans="2:20" ht="20.25" customHeight="1" x14ac:dyDescent="0.3">
      <c r="B40" s="2"/>
      <c r="C40" s="139"/>
      <c r="D40" s="172" t="str">
        <f ca="1">IF(backend!J46&lt;&gt;0,CONCATENATE(backend!J46," %"),"")</f>
        <v/>
      </c>
      <c r="E4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0" s="137" t="str">
        <f t="shared" ca="1" si="0"/>
        <v>-</v>
      </c>
      <c r="I40" s="138" t="str">
        <f t="shared" ca="1" si="1"/>
        <v>-</v>
      </c>
      <c r="K40" s="208" t="s">
        <v>4</v>
      </c>
      <c r="L40" s="209" t="str">
        <f>IFERROR(IF(ncs="A",VLOOKUP(L38,zooks[],5,FALSE),IF(ncs="D",VLOOKUP(L38,zooks[],8,FALSE),IF(ncs="B",VLOOKUP(L38,zooks[],5,FALSE)/btcpriceusd*VLOOKUP("AUD",btccurr[],2,FALSE),IF(ncs="C",VLOOKUP(L38,zooks[],5,FALSE)/btcpriceusd*VLOOKUP("CAD",btccurr[],2,FALSE),IF(ncs="E",VLOOKUP(L38,zooks[],5,FALSE)/btcpriceusd*VLOOKUP("GBP",btccurr[],2,FALSE),IF(ncs="F",VLOOKUP(L38,zooks[],5,FALSE)/btcpriceusd*VLOOKUP("NZD",btccurr[],2,FALSE))))))),"-")</f>
        <v>-</v>
      </c>
      <c r="M40" s="208" t="s">
        <v>4</v>
      </c>
      <c r="N40" s="209" t="str">
        <f>IFERROR(IF(ncs="A",VLOOKUP(N38,zooks[],5,FALSE),IF(ncs="D",VLOOKUP(N38,zooks[],8,FALSE),IF(ncs="B",VLOOKUP(N38,zooks[],5,FALSE)/btcpriceusd*VLOOKUP("AUD",btccurr[],2,FALSE),IF(ncs="C",VLOOKUP(N38,zooks[],5,FALSE)/btcpriceusd*VLOOKUP("CAD",btccurr[],2,FALSE),IF(ncs="E",VLOOKUP(N38,zooks[],5,FALSE)/btcpriceusd*VLOOKUP("GBP",btccurr[],2,FALSE),IF(ncs="F",VLOOKUP(N38,zooks[],5,FALSE)/btcpriceusd*VLOOKUP("NZD",btccurr[],2,FALSE))))))),"-")</f>
        <v>-</v>
      </c>
      <c r="P40" s="29"/>
      <c r="Q40" s="29"/>
      <c r="R40" s="29"/>
      <c r="S40" s="29"/>
      <c r="T40" s="29"/>
    </row>
    <row r="41" spans="2:20" ht="20.25" customHeight="1" x14ac:dyDescent="0.3">
      <c r="B41" s="2"/>
      <c r="C41" s="139"/>
      <c r="D41" s="172" t="str">
        <f ca="1">IF(backend!J47&lt;&gt;0,CONCATENATE(backend!J47," %"),"")</f>
        <v/>
      </c>
      <c r="E4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1" s="137" t="str">
        <f t="shared" ca="1" si="0"/>
        <v>-</v>
      </c>
      <c r="I41" s="138" t="str">
        <f t="shared" ca="1" si="1"/>
        <v>-</v>
      </c>
      <c r="K41" s="208"/>
      <c r="L41" s="209"/>
      <c r="M41" s="208"/>
      <c r="N41" s="209"/>
      <c r="P41" s="29"/>
      <c r="Q41" s="87" t="str">
        <f>CONCATENATE(R24,"  to    ")</f>
        <v xml:space="preserve">  to    </v>
      </c>
      <c r="R41" s="85"/>
      <c r="S41" s="193" t="str">
        <f>IFERROR((VLOOKUP(R24,zooks[],5,FALSE)/btcpriceusd*R32/(VLOOKUP(R41,zooks[],5,FALSE)/btcpriceusd)),"-")</f>
        <v>-</v>
      </c>
      <c r="T41" s="29"/>
    </row>
    <row r="42" spans="2:20" ht="20.25" customHeight="1" x14ac:dyDescent="0.3">
      <c r="B42" s="2"/>
      <c r="C42" s="139"/>
      <c r="D42" s="172" t="str">
        <f ca="1">IF(backend!J48&lt;&gt;0,CONCATENATE(backend!J48," %"),"")</f>
        <v/>
      </c>
      <c r="E4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2" s="137" t="str">
        <f t="shared" ca="1" si="0"/>
        <v>-</v>
      </c>
      <c r="I42" s="138" t="str">
        <f t="shared" ca="1" si="1"/>
        <v>-</v>
      </c>
      <c r="K42" s="210" t="s">
        <v>1423</v>
      </c>
      <c r="L42" s="212" t="str">
        <f>IFERROR(CONCATENATE(ROUND(VLOOKUP(L38,zooks[],7,FALSE),2)," %"),"-")</f>
        <v>-</v>
      </c>
      <c r="M42" s="210" t="s">
        <v>1423</v>
      </c>
      <c r="N42" s="212" t="str">
        <f>IFERROR(CONCATENATE(ROUND(VLOOKUP(N38,zooks[],7,FALSE),2)," %"),"-")</f>
        <v>-</v>
      </c>
      <c r="P42" s="29"/>
      <c r="Q42" s="33"/>
      <c r="R42" s="33"/>
      <c r="S42" s="33"/>
      <c r="T42" s="29"/>
    </row>
    <row r="43" spans="2:20" ht="20.25" customHeight="1" x14ac:dyDescent="0.3">
      <c r="B43" s="2"/>
      <c r="C43" s="139"/>
      <c r="D43" s="172" t="str">
        <f ca="1">IF(backend!J49&lt;&gt;0,CONCATENATE(backend!J49," %"),"")</f>
        <v/>
      </c>
      <c r="E4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3" s="137" t="str">
        <f t="shared" ref="H43:H106" ca="1" si="2">IF(OR(F43="-",F43=0),"-",(G43-F43)/F43)</f>
        <v>-</v>
      </c>
      <c r="I43" s="138" t="str">
        <f t="shared" ref="I43:I74" ca="1" si="3">IFERROR(IF(INDIRECT(ADDRESS(ROW(),3))&lt;&gt;"",E43*G43,"-"),0)</f>
        <v>-</v>
      </c>
      <c r="K43" s="210"/>
      <c r="L43" s="212"/>
      <c r="M43" s="210"/>
      <c r="N43" s="212"/>
      <c r="P43" s="29"/>
      <c r="Q43" s="143"/>
      <c r="R43" s="86" t="str">
        <f>CONCATENATE("   to  ",R24)</f>
        <v xml:space="preserve">   to  </v>
      </c>
      <c r="S43" s="193" t="str">
        <f>IFERROR((VLOOKUP(Q43,zooks[],5,FALSE)/btcpriceusd*R32/(VLOOKUP(R24,zooks[],5,FALSE)/btcpriceusd)),"-")</f>
        <v>-</v>
      </c>
      <c r="T43" s="34"/>
    </row>
    <row r="44" spans="2:20" ht="20.25" customHeight="1" x14ac:dyDescent="0.3">
      <c r="B44" s="2"/>
      <c r="C44" s="139"/>
      <c r="D44" s="172" t="str">
        <f ca="1">IF(backend!J50&lt;&gt;0,CONCATENATE(backend!J50," %"),"")</f>
        <v/>
      </c>
      <c r="E4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4" s="137" t="str">
        <f t="shared" ca="1" si="2"/>
        <v>-</v>
      </c>
      <c r="I44" s="138" t="str">
        <f t="shared" ca="1" si="3"/>
        <v>-</v>
      </c>
      <c r="K44" s="206" t="s">
        <v>1424</v>
      </c>
      <c r="L44" s="207" t="str">
        <f>IFERROR(IF(ncs="A",VLOOKUP(L38,zooks[],9,FALSE),IF(ncs="D",VLOOKUP(L38,zooks[],10,FALSE),IF(ncs="B",(VLOOKUP("AUD",btccurr[],2,FALSE)*VLOOKUP(L38,zooks[],9,FALSE))/VLOOKUP("USD",btccurr[],2,FALSE),IF(ncs="C",(VLOOKUP("CAD",btccurr[],2,FALSE)*VLOOKUP(L38,zooks[],9,FALSE))/VLOOKUP("USD",btccurr[],2,FALSE),IF(ncs="E",(VLOOKUP("GBP",btccurr[],2,FALSE)*VLOOKUP(L38,zooks[],9,FALSE))/VLOOKUP("USD",btccurr[],2,FALSE),IF(ncs="F",(VLOOKUP("NZD",btccurr[],2,FALSE)*VLOOKUP(L38,zooks[],9,FALSE))/VLOOKUP("USD",btccurr[],2,FALSE))))))),"-")</f>
        <v>-</v>
      </c>
      <c r="M44" s="206" t="s">
        <v>1424</v>
      </c>
      <c r="N44" s="207" t="str">
        <f>IFERROR(IF(ncs="A",VLOOKUP(N38,zooks[],9,FALSE),IF(ncs="D",VLOOKUP(N38,zooks[],10,FALSE),IF(ncs="B",(VLOOKUP("AUD",btccurr[],2,FALSE)*VLOOKUP(N38,zooks[],9,FALSE))/VLOOKUP("USD",btccurr[],2,FALSE),IF(ncs="C",(VLOOKUP("CAD",btccurr[],2,FALSE)*VLOOKUP(N38,zooks[],9,FALSE))/VLOOKUP("USD",btccurr[],2,FALSE),IF(ncs="E",(VLOOKUP("GBP",btccurr[],2,FALSE)*VLOOKUP(N38,zooks[],9,FALSE))/VLOOKUP("USD",btccurr[],2,FALSE),IF(ncs="F",(VLOOKUP("NZD",btccurr[],2,FALSE)*VLOOKUP(N38,zooks[],9,FALSE))/VLOOKUP("USD",btccurr[],2,FALSE))))))),"-")</f>
        <v>-</v>
      </c>
      <c r="P44" s="29"/>
      <c r="Q44" s="29"/>
      <c r="R44" s="29"/>
      <c r="S44" s="29"/>
      <c r="T44" s="29"/>
    </row>
    <row r="45" spans="2:20" ht="20.25" customHeight="1" x14ac:dyDescent="0.3">
      <c r="B45" s="2"/>
      <c r="C45" s="139"/>
      <c r="D45" s="172" t="str">
        <f ca="1">IF(backend!J51&lt;&gt;0,CONCATENATE(backend!J51," %"),"")</f>
        <v/>
      </c>
      <c r="E4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5" s="137" t="str">
        <f t="shared" ca="1" si="2"/>
        <v>-</v>
      </c>
      <c r="I45" s="138" t="str">
        <f t="shared" ca="1" si="3"/>
        <v>-</v>
      </c>
      <c r="K45" s="206"/>
      <c r="L45" s="207"/>
      <c r="M45" s="206"/>
      <c r="N45" s="207"/>
      <c r="P45" s="29"/>
      <c r="Q45" s="29"/>
      <c r="R45" s="29"/>
      <c r="S45" s="29"/>
      <c r="T45" s="34"/>
    </row>
    <row r="46" spans="2:20" ht="20.25" customHeight="1" x14ac:dyDescent="0.3">
      <c r="B46" s="2"/>
      <c r="C46" s="139"/>
      <c r="D46" s="172" t="str">
        <f ca="1">IF(backend!J52&lt;&gt;0,CONCATENATE(backend!J52," %"),"")</f>
        <v/>
      </c>
      <c r="E4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6" s="137" t="str">
        <f t="shared" ca="1" si="2"/>
        <v>-</v>
      </c>
      <c r="I46" s="138" t="str">
        <f t="shared" ca="1" si="3"/>
        <v>-</v>
      </c>
      <c r="K46" s="141"/>
      <c r="L46" s="142"/>
      <c r="M46" s="141"/>
      <c r="N46" s="142"/>
      <c r="P46" s="29"/>
      <c r="Q46" s="29"/>
      <c r="R46" s="29"/>
      <c r="S46" s="29"/>
      <c r="T46" s="29"/>
    </row>
    <row r="47" spans="2:20" ht="20.25" customHeight="1" x14ac:dyDescent="0.3">
      <c r="B47" s="2"/>
      <c r="C47" s="139"/>
      <c r="D47" s="172" t="str">
        <f ca="1">IF(backend!J53&lt;&gt;0,CONCATENATE(backend!J53," %"),"")</f>
        <v/>
      </c>
      <c r="E4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7" s="137" t="str">
        <f t="shared" ca="1" si="2"/>
        <v>-</v>
      </c>
      <c r="I47" s="138" t="str">
        <f t="shared" ca="1" si="3"/>
        <v>-</v>
      </c>
      <c r="K47" s="38"/>
      <c r="L47" s="38"/>
      <c r="M47" s="38"/>
      <c r="N47" s="38"/>
      <c r="O47" s="38"/>
      <c r="P47" s="38"/>
      <c r="Q47" s="38"/>
      <c r="R47" s="38"/>
      <c r="S47" s="38"/>
      <c r="T47" s="38"/>
    </row>
    <row r="48" spans="2:20" ht="20.25" customHeight="1" x14ac:dyDescent="0.3">
      <c r="B48" s="2"/>
      <c r="C48" s="139"/>
      <c r="D48" s="172" t="str">
        <f ca="1">IF(backend!J54&lt;&gt;0,CONCATENATE(backend!J54," %"),"")</f>
        <v/>
      </c>
      <c r="E4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8" s="137" t="str">
        <f t="shared" ca="1" si="2"/>
        <v>-</v>
      </c>
      <c r="I48" s="138" t="str">
        <f t="shared" ca="1" si="3"/>
        <v>-</v>
      </c>
      <c r="K48" s="38"/>
      <c r="L48" s="38"/>
      <c r="M48" s="38"/>
      <c r="N48" s="38"/>
      <c r="O48" s="38"/>
      <c r="P48" s="38"/>
      <c r="Q48" s="38"/>
      <c r="R48" s="38"/>
      <c r="S48" s="38"/>
      <c r="T48" s="38"/>
    </row>
    <row r="49" spans="2:20" ht="20.25" customHeight="1" x14ac:dyDescent="0.3">
      <c r="B49" s="2"/>
      <c r="C49" s="139"/>
      <c r="D49" s="172" t="str">
        <f ca="1">IF(backend!J55&lt;&gt;0,CONCATENATE(backend!J55," %"),"")</f>
        <v/>
      </c>
      <c r="E4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49" s="137" t="str">
        <f t="shared" ca="1" si="2"/>
        <v>-</v>
      </c>
      <c r="I49" s="138" t="str">
        <f t="shared" ca="1" si="3"/>
        <v>-</v>
      </c>
      <c r="K49" s="140"/>
      <c r="L49" s="140"/>
      <c r="M49" s="140"/>
      <c r="N49" s="140"/>
      <c r="O49" s="140"/>
      <c r="P49" s="140"/>
      <c r="Q49" s="140"/>
      <c r="R49" s="140"/>
      <c r="S49" s="140"/>
      <c r="T49" s="140"/>
    </row>
    <row r="50" spans="2:20" ht="20.25" customHeight="1" x14ac:dyDescent="0.3">
      <c r="B50" s="2"/>
      <c r="C50" s="133"/>
      <c r="D50" s="172" t="str">
        <f ca="1">IF(backend!J56&lt;&gt;0,CONCATENATE(backend!J56," %"),"")</f>
        <v/>
      </c>
      <c r="E5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0" s="137" t="str">
        <f t="shared" ca="1" si="2"/>
        <v>-</v>
      </c>
      <c r="I50" s="138" t="str">
        <f t="shared" ca="1" si="3"/>
        <v>-</v>
      </c>
      <c r="K50" s="140"/>
      <c r="L50" s="140"/>
      <c r="M50" s="140"/>
      <c r="N50" s="140"/>
      <c r="O50" s="140"/>
      <c r="P50" s="140"/>
      <c r="Q50" s="140"/>
      <c r="R50" s="140"/>
      <c r="S50" s="140"/>
      <c r="T50" s="140"/>
    </row>
    <row r="51" spans="2:20" ht="20.25" customHeight="1" x14ac:dyDescent="0.3">
      <c r="B51" s="2"/>
      <c r="C51" s="133"/>
      <c r="D51" s="172" t="str">
        <f ca="1">IF(backend!J57&lt;&gt;0,CONCATENATE(backend!J57," %"),"")</f>
        <v/>
      </c>
      <c r="E5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1" s="137" t="str">
        <f t="shared" ca="1" si="2"/>
        <v>-</v>
      </c>
      <c r="I51" s="138" t="str">
        <f t="shared" ca="1" si="3"/>
        <v>-</v>
      </c>
      <c r="K51" s="140"/>
      <c r="L51" s="140"/>
      <c r="M51" s="140"/>
      <c r="N51" s="140"/>
      <c r="O51" s="140"/>
      <c r="P51" s="140"/>
      <c r="Q51" s="140"/>
      <c r="R51" s="140"/>
      <c r="S51" s="140"/>
      <c r="T51" s="140"/>
    </row>
    <row r="52" spans="2:20" ht="20.25" customHeight="1" x14ac:dyDescent="0.3">
      <c r="B52" s="2"/>
      <c r="C52" s="133"/>
      <c r="D52" s="172" t="str">
        <f ca="1">IF(backend!J58&lt;&gt;0,CONCATENATE(backend!J58," %"),"")</f>
        <v/>
      </c>
      <c r="E5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2" s="137" t="str">
        <f t="shared" ca="1" si="2"/>
        <v>-</v>
      </c>
      <c r="I52" s="138" t="str">
        <f t="shared" ca="1" si="3"/>
        <v>-</v>
      </c>
      <c r="K52" s="140"/>
      <c r="L52" s="140"/>
      <c r="M52" s="140"/>
      <c r="N52" s="140"/>
      <c r="O52" s="140"/>
      <c r="P52" s="140"/>
      <c r="Q52" s="140"/>
      <c r="R52" s="140"/>
      <c r="S52" s="140"/>
      <c r="T52" s="140"/>
    </row>
    <row r="53" spans="2:20" ht="20.25" customHeight="1" x14ac:dyDescent="0.3">
      <c r="B53" s="2"/>
      <c r="C53" s="133"/>
      <c r="D53" s="172" t="str">
        <f ca="1">IF(backend!J59&lt;&gt;0,CONCATENATE(backend!J59," %"),"")</f>
        <v/>
      </c>
      <c r="E5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3" s="137" t="str">
        <f t="shared" ca="1" si="2"/>
        <v>-</v>
      </c>
      <c r="I53" s="138" t="str">
        <f t="shared" ca="1" si="3"/>
        <v>-</v>
      </c>
      <c r="K53" s="140"/>
      <c r="L53" s="140"/>
      <c r="M53" s="140"/>
      <c r="N53" s="140"/>
      <c r="O53" s="140"/>
      <c r="P53" s="140"/>
      <c r="Q53" s="140"/>
      <c r="R53" s="140"/>
      <c r="S53" s="140"/>
      <c r="T53" s="140"/>
    </row>
    <row r="54" spans="2:20" ht="20.25" customHeight="1" x14ac:dyDescent="0.3">
      <c r="B54" s="2"/>
      <c r="C54" s="133"/>
      <c r="D54" s="172" t="str">
        <f ca="1">IF(backend!J60&lt;&gt;0,CONCATENATE(backend!J60," %"),"")</f>
        <v/>
      </c>
      <c r="E5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4" s="137" t="str">
        <f t="shared" ca="1" si="2"/>
        <v>-</v>
      </c>
      <c r="I54" s="138" t="str">
        <f t="shared" ca="1" si="3"/>
        <v>-</v>
      </c>
      <c r="K54" s="140"/>
      <c r="L54" s="140"/>
      <c r="M54" s="140"/>
      <c r="N54" s="140"/>
      <c r="O54" s="140"/>
      <c r="P54" s="140"/>
      <c r="Q54" s="140"/>
      <c r="R54" s="140"/>
      <c r="S54" s="140"/>
      <c r="T54" s="140"/>
    </row>
    <row r="55" spans="2:20" ht="20.25" customHeight="1" x14ac:dyDescent="0.3">
      <c r="B55" s="2"/>
      <c r="C55" s="133"/>
      <c r="D55" s="172" t="str">
        <f ca="1">IF(backend!J61&lt;&gt;0,CONCATENATE(backend!J61," %"),"")</f>
        <v/>
      </c>
      <c r="E5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5" s="137" t="str">
        <f t="shared" ca="1" si="2"/>
        <v>-</v>
      </c>
      <c r="I55" s="138" t="str">
        <f t="shared" ca="1" si="3"/>
        <v>-</v>
      </c>
      <c r="K55" s="140"/>
      <c r="L55" s="140"/>
      <c r="M55" s="140"/>
      <c r="N55" s="140"/>
      <c r="O55" s="140"/>
      <c r="P55" s="140"/>
      <c r="Q55" s="140"/>
      <c r="R55" s="140"/>
      <c r="S55" s="140"/>
      <c r="T55" s="140"/>
    </row>
    <row r="56" spans="2:20" ht="20.25" customHeight="1" x14ac:dyDescent="0.3">
      <c r="B56" s="2"/>
      <c r="C56" s="133"/>
      <c r="D56" s="172" t="str">
        <f ca="1">IF(backend!J62&lt;&gt;0,CONCATENATE(backend!J62," %"),"")</f>
        <v/>
      </c>
      <c r="E5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6" s="137" t="str">
        <f t="shared" ca="1" si="2"/>
        <v>-</v>
      </c>
      <c r="I56" s="138" t="str">
        <f t="shared" ca="1" si="3"/>
        <v>-</v>
      </c>
      <c r="K56" s="140"/>
      <c r="L56" s="140"/>
      <c r="M56" s="140"/>
      <c r="N56" s="140"/>
      <c r="O56" s="140"/>
      <c r="P56" s="140"/>
      <c r="Q56" s="140"/>
      <c r="R56" s="140"/>
      <c r="S56" s="140"/>
      <c r="T56" s="140"/>
    </row>
    <row r="57" spans="2:20" ht="20.25" customHeight="1" x14ac:dyDescent="0.3">
      <c r="B57" s="2"/>
      <c r="C57" s="133"/>
      <c r="D57" s="172" t="str">
        <f ca="1">IF(backend!J63&lt;&gt;0,CONCATENATE(backend!J63," %"),"")</f>
        <v/>
      </c>
      <c r="E5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7" s="137" t="str">
        <f t="shared" ca="1" si="2"/>
        <v>-</v>
      </c>
      <c r="I57" s="138" t="str">
        <f t="shared" ca="1" si="3"/>
        <v>-</v>
      </c>
      <c r="K57" s="140"/>
      <c r="L57" s="140"/>
      <c r="M57" s="140"/>
      <c r="N57" s="140"/>
      <c r="O57" s="140"/>
      <c r="P57" s="140"/>
      <c r="Q57" s="140"/>
      <c r="R57" s="140"/>
      <c r="S57" s="140"/>
      <c r="T57" s="140"/>
    </row>
    <row r="58" spans="2:20" ht="20.25" customHeight="1" x14ac:dyDescent="0.3">
      <c r="B58" s="2"/>
      <c r="C58" s="133"/>
      <c r="D58" s="172" t="str">
        <f ca="1">IF(backend!J64&lt;&gt;0,CONCATENATE(backend!J64," %"),"")</f>
        <v/>
      </c>
      <c r="E5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8" s="137" t="str">
        <f t="shared" ca="1" si="2"/>
        <v>-</v>
      </c>
      <c r="I58" s="138" t="str">
        <f t="shared" ca="1" si="3"/>
        <v>-</v>
      </c>
    </row>
    <row r="59" spans="2:20" ht="20.25" customHeight="1" x14ac:dyDescent="0.3">
      <c r="B59" s="2"/>
      <c r="C59" s="133"/>
      <c r="D59" s="172" t="str">
        <f ca="1">IF(backend!J65&lt;&gt;0,CONCATENATE(backend!J65," %"),"")</f>
        <v/>
      </c>
      <c r="E5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59" s="137" t="str">
        <f t="shared" ca="1" si="2"/>
        <v>-</v>
      </c>
      <c r="I59" s="138" t="str">
        <f t="shared" ca="1" si="3"/>
        <v>-</v>
      </c>
    </row>
    <row r="60" spans="2:20" ht="20.25" customHeight="1" x14ac:dyDescent="0.3">
      <c r="B60" s="2"/>
      <c r="C60" s="133"/>
      <c r="D60" s="172" t="str">
        <f ca="1">IF(backend!J66&lt;&gt;0,CONCATENATE(backend!J66," %"),"")</f>
        <v/>
      </c>
      <c r="E6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0" s="137" t="str">
        <f t="shared" ca="1" si="2"/>
        <v>-</v>
      </c>
      <c r="I60" s="138" t="str">
        <f t="shared" ca="1" si="3"/>
        <v>-</v>
      </c>
    </row>
    <row r="61" spans="2:20" ht="20.25" customHeight="1" x14ac:dyDescent="0.3">
      <c r="B61" s="2"/>
      <c r="C61" s="133"/>
      <c r="D61" s="172" t="str">
        <f ca="1">IF(backend!J67&lt;&gt;0,CONCATENATE(backend!J67," %"),"")</f>
        <v/>
      </c>
      <c r="E6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1" s="137" t="str">
        <f t="shared" ca="1" si="2"/>
        <v>-</v>
      </c>
      <c r="I61" s="138" t="str">
        <f t="shared" ca="1" si="3"/>
        <v>-</v>
      </c>
    </row>
    <row r="62" spans="2:20" ht="20.25" customHeight="1" x14ac:dyDescent="0.3">
      <c r="B62" s="2"/>
      <c r="C62" s="133"/>
      <c r="D62" s="172" t="str">
        <f ca="1">IF(backend!J68&lt;&gt;0,CONCATENATE(backend!J68," %"),"")</f>
        <v/>
      </c>
      <c r="E6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2" s="137" t="str">
        <f t="shared" ca="1" si="2"/>
        <v>-</v>
      </c>
      <c r="I62" s="138" t="str">
        <f t="shared" ca="1" si="3"/>
        <v>-</v>
      </c>
    </row>
    <row r="63" spans="2:20" ht="20.25" customHeight="1" x14ac:dyDescent="0.3">
      <c r="B63" s="2"/>
      <c r="C63" s="133"/>
      <c r="D63" s="172" t="str">
        <f ca="1">IF(backend!J69&lt;&gt;0,CONCATENATE(backend!J69," %"),"")</f>
        <v/>
      </c>
      <c r="E6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3" s="137" t="str">
        <f t="shared" ca="1" si="2"/>
        <v>-</v>
      </c>
      <c r="I63" s="138" t="str">
        <f t="shared" ca="1" si="3"/>
        <v>-</v>
      </c>
    </row>
    <row r="64" spans="2:20" ht="20.25" customHeight="1" x14ac:dyDescent="0.3">
      <c r="B64" s="2"/>
      <c r="C64" s="133"/>
      <c r="D64" s="172" t="str">
        <f ca="1">IF(backend!J70&lt;&gt;0,CONCATENATE(backend!J70," %"),"")</f>
        <v/>
      </c>
      <c r="E6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4" s="137" t="str">
        <f t="shared" ca="1" si="2"/>
        <v>-</v>
      </c>
      <c r="I64" s="138" t="str">
        <f t="shared" ca="1" si="3"/>
        <v>-</v>
      </c>
    </row>
    <row r="65" spans="2:9" ht="20.25" customHeight="1" x14ac:dyDescent="0.3">
      <c r="B65" s="2"/>
      <c r="C65" s="133"/>
      <c r="D65" s="172" t="str">
        <f ca="1">IF(backend!J71&lt;&gt;0,CONCATENATE(backend!J71," %"),"")</f>
        <v/>
      </c>
      <c r="E6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5" s="137" t="str">
        <f t="shared" ca="1" si="2"/>
        <v>-</v>
      </c>
      <c r="I65" s="138" t="str">
        <f t="shared" ca="1" si="3"/>
        <v>-</v>
      </c>
    </row>
    <row r="66" spans="2:9" ht="20.25" customHeight="1" x14ac:dyDescent="0.3">
      <c r="B66" s="2"/>
      <c r="C66" s="133"/>
      <c r="D66" s="172" t="str">
        <f ca="1">IF(backend!J72&lt;&gt;0,CONCATENATE(backend!J72," %"),"")</f>
        <v/>
      </c>
      <c r="E6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6" s="137" t="str">
        <f t="shared" ca="1" si="2"/>
        <v>-</v>
      </c>
      <c r="I66" s="138" t="str">
        <f t="shared" ca="1" si="3"/>
        <v>-</v>
      </c>
    </row>
    <row r="67" spans="2:9" ht="20.25" customHeight="1" x14ac:dyDescent="0.3">
      <c r="B67" s="2"/>
      <c r="C67" s="133"/>
      <c r="D67" s="172" t="str">
        <f ca="1">IF(backend!J73&lt;&gt;0,CONCATENATE(backend!J73," %"),"")</f>
        <v/>
      </c>
      <c r="E6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7" s="137" t="str">
        <f t="shared" ca="1" si="2"/>
        <v>-</v>
      </c>
      <c r="I67" s="138" t="str">
        <f t="shared" ca="1" si="3"/>
        <v>-</v>
      </c>
    </row>
    <row r="68" spans="2:9" ht="20.25" customHeight="1" x14ac:dyDescent="0.3">
      <c r="B68" s="2"/>
      <c r="C68" s="133"/>
      <c r="D68" s="172" t="str">
        <f ca="1">IF(backend!J74&lt;&gt;0,CONCATENATE(backend!J74," %"),"")</f>
        <v/>
      </c>
      <c r="E6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8" s="137" t="str">
        <f t="shared" ca="1" si="2"/>
        <v>-</v>
      </c>
      <c r="I68" s="138" t="str">
        <f t="shared" ca="1" si="3"/>
        <v>-</v>
      </c>
    </row>
    <row r="69" spans="2:9" ht="20.25" customHeight="1" x14ac:dyDescent="0.3">
      <c r="B69" s="2"/>
      <c r="C69" s="133"/>
      <c r="D69" s="172" t="str">
        <f ca="1">IF(backend!J75&lt;&gt;0,CONCATENATE(backend!J75," %"),"")</f>
        <v/>
      </c>
      <c r="E6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69" s="137" t="str">
        <f t="shared" ca="1" si="2"/>
        <v>-</v>
      </c>
      <c r="I69" s="138" t="str">
        <f t="shared" ca="1" si="3"/>
        <v>-</v>
      </c>
    </row>
    <row r="70" spans="2:9" ht="20.25" customHeight="1" x14ac:dyDescent="0.3">
      <c r="B70" s="2"/>
      <c r="C70" s="133"/>
      <c r="D70" s="172" t="str">
        <f ca="1">IF(backend!J76&lt;&gt;0,CONCATENATE(backend!J76," %"),"")</f>
        <v/>
      </c>
      <c r="E7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0" s="137" t="str">
        <f t="shared" ca="1" si="2"/>
        <v>-</v>
      </c>
      <c r="I70" s="138" t="str">
        <f t="shared" ca="1" si="3"/>
        <v>-</v>
      </c>
    </row>
    <row r="71" spans="2:9" ht="20.25" customHeight="1" x14ac:dyDescent="0.3">
      <c r="B71" s="2"/>
      <c r="C71" s="133"/>
      <c r="D71" s="172" t="str">
        <f ca="1">IF(backend!J77&lt;&gt;0,CONCATENATE(backend!J77," %"),"")</f>
        <v/>
      </c>
      <c r="E7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1" s="137" t="str">
        <f t="shared" ca="1" si="2"/>
        <v>-</v>
      </c>
      <c r="I71" s="138" t="str">
        <f t="shared" ca="1" si="3"/>
        <v>-</v>
      </c>
    </row>
    <row r="72" spans="2:9" ht="20.25" customHeight="1" x14ac:dyDescent="0.3">
      <c r="B72" s="2"/>
      <c r="C72" s="133"/>
      <c r="D72" s="172" t="str">
        <f ca="1">IF(backend!J78&lt;&gt;0,CONCATENATE(backend!J78," %"),"")</f>
        <v/>
      </c>
      <c r="E7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2" s="137" t="str">
        <f t="shared" ca="1" si="2"/>
        <v>-</v>
      </c>
      <c r="I72" s="138" t="str">
        <f t="shared" ca="1" si="3"/>
        <v>-</v>
      </c>
    </row>
    <row r="73" spans="2:9" ht="20.25" customHeight="1" x14ac:dyDescent="0.3">
      <c r="B73" s="2"/>
      <c r="C73" s="133"/>
      <c r="D73" s="172" t="str">
        <f ca="1">IF(backend!J79&lt;&gt;0,CONCATENATE(backend!J79," %"),"")</f>
        <v/>
      </c>
      <c r="E7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3" s="137" t="str">
        <f t="shared" ca="1" si="2"/>
        <v>-</v>
      </c>
      <c r="I73" s="138" t="str">
        <f t="shared" ca="1" si="3"/>
        <v>-</v>
      </c>
    </row>
    <row r="74" spans="2:9" ht="20.25" customHeight="1" x14ac:dyDescent="0.3">
      <c r="B74" s="2"/>
      <c r="C74" s="133"/>
      <c r="D74" s="172" t="str">
        <f ca="1">IF(backend!J80&lt;&gt;0,CONCATENATE(backend!J80," %"),"")</f>
        <v/>
      </c>
      <c r="E7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4" s="137" t="str">
        <f t="shared" ca="1" si="2"/>
        <v>-</v>
      </c>
      <c r="I74" s="138" t="str">
        <f t="shared" ca="1" si="3"/>
        <v>-</v>
      </c>
    </row>
    <row r="75" spans="2:9" ht="20.25" customHeight="1" x14ac:dyDescent="0.3">
      <c r="B75" s="2"/>
      <c r="C75" s="133"/>
      <c r="D75" s="172" t="str">
        <f ca="1">IF(backend!J81&lt;&gt;0,CONCATENATE(backend!J81," %"),"")</f>
        <v/>
      </c>
      <c r="E7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5" s="137" t="str">
        <f t="shared" ca="1" si="2"/>
        <v>-</v>
      </c>
      <c r="I75" s="138" t="str">
        <f t="shared" ref="I75:I106" ca="1" si="4">IFERROR(IF(INDIRECT(ADDRESS(ROW(),3))&lt;&gt;"",E75*G75,"-"),0)</f>
        <v>-</v>
      </c>
    </row>
    <row r="76" spans="2:9" ht="20.25" customHeight="1" x14ac:dyDescent="0.3">
      <c r="B76" s="2"/>
      <c r="C76" s="133"/>
      <c r="D76" s="172" t="str">
        <f ca="1">IF(backend!J82&lt;&gt;0,CONCATENATE(backend!J82," %"),"")</f>
        <v/>
      </c>
      <c r="E7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6" s="137" t="str">
        <f t="shared" ca="1" si="2"/>
        <v>-</v>
      </c>
      <c r="I76" s="138" t="str">
        <f t="shared" ca="1" si="4"/>
        <v>-</v>
      </c>
    </row>
    <row r="77" spans="2:9" ht="20.25" customHeight="1" x14ac:dyDescent="0.3">
      <c r="B77" s="2"/>
      <c r="C77" s="133"/>
      <c r="D77" s="172" t="str">
        <f ca="1">IF(backend!J83&lt;&gt;0,CONCATENATE(backend!J83," %"),"")</f>
        <v/>
      </c>
      <c r="E7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7" s="137" t="str">
        <f t="shared" ca="1" si="2"/>
        <v>-</v>
      </c>
      <c r="I77" s="138" t="str">
        <f t="shared" ca="1" si="4"/>
        <v>-</v>
      </c>
    </row>
    <row r="78" spans="2:9" ht="20.25" customHeight="1" x14ac:dyDescent="0.3">
      <c r="B78" s="2"/>
      <c r="C78" s="133"/>
      <c r="D78" s="172" t="str">
        <f ca="1">IF(backend!J84&lt;&gt;0,CONCATENATE(backend!J84," %"),"")</f>
        <v/>
      </c>
      <c r="E7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8" s="137" t="str">
        <f t="shared" ca="1" si="2"/>
        <v>-</v>
      </c>
      <c r="I78" s="138" t="str">
        <f t="shared" ca="1" si="4"/>
        <v>-</v>
      </c>
    </row>
    <row r="79" spans="2:9" ht="20.25" customHeight="1" x14ac:dyDescent="0.3">
      <c r="B79" s="2"/>
      <c r="C79" s="133"/>
      <c r="D79" s="172" t="str">
        <f ca="1">IF(backend!J85&lt;&gt;0,CONCATENATE(backend!J85," %"),"")</f>
        <v/>
      </c>
      <c r="E7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79" s="137" t="str">
        <f t="shared" ca="1" si="2"/>
        <v>-</v>
      </c>
      <c r="I79" s="138" t="str">
        <f t="shared" ca="1" si="4"/>
        <v>-</v>
      </c>
    </row>
    <row r="80" spans="2:9" ht="20.25" customHeight="1" x14ac:dyDescent="0.3">
      <c r="B80" s="2"/>
      <c r="C80" s="133"/>
      <c r="D80" s="172" t="str">
        <f ca="1">IF(backend!J86&lt;&gt;0,CONCATENATE(backend!J86," %"),"")</f>
        <v/>
      </c>
      <c r="E8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0" s="137" t="str">
        <f t="shared" ca="1" si="2"/>
        <v>-</v>
      </c>
      <c r="I80" s="138" t="str">
        <f t="shared" ca="1" si="4"/>
        <v>-</v>
      </c>
    </row>
    <row r="81" spans="2:9" ht="20.25" customHeight="1" x14ac:dyDescent="0.3">
      <c r="B81" s="2"/>
      <c r="C81" s="133"/>
      <c r="D81" s="172" t="str">
        <f ca="1">IF(backend!J87&lt;&gt;0,CONCATENATE(backend!J87," %"),"")</f>
        <v/>
      </c>
      <c r="E8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1" s="137" t="str">
        <f t="shared" ca="1" si="2"/>
        <v>-</v>
      </c>
      <c r="I81" s="138" t="str">
        <f t="shared" ca="1" si="4"/>
        <v>-</v>
      </c>
    </row>
    <row r="82" spans="2:9" ht="20.25" customHeight="1" x14ac:dyDescent="0.3">
      <c r="B82" s="2"/>
      <c r="C82" s="133"/>
      <c r="D82" s="172" t="str">
        <f ca="1">IF(backend!J88&lt;&gt;0,CONCATENATE(backend!J88," %"),"")</f>
        <v/>
      </c>
      <c r="E8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2" s="137" t="str">
        <f t="shared" ca="1" si="2"/>
        <v>-</v>
      </c>
      <c r="I82" s="138" t="str">
        <f t="shared" ca="1" si="4"/>
        <v>-</v>
      </c>
    </row>
    <row r="83" spans="2:9" ht="20.25" customHeight="1" x14ac:dyDescent="0.3">
      <c r="B83" s="2"/>
      <c r="C83" s="133"/>
      <c r="D83" s="172" t="str">
        <f ca="1">IF(backend!J89&lt;&gt;0,CONCATENATE(backend!J89," %"),"")</f>
        <v/>
      </c>
      <c r="E8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3" s="137" t="str">
        <f t="shared" ca="1" si="2"/>
        <v>-</v>
      </c>
      <c r="I83" s="138" t="str">
        <f t="shared" ca="1" si="4"/>
        <v>-</v>
      </c>
    </row>
    <row r="84" spans="2:9" ht="20.25" customHeight="1" x14ac:dyDescent="0.3">
      <c r="B84" s="2"/>
      <c r="C84" s="133"/>
      <c r="D84" s="172" t="str">
        <f ca="1">IF(backend!J90&lt;&gt;0,CONCATENATE(backend!J90," %"),"")</f>
        <v/>
      </c>
      <c r="E8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4" s="137" t="str">
        <f t="shared" ca="1" si="2"/>
        <v>-</v>
      </c>
      <c r="I84" s="138" t="str">
        <f t="shared" ca="1" si="4"/>
        <v>-</v>
      </c>
    </row>
    <row r="85" spans="2:9" ht="20.25" customHeight="1" x14ac:dyDescent="0.3">
      <c r="B85" s="2"/>
      <c r="C85" s="133"/>
      <c r="D85" s="172" t="str">
        <f ca="1">IF(backend!J91&lt;&gt;0,CONCATENATE(backend!J91," %"),"")</f>
        <v/>
      </c>
      <c r="E8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5" s="137" t="str">
        <f t="shared" ca="1" si="2"/>
        <v>-</v>
      </c>
      <c r="I85" s="138" t="str">
        <f t="shared" ca="1" si="4"/>
        <v>-</v>
      </c>
    </row>
    <row r="86" spans="2:9" ht="20.25" customHeight="1" x14ac:dyDescent="0.3">
      <c r="B86" s="2"/>
      <c r="C86" s="133"/>
      <c r="D86" s="172" t="str">
        <f ca="1">IF(backend!J92&lt;&gt;0,CONCATENATE(backend!J92," %"),"")</f>
        <v/>
      </c>
      <c r="E8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6" s="137" t="str">
        <f t="shared" ca="1" si="2"/>
        <v>-</v>
      </c>
      <c r="I86" s="138" t="str">
        <f t="shared" ca="1" si="4"/>
        <v>-</v>
      </c>
    </row>
    <row r="87" spans="2:9" ht="20.25" customHeight="1" x14ac:dyDescent="0.3">
      <c r="B87" s="2"/>
      <c r="C87" s="133"/>
      <c r="D87" s="172" t="str">
        <f ca="1">IF(backend!J93&lt;&gt;0,CONCATENATE(backend!J93," %"),"")</f>
        <v/>
      </c>
      <c r="E8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7" s="137" t="str">
        <f t="shared" ca="1" si="2"/>
        <v>-</v>
      </c>
      <c r="I87" s="138" t="str">
        <f t="shared" ca="1" si="4"/>
        <v>-</v>
      </c>
    </row>
    <row r="88" spans="2:9" ht="20.25" customHeight="1" x14ac:dyDescent="0.3">
      <c r="B88" s="2"/>
      <c r="C88" s="133"/>
      <c r="D88" s="172" t="str">
        <f ca="1">IF(backend!J94&lt;&gt;0,CONCATENATE(backend!J94," %"),"")</f>
        <v/>
      </c>
      <c r="E8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8" s="137" t="str">
        <f t="shared" ca="1" si="2"/>
        <v>-</v>
      </c>
      <c r="I88" s="138" t="str">
        <f t="shared" ca="1" si="4"/>
        <v>-</v>
      </c>
    </row>
    <row r="89" spans="2:9" ht="20.25" customHeight="1" x14ac:dyDescent="0.3">
      <c r="B89" s="2"/>
      <c r="C89" s="133"/>
      <c r="D89" s="172" t="str">
        <f ca="1">IF(backend!J95&lt;&gt;0,CONCATENATE(backend!J95," %"),"")</f>
        <v/>
      </c>
      <c r="E8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89" s="137" t="str">
        <f t="shared" ca="1" si="2"/>
        <v>-</v>
      </c>
      <c r="I89" s="138" t="str">
        <f t="shared" ca="1" si="4"/>
        <v>-</v>
      </c>
    </row>
    <row r="90" spans="2:9" ht="20.25" customHeight="1" x14ac:dyDescent="0.3">
      <c r="B90" s="2"/>
      <c r="C90" s="133"/>
      <c r="D90" s="172" t="str">
        <f ca="1">IF(backend!J96&lt;&gt;0,CONCATENATE(backend!J96," %"),"")</f>
        <v/>
      </c>
      <c r="E9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0" s="137" t="str">
        <f t="shared" ca="1" si="2"/>
        <v>-</v>
      </c>
      <c r="I90" s="138" t="str">
        <f t="shared" ca="1" si="4"/>
        <v>-</v>
      </c>
    </row>
    <row r="91" spans="2:9" ht="20.25" customHeight="1" x14ac:dyDescent="0.3">
      <c r="B91" s="2"/>
      <c r="C91" s="133"/>
      <c r="D91" s="172" t="str">
        <f ca="1">IF(backend!J97&lt;&gt;0,CONCATENATE(backend!J97," %"),"")</f>
        <v/>
      </c>
      <c r="E9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1" s="137" t="str">
        <f t="shared" ca="1" si="2"/>
        <v>-</v>
      </c>
      <c r="I91" s="138" t="str">
        <f t="shared" ca="1" si="4"/>
        <v>-</v>
      </c>
    </row>
    <row r="92" spans="2:9" ht="20.25" customHeight="1" x14ac:dyDescent="0.3">
      <c r="B92" s="2"/>
      <c r="C92" s="133"/>
      <c r="D92" s="172" t="str">
        <f ca="1">IF(backend!J98&lt;&gt;0,CONCATENATE(backend!J98," %"),"")</f>
        <v/>
      </c>
      <c r="E9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2" s="137" t="str">
        <f t="shared" ca="1" si="2"/>
        <v>-</v>
      </c>
      <c r="I92" s="138" t="str">
        <f t="shared" ca="1" si="4"/>
        <v>-</v>
      </c>
    </row>
    <row r="93" spans="2:9" ht="20.25" customHeight="1" x14ac:dyDescent="0.3">
      <c r="B93" s="2"/>
      <c r="C93" s="133"/>
      <c r="D93" s="172" t="str">
        <f ca="1">IF(backend!J99&lt;&gt;0,CONCATENATE(backend!J99," %"),"")</f>
        <v/>
      </c>
      <c r="E9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3" s="137" t="str">
        <f t="shared" ca="1" si="2"/>
        <v>-</v>
      </c>
      <c r="I93" s="138" t="str">
        <f t="shared" ca="1" si="4"/>
        <v>-</v>
      </c>
    </row>
    <row r="94" spans="2:9" ht="20.25" customHeight="1" x14ac:dyDescent="0.3">
      <c r="B94" s="2"/>
      <c r="C94" s="133"/>
      <c r="D94" s="172" t="str">
        <f ca="1">IF(backend!J100&lt;&gt;0,CONCATENATE(backend!J100," %"),"")</f>
        <v/>
      </c>
      <c r="E9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4" s="137" t="str">
        <f t="shared" ca="1" si="2"/>
        <v>-</v>
      </c>
      <c r="I94" s="138" t="str">
        <f t="shared" ca="1" si="4"/>
        <v>-</v>
      </c>
    </row>
    <row r="95" spans="2:9" ht="20.25" customHeight="1" x14ac:dyDescent="0.3">
      <c r="B95" s="2"/>
      <c r="C95" s="133"/>
      <c r="D95" s="172" t="str">
        <f ca="1">IF(backend!J101&lt;&gt;0,CONCATENATE(backend!J101," %"),"")</f>
        <v/>
      </c>
      <c r="E9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5" s="137" t="str">
        <f t="shared" ca="1" si="2"/>
        <v>-</v>
      </c>
      <c r="I95" s="138" t="str">
        <f t="shared" ca="1" si="4"/>
        <v>-</v>
      </c>
    </row>
    <row r="96" spans="2:9" ht="20.25" customHeight="1" x14ac:dyDescent="0.3">
      <c r="B96" s="2"/>
      <c r="C96" s="133"/>
      <c r="D96" s="172" t="str">
        <f ca="1">IF(backend!J102&lt;&gt;0,CONCATENATE(backend!J102," %"),"")</f>
        <v/>
      </c>
      <c r="E9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6" s="137" t="str">
        <f t="shared" ca="1" si="2"/>
        <v>-</v>
      </c>
      <c r="I96" s="138" t="str">
        <f t="shared" ca="1" si="4"/>
        <v>-</v>
      </c>
    </row>
    <row r="97" spans="2:9" ht="20.25" customHeight="1" x14ac:dyDescent="0.3">
      <c r="B97" s="2"/>
      <c r="C97" s="133"/>
      <c r="D97" s="172" t="str">
        <f ca="1">IF(backend!J103&lt;&gt;0,CONCATENATE(backend!J103," %"),"")</f>
        <v/>
      </c>
      <c r="E9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7" s="137" t="str">
        <f t="shared" ca="1" si="2"/>
        <v>-</v>
      </c>
      <c r="I97" s="138" t="str">
        <f t="shared" ca="1" si="4"/>
        <v>-</v>
      </c>
    </row>
    <row r="98" spans="2:9" ht="20.25" customHeight="1" x14ac:dyDescent="0.3">
      <c r="B98" s="2"/>
      <c r="C98" s="133"/>
      <c r="D98" s="172" t="str">
        <f ca="1">IF(backend!J104&lt;&gt;0,CONCATENATE(backend!J104," %"),"")</f>
        <v/>
      </c>
      <c r="E9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8" s="137" t="str">
        <f t="shared" ca="1" si="2"/>
        <v>-</v>
      </c>
      <c r="I98" s="138" t="str">
        <f t="shared" ca="1" si="4"/>
        <v>-</v>
      </c>
    </row>
    <row r="99" spans="2:9" ht="20.25" customHeight="1" x14ac:dyDescent="0.3">
      <c r="B99" s="2"/>
      <c r="C99" s="133"/>
      <c r="D99" s="172" t="str">
        <f ca="1">IF(backend!J105&lt;&gt;0,CONCATENATE(backend!J105," %"),"")</f>
        <v/>
      </c>
      <c r="E9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99" s="137" t="str">
        <f t="shared" ca="1" si="2"/>
        <v>-</v>
      </c>
      <c r="I99" s="138" t="str">
        <f t="shared" ca="1" si="4"/>
        <v>-</v>
      </c>
    </row>
    <row r="100" spans="2:9" ht="20.25" customHeight="1" x14ac:dyDescent="0.3">
      <c r="B100" s="2"/>
      <c r="C100" s="133"/>
      <c r="D100" s="172" t="str">
        <f ca="1">IF(backend!J106&lt;&gt;0,CONCATENATE(backend!J106," %"),"")</f>
        <v/>
      </c>
      <c r="E10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0" s="137" t="str">
        <f t="shared" ca="1" si="2"/>
        <v>-</v>
      </c>
      <c r="I100" s="138" t="str">
        <f t="shared" ca="1" si="4"/>
        <v>-</v>
      </c>
    </row>
    <row r="101" spans="2:9" ht="20.25" customHeight="1" x14ac:dyDescent="0.3">
      <c r="B101" s="2"/>
      <c r="C101" s="133"/>
      <c r="D101" s="172" t="str">
        <f ca="1">IF(backend!J107&lt;&gt;0,CONCATENATE(backend!J107," %"),"")</f>
        <v/>
      </c>
      <c r="E10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1" s="137" t="str">
        <f t="shared" ca="1" si="2"/>
        <v>-</v>
      </c>
      <c r="I101" s="138" t="str">
        <f t="shared" ca="1" si="4"/>
        <v>-</v>
      </c>
    </row>
    <row r="102" spans="2:9" ht="20.25" customHeight="1" x14ac:dyDescent="0.3">
      <c r="B102" s="2"/>
      <c r="C102" s="133"/>
      <c r="D102" s="172" t="str">
        <f ca="1">IF(backend!J108&lt;&gt;0,CONCATENATE(backend!J108," %"),"")</f>
        <v/>
      </c>
      <c r="E10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2" s="137" t="str">
        <f t="shared" ca="1" si="2"/>
        <v>-</v>
      </c>
      <c r="I102" s="138" t="str">
        <f t="shared" ca="1" si="4"/>
        <v>-</v>
      </c>
    </row>
    <row r="103" spans="2:9" ht="20.25" customHeight="1" x14ac:dyDescent="0.3">
      <c r="B103" s="2"/>
      <c r="C103" s="133"/>
      <c r="D103" s="172" t="str">
        <f ca="1">IF(backend!J109&lt;&gt;0,CONCATENATE(backend!J109," %"),"")</f>
        <v/>
      </c>
      <c r="E10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3" s="137" t="str">
        <f t="shared" ca="1" si="2"/>
        <v>-</v>
      </c>
      <c r="I103" s="138" t="str">
        <f t="shared" ca="1" si="4"/>
        <v>-</v>
      </c>
    </row>
    <row r="104" spans="2:9" ht="20.25" customHeight="1" x14ac:dyDescent="0.3">
      <c r="B104" s="2"/>
      <c r="C104" s="133"/>
      <c r="D104" s="172" t="str">
        <f ca="1">IF(backend!J110&lt;&gt;0,CONCATENATE(backend!J110," %"),"")</f>
        <v/>
      </c>
      <c r="E10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4" s="137" t="str">
        <f t="shared" ca="1" si="2"/>
        <v>-</v>
      </c>
      <c r="I104" s="138" t="str">
        <f t="shared" ca="1" si="4"/>
        <v>-</v>
      </c>
    </row>
    <row r="105" spans="2:9" ht="20.25" customHeight="1" x14ac:dyDescent="0.3">
      <c r="B105" s="2"/>
      <c r="C105" s="133"/>
      <c r="D105" s="172" t="str">
        <f ca="1">IF(backend!J111&lt;&gt;0,CONCATENATE(backend!J111," %"),"")</f>
        <v/>
      </c>
      <c r="E10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5" s="137" t="str">
        <f t="shared" ca="1" si="2"/>
        <v>-</v>
      </c>
      <c r="I105" s="138" t="str">
        <f t="shared" ca="1" si="4"/>
        <v>-</v>
      </c>
    </row>
    <row r="106" spans="2:9" ht="20.25" customHeight="1" x14ac:dyDescent="0.3">
      <c r="B106" s="2"/>
      <c r="C106" s="133"/>
      <c r="D106" s="172" t="str">
        <f ca="1">IF(backend!J112&lt;&gt;0,CONCATENATE(backend!J112," %"),"")</f>
        <v/>
      </c>
      <c r="E10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6" s="137" t="str">
        <f t="shared" ca="1" si="2"/>
        <v>-</v>
      </c>
      <c r="I106" s="138" t="str">
        <f t="shared" ca="1" si="4"/>
        <v>-</v>
      </c>
    </row>
    <row r="107" spans="2:9" ht="20.25" customHeight="1" x14ac:dyDescent="0.3">
      <c r="B107" s="2"/>
      <c r="C107" s="133"/>
      <c r="D107" s="172" t="str">
        <f ca="1">IF(backend!J113&lt;&gt;0,CONCATENATE(backend!J113," %"),"")</f>
        <v/>
      </c>
      <c r="E10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7" s="137" t="str">
        <f t="shared" ref="H107:H150" ca="1" si="5">IF(OR(F107="-",F107=0),"-",(G107-F107)/F107)</f>
        <v>-</v>
      </c>
      <c r="I107" s="138" t="str">
        <f t="shared" ref="I107:I138" ca="1" si="6">IFERROR(IF(INDIRECT(ADDRESS(ROW(),3))&lt;&gt;"",E107*G107,"-"),0)</f>
        <v>-</v>
      </c>
    </row>
    <row r="108" spans="2:9" ht="20.25" customHeight="1" x14ac:dyDescent="0.3">
      <c r="B108" s="2"/>
      <c r="C108" s="133"/>
      <c r="D108" s="172" t="str">
        <f ca="1">IF(backend!J114&lt;&gt;0,CONCATENATE(backend!J114," %"),"")</f>
        <v/>
      </c>
      <c r="E10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8" s="137" t="str">
        <f t="shared" ca="1" si="5"/>
        <v>-</v>
      </c>
      <c r="I108" s="138" t="str">
        <f t="shared" ca="1" si="6"/>
        <v>-</v>
      </c>
    </row>
    <row r="109" spans="2:9" ht="20.25" customHeight="1" x14ac:dyDescent="0.3">
      <c r="B109" s="2"/>
      <c r="C109" s="133"/>
      <c r="D109" s="172" t="str">
        <f ca="1">IF(backend!J115&lt;&gt;0,CONCATENATE(backend!J115," %"),"")</f>
        <v/>
      </c>
      <c r="E10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09" s="137" t="str">
        <f t="shared" ca="1" si="5"/>
        <v>-</v>
      </c>
      <c r="I109" s="138" t="str">
        <f t="shared" ca="1" si="6"/>
        <v>-</v>
      </c>
    </row>
    <row r="110" spans="2:9" ht="20.25" customHeight="1" x14ac:dyDescent="0.3">
      <c r="B110" s="2"/>
      <c r="C110" s="133"/>
      <c r="D110" s="172" t="str">
        <f ca="1">IF(backend!J116&lt;&gt;0,CONCATENATE(backend!J116," %"),"")</f>
        <v/>
      </c>
      <c r="E11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0" s="137" t="str">
        <f t="shared" ca="1" si="5"/>
        <v>-</v>
      </c>
      <c r="I110" s="138" t="str">
        <f t="shared" ca="1" si="6"/>
        <v>-</v>
      </c>
    </row>
    <row r="111" spans="2:9" ht="20.25" customHeight="1" x14ac:dyDescent="0.3">
      <c r="B111" s="2"/>
      <c r="C111" s="133"/>
      <c r="D111" s="172" t="str">
        <f ca="1">IF(backend!J117&lt;&gt;0,CONCATENATE(backend!J117," %"),"")</f>
        <v/>
      </c>
      <c r="E11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1" s="137" t="str">
        <f t="shared" ca="1" si="5"/>
        <v>-</v>
      </c>
      <c r="I111" s="138" t="str">
        <f t="shared" ca="1" si="6"/>
        <v>-</v>
      </c>
    </row>
    <row r="112" spans="2:9" ht="20.25" customHeight="1" x14ac:dyDescent="0.3">
      <c r="B112" s="2"/>
      <c r="C112" s="133"/>
      <c r="D112" s="172" t="str">
        <f ca="1">IF(backend!J118&lt;&gt;0,CONCATENATE(backend!J118," %"),"")</f>
        <v/>
      </c>
      <c r="E11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2" s="137" t="str">
        <f t="shared" ca="1" si="5"/>
        <v>-</v>
      </c>
      <c r="I112" s="138" t="str">
        <f t="shared" ca="1" si="6"/>
        <v>-</v>
      </c>
    </row>
    <row r="113" spans="2:9" ht="20.25" customHeight="1" x14ac:dyDescent="0.3">
      <c r="B113" s="2"/>
      <c r="C113" s="133"/>
      <c r="D113" s="172" t="str">
        <f ca="1">IF(backend!J119&lt;&gt;0,CONCATENATE(backend!J119," %"),"")</f>
        <v/>
      </c>
      <c r="E11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3" s="137" t="str">
        <f t="shared" ca="1" si="5"/>
        <v>-</v>
      </c>
      <c r="I113" s="138" t="str">
        <f t="shared" ca="1" si="6"/>
        <v>-</v>
      </c>
    </row>
    <row r="114" spans="2:9" ht="20.25" customHeight="1" x14ac:dyDescent="0.3">
      <c r="B114" s="2"/>
      <c r="C114" s="133"/>
      <c r="D114" s="172" t="str">
        <f ca="1">IF(backend!J120&lt;&gt;0,CONCATENATE(backend!J120," %"),"")</f>
        <v/>
      </c>
      <c r="E11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4" s="137" t="str">
        <f t="shared" ca="1" si="5"/>
        <v>-</v>
      </c>
      <c r="I114" s="138" t="str">
        <f t="shared" ca="1" si="6"/>
        <v>-</v>
      </c>
    </row>
    <row r="115" spans="2:9" ht="20.25" customHeight="1" x14ac:dyDescent="0.3">
      <c r="B115" s="2"/>
      <c r="C115" s="133"/>
      <c r="D115" s="172" t="str">
        <f ca="1">IF(backend!J121&lt;&gt;0,CONCATENATE(backend!J121," %"),"")</f>
        <v/>
      </c>
      <c r="E11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5" s="137" t="str">
        <f t="shared" ca="1" si="5"/>
        <v>-</v>
      </c>
      <c r="I115" s="138" t="str">
        <f t="shared" ca="1" si="6"/>
        <v>-</v>
      </c>
    </row>
    <row r="116" spans="2:9" ht="20.25" customHeight="1" x14ac:dyDescent="0.3">
      <c r="B116" s="2"/>
      <c r="C116" s="133"/>
      <c r="D116" s="172" t="str">
        <f ca="1">IF(backend!J122&lt;&gt;0,CONCATENATE(backend!J122," %"),"")</f>
        <v/>
      </c>
      <c r="E11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6" s="137" t="str">
        <f t="shared" ca="1" si="5"/>
        <v>-</v>
      </c>
      <c r="I116" s="138" t="str">
        <f t="shared" ca="1" si="6"/>
        <v>-</v>
      </c>
    </row>
    <row r="117" spans="2:9" ht="20.25" customHeight="1" x14ac:dyDescent="0.3">
      <c r="B117" s="2"/>
      <c r="C117" s="133"/>
      <c r="D117" s="172" t="str">
        <f ca="1">IF(backend!J123&lt;&gt;0,CONCATENATE(backend!J123," %"),"")</f>
        <v/>
      </c>
      <c r="E11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7" s="137" t="str">
        <f t="shared" ca="1" si="5"/>
        <v>-</v>
      </c>
      <c r="I117" s="138" t="str">
        <f t="shared" ca="1" si="6"/>
        <v>-</v>
      </c>
    </row>
    <row r="118" spans="2:9" ht="20.25" customHeight="1" x14ac:dyDescent="0.3">
      <c r="B118" s="2"/>
      <c r="C118" s="133"/>
      <c r="D118" s="172" t="str">
        <f ca="1">IF(backend!J124&lt;&gt;0,CONCATENATE(backend!J124," %"),"")</f>
        <v/>
      </c>
      <c r="E11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8" s="137" t="str">
        <f t="shared" ca="1" si="5"/>
        <v>-</v>
      </c>
      <c r="I118" s="138" t="str">
        <f t="shared" ca="1" si="6"/>
        <v>-</v>
      </c>
    </row>
    <row r="119" spans="2:9" ht="20.25" customHeight="1" x14ac:dyDescent="0.3">
      <c r="B119" s="2"/>
      <c r="C119" s="133"/>
      <c r="D119" s="172" t="str">
        <f ca="1">IF(backend!J125&lt;&gt;0,CONCATENATE(backend!J125," %"),"")</f>
        <v/>
      </c>
      <c r="E11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19" s="137" t="str">
        <f t="shared" ca="1" si="5"/>
        <v>-</v>
      </c>
      <c r="I119" s="138" t="str">
        <f t="shared" ca="1" si="6"/>
        <v>-</v>
      </c>
    </row>
    <row r="120" spans="2:9" ht="20.25" customHeight="1" x14ac:dyDescent="0.3">
      <c r="B120" s="2"/>
      <c r="C120" s="133"/>
      <c r="D120" s="172" t="str">
        <f ca="1">IF(backend!J126&lt;&gt;0,CONCATENATE(backend!J126," %"),"")</f>
        <v/>
      </c>
      <c r="E12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0" s="137" t="str">
        <f t="shared" ca="1" si="5"/>
        <v>-</v>
      </c>
      <c r="I120" s="138" t="str">
        <f t="shared" ca="1" si="6"/>
        <v>-</v>
      </c>
    </row>
    <row r="121" spans="2:9" ht="20.25" customHeight="1" x14ac:dyDescent="0.3">
      <c r="B121" s="2"/>
      <c r="C121" s="133"/>
      <c r="D121" s="172" t="str">
        <f ca="1">IF(backend!J127&lt;&gt;0,CONCATENATE(backend!J127," %"),"")</f>
        <v/>
      </c>
      <c r="E12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1" s="137" t="str">
        <f t="shared" ca="1" si="5"/>
        <v>-</v>
      </c>
      <c r="I121" s="138" t="str">
        <f t="shared" ca="1" si="6"/>
        <v>-</v>
      </c>
    </row>
    <row r="122" spans="2:9" ht="20.25" customHeight="1" x14ac:dyDescent="0.3">
      <c r="B122" s="2"/>
      <c r="C122" s="133"/>
      <c r="D122" s="172" t="str">
        <f ca="1">IF(backend!J128&lt;&gt;0,CONCATENATE(backend!J128," %"),"")</f>
        <v/>
      </c>
      <c r="E12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2" s="137" t="str">
        <f t="shared" ca="1" si="5"/>
        <v>-</v>
      </c>
      <c r="I122" s="138" t="str">
        <f t="shared" ca="1" si="6"/>
        <v>-</v>
      </c>
    </row>
    <row r="123" spans="2:9" ht="20.25" customHeight="1" x14ac:dyDescent="0.3">
      <c r="B123" s="2"/>
      <c r="C123" s="133"/>
      <c r="D123" s="172" t="str">
        <f ca="1">IF(backend!J129&lt;&gt;0,CONCATENATE(backend!J129," %"),"")</f>
        <v/>
      </c>
      <c r="E12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3" s="137" t="str">
        <f t="shared" ca="1" si="5"/>
        <v>-</v>
      </c>
      <c r="I123" s="138" t="str">
        <f t="shared" ca="1" si="6"/>
        <v>-</v>
      </c>
    </row>
    <row r="124" spans="2:9" ht="20.25" customHeight="1" x14ac:dyDescent="0.3">
      <c r="B124" s="2"/>
      <c r="C124" s="133"/>
      <c r="D124" s="172" t="str">
        <f ca="1">IF(backend!J130&lt;&gt;0,CONCATENATE(backend!J130," %"),"")</f>
        <v/>
      </c>
      <c r="E12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4" s="137" t="str">
        <f t="shared" ca="1" si="5"/>
        <v>-</v>
      </c>
      <c r="I124" s="138" t="str">
        <f t="shared" ca="1" si="6"/>
        <v>-</v>
      </c>
    </row>
    <row r="125" spans="2:9" ht="20.25" customHeight="1" x14ac:dyDescent="0.3">
      <c r="B125" s="2"/>
      <c r="C125" s="133"/>
      <c r="D125" s="172" t="str">
        <f ca="1">IF(backend!J131&lt;&gt;0,CONCATENATE(backend!J131," %"),"")</f>
        <v/>
      </c>
      <c r="E12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5" s="137" t="str">
        <f t="shared" ca="1" si="5"/>
        <v>-</v>
      </c>
      <c r="I125" s="138" t="str">
        <f t="shared" ca="1" si="6"/>
        <v>-</v>
      </c>
    </row>
    <row r="126" spans="2:9" ht="20.25" customHeight="1" x14ac:dyDescent="0.3">
      <c r="B126" s="2"/>
      <c r="C126" s="133"/>
      <c r="D126" s="172" t="str">
        <f ca="1">IF(backend!J132&lt;&gt;0,CONCATENATE(backend!J132," %"),"")</f>
        <v/>
      </c>
      <c r="E12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6" s="137" t="str">
        <f t="shared" ca="1" si="5"/>
        <v>-</v>
      </c>
      <c r="I126" s="138" t="str">
        <f t="shared" ca="1" si="6"/>
        <v>-</v>
      </c>
    </row>
    <row r="127" spans="2:9" ht="20.25" customHeight="1" x14ac:dyDescent="0.3">
      <c r="B127" s="2"/>
      <c r="C127" s="133"/>
      <c r="D127" s="172" t="str">
        <f ca="1">IF(backend!J133&lt;&gt;0,CONCATENATE(backend!J133," %"),"")</f>
        <v/>
      </c>
      <c r="E12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7" s="137" t="str">
        <f t="shared" ca="1" si="5"/>
        <v>-</v>
      </c>
      <c r="I127" s="138" t="str">
        <f t="shared" ca="1" si="6"/>
        <v>-</v>
      </c>
    </row>
    <row r="128" spans="2:9" ht="20.25" customHeight="1" x14ac:dyDescent="0.3">
      <c r="B128" s="2"/>
      <c r="C128" s="133"/>
      <c r="D128" s="172" t="str">
        <f ca="1">IF(backend!J134&lt;&gt;0,CONCATENATE(backend!J134," %"),"")</f>
        <v/>
      </c>
      <c r="E12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8" s="137" t="str">
        <f t="shared" ca="1" si="5"/>
        <v>-</v>
      </c>
      <c r="I128" s="138" t="str">
        <f t="shared" ca="1" si="6"/>
        <v>-</v>
      </c>
    </row>
    <row r="129" spans="2:9" ht="20.25" customHeight="1" x14ac:dyDescent="0.3">
      <c r="B129" s="2"/>
      <c r="C129" s="133"/>
      <c r="D129" s="172" t="str">
        <f ca="1">IF(backend!J135&lt;&gt;0,CONCATENATE(backend!J135," %"),"")</f>
        <v/>
      </c>
      <c r="E12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29" s="137" t="str">
        <f t="shared" ca="1" si="5"/>
        <v>-</v>
      </c>
      <c r="I129" s="138" t="str">
        <f t="shared" ca="1" si="6"/>
        <v>-</v>
      </c>
    </row>
    <row r="130" spans="2:9" ht="20.25" customHeight="1" x14ac:dyDescent="0.3">
      <c r="B130" s="2"/>
      <c r="C130" s="133"/>
      <c r="D130" s="172" t="str">
        <f ca="1">IF(backend!J136&lt;&gt;0,CONCATENATE(backend!J136," %"),"")</f>
        <v/>
      </c>
      <c r="E13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0" s="137" t="str">
        <f t="shared" ca="1" si="5"/>
        <v>-</v>
      </c>
      <c r="I130" s="138" t="str">
        <f t="shared" ca="1" si="6"/>
        <v>-</v>
      </c>
    </row>
    <row r="131" spans="2:9" ht="20.25" customHeight="1" x14ac:dyDescent="0.3">
      <c r="B131" s="2"/>
      <c r="C131" s="133"/>
      <c r="D131" s="172" t="str">
        <f ca="1">IF(backend!J137&lt;&gt;0,CONCATENATE(backend!J137," %"),"")</f>
        <v/>
      </c>
      <c r="E13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1" s="137" t="str">
        <f t="shared" ca="1" si="5"/>
        <v>-</v>
      </c>
      <c r="I131" s="138" t="str">
        <f t="shared" ca="1" si="6"/>
        <v>-</v>
      </c>
    </row>
    <row r="132" spans="2:9" ht="20.25" customHeight="1" x14ac:dyDescent="0.3">
      <c r="B132" s="2"/>
      <c r="C132" s="133"/>
      <c r="D132" s="172" t="str">
        <f ca="1">IF(backend!J138&lt;&gt;0,CONCATENATE(backend!J138," %"),"")</f>
        <v/>
      </c>
      <c r="E13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2" s="137" t="str">
        <f t="shared" ca="1" si="5"/>
        <v>-</v>
      </c>
      <c r="I132" s="138" t="str">
        <f t="shared" ca="1" si="6"/>
        <v>-</v>
      </c>
    </row>
    <row r="133" spans="2:9" ht="20.25" customHeight="1" x14ac:dyDescent="0.3">
      <c r="B133" s="2"/>
      <c r="C133" s="133"/>
      <c r="D133" s="172" t="str">
        <f ca="1">IF(backend!J139&lt;&gt;0,CONCATENATE(backend!J139," %"),"")</f>
        <v/>
      </c>
      <c r="E13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3" s="137" t="str">
        <f t="shared" ca="1" si="5"/>
        <v>-</v>
      </c>
      <c r="I133" s="138" t="str">
        <f t="shared" ca="1" si="6"/>
        <v>-</v>
      </c>
    </row>
    <row r="134" spans="2:9" ht="20.25" customHeight="1" x14ac:dyDescent="0.3">
      <c r="B134" s="2"/>
      <c r="C134" s="133"/>
      <c r="D134" s="172" t="str">
        <f ca="1">IF(backend!J140&lt;&gt;0,CONCATENATE(backend!J140," %"),"")</f>
        <v/>
      </c>
      <c r="E13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4" s="137" t="str">
        <f t="shared" ca="1" si="5"/>
        <v>-</v>
      </c>
      <c r="I134" s="138" t="str">
        <f t="shared" ca="1" si="6"/>
        <v>-</v>
      </c>
    </row>
    <row r="135" spans="2:9" ht="20.25" customHeight="1" x14ac:dyDescent="0.3">
      <c r="B135" s="2"/>
      <c r="C135" s="133"/>
      <c r="D135" s="172" t="str">
        <f ca="1">IF(backend!J141&lt;&gt;0,CONCATENATE(backend!J141," %"),"")</f>
        <v/>
      </c>
      <c r="E13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5" s="137" t="str">
        <f t="shared" ca="1" si="5"/>
        <v>-</v>
      </c>
      <c r="I135" s="138" t="str">
        <f t="shared" ca="1" si="6"/>
        <v>-</v>
      </c>
    </row>
    <row r="136" spans="2:9" ht="20.25" customHeight="1" x14ac:dyDescent="0.3">
      <c r="B136" s="2"/>
      <c r="C136" s="133"/>
      <c r="D136" s="172" t="str">
        <f ca="1">IF(backend!J142&lt;&gt;0,CONCATENATE(backend!J142," %"),"")</f>
        <v/>
      </c>
      <c r="E13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6" s="137" t="str">
        <f t="shared" ca="1" si="5"/>
        <v>-</v>
      </c>
      <c r="I136" s="138" t="str">
        <f t="shared" ca="1" si="6"/>
        <v>-</v>
      </c>
    </row>
    <row r="137" spans="2:9" ht="20.25" customHeight="1" x14ac:dyDescent="0.3">
      <c r="B137" s="2"/>
      <c r="C137" s="133"/>
      <c r="D137" s="172" t="str">
        <f ca="1">IF(backend!J143&lt;&gt;0,CONCATENATE(backend!J143," %"),"")</f>
        <v/>
      </c>
      <c r="E13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7" s="137" t="str">
        <f t="shared" ca="1" si="5"/>
        <v>-</v>
      </c>
      <c r="I137" s="138" t="str">
        <f t="shared" ca="1" si="6"/>
        <v>-</v>
      </c>
    </row>
    <row r="138" spans="2:9" ht="20.25" customHeight="1" x14ac:dyDescent="0.3">
      <c r="B138" s="2"/>
      <c r="C138" s="133"/>
      <c r="D138" s="172" t="str">
        <f ca="1">IF(backend!J144&lt;&gt;0,CONCATENATE(backend!J144," %"),"")</f>
        <v/>
      </c>
      <c r="E13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8" s="137" t="str">
        <f t="shared" ca="1" si="5"/>
        <v>-</v>
      </c>
      <c r="I138" s="138" t="str">
        <f t="shared" ca="1" si="6"/>
        <v>-</v>
      </c>
    </row>
    <row r="139" spans="2:9" ht="20.25" customHeight="1" x14ac:dyDescent="0.3">
      <c r="B139" s="2"/>
      <c r="C139" s="133"/>
      <c r="D139" s="172" t="str">
        <f ca="1">IF(backend!J145&lt;&gt;0,CONCATENATE(backend!J145," %"),"")</f>
        <v/>
      </c>
      <c r="E13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39" s="137" t="str">
        <f t="shared" ca="1" si="5"/>
        <v>-</v>
      </c>
      <c r="I139" s="138" t="str">
        <f t="shared" ref="I139:I150" ca="1" si="7">IFERROR(IF(INDIRECT(ADDRESS(ROW(),3))&lt;&gt;"",E139*G139,"-"),0)</f>
        <v>-</v>
      </c>
    </row>
    <row r="140" spans="2:9" ht="20.25" customHeight="1" x14ac:dyDescent="0.3">
      <c r="B140" s="2"/>
      <c r="C140" s="133"/>
      <c r="D140" s="172" t="str">
        <f ca="1">IF(backend!J146&lt;&gt;0,CONCATENATE(backend!J146," %"),"")</f>
        <v/>
      </c>
      <c r="E140"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0"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0" s="137" t="str">
        <f t="shared" ca="1" si="5"/>
        <v>-</v>
      </c>
      <c r="I140" s="138" t="str">
        <f t="shared" ca="1" si="7"/>
        <v>-</v>
      </c>
    </row>
    <row r="141" spans="2:9" ht="20.25" customHeight="1" x14ac:dyDescent="0.3">
      <c r="B141" s="2"/>
      <c r="C141" s="133"/>
      <c r="D141" s="172" t="str">
        <f ca="1">IF(backend!J147&lt;&gt;0,CONCATENATE(backend!J147," %"),"")</f>
        <v/>
      </c>
      <c r="E141"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1"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1"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1" s="137" t="str">
        <f t="shared" ca="1" si="5"/>
        <v>-</v>
      </c>
      <c r="I141" s="138" t="str">
        <f t="shared" ca="1" si="7"/>
        <v>-</v>
      </c>
    </row>
    <row r="142" spans="2:9" ht="20.25" customHeight="1" x14ac:dyDescent="0.3">
      <c r="B142" s="2"/>
      <c r="C142" s="133"/>
      <c r="D142" s="172" t="str">
        <f ca="1">IF(backend!J148&lt;&gt;0,CONCATENATE(backend!J148," %"),"")</f>
        <v/>
      </c>
      <c r="E142"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2"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2"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2" s="137" t="str">
        <f t="shared" ca="1" si="5"/>
        <v>-</v>
      </c>
      <c r="I142" s="138" t="str">
        <f t="shared" ca="1" si="7"/>
        <v>-</v>
      </c>
    </row>
    <row r="143" spans="2:9" ht="20.25" customHeight="1" x14ac:dyDescent="0.3">
      <c r="B143" s="2"/>
      <c r="C143" s="133"/>
      <c r="D143" s="172" t="str">
        <f ca="1">IF(backend!J149&lt;&gt;0,CONCATENATE(backend!J149," %"),"")</f>
        <v/>
      </c>
      <c r="E143"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3"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3"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3" s="137" t="str">
        <f t="shared" ca="1" si="5"/>
        <v>-</v>
      </c>
      <c r="I143" s="138" t="str">
        <f t="shared" ca="1" si="7"/>
        <v>-</v>
      </c>
    </row>
    <row r="144" spans="2:9" ht="20.25" customHeight="1" x14ac:dyDescent="0.3">
      <c r="B144" s="2"/>
      <c r="C144" s="133"/>
      <c r="D144" s="172" t="str">
        <f ca="1">IF(backend!J150&lt;&gt;0,CONCATENATE(backend!J150," %"),"")</f>
        <v/>
      </c>
      <c r="E144"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4"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4"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4" s="137" t="str">
        <f t="shared" ca="1" si="5"/>
        <v>-</v>
      </c>
      <c r="I144" s="138" t="str">
        <f t="shared" ca="1" si="7"/>
        <v>-</v>
      </c>
    </row>
    <row r="145" spans="2:9" ht="20.25" customHeight="1" x14ac:dyDescent="0.3">
      <c r="B145" s="2"/>
      <c r="C145" s="133"/>
      <c r="D145" s="172" t="str">
        <f ca="1">IF(backend!J151&lt;&gt;0,CONCATENATE(backend!J151," %"),"")</f>
        <v/>
      </c>
      <c r="E145"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5"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5"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5" s="137" t="str">
        <f t="shared" ca="1" si="5"/>
        <v>-</v>
      </c>
      <c r="I145" s="138" t="str">
        <f t="shared" ca="1" si="7"/>
        <v>-</v>
      </c>
    </row>
    <row r="146" spans="2:9" ht="20.25" customHeight="1" x14ac:dyDescent="0.3">
      <c r="B146" s="2"/>
      <c r="C146" s="133"/>
      <c r="D146" s="172" t="str">
        <f ca="1">IF(backend!J152&lt;&gt;0,CONCATENATE(backend!J152," %"),"")</f>
        <v/>
      </c>
      <c r="E146"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6"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6"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6" s="137" t="str">
        <f t="shared" ca="1" si="5"/>
        <v>-</v>
      </c>
      <c r="I146" s="138" t="str">
        <f t="shared" ca="1" si="7"/>
        <v>-</v>
      </c>
    </row>
    <row r="147" spans="2:9" ht="20.25" customHeight="1" x14ac:dyDescent="0.3">
      <c r="B147" s="2"/>
      <c r="C147" s="133"/>
      <c r="D147" s="172" t="str">
        <f ca="1">IF(backend!J153&lt;&gt;0,CONCATENATE(backend!J153," %"),"")</f>
        <v/>
      </c>
      <c r="E147"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7"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7"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7" s="137" t="str">
        <f t="shared" ca="1" si="5"/>
        <v>-</v>
      </c>
      <c r="I147" s="138" t="str">
        <f t="shared" ca="1" si="7"/>
        <v>-</v>
      </c>
    </row>
    <row r="148" spans="2:9" ht="20.25" customHeight="1" x14ac:dyDescent="0.3">
      <c r="B148" s="2"/>
      <c r="C148" s="133"/>
      <c r="D148" s="172" t="str">
        <f ca="1">IF(backend!J154&lt;&gt;0,CONCATENATE(backend!J154," %"),"")</f>
        <v/>
      </c>
      <c r="E148"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8"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8"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8" s="137" t="str">
        <f t="shared" ca="1" si="5"/>
        <v>-</v>
      </c>
      <c r="I148" s="138" t="str">
        <f t="shared" ca="1" si="7"/>
        <v>-</v>
      </c>
    </row>
    <row r="149" spans="2:9" ht="20.25" customHeight="1" x14ac:dyDescent="0.3">
      <c r="B149" s="2"/>
      <c r="C149" s="133"/>
      <c r="D149" s="172" t="str">
        <f ca="1">IF(backend!J155&lt;&gt;0,CONCATENATE(backend!J155," %"),"")</f>
        <v/>
      </c>
      <c r="E149" s="13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9" s="13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9"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49" s="137" t="str">
        <f t="shared" ca="1" si="5"/>
        <v>-</v>
      </c>
      <c r="I149" s="138" t="str">
        <f t="shared" ca="1" si="7"/>
        <v>-</v>
      </c>
    </row>
    <row r="150" spans="2:9" ht="20.25" customHeight="1" thickBot="1" x14ac:dyDescent="0.35">
      <c r="B150" s="2"/>
      <c r="C150" s="158"/>
      <c r="D150" s="173" t="str">
        <f ca="1">IF(backend!J156&lt;&gt;0,CONCATENATE(backend!J156," %"),"")</f>
        <v/>
      </c>
      <c r="E150" s="159"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50" s="157"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50" s="136" t="str">
        <f ca="1">IFERROR(IF(INDIRECT(ADDRESS(ROW(),3))="","-",IF(ncs="A",VLOOKUP(INDIRECT(ADDRESS(ROW(),3)),zooks[],5,FALSE),IF(ncs="D",VLOOKUP(INDIRECT(ADDRESS(ROW(),3)),zooks[],8,FALSE),IF(ncs="B",VLOOKUP(INDIRECT(ADDRESS(ROW(),3)),zooks[],5,FALSE)/btcpriceusd*VLOOKUP("AUD",btccurr[],2,FALSE),IF(ncs="C",VLOOKUP(INDIRECT(ADDRESS(ROW(),3)),zooks[],5,FALSE)/btcpriceusd*VLOOKUP("CAD",btccurr[],2,FALSE),IF(ncs="E",VLOOKUP(INDIRECT(ADDRESS(ROW(),3)),zooks[],5,FALSE)/btcpriceusd*VLOOKUP("GBP",btccurr[],2,FALSE),IF(ncs="F",VLOOKUP(INDIRECT(ADDRESS(ROW(),3)),zooks[],5,FALSE)/btcpriceusd*VLOOKUP("NZD",btccurr[],2,FALSE)))))))),"check symbol")</f>
        <v>-</v>
      </c>
      <c r="H150" s="160" t="str">
        <f t="shared" ca="1" si="5"/>
        <v>-</v>
      </c>
      <c r="I150" s="161" t="str">
        <f t="shared" ca="1" si="7"/>
        <v>-</v>
      </c>
    </row>
    <row r="151" spans="2:9" x14ac:dyDescent="0.25">
      <c r="C151" s="19"/>
      <c r="D151" s="19"/>
      <c r="E151" s="19"/>
      <c r="F151" s="19"/>
      <c r="G151" s="174"/>
      <c r="H151" s="19"/>
      <c r="I151" s="19"/>
    </row>
    <row r="152" spans="2:9" x14ac:dyDescent="0.25">
      <c r="C152" s="19"/>
      <c r="D152" s="19"/>
      <c r="E152" s="19"/>
      <c r="F152" s="19"/>
      <c r="G152" s="19"/>
      <c r="H152" s="19"/>
      <c r="I152" s="19"/>
    </row>
    <row r="153" spans="2:9" x14ac:dyDescent="0.25">
      <c r="C153" s="19"/>
      <c r="D153" s="19"/>
      <c r="E153" s="19"/>
      <c r="F153" s="19"/>
      <c r="G153" s="19"/>
      <c r="H153" s="19"/>
      <c r="I153" s="19"/>
    </row>
    <row r="154" spans="2:9" x14ac:dyDescent="0.25">
      <c r="C154" s="19"/>
      <c r="D154" s="19"/>
      <c r="E154" s="19"/>
      <c r="F154" s="19"/>
      <c r="G154" s="19"/>
      <c r="H154" s="19"/>
      <c r="I154" s="19"/>
    </row>
    <row r="155" spans="2:9" x14ac:dyDescent="0.25">
      <c r="C155" s="19"/>
      <c r="D155" s="19"/>
      <c r="E155" s="19"/>
      <c r="F155" s="19"/>
      <c r="G155" s="19"/>
      <c r="H155" s="19"/>
      <c r="I155" s="19"/>
    </row>
    <row r="156" spans="2:9" x14ac:dyDescent="0.25">
      <c r="C156" s="19"/>
      <c r="D156" s="19"/>
      <c r="E156" s="19"/>
      <c r="F156" s="19"/>
      <c r="G156" s="19"/>
      <c r="H156" s="19"/>
      <c r="I156" s="19"/>
    </row>
    <row r="157" spans="2:9" x14ac:dyDescent="0.25">
      <c r="C157" s="19"/>
      <c r="D157" s="19"/>
      <c r="E157" s="19"/>
      <c r="F157" s="19"/>
      <c r="G157" s="19"/>
      <c r="H157" s="19"/>
      <c r="I157" s="19"/>
    </row>
    <row r="158" spans="2:9" x14ac:dyDescent="0.25">
      <c r="C158" s="19"/>
      <c r="D158" s="19"/>
      <c r="E158" s="19"/>
      <c r="F158" s="19"/>
      <c r="G158" s="19"/>
      <c r="H158" s="19"/>
      <c r="I158" s="19"/>
    </row>
    <row r="159" spans="2:9" x14ac:dyDescent="0.25">
      <c r="C159" s="19"/>
      <c r="D159" s="19"/>
      <c r="E159" s="19"/>
      <c r="F159" s="19"/>
      <c r="G159" s="19"/>
      <c r="H159" s="19"/>
      <c r="I159" s="19"/>
    </row>
    <row r="160" spans="2:9" x14ac:dyDescent="0.25">
      <c r="C160" s="19"/>
      <c r="D160" s="19"/>
      <c r="E160" s="19"/>
      <c r="F160" s="19"/>
      <c r="G160" s="19"/>
      <c r="H160" s="19"/>
      <c r="I160" s="19"/>
    </row>
    <row r="161" spans="3:9" x14ac:dyDescent="0.25">
      <c r="C161" s="19"/>
      <c r="D161" s="19"/>
      <c r="E161" s="19"/>
      <c r="F161" s="19"/>
      <c r="G161" s="19"/>
      <c r="H161" s="19"/>
      <c r="I161" s="19"/>
    </row>
    <row r="162" spans="3:9" x14ac:dyDescent="0.25">
      <c r="C162" s="19"/>
      <c r="D162" s="19"/>
      <c r="E162" s="19"/>
      <c r="F162" s="19"/>
      <c r="G162" s="19"/>
      <c r="H162" s="19"/>
      <c r="I162" s="19"/>
    </row>
    <row r="163" spans="3:9" x14ac:dyDescent="0.25">
      <c r="C163" s="19"/>
      <c r="D163" s="19"/>
      <c r="E163" s="19"/>
      <c r="F163" s="19"/>
      <c r="G163" s="19"/>
      <c r="H163" s="19"/>
      <c r="I163" s="19"/>
    </row>
    <row r="164" spans="3:9" x14ac:dyDescent="0.25">
      <c r="C164" s="19"/>
      <c r="D164" s="19"/>
      <c r="E164" s="19"/>
      <c r="F164" s="19"/>
      <c r="G164" s="19"/>
      <c r="H164" s="19"/>
      <c r="I164" s="19"/>
    </row>
    <row r="165" spans="3:9" x14ac:dyDescent="0.25">
      <c r="C165" s="19"/>
      <c r="D165" s="19"/>
      <c r="E165" s="19"/>
      <c r="F165" s="19"/>
      <c r="G165" s="19"/>
      <c r="H165" s="19"/>
      <c r="I165" s="19"/>
    </row>
    <row r="166" spans="3:9" x14ac:dyDescent="0.25">
      <c r="C166" s="19"/>
      <c r="D166" s="19"/>
      <c r="E166" s="19"/>
      <c r="F166" s="19"/>
      <c r="G166" s="19"/>
      <c r="H166" s="19"/>
      <c r="I166" s="19"/>
    </row>
    <row r="167" spans="3:9" x14ac:dyDescent="0.25">
      <c r="C167" s="19"/>
      <c r="D167" s="19"/>
      <c r="E167" s="19"/>
      <c r="F167" s="19"/>
      <c r="G167" s="19"/>
      <c r="H167" s="19"/>
      <c r="I167" s="19"/>
    </row>
    <row r="168" spans="3:9" x14ac:dyDescent="0.25">
      <c r="C168" s="19"/>
      <c r="D168" s="19"/>
      <c r="E168" s="19"/>
      <c r="F168" s="19"/>
      <c r="G168" s="19"/>
      <c r="H168" s="19"/>
      <c r="I168" s="19"/>
    </row>
    <row r="169" spans="3:9" x14ac:dyDescent="0.25">
      <c r="C169" s="19"/>
      <c r="D169" s="19"/>
      <c r="E169" s="19"/>
      <c r="F169" s="19"/>
      <c r="G169" s="19"/>
      <c r="H169" s="19"/>
      <c r="I169" s="19"/>
    </row>
    <row r="170" spans="3:9" x14ac:dyDescent="0.25">
      <c r="C170" s="19"/>
      <c r="D170" s="19"/>
      <c r="E170" s="19"/>
      <c r="F170" s="19"/>
      <c r="G170" s="19"/>
      <c r="H170" s="19"/>
      <c r="I170" s="19"/>
    </row>
    <row r="171" spans="3:9" x14ac:dyDescent="0.25">
      <c r="C171" s="19"/>
      <c r="D171" s="19"/>
      <c r="E171" s="19"/>
      <c r="F171" s="19"/>
      <c r="G171" s="19"/>
      <c r="H171" s="19"/>
      <c r="I171" s="19"/>
    </row>
    <row r="172" spans="3:9" x14ac:dyDescent="0.25">
      <c r="C172" s="19"/>
      <c r="D172" s="19"/>
      <c r="E172" s="19"/>
      <c r="F172" s="19"/>
      <c r="G172" s="19"/>
      <c r="H172" s="19"/>
      <c r="I172" s="19"/>
    </row>
    <row r="173" spans="3:9" x14ac:dyDescent="0.25">
      <c r="C173" s="19"/>
      <c r="D173" s="19"/>
      <c r="E173" s="19"/>
      <c r="F173" s="19"/>
      <c r="G173" s="19"/>
      <c r="H173" s="19"/>
      <c r="I173" s="19"/>
    </row>
    <row r="174" spans="3:9" x14ac:dyDescent="0.25">
      <c r="C174" s="19"/>
      <c r="D174" s="19"/>
      <c r="E174" s="19"/>
      <c r="F174" s="19"/>
      <c r="G174" s="19"/>
      <c r="H174" s="19"/>
      <c r="I174" s="19"/>
    </row>
    <row r="175" spans="3:9" x14ac:dyDescent="0.25">
      <c r="C175" s="19"/>
      <c r="D175" s="19"/>
      <c r="E175" s="19"/>
      <c r="F175" s="19"/>
      <c r="G175" s="19"/>
      <c r="H175" s="19"/>
      <c r="I175" s="19"/>
    </row>
    <row r="176" spans="3:9" x14ac:dyDescent="0.25">
      <c r="C176" s="19"/>
      <c r="D176" s="19"/>
      <c r="E176" s="19"/>
      <c r="F176" s="19"/>
      <c r="G176" s="19"/>
      <c r="H176" s="19"/>
      <c r="I176" s="19"/>
    </row>
    <row r="177" spans="3:9" x14ac:dyDescent="0.25">
      <c r="C177" s="19"/>
      <c r="D177" s="19"/>
      <c r="E177" s="19"/>
      <c r="F177" s="19"/>
      <c r="G177" s="19"/>
      <c r="H177" s="19"/>
      <c r="I177" s="19"/>
    </row>
    <row r="178" spans="3:9" x14ac:dyDescent="0.25">
      <c r="C178" s="19"/>
      <c r="D178" s="19"/>
      <c r="E178" s="19"/>
      <c r="F178" s="19"/>
      <c r="G178" s="19"/>
      <c r="H178" s="19"/>
      <c r="I178" s="19"/>
    </row>
    <row r="179" spans="3:9" x14ac:dyDescent="0.25">
      <c r="C179" s="19"/>
      <c r="D179" s="19"/>
      <c r="E179" s="19"/>
      <c r="F179" s="19"/>
      <c r="G179" s="19"/>
      <c r="H179" s="19"/>
      <c r="I179" s="19"/>
    </row>
    <row r="180" spans="3:9" x14ac:dyDescent="0.25">
      <c r="C180" s="19"/>
      <c r="D180" s="19"/>
      <c r="E180" s="19"/>
      <c r="F180" s="19"/>
      <c r="G180" s="19"/>
      <c r="H180" s="19"/>
      <c r="I180" s="19"/>
    </row>
    <row r="181" spans="3:9" x14ac:dyDescent="0.25">
      <c r="C181" s="19"/>
      <c r="D181" s="19"/>
      <c r="E181" s="19"/>
      <c r="F181" s="19"/>
      <c r="G181" s="19"/>
      <c r="H181" s="19"/>
      <c r="I181" s="19"/>
    </row>
    <row r="182" spans="3:9" x14ac:dyDescent="0.25">
      <c r="C182" s="19"/>
      <c r="D182" s="19"/>
      <c r="E182" s="19"/>
      <c r="F182" s="19"/>
      <c r="G182" s="19"/>
      <c r="H182" s="19"/>
      <c r="I182" s="19"/>
    </row>
    <row r="183" spans="3:9" x14ac:dyDescent="0.25">
      <c r="C183" s="19"/>
      <c r="D183" s="19"/>
      <c r="E183" s="19"/>
      <c r="F183" s="19"/>
      <c r="G183" s="19"/>
      <c r="H183" s="19"/>
      <c r="I183" s="19"/>
    </row>
    <row r="184" spans="3:9" x14ac:dyDescent="0.25">
      <c r="C184" s="19"/>
      <c r="D184" s="19"/>
      <c r="E184" s="19"/>
      <c r="F184" s="19"/>
      <c r="G184" s="19"/>
      <c r="H184" s="19"/>
      <c r="I184" s="19"/>
    </row>
    <row r="185" spans="3:9" x14ac:dyDescent="0.25">
      <c r="C185" s="19"/>
      <c r="D185" s="19"/>
      <c r="E185" s="19"/>
      <c r="F185" s="19"/>
      <c r="G185" s="19"/>
      <c r="H185" s="19"/>
      <c r="I185" s="19"/>
    </row>
    <row r="186" spans="3:9" x14ac:dyDescent="0.25">
      <c r="C186" s="19"/>
      <c r="D186" s="19"/>
      <c r="E186" s="19"/>
      <c r="F186" s="19"/>
      <c r="G186" s="19"/>
      <c r="H186" s="19"/>
      <c r="I186" s="19"/>
    </row>
    <row r="187" spans="3:9" x14ac:dyDescent="0.25">
      <c r="C187" s="19"/>
      <c r="D187" s="19"/>
      <c r="E187" s="19"/>
      <c r="F187" s="19"/>
      <c r="G187" s="19"/>
      <c r="H187" s="19"/>
      <c r="I187" s="19"/>
    </row>
    <row r="188" spans="3:9" x14ac:dyDescent="0.25">
      <c r="C188" s="19"/>
      <c r="D188" s="19"/>
      <c r="E188" s="19"/>
      <c r="F188" s="19"/>
      <c r="G188" s="19"/>
      <c r="H188" s="19"/>
      <c r="I188" s="19"/>
    </row>
    <row r="189" spans="3:9" x14ac:dyDescent="0.25">
      <c r="C189" s="43"/>
      <c r="D189" s="43"/>
      <c r="E189" s="43"/>
      <c r="F189" s="43"/>
      <c r="G189" s="43"/>
      <c r="H189" s="43"/>
      <c r="I189" s="43"/>
    </row>
  </sheetData>
  <sheetProtection algorithmName="SHA-512" hashValue="S/21kebZc5PZgh2g+a4RgOwnv7Ji0UUcKvqRvcLmf57yF96Np5yyyUumB6SZe6GSlBHSaBIZl0dbwLqzOOzOTQ==" saltValue="uM9ML2t8osg43B527ugLAA==" spinCount="100000" sheet="1" objects="1" scenarios="1"/>
  <mergeCells count="51">
    <mergeCell ref="N44:N45"/>
    <mergeCell ref="R2:S2"/>
    <mergeCell ref="Q7:S8"/>
    <mergeCell ref="Q9:S9"/>
    <mergeCell ref="P10:T11"/>
    <mergeCell ref="P12:T14"/>
    <mergeCell ref="N2:P2"/>
    <mergeCell ref="R32:S32"/>
    <mergeCell ref="R24:R25"/>
    <mergeCell ref="Q24:Q25"/>
    <mergeCell ref="S24:S25"/>
    <mergeCell ref="N30:N31"/>
    <mergeCell ref="N38:N39"/>
    <mergeCell ref="N34:N35"/>
    <mergeCell ref="K32:K33"/>
    <mergeCell ref="L32:L33"/>
    <mergeCell ref="N32:N33"/>
    <mergeCell ref="G6:I7"/>
    <mergeCell ref="L42:L43"/>
    <mergeCell ref="N40:N41"/>
    <mergeCell ref="N42:N43"/>
    <mergeCell ref="K42:K43"/>
    <mergeCell ref="K34:K35"/>
    <mergeCell ref="K44:K45"/>
    <mergeCell ref="L44:L45"/>
    <mergeCell ref="M44:M45"/>
    <mergeCell ref="K30:K31"/>
    <mergeCell ref="L30:L31"/>
    <mergeCell ref="M30:M31"/>
    <mergeCell ref="M32:M33"/>
    <mergeCell ref="L38:L39"/>
    <mergeCell ref="K38:K39"/>
    <mergeCell ref="L40:L41"/>
    <mergeCell ref="K40:K41"/>
    <mergeCell ref="M38:M39"/>
    <mergeCell ref="L34:L35"/>
    <mergeCell ref="M34:M35"/>
    <mergeCell ref="M40:M41"/>
    <mergeCell ref="M42:M43"/>
    <mergeCell ref="C2:E2"/>
    <mergeCell ref="C5:F6"/>
    <mergeCell ref="K24:L27"/>
    <mergeCell ref="M24:N27"/>
    <mergeCell ref="K28:K29"/>
    <mergeCell ref="L28:L29"/>
    <mergeCell ref="K4:L4"/>
    <mergeCell ref="N28:N29"/>
    <mergeCell ref="M28:M29"/>
    <mergeCell ref="G2:I2"/>
    <mergeCell ref="J2:M2"/>
    <mergeCell ref="G5:I5"/>
  </mergeCells>
  <conditionalFormatting sqref="E10:E150">
    <cfRule type="expression" dxfId="152" priority="73">
      <formula>INDIRECT(ADDRESS(ROW(),3))=""</formula>
    </cfRule>
  </conditionalFormatting>
  <conditionalFormatting sqref="F11:F150">
    <cfRule type="expression" dxfId="151" priority="72">
      <formula>INDIRECT(ADDRESS(ROW(),3))=""</formula>
    </cfRule>
  </conditionalFormatting>
  <conditionalFormatting sqref="G11:G150">
    <cfRule type="expression" dxfId="150" priority="33">
      <formula>INDIRECT(ADDRESS(ROW(),3))=""</formula>
    </cfRule>
  </conditionalFormatting>
  <conditionalFormatting sqref="H11:H150">
    <cfRule type="expression" dxfId="149" priority="66" stopIfTrue="1">
      <formula>INDIRECT(ADDRESS(ROW(),3))=""</formula>
    </cfRule>
    <cfRule type="cellIs" dxfId="148" priority="69" operator="lessThan">
      <formula>0</formula>
    </cfRule>
    <cfRule type="cellIs" dxfId="147" priority="70" operator="greaterThan">
      <formula>0</formula>
    </cfRule>
  </conditionalFormatting>
  <conditionalFormatting sqref="I11:I150">
    <cfRule type="expression" dxfId="146" priority="22">
      <formula>INDIRECT(ADDRESS(ROW(),3))=""</formula>
    </cfRule>
  </conditionalFormatting>
  <conditionalFormatting sqref="H11:H150">
    <cfRule type="expression" dxfId="145" priority="68" stopIfTrue="1">
      <formula>H11="-"</formula>
    </cfRule>
  </conditionalFormatting>
  <conditionalFormatting sqref="S24:S25">
    <cfRule type="containsText" dxfId="144" priority="45" operator="containsText" text="check symbol">
      <formula>NOT(ISERROR(SEARCH("check symbol",S24)))</formula>
    </cfRule>
  </conditionalFormatting>
  <conditionalFormatting sqref="F11:G150">
    <cfRule type="expression" dxfId="143" priority="34">
      <formula>ncs="A"</formula>
    </cfRule>
    <cfRule type="expression" dxfId="142" priority="61">
      <formula>ncs="B"</formula>
    </cfRule>
    <cfRule type="expression" dxfId="141" priority="62">
      <formula>ncs="C"</formula>
    </cfRule>
    <cfRule type="expression" dxfId="140" priority="71">
      <formula>ncs="D"</formula>
    </cfRule>
    <cfRule type="expression" dxfId="139" priority="97">
      <formula>ncs="E"</formula>
    </cfRule>
    <cfRule type="expression" dxfId="138" priority="98">
      <formula>ncs="F"</formula>
    </cfRule>
  </conditionalFormatting>
  <conditionalFormatting sqref="L34:L35 N34 L44 N44">
    <cfRule type="expression" dxfId="137" priority="18">
      <formula>ncs="F"</formula>
    </cfRule>
    <cfRule type="expression" dxfId="136" priority="19">
      <formula>ncs="E"</formula>
    </cfRule>
    <cfRule type="expression" dxfId="135" priority="20">
      <formula>ncs="C"</formula>
    </cfRule>
    <cfRule type="expression" dxfId="134" priority="44">
      <formula>ncs="B"</formula>
    </cfRule>
    <cfRule type="expression" dxfId="133" priority="84">
      <formula>ncs="D"</formula>
    </cfRule>
    <cfRule type="expression" dxfId="132" priority="85">
      <formula>ncs="A"</formula>
    </cfRule>
  </conditionalFormatting>
  <conditionalFormatting sqref="L30:L31 N30 L40 N40">
    <cfRule type="expression" dxfId="131" priority="13">
      <formula>ncs="F"</formula>
    </cfRule>
    <cfRule type="expression" dxfId="130" priority="15">
      <formula>ncs="A"</formula>
    </cfRule>
    <cfRule type="expression" dxfId="129" priority="16">
      <formula>ncs="B"</formula>
    </cfRule>
    <cfRule type="expression" dxfId="128" priority="17">
      <formula>ncs="C"</formula>
    </cfRule>
    <cfRule type="expression" dxfId="127" priority="82">
      <formula>ncs="D"</formula>
    </cfRule>
    <cfRule type="expression" dxfId="126" priority="83">
      <formula>ncs="E"</formula>
    </cfRule>
  </conditionalFormatting>
  <conditionalFormatting sqref="G6">
    <cfRule type="expression" dxfId="125" priority="27">
      <formula>ncs="F"</formula>
    </cfRule>
    <cfRule type="expression" dxfId="124" priority="28">
      <formula>ncs="E"</formula>
    </cfRule>
    <cfRule type="expression" dxfId="123" priority="29">
      <formula>ncs="D"</formula>
    </cfRule>
    <cfRule type="expression" dxfId="122" priority="30">
      <formula>ncs="C"</formula>
    </cfRule>
    <cfRule type="expression" dxfId="121" priority="99">
      <formula>ncs="B"</formula>
    </cfRule>
    <cfRule type="expression" dxfId="120" priority="100">
      <formula>ncs="A"</formula>
    </cfRule>
  </conditionalFormatting>
  <conditionalFormatting sqref="I10:I150">
    <cfRule type="expression" dxfId="119" priority="23">
      <formula>ncs="A"</formula>
    </cfRule>
    <cfRule type="expression" dxfId="118" priority="24">
      <formula>ncs="B"</formula>
    </cfRule>
    <cfRule type="expression" dxfId="117" priority="25">
      <formula>ncs="C"</formula>
    </cfRule>
    <cfRule type="expression" dxfId="116" priority="26">
      <formula>ncs="D"</formula>
    </cfRule>
    <cfRule type="expression" dxfId="115" priority="31">
      <formula>ncs="E"</formula>
    </cfRule>
    <cfRule type="expression" dxfId="114" priority="32">
      <formula>ncs="F"</formula>
    </cfRule>
  </conditionalFormatting>
  <conditionalFormatting sqref="S28">
    <cfRule type="expression" dxfId="113" priority="7">
      <formula>ncs="F"</formula>
    </cfRule>
    <cfRule type="expression" dxfId="112" priority="8">
      <formula>ncs="E"</formula>
    </cfRule>
    <cfRule type="expression" dxfId="111" priority="9">
      <formula>ncs="D"</formula>
    </cfRule>
    <cfRule type="expression" dxfId="110" priority="10">
      <formula>ncs="C"</formula>
    </cfRule>
    <cfRule type="expression" dxfId="109" priority="11">
      <formula>ncs="B"</formula>
    </cfRule>
    <cfRule type="expression" dxfId="108" priority="12">
      <formula>ncs="A"</formula>
    </cfRule>
  </conditionalFormatting>
  <conditionalFormatting sqref="S34">
    <cfRule type="expression" dxfId="107" priority="1">
      <formula>ncs="F"</formula>
    </cfRule>
    <cfRule type="expression" dxfId="106" priority="2">
      <formula>ncs="E"</formula>
    </cfRule>
    <cfRule type="expression" dxfId="105" priority="3">
      <formula>ncs="D"</formula>
    </cfRule>
    <cfRule type="expression" dxfId="104" priority="4">
      <formula>ncs="C"</formula>
    </cfRule>
    <cfRule type="expression" dxfId="103" priority="5">
      <formula>ncs="B"</formula>
    </cfRule>
    <cfRule type="expression" dxfId="102" priority="6">
      <formula>ncs="A"</formula>
    </cfRule>
  </conditionalFormatting>
  <hyperlinks>
    <hyperlink ref="R2:S2" r:id="rId1" display=" Cryptosheet User Guide" xr:uid="{8CA75C81-B149-4FB7-B62B-162FEA4A3F89}"/>
  </hyperlinks>
  <pageMargins left="0.7" right="0.7" top="0.75" bottom="0.75" header="0.3" footer="0.3"/>
  <pageSetup orientation="portrait"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79" id="{4A4C28B6-321A-4A60-97D3-98CA76E495C5}">
            <xm:f>OR(About!$C$90="expired",About!$C$90="onedayleft")</xm:f>
            <x14:dxf>
              <font>
                <color rgb="FFFF0000"/>
              </font>
              <fill>
                <patternFill>
                  <bgColor theme="0"/>
                </patternFill>
              </fill>
            </x14:dxf>
          </x14:cfRule>
          <x14:cfRule type="expression" priority="81" id="{4B1B86B3-0111-450D-8CCF-77902A511377}">
            <xm:f>About!$C$90="active"</xm:f>
            <x14:dxf>
              <fill>
                <patternFill>
                  <bgColor rgb="FFE6F1DF"/>
                </patternFill>
              </fill>
              <border>
                <left style="thin">
                  <color auto="1"/>
                </left>
                <right style="thin">
                  <color auto="1"/>
                </right>
                <top style="thin">
                  <color auto="1"/>
                </top>
                <bottom style="thin">
                  <color auto="1"/>
                </bottom>
                <vertical/>
                <horizontal/>
              </border>
            </x14:dxf>
          </x14:cfRule>
          <xm:sqref>G2:I2</xm:sqref>
        </x14:conditionalFormatting>
        <x14:conditionalFormatting xmlns:xm="http://schemas.microsoft.com/office/excel/2006/main">
          <x14:cfRule type="expression" priority="60" id="{109737C9-FBDC-4B17-BAFC-8F76CB904C42}">
            <xm:f>OR(About!$C$90="expired",About!$C$90="invalid code",About!$C$90="no code")</xm:f>
            <x14:dxf>
              <font>
                <color theme="7" tint="0.59996337778862885"/>
              </font>
              <fill>
                <patternFill>
                  <bgColor theme="7" tint="0.59996337778862885"/>
                </patternFill>
              </fill>
            </x14:dxf>
          </x14:cfRule>
          <xm:sqref>U3</xm:sqref>
        </x14:conditionalFormatting>
        <x14:conditionalFormatting xmlns:xm="http://schemas.microsoft.com/office/excel/2006/main">
          <x14:cfRule type="expression" priority="64" id="{E29290C8-D50D-408E-99AD-E03C42344281}">
            <xm:f>OR(About!$C$90="expired",About!$C$90="invalid code",About!$C$90="no code")</xm:f>
            <x14:dxf>
              <font>
                <color theme="7" tint="0.59996337778862885"/>
              </font>
              <fill>
                <patternFill patternType="solid">
                  <bgColor theme="7" tint="0.59996337778862885"/>
                </patternFill>
              </fill>
              <border>
                <left/>
                <right/>
                <top/>
                <bottom/>
              </border>
            </x14:dxf>
          </x14:cfRule>
          <xm:sqref>E10:I150</xm:sqref>
        </x14:conditionalFormatting>
        <x14:conditionalFormatting xmlns:xm="http://schemas.microsoft.com/office/excel/2006/main">
          <x14:cfRule type="expression" priority="21" id="{1E11A063-985F-4475-B05A-856AD458B186}">
            <xm:f>OR(About!$C$90="expired",About!$C$90="no code",About!$C$90="invalid code")</xm:f>
            <x14:dxf>
              <font>
                <b/>
                <i val="0"/>
                <color theme="1"/>
              </font>
              <fill>
                <patternFill>
                  <bgColor theme="7" tint="0.59996337778862885"/>
                </patternFill>
              </fill>
            </x14:dxf>
          </x14:cfRule>
          <xm:sqref>G15:G27</xm:sqref>
        </x14:conditionalFormatting>
        <x14:conditionalFormatting xmlns:xm="http://schemas.microsoft.com/office/excel/2006/main">
          <x14:cfRule type="expression" priority="59" id="{40E77910-8E62-445C-9F65-046DDD51BDA9}">
            <xm:f>OR(About!$C$90="expired",About!$C$90="onedayleft")</xm:f>
            <x14:dxf>
              <font>
                <color rgb="FFFF0000"/>
              </font>
              <fill>
                <patternFill>
                  <bgColor theme="0"/>
                </patternFill>
              </fill>
            </x14:dxf>
          </x14:cfRule>
          <xm:sqref>J2:M2</xm:sqref>
        </x14:conditionalFormatting>
        <x14:conditionalFormatting xmlns:xm="http://schemas.microsoft.com/office/excel/2006/main">
          <x14:cfRule type="expression" priority="52" id="{02E23F0C-E865-416D-A077-CB220E3D3101}">
            <xm:f>backend!$N$3&lt;0</xm:f>
            <x14:dxf>
              <font>
                <color rgb="FFE08C8C"/>
              </font>
            </x14:dxf>
          </x14:cfRule>
          <xm:sqref>L32:L33</xm:sqref>
        </x14:conditionalFormatting>
        <x14:conditionalFormatting xmlns:xm="http://schemas.microsoft.com/office/excel/2006/main">
          <x14:cfRule type="expression" priority="51" id="{70066154-C8AC-4D63-AA0B-836F1CAFBFB5}">
            <xm:f>backend!$N$4&lt;0</xm:f>
            <x14:dxf>
              <font>
                <color rgb="FFE08C8C"/>
              </font>
            </x14:dxf>
          </x14:cfRule>
          <xm:sqref>N32:N33</xm:sqref>
        </x14:conditionalFormatting>
        <x14:conditionalFormatting xmlns:xm="http://schemas.microsoft.com/office/excel/2006/main">
          <x14:cfRule type="expression" priority="50" id="{D2967EE6-BCFF-49F8-ACF4-47960742808E}">
            <xm:f>backend!$N$5&lt;0</xm:f>
            <x14:dxf>
              <font>
                <color rgb="FFE08C8C"/>
              </font>
            </x14:dxf>
          </x14:cfRule>
          <xm:sqref>L42</xm:sqref>
        </x14:conditionalFormatting>
        <x14:conditionalFormatting xmlns:xm="http://schemas.microsoft.com/office/excel/2006/main">
          <x14:cfRule type="expression" priority="49" id="{F01D38D6-4051-414D-9851-9CCF01E8F061}">
            <xm:f>backend!$N$6&lt;0</xm:f>
            <x14:dxf>
              <font>
                <color rgb="FFE08C8C"/>
              </font>
            </x14:dxf>
          </x14:cfRule>
          <xm:sqref>N42</xm:sqref>
        </x14:conditionalFormatting>
        <x14:conditionalFormatting xmlns:xm="http://schemas.microsoft.com/office/excel/2006/main">
          <x14:cfRule type="expression" priority="48" id="{5D12A3FA-5FDB-44C3-B03D-36D0932FE911}">
            <xm:f>OR(About!$C$90="expired",About!$C$90="invalid code",About!$C$90="no code")</xm:f>
            <x14:dxf>
              <border>
                <left/>
                <right/>
                <top style="thin">
                  <color auto="1"/>
                </top>
                <bottom/>
                <vertical/>
                <horizontal/>
              </border>
            </x14:dxf>
          </x14:cfRule>
          <xm:sqref>I9</xm:sqref>
        </x14:conditionalFormatting>
        <x14:conditionalFormatting xmlns:xm="http://schemas.microsoft.com/office/excel/2006/main">
          <x14:cfRule type="expression" priority="47" id="{401F5459-9F58-48E9-BA72-D326B710580A}">
            <xm:f>OR(About!$C$90="expired",About!$C$90="invalid code",About!$C$90="no code")</xm:f>
            <x14:dxf>
              <border>
                <left/>
                <right/>
                <top style="thin">
                  <color auto="1"/>
                </top>
                <bottom/>
                <vertical/>
                <horizontal/>
              </border>
            </x14:dxf>
          </x14:cfRule>
          <xm:sqref>C9:D9</xm:sqref>
        </x14:conditionalFormatting>
        <x14:conditionalFormatting xmlns:xm="http://schemas.microsoft.com/office/excel/2006/main">
          <x14:cfRule type="expression" priority="14" id="{B6688E12-0563-49CE-B892-8A45C743DE8A}">
            <xm:f>OR(About!$C$90="expired",About!$C$90="invalid code",About!$C$90="no code")</xm:f>
            <x14:dxf>
              <font>
                <color theme="2" tint="-0.749961851863155"/>
              </font>
              <fill>
                <patternFill>
                  <bgColor theme="2" tint="-0.749961851863155"/>
                </patternFill>
              </fill>
            </x14:dxf>
          </x14:cfRule>
          <xm:sqref>L30:L35 N30:N35 S34:S43 S28:S29 L40 L42 L46 N40 N42 N46</xm:sqref>
        </x14:conditionalFormatting>
        <x14:conditionalFormatting xmlns:xm="http://schemas.microsoft.com/office/excel/2006/main">
          <x14:cfRule type="expression" priority="41" id="{075BF262-0E9C-4684-87C9-5A6016C01AA4}">
            <xm:f>OR(About!$C$90="expired",About!$C$90="invalid code",About!$C$90="no code")</xm:f>
            <x14:dxf>
              <font>
                <color theme="2" tint="-0.749961851863155"/>
              </font>
              <fill>
                <patternFill>
                  <bgColor theme="2" tint="-0.749961851863155"/>
                </patternFill>
              </fill>
            </x14:dxf>
          </x14:cfRule>
          <xm:sqref>L44:L45</xm:sqref>
        </x14:conditionalFormatting>
        <x14:conditionalFormatting xmlns:xm="http://schemas.microsoft.com/office/excel/2006/main">
          <x14:cfRule type="expression" priority="38" id="{8F1000DE-DEA6-4B13-A5A3-D993B892485C}">
            <xm:f>OR(About!$C$90="expired",About!$C$90="invalid code",About!$C$90="no code")</xm:f>
            <x14:dxf>
              <font>
                <color theme="2" tint="-0.749961851863155"/>
              </font>
              <fill>
                <patternFill>
                  <bgColor theme="2" tint="-0.749961851863155"/>
                </patternFill>
              </fill>
            </x14:dxf>
          </x14:cfRule>
          <xm:sqref>N44:N45</xm:sqref>
        </x14:conditionalFormatting>
        <x14:conditionalFormatting xmlns:xm="http://schemas.microsoft.com/office/excel/2006/main">
          <x14:cfRule type="expression" priority="35" id="{F430AABE-0FB7-4FBE-946A-D4701C74FF21}">
            <xm:f>backend!$I17&lt;0</xm:f>
            <x14:dxf>
              <fill>
                <patternFill>
                  <bgColor rgb="FFED8383"/>
                </patternFill>
              </fill>
              <border>
                <left style="thin">
                  <color theme="2" tint="-0.499984740745262"/>
                </left>
                <right style="thin">
                  <color theme="2" tint="-0.499984740745262"/>
                </right>
                <top style="thin">
                  <color theme="2" tint="-0.499984740745262"/>
                </top>
                <bottom style="thin">
                  <color theme="2" tint="-0.499984740745262"/>
                </bottom>
              </border>
            </x14:dxf>
          </x14:cfRule>
          <x14:cfRule type="expression" priority="36" id="{31759DF7-EA30-41DF-A8BD-F3F1E73698ED}">
            <xm:f>backend!$I17&gt;0</xm:f>
            <x14: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x14:dxf>
          </x14:cfRule>
          <xm:sqref>D11:D150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backend!$A$1:$A$6</xm:f>
          </x14:formula1>
          <xm:sqref>F2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CFD7-E43C-447A-BD5A-21906DE4769C}">
  <dimension ref="Y5:AA27"/>
  <sheetViews>
    <sheetView workbookViewId="0">
      <selection activeCell="Y5" sqref="Y5:AA27"/>
    </sheetView>
  </sheetViews>
  <sheetFormatPr defaultColWidth="34.7109375" defaultRowHeight="15" x14ac:dyDescent="0.25"/>
  <cols>
    <col min="25" max="27" width="0" hidden="1" customWidth="1"/>
  </cols>
  <sheetData>
    <row r="5" spans="25:27" x14ac:dyDescent="0.25">
      <c r="Y5" t="s">
        <v>1991</v>
      </c>
      <c r="Z5" t="s">
        <v>1992</v>
      </c>
      <c r="AA5" t="s">
        <v>1993</v>
      </c>
    </row>
    <row r="6" spans="25:27" x14ac:dyDescent="0.25">
      <c r="Y6" s="20" t="s">
        <v>0</v>
      </c>
      <c r="Z6">
        <v>3408.08</v>
      </c>
      <c r="AA6" t="s">
        <v>1994</v>
      </c>
    </row>
    <row r="7" spans="25:27" x14ac:dyDescent="0.25">
      <c r="Y7" s="20" t="s">
        <v>1977</v>
      </c>
      <c r="Z7">
        <v>4796.47</v>
      </c>
      <c r="AA7" t="s">
        <v>1994</v>
      </c>
    </row>
    <row r="8" spans="25:27" x14ac:dyDescent="0.25">
      <c r="Y8" s="20" t="s">
        <v>1995</v>
      </c>
      <c r="Z8">
        <v>12606.82</v>
      </c>
      <c r="AA8" t="s">
        <v>1996</v>
      </c>
    </row>
    <row r="9" spans="25:27" x14ac:dyDescent="0.25">
      <c r="Y9" s="20" t="s">
        <v>1978</v>
      </c>
      <c r="Z9">
        <v>4503.6400000000003</v>
      </c>
      <c r="AA9" t="s">
        <v>1994</v>
      </c>
    </row>
    <row r="10" spans="25:27" x14ac:dyDescent="0.25">
      <c r="Y10" s="20" t="s">
        <v>1997</v>
      </c>
      <c r="Z10">
        <v>3415.25</v>
      </c>
      <c r="AA10" t="s">
        <v>1997</v>
      </c>
    </row>
    <row r="11" spans="25:27" x14ac:dyDescent="0.25">
      <c r="Y11" s="20" t="s">
        <v>1998</v>
      </c>
      <c r="Z11">
        <v>2231585.52</v>
      </c>
      <c r="AA11" t="s">
        <v>1994</v>
      </c>
    </row>
    <row r="12" spans="25:27" x14ac:dyDescent="0.25">
      <c r="Y12" s="20" t="s">
        <v>1999</v>
      </c>
      <c r="Z12">
        <v>22986.63</v>
      </c>
      <c r="AA12" t="s">
        <v>2000</v>
      </c>
    </row>
    <row r="13" spans="25:27" x14ac:dyDescent="0.25">
      <c r="Y13" s="20" t="s">
        <v>2001</v>
      </c>
      <c r="Z13">
        <v>22389.33</v>
      </c>
      <c r="AA13" t="s">
        <v>2002</v>
      </c>
    </row>
    <row r="14" spans="25:27" x14ac:dyDescent="0.25">
      <c r="Y14" s="20" t="s">
        <v>1990</v>
      </c>
      <c r="Z14">
        <v>2983.58</v>
      </c>
      <c r="AA14" t="s">
        <v>2003</v>
      </c>
    </row>
    <row r="15" spans="25:27" x14ac:dyDescent="0.25">
      <c r="Y15" s="20" t="s">
        <v>1979</v>
      </c>
      <c r="Z15">
        <v>2636.1</v>
      </c>
      <c r="AA15" t="s">
        <v>2004</v>
      </c>
    </row>
    <row r="16" spans="25:27" x14ac:dyDescent="0.25">
      <c r="Y16" s="20" t="s">
        <v>2005</v>
      </c>
      <c r="Z16">
        <v>26739.599999999999</v>
      </c>
      <c r="AA16" t="s">
        <v>1994</v>
      </c>
    </row>
    <row r="17" spans="25:27" x14ac:dyDescent="0.25">
      <c r="Y17" s="20" t="s">
        <v>2006</v>
      </c>
      <c r="Z17">
        <v>244052.41</v>
      </c>
      <c r="AA17" t="s">
        <v>2007</v>
      </c>
    </row>
    <row r="18" spans="25:27" x14ac:dyDescent="0.25">
      <c r="Y18" s="20" t="s">
        <v>2008</v>
      </c>
      <c r="Z18">
        <v>410980.35</v>
      </c>
      <c r="AA18" t="s">
        <v>2002</v>
      </c>
    </row>
    <row r="19" spans="25:27" x14ac:dyDescent="0.25">
      <c r="Y19" s="20" t="s">
        <v>2009</v>
      </c>
      <c r="Z19">
        <v>370178.12</v>
      </c>
      <c r="AA19" t="s">
        <v>2000</v>
      </c>
    </row>
    <row r="20" spans="25:27" x14ac:dyDescent="0.25">
      <c r="Y20" s="20" t="s">
        <v>2010</v>
      </c>
      <c r="Z20">
        <v>3823200.44</v>
      </c>
      <c r="AA20" t="s">
        <v>2011</v>
      </c>
    </row>
    <row r="21" spans="25:27" x14ac:dyDescent="0.25">
      <c r="Y21" s="20" t="s">
        <v>1980</v>
      </c>
      <c r="Z21">
        <v>5028.8900000000003</v>
      </c>
      <c r="AA21" t="s">
        <v>1994</v>
      </c>
    </row>
    <row r="22" spans="25:27" x14ac:dyDescent="0.25">
      <c r="Y22" s="20" t="s">
        <v>2012</v>
      </c>
      <c r="Z22">
        <v>12888.05</v>
      </c>
      <c r="AA22" t="s">
        <v>2013</v>
      </c>
    </row>
    <row r="23" spans="25:27" x14ac:dyDescent="0.25">
      <c r="Y23" s="20" t="s">
        <v>2014</v>
      </c>
      <c r="Z23">
        <v>224473.35</v>
      </c>
      <c r="AA23" t="s">
        <v>2014</v>
      </c>
    </row>
    <row r="24" spans="25:27" x14ac:dyDescent="0.25">
      <c r="Y24" s="20" t="s">
        <v>2015</v>
      </c>
      <c r="Z24">
        <v>31373.82</v>
      </c>
      <c r="AA24" t="s">
        <v>2002</v>
      </c>
    </row>
    <row r="25" spans="25:27" x14ac:dyDescent="0.25">
      <c r="Y25" s="20" t="s">
        <v>2016</v>
      </c>
      <c r="Z25">
        <v>4621</v>
      </c>
      <c r="AA25" t="s">
        <v>1994</v>
      </c>
    </row>
    <row r="26" spans="25:27" x14ac:dyDescent="0.25">
      <c r="Y26" s="20" t="s">
        <v>2017</v>
      </c>
      <c r="Z26">
        <v>106475.9</v>
      </c>
      <c r="AA26" t="s">
        <v>2018</v>
      </c>
    </row>
    <row r="27" spans="25:27" x14ac:dyDescent="0.25">
      <c r="Y27" s="20" t="s">
        <v>2019</v>
      </c>
      <c r="Z27">
        <v>104978.16</v>
      </c>
      <c r="AA27" t="s">
        <v>2020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4002"/>
  <sheetViews>
    <sheetView zoomScale="95" zoomScaleNormal="95" workbookViewId="0">
      <pane ySplit="2" topLeftCell="A3" activePane="bottomLeft" state="frozen"/>
      <selection pane="bottomLeft" activeCell="B3" sqref="B3"/>
    </sheetView>
  </sheetViews>
  <sheetFormatPr defaultColWidth="9.140625" defaultRowHeight="15" x14ac:dyDescent="0.25"/>
  <cols>
    <col min="1" max="1" width="3.7109375" style="95" customWidth="1"/>
    <col min="2" max="2" width="16.140625" style="95" customWidth="1"/>
    <col min="3" max="3" width="19.7109375" style="95" customWidth="1"/>
    <col min="4" max="4" width="21.5703125" style="95" customWidth="1"/>
    <col min="5" max="5" width="24.5703125" style="95" customWidth="1"/>
    <col min="6" max="6" width="21.42578125" style="95" customWidth="1"/>
    <col min="7" max="7" width="23" style="95" customWidth="1"/>
    <col min="8" max="8" width="29.42578125" style="95" customWidth="1"/>
    <col min="9" max="9" width="30.85546875" style="99" customWidth="1"/>
    <col min="10" max="11" width="29.42578125" style="99" hidden="1" customWidth="1"/>
    <col min="12" max="18" width="29.42578125" style="95" hidden="1" customWidth="1"/>
    <col min="19" max="19" width="29.42578125" style="95" customWidth="1"/>
    <col min="20" max="20" width="16.28515625" style="102" hidden="1" customWidth="1"/>
    <col min="21" max="21" width="8.85546875" style="102" hidden="1" customWidth="1"/>
    <col min="22" max="22" width="9.140625" style="102" hidden="1" customWidth="1"/>
    <col min="23" max="23" width="15.28515625" style="102" hidden="1" customWidth="1"/>
    <col min="24" max="29" width="16.5703125" style="102" hidden="1" customWidth="1"/>
    <col min="30" max="34" width="19.28515625" style="102" hidden="1" customWidth="1"/>
    <col min="35" max="35" width="17.42578125" style="102" hidden="1" customWidth="1"/>
    <col min="36" max="36" width="17.85546875" style="102" hidden="1" customWidth="1"/>
    <col min="37" max="37" width="17.140625" style="102" hidden="1" customWidth="1"/>
    <col min="38" max="38" width="20.5703125" style="102" hidden="1" customWidth="1"/>
    <col min="39" max="39" width="19.7109375" style="102" hidden="1" customWidth="1"/>
    <col min="40" max="40" width="21" style="102" hidden="1" customWidth="1"/>
    <col min="41" max="41" width="9.140625" style="102"/>
    <col min="42" max="42" width="9.140625" style="102" customWidth="1"/>
    <col min="43" max="43" width="9.140625" style="102"/>
    <col min="44" max="44" width="13.85546875" style="102" customWidth="1"/>
    <col min="45" max="45" width="9.85546875" style="102" bestFit="1" customWidth="1"/>
    <col min="46" max="190" width="9.140625" style="102"/>
    <col min="191" max="16384" width="9.140625" style="95"/>
  </cols>
  <sheetData>
    <row r="1" spans="1:190" ht="75" customHeight="1" thickBot="1" x14ac:dyDescent="0.3">
      <c r="B1" s="96"/>
      <c r="C1" s="97"/>
      <c r="D1" s="97"/>
      <c r="E1" s="98"/>
      <c r="F1" s="97"/>
      <c r="G1" s="97"/>
      <c r="H1" s="97"/>
      <c r="I1" s="109"/>
      <c r="L1" s="100"/>
      <c r="M1" s="100"/>
      <c r="N1" s="100"/>
      <c r="O1" s="100"/>
      <c r="P1" s="100"/>
      <c r="Q1" s="100"/>
      <c r="R1" s="100"/>
      <c r="S1" s="100"/>
      <c r="T1" s="100"/>
      <c r="U1" s="100"/>
      <c r="V1" s="100"/>
      <c r="W1" s="100"/>
      <c r="X1" s="101"/>
      <c r="Y1" s="101" t="s">
        <v>7</v>
      </c>
      <c r="Z1" s="101" t="s">
        <v>7</v>
      </c>
      <c r="AA1" s="101" t="s">
        <v>8</v>
      </c>
      <c r="AB1" s="101" t="s">
        <v>8</v>
      </c>
      <c r="AC1" s="101"/>
      <c r="AD1" s="101"/>
      <c r="AE1" s="100"/>
      <c r="AF1" s="100"/>
      <c r="AG1" s="100"/>
      <c r="AH1" s="100"/>
      <c r="AI1" s="100"/>
      <c r="AJ1" s="100"/>
      <c r="AK1" s="100"/>
      <c r="AL1" s="100"/>
      <c r="AM1" s="100"/>
      <c r="AN1" s="100"/>
    </row>
    <row r="2" spans="1:190" ht="51.75" customHeight="1" x14ac:dyDescent="0.25">
      <c r="B2" s="154" t="s">
        <v>9</v>
      </c>
      <c r="C2" s="155" t="s">
        <v>10</v>
      </c>
      <c r="D2" s="155" t="s">
        <v>1633</v>
      </c>
      <c r="E2" s="156" t="s">
        <v>1637</v>
      </c>
      <c r="F2" s="155" t="s">
        <v>2</v>
      </c>
      <c r="G2" s="156" t="s">
        <v>1638</v>
      </c>
      <c r="H2" s="156" t="s">
        <v>1669</v>
      </c>
      <c r="I2" s="109"/>
      <c r="L2" s="103"/>
      <c r="M2" s="103"/>
      <c r="N2" s="103"/>
      <c r="O2" s="103"/>
      <c r="P2" s="103"/>
      <c r="Q2" s="103"/>
      <c r="R2" s="103"/>
      <c r="S2" s="103"/>
      <c r="T2" s="104" t="s">
        <v>1223</v>
      </c>
      <c r="U2" s="100"/>
      <c r="V2" s="100"/>
      <c r="W2" s="105" t="s">
        <v>1524</v>
      </c>
      <c r="X2" s="106" t="s">
        <v>1055</v>
      </c>
      <c r="Y2" s="101" t="s">
        <v>1230</v>
      </c>
      <c r="Z2" s="106" t="s">
        <v>1231</v>
      </c>
      <c r="AA2" s="101" t="s">
        <v>1230</v>
      </c>
      <c r="AB2" s="106" t="s">
        <v>1231</v>
      </c>
      <c r="AC2" s="106" t="s">
        <v>1224</v>
      </c>
      <c r="AD2" s="106" t="s">
        <v>1225</v>
      </c>
      <c r="AE2" s="100" t="s">
        <v>1227</v>
      </c>
      <c r="AF2" s="100" t="s">
        <v>1226</v>
      </c>
      <c r="AG2" s="105" t="s">
        <v>1232</v>
      </c>
      <c r="AH2" s="105" t="s">
        <v>1228</v>
      </c>
      <c r="AI2" s="100" t="s">
        <v>1229</v>
      </c>
      <c r="AJ2" s="100" t="s">
        <v>1056</v>
      </c>
      <c r="AK2" s="100" t="s">
        <v>1057</v>
      </c>
      <c r="AL2" s="100" t="s">
        <v>1058</v>
      </c>
      <c r="AM2" s="100" t="s">
        <v>1059</v>
      </c>
      <c r="AN2" s="100" t="s">
        <v>1060</v>
      </c>
    </row>
    <row r="3" spans="1:190" s="121" customFormat="1" ht="20.25" customHeight="1" x14ac:dyDescent="0.3">
      <c r="A3" s="118"/>
      <c r="B3" s="146"/>
      <c r="C3" s="119"/>
      <c r="D3" s="120"/>
      <c r="E3" s="119"/>
      <c r="F3" s="119"/>
      <c r="G3" s="120"/>
      <c r="H3" s="148"/>
      <c r="I3" s="122"/>
      <c r="L3" s="123"/>
      <c r="M3" s="123"/>
      <c r="N3" s="123"/>
      <c r="O3" s="123"/>
      <c r="P3" s="123"/>
      <c r="Q3" s="123"/>
      <c r="R3" s="123"/>
      <c r="S3" s="123"/>
      <c r="T3" s="124">
        <f t="shared" ref="T3:T66" si="0">IF(E3&lt;&gt;"",E3,0)</f>
        <v>0</v>
      </c>
      <c r="U3" s="125"/>
      <c r="V3" s="125"/>
      <c r="W3" s="125">
        <f>SUMIFS($F$3:F3,$D$3:D3,D3,$C$3:C3,"Buy")+SUMIFS($F$3:F3,$D$3:D3,D3,$C$3:C3,"Coin Deposit",$E$3:E3,"&lt;&gt;")</f>
        <v>0</v>
      </c>
      <c r="X3" s="125">
        <f t="shared" ref="X3:X66" si="1">IF(OR(C3="buy",AND(C3="Coin Deposit",E3&lt;&gt;"")),SUMIFS($F:$F,$D:$D,D3,$C:$C,"sell"),0)</f>
        <v>0</v>
      </c>
      <c r="Y3" s="125">
        <f>IF($D3=Y$1,SUMIFS($H$3:$H3,$G$3:$G3,Y$1,$C$3:$C3,"Sell"),0)</f>
        <v>0</v>
      </c>
      <c r="Z3" s="125">
        <f t="shared" ref="Z3:Z66" si="2">IF($D3=Z$1,SUMIFS($H:$H,$G:$G,Z$1,$C:$C,"Buy")+SUMIFS($H:$H,$G:$G,Z$1,$C:$C,"Coin Deposit",$E:$E,"&lt;&gt;"),0)</f>
        <v>0</v>
      </c>
      <c r="AA3" s="125">
        <f>IF($D3=AA$1,SUMIFS($H$3:$H3,$G$3:$G3,AA$1,$C$3:$C3,"Sell"),0)</f>
        <v>0</v>
      </c>
      <c r="AB3" s="125">
        <f t="shared" ref="AB3:AB66" si="3">IF($D3=AB$1,SUMIFS($H:$H,$G:$G,AB$1,$C:$C,"Buy")+SUMIFS($H:$H,$G:$G,AB$1,$C:$C,"Coin Deposit",$E:$E,"&lt;&gt;"),0)</f>
        <v>0</v>
      </c>
      <c r="AC3" s="125">
        <f>SUMIFS('Deductions and Deposits'!$H:$H,'Deductions and Deposits'!$G:$G,D3,'Deductions and Deposits'!$F:$F,"&lt;="&amp;B3)+SUMIFS($F$3:F3,$D$3:D3,D3,$C$3:C3,"Coin Deposit",$E$3:E3,"")</f>
        <v>0</v>
      </c>
      <c r="AD3" s="125">
        <f>SUMIFS('Deductions and Deposits'!$D:$D,'Deductions and Deposits'!$C:$C,D3)+SUMIFS($F:$F,$D:$D,D3,$C:$C,"Coin Deduction")</f>
        <v>0</v>
      </c>
      <c r="AE3" s="125">
        <f>Table5[[#This Row],[Column4]]+Table5[[#This Row],[Column14]]+Table5[[#This Row],[Column19]]+Table5[[#This Row],[Column12]]</f>
        <v>0</v>
      </c>
      <c r="AF3" s="125">
        <f>Table5[[#This Row],[Column5]]+Table5[[#This Row],[Column13]]+Table5[[#This Row],[Column21]]+Table5[[#This Row],[Column18]]</f>
        <v>0</v>
      </c>
      <c r="AG3" s="125">
        <f t="shared" ref="AG3:AG66" si="4">IF(AND((AC3+Y3+AA3)&gt;AF3,OR(C3="buy",AND(C3="Coin Deposit",E3&lt;&gt;""))),(AC3+Y3+AA3)-AF3,0)</f>
        <v>0</v>
      </c>
      <c r="AH3" s="125">
        <f t="shared" ref="AH3:AH66" si="5">IF(AND(AE3&gt;AF3,OR(C3="buy",AND(C3="Coin Deposit",E3&lt;&gt;""))),AE3-AF3,0)</f>
        <v>0</v>
      </c>
      <c r="AI3" s="125">
        <f>Table5[[#This Row],[Column17]]-Table5[[#This Row],[Column20]]</f>
        <v>0</v>
      </c>
      <c r="AJ3" s="125">
        <f t="shared" ref="AJ3:AJ66" si="6">IF(AI3&gt;F3,F3,AI3)</f>
        <v>0</v>
      </c>
      <c r="AK3" s="125">
        <f t="shared" ref="AK3:AK66" si="7">AJ3*T3</f>
        <v>0</v>
      </c>
      <c r="AL3" s="125">
        <f t="shared" ref="AL3:AL66" si="8">IFERROR(SUMIFS($AK:$AK,$D:$D,D3)/SUMIFS($AJ:$AJ,$D:$D,D3),0)</f>
        <v>0</v>
      </c>
      <c r="AM3" s="125" t="str">
        <f t="shared" ref="AM3:AM66" si="9">C3&amp;D3</f>
        <v/>
      </c>
      <c r="AN3" s="125" t="str">
        <f t="shared" ref="AN3:AN66" ca="1" si="10">OFFSET(AM3,COUNTA($AM:$AM)-ROW()-(ROW()-ROW($AN$2)-1),)</f>
        <v/>
      </c>
      <c r="AO3" s="126"/>
      <c r="AP3" s="126"/>
      <c r="AQ3" s="126"/>
      <c r="AR3" s="180"/>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row>
    <row r="4" spans="1:190" ht="20.25" customHeight="1" x14ac:dyDescent="0.3">
      <c r="A4" s="107"/>
      <c r="B4" s="147"/>
      <c r="C4" s="119"/>
      <c r="D4" s="120"/>
      <c r="E4" s="119"/>
      <c r="F4" s="119"/>
      <c r="G4" s="120"/>
      <c r="H4" s="162"/>
      <c r="I4" s="109"/>
      <c r="L4" s="110"/>
      <c r="M4" s="110"/>
      <c r="N4" s="110"/>
      <c r="O4" s="110"/>
      <c r="P4" s="110"/>
      <c r="Q4" s="110"/>
      <c r="R4" s="110"/>
      <c r="S4" s="110"/>
      <c r="T4" s="100">
        <f t="shared" si="0"/>
        <v>0</v>
      </c>
      <c r="U4" s="111"/>
      <c r="V4" s="111"/>
      <c r="W4" s="111">
        <f>SUMIFS($F$3:F4,$D$3:D4,D4,$C$3:C4,"Buy")+SUMIFS($F$3:F4,$D$3:D4,D4,$C$3:C4,"Coin Deposit",$E$3:E4,"&lt;&gt;")</f>
        <v>0</v>
      </c>
      <c r="X4" s="111">
        <f t="shared" si="1"/>
        <v>0</v>
      </c>
      <c r="Y4" s="111">
        <f>IF($D4=Y$1,SUMIFS($H$3:$H4,$G$3:$G4,Y$1,$C$3:$C4,"Sell"),0)</f>
        <v>0</v>
      </c>
      <c r="Z4" s="111">
        <f t="shared" si="2"/>
        <v>0</v>
      </c>
      <c r="AA4" s="111">
        <f>IF($D4=AA$1,SUMIFS($H$3:$H4,$G$3:$G4,AA$1,$C$3:$C4,"Sell"),0)</f>
        <v>0</v>
      </c>
      <c r="AB4" s="111">
        <f t="shared" si="3"/>
        <v>0</v>
      </c>
      <c r="AC4" s="111">
        <f>SUMIFS('Deductions and Deposits'!$H:$H,'Deductions and Deposits'!$G:$G,D4,'Deductions and Deposits'!$F:$F,"&lt;="&amp;B4)+SUMIFS($F$3:F4,$D$3:D4,D4,$C$3:C4,"Coin Deposit",$E$3:E4,"")</f>
        <v>0</v>
      </c>
      <c r="AD4" s="111">
        <f>SUMIFS('Deductions and Deposits'!$D:$D,'Deductions and Deposits'!$C:$C,D4)+SUMIFS($F:$F,$D:$D,D4,$C:$C,"Coin Deduction")</f>
        <v>0</v>
      </c>
      <c r="AE4" s="111">
        <f>Table5[[#This Row],[Column4]]+Table5[[#This Row],[Column14]]+Table5[[#This Row],[Column19]]+Table5[[#This Row],[Column12]]</f>
        <v>0</v>
      </c>
      <c r="AF4" s="111">
        <f>Table5[[#This Row],[Column5]]+Table5[[#This Row],[Column13]]+Table5[[#This Row],[Column21]]+Table5[[#This Row],[Column18]]</f>
        <v>0</v>
      </c>
      <c r="AG4" s="111">
        <f t="shared" si="4"/>
        <v>0</v>
      </c>
      <c r="AH4" s="111">
        <f t="shared" si="5"/>
        <v>0</v>
      </c>
      <c r="AI4" s="111">
        <f>Table5[[#This Row],[Column17]]-Table5[[#This Row],[Column20]]</f>
        <v>0</v>
      </c>
      <c r="AJ4" s="111">
        <f t="shared" si="6"/>
        <v>0</v>
      </c>
      <c r="AK4" s="111">
        <f t="shared" si="7"/>
        <v>0</v>
      </c>
      <c r="AL4" s="111">
        <f t="shared" si="8"/>
        <v>0</v>
      </c>
      <c r="AM4" s="111" t="str">
        <f t="shared" si="9"/>
        <v/>
      </c>
      <c r="AN4" s="111" t="str">
        <f t="shared" ca="1" si="10"/>
        <v/>
      </c>
      <c r="AR4" s="180"/>
    </row>
    <row r="5" spans="1:190" ht="20.25" customHeight="1" x14ac:dyDescent="0.3">
      <c r="A5" s="107"/>
      <c r="B5" s="147"/>
      <c r="C5" s="119"/>
      <c r="D5" s="120"/>
      <c r="E5" s="119"/>
      <c r="F5" s="119"/>
      <c r="G5" s="120"/>
      <c r="H5" s="119"/>
      <c r="I5" s="109"/>
      <c r="L5" s="110"/>
      <c r="M5" s="110"/>
      <c r="N5" s="110"/>
      <c r="O5" s="110"/>
      <c r="P5" s="110"/>
      <c r="Q5" s="110"/>
      <c r="R5" s="110"/>
      <c r="S5" s="110"/>
      <c r="T5" s="100">
        <f t="shared" si="0"/>
        <v>0</v>
      </c>
      <c r="U5" s="111"/>
      <c r="V5" s="111"/>
      <c r="W5" s="111">
        <f>SUMIFS($F$3:F5,$D$3:D5,D5,$C$3:C5,"Buy")+SUMIFS($F$3:F5,$D$3:D5,D5,$C$3:C5,"Coin Deposit",$E$3:E5,"&lt;&gt;")</f>
        <v>0</v>
      </c>
      <c r="X5" s="111">
        <f t="shared" si="1"/>
        <v>0</v>
      </c>
      <c r="Y5" s="111">
        <f>IF($D5=Y$1,SUMIFS($H$3:$H5,$G$3:$G5,Y$1,$C$3:$C5,"Sell"),0)</f>
        <v>0</v>
      </c>
      <c r="Z5" s="111">
        <f t="shared" si="2"/>
        <v>0</v>
      </c>
      <c r="AA5" s="111">
        <f>IF($D5=AA$1,SUMIFS($H$3:$H5,$G$3:$G5,AA$1,$C$3:$C5,"Sell"),0)</f>
        <v>0</v>
      </c>
      <c r="AB5" s="111">
        <f t="shared" si="3"/>
        <v>0</v>
      </c>
      <c r="AC5" s="111">
        <f>SUMIFS('Deductions and Deposits'!$H:$H,'Deductions and Deposits'!$G:$G,D5,'Deductions and Deposits'!$F:$F,"&lt;="&amp;B5)+SUMIFS($F$3:F5,$D$3:D5,D5,$C$3:C5,"Coin Deposit",$E$3:E5,"")</f>
        <v>0</v>
      </c>
      <c r="AD5" s="111">
        <f>SUMIFS('Deductions and Deposits'!$D:$D,'Deductions and Deposits'!$C:$C,D5)+SUMIFS($F:$F,$D:$D,D5,$C:$C,"Coin Deduction")</f>
        <v>0</v>
      </c>
      <c r="AE5" s="111">
        <f>Table5[[#This Row],[Column4]]+Table5[[#This Row],[Column14]]+Table5[[#This Row],[Column19]]+Table5[[#This Row],[Column12]]</f>
        <v>0</v>
      </c>
      <c r="AF5" s="111">
        <f>Table5[[#This Row],[Column5]]+Table5[[#This Row],[Column13]]+Table5[[#This Row],[Column21]]+Table5[[#This Row],[Column18]]</f>
        <v>0</v>
      </c>
      <c r="AG5" s="111">
        <f t="shared" si="4"/>
        <v>0</v>
      </c>
      <c r="AH5" s="111">
        <f t="shared" si="5"/>
        <v>0</v>
      </c>
      <c r="AI5" s="111">
        <f>Table5[[#This Row],[Column17]]-Table5[[#This Row],[Column20]]</f>
        <v>0</v>
      </c>
      <c r="AJ5" s="111">
        <f t="shared" si="6"/>
        <v>0</v>
      </c>
      <c r="AK5" s="111">
        <f t="shared" si="7"/>
        <v>0</v>
      </c>
      <c r="AL5" s="111">
        <f t="shared" si="8"/>
        <v>0</v>
      </c>
      <c r="AM5" s="111" t="str">
        <f t="shared" si="9"/>
        <v/>
      </c>
      <c r="AN5" s="111" t="str">
        <f t="shared" ca="1" si="10"/>
        <v/>
      </c>
      <c r="AR5" s="180"/>
    </row>
    <row r="6" spans="1:190" ht="20.25" customHeight="1" x14ac:dyDescent="0.3">
      <c r="A6" s="107"/>
      <c r="B6" s="147"/>
      <c r="C6" s="119"/>
      <c r="D6" s="120"/>
      <c r="E6" s="119"/>
      <c r="F6" s="145"/>
      <c r="G6" s="120"/>
      <c r="H6" s="145"/>
      <c r="I6" s="109"/>
      <c r="L6" s="110"/>
      <c r="M6" s="110"/>
      <c r="N6" s="110"/>
      <c r="O6" s="110"/>
      <c r="P6" s="110"/>
      <c r="Q6" s="110"/>
      <c r="R6" s="110"/>
      <c r="S6" s="110"/>
      <c r="T6" s="100">
        <f t="shared" si="0"/>
        <v>0</v>
      </c>
      <c r="U6" s="111"/>
      <c r="V6" s="111"/>
      <c r="W6" s="111">
        <f>SUMIFS($F$3:F6,$D$3:D6,D6,$C$3:C6,"Buy")+SUMIFS($F$3:F6,$D$3:D6,D6,$C$3:C6,"Coin Deposit",$E$3:E6,"&lt;&gt;")</f>
        <v>0</v>
      </c>
      <c r="X6" s="111">
        <f t="shared" si="1"/>
        <v>0</v>
      </c>
      <c r="Y6" s="111">
        <f>IF($D6=Y$1,SUMIFS($H$3:$H6,$G$3:$G6,Y$1,$C$3:$C6,"Sell"),0)</f>
        <v>0</v>
      </c>
      <c r="Z6" s="111">
        <f t="shared" si="2"/>
        <v>0</v>
      </c>
      <c r="AA6" s="111">
        <f>IF($D6=AA$1,SUMIFS($H$3:$H6,$G$3:$G6,AA$1,$C$3:$C6,"Sell"),0)</f>
        <v>0</v>
      </c>
      <c r="AB6" s="111">
        <f t="shared" si="3"/>
        <v>0</v>
      </c>
      <c r="AC6" s="111">
        <f>SUMIFS('Deductions and Deposits'!$H:$H,'Deductions and Deposits'!$G:$G,D6,'Deductions and Deposits'!$F:$F,"&lt;="&amp;B6)+SUMIFS($F$3:F6,$D$3:D6,D6,$C$3:C6,"Coin Deposit",$E$3:E6,"")</f>
        <v>0</v>
      </c>
      <c r="AD6" s="111">
        <f>SUMIFS('Deductions and Deposits'!$D:$D,'Deductions and Deposits'!$C:$C,D6)+SUMIFS($F:$F,$D:$D,D6,$C:$C,"Coin Deduction")</f>
        <v>0</v>
      </c>
      <c r="AE6" s="111">
        <f>Table5[[#This Row],[Column4]]+Table5[[#This Row],[Column14]]+Table5[[#This Row],[Column19]]+Table5[[#This Row],[Column12]]</f>
        <v>0</v>
      </c>
      <c r="AF6" s="111">
        <f>Table5[[#This Row],[Column5]]+Table5[[#This Row],[Column13]]+Table5[[#This Row],[Column21]]+Table5[[#This Row],[Column18]]</f>
        <v>0</v>
      </c>
      <c r="AG6" s="111">
        <f t="shared" si="4"/>
        <v>0</v>
      </c>
      <c r="AH6" s="111">
        <f t="shared" si="5"/>
        <v>0</v>
      </c>
      <c r="AI6" s="111">
        <f>Table5[[#This Row],[Column17]]-Table5[[#This Row],[Column20]]</f>
        <v>0</v>
      </c>
      <c r="AJ6" s="111">
        <f t="shared" si="6"/>
        <v>0</v>
      </c>
      <c r="AK6" s="111">
        <f t="shared" si="7"/>
        <v>0</v>
      </c>
      <c r="AL6" s="111">
        <f t="shared" si="8"/>
        <v>0</v>
      </c>
      <c r="AM6" s="111" t="str">
        <f t="shared" si="9"/>
        <v/>
      </c>
      <c r="AN6" s="111" t="str">
        <f t="shared" ca="1" si="10"/>
        <v/>
      </c>
      <c r="AR6" s="180"/>
    </row>
    <row r="7" spans="1:190" ht="20.25" customHeight="1" x14ac:dyDescent="0.3">
      <c r="A7" s="107"/>
      <c r="B7" s="147"/>
      <c r="C7" s="119"/>
      <c r="D7" s="120"/>
      <c r="E7" s="119"/>
      <c r="F7" s="145"/>
      <c r="G7" s="120"/>
      <c r="H7" s="145"/>
      <c r="I7" s="109"/>
      <c r="L7" s="110"/>
      <c r="M7" s="110"/>
      <c r="N7" s="110"/>
      <c r="O7" s="110"/>
      <c r="P7" s="110"/>
      <c r="Q7" s="110"/>
      <c r="R7" s="110"/>
      <c r="S7" s="110"/>
      <c r="T7" s="100">
        <f t="shared" si="0"/>
        <v>0</v>
      </c>
      <c r="U7" s="111"/>
      <c r="V7" s="111"/>
      <c r="W7" s="111">
        <f>SUMIFS($F$3:F7,$D$3:D7,D7,$C$3:C7,"Buy")+SUMIFS($F$3:F7,$D$3:D7,D7,$C$3:C7,"Coin Deposit",$E$3:E7,"&lt;&gt;")</f>
        <v>0</v>
      </c>
      <c r="X7" s="111">
        <f t="shared" si="1"/>
        <v>0</v>
      </c>
      <c r="Y7" s="111">
        <f>IF($D7=Y$1,SUMIFS($H$3:$H7,$G$3:$G7,Y$1,$C$3:$C7,"Sell"),0)</f>
        <v>0</v>
      </c>
      <c r="Z7" s="111">
        <f t="shared" si="2"/>
        <v>0</v>
      </c>
      <c r="AA7" s="111">
        <f>IF($D7=AA$1,SUMIFS($H$3:$H7,$G$3:$G7,AA$1,$C$3:$C7,"Sell"),0)</f>
        <v>0</v>
      </c>
      <c r="AB7" s="111">
        <f t="shared" si="3"/>
        <v>0</v>
      </c>
      <c r="AC7" s="111">
        <f>SUMIFS('Deductions and Deposits'!$H:$H,'Deductions and Deposits'!$G:$G,D7,'Deductions and Deposits'!$F:$F,"&lt;="&amp;B7)+SUMIFS($F$3:F7,$D$3:D7,D7,$C$3:C7,"Coin Deposit",$E$3:E7,"")</f>
        <v>0</v>
      </c>
      <c r="AD7" s="111">
        <f>SUMIFS('Deductions and Deposits'!$D:$D,'Deductions and Deposits'!$C:$C,D7)+SUMIFS($F:$F,$D:$D,D7,$C:$C,"Coin Deduction")</f>
        <v>0</v>
      </c>
      <c r="AE7" s="111">
        <f>Table5[[#This Row],[Column4]]+Table5[[#This Row],[Column14]]+Table5[[#This Row],[Column19]]+Table5[[#This Row],[Column12]]</f>
        <v>0</v>
      </c>
      <c r="AF7" s="111">
        <f>Table5[[#This Row],[Column5]]+Table5[[#This Row],[Column13]]+Table5[[#This Row],[Column21]]+Table5[[#This Row],[Column18]]</f>
        <v>0</v>
      </c>
      <c r="AG7" s="111">
        <f t="shared" si="4"/>
        <v>0</v>
      </c>
      <c r="AH7" s="111">
        <f t="shared" si="5"/>
        <v>0</v>
      </c>
      <c r="AI7" s="111">
        <f>Table5[[#This Row],[Column17]]-Table5[[#This Row],[Column20]]</f>
        <v>0</v>
      </c>
      <c r="AJ7" s="111">
        <f t="shared" si="6"/>
        <v>0</v>
      </c>
      <c r="AK7" s="111">
        <f t="shared" si="7"/>
        <v>0</v>
      </c>
      <c r="AL7" s="111">
        <f t="shared" si="8"/>
        <v>0</v>
      </c>
      <c r="AM7" s="111" t="str">
        <f t="shared" si="9"/>
        <v/>
      </c>
      <c r="AN7" s="111" t="str">
        <f t="shared" ca="1" si="10"/>
        <v/>
      </c>
      <c r="AR7" s="180"/>
    </row>
    <row r="8" spans="1:190" ht="20.25" customHeight="1" x14ac:dyDescent="0.3">
      <c r="A8" s="107"/>
      <c r="B8" s="147"/>
      <c r="C8" s="119"/>
      <c r="D8" s="120"/>
      <c r="E8" s="119"/>
      <c r="F8" s="145"/>
      <c r="G8" s="120"/>
      <c r="H8" s="145"/>
      <c r="I8" s="109"/>
      <c r="L8" s="110"/>
      <c r="M8" s="110"/>
      <c r="N8" s="110"/>
      <c r="O8" s="110"/>
      <c r="P8" s="110"/>
      <c r="Q8" s="110"/>
      <c r="R8" s="110"/>
      <c r="S8" s="110"/>
      <c r="T8" s="100">
        <f t="shared" si="0"/>
        <v>0</v>
      </c>
      <c r="U8" s="111"/>
      <c r="V8" s="111"/>
      <c r="W8" s="111">
        <f>SUMIFS($F$3:F8,$D$3:D8,D8,$C$3:C8,"Buy")+SUMIFS($F$3:F8,$D$3:D8,D8,$C$3:C8,"Coin Deposit",$E$3:E8,"&lt;&gt;")</f>
        <v>0</v>
      </c>
      <c r="X8" s="111">
        <f t="shared" si="1"/>
        <v>0</v>
      </c>
      <c r="Y8" s="111">
        <f>IF($D8=Y$1,SUMIFS($H$3:$H8,$G$3:$G8,Y$1,$C$3:$C8,"Sell"),0)</f>
        <v>0</v>
      </c>
      <c r="Z8" s="111">
        <f t="shared" si="2"/>
        <v>0</v>
      </c>
      <c r="AA8" s="111">
        <f>IF($D8=AA$1,SUMIFS($H$3:$H8,$G$3:$G8,AA$1,$C$3:$C8,"Sell"),0)</f>
        <v>0</v>
      </c>
      <c r="AB8" s="111">
        <f t="shared" si="3"/>
        <v>0</v>
      </c>
      <c r="AC8" s="111">
        <f>SUMIFS('Deductions and Deposits'!$H:$H,'Deductions and Deposits'!$G:$G,D8,'Deductions and Deposits'!$F:$F,"&lt;="&amp;B8)+SUMIFS($F$3:F8,$D$3:D8,D8,$C$3:C8,"Coin Deposit",$E$3:E8,"")</f>
        <v>0</v>
      </c>
      <c r="AD8" s="111">
        <f>SUMIFS('Deductions and Deposits'!$D:$D,'Deductions and Deposits'!$C:$C,D8)+SUMIFS($F:$F,$D:$D,D8,$C:$C,"Coin Deduction")</f>
        <v>0</v>
      </c>
      <c r="AE8" s="111">
        <f>Table5[[#This Row],[Column4]]+Table5[[#This Row],[Column14]]+Table5[[#This Row],[Column19]]+Table5[[#This Row],[Column12]]</f>
        <v>0</v>
      </c>
      <c r="AF8" s="111">
        <f>Table5[[#This Row],[Column5]]+Table5[[#This Row],[Column13]]+Table5[[#This Row],[Column21]]+Table5[[#This Row],[Column18]]</f>
        <v>0</v>
      </c>
      <c r="AG8" s="111">
        <f t="shared" si="4"/>
        <v>0</v>
      </c>
      <c r="AH8" s="111">
        <f t="shared" si="5"/>
        <v>0</v>
      </c>
      <c r="AI8" s="111">
        <f>Table5[[#This Row],[Column17]]-Table5[[#This Row],[Column20]]</f>
        <v>0</v>
      </c>
      <c r="AJ8" s="111">
        <f t="shared" si="6"/>
        <v>0</v>
      </c>
      <c r="AK8" s="111">
        <f t="shared" si="7"/>
        <v>0</v>
      </c>
      <c r="AL8" s="111">
        <f t="shared" si="8"/>
        <v>0</v>
      </c>
      <c r="AM8" s="111" t="str">
        <f t="shared" si="9"/>
        <v/>
      </c>
      <c r="AN8" s="111" t="str">
        <f t="shared" ca="1" si="10"/>
        <v/>
      </c>
      <c r="AR8" s="180"/>
    </row>
    <row r="9" spans="1:190" ht="20.25" customHeight="1" x14ac:dyDescent="0.3">
      <c r="A9" s="107"/>
      <c r="B9" s="147"/>
      <c r="C9" s="119"/>
      <c r="D9" s="120"/>
      <c r="E9" s="119"/>
      <c r="F9" s="145"/>
      <c r="G9" s="120"/>
      <c r="H9" s="145"/>
      <c r="I9" s="109"/>
      <c r="L9" s="110"/>
      <c r="M9" s="110"/>
      <c r="N9" s="110"/>
      <c r="O9" s="110"/>
      <c r="P9" s="110"/>
      <c r="Q9" s="110"/>
      <c r="R9" s="110"/>
      <c r="S9" s="110"/>
      <c r="T9" s="100">
        <f t="shared" si="0"/>
        <v>0</v>
      </c>
      <c r="U9" s="111"/>
      <c r="V9" s="111"/>
      <c r="W9" s="111">
        <f>SUMIFS($F$3:F9,$D$3:D9,D9,$C$3:C9,"Buy")+SUMIFS($F$3:F9,$D$3:D9,D9,$C$3:C9,"Coin Deposit",$E$3:E9,"&lt;&gt;")</f>
        <v>0</v>
      </c>
      <c r="X9" s="111">
        <f t="shared" si="1"/>
        <v>0</v>
      </c>
      <c r="Y9" s="111">
        <f>IF($D9=Y$1,SUMIFS($H$3:$H9,$G$3:$G9,Y$1,$C$3:$C9,"Sell"),0)</f>
        <v>0</v>
      </c>
      <c r="Z9" s="111">
        <f t="shared" si="2"/>
        <v>0</v>
      </c>
      <c r="AA9" s="111">
        <f>IF($D9=AA$1,SUMIFS($H$3:$H9,$G$3:$G9,AA$1,$C$3:$C9,"Sell"),0)</f>
        <v>0</v>
      </c>
      <c r="AB9" s="111">
        <f t="shared" si="3"/>
        <v>0</v>
      </c>
      <c r="AC9" s="111">
        <f>SUMIFS('Deductions and Deposits'!$H:$H,'Deductions and Deposits'!$G:$G,D9,'Deductions and Deposits'!$F:$F,"&lt;="&amp;B9)+SUMIFS($F$3:F9,$D$3:D9,D9,$C$3:C9,"Coin Deposit",$E$3:E9,"")</f>
        <v>0</v>
      </c>
      <c r="AD9" s="111">
        <f>SUMIFS('Deductions and Deposits'!$D:$D,'Deductions and Deposits'!$C:$C,D9)+SUMIFS($F:$F,$D:$D,D9,$C:$C,"Coin Deduction")</f>
        <v>0</v>
      </c>
      <c r="AE9" s="111">
        <f>Table5[[#This Row],[Column4]]+Table5[[#This Row],[Column14]]+Table5[[#This Row],[Column19]]+Table5[[#This Row],[Column12]]</f>
        <v>0</v>
      </c>
      <c r="AF9" s="111">
        <f>Table5[[#This Row],[Column5]]+Table5[[#This Row],[Column13]]+Table5[[#This Row],[Column21]]+Table5[[#This Row],[Column18]]</f>
        <v>0</v>
      </c>
      <c r="AG9" s="111">
        <f t="shared" si="4"/>
        <v>0</v>
      </c>
      <c r="AH9" s="111">
        <f t="shared" si="5"/>
        <v>0</v>
      </c>
      <c r="AI9" s="111">
        <f>Table5[[#This Row],[Column17]]-Table5[[#This Row],[Column20]]</f>
        <v>0</v>
      </c>
      <c r="AJ9" s="111">
        <f t="shared" si="6"/>
        <v>0</v>
      </c>
      <c r="AK9" s="111">
        <f t="shared" si="7"/>
        <v>0</v>
      </c>
      <c r="AL9" s="111">
        <f t="shared" si="8"/>
        <v>0</v>
      </c>
      <c r="AM9" s="111" t="str">
        <f t="shared" si="9"/>
        <v/>
      </c>
      <c r="AN9" s="111" t="str">
        <f t="shared" ca="1" si="10"/>
        <v/>
      </c>
      <c r="AR9" s="180"/>
    </row>
    <row r="10" spans="1:190" ht="20.25" customHeight="1" x14ac:dyDescent="0.3">
      <c r="A10" s="107"/>
      <c r="B10" s="147"/>
      <c r="C10" s="119"/>
      <c r="D10" s="120"/>
      <c r="E10" s="119"/>
      <c r="F10" s="145"/>
      <c r="G10" s="120"/>
      <c r="H10" s="145"/>
      <c r="I10" s="109"/>
      <c r="L10" s="110"/>
      <c r="M10" s="110"/>
      <c r="N10" s="110"/>
      <c r="O10" s="110"/>
      <c r="P10" s="110"/>
      <c r="Q10" s="110"/>
      <c r="R10" s="110"/>
      <c r="S10" s="110"/>
      <c r="T10" s="100">
        <f t="shared" si="0"/>
        <v>0</v>
      </c>
      <c r="U10" s="111"/>
      <c r="V10" s="111"/>
      <c r="W10" s="111">
        <f>SUMIFS($F$3:F10,$D$3:D10,D10,$C$3:C10,"Buy")+SUMIFS($F$3:F10,$D$3:D10,D10,$C$3:C10,"Coin Deposit",$E$3:E10,"&lt;&gt;")</f>
        <v>0</v>
      </c>
      <c r="X10" s="111">
        <f t="shared" si="1"/>
        <v>0</v>
      </c>
      <c r="Y10" s="111">
        <f>IF($D10=Y$1,SUMIFS($H$3:$H10,$G$3:$G10,Y$1,$C$3:$C10,"Sell"),0)</f>
        <v>0</v>
      </c>
      <c r="Z10" s="111">
        <f t="shared" si="2"/>
        <v>0</v>
      </c>
      <c r="AA10" s="111">
        <f>IF($D10=AA$1,SUMIFS($H$3:$H10,$G$3:$G10,AA$1,$C$3:$C10,"Sell"),0)</f>
        <v>0</v>
      </c>
      <c r="AB10" s="111">
        <f t="shared" si="3"/>
        <v>0</v>
      </c>
      <c r="AC10" s="111">
        <f>SUMIFS('Deductions and Deposits'!$H:$H,'Deductions and Deposits'!$G:$G,D10,'Deductions and Deposits'!$F:$F,"&lt;="&amp;B10)+SUMIFS($F$3:F10,$D$3:D10,D10,$C$3:C10,"Coin Deposit",$E$3:E10,"")</f>
        <v>0</v>
      </c>
      <c r="AD10" s="111">
        <f>SUMIFS('Deductions and Deposits'!$D:$D,'Deductions and Deposits'!$C:$C,D10)+SUMIFS($F:$F,$D:$D,D10,$C:$C,"Coin Deduction")</f>
        <v>0</v>
      </c>
      <c r="AE10" s="111">
        <f>Table5[[#This Row],[Column4]]+Table5[[#This Row],[Column14]]+Table5[[#This Row],[Column19]]+Table5[[#This Row],[Column12]]</f>
        <v>0</v>
      </c>
      <c r="AF10" s="111">
        <f>Table5[[#This Row],[Column5]]+Table5[[#This Row],[Column13]]+Table5[[#This Row],[Column21]]+Table5[[#This Row],[Column18]]</f>
        <v>0</v>
      </c>
      <c r="AG10" s="111">
        <f t="shared" si="4"/>
        <v>0</v>
      </c>
      <c r="AH10" s="111">
        <f t="shared" si="5"/>
        <v>0</v>
      </c>
      <c r="AI10" s="111">
        <f>Table5[[#This Row],[Column17]]-Table5[[#This Row],[Column20]]</f>
        <v>0</v>
      </c>
      <c r="AJ10" s="111">
        <f t="shared" si="6"/>
        <v>0</v>
      </c>
      <c r="AK10" s="111">
        <f t="shared" si="7"/>
        <v>0</v>
      </c>
      <c r="AL10" s="111">
        <f t="shared" si="8"/>
        <v>0</v>
      </c>
      <c r="AM10" s="111" t="str">
        <f t="shared" si="9"/>
        <v/>
      </c>
      <c r="AN10" s="111" t="str">
        <f t="shared" ca="1" si="10"/>
        <v/>
      </c>
    </row>
    <row r="11" spans="1:190" ht="20.25" customHeight="1" x14ac:dyDescent="0.3">
      <c r="A11" s="107"/>
      <c r="B11" s="144"/>
      <c r="C11" s="119"/>
      <c r="D11" s="120"/>
      <c r="E11" s="119"/>
      <c r="F11" s="145"/>
      <c r="G11" s="120"/>
      <c r="H11" s="145"/>
      <c r="I11" s="109"/>
      <c r="L11" s="110"/>
      <c r="M11" s="110"/>
      <c r="N11" s="110"/>
      <c r="O11" s="110"/>
      <c r="P11" s="110"/>
      <c r="Q11" s="110"/>
      <c r="R11" s="110"/>
      <c r="S11" s="110"/>
      <c r="T11" s="100">
        <f t="shared" si="0"/>
        <v>0</v>
      </c>
      <c r="U11" s="111"/>
      <c r="V11" s="111"/>
      <c r="W11" s="111">
        <f>SUMIFS($F$3:F11,$D$3:D11,D11,$C$3:C11,"Buy")+SUMIFS($F$3:F11,$D$3:D11,D11,$C$3:C11,"Coin Deposit",$E$3:E11,"&lt;&gt;")</f>
        <v>0</v>
      </c>
      <c r="X11" s="111">
        <f t="shared" si="1"/>
        <v>0</v>
      </c>
      <c r="Y11" s="111">
        <f>IF($D11=Y$1,SUMIFS($H$3:$H11,$G$3:$G11,Y$1,$C$3:$C11,"Sell"),0)</f>
        <v>0</v>
      </c>
      <c r="Z11" s="111">
        <f t="shared" si="2"/>
        <v>0</v>
      </c>
      <c r="AA11" s="111">
        <f>IF($D11=AA$1,SUMIFS($H$3:$H11,$G$3:$G11,AA$1,$C$3:$C11,"Sell"),0)</f>
        <v>0</v>
      </c>
      <c r="AB11" s="111">
        <f t="shared" si="3"/>
        <v>0</v>
      </c>
      <c r="AC11" s="111">
        <f>SUMIFS('Deductions and Deposits'!$H:$H,'Deductions and Deposits'!$G:$G,D11,'Deductions and Deposits'!$F:$F,"&lt;="&amp;B11)+SUMIFS($F$3:F11,$D$3:D11,D11,$C$3:C11,"Coin Deposit",$E$3:E11,"")</f>
        <v>0</v>
      </c>
      <c r="AD11" s="111">
        <f>SUMIFS('Deductions and Deposits'!$D:$D,'Deductions and Deposits'!$C:$C,D11)+SUMIFS($F:$F,$D:$D,D11,$C:$C,"Coin Deduction")</f>
        <v>0</v>
      </c>
      <c r="AE11" s="111">
        <f>Table5[[#This Row],[Column4]]+Table5[[#This Row],[Column14]]+Table5[[#This Row],[Column19]]+Table5[[#This Row],[Column12]]</f>
        <v>0</v>
      </c>
      <c r="AF11" s="111">
        <f>Table5[[#This Row],[Column5]]+Table5[[#This Row],[Column13]]+Table5[[#This Row],[Column21]]+Table5[[#This Row],[Column18]]</f>
        <v>0</v>
      </c>
      <c r="AG11" s="111">
        <f t="shared" si="4"/>
        <v>0</v>
      </c>
      <c r="AH11" s="111">
        <f t="shared" si="5"/>
        <v>0</v>
      </c>
      <c r="AI11" s="111">
        <f>Table5[[#This Row],[Column17]]-Table5[[#This Row],[Column20]]</f>
        <v>0</v>
      </c>
      <c r="AJ11" s="111">
        <f t="shared" si="6"/>
        <v>0</v>
      </c>
      <c r="AK11" s="111">
        <f t="shared" si="7"/>
        <v>0</v>
      </c>
      <c r="AL11" s="111">
        <f t="shared" si="8"/>
        <v>0</v>
      </c>
      <c r="AM11" s="111" t="str">
        <f t="shared" si="9"/>
        <v/>
      </c>
      <c r="AN11" s="111" t="str">
        <f t="shared" ca="1" si="10"/>
        <v/>
      </c>
    </row>
    <row r="12" spans="1:190" ht="20.25" customHeight="1" x14ac:dyDescent="0.3">
      <c r="A12" s="107"/>
      <c r="B12" s="144"/>
      <c r="C12" s="119"/>
      <c r="D12" s="120"/>
      <c r="E12" s="119"/>
      <c r="F12" s="145"/>
      <c r="G12" s="120"/>
      <c r="H12" s="145"/>
      <c r="I12" s="109"/>
      <c r="L12" s="110"/>
      <c r="M12" s="110"/>
      <c r="N12" s="110"/>
      <c r="O12" s="110"/>
      <c r="P12" s="110"/>
      <c r="Q12" s="110"/>
      <c r="R12" s="110"/>
      <c r="S12" s="110"/>
      <c r="T12" s="100">
        <f t="shared" si="0"/>
        <v>0</v>
      </c>
      <c r="U12" s="111"/>
      <c r="V12" s="111"/>
      <c r="W12" s="111">
        <f>SUMIFS($F$3:F12,$D$3:D12,D12,$C$3:C12,"Buy")+SUMIFS($F$3:F12,$D$3:D12,D12,$C$3:C12,"Coin Deposit",$E$3:E12,"&lt;&gt;")</f>
        <v>0</v>
      </c>
      <c r="X12" s="111">
        <f t="shared" si="1"/>
        <v>0</v>
      </c>
      <c r="Y12" s="111">
        <f>IF($D12=Y$1,SUMIFS($H$3:$H12,$G$3:$G12,Y$1,$C$3:$C12,"Sell"),0)</f>
        <v>0</v>
      </c>
      <c r="Z12" s="111">
        <f t="shared" si="2"/>
        <v>0</v>
      </c>
      <c r="AA12" s="111">
        <f>IF($D12=AA$1,SUMIFS($H$3:$H12,$G$3:$G12,AA$1,$C$3:$C12,"Sell"),0)</f>
        <v>0</v>
      </c>
      <c r="AB12" s="111">
        <f t="shared" si="3"/>
        <v>0</v>
      </c>
      <c r="AC12" s="111">
        <f>SUMIFS('Deductions and Deposits'!$H:$H,'Deductions and Deposits'!$G:$G,D12,'Deductions and Deposits'!$F:$F,"&lt;="&amp;B12)+SUMIFS($F$3:F12,$D$3:D12,D12,$C$3:C12,"Coin Deposit",$E$3:E12,"")</f>
        <v>0</v>
      </c>
      <c r="AD12" s="111">
        <f>SUMIFS('Deductions and Deposits'!$D:$D,'Deductions and Deposits'!$C:$C,D12)+SUMIFS($F:$F,$D:$D,D12,$C:$C,"Coin Deduction")</f>
        <v>0</v>
      </c>
      <c r="AE12" s="111">
        <f>Table5[[#This Row],[Column4]]+Table5[[#This Row],[Column14]]+Table5[[#This Row],[Column19]]+Table5[[#This Row],[Column12]]</f>
        <v>0</v>
      </c>
      <c r="AF12" s="111">
        <f>Table5[[#This Row],[Column5]]+Table5[[#This Row],[Column13]]+Table5[[#This Row],[Column21]]+Table5[[#This Row],[Column18]]</f>
        <v>0</v>
      </c>
      <c r="AG12" s="111">
        <f t="shared" si="4"/>
        <v>0</v>
      </c>
      <c r="AH12" s="111">
        <f t="shared" si="5"/>
        <v>0</v>
      </c>
      <c r="AI12" s="111">
        <f>Table5[[#This Row],[Column17]]-Table5[[#This Row],[Column20]]</f>
        <v>0</v>
      </c>
      <c r="AJ12" s="111">
        <f t="shared" si="6"/>
        <v>0</v>
      </c>
      <c r="AK12" s="111">
        <f t="shared" si="7"/>
        <v>0</v>
      </c>
      <c r="AL12" s="111">
        <f t="shared" si="8"/>
        <v>0</v>
      </c>
      <c r="AM12" s="111" t="str">
        <f t="shared" si="9"/>
        <v/>
      </c>
      <c r="AN12" s="111" t="str">
        <f t="shared" ca="1" si="10"/>
        <v/>
      </c>
    </row>
    <row r="13" spans="1:190" ht="20.25" customHeight="1" x14ac:dyDescent="0.3">
      <c r="A13" s="107"/>
      <c r="B13" s="144"/>
      <c r="C13" s="119"/>
      <c r="D13" s="120"/>
      <c r="E13" s="119"/>
      <c r="F13" s="145"/>
      <c r="G13" s="120"/>
      <c r="H13" s="145"/>
      <c r="I13" s="109"/>
      <c r="L13" s="110"/>
      <c r="M13" s="110"/>
      <c r="N13" s="110"/>
      <c r="O13" s="110"/>
      <c r="P13" s="110"/>
      <c r="Q13" s="110"/>
      <c r="R13" s="110"/>
      <c r="S13" s="110"/>
      <c r="T13" s="100">
        <f t="shared" si="0"/>
        <v>0</v>
      </c>
      <c r="U13" s="111"/>
      <c r="V13" s="111"/>
      <c r="W13" s="111">
        <f>SUMIFS($F$3:F13,$D$3:D13,D13,$C$3:C13,"Buy")+SUMIFS($F$3:F13,$D$3:D13,D13,$C$3:C13,"Coin Deposit",$E$3:E13,"&lt;&gt;")</f>
        <v>0</v>
      </c>
      <c r="X13" s="111">
        <f t="shared" si="1"/>
        <v>0</v>
      </c>
      <c r="Y13" s="111">
        <f>IF($D13=Y$1,SUMIFS($H$3:$H13,$G$3:$G13,Y$1,$C$3:$C13,"Sell"),0)</f>
        <v>0</v>
      </c>
      <c r="Z13" s="111">
        <f t="shared" si="2"/>
        <v>0</v>
      </c>
      <c r="AA13" s="111">
        <f>IF($D13=AA$1,SUMIFS($H$3:$H13,$G$3:$G13,AA$1,$C$3:$C13,"Sell"),0)</f>
        <v>0</v>
      </c>
      <c r="AB13" s="111">
        <f t="shared" si="3"/>
        <v>0</v>
      </c>
      <c r="AC13" s="111">
        <f>SUMIFS('Deductions and Deposits'!$H:$H,'Deductions and Deposits'!$G:$G,D13,'Deductions and Deposits'!$F:$F,"&lt;="&amp;B13)+SUMIFS($F$3:F13,$D$3:D13,D13,$C$3:C13,"Coin Deposit",$E$3:E13,"")</f>
        <v>0</v>
      </c>
      <c r="AD13" s="111">
        <f>SUMIFS('Deductions and Deposits'!$D:$D,'Deductions and Deposits'!$C:$C,D13)+SUMIFS($F:$F,$D:$D,D13,$C:$C,"Coin Deduction")</f>
        <v>0</v>
      </c>
      <c r="AE13" s="111">
        <f>Table5[[#This Row],[Column4]]+Table5[[#This Row],[Column14]]+Table5[[#This Row],[Column19]]+Table5[[#This Row],[Column12]]</f>
        <v>0</v>
      </c>
      <c r="AF13" s="111">
        <f>Table5[[#This Row],[Column5]]+Table5[[#This Row],[Column13]]+Table5[[#This Row],[Column21]]+Table5[[#This Row],[Column18]]</f>
        <v>0</v>
      </c>
      <c r="AG13" s="111">
        <f t="shared" si="4"/>
        <v>0</v>
      </c>
      <c r="AH13" s="111">
        <f t="shared" si="5"/>
        <v>0</v>
      </c>
      <c r="AI13" s="111">
        <f>Table5[[#This Row],[Column17]]-Table5[[#This Row],[Column20]]</f>
        <v>0</v>
      </c>
      <c r="AJ13" s="111">
        <f t="shared" si="6"/>
        <v>0</v>
      </c>
      <c r="AK13" s="111">
        <f t="shared" si="7"/>
        <v>0</v>
      </c>
      <c r="AL13" s="111">
        <f t="shared" si="8"/>
        <v>0</v>
      </c>
      <c r="AM13" s="111" t="str">
        <f t="shared" si="9"/>
        <v/>
      </c>
      <c r="AN13" s="111" t="str">
        <f t="shared" ca="1" si="10"/>
        <v/>
      </c>
    </row>
    <row r="14" spans="1:190" ht="20.25" customHeight="1" x14ac:dyDescent="0.3">
      <c r="A14" s="107"/>
      <c r="B14" s="144"/>
      <c r="C14" s="119"/>
      <c r="D14" s="120"/>
      <c r="E14" s="119"/>
      <c r="F14" s="145"/>
      <c r="G14" s="120"/>
      <c r="H14" s="145"/>
      <c r="I14" s="109"/>
      <c r="L14" s="110"/>
      <c r="M14" s="110"/>
      <c r="N14" s="110"/>
      <c r="O14" s="110"/>
      <c r="P14" s="110"/>
      <c r="Q14" s="110"/>
      <c r="R14" s="110"/>
      <c r="S14" s="110"/>
      <c r="T14" s="100">
        <f t="shared" si="0"/>
        <v>0</v>
      </c>
      <c r="U14" s="111"/>
      <c r="V14" s="111"/>
      <c r="W14" s="111">
        <f>SUMIFS($F$3:F14,$D$3:D14,D14,$C$3:C14,"Buy")+SUMIFS($F$3:F14,$D$3:D14,D14,$C$3:C14,"Coin Deposit",$E$3:E14,"&lt;&gt;")</f>
        <v>0</v>
      </c>
      <c r="X14" s="111">
        <f t="shared" si="1"/>
        <v>0</v>
      </c>
      <c r="Y14" s="111">
        <f>IF($D14=Y$1,SUMIFS($H$3:$H14,$G$3:$G14,Y$1,$C$3:$C14,"Sell"),0)</f>
        <v>0</v>
      </c>
      <c r="Z14" s="111">
        <f t="shared" si="2"/>
        <v>0</v>
      </c>
      <c r="AA14" s="111">
        <f>IF($D14=AA$1,SUMIFS($H$3:$H14,$G$3:$G14,AA$1,$C$3:$C14,"Sell"),0)</f>
        <v>0</v>
      </c>
      <c r="AB14" s="111">
        <f t="shared" si="3"/>
        <v>0</v>
      </c>
      <c r="AC14" s="111">
        <f>SUMIFS('Deductions and Deposits'!$H:$H,'Deductions and Deposits'!$G:$G,D14,'Deductions and Deposits'!$F:$F,"&lt;="&amp;B14)+SUMIFS($F$3:F14,$D$3:D14,D14,$C$3:C14,"Coin Deposit",$E$3:E14,"")</f>
        <v>0</v>
      </c>
      <c r="AD14" s="111">
        <f>SUMIFS('Deductions and Deposits'!$D:$D,'Deductions and Deposits'!$C:$C,D14)+SUMIFS($F:$F,$D:$D,D14,$C:$C,"Coin Deduction")</f>
        <v>0</v>
      </c>
      <c r="AE14" s="111">
        <f>Table5[[#This Row],[Column4]]+Table5[[#This Row],[Column14]]+Table5[[#This Row],[Column19]]+Table5[[#This Row],[Column12]]</f>
        <v>0</v>
      </c>
      <c r="AF14" s="111">
        <f>Table5[[#This Row],[Column5]]+Table5[[#This Row],[Column13]]+Table5[[#This Row],[Column21]]+Table5[[#This Row],[Column18]]</f>
        <v>0</v>
      </c>
      <c r="AG14" s="111">
        <f t="shared" si="4"/>
        <v>0</v>
      </c>
      <c r="AH14" s="111">
        <f t="shared" si="5"/>
        <v>0</v>
      </c>
      <c r="AI14" s="111">
        <f>Table5[[#This Row],[Column17]]-Table5[[#This Row],[Column20]]</f>
        <v>0</v>
      </c>
      <c r="AJ14" s="111">
        <f t="shared" si="6"/>
        <v>0</v>
      </c>
      <c r="AK14" s="111">
        <f t="shared" si="7"/>
        <v>0</v>
      </c>
      <c r="AL14" s="111">
        <f t="shared" si="8"/>
        <v>0</v>
      </c>
      <c r="AM14" s="111" t="str">
        <f t="shared" si="9"/>
        <v/>
      </c>
      <c r="AN14" s="111" t="str">
        <f t="shared" ca="1" si="10"/>
        <v/>
      </c>
    </row>
    <row r="15" spans="1:190" ht="20.25" customHeight="1" x14ac:dyDescent="0.3">
      <c r="A15" s="107"/>
      <c r="B15" s="144"/>
      <c r="C15" s="119"/>
      <c r="D15" s="120"/>
      <c r="E15" s="119"/>
      <c r="F15" s="145"/>
      <c r="G15" s="120"/>
      <c r="H15" s="145"/>
      <c r="I15" s="109"/>
      <c r="L15" s="110"/>
      <c r="M15" s="110"/>
      <c r="N15" s="110"/>
      <c r="O15" s="110"/>
      <c r="P15" s="110"/>
      <c r="Q15" s="110"/>
      <c r="R15" s="110"/>
      <c r="S15" s="110"/>
      <c r="T15" s="100">
        <f t="shared" si="0"/>
        <v>0</v>
      </c>
      <c r="U15" s="111"/>
      <c r="V15" s="111"/>
      <c r="W15" s="111">
        <f>SUMIFS($F$3:F15,$D$3:D15,D15,$C$3:C15,"Buy")+SUMIFS($F$3:F15,$D$3:D15,D15,$C$3:C15,"Coin Deposit",$E$3:E15,"&lt;&gt;")</f>
        <v>0</v>
      </c>
      <c r="X15" s="111">
        <f t="shared" si="1"/>
        <v>0</v>
      </c>
      <c r="Y15" s="111">
        <f>IF($D15=Y$1,SUMIFS($H$3:$H15,$G$3:$G15,Y$1,$C$3:$C15,"Sell"),0)</f>
        <v>0</v>
      </c>
      <c r="Z15" s="111">
        <f t="shared" si="2"/>
        <v>0</v>
      </c>
      <c r="AA15" s="111">
        <f>IF($D15=AA$1,SUMIFS($H$3:$H15,$G$3:$G15,AA$1,$C$3:$C15,"Sell"),0)</f>
        <v>0</v>
      </c>
      <c r="AB15" s="111">
        <f t="shared" si="3"/>
        <v>0</v>
      </c>
      <c r="AC15" s="111">
        <f>SUMIFS('Deductions and Deposits'!$H:$H,'Deductions and Deposits'!$G:$G,D15,'Deductions and Deposits'!$F:$F,"&lt;="&amp;B15)+SUMIFS($F$3:F15,$D$3:D15,D15,$C$3:C15,"Coin Deposit",$E$3:E15,"")</f>
        <v>0</v>
      </c>
      <c r="AD15" s="111">
        <f>SUMIFS('Deductions and Deposits'!$D:$D,'Deductions and Deposits'!$C:$C,D15)+SUMIFS($F:$F,$D:$D,D15,$C:$C,"Coin Deduction")</f>
        <v>0</v>
      </c>
      <c r="AE15" s="111">
        <f>Table5[[#This Row],[Column4]]+Table5[[#This Row],[Column14]]+Table5[[#This Row],[Column19]]+Table5[[#This Row],[Column12]]</f>
        <v>0</v>
      </c>
      <c r="AF15" s="111">
        <f>Table5[[#This Row],[Column5]]+Table5[[#This Row],[Column13]]+Table5[[#This Row],[Column21]]+Table5[[#This Row],[Column18]]</f>
        <v>0</v>
      </c>
      <c r="AG15" s="111">
        <f t="shared" si="4"/>
        <v>0</v>
      </c>
      <c r="AH15" s="111">
        <f t="shared" si="5"/>
        <v>0</v>
      </c>
      <c r="AI15" s="111">
        <f>Table5[[#This Row],[Column17]]-Table5[[#This Row],[Column20]]</f>
        <v>0</v>
      </c>
      <c r="AJ15" s="111">
        <f t="shared" si="6"/>
        <v>0</v>
      </c>
      <c r="AK15" s="111">
        <f t="shared" si="7"/>
        <v>0</v>
      </c>
      <c r="AL15" s="111">
        <f t="shared" si="8"/>
        <v>0</v>
      </c>
      <c r="AM15" s="111" t="str">
        <f t="shared" si="9"/>
        <v/>
      </c>
      <c r="AN15" s="111" t="str">
        <f t="shared" ca="1" si="10"/>
        <v/>
      </c>
    </row>
    <row r="16" spans="1:190" ht="20.25" customHeight="1" x14ac:dyDescent="0.3">
      <c r="A16" s="107"/>
      <c r="B16" s="144"/>
      <c r="C16" s="119"/>
      <c r="D16" s="120"/>
      <c r="E16" s="119"/>
      <c r="F16" s="119"/>
      <c r="G16" s="120"/>
      <c r="H16" s="119"/>
      <c r="I16" s="109"/>
      <c r="L16" s="110"/>
      <c r="M16" s="110"/>
      <c r="N16" s="110"/>
      <c r="O16" s="110"/>
      <c r="P16" s="110"/>
      <c r="Q16" s="110"/>
      <c r="R16" s="110"/>
      <c r="S16" s="110"/>
      <c r="T16" s="100">
        <f t="shared" si="0"/>
        <v>0</v>
      </c>
      <c r="U16" s="111"/>
      <c r="V16" s="111"/>
      <c r="W16" s="111">
        <f>SUMIFS($F$3:F16,$D$3:D16,D16,$C$3:C16,"Buy")+SUMIFS($F$3:F16,$D$3:D16,D16,$C$3:C16,"Coin Deposit",$E$3:E16,"&lt;&gt;")</f>
        <v>0</v>
      </c>
      <c r="X16" s="111">
        <f t="shared" si="1"/>
        <v>0</v>
      </c>
      <c r="Y16" s="111">
        <f>IF($D16=Y$1,SUMIFS($H$3:$H16,$G$3:$G16,Y$1,$C$3:$C16,"Sell"),0)</f>
        <v>0</v>
      </c>
      <c r="Z16" s="111">
        <f t="shared" si="2"/>
        <v>0</v>
      </c>
      <c r="AA16" s="111">
        <f>IF($D16=AA$1,SUMIFS($H$3:$H16,$G$3:$G16,AA$1,$C$3:$C16,"Sell"),0)</f>
        <v>0</v>
      </c>
      <c r="AB16" s="111">
        <f t="shared" si="3"/>
        <v>0</v>
      </c>
      <c r="AC16" s="111">
        <f>SUMIFS('Deductions and Deposits'!$H:$H,'Deductions and Deposits'!$G:$G,D16,'Deductions and Deposits'!$F:$F,"&lt;="&amp;B16)+SUMIFS($F$3:F16,$D$3:D16,D16,$C$3:C16,"Coin Deposit",$E$3:E16,"")</f>
        <v>0</v>
      </c>
      <c r="AD16" s="111">
        <f>SUMIFS('Deductions and Deposits'!$D:$D,'Deductions and Deposits'!$C:$C,D16)+SUMIFS($F:$F,$D:$D,D16,$C:$C,"Coin Deduction")</f>
        <v>0</v>
      </c>
      <c r="AE16" s="111">
        <f>Table5[[#This Row],[Column4]]+Table5[[#This Row],[Column14]]+Table5[[#This Row],[Column19]]+Table5[[#This Row],[Column12]]</f>
        <v>0</v>
      </c>
      <c r="AF16" s="111">
        <f>Table5[[#This Row],[Column5]]+Table5[[#This Row],[Column13]]+Table5[[#This Row],[Column21]]+Table5[[#This Row],[Column18]]</f>
        <v>0</v>
      </c>
      <c r="AG16" s="111">
        <f t="shared" si="4"/>
        <v>0</v>
      </c>
      <c r="AH16" s="111">
        <f t="shared" si="5"/>
        <v>0</v>
      </c>
      <c r="AI16" s="111">
        <f>Table5[[#This Row],[Column17]]-Table5[[#This Row],[Column20]]</f>
        <v>0</v>
      </c>
      <c r="AJ16" s="111">
        <f t="shared" si="6"/>
        <v>0</v>
      </c>
      <c r="AK16" s="111">
        <f t="shared" si="7"/>
        <v>0</v>
      </c>
      <c r="AL16" s="111">
        <f t="shared" si="8"/>
        <v>0</v>
      </c>
      <c r="AM16" s="111" t="str">
        <f t="shared" si="9"/>
        <v/>
      </c>
      <c r="AN16" s="111" t="str">
        <f t="shared" ca="1" si="10"/>
        <v/>
      </c>
    </row>
    <row r="17" spans="1:40" ht="20.25" customHeight="1" x14ac:dyDescent="0.3">
      <c r="A17" s="107"/>
      <c r="B17" s="144"/>
      <c r="C17" s="119"/>
      <c r="D17" s="120"/>
      <c r="E17" s="119"/>
      <c r="F17" s="119"/>
      <c r="G17" s="120"/>
      <c r="H17" s="119"/>
      <c r="I17" s="109"/>
      <c r="L17" s="110"/>
      <c r="M17" s="110"/>
      <c r="N17" s="110"/>
      <c r="O17" s="110"/>
      <c r="P17" s="110"/>
      <c r="Q17" s="110"/>
      <c r="R17" s="110"/>
      <c r="S17" s="110"/>
      <c r="T17" s="100">
        <f t="shared" si="0"/>
        <v>0</v>
      </c>
      <c r="U17" s="111"/>
      <c r="V17" s="111"/>
      <c r="W17" s="111">
        <f>SUMIFS($F$3:F17,$D$3:D17,D17,$C$3:C17,"Buy")+SUMIFS($F$3:F17,$D$3:D17,D17,$C$3:C17,"Coin Deposit",$E$3:E17,"&lt;&gt;")</f>
        <v>0</v>
      </c>
      <c r="X17" s="111">
        <f t="shared" si="1"/>
        <v>0</v>
      </c>
      <c r="Y17" s="111">
        <f>IF($D17=Y$1,SUMIFS($H$3:$H17,$G$3:$G17,Y$1,$C$3:$C17,"Sell"),0)</f>
        <v>0</v>
      </c>
      <c r="Z17" s="111">
        <f t="shared" si="2"/>
        <v>0</v>
      </c>
      <c r="AA17" s="111">
        <f>IF($D17=AA$1,SUMIFS($H$3:$H17,$G$3:$G17,AA$1,$C$3:$C17,"Sell"),0)</f>
        <v>0</v>
      </c>
      <c r="AB17" s="111">
        <f t="shared" si="3"/>
        <v>0</v>
      </c>
      <c r="AC17" s="111">
        <f>SUMIFS('Deductions and Deposits'!$H:$H,'Deductions and Deposits'!$G:$G,D17,'Deductions and Deposits'!$F:$F,"&lt;="&amp;B17)+SUMIFS($F$3:F17,$D$3:D17,D17,$C$3:C17,"Coin Deposit",$E$3:E17,"")</f>
        <v>0</v>
      </c>
      <c r="AD17" s="111">
        <f>SUMIFS('Deductions and Deposits'!$D:$D,'Deductions and Deposits'!$C:$C,D17)+SUMIFS($F:$F,$D:$D,D17,$C:$C,"Coin Deduction")</f>
        <v>0</v>
      </c>
      <c r="AE17" s="111">
        <f>Table5[[#This Row],[Column4]]+Table5[[#This Row],[Column14]]+Table5[[#This Row],[Column19]]+Table5[[#This Row],[Column12]]</f>
        <v>0</v>
      </c>
      <c r="AF17" s="111">
        <f>Table5[[#This Row],[Column5]]+Table5[[#This Row],[Column13]]+Table5[[#This Row],[Column21]]+Table5[[#This Row],[Column18]]</f>
        <v>0</v>
      </c>
      <c r="AG17" s="111">
        <f t="shared" si="4"/>
        <v>0</v>
      </c>
      <c r="AH17" s="111">
        <f t="shared" si="5"/>
        <v>0</v>
      </c>
      <c r="AI17" s="111">
        <f>Table5[[#This Row],[Column17]]-Table5[[#This Row],[Column20]]</f>
        <v>0</v>
      </c>
      <c r="AJ17" s="111">
        <f t="shared" si="6"/>
        <v>0</v>
      </c>
      <c r="AK17" s="111">
        <f t="shared" si="7"/>
        <v>0</v>
      </c>
      <c r="AL17" s="111">
        <f t="shared" si="8"/>
        <v>0</v>
      </c>
      <c r="AM17" s="111" t="str">
        <f t="shared" si="9"/>
        <v/>
      </c>
      <c r="AN17" s="111" t="str">
        <f t="shared" ca="1" si="10"/>
        <v/>
      </c>
    </row>
    <row r="18" spans="1:40" ht="20.25" customHeight="1" x14ac:dyDescent="0.3">
      <c r="A18" s="107"/>
      <c r="B18" s="144"/>
      <c r="C18" s="119"/>
      <c r="D18" s="120"/>
      <c r="E18" s="119"/>
      <c r="F18" s="119"/>
      <c r="G18" s="120"/>
      <c r="H18" s="119"/>
      <c r="I18" s="109"/>
      <c r="L18" s="110"/>
      <c r="M18" s="110"/>
      <c r="N18" s="110"/>
      <c r="O18" s="110"/>
      <c r="P18" s="110"/>
      <c r="Q18" s="110"/>
      <c r="R18" s="110"/>
      <c r="S18" s="110"/>
      <c r="T18" s="100">
        <f t="shared" si="0"/>
        <v>0</v>
      </c>
      <c r="U18" s="111"/>
      <c r="V18" s="111"/>
      <c r="W18" s="111">
        <f>SUMIFS($F$3:F18,$D$3:D18,D18,$C$3:C18,"Buy")+SUMIFS($F$3:F18,$D$3:D18,D18,$C$3:C18,"Coin Deposit",$E$3:E18,"&lt;&gt;")</f>
        <v>0</v>
      </c>
      <c r="X18" s="111">
        <f t="shared" si="1"/>
        <v>0</v>
      </c>
      <c r="Y18" s="111">
        <f>IF($D18=Y$1,SUMIFS($H$3:$H18,$G$3:$G18,Y$1,$C$3:$C18,"Sell"),0)</f>
        <v>0</v>
      </c>
      <c r="Z18" s="111">
        <f t="shared" si="2"/>
        <v>0</v>
      </c>
      <c r="AA18" s="111">
        <f>IF($D18=AA$1,SUMIFS($H$3:$H18,$G$3:$G18,AA$1,$C$3:$C18,"Sell"),0)</f>
        <v>0</v>
      </c>
      <c r="AB18" s="111">
        <f t="shared" si="3"/>
        <v>0</v>
      </c>
      <c r="AC18" s="111">
        <f>SUMIFS('Deductions and Deposits'!$H:$H,'Deductions and Deposits'!$G:$G,D18,'Deductions and Deposits'!$F:$F,"&lt;="&amp;B18)+SUMIFS($F$3:F18,$D$3:D18,D18,$C$3:C18,"Coin Deposit",$E$3:E18,"")</f>
        <v>0</v>
      </c>
      <c r="AD18" s="111">
        <f>SUMIFS('Deductions and Deposits'!$D:$D,'Deductions and Deposits'!$C:$C,D18)+SUMIFS($F:$F,$D:$D,D18,$C:$C,"Coin Deduction")</f>
        <v>0</v>
      </c>
      <c r="AE18" s="111">
        <f>Table5[[#This Row],[Column4]]+Table5[[#This Row],[Column14]]+Table5[[#This Row],[Column19]]+Table5[[#This Row],[Column12]]</f>
        <v>0</v>
      </c>
      <c r="AF18" s="111">
        <f>Table5[[#This Row],[Column5]]+Table5[[#This Row],[Column13]]+Table5[[#This Row],[Column21]]+Table5[[#This Row],[Column18]]</f>
        <v>0</v>
      </c>
      <c r="AG18" s="111">
        <f t="shared" si="4"/>
        <v>0</v>
      </c>
      <c r="AH18" s="111">
        <f t="shared" si="5"/>
        <v>0</v>
      </c>
      <c r="AI18" s="111">
        <f>Table5[[#This Row],[Column17]]-Table5[[#This Row],[Column20]]</f>
        <v>0</v>
      </c>
      <c r="AJ18" s="111">
        <f t="shared" si="6"/>
        <v>0</v>
      </c>
      <c r="AK18" s="111">
        <f t="shared" si="7"/>
        <v>0</v>
      </c>
      <c r="AL18" s="111">
        <f t="shared" si="8"/>
        <v>0</v>
      </c>
      <c r="AM18" s="111" t="str">
        <f t="shared" si="9"/>
        <v/>
      </c>
      <c r="AN18" s="111" t="str">
        <f t="shared" ca="1" si="10"/>
        <v/>
      </c>
    </row>
    <row r="19" spans="1:40" ht="20.25" customHeight="1" x14ac:dyDescent="0.3">
      <c r="A19" s="107"/>
      <c r="B19" s="144"/>
      <c r="C19" s="119"/>
      <c r="D19" s="120"/>
      <c r="E19" s="119"/>
      <c r="F19" s="119"/>
      <c r="G19" s="120"/>
      <c r="H19" s="119"/>
      <c r="I19" s="109"/>
      <c r="L19" s="110"/>
      <c r="M19" s="110"/>
      <c r="N19" s="110"/>
      <c r="O19" s="110"/>
      <c r="P19" s="110"/>
      <c r="Q19" s="110"/>
      <c r="R19" s="110"/>
      <c r="S19" s="110"/>
      <c r="T19" s="100">
        <f t="shared" si="0"/>
        <v>0</v>
      </c>
      <c r="U19" s="111"/>
      <c r="V19" s="111"/>
      <c r="W19" s="111">
        <f>SUMIFS($F$3:F19,$D$3:D19,D19,$C$3:C19,"Buy")+SUMIFS($F$3:F19,$D$3:D19,D19,$C$3:C19,"Coin Deposit",$E$3:E19,"&lt;&gt;")</f>
        <v>0</v>
      </c>
      <c r="X19" s="111">
        <f t="shared" si="1"/>
        <v>0</v>
      </c>
      <c r="Y19" s="111">
        <f>IF($D19=Y$1,SUMIFS($H$3:$H19,$G$3:$G19,Y$1,$C$3:$C19,"Sell"),0)</f>
        <v>0</v>
      </c>
      <c r="Z19" s="111">
        <f t="shared" si="2"/>
        <v>0</v>
      </c>
      <c r="AA19" s="111">
        <f>IF($D19=AA$1,SUMIFS($H$3:$H19,$G$3:$G19,AA$1,$C$3:$C19,"Sell"),0)</f>
        <v>0</v>
      </c>
      <c r="AB19" s="111">
        <f t="shared" si="3"/>
        <v>0</v>
      </c>
      <c r="AC19" s="111">
        <f>SUMIFS('Deductions and Deposits'!$H:$H,'Deductions and Deposits'!$G:$G,D19,'Deductions and Deposits'!$F:$F,"&lt;="&amp;B19)+SUMIFS($F$3:F19,$D$3:D19,D19,$C$3:C19,"Coin Deposit",$E$3:E19,"")</f>
        <v>0</v>
      </c>
      <c r="AD19" s="111">
        <f>SUMIFS('Deductions and Deposits'!$D:$D,'Deductions and Deposits'!$C:$C,D19)+SUMIFS($F:$F,$D:$D,D19,$C:$C,"Coin Deduction")</f>
        <v>0</v>
      </c>
      <c r="AE19" s="111">
        <f>Table5[[#This Row],[Column4]]+Table5[[#This Row],[Column14]]+Table5[[#This Row],[Column19]]+Table5[[#This Row],[Column12]]</f>
        <v>0</v>
      </c>
      <c r="AF19" s="111">
        <f>Table5[[#This Row],[Column5]]+Table5[[#This Row],[Column13]]+Table5[[#This Row],[Column21]]+Table5[[#This Row],[Column18]]</f>
        <v>0</v>
      </c>
      <c r="AG19" s="111">
        <f t="shared" si="4"/>
        <v>0</v>
      </c>
      <c r="AH19" s="111">
        <f t="shared" si="5"/>
        <v>0</v>
      </c>
      <c r="AI19" s="111">
        <f>Table5[[#This Row],[Column17]]-Table5[[#This Row],[Column20]]</f>
        <v>0</v>
      </c>
      <c r="AJ19" s="111">
        <f t="shared" si="6"/>
        <v>0</v>
      </c>
      <c r="AK19" s="111">
        <f t="shared" si="7"/>
        <v>0</v>
      </c>
      <c r="AL19" s="111">
        <f t="shared" si="8"/>
        <v>0</v>
      </c>
      <c r="AM19" s="111" t="str">
        <f t="shared" si="9"/>
        <v/>
      </c>
      <c r="AN19" s="111" t="str">
        <f t="shared" ca="1" si="10"/>
        <v/>
      </c>
    </row>
    <row r="20" spans="1:40" ht="20.25" customHeight="1" x14ac:dyDescent="0.3">
      <c r="A20" s="107"/>
      <c r="B20" s="144"/>
      <c r="C20" s="119"/>
      <c r="D20" s="120"/>
      <c r="E20" s="119"/>
      <c r="F20" s="119"/>
      <c r="G20" s="120"/>
      <c r="H20" s="119"/>
      <c r="I20" s="109"/>
      <c r="L20" s="110"/>
      <c r="M20" s="110"/>
      <c r="N20" s="110"/>
      <c r="O20" s="110"/>
      <c r="P20" s="110"/>
      <c r="Q20" s="110"/>
      <c r="R20" s="110"/>
      <c r="S20" s="110"/>
      <c r="T20" s="100">
        <f t="shared" si="0"/>
        <v>0</v>
      </c>
      <c r="U20" s="111"/>
      <c r="V20" s="111"/>
      <c r="W20" s="111">
        <f>SUMIFS($F$3:F20,$D$3:D20,D20,$C$3:C20,"Buy")+SUMIFS($F$3:F20,$D$3:D20,D20,$C$3:C20,"Coin Deposit",$E$3:E20,"&lt;&gt;")</f>
        <v>0</v>
      </c>
      <c r="X20" s="111">
        <f t="shared" si="1"/>
        <v>0</v>
      </c>
      <c r="Y20" s="111">
        <f>IF($D20=Y$1,SUMIFS($H$3:$H20,$G$3:$G20,Y$1,$C$3:$C20,"Sell"),0)</f>
        <v>0</v>
      </c>
      <c r="Z20" s="111">
        <f t="shared" si="2"/>
        <v>0</v>
      </c>
      <c r="AA20" s="111">
        <f>IF($D20=AA$1,SUMIFS($H$3:$H20,$G$3:$G20,AA$1,$C$3:$C20,"Sell"),0)</f>
        <v>0</v>
      </c>
      <c r="AB20" s="111">
        <f t="shared" si="3"/>
        <v>0</v>
      </c>
      <c r="AC20" s="111">
        <f>SUMIFS('Deductions and Deposits'!$H:$H,'Deductions and Deposits'!$G:$G,D20,'Deductions and Deposits'!$F:$F,"&lt;="&amp;B20)+SUMIFS($F$3:F20,$D$3:D20,D20,$C$3:C20,"Coin Deposit",$E$3:E20,"")</f>
        <v>0</v>
      </c>
      <c r="AD20" s="111">
        <f>SUMIFS('Deductions and Deposits'!$D:$D,'Deductions and Deposits'!$C:$C,D20)+SUMIFS($F:$F,$D:$D,D20,$C:$C,"Coin Deduction")</f>
        <v>0</v>
      </c>
      <c r="AE20" s="111">
        <f>Table5[[#This Row],[Column4]]+Table5[[#This Row],[Column14]]+Table5[[#This Row],[Column19]]+Table5[[#This Row],[Column12]]</f>
        <v>0</v>
      </c>
      <c r="AF20" s="111">
        <f>Table5[[#This Row],[Column5]]+Table5[[#This Row],[Column13]]+Table5[[#This Row],[Column21]]+Table5[[#This Row],[Column18]]</f>
        <v>0</v>
      </c>
      <c r="AG20" s="111">
        <f t="shared" si="4"/>
        <v>0</v>
      </c>
      <c r="AH20" s="111">
        <f t="shared" si="5"/>
        <v>0</v>
      </c>
      <c r="AI20" s="111">
        <f>Table5[[#This Row],[Column17]]-Table5[[#This Row],[Column20]]</f>
        <v>0</v>
      </c>
      <c r="AJ20" s="111">
        <f t="shared" si="6"/>
        <v>0</v>
      </c>
      <c r="AK20" s="111">
        <f t="shared" si="7"/>
        <v>0</v>
      </c>
      <c r="AL20" s="111">
        <f t="shared" si="8"/>
        <v>0</v>
      </c>
      <c r="AM20" s="111" t="str">
        <f t="shared" si="9"/>
        <v/>
      </c>
      <c r="AN20" s="111" t="str">
        <f t="shared" ca="1" si="10"/>
        <v/>
      </c>
    </row>
    <row r="21" spans="1:40" ht="20.25" customHeight="1" x14ac:dyDescent="0.3">
      <c r="A21" s="107"/>
      <c r="B21" s="144"/>
      <c r="C21" s="119"/>
      <c r="D21" s="120"/>
      <c r="E21" s="119"/>
      <c r="F21" s="119"/>
      <c r="G21" s="120"/>
      <c r="H21" s="119"/>
      <c r="I21" s="109"/>
      <c r="L21" s="110"/>
      <c r="M21" s="110"/>
      <c r="N21" s="110"/>
      <c r="O21" s="110"/>
      <c r="P21" s="110"/>
      <c r="Q21" s="110"/>
      <c r="R21" s="110"/>
      <c r="S21" s="110"/>
      <c r="T21" s="100">
        <f t="shared" si="0"/>
        <v>0</v>
      </c>
      <c r="U21" s="111"/>
      <c r="V21" s="111"/>
      <c r="W21" s="111">
        <f>SUMIFS($F$3:F21,$D$3:D21,D21,$C$3:C21,"Buy")+SUMIFS($F$3:F21,$D$3:D21,D21,$C$3:C21,"Coin Deposit",$E$3:E21,"&lt;&gt;")</f>
        <v>0</v>
      </c>
      <c r="X21" s="111">
        <f t="shared" si="1"/>
        <v>0</v>
      </c>
      <c r="Y21" s="111">
        <f>IF($D21=Y$1,SUMIFS($H$3:$H21,$G$3:$G21,Y$1,$C$3:$C21,"Sell"),0)</f>
        <v>0</v>
      </c>
      <c r="Z21" s="111">
        <f t="shared" si="2"/>
        <v>0</v>
      </c>
      <c r="AA21" s="111">
        <f>IF($D21=AA$1,SUMIFS($H$3:$H21,$G$3:$G21,AA$1,$C$3:$C21,"Sell"),0)</f>
        <v>0</v>
      </c>
      <c r="AB21" s="111">
        <f t="shared" si="3"/>
        <v>0</v>
      </c>
      <c r="AC21" s="111">
        <f>SUMIFS('Deductions and Deposits'!$H:$H,'Deductions and Deposits'!$G:$G,D21,'Deductions and Deposits'!$F:$F,"&lt;="&amp;B21)+SUMIFS($F$3:F21,$D$3:D21,D21,$C$3:C21,"Coin Deposit",$E$3:E21,"")</f>
        <v>0</v>
      </c>
      <c r="AD21" s="111">
        <f>SUMIFS('Deductions and Deposits'!$D:$D,'Deductions and Deposits'!$C:$C,D21)+SUMIFS($F:$F,$D:$D,D21,$C:$C,"Coin Deduction")</f>
        <v>0</v>
      </c>
      <c r="AE21" s="111">
        <f>Table5[[#This Row],[Column4]]+Table5[[#This Row],[Column14]]+Table5[[#This Row],[Column19]]+Table5[[#This Row],[Column12]]</f>
        <v>0</v>
      </c>
      <c r="AF21" s="111">
        <f>Table5[[#This Row],[Column5]]+Table5[[#This Row],[Column13]]+Table5[[#This Row],[Column21]]+Table5[[#This Row],[Column18]]</f>
        <v>0</v>
      </c>
      <c r="AG21" s="111">
        <f t="shared" si="4"/>
        <v>0</v>
      </c>
      <c r="AH21" s="111">
        <f t="shared" si="5"/>
        <v>0</v>
      </c>
      <c r="AI21" s="111">
        <f>Table5[[#This Row],[Column17]]-Table5[[#This Row],[Column20]]</f>
        <v>0</v>
      </c>
      <c r="AJ21" s="111">
        <f t="shared" si="6"/>
        <v>0</v>
      </c>
      <c r="AK21" s="111">
        <f t="shared" si="7"/>
        <v>0</v>
      </c>
      <c r="AL21" s="111">
        <f t="shared" si="8"/>
        <v>0</v>
      </c>
      <c r="AM21" s="111" t="str">
        <f t="shared" si="9"/>
        <v/>
      </c>
      <c r="AN21" s="111" t="str">
        <f t="shared" ca="1" si="10"/>
        <v/>
      </c>
    </row>
    <row r="22" spans="1:40" ht="20.25" customHeight="1" x14ac:dyDescent="0.3">
      <c r="A22" s="107"/>
      <c r="B22" s="144"/>
      <c r="C22" s="119"/>
      <c r="D22" s="120"/>
      <c r="E22" s="119"/>
      <c r="F22" s="119"/>
      <c r="G22" s="120"/>
      <c r="H22" s="119"/>
      <c r="I22" s="109"/>
      <c r="L22" s="110"/>
      <c r="M22" s="110"/>
      <c r="N22" s="110"/>
      <c r="O22" s="110"/>
      <c r="P22" s="110"/>
      <c r="Q22" s="110"/>
      <c r="R22" s="110"/>
      <c r="S22" s="110"/>
      <c r="T22" s="100">
        <f t="shared" si="0"/>
        <v>0</v>
      </c>
      <c r="U22" s="111"/>
      <c r="V22" s="111"/>
      <c r="W22" s="111">
        <f>SUMIFS($F$3:F22,$D$3:D22,D22,$C$3:C22,"Buy")+SUMIFS($F$3:F22,$D$3:D22,D22,$C$3:C22,"Coin Deposit",$E$3:E22,"&lt;&gt;")</f>
        <v>0</v>
      </c>
      <c r="X22" s="111">
        <f t="shared" si="1"/>
        <v>0</v>
      </c>
      <c r="Y22" s="111">
        <f>IF($D22=Y$1,SUMIFS($H$3:$H22,$G$3:$G22,Y$1,$C$3:$C22,"Sell"),0)</f>
        <v>0</v>
      </c>
      <c r="Z22" s="111">
        <f t="shared" si="2"/>
        <v>0</v>
      </c>
      <c r="AA22" s="111">
        <f>IF($D22=AA$1,SUMIFS($H$3:$H22,$G$3:$G22,AA$1,$C$3:$C22,"Sell"),0)</f>
        <v>0</v>
      </c>
      <c r="AB22" s="111">
        <f t="shared" si="3"/>
        <v>0</v>
      </c>
      <c r="AC22" s="111">
        <f>SUMIFS('Deductions and Deposits'!$H:$H,'Deductions and Deposits'!$G:$G,D22,'Deductions and Deposits'!$F:$F,"&lt;="&amp;B22)+SUMIFS($F$3:F22,$D$3:D22,D22,$C$3:C22,"Coin Deposit",$E$3:E22,"")</f>
        <v>0</v>
      </c>
      <c r="AD22" s="111">
        <f>SUMIFS('Deductions and Deposits'!$D:$D,'Deductions and Deposits'!$C:$C,D22)+SUMIFS($F:$F,$D:$D,D22,$C:$C,"Coin Deduction")</f>
        <v>0</v>
      </c>
      <c r="AE22" s="111">
        <f>Table5[[#This Row],[Column4]]+Table5[[#This Row],[Column14]]+Table5[[#This Row],[Column19]]+Table5[[#This Row],[Column12]]</f>
        <v>0</v>
      </c>
      <c r="AF22" s="111">
        <f>Table5[[#This Row],[Column5]]+Table5[[#This Row],[Column13]]+Table5[[#This Row],[Column21]]+Table5[[#This Row],[Column18]]</f>
        <v>0</v>
      </c>
      <c r="AG22" s="111">
        <f t="shared" si="4"/>
        <v>0</v>
      </c>
      <c r="AH22" s="111">
        <f t="shared" si="5"/>
        <v>0</v>
      </c>
      <c r="AI22" s="111">
        <f>Table5[[#This Row],[Column17]]-Table5[[#This Row],[Column20]]</f>
        <v>0</v>
      </c>
      <c r="AJ22" s="111">
        <f t="shared" si="6"/>
        <v>0</v>
      </c>
      <c r="AK22" s="111">
        <f t="shared" si="7"/>
        <v>0</v>
      </c>
      <c r="AL22" s="111">
        <f t="shared" si="8"/>
        <v>0</v>
      </c>
      <c r="AM22" s="111" t="str">
        <f t="shared" si="9"/>
        <v/>
      </c>
      <c r="AN22" s="111" t="str">
        <f t="shared" ca="1" si="10"/>
        <v/>
      </c>
    </row>
    <row r="23" spans="1:40" ht="20.25" customHeight="1" x14ac:dyDescent="0.3">
      <c r="A23" s="107"/>
      <c r="B23" s="144"/>
      <c r="C23" s="119"/>
      <c r="D23" s="120"/>
      <c r="E23" s="119"/>
      <c r="F23" s="119"/>
      <c r="G23" s="120"/>
      <c r="H23" s="119"/>
      <c r="I23" s="109"/>
      <c r="L23" s="110"/>
      <c r="M23" s="110"/>
      <c r="N23" s="110"/>
      <c r="O23" s="110"/>
      <c r="P23" s="110"/>
      <c r="Q23" s="110"/>
      <c r="R23" s="110"/>
      <c r="S23" s="110"/>
      <c r="T23" s="100">
        <f t="shared" si="0"/>
        <v>0</v>
      </c>
      <c r="U23" s="111"/>
      <c r="V23" s="111"/>
      <c r="W23" s="111">
        <f>SUMIFS($F$3:F23,$D$3:D23,D23,$C$3:C23,"Buy")+SUMIFS($F$3:F23,$D$3:D23,D23,$C$3:C23,"Coin Deposit",$E$3:E23,"&lt;&gt;")</f>
        <v>0</v>
      </c>
      <c r="X23" s="111">
        <f t="shared" si="1"/>
        <v>0</v>
      </c>
      <c r="Y23" s="111">
        <f>IF($D23=Y$1,SUMIFS($H$3:$H23,$G$3:$G23,Y$1,$C$3:$C23,"Sell"),0)</f>
        <v>0</v>
      </c>
      <c r="Z23" s="111">
        <f t="shared" si="2"/>
        <v>0</v>
      </c>
      <c r="AA23" s="111">
        <f>IF($D23=AA$1,SUMIFS($H$3:$H23,$G$3:$G23,AA$1,$C$3:$C23,"Sell"),0)</f>
        <v>0</v>
      </c>
      <c r="AB23" s="111">
        <f t="shared" si="3"/>
        <v>0</v>
      </c>
      <c r="AC23" s="111">
        <f>SUMIFS('Deductions and Deposits'!$H:$H,'Deductions and Deposits'!$G:$G,D23,'Deductions and Deposits'!$F:$F,"&lt;="&amp;B23)+SUMIFS($F$3:F23,$D$3:D23,D23,$C$3:C23,"Coin Deposit",$E$3:E23,"")</f>
        <v>0</v>
      </c>
      <c r="AD23" s="111">
        <f>SUMIFS('Deductions and Deposits'!$D:$D,'Deductions and Deposits'!$C:$C,D23)+SUMIFS($F:$F,$D:$D,D23,$C:$C,"Coin Deduction")</f>
        <v>0</v>
      </c>
      <c r="AE23" s="111">
        <f>Table5[[#This Row],[Column4]]+Table5[[#This Row],[Column14]]+Table5[[#This Row],[Column19]]+Table5[[#This Row],[Column12]]</f>
        <v>0</v>
      </c>
      <c r="AF23" s="111">
        <f>Table5[[#This Row],[Column5]]+Table5[[#This Row],[Column13]]+Table5[[#This Row],[Column21]]+Table5[[#This Row],[Column18]]</f>
        <v>0</v>
      </c>
      <c r="AG23" s="111">
        <f t="shared" si="4"/>
        <v>0</v>
      </c>
      <c r="AH23" s="111">
        <f t="shared" si="5"/>
        <v>0</v>
      </c>
      <c r="AI23" s="111">
        <f>Table5[[#This Row],[Column17]]-Table5[[#This Row],[Column20]]</f>
        <v>0</v>
      </c>
      <c r="AJ23" s="111">
        <f t="shared" si="6"/>
        <v>0</v>
      </c>
      <c r="AK23" s="111">
        <f t="shared" si="7"/>
        <v>0</v>
      </c>
      <c r="AL23" s="111">
        <f t="shared" si="8"/>
        <v>0</v>
      </c>
      <c r="AM23" s="111" t="str">
        <f t="shared" si="9"/>
        <v/>
      </c>
      <c r="AN23" s="111" t="str">
        <f t="shared" ca="1" si="10"/>
        <v/>
      </c>
    </row>
    <row r="24" spans="1:40" ht="20.25" customHeight="1" x14ac:dyDescent="0.3">
      <c r="A24" s="107"/>
      <c r="B24" s="144"/>
      <c r="C24" s="119"/>
      <c r="D24" s="120"/>
      <c r="E24" s="119"/>
      <c r="F24" s="119"/>
      <c r="G24" s="120"/>
      <c r="H24" s="119"/>
      <c r="I24" s="109"/>
      <c r="L24" s="110"/>
      <c r="M24" s="110"/>
      <c r="N24" s="110"/>
      <c r="O24" s="110"/>
      <c r="P24" s="110"/>
      <c r="Q24" s="110"/>
      <c r="R24" s="110"/>
      <c r="S24" s="110"/>
      <c r="T24" s="100">
        <f t="shared" si="0"/>
        <v>0</v>
      </c>
      <c r="U24" s="111"/>
      <c r="V24" s="111"/>
      <c r="W24" s="111">
        <f>SUMIFS($F$3:F24,$D$3:D24,D24,$C$3:C24,"Buy")+SUMIFS($F$3:F24,$D$3:D24,D24,$C$3:C24,"Coin Deposit",$E$3:E24,"&lt;&gt;")</f>
        <v>0</v>
      </c>
      <c r="X24" s="111">
        <f t="shared" si="1"/>
        <v>0</v>
      </c>
      <c r="Y24" s="111">
        <f>IF($D24=Y$1,SUMIFS($H$3:$H24,$G$3:$G24,Y$1,$C$3:$C24,"Sell"),0)</f>
        <v>0</v>
      </c>
      <c r="Z24" s="111">
        <f t="shared" si="2"/>
        <v>0</v>
      </c>
      <c r="AA24" s="111">
        <f>IF($D24=AA$1,SUMIFS($H$3:$H24,$G$3:$G24,AA$1,$C$3:$C24,"Sell"),0)</f>
        <v>0</v>
      </c>
      <c r="AB24" s="111">
        <f t="shared" si="3"/>
        <v>0</v>
      </c>
      <c r="AC24" s="111">
        <f>SUMIFS('Deductions and Deposits'!$H:$H,'Deductions and Deposits'!$G:$G,D24,'Deductions and Deposits'!$F:$F,"&lt;="&amp;B24)+SUMIFS($F$3:F24,$D$3:D24,D24,$C$3:C24,"Coin Deposit",$E$3:E24,"")</f>
        <v>0</v>
      </c>
      <c r="AD24" s="111">
        <f>SUMIFS('Deductions and Deposits'!$D:$D,'Deductions and Deposits'!$C:$C,D24)+SUMIFS($F:$F,$D:$D,D24,$C:$C,"Coin Deduction")</f>
        <v>0</v>
      </c>
      <c r="AE24" s="111">
        <f>Table5[[#This Row],[Column4]]+Table5[[#This Row],[Column14]]+Table5[[#This Row],[Column19]]+Table5[[#This Row],[Column12]]</f>
        <v>0</v>
      </c>
      <c r="AF24" s="111">
        <f>Table5[[#This Row],[Column5]]+Table5[[#This Row],[Column13]]+Table5[[#This Row],[Column21]]+Table5[[#This Row],[Column18]]</f>
        <v>0</v>
      </c>
      <c r="AG24" s="111">
        <f t="shared" si="4"/>
        <v>0</v>
      </c>
      <c r="AH24" s="111">
        <f t="shared" si="5"/>
        <v>0</v>
      </c>
      <c r="AI24" s="111">
        <f>Table5[[#This Row],[Column17]]-Table5[[#This Row],[Column20]]</f>
        <v>0</v>
      </c>
      <c r="AJ24" s="111">
        <f t="shared" si="6"/>
        <v>0</v>
      </c>
      <c r="AK24" s="111">
        <f t="shared" si="7"/>
        <v>0</v>
      </c>
      <c r="AL24" s="111">
        <f t="shared" si="8"/>
        <v>0</v>
      </c>
      <c r="AM24" s="111" t="str">
        <f t="shared" si="9"/>
        <v/>
      </c>
      <c r="AN24" s="111" t="str">
        <f t="shared" ca="1" si="10"/>
        <v/>
      </c>
    </row>
    <row r="25" spans="1:40" ht="20.25" customHeight="1" x14ac:dyDescent="0.3">
      <c r="A25" s="107"/>
      <c r="B25" s="144"/>
      <c r="C25" s="119"/>
      <c r="D25" s="120"/>
      <c r="E25" s="119"/>
      <c r="F25" s="119"/>
      <c r="G25" s="120"/>
      <c r="H25" s="119"/>
      <c r="I25" s="109"/>
      <c r="L25" s="110"/>
      <c r="M25" s="110"/>
      <c r="N25" s="110"/>
      <c r="O25" s="110"/>
      <c r="P25" s="110"/>
      <c r="Q25" s="110"/>
      <c r="R25" s="110"/>
      <c r="S25" s="110"/>
      <c r="T25" s="100">
        <f t="shared" si="0"/>
        <v>0</v>
      </c>
      <c r="U25" s="111"/>
      <c r="V25" s="111"/>
      <c r="W25" s="111">
        <f>SUMIFS($F$3:F25,$D$3:D25,D25,$C$3:C25,"Buy")+SUMIFS($F$3:F25,$D$3:D25,D25,$C$3:C25,"Coin Deposit",$E$3:E25,"&lt;&gt;")</f>
        <v>0</v>
      </c>
      <c r="X25" s="111">
        <f t="shared" si="1"/>
        <v>0</v>
      </c>
      <c r="Y25" s="111">
        <f>IF($D25=Y$1,SUMIFS($H$3:$H25,$G$3:$G25,Y$1,$C$3:$C25,"Sell"),0)</f>
        <v>0</v>
      </c>
      <c r="Z25" s="111">
        <f t="shared" si="2"/>
        <v>0</v>
      </c>
      <c r="AA25" s="111">
        <f>IF($D25=AA$1,SUMIFS($H$3:$H25,$G$3:$G25,AA$1,$C$3:$C25,"Sell"),0)</f>
        <v>0</v>
      </c>
      <c r="AB25" s="111">
        <f t="shared" si="3"/>
        <v>0</v>
      </c>
      <c r="AC25" s="111">
        <f>SUMIFS('Deductions and Deposits'!$H:$H,'Deductions and Deposits'!$G:$G,D25,'Deductions and Deposits'!$F:$F,"&lt;="&amp;B25)+SUMIFS($F$3:F25,$D$3:D25,D25,$C$3:C25,"Coin Deposit",$E$3:E25,"")</f>
        <v>0</v>
      </c>
      <c r="AD25" s="111">
        <f>SUMIFS('Deductions and Deposits'!$D:$D,'Deductions and Deposits'!$C:$C,D25)+SUMIFS($F:$F,$D:$D,D25,$C:$C,"Coin Deduction")</f>
        <v>0</v>
      </c>
      <c r="AE25" s="111">
        <f>Table5[[#This Row],[Column4]]+Table5[[#This Row],[Column14]]+Table5[[#This Row],[Column19]]+Table5[[#This Row],[Column12]]</f>
        <v>0</v>
      </c>
      <c r="AF25" s="111">
        <f>Table5[[#This Row],[Column5]]+Table5[[#This Row],[Column13]]+Table5[[#This Row],[Column21]]+Table5[[#This Row],[Column18]]</f>
        <v>0</v>
      </c>
      <c r="AG25" s="111">
        <f t="shared" si="4"/>
        <v>0</v>
      </c>
      <c r="AH25" s="111">
        <f t="shared" si="5"/>
        <v>0</v>
      </c>
      <c r="AI25" s="111">
        <f>Table5[[#This Row],[Column17]]-Table5[[#This Row],[Column20]]</f>
        <v>0</v>
      </c>
      <c r="AJ25" s="111">
        <f t="shared" si="6"/>
        <v>0</v>
      </c>
      <c r="AK25" s="111">
        <f t="shared" si="7"/>
        <v>0</v>
      </c>
      <c r="AL25" s="111">
        <f t="shared" si="8"/>
        <v>0</v>
      </c>
      <c r="AM25" s="111" t="str">
        <f t="shared" si="9"/>
        <v/>
      </c>
      <c r="AN25" s="111" t="str">
        <f t="shared" ca="1" si="10"/>
        <v/>
      </c>
    </row>
    <row r="26" spans="1:40" ht="20.25" customHeight="1" x14ac:dyDescent="0.3">
      <c r="A26" s="107"/>
      <c r="B26" s="144"/>
      <c r="C26" s="119"/>
      <c r="D26" s="120"/>
      <c r="E26" s="119"/>
      <c r="F26" s="119"/>
      <c r="G26" s="120"/>
      <c r="H26" s="119"/>
      <c r="I26" s="109"/>
      <c r="L26" s="110"/>
      <c r="M26" s="110"/>
      <c r="N26" s="110"/>
      <c r="O26" s="110"/>
      <c r="P26" s="110"/>
      <c r="Q26" s="110"/>
      <c r="R26" s="110"/>
      <c r="S26" s="110"/>
      <c r="T26" s="100">
        <f t="shared" si="0"/>
        <v>0</v>
      </c>
      <c r="U26" s="111"/>
      <c r="V26" s="111"/>
      <c r="W26" s="111">
        <f>SUMIFS($F$3:F26,$D$3:D26,D26,$C$3:C26,"Buy")+SUMIFS($F$3:F26,$D$3:D26,D26,$C$3:C26,"Coin Deposit",$E$3:E26,"&lt;&gt;")</f>
        <v>0</v>
      </c>
      <c r="X26" s="111">
        <f t="shared" si="1"/>
        <v>0</v>
      </c>
      <c r="Y26" s="111">
        <f>IF($D26=Y$1,SUMIFS($H$3:$H26,$G$3:$G26,Y$1,$C$3:$C26,"Sell"),0)</f>
        <v>0</v>
      </c>
      <c r="Z26" s="111">
        <f t="shared" si="2"/>
        <v>0</v>
      </c>
      <c r="AA26" s="111">
        <f>IF($D26=AA$1,SUMIFS($H$3:$H26,$G$3:$G26,AA$1,$C$3:$C26,"Sell"),0)</f>
        <v>0</v>
      </c>
      <c r="AB26" s="111">
        <f t="shared" si="3"/>
        <v>0</v>
      </c>
      <c r="AC26" s="111">
        <f>SUMIFS('Deductions and Deposits'!$H:$H,'Deductions and Deposits'!$G:$G,D26,'Deductions and Deposits'!$F:$F,"&lt;="&amp;B26)+SUMIFS($F$3:F26,$D$3:D26,D26,$C$3:C26,"Coin Deposit",$E$3:E26,"")</f>
        <v>0</v>
      </c>
      <c r="AD26" s="111">
        <f>SUMIFS('Deductions and Deposits'!$D:$D,'Deductions and Deposits'!$C:$C,D26)+SUMIFS($F:$F,$D:$D,D26,$C:$C,"Coin Deduction")</f>
        <v>0</v>
      </c>
      <c r="AE26" s="111">
        <f>Table5[[#This Row],[Column4]]+Table5[[#This Row],[Column14]]+Table5[[#This Row],[Column19]]+Table5[[#This Row],[Column12]]</f>
        <v>0</v>
      </c>
      <c r="AF26" s="111">
        <f>Table5[[#This Row],[Column5]]+Table5[[#This Row],[Column13]]+Table5[[#This Row],[Column21]]+Table5[[#This Row],[Column18]]</f>
        <v>0</v>
      </c>
      <c r="AG26" s="111">
        <f t="shared" si="4"/>
        <v>0</v>
      </c>
      <c r="AH26" s="111">
        <f t="shared" si="5"/>
        <v>0</v>
      </c>
      <c r="AI26" s="111">
        <f>Table5[[#This Row],[Column17]]-Table5[[#This Row],[Column20]]</f>
        <v>0</v>
      </c>
      <c r="AJ26" s="111">
        <f t="shared" si="6"/>
        <v>0</v>
      </c>
      <c r="AK26" s="111">
        <f t="shared" si="7"/>
        <v>0</v>
      </c>
      <c r="AL26" s="111">
        <f t="shared" si="8"/>
        <v>0</v>
      </c>
      <c r="AM26" s="111" t="str">
        <f t="shared" si="9"/>
        <v/>
      </c>
      <c r="AN26" s="111" t="str">
        <f t="shared" ca="1" si="10"/>
        <v/>
      </c>
    </row>
    <row r="27" spans="1:40" ht="20.25" customHeight="1" x14ac:dyDescent="0.3">
      <c r="A27" s="107"/>
      <c r="B27" s="144"/>
      <c r="C27" s="119"/>
      <c r="D27" s="120"/>
      <c r="E27" s="119"/>
      <c r="F27" s="119"/>
      <c r="G27" s="120"/>
      <c r="H27" s="119"/>
      <c r="I27" s="109"/>
      <c r="L27" s="110"/>
      <c r="M27" s="110"/>
      <c r="N27" s="110"/>
      <c r="O27" s="110"/>
      <c r="P27" s="110"/>
      <c r="Q27" s="110"/>
      <c r="R27" s="110"/>
      <c r="S27" s="110"/>
      <c r="T27" s="100">
        <f t="shared" si="0"/>
        <v>0</v>
      </c>
      <c r="U27" s="111"/>
      <c r="V27" s="111"/>
      <c r="W27" s="111">
        <f>SUMIFS($F$3:F27,$D$3:D27,D27,$C$3:C27,"Buy")+SUMIFS($F$3:F27,$D$3:D27,D27,$C$3:C27,"Coin Deposit",$E$3:E27,"&lt;&gt;")</f>
        <v>0</v>
      </c>
      <c r="X27" s="111">
        <f t="shared" si="1"/>
        <v>0</v>
      </c>
      <c r="Y27" s="111">
        <f>IF($D27=Y$1,SUMIFS($H$3:$H27,$G$3:$G27,Y$1,$C$3:$C27,"Sell"),0)</f>
        <v>0</v>
      </c>
      <c r="Z27" s="111">
        <f t="shared" si="2"/>
        <v>0</v>
      </c>
      <c r="AA27" s="111">
        <f>IF($D27=AA$1,SUMIFS($H$3:$H27,$G$3:$G27,AA$1,$C$3:$C27,"Sell"),0)</f>
        <v>0</v>
      </c>
      <c r="AB27" s="111">
        <f t="shared" si="3"/>
        <v>0</v>
      </c>
      <c r="AC27" s="111">
        <f>SUMIFS('Deductions and Deposits'!$H:$H,'Deductions and Deposits'!$G:$G,D27,'Deductions and Deposits'!$F:$F,"&lt;="&amp;B27)+SUMIFS($F$3:F27,$D$3:D27,D27,$C$3:C27,"Coin Deposit",$E$3:E27,"")</f>
        <v>0</v>
      </c>
      <c r="AD27" s="111">
        <f>SUMIFS('Deductions and Deposits'!$D:$D,'Deductions and Deposits'!$C:$C,D27)+SUMIFS($F:$F,$D:$D,D27,$C:$C,"Coin Deduction")</f>
        <v>0</v>
      </c>
      <c r="AE27" s="111">
        <f>Table5[[#This Row],[Column4]]+Table5[[#This Row],[Column14]]+Table5[[#This Row],[Column19]]+Table5[[#This Row],[Column12]]</f>
        <v>0</v>
      </c>
      <c r="AF27" s="111">
        <f>Table5[[#This Row],[Column5]]+Table5[[#This Row],[Column13]]+Table5[[#This Row],[Column21]]+Table5[[#This Row],[Column18]]</f>
        <v>0</v>
      </c>
      <c r="AG27" s="111">
        <f t="shared" si="4"/>
        <v>0</v>
      </c>
      <c r="AH27" s="111">
        <f t="shared" si="5"/>
        <v>0</v>
      </c>
      <c r="AI27" s="111">
        <f>Table5[[#This Row],[Column17]]-Table5[[#This Row],[Column20]]</f>
        <v>0</v>
      </c>
      <c r="AJ27" s="111">
        <f t="shared" si="6"/>
        <v>0</v>
      </c>
      <c r="AK27" s="111">
        <f t="shared" si="7"/>
        <v>0</v>
      </c>
      <c r="AL27" s="111">
        <f t="shared" si="8"/>
        <v>0</v>
      </c>
      <c r="AM27" s="111" t="str">
        <f t="shared" si="9"/>
        <v/>
      </c>
      <c r="AN27" s="111" t="str">
        <f t="shared" ca="1" si="10"/>
        <v/>
      </c>
    </row>
    <row r="28" spans="1:40" ht="20.25" customHeight="1" x14ac:dyDescent="0.3">
      <c r="A28" s="107"/>
      <c r="B28" s="144"/>
      <c r="C28" s="119"/>
      <c r="D28" s="120"/>
      <c r="E28" s="119"/>
      <c r="F28" s="119"/>
      <c r="G28" s="120"/>
      <c r="H28" s="119"/>
      <c r="I28" s="109"/>
      <c r="L28" s="110"/>
      <c r="M28" s="110"/>
      <c r="N28" s="110"/>
      <c r="O28" s="110"/>
      <c r="P28" s="110"/>
      <c r="Q28" s="110"/>
      <c r="R28" s="110"/>
      <c r="S28" s="110"/>
      <c r="T28" s="100">
        <f t="shared" si="0"/>
        <v>0</v>
      </c>
      <c r="U28" s="111"/>
      <c r="V28" s="111"/>
      <c r="W28" s="111">
        <f>SUMIFS($F$3:F28,$D$3:D28,D28,$C$3:C28,"Buy")+SUMIFS($F$3:F28,$D$3:D28,D28,$C$3:C28,"Coin Deposit",$E$3:E28,"&lt;&gt;")</f>
        <v>0</v>
      </c>
      <c r="X28" s="111">
        <f t="shared" si="1"/>
        <v>0</v>
      </c>
      <c r="Y28" s="111">
        <f>IF($D28=Y$1,SUMIFS($H$3:$H28,$G$3:$G28,Y$1,$C$3:$C28,"Sell"),0)</f>
        <v>0</v>
      </c>
      <c r="Z28" s="111">
        <f t="shared" si="2"/>
        <v>0</v>
      </c>
      <c r="AA28" s="111">
        <f>IF($D28=AA$1,SUMIFS($H$3:$H28,$G$3:$G28,AA$1,$C$3:$C28,"Sell"),0)</f>
        <v>0</v>
      </c>
      <c r="AB28" s="111">
        <f t="shared" si="3"/>
        <v>0</v>
      </c>
      <c r="AC28" s="111">
        <f>SUMIFS('Deductions and Deposits'!$H:$H,'Deductions and Deposits'!$G:$G,D28,'Deductions and Deposits'!$F:$F,"&lt;="&amp;B28)+SUMIFS($F$3:F28,$D$3:D28,D28,$C$3:C28,"Coin Deposit",$E$3:E28,"")</f>
        <v>0</v>
      </c>
      <c r="AD28" s="111">
        <f>SUMIFS('Deductions and Deposits'!$D:$D,'Deductions and Deposits'!$C:$C,D28)+SUMIFS($F:$F,$D:$D,D28,$C:$C,"Coin Deduction")</f>
        <v>0</v>
      </c>
      <c r="AE28" s="111">
        <f>Table5[[#This Row],[Column4]]+Table5[[#This Row],[Column14]]+Table5[[#This Row],[Column19]]+Table5[[#This Row],[Column12]]</f>
        <v>0</v>
      </c>
      <c r="AF28" s="111">
        <f>Table5[[#This Row],[Column5]]+Table5[[#This Row],[Column13]]+Table5[[#This Row],[Column21]]+Table5[[#This Row],[Column18]]</f>
        <v>0</v>
      </c>
      <c r="AG28" s="111">
        <f t="shared" si="4"/>
        <v>0</v>
      </c>
      <c r="AH28" s="111">
        <f t="shared" si="5"/>
        <v>0</v>
      </c>
      <c r="AI28" s="111">
        <f>Table5[[#This Row],[Column17]]-Table5[[#This Row],[Column20]]</f>
        <v>0</v>
      </c>
      <c r="AJ28" s="111">
        <f t="shared" si="6"/>
        <v>0</v>
      </c>
      <c r="AK28" s="111">
        <f t="shared" si="7"/>
        <v>0</v>
      </c>
      <c r="AL28" s="111">
        <f t="shared" si="8"/>
        <v>0</v>
      </c>
      <c r="AM28" s="111" t="str">
        <f t="shared" si="9"/>
        <v/>
      </c>
      <c r="AN28" s="111" t="str">
        <f t="shared" ca="1" si="10"/>
        <v/>
      </c>
    </row>
    <row r="29" spans="1:40" ht="20.25" customHeight="1" x14ac:dyDescent="0.3">
      <c r="A29" s="107"/>
      <c r="B29" s="144"/>
      <c r="C29" s="119"/>
      <c r="D29" s="120"/>
      <c r="E29" s="119"/>
      <c r="F29" s="119"/>
      <c r="G29" s="120"/>
      <c r="H29" s="119"/>
      <c r="I29" s="109"/>
      <c r="L29" s="110"/>
      <c r="M29" s="110"/>
      <c r="N29" s="110"/>
      <c r="O29" s="110"/>
      <c r="P29" s="110"/>
      <c r="Q29" s="110"/>
      <c r="R29" s="110"/>
      <c r="S29" s="110"/>
      <c r="T29" s="100">
        <f t="shared" si="0"/>
        <v>0</v>
      </c>
      <c r="U29" s="111"/>
      <c r="V29" s="111"/>
      <c r="W29" s="111">
        <f>SUMIFS($F$3:F29,$D$3:D29,D29,$C$3:C29,"Buy")+SUMIFS($F$3:F29,$D$3:D29,D29,$C$3:C29,"Coin Deposit",$E$3:E29,"&lt;&gt;")</f>
        <v>0</v>
      </c>
      <c r="X29" s="111">
        <f t="shared" si="1"/>
        <v>0</v>
      </c>
      <c r="Y29" s="111">
        <f>IF($D29=Y$1,SUMIFS($H$3:$H29,$G$3:$G29,Y$1,$C$3:$C29,"Sell"),0)</f>
        <v>0</v>
      </c>
      <c r="Z29" s="111">
        <f t="shared" si="2"/>
        <v>0</v>
      </c>
      <c r="AA29" s="111">
        <f>IF($D29=AA$1,SUMIFS($H$3:$H29,$G$3:$G29,AA$1,$C$3:$C29,"Sell"),0)</f>
        <v>0</v>
      </c>
      <c r="AB29" s="111">
        <f t="shared" si="3"/>
        <v>0</v>
      </c>
      <c r="AC29" s="111">
        <f>SUMIFS('Deductions and Deposits'!$H:$H,'Deductions and Deposits'!$G:$G,D29,'Deductions and Deposits'!$F:$F,"&lt;="&amp;B29)+SUMIFS($F$3:F29,$D$3:D29,D29,$C$3:C29,"Coin Deposit",$E$3:E29,"")</f>
        <v>0</v>
      </c>
      <c r="AD29" s="111">
        <f>SUMIFS('Deductions and Deposits'!$D:$D,'Deductions and Deposits'!$C:$C,D29)+SUMIFS($F:$F,$D:$D,D29,$C:$C,"Coin Deduction")</f>
        <v>0</v>
      </c>
      <c r="AE29" s="111">
        <f>Table5[[#This Row],[Column4]]+Table5[[#This Row],[Column14]]+Table5[[#This Row],[Column19]]+Table5[[#This Row],[Column12]]</f>
        <v>0</v>
      </c>
      <c r="AF29" s="111">
        <f>Table5[[#This Row],[Column5]]+Table5[[#This Row],[Column13]]+Table5[[#This Row],[Column21]]+Table5[[#This Row],[Column18]]</f>
        <v>0</v>
      </c>
      <c r="AG29" s="111">
        <f t="shared" si="4"/>
        <v>0</v>
      </c>
      <c r="AH29" s="111">
        <f t="shared" si="5"/>
        <v>0</v>
      </c>
      <c r="AI29" s="111">
        <f>Table5[[#This Row],[Column17]]-Table5[[#This Row],[Column20]]</f>
        <v>0</v>
      </c>
      <c r="AJ29" s="111">
        <f t="shared" si="6"/>
        <v>0</v>
      </c>
      <c r="AK29" s="111">
        <f t="shared" si="7"/>
        <v>0</v>
      </c>
      <c r="AL29" s="111">
        <f t="shared" si="8"/>
        <v>0</v>
      </c>
      <c r="AM29" s="111" t="str">
        <f t="shared" si="9"/>
        <v/>
      </c>
      <c r="AN29" s="111" t="str">
        <f t="shared" ca="1" si="10"/>
        <v/>
      </c>
    </row>
    <row r="30" spans="1:40" ht="20.25" customHeight="1" x14ac:dyDescent="0.3">
      <c r="A30" s="107"/>
      <c r="B30" s="144"/>
      <c r="C30" s="119"/>
      <c r="D30" s="120"/>
      <c r="E30" s="119"/>
      <c r="F30" s="119"/>
      <c r="G30" s="120"/>
      <c r="H30" s="119"/>
      <c r="I30" s="109"/>
      <c r="L30" s="110"/>
      <c r="M30" s="110"/>
      <c r="N30" s="110"/>
      <c r="O30" s="110"/>
      <c r="P30" s="110"/>
      <c r="Q30" s="110"/>
      <c r="R30" s="110"/>
      <c r="S30" s="110"/>
      <c r="T30" s="100">
        <f t="shared" si="0"/>
        <v>0</v>
      </c>
      <c r="U30" s="111"/>
      <c r="V30" s="111"/>
      <c r="W30" s="111">
        <f>SUMIFS($F$3:F30,$D$3:D30,D30,$C$3:C30,"Buy")+SUMIFS($F$3:F30,$D$3:D30,D30,$C$3:C30,"Coin Deposit",$E$3:E30,"&lt;&gt;")</f>
        <v>0</v>
      </c>
      <c r="X30" s="111">
        <f t="shared" si="1"/>
        <v>0</v>
      </c>
      <c r="Y30" s="111">
        <f>IF($D30=Y$1,SUMIFS($H$3:$H30,$G$3:$G30,Y$1,$C$3:$C30,"Sell"),0)</f>
        <v>0</v>
      </c>
      <c r="Z30" s="111">
        <f t="shared" si="2"/>
        <v>0</v>
      </c>
      <c r="AA30" s="111">
        <f>IF($D30=AA$1,SUMIFS($H$3:$H30,$G$3:$G30,AA$1,$C$3:$C30,"Sell"),0)</f>
        <v>0</v>
      </c>
      <c r="AB30" s="111">
        <f t="shared" si="3"/>
        <v>0</v>
      </c>
      <c r="AC30" s="111">
        <f>SUMIFS('Deductions and Deposits'!$H:$H,'Deductions and Deposits'!$G:$G,D30,'Deductions and Deposits'!$F:$F,"&lt;="&amp;B30)+SUMIFS($F$3:F30,$D$3:D30,D30,$C$3:C30,"Coin Deposit",$E$3:E30,"")</f>
        <v>0</v>
      </c>
      <c r="AD30" s="111">
        <f>SUMIFS('Deductions and Deposits'!$D:$D,'Deductions and Deposits'!$C:$C,D30)+SUMIFS($F:$F,$D:$D,D30,$C:$C,"Coin Deduction")</f>
        <v>0</v>
      </c>
      <c r="AE30" s="111">
        <f>Table5[[#This Row],[Column4]]+Table5[[#This Row],[Column14]]+Table5[[#This Row],[Column19]]+Table5[[#This Row],[Column12]]</f>
        <v>0</v>
      </c>
      <c r="AF30" s="111">
        <f>Table5[[#This Row],[Column5]]+Table5[[#This Row],[Column13]]+Table5[[#This Row],[Column21]]+Table5[[#This Row],[Column18]]</f>
        <v>0</v>
      </c>
      <c r="AG30" s="111">
        <f t="shared" si="4"/>
        <v>0</v>
      </c>
      <c r="AH30" s="111">
        <f t="shared" si="5"/>
        <v>0</v>
      </c>
      <c r="AI30" s="111">
        <f>Table5[[#This Row],[Column17]]-Table5[[#This Row],[Column20]]</f>
        <v>0</v>
      </c>
      <c r="AJ30" s="111">
        <f t="shared" si="6"/>
        <v>0</v>
      </c>
      <c r="AK30" s="111">
        <f t="shared" si="7"/>
        <v>0</v>
      </c>
      <c r="AL30" s="111">
        <f t="shared" si="8"/>
        <v>0</v>
      </c>
      <c r="AM30" s="111" t="str">
        <f t="shared" si="9"/>
        <v/>
      </c>
      <c r="AN30" s="111" t="str">
        <f t="shared" ca="1" si="10"/>
        <v/>
      </c>
    </row>
    <row r="31" spans="1:40" ht="20.25" customHeight="1" x14ac:dyDescent="0.3">
      <c r="A31" s="107"/>
      <c r="B31" s="144"/>
      <c r="C31" s="119"/>
      <c r="D31" s="120"/>
      <c r="E31" s="119"/>
      <c r="F31" s="119"/>
      <c r="G31" s="120"/>
      <c r="H31" s="119"/>
      <c r="I31" s="109"/>
      <c r="L31" s="110"/>
      <c r="M31" s="110"/>
      <c r="N31" s="110"/>
      <c r="O31" s="110"/>
      <c r="P31" s="110"/>
      <c r="Q31" s="110"/>
      <c r="R31" s="110"/>
      <c r="S31" s="110"/>
      <c r="T31" s="100">
        <f t="shared" si="0"/>
        <v>0</v>
      </c>
      <c r="U31" s="111"/>
      <c r="V31" s="111"/>
      <c r="W31" s="111">
        <f>SUMIFS($F$3:F31,$D$3:D31,D31,$C$3:C31,"Buy")+SUMIFS($F$3:F31,$D$3:D31,D31,$C$3:C31,"Coin Deposit",$E$3:E31,"&lt;&gt;")</f>
        <v>0</v>
      </c>
      <c r="X31" s="111">
        <f t="shared" si="1"/>
        <v>0</v>
      </c>
      <c r="Y31" s="111">
        <f>IF($D31=Y$1,SUMIFS($H$3:$H31,$G$3:$G31,Y$1,$C$3:$C31,"Sell"),0)</f>
        <v>0</v>
      </c>
      <c r="Z31" s="111">
        <f t="shared" si="2"/>
        <v>0</v>
      </c>
      <c r="AA31" s="111">
        <f>IF($D31=AA$1,SUMIFS($H$3:$H31,$G$3:$G31,AA$1,$C$3:$C31,"Sell"),0)</f>
        <v>0</v>
      </c>
      <c r="AB31" s="111">
        <f t="shared" si="3"/>
        <v>0</v>
      </c>
      <c r="AC31" s="111">
        <f>SUMIFS('Deductions and Deposits'!$H:$H,'Deductions and Deposits'!$G:$G,D31,'Deductions and Deposits'!$F:$F,"&lt;="&amp;B31)+SUMIFS($F$3:F31,$D$3:D31,D31,$C$3:C31,"Coin Deposit",$E$3:E31,"")</f>
        <v>0</v>
      </c>
      <c r="AD31" s="111">
        <f>SUMIFS('Deductions and Deposits'!$D:$D,'Deductions and Deposits'!$C:$C,D31)+SUMIFS($F:$F,$D:$D,D31,$C:$C,"Coin Deduction")</f>
        <v>0</v>
      </c>
      <c r="AE31" s="111">
        <f>Table5[[#This Row],[Column4]]+Table5[[#This Row],[Column14]]+Table5[[#This Row],[Column19]]+Table5[[#This Row],[Column12]]</f>
        <v>0</v>
      </c>
      <c r="AF31" s="111">
        <f>Table5[[#This Row],[Column5]]+Table5[[#This Row],[Column13]]+Table5[[#This Row],[Column21]]+Table5[[#This Row],[Column18]]</f>
        <v>0</v>
      </c>
      <c r="AG31" s="111">
        <f t="shared" si="4"/>
        <v>0</v>
      </c>
      <c r="AH31" s="111">
        <f t="shared" si="5"/>
        <v>0</v>
      </c>
      <c r="AI31" s="111">
        <f>Table5[[#This Row],[Column17]]-Table5[[#This Row],[Column20]]</f>
        <v>0</v>
      </c>
      <c r="AJ31" s="111">
        <f t="shared" si="6"/>
        <v>0</v>
      </c>
      <c r="AK31" s="111">
        <f t="shared" si="7"/>
        <v>0</v>
      </c>
      <c r="AL31" s="111">
        <f t="shared" si="8"/>
        <v>0</v>
      </c>
      <c r="AM31" s="111" t="str">
        <f t="shared" si="9"/>
        <v/>
      </c>
      <c r="AN31" s="111" t="str">
        <f t="shared" ca="1" si="10"/>
        <v/>
      </c>
    </row>
    <row r="32" spans="1:40" ht="20.25" customHeight="1" x14ac:dyDescent="0.3">
      <c r="A32" s="107"/>
      <c r="B32" s="144"/>
      <c r="C32" s="119"/>
      <c r="D32" s="120"/>
      <c r="E32" s="119"/>
      <c r="F32" s="119"/>
      <c r="G32" s="120"/>
      <c r="H32" s="119"/>
      <c r="I32" s="109"/>
      <c r="L32" s="110"/>
      <c r="M32" s="110"/>
      <c r="N32" s="110"/>
      <c r="O32" s="110"/>
      <c r="P32" s="110"/>
      <c r="Q32" s="110"/>
      <c r="R32" s="110"/>
      <c r="S32" s="110"/>
      <c r="T32" s="100">
        <f t="shared" si="0"/>
        <v>0</v>
      </c>
      <c r="U32" s="111"/>
      <c r="V32" s="111"/>
      <c r="W32" s="111">
        <f>SUMIFS($F$3:F32,$D$3:D32,D32,$C$3:C32,"Buy")+SUMIFS($F$3:F32,$D$3:D32,D32,$C$3:C32,"Coin Deposit",$E$3:E32,"&lt;&gt;")</f>
        <v>0</v>
      </c>
      <c r="X32" s="111">
        <f t="shared" si="1"/>
        <v>0</v>
      </c>
      <c r="Y32" s="111">
        <f>IF($D32=Y$1,SUMIFS($H$3:$H32,$G$3:$G32,Y$1,$C$3:$C32,"Sell"),0)</f>
        <v>0</v>
      </c>
      <c r="Z32" s="111">
        <f t="shared" si="2"/>
        <v>0</v>
      </c>
      <c r="AA32" s="111">
        <f>IF($D32=AA$1,SUMIFS($H$3:$H32,$G$3:$G32,AA$1,$C$3:$C32,"Sell"),0)</f>
        <v>0</v>
      </c>
      <c r="AB32" s="111">
        <f t="shared" si="3"/>
        <v>0</v>
      </c>
      <c r="AC32" s="111">
        <f>SUMIFS('Deductions and Deposits'!$H:$H,'Deductions and Deposits'!$G:$G,D32,'Deductions and Deposits'!$F:$F,"&lt;="&amp;B32)+SUMIFS($F$3:F32,$D$3:D32,D32,$C$3:C32,"Coin Deposit",$E$3:E32,"")</f>
        <v>0</v>
      </c>
      <c r="AD32" s="111">
        <f>SUMIFS('Deductions and Deposits'!$D:$D,'Deductions and Deposits'!$C:$C,D32)+SUMIFS($F:$F,$D:$D,D32,$C:$C,"Coin Deduction")</f>
        <v>0</v>
      </c>
      <c r="AE32" s="111">
        <f>Table5[[#This Row],[Column4]]+Table5[[#This Row],[Column14]]+Table5[[#This Row],[Column19]]+Table5[[#This Row],[Column12]]</f>
        <v>0</v>
      </c>
      <c r="AF32" s="111">
        <f>Table5[[#This Row],[Column5]]+Table5[[#This Row],[Column13]]+Table5[[#This Row],[Column21]]+Table5[[#This Row],[Column18]]</f>
        <v>0</v>
      </c>
      <c r="AG32" s="111">
        <f t="shared" si="4"/>
        <v>0</v>
      </c>
      <c r="AH32" s="111">
        <f t="shared" si="5"/>
        <v>0</v>
      </c>
      <c r="AI32" s="111">
        <f>Table5[[#This Row],[Column17]]-Table5[[#This Row],[Column20]]</f>
        <v>0</v>
      </c>
      <c r="AJ32" s="111">
        <f t="shared" si="6"/>
        <v>0</v>
      </c>
      <c r="AK32" s="111">
        <f t="shared" si="7"/>
        <v>0</v>
      </c>
      <c r="AL32" s="111">
        <f t="shared" si="8"/>
        <v>0</v>
      </c>
      <c r="AM32" s="111" t="str">
        <f t="shared" si="9"/>
        <v/>
      </c>
      <c r="AN32" s="111" t="str">
        <f t="shared" ca="1" si="10"/>
        <v/>
      </c>
    </row>
    <row r="33" spans="1:40" ht="20.25" customHeight="1" x14ac:dyDescent="0.3">
      <c r="A33" s="107"/>
      <c r="B33" s="144"/>
      <c r="C33" s="119"/>
      <c r="D33" s="120"/>
      <c r="E33" s="119"/>
      <c r="F33" s="119"/>
      <c r="G33" s="120"/>
      <c r="H33" s="119"/>
      <c r="I33" s="109"/>
      <c r="L33" s="110"/>
      <c r="M33" s="110"/>
      <c r="N33" s="110"/>
      <c r="O33" s="110"/>
      <c r="P33" s="110"/>
      <c r="Q33" s="110"/>
      <c r="R33" s="110"/>
      <c r="S33" s="110"/>
      <c r="T33" s="100">
        <f t="shared" si="0"/>
        <v>0</v>
      </c>
      <c r="U33" s="111"/>
      <c r="V33" s="111"/>
      <c r="W33" s="111">
        <f>SUMIFS($F$3:F33,$D$3:D33,D33,$C$3:C33,"Buy")+SUMIFS($F$3:F33,$D$3:D33,D33,$C$3:C33,"Coin Deposit",$E$3:E33,"&lt;&gt;")</f>
        <v>0</v>
      </c>
      <c r="X33" s="111">
        <f t="shared" si="1"/>
        <v>0</v>
      </c>
      <c r="Y33" s="111">
        <f>IF($D33=Y$1,SUMIFS($H$3:$H33,$G$3:$G33,Y$1,$C$3:$C33,"Sell"),0)</f>
        <v>0</v>
      </c>
      <c r="Z33" s="111">
        <f t="shared" si="2"/>
        <v>0</v>
      </c>
      <c r="AA33" s="111">
        <f>IF($D33=AA$1,SUMIFS($H$3:$H33,$G$3:$G33,AA$1,$C$3:$C33,"Sell"),0)</f>
        <v>0</v>
      </c>
      <c r="AB33" s="111">
        <f t="shared" si="3"/>
        <v>0</v>
      </c>
      <c r="AC33" s="111">
        <f>SUMIFS('Deductions and Deposits'!$H:$H,'Deductions and Deposits'!$G:$G,D33,'Deductions and Deposits'!$F:$F,"&lt;="&amp;B33)+SUMIFS($F$3:F33,$D$3:D33,D33,$C$3:C33,"Coin Deposit",$E$3:E33,"")</f>
        <v>0</v>
      </c>
      <c r="AD33" s="111">
        <f>SUMIFS('Deductions and Deposits'!$D:$D,'Deductions and Deposits'!$C:$C,D33)+SUMIFS($F:$F,$D:$D,D33,$C:$C,"Coin Deduction")</f>
        <v>0</v>
      </c>
      <c r="AE33" s="111">
        <f>Table5[[#This Row],[Column4]]+Table5[[#This Row],[Column14]]+Table5[[#This Row],[Column19]]+Table5[[#This Row],[Column12]]</f>
        <v>0</v>
      </c>
      <c r="AF33" s="111">
        <f>Table5[[#This Row],[Column5]]+Table5[[#This Row],[Column13]]+Table5[[#This Row],[Column21]]+Table5[[#This Row],[Column18]]</f>
        <v>0</v>
      </c>
      <c r="AG33" s="111">
        <f t="shared" si="4"/>
        <v>0</v>
      </c>
      <c r="AH33" s="111">
        <f t="shared" si="5"/>
        <v>0</v>
      </c>
      <c r="AI33" s="111">
        <f>Table5[[#This Row],[Column17]]-Table5[[#This Row],[Column20]]</f>
        <v>0</v>
      </c>
      <c r="AJ33" s="111">
        <f t="shared" si="6"/>
        <v>0</v>
      </c>
      <c r="AK33" s="111">
        <f t="shared" si="7"/>
        <v>0</v>
      </c>
      <c r="AL33" s="111">
        <f t="shared" si="8"/>
        <v>0</v>
      </c>
      <c r="AM33" s="111" t="str">
        <f t="shared" si="9"/>
        <v/>
      </c>
      <c r="AN33" s="111" t="str">
        <f t="shared" ca="1" si="10"/>
        <v/>
      </c>
    </row>
    <row r="34" spans="1:40" ht="20.25" customHeight="1" x14ac:dyDescent="0.3">
      <c r="A34" s="107"/>
      <c r="B34" s="144"/>
      <c r="C34" s="119"/>
      <c r="D34" s="120"/>
      <c r="E34" s="119"/>
      <c r="F34" s="119"/>
      <c r="G34" s="120"/>
      <c r="H34" s="119"/>
      <c r="I34" s="109"/>
      <c r="L34" s="110"/>
      <c r="M34" s="110"/>
      <c r="N34" s="110"/>
      <c r="O34" s="110"/>
      <c r="P34" s="110"/>
      <c r="Q34" s="110"/>
      <c r="R34" s="110"/>
      <c r="S34" s="110"/>
      <c r="T34" s="100">
        <f t="shared" si="0"/>
        <v>0</v>
      </c>
      <c r="U34" s="111"/>
      <c r="V34" s="111"/>
      <c r="W34" s="111">
        <f>SUMIFS($F$3:F34,$D$3:D34,D34,$C$3:C34,"Buy")+SUMIFS($F$3:F34,$D$3:D34,D34,$C$3:C34,"Coin Deposit",$E$3:E34,"&lt;&gt;")</f>
        <v>0</v>
      </c>
      <c r="X34" s="111">
        <f t="shared" si="1"/>
        <v>0</v>
      </c>
      <c r="Y34" s="111">
        <f>IF($D34=Y$1,SUMIFS($H$3:$H34,$G$3:$G34,Y$1,$C$3:$C34,"Sell"),0)</f>
        <v>0</v>
      </c>
      <c r="Z34" s="111">
        <f t="shared" si="2"/>
        <v>0</v>
      </c>
      <c r="AA34" s="111">
        <f>IF($D34=AA$1,SUMIFS($H$3:$H34,$G$3:$G34,AA$1,$C$3:$C34,"Sell"),0)</f>
        <v>0</v>
      </c>
      <c r="AB34" s="111">
        <f t="shared" si="3"/>
        <v>0</v>
      </c>
      <c r="AC34" s="111">
        <f>SUMIFS('Deductions and Deposits'!$H:$H,'Deductions and Deposits'!$G:$G,D34,'Deductions and Deposits'!$F:$F,"&lt;="&amp;B34)+SUMIFS($F$3:F34,$D$3:D34,D34,$C$3:C34,"Coin Deposit",$E$3:E34,"")</f>
        <v>0</v>
      </c>
      <c r="AD34" s="111">
        <f>SUMIFS('Deductions and Deposits'!$D:$D,'Deductions and Deposits'!$C:$C,D34)+SUMIFS($F:$F,$D:$D,D34,$C:$C,"Coin Deduction")</f>
        <v>0</v>
      </c>
      <c r="AE34" s="111">
        <f>Table5[[#This Row],[Column4]]+Table5[[#This Row],[Column14]]+Table5[[#This Row],[Column19]]+Table5[[#This Row],[Column12]]</f>
        <v>0</v>
      </c>
      <c r="AF34" s="111">
        <f>Table5[[#This Row],[Column5]]+Table5[[#This Row],[Column13]]+Table5[[#This Row],[Column21]]+Table5[[#This Row],[Column18]]</f>
        <v>0</v>
      </c>
      <c r="AG34" s="111">
        <f t="shared" si="4"/>
        <v>0</v>
      </c>
      <c r="AH34" s="111">
        <f t="shared" si="5"/>
        <v>0</v>
      </c>
      <c r="AI34" s="111">
        <f>Table5[[#This Row],[Column17]]-Table5[[#This Row],[Column20]]</f>
        <v>0</v>
      </c>
      <c r="AJ34" s="111">
        <f t="shared" si="6"/>
        <v>0</v>
      </c>
      <c r="AK34" s="111">
        <f t="shared" si="7"/>
        <v>0</v>
      </c>
      <c r="AL34" s="111">
        <f t="shared" si="8"/>
        <v>0</v>
      </c>
      <c r="AM34" s="111" t="str">
        <f t="shared" si="9"/>
        <v/>
      </c>
      <c r="AN34" s="111" t="str">
        <f t="shared" ca="1" si="10"/>
        <v/>
      </c>
    </row>
    <row r="35" spans="1:40" ht="20.25" customHeight="1" x14ac:dyDescent="0.3">
      <c r="A35" s="107"/>
      <c r="B35" s="144"/>
      <c r="C35" s="119"/>
      <c r="D35" s="120"/>
      <c r="E35" s="119"/>
      <c r="F35" s="119"/>
      <c r="G35" s="120"/>
      <c r="H35" s="119"/>
      <c r="I35" s="109"/>
      <c r="L35" s="110"/>
      <c r="M35" s="110"/>
      <c r="N35" s="110"/>
      <c r="O35" s="110"/>
      <c r="P35" s="110"/>
      <c r="Q35" s="110"/>
      <c r="R35" s="110"/>
      <c r="S35" s="110"/>
      <c r="T35" s="100">
        <f t="shared" si="0"/>
        <v>0</v>
      </c>
      <c r="U35" s="111"/>
      <c r="V35" s="111"/>
      <c r="W35" s="111">
        <f>SUMIFS($F$3:F35,$D$3:D35,D35,$C$3:C35,"Buy")+SUMIFS($F$3:F35,$D$3:D35,D35,$C$3:C35,"Coin Deposit",$E$3:E35,"&lt;&gt;")</f>
        <v>0</v>
      </c>
      <c r="X35" s="111">
        <f t="shared" si="1"/>
        <v>0</v>
      </c>
      <c r="Y35" s="111">
        <f>IF($D35=Y$1,SUMIFS($H$3:$H35,$G$3:$G35,Y$1,$C$3:$C35,"Sell"),0)</f>
        <v>0</v>
      </c>
      <c r="Z35" s="111">
        <f t="shared" si="2"/>
        <v>0</v>
      </c>
      <c r="AA35" s="111">
        <f>IF($D35=AA$1,SUMIFS($H$3:$H35,$G$3:$G35,AA$1,$C$3:$C35,"Sell"),0)</f>
        <v>0</v>
      </c>
      <c r="AB35" s="111">
        <f t="shared" si="3"/>
        <v>0</v>
      </c>
      <c r="AC35" s="111">
        <f>SUMIFS('Deductions and Deposits'!$H:$H,'Deductions and Deposits'!$G:$G,D35,'Deductions and Deposits'!$F:$F,"&lt;="&amp;B35)+SUMIFS($F$3:F35,$D$3:D35,D35,$C$3:C35,"Coin Deposit",$E$3:E35,"")</f>
        <v>0</v>
      </c>
      <c r="AD35" s="111">
        <f>SUMIFS('Deductions and Deposits'!$D:$D,'Deductions and Deposits'!$C:$C,D35)+SUMIFS($F:$F,$D:$D,D35,$C:$C,"Coin Deduction")</f>
        <v>0</v>
      </c>
      <c r="AE35" s="111">
        <f>Table5[[#This Row],[Column4]]+Table5[[#This Row],[Column14]]+Table5[[#This Row],[Column19]]+Table5[[#This Row],[Column12]]</f>
        <v>0</v>
      </c>
      <c r="AF35" s="111">
        <f>Table5[[#This Row],[Column5]]+Table5[[#This Row],[Column13]]+Table5[[#This Row],[Column21]]+Table5[[#This Row],[Column18]]</f>
        <v>0</v>
      </c>
      <c r="AG35" s="111">
        <f t="shared" si="4"/>
        <v>0</v>
      </c>
      <c r="AH35" s="111">
        <f t="shared" si="5"/>
        <v>0</v>
      </c>
      <c r="AI35" s="111">
        <f>Table5[[#This Row],[Column17]]-Table5[[#This Row],[Column20]]</f>
        <v>0</v>
      </c>
      <c r="AJ35" s="111">
        <f t="shared" si="6"/>
        <v>0</v>
      </c>
      <c r="AK35" s="111">
        <f t="shared" si="7"/>
        <v>0</v>
      </c>
      <c r="AL35" s="111">
        <f t="shared" si="8"/>
        <v>0</v>
      </c>
      <c r="AM35" s="111" t="str">
        <f t="shared" si="9"/>
        <v/>
      </c>
      <c r="AN35" s="111" t="str">
        <f t="shared" ca="1" si="10"/>
        <v/>
      </c>
    </row>
    <row r="36" spans="1:40" ht="20.25" customHeight="1" x14ac:dyDescent="0.3">
      <c r="A36" s="107"/>
      <c r="B36" s="144"/>
      <c r="C36" s="119"/>
      <c r="D36" s="120"/>
      <c r="E36" s="119"/>
      <c r="F36" s="119"/>
      <c r="G36" s="120"/>
      <c r="H36" s="119"/>
      <c r="I36" s="109"/>
      <c r="L36" s="110"/>
      <c r="M36" s="110"/>
      <c r="N36" s="110"/>
      <c r="O36" s="110"/>
      <c r="P36" s="110"/>
      <c r="Q36" s="110"/>
      <c r="R36" s="110"/>
      <c r="S36" s="110"/>
      <c r="T36" s="100">
        <f t="shared" si="0"/>
        <v>0</v>
      </c>
      <c r="U36" s="111"/>
      <c r="V36" s="111"/>
      <c r="W36" s="111">
        <f>SUMIFS($F$3:F36,$D$3:D36,D36,$C$3:C36,"Buy")+SUMIFS($F$3:F36,$D$3:D36,D36,$C$3:C36,"Coin Deposit",$E$3:E36,"&lt;&gt;")</f>
        <v>0</v>
      </c>
      <c r="X36" s="111">
        <f t="shared" si="1"/>
        <v>0</v>
      </c>
      <c r="Y36" s="111">
        <f>IF($D36=Y$1,SUMIFS($H$3:$H36,$G$3:$G36,Y$1,$C$3:$C36,"Sell"),0)</f>
        <v>0</v>
      </c>
      <c r="Z36" s="111">
        <f t="shared" si="2"/>
        <v>0</v>
      </c>
      <c r="AA36" s="111">
        <f>IF($D36=AA$1,SUMIFS($H$3:$H36,$G$3:$G36,AA$1,$C$3:$C36,"Sell"),0)</f>
        <v>0</v>
      </c>
      <c r="AB36" s="111">
        <f t="shared" si="3"/>
        <v>0</v>
      </c>
      <c r="AC36" s="111">
        <f>SUMIFS('Deductions and Deposits'!$H:$H,'Deductions and Deposits'!$G:$G,D36,'Deductions and Deposits'!$F:$F,"&lt;="&amp;B36)+SUMIFS($F$3:F36,$D$3:D36,D36,$C$3:C36,"Coin Deposit",$E$3:E36,"")</f>
        <v>0</v>
      </c>
      <c r="AD36" s="111">
        <f>SUMIFS('Deductions and Deposits'!$D:$D,'Deductions and Deposits'!$C:$C,D36)+SUMIFS($F:$F,$D:$D,D36,$C:$C,"Coin Deduction")</f>
        <v>0</v>
      </c>
      <c r="AE36" s="111">
        <f>Table5[[#This Row],[Column4]]+Table5[[#This Row],[Column14]]+Table5[[#This Row],[Column19]]+Table5[[#This Row],[Column12]]</f>
        <v>0</v>
      </c>
      <c r="AF36" s="111">
        <f>Table5[[#This Row],[Column5]]+Table5[[#This Row],[Column13]]+Table5[[#This Row],[Column21]]+Table5[[#This Row],[Column18]]</f>
        <v>0</v>
      </c>
      <c r="AG36" s="111">
        <f t="shared" si="4"/>
        <v>0</v>
      </c>
      <c r="AH36" s="111">
        <f t="shared" si="5"/>
        <v>0</v>
      </c>
      <c r="AI36" s="111">
        <f>Table5[[#This Row],[Column17]]-Table5[[#This Row],[Column20]]</f>
        <v>0</v>
      </c>
      <c r="AJ36" s="111">
        <f t="shared" si="6"/>
        <v>0</v>
      </c>
      <c r="AK36" s="111">
        <f t="shared" si="7"/>
        <v>0</v>
      </c>
      <c r="AL36" s="111">
        <f t="shared" si="8"/>
        <v>0</v>
      </c>
      <c r="AM36" s="111" t="str">
        <f t="shared" si="9"/>
        <v/>
      </c>
      <c r="AN36" s="111" t="str">
        <f t="shared" ca="1" si="10"/>
        <v/>
      </c>
    </row>
    <row r="37" spans="1:40" ht="20.25" customHeight="1" x14ac:dyDescent="0.3">
      <c r="A37" s="107"/>
      <c r="B37" s="144"/>
      <c r="C37" s="119"/>
      <c r="D37" s="120"/>
      <c r="E37" s="119"/>
      <c r="F37" s="119"/>
      <c r="G37" s="120"/>
      <c r="H37" s="119"/>
      <c r="I37" s="109"/>
      <c r="L37" s="110"/>
      <c r="M37" s="110"/>
      <c r="N37" s="110"/>
      <c r="O37" s="110"/>
      <c r="P37" s="110"/>
      <c r="Q37" s="110"/>
      <c r="R37" s="110"/>
      <c r="S37" s="110"/>
      <c r="T37" s="100">
        <f t="shared" si="0"/>
        <v>0</v>
      </c>
      <c r="U37" s="111"/>
      <c r="V37" s="111"/>
      <c r="W37" s="111">
        <f>SUMIFS($F$3:F37,$D$3:D37,D37,$C$3:C37,"Buy")+SUMIFS($F$3:F37,$D$3:D37,D37,$C$3:C37,"Coin Deposit",$E$3:E37,"&lt;&gt;")</f>
        <v>0</v>
      </c>
      <c r="X37" s="111">
        <f t="shared" si="1"/>
        <v>0</v>
      </c>
      <c r="Y37" s="111">
        <f>IF($D37=Y$1,SUMIFS($H$3:$H37,$G$3:$G37,Y$1,$C$3:$C37,"Sell"),0)</f>
        <v>0</v>
      </c>
      <c r="Z37" s="111">
        <f t="shared" si="2"/>
        <v>0</v>
      </c>
      <c r="AA37" s="111">
        <f>IF($D37=AA$1,SUMIFS($H$3:$H37,$G$3:$G37,AA$1,$C$3:$C37,"Sell"),0)</f>
        <v>0</v>
      </c>
      <c r="AB37" s="111">
        <f t="shared" si="3"/>
        <v>0</v>
      </c>
      <c r="AC37" s="111">
        <f>SUMIFS('Deductions and Deposits'!$H:$H,'Deductions and Deposits'!$G:$G,D37,'Deductions and Deposits'!$F:$F,"&lt;="&amp;B37)+SUMIFS($F$3:F37,$D$3:D37,D37,$C$3:C37,"Coin Deposit",$E$3:E37,"")</f>
        <v>0</v>
      </c>
      <c r="AD37" s="111">
        <f>SUMIFS('Deductions and Deposits'!$D:$D,'Deductions and Deposits'!$C:$C,D37)+SUMIFS($F:$F,$D:$D,D37,$C:$C,"Coin Deduction")</f>
        <v>0</v>
      </c>
      <c r="AE37" s="111">
        <f>Table5[[#This Row],[Column4]]+Table5[[#This Row],[Column14]]+Table5[[#This Row],[Column19]]+Table5[[#This Row],[Column12]]</f>
        <v>0</v>
      </c>
      <c r="AF37" s="111">
        <f>Table5[[#This Row],[Column5]]+Table5[[#This Row],[Column13]]+Table5[[#This Row],[Column21]]+Table5[[#This Row],[Column18]]</f>
        <v>0</v>
      </c>
      <c r="AG37" s="111">
        <f t="shared" si="4"/>
        <v>0</v>
      </c>
      <c r="AH37" s="111">
        <f t="shared" si="5"/>
        <v>0</v>
      </c>
      <c r="AI37" s="111">
        <f>Table5[[#This Row],[Column17]]-Table5[[#This Row],[Column20]]</f>
        <v>0</v>
      </c>
      <c r="AJ37" s="111">
        <f t="shared" si="6"/>
        <v>0</v>
      </c>
      <c r="AK37" s="111">
        <f t="shared" si="7"/>
        <v>0</v>
      </c>
      <c r="AL37" s="111">
        <f t="shared" si="8"/>
        <v>0</v>
      </c>
      <c r="AM37" s="111" t="str">
        <f t="shared" si="9"/>
        <v/>
      </c>
      <c r="AN37" s="111" t="str">
        <f t="shared" ca="1" si="10"/>
        <v/>
      </c>
    </row>
    <row r="38" spans="1:40" ht="20.25" customHeight="1" x14ac:dyDescent="0.3">
      <c r="A38" s="107"/>
      <c r="B38" s="144"/>
      <c r="C38" s="119"/>
      <c r="D38" s="120"/>
      <c r="E38" s="119"/>
      <c r="F38" s="119"/>
      <c r="G38" s="120"/>
      <c r="H38" s="119"/>
      <c r="I38" s="109"/>
      <c r="L38" s="110"/>
      <c r="M38" s="110"/>
      <c r="N38" s="110"/>
      <c r="O38" s="110"/>
      <c r="P38" s="110"/>
      <c r="Q38" s="110"/>
      <c r="R38" s="110"/>
      <c r="S38" s="110"/>
      <c r="T38" s="100">
        <f t="shared" si="0"/>
        <v>0</v>
      </c>
      <c r="U38" s="111"/>
      <c r="V38" s="111"/>
      <c r="W38" s="111">
        <f>SUMIFS($F$3:F38,$D$3:D38,D38,$C$3:C38,"Buy")+SUMIFS($F$3:F38,$D$3:D38,D38,$C$3:C38,"Coin Deposit",$E$3:E38,"&lt;&gt;")</f>
        <v>0</v>
      </c>
      <c r="X38" s="111">
        <f t="shared" si="1"/>
        <v>0</v>
      </c>
      <c r="Y38" s="111">
        <f>IF($D38=Y$1,SUMIFS($H$3:$H38,$G$3:$G38,Y$1,$C$3:$C38,"Sell"),0)</f>
        <v>0</v>
      </c>
      <c r="Z38" s="111">
        <f t="shared" si="2"/>
        <v>0</v>
      </c>
      <c r="AA38" s="111">
        <f>IF($D38=AA$1,SUMIFS($H$3:$H38,$G$3:$G38,AA$1,$C$3:$C38,"Sell"),0)</f>
        <v>0</v>
      </c>
      <c r="AB38" s="111">
        <f t="shared" si="3"/>
        <v>0</v>
      </c>
      <c r="AC38" s="111">
        <f>SUMIFS('Deductions and Deposits'!$H:$H,'Deductions and Deposits'!$G:$G,D38,'Deductions and Deposits'!$F:$F,"&lt;="&amp;B38)+SUMIFS($F$3:F38,$D$3:D38,D38,$C$3:C38,"Coin Deposit",$E$3:E38,"")</f>
        <v>0</v>
      </c>
      <c r="AD38" s="111">
        <f>SUMIFS('Deductions and Deposits'!$D:$D,'Deductions and Deposits'!$C:$C,D38)+SUMIFS($F:$F,$D:$D,D38,$C:$C,"Coin Deduction")</f>
        <v>0</v>
      </c>
      <c r="AE38" s="111">
        <f>Table5[[#This Row],[Column4]]+Table5[[#This Row],[Column14]]+Table5[[#This Row],[Column19]]+Table5[[#This Row],[Column12]]</f>
        <v>0</v>
      </c>
      <c r="AF38" s="111">
        <f>Table5[[#This Row],[Column5]]+Table5[[#This Row],[Column13]]+Table5[[#This Row],[Column21]]+Table5[[#This Row],[Column18]]</f>
        <v>0</v>
      </c>
      <c r="AG38" s="111">
        <f t="shared" si="4"/>
        <v>0</v>
      </c>
      <c r="AH38" s="111">
        <f t="shared" si="5"/>
        <v>0</v>
      </c>
      <c r="AI38" s="111">
        <f>Table5[[#This Row],[Column17]]-Table5[[#This Row],[Column20]]</f>
        <v>0</v>
      </c>
      <c r="AJ38" s="111">
        <f t="shared" si="6"/>
        <v>0</v>
      </c>
      <c r="AK38" s="111">
        <f t="shared" si="7"/>
        <v>0</v>
      </c>
      <c r="AL38" s="111">
        <f t="shared" si="8"/>
        <v>0</v>
      </c>
      <c r="AM38" s="111" t="str">
        <f t="shared" si="9"/>
        <v/>
      </c>
      <c r="AN38" s="111" t="str">
        <f t="shared" ca="1" si="10"/>
        <v/>
      </c>
    </row>
    <row r="39" spans="1:40" ht="20.25" customHeight="1" x14ac:dyDescent="0.3">
      <c r="A39" s="107"/>
      <c r="B39" s="144"/>
      <c r="C39" s="119"/>
      <c r="D39" s="120"/>
      <c r="E39" s="119"/>
      <c r="F39" s="119"/>
      <c r="G39" s="120"/>
      <c r="H39" s="119"/>
      <c r="I39" s="109"/>
      <c r="L39" s="110"/>
      <c r="M39" s="110"/>
      <c r="N39" s="110"/>
      <c r="O39" s="110"/>
      <c r="P39" s="110"/>
      <c r="Q39" s="110"/>
      <c r="R39" s="110"/>
      <c r="S39" s="110"/>
      <c r="T39" s="100">
        <f t="shared" si="0"/>
        <v>0</v>
      </c>
      <c r="U39" s="111"/>
      <c r="V39" s="111"/>
      <c r="W39" s="111">
        <f>SUMIFS($F$3:F39,$D$3:D39,D39,$C$3:C39,"Buy")+SUMIFS($F$3:F39,$D$3:D39,D39,$C$3:C39,"Coin Deposit",$E$3:E39,"&lt;&gt;")</f>
        <v>0</v>
      </c>
      <c r="X39" s="111">
        <f t="shared" si="1"/>
        <v>0</v>
      </c>
      <c r="Y39" s="111">
        <f>IF($D39=Y$1,SUMIFS($H$3:$H39,$G$3:$G39,Y$1,$C$3:$C39,"Sell"),0)</f>
        <v>0</v>
      </c>
      <c r="Z39" s="111">
        <f t="shared" si="2"/>
        <v>0</v>
      </c>
      <c r="AA39" s="111">
        <f>IF($D39=AA$1,SUMIFS($H$3:$H39,$G$3:$G39,AA$1,$C$3:$C39,"Sell"),0)</f>
        <v>0</v>
      </c>
      <c r="AB39" s="111">
        <f t="shared" si="3"/>
        <v>0</v>
      </c>
      <c r="AC39" s="111">
        <f>SUMIFS('Deductions and Deposits'!$H:$H,'Deductions and Deposits'!$G:$G,D39,'Deductions and Deposits'!$F:$F,"&lt;="&amp;B39)+SUMIFS($F$3:F39,$D$3:D39,D39,$C$3:C39,"Coin Deposit",$E$3:E39,"")</f>
        <v>0</v>
      </c>
      <c r="AD39" s="111">
        <f>SUMIFS('Deductions and Deposits'!$D:$D,'Deductions and Deposits'!$C:$C,D39)+SUMIFS($F:$F,$D:$D,D39,$C:$C,"Coin Deduction")</f>
        <v>0</v>
      </c>
      <c r="AE39" s="111">
        <f>Table5[[#This Row],[Column4]]+Table5[[#This Row],[Column14]]+Table5[[#This Row],[Column19]]+Table5[[#This Row],[Column12]]</f>
        <v>0</v>
      </c>
      <c r="AF39" s="111">
        <f>Table5[[#This Row],[Column5]]+Table5[[#This Row],[Column13]]+Table5[[#This Row],[Column21]]+Table5[[#This Row],[Column18]]</f>
        <v>0</v>
      </c>
      <c r="AG39" s="111">
        <f t="shared" si="4"/>
        <v>0</v>
      </c>
      <c r="AH39" s="111">
        <f t="shared" si="5"/>
        <v>0</v>
      </c>
      <c r="AI39" s="111">
        <f>Table5[[#This Row],[Column17]]-Table5[[#This Row],[Column20]]</f>
        <v>0</v>
      </c>
      <c r="AJ39" s="111">
        <f t="shared" si="6"/>
        <v>0</v>
      </c>
      <c r="AK39" s="111">
        <f t="shared" si="7"/>
        <v>0</v>
      </c>
      <c r="AL39" s="111">
        <f t="shared" si="8"/>
        <v>0</v>
      </c>
      <c r="AM39" s="111" t="str">
        <f t="shared" si="9"/>
        <v/>
      </c>
      <c r="AN39" s="111" t="str">
        <f t="shared" ca="1" si="10"/>
        <v/>
      </c>
    </row>
    <row r="40" spans="1:40" ht="20.25" customHeight="1" x14ac:dyDescent="0.3">
      <c r="A40" s="107"/>
      <c r="B40" s="144"/>
      <c r="C40" s="119"/>
      <c r="D40" s="120"/>
      <c r="E40" s="119"/>
      <c r="F40" s="119"/>
      <c r="G40" s="120"/>
      <c r="H40" s="119"/>
      <c r="I40" s="109"/>
      <c r="L40" s="110"/>
      <c r="M40" s="110"/>
      <c r="N40" s="110"/>
      <c r="O40" s="110"/>
      <c r="P40" s="110"/>
      <c r="Q40" s="110"/>
      <c r="R40" s="110"/>
      <c r="S40" s="110"/>
      <c r="T40" s="100">
        <f t="shared" si="0"/>
        <v>0</v>
      </c>
      <c r="U40" s="111"/>
      <c r="V40" s="111"/>
      <c r="W40" s="111">
        <f>SUMIFS($F$3:F40,$D$3:D40,D40,$C$3:C40,"Buy")+SUMIFS($F$3:F40,$D$3:D40,D40,$C$3:C40,"Coin Deposit",$E$3:E40,"&lt;&gt;")</f>
        <v>0</v>
      </c>
      <c r="X40" s="111">
        <f t="shared" si="1"/>
        <v>0</v>
      </c>
      <c r="Y40" s="111">
        <f>IF($D40=Y$1,SUMIFS($H$3:$H40,$G$3:$G40,Y$1,$C$3:$C40,"Sell"),0)</f>
        <v>0</v>
      </c>
      <c r="Z40" s="111">
        <f t="shared" si="2"/>
        <v>0</v>
      </c>
      <c r="AA40" s="111">
        <f>IF($D40=AA$1,SUMIFS($H$3:$H40,$G$3:$G40,AA$1,$C$3:$C40,"Sell"),0)</f>
        <v>0</v>
      </c>
      <c r="AB40" s="111">
        <f t="shared" si="3"/>
        <v>0</v>
      </c>
      <c r="AC40" s="111">
        <f>SUMIFS('Deductions and Deposits'!$H:$H,'Deductions and Deposits'!$G:$G,D40,'Deductions and Deposits'!$F:$F,"&lt;="&amp;B40)+SUMIFS($F$3:F40,$D$3:D40,D40,$C$3:C40,"Coin Deposit",$E$3:E40,"")</f>
        <v>0</v>
      </c>
      <c r="AD40" s="111">
        <f>SUMIFS('Deductions and Deposits'!$D:$D,'Deductions and Deposits'!$C:$C,D40)+SUMIFS($F:$F,$D:$D,D40,$C:$C,"Coin Deduction")</f>
        <v>0</v>
      </c>
      <c r="AE40" s="111">
        <f>Table5[[#This Row],[Column4]]+Table5[[#This Row],[Column14]]+Table5[[#This Row],[Column19]]+Table5[[#This Row],[Column12]]</f>
        <v>0</v>
      </c>
      <c r="AF40" s="111">
        <f>Table5[[#This Row],[Column5]]+Table5[[#This Row],[Column13]]+Table5[[#This Row],[Column21]]+Table5[[#This Row],[Column18]]</f>
        <v>0</v>
      </c>
      <c r="AG40" s="111">
        <f t="shared" si="4"/>
        <v>0</v>
      </c>
      <c r="AH40" s="111">
        <f t="shared" si="5"/>
        <v>0</v>
      </c>
      <c r="AI40" s="111">
        <f>Table5[[#This Row],[Column17]]-Table5[[#This Row],[Column20]]</f>
        <v>0</v>
      </c>
      <c r="AJ40" s="111">
        <f t="shared" si="6"/>
        <v>0</v>
      </c>
      <c r="AK40" s="111">
        <f t="shared" si="7"/>
        <v>0</v>
      </c>
      <c r="AL40" s="111">
        <f t="shared" si="8"/>
        <v>0</v>
      </c>
      <c r="AM40" s="111" t="str">
        <f t="shared" si="9"/>
        <v/>
      </c>
      <c r="AN40" s="111" t="str">
        <f t="shared" ca="1" si="10"/>
        <v/>
      </c>
    </row>
    <row r="41" spans="1:40" ht="20.25" customHeight="1" x14ac:dyDescent="0.3">
      <c r="A41" s="107"/>
      <c r="B41" s="144"/>
      <c r="C41" s="119"/>
      <c r="D41" s="120"/>
      <c r="E41" s="119"/>
      <c r="F41" s="119"/>
      <c r="G41" s="120"/>
      <c r="H41" s="119"/>
      <c r="I41" s="109"/>
      <c r="L41" s="110"/>
      <c r="M41" s="110"/>
      <c r="N41" s="110"/>
      <c r="O41" s="110"/>
      <c r="P41" s="110"/>
      <c r="Q41" s="110"/>
      <c r="R41" s="110"/>
      <c r="S41" s="110"/>
      <c r="T41" s="100">
        <f t="shared" si="0"/>
        <v>0</v>
      </c>
      <c r="U41" s="111"/>
      <c r="V41" s="111"/>
      <c r="W41" s="111">
        <f>SUMIFS($F$3:F41,$D$3:D41,D41,$C$3:C41,"Buy")+SUMIFS($F$3:F41,$D$3:D41,D41,$C$3:C41,"Coin Deposit",$E$3:E41,"&lt;&gt;")</f>
        <v>0</v>
      </c>
      <c r="X41" s="111">
        <f t="shared" si="1"/>
        <v>0</v>
      </c>
      <c r="Y41" s="111">
        <f>IF($D41=Y$1,SUMIFS($H$3:$H41,$G$3:$G41,Y$1,$C$3:$C41,"Sell"),0)</f>
        <v>0</v>
      </c>
      <c r="Z41" s="111">
        <f t="shared" si="2"/>
        <v>0</v>
      </c>
      <c r="AA41" s="111">
        <f>IF($D41=AA$1,SUMIFS($H$3:$H41,$G$3:$G41,AA$1,$C$3:$C41,"Sell"),0)</f>
        <v>0</v>
      </c>
      <c r="AB41" s="111">
        <f t="shared" si="3"/>
        <v>0</v>
      </c>
      <c r="AC41" s="111">
        <f>SUMIFS('Deductions and Deposits'!$H:$H,'Deductions and Deposits'!$G:$G,D41,'Deductions and Deposits'!$F:$F,"&lt;="&amp;B41)+SUMIFS($F$3:F41,$D$3:D41,D41,$C$3:C41,"Coin Deposit",$E$3:E41,"")</f>
        <v>0</v>
      </c>
      <c r="AD41" s="111">
        <f>SUMIFS('Deductions and Deposits'!$D:$D,'Deductions and Deposits'!$C:$C,D41)+SUMIFS($F:$F,$D:$D,D41,$C:$C,"Coin Deduction")</f>
        <v>0</v>
      </c>
      <c r="AE41" s="111">
        <f>Table5[[#This Row],[Column4]]+Table5[[#This Row],[Column14]]+Table5[[#This Row],[Column19]]+Table5[[#This Row],[Column12]]</f>
        <v>0</v>
      </c>
      <c r="AF41" s="111">
        <f>Table5[[#This Row],[Column5]]+Table5[[#This Row],[Column13]]+Table5[[#This Row],[Column21]]+Table5[[#This Row],[Column18]]</f>
        <v>0</v>
      </c>
      <c r="AG41" s="111">
        <f t="shared" si="4"/>
        <v>0</v>
      </c>
      <c r="AH41" s="111">
        <f t="shared" si="5"/>
        <v>0</v>
      </c>
      <c r="AI41" s="111">
        <f>Table5[[#This Row],[Column17]]-Table5[[#This Row],[Column20]]</f>
        <v>0</v>
      </c>
      <c r="AJ41" s="111">
        <f t="shared" si="6"/>
        <v>0</v>
      </c>
      <c r="AK41" s="111">
        <f t="shared" si="7"/>
        <v>0</v>
      </c>
      <c r="AL41" s="111">
        <f t="shared" si="8"/>
        <v>0</v>
      </c>
      <c r="AM41" s="111" t="str">
        <f t="shared" si="9"/>
        <v/>
      </c>
      <c r="AN41" s="111" t="str">
        <f t="shared" ca="1" si="10"/>
        <v/>
      </c>
    </row>
    <row r="42" spans="1:40" ht="20.25" customHeight="1" x14ac:dyDescent="0.3">
      <c r="A42" s="107"/>
      <c r="B42" s="144"/>
      <c r="C42" s="119"/>
      <c r="D42" s="120"/>
      <c r="E42" s="119"/>
      <c r="F42" s="119"/>
      <c r="G42" s="120"/>
      <c r="H42" s="119"/>
      <c r="I42" s="109"/>
      <c r="L42" s="110"/>
      <c r="M42" s="110"/>
      <c r="N42" s="110"/>
      <c r="O42" s="110"/>
      <c r="P42" s="110"/>
      <c r="Q42" s="110"/>
      <c r="R42" s="110"/>
      <c r="S42" s="110"/>
      <c r="T42" s="100">
        <f t="shared" si="0"/>
        <v>0</v>
      </c>
      <c r="U42" s="111"/>
      <c r="V42" s="111"/>
      <c r="W42" s="111">
        <f>SUMIFS($F$3:F42,$D$3:D42,D42,$C$3:C42,"Buy")+SUMIFS($F$3:F42,$D$3:D42,D42,$C$3:C42,"Coin Deposit",$E$3:E42,"&lt;&gt;")</f>
        <v>0</v>
      </c>
      <c r="X42" s="111">
        <f t="shared" si="1"/>
        <v>0</v>
      </c>
      <c r="Y42" s="111">
        <f>IF($D42=Y$1,SUMIFS($H$3:$H42,$G$3:$G42,Y$1,$C$3:$C42,"Sell"),0)</f>
        <v>0</v>
      </c>
      <c r="Z42" s="111">
        <f t="shared" si="2"/>
        <v>0</v>
      </c>
      <c r="AA42" s="111">
        <f>IF($D42=AA$1,SUMIFS($H$3:$H42,$G$3:$G42,AA$1,$C$3:$C42,"Sell"),0)</f>
        <v>0</v>
      </c>
      <c r="AB42" s="111">
        <f t="shared" si="3"/>
        <v>0</v>
      </c>
      <c r="AC42" s="111">
        <f>SUMIFS('Deductions and Deposits'!$H:$H,'Deductions and Deposits'!$G:$G,D42,'Deductions and Deposits'!$F:$F,"&lt;="&amp;B42)+SUMIFS($F$3:F42,$D$3:D42,D42,$C$3:C42,"Coin Deposit",$E$3:E42,"")</f>
        <v>0</v>
      </c>
      <c r="AD42" s="111">
        <f>SUMIFS('Deductions and Deposits'!$D:$D,'Deductions and Deposits'!$C:$C,D42)+SUMIFS($F:$F,$D:$D,D42,$C:$C,"Coin Deduction")</f>
        <v>0</v>
      </c>
      <c r="AE42" s="111">
        <f>Table5[[#This Row],[Column4]]+Table5[[#This Row],[Column14]]+Table5[[#This Row],[Column19]]+Table5[[#This Row],[Column12]]</f>
        <v>0</v>
      </c>
      <c r="AF42" s="111">
        <f>Table5[[#This Row],[Column5]]+Table5[[#This Row],[Column13]]+Table5[[#This Row],[Column21]]+Table5[[#This Row],[Column18]]</f>
        <v>0</v>
      </c>
      <c r="AG42" s="111">
        <f t="shared" si="4"/>
        <v>0</v>
      </c>
      <c r="AH42" s="111">
        <f t="shared" si="5"/>
        <v>0</v>
      </c>
      <c r="AI42" s="111">
        <f>Table5[[#This Row],[Column17]]-Table5[[#This Row],[Column20]]</f>
        <v>0</v>
      </c>
      <c r="AJ42" s="111">
        <f t="shared" si="6"/>
        <v>0</v>
      </c>
      <c r="AK42" s="111">
        <f t="shared" si="7"/>
        <v>0</v>
      </c>
      <c r="AL42" s="111">
        <f t="shared" si="8"/>
        <v>0</v>
      </c>
      <c r="AM42" s="111" t="str">
        <f t="shared" si="9"/>
        <v/>
      </c>
      <c r="AN42" s="111" t="str">
        <f t="shared" ca="1" si="10"/>
        <v/>
      </c>
    </row>
    <row r="43" spans="1:40" ht="20.25" customHeight="1" x14ac:dyDescent="0.3">
      <c r="A43" s="107"/>
      <c r="B43" s="144"/>
      <c r="C43" s="119"/>
      <c r="D43" s="120"/>
      <c r="E43" s="119"/>
      <c r="F43" s="119"/>
      <c r="G43" s="120"/>
      <c r="H43" s="119"/>
      <c r="I43" s="109"/>
      <c r="L43" s="110"/>
      <c r="M43" s="110"/>
      <c r="N43" s="110"/>
      <c r="O43" s="110"/>
      <c r="P43" s="110"/>
      <c r="Q43" s="110"/>
      <c r="R43" s="110"/>
      <c r="S43" s="110"/>
      <c r="T43" s="100">
        <f t="shared" si="0"/>
        <v>0</v>
      </c>
      <c r="U43" s="111"/>
      <c r="V43" s="111"/>
      <c r="W43" s="111">
        <f>SUMIFS($F$3:F43,$D$3:D43,D43,$C$3:C43,"Buy")+SUMIFS($F$3:F43,$D$3:D43,D43,$C$3:C43,"Coin Deposit",$E$3:E43,"&lt;&gt;")</f>
        <v>0</v>
      </c>
      <c r="X43" s="111">
        <f t="shared" si="1"/>
        <v>0</v>
      </c>
      <c r="Y43" s="111">
        <f>IF($D43=Y$1,SUMIFS($H$3:$H43,$G$3:$G43,Y$1,$C$3:$C43,"Sell"),0)</f>
        <v>0</v>
      </c>
      <c r="Z43" s="111">
        <f t="shared" si="2"/>
        <v>0</v>
      </c>
      <c r="AA43" s="111">
        <f>IF($D43=AA$1,SUMIFS($H$3:$H43,$G$3:$G43,AA$1,$C$3:$C43,"Sell"),0)</f>
        <v>0</v>
      </c>
      <c r="AB43" s="111">
        <f t="shared" si="3"/>
        <v>0</v>
      </c>
      <c r="AC43" s="111">
        <f>SUMIFS('Deductions and Deposits'!$H:$H,'Deductions and Deposits'!$G:$G,D43,'Deductions and Deposits'!$F:$F,"&lt;="&amp;B43)+SUMIFS($F$3:F43,$D$3:D43,D43,$C$3:C43,"Coin Deposit",$E$3:E43,"")</f>
        <v>0</v>
      </c>
      <c r="AD43" s="111">
        <f>SUMIFS('Deductions and Deposits'!$D:$D,'Deductions and Deposits'!$C:$C,D43)+SUMIFS($F:$F,$D:$D,D43,$C:$C,"Coin Deduction")</f>
        <v>0</v>
      </c>
      <c r="AE43" s="111">
        <f>Table5[[#This Row],[Column4]]+Table5[[#This Row],[Column14]]+Table5[[#This Row],[Column19]]+Table5[[#This Row],[Column12]]</f>
        <v>0</v>
      </c>
      <c r="AF43" s="111">
        <f>Table5[[#This Row],[Column5]]+Table5[[#This Row],[Column13]]+Table5[[#This Row],[Column21]]+Table5[[#This Row],[Column18]]</f>
        <v>0</v>
      </c>
      <c r="AG43" s="111">
        <f t="shared" si="4"/>
        <v>0</v>
      </c>
      <c r="AH43" s="111">
        <f t="shared" si="5"/>
        <v>0</v>
      </c>
      <c r="AI43" s="111">
        <f>Table5[[#This Row],[Column17]]-Table5[[#This Row],[Column20]]</f>
        <v>0</v>
      </c>
      <c r="AJ43" s="111">
        <f t="shared" si="6"/>
        <v>0</v>
      </c>
      <c r="AK43" s="111">
        <f t="shared" si="7"/>
        <v>0</v>
      </c>
      <c r="AL43" s="111">
        <f t="shared" si="8"/>
        <v>0</v>
      </c>
      <c r="AM43" s="111" t="str">
        <f t="shared" si="9"/>
        <v/>
      </c>
      <c r="AN43" s="111" t="str">
        <f t="shared" ca="1" si="10"/>
        <v/>
      </c>
    </row>
    <row r="44" spans="1:40" ht="20.25" customHeight="1" x14ac:dyDescent="0.3">
      <c r="A44" s="107"/>
      <c r="B44" s="144"/>
      <c r="C44" s="119"/>
      <c r="D44" s="120"/>
      <c r="E44" s="119"/>
      <c r="F44" s="119"/>
      <c r="G44" s="120"/>
      <c r="H44" s="119"/>
      <c r="I44" s="109"/>
      <c r="L44" s="110"/>
      <c r="M44" s="110"/>
      <c r="N44" s="110"/>
      <c r="O44" s="110"/>
      <c r="P44" s="110"/>
      <c r="Q44" s="110"/>
      <c r="R44" s="110"/>
      <c r="S44" s="110"/>
      <c r="T44" s="100">
        <f t="shared" si="0"/>
        <v>0</v>
      </c>
      <c r="U44" s="111"/>
      <c r="V44" s="111"/>
      <c r="W44" s="111">
        <f>SUMIFS($F$3:F44,$D$3:D44,D44,$C$3:C44,"Buy")+SUMIFS($F$3:F44,$D$3:D44,D44,$C$3:C44,"Coin Deposit",$E$3:E44,"&lt;&gt;")</f>
        <v>0</v>
      </c>
      <c r="X44" s="111">
        <f t="shared" si="1"/>
        <v>0</v>
      </c>
      <c r="Y44" s="111">
        <f>IF($D44=Y$1,SUMIFS($H$3:$H44,$G$3:$G44,Y$1,$C$3:$C44,"Sell"),0)</f>
        <v>0</v>
      </c>
      <c r="Z44" s="111">
        <f t="shared" si="2"/>
        <v>0</v>
      </c>
      <c r="AA44" s="111">
        <f>IF($D44=AA$1,SUMIFS($H$3:$H44,$G$3:$G44,AA$1,$C$3:$C44,"Sell"),0)</f>
        <v>0</v>
      </c>
      <c r="AB44" s="111">
        <f t="shared" si="3"/>
        <v>0</v>
      </c>
      <c r="AC44" s="111">
        <f>SUMIFS('Deductions and Deposits'!$H:$H,'Deductions and Deposits'!$G:$G,D44,'Deductions and Deposits'!$F:$F,"&lt;="&amp;B44)+SUMIFS($F$3:F44,$D$3:D44,D44,$C$3:C44,"Coin Deposit",$E$3:E44,"")</f>
        <v>0</v>
      </c>
      <c r="AD44" s="111">
        <f>SUMIFS('Deductions and Deposits'!$D:$D,'Deductions and Deposits'!$C:$C,D44)+SUMIFS($F:$F,$D:$D,D44,$C:$C,"Coin Deduction")</f>
        <v>0</v>
      </c>
      <c r="AE44" s="111">
        <f>Table5[[#This Row],[Column4]]+Table5[[#This Row],[Column14]]+Table5[[#This Row],[Column19]]+Table5[[#This Row],[Column12]]</f>
        <v>0</v>
      </c>
      <c r="AF44" s="111">
        <f>Table5[[#This Row],[Column5]]+Table5[[#This Row],[Column13]]+Table5[[#This Row],[Column21]]+Table5[[#This Row],[Column18]]</f>
        <v>0</v>
      </c>
      <c r="AG44" s="111">
        <f t="shared" si="4"/>
        <v>0</v>
      </c>
      <c r="AH44" s="111">
        <f t="shared" si="5"/>
        <v>0</v>
      </c>
      <c r="AI44" s="111">
        <f>Table5[[#This Row],[Column17]]-Table5[[#This Row],[Column20]]</f>
        <v>0</v>
      </c>
      <c r="AJ44" s="111">
        <f t="shared" si="6"/>
        <v>0</v>
      </c>
      <c r="AK44" s="111">
        <f t="shared" si="7"/>
        <v>0</v>
      </c>
      <c r="AL44" s="111">
        <f t="shared" si="8"/>
        <v>0</v>
      </c>
      <c r="AM44" s="111" t="str">
        <f t="shared" si="9"/>
        <v/>
      </c>
      <c r="AN44" s="111" t="str">
        <f t="shared" ca="1" si="10"/>
        <v/>
      </c>
    </row>
    <row r="45" spans="1:40" ht="20.25" customHeight="1" x14ac:dyDescent="0.3">
      <c r="A45" s="107"/>
      <c r="B45" s="144"/>
      <c r="C45" s="119"/>
      <c r="D45" s="120"/>
      <c r="E45" s="119"/>
      <c r="F45" s="119"/>
      <c r="G45" s="120"/>
      <c r="H45" s="119"/>
      <c r="I45" s="109"/>
      <c r="L45" s="110"/>
      <c r="M45" s="110"/>
      <c r="N45" s="110"/>
      <c r="O45" s="110"/>
      <c r="P45" s="110"/>
      <c r="Q45" s="110"/>
      <c r="R45" s="110"/>
      <c r="S45" s="110"/>
      <c r="T45" s="100">
        <f t="shared" si="0"/>
        <v>0</v>
      </c>
      <c r="U45" s="111"/>
      <c r="V45" s="111"/>
      <c r="W45" s="111">
        <f>SUMIFS($F$3:F45,$D$3:D45,D45,$C$3:C45,"Buy")+SUMIFS($F$3:F45,$D$3:D45,D45,$C$3:C45,"Coin Deposit",$E$3:E45,"&lt;&gt;")</f>
        <v>0</v>
      </c>
      <c r="X45" s="111">
        <f t="shared" si="1"/>
        <v>0</v>
      </c>
      <c r="Y45" s="111">
        <f>IF($D45=Y$1,SUMIFS($H$3:$H45,$G$3:$G45,Y$1,$C$3:$C45,"Sell"),0)</f>
        <v>0</v>
      </c>
      <c r="Z45" s="111">
        <f t="shared" si="2"/>
        <v>0</v>
      </c>
      <c r="AA45" s="111">
        <f>IF($D45=AA$1,SUMIFS($H$3:$H45,$G$3:$G45,AA$1,$C$3:$C45,"Sell"),0)</f>
        <v>0</v>
      </c>
      <c r="AB45" s="111">
        <f t="shared" si="3"/>
        <v>0</v>
      </c>
      <c r="AC45" s="111">
        <f>SUMIFS('Deductions and Deposits'!$H:$H,'Deductions and Deposits'!$G:$G,D45,'Deductions and Deposits'!$F:$F,"&lt;="&amp;B45)+SUMIFS($F$3:F45,$D$3:D45,D45,$C$3:C45,"Coin Deposit",$E$3:E45,"")</f>
        <v>0</v>
      </c>
      <c r="AD45" s="111">
        <f>SUMIFS('Deductions and Deposits'!$D:$D,'Deductions and Deposits'!$C:$C,D45)+SUMIFS($F:$F,$D:$D,D45,$C:$C,"Coin Deduction")</f>
        <v>0</v>
      </c>
      <c r="AE45" s="111">
        <f>Table5[[#This Row],[Column4]]+Table5[[#This Row],[Column14]]+Table5[[#This Row],[Column19]]+Table5[[#This Row],[Column12]]</f>
        <v>0</v>
      </c>
      <c r="AF45" s="111">
        <f>Table5[[#This Row],[Column5]]+Table5[[#This Row],[Column13]]+Table5[[#This Row],[Column21]]+Table5[[#This Row],[Column18]]</f>
        <v>0</v>
      </c>
      <c r="AG45" s="111">
        <f t="shared" si="4"/>
        <v>0</v>
      </c>
      <c r="AH45" s="111">
        <f t="shared" si="5"/>
        <v>0</v>
      </c>
      <c r="AI45" s="111">
        <f>Table5[[#This Row],[Column17]]-Table5[[#This Row],[Column20]]</f>
        <v>0</v>
      </c>
      <c r="AJ45" s="111">
        <f t="shared" si="6"/>
        <v>0</v>
      </c>
      <c r="AK45" s="111">
        <f t="shared" si="7"/>
        <v>0</v>
      </c>
      <c r="AL45" s="111">
        <f t="shared" si="8"/>
        <v>0</v>
      </c>
      <c r="AM45" s="111" t="str">
        <f t="shared" si="9"/>
        <v/>
      </c>
      <c r="AN45" s="111" t="str">
        <f t="shared" ca="1" si="10"/>
        <v/>
      </c>
    </row>
    <row r="46" spans="1:40" ht="20.25" customHeight="1" x14ac:dyDescent="0.3">
      <c r="A46" s="107"/>
      <c r="B46" s="144"/>
      <c r="C46" s="119"/>
      <c r="D46" s="120"/>
      <c r="E46" s="119"/>
      <c r="F46" s="119"/>
      <c r="G46" s="120"/>
      <c r="H46" s="119"/>
      <c r="I46" s="109"/>
      <c r="L46" s="110"/>
      <c r="M46" s="110"/>
      <c r="N46" s="110"/>
      <c r="O46" s="110"/>
      <c r="P46" s="110"/>
      <c r="Q46" s="110"/>
      <c r="R46" s="110"/>
      <c r="S46" s="110"/>
      <c r="T46" s="100">
        <f t="shared" si="0"/>
        <v>0</v>
      </c>
      <c r="U46" s="111"/>
      <c r="V46" s="111"/>
      <c r="W46" s="111">
        <f>SUMIFS($F$3:F46,$D$3:D46,D46,$C$3:C46,"Buy")+SUMIFS($F$3:F46,$D$3:D46,D46,$C$3:C46,"Coin Deposit",$E$3:E46,"&lt;&gt;")</f>
        <v>0</v>
      </c>
      <c r="X46" s="111">
        <f t="shared" si="1"/>
        <v>0</v>
      </c>
      <c r="Y46" s="111">
        <f>IF($D46=Y$1,SUMIFS($H$3:$H46,$G$3:$G46,Y$1,$C$3:$C46,"Sell"),0)</f>
        <v>0</v>
      </c>
      <c r="Z46" s="111">
        <f t="shared" si="2"/>
        <v>0</v>
      </c>
      <c r="AA46" s="111">
        <f>IF($D46=AA$1,SUMIFS($H$3:$H46,$G$3:$G46,AA$1,$C$3:$C46,"Sell"),0)</f>
        <v>0</v>
      </c>
      <c r="AB46" s="111">
        <f t="shared" si="3"/>
        <v>0</v>
      </c>
      <c r="AC46" s="111">
        <f>SUMIFS('Deductions and Deposits'!$H:$H,'Deductions and Deposits'!$G:$G,D46,'Deductions and Deposits'!$F:$F,"&lt;="&amp;B46)+SUMIFS($F$3:F46,$D$3:D46,D46,$C$3:C46,"Coin Deposit",$E$3:E46,"")</f>
        <v>0</v>
      </c>
      <c r="AD46" s="111">
        <f>SUMIFS('Deductions and Deposits'!$D:$D,'Deductions and Deposits'!$C:$C,D46)+SUMIFS($F:$F,$D:$D,D46,$C:$C,"Coin Deduction")</f>
        <v>0</v>
      </c>
      <c r="AE46" s="111">
        <f>Table5[[#This Row],[Column4]]+Table5[[#This Row],[Column14]]+Table5[[#This Row],[Column19]]+Table5[[#This Row],[Column12]]</f>
        <v>0</v>
      </c>
      <c r="AF46" s="111">
        <f>Table5[[#This Row],[Column5]]+Table5[[#This Row],[Column13]]+Table5[[#This Row],[Column21]]+Table5[[#This Row],[Column18]]</f>
        <v>0</v>
      </c>
      <c r="AG46" s="111">
        <f t="shared" si="4"/>
        <v>0</v>
      </c>
      <c r="AH46" s="111">
        <f t="shared" si="5"/>
        <v>0</v>
      </c>
      <c r="AI46" s="111">
        <f>Table5[[#This Row],[Column17]]-Table5[[#This Row],[Column20]]</f>
        <v>0</v>
      </c>
      <c r="AJ46" s="111">
        <f t="shared" si="6"/>
        <v>0</v>
      </c>
      <c r="AK46" s="111">
        <f t="shared" si="7"/>
        <v>0</v>
      </c>
      <c r="AL46" s="111">
        <f t="shared" si="8"/>
        <v>0</v>
      </c>
      <c r="AM46" s="111" t="str">
        <f t="shared" si="9"/>
        <v/>
      </c>
      <c r="AN46" s="111" t="str">
        <f t="shared" ca="1" si="10"/>
        <v/>
      </c>
    </row>
    <row r="47" spans="1:40" ht="20.25" customHeight="1" x14ac:dyDescent="0.3">
      <c r="A47" s="107"/>
      <c r="B47" s="144"/>
      <c r="C47" s="119"/>
      <c r="D47" s="120"/>
      <c r="E47" s="119"/>
      <c r="F47" s="119"/>
      <c r="G47" s="120"/>
      <c r="H47" s="119"/>
      <c r="I47" s="109"/>
      <c r="L47" s="110"/>
      <c r="M47" s="110"/>
      <c r="N47" s="110"/>
      <c r="O47" s="110"/>
      <c r="P47" s="110"/>
      <c r="Q47" s="110"/>
      <c r="R47" s="110"/>
      <c r="S47" s="110"/>
      <c r="T47" s="100">
        <f t="shared" si="0"/>
        <v>0</v>
      </c>
      <c r="U47" s="111"/>
      <c r="V47" s="111"/>
      <c r="W47" s="111">
        <f>SUMIFS($F$3:F47,$D$3:D47,D47,$C$3:C47,"Buy")+SUMIFS($F$3:F47,$D$3:D47,D47,$C$3:C47,"Coin Deposit",$E$3:E47,"&lt;&gt;")</f>
        <v>0</v>
      </c>
      <c r="X47" s="111">
        <f t="shared" si="1"/>
        <v>0</v>
      </c>
      <c r="Y47" s="111">
        <f>IF($D47=Y$1,SUMIFS($H$3:$H47,$G$3:$G47,Y$1,$C$3:$C47,"Sell"),0)</f>
        <v>0</v>
      </c>
      <c r="Z47" s="111">
        <f t="shared" si="2"/>
        <v>0</v>
      </c>
      <c r="AA47" s="111">
        <f>IF($D47=AA$1,SUMIFS($H$3:$H47,$G$3:$G47,AA$1,$C$3:$C47,"Sell"),0)</f>
        <v>0</v>
      </c>
      <c r="AB47" s="111">
        <f t="shared" si="3"/>
        <v>0</v>
      </c>
      <c r="AC47" s="111">
        <f>SUMIFS('Deductions and Deposits'!$H:$H,'Deductions and Deposits'!$G:$G,D47,'Deductions and Deposits'!$F:$F,"&lt;="&amp;B47)+SUMIFS($F$3:F47,$D$3:D47,D47,$C$3:C47,"Coin Deposit",$E$3:E47,"")</f>
        <v>0</v>
      </c>
      <c r="AD47" s="111">
        <f>SUMIFS('Deductions and Deposits'!$D:$D,'Deductions and Deposits'!$C:$C,D47)+SUMIFS($F:$F,$D:$D,D47,$C:$C,"Coin Deduction")</f>
        <v>0</v>
      </c>
      <c r="AE47" s="111">
        <f>Table5[[#This Row],[Column4]]+Table5[[#This Row],[Column14]]+Table5[[#This Row],[Column19]]+Table5[[#This Row],[Column12]]</f>
        <v>0</v>
      </c>
      <c r="AF47" s="111">
        <f>Table5[[#This Row],[Column5]]+Table5[[#This Row],[Column13]]+Table5[[#This Row],[Column21]]+Table5[[#This Row],[Column18]]</f>
        <v>0</v>
      </c>
      <c r="AG47" s="111">
        <f t="shared" si="4"/>
        <v>0</v>
      </c>
      <c r="AH47" s="111">
        <f t="shared" si="5"/>
        <v>0</v>
      </c>
      <c r="AI47" s="111">
        <f>Table5[[#This Row],[Column17]]-Table5[[#This Row],[Column20]]</f>
        <v>0</v>
      </c>
      <c r="AJ47" s="111">
        <f t="shared" si="6"/>
        <v>0</v>
      </c>
      <c r="AK47" s="111">
        <f t="shared" si="7"/>
        <v>0</v>
      </c>
      <c r="AL47" s="111">
        <f t="shared" si="8"/>
        <v>0</v>
      </c>
      <c r="AM47" s="111" t="str">
        <f t="shared" si="9"/>
        <v/>
      </c>
      <c r="AN47" s="111" t="str">
        <f t="shared" ca="1" si="10"/>
        <v/>
      </c>
    </row>
    <row r="48" spans="1:40" ht="20.25" customHeight="1" x14ac:dyDescent="0.3">
      <c r="A48" s="107"/>
      <c r="B48" s="144"/>
      <c r="C48" s="119"/>
      <c r="D48" s="120"/>
      <c r="E48" s="119"/>
      <c r="F48" s="119"/>
      <c r="G48" s="120"/>
      <c r="H48" s="119"/>
      <c r="I48" s="109"/>
      <c r="L48" s="110"/>
      <c r="M48" s="110"/>
      <c r="N48" s="110"/>
      <c r="O48" s="110"/>
      <c r="P48" s="110"/>
      <c r="Q48" s="110"/>
      <c r="R48" s="110"/>
      <c r="S48" s="110"/>
      <c r="T48" s="100">
        <f t="shared" si="0"/>
        <v>0</v>
      </c>
      <c r="U48" s="111"/>
      <c r="V48" s="111"/>
      <c r="W48" s="111">
        <f>SUMIFS($F$3:F48,$D$3:D48,D48,$C$3:C48,"Buy")+SUMIFS($F$3:F48,$D$3:D48,D48,$C$3:C48,"Coin Deposit",$E$3:E48,"&lt;&gt;")</f>
        <v>0</v>
      </c>
      <c r="X48" s="111">
        <f t="shared" si="1"/>
        <v>0</v>
      </c>
      <c r="Y48" s="111">
        <f>IF($D48=Y$1,SUMIFS($H$3:$H48,$G$3:$G48,Y$1,$C$3:$C48,"Sell"),0)</f>
        <v>0</v>
      </c>
      <c r="Z48" s="111">
        <f t="shared" si="2"/>
        <v>0</v>
      </c>
      <c r="AA48" s="111">
        <f>IF($D48=AA$1,SUMIFS($H$3:$H48,$G$3:$G48,AA$1,$C$3:$C48,"Sell"),0)</f>
        <v>0</v>
      </c>
      <c r="AB48" s="111">
        <f t="shared" si="3"/>
        <v>0</v>
      </c>
      <c r="AC48" s="111">
        <f>SUMIFS('Deductions and Deposits'!$H:$H,'Deductions and Deposits'!$G:$G,D48,'Deductions and Deposits'!$F:$F,"&lt;="&amp;B48)+SUMIFS($F$3:F48,$D$3:D48,D48,$C$3:C48,"Coin Deposit",$E$3:E48,"")</f>
        <v>0</v>
      </c>
      <c r="AD48" s="111">
        <f>SUMIFS('Deductions and Deposits'!$D:$D,'Deductions and Deposits'!$C:$C,D48)+SUMIFS($F:$F,$D:$D,D48,$C:$C,"Coin Deduction")</f>
        <v>0</v>
      </c>
      <c r="AE48" s="111">
        <f>Table5[[#This Row],[Column4]]+Table5[[#This Row],[Column14]]+Table5[[#This Row],[Column19]]+Table5[[#This Row],[Column12]]</f>
        <v>0</v>
      </c>
      <c r="AF48" s="111">
        <f>Table5[[#This Row],[Column5]]+Table5[[#This Row],[Column13]]+Table5[[#This Row],[Column21]]+Table5[[#This Row],[Column18]]</f>
        <v>0</v>
      </c>
      <c r="AG48" s="111">
        <f t="shared" si="4"/>
        <v>0</v>
      </c>
      <c r="AH48" s="111">
        <f t="shared" si="5"/>
        <v>0</v>
      </c>
      <c r="AI48" s="111">
        <f>Table5[[#This Row],[Column17]]-Table5[[#This Row],[Column20]]</f>
        <v>0</v>
      </c>
      <c r="AJ48" s="111">
        <f t="shared" si="6"/>
        <v>0</v>
      </c>
      <c r="AK48" s="111">
        <f t="shared" si="7"/>
        <v>0</v>
      </c>
      <c r="AL48" s="111">
        <f t="shared" si="8"/>
        <v>0</v>
      </c>
      <c r="AM48" s="111" t="str">
        <f t="shared" si="9"/>
        <v/>
      </c>
      <c r="AN48" s="111" t="str">
        <f t="shared" ca="1" si="10"/>
        <v/>
      </c>
    </row>
    <row r="49" spans="1:40" ht="20.25" customHeight="1" x14ac:dyDescent="0.3">
      <c r="A49" s="107"/>
      <c r="B49" s="144"/>
      <c r="C49" s="119"/>
      <c r="D49" s="120"/>
      <c r="E49" s="119"/>
      <c r="F49" s="119"/>
      <c r="G49" s="120"/>
      <c r="H49" s="119"/>
      <c r="I49" s="109"/>
      <c r="L49" s="110"/>
      <c r="M49" s="110"/>
      <c r="N49" s="110"/>
      <c r="O49" s="110"/>
      <c r="P49" s="110"/>
      <c r="Q49" s="110"/>
      <c r="R49" s="110"/>
      <c r="S49" s="110"/>
      <c r="T49" s="100">
        <f t="shared" si="0"/>
        <v>0</v>
      </c>
      <c r="U49" s="111"/>
      <c r="V49" s="111"/>
      <c r="W49" s="111">
        <f>SUMIFS($F$3:F49,$D$3:D49,D49,$C$3:C49,"Buy")+SUMIFS($F$3:F49,$D$3:D49,D49,$C$3:C49,"Coin Deposit",$E$3:E49,"&lt;&gt;")</f>
        <v>0</v>
      </c>
      <c r="X49" s="111">
        <f t="shared" si="1"/>
        <v>0</v>
      </c>
      <c r="Y49" s="111">
        <f>IF($D49=Y$1,SUMIFS($H$3:$H49,$G$3:$G49,Y$1,$C$3:$C49,"Sell"),0)</f>
        <v>0</v>
      </c>
      <c r="Z49" s="111">
        <f t="shared" si="2"/>
        <v>0</v>
      </c>
      <c r="AA49" s="111">
        <f>IF($D49=AA$1,SUMIFS($H$3:$H49,$G$3:$G49,AA$1,$C$3:$C49,"Sell"),0)</f>
        <v>0</v>
      </c>
      <c r="AB49" s="111">
        <f t="shared" si="3"/>
        <v>0</v>
      </c>
      <c r="AC49" s="111">
        <f>SUMIFS('Deductions and Deposits'!$H:$H,'Deductions and Deposits'!$G:$G,D49,'Deductions and Deposits'!$F:$F,"&lt;="&amp;B49)+SUMIFS($F$3:F49,$D$3:D49,D49,$C$3:C49,"Coin Deposit",$E$3:E49,"")</f>
        <v>0</v>
      </c>
      <c r="AD49" s="111">
        <f>SUMIFS('Deductions and Deposits'!$D:$D,'Deductions and Deposits'!$C:$C,D49)+SUMIFS($F:$F,$D:$D,D49,$C:$C,"Coin Deduction")</f>
        <v>0</v>
      </c>
      <c r="AE49" s="111">
        <f>Table5[[#This Row],[Column4]]+Table5[[#This Row],[Column14]]+Table5[[#This Row],[Column19]]+Table5[[#This Row],[Column12]]</f>
        <v>0</v>
      </c>
      <c r="AF49" s="111">
        <f>Table5[[#This Row],[Column5]]+Table5[[#This Row],[Column13]]+Table5[[#This Row],[Column21]]+Table5[[#This Row],[Column18]]</f>
        <v>0</v>
      </c>
      <c r="AG49" s="111">
        <f t="shared" si="4"/>
        <v>0</v>
      </c>
      <c r="AH49" s="111">
        <f t="shared" si="5"/>
        <v>0</v>
      </c>
      <c r="AI49" s="111">
        <f>Table5[[#This Row],[Column17]]-Table5[[#This Row],[Column20]]</f>
        <v>0</v>
      </c>
      <c r="AJ49" s="111">
        <f t="shared" si="6"/>
        <v>0</v>
      </c>
      <c r="AK49" s="111">
        <f t="shared" si="7"/>
        <v>0</v>
      </c>
      <c r="AL49" s="111">
        <f t="shared" si="8"/>
        <v>0</v>
      </c>
      <c r="AM49" s="111" t="str">
        <f t="shared" si="9"/>
        <v/>
      </c>
      <c r="AN49" s="111" t="str">
        <f t="shared" ca="1" si="10"/>
        <v/>
      </c>
    </row>
    <row r="50" spans="1:40" ht="20.25" customHeight="1" x14ac:dyDescent="0.3">
      <c r="A50" s="107"/>
      <c r="B50" s="144"/>
      <c r="C50" s="119"/>
      <c r="D50" s="120"/>
      <c r="E50" s="119"/>
      <c r="F50" s="119"/>
      <c r="G50" s="120"/>
      <c r="H50" s="119"/>
      <c r="I50" s="109"/>
      <c r="L50" s="110"/>
      <c r="M50" s="110"/>
      <c r="N50" s="110"/>
      <c r="O50" s="110"/>
      <c r="P50" s="110"/>
      <c r="Q50" s="110"/>
      <c r="R50" s="110"/>
      <c r="S50" s="110"/>
      <c r="T50" s="100">
        <f t="shared" si="0"/>
        <v>0</v>
      </c>
      <c r="U50" s="111"/>
      <c r="V50" s="111"/>
      <c r="W50" s="111">
        <f>SUMIFS($F$3:F50,$D$3:D50,D50,$C$3:C50,"Buy")+SUMIFS($F$3:F50,$D$3:D50,D50,$C$3:C50,"Coin Deposit",$E$3:E50,"&lt;&gt;")</f>
        <v>0</v>
      </c>
      <c r="X50" s="111">
        <f t="shared" si="1"/>
        <v>0</v>
      </c>
      <c r="Y50" s="111">
        <f>IF($D50=Y$1,SUMIFS($H$3:$H50,$G$3:$G50,Y$1,$C$3:$C50,"Sell"),0)</f>
        <v>0</v>
      </c>
      <c r="Z50" s="111">
        <f t="shared" si="2"/>
        <v>0</v>
      </c>
      <c r="AA50" s="111">
        <f>IF($D50=AA$1,SUMIFS($H$3:$H50,$G$3:$G50,AA$1,$C$3:$C50,"Sell"),0)</f>
        <v>0</v>
      </c>
      <c r="AB50" s="111">
        <f t="shared" si="3"/>
        <v>0</v>
      </c>
      <c r="AC50" s="111">
        <f>SUMIFS('Deductions and Deposits'!$H:$H,'Deductions and Deposits'!$G:$G,D50,'Deductions and Deposits'!$F:$F,"&lt;="&amp;B50)+SUMIFS($F$3:F50,$D$3:D50,D50,$C$3:C50,"Coin Deposit",$E$3:E50,"")</f>
        <v>0</v>
      </c>
      <c r="AD50" s="111">
        <f>SUMIFS('Deductions and Deposits'!$D:$D,'Deductions and Deposits'!$C:$C,D50)+SUMIFS($F:$F,$D:$D,D50,$C:$C,"Coin Deduction")</f>
        <v>0</v>
      </c>
      <c r="AE50" s="111">
        <f>Table5[[#This Row],[Column4]]+Table5[[#This Row],[Column14]]+Table5[[#This Row],[Column19]]+Table5[[#This Row],[Column12]]</f>
        <v>0</v>
      </c>
      <c r="AF50" s="111">
        <f>Table5[[#This Row],[Column5]]+Table5[[#This Row],[Column13]]+Table5[[#This Row],[Column21]]+Table5[[#This Row],[Column18]]</f>
        <v>0</v>
      </c>
      <c r="AG50" s="111">
        <f t="shared" si="4"/>
        <v>0</v>
      </c>
      <c r="AH50" s="111">
        <f t="shared" si="5"/>
        <v>0</v>
      </c>
      <c r="AI50" s="111">
        <f>Table5[[#This Row],[Column17]]-Table5[[#This Row],[Column20]]</f>
        <v>0</v>
      </c>
      <c r="AJ50" s="111">
        <f t="shared" si="6"/>
        <v>0</v>
      </c>
      <c r="AK50" s="111">
        <f t="shared" si="7"/>
        <v>0</v>
      </c>
      <c r="AL50" s="111">
        <f t="shared" si="8"/>
        <v>0</v>
      </c>
      <c r="AM50" s="111" t="str">
        <f t="shared" si="9"/>
        <v/>
      </c>
      <c r="AN50" s="111" t="str">
        <f t="shared" ca="1" si="10"/>
        <v/>
      </c>
    </row>
    <row r="51" spans="1:40" ht="20.25" customHeight="1" x14ac:dyDescent="0.3">
      <c r="A51" s="107"/>
      <c r="B51" s="144"/>
      <c r="C51" s="119"/>
      <c r="D51" s="120"/>
      <c r="E51" s="119"/>
      <c r="F51" s="119"/>
      <c r="G51" s="120"/>
      <c r="H51" s="119"/>
      <c r="I51" s="109"/>
      <c r="L51" s="110"/>
      <c r="M51" s="110"/>
      <c r="N51" s="110"/>
      <c r="O51" s="110"/>
      <c r="P51" s="110"/>
      <c r="Q51" s="110"/>
      <c r="R51" s="110"/>
      <c r="S51" s="110"/>
      <c r="T51" s="100">
        <f t="shared" si="0"/>
        <v>0</v>
      </c>
      <c r="U51" s="111"/>
      <c r="V51" s="111"/>
      <c r="W51" s="111">
        <f>SUMIFS($F$3:F51,$D$3:D51,D51,$C$3:C51,"Buy")+SUMIFS($F$3:F51,$D$3:D51,D51,$C$3:C51,"Coin Deposit",$E$3:E51,"&lt;&gt;")</f>
        <v>0</v>
      </c>
      <c r="X51" s="111">
        <f t="shared" si="1"/>
        <v>0</v>
      </c>
      <c r="Y51" s="111">
        <f>IF($D51=Y$1,SUMIFS($H$3:$H51,$G$3:$G51,Y$1,$C$3:$C51,"Sell"),0)</f>
        <v>0</v>
      </c>
      <c r="Z51" s="111">
        <f t="shared" si="2"/>
        <v>0</v>
      </c>
      <c r="AA51" s="111">
        <f>IF($D51=AA$1,SUMIFS($H$3:$H51,$G$3:$G51,AA$1,$C$3:$C51,"Sell"),0)</f>
        <v>0</v>
      </c>
      <c r="AB51" s="111">
        <f t="shared" si="3"/>
        <v>0</v>
      </c>
      <c r="AC51" s="111">
        <f>SUMIFS('Deductions and Deposits'!$H:$H,'Deductions and Deposits'!$G:$G,D51,'Deductions and Deposits'!$F:$F,"&lt;="&amp;B51)+SUMIFS($F$3:F51,$D$3:D51,D51,$C$3:C51,"Coin Deposit",$E$3:E51,"")</f>
        <v>0</v>
      </c>
      <c r="AD51" s="111">
        <f>SUMIFS('Deductions and Deposits'!$D:$D,'Deductions and Deposits'!$C:$C,D51)+SUMIFS($F:$F,$D:$D,D51,$C:$C,"Coin Deduction")</f>
        <v>0</v>
      </c>
      <c r="AE51" s="111">
        <f>Table5[[#This Row],[Column4]]+Table5[[#This Row],[Column14]]+Table5[[#This Row],[Column19]]+Table5[[#This Row],[Column12]]</f>
        <v>0</v>
      </c>
      <c r="AF51" s="111">
        <f>Table5[[#This Row],[Column5]]+Table5[[#This Row],[Column13]]+Table5[[#This Row],[Column21]]+Table5[[#This Row],[Column18]]</f>
        <v>0</v>
      </c>
      <c r="AG51" s="111">
        <f t="shared" si="4"/>
        <v>0</v>
      </c>
      <c r="AH51" s="111">
        <f t="shared" si="5"/>
        <v>0</v>
      </c>
      <c r="AI51" s="111">
        <f>Table5[[#This Row],[Column17]]-Table5[[#This Row],[Column20]]</f>
        <v>0</v>
      </c>
      <c r="AJ51" s="111">
        <f t="shared" si="6"/>
        <v>0</v>
      </c>
      <c r="AK51" s="111">
        <f t="shared" si="7"/>
        <v>0</v>
      </c>
      <c r="AL51" s="111">
        <f t="shared" si="8"/>
        <v>0</v>
      </c>
      <c r="AM51" s="111" t="str">
        <f t="shared" si="9"/>
        <v/>
      </c>
      <c r="AN51" s="111" t="str">
        <f t="shared" ca="1" si="10"/>
        <v/>
      </c>
    </row>
    <row r="52" spans="1:40" ht="20.25" customHeight="1" x14ac:dyDescent="0.3">
      <c r="A52" s="107"/>
      <c r="B52" s="144"/>
      <c r="C52" s="119"/>
      <c r="D52" s="120"/>
      <c r="E52" s="119"/>
      <c r="F52" s="119"/>
      <c r="G52" s="120"/>
      <c r="H52" s="119"/>
      <c r="I52" s="109"/>
      <c r="L52" s="110"/>
      <c r="M52" s="110"/>
      <c r="N52" s="110"/>
      <c r="O52" s="110"/>
      <c r="P52" s="110"/>
      <c r="Q52" s="110"/>
      <c r="R52" s="110"/>
      <c r="S52" s="110"/>
      <c r="T52" s="100">
        <f t="shared" si="0"/>
        <v>0</v>
      </c>
      <c r="U52" s="111"/>
      <c r="V52" s="111"/>
      <c r="W52" s="111">
        <f>SUMIFS($F$3:F52,$D$3:D52,D52,$C$3:C52,"Buy")+SUMIFS($F$3:F52,$D$3:D52,D52,$C$3:C52,"Coin Deposit",$E$3:E52,"&lt;&gt;")</f>
        <v>0</v>
      </c>
      <c r="X52" s="111">
        <f t="shared" si="1"/>
        <v>0</v>
      </c>
      <c r="Y52" s="111">
        <f>IF($D52=Y$1,SUMIFS($H$3:$H52,$G$3:$G52,Y$1,$C$3:$C52,"Sell"),0)</f>
        <v>0</v>
      </c>
      <c r="Z52" s="111">
        <f t="shared" si="2"/>
        <v>0</v>
      </c>
      <c r="AA52" s="111">
        <f>IF($D52=AA$1,SUMIFS($H$3:$H52,$G$3:$G52,AA$1,$C$3:$C52,"Sell"),0)</f>
        <v>0</v>
      </c>
      <c r="AB52" s="111">
        <f t="shared" si="3"/>
        <v>0</v>
      </c>
      <c r="AC52" s="111">
        <f>SUMIFS('Deductions and Deposits'!$H:$H,'Deductions and Deposits'!$G:$G,D52,'Deductions and Deposits'!$F:$F,"&lt;="&amp;B52)+SUMIFS($F$3:F52,$D$3:D52,D52,$C$3:C52,"Coin Deposit",$E$3:E52,"")</f>
        <v>0</v>
      </c>
      <c r="AD52" s="111">
        <f>SUMIFS('Deductions and Deposits'!$D:$D,'Deductions and Deposits'!$C:$C,D52)+SUMIFS($F:$F,$D:$D,D52,$C:$C,"Coin Deduction")</f>
        <v>0</v>
      </c>
      <c r="AE52" s="111">
        <f>Table5[[#This Row],[Column4]]+Table5[[#This Row],[Column14]]+Table5[[#This Row],[Column19]]+Table5[[#This Row],[Column12]]</f>
        <v>0</v>
      </c>
      <c r="AF52" s="111">
        <f>Table5[[#This Row],[Column5]]+Table5[[#This Row],[Column13]]+Table5[[#This Row],[Column21]]+Table5[[#This Row],[Column18]]</f>
        <v>0</v>
      </c>
      <c r="AG52" s="111">
        <f t="shared" si="4"/>
        <v>0</v>
      </c>
      <c r="AH52" s="111">
        <f t="shared" si="5"/>
        <v>0</v>
      </c>
      <c r="AI52" s="111">
        <f>Table5[[#This Row],[Column17]]-Table5[[#This Row],[Column20]]</f>
        <v>0</v>
      </c>
      <c r="AJ52" s="111">
        <f t="shared" si="6"/>
        <v>0</v>
      </c>
      <c r="AK52" s="111">
        <f t="shared" si="7"/>
        <v>0</v>
      </c>
      <c r="AL52" s="111">
        <f t="shared" si="8"/>
        <v>0</v>
      </c>
      <c r="AM52" s="111" t="str">
        <f t="shared" si="9"/>
        <v/>
      </c>
      <c r="AN52" s="111" t="str">
        <f t="shared" ca="1" si="10"/>
        <v/>
      </c>
    </row>
    <row r="53" spans="1:40" ht="20.25" customHeight="1" x14ac:dyDescent="0.3">
      <c r="A53" s="107"/>
      <c r="B53" s="144"/>
      <c r="C53" s="119"/>
      <c r="D53" s="120"/>
      <c r="E53" s="119"/>
      <c r="F53" s="119"/>
      <c r="G53" s="120"/>
      <c r="H53" s="119"/>
      <c r="I53" s="109"/>
      <c r="L53" s="110"/>
      <c r="M53" s="110"/>
      <c r="N53" s="110"/>
      <c r="O53" s="110"/>
      <c r="P53" s="110"/>
      <c r="Q53" s="110"/>
      <c r="R53" s="110"/>
      <c r="S53" s="110"/>
      <c r="T53" s="100">
        <f t="shared" si="0"/>
        <v>0</v>
      </c>
      <c r="U53" s="111"/>
      <c r="V53" s="111"/>
      <c r="W53" s="111">
        <f>SUMIFS($F$3:F53,$D$3:D53,D53,$C$3:C53,"Buy")+SUMIFS($F$3:F53,$D$3:D53,D53,$C$3:C53,"Coin Deposit",$E$3:E53,"&lt;&gt;")</f>
        <v>0</v>
      </c>
      <c r="X53" s="111">
        <f t="shared" si="1"/>
        <v>0</v>
      </c>
      <c r="Y53" s="111">
        <f>IF($D53=Y$1,SUMIFS($H$3:$H53,$G$3:$G53,Y$1,$C$3:$C53,"Sell"),0)</f>
        <v>0</v>
      </c>
      <c r="Z53" s="111">
        <f t="shared" si="2"/>
        <v>0</v>
      </c>
      <c r="AA53" s="111">
        <f>IF($D53=AA$1,SUMIFS($H$3:$H53,$G$3:$G53,AA$1,$C$3:$C53,"Sell"),0)</f>
        <v>0</v>
      </c>
      <c r="AB53" s="111">
        <f t="shared" si="3"/>
        <v>0</v>
      </c>
      <c r="AC53" s="111">
        <f>SUMIFS('Deductions and Deposits'!$H:$H,'Deductions and Deposits'!$G:$G,D53,'Deductions and Deposits'!$F:$F,"&lt;="&amp;B53)+SUMIFS($F$3:F53,$D$3:D53,D53,$C$3:C53,"Coin Deposit",$E$3:E53,"")</f>
        <v>0</v>
      </c>
      <c r="AD53" s="111">
        <f>SUMIFS('Deductions and Deposits'!$D:$D,'Deductions and Deposits'!$C:$C,D53)+SUMIFS($F:$F,$D:$D,D53,$C:$C,"Coin Deduction")</f>
        <v>0</v>
      </c>
      <c r="AE53" s="111">
        <f>Table5[[#This Row],[Column4]]+Table5[[#This Row],[Column14]]+Table5[[#This Row],[Column19]]+Table5[[#This Row],[Column12]]</f>
        <v>0</v>
      </c>
      <c r="AF53" s="111">
        <f>Table5[[#This Row],[Column5]]+Table5[[#This Row],[Column13]]+Table5[[#This Row],[Column21]]+Table5[[#This Row],[Column18]]</f>
        <v>0</v>
      </c>
      <c r="AG53" s="111">
        <f t="shared" si="4"/>
        <v>0</v>
      </c>
      <c r="AH53" s="111">
        <f t="shared" si="5"/>
        <v>0</v>
      </c>
      <c r="AI53" s="111">
        <f>Table5[[#This Row],[Column17]]-Table5[[#This Row],[Column20]]</f>
        <v>0</v>
      </c>
      <c r="AJ53" s="111">
        <f t="shared" si="6"/>
        <v>0</v>
      </c>
      <c r="AK53" s="111">
        <f t="shared" si="7"/>
        <v>0</v>
      </c>
      <c r="AL53" s="111">
        <f t="shared" si="8"/>
        <v>0</v>
      </c>
      <c r="AM53" s="111" t="str">
        <f t="shared" si="9"/>
        <v/>
      </c>
      <c r="AN53" s="111" t="str">
        <f t="shared" ca="1" si="10"/>
        <v/>
      </c>
    </row>
    <row r="54" spans="1:40" ht="20.25" customHeight="1" x14ac:dyDescent="0.3">
      <c r="A54" s="107"/>
      <c r="B54" s="144"/>
      <c r="C54" s="119"/>
      <c r="D54" s="120"/>
      <c r="E54" s="119"/>
      <c r="F54" s="119"/>
      <c r="G54" s="120"/>
      <c r="H54" s="119"/>
      <c r="I54" s="109"/>
      <c r="L54" s="110"/>
      <c r="M54" s="110"/>
      <c r="N54" s="110"/>
      <c r="O54" s="110"/>
      <c r="P54" s="110"/>
      <c r="Q54" s="110"/>
      <c r="R54" s="110"/>
      <c r="S54" s="110"/>
      <c r="T54" s="100">
        <f t="shared" si="0"/>
        <v>0</v>
      </c>
      <c r="U54" s="111"/>
      <c r="V54" s="111"/>
      <c r="W54" s="111">
        <f>SUMIFS($F$3:F54,$D$3:D54,D54,$C$3:C54,"Buy")+SUMIFS($F$3:F54,$D$3:D54,D54,$C$3:C54,"Coin Deposit",$E$3:E54,"&lt;&gt;")</f>
        <v>0</v>
      </c>
      <c r="X54" s="111">
        <f t="shared" si="1"/>
        <v>0</v>
      </c>
      <c r="Y54" s="111">
        <f>IF($D54=Y$1,SUMIFS($H$3:$H54,$G$3:$G54,Y$1,$C$3:$C54,"Sell"),0)</f>
        <v>0</v>
      </c>
      <c r="Z54" s="111">
        <f t="shared" si="2"/>
        <v>0</v>
      </c>
      <c r="AA54" s="111">
        <f>IF($D54=AA$1,SUMIFS($H$3:$H54,$G$3:$G54,AA$1,$C$3:$C54,"Sell"),0)</f>
        <v>0</v>
      </c>
      <c r="AB54" s="111">
        <f t="shared" si="3"/>
        <v>0</v>
      </c>
      <c r="AC54" s="111">
        <f>SUMIFS('Deductions and Deposits'!$H:$H,'Deductions and Deposits'!$G:$G,D54,'Deductions and Deposits'!$F:$F,"&lt;="&amp;B54)+SUMIFS($F$3:F54,$D$3:D54,D54,$C$3:C54,"Coin Deposit",$E$3:E54,"")</f>
        <v>0</v>
      </c>
      <c r="AD54" s="111">
        <f>SUMIFS('Deductions and Deposits'!$D:$D,'Deductions and Deposits'!$C:$C,D54)+SUMIFS($F:$F,$D:$D,D54,$C:$C,"Coin Deduction")</f>
        <v>0</v>
      </c>
      <c r="AE54" s="111">
        <f>Table5[[#This Row],[Column4]]+Table5[[#This Row],[Column14]]+Table5[[#This Row],[Column19]]+Table5[[#This Row],[Column12]]</f>
        <v>0</v>
      </c>
      <c r="AF54" s="111">
        <f>Table5[[#This Row],[Column5]]+Table5[[#This Row],[Column13]]+Table5[[#This Row],[Column21]]+Table5[[#This Row],[Column18]]</f>
        <v>0</v>
      </c>
      <c r="AG54" s="111">
        <f t="shared" si="4"/>
        <v>0</v>
      </c>
      <c r="AH54" s="111">
        <f t="shared" si="5"/>
        <v>0</v>
      </c>
      <c r="AI54" s="111">
        <f>Table5[[#This Row],[Column17]]-Table5[[#This Row],[Column20]]</f>
        <v>0</v>
      </c>
      <c r="AJ54" s="111">
        <f t="shared" si="6"/>
        <v>0</v>
      </c>
      <c r="AK54" s="111">
        <f t="shared" si="7"/>
        <v>0</v>
      </c>
      <c r="AL54" s="111">
        <f t="shared" si="8"/>
        <v>0</v>
      </c>
      <c r="AM54" s="111" t="str">
        <f t="shared" si="9"/>
        <v/>
      </c>
      <c r="AN54" s="111" t="str">
        <f t="shared" ca="1" si="10"/>
        <v/>
      </c>
    </row>
    <row r="55" spans="1:40" ht="20.25" customHeight="1" x14ac:dyDescent="0.3">
      <c r="A55" s="107"/>
      <c r="B55" s="144"/>
      <c r="C55" s="119"/>
      <c r="D55" s="120"/>
      <c r="E55" s="119"/>
      <c r="F55" s="119"/>
      <c r="G55" s="120"/>
      <c r="H55" s="119"/>
      <c r="I55" s="109"/>
      <c r="L55" s="110"/>
      <c r="M55" s="110"/>
      <c r="N55" s="110"/>
      <c r="O55" s="110"/>
      <c r="P55" s="110"/>
      <c r="Q55" s="110"/>
      <c r="R55" s="110"/>
      <c r="S55" s="110"/>
      <c r="T55" s="100">
        <f t="shared" si="0"/>
        <v>0</v>
      </c>
      <c r="U55" s="111"/>
      <c r="V55" s="111"/>
      <c r="W55" s="111">
        <f>SUMIFS($F$3:F55,$D$3:D55,D55,$C$3:C55,"Buy")+SUMIFS($F$3:F55,$D$3:D55,D55,$C$3:C55,"Coin Deposit",$E$3:E55,"&lt;&gt;")</f>
        <v>0</v>
      </c>
      <c r="X55" s="111">
        <f t="shared" si="1"/>
        <v>0</v>
      </c>
      <c r="Y55" s="111">
        <f>IF($D55=Y$1,SUMIFS($H$3:$H55,$G$3:$G55,Y$1,$C$3:$C55,"Sell"),0)</f>
        <v>0</v>
      </c>
      <c r="Z55" s="111">
        <f t="shared" si="2"/>
        <v>0</v>
      </c>
      <c r="AA55" s="111">
        <f>IF($D55=AA$1,SUMIFS($H$3:$H55,$G$3:$G55,AA$1,$C$3:$C55,"Sell"),0)</f>
        <v>0</v>
      </c>
      <c r="AB55" s="111">
        <f t="shared" si="3"/>
        <v>0</v>
      </c>
      <c r="AC55" s="111">
        <f>SUMIFS('Deductions and Deposits'!$H:$H,'Deductions and Deposits'!$G:$G,D55,'Deductions and Deposits'!$F:$F,"&lt;="&amp;B55)+SUMIFS($F$3:F55,$D$3:D55,D55,$C$3:C55,"Coin Deposit",$E$3:E55,"")</f>
        <v>0</v>
      </c>
      <c r="AD55" s="111">
        <f>SUMIFS('Deductions and Deposits'!$D:$D,'Deductions and Deposits'!$C:$C,D55)+SUMIFS($F:$F,$D:$D,D55,$C:$C,"Coin Deduction")</f>
        <v>0</v>
      </c>
      <c r="AE55" s="111">
        <f>Table5[[#This Row],[Column4]]+Table5[[#This Row],[Column14]]+Table5[[#This Row],[Column19]]+Table5[[#This Row],[Column12]]</f>
        <v>0</v>
      </c>
      <c r="AF55" s="111">
        <f>Table5[[#This Row],[Column5]]+Table5[[#This Row],[Column13]]+Table5[[#This Row],[Column21]]+Table5[[#This Row],[Column18]]</f>
        <v>0</v>
      </c>
      <c r="AG55" s="111">
        <f t="shared" si="4"/>
        <v>0</v>
      </c>
      <c r="AH55" s="111">
        <f t="shared" si="5"/>
        <v>0</v>
      </c>
      <c r="AI55" s="111">
        <f>Table5[[#This Row],[Column17]]-Table5[[#This Row],[Column20]]</f>
        <v>0</v>
      </c>
      <c r="AJ55" s="111">
        <f t="shared" si="6"/>
        <v>0</v>
      </c>
      <c r="AK55" s="111">
        <f t="shared" si="7"/>
        <v>0</v>
      </c>
      <c r="AL55" s="111">
        <f t="shared" si="8"/>
        <v>0</v>
      </c>
      <c r="AM55" s="111" t="str">
        <f t="shared" si="9"/>
        <v/>
      </c>
      <c r="AN55" s="111" t="str">
        <f t="shared" ca="1" si="10"/>
        <v/>
      </c>
    </row>
    <row r="56" spans="1:40" ht="20.25" customHeight="1" x14ac:dyDescent="0.3">
      <c r="A56" s="107"/>
      <c r="B56" s="144"/>
      <c r="C56" s="119"/>
      <c r="D56" s="120"/>
      <c r="E56" s="119"/>
      <c r="F56" s="119"/>
      <c r="G56" s="120"/>
      <c r="H56" s="119"/>
      <c r="I56" s="109"/>
      <c r="L56" s="110"/>
      <c r="M56" s="110"/>
      <c r="N56" s="110"/>
      <c r="O56" s="110"/>
      <c r="P56" s="110"/>
      <c r="Q56" s="110"/>
      <c r="R56" s="110"/>
      <c r="S56" s="110"/>
      <c r="T56" s="100">
        <f t="shared" si="0"/>
        <v>0</v>
      </c>
      <c r="U56" s="111"/>
      <c r="V56" s="111"/>
      <c r="W56" s="111">
        <f>SUMIFS($F$3:F56,$D$3:D56,D56,$C$3:C56,"Buy")+SUMIFS($F$3:F56,$D$3:D56,D56,$C$3:C56,"Coin Deposit",$E$3:E56,"&lt;&gt;")</f>
        <v>0</v>
      </c>
      <c r="X56" s="111">
        <f t="shared" si="1"/>
        <v>0</v>
      </c>
      <c r="Y56" s="111">
        <f>IF($D56=Y$1,SUMIFS($H$3:$H56,$G$3:$G56,Y$1,$C$3:$C56,"Sell"),0)</f>
        <v>0</v>
      </c>
      <c r="Z56" s="111">
        <f t="shared" si="2"/>
        <v>0</v>
      </c>
      <c r="AA56" s="111">
        <f>IF($D56=AA$1,SUMIFS($H$3:$H56,$G$3:$G56,AA$1,$C$3:$C56,"Sell"),0)</f>
        <v>0</v>
      </c>
      <c r="AB56" s="111">
        <f t="shared" si="3"/>
        <v>0</v>
      </c>
      <c r="AC56" s="111">
        <f>SUMIFS('Deductions and Deposits'!$H:$H,'Deductions and Deposits'!$G:$G,D56,'Deductions and Deposits'!$F:$F,"&lt;="&amp;B56)+SUMIFS($F$3:F56,$D$3:D56,D56,$C$3:C56,"Coin Deposit",$E$3:E56,"")</f>
        <v>0</v>
      </c>
      <c r="AD56" s="111">
        <f>SUMIFS('Deductions and Deposits'!$D:$D,'Deductions and Deposits'!$C:$C,D56)+SUMIFS($F:$F,$D:$D,D56,$C:$C,"Coin Deduction")</f>
        <v>0</v>
      </c>
      <c r="AE56" s="111">
        <f>Table5[[#This Row],[Column4]]+Table5[[#This Row],[Column14]]+Table5[[#This Row],[Column19]]+Table5[[#This Row],[Column12]]</f>
        <v>0</v>
      </c>
      <c r="AF56" s="111">
        <f>Table5[[#This Row],[Column5]]+Table5[[#This Row],[Column13]]+Table5[[#This Row],[Column21]]+Table5[[#This Row],[Column18]]</f>
        <v>0</v>
      </c>
      <c r="AG56" s="111">
        <f t="shared" si="4"/>
        <v>0</v>
      </c>
      <c r="AH56" s="111">
        <f t="shared" si="5"/>
        <v>0</v>
      </c>
      <c r="AI56" s="111">
        <f>Table5[[#This Row],[Column17]]-Table5[[#This Row],[Column20]]</f>
        <v>0</v>
      </c>
      <c r="AJ56" s="111">
        <f t="shared" si="6"/>
        <v>0</v>
      </c>
      <c r="AK56" s="111">
        <f t="shared" si="7"/>
        <v>0</v>
      </c>
      <c r="AL56" s="111">
        <f t="shared" si="8"/>
        <v>0</v>
      </c>
      <c r="AM56" s="111" t="str">
        <f t="shared" si="9"/>
        <v/>
      </c>
      <c r="AN56" s="111" t="str">
        <f t="shared" ca="1" si="10"/>
        <v/>
      </c>
    </row>
    <row r="57" spans="1:40" ht="20.25" customHeight="1" x14ac:dyDescent="0.3">
      <c r="A57" s="107"/>
      <c r="B57" s="144"/>
      <c r="C57" s="119"/>
      <c r="D57" s="120"/>
      <c r="E57" s="119"/>
      <c r="F57" s="119"/>
      <c r="G57" s="120"/>
      <c r="H57" s="119"/>
      <c r="I57" s="109"/>
      <c r="L57" s="110"/>
      <c r="M57" s="110"/>
      <c r="N57" s="110"/>
      <c r="O57" s="110"/>
      <c r="P57" s="110"/>
      <c r="Q57" s="110"/>
      <c r="R57" s="110"/>
      <c r="S57" s="110"/>
      <c r="T57" s="100">
        <f t="shared" si="0"/>
        <v>0</v>
      </c>
      <c r="U57" s="111"/>
      <c r="V57" s="111"/>
      <c r="W57" s="111">
        <f>SUMIFS($F$3:F57,$D$3:D57,D57,$C$3:C57,"Buy")+SUMIFS($F$3:F57,$D$3:D57,D57,$C$3:C57,"Coin Deposit",$E$3:E57,"&lt;&gt;")</f>
        <v>0</v>
      </c>
      <c r="X57" s="111">
        <f t="shared" si="1"/>
        <v>0</v>
      </c>
      <c r="Y57" s="111">
        <f>IF($D57=Y$1,SUMIFS($H$3:$H57,$G$3:$G57,Y$1,$C$3:$C57,"Sell"),0)</f>
        <v>0</v>
      </c>
      <c r="Z57" s="111">
        <f t="shared" si="2"/>
        <v>0</v>
      </c>
      <c r="AA57" s="111">
        <f>IF($D57=AA$1,SUMIFS($H$3:$H57,$G$3:$G57,AA$1,$C$3:$C57,"Sell"),0)</f>
        <v>0</v>
      </c>
      <c r="AB57" s="111">
        <f t="shared" si="3"/>
        <v>0</v>
      </c>
      <c r="AC57" s="111">
        <f>SUMIFS('Deductions and Deposits'!$H:$H,'Deductions and Deposits'!$G:$G,D57,'Deductions and Deposits'!$F:$F,"&lt;="&amp;B57)+SUMIFS($F$3:F57,$D$3:D57,D57,$C$3:C57,"Coin Deposit",$E$3:E57,"")</f>
        <v>0</v>
      </c>
      <c r="AD57" s="111">
        <f>SUMIFS('Deductions and Deposits'!$D:$D,'Deductions and Deposits'!$C:$C,D57)+SUMIFS($F:$F,$D:$D,D57,$C:$C,"Coin Deduction")</f>
        <v>0</v>
      </c>
      <c r="AE57" s="111">
        <f>Table5[[#This Row],[Column4]]+Table5[[#This Row],[Column14]]+Table5[[#This Row],[Column19]]+Table5[[#This Row],[Column12]]</f>
        <v>0</v>
      </c>
      <c r="AF57" s="111">
        <f>Table5[[#This Row],[Column5]]+Table5[[#This Row],[Column13]]+Table5[[#This Row],[Column21]]+Table5[[#This Row],[Column18]]</f>
        <v>0</v>
      </c>
      <c r="AG57" s="111">
        <f t="shared" si="4"/>
        <v>0</v>
      </c>
      <c r="AH57" s="111">
        <f t="shared" si="5"/>
        <v>0</v>
      </c>
      <c r="AI57" s="111">
        <f>Table5[[#This Row],[Column17]]-Table5[[#This Row],[Column20]]</f>
        <v>0</v>
      </c>
      <c r="AJ57" s="111">
        <f t="shared" si="6"/>
        <v>0</v>
      </c>
      <c r="AK57" s="111">
        <f t="shared" si="7"/>
        <v>0</v>
      </c>
      <c r="AL57" s="111">
        <f t="shared" si="8"/>
        <v>0</v>
      </c>
      <c r="AM57" s="111" t="str">
        <f t="shared" si="9"/>
        <v/>
      </c>
      <c r="AN57" s="111" t="str">
        <f t="shared" ca="1" si="10"/>
        <v/>
      </c>
    </row>
    <row r="58" spans="1:40" ht="20.25" customHeight="1" x14ac:dyDescent="0.3">
      <c r="A58" s="107"/>
      <c r="B58" s="144"/>
      <c r="C58" s="119"/>
      <c r="D58" s="120"/>
      <c r="E58" s="119"/>
      <c r="F58" s="119"/>
      <c r="G58" s="120"/>
      <c r="H58" s="119"/>
      <c r="I58" s="109"/>
      <c r="L58" s="110"/>
      <c r="M58" s="110"/>
      <c r="N58" s="110"/>
      <c r="O58" s="110"/>
      <c r="P58" s="110"/>
      <c r="Q58" s="110"/>
      <c r="R58" s="110"/>
      <c r="S58" s="110"/>
      <c r="T58" s="100">
        <f t="shared" si="0"/>
        <v>0</v>
      </c>
      <c r="U58" s="111"/>
      <c r="V58" s="111"/>
      <c r="W58" s="111">
        <f>SUMIFS($F$3:F58,$D$3:D58,D58,$C$3:C58,"Buy")+SUMIFS($F$3:F58,$D$3:D58,D58,$C$3:C58,"Coin Deposit",$E$3:E58,"&lt;&gt;")</f>
        <v>0</v>
      </c>
      <c r="X58" s="111">
        <f t="shared" si="1"/>
        <v>0</v>
      </c>
      <c r="Y58" s="111">
        <f>IF($D58=Y$1,SUMIFS($H$3:$H58,$G$3:$G58,Y$1,$C$3:$C58,"Sell"),0)</f>
        <v>0</v>
      </c>
      <c r="Z58" s="111">
        <f t="shared" si="2"/>
        <v>0</v>
      </c>
      <c r="AA58" s="111">
        <f>IF($D58=AA$1,SUMIFS($H$3:$H58,$G$3:$G58,AA$1,$C$3:$C58,"Sell"),0)</f>
        <v>0</v>
      </c>
      <c r="AB58" s="111">
        <f t="shared" si="3"/>
        <v>0</v>
      </c>
      <c r="AC58" s="111">
        <f>SUMIFS('Deductions and Deposits'!$H:$H,'Deductions and Deposits'!$G:$G,D58,'Deductions and Deposits'!$F:$F,"&lt;="&amp;B58)+SUMIFS($F$3:F58,$D$3:D58,D58,$C$3:C58,"Coin Deposit",$E$3:E58,"")</f>
        <v>0</v>
      </c>
      <c r="AD58" s="111">
        <f>SUMIFS('Deductions and Deposits'!$D:$D,'Deductions and Deposits'!$C:$C,D58)+SUMIFS($F:$F,$D:$D,D58,$C:$C,"Coin Deduction")</f>
        <v>0</v>
      </c>
      <c r="AE58" s="111">
        <f>Table5[[#This Row],[Column4]]+Table5[[#This Row],[Column14]]+Table5[[#This Row],[Column19]]+Table5[[#This Row],[Column12]]</f>
        <v>0</v>
      </c>
      <c r="AF58" s="111">
        <f>Table5[[#This Row],[Column5]]+Table5[[#This Row],[Column13]]+Table5[[#This Row],[Column21]]+Table5[[#This Row],[Column18]]</f>
        <v>0</v>
      </c>
      <c r="AG58" s="111">
        <f t="shared" si="4"/>
        <v>0</v>
      </c>
      <c r="AH58" s="111">
        <f t="shared" si="5"/>
        <v>0</v>
      </c>
      <c r="AI58" s="111">
        <f>Table5[[#This Row],[Column17]]-Table5[[#This Row],[Column20]]</f>
        <v>0</v>
      </c>
      <c r="AJ58" s="111">
        <f t="shared" si="6"/>
        <v>0</v>
      </c>
      <c r="AK58" s="111">
        <f t="shared" si="7"/>
        <v>0</v>
      </c>
      <c r="AL58" s="111">
        <f t="shared" si="8"/>
        <v>0</v>
      </c>
      <c r="AM58" s="111" t="str">
        <f t="shared" si="9"/>
        <v/>
      </c>
      <c r="AN58" s="111" t="str">
        <f t="shared" ca="1" si="10"/>
        <v/>
      </c>
    </row>
    <row r="59" spans="1:40" ht="20.25" customHeight="1" x14ac:dyDescent="0.3">
      <c r="A59" s="107"/>
      <c r="B59" s="144"/>
      <c r="C59" s="119"/>
      <c r="D59" s="120"/>
      <c r="E59" s="119"/>
      <c r="F59" s="119"/>
      <c r="G59" s="120"/>
      <c r="H59" s="119"/>
      <c r="I59" s="109"/>
      <c r="L59" s="110"/>
      <c r="M59" s="110"/>
      <c r="N59" s="110"/>
      <c r="O59" s="110"/>
      <c r="P59" s="110"/>
      <c r="Q59" s="110"/>
      <c r="R59" s="110"/>
      <c r="S59" s="110"/>
      <c r="T59" s="100">
        <f t="shared" si="0"/>
        <v>0</v>
      </c>
      <c r="U59" s="111"/>
      <c r="V59" s="111"/>
      <c r="W59" s="111">
        <f>SUMIFS($F$3:F59,$D$3:D59,D59,$C$3:C59,"Buy")+SUMIFS($F$3:F59,$D$3:D59,D59,$C$3:C59,"Coin Deposit",$E$3:E59,"&lt;&gt;")</f>
        <v>0</v>
      </c>
      <c r="X59" s="111">
        <f t="shared" si="1"/>
        <v>0</v>
      </c>
      <c r="Y59" s="111">
        <f>IF($D59=Y$1,SUMIFS($H$3:$H59,$G$3:$G59,Y$1,$C$3:$C59,"Sell"),0)</f>
        <v>0</v>
      </c>
      <c r="Z59" s="111">
        <f t="shared" si="2"/>
        <v>0</v>
      </c>
      <c r="AA59" s="111">
        <f>IF($D59=AA$1,SUMIFS($H$3:$H59,$G$3:$G59,AA$1,$C$3:$C59,"Sell"),0)</f>
        <v>0</v>
      </c>
      <c r="AB59" s="111">
        <f t="shared" si="3"/>
        <v>0</v>
      </c>
      <c r="AC59" s="111">
        <f>SUMIFS('Deductions and Deposits'!$H:$H,'Deductions and Deposits'!$G:$G,D59,'Deductions and Deposits'!$F:$F,"&lt;="&amp;B59)+SUMIFS($F$3:F59,$D$3:D59,D59,$C$3:C59,"Coin Deposit",$E$3:E59,"")</f>
        <v>0</v>
      </c>
      <c r="AD59" s="111">
        <f>SUMIFS('Deductions and Deposits'!$D:$D,'Deductions and Deposits'!$C:$C,D59)+SUMIFS($F:$F,$D:$D,D59,$C:$C,"Coin Deduction")</f>
        <v>0</v>
      </c>
      <c r="AE59" s="111">
        <f>Table5[[#This Row],[Column4]]+Table5[[#This Row],[Column14]]+Table5[[#This Row],[Column19]]+Table5[[#This Row],[Column12]]</f>
        <v>0</v>
      </c>
      <c r="AF59" s="111">
        <f>Table5[[#This Row],[Column5]]+Table5[[#This Row],[Column13]]+Table5[[#This Row],[Column21]]+Table5[[#This Row],[Column18]]</f>
        <v>0</v>
      </c>
      <c r="AG59" s="111">
        <f t="shared" si="4"/>
        <v>0</v>
      </c>
      <c r="AH59" s="111">
        <f t="shared" si="5"/>
        <v>0</v>
      </c>
      <c r="AI59" s="111">
        <f>Table5[[#This Row],[Column17]]-Table5[[#This Row],[Column20]]</f>
        <v>0</v>
      </c>
      <c r="AJ59" s="111">
        <f t="shared" si="6"/>
        <v>0</v>
      </c>
      <c r="AK59" s="111">
        <f t="shared" si="7"/>
        <v>0</v>
      </c>
      <c r="AL59" s="111">
        <f t="shared" si="8"/>
        <v>0</v>
      </c>
      <c r="AM59" s="111" t="str">
        <f t="shared" si="9"/>
        <v/>
      </c>
      <c r="AN59" s="111" t="str">
        <f t="shared" ca="1" si="10"/>
        <v/>
      </c>
    </row>
    <row r="60" spans="1:40" ht="20.25" customHeight="1" x14ac:dyDescent="0.3">
      <c r="A60" s="107"/>
      <c r="B60" s="144"/>
      <c r="C60" s="119"/>
      <c r="D60" s="120"/>
      <c r="E60" s="119"/>
      <c r="F60" s="119"/>
      <c r="G60" s="120"/>
      <c r="H60" s="119"/>
      <c r="I60" s="109"/>
      <c r="L60" s="110"/>
      <c r="M60" s="110"/>
      <c r="N60" s="110"/>
      <c r="O60" s="110"/>
      <c r="P60" s="110"/>
      <c r="Q60" s="110"/>
      <c r="R60" s="110"/>
      <c r="S60" s="110"/>
      <c r="T60" s="100">
        <f t="shared" si="0"/>
        <v>0</v>
      </c>
      <c r="U60" s="111"/>
      <c r="V60" s="111"/>
      <c r="W60" s="111">
        <f>SUMIFS($F$3:F60,$D$3:D60,D60,$C$3:C60,"Buy")+SUMIFS($F$3:F60,$D$3:D60,D60,$C$3:C60,"Coin Deposit",$E$3:E60,"&lt;&gt;")</f>
        <v>0</v>
      </c>
      <c r="X60" s="111">
        <f t="shared" si="1"/>
        <v>0</v>
      </c>
      <c r="Y60" s="111">
        <f>IF($D60=Y$1,SUMIFS($H$3:$H60,$G$3:$G60,Y$1,$C$3:$C60,"Sell"),0)</f>
        <v>0</v>
      </c>
      <c r="Z60" s="111">
        <f t="shared" si="2"/>
        <v>0</v>
      </c>
      <c r="AA60" s="111">
        <f>IF($D60=AA$1,SUMIFS($H$3:$H60,$G$3:$G60,AA$1,$C$3:$C60,"Sell"),0)</f>
        <v>0</v>
      </c>
      <c r="AB60" s="111">
        <f t="shared" si="3"/>
        <v>0</v>
      </c>
      <c r="AC60" s="111">
        <f>SUMIFS('Deductions and Deposits'!$H:$H,'Deductions and Deposits'!$G:$G,D60,'Deductions and Deposits'!$F:$F,"&lt;="&amp;B60)+SUMIFS($F$3:F60,$D$3:D60,D60,$C$3:C60,"Coin Deposit",$E$3:E60,"")</f>
        <v>0</v>
      </c>
      <c r="AD60" s="111">
        <f>SUMIFS('Deductions and Deposits'!$D:$D,'Deductions and Deposits'!$C:$C,D60)+SUMIFS($F:$F,$D:$D,D60,$C:$C,"Coin Deduction")</f>
        <v>0</v>
      </c>
      <c r="AE60" s="111">
        <f>Table5[[#This Row],[Column4]]+Table5[[#This Row],[Column14]]+Table5[[#This Row],[Column19]]+Table5[[#This Row],[Column12]]</f>
        <v>0</v>
      </c>
      <c r="AF60" s="111">
        <f>Table5[[#This Row],[Column5]]+Table5[[#This Row],[Column13]]+Table5[[#This Row],[Column21]]+Table5[[#This Row],[Column18]]</f>
        <v>0</v>
      </c>
      <c r="AG60" s="111">
        <f t="shared" si="4"/>
        <v>0</v>
      </c>
      <c r="AH60" s="111">
        <f t="shared" si="5"/>
        <v>0</v>
      </c>
      <c r="AI60" s="111">
        <f>Table5[[#This Row],[Column17]]-Table5[[#This Row],[Column20]]</f>
        <v>0</v>
      </c>
      <c r="AJ60" s="111">
        <f t="shared" si="6"/>
        <v>0</v>
      </c>
      <c r="AK60" s="111">
        <f t="shared" si="7"/>
        <v>0</v>
      </c>
      <c r="AL60" s="111">
        <f t="shared" si="8"/>
        <v>0</v>
      </c>
      <c r="AM60" s="111" t="str">
        <f t="shared" si="9"/>
        <v/>
      </c>
      <c r="AN60" s="111" t="str">
        <f t="shared" ca="1" si="10"/>
        <v/>
      </c>
    </row>
    <row r="61" spans="1:40" ht="20.25" customHeight="1" x14ac:dyDescent="0.3">
      <c r="A61" s="107"/>
      <c r="B61" s="144"/>
      <c r="C61" s="119"/>
      <c r="D61" s="120"/>
      <c r="E61" s="119"/>
      <c r="F61" s="119"/>
      <c r="G61" s="120"/>
      <c r="H61" s="119"/>
      <c r="I61" s="109"/>
      <c r="L61" s="110"/>
      <c r="M61" s="110"/>
      <c r="N61" s="110"/>
      <c r="O61" s="110"/>
      <c r="P61" s="110"/>
      <c r="Q61" s="110"/>
      <c r="R61" s="110"/>
      <c r="S61" s="110"/>
      <c r="T61" s="100">
        <f t="shared" si="0"/>
        <v>0</v>
      </c>
      <c r="U61" s="111"/>
      <c r="V61" s="111"/>
      <c r="W61" s="111">
        <f>SUMIFS($F$3:F61,$D$3:D61,D61,$C$3:C61,"Buy")+SUMIFS($F$3:F61,$D$3:D61,D61,$C$3:C61,"Coin Deposit",$E$3:E61,"&lt;&gt;")</f>
        <v>0</v>
      </c>
      <c r="X61" s="111">
        <f t="shared" si="1"/>
        <v>0</v>
      </c>
      <c r="Y61" s="111">
        <f>IF($D61=Y$1,SUMIFS($H$3:$H61,$G$3:$G61,Y$1,$C$3:$C61,"Sell"),0)</f>
        <v>0</v>
      </c>
      <c r="Z61" s="111">
        <f t="shared" si="2"/>
        <v>0</v>
      </c>
      <c r="AA61" s="111">
        <f>IF($D61=AA$1,SUMIFS($H$3:$H61,$G$3:$G61,AA$1,$C$3:$C61,"Sell"),0)</f>
        <v>0</v>
      </c>
      <c r="AB61" s="111">
        <f t="shared" si="3"/>
        <v>0</v>
      </c>
      <c r="AC61" s="111">
        <f>SUMIFS('Deductions and Deposits'!$H:$H,'Deductions and Deposits'!$G:$G,D61,'Deductions and Deposits'!$F:$F,"&lt;="&amp;B61)+SUMIFS($F$3:F61,$D$3:D61,D61,$C$3:C61,"Coin Deposit",$E$3:E61,"")</f>
        <v>0</v>
      </c>
      <c r="AD61" s="111">
        <f>SUMIFS('Deductions and Deposits'!$D:$D,'Deductions and Deposits'!$C:$C,D61)+SUMIFS($F:$F,$D:$D,D61,$C:$C,"Coin Deduction")</f>
        <v>0</v>
      </c>
      <c r="AE61" s="111">
        <f>Table5[[#This Row],[Column4]]+Table5[[#This Row],[Column14]]+Table5[[#This Row],[Column19]]+Table5[[#This Row],[Column12]]</f>
        <v>0</v>
      </c>
      <c r="AF61" s="111">
        <f>Table5[[#This Row],[Column5]]+Table5[[#This Row],[Column13]]+Table5[[#This Row],[Column21]]+Table5[[#This Row],[Column18]]</f>
        <v>0</v>
      </c>
      <c r="AG61" s="111">
        <f t="shared" si="4"/>
        <v>0</v>
      </c>
      <c r="AH61" s="111">
        <f t="shared" si="5"/>
        <v>0</v>
      </c>
      <c r="AI61" s="111">
        <f>Table5[[#This Row],[Column17]]-Table5[[#This Row],[Column20]]</f>
        <v>0</v>
      </c>
      <c r="AJ61" s="111">
        <f t="shared" si="6"/>
        <v>0</v>
      </c>
      <c r="AK61" s="111">
        <f t="shared" si="7"/>
        <v>0</v>
      </c>
      <c r="AL61" s="111">
        <f t="shared" si="8"/>
        <v>0</v>
      </c>
      <c r="AM61" s="111" t="str">
        <f t="shared" si="9"/>
        <v/>
      </c>
      <c r="AN61" s="111" t="str">
        <f t="shared" ca="1" si="10"/>
        <v/>
      </c>
    </row>
    <row r="62" spans="1:40" ht="20.25" customHeight="1" x14ac:dyDescent="0.3">
      <c r="A62" s="107"/>
      <c r="B62" s="144"/>
      <c r="C62" s="119"/>
      <c r="D62" s="120"/>
      <c r="E62" s="119"/>
      <c r="F62" s="119"/>
      <c r="G62" s="120"/>
      <c r="H62" s="119"/>
      <c r="I62" s="109"/>
      <c r="L62" s="110"/>
      <c r="M62" s="110"/>
      <c r="N62" s="110"/>
      <c r="O62" s="110"/>
      <c r="P62" s="110"/>
      <c r="Q62" s="110"/>
      <c r="R62" s="110"/>
      <c r="S62" s="110"/>
      <c r="T62" s="100">
        <f t="shared" si="0"/>
        <v>0</v>
      </c>
      <c r="U62" s="111"/>
      <c r="V62" s="111"/>
      <c r="W62" s="111">
        <f>SUMIFS($F$3:F62,$D$3:D62,D62,$C$3:C62,"Buy")+SUMIFS($F$3:F62,$D$3:D62,D62,$C$3:C62,"Coin Deposit",$E$3:E62,"&lt;&gt;")</f>
        <v>0</v>
      </c>
      <c r="X62" s="111">
        <f t="shared" si="1"/>
        <v>0</v>
      </c>
      <c r="Y62" s="111">
        <f>IF($D62=Y$1,SUMIFS($H$3:$H62,$G$3:$G62,Y$1,$C$3:$C62,"Sell"),0)</f>
        <v>0</v>
      </c>
      <c r="Z62" s="111">
        <f t="shared" si="2"/>
        <v>0</v>
      </c>
      <c r="AA62" s="111">
        <f>IF($D62=AA$1,SUMIFS($H$3:$H62,$G$3:$G62,AA$1,$C$3:$C62,"Sell"),0)</f>
        <v>0</v>
      </c>
      <c r="AB62" s="111">
        <f t="shared" si="3"/>
        <v>0</v>
      </c>
      <c r="AC62" s="111">
        <f>SUMIFS('Deductions and Deposits'!$H:$H,'Deductions and Deposits'!$G:$G,D62,'Deductions and Deposits'!$F:$F,"&lt;="&amp;B62)+SUMIFS($F$3:F62,$D$3:D62,D62,$C$3:C62,"Coin Deposit",$E$3:E62,"")</f>
        <v>0</v>
      </c>
      <c r="AD62" s="111">
        <f>SUMIFS('Deductions and Deposits'!$D:$D,'Deductions and Deposits'!$C:$C,D62)+SUMIFS($F:$F,$D:$D,D62,$C:$C,"Coin Deduction")</f>
        <v>0</v>
      </c>
      <c r="AE62" s="111">
        <f>Table5[[#This Row],[Column4]]+Table5[[#This Row],[Column14]]+Table5[[#This Row],[Column19]]+Table5[[#This Row],[Column12]]</f>
        <v>0</v>
      </c>
      <c r="AF62" s="111">
        <f>Table5[[#This Row],[Column5]]+Table5[[#This Row],[Column13]]+Table5[[#This Row],[Column21]]+Table5[[#This Row],[Column18]]</f>
        <v>0</v>
      </c>
      <c r="AG62" s="111">
        <f t="shared" si="4"/>
        <v>0</v>
      </c>
      <c r="AH62" s="111">
        <f t="shared" si="5"/>
        <v>0</v>
      </c>
      <c r="AI62" s="111">
        <f>Table5[[#This Row],[Column17]]-Table5[[#This Row],[Column20]]</f>
        <v>0</v>
      </c>
      <c r="AJ62" s="111">
        <f t="shared" si="6"/>
        <v>0</v>
      </c>
      <c r="AK62" s="111">
        <f t="shared" si="7"/>
        <v>0</v>
      </c>
      <c r="AL62" s="111">
        <f t="shared" si="8"/>
        <v>0</v>
      </c>
      <c r="AM62" s="111" t="str">
        <f t="shared" si="9"/>
        <v/>
      </c>
      <c r="AN62" s="111" t="str">
        <f t="shared" ca="1" si="10"/>
        <v/>
      </c>
    </row>
    <row r="63" spans="1:40" ht="20.25" customHeight="1" x14ac:dyDescent="0.3">
      <c r="A63" s="107"/>
      <c r="B63" s="144"/>
      <c r="C63" s="119"/>
      <c r="D63" s="120"/>
      <c r="E63" s="119"/>
      <c r="F63" s="119"/>
      <c r="G63" s="120"/>
      <c r="H63" s="119"/>
      <c r="I63" s="109"/>
      <c r="L63" s="110"/>
      <c r="M63" s="110"/>
      <c r="N63" s="110"/>
      <c r="O63" s="110"/>
      <c r="P63" s="110"/>
      <c r="Q63" s="110"/>
      <c r="R63" s="110"/>
      <c r="S63" s="110"/>
      <c r="T63" s="100">
        <f t="shared" si="0"/>
        <v>0</v>
      </c>
      <c r="U63" s="111"/>
      <c r="V63" s="111"/>
      <c r="W63" s="111">
        <f>SUMIFS($F$3:F63,$D$3:D63,D63,$C$3:C63,"Buy")+SUMIFS($F$3:F63,$D$3:D63,D63,$C$3:C63,"Coin Deposit",$E$3:E63,"&lt;&gt;")</f>
        <v>0</v>
      </c>
      <c r="X63" s="111">
        <f t="shared" si="1"/>
        <v>0</v>
      </c>
      <c r="Y63" s="111">
        <f>IF($D63=Y$1,SUMIFS($H$3:$H63,$G$3:$G63,Y$1,$C$3:$C63,"Sell"),0)</f>
        <v>0</v>
      </c>
      <c r="Z63" s="111">
        <f t="shared" si="2"/>
        <v>0</v>
      </c>
      <c r="AA63" s="111">
        <f>IF($D63=AA$1,SUMIFS($H$3:$H63,$G$3:$G63,AA$1,$C$3:$C63,"Sell"),0)</f>
        <v>0</v>
      </c>
      <c r="AB63" s="111">
        <f t="shared" si="3"/>
        <v>0</v>
      </c>
      <c r="AC63" s="111">
        <f>SUMIFS('Deductions and Deposits'!$H:$H,'Deductions and Deposits'!$G:$G,D63,'Deductions and Deposits'!$F:$F,"&lt;="&amp;B63)+SUMIFS($F$3:F63,$D$3:D63,D63,$C$3:C63,"Coin Deposit",$E$3:E63,"")</f>
        <v>0</v>
      </c>
      <c r="AD63" s="111">
        <f>SUMIFS('Deductions and Deposits'!$D:$D,'Deductions and Deposits'!$C:$C,D63)+SUMIFS($F:$F,$D:$D,D63,$C:$C,"Coin Deduction")</f>
        <v>0</v>
      </c>
      <c r="AE63" s="111">
        <f>Table5[[#This Row],[Column4]]+Table5[[#This Row],[Column14]]+Table5[[#This Row],[Column19]]+Table5[[#This Row],[Column12]]</f>
        <v>0</v>
      </c>
      <c r="AF63" s="111">
        <f>Table5[[#This Row],[Column5]]+Table5[[#This Row],[Column13]]+Table5[[#This Row],[Column21]]+Table5[[#This Row],[Column18]]</f>
        <v>0</v>
      </c>
      <c r="AG63" s="111">
        <f t="shared" si="4"/>
        <v>0</v>
      </c>
      <c r="AH63" s="111">
        <f t="shared" si="5"/>
        <v>0</v>
      </c>
      <c r="AI63" s="111">
        <f>Table5[[#This Row],[Column17]]-Table5[[#This Row],[Column20]]</f>
        <v>0</v>
      </c>
      <c r="AJ63" s="111">
        <f t="shared" si="6"/>
        <v>0</v>
      </c>
      <c r="AK63" s="111">
        <f t="shared" si="7"/>
        <v>0</v>
      </c>
      <c r="AL63" s="111">
        <f t="shared" si="8"/>
        <v>0</v>
      </c>
      <c r="AM63" s="111" t="str">
        <f t="shared" si="9"/>
        <v/>
      </c>
      <c r="AN63" s="111" t="str">
        <f t="shared" ca="1" si="10"/>
        <v/>
      </c>
    </row>
    <row r="64" spans="1:40" ht="20.25" customHeight="1" x14ac:dyDescent="0.3">
      <c r="A64" s="107"/>
      <c r="B64" s="144"/>
      <c r="C64" s="119"/>
      <c r="D64" s="120"/>
      <c r="E64" s="119"/>
      <c r="F64" s="119"/>
      <c r="G64" s="120"/>
      <c r="H64" s="119"/>
      <c r="I64" s="109"/>
      <c r="L64" s="110"/>
      <c r="M64" s="110"/>
      <c r="N64" s="110"/>
      <c r="O64" s="110"/>
      <c r="P64" s="110"/>
      <c r="Q64" s="110"/>
      <c r="R64" s="110"/>
      <c r="S64" s="110"/>
      <c r="T64" s="100">
        <f t="shared" si="0"/>
        <v>0</v>
      </c>
      <c r="U64" s="111"/>
      <c r="V64" s="111"/>
      <c r="W64" s="111">
        <f>SUMIFS($F$3:F64,$D$3:D64,D64,$C$3:C64,"Buy")+SUMIFS($F$3:F64,$D$3:D64,D64,$C$3:C64,"Coin Deposit",$E$3:E64,"&lt;&gt;")</f>
        <v>0</v>
      </c>
      <c r="X64" s="111">
        <f t="shared" si="1"/>
        <v>0</v>
      </c>
      <c r="Y64" s="111">
        <f>IF($D64=Y$1,SUMIFS($H$3:$H64,$G$3:$G64,Y$1,$C$3:$C64,"Sell"),0)</f>
        <v>0</v>
      </c>
      <c r="Z64" s="111">
        <f t="shared" si="2"/>
        <v>0</v>
      </c>
      <c r="AA64" s="111">
        <f>IF($D64=AA$1,SUMIFS($H$3:$H64,$G$3:$G64,AA$1,$C$3:$C64,"Sell"),0)</f>
        <v>0</v>
      </c>
      <c r="AB64" s="111">
        <f t="shared" si="3"/>
        <v>0</v>
      </c>
      <c r="AC64" s="111">
        <f>SUMIFS('Deductions and Deposits'!$H:$H,'Deductions and Deposits'!$G:$G,D64,'Deductions and Deposits'!$F:$F,"&lt;="&amp;B64)+SUMIFS($F$3:F64,$D$3:D64,D64,$C$3:C64,"Coin Deposit",$E$3:E64,"")</f>
        <v>0</v>
      </c>
      <c r="AD64" s="111">
        <f>SUMIFS('Deductions and Deposits'!$D:$D,'Deductions and Deposits'!$C:$C,D64)+SUMIFS($F:$F,$D:$D,D64,$C:$C,"Coin Deduction")</f>
        <v>0</v>
      </c>
      <c r="AE64" s="111">
        <f>Table5[[#This Row],[Column4]]+Table5[[#This Row],[Column14]]+Table5[[#This Row],[Column19]]+Table5[[#This Row],[Column12]]</f>
        <v>0</v>
      </c>
      <c r="AF64" s="111">
        <f>Table5[[#This Row],[Column5]]+Table5[[#This Row],[Column13]]+Table5[[#This Row],[Column21]]+Table5[[#This Row],[Column18]]</f>
        <v>0</v>
      </c>
      <c r="AG64" s="111">
        <f t="shared" si="4"/>
        <v>0</v>
      </c>
      <c r="AH64" s="111">
        <f t="shared" si="5"/>
        <v>0</v>
      </c>
      <c r="AI64" s="111">
        <f>Table5[[#This Row],[Column17]]-Table5[[#This Row],[Column20]]</f>
        <v>0</v>
      </c>
      <c r="AJ64" s="111">
        <f t="shared" si="6"/>
        <v>0</v>
      </c>
      <c r="AK64" s="111">
        <f t="shared" si="7"/>
        <v>0</v>
      </c>
      <c r="AL64" s="111">
        <f t="shared" si="8"/>
        <v>0</v>
      </c>
      <c r="AM64" s="111" t="str">
        <f t="shared" si="9"/>
        <v/>
      </c>
      <c r="AN64" s="111" t="str">
        <f t="shared" ca="1" si="10"/>
        <v/>
      </c>
    </row>
    <row r="65" spans="1:40" ht="20.25" customHeight="1" x14ac:dyDescent="0.3">
      <c r="A65" s="107"/>
      <c r="B65" s="144"/>
      <c r="C65" s="119"/>
      <c r="D65" s="120"/>
      <c r="E65" s="119"/>
      <c r="F65" s="119"/>
      <c r="G65" s="120"/>
      <c r="H65" s="119"/>
      <c r="I65" s="109"/>
      <c r="L65" s="110"/>
      <c r="M65" s="110"/>
      <c r="N65" s="110"/>
      <c r="O65" s="110"/>
      <c r="P65" s="110"/>
      <c r="Q65" s="110"/>
      <c r="R65" s="110"/>
      <c r="S65" s="110"/>
      <c r="T65" s="100">
        <f t="shared" si="0"/>
        <v>0</v>
      </c>
      <c r="U65" s="111"/>
      <c r="V65" s="111"/>
      <c r="W65" s="111">
        <f>SUMIFS($F$3:F65,$D$3:D65,D65,$C$3:C65,"Buy")+SUMIFS($F$3:F65,$D$3:D65,D65,$C$3:C65,"Coin Deposit",$E$3:E65,"&lt;&gt;")</f>
        <v>0</v>
      </c>
      <c r="X65" s="111">
        <f t="shared" si="1"/>
        <v>0</v>
      </c>
      <c r="Y65" s="111">
        <f>IF($D65=Y$1,SUMIFS($H$3:$H65,$G$3:$G65,Y$1,$C$3:$C65,"Sell"),0)</f>
        <v>0</v>
      </c>
      <c r="Z65" s="111">
        <f t="shared" si="2"/>
        <v>0</v>
      </c>
      <c r="AA65" s="111">
        <f>IF($D65=AA$1,SUMIFS($H$3:$H65,$G$3:$G65,AA$1,$C$3:$C65,"Sell"),0)</f>
        <v>0</v>
      </c>
      <c r="AB65" s="111">
        <f t="shared" si="3"/>
        <v>0</v>
      </c>
      <c r="AC65" s="111">
        <f>SUMIFS('Deductions and Deposits'!$H:$H,'Deductions and Deposits'!$G:$G,D65,'Deductions and Deposits'!$F:$F,"&lt;="&amp;B65)+SUMIFS($F$3:F65,$D$3:D65,D65,$C$3:C65,"Coin Deposit",$E$3:E65,"")</f>
        <v>0</v>
      </c>
      <c r="AD65" s="111">
        <f>SUMIFS('Deductions and Deposits'!$D:$D,'Deductions and Deposits'!$C:$C,D65)+SUMIFS($F:$F,$D:$D,D65,$C:$C,"Coin Deduction")</f>
        <v>0</v>
      </c>
      <c r="AE65" s="111">
        <f>Table5[[#This Row],[Column4]]+Table5[[#This Row],[Column14]]+Table5[[#This Row],[Column19]]+Table5[[#This Row],[Column12]]</f>
        <v>0</v>
      </c>
      <c r="AF65" s="111">
        <f>Table5[[#This Row],[Column5]]+Table5[[#This Row],[Column13]]+Table5[[#This Row],[Column21]]+Table5[[#This Row],[Column18]]</f>
        <v>0</v>
      </c>
      <c r="AG65" s="111">
        <f t="shared" si="4"/>
        <v>0</v>
      </c>
      <c r="AH65" s="111">
        <f t="shared" si="5"/>
        <v>0</v>
      </c>
      <c r="AI65" s="111">
        <f>Table5[[#This Row],[Column17]]-Table5[[#This Row],[Column20]]</f>
        <v>0</v>
      </c>
      <c r="AJ65" s="111">
        <f t="shared" si="6"/>
        <v>0</v>
      </c>
      <c r="AK65" s="111">
        <f t="shared" si="7"/>
        <v>0</v>
      </c>
      <c r="AL65" s="111">
        <f t="shared" si="8"/>
        <v>0</v>
      </c>
      <c r="AM65" s="111" t="str">
        <f t="shared" si="9"/>
        <v/>
      </c>
      <c r="AN65" s="111" t="str">
        <f t="shared" ca="1" si="10"/>
        <v/>
      </c>
    </row>
    <row r="66" spans="1:40" ht="20.25" customHeight="1" x14ac:dyDescent="0.3">
      <c r="A66" s="107"/>
      <c r="B66" s="144"/>
      <c r="C66" s="119"/>
      <c r="D66" s="120"/>
      <c r="E66" s="119"/>
      <c r="F66" s="119"/>
      <c r="G66" s="120"/>
      <c r="H66" s="119"/>
      <c r="I66" s="109"/>
      <c r="L66" s="110"/>
      <c r="M66" s="110"/>
      <c r="N66" s="110"/>
      <c r="O66" s="110"/>
      <c r="P66" s="110"/>
      <c r="Q66" s="110"/>
      <c r="R66" s="110"/>
      <c r="S66" s="110"/>
      <c r="T66" s="100">
        <f t="shared" si="0"/>
        <v>0</v>
      </c>
      <c r="U66" s="111"/>
      <c r="V66" s="111"/>
      <c r="W66" s="111">
        <f>SUMIFS($F$3:F66,$D$3:D66,D66,$C$3:C66,"Buy")+SUMIFS($F$3:F66,$D$3:D66,D66,$C$3:C66,"Coin Deposit",$E$3:E66,"&lt;&gt;")</f>
        <v>0</v>
      </c>
      <c r="X66" s="111">
        <f t="shared" si="1"/>
        <v>0</v>
      </c>
      <c r="Y66" s="111">
        <f>IF($D66=Y$1,SUMIFS($H$3:$H66,$G$3:$G66,Y$1,$C$3:$C66,"Sell"),0)</f>
        <v>0</v>
      </c>
      <c r="Z66" s="111">
        <f t="shared" si="2"/>
        <v>0</v>
      </c>
      <c r="AA66" s="111">
        <f>IF($D66=AA$1,SUMIFS($H$3:$H66,$G$3:$G66,AA$1,$C$3:$C66,"Sell"),0)</f>
        <v>0</v>
      </c>
      <c r="AB66" s="111">
        <f t="shared" si="3"/>
        <v>0</v>
      </c>
      <c r="AC66" s="111">
        <f>SUMIFS('Deductions and Deposits'!$H:$H,'Deductions and Deposits'!$G:$G,D66,'Deductions and Deposits'!$F:$F,"&lt;="&amp;B66)+SUMIFS($F$3:F66,$D$3:D66,D66,$C$3:C66,"Coin Deposit",$E$3:E66,"")</f>
        <v>0</v>
      </c>
      <c r="AD66" s="111">
        <f>SUMIFS('Deductions and Deposits'!$D:$D,'Deductions and Deposits'!$C:$C,D66)+SUMIFS($F:$F,$D:$D,D66,$C:$C,"Coin Deduction")</f>
        <v>0</v>
      </c>
      <c r="AE66" s="111">
        <f>Table5[[#This Row],[Column4]]+Table5[[#This Row],[Column14]]+Table5[[#This Row],[Column19]]+Table5[[#This Row],[Column12]]</f>
        <v>0</v>
      </c>
      <c r="AF66" s="111">
        <f>Table5[[#This Row],[Column5]]+Table5[[#This Row],[Column13]]+Table5[[#This Row],[Column21]]+Table5[[#This Row],[Column18]]</f>
        <v>0</v>
      </c>
      <c r="AG66" s="111">
        <f t="shared" si="4"/>
        <v>0</v>
      </c>
      <c r="AH66" s="111">
        <f t="shared" si="5"/>
        <v>0</v>
      </c>
      <c r="AI66" s="111">
        <f>Table5[[#This Row],[Column17]]-Table5[[#This Row],[Column20]]</f>
        <v>0</v>
      </c>
      <c r="AJ66" s="111">
        <f t="shared" si="6"/>
        <v>0</v>
      </c>
      <c r="AK66" s="111">
        <f t="shared" si="7"/>
        <v>0</v>
      </c>
      <c r="AL66" s="111">
        <f t="shared" si="8"/>
        <v>0</v>
      </c>
      <c r="AM66" s="111" t="str">
        <f t="shared" si="9"/>
        <v/>
      </c>
      <c r="AN66" s="111" t="str">
        <f t="shared" ca="1" si="10"/>
        <v/>
      </c>
    </row>
    <row r="67" spans="1:40" ht="20.25" customHeight="1" x14ac:dyDescent="0.3">
      <c r="A67" s="107"/>
      <c r="B67" s="144"/>
      <c r="C67" s="119"/>
      <c r="D67" s="120"/>
      <c r="E67" s="119"/>
      <c r="F67" s="119"/>
      <c r="G67" s="120"/>
      <c r="H67" s="119"/>
      <c r="I67" s="109"/>
      <c r="L67" s="110"/>
      <c r="M67" s="110"/>
      <c r="N67" s="110"/>
      <c r="O67" s="110"/>
      <c r="P67" s="110"/>
      <c r="Q67" s="110"/>
      <c r="R67" s="110"/>
      <c r="S67" s="110"/>
      <c r="T67" s="100">
        <f t="shared" ref="T67:T130" si="11">IF(E67&lt;&gt;"",E67,0)</f>
        <v>0</v>
      </c>
      <c r="U67" s="111"/>
      <c r="V67" s="111"/>
      <c r="W67" s="111">
        <f>SUMIFS($F$3:F67,$D$3:D67,D67,$C$3:C67,"Buy")+SUMIFS($F$3:F67,$D$3:D67,D67,$C$3:C67,"Coin Deposit",$E$3:E67,"&lt;&gt;")</f>
        <v>0</v>
      </c>
      <c r="X67" s="111">
        <f t="shared" ref="X67:X130" si="12">IF(OR(C67="buy",AND(C67="Coin Deposit",E67&lt;&gt;"")),SUMIFS($F:$F,$D:$D,D67,$C:$C,"sell"),0)</f>
        <v>0</v>
      </c>
      <c r="Y67" s="111">
        <f>IF($D67=Y$1,SUMIFS($H$3:$H67,$G$3:$G67,Y$1,$C$3:$C67,"Sell"),0)</f>
        <v>0</v>
      </c>
      <c r="Z67" s="111">
        <f t="shared" ref="Z67:Z130" si="13">IF($D67=Z$1,SUMIFS($H:$H,$G:$G,Z$1,$C:$C,"Buy")+SUMIFS($H:$H,$G:$G,Z$1,$C:$C,"Coin Deposit",$E:$E,"&lt;&gt;"),0)</f>
        <v>0</v>
      </c>
      <c r="AA67" s="111">
        <f>IF($D67=AA$1,SUMIFS($H$3:$H67,$G$3:$G67,AA$1,$C$3:$C67,"Sell"),0)</f>
        <v>0</v>
      </c>
      <c r="AB67" s="111">
        <f t="shared" ref="AB67:AB130" si="14">IF($D67=AB$1,SUMIFS($H:$H,$G:$G,AB$1,$C:$C,"Buy")+SUMIFS($H:$H,$G:$G,AB$1,$C:$C,"Coin Deposit",$E:$E,"&lt;&gt;"),0)</f>
        <v>0</v>
      </c>
      <c r="AC67" s="111">
        <f>SUMIFS('Deductions and Deposits'!$H:$H,'Deductions and Deposits'!$G:$G,D67,'Deductions and Deposits'!$F:$F,"&lt;="&amp;B67)+SUMIFS($F$3:F67,$D$3:D67,D67,$C$3:C67,"Coin Deposit",$E$3:E67,"")</f>
        <v>0</v>
      </c>
      <c r="AD67" s="111">
        <f>SUMIFS('Deductions and Deposits'!$D:$D,'Deductions and Deposits'!$C:$C,D67)+SUMIFS($F:$F,$D:$D,D67,$C:$C,"Coin Deduction")</f>
        <v>0</v>
      </c>
      <c r="AE67" s="111">
        <f>Table5[[#This Row],[Column4]]+Table5[[#This Row],[Column14]]+Table5[[#This Row],[Column19]]+Table5[[#This Row],[Column12]]</f>
        <v>0</v>
      </c>
      <c r="AF67" s="111">
        <f>Table5[[#This Row],[Column5]]+Table5[[#This Row],[Column13]]+Table5[[#This Row],[Column21]]+Table5[[#This Row],[Column18]]</f>
        <v>0</v>
      </c>
      <c r="AG67" s="111">
        <f t="shared" ref="AG67:AG130" si="15">IF(AND((AC67+Y67+AA67)&gt;AF67,OR(C67="buy",AND(C67="Coin Deposit",E67&lt;&gt;""))),(AC67+Y67+AA67)-AF67,0)</f>
        <v>0</v>
      </c>
      <c r="AH67" s="111">
        <f t="shared" ref="AH67:AH130" si="16">IF(AND(AE67&gt;AF67,OR(C67="buy",AND(C67="Coin Deposit",E67&lt;&gt;""))),AE67-AF67,0)</f>
        <v>0</v>
      </c>
      <c r="AI67" s="111">
        <f>Table5[[#This Row],[Column17]]-Table5[[#This Row],[Column20]]</f>
        <v>0</v>
      </c>
      <c r="AJ67" s="111">
        <f t="shared" ref="AJ67:AJ130" si="17">IF(AI67&gt;F67,F67,AI67)</f>
        <v>0</v>
      </c>
      <c r="AK67" s="111">
        <f t="shared" ref="AK67:AK130" si="18">AJ67*T67</f>
        <v>0</v>
      </c>
      <c r="AL67" s="111">
        <f t="shared" ref="AL67:AL130" si="19">IFERROR(SUMIFS($AK:$AK,$D:$D,D67)/SUMIFS($AJ:$AJ,$D:$D,D67),0)</f>
        <v>0</v>
      </c>
      <c r="AM67" s="111" t="str">
        <f t="shared" ref="AM67:AM130" si="20">C67&amp;D67</f>
        <v/>
      </c>
      <c r="AN67" s="111" t="str">
        <f t="shared" ref="AN67:AN130" ca="1" si="21">OFFSET(AM67,COUNTA($AM:$AM)-ROW()-(ROW()-ROW($AN$2)-1),)</f>
        <v/>
      </c>
    </row>
    <row r="68" spans="1:40" ht="20.25" customHeight="1" x14ac:dyDescent="0.3">
      <c r="A68" s="107"/>
      <c r="B68" s="144"/>
      <c r="C68" s="119"/>
      <c r="D68" s="120"/>
      <c r="E68" s="119"/>
      <c r="F68" s="119"/>
      <c r="G68" s="120"/>
      <c r="H68" s="119"/>
      <c r="I68" s="109"/>
      <c r="L68" s="110"/>
      <c r="M68" s="110"/>
      <c r="N68" s="110"/>
      <c r="O68" s="110"/>
      <c r="P68" s="110"/>
      <c r="Q68" s="110"/>
      <c r="R68" s="110"/>
      <c r="S68" s="110"/>
      <c r="T68" s="100">
        <f t="shared" si="11"/>
        <v>0</v>
      </c>
      <c r="U68" s="111"/>
      <c r="V68" s="111"/>
      <c r="W68" s="111">
        <f>SUMIFS($F$3:F68,$D$3:D68,D68,$C$3:C68,"Buy")+SUMIFS($F$3:F68,$D$3:D68,D68,$C$3:C68,"Coin Deposit",$E$3:E68,"&lt;&gt;")</f>
        <v>0</v>
      </c>
      <c r="X68" s="111">
        <f t="shared" si="12"/>
        <v>0</v>
      </c>
      <c r="Y68" s="111">
        <f>IF($D68=Y$1,SUMIFS($H$3:$H68,$G$3:$G68,Y$1,$C$3:$C68,"Sell"),0)</f>
        <v>0</v>
      </c>
      <c r="Z68" s="111">
        <f t="shared" si="13"/>
        <v>0</v>
      </c>
      <c r="AA68" s="111">
        <f>IF($D68=AA$1,SUMIFS($H$3:$H68,$G$3:$G68,AA$1,$C$3:$C68,"Sell"),0)</f>
        <v>0</v>
      </c>
      <c r="AB68" s="111">
        <f t="shared" si="14"/>
        <v>0</v>
      </c>
      <c r="AC68" s="111">
        <f>SUMIFS('Deductions and Deposits'!$H:$H,'Deductions and Deposits'!$G:$G,D68,'Deductions and Deposits'!$F:$F,"&lt;="&amp;B68)+SUMIFS($F$3:F68,$D$3:D68,D68,$C$3:C68,"Coin Deposit",$E$3:E68,"")</f>
        <v>0</v>
      </c>
      <c r="AD68" s="111">
        <f>SUMIFS('Deductions and Deposits'!$D:$D,'Deductions and Deposits'!$C:$C,D68)+SUMIFS($F:$F,$D:$D,D68,$C:$C,"Coin Deduction")</f>
        <v>0</v>
      </c>
      <c r="AE68" s="111">
        <f>Table5[[#This Row],[Column4]]+Table5[[#This Row],[Column14]]+Table5[[#This Row],[Column19]]+Table5[[#This Row],[Column12]]</f>
        <v>0</v>
      </c>
      <c r="AF68" s="111">
        <f>Table5[[#This Row],[Column5]]+Table5[[#This Row],[Column13]]+Table5[[#This Row],[Column21]]+Table5[[#This Row],[Column18]]</f>
        <v>0</v>
      </c>
      <c r="AG68" s="111">
        <f t="shared" si="15"/>
        <v>0</v>
      </c>
      <c r="AH68" s="111">
        <f t="shared" si="16"/>
        <v>0</v>
      </c>
      <c r="AI68" s="111">
        <f>Table5[[#This Row],[Column17]]-Table5[[#This Row],[Column20]]</f>
        <v>0</v>
      </c>
      <c r="AJ68" s="111">
        <f t="shared" si="17"/>
        <v>0</v>
      </c>
      <c r="AK68" s="111">
        <f t="shared" si="18"/>
        <v>0</v>
      </c>
      <c r="AL68" s="111">
        <f t="shared" si="19"/>
        <v>0</v>
      </c>
      <c r="AM68" s="111" t="str">
        <f t="shared" si="20"/>
        <v/>
      </c>
      <c r="AN68" s="111" t="str">
        <f t="shared" ca="1" si="21"/>
        <v/>
      </c>
    </row>
    <row r="69" spans="1:40" ht="20.25" customHeight="1" x14ac:dyDescent="0.3">
      <c r="A69" s="107"/>
      <c r="B69" s="144"/>
      <c r="C69" s="119"/>
      <c r="D69" s="120"/>
      <c r="E69" s="119"/>
      <c r="F69" s="119"/>
      <c r="G69" s="120"/>
      <c r="H69" s="119"/>
      <c r="I69" s="109"/>
      <c r="L69" s="110"/>
      <c r="M69" s="110"/>
      <c r="N69" s="110"/>
      <c r="O69" s="110"/>
      <c r="P69" s="110"/>
      <c r="Q69" s="110"/>
      <c r="R69" s="110"/>
      <c r="S69" s="110"/>
      <c r="T69" s="100">
        <f t="shared" si="11"/>
        <v>0</v>
      </c>
      <c r="U69" s="111"/>
      <c r="V69" s="111"/>
      <c r="W69" s="111">
        <f>SUMIFS($F$3:F69,$D$3:D69,D69,$C$3:C69,"Buy")+SUMIFS($F$3:F69,$D$3:D69,D69,$C$3:C69,"Coin Deposit",$E$3:E69,"&lt;&gt;")</f>
        <v>0</v>
      </c>
      <c r="X69" s="111">
        <f t="shared" si="12"/>
        <v>0</v>
      </c>
      <c r="Y69" s="111">
        <f>IF($D69=Y$1,SUMIFS($H$3:$H69,$G$3:$G69,Y$1,$C$3:$C69,"Sell"),0)</f>
        <v>0</v>
      </c>
      <c r="Z69" s="111">
        <f t="shared" si="13"/>
        <v>0</v>
      </c>
      <c r="AA69" s="111">
        <f>IF($D69=AA$1,SUMIFS($H$3:$H69,$G$3:$G69,AA$1,$C$3:$C69,"Sell"),0)</f>
        <v>0</v>
      </c>
      <c r="AB69" s="111">
        <f t="shared" si="14"/>
        <v>0</v>
      </c>
      <c r="AC69" s="111">
        <f>SUMIFS('Deductions and Deposits'!$H:$H,'Deductions and Deposits'!$G:$G,D69,'Deductions and Deposits'!$F:$F,"&lt;="&amp;B69)+SUMIFS($F$3:F69,$D$3:D69,D69,$C$3:C69,"Coin Deposit",$E$3:E69,"")</f>
        <v>0</v>
      </c>
      <c r="AD69" s="111">
        <f>SUMIFS('Deductions and Deposits'!$D:$D,'Deductions and Deposits'!$C:$C,D69)+SUMIFS($F:$F,$D:$D,D69,$C:$C,"Coin Deduction")</f>
        <v>0</v>
      </c>
      <c r="AE69" s="111">
        <f>Table5[[#This Row],[Column4]]+Table5[[#This Row],[Column14]]+Table5[[#This Row],[Column19]]+Table5[[#This Row],[Column12]]</f>
        <v>0</v>
      </c>
      <c r="AF69" s="111">
        <f>Table5[[#This Row],[Column5]]+Table5[[#This Row],[Column13]]+Table5[[#This Row],[Column21]]+Table5[[#This Row],[Column18]]</f>
        <v>0</v>
      </c>
      <c r="AG69" s="111">
        <f t="shared" si="15"/>
        <v>0</v>
      </c>
      <c r="AH69" s="111">
        <f t="shared" si="16"/>
        <v>0</v>
      </c>
      <c r="AI69" s="111">
        <f>Table5[[#This Row],[Column17]]-Table5[[#This Row],[Column20]]</f>
        <v>0</v>
      </c>
      <c r="AJ69" s="111">
        <f t="shared" si="17"/>
        <v>0</v>
      </c>
      <c r="AK69" s="111">
        <f t="shared" si="18"/>
        <v>0</v>
      </c>
      <c r="AL69" s="111">
        <f t="shared" si="19"/>
        <v>0</v>
      </c>
      <c r="AM69" s="111" t="str">
        <f t="shared" si="20"/>
        <v/>
      </c>
      <c r="AN69" s="111" t="str">
        <f t="shared" ca="1" si="21"/>
        <v/>
      </c>
    </row>
    <row r="70" spans="1:40" ht="20.25" customHeight="1" x14ac:dyDescent="0.3">
      <c r="A70" s="107"/>
      <c r="B70" s="144"/>
      <c r="C70" s="119"/>
      <c r="D70" s="120"/>
      <c r="E70" s="119"/>
      <c r="F70" s="119"/>
      <c r="G70" s="120"/>
      <c r="H70" s="119"/>
      <c r="I70" s="109"/>
      <c r="L70" s="110"/>
      <c r="M70" s="110"/>
      <c r="N70" s="110"/>
      <c r="O70" s="110"/>
      <c r="P70" s="110"/>
      <c r="Q70" s="110"/>
      <c r="R70" s="110"/>
      <c r="S70" s="110"/>
      <c r="T70" s="100">
        <f t="shared" si="11"/>
        <v>0</v>
      </c>
      <c r="U70" s="111"/>
      <c r="V70" s="111"/>
      <c r="W70" s="111">
        <f>SUMIFS($F$3:F70,$D$3:D70,D70,$C$3:C70,"Buy")+SUMIFS($F$3:F70,$D$3:D70,D70,$C$3:C70,"Coin Deposit",$E$3:E70,"&lt;&gt;")</f>
        <v>0</v>
      </c>
      <c r="X70" s="111">
        <f t="shared" si="12"/>
        <v>0</v>
      </c>
      <c r="Y70" s="111">
        <f>IF($D70=Y$1,SUMIFS($H$3:$H70,$G$3:$G70,Y$1,$C$3:$C70,"Sell"),0)</f>
        <v>0</v>
      </c>
      <c r="Z70" s="111">
        <f t="shared" si="13"/>
        <v>0</v>
      </c>
      <c r="AA70" s="111">
        <f>IF($D70=AA$1,SUMIFS($H$3:$H70,$G$3:$G70,AA$1,$C$3:$C70,"Sell"),0)</f>
        <v>0</v>
      </c>
      <c r="AB70" s="111">
        <f t="shared" si="14"/>
        <v>0</v>
      </c>
      <c r="AC70" s="111">
        <f>SUMIFS('Deductions and Deposits'!$H:$H,'Deductions and Deposits'!$G:$G,D70,'Deductions and Deposits'!$F:$F,"&lt;="&amp;B70)+SUMIFS($F$3:F70,$D$3:D70,D70,$C$3:C70,"Coin Deposit",$E$3:E70,"")</f>
        <v>0</v>
      </c>
      <c r="AD70" s="111">
        <f>SUMIFS('Deductions and Deposits'!$D:$D,'Deductions and Deposits'!$C:$C,D70)+SUMIFS($F:$F,$D:$D,D70,$C:$C,"Coin Deduction")</f>
        <v>0</v>
      </c>
      <c r="AE70" s="111">
        <f>Table5[[#This Row],[Column4]]+Table5[[#This Row],[Column14]]+Table5[[#This Row],[Column19]]+Table5[[#This Row],[Column12]]</f>
        <v>0</v>
      </c>
      <c r="AF70" s="111">
        <f>Table5[[#This Row],[Column5]]+Table5[[#This Row],[Column13]]+Table5[[#This Row],[Column21]]+Table5[[#This Row],[Column18]]</f>
        <v>0</v>
      </c>
      <c r="AG70" s="111">
        <f t="shared" si="15"/>
        <v>0</v>
      </c>
      <c r="AH70" s="111">
        <f t="shared" si="16"/>
        <v>0</v>
      </c>
      <c r="AI70" s="111">
        <f>Table5[[#This Row],[Column17]]-Table5[[#This Row],[Column20]]</f>
        <v>0</v>
      </c>
      <c r="AJ70" s="111">
        <f t="shared" si="17"/>
        <v>0</v>
      </c>
      <c r="AK70" s="111">
        <f t="shared" si="18"/>
        <v>0</v>
      </c>
      <c r="AL70" s="111">
        <f t="shared" si="19"/>
        <v>0</v>
      </c>
      <c r="AM70" s="111" t="str">
        <f t="shared" si="20"/>
        <v/>
      </c>
      <c r="AN70" s="111" t="str">
        <f t="shared" ca="1" si="21"/>
        <v/>
      </c>
    </row>
    <row r="71" spans="1:40" ht="20.25" customHeight="1" x14ac:dyDescent="0.3">
      <c r="A71" s="107"/>
      <c r="B71" s="144"/>
      <c r="C71" s="119"/>
      <c r="D71" s="120"/>
      <c r="E71" s="119"/>
      <c r="F71" s="119"/>
      <c r="G71" s="120"/>
      <c r="H71" s="119"/>
      <c r="I71" s="109"/>
      <c r="L71" s="110"/>
      <c r="M71" s="110"/>
      <c r="N71" s="110"/>
      <c r="O71" s="110"/>
      <c r="P71" s="110"/>
      <c r="Q71" s="110"/>
      <c r="R71" s="110"/>
      <c r="S71" s="110"/>
      <c r="T71" s="100">
        <f t="shared" si="11"/>
        <v>0</v>
      </c>
      <c r="U71" s="111"/>
      <c r="V71" s="111"/>
      <c r="W71" s="111">
        <f>SUMIFS($F$3:F71,$D$3:D71,D71,$C$3:C71,"Buy")+SUMIFS($F$3:F71,$D$3:D71,D71,$C$3:C71,"Coin Deposit",$E$3:E71,"&lt;&gt;")</f>
        <v>0</v>
      </c>
      <c r="X71" s="111">
        <f t="shared" si="12"/>
        <v>0</v>
      </c>
      <c r="Y71" s="111">
        <f>IF($D71=Y$1,SUMIFS($H$3:$H71,$G$3:$G71,Y$1,$C$3:$C71,"Sell"),0)</f>
        <v>0</v>
      </c>
      <c r="Z71" s="111">
        <f t="shared" si="13"/>
        <v>0</v>
      </c>
      <c r="AA71" s="111">
        <f>IF($D71=AA$1,SUMIFS($H$3:$H71,$G$3:$G71,AA$1,$C$3:$C71,"Sell"),0)</f>
        <v>0</v>
      </c>
      <c r="AB71" s="111">
        <f t="shared" si="14"/>
        <v>0</v>
      </c>
      <c r="AC71" s="111">
        <f>SUMIFS('Deductions and Deposits'!$H:$H,'Deductions and Deposits'!$G:$G,D71,'Deductions and Deposits'!$F:$F,"&lt;="&amp;B71)+SUMIFS($F$3:F71,$D$3:D71,D71,$C$3:C71,"Coin Deposit",$E$3:E71,"")</f>
        <v>0</v>
      </c>
      <c r="AD71" s="111">
        <f>SUMIFS('Deductions and Deposits'!$D:$D,'Deductions and Deposits'!$C:$C,D71)+SUMIFS($F:$F,$D:$D,D71,$C:$C,"Coin Deduction")</f>
        <v>0</v>
      </c>
      <c r="AE71" s="111">
        <f>Table5[[#This Row],[Column4]]+Table5[[#This Row],[Column14]]+Table5[[#This Row],[Column19]]+Table5[[#This Row],[Column12]]</f>
        <v>0</v>
      </c>
      <c r="AF71" s="111">
        <f>Table5[[#This Row],[Column5]]+Table5[[#This Row],[Column13]]+Table5[[#This Row],[Column21]]+Table5[[#This Row],[Column18]]</f>
        <v>0</v>
      </c>
      <c r="AG71" s="111">
        <f t="shared" si="15"/>
        <v>0</v>
      </c>
      <c r="AH71" s="111">
        <f t="shared" si="16"/>
        <v>0</v>
      </c>
      <c r="AI71" s="111">
        <f>Table5[[#This Row],[Column17]]-Table5[[#This Row],[Column20]]</f>
        <v>0</v>
      </c>
      <c r="AJ71" s="111">
        <f t="shared" si="17"/>
        <v>0</v>
      </c>
      <c r="AK71" s="111">
        <f t="shared" si="18"/>
        <v>0</v>
      </c>
      <c r="AL71" s="111">
        <f t="shared" si="19"/>
        <v>0</v>
      </c>
      <c r="AM71" s="111" t="str">
        <f t="shared" si="20"/>
        <v/>
      </c>
      <c r="AN71" s="111" t="str">
        <f t="shared" ca="1" si="21"/>
        <v/>
      </c>
    </row>
    <row r="72" spans="1:40" ht="20.25" customHeight="1" x14ac:dyDescent="0.3">
      <c r="A72" s="107"/>
      <c r="B72" s="144"/>
      <c r="C72" s="119"/>
      <c r="D72" s="120"/>
      <c r="E72" s="119"/>
      <c r="F72" s="119"/>
      <c r="G72" s="120"/>
      <c r="H72" s="119"/>
      <c r="I72" s="109"/>
      <c r="L72" s="110"/>
      <c r="M72" s="110"/>
      <c r="N72" s="110"/>
      <c r="O72" s="110"/>
      <c r="P72" s="110"/>
      <c r="Q72" s="110"/>
      <c r="R72" s="110"/>
      <c r="S72" s="110"/>
      <c r="T72" s="100">
        <f t="shared" si="11"/>
        <v>0</v>
      </c>
      <c r="U72" s="111"/>
      <c r="V72" s="111"/>
      <c r="W72" s="111">
        <f>SUMIFS($F$3:F72,$D$3:D72,D72,$C$3:C72,"Buy")+SUMIFS($F$3:F72,$D$3:D72,D72,$C$3:C72,"Coin Deposit",$E$3:E72,"&lt;&gt;")</f>
        <v>0</v>
      </c>
      <c r="X72" s="111">
        <f t="shared" si="12"/>
        <v>0</v>
      </c>
      <c r="Y72" s="111">
        <f>IF($D72=Y$1,SUMIFS($H$3:$H72,$G$3:$G72,Y$1,$C$3:$C72,"Sell"),0)</f>
        <v>0</v>
      </c>
      <c r="Z72" s="111">
        <f t="shared" si="13"/>
        <v>0</v>
      </c>
      <c r="AA72" s="111">
        <f>IF($D72=AA$1,SUMIFS($H$3:$H72,$G$3:$G72,AA$1,$C$3:$C72,"Sell"),0)</f>
        <v>0</v>
      </c>
      <c r="AB72" s="111">
        <f t="shared" si="14"/>
        <v>0</v>
      </c>
      <c r="AC72" s="111">
        <f>SUMIFS('Deductions and Deposits'!$H:$H,'Deductions and Deposits'!$G:$G,D72,'Deductions and Deposits'!$F:$F,"&lt;="&amp;B72)+SUMIFS($F$3:F72,$D$3:D72,D72,$C$3:C72,"Coin Deposit",$E$3:E72,"")</f>
        <v>0</v>
      </c>
      <c r="AD72" s="111">
        <f>SUMIFS('Deductions and Deposits'!$D:$D,'Deductions and Deposits'!$C:$C,D72)+SUMIFS($F:$F,$D:$D,D72,$C:$C,"Coin Deduction")</f>
        <v>0</v>
      </c>
      <c r="AE72" s="111">
        <f>Table5[[#This Row],[Column4]]+Table5[[#This Row],[Column14]]+Table5[[#This Row],[Column19]]+Table5[[#This Row],[Column12]]</f>
        <v>0</v>
      </c>
      <c r="AF72" s="111">
        <f>Table5[[#This Row],[Column5]]+Table5[[#This Row],[Column13]]+Table5[[#This Row],[Column21]]+Table5[[#This Row],[Column18]]</f>
        <v>0</v>
      </c>
      <c r="AG72" s="111">
        <f t="shared" si="15"/>
        <v>0</v>
      </c>
      <c r="AH72" s="111">
        <f t="shared" si="16"/>
        <v>0</v>
      </c>
      <c r="AI72" s="111">
        <f>Table5[[#This Row],[Column17]]-Table5[[#This Row],[Column20]]</f>
        <v>0</v>
      </c>
      <c r="AJ72" s="111">
        <f t="shared" si="17"/>
        <v>0</v>
      </c>
      <c r="AK72" s="111">
        <f t="shared" si="18"/>
        <v>0</v>
      </c>
      <c r="AL72" s="111">
        <f t="shared" si="19"/>
        <v>0</v>
      </c>
      <c r="AM72" s="111" t="str">
        <f t="shared" si="20"/>
        <v/>
      </c>
      <c r="AN72" s="111" t="str">
        <f t="shared" ca="1" si="21"/>
        <v/>
      </c>
    </row>
    <row r="73" spans="1:40" ht="20.25" customHeight="1" x14ac:dyDescent="0.3">
      <c r="A73" s="107"/>
      <c r="B73" s="144"/>
      <c r="C73" s="119"/>
      <c r="D73" s="120"/>
      <c r="E73" s="119"/>
      <c r="F73" s="119"/>
      <c r="G73" s="120"/>
      <c r="H73" s="119"/>
      <c r="I73" s="109"/>
      <c r="L73" s="110"/>
      <c r="M73" s="110"/>
      <c r="N73" s="110"/>
      <c r="O73" s="110"/>
      <c r="P73" s="110"/>
      <c r="Q73" s="110"/>
      <c r="R73" s="110"/>
      <c r="S73" s="110"/>
      <c r="T73" s="100">
        <f t="shared" si="11"/>
        <v>0</v>
      </c>
      <c r="U73" s="111"/>
      <c r="V73" s="111"/>
      <c r="W73" s="111">
        <f>SUMIFS($F$3:F73,$D$3:D73,D73,$C$3:C73,"Buy")+SUMIFS($F$3:F73,$D$3:D73,D73,$C$3:C73,"Coin Deposit",$E$3:E73,"&lt;&gt;")</f>
        <v>0</v>
      </c>
      <c r="X73" s="111">
        <f t="shared" si="12"/>
        <v>0</v>
      </c>
      <c r="Y73" s="111">
        <f>IF($D73=Y$1,SUMIFS($H$3:$H73,$G$3:$G73,Y$1,$C$3:$C73,"Sell"),0)</f>
        <v>0</v>
      </c>
      <c r="Z73" s="111">
        <f t="shared" si="13"/>
        <v>0</v>
      </c>
      <c r="AA73" s="111">
        <f>IF($D73=AA$1,SUMIFS($H$3:$H73,$G$3:$G73,AA$1,$C$3:$C73,"Sell"),0)</f>
        <v>0</v>
      </c>
      <c r="AB73" s="111">
        <f t="shared" si="14"/>
        <v>0</v>
      </c>
      <c r="AC73" s="111">
        <f>SUMIFS('Deductions and Deposits'!$H:$H,'Deductions and Deposits'!$G:$G,D73,'Deductions and Deposits'!$F:$F,"&lt;="&amp;B73)+SUMIFS($F$3:F73,$D$3:D73,D73,$C$3:C73,"Coin Deposit",$E$3:E73,"")</f>
        <v>0</v>
      </c>
      <c r="AD73" s="111">
        <f>SUMIFS('Deductions and Deposits'!$D:$D,'Deductions and Deposits'!$C:$C,D73)+SUMIFS($F:$F,$D:$D,D73,$C:$C,"Coin Deduction")</f>
        <v>0</v>
      </c>
      <c r="AE73" s="111">
        <f>Table5[[#This Row],[Column4]]+Table5[[#This Row],[Column14]]+Table5[[#This Row],[Column19]]+Table5[[#This Row],[Column12]]</f>
        <v>0</v>
      </c>
      <c r="AF73" s="111">
        <f>Table5[[#This Row],[Column5]]+Table5[[#This Row],[Column13]]+Table5[[#This Row],[Column21]]+Table5[[#This Row],[Column18]]</f>
        <v>0</v>
      </c>
      <c r="AG73" s="111">
        <f t="shared" si="15"/>
        <v>0</v>
      </c>
      <c r="AH73" s="111">
        <f t="shared" si="16"/>
        <v>0</v>
      </c>
      <c r="AI73" s="111">
        <f>Table5[[#This Row],[Column17]]-Table5[[#This Row],[Column20]]</f>
        <v>0</v>
      </c>
      <c r="AJ73" s="111">
        <f t="shared" si="17"/>
        <v>0</v>
      </c>
      <c r="AK73" s="111">
        <f t="shared" si="18"/>
        <v>0</v>
      </c>
      <c r="AL73" s="111">
        <f t="shared" si="19"/>
        <v>0</v>
      </c>
      <c r="AM73" s="111" t="str">
        <f t="shared" si="20"/>
        <v/>
      </c>
      <c r="AN73" s="111" t="str">
        <f t="shared" ca="1" si="21"/>
        <v/>
      </c>
    </row>
    <row r="74" spans="1:40" ht="20.25" customHeight="1" x14ac:dyDescent="0.3">
      <c r="A74" s="107"/>
      <c r="B74" s="144"/>
      <c r="C74" s="119"/>
      <c r="D74" s="120"/>
      <c r="E74" s="119"/>
      <c r="F74" s="119"/>
      <c r="G74" s="120"/>
      <c r="H74" s="119"/>
      <c r="I74" s="109"/>
      <c r="L74" s="110"/>
      <c r="M74" s="110"/>
      <c r="N74" s="110"/>
      <c r="O74" s="110"/>
      <c r="P74" s="110"/>
      <c r="Q74" s="110"/>
      <c r="R74" s="110"/>
      <c r="S74" s="110"/>
      <c r="T74" s="100">
        <f t="shared" si="11"/>
        <v>0</v>
      </c>
      <c r="U74" s="111"/>
      <c r="V74" s="111"/>
      <c r="W74" s="111">
        <f>SUMIFS($F$3:F74,$D$3:D74,D74,$C$3:C74,"Buy")+SUMIFS($F$3:F74,$D$3:D74,D74,$C$3:C74,"Coin Deposit",$E$3:E74,"&lt;&gt;")</f>
        <v>0</v>
      </c>
      <c r="X74" s="111">
        <f t="shared" si="12"/>
        <v>0</v>
      </c>
      <c r="Y74" s="111">
        <f>IF($D74=Y$1,SUMIFS($H$3:$H74,$G$3:$G74,Y$1,$C$3:$C74,"Sell"),0)</f>
        <v>0</v>
      </c>
      <c r="Z74" s="111">
        <f t="shared" si="13"/>
        <v>0</v>
      </c>
      <c r="AA74" s="111">
        <f>IF($D74=AA$1,SUMIFS($H$3:$H74,$G$3:$G74,AA$1,$C$3:$C74,"Sell"),0)</f>
        <v>0</v>
      </c>
      <c r="AB74" s="111">
        <f t="shared" si="14"/>
        <v>0</v>
      </c>
      <c r="AC74" s="111">
        <f>SUMIFS('Deductions and Deposits'!$H:$H,'Deductions and Deposits'!$G:$G,D74,'Deductions and Deposits'!$F:$F,"&lt;="&amp;B74)+SUMIFS($F$3:F74,$D$3:D74,D74,$C$3:C74,"Coin Deposit",$E$3:E74,"")</f>
        <v>0</v>
      </c>
      <c r="AD74" s="111">
        <f>SUMIFS('Deductions and Deposits'!$D:$D,'Deductions and Deposits'!$C:$C,D74)+SUMIFS($F:$F,$D:$D,D74,$C:$C,"Coin Deduction")</f>
        <v>0</v>
      </c>
      <c r="AE74" s="111">
        <f>Table5[[#This Row],[Column4]]+Table5[[#This Row],[Column14]]+Table5[[#This Row],[Column19]]+Table5[[#This Row],[Column12]]</f>
        <v>0</v>
      </c>
      <c r="AF74" s="111">
        <f>Table5[[#This Row],[Column5]]+Table5[[#This Row],[Column13]]+Table5[[#This Row],[Column21]]+Table5[[#This Row],[Column18]]</f>
        <v>0</v>
      </c>
      <c r="AG74" s="111">
        <f t="shared" si="15"/>
        <v>0</v>
      </c>
      <c r="AH74" s="111">
        <f t="shared" si="16"/>
        <v>0</v>
      </c>
      <c r="AI74" s="111">
        <f>Table5[[#This Row],[Column17]]-Table5[[#This Row],[Column20]]</f>
        <v>0</v>
      </c>
      <c r="AJ74" s="111">
        <f t="shared" si="17"/>
        <v>0</v>
      </c>
      <c r="AK74" s="111">
        <f t="shared" si="18"/>
        <v>0</v>
      </c>
      <c r="AL74" s="111">
        <f t="shared" si="19"/>
        <v>0</v>
      </c>
      <c r="AM74" s="111" t="str">
        <f t="shared" si="20"/>
        <v/>
      </c>
      <c r="AN74" s="111" t="str">
        <f t="shared" ca="1" si="21"/>
        <v/>
      </c>
    </row>
    <row r="75" spans="1:40" ht="20.25" customHeight="1" x14ac:dyDescent="0.3">
      <c r="A75" s="107"/>
      <c r="B75" s="144"/>
      <c r="C75" s="119"/>
      <c r="D75" s="120"/>
      <c r="E75" s="119"/>
      <c r="F75" s="119"/>
      <c r="G75" s="120"/>
      <c r="H75" s="119"/>
      <c r="I75" s="109"/>
      <c r="L75" s="110"/>
      <c r="M75" s="110"/>
      <c r="N75" s="110"/>
      <c r="O75" s="110"/>
      <c r="P75" s="110"/>
      <c r="Q75" s="110"/>
      <c r="R75" s="110"/>
      <c r="S75" s="110"/>
      <c r="T75" s="100">
        <f t="shared" si="11"/>
        <v>0</v>
      </c>
      <c r="U75" s="111"/>
      <c r="V75" s="111"/>
      <c r="W75" s="111">
        <f>SUMIFS($F$3:F75,$D$3:D75,D75,$C$3:C75,"Buy")+SUMIFS($F$3:F75,$D$3:D75,D75,$C$3:C75,"Coin Deposit",$E$3:E75,"&lt;&gt;")</f>
        <v>0</v>
      </c>
      <c r="X75" s="111">
        <f t="shared" si="12"/>
        <v>0</v>
      </c>
      <c r="Y75" s="111">
        <f>IF($D75=Y$1,SUMIFS($H$3:$H75,$G$3:$G75,Y$1,$C$3:$C75,"Sell"),0)</f>
        <v>0</v>
      </c>
      <c r="Z75" s="111">
        <f t="shared" si="13"/>
        <v>0</v>
      </c>
      <c r="AA75" s="111">
        <f>IF($D75=AA$1,SUMIFS($H$3:$H75,$G$3:$G75,AA$1,$C$3:$C75,"Sell"),0)</f>
        <v>0</v>
      </c>
      <c r="AB75" s="111">
        <f t="shared" si="14"/>
        <v>0</v>
      </c>
      <c r="AC75" s="111">
        <f>SUMIFS('Deductions and Deposits'!$H:$H,'Deductions and Deposits'!$G:$G,D75,'Deductions and Deposits'!$F:$F,"&lt;="&amp;B75)+SUMIFS($F$3:F75,$D$3:D75,D75,$C$3:C75,"Coin Deposit",$E$3:E75,"")</f>
        <v>0</v>
      </c>
      <c r="AD75" s="111">
        <f>SUMIFS('Deductions and Deposits'!$D:$D,'Deductions and Deposits'!$C:$C,D75)+SUMIFS($F:$F,$D:$D,D75,$C:$C,"Coin Deduction")</f>
        <v>0</v>
      </c>
      <c r="AE75" s="111">
        <f>Table5[[#This Row],[Column4]]+Table5[[#This Row],[Column14]]+Table5[[#This Row],[Column19]]+Table5[[#This Row],[Column12]]</f>
        <v>0</v>
      </c>
      <c r="AF75" s="111">
        <f>Table5[[#This Row],[Column5]]+Table5[[#This Row],[Column13]]+Table5[[#This Row],[Column21]]+Table5[[#This Row],[Column18]]</f>
        <v>0</v>
      </c>
      <c r="AG75" s="111">
        <f t="shared" si="15"/>
        <v>0</v>
      </c>
      <c r="AH75" s="111">
        <f t="shared" si="16"/>
        <v>0</v>
      </c>
      <c r="AI75" s="111">
        <f>Table5[[#This Row],[Column17]]-Table5[[#This Row],[Column20]]</f>
        <v>0</v>
      </c>
      <c r="AJ75" s="111">
        <f t="shared" si="17"/>
        <v>0</v>
      </c>
      <c r="AK75" s="111">
        <f t="shared" si="18"/>
        <v>0</v>
      </c>
      <c r="AL75" s="111">
        <f t="shared" si="19"/>
        <v>0</v>
      </c>
      <c r="AM75" s="111" t="str">
        <f t="shared" si="20"/>
        <v/>
      </c>
      <c r="AN75" s="111" t="str">
        <f t="shared" ca="1" si="21"/>
        <v/>
      </c>
    </row>
    <row r="76" spans="1:40" ht="20.25" customHeight="1" x14ac:dyDescent="0.3">
      <c r="A76" s="107"/>
      <c r="B76" s="144"/>
      <c r="C76" s="119"/>
      <c r="D76" s="120"/>
      <c r="E76" s="119"/>
      <c r="F76" s="119"/>
      <c r="G76" s="120"/>
      <c r="H76" s="119"/>
      <c r="I76" s="109"/>
      <c r="L76" s="110"/>
      <c r="M76" s="110"/>
      <c r="N76" s="110"/>
      <c r="O76" s="110"/>
      <c r="P76" s="110"/>
      <c r="Q76" s="110"/>
      <c r="R76" s="110"/>
      <c r="S76" s="110"/>
      <c r="T76" s="100">
        <f t="shared" si="11"/>
        <v>0</v>
      </c>
      <c r="U76" s="111"/>
      <c r="V76" s="111"/>
      <c r="W76" s="111">
        <f>SUMIFS($F$3:F76,$D$3:D76,D76,$C$3:C76,"Buy")+SUMIFS($F$3:F76,$D$3:D76,D76,$C$3:C76,"Coin Deposit",$E$3:E76,"&lt;&gt;")</f>
        <v>0</v>
      </c>
      <c r="X76" s="111">
        <f t="shared" si="12"/>
        <v>0</v>
      </c>
      <c r="Y76" s="111">
        <f>IF($D76=Y$1,SUMIFS($H$3:$H76,$G$3:$G76,Y$1,$C$3:$C76,"Sell"),0)</f>
        <v>0</v>
      </c>
      <c r="Z76" s="111">
        <f t="shared" si="13"/>
        <v>0</v>
      </c>
      <c r="AA76" s="111">
        <f>IF($D76=AA$1,SUMIFS($H$3:$H76,$G$3:$G76,AA$1,$C$3:$C76,"Sell"),0)</f>
        <v>0</v>
      </c>
      <c r="AB76" s="111">
        <f t="shared" si="14"/>
        <v>0</v>
      </c>
      <c r="AC76" s="111">
        <f>SUMIFS('Deductions and Deposits'!$H:$H,'Deductions and Deposits'!$G:$G,D76,'Deductions and Deposits'!$F:$F,"&lt;="&amp;B76)+SUMIFS($F$3:F76,$D$3:D76,D76,$C$3:C76,"Coin Deposit",$E$3:E76,"")</f>
        <v>0</v>
      </c>
      <c r="AD76" s="111">
        <f>SUMIFS('Deductions and Deposits'!$D:$D,'Deductions and Deposits'!$C:$C,D76)+SUMIFS($F:$F,$D:$D,D76,$C:$C,"Coin Deduction")</f>
        <v>0</v>
      </c>
      <c r="AE76" s="111">
        <f>Table5[[#This Row],[Column4]]+Table5[[#This Row],[Column14]]+Table5[[#This Row],[Column19]]+Table5[[#This Row],[Column12]]</f>
        <v>0</v>
      </c>
      <c r="AF76" s="111">
        <f>Table5[[#This Row],[Column5]]+Table5[[#This Row],[Column13]]+Table5[[#This Row],[Column21]]+Table5[[#This Row],[Column18]]</f>
        <v>0</v>
      </c>
      <c r="AG76" s="111">
        <f t="shared" si="15"/>
        <v>0</v>
      </c>
      <c r="AH76" s="111">
        <f t="shared" si="16"/>
        <v>0</v>
      </c>
      <c r="AI76" s="111">
        <f>Table5[[#This Row],[Column17]]-Table5[[#This Row],[Column20]]</f>
        <v>0</v>
      </c>
      <c r="AJ76" s="111">
        <f t="shared" si="17"/>
        <v>0</v>
      </c>
      <c r="AK76" s="111">
        <f t="shared" si="18"/>
        <v>0</v>
      </c>
      <c r="AL76" s="111">
        <f t="shared" si="19"/>
        <v>0</v>
      </c>
      <c r="AM76" s="111" t="str">
        <f t="shared" si="20"/>
        <v/>
      </c>
      <c r="AN76" s="111" t="str">
        <f t="shared" ca="1" si="21"/>
        <v/>
      </c>
    </row>
    <row r="77" spans="1:40" ht="20.25" customHeight="1" x14ac:dyDescent="0.3">
      <c r="A77" s="107"/>
      <c r="B77" s="144"/>
      <c r="C77" s="119"/>
      <c r="D77" s="120"/>
      <c r="E77" s="119"/>
      <c r="F77" s="119"/>
      <c r="G77" s="120"/>
      <c r="H77" s="119"/>
      <c r="I77" s="109"/>
      <c r="L77" s="110"/>
      <c r="M77" s="110"/>
      <c r="N77" s="110"/>
      <c r="O77" s="110"/>
      <c r="P77" s="110"/>
      <c r="Q77" s="110"/>
      <c r="R77" s="110"/>
      <c r="S77" s="110"/>
      <c r="T77" s="100">
        <f t="shared" si="11"/>
        <v>0</v>
      </c>
      <c r="U77" s="111"/>
      <c r="V77" s="111"/>
      <c r="W77" s="111">
        <f>SUMIFS($F$3:F77,$D$3:D77,D77,$C$3:C77,"Buy")+SUMIFS($F$3:F77,$D$3:D77,D77,$C$3:C77,"Coin Deposit",$E$3:E77,"&lt;&gt;")</f>
        <v>0</v>
      </c>
      <c r="X77" s="111">
        <f t="shared" si="12"/>
        <v>0</v>
      </c>
      <c r="Y77" s="111">
        <f>IF($D77=Y$1,SUMIFS($H$3:$H77,$G$3:$G77,Y$1,$C$3:$C77,"Sell"),0)</f>
        <v>0</v>
      </c>
      <c r="Z77" s="111">
        <f t="shared" si="13"/>
        <v>0</v>
      </c>
      <c r="AA77" s="111">
        <f>IF($D77=AA$1,SUMIFS($H$3:$H77,$G$3:$G77,AA$1,$C$3:$C77,"Sell"),0)</f>
        <v>0</v>
      </c>
      <c r="AB77" s="111">
        <f t="shared" si="14"/>
        <v>0</v>
      </c>
      <c r="AC77" s="111">
        <f>SUMIFS('Deductions and Deposits'!$H:$H,'Deductions and Deposits'!$G:$G,D77,'Deductions and Deposits'!$F:$F,"&lt;="&amp;B77)+SUMIFS($F$3:F77,$D$3:D77,D77,$C$3:C77,"Coin Deposit",$E$3:E77,"")</f>
        <v>0</v>
      </c>
      <c r="AD77" s="111">
        <f>SUMIFS('Deductions and Deposits'!$D:$D,'Deductions and Deposits'!$C:$C,D77)+SUMIFS($F:$F,$D:$D,D77,$C:$C,"Coin Deduction")</f>
        <v>0</v>
      </c>
      <c r="AE77" s="111">
        <f>Table5[[#This Row],[Column4]]+Table5[[#This Row],[Column14]]+Table5[[#This Row],[Column19]]+Table5[[#This Row],[Column12]]</f>
        <v>0</v>
      </c>
      <c r="AF77" s="111">
        <f>Table5[[#This Row],[Column5]]+Table5[[#This Row],[Column13]]+Table5[[#This Row],[Column21]]+Table5[[#This Row],[Column18]]</f>
        <v>0</v>
      </c>
      <c r="AG77" s="111">
        <f t="shared" si="15"/>
        <v>0</v>
      </c>
      <c r="AH77" s="111">
        <f t="shared" si="16"/>
        <v>0</v>
      </c>
      <c r="AI77" s="111">
        <f>Table5[[#This Row],[Column17]]-Table5[[#This Row],[Column20]]</f>
        <v>0</v>
      </c>
      <c r="AJ77" s="111">
        <f t="shared" si="17"/>
        <v>0</v>
      </c>
      <c r="AK77" s="111">
        <f t="shared" si="18"/>
        <v>0</v>
      </c>
      <c r="AL77" s="111">
        <f t="shared" si="19"/>
        <v>0</v>
      </c>
      <c r="AM77" s="111" t="str">
        <f t="shared" si="20"/>
        <v/>
      </c>
      <c r="AN77" s="111" t="str">
        <f t="shared" ca="1" si="21"/>
        <v/>
      </c>
    </row>
    <row r="78" spans="1:40" ht="20.25" customHeight="1" x14ac:dyDescent="0.3">
      <c r="A78" s="107"/>
      <c r="B78" s="144"/>
      <c r="C78" s="119"/>
      <c r="D78" s="120"/>
      <c r="E78" s="119"/>
      <c r="F78" s="119"/>
      <c r="G78" s="120"/>
      <c r="H78" s="119"/>
      <c r="I78" s="109"/>
      <c r="L78" s="110"/>
      <c r="M78" s="110"/>
      <c r="N78" s="110"/>
      <c r="O78" s="110"/>
      <c r="P78" s="110"/>
      <c r="Q78" s="110"/>
      <c r="R78" s="110"/>
      <c r="S78" s="110"/>
      <c r="T78" s="100">
        <f t="shared" si="11"/>
        <v>0</v>
      </c>
      <c r="U78" s="111"/>
      <c r="V78" s="111"/>
      <c r="W78" s="111">
        <f>SUMIFS($F$3:F78,$D$3:D78,D78,$C$3:C78,"Buy")+SUMIFS($F$3:F78,$D$3:D78,D78,$C$3:C78,"Coin Deposit",$E$3:E78,"&lt;&gt;")</f>
        <v>0</v>
      </c>
      <c r="X78" s="111">
        <f t="shared" si="12"/>
        <v>0</v>
      </c>
      <c r="Y78" s="111">
        <f>IF($D78=Y$1,SUMIFS($H$3:$H78,$G$3:$G78,Y$1,$C$3:$C78,"Sell"),0)</f>
        <v>0</v>
      </c>
      <c r="Z78" s="111">
        <f t="shared" si="13"/>
        <v>0</v>
      </c>
      <c r="AA78" s="111">
        <f>IF($D78=AA$1,SUMIFS($H$3:$H78,$G$3:$G78,AA$1,$C$3:$C78,"Sell"),0)</f>
        <v>0</v>
      </c>
      <c r="AB78" s="111">
        <f t="shared" si="14"/>
        <v>0</v>
      </c>
      <c r="AC78" s="111">
        <f>SUMIFS('Deductions and Deposits'!$H:$H,'Deductions and Deposits'!$G:$G,D78,'Deductions and Deposits'!$F:$F,"&lt;="&amp;B78)+SUMIFS($F$3:F78,$D$3:D78,D78,$C$3:C78,"Coin Deposit",$E$3:E78,"")</f>
        <v>0</v>
      </c>
      <c r="AD78" s="111">
        <f>SUMIFS('Deductions and Deposits'!$D:$D,'Deductions and Deposits'!$C:$C,D78)+SUMIFS($F:$F,$D:$D,D78,$C:$C,"Coin Deduction")</f>
        <v>0</v>
      </c>
      <c r="AE78" s="111">
        <f>Table5[[#This Row],[Column4]]+Table5[[#This Row],[Column14]]+Table5[[#This Row],[Column19]]+Table5[[#This Row],[Column12]]</f>
        <v>0</v>
      </c>
      <c r="AF78" s="111">
        <f>Table5[[#This Row],[Column5]]+Table5[[#This Row],[Column13]]+Table5[[#This Row],[Column21]]+Table5[[#This Row],[Column18]]</f>
        <v>0</v>
      </c>
      <c r="AG78" s="111">
        <f t="shared" si="15"/>
        <v>0</v>
      </c>
      <c r="AH78" s="111">
        <f t="shared" si="16"/>
        <v>0</v>
      </c>
      <c r="AI78" s="111">
        <f>Table5[[#This Row],[Column17]]-Table5[[#This Row],[Column20]]</f>
        <v>0</v>
      </c>
      <c r="AJ78" s="111">
        <f t="shared" si="17"/>
        <v>0</v>
      </c>
      <c r="AK78" s="111">
        <f t="shared" si="18"/>
        <v>0</v>
      </c>
      <c r="AL78" s="111">
        <f t="shared" si="19"/>
        <v>0</v>
      </c>
      <c r="AM78" s="111" t="str">
        <f t="shared" si="20"/>
        <v/>
      </c>
      <c r="AN78" s="111" t="str">
        <f t="shared" ca="1" si="21"/>
        <v/>
      </c>
    </row>
    <row r="79" spans="1:40" ht="20.25" customHeight="1" x14ac:dyDescent="0.3">
      <c r="A79" s="107"/>
      <c r="B79" s="144"/>
      <c r="C79" s="119"/>
      <c r="D79" s="120"/>
      <c r="E79" s="119"/>
      <c r="F79" s="119"/>
      <c r="G79" s="120"/>
      <c r="H79" s="119"/>
      <c r="I79" s="109"/>
      <c r="L79" s="110"/>
      <c r="M79" s="110"/>
      <c r="N79" s="110"/>
      <c r="O79" s="110"/>
      <c r="P79" s="110"/>
      <c r="Q79" s="110"/>
      <c r="R79" s="110"/>
      <c r="S79" s="110"/>
      <c r="T79" s="100">
        <f t="shared" si="11"/>
        <v>0</v>
      </c>
      <c r="U79" s="111"/>
      <c r="V79" s="111"/>
      <c r="W79" s="111">
        <f>SUMIFS($F$3:F79,$D$3:D79,D79,$C$3:C79,"Buy")+SUMIFS($F$3:F79,$D$3:D79,D79,$C$3:C79,"Coin Deposit",$E$3:E79,"&lt;&gt;")</f>
        <v>0</v>
      </c>
      <c r="X79" s="111">
        <f t="shared" si="12"/>
        <v>0</v>
      </c>
      <c r="Y79" s="111">
        <f>IF($D79=Y$1,SUMIFS($H$3:$H79,$G$3:$G79,Y$1,$C$3:$C79,"Sell"),0)</f>
        <v>0</v>
      </c>
      <c r="Z79" s="111">
        <f t="shared" si="13"/>
        <v>0</v>
      </c>
      <c r="AA79" s="111">
        <f>IF($D79=AA$1,SUMIFS($H$3:$H79,$G$3:$G79,AA$1,$C$3:$C79,"Sell"),0)</f>
        <v>0</v>
      </c>
      <c r="AB79" s="111">
        <f t="shared" si="14"/>
        <v>0</v>
      </c>
      <c r="AC79" s="111">
        <f>SUMIFS('Deductions and Deposits'!$H:$H,'Deductions and Deposits'!$G:$G,D79,'Deductions and Deposits'!$F:$F,"&lt;="&amp;B79)+SUMIFS($F$3:F79,$D$3:D79,D79,$C$3:C79,"Coin Deposit",$E$3:E79,"")</f>
        <v>0</v>
      </c>
      <c r="AD79" s="111">
        <f>SUMIFS('Deductions and Deposits'!$D:$D,'Deductions and Deposits'!$C:$C,D79)+SUMIFS($F:$F,$D:$D,D79,$C:$C,"Coin Deduction")</f>
        <v>0</v>
      </c>
      <c r="AE79" s="111">
        <f>Table5[[#This Row],[Column4]]+Table5[[#This Row],[Column14]]+Table5[[#This Row],[Column19]]+Table5[[#This Row],[Column12]]</f>
        <v>0</v>
      </c>
      <c r="AF79" s="111">
        <f>Table5[[#This Row],[Column5]]+Table5[[#This Row],[Column13]]+Table5[[#This Row],[Column21]]+Table5[[#This Row],[Column18]]</f>
        <v>0</v>
      </c>
      <c r="AG79" s="111">
        <f t="shared" si="15"/>
        <v>0</v>
      </c>
      <c r="AH79" s="111">
        <f t="shared" si="16"/>
        <v>0</v>
      </c>
      <c r="AI79" s="111">
        <f>Table5[[#This Row],[Column17]]-Table5[[#This Row],[Column20]]</f>
        <v>0</v>
      </c>
      <c r="AJ79" s="111">
        <f t="shared" si="17"/>
        <v>0</v>
      </c>
      <c r="AK79" s="111">
        <f t="shared" si="18"/>
        <v>0</v>
      </c>
      <c r="AL79" s="111">
        <f t="shared" si="19"/>
        <v>0</v>
      </c>
      <c r="AM79" s="111" t="str">
        <f t="shared" si="20"/>
        <v/>
      </c>
      <c r="AN79" s="111" t="str">
        <f t="shared" ca="1" si="21"/>
        <v/>
      </c>
    </row>
    <row r="80" spans="1:40" ht="20.25" customHeight="1" x14ac:dyDescent="0.3">
      <c r="A80" s="107"/>
      <c r="B80" s="144"/>
      <c r="C80" s="119"/>
      <c r="D80" s="120"/>
      <c r="E80" s="119"/>
      <c r="F80" s="119"/>
      <c r="G80" s="120"/>
      <c r="H80" s="119"/>
      <c r="I80" s="109"/>
      <c r="L80" s="110"/>
      <c r="M80" s="110"/>
      <c r="N80" s="110"/>
      <c r="O80" s="110"/>
      <c r="P80" s="110"/>
      <c r="Q80" s="110"/>
      <c r="R80" s="110"/>
      <c r="S80" s="110"/>
      <c r="T80" s="100">
        <f t="shared" si="11"/>
        <v>0</v>
      </c>
      <c r="U80" s="111"/>
      <c r="V80" s="111"/>
      <c r="W80" s="111">
        <f>SUMIFS($F$3:F80,$D$3:D80,D80,$C$3:C80,"Buy")+SUMIFS($F$3:F80,$D$3:D80,D80,$C$3:C80,"Coin Deposit",$E$3:E80,"&lt;&gt;")</f>
        <v>0</v>
      </c>
      <c r="X80" s="111">
        <f t="shared" si="12"/>
        <v>0</v>
      </c>
      <c r="Y80" s="111">
        <f>IF($D80=Y$1,SUMIFS($H$3:$H80,$G$3:$G80,Y$1,$C$3:$C80,"Sell"),0)</f>
        <v>0</v>
      </c>
      <c r="Z80" s="111">
        <f t="shared" si="13"/>
        <v>0</v>
      </c>
      <c r="AA80" s="111">
        <f>IF($D80=AA$1,SUMIFS($H$3:$H80,$G$3:$G80,AA$1,$C$3:$C80,"Sell"),0)</f>
        <v>0</v>
      </c>
      <c r="AB80" s="111">
        <f t="shared" si="14"/>
        <v>0</v>
      </c>
      <c r="AC80" s="111">
        <f>SUMIFS('Deductions and Deposits'!$H:$H,'Deductions and Deposits'!$G:$G,D80,'Deductions and Deposits'!$F:$F,"&lt;="&amp;B80)+SUMIFS($F$3:F80,$D$3:D80,D80,$C$3:C80,"Coin Deposit",$E$3:E80,"")</f>
        <v>0</v>
      </c>
      <c r="AD80" s="111">
        <f>SUMIFS('Deductions and Deposits'!$D:$D,'Deductions and Deposits'!$C:$C,D80)+SUMIFS($F:$F,$D:$D,D80,$C:$C,"Coin Deduction")</f>
        <v>0</v>
      </c>
      <c r="AE80" s="111">
        <f>Table5[[#This Row],[Column4]]+Table5[[#This Row],[Column14]]+Table5[[#This Row],[Column19]]+Table5[[#This Row],[Column12]]</f>
        <v>0</v>
      </c>
      <c r="AF80" s="111">
        <f>Table5[[#This Row],[Column5]]+Table5[[#This Row],[Column13]]+Table5[[#This Row],[Column21]]+Table5[[#This Row],[Column18]]</f>
        <v>0</v>
      </c>
      <c r="AG80" s="111">
        <f t="shared" si="15"/>
        <v>0</v>
      </c>
      <c r="AH80" s="111">
        <f t="shared" si="16"/>
        <v>0</v>
      </c>
      <c r="AI80" s="111">
        <f>Table5[[#This Row],[Column17]]-Table5[[#This Row],[Column20]]</f>
        <v>0</v>
      </c>
      <c r="AJ80" s="111">
        <f t="shared" si="17"/>
        <v>0</v>
      </c>
      <c r="AK80" s="111">
        <f t="shared" si="18"/>
        <v>0</v>
      </c>
      <c r="AL80" s="111">
        <f t="shared" si="19"/>
        <v>0</v>
      </c>
      <c r="AM80" s="111" t="str">
        <f t="shared" si="20"/>
        <v/>
      </c>
      <c r="AN80" s="111" t="str">
        <f t="shared" ca="1" si="21"/>
        <v/>
      </c>
    </row>
    <row r="81" spans="1:40" ht="20.25" customHeight="1" x14ac:dyDescent="0.3">
      <c r="A81" s="107"/>
      <c r="B81" s="144"/>
      <c r="C81" s="119"/>
      <c r="D81" s="120"/>
      <c r="E81" s="119"/>
      <c r="F81" s="119"/>
      <c r="G81" s="120"/>
      <c r="H81" s="119"/>
      <c r="I81" s="109"/>
      <c r="L81" s="110"/>
      <c r="M81" s="110"/>
      <c r="N81" s="110"/>
      <c r="O81" s="110"/>
      <c r="P81" s="110"/>
      <c r="Q81" s="110"/>
      <c r="R81" s="110"/>
      <c r="S81" s="110"/>
      <c r="T81" s="100">
        <f t="shared" si="11"/>
        <v>0</v>
      </c>
      <c r="U81" s="111"/>
      <c r="V81" s="111"/>
      <c r="W81" s="111">
        <f>SUMIFS($F$3:F81,$D$3:D81,D81,$C$3:C81,"Buy")+SUMIFS($F$3:F81,$D$3:D81,D81,$C$3:C81,"Coin Deposit",$E$3:E81,"&lt;&gt;")</f>
        <v>0</v>
      </c>
      <c r="X81" s="111">
        <f t="shared" si="12"/>
        <v>0</v>
      </c>
      <c r="Y81" s="111">
        <f>IF($D81=Y$1,SUMIFS($H$3:$H81,$G$3:$G81,Y$1,$C$3:$C81,"Sell"),0)</f>
        <v>0</v>
      </c>
      <c r="Z81" s="111">
        <f t="shared" si="13"/>
        <v>0</v>
      </c>
      <c r="AA81" s="111">
        <f>IF($D81=AA$1,SUMIFS($H$3:$H81,$G$3:$G81,AA$1,$C$3:$C81,"Sell"),0)</f>
        <v>0</v>
      </c>
      <c r="AB81" s="111">
        <f t="shared" si="14"/>
        <v>0</v>
      </c>
      <c r="AC81" s="111">
        <f>SUMIFS('Deductions and Deposits'!$H:$H,'Deductions and Deposits'!$G:$G,D81,'Deductions and Deposits'!$F:$F,"&lt;="&amp;B81)+SUMIFS($F$3:F81,$D$3:D81,D81,$C$3:C81,"Coin Deposit",$E$3:E81,"")</f>
        <v>0</v>
      </c>
      <c r="AD81" s="111">
        <f>SUMIFS('Deductions and Deposits'!$D:$D,'Deductions and Deposits'!$C:$C,D81)+SUMIFS($F:$F,$D:$D,D81,$C:$C,"Coin Deduction")</f>
        <v>0</v>
      </c>
      <c r="AE81" s="111">
        <f>Table5[[#This Row],[Column4]]+Table5[[#This Row],[Column14]]+Table5[[#This Row],[Column19]]+Table5[[#This Row],[Column12]]</f>
        <v>0</v>
      </c>
      <c r="AF81" s="111">
        <f>Table5[[#This Row],[Column5]]+Table5[[#This Row],[Column13]]+Table5[[#This Row],[Column21]]+Table5[[#This Row],[Column18]]</f>
        <v>0</v>
      </c>
      <c r="AG81" s="111">
        <f t="shared" si="15"/>
        <v>0</v>
      </c>
      <c r="AH81" s="111">
        <f t="shared" si="16"/>
        <v>0</v>
      </c>
      <c r="AI81" s="111">
        <f>Table5[[#This Row],[Column17]]-Table5[[#This Row],[Column20]]</f>
        <v>0</v>
      </c>
      <c r="AJ81" s="111">
        <f t="shared" si="17"/>
        <v>0</v>
      </c>
      <c r="AK81" s="111">
        <f t="shared" si="18"/>
        <v>0</v>
      </c>
      <c r="AL81" s="111">
        <f t="shared" si="19"/>
        <v>0</v>
      </c>
      <c r="AM81" s="111" t="str">
        <f t="shared" si="20"/>
        <v/>
      </c>
      <c r="AN81" s="111" t="str">
        <f t="shared" ca="1" si="21"/>
        <v/>
      </c>
    </row>
    <row r="82" spans="1:40" ht="20.25" customHeight="1" x14ac:dyDescent="0.3">
      <c r="A82" s="107"/>
      <c r="B82" s="144"/>
      <c r="C82" s="119"/>
      <c r="D82" s="120"/>
      <c r="E82" s="119"/>
      <c r="F82" s="119"/>
      <c r="G82" s="120"/>
      <c r="H82" s="119"/>
      <c r="I82" s="109"/>
      <c r="L82" s="110"/>
      <c r="M82" s="110"/>
      <c r="N82" s="110"/>
      <c r="O82" s="110"/>
      <c r="P82" s="110"/>
      <c r="Q82" s="110"/>
      <c r="R82" s="110"/>
      <c r="S82" s="110"/>
      <c r="T82" s="100">
        <f t="shared" si="11"/>
        <v>0</v>
      </c>
      <c r="U82" s="111"/>
      <c r="V82" s="111"/>
      <c r="W82" s="111">
        <f>SUMIFS($F$3:F82,$D$3:D82,D82,$C$3:C82,"Buy")+SUMIFS($F$3:F82,$D$3:D82,D82,$C$3:C82,"Coin Deposit",$E$3:E82,"&lt;&gt;")</f>
        <v>0</v>
      </c>
      <c r="X82" s="111">
        <f t="shared" si="12"/>
        <v>0</v>
      </c>
      <c r="Y82" s="111">
        <f>IF($D82=Y$1,SUMIFS($H$3:$H82,$G$3:$G82,Y$1,$C$3:$C82,"Sell"),0)</f>
        <v>0</v>
      </c>
      <c r="Z82" s="111">
        <f t="shared" si="13"/>
        <v>0</v>
      </c>
      <c r="AA82" s="111">
        <f>IF($D82=AA$1,SUMIFS($H$3:$H82,$G$3:$G82,AA$1,$C$3:$C82,"Sell"),0)</f>
        <v>0</v>
      </c>
      <c r="AB82" s="111">
        <f t="shared" si="14"/>
        <v>0</v>
      </c>
      <c r="AC82" s="111">
        <f>SUMIFS('Deductions and Deposits'!$H:$H,'Deductions and Deposits'!$G:$G,D82,'Deductions and Deposits'!$F:$F,"&lt;="&amp;B82)+SUMIFS($F$3:F82,$D$3:D82,D82,$C$3:C82,"Coin Deposit",$E$3:E82,"")</f>
        <v>0</v>
      </c>
      <c r="AD82" s="111">
        <f>SUMIFS('Deductions and Deposits'!$D:$D,'Deductions and Deposits'!$C:$C,D82)+SUMIFS($F:$F,$D:$D,D82,$C:$C,"Coin Deduction")</f>
        <v>0</v>
      </c>
      <c r="AE82" s="111">
        <f>Table5[[#This Row],[Column4]]+Table5[[#This Row],[Column14]]+Table5[[#This Row],[Column19]]+Table5[[#This Row],[Column12]]</f>
        <v>0</v>
      </c>
      <c r="AF82" s="111">
        <f>Table5[[#This Row],[Column5]]+Table5[[#This Row],[Column13]]+Table5[[#This Row],[Column21]]+Table5[[#This Row],[Column18]]</f>
        <v>0</v>
      </c>
      <c r="AG82" s="111">
        <f t="shared" si="15"/>
        <v>0</v>
      </c>
      <c r="AH82" s="111">
        <f t="shared" si="16"/>
        <v>0</v>
      </c>
      <c r="AI82" s="111">
        <f>Table5[[#This Row],[Column17]]-Table5[[#This Row],[Column20]]</f>
        <v>0</v>
      </c>
      <c r="AJ82" s="111">
        <f t="shared" si="17"/>
        <v>0</v>
      </c>
      <c r="AK82" s="111">
        <f t="shared" si="18"/>
        <v>0</v>
      </c>
      <c r="AL82" s="111">
        <f t="shared" si="19"/>
        <v>0</v>
      </c>
      <c r="AM82" s="111" t="str">
        <f t="shared" si="20"/>
        <v/>
      </c>
      <c r="AN82" s="111" t="str">
        <f t="shared" ca="1" si="21"/>
        <v/>
      </c>
    </row>
    <row r="83" spans="1:40" ht="20.25" customHeight="1" x14ac:dyDescent="0.3">
      <c r="A83" s="107"/>
      <c r="B83" s="144"/>
      <c r="C83" s="119"/>
      <c r="D83" s="120"/>
      <c r="E83" s="119"/>
      <c r="F83" s="119"/>
      <c r="G83" s="120"/>
      <c r="H83" s="119"/>
      <c r="I83" s="109"/>
      <c r="L83" s="110"/>
      <c r="M83" s="110"/>
      <c r="N83" s="110"/>
      <c r="O83" s="110"/>
      <c r="P83" s="110"/>
      <c r="Q83" s="110"/>
      <c r="R83" s="110"/>
      <c r="S83" s="110"/>
      <c r="T83" s="100">
        <f t="shared" si="11"/>
        <v>0</v>
      </c>
      <c r="U83" s="111"/>
      <c r="V83" s="111"/>
      <c r="W83" s="111">
        <f>SUMIFS($F$3:F83,$D$3:D83,D83,$C$3:C83,"Buy")+SUMIFS($F$3:F83,$D$3:D83,D83,$C$3:C83,"Coin Deposit",$E$3:E83,"&lt;&gt;")</f>
        <v>0</v>
      </c>
      <c r="X83" s="111">
        <f t="shared" si="12"/>
        <v>0</v>
      </c>
      <c r="Y83" s="111">
        <f>IF($D83=Y$1,SUMIFS($H$3:$H83,$G$3:$G83,Y$1,$C$3:$C83,"Sell"),0)</f>
        <v>0</v>
      </c>
      <c r="Z83" s="111">
        <f t="shared" si="13"/>
        <v>0</v>
      </c>
      <c r="AA83" s="111">
        <f>IF($D83=AA$1,SUMIFS($H$3:$H83,$G$3:$G83,AA$1,$C$3:$C83,"Sell"),0)</f>
        <v>0</v>
      </c>
      <c r="AB83" s="111">
        <f t="shared" si="14"/>
        <v>0</v>
      </c>
      <c r="AC83" s="111">
        <f>SUMIFS('Deductions and Deposits'!$H:$H,'Deductions and Deposits'!$G:$G,D83,'Deductions and Deposits'!$F:$F,"&lt;="&amp;B83)+SUMIFS($F$3:F83,$D$3:D83,D83,$C$3:C83,"Coin Deposit",$E$3:E83,"")</f>
        <v>0</v>
      </c>
      <c r="AD83" s="111">
        <f>SUMIFS('Deductions and Deposits'!$D:$D,'Deductions and Deposits'!$C:$C,D83)+SUMIFS($F:$F,$D:$D,D83,$C:$C,"Coin Deduction")</f>
        <v>0</v>
      </c>
      <c r="AE83" s="111">
        <f>Table5[[#This Row],[Column4]]+Table5[[#This Row],[Column14]]+Table5[[#This Row],[Column19]]+Table5[[#This Row],[Column12]]</f>
        <v>0</v>
      </c>
      <c r="AF83" s="111">
        <f>Table5[[#This Row],[Column5]]+Table5[[#This Row],[Column13]]+Table5[[#This Row],[Column21]]+Table5[[#This Row],[Column18]]</f>
        <v>0</v>
      </c>
      <c r="AG83" s="111">
        <f t="shared" si="15"/>
        <v>0</v>
      </c>
      <c r="AH83" s="111">
        <f t="shared" si="16"/>
        <v>0</v>
      </c>
      <c r="AI83" s="111">
        <f>Table5[[#This Row],[Column17]]-Table5[[#This Row],[Column20]]</f>
        <v>0</v>
      </c>
      <c r="AJ83" s="111">
        <f t="shared" si="17"/>
        <v>0</v>
      </c>
      <c r="AK83" s="111">
        <f t="shared" si="18"/>
        <v>0</v>
      </c>
      <c r="AL83" s="111">
        <f t="shared" si="19"/>
        <v>0</v>
      </c>
      <c r="AM83" s="111" t="str">
        <f t="shared" si="20"/>
        <v/>
      </c>
      <c r="AN83" s="111" t="str">
        <f t="shared" ca="1" si="21"/>
        <v/>
      </c>
    </row>
    <row r="84" spans="1:40" ht="20.25" customHeight="1" x14ac:dyDescent="0.3">
      <c r="A84" s="107"/>
      <c r="B84" s="144"/>
      <c r="C84" s="119"/>
      <c r="D84" s="120"/>
      <c r="E84" s="119"/>
      <c r="F84" s="119"/>
      <c r="G84" s="120"/>
      <c r="H84" s="119"/>
      <c r="I84" s="109"/>
      <c r="L84" s="110"/>
      <c r="M84" s="110"/>
      <c r="N84" s="110"/>
      <c r="O84" s="110"/>
      <c r="P84" s="110"/>
      <c r="Q84" s="110"/>
      <c r="R84" s="110"/>
      <c r="S84" s="110"/>
      <c r="T84" s="100">
        <f t="shared" si="11"/>
        <v>0</v>
      </c>
      <c r="U84" s="111"/>
      <c r="V84" s="111"/>
      <c r="W84" s="111">
        <f>SUMIFS($F$3:F84,$D$3:D84,D84,$C$3:C84,"Buy")+SUMIFS($F$3:F84,$D$3:D84,D84,$C$3:C84,"Coin Deposit",$E$3:E84,"&lt;&gt;")</f>
        <v>0</v>
      </c>
      <c r="X84" s="111">
        <f t="shared" si="12"/>
        <v>0</v>
      </c>
      <c r="Y84" s="111">
        <f>IF($D84=Y$1,SUMIFS($H$3:$H84,$G$3:$G84,Y$1,$C$3:$C84,"Sell"),0)</f>
        <v>0</v>
      </c>
      <c r="Z84" s="111">
        <f t="shared" si="13"/>
        <v>0</v>
      </c>
      <c r="AA84" s="111">
        <f>IF($D84=AA$1,SUMIFS($H$3:$H84,$G$3:$G84,AA$1,$C$3:$C84,"Sell"),0)</f>
        <v>0</v>
      </c>
      <c r="AB84" s="111">
        <f t="shared" si="14"/>
        <v>0</v>
      </c>
      <c r="AC84" s="111">
        <f>SUMIFS('Deductions and Deposits'!$H:$H,'Deductions and Deposits'!$G:$G,D84,'Deductions and Deposits'!$F:$F,"&lt;="&amp;B84)+SUMIFS($F$3:F84,$D$3:D84,D84,$C$3:C84,"Coin Deposit",$E$3:E84,"")</f>
        <v>0</v>
      </c>
      <c r="AD84" s="111">
        <f>SUMIFS('Deductions and Deposits'!$D:$D,'Deductions and Deposits'!$C:$C,D84)+SUMIFS($F:$F,$D:$D,D84,$C:$C,"Coin Deduction")</f>
        <v>0</v>
      </c>
      <c r="AE84" s="111">
        <f>Table5[[#This Row],[Column4]]+Table5[[#This Row],[Column14]]+Table5[[#This Row],[Column19]]+Table5[[#This Row],[Column12]]</f>
        <v>0</v>
      </c>
      <c r="AF84" s="111">
        <f>Table5[[#This Row],[Column5]]+Table5[[#This Row],[Column13]]+Table5[[#This Row],[Column21]]+Table5[[#This Row],[Column18]]</f>
        <v>0</v>
      </c>
      <c r="AG84" s="111">
        <f t="shared" si="15"/>
        <v>0</v>
      </c>
      <c r="AH84" s="111">
        <f t="shared" si="16"/>
        <v>0</v>
      </c>
      <c r="AI84" s="111">
        <f>Table5[[#This Row],[Column17]]-Table5[[#This Row],[Column20]]</f>
        <v>0</v>
      </c>
      <c r="AJ84" s="111">
        <f t="shared" si="17"/>
        <v>0</v>
      </c>
      <c r="AK84" s="111">
        <f t="shared" si="18"/>
        <v>0</v>
      </c>
      <c r="AL84" s="111">
        <f t="shared" si="19"/>
        <v>0</v>
      </c>
      <c r="AM84" s="111" t="str">
        <f t="shared" si="20"/>
        <v/>
      </c>
      <c r="AN84" s="111" t="str">
        <f t="shared" ca="1" si="21"/>
        <v/>
      </c>
    </row>
    <row r="85" spans="1:40" ht="20.25" customHeight="1" x14ac:dyDescent="0.3">
      <c r="A85" s="107"/>
      <c r="B85" s="144"/>
      <c r="C85" s="119"/>
      <c r="D85" s="120"/>
      <c r="E85" s="119"/>
      <c r="F85" s="119"/>
      <c r="G85" s="120"/>
      <c r="H85" s="119"/>
      <c r="I85" s="109"/>
      <c r="L85" s="110"/>
      <c r="M85" s="110"/>
      <c r="N85" s="110"/>
      <c r="O85" s="110"/>
      <c r="P85" s="110"/>
      <c r="Q85" s="110"/>
      <c r="R85" s="110"/>
      <c r="S85" s="110"/>
      <c r="T85" s="100">
        <f t="shared" si="11"/>
        <v>0</v>
      </c>
      <c r="U85" s="111"/>
      <c r="V85" s="111"/>
      <c r="W85" s="111">
        <f>SUMIFS($F$3:F85,$D$3:D85,D85,$C$3:C85,"Buy")+SUMIFS($F$3:F85,$D$3:D85,D85,$C$3:C85,"Coin Deposit",$E$3:E85,"&lt;&gt;")</f>
        <v>0</v>
      </c>
      <c r="X85" s="111">
        <f t="shared" si="12"/>
        <v>0</v>
      </c>
      <c r="Y85" s="111">
        <f>IF($D85=Y$1,SUMIFS($H$3:$H85,$G$3:$G85,Y$1,$C$3:$C85,"Sell"),0)</f>
        <v>0</v>
      </c>
      <c r="Z85" s="111">
        <f t="shared" si="13"/>
        <v>0</v>
      </c>
      <c r="AA85" s="111">
        <f>IF($D85=AA$1,SUMIFS($H$3:$H85,$G$3:$G85,AA$1,$C$3:$C85,"Sell"),0)</f>
        <v>0</v>
      </c>
      <c r="AB85" s="111">
        <f t="shared" si="14"/>
        <v>0</v>
      </c>
      <c r="AC85" s="111">
        <f>SUMIFS('Deductions and Deposits'!$H:$H,'Deductions and Deposits'!$G:$G,D85,'Deductions and Deposits'!$F:$F,"&lt;="&amp;B85)+SUMIFS($F$3:F85,$D$3:D85,D85,$C$3:C85,"Coin Deposit",$E$3:E85,"")</f>
        <v>0</v>
      </c>
      <c r="AD85" s="111">
        <f>SUMIFS('Deductions and Deposits'!$D:$D,'Deductions and Deposits'!$C:$C,D85)+SUMIFS($F:$F,$D:$D,D85,$C:$C,"Coin Deduction")</f>
        <v>0</v>
      </c>
      <c r="AE85" s="111">
        <f>Table5[[#This Row],[Column4]]+Table5[[#This Row],[Column14]]+Table5[[#This Row],[Column19]]+Table5[[#This Row],[Column12]]</f>
        <v>0</v>
      </c>
      <c r="AF85" s="111">
        <f>Table5[[#This Row],[Column5]]+Table5[[#This Row],[Column13]]+Table5[[#This Row],[Column21]]+Table5[[#This Row],[Column18]]</f>
        <v>0</v>
      </c>
      <c r="AG85" s="111">
        <f t="shared" si="15"/>
        <v>0</v>
      </c>
      <c r="AH85" s="111">
        <f t="shared" si="16"/>
        <v>0</v>
      </c>
      <c r="AI85" s="111">
        <f>Table5[[#This Row],[Column17]]-Table5[[#This Row],[Column20]]</f>
        <v>0</v>
      </c>
      <c r="AJ85" s="111">
        <f t="shared" si="17"/>
        <v>0</v>
      </c>
      <c r="AK85" s="111">
        <f t="shared" si="18"/>
        <v>0</v>
      </c>
      <c r="AL85" s="111">
        <f t="shared" si="19"/>
        <v>0</v>
      </c>
      <c r="AM85" s="111" t="str">
        <f t="shared" si="20"/>
        <v/>
      </c>
      <c r="AN85" s="111" t="str">
        <f t="shared" ca="1" si="21"/>
        <v/>
      </c>
    </row>
    <row r="86" spans="1:40" ht="20.25" customHeight="1" x14ac:dyDescent="0.3">
      <c r="A86" s="107"/>
      <c r="B86" s="144"/>
      <c r="C86" s="119"/>
      <c r="D86" s="120"/>
      <c r="E86" s="119"/>
      <c r="F86" s="119"/>
      <c r="G86" s="120"/>
      <c r="H86" s="119"/>
      <c r="I86" s="109"/>
      <c r="L86" s="110"/>
      <c r="M86" s="110"/>
      <c r="N86" s="110"/>
      <c r="O86" s="110"/>
      <c r="P86" s="110"/>
      <c r="Q86" s="110"/>
      <c r="R86" s="110"/>
      <c r="S86" s="110"/>
      <c r="T86" s="100">
        <f t="shared" si="11"/>
        <v>0</v>
      </c>
      <c r="U86" s="111"/>
      <c r="V86" s="111"/>
      <c r="W86" s="111">
        <f>SUMIFS($F$3:F86,$D$3:D86,D86,$C$3:C86,"Buy")+SUMIFS($F$3:F86,$D$3:D86,D86,$C$3:C86,"Coin Deposit",$E$3:E86,"&lt;&gt;")</f>
        <v>0</v>
      </c>
      <c r="X86" s="111">
        <f t="shared" si="12"/>
        <v>0</v>
      </c>
      <c r="Y86" s="111">
        <f>IF($D86=Y$1,SUMIFS($H$3:$H86,$G$3:$G86,Y$1,$C$3:$C86,"Sell"),0)</f>
        <v>0</v>
      </c>
      <c r="Z86" s="111">
        <f t="shared" si="13"/>
        <v>0</v>
      </c>
      <c r="AA86" s="111">
        <f>IF($D86=AA$1,SUMIFS($H$3:$H86,$G$3:$G86,AA$1,$C$3:$C86,"Sell"),0)</f>
        <v>0</v>
      </c>
      <c r="AB86" s="111">
        <f t="shared" si="14"/>
        <v>0</v>
      </c>
      <c r="AC86" s="111">
        <f>SUMIFS('Deductions and Deposits'!$H:$H,'Deductions and Deposits'!$G:$G,D86,'Deductions and Deposits'!$F:$F,"&lt;="&amp;B86)+SUMIFS($F$3:F86,$D$3:D86,D86,$C$3:C86,"Coin Deposit",$E$3:E86,"")</f>
        <v>0</v>
      </c>
      <c r="AD86" s="111">
        <f>SUMIFS('Deductions and Deposits'!$D:$D,'Deductions and Deposits'!$C:$C,D86)+SUMIFS($F:$F,$D:$D,D86,$C:$C,"Coin Deduction")</f>
        <v>0</v>
      </c>
      <c r="AE86" s="111">
        <f>Table5[[#This Row],[Column4]]+Table5[[#This Row],[Column14]]+Table5[[#This Row],[Column19]]+Table5[[#This Row],[Column12]]</f>
        <v>0</v>
      </c>
      <c r="AF86" s="111">
        <f>Table5[[#This Row],[Column5]]+Table5[[#This Row],[Column13]]+Table5[[#This Row],[Column21]]+Table5[[#This Row],[Column18]]</f>
        <v>0</v>
      </c>
      <c r="AG86" s="111">
        <f t="shared" si="15"/>
        <v>0</v>
      </c>
      <c r="AH86" s="111">
        <f t="shared" si="16"/>
        <v>0</v>
      </c>
      <c r="AI86" s="111">
        <f>Table5[[#This Row],[Column17]]-Table5[[#This Row],[Column20]]</f>
        <v>0</v>
      </c>
      <c r="AJ86" s="111">
        <f t="shared" si="17"/>
        <v>0</v>
      </c>
      <c r="AK86" s="111">
        <f t="shared" si="18"/>
        <v>0</v>
      </c>
      <c r="AL86" s="111">
        <f t="shared" si="19"/>
        <v>0</v>
      </c>
      <c r="AM86" s="111" t="str">
        <f t="shared" si="20"/>
        <v/>
      </c>
      <c r="AN86" s="111" t="str">
        <f t="shared" ca="1" si="21"/>
        <v/>
      </c>
    </row>
    <row r="87" spans="1:40" ht="20.25" customHeight="1" x14ac:dyDescent="0.3">
      <c r="A87" s="107"/>
      <c r="B87" s="144"/>
      <c r="C87" s="119"/>
      <c r="D87" s="120"/>
      <c r="E87" s="119"/>
      <c r="F87" s="119"/>
      <c r="G87" s="120"/>
      <c r="H87" s="119"/>
      <c r="I87" s="109"/>
      <c r="L87" s="110"/>
      <c r="M87" s="110"/>
      <c r="N87" s="110"/>
      <c r="O87" s="110"/>
      <c r="P87" s="110"/>
      <c r="Q87" s="110"/>
      <c r="R87" s="110"/>
      <c r="S87" s="110"/>
      <c r="T87" s="100">
        <f t="shared" si="11"/>
        <v>0</v>
      </c>
      <c r="U87" s="111"/>
      <c r="V87" s="111"/>
      <c r="W87" s="111">
        <f>SUMIFS($F$3:F87,$D$3:D87,D87,$C$3:C87,"Buy")+SUMIFS($F$3:F87,$D$3:D87,D87,$C$3:C87,"Coin Deposit",$E$3:E87,"&lt;&gt;")</f>
        <v>0</v>
      </c>
      <c r="X87" s="111">
        <f t="shared" si="12"/>
        <v>0</v>
      </c>
      <c r="Y87" s="111">
        <f>IF($D87=Y$1,SUMIFS($H$3:$H87,$G$3:$G87,Y$1,$C$3:$C87,"Sell"),0)</f>
        <v>0</v>
      </c>
      <c r="Z87" s="111">
        <f t="shared" si="13"/>
        <v>0</v>
      </c>
      <c r="AA87" s="111">
        <f>IF($D87=AA$1,SUMIFS($H$3:$H87,$G$3:$G87,AA$1,$C$3:$C87,"Sell"),0)</f>
        <v>0</v>
      </c>
      <c r="AB87" s="111">
        <f t="shared" si="14"/>
        <v>0</v>
      </c>
      <c r="AC87" s="111">
        <f>SUMIFS('Deductions and Deposits'!$H:$H,'Deductions and Deposits'!$G:$G,D87,'Deductions and Deposits'!$F:$F,"&lt;="&amp;B87)+SUMIFS($F$3:F87,$D$3:D87,D87,$C$3:C87,"Coin Deposit",$E$3:E87,"")</f>
        <v>0</v>
      </c>
      <c r="AD87" s="111">
        <f>SUMIFS('Deductions and Deposits'!$D:$D,'Deductions and Deposits'!$C:$C,D87)+SUMIFS($F:$F,$D:$D,D87,$C:$C,"Coin Deduction")</f>
        <v>0</v>
      </c>
      <c r="AE87" s="111">
        <f>Table5[[#This Row],[Column4]]+Table5[[#This Row],[Column14]]+Table5[[#This Row],[Column19]]+Table5[[#This Row],[Column12]]</f>
        <v>0</v>
      </c>
      <c r="AF87" s="111">
        <f>Table5[[#This Row],[Column5]]+Table5[[#This Row],[Column13]]+Table5[[#This Row],[Column21]]+Table5[[#This Row],[Column18]]</f>
        <v>0</v>
      </c>
      <c r="AG87" s="111">
        <f t="shared" si="15"/>
        <v>0</v>
      </c>
      <c r="AH87" s="111">
        <f t="shared" si="16"/>
        <v>0</v>
      </c>
      <c r="AI87" s="111">
        <f>Table5[[#This Row],[Column17]]-Table5[[#This Row],[Column20]]</f>
        <v>0</v>
      </c>
      <c r="AJ87" s="111">
        <f t="shared" si="17"/>
        <v>0</v>
      </c>
      <c r="AK87" s="111">
        <f t="shared" si="18"/>
        <v>0</v>
      </c>
      <c r="AL87" s="111">
        <f t="shared" si="19"/>
        <v>0</v>
      </c>
      <c r="AM87" s="111" t="str">
        <f t="shared" si="20"/>
        <v/>
      </c>
      <c r="AN87" s="111" t="str">
        <f t="shared" ca="1" si="21"/>
        <v/>
      </c>
    </row>
    <row r="88" spans="1:40" ht="20.25" customHeight="1" x14ac:dyDescent="0.3">
      <c r="A88" s="107"/>
      <c r="B88" s="144"/>
      <c r="C88" s="119"/>
      <c r="D88" s="120"/>
      <c r="E88" s="119"/>
      <c r="F88" s="119"/>
      <c r="G88" s="120"/>
      <c r="H88" s="119"/>
      <c r="I88" s="109"/>
      <c r="L88" s="110"/>
      <c r="M88" s="110"/>
      <c r="N88" s="110"/>
      <c r="O88" s="110"/>
      <c r="P88" s="110"/>
      <c r="Q88" s="110"/>
      <c r="R88" s="110"/>
      <c r="S88" s="110"/>
      <c r="T88" s="100">
        <f t="shared" si="11"/>
        <v>0</v>
      </c>
      <c r="U88" s="111"/>
      <c r="V88" s="111"/>
      <c r="W88" s="111">
        <f>SUMIFS($F$3:F88,$D$3:D88,D88,$C$3:C88,"Buy")+SUMIFS($F$3:F88,$D$3:D88,D88,$C$3:C88,"Coin Deposit",$E$3:E88,"&lt;&gt;")</f>
        <v>0</v>
      </c>
      <c r="X88" s="111">
        <f t="shared" si="12"/>
        <v>0</v>
      </c>
      <c r="Y88" s="111">
        <f>IF($D88=Y$1,SUMIFS($H$3:$H88,$G$3:$G88,Y$1,$C$3:$C88,"Sell"),0)</f>
        <v>0</v>
      </c>
      <c r="Z88" s="111">
        <f t="shared" si="13"/>
        <v>0</v>
      </c>
      <c r="AA88" s="111">
        <f>IF($D88=AA$1,SUMIFS($H$3:$H88,$G$3:$G88,AA$1,$C$3:$C88,"Sell"),0)</f>
        <v>0</v>
      </c>
      <c r="AB88" s="111">
        <f t="shared" si="14"/>
        <v>0</v>
      </c>
      <c r="AC88" s="111">
        <f>SUMIFS('Deductions and Deposits'!$H:$H,'Deductions and Deposits'!$G:$G,D88,'Deductions and Deposits'!$F:$F,"&lt;="&amp;B88)+SUMIFS($F$3:F88,$D$3:D88,D88,$C$3:C88,"Coin Deposit",$E$3:E88,"")</f>
        <v>0</v>
      </c>
      <c r="AD88" s="111">
        <f>SUMIFS('Deductions and Deposits'!$D:$D,'Deductions and Deposits'!$C:$C,D88)+SUMIFS($F:$F,$D:$D,D88,$C:$C,"Coin Deduction")</f>
        <v>0</v>
      </c>
      <c r="AE88" s="111">
        <f>Table5[[#This Row],[Column4]]+Table5[[#This Row],[Column14]]+Table5[[#This Row],[Column19]]+Table5[[#This Row],[Column12]]</f>
        <v>0</v>
      </c>
      <c r="AF88" s="111">
        <f>Table5[[#This Row],[Column5]]+Table5[[#This Row],[Column13]]+Table5[[#This Row],[Column21]]+Table5[[#This Row],[Column18]]</f>
        <v>0</v>
      </c>
      <c r="AG88" s="111">
        <f t="shared" si="15"/>
        <v>0</v>
      </c>
      <c r="AH88" s="111">
        <f t="shared" si="16"/>
        <v>0</v>
      </c>
      <c r="AI88" s="111">
        <f>Table5[[#This Row],[Column17]]-Table5[[#This Row],[Column20]]</f>
        <v>0</v>
      </c>
      <c r="AJ88" s="111">
        <f t="shared" si="17"/>
        <v>0</v>
      </c>
      <c r="AK88" s="111">
        <f t="shared" si="18"/>
        <v>0</v>
      </c>
      <c r="AL88" s="111">
        <f t="shared" si="19"/>
        <v>0</v>
      </c>
      <c r="AM88" s="111" t="str">
        <f t="shared" si="20"/>
        <v/>
      </c>
      <c r="AN88" s="111" t="str">
        <f t="shared" ca="1" si="21"/>
        <v/>
      </c>
    </row>
    <row r="89" spans="1:40" ht="20.25" customHeight="1" x14ac:dyDescent="0.3">
      <c r="A89" s="107"/>
      <c r="B89" s="144"/>
      <c r="C89" s="119"/>
      <c r="D89" s="120"/>
      <c r="E89" s="119"/>
      <c r="F89" s="119"/>
      <c r="G89" s="120"/>
      <c r="H89" s="119"/>
      <c r="I89" s="109"/>
      <c r="L89" s="110"/>
      <c r="M89" s="110"/>
      <c r="N89" s="110"/>
      <c r="O89" s="110"/>
      <c r="P89" s="110"/>
      <c r="Q89" s="110"/>
      <c r="R89" s="110"/>
      <c r="S89" s="110"/>
      <c r="T89" s="100">
        <f t="shared" si="11"/>
        <v>0</v>
      </c>
      <c r="U89" s="111"/>
      <c r="V89" s="111"/>
      <c r="W89" s="111">
        <f>SUMIFS($F$3:F89,$D$3:D89,D89,$C$3:C89,"Buy")+SUMIFS($F$3:F89,$D$3:D89,D89,$C$3:C89,"Coin Deposit",$E$3:E89,"&lt;&gt;")</f>
        <v>0</v>
      </c>
      <c r="X89" s="111">
        <f t="shared" si="12"/>
        <v>0</v>
      </c>
      <c r="Y89" s="111">
        <f>IF($D89=Y$1,SUMIFS($H$3:$H89,$G$3:$G89,Y$1,$C$3:$C89,"Sell"),0)</f>
        <v>0</v>
      </c>
      <c r="Z89" s="111">
        <f t="shared" si="13"/>
        <v>0</v>
      </c>
      <c r="AA89" s="111">
        <f>IF($D89=AA$1,SUMIFS($H$3:$H89,$G$3:$G89,AA$1,$C$3:$C89,"Sell"),0)</f>
        <v>0</v>
      </c>
      <c r="AB89" s="111">
        <f t="shared" si="14"/>
        <v>0</v>
      </c>
      <c r="AC89" s="111">
        <f>SUMIFS('Deductions and Deposits'!$H:$H,'Deductions and Deposits'!$G:$G,D89,'Deductions and Deposits'!$F:$F,"&lt;="&amp;B89)+SUMIFS($F$3:F89,$D$3:D89,D89,$C$3:C89,"Coin Deposit",$E$3:E89,"")</f>
        <v>0</v>
      </c>
      <c r="AD89" s="111">
        <f>SUMIFS('Deductions and Deposits'!$D:$D,'Deductions and Deposits'!$C:$C,D89)+SUMIFS($F:$F,$D:$D,D89,$C:$C,"Coin Deduction")</f>
        <v>0</v>
      </c>
      <c r="AE89" s="111">
        <f>Table5[[#This Row],[Column4]]+Table5[[#This Row],[Column14]]+Table5[[#This Row],[Column19]]+Table5[[#This Row],[Column12]]</f>
        <v>0</v>
      </c>
      <c r="AF89" s="111">
        <f>Table5[[#This Row],[Column5]]+Table5[[#This Row],[Column13]]+Table5[[#This Row],[Column21]]+Table5[[#This Row],[Column18]]</f>
        <v>0</v>
      </c>
      <c r="AG89" s="111">
        <f t="shared" si="15"/>
        <v>0</v>
      </c>
      <c r="AH89" s="111">
        <f t="shared" si="16"/>
        <v>0</v>
      </c>
      <c r="AI89" s="111">
        <f>Table5[[#This Row],[Column17]]-Table5[[#This Row],[Column20]]</f>
        <v>0</v>
      </c>
      <c r="AJ89" s="111">
        <f t="shared" si="17"/>
        <v>0</v>
      </c>
      <c r="AK89" s="111">
        <f t="shared" si="18"/>
        <v>0</v>
      </c>
      <c r="AL89" s="111">
        <f t="shared" si="19"/>
        <v>0</v>
      </c>
      <c r="AM89" s="111" t="str">
        <f t="shared" si="20"/>
        <v/>
      </c>
      <c r="AN89" s="111" t="str">
        <f t="shared" ca="1" si="21"/>
        <v/>
      </c>
    </row>
    <row r="90" spans="1:40" ht="20.25" customHeight="1" x14ac:dyDescent="0.3">
      <c r="A90" s="107"/>
      <c r="B90" s="144"/>
      <c r="C90" s="119"/>
      <c r="D90" s="120"/>
      <c r="E90" s="119"/>
      <c r="F90" s="119"/>
      <c r="G90" s="120"/>
      <c r="H90" s="119"/>
      <c r="I90" s="109"/>
      <c r="L90" s="110"/>
      <c r="M90" s="110"/>
      <c r="N90" s="110"/>
      <c r="O90" s="110"/>
      <c r="P90" s="110"/>
      <c r="Q90" s="110"/>
      <c r="R90" s="110"/>
      <c r="S90" s="110"/>
      <c r="T90" s="100">
        <f t="shared" si="11"/>
        <v>0</v>
      </c>
      <c r="U90" s="111"/>
      <c r="V90" s="111"/>
      <c r="W90" s="111">
        <f>SUMIFS($F$3:F90,$D$3:D90,D90,$C$3:C90,"Buy")+SUMIFS($F$3:F90,$D$3:D90,D90,$C$3:C90,"Coin Deposit",$E$3:E90,"&lt;&gt;")</f>
        <v>0</v>
      </c>
      <c r="X90" s="111">
        <f t="shared" si="12"/>
        <v>0</v>
      </c>
      <c r="Y90" s="111">
        <f>IF($D90=Y$1,SUMIFS($H$3:$H90,$G$3:$G90,Y$1,$C$3:$C90,"Sell"),0)</f>
        <v>0</v>
      </c>
      <c r="Z90" s="111">
        <f t="shared" si="13"/>
        <v>0</v>
      </c>
      <c r="AA90" s="111">
        <f>IF($D90=AA$1,SUMIFS($H$3:$H90,$G$3:$G90,AA$1,$C$3:$C90,"Sell"),0)</f>
        <v>0</v>
      </c>
      <c r="AB90" s="111">
        <f t="shared" si="14"/>
        <v>0</v>
      </c>
      <c r="AC90" s="111">
        <f>SUMIFS('Deductions and Deposits'!$H:$H,'Deductions and Deposits'!$G:$G,D90,'Deductions and Deposits'!$F:$F,"&lt;="&amp;B90)+SUMIFS($F$3:F90,$D$3:D90,D90,$C$3:C90,"Coin Deposit",$E$3:E90,"")</f>
        <v>0</v>
      </c>
      <c r="AD90" s="111">
        <f>SUMIFS('Deductions and Deposits'!$D:$D,'Deductions and Deposits'!$C:$C,D90)+SUMIFS($F:$F,$D:$D,D90,$C:$C,"Coin Deduction")</f>
        <v>0</v>
      </c>
      <c r="AE90" s="111">
        <f>Table5[[#This Row],[Column4]]+Table5[[#This Row],[Column14]]+Table5[[#This Row],[Column19]]+Table5[[#This Row],[Column12]]</f>
        <v>0</v>
      </c>
      <c r="AF90" s="111">
        <f>Table5[[#This Row],[Column5]]+Table5[[#This Row],[Column13]]+Table5[[#This Row],[Column21]]+Table5[[#This Row],[Column18]]</f>
        <v>0</v>
      </c>
      <c r="AG90" s="111">
        <f t="shared" si="15"/>
        <v>0</v>
      </c>
      <c r="AH90" s="111">
        <f t="shared" si="16"/>
        <v>0</v>
      </c>
      <c r="AI90" s="111">
        <f>Table5[[#This Row],[Column17]]-Table5[[#This Row],[Column20]]</f>
        <v>0</v>
      </c>
      <c r="AJ90" s="111">
        <f t="shared" si="17"/>
        <v>0</v>
      </c>
      <c r="AK90" s="111">
        <f t="shared" si="18"/>
        <v>0</v>
      </c>
      <c r="AL90" s="111">
        <f t="shared" si="19"/>
        <v>0</v>
      </c>
      <c r="AM90" s="111" t="str">
        <f t="shared" si="20"/>
        <v/>
      </c>
      <c r="AN90" s="111" t="str">
        <f t="shared" ca="1" si="21"/>
        <v/>
      </c>
    </row>
    <row r="91" spans="1:40" ht="20.25" customHeight="1" x14ac:dyDescent="0.3">
      <c r="A91" s="107"/>
      <c r="B91" s="144"/>
      <c r="C91" s="119"/>
      <c r="D91" s="120"/>
      <c r="E91" s="119"/>
      <c r="F91" s="119"/>
      <c r="G91" s="120"/>
      <c r="H91" s="119"/>
      <c r="I91" s="109"/>
      <c r="L91" s="110"/>
      <c r="M91" s="110"/>
      <c r="N91" s="110"/>
      <c r="O91" s="110"/>
      <c r="P91" s="110"/>
      <c r="Q91" s="110"/>
      <c r="R91" s="110"/>
      <c r="S91" s="110"/>
      <c r="T91" s="100">
        <f t="shared" si="11"/>
        <v>0</v>
      </c>
      <c r="U91" s="111"/>
      <c r="V91" s="111"/>
      <c r="W91" s="111">
        <f>SUMIFS($F$3:F91,$D$3:D91,D91,$C$3:C91,"Buy")+SUMIFS($F$3:F91,$D$3:D91,D91,$C$3:C91,"Coin Deposit",$E$3:E91,"&lt;&gt;")</f>
        <v>0</v>
      </c>
      <c r="X91" s="111">
        <f t="shared" si="12"/>
        <v>0</v>
      </c>
      <c r="Y91" s="111">
        <f>IF($D91=Y$1,SUMIFS($H$3:$H91,$G$3:$G91,Y$1,$C$3:$C91,"Sell"),0)</f>
        <v>0</v>
      </c>
      <c r="Z91" s="111">
        <f t="shared" si="13"/>
        <v>0</v>
      </c>
      <c r="AA91" s="111">
        <f>IF($D91=AA$1,SUMIFS($H$3:$H91,$G$3:$G91,AA$1,$C$3:$C91,"Sell"),0)</f>
        <v>0</v>
      </c>
      <c r="AB91" s="111">
        <f t="shared" si="14"/>
        <v>0</v>
      </c>
      <c r="AC91" s="111">
        <f>SUMIFS('Deductions and Deposits'!$H:$H,'Deductions and Deposits'!$G:$G,D91,'Deductions and Deposits'!$F:$F,"&lt;="&amp;B91)+SUMIFS($F$3:F91,$D$3:D91,D91,$C$3:C91,"Coin Deposit",$E$3:E91,"")</f>
        <v>0</v>
      </c>
      <c r="AD91" s="111">
        <f>SUMIFS('Deductions and Deposits'!$D:$D,'Deductions and Deposits'!$C:$C,D91)+SUMIFS($F:$F,$D:$D,D91,$C:$C,"Coin Deduction")</f>
        <v>0</v>
      </c>
      <c r="AE91" s="111">
        <f>Table5[[#This Row],[Column4]]+Table5[[#This Row],[Column14]]+Table5[[#This Row],[Column19]]+Table5[[#This Row],[Column12]]</f>
        <v>0</v>
      </c>
      <c r="AF91" s="111">
        <f>Table5[[#This Row],[Column5]]+Table5[[#This Row],[Column13]]+Table5[[#This Row],[Column21]]+Table5[[#This Row],[Column18]]</f>
        <v>0</v>
      </c>
      <c r="AG91" s="111">
        <f t="shared" si="15"/>
        <v>0</v>
      </c>
      <c r="AH91" s="111">
        <f t="shared" si="16"/>
        <v>0</v>
      </c>
      <c r="AI91" s="111">
        <f>Table5[[#This Row],[Column17]]-Table5[[#This Row],[Column20]]</f>
        <v>0</v>
      </c>
      <c r="AJ91" s="111">
        <f t="shared" si="17"/>
        <v>0</v>
      </c>
      <c r="AK91" s="111">
        <f t="shared" si="18"/>
        <v>0</v>
      </c>
      <c r="AL91" s="111">
        <f t="shared" si="19"/>
        <v>0</v>
      </c>
      <c r="AM91" s="111" t="str">
        <f t="shared" si="20"/>
        <v/>
      </c>
      <c r="AN91" s="111" t="str">
        <f t="shared" ca="1" si="21"/>
        <v/>
      </c>
    </row>
    <row r="92" spans="1:40" ht="20.25" customHeight="1" x14ac:dyDescent="0.3">
      <c r="A92" s="107"/>
      <c r="B92" s="144"/>
      <c r="C92" s="119"/>
      <c r="D92" s="120"/>
      <c r="E92" s="119"/>
      <c r="F92" s="119"/>
      <c r="G92" s="120"/>
      <c r="H92" s="119"/>
      <c r="I92" s="109"/>
      <c r="L92" s="108"/>
      <c r="M92" s="108"/>
      <c r="N92" s="108"/>
      <c r="O92" s="108"/>
      <c r="P92" s="108"/>
      <c r="Q92" s="108"/>
      <c r="R92" s="108"/>
      <c r="S92" s="108"/>
      <c r="T92" s="100">
        <f t="shared" si="11"/>
        <v>0</v>
      </c>
      <c r="U92" s="111"/>
      <c r="V92" s="111"/>
      <c r="W92" s="111">
        <f>SUMIFS($F$3:F92,$D$3:D92,D92,$C$3:C92,"Buy")+SUMIFS($F$3:F92,$D$3:D92,D92,$C$3:C92,"Coin Deposit",$E$3:E92,"&lt;&gt;")</f>
        <v>0</v>
      </c>
      <c r="X92" s="111">
        <f t="shared" si="12"/>
        <v>0</v>
      </c>
      <c r="Y92" s="111">
        <f>IF($D92=Y$1,SUMIFS($H$3:$H92,$G$3:$G92,Y$1,$C$3:$C92,"Sell"),0)</f>
        <v>0</v>
      </c>
      <c r="Z92" s="111">
        <f t="shared" si="13"/>
        <v>0</v>
      </c>
      <c r="AA92" s="111">
        <f>IF($D92=AA$1,SUMIFS($H$3:$H92,$G$3:$G92,AA$1,$C$3:$C92,"Sell"),0)</f>
        <v>0</v>
      </c>
      <c r="AB92" s="111">
        <f t="shared" si="14"/>
        <v>0</v>
      </c>
      <c r="AC92" s="111">
        <f>SUMIFS('Deductions and Deposits'!$H:$H,'Deductions and Deposits'!$G:$G,D92,'Deductions and Deposits'!$F:$F,"&lt;="&amp;B92)+SUMIFS($F$3:F92,$D$3:D92,D92,$C$3:C92,"Coin Deposit",$E$3:E92,"")</f>
        <v>0</v>
      </c>
      <c r="AD92" s="111">
        <f>SUMIFS('Deductions and Deposits'!$D:$D,'Deductions and Deposits'!$C:$C,D92)+SUMIFS($F:$F,$D:$D,D92,$C:$C,"Coin Deduction")</f>
        <v>0</v>
      </c>
      <c r="AE92" s="111">
        <f>Table5[[#This Row],[Column4]]+Table5[[#This Row],[Column14]]+Table5[[#This Row],[Column19]]+Table5[[#This Row],[Column12]]</f>
        <v>0</v>
      </c>
      <c r="AF92" s="111">
        <f>Table5[[#This Row],[Column5]]+Table5[[#This Row],[Column13]]+Table5[[#This Row],[Column21]]+Table5[[#This Row],[Column18]]</f>
        <v>0</v>
      </c>
      <c r="AG92" s="111">
        <f t="shared" si="15"/>
        <v>0</v>
      </c>
      <c r="AH92" s="111">
        <f t="shared" si="16"/>
        <v>0</v>
      </c>
      <c r="AI92" s="111">
        <f>Table5[[#This Row],[Column17]]-Table5[[#This Row],[Column20]]</f>
        <v>0</v>
      </c>
      <c r="AJ92" s="111">
        <f t="shared" si="17"/>
        <v>0</v>
      </c>
      <c r="AK92" s="111">
        <f t="shared" si="18"/>
        <v>0</v>
      </c>
      <c r="AL92" s="111">
        <f t="shared" si="19"/>
        <v>0</v>
      </c>
      <c r="AM92" s="111" t="str">
        <f t="shared" si="20"/>
        <v/>
      </c>
      <c r="AN92" s="111" t="str">
        <f t="shared" ca="1" si="21"/>
        <v/>
      </c>
    </row>
    <row r="93" spans="1:40" ht="20.25" customHeight="1" x14ac:dyDescent="0.3">
      <c r="A93" s="107"/>
      <c r="B93" s="144"/>
      <c r="C93" s="119"/>
      <c r="D93" s="120"/>
      <c r="E93" s="119"/>
      <c r="F93" s="119"/>
      <c r="G93" s="120"/>
      <c r="H93" s="119"/>
      <c r="I93" s="109"/>
      <c r="L93" s="108"/>
      <c r="M93" s="108"/>
      <c r="N93" s="108"/>
      <c r="O93" s="108"/>
      <c r="P93" s="108"/>
      <c r="Q93" s="108"/>
      <c r="R93" s="108"/>
      <c r="S93" s="108"/>
      <c r="T93" s="100">
        <f t="shared" si="11"/>
        <v>0</v>
      </c>
      <c r="U93" s="111"/>
      <c r="V93" s="111"/>
      <c r="W93" s="111">
        <f>SUMIFS($F$3:F93,$D$3:D93,D93,$C$3:C93,"Buy")+SUMIFS($F$3:F93,$D$3:D93,D93,$C$3:C93,"Coin Deposit",$E$3:E93,"&lt;&gt;")</f>
        <v>0</v>
      </c>
      <c r="X93" s="111">
        <f t="shared" si="12"/>
        <v>0</v>
      </c>
      <c r="Y93" s="111">
        <f>IF($D93=Y$1,SUMIFS($H$3:$H93,$G$3:$G93,Y$1,$C$3:$C93,"Sell"),0)</f>
        <v>0</v>
      </c>
      <c r="Z93" s="111">
        <f t="shared" si="13"/>
        <v>0</v>
      </c>
      <c r="AA93" s="111">
        <f>IF($D93=AA$1,SUMIFS($H$3:$H93,$G$3:$G93,AA$1,$C$3:$C93,"Sell"),0)</f>
        <v>0</v>
      </c>
      <c r="AB93" s="111">
        <f t="shared" si="14"/>
        <v>0</v>
      </c>
      <c r="AC93" s="111">
        <f>SUMIFS('Deductions and Deposits'!$H:$H,'Deductions and Deposits'!$G:$G,D93,'Deductions and Deposits'!$F:$F,"&lt;="&amp;B93)+SUMIFS($F$3:F93,$D$3:D93,D93,$C$3:C93,"Coin Deposit",$E$3:E93,"")</f>
        <v>0</v>
      </c>
      <c r="AD93" s="111">
        <f>SUMIFS('Deductions and Deposits'!$D:$D,'Deductions and Deposits'!$C:$C,D93)+SUMIFS($F:$F,$D:$D,D93,$C:$C,"Coin Deduction")</f>
        <v>0</v>
      </c>
      <c r="AE93" s="111">
        <f>Table5[[#This Row],[Column4]]+Table5[[#This Row],[Column14]]+Table5[[#This Row],[Column19]]+Table5[[#This Row],[Column12]]</f>
        <v>0</v>
      </c>
      <c r="AF93" s="111">
        <f>Table5[[#This Row],[Column5]]+Table5[[#This Row],[Column13]]+Table5[[#This Row],[Column21]]+Table5[[#This Row],[Column18]]</f>
        <v>0</v>
      </c>
      <c r="AG93" s="111">
        <f t="shared" si="15"/>
        <v>0</v>
      </c>
      <c r="AH93" s="111">
        <f t="shared" si="16"/>
        <v>0</v>
      </c>
      <c r="AI93" s="111">
        <f>Table5[[#This Row],[Column17]]-Table5[[#This Row],[Column20]]</f>
        <v>0</v>
      </c>
      <c r="AJ93" s="111">
        <f t="shared" si="17"/>
        <v>0</v>
      </c>
      <c r="AK93" s="111">
        <f t="shared" si="18"/>
        <v>0</v>
      </c>
      <c r="AL93" s="111">
        <f t="shared" si="19"/>
        <v>0</v>
      </c>
      <c r="AM93" s="111" t="str">
        <f t="shared" si="20"/>
        <v/>
      </c>
      <c r="AN93" s="111" t="str">
        <f t="shared" ca="1" si="21"/>
        <v/>
      </c>
    </row>
    <row r="94" spans="1:40" ht="20.25" customHeight="1" x14ac:dyDescent="0.3">
      <c r="A94" s="107"/>
      <c r="B94" s="144"/>
      <c r="C94" s="119"/>
      <c r="D94" s="120"/>
      <c r="E94" s="119"/>
      <c r="F94" s="119"/>
      <c r="G94" s="120"/>
      <c r="H94" s="119"/>
      <c r="I94" s="109"/>
      <c r="L94" s="108"/>
      <c r="M94" s="108"/>
      <c r="N94" s="108"/>
      <c r="O94" s="108"/>
      <c r="P94" s="108"/>
      <c r="Q94" s="108"/>
      <c r="R94" s="108"/>
      <c r="S94" s="108"/>
      <c r="T94" s="100">
        <f t="shared" si="11"/>
        <v>0</v>
      </c>
      <c r="U94" s="111"/>
      <c r="V94" s="111"/>
      <c r="W94" s="111">
        <f>SUMIFS($F$3:F94,$D$3:D94,D94,$C$3:C94,"Buy")+SUMIFS($F$3:F94,$D$3:D94,D94,$C$3:C94,"Coin Deposit",$E$3:E94,"&lt;&gt;")</f>
        <v>0</v>
      </c>
      <c r="X94" s="111">
        <f t="shared" si="12"/>
        <v>0</v>
      </c>
      <c r="Y94" s="111">
        <f>IF($D94=Y$1,SUMIFS($H$3:$H94,$G$3:$G94,Y$1,$C$3:$C94,"Sell"),0)</f>
        <v>0</v>
      </c>
      <c r="Z94" s="111">
        <f t="shared" si="13"/>
        <v>0</v>
      </c>
      <c r="AA94" s="111">
        <f>IF($D94=AA$1,SUMIFS($H$3:$H94,$G$3:$G94,AA$1,$C$3:$C94,"Sell"),0)</f>
        <v>0</v>
      </c>
      <c r="AB94" s="111">
        <f t="shared" si="14"/>
        <v>0</v>
      </c>
      <c r="AC94" s="111">
        <f>SUMIFS('Deductions and Deposits'!$H:$H,'Deductions and Deposits'!$G:$G,D94,'Deductions and Deposits'!$F:$F,"&lt;="&amp;B94)+SUMIFS($F$3:F94,$D$3:D94,D94,$C$3:C94,"Coin Deposit",$E$3:E94,"")</f>
        <v>0</v>
      </c>
      <c r="AD94" s="111">
        <f>SUMIFS('Deductions and Deposits'!$D:$D,'Deductions and Deposits'!$C:$C,D94)+SUMIFS($F:$F,$D:$D,D94,$C:$C,"Coin Deduction")</f>
        <v>0</v>
      </c>
      <c r="AE94" s="111">
        <f>Table5[[#This Row],[Column4]]+Table5[[#This Row],[Column14]]+Table5[[#This Row],[Column19]]+Table5[[#This Row],[Column12]]</f>
        <v>0</v>
      </c>
      <c r="AF94" s="111">
        <f>Table5[[#This Row],[Column5]]+Table5[[#This Row],[Column13]]+Table5[[#This Row],[Column21]]+Table5[[#This Row],[Column18]]</f>
        <v>0</v>
      </c>
      <c r="AG94" s="111">
        <f t="shared" si="15"/>
        <v>0</v>
      </c>
      <c r="AH94" s="111">
        <f t="shared" si="16"/>
        <v>0</v>
      </c>
      <c r="AI94" s="111">
        <f>Table5[[#This Row],[Column17]]-Table5[[#This Row],[Column20]]</f>
        <v>0</v>
      </c>
      <c r="AJ94" s="111">
        <f t="shared" si="17"/>
        <v>0</v>
      </c>
      <c r="AK94" s="111">
        <f t="shared" si="18"/>
        <v>0</v>
      </c>
      <c r="AL94" s="111">
        <f t="shared" si="19"/>
        <v>0</v>
      </c>
      <c r="AM94" s="111" t="str">
        <f t="shared" si="20"/>
        <v/>
      </c>
      <c r="AN94" s="111" t="str">
        <f t="shared" ca="1" si="21"/>
        <v/>
      </c>
    </row>
    <row r="95" spans="1:40" ht="20.25" customHeight="1" x14ac:dyDescent="0.3">
      <c r="A95" s="107"/>
      <c r="B95" s="144"/>
      <c r="C95" s="119"/>
      <c r="D95" s="120"/>
      <c r="E95" s="119"/>
      <c r="F95" s="119"/>
      <c r="G95" s="120"/>
      <c r="H95" s="119"/>
      <c r="I95" s="109"/>
      <c r="L95" s="108"/>
      <c r="M95" s="108"/>
      <c r="N95" s="108"/>
      <c r="O95" s="108"/>
      <c r="P95" s="108"/>
      <c r="Q95" s="108"/>
      <c r="R95" s="108"/>
      <c r="S95" s="108"/>
      <c r="T95" s="100">
        <f t="shared" si="11"/>
        <v>0</v>
      </c>
      <c r="U95" s="111"/>
      <c r="V95" s="111"/>
      <c r="W95" s="111">
        <f>SUMIFS($F$3:F95,$D$3:D95,D95,$C$3:C95,"Buy")+SUMIFS($F$3:F95,$D$3:D95,D95,$C$3:C95,"Coin Deposit",$E$3:E95,"&lt;&gt;")</f>
        <v>0</v>
      </c>
      <c r="X95" s="111">
        <f t="shared" si="12"/>
        <v>0</v>
      </c>
      <c r="Y95" s="111">
        <f>IF($D95=Y$1,SUMIFS($H$3:$H95,$G$3:$G95,Y$1,$C$3:$C95,"Sell"),0)</f>
        <v>0</v>
      </c>
      <c r="Z95" s="111">
        <f t="shared" si="13"/>
        <v>0</v>
      </c>
      <c r="AA95" s="111">
        <f>IF($D95=AA$1,SUMIFS($H$3:$H95,$G$3:$G95,AA$1,$C$3:$C95,"Sell"),0)</f>
        <v>0</v>
      </c>
      <c r="AB95" s="111">
        <f t="shared" si="14"/>
        <v>0</v>
      </c>
      <c r="AC95" s="111">
        <f>SUMIFS('Deductions and Deposits'!$H:$H,'Deductions and Deposits'!$G:$G,D95,'Deductions and Deposits'!$F:$F,"&lt;="&amp;B95)+SUMIFS($F$3:F95,$D$3:D95,D95,$C$3:C95,"Coin Deposit",$E$3:E95,"")</f>
        <v>0</v>
      </c>
      <c r="AD95" s="111">
        <f>SUMIFS('Deductions and Deposits'!$D:$D,'Deductions and Deposits'!$C:$C,D95)+SUMIFS($F:$F,$D:$D,D95,$C:$C,"Coin Deduction")</f>
        <v>0</v>
      </c>
      <c r="AE95" s="111">
        <f>Table5[[#This Row],[Column4]]+Table5[[#This Row],[Column14]]+Table5[[#This Row],[Column19]]+Table5[[#This Row],[Column12]]</f>
        <v>0</v>
      </c>
      <c r="AF95" s="111">
        <f>Table5[[#This Row],[Column5]]+Table5[[#This Row],[Column13]]+Table5[[#This Row],[Column21]]+Table5[[#This Row],[Column18]]</f>
        <v>0</v>
      </c>
      <c r="AG95" s="111">
        <f t="shared" si="15"/>
        <v>0</v>
      </c>
      <c r="AH95" s="111">
        <f t="shared" si="16"/>
        <v>0</v>
      </c>
      <c r="AI95" s="111">
        <f>Table5[[#This Row],[Column17]]-Table5[[#This Row],[Column20]]</f>
        <v>0</v>
      </c>
      <c r="AJ95" s="111">
        <f t="shared" si="17"/>
        <v>0</v>
      </c>
      <c r="AK95" s="111">
        <f t="shared" si="18"/>
        <v>0</v>
      </c>
      <c r="AL95" s="111">
        <f t="shared" si="19"/>
        <v>0</v>
      </c>
      <c r="AM95" s="111" t="str">
        <f t="shared" si="20"/>
        <v/>
      </c>
      <c r="AN95" s="111" t="str">
        <f t="shared" ca="1" si="21"/>
        <v/>
      </c>
    </row>
    <row r="96" spans="1:40" ht="20.25" customHeight="1" x14ac:dyDescent="0.3">
      <c r="A96" s="107"/>
      <c r="B96" s="144"/>
      <c r="C96" s="119"/>
      <c r="D96" s="120"/>
      <c r="E96" s="119"/>
      <c r="F96" s="119"/>
      <c r="G96" s="120"/>
      <c r="H96" s="119"/>
      <c r="I96" s="109"/>
      <c r="L96" s="108"/>
      <c r="M96" s="108"/>
      <c r="N96" s="108"/>
      <c r="O96" s="108"/>
      <c r="P96" s="108"/>
      <c r="Q96" s="108"/>
      <c r="R96" s="108"/>
      <c r="S96" s="108"/>
      <c r="T96" s="100">
        <f t="shared" si="11"/>
        <v>0</v>
      </c>
      <c r="U96" s="111"/>
      <c r="V96" s="111"/>
      <c r="W96" s="111">
        <f>SUMIFS($F$3:F96,$D$3:D96,D96,$C$3:C96,"Buy")+SUMIFS($F$3:F96,$D$3:D96,D96,$C$3:C96,"Coin Deposit",$E$3:E96,"&lt;&gt;")</f>
        <v>0</v>
      </c>
      <c r="X96" s="111">
        <f t="shared" si="12"/>
        <v>0</v>
      </c>
      <c r="Y96" s="111">
        <f>IF($D96=Y$1,SUMIFS($H$3:$H96,$G$3:$G96,Y$1,$C$3:$C96,"Sell"),0)</f>
        <v>0</v>
      </c>
      <c r="Z96" s="111">
        <f t="shared" si="13"/>
        <v>0</v>
      </c>
      <c r="AA96" s="111">
        <f>IF($D96=AA$1,SUMIFS($H$3:$H96,$G$3:$G96,AA$1,$C$3:$C96,"Sell"),0)</f>
        <v>0</v>
      </c>
      <c r="AB96" s="111">
        <f t="shared" si="14"/>
        <v>0</v>
      </c>
      <c r="AC96" s="111">
        <f>SUMIFS('Deductions and Deposits'!$H:$H,'Deductions and Deposits'!$G:$G,D96,'Deductions and Deposits'!$F:$F,"&lt;="&amp;B96)+SUMIFS($F$3:F96,$D$3:D96,D96,$C$3:C96,"Coin Deposit",$E$3:E96,"")</f>
        <v>0</v>
      </c>
      <c r="AD96" s="111">
        <f>SUMIFS('Deductions and Deposits'!$D:$D,'Deductions and Deposits'!$C:$C,D96)+SUMIFS($F:$F,$D:$D,D96,$C:$C,"Coin Deduction")</f>
        <v>0</v>
      </c>
      <c r="AE96" s="111">
        <f>Table5[[#This Row],[Column4]]+Table5[[#This Row],[Column14]]+Table5[[#This Row],[Column19]]+Table5[[#This Row],[Column12]]</f>
        <v>0</v>
      </c>
      <c r="AF96" s="111">
        <f>Table5[[#This Row],[Column5]]+Table5[[#This Row],[Column13]]+Table5[[#This Row],[Column21]]+Table5[[#This Row],[Column18]]</f>
        <v>0</v>
      </c>
      <c r="AG96" s="111">
        <f t="shared" si="15"/>
        <v>0</v>
      </c>
      <c r="AH96" s="111">
        <f t="shared" si="16"/>
        <v>0</v>
      </c>
      <c r="AI96" s="111">
        <f>Table5[[#This Row],[Column17]]-Table5[[#This Row],[Column20]]</f>
        <v>0</v>
      </c>
      <c r="AJ96" s="111">
        <f t="shared" si="17"/>
        <v>0</v>
      </c>
      <c r="AK96" s="111">
        <f t="shared" si="18"/>
        <v>0</v>
      </c>
      <c r="AL96" s="111">
        <f t="shared" si="19"/>
        <v>0</v>
      </c>
      <c r="AM96" s="111" t="str">
        <f t="shared" si="20"/>
        <v/>
      </c>
      <c r="AN96" s="111" t="str">
        <f t="shared" ca="1" si="21"/>
        <v/>
      </c>
    </row>
    <row r="97" spans="1:40" ht="20.25" customHeight="1" x14ac:dyDescent="0.3">
      <c r="A97" s="107"/>
      <c r="B97" s="144"/>
      <c r="C97" s="119"/>
      <c r="D97" s="120"/>
      <c r="E97" s="119"/>
      <c r="F97" s="119"/>
      <c r="G97" s="120"/>
      <c r="H97" s="119"/>
      <c r="I97" s="109"/>
      <c r="L97" s="108"/>
      <c r="M97" s="108"/>
      <c r="N97" s="108"/>
      <c r="O97" s="108"/>
      <c r="P97" s="108"/>
      <c r="Q97" s="108"/>
      <c r="R97" s="108"/>
      <c r="S97" s="108"/>
      <c r="T97" s="100">
        <f t="shared" si="11"/>
        <v>0</v>
      </c>
      <c r="U97" s="111"/>
      <c r="V97" s="111"/>
      <c r="W97" s="111">
        <f>SUMIFS($F$3:F97,$D$3:D97,D97,$C$3:C97,"Buy")+SUMIFS($F$3:F97,$D$3:D97,D97,$C$3:C97,"Coin Deposit",$E$3:E97,"&lt;&gt;")</f>
        <v>0</v>
      </c>
      <c r="X97" s="111">
        <f t="shared" si="12"/>
        <v>0</v>
      </c>
      <c r="Y97" s="111">
        <f>IF($D97=Y$1,SUMIFS($H$3:$H97,$G$3:$G97,Y$1,$C$3:$C97,"Sell"),0)</f>
        <v>0</v>
      </c>
      <c r="Z97" s="111">
        <f t="shared" si="13"/>
        <v>0</v>
      </c>
      <c r="AA97" s="111">
        <f>IF($D97=AA$1,SUMIFS($H$3:$H97,$G$3:$G97,AA$1,$C$3:$C97,"Sell"),0)</f>
        <v>0</v>
      </c>
      <c r="AB97" s="111">
        <f t="shared" si="14"/>
        <v>0</v>
      </c>
      <c r="AC97" s="111">
        <f>SUMIFS('Deductions and Deposits'!$H:$H,'Deductions and Deposits'!$G:$G,D97,'Deductions and Deposits'!$F:$F,"&lt;="&amp;B97)+SUMIFS($F$3:F97,$D$3:D97,D97,$C$3:C97,"Coin Deposit",$E$3:E97,"")</f>
        <v>0</v>
      </c>
      <c r="AD97" s="111">
        <f>SUMIFS('Deductions and Deposits'!$D:$D,'Deductions and Deposits'!$C:$C,D97)+SUMIFS($F:$F,$D:$D,D97,$C:$C,"Coin Deduction")</f>
        <v>0</v>
      </c>
      <c r="AE97" s="111">
        <f>Table5[[#This Row],[Column4]]+Table5[[#This Row],[Column14]]+Table5[[#This Row],[Column19]]+Table5[[#This Row],[Column12]]</f>
        <v>0</v>
      </c>
      <c r="AF97" s="111">
        <f>Table5[[#This Row],[Column5]]+Table5[[#This Row],[Column13]]+Table5[[#This Row],[Column21]]+Table5[[#This Row],[Column18]]</f>
        <v>0</v>
      </c>
      <c r="AG97" s="111">
        <f t="shared" si="15"/>
        <v>0</v>
      </c>
      <c r="AH97" s="111">
        <f t="shared" si="16"/>
        <v>0</v>
      </c>
      <c r="AI97" s="111">
        <f>Table5[[#This Row],[Column17]]-Table5[[#This Row],[Column20]]</f>
        <v>0</v>
      </c>
      <c r="AJ97" s="111">
        <f t="shared" si="17"/>
        <v>0</v>
      </c>
      <c r="AK97" s="111">
        <f t="shared" si="18"/>
        <v>0</v>
      </c>
      <c r="AL97" s="111">
        <f t="shared" si="19"/>
        <v>0</v>
      </c>
      <c r="AM97" s="111" t="str">
        <f t="shared" si="20"/>
        <v/>
      </c>
      <c r="AN97" s="111" t="str">
        <f t="shared" ca="1" si="21"/>
        <v/>
      </c>
    </row>
    <row r="98" spans="1:40" ht="20.25" customHeight="1" x14ac:dyDescent="0.3">
      <c r="A98" s="107"/>
      <c r="B98" s="144"/>
      <c r="C98" s="119"/>
      <c r="D98" s="120"/>
      <c r="E98" s="119"/>
      <c r="F98" s="119"/>
      <c r="G98" s="120"/>
      <c r="H98" s="119"/>
      <c r="I98" s="109"/>
      <c r="L98" s="108"/>
      <c r="M98" s="108"/>
      <c r="N98" s="108"/>
      <c r="O98" s="108"/>
      <c r="P98" s="108"/>
      <c r="Q98" s="108"/>
      <c r="R98" s="108"/>
      <c r="S98" s="108"/>
      <c r="T98" s="100">
        <f t="shared" si="11"/>
        <v>0</v>
      </c>
      <c r="U98" s="111"/>
      <c r="V98" s="111"/>
      <c r="W98" s="111">
        <f>SUMIFS($F$3:F98,$D$3:D98,D98,$C$3:C98,"Buy")+SUMIFS($F$3:F98,$D$3:D98,D98,$C$3:C98,"Coin Deposit",$E$3:E98,"&lt;&gt;")</f>
        <v>0</v>
      </c>
      <c r="X98" s="111">
        <f t="shared" si="12"/>
        <v>0</v>
      </c>
      <c r="Y98" s="111">
        <f>IF($D98=Y$1,SUMIFS($H$3:$H98,$G$3:$G98,Y$1,$C$3:$C98,"Sell"),0)</f>
        <v>0</v>
      </c>
      <c r="Z98" s="111">
        <f t="shared" si="13"/>
        <v>0</v>
      </c>
      <c r="AA98" s="111">
        <f>IF($D98=AA$1,SUMIFS($H$3:$H98,$G$3:$G98,AA$1,$C$3:$C98,"Sell"),0)</f>
        <v>0</v>
      </c>
      <c r="AB98" s="111">
        <f t="shared" si="14"/>
        <v>0</v>
      </c>
      <c r="AC98" s="111">
        <f>SUMIFS('Deductions and Deposits'!$H:$H,'Deductions and Deposits'!$G:$G,D98,'Deductions and Deposits'!$F:$F,"&lt;="&amp;B98)+SUMIFS($F$3:F98,$D$3:D98,D98,$C$3:C98,"Coin Deposit",$E$3:E98,"")</f>
        <v>0</v>
      </c>
      <c r="AD98" s="111">
        <f>SUMIFS('Deductions and Deposits'!$D:$D,'Deductions and Deposits'!$C:$C,D98)+SUMIFS($F:$F,$D:$D,D98,$C:$C,"Coin Deduction")</f>
        <v>0</v>
      </c>
      <c r="AE98" s="111">
        <f>Table5[[#This Row],[Column4]]+Table5[[#This Row],[Column14]]+Table5[[#This Row],[Column19]]+Table5[[#This Row],[Column12]]</f>
        <v>0</v>
      </c>
      <c r="AF98" s="111">
        <f>Table5[[#This Row],[Column5]]+Table5[[#This Row],[Column13]]+Table5[[#This Row],[Column21]]+Table5[[#This Row],[Column18]]</f>
        <v>0</v>
      </c>
      <c r="AG98" s="111">
        <f t="shared" si="15"/>
        <v>0</v>
      </c>
      <c r="AH98" s="111">
        <f t="shared" si="16"/>
        <v>0</v>
      </c>
      <c r="AI98" s="111">
        <f>Table5[[#This Row],[Column17]]-Table5[[#This Row],[Column20]]</f>
        <v>0</v>
      </c>
      <c r="AJ98" s="111">
        <f t="shared" si="17"/>
        <v>0</v>
      </c>
      <c r="AK98" s="111">
        <f t="shared" si="18"/>
        <v>0</v>
      </c>
      <c r="AL98" s="111">
        <f t="shared" si="19"/>
        <v>0</v>
      </c>
      <c r="AM98" s="111" t="str">
        <f t="shared" si="20"/>
        <v/>
      </c>
      <c r="AN98" s="111" t="str">
        <f t="shared" ca="1" si="21"/>
        <v/>
      </c>
    </row>
    <row r="99" spans="1:40" ht="20.25" customHeight="1" x14ac:dyDescent="0.3">
      <c r="A99" s="107"/>
      <c r="B99" s="144"/>
      <c r="C99" s="119"/>
      <c r="D99" s="120"/>
      <c r="E99" s="119"/>
      <c r="F99" s="119"/>
      <c r="G99" s="120"/>
      <c r="H99" s="119"/>
      <c r="I99" s="109"/>
      <c r="L99" s="108"/>
      <c r="M99" s="108"/>
      <c r="N99" s="108"/>
      <c r="O99" s="108"/>
      <c r="P99" s="108"/>
      <c r="Q99" s="108"/>
      <c r="R99" s="108"/>
      <c r="S99" s="108"/>
      <c r="T99" s="100">
        <f t="shared" si="11"/>
        <v>0</v>
      </c>
      <c r="U99" s="111"/>
      <c r="V99" s="111"/>
      <c r="W99" s="111">
        <f>SUMIFS($F$3:F99,$D$3:D99,D99,$C$3:C99,"Buy")+SUMIFS($F$3:F99,$D$3:D99,D99,$C$3:C99,"Coin Deposit",$E$3:E99,"&lt;&gt;")</f>
        <v>0</v>
      </c>
      <c r="X99" s="111">
        <f t="shared" si="12"/>
        <v>0</v>
      </c>
      <c r="Y99" s="111">
        <f>IF($D99=Y$1,SUMIFS($H$3:$H99,$G$3:$G99,Y$1,$C$3:$C99,"Sell"),0)</f>
        <v>0</v>
      </c>
      <c r="Z99" s="111">
        <f t="shared" si="13"/>
        <v>0</v>
      </c>
      <c r="AA99" s="111">
        <f>IF($D99=AA$1,SUMIFS($H$3:$H99,$G$3:$G99,AA$1,$C$3:$C99,"Sell"),0)</f>
        <v>0</v>
      </c>
      <c r="AB99" s="111">
        <f t="shared" si="14"/>
        <v>0</v>
      </c>
      <c r="AC99" s="111">
        <f>SUMIFS('Deductions and Deposits'!$H:$H,'Deductions and Deposits'!$G:$G,D99,'Deductions and Deposits'!$F:$F,"&lt;="&amp;B99)+SUMIFS($F$3:F99,$D$3:D99,D99,$C$3:C99,"Coin Deposit",$E$3:E99,"")</f>
        <v>0</v>
      </c>
      <c r="AD99" s="111">
        <f>SUMIFS('Deductions and Deposits'!$D:$D,'Deductions and Deposits'!$C:$C,D99)+SUMIFS($F:$F,$D:$D,D99,$C:$C,"Coin Deduction")</f>
        <v>0</v>
      </c>
      <c r="AE99" s="111">
        <f>Table5[[#This Row],[Column4]]+Table5[[#This Row],[Column14]]+Table5[[#This Row],[Column19]]+Table5[[#This Row],[Column12]]</f>
        <v>0</v>
      </c>
      <c r="AF99" s="111">
        <f>Table5[[#This Row],[Column5]]+Table5[[#This Row],[Column13]]+Table5[[#This Row],[Column21]]+Table5[[#This Row],[Column18]]</f>
        <v>0</v>
      </c>
      <c r="AG99" s="111">
        <f t="shared" si="15"/>
        <v>0</v>
      </c>
      <c r="AH99" s="111">
        <f t="shared" si="16"/>
        <v>0</v>
      </c>
      <c r="AI99" s="111">
        <f>Table5[[#This Row],[Column17]]-Table5[[#This Row],[Column20]]</f>
        <v>0</v>
      </c>
      <c r="AJ99" s="111">
        <f t="shared" si="17"/>
        <v>0</v>
      </c>
      <c r="AK99" s="111">
        <f t="shared" si="18"/>
        <v>0</v>
      </c>
      <c r="AL99" s="111">
        <f t="shared" si="19"/>
        <v>0</v>
      </c>
      <c r="AM99" s="111" t="str">
        <f t="shared" si="20"/>
        <v/>
      </c>
      <c r="AN99" s="111" t="str">
        <f t="shared" ca="1" si="21"/>
        <v/>
      </c>
    </row>
    <row r="100" spans="1:40" ht="20.25" customHeight="1" x14ac:dyDescent="0.3">
      <c r="A100" s="107"/>
      <c r="B100" s="144"/>
      <c r="C100" s="119"/>
      <c r="D100" s="120"/>
      <c r="E100" s="119"/>
      <c r="F100" s="119"/>
      <c r="G100" s="120"/>
      <c r="H100" s="119"/>
      <c r="I100" s="109"/>
      <c r="L100" s="108"/>
      <c r="M100" s="108"/>
      <c r="N100" s="108"/>
      <c r="O100" s="108"/>
      <c r="P100" s="108"/>
      <c r="Q100" s="108"/>
      <c r="R100" s="108"/>
      <c r="S100" s="108"/>
      <c r="T100" s="100">
        <f t="shared" si="11"/>
        <v>0</v>
      </c>
      <c r="U100" s="111"/>
      <c r="V100" s="111"/>
      <c r="W100" s="111">
        <f>SUMIFS($F$3:F100,$D$3:D100,D100,$C$3:C100,"Buy")+SUMIFS($F$3:F100,$D$3:D100,D100,$C$3:C100,"Coin Deposit",$E$3:E100,"&lt;&gt;")</f>
        <v>0</v>
      </c>
      <c r="X100" s="111">
        <f t="shared" si="12"/>
        <v>0</v>
      </c>
      <c r="Y100" s="111">
        <f>IF($D100=Y$1,SUMIFS($H$3:$H100,$G$3:$G100,Y$1,$C$3:$C100,"Sell"),0)</f>
        <v>0</v>
      </c>
      <c r="Z100" s="111">
        <f t="shared" si="13"/>
        <v>0</v>
      </c>
      <c r="AA100" s="111">
        <f>IF($D100=AA$1,SUMIFS($H$3:$H100,$G$3:$G100,AA$1,$C$3:$C100,"Sell"),0)</f>
        <v>0</v>
      </c>
      <c r="AB100" s="111">
        <f t="shared" si="14"/>
        <v>0</v>
      </c>
      <c r="AC100" s="111">
        <f>SUMIFS('Deductions and Deposits'!$H:$H,'Deductions and Deposits'!$G:$G,D100,'Deductions and Deposits'!$F:$F,"&lt;="&amp;B100)+SUMIFS($F$3:F100,$D$3:D100,D100,$C$3:C100,"Coin Deposit",$E$3:E100,"")</f>
        <v>0</v>
      </c>
      <c r="AD100" s="111">
        <f>SUMIFS('Deductions and Deposits'!$D:$D,'Deductions and Deposits'!$C:$C,D100)+SUMIFS($F:$F,$D:$D,D100,$C:$C,"Coin Deduction")</f>
        <v>0</v>
      </c>
      <c r="AE100" s="111">
        <f>Table5[[#This Row],[Column4]]+Table5[[#This Row],[Column14]]+Table5[[#This Row],[Column19]]+Table5[[#This Row],[Column12]]</f>
        <v>0</v>
      </c>
      <c r="AF100" s="111">
        <f>Table5[[#This Row],[Column5]]+Table5[[#This Row],[Column13]]+Table5[[#This Row],[Column21]]+Table5[[#This Row],[Column18]]</f>
        <v>0</v>
      </c>
      <c r="AG100" s="111">
        <f t="shared" si="15"/>
        <v>0</v>
      </c>
      <c r="AH100" s="111">
        <f t="shared" si="16"/>
        <v>0</v>
      </c>
      <c r="AI100" s="111">
        <f>Table5[[#This Row],[Column17]]-Table5[[#This Row],[Column20]]</f>
        <v>0</v>
      </c>
      <c r="AJ100" s="111">
        <f t="shared" si="17"/>
        <v>0</v>
      </c>
      <c r="AK100" s="111">
        <f t="shared" si="18"/>
        <v>0</v>
      </c>
      <c r="AL100" s="111">
        <f t="shared" si="19"/>
        <v>0</v>
      </c>
      <c r="AM100" s="111" t="str">
        <f t="shared" si="20"/>
        <v/>
      </c>
      <c r="AN100" s="111" t="str">
        <f t="shared" ca="1" si="21"/>
        <v/>
      </c>
    </row>
    <row r="101" spans="1:40" ht="20.25" customHeight="1" x14ac:dyDescent="0.3">
      <c r="A101" s="107"/>
      <c r="B101" s="144"/>
      <c r="C101" s="119"/>
      <c r="D101" s="120"/>
      <c r="E101" s="119"/>
      <c r="F101" s="119"/>
      <c r="G101" s="120"/>
      <c r="H101" s="119"/>
      <c r="I101" s="109"/>
      <c r="L101" s="108"/>
      <c r="M101" s="108"/>
      <c r="N101" s="108"/>
      <c r="O101" s="108"/>
      <c r="P101" s="108"/>
      <c r="Q101" s="108"/>
      <c r="R101" s="108"/>
      <c r="S101" s="108"/>
      <c r="T101" s="100">
        <f t="shared" si="11"/>
        <v>0</v>
      </c>
      <c r="U101" s="111"/>
      <c r="V101" s="111"/>
      <c r="W101" s="111">
        <f>SUMIFS($F$3:F101,$D$3:D101,D101,$C$3:C101,"Buy")+SUMIFS($F$3:F101,$D$3:D101,D101,$C$3:C101,"Coin Deposit",$E$3:E101,"&lt;&gt;")</f>
        <v>0</v>
      </c>
      <c r="X101" s="111">
        <f t="shared" si="12"/>
        <v>0</v>
      </c>
      <c r="Y101" s="111">
        <f>IF($D101=Y$1,SUMIFS($H$3:$H101,$G$3:$G101,Y$1,$C$3:$C101,"Sell"),0)</f>
        <v>0</v>
      </c>
      <c r="Z101" s="111">
        <f t="shared" si="13"/>
        <v>0</v>
      </c>
      <c r="AA101" s="111">
        <f>IF($D101=AA$1,SUMIFS($H$3:$H101,$G$3:$G101,AA$1,$C$3:$C101,"Sell"),0)</f>
        <v>0</v>
      </c>
      <c r="AB101" s="111">
        <f t="shared" si="14"/>
        <v>0</v>
      </c>
      <c r="AC101" s="111">
        <f>SUMIFS('Deductions and Deposits'!$H:$H,'Deductions and Deposits'!$G:$G,D101,'Deductions and Deposits'!$F:$F,"&lt;="&amp;B101)+SUMIFS($F$3:F101,$D$3:D101,D101,$C$3:C101,"Coin Deposit",$E$3:E101,"")</f>
        <v>0</v>
      </c>
      <c r="AD101" s="111">
        <f>SUMIFS('Deductions and Deposits'!$D:$D,'Deductions and Deposits'!$C:$C,D101)+SUMIFS($F:$F,$D:$D,D101,$C:$C,"Coin Deduction")</f>
        <v>0</v>
      </c>
      <c r="AE101" s="111">
        <f>Table5[[#This Row],[Column4]]+Table5[[#This Row],[Column14]]+Table5[[#This Row],[Column19]]+Table5[[#This Row],[Column12]]</f>
        <v>0</v>
      </c>
      <c r="AF101" s="111">
        <f>Table5[[#This Row],[Column5]]+Table5[[#This Row],[Column13]]+Table5[[#This Row],[Column21]]+Table5[[#This Row],[Column18]]</f>
        <v>0</v>
      </c>
      <c r="AG101" s="111">
        <f t="shared" si="15"/>
        <v>0</v>
      </c>
      <c r="AH101" s="111">
        <f t="shared" si="16"/>
        <v>0</v>
      </c>
      <c r="AI101" s="111">
        <f>Table5[[#This Row],[Column17]]-Table5[[#This Row],[Column20]]</f>
        <v>0</v>
      </c>
      <c r="AJ101" s="111">
        <f t="shared" si="17"/>
        <v>0</v>
      </c>
      <c r="AK101" s="111">
        <f t="shared" si="18"/>
        <v>0</v>
      </c>
      <c r="AL101" s="111">
        <f t="shared" si="19"/>
        <v>0</v>
      </c>
      <c r="AM101" s="111" t="str">
        <f t="shared" si="20"/>
        <v/>
      </c>
      <c r="AN101" s="111" t="str">
        <f t="shared" ca="1" si="21"/>
        <v/>
      </c>
    </row>
    <row r="102" spans="1:40" ht="20.25" customHeight="1" x14ac:dyDescent="0.3">
      <c r="A102" s="107"/>
      <c r="B102" s="144"/>
      <c r="C102" s="119"/>
      <c r="D102" s="120"/>
      <c r="E102" s="119"/>
      <c r="F102" s="119"/>
      <c r="G102" s="120"/>
      <c r="H102" s="119"/>
      <c r="I102" s="109"/>
      <c r="L102" s="108"/>
      <c r="M102" s="108"/>
      <c r="N102" s="108"/>
      <c r="O102" s="108"/>
      <c r="P102" s="108"/>
      <c r="Q102" s="108"/>
      <c r="R102" s="108"/>
      <c r="S102" s="108"/>
      <c r="T102" s="100">
        <f t="shared" si="11"/>
        <v>0</v>
      </c>
      <c r="U102" s="111"/>
      <c r="V102" s="111"/>
      <c r="W102" s="111">
        <f>SUMIFS($F$3:F102,$D$3:D102,D102,$C$3:C102,"Buy")+SUMIFS($F$3:F102,$D$3:D102,D102,$C$3:C102,"Coin Deposit",$E$3:E102,"&lt;&gt;")</f>
        <v>0</v>
      </c>
      <c r="X102" s="111">
        <f t="shared" si="12"/>
        <v>0</v>
      </c>
      <c r="Y102" s="111">
        <f>IF($D102=Y$1,SUMIFS($H$3:$H102,$G$3:$G102,Y$1,$C$3:$C102,"Sell"),0)</f>
        <v>0</v>
      </c>
      <c r="Z102" s="111">
        <f t="shared" si="13"/>
        <v>0</v>
      </c>
      <c r="AA102" s="111">
        <f>IF($D102=AA$1,SUMIFS($H$3:$H102,$G$3:$G102,AA$1,$C$3:$C102,"Sell"),0)</f>
        <v>0</v>
      </c>
      <c r="AB102" s="111">
        <f t="shared" si="14"/>
        <v>0</v>
      </c>
      <c r="AC102" s="111">
        <f>SUMIFS('Deductions and Deposits'!$H:$H,'Deductions and Deposits'!$G:$G,D102,'Deductions and Deposits'!$F:$F,"&lt;="&amp;B102)+SUMIFS($F$3:F102,$D$3:D102,D102,$C$3:C102,"Coin Deposit",$E$3:E102,"")</f>
        <v>0</v>
      </c>
      <c r="AD102" s="111">
        <f>SUMIFS('Deductions and Deposits'!$D:$D,'Deductions and Deposits'!$C:$C,D102)+SUMIFS($F:$F,$D:$D,D102,$C:$C,"Coin Deduction")</f>
        <v>0</v>
      </c>
      <c r="AE102" s="111">
        <f>Table5[[#This Row],[Column4]]+Table5[[#This Row],[Column14]]+Table5[[#This Row],[Column19]]+Table5[[#This Row],[Column12]]</f>
        <v>0</v>
      </c>
      <c r="AF102" s="111">
        <f>Table5[[#This Row],[Column5]]+Table5[[#This Row],[Column13]]+Table5[[#This Row],[Column21]]+Table5[[#This Row],[Column18]]</f>
        <v>0</v>
      </c>
      <c r="AG102" s="111">
        <f t="shared" si="15"/>
        <v>0</v>
      </c>
      <c r="AH102" s="111">
        <f t="shared" si="16"/>
        <v>0</v>
      </c>
      <c r="AI102" s="111">
        <f>Table5[[#This Row],[Column17]]-Table5[[#This Row],[Column20]]</f>
        <v>0</v>
      </c>
      <c r="AJ102" s="111">
        <f t="shared" si="17"/>
        <v>0</v>
      </c>
      <c r="AK102" s="111">
        <f t="shared" si="18"/>
        <v>0</v>
      </c>
      <c r="AL102" s="111">
        <f t="shared" si="19"/>
        <v>0</v>
      </c>
      <c r="AM102" s="111" t="str">
        <f t="shared" si="20"/>
        <v/>
      </c>
      <c r="AN102" s="111" t="str">
        <f t="shared" ca="1" si="21"/>
        <v/>
      </c>
    </row>
    <row r="103" spans="1:40" ht="20.25" customHeight="1" x14ac:dyDescent="0.3">
      <c r="A103" s="107"/>
      <c r="B103" s="144"/>
      <c r="C103" s="119"/>
      <c r="D103" s="120"/>
      <c r="E103" s="119"/>
      <c r="F103" s="119"/>
      <c r="G103" s="120"/>
      <c r="H103" s="119"/>
      <c r="I103" s="109"/>
      <c r="L103" s="108"/>
      <c r="M103" s="108"/>
      <c r="N103" s="108"/>
      <c r="O103" s="108"/>
      <c r="P103" s="108"/>
      <c r="Q103" s="108"/>
      <c r="R103" s="108"/>
      <c r="S103" s="108"/>
      <c r="T103" s="100">
        <f t="shared" si="11"/>
        <v>0</v>
      </c>
      <c r="U103" s="111"/>
      <c r="V103" s="111"/>
      <c r="W103" s="111">
        <f>SUMIFS($F$3:F103,$D$3:D103,D103,$C$3:C103,"Buy")+SUMIFS($F$3:F103,$D$3:D103,D103,$C$3:C103,"Coin Deposit",$E$3:E103,"&lt;&gt;")</f>
        <v>0</v>
      </c>
      <c r="X103" s="111">
        <f t="shared" si="12"/>
        <v>0</v>
      </c>
      <c r="Y103" s="111">
        <f>IF($D103=Y$1,SUMIFS($H$3:$H103,$G$3:$G103,Y$1,$C$3:$C103,"Sell"),0)</f>
        <v>0</v>
      </c>
      <c r="Z103" s="111">
        <f t="shared" si="13"/>
        <v>0</v>
      </c>
      <c r="AA103" s="111">
        <f>IF($D103=AA$1,SUMIFS($H$3:$H103,$G$3:$G103,AA$1,$C$3:$C103,"Sell"),0)</f>
        <v>0</v>
      </c>
      <c r="AB103" s="111">
        <f t="shared" si="14"/>
        <v>0</v>
      </c>
      <c r="AC103" s="111">
        <f>SUMIFS('Deductions and Deposits'!$H:$H,'Deductions and Deposits'!$G:$G,D103,'Deductions and Deposits'!$F:$F,"&lt;="&amp;B103)+SUMIFS($F$3:F103,$D$3:D103,D103,$C$3:C103,"Coin Deposit",$E$3:E103,"")</f>
        <v>0</v>
      </c>
      <c r="AD103" s="111">
        <f>SUMIFS('Deductions and Deposits'!$D:$D,'Deductions and Deposits'!$C:$C,D103)+SUMIFS($F:$F,$D:$D,D103,$C:$C,"Coin Deduction")</f>
        <v>0</v>
      </c>
      <c r="AE103" s="111">
        <f>Table5[[#This Row],[Column4]]+Table5[[#This Row],[Column14]]+Table5[[#This Row],[Column19]]+Table5[[#This Row],[Column12]]</f>
        <v>0</v>
      </c>
      <c r="AF103" s="111">
        <f>Table5[[#This Row],[Column5]]+Table5[[#This Row],[Column13]]+Table5[[#This Row],[Column21]]+Table5[[#This Row],[Column18]]</f>
        <v>0</v>
      </c>
      <c r="AG103" s="111">
        <f t="shared" si="15"/>
        <v>0</v>
      </c>
      <c r="AH103" s="111">
        <f t="shared" si="16"/>
        <v>0</v>
      </c>
      <c r="AI103" s="111">
        <f>Table5[[#This Row],[Column17]]-Table5[[#This Row],[Column20]]</f>
        <v>0</v>
      </c>
      <c r="AJ103" s="111">
        <f t="shared" si="17"/>
        <v>0</v>
      </c>
      <c r="AK103" s="111">
        <f t="shared" si="18"/>
        <v>0</v>
      </c>
      <c r="AL103" s="111">
        <f t="shared" si="19"/>
        <v>0</v>
      </c>
      <c r="AM103" s="111" t="str">
        <f t="shared" si="20"/>
        <v/>
      </c>
      <c r="AN103" s="111" t="str">
        <f t="shared" ca="1" si="21"/>
        <v/>
      </c>
    </row>
    <row r="104" spans="1:40" ht="20.25" customHeight="1" x14ac:dyDescent="0.3">
      <c r="A104" s="107"/>
      <c r="B104" s="144"/>
      <c r="C104" s="119"/>
      <c r="D104" s="120"/>
      <c r="E104" s="119"/>
      <c r="F104" s="119"/>
      <c r="G104" s="120"/>
      <c r="H104" s="119"/>
      <c r="I104" s="109"/>
      <c r="L104" s="108"/>
      <c r="M104" s="108"/>
      <c r="N104" s="108"/>
      <c r="O104" s="108"/>
      <c r="P104" s="108"/>
      <c r="Q104" s="108"/>
      <c r="R104" s="108"/>
      <c r="S104" s="108"/>
      <c r="T104" s="100">
        <f t="shared" si="11"/>
        <v>0</v>
      </c>
      <c r="U104" s="111"/>
      <c r="V104" s="111"/>
      <c r="W104" s="111">
        <f>SUMIFS($F$3:F104,$D$3:D104,D104,$C$3:C104,"Buy")+SUMIFS($F$3:F104,$D$3:D104,D104,$C$3:C104,"Coin Deposit",$E$3:E104,"&lt;&gt;")</f>
        <v>0</v>
      </c>
      <c r="X104" s="111">
        <f t="shared" si="12"/>
        <v>0</v>
      </c>
      <c r="Y104" s="111">
        <f>IF($D104=Y$1,SUMIFS($H$3:$H104,$G$3:$G104,Y$1,$C$3:$C104,"Sell"),0)</f>
        <v>0</v>
      </c>
      <c r="Z104" s="111">
        <f t="shared" si="13"/>
        <v>0</v>
      </c>
      <c r="AA104" s="111">
        <f>IF($D104=AA$1,SUMIFS($H$3:$H104,$G$3:$G104,AA$1,$C$3:$C104,"Sell"),0)</f>
        <v>0</v>
      </c>
      <c r="AB104" s="111">
        <f t="shared" si="14"/>
        <v>0</v>
      </c>
      <c r="AC104" s="111">
        <f>SUMIFS('Deductions and Deposits'!$H:$H,'Deductions and Deposits'!$G:$G,D104,'Deductions and Deposits'!$F:$F,"&lt;="&amp;B104)+SUMIFS($F$3:F104,$D$3:D104,D104,$C$3:C104,"Coin Deposit",$E$3:E104,"")</f>
        <v>0</v>
      </c>
      <c r="AD104" s="111">
        <f>SUMIFS('Deductions and Deposits'!$D:$D,'Deductions and Deposits'!$C:$C,D104)+SUMIFS($F:$F,$D:$D,D104,$C:$C,"Coin Deduction")</f>
        <v>0</v>
      </c>
      <c r="AE104" s="111">
        <f>Table5[[#This Row],[Column4]]+Table5[[#This Row],[Column14]]+Table5[[#This Row],[Column19]]+Table5[[#This Row],[Column12]]</f>
        <v>0</v>
      </c>
      <c r="AF104" s="111">
        <f>Table5[[#This Row],[Column5]]+Table5[[#This Row],[Column13]]+Table5[[#This Row],[Column21]]+Table5[[#This Row],[Column18]]</f>
        <v>0</v>
      </c>
      <c r="AG104" s="111">
        <f t="shared" si="15"/>
        <v>0</v>
      </c>
      <c r="AH104" s="111">
        <f t="shared" si="16"/>
        <v>0</v>
      </c>
      <c r="AI104" s="111">
        <f>Table5[[#This Row],[Column17]]-Table5[[#This Row],[Column20]]</f>
        <v>0</v>
      </c>
      <c r="AJ104" s="111">
        <f t="shared" si="17"/>
        <v>0</v>
      </c>
      <c r="AK104" s="111">
        <f t="shared" si="18"/>
        <v>0</v>
      </c>
      <c r="AL104" s="111">
        <f t="shared" si="19"/>
        <v>0</v>
      </c>
      <c r="AM104" s="111" t="str">
        <f t="shared" si="20"/>
        <v/>
      </c>
      <c r="AN104" s="111" t="str">
        <f t="shared" ca="1" si="21"/>
        <v/>
      </c>
    </row>
    <row r="105" spans="1:40" ht="20.25" customHeight="1" x14ac:dyDescent="0.3">
      <c r="A105" s="107"/>
      <c r="B105" s="144"/>
      <c r="C105" s="119"/>
      <c r="D105" s="120"/>
      <c r="E105" s="119"/>
      <c r="F105" s="119"/>
      <c r="G105" s="120"/>
      <c r="H105" s="119"/>
      <c r="I105" s="109"/>
      <c r="L105" s="108"/>
      <c r="M105" s="108"/>
      <c r="N105" s="108"/>
      <c r="O105" s="108"/>
      <c r="P105" s="108"/>
      <c r="Q105" s="108"/>
      <c r="R105" s="108"/>
      <c r="S105" s="108"/>
      <c r="T105" s="100">
        <f t="shared" si="11"/>
        <v>0</v>
      </c>
      <c r="U105" s="111"/>
      <c r="V105" s="111"/>
      <c r="W105" s="111">
        <f>SUMIFS($F$3:F105,$D$3:D105,D105,$C$3:C105,"Buy")+SUMIFS($F$3:F105,$D$3:D105,D105,$C$3:C105,"Coin Deposit",$E$3:E105,"&lt;&gt;")</f>
        <v>0</v>
      </c>
      <c r="X105" s="111">
        <f t="shared" si="12"/>
        <v>0</v>
      </c>
      <c r="Y105" s="111">
        <f>IF($D105=Y$1,SUMIFS($H$3:$H105,$G$3:$G105,Y$1,$C$3:$C105,"Sell"),0)</f>
        <v>0</v>
      </c>
      <c r="Z105" s="111">
        <f t="shared" si="13"/>
        <v>0</v>
      </c>
      <c r="AA105" s="111">
        <f>IF($D105=AA$1,SUMIFS($H$3:$H105,$G$3:$G105,AA$1,$C$3:$C105,"Sell"),0)</f>
        <v>0</v>
      </c>
      <c r="AB105" s="111">
        <f t="shared" si="14"/>
        <v>0</v>
      </c>
      <c r="AC105" s="111">
        <f>SUMIFS('Deductions and Deposits'!$H:$H,'Deductions and Deposits'!$G:$G,D105,'Deductions and Deposits'!$F:$F,"&lt;="&amp;B105)+SUMIFS($F$3:F105,$D$3:D105,D105,$C$3:C105,"Coin Deposit",$E$3:E105,"")</f>
        <v>0</v>
      </c>
      <c r="AD105" s="111">
        <f>SUMIFS('Deductions and Deposits'!$D:$D,'Deductions and Deposits'!$C:$C,D105)+SUMIFS($F:$F,$D:$D,D105,$C:$C,"Coin Deduction")</f>
        <v>0</v>
      </c>
      <c r="AE105" s="111">
        <f>Table5[[#This Row],[Column4]]+Table5[[#This Row],[Column14]]+Table5[[#This Row],[Column19]]+Table5[[#This Row],[Column12]]</f>
        <v>0</v>
      </c>
      <c r="AF105" s="111">
        <f>Table5[[#This Row],[Column5]]+Table5[[#This Row],[Column13]]+Table5[[#This Row],[Column21]]+Table5[[#This Row],[Column18]]</f>
        <v>0</v>
      </c>
      <c r="AG105" s="111">
        <f t="shared" si="15"/>
        <v>0</v>
      </c>
      <c r="AH105" s="111">
        <f t="shared" si="16"/>
        <v>0</v>
      </c>
      <c r="AI105" s="111">
        <f>Table5[[#This Row],[Column17]]-Table5[[#This Row],[Column20]]</f>
        <v>0</v>
      </c>
      <c r="AJ105" s="111">
        <f t="shared" si="17"/>
        <v>0</v>
      </c>
      <c r="AK105" s="111">
        <f t="shared" si="18"/>
        <v>0</v>
      </c>
      <c r="AL105" s="111">
        <f t="shared" si="19"/>
        <v>0</v>
      </c>
      <c r="AM105" s="111" t="str">
        <f t="shared" si="20"/>
        <v/>
      </c>
      <c r="AN105" s="111" t="str">
        <f t="shared" ca="1" si="21"/>
        <v/>
      </c>
    </row>
    <row r="106" spans="1:40" ht="20.25" customHeight="1" x14ac:dyDescent="0.3">
      <c r="A106" s="107"/>
      <c r="B106" s="144"/>
      <c r="C106" s="119"/>
      <c r="D106" s="120"/>
      <c r="E106" s="119"/>
      <c r="F106" s="119"/>
      <c r="G106" s="120"/>
      <c r="H106" s="119"/>
      <c r="I106" s="109"/>
      <c r="L106" s="108"/>
      <c r="M106" s="108"/>
      <c r="N106" s="108"/>
      <c r="O106" s="108"/>
      <c r="P106" s="108"/>
      <c r="Q106" s="108"/>
      <c r="R106" s="108"/>
      <c r="S106" s="108"/>
      <c r="T106" s="100">
        <f t="shared" si="11"/>
        <v>0</v>
      </c>
      <c r="U106" s="111"/>
      <c r="V106" s="111"/>
      <c r="W106" s="111">
        <f>SUMIFS($F$3:F106,$D$3:D106,D106,$C$3:C106,"Buy")+SUMIFS($F$3:F106,$D$3:D106,D106,$C$3:C106,"Coin Deposit",$E$3:E106,"&lt;&gt;")</f>
        <v>0</v>
      </c>
      <c r="X106" s="111">
        <f t="shared" si="12"/>
        <v>0</v>
      </c>
      <c r="Y106" s="111">
        <f>IF($D106=Y$1,SUMIFS($H$3:$H106,$G$3:$G106,Y$1,$C$3:$C106,"Sell"),0)</f>
        <v>0</v>
      </c>
      <c r="Z106" s="111">
        <f t="shared" si="13"/>
        <v>0</v>
      </c>
      <c r="AA106" s="111">
        <f>IF($D106=AA$1,SUMIFS($H$3:$H106,$G$3:$G106,AA$1,$C$3:$C106,"Sell"),0)</f>
        <v>0</v>
      </c>
      <c r="AB106" s="111">
        <f t="shared" si="14"/>
        <v>0</v>
      </c>
      <c r="AC106" s="111">
        <f>SUMIFS('Deductions and Deposits'!$H:$H,'Deductions and Deposits'!$G:$G,D106,'Deductions and Deposits'!$F:$F,"&lt;="&amp;B106)+SUMIFS($F$3:F106,$D$3:D106,D106,$C$3:C106,"Coin Deposit",$E$3:E106,"")</f>
        <v>0</v>
      </c>
      <c r="AD106" s="111">
        <f>SUMIFS('Deductions and Deposits'!$D:$D,'Deductions and Deposits'!$C:$C,D106)+SUMIFS($F:$F,$D:$D,D106,$C:$C,"Coin Deduction")</f>
        <v>0</v>
      </c>
      <c r="AE106" s="111">
        <f>Table5[[#This Row],[Column4]]+Table5[[#This Row],[Column14]]+Table5[[#This Row],[Column19]]+Table5[[#This Row],[Column12]]</f>
        <v>0</v>
      </c>
      <c r="AF106" s="111">
        <f>Table5[[#This Row],[Column5]]+Table5[[#This Row],[Column13]]+Table5[[#This Row],[Column21]]+Table5[[#This Row],[Column18]]</f>
        <v>0</v>
      </c>
      <c r="AG106" s="111">
        <f t="shared" si="15"/>
        <v>0</v>
      </c>
      <c r="AH106" s="111">
        <f t="shared" si="16"/>
        <v>0</v>
      </c>
      <c r="AI106" s="111">
        <f>Table5[[#This Row],[Column17]]-Table5[[#This Row],[Column20]]</f>
        <v>0</v>
      </c>
      <c r="AJ106" s="111">
        <f t="shared" si="17"/>
        <v>0</v>
      </c>
      <c r="AK106" s="111">
        <f t="shared" si="18"/>
        <v>0</v>
      </c>
      <c r="AL106" s="111">
        <f t="shared" si="19"/>
        <v>0</v>
      </c>
      <c r="AM106" s="111" t="str">
        <f t="shared" si="20"/>
        <v/>
      </c>
      <c r="AN106" s="111" t="str">
        <f t="shared" ca="1" si="21"/>
        <v/>
      </c>
    </row>
    <row r="107" spans="1:40" ht="20.25" customHeight="1" x14ac:dyDescent="0.3">
      <c r="A107" s="107"/>
      <c r="B107" s="144"/>
      <c r="C107" s="119"/>
      <c r="D107" s="120"/>
      <c r="E107" s="119"/>
      <c r="F107" s="119"/>
      <c r="G107" s="120"/>
      <c r="H107" s="119"/>
      <c r="I107" s="109"/>
      <c r="L107" s="108"/>
      <c r="M107" s="108"/>
      <c r="N107" s="108"/>
      <c r="O107" s="108"/>
      <c r="P107" s="108"/>
      <c r="Q107" s="108"/>
      <c r="R107" s="108"/>
      <c r="S107" s="108"/>
      <c r="T107" s="100">
        <f t="shared" si="11"/>
        <v>0</v>
      </c>
      <c r="U107" s="111"/>
      <c r="V107" s="111"/>
      <c r="W107" s="111">
        <f>SUMIFS($F$3:F107,$D$3:D107,D107,$C$3:C107,"Buy")+SUMIFS($F$3:F107,$D$3:D107,D107,$C$3:C107,"Coin Deposit",$E$3:E107,"&lt;&gt;")</f>
        <v>0</v>
      </c>
      <c r="X107" s="111">
        <f t="shared" si="12"/>
        <v>0</v>
      </c>
      <c r="Y107" s="111">
        <f>IF($D107=Y$1,SUMIFS($H$3:$H107,$G$3:$G107,Y$1,$C$3:$C107,"Sell"),0)</f>
        <v>0</v>
      </c>
      <c r="Z107" s="111">
        <f t="shared" si="13"/>
        <v>0</v>
      </c>
      <c r="AA107" s="111">
        <f>IF($D107=AA$1,SUMIFS($H$3:$H107,$G$3:$G107,AA$1,$C$3:$C107,"Sell"),0)</f>
        <v>0</v>
      </c>
      <c r="AB107" s="111">
        <f t="shared" si="14"/>
        <v>0</v>
      </c>
      <c r="AC107" s="111">
        <f>SUMIFS('Deductions and Deposits'!$H:$H,'Deductions and Deposits'!$G:$G,D107,'Deductions and Deposits'!$F:$F,"&lt;="&amp;B107)+SUMIFS($F$3:F107,$D$3:D107,D107,$C$3:C107,"Coin Deposit",$E$3:E107,"")</f>
        <v>0</v>
      </c>
      <c r="AD107" s="111">
        <f>SUMIFS('Deductions and Deposits'!$D:$D,'Deductions and Deposits'!$C:$C,D107)+SUMIFS($F:$F,$D:$D,D107,$C:$C,"Coin Deduction")</f>
        <v>0</v>
      </c>
      <c r="AE107" s="111">
        <f>Table5[[#This Row],[Column4]]+Table5[[#This Row],[Column14]]+Table5[[#This Row],[Column19]]+Table5[[#This Row],[Column12]]</f>
        <v>0</v>
      </c>
      <c r="AF107" s="111">
        <f>Table5[[#This Row],[Column5]]+Table5[[#This Row],[Column13]]+Table5[[#This Row],[Column21]]+Table5[[#This Row],[Column18]]</f>
        <v>0</v>
      </c>
      <c r="AG107" s="111">
        <f t="shared" si="15"/>
        <v>0</v>
      </c>
      <c r="AH107" s="111">
        <f t="shared" si="16"/>
        <v>0</v>
      </c>
      <c r="AI107" s="111">
        <f>Table5[[#This Row],[Column17]]-Table5[[#This Row],[Column20]]</f>
        <v>0</v>
      </c>
      <c r="AJ107" s="111">
        <f t="shared" si="17"/>
        <v>0</v>
      </c>
      <c r="AK107" s="111">
        <f t="shared" si="18"/>
        <v>0</v>
      </c>
      <c r="AL107" s="111">
        <f t="shared" si="19"/>
        <v>0</v>
      </c>
      <c r="AM107" s="111" t="str">
        <f t="shared" si="20"/>
        <v/>
      </c>
      <c r="AN107" s="111" t="str">
        <f t="shared" ca="1" si="21"/>
        <v/>
      </c>
    </row>
    <row r="108" spans="1:40" ht="20.25" customHeight="1" x14ac:dyDescent="0.3">
      <c r="A108" s="107"/>
      <c r="B108" s="144"/>
      <c r="C108" s="119"/>
      <c r="D108" s="120"/>
      <c r="E108" s="119"/>
      <c r="F108" s="119"/>
      <c r="G108" s="120"/>
      <c r="H108" s="119"/>
      <c r="I108" s="109"/>
      <c r="L108" s="108"/>
      <c r="M108" s="108"/>
      <c r="N108" s="108"/>
      <c r="O108" s="108"/>
      <c r="P108" s="108"/>
      <c r="Q108" s="108"/>
      <c r="R108" s="108"/>
      <c r="S108" s="108"/>
      <c r="T108" s="100">
        <f t="shared" si="11"/>
        <v>0</v>
      </c>
      <c r="U108" s="111"/>
      <c r="V108" s="111"/>
      <c r="W108" s="111">
        <f>SUMIFS($F$3:F108,$D$3:D108,D108,$C$3:C108,"Buy")+SUMIFS($F$3:F108,$D$3:D108,D108,$C$3:C108,"Coin Deposit",$E$3:E108,"&lt;&gt;")</f>
        <v>0</v>
      </c>
      <c r="X108" s="111">
        <f t="shared" si="12"/>
        <v>0</v>
      </c>
      <c r="Y108" s="111">
        <f>IF($D108=Y$1,SUMIFS($H$3:$H108,$G$3:$G108,Y$1,$C$3:$C108,"Sell"),0)</f>
        <v>0</v>
      </c>
      <c r="Z108" s="111">
        <f t="shared" si="13"/>
        <v>0</v>
      </c>
      <c r="AA108" s="111">
        <f>IF($D108=AA$1,SUMIFS($H$3:$H108,$G$3:$G108,AA$1,$C$3:$C108,"Sell"),0)</f>
        <v>0</v>
      </c>
      <c r="AB108" s="111">
        <f t="shared" si="14"/>
        <v>0</v>
      </c>
      <c r="AC108" s="111">
        <f>SUMIFS('Deductions and Deposits'!$H:$H,'Deductions and Deposits'!$G:$G,D108,'Deductions and Deposits'!$F:$F,"&lt;="&amp;B108)+SUMIFS($F$3:F108,$D$3:D108,D108,$C$3:C108,"Coin Deposit",$E$3:E108,"")</f>
        <v>0</v>
      </c>
      <c r="AD108" s="111">
        <f>SUMIFS('Deductions and Deposits'!$D:$D,'Deductions and Deposits'!$C:$C,D108)+SUMIFS($F:$F,$D:$D,D108,$C:$C,"Coin Deduction")</f>
        <v>0</v>
      </c>
      <c r="AE108" s="111">
        <f>Table5[[#This Row],[Column4]]+Table5[[#This Row],[Column14]]+Table5[[#This Row],[Column19]]+Table5[[#This Row],[Column12]]</f>
        <v>0</v>
      </c>
      <c r="AF108" s="111">
        <f>Table5[[#This Row],[Column5]]+Table5[[#This Row],[Column13]]+Table5[[#This Row],[Column21]]+Table5[[#This Row],[Column18]]</f>
        <v>0</v>
      </c>
      <c r="AG108" s="111">
        <f t="shared" si="15"/>
        <v>0</v>
      </c>
      <c r="AH108" s="111">
        <f t="shared" si="16"/>
        <v>0</v>
      </c>
      <c r="AI108" s="111">
        <f>Table5[[#This Row],[Column17]]-Table5[[#This Row],[Column20]]</f>
        <v>0</v>
      </c>
      <c r="AJ108" s="111">
        <f t="shared" si="17"/>
        <v>0</v>
      </c>
      <c r="AK108" s="111">
        <f t="shared" si="18"/>
        <v>0</v>
      </c>
      <c r="AL108" s="111">
        <f t="shared" si="19"/>
        <v>0</v>
      </c>
      <c r="AM108" s="111" t="str">
        <f t="shared" si="20"/>
        <v/>
      </c>
      <c r="AN108" s="111" t="str">
        <f t="shared" ca="1" si="21"/>
        <v/>
      </c>
    </row>
    <row r="109" spans="1:40" ht="20.25" customHeight="1" x14ac:dyDescent="0.3">
      <c r="A109" s="107"/>
      <c r="B109" s="144"/>
      <c r="C109" s="119"/>
      <c r="D109" s="120"/>
      <c r="E109" s="119"/>
      <c r="F109" s="119"/>
      <c r="G109" s="120"/>
      <c r="H109" s="119"/>
      <c r="I109" s="109"/>
      <c r="L109" s="108"/>
      <c r="M109" s="108"/>
      <c r="N109" s="108"/>
      <c r="O109" s="108"/>
      <c r="P109" s="108"/>
      <c r="Q109" s="108"/>
      <c r="R109" s="108"/>
      <c r="S109" s="108"/>
      <c r="T109" s="100">
        <f t="shared" si="11"/>
        <v>0</v>
      </c>
      <c r="U109" s="111"/>
      <c r="V109" s="111"/>
      <c r="W109" s="111">
        <f>SUMIFS($F$3:F109,$D$3:D109,D109,$C$3:C109,"Buy")+SUMIFS($F$3:F109,$D$3:D109,D109,$C$3:C109,"Coin Deposit",$E$3:E109,"&lt;&gt;")</f>
        <v>0</v>
      </c>
      <c r="X109" s="111">
        <f t="shared" si="12"/>
        <v>0</v>
      </c>
      <c r="Y109" s="111">
        <f>IF($D109=Y$1,SUMIFS($H$3:$H109,$G$3:$G109,Y$1,$C$3:$C109,"Sell"),0)</f>
        <v>0</v>
      </c>
      <c r="Z109" s="111">
        <f t="shared" si="13"/>
        <v>0</v>
      </c>
      <c r="AA109" s="111">
        <f>IF($D109=AA$1,SUMIFS($H$3:$H109,$G$3:$G109,AA$1,$C$3:$C109,"Sell"),0)</f>
        <v>0</v>
      </c>
      <c r="AB109" s="111">
        <f t="shared" si="14"/>
        <v>0</v>
      </c>
      <c r="AC109" s="111">
        <f>SUMIFS('Deductions and Deposits'!$H:$H,'Deductions and Deposits'!$G:$G,D109,'Deductions and Deposits'!$F:$F,"&lt;="&amp;B109)+SUMIFS($F$3:F109,$D$3:D109,D109,$C$3:C109,"Coin Deposit",$E$3:E109,"")</f>
        <v>0</v>
      </c>
      <c r="AD109" s="111">
        <f>SUMIFS('Deductions and Deposits'!$D:$D,'Deductions and Deposits'!$C:$C,D109)+SUMIFS($F:$F,$D:$D,D109,$C:$C,"Coin Deduction")</f>
        <v>0</v>
      </c>
      <c r="AE109" s="111">
        <f>Table5[[#This Row],[Column4]]+Table5[[#This Row],[Column14]]+Table5[[#This Row],[Column19]]+Table5[[#This Row],[Column12]]</f>
        <v>0</v>
      </c>
      <c r="AF109" s="111">
        <f>Table5[[#This Row],[Column5]]+Table5[[#This Row],[Column13]]+Table5[[#This Row],[Column21]]+Table5[[#This Row],[Column18]]</f>
        <v>0</v>
      </c>
      <c r="AG109" s="111">
        <f t="shared" si="15"/>
        <v>0</v>
      </c>
      <c r="AH109" s="111">
        <f t="shared" si="16"/>
        <v>0</v>
      </c>
      <c r="AI109" s="111">
        <f>Table5[[#This Row],[Column17]]-Table5[[#This Row],[Column20]]</f>
        <v>0</v>
      </c>
      <c r="AJ109" s="111">
        <f t="shared" si="17"/>
        <v>0</v>
      </c>
      <c r="AK109" s="111">
        <f t="shared" si="18"/>
        <v>0</v>
      </c>
      <c r="AL109" s="111">
        <f t="shared" si="19"/>
        <v>0</v>
      </c>
      <c r="AM109" s="111" t="str">
        <f t="shared" si="20"/>
        <v/>
      </c>
      <c r="AN109" s="111" t="str">
        <f t="shared" ca="1" si="21"/>
        <v/>
      </c>
    </row>
    <row r="110" spans="1:40" ht="20.25" customHeight="1" x14ac:dyDescent="0.3">
      <c r="A110" s="107"/>
      <c r="B110" s="144"/>
      <c r="C110" s="119"/>
      <c r="D110" s="120"/>
      <c r="E110" s="119"/>
      <c r="F110" s="119"/>
      <c r="G110" s="120"/>
      <c r="H110" s="119"/>
      <c r="I110" s="109"/>
      <c r="L110" s="108"/>
      <c r="M110" s="108"/>
      <c r="N110" s="108"/>
      <c r="O110" s="108"/>
      <c r="P110" s="108"/>
      <c r="Q110" s="108"/>
      <c r="R110" s="108"/>
      <c r="S110" s="108"/>
      <c r="T110" s="100">
        <f t="shared" si="11"/>
        <v>0</v>
      </c>
      <c r="U110" s="111"/>
      <c r="V110" s="111"/>
      <c r="W110" s="111">
        <f>SUMIFS($F$3:F110,$D$3:D110,D110,$C$3:C110,"Buy")+SUMIFS($F$3:F110,$D$3:D110,D110,$C$3:C110,"Coin Deposit",$E$3:E110,"&lt;&gt;")</f>
        <v>0</v>
      </c>
      <c r="X110" s="111">
        <f t="shared" si="12"/>
        <v>0</v>
      </c>
      <c r="Y110" s="111">
        <f>IF($D110=Y$1,SUMIFS($H$3:$H110,$G$3:$G110,Y$1,$C$3:$C110,"Sell"),0)</f>
        <v>0</v>
      </c>
      <c r="Z110" s="111">
        <f t="shared" si="13"/>
        <v>0</v>
      </c>
      <c r="AA110" s="111">
        <f>IF($D110=AA$1,SUMIFS($H$3:$H110,$G$3:$G110,AA$1,$C$3:$C110,"Sell"),0)</f>
        <v>0</v>
      </c>
      <c r="AB110" s="111">
        <f t="shared" si="14"/>
        <v>0</v>
      </c>
      <c r="AC110" s="111">
        <f>SUMIFS('Deductions and Deposits'!$H:$H,'Deductions and Deposits'!$G:$G,D110,'Deductions and Deposits'!$F:$F,"&lt;="&amp;B110)+SUMIFS($F$3:F110,$D$3:D110,D110,$C$3:C110,"Coin Deposit",$E$3:E110,"")</f>
        <v>0</v>
      </c>
      <c r="AD110" s="111">
        <f>SUMIFS('Deductions and Deposits'!$D:$D,'Deductions and Deposits'!$C:$C,D110)+SUMIFS($F:$F,$D:$D,D110,$C:$C,"Coin Deduction")</f>
        <v>0</v>
      </c>
      <c r="AE110" s="111">
        <f>Table5[[#This Row],[Column4]]+Table5[[#This Row],[Column14]]+Table5[[#This Row],[Column19]]+Table5[[#This Row],[Column12]]</f>
        <v>0</v>
      </c>
      <c r="AF110" s="111">
        <f>Table5[[#This Row],[Column5]]+Table5[[#This Row],[Column13]]+Table5[[#This Row],[Column21]]+Table5[[#This Row],[Column18]]</f>
        <v>0</v>
      </c>
      <c r="AG110" s="111">
        <f t="shared" si="15"/>
        <v>0</v>
      </c>
      <c r="AH110" s="111">
        <f t="shared" si="16"/>
        <v>0</v>
      </c>
      <c r="AI110" s="111">
        <f>Table5[[#This Row],[Column17]]-Table5[[#This Row],[Column20]]</f>
        <v>0</v>
      </c>
      <c r="AJ110" s="111">
        <f t="shared" si="17"/>
        <v>0</v>
      </c>
      <c r="AK110" s="111">
        <f t="shared" si="18"/>
        <v>0</v>
      </c>
      <c r="AL110" s="111">
        <f t="shared" si="19"/>
        <v>0</v>
      </c>
      <c r="AM110" s="111" t="str">
        <f t="shared" si="20"/>
        <v/>
      </c>
      <c r="AN110" s="111" t="str">
        <f t="shared" ca="1" si="21"/>
        <v/>
      </c>
    </row>
    <row r="111" spans="1:40" ht="20.25" customHeight="1" x14ac:dyDescent="0.3">
      <c r="A111" s="107"/>
      <c r="B111" s="144"/>
      <c r="C111" s="119"/>
      <c r="D111" s="120"/>
      <c r="E111" s="119"/>
      <c r="F111" s="119"/>
      <c r="G111" s="120"/>
      <c r="H111" s="119"/>
      <c r="I111" s="109"/>
      <c r="L111" s="108"/>
      <c r="M111" s="108"/>
      <c r="N111" s="108"/>
      <c r="O111" s="108"/>
      <c r="P111" s="108"/>
      <c r="Q111" s="108"/>
      <c r="R111" s="108"/>
      <c r="S111" s="108"/>
      <c r="T111" s="100">
        <f t="shared" si="11"/>
        <v>0</v>
      </c>
      <c r="U111" s="111"/>
      <c r="V111" s="111"/>
      <c r="W111" s="111">
        <f>SUMIFS($F$3:F111,$D$3:D111,D111,$C$3:C111,"Buy")+SUMIFS($F$3:F111,$D$3:D111,D111,$C$3:C111,"Coin Deposit",$E$3:E111,"&lt;&gt;")</f>
        <v>0</v>
      </c>
      <c r="X111" s="111">
        <f t="shared" si="12"/>
        <v>0</v>
      </c>
      <c r="Y111" s="111">
        <f>IF($D111=Y$1,SUMIFS($H$3:$H111,$G$3:$G111,Y$1,$C$3:$C111,"Sell"),0)</f>
        <v>0</v>
      </c>
      <c r="Z111" s="111">
        <f t="shared" si="13"/>
        <v>0</v>
      </c>
      <c r="AA111" s="111">
        <f>IF($D111=AA$1,SUMIFS($H$3:$H111,$G$3:$G111,AA$1,$C$3:$C111,"Sell"),0)</f>
        <v>0</v>
      </c>
      <c r="AB111" s="111">
        <f t="shared" si="14"/>
        <v>0</v>
      </c>
      <c r="AC111" s="111">
        <f>SUMIFS('Deductions and Deposits'!$H:$H,'Deductions and Deposits'!$G:$G,D111,'Deductions and Deposits'!$F:$F,"&lt;="&amp;B111)+SUMIFS($F$3:F111,$D$3:D111,D111,$C$3:C111,"Coin Deposit",$E$3:E111,"")</f>
        <v>0</v>
      </c>
      <c r="AD111" s="111">
        <f>SUMIFS('Deductions and Deposits'!$D:$D,'Deductions and Deposits'!$C:$C,D111)+SUMIFS($F:$F,$D:$D,D111,$C:$C,"Coin Deduction")</f>
        <v>0</v>
      </c>
      <c r="AE111" s="111">
        <f>Table5[[#This Row],[Column4]]+Table5[[#This Row],[Column14]]+Table5[[#This Row],[Column19]]+Table5[[#This Row],[Column12]]</f>
        <v>0</v>
      </c>
      <c r="AF111" s="111">
        <f>Table5[[#This Row],[Column5]]+Table5[[#This Row],[Column13]]+Table5[[#This Row],[Column21]]+Table5[[#This Row],[Column18]]</f>
        <v>0</v>
      </c>
      <c r="AG111" s="111">
        <f t="shared" si="15"/>
        <v>0</v>
      </c>
      <c r="AH111" s="111">
        <f t="shared" si="16"/>
        <v>0</v>
      </c>
      <c r="AI111" s="111">
        <f>Table5[[#This Row],[Column17]]-Table5[[#This Row],[Column20]]</f>
        <v>0</v>
      </c>
      <c r="AJ111" s="111">
        <f t="shared" si="17"/>
        <v>0</v>
      </c>
      <c r="AK111" s="111">
        <f t="shared" si="18"/>
        <v>0</v>
      </c>
      <c r="AL111" s="111">
        <f t="shared" si="19"/>
        <v>0</v>
      </c>
      <c r="AM111" s="111" t="str">
        <f t="shared" si="20"/>
        <v/>
      </c>
      <c r="AN111" s="111" t="str">
        <f t="shared" ca="1" si="21"/>
        <v/>
      </c>
    </row>
    <row r="112" spans="1:40" ht="20.25" customHeight="1" x14ac:dyDescent="0.3">
      <c r="A112" s="107"/>
      <c r="B112" s="144"/>
      <c r="C112" s="119"/>
      <c r="D112" s="120"/>
      <c r="E112" s="119"/>
      <c r="F112" s="119"/>
      <c r="G112" s="120"/>
      <c r="H112" s="119"/>
      <c r="I112" s="109"/>
      <c r="L112" s="108"/>
      <c r="M112" s="108"/>
      <c r="N112" s="108"/>
      <c r="O112" s="108"/>
      <c r="P112" s="108"/>
      <c r="Q112" s="108"/>
      <c r="R112" s="108"/>
      <c r="S112" s="108"/>
      <c r="T112" s="100">
        <f t="shared" si="11"/>
        <v>0</v>
      </c>
      <c r="U112" s="111"/>
      <c r="V112" s="111"/>
      <c r="W112" s="111">
        <f>SUMIFS($F$3:F112,$D$3:D112,D112,$C$3:C112,"Buy")+SUMIFS($F$3:F112,$D$3:D112,D112,$C$3:C112,"Coin Deposit",$E$3:E112,"&lt;&gt;")</f>
        <v>0</v>
      </c>
      <c r="X112" s="111">
        <f t="shared" si="12"/>
        <v>0</v>
      </c>
      <c r="Y112" s="111">
        <f>IF($D112=Y$1,SUMIFS($H$3:$H112,$G$3:$G112,Y$1,$C$3:$C112,"Sell"),0)</f>
        <v>0</v>
      </c>
      <c r="Z112" s="111">
        <f t="shared" si="13"/>
        <v>0</v>
      </c>
      <c r="AA112" s="111">
        <f>IF($D112=AA$1,SUMIFS($H$3:$H112,$G$3:$G112,AA$1,$C$3:$C112,"Sell"),0)</f>
        <v>0</v>
      </c>
      <c r="AB112" s="111">
        <f t="shared" si="14"/>
        <v>0</v>
      </c>
      <c r="AC112" s="111">
        <f>SUMIFS('Deductions and Deposits'!$H:$H,'Deductions and Deposits'!$G:$G,D112,'Deductions and Deposits'!$F:$F,"&lt;="&amp;B112)+SUMIFS($F$3:F112,$D$3:D112,D112,$C$3:C112,"Coin Deposit",$E$3:E112,"")</f>
        <v>0</v>
      </c>
      <c r="AD112" s="111">
        <f>SUMIFS('Deductions and Deposits'!$D:$D,'Deductions and Deposits'!$C:$C,D112)+SUMIFS($F:$F,$D:$D,D112,$C:$C,"Coin Deduction")</f>
        <v>0</v>
      </c>
      <c r="AE112" s="111">
        <f>Table5[[#This Row],[Column4]]+Table5[[#This Row],[Column14]]+Table5[[#This Row],[Column19]]+Table5[[#This Row],[Column12]]</f>
        <v>0</v>
      </c>
      <c r="AF112" s="111">
        <f>Table5[[#This Row],[Column5]]+Table5[[#This Row],[Column13]]+Table5[[#This Row],[Column21]]+Table5[[#This Row],[Column18]]</f>
        <v>0</v>
      </c>
      <c r="AG112" s="111">
        <f t="shared" si="15"/>
        <v>0</v>
      </c>
      <c r="AH112" s="111">
        <f t="shared" si="16"/>
        <v>0</v>
      </c>
      <c r="AI112" s="111">
        <f>Table5[[#This Row],[Column17]]-Table5[[#This Row],[Column20]]</f>
        <v>0</v>
      </c>
      <c r="AJ112" s="111">
        <f t="shared" si="17"/>
        <v>0</v>
      </c>
      <c r="AK112" s="111">
        <f t="shared" si="18"/>
        <v>0</v>
      </c>
      <c r="AL112" s="111">
        <f t="shared" si="19"/>
        <v>0</v>
      </c>
      <c r="AM112" s="111" t="str">
        <f t="shared" si="20"/>
        <v/>
      </c>
      <c r="AN112" s="111" t="str">
        <f t="shared" ca="1" si="21"/>
        <v/>
      </c>
    </row>
    <row r="113" spans="1:40" ht="20.25" customHeight="1" x14ac:dyDescent="0.3">
      <c r="A113" s="107"/>
      <c r="B113" s="144"/>
      <c r="C113" s="119"/>
      <c r="D113" s="120"/>
      <c r="E113" s="119"/>
      <c r="F113" s="119"/>
      <c r="G113" s="120"/>
      <c r="H113" s="119"/>
      <c r="I113" s="109"/>
      <c r="L113" s="108"/>
      <c r="M113" s="108"/>
      <c r="N113" s="108"/>
      <c r="O113" s="108"/>
      <c r="P113" s="108"/>
      <c r="Q113" s="108"/>
      <c r="R113" s="108"/>
      <c r="S113" s="108"/>
      <c r="T113" s="100">
        <f t="shared" si="11"/>
        <v>0</v>
      </c>
      <c r="U113" s="111"/>
      <c r="V113" s="111"/>
      <c r="W113" s="111">
        <f>SUMIFS($F$3:F113,$D$3:D113,D113,$C$3:C113,"Buy")+SUMIFS($F$3:F113,$D$3:D113,D113,$C$3:C113,"Coin Deposit",$E$3:E113,"&lt;&gt;")</f>
        <v>0</v>
      </c>
      <c r="X113" s="111">
        <f t="shared" si="12"/>
        <v>0</v>
      </c>
      <c r="Y113" s="111">
        <f>IF($D113=Y$1,SUMIFS($H$3:$H113,$G$3:$G113,Y$1,$C$3:$C113,"Sell"),0)</f>
        <v>0</v>
      </c>
      <c r="Z113" s="111">
        <f t="shared" si="13"/>
        <v>0</v>
      </c>
      <c r="AA113" s="111">
        <f>IF($D113=AA$1,SUMIFS($H$3:$H113,$G$3:$G113,AA$1,$C$3:$C113,"Sell"),0)</f>
        <v>0</v>
      </c>
      <c r="AB113" s="111">
        <f t="shared" si="14"/>
        <v>0</v>
      </c>
      <c r="AC113" s="111">
        <f>SUMIFS('Deductions and Deposits'!$H:$H,'Deductions and Deposits'!$G:$G,D113,'Deductions and Deposits'!$F:$F,"&lt;="&amp;B113)+SUMIFS($F$3:F113,$D$3:D113,D113,$C$3:C113,"Coin Deposit",$E$3:E113,"")</f>
        <v>0</v>
      </c>
      <c r="AD113" s="111">
        <f>SUMIFS('Deductions and Deposits'!$D:$D,'Deductions and Deposits'!$C:$C,D113)+SUMIFS($F:$F,$D:$D,D113,$C:$C,"Coin Deduction")</f>
        <v>0</v>
      </c>
      <c r="AE113" s="111">
        <f>Table5[[#This Row],[Column4]]+Table5[[#This Row],[Column14]]+Table5[[#This Row],[Column19]]+Table5[[#This Row],[Column12]]</f>
        <v>0</v>
      </c>
      <c r="AF113" s="111">
        <f>Table5[[#This Row],[Column5]]+Table5[[#This Row],[Column13]]+Table5[[#This Row],[Column21]]+Table5[[#This Row],[Column18]]</f>
        <v>0</v>
      </c>
      <c r="AG113" s="111">
        <f t="shared" si="15"/>
        <v>0</v>
      </c>
      <c r="AH113" s="111">
        <f t="shared" si="16"/>
        <v>0</v>
      </c>
      <c r="AI113" s="111">
        <f>Table5[[#This Row],[Column17]]-Table5[[#This Row],[Column20]]</f>
        <v>0</v>
      </c>
      <c r="AJ113" s="111">
        <f t="shared" si="17"/>
        <v>0</v>
      </c>
      <c r="AK113" s="111">
        <f t="shared" si="18"/>
        <v>0</v>
      </c>
      <c r="AL113" s="111">
        <f t="shared" si="19"/>
        <v>0</v>
      </c>
      <c r="AM113" s="111" t="str">
        <f t="shared" si="20"/>
        <v/>
      </c>
      <c r="AN113" s="111" t="str">
        <f t="shared" ca="1" si="21"/>
        <v/>
      </c>
    </row>
    <row r="114" spans="1:40" ht="20.25" customHeight="1" x14ac:dyDescent="0.3">
      <c r="A114" s="107"/>
      <c r="B114" s="144"/>
      <c r="C114" s="119"/>
      <c r="D114" s="120"/>
      <c r="E114" s="119"/>
      <c r="F114" s="119"/>
      <c r="G114" s="120"/>
      <c r="H114" s="119"/>
      <c r="I114" s="109"/>
      <c r="L114" s="108"/>
      <c r="M114" s="108"/>
      <c r="N114" s="108"/>
      <c r="O114" s="108"/>
      <c r="P114" s="108"/>
      <c r="Q114" s="108"/>
      <c r="R114" s="108"/>
      <c r="S114" s="108"/>
      <c r="T114" s="100">
        <f t="shared" si="11"/>
        <v>0</v>
      </c>
      <c r="U114" s="111"/>
      <c r="V114" s="111"/>
      <c r="W114" s="111">
        <f>SUMIFS($F$3:F114,$D$3:D114,D114,$C$3:C114,"Buy")+SUMIFS($F$3:F114,$D$3:D114,D114,$C$3:C114,"Coin Deposit",$E$3:E114,"&lt;&gt;")</f>
        <v>0</v>
      </c>
      <c r="X114" s="111">
        <f t="shared" si="12"/>
        <v>0</v>
      </c>
      <c r="Y114" s="111">
        <f>IF($D114=Y$1,SUMIFS($H$3:$H114,$G$3:$G114,Y$1,$C$3:$C114,"Sell"),0)</f>
        <v>0</v>
      </c>
      <c r="Z114" s="111">
        <f t="shared" si="13"/>
        <v>0</v>
      </c>
      <c r="AA114" s="111">
        <f>IF($D114=AA$1,SUMIFS($H$3:$H114,$G$3:$G114,AA$1,$C$3:$C114,"Sell"),0)</f>
        <v>0</v>
      </c>
      <c r="AB114" s="111">
        <f t="shared" si="14"/>
        <v>0</v>
      </c>
      <c r="AC114" s="111">
        <f>SUMIFS('Deductions and Deposits'!$H:$H,'Deductions and Deposits'!$G:$G,D114,'Deductions and Deposits'!$F:$F,"&lt;="&amp;B114)+SUMIFS($F$3:F114,$D$3:D114,D114,$C$3:C114,"Coin Deposit",$E$3:E114,"")</f>
        <v>0</v>
      </c>
      <c r="AD114" s="111">
        <f>SUMIFS('Deductions and Deposits'!$D:$D,'Deductions and Deposits'!$C:$C,D114)+SUMIFS($F:$F,$D:$D,D114,$C:$C,"Coin Deduction")</f>
        <v>0</v>
      </c>
      <c r="AE114" s="111">
        <f>Table5[[#This Row],[Column4]]+Table5[[#This Row],[Column14]]+Table5[[#This Row],[Column19]]+Table5[[#This Row],[Column12]]</f>
        <v>0</v>
      </c>
      <c r="AF114" s="111">
        <f>Table5[[#This Row],[Column5]]+Table5[[#This Row],[Column13]]+Table5[[#This Row],[Column21]]+Table5[[#This Row],[Column18]]</f>
        <v>0</v>
      </c>
      <c r="AG114" s="111">
        <f t="shared" si="15"/>
        <v>0</v>
      </c>
      <c r="AH114" s="111">
        <f t="shared" si="16"/>
        <v>0</v>
      </c>
      <c r="AI114" s="111">
        <f>Table5[[#This Row],[Column17]]-Table5[[#This Row],[Column20]]</f>
        <v>0</v>
      </c>
      <c r="AJ114" s="111">
        <f t="shared" si="17"/>
        <v>0</v>
      </c>
      <c r="AK114" s="111">
        <f t="shared" si="18"/>
        <v>0</v>
      </c>
      <c r="AL114" s="111">
        <f t="shared" si="19"/>
        <v>0</v>
      </c>
      <c r="AM114" s="111" t="str">
        <f t="shared" si="20"/>
        <v/>
      </c>
      <c r="AN114" s="111" t="str">
        <f t="shared" ca="1" si="21"/>
        <v/>
      </c>
    </row>
    <row r="115" spans="1:40" ht="20.25" customHeight="1" x14ac:dyDescent="0.3">
      <c r="A115" s="107"/>
      <c r="B115" s="144"/>
      <c r="C115" s="119"/>
      <c r="D115" s="120"/>
      <c r="E115" s="119"/>
      <c r="F115" s="119"/>
      <c r="G115" s="120"/>
      <c r="H115" s="119"/>
      <c r="I115" s="109"/>
      <c r="L115" s="108"/>
      <c r="M115" s="108"/>
      <c r="N115" s="108"/>
      <c r="O115" s="108"/>
      <c r="P115" s="108"/>
      <c r="Q115" s="108"/>
      <c r="R115" s="108"/>
      <c r="S115" s="108"/>
      <c r="T115" s="100">
        <f t="shared" si="11"/>
        <v>0</v>
      </c>
      <c r="U115" s="111"/>
      <c r="V115" s="111"/>
      <c r="W115" s="111">
        <f>SUMIFS($F$3:F115,$D$3:D115,D115,$C$3:C115,"Buy")+SUMIFS($F$3:F115,$D$3:D115,D115,$C$3:C115,"Coin Deposit",$E$3:E115,"&lt;&gt;")</f>
        <v>0</v>
      </c>
      <c r="X115" s="111">
        <f t="shared" si="12"/>
        <v>0</v>
      </c>
      <c r="Y115" s="111">
        <f>IF($D115=Y$1,SUMIFS($H$3:$H115,$G$3:$G115,Y$1,$C$3:$C115,"Sell"),0)</f>
        <v>0</v>
      </c>
      <c r="Z115" s="111">
        <f t="shared" si="13"/>
        <v>0</v>
      </c>
      <c r="AA115" s="111">
        <f>IF($D115=AA$1,SUMIFS($H$3:$H115,$G$3:$G115,AA$1,$C$3:$C115,"Sell"),0)</f>
        <v>0</v>
      </c>
      <c r="AB115" s="111">
        <f t="shared" si="14"/>
        <v>0</v>
      </c>
      <c r="AC115" s="111">
        <f>SUMIFS('Deductions and Deposits'!$H:$H,'Deductions and Deposits'!$G:$G,D115,'Deductions and Deposits'!$F:$F,"&lt;="&amp;B115)+SUMIFS($F$3:F115,$D$3:D115,D115,$C$3:C115,"Coin Deposit",$E$3:E115,"")</f>
        <v>0</v>
      </c>
      <c r="AD115" s="111">
        <f>SUMIFS('Deductions and Deposits'!$D:$D,'Deductions and Deposits'!$C:$C,D115)+SUMIFS($F:$F,$D:$D,D115,$C:$C,"Coin Deduction")</f>
        <v>0</v>
      </c>
      <c r="AE115" s="111">
        <f>Table5[[#This Row],[Column4]]+Table5[[#This Row],[Column14]]+Table5[[#This Row],[Column19]]+Table5[[#This Row],[Column12]]</f>
        <v>0</v>
      </c>
      <c r="AF115" s="111">
        <f>Table5[[#This Row],[Column5]]+Table5[[#This Row],[Column13]]+Table5[[#This Row],[Column21]]+Table5[[#This Row],[Column18]]</f>
        <v>0</v>
      </c>
      <c r="AG115" s="111">
        <f t="shared" si="15"/>
        <v>0</v>
      </c>
      <c r="AH115" s="111">
        <f t="shared" si="16"/>
        <v>0</v>
      </c>
      <c r="AI115" s="111">
        <f>Table5[[#This Row],[Column17]]-Table5[[#This Row],[Column20]]</f>
        <v>0</v>
      </c>
      <c r="AJ115" s="111">
        <f t="shared" si="17"/>
        <v>0</v>
      </c>
      <c r="AK115" s="111">
        <f t="shared" si="18"/>
        <v>0</v>
      </c>
      <c r="AL115" s="111">
        <f t="shared" si="19"/>
        <v>0</v>
      </c>
      <c r="AM115" s="111" t="str">
        <f t="shared" si="20"/>
        <v/>
      </c>
      <c r="AN115" s="111" t="str">
        <f t="shared" ca="1" si="21"/>
        <v/>
      </c>
    </row>
    <row r="116" spans="1:40" ht="20.25" customHeight="1" x14ac:dyDescent="0.3">
      <c r="A116" s="107"/>
      <c r="B116" s="144"/>
      <c r="C116" s="119"/>
      <c r="D116" s="120"/>
      <c r="E116" s="119"/>
      <c r="F116" s="119"/>
      <c r="G116" s="120"/>
      <c r="H116" s="119"/>
      <c r="I116" s="109"/>
      <c r="L116" s="108"/>
      <c r="M116" s="108"/>
      <c r="N116" s="108"/>
      <c r="O116" s="108"/>
      <c r="P116" s="108"/>
      <c r="Q116" s="108"/>
      <c r="R116" s="108"/>
      <c r="S116" s="108"/>
      <c r="T116" s="100">
        <f t="shared" si="11"/>
        <v>0</v>
      </c>
      <c r="U116" s="111"/>
      <c r="V116" s="111"/>
      <c r="W116" s="111">
        <f>SUMIFS($F$3:F116,$D$3:D116,D116,$C$3:C116,"Buy")+SUMIFS($F$3:F116,$D$3:D116,D116,$C$3:C116,"Coin Deposit",$E$3:E116,"&lt;&gt;")</f>
        <v>0</v>
      </c>
      <c r="X116" s="111">
        <f t="shared" si="12"/>
        <v>0</v>
      </c>
      <c r="Y116" s="111">
        <f>IF($D116=Y$1,SUMIFS($H$3:$H116,$G$3:$G116,Y$1,$C$3:$C116,"Sell"),0)</f>
        <v>0</v>
      </c>
      <c r="Z116" s="111">
        <f t="shared" si="13"/>
        <v>0</v>
      </c>
      <c r="AA116" s="111">
        <f>IF($D116=AA$1,SUMIFS($H$3:$H116,$G$3:$G116,AA$1,$C$3:$C116,"Sell"),0)</f>
        <v>0</v>
      </c>
      <c r="AB116" s="111">
        <f t="shared" si="14"/>
        <v>0</v>
      </c>
      <c r="AC116" s="111">
        <f>SUMIFS('Deductions and Deposits'!$H:$H,'Deductions and Deposits'!$G:$G,D116,'Deductions and Deposits'!$F:$F,"&lt;="&amp;B116)+SUMIFS($F$3:F116,$D$3:D116,D116,$C$3:C116,"Coin Deposit",$E$3:E116,"")</f>
        <v>0</v>
      </c>
      <c r="AD116" s="111">
        <f>SUMIFS('Deductions and Deposits'!$D:$D,'Deductions and Deposits'!$C:$C,D116)+SUMIFS($F:$F,$D:$D,D116,$C:$C,"Coin Deduction")</f>
        <v>0</v>
      </c>
      <c r="AE116" s="111">
        <f>Table5[[#This Row],[Column4]]+Table5[[#This Row],[Column14]]+Table5[[#This Row],[Column19]]+Table5[[#This Row],[Column12]]</f>
        <v>0</v>
      </c>
      <c r="AF116" s="111">
        <f>Table5[[#This Row],[Column5]]+Table5[[#This Row],[Column13]]+Table5[[#This Row],[Column21]]+Table5[[#This Row],[Column18]]</f>
        <v>0</v>
      </c>
      <c r="AG116" s="111">
        <f t="shared" si="15"/>
        <v>0</v>
      </c>
      <c r="AH116" s="111">
        <f t="shared" si="16"/>
        <v>0</v>
      </c>
      <c r="AI116" s="111">
        <f>Table5[[#This Row],[Column17]]-Table5[[#This Row],[Column20]]</f>
        <v>0</v>
      </c>
      <c r="AJ116" s="111">
        <f t="shared" si="17"/>
        <v>0</v>
      </c>
      <c r="AK116" s="111">
        <f t="shared" si="18"/>
        <v>0</v>
      </c>
      <c r="AL116" s="111">
        <f t="shared" si="19"/>
        <v>0</v>
      </c>
      <c r="AM116" s="111" t="str">
        <f t="shared" si="20"/>
        <v/>
      </c>
      <c r="AN116" s="111" t="str">
        <f t="shared" ca="1" si="21"/>
        <v/>
      </c>
    </row>
    <row r="117" spans="1:40" ht="20.25" customHeight="1" x14ac:dyDescent="0.3">
      <c r="A117" s="107"/>
      <c r="B117" s="144"/>
      <c r="C117" s="119"/>
      <c r="D117" s="120"/>
      <c r="E117" s="119"/>
      <c r="F117" s="119"/>
      <c r="G117" s="120"/>
      <c r="H117" s="119"/>
      <c r="I117" s="109"/>
      <c r="L117" s="108"/>
      <c r="M117" s="108"/>
      <c r="N117" s="108"/>
      <c r="O117" s="108"/>
      <c r="P117" s="108"/>
      <c r="Q117" s="108"/>
      <c r="R117" s="108"/>
      <c r="S117" s="108"/>
      <c r="T117" s="100">
        <f t="shared" si="11"/>
        <v>0</v>
      </c>
      <c r="U117" s="111"/>
      <c r="V117" s="111"/>
      <c r="W117" s="111">
        <f>SUMIFS($F$3:F117,$D$3:D117,D117,$C$3:C117,"Buy")+SUMIFS($F$3:F117,$D$3:D117,D117,$C$3:C117,"Coin Deposit",$E$3:E117,"&lt;&gt;")</f>
        <v>0</v>
      </c>
      <c r="X117" s="111">
        <f t="shared" si="12"/>
        <v>0</v>
      </c>
      <c r="Y117" s="111">
        <f>IF($D117=Y$1,SUMIFS($H$3:$H117,$G$3:$G117,Y$1,$C$3:$C117,"Sell"),0)</f>
        <v>0</v>
      </c>
      <c r="Z117" s="111">
        <f t="shared" si="13"/>
        <v>0</v>
      </c>
      <c r="AA117" s="111">
        <f>IF($D117=AA$1,SUMIFS($H$3:$H117,$G$3:$G117,AA$1,$C$3:$C117,"Sell"),0)</f>
        <v>0</v>
      </c>
      <c r="AB117" s="111">
        <f t="shared" si="14"/>
        <v>0</v>
      </c>
      <c r="AC117" s="111">
        <f>SUMIFS('Deductions and Deposits'!$H:$H,'Deductions and Deposits'!$G:$G,D117,'Deductions and Deposits'!$F:$F,"&lt;="&amp;B117)+SUMIFS($F$3:F117,$D$3:D117,D117,$C$3:C117,"Coin Deposit",$E$3:E117,"")</f>
        <v>0</v>
      </c>
      <c r="AD117" s="111">
        <f>SUMIFS('Deductions and Deposits'!$D:$D,'Deductions and Deposits'!$C:$C,D117)+SUMIFS($F:$F,$D:$D,D117,$C:$C,"Coin Deduction")</f>
        <v>0</v>
      </c>
      <c r="AE117" s="111">
        <f>Table5[[#This Row],[Column4]]+Table5[[#This Row],[Column14]]+Table5[[#This Row],[Column19]]+Table5[[#This Row],[Column12]]</f>
        <v>0</v>
      </c>
      <c r="AF117" s="111">
        <f>Table5[[#This Row],[Column5]]+Table5[[#This Row],[Column13]]+Table5[[#This Row],[Column21]]+Table5[[#This Row],[Column18]]</f>
        <v>0</v>
      </c>
      <c r="AG117" s="111">
        <f t="shared" si="15"/>
        <v>0</v>
      </c>
      <c r="AH117" s="111">
        <f t="shared" si="16"/>
        <v>0</v>
      </c>
      <c r="AI117" s="111">
        <f>Table5[[#This Row],[Column17]]-Table5[[#This Row],[Column20]]</f>
        <v>0</v>
      </c>
      <c r="AJ117" s="111">
        <f t="shared" si="17"/>
        <v>0</v>
      </c>
      <c r="AK117" s="111">
        <f t="shared" si="18"/>
        <v>0</v>
      </c>
      <c r="AL117" s="111">
        <f t="shared" si="19"/>
        <v>0</v>
      </c>
      <c r="AM117" s="111" t="str">
        <f t="shared" si="20"/>
        <v/>
      </c>
      <c r="AN117" s="111" t="str">
        <f t="shared" ca="1" si="21"/>
        <v/>
      </c>
    </row>
    <row r="118" spans="1:40" ht="20.25" customHeight="1" x14ac:dyDescent="0.3">
      <c r="A118" s="107"/>
      <c r="B118" s="144"/>
      <c r="C118" s="119"/>
      <c r="D118" s="120"/>
      <c r="E118" s="119"/>
      <c r="F118" s="119"/>
      <c r="G118" s="120"/>
      <c r="H118" s="119"/>
      <c r="I118" s="109"/>
      <c r="L118" s="108"/>
      <c r="M118" s="108"/>
      <c r="N118" s="108"/>
      <c r="O118" s="108"/>
      <c r="P118" s="108"/>
      <c r="Q118" s="108"/>
      <c r="R118" s="108"/>
      <c r="S118" s="108"/>
      <c r="T118" s="100">
        <f t="shared" si="11"/>
        <v>0</v>
      </c>
      <c r="U118" s="111"/>
      <c r="V118" s="111"/>
      <c r="W118" s="111">
        <f>SUMIFS($F$3:F118,$D$3:D118,D118,$C$3:C118,"Buy")+SUMIFS($F$3:F118,$D$3:D118,D118,$C$3:C118,"Coin Deposit",$E$3:E118,"&lt;&gt;")</f>
        <v>0</v>
      </c>
      <c r="X118" s="111">
        <f t="shared" si="12"/>
        <v>0</v>
      </c>
      <c r="Y118" s="111">
        <f>IF($D118=Y$1,SUMIFS($H$3:$H118,$G$3:$G118,Y$1,$C$3:$C118,"Sell"),0)</f>
        <v>0</v>
      </c>
      <c r="Z118" s="111">
        <f t="shared" si="13"/>
        <v>0</v>
      </c>
      <c r="AA118" s="111">
        <f>IF($D118=AA$1,SUMIFS($H$3:$H118,$G$3:$G118,AA$1,$C$3:$C118,"Sell"),0)</f>
        <v>0</v>
      </c>
      <c r="AB118" s="111">
        <f t="shared" si="14"/>
        <v>0</v>
      </c>
      <c r="AC118" s="111">
        <f>SUMIFS('Deductions and Deposits'!$H:$H,'Deductions and Deposits'!$G:$G,D118,'Deductions and Deposits'!$F:$F,"&lt;="&amp;B118)+SUMIFS($F$3:F118,$D$3:D118,D118,$C$3:C118,"Coin Deposit",$E$3:E118,"")</f>
        <v>0</v>
      </c>
      <c r="AD118" s="111">
        <f>SUMIFS('Deductions and Deposits'!$D:$D,'Deductions and Deposits'!$C:$C,D118)+SUMIFS($F:$F,$D:$D,D118,$C:$C,"Coin Deduction")</f>
        <v>0</v>
      </c>
      <c r="AE118" s="111">
        <f>Table5[[#This Row],[Column4]]+Table5[[#This Row],[Column14]]+Table5[[#This Row],[Column19]]+Table5[[#This Row],[Column12]]</f>
        <v>0</v>
      </c>
      <c r="AF118" s="111">
        <f>Table5[[#This Row],[Column5]]+Table5[[#This Row],[Column13]]+Table5[[#This Row],[Column21]]+Table5[[#This Row],[Column18]]</f>
        <v>0</v>
      </c>
      <c r="AG118" s="111">
        <f t="shared" si="15"/>
        <v>0</v>
      </c>
      <c r="AH118" s="111">
        <f t="shared" si="16"/>
        <v>0</v>
      </c>
      <c r="AI118" s="111">
        <f>Table5[[#This Row],[Column17]]-Table5[[#This Row],[Column20]]</f>
        <v>0</v>
      </c>
      <c r="AJ118" s="111">
        <f t="shared" si="17"/>
        <v>0</v>
      </c>
      <c r="AK118" s="111">
        <f t="shared" si="18"/>
        <v>0</v>
      </c>
      <c r="AL118" s="111">
        <f t="shared" si="19"/>
        <v>0</v>
      </c>
      <c r="AM118" s="111" t="str">
        <f t="shared" si="20"/>
        <v/>
      </c>
      <c r="AN118" s="111" t="str">
        <f t="shared" ca="1" si="21"/>
        <v/>
      </c>
    </row>
    <row r="119" spans="1:40" ht="20.25" customHeight="1" x14ac:dyDescent="0.3">
      <c r="A119" s="107"/>
      <c r="B119" s="144"/>
      <c r="C119" s="119"/>
      <c r="D119" s="120"/>
      <c r="E119" s="119"/>
      <c r="F119" s="119"/>
      <c r="G119" s="120"/>
      <c r="H119" s="119"/>
      <c r="I119" s="109"/>
      <c r="L119" s="108"/>
      <c r="M119" s="108"/>
      <c r="N119" s="108"/>
      <c r="O119" s="108"/>
      <c r="P119" s="108"/>
      <c r="Q119" s="108"/>
      <c r="R119" s="108"/>
      <c r="S119" s="108"/>
      <c r="T119" s="100">
        <f t="shared" si="11"/>
        <v>0</v>
      </c>
      <c r="U119" s="111"/>
      <c r="V119" s="111"/>
      <c r="W119" s="111">
        <f>SUMIFS($F$3:F119,$D$3:D119,D119,$C$3:C119,"Buy")+SUMIFS($F$3:F119,$D$3:D119,D119,$C$3:C119,"Coin Deposit",$E$3:E119,"&lt;&gt;")</f>
        <v>0</v>
      </c>
      <c r="X119" s="111">
        <f t="shared" si="12"/>
        <v>0</v>
      </c>
      <c r="Y119" s="111">
        <f>IF($D119=Y$1,SUMIFS($H$3:$H119,$G$3:$G119,Y$1,$C$3:$C119,"Sell"),0)</f>
        <v>0</v>
      </c>
      <c r="Z119" s="111">
        <f t="shared" si="13"/>
        <v>0</v>
      </c>
      <c r="AA119" s="111">
        <f>IF($D119=AA$1,SUMIFS($H$3:$H119,$G$3:$G119,AA$1,$C$3:$C119,"Sell"),0)</f>
        <v>0</v>
      </c>
      <c r="AB119" s="111">
        <f t="shared" si="14"/>
        <v>0</v>
      </c>
      <c r="AC119" s="111">
        <f>SUMIFS('Deductions and Deposits'!$H:$H,'Deductions and Deposits'!$G:$G,D119,'Deductions and Deposits'!$F:$F,"&lt;="&amp;B119)+SUMIFS($F$3:F119,$D$3:D119,D119,$C$3:C119,"Coin Deposit",$E$3:E119,"")</f>
        <v>0</v>
      </c>
      <c r="AD119" s="111">
        <f>SUMIFS('Deductions and Deposits'!$D:$D,'Deductions and Deposits'!$C:$C,D119)+SUMIFS($F:$F,$D:$D,D119,$C:$C,"Coin Deduction")</f>
        <v>0</v>
      </c>
      <c r="AE119" s="111">
        <f>Table5[[#This Row],[Column4]]+Table5[[#This Row],[Column14]]+Table5[[#This Row],[Column19]]+Table5[[#This Row],[Column12]]</f>
        <v>0</v>
      </c>
      <c r="AF119" s="111">
        <f>Table5[[#This Row],[Column5]]+Table5[[#This Row],[Column13]]+Table5[[#This Row],[Column21]]+Table5[[#This Row],[Column18]]</f>
        <v>0</v>
      </c>
      <c r="AG119" s="111">
        <f t="shared" si="15"/>
        <v>0</v>
      </c>
      <c r="AH119" s="111">
        <f t="shared" si="16"/>
        <v>0</v>
      </c>
      <c r="AI119" s="111">
        <f>Table5[[#This Row],[Column17]]-Table5[[#This Row],[Column20]]</f>
        <v>0</v>
      </c>
      <c r="AJ119" s="111">
        <f t="shared" si="17"/>
        <v>0</v>
      </c>
      <c r="AK119" s="111">
        <f t="shared" si="18"/>
        <v>0</v>
      </c>
      <c r="AL119" s="111">
        <f t="shared" si="19"/>
        <v>0</v>
      </c>
      <c r="AM119" s="111" t="str">
        <f t="shared" si="20"/>
        <v/>
      </c>
      <c r="AN119" s="111" t="str">
        <f t="shared" ca="1" si="21"/>
        <v/>
      </c>
    </row>
    <row r="120" spans="1:40" ht="20.25" customHeight="1" x14ac:dyDescent="0.3">
      <c r="A120" s="107"/>
      <c r="B120" s="144"/>
      <c r="C120" s="119"/>
      <c r="D120" s="120"/>
      <c r="E120" s="119"/>
      <c r="F120" s="119"/>
      <c r="G120" s="120"/>
      <c r="H120" s="119"/>
      <c r="I120" s="109"/>
      <c r="L120" s="108"/>
      <c r="M120" s="108"/>
      <c r="N120" s="108"/>
      <c r="O120" s="108"/>
      <c r="P120" s="108"/>
      <c r="Q120" s="108"/>
      <c r="R120" s="108"/>
      <c r="S120" s="108"/>
      <c r="T120" s="100">
        <f t="shared" si="11"/>
        <v>0</v>
      </c>
      <c r="U120" s="111"/>
      <c r="V120" s="111"/>
      <c r="W120" s="111">
        <f>SUMIFS($F$3:F120,$D$3:D120,D120,$C$3:C120,"Buy")+SUMIFS($F$3:F120,$D$3:D120,D120,$C$3:C120,"Coin Deposit",$E$3:E120,"&lt;&gt;")</f>
        <v>0</v>
      </c>
      <c r="X120" s="111">
        <f t="shared" si="12"/>
        <v>0</v>
      </c>
      <c r="Y120" s="111">
        <f>IF($D120=Y$1,SUMIFS($H$3:$H120,$G$3:$G120,Y$1,$C$3:$C120,"Sell"),0)</f>
        <v>0</v>
      </c>
      <c r="Z120" s="111">
        <f t="shared" si="13"/>
        <v>0</v>
      </c>
      <c r="AA120" s="111">
        <f>IF($D120=AA$1,SUMIFS($H$3:$H120,$G$3:$G120,AA$1,$C$3:$C120,"Sell"),0)</f>
        <v>0</v>
      </c>
      <c r="AB120" s="111">
        <f t="shared" si="14"/>
        <v>0</v>
      </c>
      <c r="AC120" s="111">
        <f>SUMIFS('Deductions and Deposits'!$H:$H,'Deductions and Deposits'!$G:$G,D120,'Deductions and Deposits'!$F:$F,"&lt;="&amp;B120)+SUMIFS($F$3:F120,$D$3:D120,D120,$C$3:C120,"Coin Deposit",$E$3:E120,"")</f>
        <v>0</v>
      </c>
      <c r="AD120" s="111">
        <f>SUMIFS('Deductions and Deposits'!$D:$D,'Deductions and Deposits'!$C:$C,D120)+SUMIFS($F:$F,$D:$D,D120,$C:$C,"Coin Deduction")</f>
        <v>0</v>
      </c>
      <c r="AE120" s="111">
        <f>Table5[[#This Row],[Column4]]+Table5[[#This Row],[Column14]]+Table5[[#This Row],[Column19]]+Table5[[#This Row],[Column12]]</f>
        <v>0</v>
      </c>
      <c r="AF120" s="111">
        <f>Table5[[#This Row],[Column5]]+Table5[[#This Row],[Column13]]+Table5[[#This Row],[Column21]]+Table5[[#This Row],[Column18]]</f>
        <v>0</v>
      </c>
      <c r="AG120" s="111">
        <f t="shared" si="15"/>
        <v>0</v>
      </c>
      <c r="AH120" s="111">
        <f t="shared" si="16"/>
        <v>0</v>
      </c>
      <c r="AI120" s="111">
        <f>Table5[[#This Row],[Column17]]-Table5[[#This Row],[Column20]]</f>
        <v>0</v>
      </c>
      <c r="AJ120" s="111">
        <f t="shared" si="17"/>
        <v>0</v>
      </c>
      <c r="AK120" s="111">
        <f t="shared" si="18"/>
        <v>0</v>
      </c>
      <c r="AL120" s="111">
        <f t="shared" si="19"/>
        <v>0</v>
      </c>
      <c r="AM120" s="111" t="str">
        <f t="shared" si="20"/>
        <v/>
      </c>
      <c r="AN120" s="111" t="str">
        <f t="shared" ca="1" si="21"/>
        <v/>
      </c>
    </row>
    <row r="121" spans="1:40" ht="20.25" customHeight="1" x14ac:dyDescent="0.3">
      <c r="A121" s="107"/>
      <c r="B121" s="144"/>
      <c r="C121" s="119"/>
      <c r="D121" s="120"/>
      <c r="E121" s="119"/>
      <c r="F121" s="119"/>
      <c r="G121" s="120"/>
      <c r="H121" s="119"/>
      <c r="I121" s="109"/>
      <c r="L121" s="108"/>
      <c r="M121" s="108"/>
      <c r="N121" s="108"/>
      <c r="O121" s="108"/>
      <c r="P121" s="108"/>
      <c r="Q121" s="108"/>
      <c r="R121" s="108"/>
      <c r="S121" s="108"/>
      <c r="T121" s="100">
        <f t="shared" si="11"/>
        <v>0</v>
      </c>
      <c r="U121" s="111"/>
      <c r="V121" s="111"/>
      <c r="W121" s="111">
        <f>SUMIFS($F$3:F121,$D$3:D121,D121,$C$3:C121,"Buy")+SUMIFS($F$3:F121,$D$3:D121,D121,$C$3:C121,"Coin Deposit",$E$3:E121,"&lt;&gt;")</f>
        <v>0</v>
      </c>
      <c r="X121" s="111">
        <f t="shared" si="12"/>
        <v>0</v>
      </c>
      <c r="Y121" s="111">
        <f>IF($D121=Y$1,SUMIFS($H$3:$H121,$G$3:$G121,Y$1,$C$3:$C121,"Sell"),0)</f>
        <v>0</v>
      </c>
      <c r="Z121" s="111">
        <f t="shared" si="13"/>
        <v>0</v>
      </c>
      <c r="AA121" s="111">
        <f>IF($D121=AA$1,SUMIFS($H$3:$H121,$G$3:$G121,AA$1,$C$3:$C121,"Sell"),0)</f>
        <v>0</v>
      </c>
      <c r="AB121" s="111">
        <f t="shared" si="14"/>
        <v>0</v>
      </c>
      <c r="AC121" s="111">
        <f>SUMIFS('Deductions and Deposits'!$H:$H,'Deductions and Deposits'!$G:$G,D121,'Deductions and Deposits'!$F:$F,"&lt;="&amp;B121)+SUMIFS($F$3:F121,$D$3:D121,D121,$C$3:C121,"Coin Deposit",$E$3:E121,"")</f>
        <v>0</v>
      </c>
      <c r="AD121" s="111">
        <f>SUMIFS('Deductions and Deposits'!$D:$D,'Deductions and Deposits'!$C:$C,D121)+SUMIFS($F:$F,$D:$D,D121,$C:$C,"Coin Deduction")</f>
        <v>0</v>
      </c>
      <c r="AE121" s="111">
        <f>Table5[[#This Row],[Column4]]+Table5[[#This Row],[Column14]]+Table5[[#This Row],[Column19]]+Table5[[#This Row],[Column12]]</f>
        <v>0</v>
      </c>
      <c r="AF121" s="111">
        <f>Table5[[#This Row],[Column5]]+Table5[[#This Row],[Column13]]+Table5[[#This Row],[Column21]]+Table5[[#This Row],[Column18]]</f>
        <v>0</v>
      </c>
      <c r="AG121" s="111">
        <f t="shared" si="15"/>
        <v>0</v>
      </c>
      <c r="AH121" s="111">
        <f t="shared" si="16"/>
        <v>0</v>
      </c>
      <c r="AI121" s="111">
        <f>Table5[[#This Row],[Column17]]-Table5[[#This Row],[Column20]]</f>
        <v>0</v>
      </c>
      <c r="AJ121" s="111">
        <f t="shared" si="17"/>
        <v>0</v>
      </c>
      <c r="AK121" s="111">
        <f t="shared" si="18"/>
        <v>0</v>
      </c>
      <c r="AL121" s="111">
        <f t="shared" si="19"/>
        <v>0</v>
      </c>
      <c r="AM121" s="111" t="str">
        <f t="shared" si="20"/>
        <v/>
      </c>
      <c r="AN121" s="111" t="str">
        <f t="shared" ca="1" si="21"/>
        <v/>
      </c>
    </row>
    <row r="122" spans="1:40" ht="20.25" customHeight="1" x14ac:dyDescent="0.3">
      <c r="A122" s="107"/>
      <c r="B122" s="144"/>
      <c r="C122" s="119"/>
      <c r="D122" s="120"/>
      <c r="E122" s="119"/>
      <c r="F122" s="119"/>
      <c r="G122" s="120"/>
      <c r="H122" s="119"/>
      <c r="I122" s="109"/>
      <c r="L122" s="108"/>
      <c r="M122" s="108"/>
      <c r="N122" s="108"/>
      <c r="O122" s="108"/>
      <c r="P122" s="108"/>
      <c r="Q122" s="108"/>
      <c r="R122" s="108"/>
      <c r="S122" s="108"/>
      <c r="T122" s="100">
        <f t="shared" si="11"/>
        <v>0</v>
      </c>
      <c r="U122" s="111"/>
      <c r="V122" s="111"/>
      <c r="W122" s="111">
        <f>SUMIFS($F$3:F122,$D$3:D122,D122,$C$3:C122,"Buy")+SUMIFS($F$3:F122,$D$3:D122,D122,$C$3:C122,"Coin Deposit",$E$3:E122,"&lt;&gt;")</f>
        <v>0</v>
      </c>
      <c r="X122" s="111">
        <f t="shared" si="12"/>
        <v>0</v>
      </c>
      <c r="Y122" s="111">
        <f>IF($D122=Y$1,SUMIFS($H$3:$H122,$G$3:$G122,Y$1,$C$3:$C122,"Sell"),0)</f>
        <v>0</v>
      </c>
      <c r="Z122" s="111">
        <f t="shared" si="13"/>
        <v>0</v>
      </c>
      <c r="AA122" s="111">
        <f>IF($D122=AA$1,SUMIFS($H$3:$H122,$G$3:$G122,AA$1,$C$3:$C122,"Sell"),0)</f>
        <v>0</v>
      </c>
      <c r="AB122" s="111">
        <f t="shared" si="14"/>
        <v>0</v>
      </c>
      <c r="AC122" s="111">
        <f>SUMIFS('Deductions and Deposits'!$H:$H,'Deductions and Deposits'!$G:$G,D122,'Deductions and Deposits'!$F:$F,"&lt;="&amp;B122)+SUMIFS($F$3:F122,$D$3:D122,D122,$C$3:C122,"Coin Deposit",$E$3:E122,"")</f>
        <v>0</v>
      </c>
      <c r="AD122" s="111">
        <f>SUMIFS('Deductions and Deposits'!$D:$D,'Deductions and Deposits'!$C:$C,D122)+SUMIFS($F:$F,$D:$D,D122,$C:$C,"Coin Deduction")</f>
        <v>0</v>
      </c>
      <c r="AE122" s="111">
        <f>Table5[[#This Row],[Column4]]+Table5[[#This Row],[Column14]]+Table5[[#This Row],[Column19]]+Table5[[#This Row],[Column12]]</f>
        <v>0</v>
      </c>
      <c r="AF122" s="111">
        <f>Table5[[#This Row],[Column5]]+Table5[[#This Row],[Column13]]+Table5[[#This Row],[Column21]]+Table5[[#This Row],[Column18]]</f>
        <v>0</v>
      </c>
      <c r="AG122" s="111">
        <f t="shared" si="15"/>
        <v>0</v>
      </c>
      <c r="AH122" s="111">
        <f t="shared" si="16"/>
        <v>0</v>
      </c>
      <c r="AI122" s="111">
        <f>Table5[[#This Row],[Column17]]-Table5[[#This Row],[Column20]]</f>
        <v>0</v>
      </c>
      <c r="AJ122" s="111">
        <f t="shared" si="17"/>
        <v>0</v>
      </c>
      <c r="AK122" s="111">
        <f t="shared" si="18"/>
        <v>0</v>
      </c>
      <c r="AL122" s="111">
        <f t="shared" si="19"/>
        <v>0</v>
      </c>
      <c r="AM122" s="111" t="str">
        <f t="shared" si="20"/>
        <v/>
      </c>
      <c r="AN122" s="111" t="str">
        <f t="shared" ca="1" si="21"/>
        <v/>
      </c>
    </row>
    <row r="123" spans="1:40" ht="20.25" customHeight="1" x14ac:dyDescent="0.3">
      <c r="A123" s="107"/>
      <c r="B123" s="144"/>
      <c r="C123" s="119"/>
      <c r="D123" s="120"/>
      <c r="E123" s="119"/>
      <c r="F123" s="119"/>
      <c r="G123" s="120"/>
      <c r="H123" s="119"/>
      <c r="I123" s="109"/>
      <c r="L123" s="108"/>
      <c r="M123" s="108"/>
      <c r="N123" s="108"/>
      <c r="O123" s="108"/>
      <c r="P123" s="108"/>
      <c r="Q123" s="108"/>
      <c r="R123" s="108"/>
      <c r="S123" s="108"/>
      <c r="T123" s="100">
        <f t="shared" si="11"/>
        <v>0</v>
      </c>
      <c r="U123" s="111"/>
      <c r="V123" s="111"/>
      <c r="W123" s="111">
        <f>SUMIFS($F$3:F123,$D$3:D123,D123,$C$3:C123,"Buy")+SUMIFS($F$3:F123,$D$3:D123,D123,$C$3:C123,"Coin Deposit",$E$3:E123,"&lt;&gt;")</f>
        <v>0</v>
      </c>
      <c r="X123" s="111">
        <f t="shared" si="12"/>
        <v>0</v>
      </c>
      <c r="Y123" s="111">
        <f>IF($D123=Y$1,SUMIFS($H$3:$H123,$G$3:$G123,Y$1,$C$3:$C123,"Sell"),0)</f>
        <v>0</v>
      </c>
      <c r="Z123" s="111">
        <f t="shared" si="13"/>
        <v>0</v>
      </c>
      <c r="AA123" s="111">
        <f>IF($D123=AA$1,SUMIFS($H$3:$H123,$G$3:$G123,AA$1,$C$3:$C123,"Sell"),0)</f>
        <v>0</v>
      </c>
      <c r="AB123" s="111">
        <f t="shared" si="14"/>
        <v>0</v>
      </c>
      <c r="AC123" s="111">
        <f>SUMIFS('Deductions and Deposits'!$H:$H,'Deductions and Deposits'!$G:$G,D123,'Deductions and Deposits'!$F:$F,"&lt;="&amp;B123)+SUMIFS($F$3:F123,$D$3:D123,D123,$C$3:C123,"Coin Deposit",$E$3:E123,"")</f>
        <v>0</v>
      </c>
      <c r="AD123" s="111">
        <f>SUMIFS('Deductions and Deposits'!$D:$D,'Deductions and Deposits'!$C:$C,D123)+SUMIFS($F:$F,$D:$D,D123,$C:$C,"Coin Deduction")</f>
        <v>0</v>
      </c>
      <c r="AE123" s="111">
        <f>Table5[[#This Row],[Column4]]+Table5[[#This Row],[Column14]]+Table5[[#This Row],[Column19]]+Table5[[#This Row],[Column12]]</f>
        <v>0</v>
      </c>
      <c r="AF123" s="111">
        <f>Table5[[#This Row],[Column5]]+Table5[[#This Row],[Column13]]+Table5[[#This Row],[Column21]]+Table5[[#This Row],[Column18]]</f>
        <v>0</v>
      </c>
      <c r="AG123" s="111">
        <f t="shared" si="15"/>
        <v>0</v>
      </c>
      <c r="AH123" s="111">
        <f t="shared" si="16"/>
        <v>0</v>
      </c>
      <c r="AI123" s="111">
        <f>Table5[[#This Row],[Column17]]-Table5[[#This Row],[Column20]]</f>
        <v>0</v>
      </c>
      <c r="AJ123" s="111">
        <f t="shared" si="17"/>
        <v>0</v>
      </c>
      <c r="AK123" s="111">
        <f t="shared" si="18"/>
        <v>0</v>
      </c>
      <c r="AL123" s="111">
        <f t="shared" si="19"/>
        <v>0</v>
      </c>
      <c r="AM123" s="111" t="str">
        <f t="shared" si="20"/>
        <v/>
      </c>
      <c r="AN123" s="111" t="str">
        <f t="shared" ca="1" si="21"/>
        <v/>
      </c>
    </row>
    <row r="124" spans="1:40" ht="20.25" customHeight="1" x14ac:dyDescent="0.3">
      <c r="A124" s="107"/>
      <c r="B124" s="144"/>
      <c r="C124" s="119"/>
      <c r="D124" s="120"/>
      <c r="E124" s="119"/>
      <c r="F124" s="119"/>
      <c r="G124" s="120"/>
      <c r="H124" s="119"/>
      <c r="I124" s="109"/>
      <c r="L124" s="108"/>
      <c r="M124" s="108"/>
      <c r="N124" s="108"/>
      <c r="O124" s="108"/>
      <c r="P124" s="108"/>
      <c r="Q124" s="108"/>
      <c r="R124" s="108"/>
      <c r="S124" s="108"/>
      <c r="T124" s="100">
        <f t="shared" si="11"/>
        <v>0</v>
      </c>
      <c r="U124" s="111"/>
      <c r="V124" s="111"/>
      <c r="W124" s="111">
        <f>SUMIFS($F$3:F124,$D$3:D124,D124,$C$3:C124,"Buy")+SUMIFS($F$3:F124,$D$3:D124,D124,$C$3:C124,"Coin Deposit",$E$3:E124,"&lt;&gt;")</f>
        <v>0</v>
      </c>
      <c r="X124" s="111">
        <f t="shared" si="12"/>
        <v>0</v>
      </c>
      <c r="Y124" s="111">
        <f>IF($D124=Y$1,SUMIFS($H$3:$H124,$G$3:$G124,Y$1,$C$3:$C124,"Sell"),0)</f>
        <v>0</v>
      </c>
      <c r="Z124" s="111">
        <f t="shared" si="13"/>
        <v>0</v>
      </c>
      <c r="AA124" s="111">
        <f>IF($D124=AA$1,SUMIFS($H$3:$H124,$G$3:$G124,AA$1,$C$3:$C124,"Sell"),0)</f>
        <v>0</v>
      </c>
      <c r="AB124" s="111">
        <f t="shared" si="14"/>
        <v>0</v>
      </c>
      <c r="AC124" s="111">
        <f>SUMIFS('Deductions and Deposits'!$H:$H,'Deductions and Deposits'!$G:$G,D124,'Deductions and Deposits'!$F:$F,"&lt;="&amp;B124)+SUMIFS($F$3:F124,$D$3:D124,D124,$C$3:C124,"Coin Deposit",$E$3:E124,"")</f>
        <v>0</v>
      </c>
      <c r="AD124" s="111">
        <f>SUMIFS('Deductions and Deposits'!$D:$D,'Deductions and Deposits'!$C:$C,D124)+SUMIFS($F:$F,$D:$D,D124,$C:$C,"Coin Deduction")</f>
        <v>0</v>
      </c>
      <c r="AE124" s="111">
        <f>Table5[[#This Row],[Column4]]+Table5[[#This Row],[Column14]]+Table5[[#This Row],[Column19]]+Table5[[#This Row],[Column12]]</f>
        <v>0</v>
      </c>
      <c r="AF124" s="111">
        <f>Table5[[#This Row],[Column5]]+Table5[[#This Row],[Column13]]+Table5[[#This Row],[Column21]]+Table5[[#This Row],[Column18]]</f>
        <v>0</v>
      </c>
      <c r="AG124" s="111">
        <f t="shared" si="15"/>
        <v>0</v>
      </c>
      <c r="AH124" s="111">
        <f t="shared" si="16"/>
        <v>0</v>
      </c>
      <c r="AI124" s="111">
        <f>Table5[[#This Row],[Column17]]-Table5[[#This Row],[Column20]]</f>
        <v>0</v>
      </c>
      <c r="AJ124" s="111">
        <f t="shared" si="17"/>
        <v>0</v>
      </c>
      <c r="AK124" s="111">
        <f t="shared" si="18"/>
        <v>0</v>
      </c>
      <c r="AL124" s="111">
        <f t="shared" si="19"/>
        <v>0</v>
      </c>
      <c r="AM124" s="111" t="str">
        <f t="shared" si="20"/>
        <v/>
      </c>
      <c r="AN124" s="111" t="str">
        <f t="shared" ca="1" si="21"/>
        <v/>
      </c>
    </row>
    <row r="125" spans="1:40" ht="20.25" customHeight="1" x14ac:dyDescent="0.3">
      <c r="A125" s="107"/>
      <c r="B125" s="144"/>
      <c r="C125" s="119"/>
      <c r="D125" s="120"/>
      <c r="E125" s="119"/>
      <c r="F125" s="119"/>
      <c r="G125" s="120"/>
      <c r="H125" s="119"/>
      <c r="I125" s="109"/>
      <c r="L125" s="108"/>
      <c r="M125" s="108"/>
      <c r="N125" s="108"/>
      <c r="O125" s="108"/>
      <c r="P125" s="108"/>
      <c r="Q125" s="108"/>
      <c r="R125" s="108"/>
      <c r="S125" s="108"/>
      <c r="T125" s="100">
        <f t="shared" si="11"/>
        <v>0</v>
      </c>
      <c r="U125" s="111"/>
      <c r="V125" s="111"/>
      <c r="W125" s="111">
        <f>SUMIFS($F$3:F125,$D$3:D125,D125,$C$3:C125,"Buy")+SUMIFS($F$3:F125,$D$3:D125,D125,$C$3:C125,"Coin Deposit",$E$3:E125,"&lt;&gt;")</f>
        <v>0</v>
      </c>
      <c r="X125" s="111">
        <f t="shared" si="12"/>
        <v>0</v>
      </c>
      <c r="Y125" s="111">
        <f>IF($D125=Y$1,SUMIFS($H$3:$H125,$G$3:$G125,Y$1,$C$3:$C125,"Sell"),0)</f>
        <v>0</v>
      </c>
      <c r="Z125" s="111">
        <f t="shared" si="13"/>
        <v>0</v>
      </c>
      <c r="AA125" s="111">
        <f>IF($D125=AA$1,SUMIFS($H$3:$H125,$G$3:$G125,AA$1,$C$3:$C125,"Sell"),0)</f>
        <v>0</v>
      </c>
      <c r="AB125" s="111">
        <f t="shared" si="14"/>
        <v>0</v>
      </c>
      <c r="AC125" s="111">
        <f>SUMIFS('Deductions and Deposits'!$H:$H,'Deductions and Deposits'!$G:$G,D125,'Deductions and Deposits'!$F:$F,"&lt;="&amp;B125)+SUMIFS($F$3:F125,$D$3:D125,D125,$C$3:C125,"Coin Deposit",$E$3:E125,"")</f>
        <v>0</v>
      </c>
      <c r="AD125" s="111">
        <f>SUMIFS('Deductions and Deposits'!$D:$D,'Deductions and Deposits'!$C:$C,D125)+SUMIFS($F:$F,$D:$D,D125,$C:$C,"Coin Deduction")</f>
        <v>0</v>
      </c>
      <c r="AE125" s="111">
        <f>Table5[[#This Row],[Column4]]+Table5[[#This Row],[Column14]]+Table5[[#This Row],[Column19]]+Table5[[#This Row],[Column12]]</f>
        <v>0</v>
      </c>
      <c r="AF125" s="111">
        <f>Table5[[#This Row],[Column5]]+Table5[[#This Row],[Column13]]+Table5[[#This Row],[Column21]]+Table5[[#This Row],[Column18]]</f>
        <v>0</v>
      </c>
      <c r="AG125" s="111">
        <f t="shared" si="15"/>
        <v>0</v>
      </c>
      <c r="AH125" s="111">
        <f t="shared" si="16"/>
        <v>0</v>
      </c>
      <c r="AI125" s="111">
        <f>Table5[[#This Row],[Column17]]-Table5[[#This Row],[Column20]]</f>
        <v>0</v>
      </c>
      <c r="AJ125" s="111">
        <f t="shared" si="17"/>
        <v>0</v>
      </c>
      <c r="AK125" s="111">
        <f t="shared" si="18"/>
        <v>0</v>
      </c>
      <c r="AL125" s="111">
        <f t="shared" si="19"/>
        <v>0</v>
      </c>
      <c r="AM125" s="111" t="str">
        <f t="shared" si="20"/>
        <v/>
      </c>
      <c r="AN125" s="111" t="str">
        <f t="shared" ca="1" si="21"/>
        <v/>
      </c>
    </row>
    <row r="126" spans="1:40" ht="20.25" customHeight="1" x14ac:dyDescent="0.3">
      <c r="A126" s="107"/>
      <c r="B126" s="144"/>
      <c r="C126" s="119"/>
      <c r="D126" s="120"/>
      <c r="E126" s="119"/>
      <c r="F126" s="119"/>
      <c r="G126" s="120"/>
      <c r="H126" s="119"/>
      <c r="I126" s="109"/>
      <c r="L126" s="108"/>
      <c r="M126" s="108"/>
      <c r="N126" s="108"/>
      <c r="O126" s="108"/>
      <c r="P126" s="108"/>
      <c r="Q126" s="108"/>
      <c r="R126" s="108"/>
      <c r="S126" s="108"/>
      <c r="T126" s="100">
        <f t="shared" si="11"/>
        <v>0</v>
      </c>
      <c r="U126" s="111"/>
      <c r="V126" s="111"/>
      <c r="W126" s="111">
        <f>SUMIFS($F$3:F126,$D$3:D126,D126,$C$3:C126,"Buy")+SUMIFS($F$3:F126,$D$3:D126,D126,$C$3:C126,"Coin Deposit",$E$3:E126,"&lt;&gt;")</f>
        <v>0</v>
      </c>
      <c r="X126" s="111">
        <f t="shared" si="12"/>
        <v>0</v>
      </c>
      <c r="Y126" s="111">
        <f>IF($D126=Y$1,SUMIFS($H$3:$H126,$G$3:$G126,Y$1,$C$3:$C126,"Sell"),0)</f>
        <v>0</v>
      </c>
      <c r="Z126" s="111">
        <f t="shared" si="13"/>
        <v>0</v>
      </c>
      <c r="AA126" s="111">
        <f>IF($D126=AA$1,SUMIFS($H$3:$H126,$G$3:$G126,AA$1,$C$3:$C126,"Sell"),0)</f>
        <v>0</v>
      </c>
      <c r="AB126" s="111">
        <f t="shared" si="14"/>
        <v>0</v>
      </c>
      <c r="AC126" s="111">
        <f>SUMIFS('Deductions and Deposits'!$H:$H,'Deductions and Deposits'!$G:$G,D126,'Deductions and Deposits'!$F:$F,"&lt;="&amp;B126)+SUMIFS($F$3:F126,$D$3:D126,D126,$C$3:C126,"Coin Deposit",$E$3:E126,"")</f>
        <v>0</v>
      </c>
      <c r="AD126" s="111">
        <f>SUMIFS('Deductions and Deposits'!$D:$D,'Deductions and Deposits'!$C:$C,D126)+SUMIFS($F:$F,$D:$D,D126,$C:$C,"Coin Deduction")</f>
        <v>0</v>
      </c>
      <c r="AE126" s="111">
        <f>Table5[[#This Row],[Column4]]+Table5[[#This Row],[Column14]]+Table5[[#This Row],[Column19]]+Table5[[#This Row],[Column12]]</f>
        <v>0</v>
      </c>
      <c r="AF126" s="111">
        <f>Table5[[#This Row],[Column5]]+Table5[[#This Row],[Column13]]+Table5[[#This Row],[Column21]]+Table5[[#This Row],[Column18]]</f>
        <v>0</v>
      </c>
      <c r="AG126" s="111">
        <f t="shared" si="15"/>
        <v>0</v>
      </c>
      <c r="AH126" s="111">
        <f t="shared" si="16"/>
        <v>0</v>
      </c>
      <c r="AI126" s="111">
        <f>Table5[[#This Row],[Column17]]-Table5[[#This Row],[Column20]]</f>
        <v>0</v>
      </c>
      <c r="AJ126" s="111">
        <f t="shared" si="17"/>
        <v>0</v>
      </c>
      <c r="AK126" s="111">
        <f t="shared" si="18"/>
        <v>0</v>
      </c>
      <c r="AL126" s="111">
        <f t="shared" si="19"/>
        <v>0</v>
      </c>
      <c r="AM126" s="111" t="str">
        <f t="shared" si="20"/>
        <v/>
      </c>
      <c r="AN126" s="111" t="str">
        <f t="shared" ca="1" si="21"/>
        <v/>
      </c>
    </row>
    <row r="127" spans="1:40" ht="20.25" customHeight="1" x14ac:dyDescent="0.3">
      <c r="A127" s="107"/>
      <c r="B127" s="144"/>
      <c r="C127" s="119"/>
      <c r="D127" s="120"/>
      <c r="E127" s="119"/>
      <c r="F127" s="119"/>
      <c r="G127" s="120"/>
      <c r="H127" s="119"/>
      <c r="I127" s="109"/>
      <c r="L127" s="108"/>
      <c r="M127" s="108"/>
      <c r="N127" s="108"/>
      <c r="O127" s="108"/>
      <c r="P127" s="108"/>
      <c r="Q127" s="108"/>
      <c r="R127" s="108"/>
      <c r="S127" s="108"/>
      <c r="T127" s="100">
        <f t="shared" si="11"/>
        <v>0</v>
      </c>
      <c r="U127" s="111"/>
      <c r="V127" s="111"/>
      <c r="W127" s="111">
        <f>SUMIFS($F$3:F127,$D$3:D127,D127,$C$3:C127,"Buy")+SUMIFS($F$3:F127,$D$3:D127,D127,$C$3:C127,"Coin Deposit",$E$3:E127,"&lt;&gt;")</f>
        <v>0</v>
      </c>
      <c r="X127" s="111">
        <f t="shared" si="12"/>
        <v>0</v>
      </c>
      <c r="Y127" s="111">
        <f>IF($D127=Y$1,SUMIFS($H$3:$H127,$G$3:$G127,Y$1,$C$3:$C127,"Sell"),0)</f>
        <v>0</v>
      </c>
      <c r="Z127" s="111">
        <f t="shared" si="13"/>
        <v>0</v>
      </c>
      <c r="AA127" s="111">
        <f>IF($D127=AA$1,SUMIFS($H$3:$H127,$G$3:$G127,AA$1,$C$3:$C127,"Sell"),0)</f>
        <v>0</v>
      </c>
      <c r="AB127" s="111">
        <f t="shared" si="14"/>
        <v>0</v>
      </c>
      <c r="AC127" s="111">
        <f>SUMIFS('Deductions and Deposits'!$H:$H,'Deductions and Deposits'!$G:$G,D127,'Deductions and Deposits'!$F:$F,"&lt;="&amp;B127)+SUMIFS($F$3:F127,$D$3:D127,D127,$C$3:C127,"Coin Deposit",$E$3:E127,"")</f>
        <v>0</v>
      </c>
      <c r="AD127" s="111">
        <f>SUMIFS('Deductions and Deposits'!$D:$D,'Deductions and Deposits'!$C:$C,D127)+SUMIFS($F:$F,$D:$D,D127,$C:$C,"Coin Deduction")</f>
        <v>0</v>
      </c>
      <c r="AE127" s="111">
        <f>Table5[[#This Row],[Column4]]+Table5[[#This Row],[Column14]]+Table5[[#This Row],[Column19]]+Table5[[#This Row],[Column12]]</f>
        <v>0</v>
      </c>
      <c r="AF127" s="111">
        <f>Table5[[#This Row],[Column5]]+Table5[[#This Row],[Column13]]+Table5[[#This Row],[Column21]]+Table5[[#This Row],[Column18]]</f>
        <v>0</v>
      </c>
      <c r="AG127" s="111">
        <f t="shared" si="15"/>
        <v>0</v>
      </c>
      <c r="AH127" s="111">
        <f t="shared" si="16"/>
        <v>0</v>
      </c>
      <c r="AI127" s="111">
        <f>Table5[[#This Row],[Column17]]-Table5[[#This Row],[Column20]]</f>
        <v>0</v>
      </c>
      <c r="AJ127" s="111">
        <f t="shared" si="17"/>
        <v>0</v>
      </c>
      <c r="AK127" s="111">
        <f t="shared" si="18"/>
        <v>0</v>
      </c>
      <c r="AL127" s="111">
        <f t="shared" si="19"/>
        <v>0</v>
      </c>
      <c r="AM127" s="111" t="str">
        <f t="shared" si="20"/>
        <v/>
      </c>
      <c r="AN127" s="111" t="str">
        <f t="shared" ca="1" si="21"/>
        <v/>
      </c>
    </row>
    <row r="128" spans="1:40" ht="20.25" customHeight="1" x14ac:dyDescent="0.3">
      <c r="A128" s="107"/>
      <c r="B128" s="144"/>
      <c r="C128" s="119"/>
      <c r="D128" s="120"/>
      <c r="E128" s="119"/>
      <c r="F128" s="119"/>
      <c r="G128" s="120"/>
      <c r="H128" s="119"/>
      <c r="I128" s="109"/>
      <c r="L128" s="108"/>
      <c r="M128" s="108"/>
      <c r="N128" s="108"/>
      <c r="O128" s="108"/>
      <c r="P128" s="108"/>
      <c r="Q128" s="108"/>
      <c r="R128" s="108"/>
      <c r="S128" s="108"/>
      <c r="T128" s="100">
        <f t="shared" si="11"/>
        <v>0</v>
      </c>
      <c r="U128" s="111"/>
      <c r="V128" s="111"/>
      <c r="W128" s="111">
        <f>SUMIFS($F$3:F128,$D$3:D128,D128,$C$3:C128,"Buy")+SUMIFS($F$3:F128,$D$3:D128,D128,$C$3:C128,"Coin Deposit",$E$3:E128,"&lt;&gt;")</f>
        <v>0</v>
      </c>
      <c r="X128" s="111">
        <f t="shared" si="12"/>
        <v>0</v>
      </c>
      <c r="Y128" s="111">
        <f>IF($D128=Y$1,SUMIFS($H$3:$H128,$G$3:$G128,Y$1,$C$3:$C128,"Sell"),0)</f>
        <v>0</v>
      </c>
      <c r="Z128" s="111">
        <f t="shared" si="13"/>
        <v>0</v>
      </c>
      <c r="AA128" s="111">
        <f>IF($D128=AA$1,SUMIFS($H$3:$H128,$G$3:$G128,AA$1,$C$3:$C128,"Sell"),0)</f>
        <v>0</v>
      </c>
      <c r="AB128" s="111">
        <f t="shared" si="14"/>
        <v>0</v>
      </c>
      <c r="AC128" s="111">
        <f>SUMIFS('Deductions and Deposits'!$H:$H,'Deductions and Deposits'!$G:$G,D128,'Deductions and Deposits'!$F:$F,"&lt;="&amp;B128)+SUMIFS($F$3:F128,$D$3:D128,D128,$C$3:C128,"Coin Deposit",$E$3:E128,"")</f>
        <v>0</v>
      </c>
      <c r="AD128" s="111">
        <f>SUMIFS('Deductions and Deposits'!$D:$D,'Deductions and Deposits'!$C:$C,D128)+SUMIFS($F:$F,$D:$D,D128,$C:$C,"Coin Deduction")</f>
        <v>0</v>
      </c>
      <c r="AE128" s="111">
        <f>Table5[[#This Row],[Column4]]+Table5[[#This Row],[Column14]]+Table5[[#This Row],[Column19]]+Table5[[#This Row],[Column12]]</f>
        <v>0</v>
      </c>
      <c r="AF128" s="111">
        <f>Table5[[#This Row],[Column5]]+Table5[[#This Row],[Column13]]+Table5[[#This Row],[Column21]]+Table5[[#This Row],[Column18]]</f>
        <v>0</v>
      </c>
      <c r="AG128" s="111">
        <f t="shared" si="15"/>
        <v>0</v>
      </c>
      <c r="AH128" s="111">
        <f t="shared" si="16"/>
        <v>0</v>
      </c>
      <c r="AI128" s="111">
        <f>Table5[[#This Row],[Column17]]-Table5[[#This Row],[Column20]]</f>
        <v>0</v>
      </c>
      <c r="AJ128" s="111">
        <f t="shared" si="17"/>
        <v>0</v>
      </c>
      <c r="AK128" s="111">
        <f t="shared" si="18"/>
        <v>0</v>
      </c>
      <c r="AL128" s="111">
        <f t="shared" si="19"/>
        <v>0</v>
      </c>
      <c r="AM128" s="111" t="str">
        <f t="shared" si="20"/>
        <v/>
      </c>
      <c r="AN128" s="111" t="str">
        <f t="shared" ca="1" si="21"/>
        <v/>
      </c>
    </row>
    <row r="129" spans="1:40" ht="20.25" customHeight="1" x14ac:dyDescent="0.3">
      <c r="A129" s="107"/>
      <c r="B129" s="144"/>
      <c r="C129" s="119"/>
      <c r="D129" s="120"/>
      <c r="E129" s="119"/>
      <c r="F129" s="119"/>
      <c r="G129" s="120"/>
      <c r="H129" s="119"/>
      <c r="I129" s="109"/>
      <c r="L129" s="108"/>
      <c r="M129" s="108"/>
      <c r="N129" s="108"/>
      <c r="O129" s="108"/>
      <c r="P129" s="108"/>
      <c r="Q129" s="108"/>
      <c r="R129" s="108"/>
      <c r="S129" s="108"/>
      <c r="T129" s="100">
        <f t="shared" si="11"/>
        <v>0</v>
      </c>
      <c r="U129" s="111"/>
      <c r="V129" s="111"/>
      <c r="W129" s="111">
        <f>SUMIFS($F$3:F129,$D$3:D129,D129,$C$3:C129,"Buy")+SUMIFS($F$3:F129,$D$3:D129,D129,$C$3:C129,"Coin Deposit",$E$3:E129,"&lt;&gt;")</f>
        <v>0</v>
      </c>
      <c r="X129" s="111">
        <f t="shared" si="12"/>
        <v>0</v>
      </c>
      <c r="Y129" s="111">
        <f>IF($D129=Y$1,SUMIFS($H$3:$H129,$G$3:$G129,Y$1,$C$3:$C129,"Sell"),0)</f>
        <v>0</v>
      </c>
      <c r="Z129" s="111">
        <f t="shared" si="13"/>
        <v>0</v>
      </c>
      <c r="AA129" s="111">
        <f>IF($D129=AA$1,SUMIFS($H$3:$H129,$G$3:$G129,AA$1,$C$3:$C129,"Sell"),0)</f>
        <v>0</v>
      </c>
      <c r="AB129" s="111">
        <f t="shared" si="14"/>
        <v>0</v>
      </c>
      <c r="AC129" s="111">
        <f>SUMIFS('Deductions and Deposits'!$H:$H,'Deductions and Deposits'!$G:$G,D129,'Deductions and Deposits'!$F:$F,"&lt;="&amp;B129)+SUMIFS($F$3:F129,$D$3:D129,D129,$C$3:C129,"Coin Deposit",$E$3:E129,"")</f>
        <v>0</v>
      </c>
      <c r="AD129" s="111">
        <f>SUMIFS('Deductions and Deposits'!$D:$D,'Deductions and Deposits'!$C:$C,D129)+SUMIFS($F:$F,$D:$D,D129,$C:$C,"Coin Deduction")</f>
        <v>0</v>
      </c>
      <c r="AE129" s="111">
        <f>Table5[[#This Row],[Column4]]+Table5[[#This Row],[Column14]]+Table5[[#This Row],[Column19]]+Table5[[#This Row],[Column12]]</f>
        <v>0</v>
      </c>
      <c r="AF129" s="111">
        <f>Table5[[#This Row],[Column5]]+Table5[[#This Row],[Column13]]+Table5[[#This Row],[Column21]]+Table5[[#This Row],[Column18]]</f>
        <v>0</v>
      </c>
      <c r="AG129" s="111">
        <f t="shared" si="15"/>
        <v>0</v>
      </c>
      <c r="AH129" s="111">
        <f t="shared" si="16"/>
        <v>0</v>
      </c>
      <c r="AI129" s="111">
        <f>Table5[[#This Row],[Column17]]-Table5[[#This Row],[Column20]]</f>
        <v>0</v>
      </c>
      <c r="AJ129" s="111">
        <f t="shared" si="17"/>
        <v>0</v>
      </c>
      <c r="AK129" s="111">
        <f t="shared" si="18"/>
        <v>0</v>
      </c>
      <c r="AL129" s="111">
        <f t="shared" si="19"/>
        <v>0</v>
      </c>
      <c r="AM129" s="111" t="str">
        <f t="shared" si="20"/>
        <v/>
      </c>
      <c r="AN129" s="111" t="str">
        <f t="shared" ca="1" si="21"/>
        <v/>
      </c>
    </row>
    <row r="130" spans="1:40" ht="20.25" customHeight="1" x14ac:dyDescent="0.3">
      <c r="A130" s="107"/>
      <c r="B130" s="144"/>
      <c r="C130" s="119"/>
      <c r="D130" s="120"/>
      <c r="E130" s="119"/>
      <c r="F130" s="119"/>
      <c r="G130" s="120"/>
      <c r="H130" s="119"/>
      <c r="I130" s="109"/>
      <c r="L130" s="108"/>
      <c r="M130" s="108"/>
      <c r="N130" s="108"/>
      <c r="O130" s="108"/>
      <c r="P130" s="108"/>
      <c r="Q130" s="108"/>
      <c r="R130" s="108"/>
      <c r="S130" s="108"/>
      <c r="T130" s="100">
        <f t="shared" si="11"/>
        <v>0</v>
      </c>
      <c r="U130" s="111"/>
      <c r="V130" s="111"/>
      <c r="W130" s="111">
        <f>SUMIFS($F$3:F130,$D$3:D130,D130,$C$3:C130,"Buy")+SUMIFS($F$3:F130,$D$3:D130,D130,$C$3:C130,"Coin Deposit",$E$3:E130,"&lt;&gt;")</f>
        <v>0</v>
      </c>
      <c r="X130" s="111">
        <f t="shared" si="12"/>
        <v>0</v>
      </c>
      <c r="Y130" s="111">
        <f>IF($D130=Y$1,SUMIFS($H$3:$H130,$G$3:$G130,Y$1,$C$3:$C130,"Sell"),0)</f>
        <v>0</v>
      </c>
      <c r="Z130" s="111">
        <f t="shared" si="13"/>
        <v>0</v>
      </c>
      <c r="AA130" s="111">
        <f>IF($D130=AA$1,SUMIFS($H$3:$H130,$G$3:$G130,AA$1,$C$3:$C130,"Sell"),0)</f>
        <v>0</v>
      </c>
      <c r="AB130" s="111">
        <f t="shared" si="14"/>
        <v>0</v>
      </c>
      <c r="AC130" s="111">
        <f>SUMIFS('Deductions and Deposits'!$H:$H,'Deductions and Deposits'!$G:$G,D130,'Deductions and Deposits'!$F:$F,"&lt;="&amp;B130)+SUMIFS($F$3:F130,$D$3:D130,D130,$C$3:C130,"Coin Deposit",$E$3:E130,"")</f>
        <v>0</v>
      </c>
      <c r="AD130" s="111">
        <f>SUMIFS('Deductions and Deposits'!$D:$D,'Deductions and Deposits'!$C:$C,D130)+SUMIFS($F:$F,$D:$D,D130,$C:$C,"Coin Deduction")</f>
        <v>0</v>
      </c>
      <c r="AE130" s="111">
        <f>Table5[[#This Row],[Column4]]+Table5[[#This Row],[Column14]]+Table5[[#This Row],[Column19]]+Table5[[#This Row],[Column12]]</f>
        <v>0</v>
      </c>
      <c r="AF130" s="111">
        <f>Table5[[#This Row],[Column5]]+Table5[[#This Row],[Column13]]+Table5[[#This Row],[Column21]]+Table5[[#This Row],[Column18]]</f>
        <v>0</v>
      </c>
      <c r="AG130" s="111">
        <f t="shared" si="15"/>
        <v>0</v>
      </c>
      <c r="AH130" s="111">
        <f t="shared" si="16"/>
        <v>0</v>
      </c>
      <c r="AI130" s="111">
        <f>Table5[[#This Row],[Column17]]-Table5[[#This Row],[Column20]]</f>
        <v>0</v>
      </c>
      <c r="AJ130" s="111">
        <f t="shared" si="17"/>
        <v>0</v>
      </c>
      <c r="AK130" s="111">
        <f t="shared" si="18"/>
        <v>0</v>
      </c>
      <c r="AL130" s="111">
        <f t="shared" si="19"/>
        <v>0</v>
      </c>
      <c r="AM130" s="111" t="str">
        <f t="shared" si="20"/>
        <v/>
      </c>
      <c r="AN130" s="111" t="str">
        <f t="shared" ca="1" si="21"/>
        <v/>
      </c>
    </row>
    <row r="131" spans="1:40" ht="20.25" customHeight="1" x14ac:dyDescent="0.3">
      <c r="A131" s="107"/>
      <c r="B131" s="144"/>
      <c r="C131" s="119"/>
      <c r="D131" s="120"/>
      <c r="E131" s="119"/>
      <c r="F131" s="119"/>
      <c r="G131" s="120"/>
      <c r="H131" s="119"/>
      <c r="I131" s="109"/>
      <c r="L131" s="108"/>
      <c r="M131" s="108"/>
      <c r="N131" s="108"/>
      <c r="O131" s="108"/>
      <c r="P131" s="108"/>
      <c r="Q131" s="108"/>
      <c r="R131" s="108"/>
      <c r="S131" s="108"/>
      <c r="T131" s="100">
        <f t="shared" ref="T131:T194" si="22">IF(E131&lt;&gt;"",E131,0)</f>
        <v>0</v>
      </c>
      <c r="U131" s="111"/>
      <c r="V131" s="111"/>
      <c r="W131" s="111">
        <f>SUMIFS($F$3:F131,$D$3:D131,D131,$C$3:C131,"Buy")+SUMIFS($F$3:F131,$D$3:D131,D131,$C$3:C131,"Coin Deposit",$E$3:E131,"&lt;&gt;")</f>
        <v>0</v>
      </c>
      <c r="X131" s="111">
        <f t="shared" ref="X131:X194" si="23">IF(OR(C131="buy",AND(C131="Coin Deposit",E131&lt;&gt;"")),SUMIFS($F:$F,$D:$D,D131,$C:$C,"sell"),0)</f>
        <v>0</v>
      </c>
      <c r="Y131" s="111">
        <f>IF($D131=Y$1,SUMIFS($H$3:$H131,$G$3:$G131,Y$1,$C$3:$C131,"Sell"),0)</f>
        <v>0</v>
      </c>
      <c r="Z131" s="111">
        <f t="shared" ref="Z131:Z194" si="24">IF($D131=Z$1,SUMIFS($H:$H,$G:$G,Z$1,$C:$C,"Buy")+SUMIFS($H:$H,$G:$G,Z$1,$C:$C,"Coin Deposit",$E:$E,"&lt;&gt;"),0)</f>
        <v>0</v>
      </c>
      <c r="AA131" s="111">
        <f>IF($D131=AA$1,SUMIFS($H$3:$H131,$G$3:$G131,AA$1,$C$3:$C131,"Sell"),0)</f>
        <v>0</v>
      </c>
      <c r="AB131" s="111">
        <f t="shared" ref="AB131:AB194" si="25">IF($D131=AB$1,SUMIFS($H:$H,$G:$G,AB$1,$C:$C,"Buy")+SUMIFS($H:$H,$G:$G,AB$1,$C:$C,"Coin Deposit",$E:$E,"&lt;&gt;"),0)</f>
        <v>0</v>
      </c>
      <c r="AC131" s="111">
        <f>SUMIFS('Deductions and Deposits'!$H:$H,'Deductions and Deposits'!$G:$G,D131,'Deductions and Deposits'!$F:$F,"&lt;="&amp;B131)+SUMIFS($F$3:F131,$D$3:D131,D131,$C$3:C131,"Coin Deposit",$E$3:E131,"")</f>
        <v>0</v>
      </c>
      <c r="AD131" s="111">
        <f>SUMIFS('Deductions and Deposits'!$D:$D,'Deductions and Deposits'!$C:$C,D131)+SUMIFS($F:$F,$D:$D,D131,$C:$C,"Coin Deduction")</f>
        <v>0</v>
      </c>
      <c r="AE131" s="111">
        <f>Table5[[#This Row],[Column4]]+Table5[[#This Row],[Column14]]+Table5[[#This Row],[Column19]]+Table5[[#This Row],[Column12]]</f>
        <v>0</v>
      </c>
      <c r="AF131" s="111">
        <f>Table5[[#This Row],[Column5]]+Table5[[#This Row],[Column13]]+Table5[[#This Row],[Column21]]+Table5[[#This Row],[Column18]]</f>
        <v>0</v>
      </c>
      <c r="AG131" s="111">
        <f t="shared" ref="AG131:AG194" si="26">IF(AND((AC131+Y131+AA131)&gt;AF131,OR(C131="buy",AND(C131="Coin Deposit",E131&lt;&gt;""))),(AC131+Y131+AA131)-AF131,0)</f>
        <v>0</v>
      </c>
      <c r="AH131" s="111">
        <f t="shared" ref="AH131:AH194" si="27">IF(AND(AE131&gt;AF131,OR(C131="buy",AND(C131="Coin Deposit",E131&lt;&gt;""))),AE131-AF131,0)</f>
        <v>0</v>
      </c>
      <c r="AI131" s="111">
        <f>Table5[[#This Row],[Column17]]-Table5[[#This Row],[Column20]]</f>
        <v>0</v>
      </c>
      <c r="AJ131" s="111">
        <f t="shared" ref="AJ131:AJ194" si="28">IF(AI131&gt;F131,F131,AI131)</f>
        <v>0</v>
      </c>
      <c r="AK131" s="111">
        <f t="shared" ref="AK131:AK194" si="29">AJ131*T131</f>
        <v>0</v>
      </c>
      <c r="AL131" s="111">
        <f t="shared" ref="AL131:AL194" si="30">IFERROR(SUMIFS($AK:$AK,$D:$D,D131)/SUMIFS($AJ:$AJ,$D:$D,D131),0)</f>
        <v>0</v>
      </c>
      <c r="AM131" s="111" t="str">
        <f t="shared" ref="AM131:AM194" si="31">C131&amp;D131</f>
        <v/>
      </c>
      <c r="AN131" s="111" t="str">
        <f t="shared" ref="AN131:AN194" ca="1" si="32">OFFSET(AM131,COUNTA($AM:$AM)-ROW()-(ROW()-ROW($AN$2)-1),)</f>
        <v/>
      </c>
    </row>
    <row r="132" spans="1:40" ht="20.25" customHeight="1" x14ac:dyDescent="0.3">
      <c r="A132" s="107"/>
      <c r="B132" s="144"/>
      <c r="C132" s="119"/>
      <c r="D132" s="120"/>
      <c r="E132" s="119"/>
      <c r="F132" s="119"/>
      <c r="G132" s="120"/>
      <c r="H132" s="119"/>
      <c r="I132" s="109"/>
      <c r="L132" s="108"/>
      <c r="M132" s="108"/>
      <c r="N132" s="108"/>
      <c r="O132" s="108"/>
      <c r="P132" s="108"/>
      <c r="Q132" s="108"/>
      <c r="R132" s="108"/>
      <c r="S132" s="108"/>
      <c r="T132" s="100">
        <f t="shared" si="22"/>
        <v>0</v>
      </c>
      <c r="U132" s="111"/>
      <c r="V132" s="111"/>
      <c r="W132" s="111">
        <f>SUMIFS($F$3:F132,$D$3:D132,D132,$C$3:C132,"Buy")+SUMIFS($F$3:F132,$D$3:D132,D132,$C$3:C132,"Coin Deposit",$E$3:E132,"&lt;&gt;")</f>
        <v>0</v>
      </c>
      <c r="X132" s="111">
        <f t="shared" si="23"/>
        <v>0</v>
      </c>
      <c r="Y132" s="111">
        <f>IF($D132=Y$1,SUMIFS($H$3:$H132,$G$3:$G132,Y$1,$C$3:$C132,"Sell"),0)</f>
        <v>0</v>
      </c>
      <c r="Z132" s="111">
        <f t="shared" si="24"/>
        <v>0</v>
      </c>
      <c r="AA132" s="111">
        <f>IF($D132=AA$1,SUMIFS($H$3:$H132,$G$3:$G132,AA$1,$C$3:$C132,"Sell"),0)</f>
        <v>0</v>
      </c>
      <c r="AB132" s="111">
        <f t="shared" si="25"/>
        <v>0</v>
      </c>
      <c r="AC132" s="111">
        <f>SUMIFS('Deductions and Deposits'!$H:$H,'Deductions and Deposits'!$G:$G,D132,'Deductions and Deposits'!$F:$F,"&lt;="&amp;B132)+SUMIFS($F$3:F132,$D$3:D132,D132,$C$3:C132,"Coin Deposit",$E$3:E132,"")</f>
        <v>0</v>
      </c>
      <c r="AD132" s="111">
        <f>SUMIFS('Deductions and Deposits'!$D:$D,'Deductions and Deposits'!$C:$C,D132)+SUMIFS($F:$F,$D:$D,D132,$C:$C,"Coin Deduction")</f>
        <v>0</v>
      </c>
      <c r="AE132" s="111">
        <f>Table5[[#This Row],[Column4]]+Table5[[#This Row],[Column14]]+Table5[[#This Row],[Column19]]+Table5[[#This Row],[Column12]]</f>
        <v>0</v>
      </c>
      <c r="AF132" s="111">
        <f>Table5[[#This Row],[Column5]]+Table5[[#This Row],[Column13]]+Table5[[#This Row],[Column21]]+Table5[[#This Row],[Column18]]</f>
        <v>0</v>
      </c>
      <c r="AG132" s="111">
        <f t="shared" si="26"/>
        <v>0</v>
      </c>
      <c r="AH132" s="111">
        <f t="shared" si="27"/>
        <v>0</v>
      </c>
      <c r="AI132" s="111">
        <f>Table5[[#This Row],[Column17]]-Table5[[#This Row],[Column20]]</f>
        <v>0</v>
      </c>
      <c r="AJ132" s="111">
        <f t="shared" si="28"/>
        <v>0</v>
      </c>
      <c r="AK132" s="111">
        <f t="shared" si="29"/>
        <v>0</v>
      </c>
      <c r="AL132" s="111">
        <f t="shared" si="30"/>
        <v>0</v>
      </c>
      <c r="AM132" s="111" t="str">
        <f t="shared" si="31"/>
        <v/>
      </c>
      <c r="AN132" s="111" t="str">
        <f t="shared" ca="1" si="32"/>
        <v/>
      </c>
    </row>
    <row r="133" spans="1:40" ht="20.25" customHeight="1" x14ac:dyDescent="0.3">
      <c r="A133" s="107"/>
      <c r="B133" s="144"/>
      <c r="C133" s="119"/>
      <c r="D133" s="120"/>
      <c r="E133" s="119"/>
      <c r="F133" s="119"/>
      <c r="G133" s="120"/>
      <c r="H133" s="119"/>
      <c r="I133" s="109"/>
      <c r="L133" s="108"/>
      <c r="M133" s="108"/>
      <c r="N133" s="108"/>
      <c r="O133" s="108"/>
      <c r="P133" s="108"/>
      <c r="Q133" s="108"/>
      <c r="R133" s="108"/>
      <c r="S133" s="108"/>
      <c r="T133" s="100">
        <f t="shared" si="22"/>
        <v>0</v>
      </c>
      <c r="U133" s="111"/>
      <c r="V133" s="111"/>
      <c r="W133" s="111">
        <f>SUMIFS($F$3:F133,$D$3:D133,D133,$C$3:C133,"Buy")+SUMIFS($F$3:F133,$D$3:D133,D133,$C$3:C133,"Coin Deposit",$E$3:E133,"&lt;&gt;")</f>
        <v>0</v>
      </c>
      <c r="X133" s="111">
        <f t="shared" si="23"/>
        <v>0</v>
      </c>
      <c r="Y133" s="111">
        <f>IF($D133=Y$1,SUMIFS($H$3:$H133,$G$3:$G133,Y$1,$C$3:$C133,"Sell"),0)</f>
        <v>0</v>
      </c>
      <c r="Z133" s="111">
        <f t="shared" si="24"/>
        <v>0</v>
      </c>
      <c r="AA133" s="111">
        <f>IF($D133=AA$1,SUMIFS($H$3:$H133,$G$3:$G133,AA$1,$C$3:$C133,"Sell"),0)</f>
        <v>0</v>
      </c>
      <c r="AB133" s="111">
        <f t="shared" si="25"/>
        <v>0</v>
      </c>
      <c r="AC133" s="111">
        <f>SUMIFS('Deductions and Deposits'!$H:$H,'Deductions and Deposits'!$G:$G,D133,'Deductions and Deposits'!$F:$F,"&lt;="&amp;B133)+SUMIFS($F$3:F133,$D$3:D133,D133,$C$3:C133,"Coin Deposit",$E$3:E133,"")</f>
        <v>0</v>
      </c>
      <c r="AD133" s="111">
        <f>SUMIFS('Deductions and Deposits'!$D:$D,'Deductions and Deposits'!$C:$C,D133)+SUMIFS($F:$F,$D:$D,D133,$C:$C,"Coin Deduction")</f>
        <v>0</v>
      </c>
      <c r="AE133" s="111">
        <f>Table5[[#This Row],[Column4]]+Table5[[#This Row],[Column14]]+Table5[[#This Row],[Column19]]+Table5[[#This Row],[Column12]]</f>
        <v>0</v>
      </c>
      <c r="AF133" s="111">
        <f>Table5[[#This Row],[Column5]]+Table5[[#This Row],[Column13]]+Table5[[#This Row],[Column21]]+Table5[[#This Row],[Column18]]</f>
        <v>0</v>
      </c>
      <c r="AG133" s="111">
        <f t="shared" si="26"/>
        <v>0</v>
      </c>
      <c r="AH133" s="111">
        <f t="shared" si="27"/>
        <v>0</v>
      </c>
      <c r="AI133" s="111">
        <f>Table5[[#This Row],[Column17]]-Table5[[#This Row],[Column20]]</f>
        <v>0</v>
      </c>
      <c r="AJ133" s="111">
        <f t="shared" si="28"/>
        <v>0</v>
      </c>
      <c r="AK133" s="111">
        <f t="shared" si="29"/>
        <v>0</v>
      </c>
      <c r="AL133" s="111">
        <f t="shared" si="30"/>
        <v>0</v>
      </c>
      <c r="AM133" s="111" t="str">
        <f t="shared" si="31"/>
        <v/>
      </c>
      <c r="AN133" s="111" t="str">
        <f t="shared" ca="1" si="32"/>
        <v/>
      </c>
    </row>
    <row r="134" spans="1:40" ht="20.25" customHeight="1" x14ac:dyDescent="0.3">
      <c r="A134" s="107"/>
      <c r="B134" s="144"/>
      <c r="C134" s="119"/>
      <c r="D134" s="120"/>
      <c r="E134" s="119"/>
      <c r="F134" s="119"/>
      <c r="G134" s="120"/>
      <c r="H134" s="119"/>
      <c r="I134" s="109"/>
      <c r="L134" s="108"/>
      <c r="M134" s="108"/>
      <c r="N134" s="108"/>
      <c r="O134" s="108"/>
      <c r="P134" s="108"/>
      <c r="Q134" s="108"/>
      <c r="R134" s="108"/>
      <c r="S134" s="108"/>
      <c r="T134" s="100">
        <f t="shared" si="22"/>
        <v>0</v>
      </c>
      <c r="U134" s="111"/>
      <c r="V134" s="111"/>
      <c r="W134" s="111">
        <f>SUMIFS($F$3:F134,$D$3:D134,D134,$C$3:C134,"Buy")+SUMIFS($F$3:F134,$D$3:D134,D134,$C$3:C134,"Coin Deposit",$E$3:E134,"&lt;&gt;")</f>
        <v>0</v>
      </c>
      <c r="X134" s="111">
        <f t="shared" si="23"/>
        <v>0</v>
      </c>
      <c r="Y134" s="111">
        <f>IF($D134=Y$1,SUMIFS($H$3:$H134,$G$3:$G134,Y$1,$C$3:$C134,"Sell"),0)</f>
        <v>0</v>
      </c>
      <c r="Z134" s="111">
        <f t="shared" si="24"/>
        <v>0</v>
      </c>
      <c r="AA134" s="111">
        <f>IF($D134=AA$1,SUMIFS($H$3:$H134,$G$3:$G134,AA$1,$C$3:$C134,"Sell"),0)</f>
        <v>0</v>
      </c>
      <c r="AB134" s="111">
        <f t="shared" si="25"/>
        <v>0</v>
      </c>
      <c r="AC134" s="111">
        <f>SUMIFS('Deductions and Deposits'!$H:$H,'Deductions and Deposits'!$G:$G,D134,'Deductions and Deposits'!$F:$F,"&lt;="&amp;B134)+SUMIFS($F$3:F134,$D$3:D134,D134,$C$3:C134,"Coin Deposit",$E$3:E134,"")</f>
        <v>0</v>
      </c>
      <c r="AD134" s="111">
        <f>SUMIFS('Deductions and Deposits'!$D:$D,'Deductions and Deposits'!$C:$C,D134)+SUMIFS($F:$F,$D:$D,D134,$C:$C,"Coin Deduction")</f>
        <v>0</v>
      </c>
      <c r="AE134" s="111">
        <f>Table5[[#This Row],[Column4]]+Table5[[#This Row],[Column14]]+Table5[[#This Row],[Column19]]+Table5[[#This Row],[Column12]]</f>
        <v>0</v>
      </c>
      <c r="AF134" s="111">
        <f>Table5[[#This Row],[Column5]]+Table5[[#This Row],[Column13]]+Table5[[#This Row],[Column21]]+Table5[[#This Row],[Column18]]</f>
        <v>0</v>
      </c>
      <c r="AG134" s="111">
        <f t="shared" si="26"/>
        <v>0</v>
      </c>
      <c r="AH134" s="111">
        <f t="shared" si="27"/>
        <v>0</v>
      </c>
      <c r="AI134" s="111">
        <f>Table5[[#This Row],[Column17]]-Table5[[#This Row],[Column20]]</f>
        <v>0</v>
      </c>
      <c r="AJ134" s="111">
        <f t="shared" si="28"/>
        <v>0</v>
      </c>
      <c r="AK134" s="111">
        <f t="shared" si="29"/>
        <v>0</v>
      </c>
      <c r="AL134" s="111">
        <f t="shared" si="30"/>
        <v>0</v>
      </c>
      <c r="AM134" s="111" t="str">
        <f t="shared" si="31"/>
        <v/>
      </c>
      <c r="AN134" s="111" t="str">
        <f t="shared" ca="1" si="32"/>
        <v/>
      </c>
    </row>
    <row r="135" spans="1:40" ht="20.25" customHeight="1" x14ac:dyDescent="0.3">
      <c r="A135" s="107"/>
      <c r="B135" s="144"/>
      <c r="C135" s="119"/>
      <c r="D135" s="120"/>
      <c r="E135" s="119"/>
      <c r="F135" s="119"/>
      <c r="G135" s="120"/>
      <c r="H135" s="119"/>
      <c r="I135" s="109"/>
      <c r="L135" s="108"/>
      <c r="M135" s="108"/>
      <c r="N135" s="108"/>
      <c r="O135" s="108"/>
      <c r="P135" s="108"/>
      <c r="Q135" s="108"/>
      <c r="R135" s="108"/>
      <c r="S135" s="108"/>
      <c r="T135" s="100">
        <f t="shared" si="22"/>
        <v>0</v>
      </c>
      <c r="U135" s="111"/>
      <c r="V135" s="111"/>
      <c r="W135" s="111">
        <f>SUMIFS($F$3:F135,$D$3:D135,D135,$C$3:C135,"Buy")+SUMIFS($F$3:F135,$D$3:D135,D135,$C$3:C135,"Coin Deposit",$E$3:E135,"&lt;&gt;")</f>
        <v>0</v>
      </c>
      <c r="X135" s="111">
        <f t="shared" si="23"/>
        <v>0</v>
      </c>
      <c r="Y135" s="111">
        <f>IF($D135=Y$1,SUMIFS($H$3:$H135,$G$3:$G135,Y$1,$C$3:$C135,"Sell"),0)</f>
        <v>0</v>
      </c>
      <c r="Z135" s="111">
        <f t="shared" si="24"/>
        <v>0</v>
      </c>
      <c r="AA135" s="111">
        <f>IF($D135=AA$1,SUMIFS($H$3:$H135,$G$3:$G135,AA$1,$C$3:$C135,"Sell"),0)</f>
        <v>0</v>
      </c>
      <c r="AB135" s="111">
        <f t="shared" si="25"/>
        <v>0</v>
      </c>
      <c r="AC135" s="111">
        <f>SUMIFS('Deductions and Deposits'!$H:$H,'Deductions and Deposits'!$G:$G,D135,'Deductions and Deposits'!$F:$F,"&lt;="&amp;B135)+SUMIFS($F$3:F135,$D$3:D135,D135,$C$3:C135,"Coin Deposit",$E$3:E135,"")</f>
        <v>0</v>
      </c>
      <c r="AD135" s="111">
        <f>SUMIFS('Deductions and Deposits'!$D:$D,'Deductions and Deposits'!$C:$C,D135)+SUMIFS($F:$F,$D:$D,D135,$C:$C,"Coin Deduction")</f>
        <v>0</v>
      </c>
      <c r="AE135" s="111">
        <f>Table5[[#This Row],[Column4]]+Table5[[#This Row],[Column14]]+Table5[[#This Row],[Column19]]+Table5[[#This Row],[Column12]]</f>
        <v>0</v>
      </c>
      <c r="AF135" s="111">
        <f>Table5[[#This Row],[Column5]]+Table5[[#This Row],[Column13]]+Table5[[#This Row],[Column21]]+Table5[[#This Row],[Column18]]</f>
        <v>0</v>
      </c>
      <c r="AG135" s="111">
        <f t="shared" si="26"/>
        <v>0</v>
      </c>
      <c r="AH135" s="111">
        <f t="shared" si="27"/>
        <v>0</v>
      </c>
      <c r="AI135" s="111">
        <f>Table5[[#This Row],[Column17]]-Table5[[#This Row],[Column20]]</f>
        <v>0</v>
      </c>
      <c r="AJ135" s="111">
        <f t="shared" si="28"/>
        <v>0</v>
      </c>
      <c r="AK135" s="111">
        <f t="shared" si="29"/>
        <v>0</v>
      </c>
      <c r="AL135" s="111">
        <f t="shared" si="30"/>
        <v>0</v>
      </c>
      <c r="AM135" s="111" t="str">
        <f t="shared" si="31"/>
        <v/>
      </c>
      <c r="AN135" s="111" t="str">
        <f t="shared" ca="1" si="32"/>
        <v/>
      </c>
    </row>
    <row r="136" spans="1:40" ht="20.25" customHeight="1" x14ac:dyDescent="0.3">
      <c r="A136" s="107"/>
      <c r="B136" s="144"/>
      <c r="C136" s="119"/>
      <c r="D136" s="120"/>
      <c r="E136" s="119"/>
      <c r="F136" s="119"/>
      <c r="G136" s="120"/>
      <c r="H136" s="119"/>
      <c r="I136" s="109"/>
      <c r="L136" s="108"/>
      <c r="M136" s="108"/>
      <c r="N136" s="108"/>
      <c r="O136" s="108"/>
      <c r="P136" s="108"/>
      <c r="Q136" s="108"/>
      <c r="R136" s="108"/>
      <c r="S136" s="108"/>
      <c r="T136" s="100">
        <f t="shared" si="22"/>
        <v>0</v>
      </c>
      <c r="U136" s="111"/>
      <c r="V136" s="111"/>
      <c r="W136" s="111">
        <f>SUMIFS($F$3:F136,$D$3:D136,D136,$C$3:C136,"Buy")+SUMIFS($F$3:F136,$D$3:D136,D136,$C$3:C136,"Coin Deposit",$E$3:E136,"&lt;&gt;")</f>
        <v>0</v>
      </c>
      <c r="X136" s="111">
        <f t="shared" si="23"/>
        <v>0</v>
      </c>
      <c r="Y136" s="111">
        <f>IF($D136=Y$1,SUMIFS($H$3:$H136,$G$3:$G136,Y$1,$C$3:$C136,"Sell"),0)</f>
        <v>0</v>
      </c>
      <c r="Z136" s="111">
        <f t="shared" si="24"/>
        <v>0</v>
      </c>
      <c r="AA136" s="111">
        <f>IF($D136=AA$1,SUMIFS($H$3:$H136,$G$3:$G136,AA$1,$C$3:$C136,"Sell"),0)</f>
        <v>0</v>
      </c>
      <c r="AB136" s="111">
        <f t="shared" si="25"/>
        <v>0</v>
      </c>
      <c r="AC136" s="111">
        <f>SUMIFS('Deductions and Deposits'!$H:$H,'Deductions and Deposits'!$G:$G,D136,'Deductions and Deposits'!$F:$F,"&lt;="&amp;B136)+SUMIFS($F$3:F136,$D$3:D136,D136,$C$3:C136,"Coin Deposit",$E$3:E136,"")</f>
        <v>0</v>
      </c>
      <c r="AD136" s="111">
        <f>SUMIFS('Deductions and Deposits'!$D:$D,'Deductions and Deposits'!$C:$C,D136)+SUMIFS($F:$F,$D:$D,D136,$C:$C,"Coin Deduction")</f>
        <v>0</v>
      </c>
      <c r="AE136" s="111">
        <f>Table5[[#This Row],[Column4]]+Table5[[#This Row],[Column14]]+Table5[[#This Row],[Column19]]+Table5[[#This Row],[Column12]]</f>
        <v>0</v>
      </c>
      <c r="AF136" s="111">
        <f>Table5[[#This Row],[Column5]]+Table5[[#This Row],[Column13]]+Table5[[#This Row],[Column21]]+Table5[[#This Row],[Column18]]</f>
        <v>0</v>
      </c>
      <c r="AG136" s="111">
        <f t="shared" si="26"/>
        <v>0</v>
      </c>
      <c r="AH136" s="111">
        <f t="shared" si="27"/>
        <v>0</v>
      </c>
      <c r="AI136" s="111">
        <f>Table5[[#This Row],[Column17]]-Table5[[#This Row],[Column20]]</f>
        <v>0</v>
      </c>
      <c r="AJ136" s="111">
        <f t="shared" si="28"/>
        <v>0</v>
      </c>
      <c r="AK136" s="111">
        <f t="shared" si="29"/>
        <v>0</v>
      </c>
      <c r="AL136" s="111">
        <f t="shared" si="30"/>
        <v>0</v>
      </c>
      <c r="AM136" s="111" t="str">
        <f t="shared" si="31"/>
        <v/>
      </c>
      <c r="AN136" s="111" t="str">
        <f t="shared" ca="1" si="32"/>
        <v/>
      </c>
    </row>
    <row r="137" spans="1:40" ht="20.25" customHeight="1" x14ac:dyDescent="0.3">
      <c r="A137" s="107"/>
      <c r="B137" s="144"/>
      <c r="C137" s="119"/>
      <c r="D137" s="120"/>
      <c r="E137" s="119"/>
      <c r="F137" s="119"/>
      <c r="G137" s="120"/>
      <c r="H137" s="119"/>
      <c r="I137" s="109"/>
      <c r="L137" s="108"/>
      <c r="M137" s="108"/>
      <c r="N137" s="108"/>
      <c r="O137" s="108"/>
      <c r="P137" s="108"/>
      <c r="Q137" s="108"/>
      <c r="R137" s="108"/>
      <c r="S137" s="108"/>
      <c r="T137" s="100">
        <f t="shared" si="22"/>
        <v>0</v>
      </c>
      <c r="U137" s="111"/>
      <c r="V137" s="111"/>
      <c r="W137" s="111">
        <f>SUMIFS($F$3:F137,$D$3:D137,D137,$C$3:C137,"Buy")+SUMIFS($F$3:F137,$D$3:D137,D137,$C$3:C137,"Coin Deposit",$E$3:E137,"&lt;&gt;")</f>
        <v>0</v>
      </c>
      <c r="X137" s="111">
        <f t="shared" si="23"/>
        <v>0</v>
      </c>
      <c r="Y137" s="111">
        <f>IF($D137=Y$1,SUMIFS($H$3:$H137,$G$3:$G137,Y$1,$C$3:$C137,"Sell"),0)</f>
        <v>0</v>
      </c>
      <c r="Z137" s="111">
        <f t="shared" si="24"/>
        <v>0</v>
      </c>
      <c r="AA137" s="111">
        <f>IF($D137=AA$1,SUMIFS($H$3:$H137,$G$3:$G137,AA$1,$C$3:$C137,"Sell"),0)</f>
        <v>0</v>
      </c>
      <c r="AB137" s="111">
        <f t="shared" si="25"/>
        <v>0</v>
      </c>
      <c r="AC137" s="111">
        <f>SUMIFS('Deductions and Deposits'!$H:$H,'Deductions and Deposits'!$G:$G,D137,'Deductions and Deposits'!$F:$F,"&lt;="&amp;B137)+SUMIFS($F$3:F137,$D$3:D137,D137,$C$3:C137,"Coin Deposit",$E$3:E137,"")</f>
        <v>0</v>
      </c>
      <c r="AD137" s="111">
        <f>SUMIFS('Deductions and Deposits'!$D:$D,'Deductions and Deposits'!$C:$C,D137)+SUMIFS($F:$F,$D:$D,D137,$C:$C,"Coin Deduction")</f>
        <v>0</v>
      </c>
      <c r="AE137" s="111">
        <f>Table5[[#This Row],[Column4]]+Table5[[#This Row],[Column14]]+Table5[[#This Row],[Column19]]+Table5[[#This Row],[Column12]]</f>
        <v>0</v>
      </c>
      <c r="AF137" s="111">
        <f>Table5[[#This Row],[Column5]]+Table5[[#This Row],[Column13]]+Table5[[#This Row],[Column21]]+Table5[[#This Row],[Column18]]</f>
        <v>0</v>
      </c>
      <c r="AG137" s="111">
        <f t="shared" si="26"/>
        <v>0</v>
      </c>
      <c r="AH137" s="111">
        <f t="shared" si="27"/>
        <v>0</v>
      </c>
      <c r="AI137" s="111">
        <f>Table5[[#This Row],[Column17]]-Table5[[#This Row],[Column20]]</f>
        <v>0</v>
      </c>
      <c r="AJ137" s="111">
        <f t="shared" si="28"/>
        <v>0</v>
      </c>
      <c r="AK137" s="111">
        <f t="shared" si="29"/>
        <v>0</v>
      </c>
      <c r="AL137" s="111">
        <f t="shared" si="30"/>
        <v>0</v>
      </c>
      <c r="AM137" s="111" t="str">
        <f t="shared" si="31"/>
        <v/>
      </c>
      <c r="AN137" s="111" t="str">
        <f t="shared" ca="1" si="32"/>
        <v/>
      </c>
    </row>
    <row r="138" spans="1:40" ht="20.25" customHeight="1" x14ac:dyDescent="0.3">
      <c r="A138" s="107"/>
      <c r="B138" s="144"/>
      <c r="C138" s="119"/>
      <c r="D138" s="120"/>
      <c r="E138" s="119"/>
      <c r="F138" s="119"/>
      <c r="G138" s="120"/>
      <c r="H138" s="119"/>
      <c r="I138" s="109"/>
      <c r="L138" s="108"/>
      <c r="M138" s="108"/>
      <c r="N138" s="108"/>
      <c r="O138" s="108"/>
      <c r="P138" s="108"/>
      <c r="Q138" s="108"/>
      <c r="R138" s="108"/>
      <c r="S138" s="108"/>
      <c r="T138" s="100">
        <f t="shared" si="22"/>
        <v>0</v>
      </c>
      <c r="U138" s="111"/>
      <c r="V138" s="111"/>
      <c r="W138" s="111">
        <f>SUMIFS($F$3:F138,$D$3:D138,D138,$C$3:C138,"Buy")+SUMIFS($F$3:F138,$D$3:D138,D138,$C$3:C138,"Coin Deposit",$E$3:E138,"&lt;&gt;")</f>
        <v>0</v>
      </c>
      <c r="X138" s="111">
        <f t="shared" si="23"/>
        <v>0</v>
      </c>
      <c r="Y138" s="111">
        <f>IF($D138=Y$1,SUMIFS($H$3:$H138,$G$3:$G138,Y$1,$C$3:$C138,"Sell"),0)</f>
        <v>0</v>
      </c>
      <c r="Z138" s="111">
        <f t="shared" si="24"/>
        <v>0</v>
      </c>
      <c r="AA138" s="111">
        <f>IF($D138=AA$1,SUMIFS($H$3:$H138,$G$3:$G138,AA$1,$C$3:$C138,"Sell"),0)</f>
        <v>0</v>
      </c>
      <c r="AB138" s="111">
        <f t="shared" si="25"/>
        <v>0</v>
      </c>
      <c r="AC138" s="111">
        <f>SUMIFS('Deductions and Deposits'!$H:$H,'Deductions and Deposits'!$G:$G,D138,'Deductions and Deposits'!$F:$F,"&lt;="&amp;B138)+SUMIFS($F$3:F138,$D$3:D138,D138,$C$3:C138,"Coin Deposit",$E$3:E138,"")</f>
        <v>0</v>
      </c>
      <c r="AD138" s="111">
        <f>SUMIFS('Deductions and Deposits'!$D:$D,'Deductions and Deposits'!$C:$C,D138)+SUMIFS($F:$F,$D:$D,D138,$C:$C,"Coin Deduction")</f>
        <v>0</v>
      </c>
      <c r="AE138" s="111">
        <f>Table5[[#This Row],[Column4]]+Table5[[#This Row],[Column14]]+Table5[[#This Row],[Column19]]+Table5[[#This Row],[Column12]]</f>
        <v>0</v>
      </c>
      <c r="AF138" s="111">
        <f>Table5[[#This Row],[Column5]]+Table5[[#This Row],[Column13]]+Table5[[#This Row],[Column21]]+Table5[[#This Row],[Column18]]</f>
        <v>0</v>
      </c>
      <c r="AG138" s="111">
        <f t="shared" si="26"/>
        <v>0</v>
      </c>
      <c r="AH138" s="111">
        <f t="shared" si="27"/>
        <v>0</v>
      </c>
      <c r="AI138" s="111">
        <f>Table5[[#This Row],[Column17]]-Table5[[#This Row],[Column20]]</f>
        <v>0</v>
      </c>
      <c r="AJ138" s="111">
        <f t="shared" si="28"/>
        <v>0</v>
      </c>
      <c r="AK138" s="111">
        <f t="shared" si="29"/>
        <v>0</v>
      </c>
      <c r="AL138" s="111">
        <f t="shared" si="30"/>
        <v>0</v>
      </c>
      <c r="AM138" s="111" t="str">
        <f t="shared" si="31"/>
        <v/>
      </c>
      <c r="AN138" s="111" t="str">
        <f t="shared" ca="1" si="32"/>
        <v/>
      </c>
    </row>
    <row r="139" spans="1:40" ht="20.25" customHeight="1" x14ac:dyDescent="0.3">
      <c r="A139" s="107"/>
      <c r="B139" s="144"/>
      <c r="C139" s="119"/>
      <c r="D139" s="120"/>
      <c r="E139" s="119"/>
      <c r="F139" s="119"/>
      <c r="G139" s="120"/>
      <c r="H139" s="119"/>
      <c r="I139" s="109"/>
      <c r="L139" s="108"/>
      <c r="M139" s="108"/>
      <c r="N139" s="108"/>
      <c r="O139" s="108"/>
      <c r="P139" s="108"/>
      <c r="Q139" s="108"/>
      <c r="R139" s="108"/>
      <c r="S139" s="108"/>
      <c r="T139" s="100">
        <f t="shared" si="22"/>
        <v>0</v>
      </c>
      <c r="U139" s="111"/>
      <c r="V139" s="111"/>
      <c r="W139" s="111">
        <f>SUMIFS($F$3:F139,$D$3:D139,D139,$C$3:C139,"Buy")+SUMIFS($F$3:F139,$D$3:D139,D139,$C$3:C139,"Coin Deposit",$E$3:E139,"&lt;&gt;")</f>
        <v>0</v>
      </c>
      <c r="X139" s="111">
        <f t="shared" si="23"/>
        <v>0</v>
      </c>
      <c r="Y139" s="111">
        <f>IF($D139=Y$1,SUMIFS($H$3:$H139,$G$3:$G139,Y$1,$C$3:$C139,"Sell"),0)</f>
        <v>0</v>
      </c>
      <c r="Z139" s="111">
        <f t="shared" si="24"/>
        <v>0</v>
      </c>
      <c r="AA139" s="111">
        <f>IF($D139=AA$1,SUMIFS($H$3:$H139,$G$3:$G139,AA$1,$C$3:$C139,"Sell"),0)</f>
        <v>0</v>
      </c>
      <c r="AB139" s="111">
        <f t="shared" si="25"/>
        <v>0</v>
      </c>
      <c r="AC139" s="111">
        <f>SUMIFS('Deductions and Deposits'!$H:$H,'Deductions and Deposits'!$G:$G,D139,'Deductions and Deposits'!$F:$F,"&lt;="&amp;B139)+SUMIFS($F$3:F139,$D$3:D139,D139,$C$3:C139,"Coin Deposit",$E$3:E139,"")</f>
        <v>0</v>
      </c>
      <c r="AD139" s="111">
        <f>SUMIFS('Deductions and Deposits'!$D:$D,'Deductions and Deposits'!$C:$C,D139)+SUMIFS($F:$F,$D:$D,D139,$C:$C,"Coin Deduction")</f>
        <v>0</v>
      </c>
      <c r="AE139" s="111">
        <f>Table5[[#This Row],[Column4]]+Table5[[#This Row],[Column14]]+Table5[[#This Row],[Column19]]+Table5[[#This Row],[Column12]]</f>
        <v>0</v>
      </c>
      <c r="AF139" s="111">
        <f>Table5[[#This Row],[Column5]]+Table5[[#This Row],[Column13]]+Table5[[#This Row],[Column21]]+Table5[[#This Row],[Column18]]</f>
        <v>0</v>
      </c>
      <c r="AG139" s="111">
        <f t="shared" si="26"/>
        <v>0</v>
      </c>
      <c r="AH139" s="111">
        <f t="shared" si="27"/>
        <v>0</v>
      </c>
      <c r="AI139" s="111">
        <f>Table5[[#This Row],[Column17]]-Table5[[#This Row],[Column20]]</f>
        <v>0</v>
      </c>
      <c r="AJ139" s="111">
        <f t="shared" si="28"/>
        <v>0</v>
      </c>
      <c r="AK139" s="111">
        <f t="shared" si="29"/>
        <v>0</v>
      </c>
      <c r="AL139" s="111">
        <f t="shared" si="30"/>
        <v>0</v>
      </c>
      <c r="AM139" s="111" t="str">
        <f t="shared" si="31"/>
        <v/>
      </c>
      <c r="AN139" s="111" t="str">
        <f t="shared" ca="1" si="32"/>
        <v/>
      </c>
    </row>
    <row r="140" spans="1:40" ht="20.25" customHeight="1" x14ac:dyDescent="0.3">
      <c r="A140" s="107"/>
      <c r="B140" s="144"/>
      <c r="C140" s="119"/>
      <c r="D140" s="120"/>
      <c r="E140" s="119"/>
      <c r="F140" s="119"/>
      <c r="G140" s="120"/>
      <c r="H140" s="119"/>
      <c r="I140" s="109"/>
      <c r="L140" s="108"/>
      <c r="M140" s="108"/>
      <c r="N140" s="108"/>
      <c r="O140" s="108"/>
      <c r="P140" s="108"/>
      <c r="Q140" s="108"/>
      <c r="R140" s="108"/>
      <c r="S140" s="108"/>
      <c r="T140" s="100">
        <f t="shared" si="22"/>
        <v>0</v>
      </c>
      <c r="U140" s="111"/>
      <c r="V140" s="111"/>
      <c r="W140" s="111">
        <f>SUMIFS($F$3:F140,$D$3:D140,D140,$C$3:C140,"Buy")+SUMIFS($F$3:F140,$D$3:D140,D140,$C$3:C140,"Coin Deposit",$E$3:E140,"&lt;&gt;")</f>
        <v>0</v>
      </c>
      <c r="X140" s="111">
        <f t="shared" si="23"/>
        <v>0</v>
      </c>
      <c r="Y140" s="111">
        <f>IF($D140=Y$1,SUMIFS($H$3:$H140,$G$3:$G140,Y$1,$C$3:$C140,"Sell"),0)</f>
        <v>0</v>
      </c>
      <c r="Z140" s="111">
        <f t="shared" si="24"/>
        <v>0</v>
      </c>
      <c r="AA140" s="111">
        <f>IF($D140=AA$1,SUMIFS($H$3:$H140,$G$3:$G140,AA$1,$C$3:$C140,"Sell"),0)</f>
        <v>0</v>
      </c>
      <c r="AB140" s="111">
        <f t="shared" si="25"/>
        <v>0</v>
      </c>
      <c r="AC140" s="111">
        <f>SUMIFS('Deductions and Deposits'!$H:$H,'Deductions and Deposits'!$G:$G,D140,'Deductions and Deposits'!$F:$F,"&lt;="&amp;B140)+SUMIFS($F$3:F140,$D$3:D140,D140,$C$3:C140,"Coin Deposit",$E$3:E140,"")</f>
        <v>0</v>
      </c>
      <c r="AD140" s="111">
        <f>SUMIFS('Deductions and Deposits'!$D:$D,'Deductions and Deposits'!$C:$C,D140)+SUMIFS($F:$F,$D:$D,D140,$C:$C,"Coin Deduction")</f>
        <v>0</v>
      </c>
      <c r="AE140" s="111">
        <f>Table5[[#This Row],[Column4]]+Table5[[#This Row],[Column14]]+Table5[[#This Row],[Column19]]+Table5[[#This Row],[Column12]]</f>
        <v>0</v>
      </c>
      <c r="AF140" s="111">
        <f>Table5[[#This Row],[Column5]]+Table5[[#This Row],[Column13]]+Table5[[#This Row],[Column21]]+Table5[[#This Row],[Column18]]</f>
        <v>0</v>
      </c>
      <c r="AG140" s="111">
        <f t="shared" si="26"/>
        <v>0</v>
      </c>
      <c r="AH140" s="111">
        <f t="shared" si="27"/>
        <v>0</v>
      </c>
      <c r="AI140" s="111">
        <f>Table5[[#This Row],[Column17]]-Table5[[#This Row],[Column20]]</f>
        <v>0</v>
      </c>
      <c r="AJ140" s="111">
        <f t="shared" si="28"/>
        <v>0</v>
      </c>
      <c r="AK140" s="111">
        <f t="shared" si="29"/>
        <v>0</v>
      </c>
      <c r="AL140" s="111">
        <f t="shared" si="30"/>
        <v>0</v>
      </c>
      <c r="AM140" s="111" t="str">
        <f t="shared" si="31"/>
        <v/>
      </c>
      <c r="AN140" s="111" t="str">
        <f t="shared" ca="1" si="32"/>
        <v/>
      </c>
    </row>
    <row r="141" spans="1:40" ht="20.25" customHeight="1" x14ac:dyDescent="0.3">
      <c r="A141" s="107"/>
      <c r="B141" s="144"/>
      <c r="C141" s="119"/>
      <c r="D141" s="120"/>
      <c r="E141" s="119"/>
      <c r="F141" s="119"/>
      <c r="G141" s="120"/>
      <c r="H141" s="119"/>
      <c r="I141" s="109"/>
      <c r="L141" s="108"/>
      <c r="M141" s="108"/>
      <c r="N141" s="108"/>
      <c r="O141" s="108"/>
      <c r="P141" s="108"/>
      <c r="Q141" s="108"/>
      <c r="R141" s="108"/>
      <c r="S141" s="108"/>
      <c r="T141" s="100">
        <f t="shared" si="22"/>
        <v>0</v>
      </c>
      <c r="U141" s="111"/>
      <c r="V141" s="111"/>
      <c r="W141" s="111">
        <f>SUMIFS($F$3:F141,$D$3:D141,D141,$C$3:C141,"Buy")+SUMIFS($F$3:F141,$D$3:D141,D141,$C$3:C141,"Coin Deposit",$E$3:E141,"&lt;&gt;")</f>
        <v>0</v>
      </c>
      <c r="X141" s="111">
        <f t="shared" si="23"/>
        <v>0</v>
      </c>
      <c r="Y141" s="111">
        <f>IF($D141=Y$1,SUMIFS($H$3:$H141,$G$3:$G141,Y$1,$C$3:$C141,"Sell"),0)</f>
        <v>0</v>
      </c>
      <c r="Z141" s="111">
        <f t="shared" si="24"/>
        <v>0</v>
      </c>
      <c r="AA141" s="111">
        <f>IF($D141=AA$1,SUMIFS($H$3:$H141,$G$3:$G141,AA$1,$C$3:$C141,"Sell"),0)</f>
        <v>0</v>
      </c>
      <c r="AB141" s="111">
        <f t="shared" si="25"/>
        <v>0</v>
      </c>
      <c r="AC141" s="111">
        <f>SUMIFS('Deductions and Deposits'!$H:$H,'Deductions and Deposits'!$G:$G,D141,'Deductions and Deposits'!$F:$F,"&lt;="&amp;B141)+SUMIFS($F$3:F141,$D$3:D141,D141,$C$3:C141,"Coin Deposit",$E$3:E141,"")</f>
        <v>0</v>
      </c>
      <c r="AD141" s="111">
        <f>SUMIFS('Deductions and Deposits'!$D:$D,'Deductions and Deposits'!$C:$C,D141)+SUMIFS($F:$F,$D:$D,D141,$C:$C,"Coin Deduction")</f>
        <v>0</v>
      </c>
      <c r="AE141" s="111">
        <f>Table5[[#This Row],[Column4]]+Table5[[#This Row],[Column14]]+Table5[[#This Row],[Column19]]+Table5[[#This Row],[Column12]]</f>
        <v>0</v>
      </c>
      <c r="AF141" s="111">
        <f>Table5[[#This Row],[Column5]]+Table5[[#This Row],[Column13]]+Table5[[#This Row],[Column21]]+Table5[[#This Row],[Column18]]</f>
        <v>0</v>
      </c>
      <c r="AG141" s="111">
        <f t="shared" si="26"/>
        <v>0</v>
      </c>
      <c r="AH141" s="111">
        <f t="shared" si="27"/>
        <v>0</v>
      </c>
      <c r="AI141" s="111">
        <f>Table5[[#This Row],[Column17]]-Table5[[#This Row],[Column20]]</f>
        <v>0</v>
      </c>
      <c r="AJ141" s="111">
        <f t="shared" si="28"/>
        <v>0</v>
      </c>
      <c r="AK141" s="111">
        <f t="shared" si="29"/>
        <v>0</v>
      </c>
      <c r="AL141" s="111">
        <f t="shared" si="30"/>
        <v>0</v>
      </c>
      <c r="AM141" s="111" t="str">
        <f t="shared" si="31"/>
        <v/>
      </c>
      <c r="AN141" s="111" t="str">
        <f t="shared" ca="1" si="32"/>
        <v/>
      </c>
    </row>
    <row r="142" spans="1:40" ht="20.25" customHeight="1" x14ac:dyDescent="0.3">
      <c r="A142" s="107"/>
      <c r="B142" s="144"/>
      <c r="C142" s="119"/>
      <c r="D142" s="120"/>
      <c r="E142" s="119"/>
      <c r="F142" s="119"/>
      <c r="G142" s="120"/>
      <c r="H142" s="119"/>
      <c r="I142" s="109"/>
      <c r="L142" s="108"/>
      <c r="M142" s="108"/>
      <c r="N142" s="108"/>
      <c r="O142" s="108"/>
      <c r="P142" s="108"/>
      <c r="Q142" s="108"/>
      <c r="R142" s="108"/>
      <c r="S142" s="108"/>
      <c r="T142" s="100">
        <f t="shared" si="22"/>
        <v>0</v>
      </c>
      <c r="U142" s="111"/>
      <c r="V142" s="111"/>
      <c r="W142" s="111">
        <f>SUMIFS($F$3:F142,$D$3:D142,D142,$C$3:C142,"Buy")+SUMIFS($F$3:F142,$D$3:D142,D142,$C$3:C142,"Coin Deposit",$E$3:E142,"&lt;&gt;")</f>
        <v>0</v>
      </c>
      <c r="X142" s="111">
        <f t="shared" si="23"/>
        <v>0</v>
      </c>
      <c r="Y142" s="111">
        <f>IF($D142=Y$1,SUMIFS($H$3:$H142,$G$3:$G142,Y$1,$C$3:$C142,"Sell"),0)</f>
        <v>0</v>
      </c>
      <c r="Z142" s="111">
        <f t="shared" si="24"/>
        <v>0</v>
      </c>
      <c r="AA142" s="111">
        <f>IF($D142=AA$1,SUMIFS($H$3:$H142,$G$3:$G142,AA$1,$C$3:$C142,"Sell"),0)</f>
        <v>0</v>
      </c>
      <c r="AB142" s="111">
        <f t="shared" si="25"/>
        <v>0</v>
      </c>
      <c r="AC142" s="111">
        <f>SUMIFS('Deductions and Deposits'!$H:$H,'Deductions and Deposits'!$G:$G,D142,'Deductions and Deposits'!$F:$F,"&lt;="&amp;B142)+SUMIFS($F$3:F142,$D$3:D142,D142,$C$3:C142,"Coin Deposit",$E$3:E142,"")</f>
        <v>0</v>
      </c>
      <c r="AD142" s="111">
        <f>SUMIFS('Deductions and Deposits'!$D:$D,'Deductions and Deposits'!$C:$C,D142)+SUMIFS($F:$F,$D:$D,D142,$C:$C,"Coin Deduction")</f>
        <v>0</v>
      </c>
      <c r="AE142" s="111">
        <f>Table5[[#This Row],[Column4]]+Table5[[#This Row],[Column14]]+Table5[[#This Row],[Column19]]+Table5[[#This Row],[Column12]]</f>
        <v>0</v>
      </c>
      <c r="AF142" s="111">
        <f>Table5[[#This Row],[Column5]]+Table5[[#This Row],[Column13]]+Table5[[#This Row],[Column21]]+Table5[[#This Row],[Column18]]</f>
        <v>0</v>
      </c>
      <c r="AG142" s="111">
        <f t="shared" si="26"/>
        <v>0</v>
      </c>
      <c r="AH142" s="111">
        <f t="shared" si="27"/>
        <v>0</v>
      </c>
      <c r="AI142" s="111">
        <f>Table5[[#This Row],[Column17]]-Table5[[#This Row],[Column20]]</f>
        <v>0</v>
      </c>
      <c r="AJ142" s="111">
        <f t="shared" si="28"/>
        <v>0</v>
      </c>
      <c r="AK142" s="111">
        <f t="shared" si="29"/>
        <v>0</v>
      </c>
      <c r="AL142" s="111">
        <f t="shared" si="30"/>
        <v>0</v>
      </c>
      <c r="AM142" s="111" t="str">
        <f t="shared" si="31"/>
        <v/>
      </c>
      <c r="AN142" s="111" t="str">
        <f t="shared" ca="1" si="32"/>
        <v/>
      </c>
    </row>
    <row r="143" spans="1:40" ht="20.25" customHeight="1" x14ac:dyDescent="0.3">
      <c r="A143" s="107"/>
      <c r="B143" s="144"/>
      <c r="C143" s="119"/>
      <c r="D143" s="120"/>
      <c r="E143" s="119"/>
      <c r="F143" s="119"/>
      <c r="G143" s="120"/>
      <c r="H143" s="119"/>
      <c r="I143" s="109"/>
      <c r="L143" s="108"/>
      <c r="M143" s="108"/>
      <c r="N143" s="108"/>
      <c r="O143" s="108"/>
      <c r="P143" s="108"/>
      <c r="Q143" s="108"/>
      <c r="R143" s="108"/>
      <c r="S143" s="108"/>
      <c r="T143" s="100">
        <f t="shared" si="22"/>
        <v>0</v>
      </c>
      <c r="U143" s="111"/>
      <c r="V143" s="111"/>
      <c r="W143" s="111">
        <f>SUMIFS($F$3:F143,$D$3:D143,D143,$C$3:C143,"Buy")+SUMIFS($F$3:F143,$D$3:D143,D143,$C$3:C143,"Coin Deposit",$E$3:E143,"&lt;&gt;")</f>
        <v>0</v>
      </c>
      <c r="X143" s="111">
        <f t="shared" si="23"/>
        <v>0</v>
      </c>
      <c r="Y143" s="111">
        <f>IF($D143=Y$1,SUMIFS($H$3:$H143,$G$3:$G143,Y$1,$C$3:$C143,"Sell"),0)</f>
        <v>0</v>
      </c>
      <c r="Z143" s="111">
        <f t="shared" si="24"/>
        <v>0</v>
      </c>
      <c r="AA143" s="111">
        <f>IF($D143=AA$1,SUMIFS($H$3:$H143,$G$3:$G143,AA$1,$C$3:$C143,"Sell"),0)</f>
        <v>0</v>
      </c>
      <c r="AB143" s="111">
        <f t="shared" si="25"/>
        <v>0</v>
      </c>
      <c r="AC143" s="111">
        <f>SUMIFS('Deductions and Deposits'!$H:$H,'Deductions and Deposits'!$G:$G,D143,'Deductions and Deposits'!$F:$F,"&lt;="&amp;B143)+SUMIFS($F$3:F143,$D$3:D143,D143,$C$3:C143,"Coin Deposit",$E$3:E143,"")</f>
        <v>0</v>
      </c>
      <c r="AD143" s="111">
        <f>SUMIFS('Deductions and Deposits'!$D:$D,'Deductions and Deposits'!$C:$C,D143)+SUMIFS($F:$F,$D:$D,D143,$C:$C,"Coin Deduction")</f>
        <v>0</v>
      </c>
      <c r="AE143" s="111">
        <f>Table5[[#This Row],[Column4]]+Table5[[#This Row],[Column14]]+Table5[[#This Row],[Column19]]+Table5[[#This Row],[Column12]]</f>
        <v>0</v>
      </c>
      <c r="AF143" s="111">
        <f>Table5[[#This Row],[Column5]]+Table5[[#This Row],[Column13]]+Table5[[#This Row],[Column21]]+Table5[[#This Row],[Column18]]</f>
        <v>0</v>
      </c>
      <c r="AG143" s="111">
        <f t="shared" si="26"/>
        <v>0</v>
      </c>
      <c r="AH143" s="111">
        <f t="shared" si="27"/>
        <v>0</v>
      </c>
      <c r="AI143" s="111">
        <f>Table5[[#This Row],[Column17]]-Table5[[#This Row],[Column20]]</f>
        <v>0</v>
      </c>
      <c r="AJ143" s="111">
        <f t="shared" si="28"/>
        <v>0</v>
      </c>
      <c r="AK143" s="111">
        <f t="shared" si="29"/>
        <v>0</v>
      </c>
      <c r="AL143" s="111">
        <f t="shared" si="30"/>
        <v>0</v>
      </c>
      <c r="AM143" s="111" t="str">
        <f t="shared" si="31"/>
        <v/>
      </c>
      <c r="AN143" s="111" t="str">
        <f t="shared" ca="1" si="32"/>
        <v/>
      </c>
    </row>
    <row r="144" spans="1:40" ht="20.25" customHeight="1" x14ac:dyDescent="0.3">
      <c r="A144" s="107"/>
      <c r="B144" s="144"/>
      <c r="C144" s="119"/>
      <c r="D144" s="120"/>
      <c r="E144" s="119"/>
      <c r="F144" s="119"/>
      <c r="G144" s="120"/>
      <c r="H144" s="119"/>
      <c r="I144" s="109"/>
      <c r="L144" s="108"/>
      <c r="M144" s="108"/>
      <c r="N144" s="108"/>
      <c r="O144" s="108"/>
      <c r="P144" s="108"/>
      <c r="Q144" s="108"/>
      <c r="R144" s="108"/>
      <c r="S144" s="108"/>
      <c r="T144" s="100">
        <f t="shared" si="22"/>
        <v>0</v>
      </c>
      <c r="U144" s="111"/>
      <c r="V144" s="111"/>
      <c r="W144" s="111">
        <f>SUMIFS($F$3:F144,$D$3:D144,D144,$C$3:C144,"Buy")+SUMIFS($F$3:F144,$D$3:D144,D144,$C$3:C144,"Coin Deposit",$E$3:E144,"&lt;&gt;")</f>
        <v>0</v>
      </c>
      <c r="X144" s="111">
        <f t="shared" si="23"/>
        <v>0</v>
      </c>
      <c r="Y144" s="111">
        <f>IF($D144=Y$1,SUMIFS($H$3:$H144,$G$3:$G144,Y$1,$C$3:$C144,"Sell"),0)</f>
        <v>0</v>
      </c>
      <c r="Z144" s="111">
        <f t="shared" si="24"/>
        <v>0</v>
      </c>
      <c r="AA144" s="111">
        <f>IF($D144=AA$1,SUMIFS($H$3:$H144,$G$3:$G144,AA$1,$C$3:$C144,"Sell"),0)</f>
        <v>0</v>
      </c>
      <c r="AB144" s="111">
        <f t="shared" si="25"/>
        <v>0</v>
      </c>
      <c r="AC144" s="111">
        <f>SUMIFS('Deductions and Deposits'!$H:$H,'Deductions and Deposits'!$G:$G,D144,'Deductions and Deposits'!$F:$F,"&lt;="&amp;B144)+SUMIFS($F$3:F144,$D$3:D144,D144,$C$3:C144,"Coin Deposit",$E$3:E144,"")</f>
        <v>0</v>
      </c>
      <c r="AD144" s="111">
        <f>SUMIFS('Deductions and Deposits'!$D:$D,'Deductions and Deposits'!$C:$C,D144)+SUMIFS($F:$F,$D:$D,D144,$C:$C,"Coin Deduction")</f>
        <v>0</v>
      </c>
      <c r="AE144" s="111">
        <f>Table5[[#This Row],[Column4]]+Table5[[#This Row],[Column14]]+Table5[[#This Row],[Column19]]+Table5[[#This Row],[Column12]]</f>
        <v>0</v>
      </c>
      <c r="AF144" s="111">
        <f>Table5[[#This Row],[Column5]]+Table5[[#This Row],[Column13]]+Table5[[#This Row],[Column21]]+Table5[[#This Row],[Column18]]</f>
        <v>0</v>
      </c>
      <c r="AG144" s="111">
        <f t="shared" si="26"/>
        <v>0</v>
      </c>
      <c r="AH144" s="111">
        <f t="shared" si="27"/>
        <v>0</v>
      </c>
      <c r="AI144" s="111">
        <f>Table5[[#This Row],[Column17]]-Table5[[#This Row],[Column20]]</f>
        <v>0</v>
      </c>
      <c r="AJ144" s="111">
        <f t="shared" si="28"/>
        <v>0</v>
      </c>
      <c r="AK144" s="111">
        <f t="shared" si="29"/>
        <v>0</v>
      </c>
      <c r="AL144" s="111">
        <f t="shared" si="30"/>
        <v>0</v>
      </c>
      <c r="AM144" s="111" t="str">
        <f t="shared" si="31"/>
        <v/>
      </c>
      <c r="AN144" s="111" t="str">
        <f t="shared" ca="1" si="32"/>
        <v/>
      </c>
    </row>
    <row r="145" spans="1:40" ht="20.25" customHeight="1" x14ac:dyDescent="0.3">
      <c r="A145" s="107"/>
      <c r="B145" s="144"/>
      <c r="C145" s="119"/>
      <c r="D145" s="120"/>
      <c r="E145" s="119"/>
      <c r="F145" s="119"/>
      <c r="G145" s="120"/>
      <c r="H145" s="119"/>
      <c r="I145" s="109"/>
      <c r="L145" s="108"/>
      <c r="M145" s="108"/>
      <c r="N145" s="108"/>
      <c r="O145" s="108"/>
      <c r="P145" s="108"/>
      <c r="Q145" s="108"/>
      <c r="R145" s="108"/>
      <c r="S145" s="108"/>
      <c r="T145" s="100">
        <f t="shared" si="22"/>
        <v>0</v>
      </c>
      <c r="U145" s="111"/>
      <c r="V145" s="111"/>
      <c r="W145" s="111">
        <f>SUMIFS($F$3:F145,$D$3:D145,D145,$C$3:C145,"Buy")+SUMIFS($F$3:F145,$D$3:D145,D145,$C$3:C145,"Coin Deposit",$E$3:E145,"&lt;&gt;")</f>
        <v>0</v>
      </c>
      <c r="X145" s="111">
        <f t="shared" si="23"/>
        <v>0</v>
      </c>
      <c r="Y145" s="111">
        <f>IF($D145=Y$1,SUMIFS($H$3:$H145,$G$3:$G145,Y$1,$C$3:$C145,"Sell"),0)</f>
        <v>0</v>
      </c>
      <c r="Z145" s="111">
        <f t="shared" si="24"/>
        <v>0</v>
      </c>
      <c r="AA145" s="111">
        <f>IF($D145=AA$1,SUMIFS($H$3:$H145,$G$3:$G145,AA$1,$C$3:$C145,"Sell"),0)</f>
        <v>0</v>
      </c>
      <c r="AB145" s="111">
        <f t="shared" si="25"/>
        <v>0</v>
      </c>
      <c r="AC145" s="111">
        <f>SUMIFS('Deductions and Deposits'!$H:$H,'Deductions and Deposits'!$G:$G,D145,'Deductions and Deposits'!$F:$F,"&lt;="&amp;B145)+SUMIFS($F$3:F145,$D$3:D145,D145,$C$3:C145,"Coin Deposit",$E$3:E145,"")</f>
        <v>0</v>
      </c>
      <c r="AD145" s="111">
        <f>SUMIFS('Deductions and Deposits'!$D:$D,'Deductions and Deposits'!$C:$C,D145)+SUMIFS($F:$F,$D:$D,D145,$C:$C,"Coin Deduction")</f>
        <v>0</v>
      </c>
      <c r="AE145" s="111">
        <f>Table5[[#This Row],[Column4]]+Table5[[#This Row],[Column14]]+Table5[[#This Row],[Column19]]+Table5[[#This Row],[Column12]]</f>
        <v>0</v>
      </c>
      <c r="AF145" s="111">
        <f>Table5[[#This Row],[Column5]]+Table5[[#This Row],[Column13]]+Table5[[#This Row],[Column21]]+Table5[[#This Row],[Column18]]</f>
        <v>0</v>
      </c>
      <c r="AG145" s="111">
        <f t="shared" si="26"/>
        <v>0</v>
      </c>
      <c r="AH145" s="111">
        <f t="shared" si="27"/>
        <v>0</v>
      </c>
      <c r="AI145" s="111">
        <f>Table5[[#This Row],[Column17]]-Table5[[#This Row],[Column20]]</f>
        <v>0</v>
      </c>
      <c r="AJ145" s="111">
        <f t="shared" si="28"/>
        <v>0</v>
      </c>
      <c r="AK145" s="111">
        <f t="shared" si="29"/>
        <v>0</v>
      </c>
      <c r="AL145" s="111">
        <f t="shared" si="30"/>
        <v>0</v>
      </c>
      <c r="AM145" s="111" t="str">
        <f t="shared" si="31"/>
        <v/>
      </c>
      <c r="AN145" s="111" t="str">
        <f t="shared" ca="1" si="32"/>
        <v/>
      </c>
    </row>
    <row r="146" spans="1:40" ht="20.25" customHeight="1" x14ac:dyDescent="0.3">
      <c r="A146" s="107"/>
      <c r="B146" s="144"/>
      <c r="C146" s="119"/>
      <c r="D146" s="120"/>
      <c r="E146" s="119"/>
      <c r="F146" s="119"/>
      <c r="G146" s="120"/>
      <c r="H146" s="119"/>
      <c r="I146" s="109"/>
      <c r="L146" s="108"/>
      <c r="M146" s="108"/>
      <c r="N146" s="108"/>
      <c r="O146" s="108"/>
      <c r="P146" s="108"/>
      <c r="Q146" s="108"/>
      <c r="R146" s="108"/>
      <c r="S146" s="108"/>
      <c r="T146" s="100">
        <f t="shared" si="22"/>
        <v>0</v>
      </c>
      <c r="U146" s="111"/>
      <c r="V146" s="111"/>
      <c r="W146" s="111">
        <f>SUMIFS($F$3:F146,$D$3:D146,D146,$C$3:C146,"Buy")+SUMIFS($F$3:F146,$D$3:D146,D146,$C$3:C146,"Coin Deposit",$E$3:E146,"&lt;&gt;")</f>
        <v>0</v>
      </c>
      <c r="X146" s="111">
        <f t="shared" si="23"/>
        <v>0</v>
      </c>
      <c r="Y146" s="111">
        <f>IF($D146=Y$1,SUMIFS($H$3:$H146,$G$3:$G146,Y$1,$C$3:$C146,"Sell"),0)</f>
        <v>0</v>
      </c>
      <c r="Z146" s="111">
        <f t="shared" si="24"/>
        <v>0</v>
      </c>
      <c r="AA146" s="111">
        <f>IF($D146=AA$1,SUMIFS($H$3:$H146,$G$3:$G146,AA$1,$C$3:$C146,"Sell"),0)</f>
        <v>0</v>
      </c>
      <c r="AB146" s="111">
        <f t="shared" si="25"/>
        <v>0</v>
      </c>
      <c r="AC146" s="111">
        <f>SUMIFS('Deductions and Deposits'!$H:$H,'Deductions and Deposits'!$G:$G,D146,'Deductions and Deposits'!$F:$F,"&lt;="&amp;B146)+SUMIFS($F$3:F146,$D$3:D146,D146,$C$3:C146,"Coin Deposit",$E$3:E146,"")</f>
        <v>0</v>
      </c>
      <c r="AD146" s="111">
        <f>SUMIFS('Deductions and Deposits'!$D:$D,'Deductions and Deposits'!$C:$C,D146)+SUMIFS($F:$F,$D:$D,D146,$C:$C,"Coin Deduction")</f>
        <v>0</v>
      </c>
      <c r="AE146" s="111">
        <f>Table5[[#This Row],[Column4]]+Table5[[#This Row],[Column14]]+Table5[[#This Row],[Column19]]+Table5[[#This Row],[Column12]]</f>
        <v>0</v>
      </c>
      <c r="AF146" s="111">
        <f>Table5[[#This Row],[Column5]]+Table5[[#This Row],[Column13]]+Table5[[#This Row],[Column21]]+Table5[[#This Row],[Column18]]</f>
        <v>0</v>
      </c>
      <c r="AG146" s="111">
        <f t="shared" si="26"/>
        <v>0</v>
      </c>
      <c r="AH146" s="111">
        <f t="shared" si="27"/>
        <v>0</v>
      </c>
      <c r="AI146" s="111">
        <f>Table5[[#This Row],[Column17]]-Table5[[#This Row],[Column20]]</f>
        <v>0</v>
      </c>
      <c r="AJ146" s="111">
        <f t="shared" si="28"/>
        <v>0</v>
      </c>
      <c r="AK146" s="111">
        <f t="shared" si="29"/>
        <v>0</v>
      </c>
      <c r="AL146" s="111">
        <f t="shared" si="30"/>
        <v>0</v>
      </c>
      <c r="AM146" s="111" t="str">
        <f t="shared" si="31"/>
        <v/>
      </c>
      <c r="AN146" s="111" t="str">
        <f t="shared" ca="1" si="32"/>
        <v/>
      </c>
    </row>
    <row r="147" spans="1:40" ht="20.25" customHeight="1" x14ac:dyDescent="0.3">
      <c r="A147" s="107"/>
      <c r="B147" s="144"/>
      <c r="C147" s="119"/>
      <c r="D147" s="120"/>
      <c r="E147" s="119"/>
      <c r="F147" s="119"/>
      <c r="G147" s="120"/>
      <c r="H147" s="119"/>
      <c r="I147" s="109"/>
      <c r="L147" s="108"/>
      <c r="M147" s="108"/>
      <c r="N147" s="108"/>
      <c r="O147" s="108"/>
      <c r="P147" s="108"/>
      <c r="Q147" s="108"/>
      <c r="R147" s="108"/>
      <c r="S147" s="108"/>
      <c r="T147" s="100">
        <f t="shared" si="22"/>
        <v>0</v>
      </c>
      <c r="U147" s="111"/>
      <c r="V147" s="111"/>
      <c r="W147" s="111">
        <f>SUMIFS($F$3:F147,$D$3:D147,D147,$C$3:C147,"Buy")+SUMIFS($F$3:F147,$D$3:D147,D147,$C$3:C147,"Coin Deposit",$E$3:E147,"&lt;&gt;")</f>
        <v>0</v>
      </c>
      <c r="X147" s="111">
        <f t="shared" si="23"/>
        <v>0</v>
      </c>
      <c r="Y147" s="111">
        <f>IF($D147=Y$1,SUMIFS($H$3:$H147,$G$3:$G147,Y$1,$C$3:$C147,"Sell"),0)</f>
        <v>0</v>
      </c>
      <c r="Z147" s="111">
        <f t="shared" si="24"/>
        <v>0</v>
      </c>
      <c r="AA147" s="111">
        <f>IF($D147=AA$1,SUMIFS($H$3:$H147,$G$3:$G147,AA$1,$C$3:$C147,"Sell"),0)</f>
        <v>0</v>
      </c>
      <c r="AB147" s="111">
        <f t="shared" si="25"/>
        <v>0</v>
      </c>
      <c r="AC147" s="111">
        <f>SUMIFS('Deductions and Deposits'!$H:$H,'Deductions and Deposits'!$G:$G,D147,'Deductions and Deposits'!$F:$F,"&lt;="&amp;B147)+SUMIFS($F$3:F147,$D$3:D147,D147,$C$3:C147,"Coin Deposit",$E$3:E147,"")</f>
        <v>0</v>
      </c>
      <c r="AD147" s="111">
        <f>SUMIFS('Deductions and Deposits'!$D:$D,'Deductions and Deposits'!$C:$C,D147)+SUMIFS($F:$F,$D:$D,D147,$C:$C,"Coin Deduction")</f>
        <v>0</v>
      </c>
      <c r="AE147" s="111">
        <f>Table5[[#This Row],[Column4]]+Table5[[#This Row],[Column14]]+Table5[[#This Row],[Column19]]+Table5[[#This Row],[Column12]]</f>
        <v>0</v>
      </c>
      <c r="AF147" s="111">
        <f>Table5[[#This Row],[Column5]]+Table5[[#This Row],[Column13]]+Table5[[#This Row],[Column21]]+Table5[[#This Row],[Column18]]</f>
        <v>0</v>
      </c>
      <c r="AG147" s="111">
        <f t="shared" si="26"/>
        <v>0</v>
      </c>
      <c r="AH147" s="111">
        <f t="shared" si="27"/>
        <v>0</v>
      </c>
      <c r="AI147" s="111">
        <f>Table5[[#This Row],[Column17]]-Table5[[#This Row],[Column20]]</f>
        <v>0</v>
      </c>
      <c r="AJ147" s="111">
        <f t="shared" si="28"/>
        <v>0</v>
      </c>
      <c r="AK147" s="111">
        <f t="shared" si="29"/>
        <v>0</v>
      </c>
      <c r="AL147" s="111">
        <f t="shared" si="30"/>
        <v>0</v>
      </c>
      <c r="AM147" s="111" t="str">
        <f t="shared" si="31"/>
        <v/>
      </c>
      <c r="AN147" s="111" t="str">
        <f t="shared" ca="1" si="32"/>
        <v/>
      </c>
    </row>
    <row r="148" spans="1:40" ht="20.25" customHeight="1" x14ac:dyDescent="0.3">
      <c r="A148" s="107"/>
      <c r="B148" s="144"/>
      <c r="C148" s="119"/>
      <c r="D148" s="120"/>
      <c r="E148" s="119"/>
      <c r="F148" s="119"/>
      <c r="G148" s="120"/>
      <c r="H148" s="119"/>
      <c r="I148" s="109"/>
      <c r="L148" s="108"/>
      <c r="M148" s="108"/>
      <c r="N148" s="108"/>
      <c r="O148" s="108"/>
      <c r="P148" s="108"/>
      <c r="Q148" s="108"/>
      <c r="R148" s="108"/>
      <c r="S148" s="108"/>
      <c r="T148" s="100">
        <f t="shared" si="22"/>
        <v>0</v>
      </c>
      <c r="U148" s="111"/>
      <c r="V148" s="111"/>
      <c r="W148" s="111">
        <f>SUMIFS($F$3:F148,$D$3:D148,D148,$C$3:C148,"Buy")+SUMIFS($F$3:F148,$D$3:D148,D148,$C$3:C148,"Coin Deposit",$E$3:E148,"&lt;&gt;")</f>
        <v>0</v>
      </c>
      <c r="X148" s="111">
        <f t="shared" si="23"/>
        <v>0</v>
      </c>
      <c r="Y148" s="111">
        <f>IF($D148=Y$1,SUMIFS($H$3:$H148,$G$3:$G148,Y$1,$C$3:$C148,"Sell"),0)</f>
        <v>0</v>
      </c>
      <c r="Z148" s="111">
        <f t="shared" si="24"/>
        <v>0</v>
      </c>
      <c r="AA148" s="111">
        <f>IF($D148=AA$1,SUMIFS($H$3:$H148,$G$3:$G148,AA$1,$C$3:$C148,"Sell"),0)</f>
        <v>0</v>
      </c>
      <c r="AB148" s="111">
        <f t="shared" si="25"/>
        <v>0</v>
      </c>
      <c r="AC148" s="111">
        <f>SUMIFS('Deductions and Deposits'!$H:$H,'Deductions and Deposits'!$G:$G,D148,'Deductions and Deposits'!$F:$F,"&lt;="&amp;B148)+SUMIFS($F$3:F148,$D$3:D148,D148,$C$3:C148,"Coin Deposit",$E$3:E148,"")</f>
        <v>0</v>
      </c>
      <c r="AD148" s="111">
        <f>SUMIFS('Deductions and Deposits'!$D:$D,'Deductions and Deposits'!$C:$C,D148)+SUMIFS($F:$F,$D:$D,D148,$C:$C,"Coin Deduction")</f>
        <v>0</v>
      </c>
      <c r="AE148" s="111">
        <f>Table5[[#This Row],[Column4]]+Table5[[#This Row],[Column14]]+Table5[[#This Row],[Column19]]+Table5[[#This Row],[Column12]]</f>
        <v>0</v>
      </c>
      <c r="AF148" s="111">
        <f>Table5[[#This Row],[Column5]]+Table5[[#This Row],[Column13]]+Table5[[#This Row],[Column21]]+Table5[[#This Row],[Column18]]</f>
        <v>0</v>
      </c>
      <c r="AG148" s="111">
        <f t="shared" si="26"/>
        <v>0</v>
      </c>
      <c r="AH148" s="111">
        <f t="shared" si="27"/>
        <v>0</v>
      </c>
      <c r="AI148" s="111">
        <f>Table5[[#This Row],[Column17]]-Table5[[#This Row],[Column20]]</f>
        <v>0</v>
      </c>
      <c r="AJ148" s="111">
        <f t="shared" si="28"/>
        <v>0</v>
      </c>
      <c r="AK148" s="111">
        <f t="shared" si="29"/>
        <v>0</v>
      </c>
      <c r="AL148" s="111">
        <f t="shared" si="30"/>
        <v>0</v>
      </c>
      <c r="AM148" s="111" t="str">
        <f t="shared" si="31"/>
        <v/>
      </c>
      <c r="AN148" s="111" t="str">
        <f t="shared" ca="1" si="32"/>
        <v/>
      </c>
    </row>
    <row r="149" spans="1:40" ht="20.25" customHeight="1" x14ac:dyDescent="0.3">
      <c r="A149" s="107"/>
      <c r="B149" s="144"/>
      <c r="C149" s="119"/>
      <c r="D149" s="120"/>
      <c r="E149" s="119"/>
      <c r="F149" s="119"/>
      <c r="G149" s="120"/>
      <c r="H149" s="119"/>
      <c r="I149" s="109"/>
      <c r="L149" s="108"/>
      <c r="M149" s="108"/>
      <c r="N149" s="108"/>
      <c r="O149" s="108"/>
      <c r="P149" s="108"/>
      <c r="Q149" s="108"/>
      <c r="R149" s="108"/>
      <c r="S149" s="108"/>
      <c r="T149" s="100">
        <f t="shared" si="22"/>
        <v>0</v>
      </c>
      <c r="U149" s="111"/>
      <c r="V149" s="111"/>
      <c r="W149" s="111">
        <f>SUMIFS($F$3:F149,$D$3:D149,D149,$C$3:C149,"Buy")+SUMIFS($F$3:F149,$D$3:D149,D149,$C$3:C149,"Coin Deposit",$E$3:E149,"&lt;&gt;")</f>
        <v>0</v>
      </c>
      <c r="X149" s="111">
        <f t="shared" si="23"/>
        <v>0</v>
      </c>
      <c r="Y149" s="111">
        <f>IF($D149=Y$1,SUMIFS($H$3:$H149,$G$3:$G149,Y$1,$C$3:$C149,"Sell"),0)</f>
        <v>0</v>
      </c>
      <c r="Z149" s="111">
        <f t="shared" si="24"/>
        <v>0</v>
      </c>
      <c r="AA149" s="111">
        <f>IF($D149=AA$1,SUMIFS($H$3:$H149,$G$3:$G149,AA$1,$C$3:$C149,"Sell"),0)</f>
        <v>0</v>
      </c>
      <c r="AB149" s="111">
        <f t="shared" si="25"/>
        <v>0</v>
      </c>
      <c r="AC149" s="111">
        <f>SUMIFS('Deductions and Deposits'!$H:$H,'Deductions and Deposits'!$G:$G,D149,'Deductions and Deposits'!$F:$F,"&lt;="&amp;B149)+SUMIFS($F$3:F149,$D$3:D149,D149,$C$3:C149,"Coin Deposit",$E$3:E149,"")</f>
        <v>0</v>
      </c>
      <c r="AD149" s="111">
        <f>SUMIFS('Deductions and Deposits'!$D:$D,'Deductions and Deposits'!$C:$C,D149)+SUMIFS($F:$F,$D:$D,D149,$C:$C,"Coin Deduction")</f>
        <v>0</v>
      </c>
      <c r="AE149" s="111">
        <f>Table5[[#This Row],[Column4]]+Table5[[#This Row],[Column14]]+Table5[[#This Row],[Column19]]+Table5[[#This Row],[Column12]]</f>
        <v>0</v>
      </c>
      <c r="AF149" s="111">
        <f>Table5[[#This Row],[Column5]]+Table5[[#This Row],[Column13]]+Table5[[#This Row],[Column21]]+Table5[[#This Row],[Column18]]</f>
        <v>0</v>
      </c>
      <c r="AG149" s="111">
        <f t="shared" si="26"/>
        <v>0</v>
      </c>
      <c r="AH149" s="111">
        <f t="shared" si="27"/>
        <v>0</v>
      </c>
      <c r="AI149" s="111">
        <f>Table5[[#This Row],[Column17]]-Table5[[#This Row],[Column20]]</f>
        <v>0</v>
      </c>
      <c r="AJ149" s="111">
        <f t="shared" si="28"/>
        <v>0</v>
      </c>
      <c r="AK149" s="111">
        <f t="shared" si="29"/>
        <v>0</v>
      </c>
      <c r="AL149" s="111">
        <f t="shared" si="30"/>
        <v>0</v>
      </c>
      <c r="AM149" s="111" t="str">
        <f t="shared" si="31"/>
        <v/>
      </c>
      <c r="AN149" s="111" t="str">
        <f t="shared" ca="1" si="32"/>
        <v/>
      </c>
    </row>
    <row r="150" spans="1:40" ht="20.25" customHeight="1" x14ac:dyDescent="0.3">
      <c r="A150" s="107"/>
      <c r="B150" s="144"/>
      <c r="C150" s="119"/>
      <c r="D150" s="120"/>
      <c r="E150" s="119"/>
      <c r="F150" s="119"/>
      <c r="G150" s="120"/>
      <c r="H150" s="119"/>
      <c r="I150" s="109"/>
      <c r="L150" s="108"/>
      <c r="M150" s="108"/>
      <c r="N150" s="108"/>
      <c r="O150" s="108"/>
      <c r="P150" s="108"/>
      <c r="Q150" s="108"/>
      <c r="R150" s="108"/>
      <c r="S150" s="108"/>
      <c r="T150" s="100">
        <f t="shared" si="22"/>
        <v>0</v>
      </c>
      <c r="U150" s="111"/>
      <c r="V150" s="111"/>
      <c r="W150" s="111">
        <f>SUMIFS($F$3:F150,$D$3:D150,D150,$C$3:C150,"Buy")+SUMIFS($F$3:F150,$D$3:D150,D150,$C$3:C150,"Coin Deposit",$E$3:E150,"&lt;&gt;")</f>
        <v>0</v>
      </c>
      <c r="X150" s="111">
        <f t="shared" si="23"/>
        <v>0</v>
      </c>
      <c r="Y150" s="111">
        <f>IF($D150=Y$1,SUMIFS($H$3:$H150,$G$3:$G150,Y$1,$C$3:$C150,"Sell"),0)</f>
        <v>0</v>
      </c>
      <c r="Z150" s="111">
        <f t="shared" si="24"/>
        <v>0</v>
      </c>
      <c r="AA150" s="111">
        <f>IF($D150=AA$1,SUMIFS($H$3:$H150,$G$3:$G150,AA$1,$C$3:$C150,"Sell"),0)</f>
        <v>0</v>
      </c>
      <c r="AB150" s="111">
        <f t="shared" si="25"/>
        <v>0</v>
      </c>
      <c r="AC150" s="111">
        <f>SUMIFS('Deductions and Deposits'!$H:$H,'Deductions and Deposits'!$G:$G,D150,'Deductions and Deposits'!$F:$F,"&lt;="&amp;B150)+SUMIFS($F$3:F150,$D$3:D150,D150,$C$3:C150,"Coin Deposit",$E$3:E150,"")</f>
        <v>0</v>
      </c>
      <c r="AD150" s="111">
        <f>SUMIFS('Deductions and Deposits'!$D:$D,'Deductions and Deposits'!$C:$C,D150)+SUMIFS($F:$F,$D:$D,D150,$C:$C,"Coin Deduction")</f>
        <v>0</v>
      </c>
      <c r="AE150" s="111">
        <f>Table5[[#This Row],[Column4]]+Table5[[#This Row],[Column14]]+Table5[[#This Row],[Column19]]+Table5[[#This Row],[Column12]]</f>
        <v>0</v>
      </c>
      <c r="AF150" s="111">
        <f>Table5[[#This Row],[Column5]]+Table5[[#This Row],[Column13]]+Table5[[#This Row],[Column21]]+Table5[[#This Row],[Column18]]</f>
        <v>0</v>
      </c>
      <c r="AG150" s="111">
        <f t="shared" si="26"/>
        <v>0</v>
      </c>
      <c r="AH150" s="111">
        <f t="shared" si="27"/>
        <v>0</v>
      </c>
      <c r="AI150" s="111">
        <f>Table5[[#This Row],[Column17]]-Table5[[#This Row],[Column20]]</f>
        <v>0</v>
      </c>
      <c r="AJ150" s="111">
        <f t="shared" si="28"/>
        <v>0</v>
      </c>
      <c r="AK150" s="111">
        <f t="shared" si="29"/>
        <v>0</v>
      </c>
      <c r="AL150" s="111">
        <f t="shared" si="30"/>
        <v>0</v>
      </c>
      <c r="AM150" s="111" t="str">
        <f t="shared" si="31"/>
        <v/>
      </c>
      <c r="AN150" s="111" t="str">
        <f t="shared" ca="1" si="32"/>
        <v/>
      </c>
    </row>
    <row r="151" spans="1:40" ht="20.25" customHeight="1" x14ac:dyDescent="0.3">
      <c r="A151" s="107"/>
      <c r="B151" s="144"/>
      <c r="C151" s="119"/>
      <c r="D151" s="120"/>
      <c r="E151" s="119"/>
      <c r="F151" s="119"/>
      <c r="G151" s="120"/>
      <c r="H151" s="119"/>
      <c r="I151" s="109"/>
      <c r="L151" s="108"/>
      <c r="M151" s="108"/>
      <c r="N151" s="108"/>
      <c r="O151" s="108"/>
      <c r="P151" s="108"/>
      <c r="Q151" s="108"/>
      <c r="R151" s="108"/>
      <c r="S151" s="108"/>
      <c r="T151" s="100">
        <f t="shared" si="22"/>
        <v>0</v>
      </c>
      <c r="U151" s="111"/>
      <c r="V151" s="111"/>
      <c r="W151" s="111">
        <f>SUMIFS($F$3:F151,$D$3:D151,D151,$C$3:C151,"Buy")+SUMIFS($F$3:F151,$D$3:D151,D151,$C$3:C151,"Coin Deposit",$E$3:E151,"&lt;&gt;")</f>
        <v>0</v>
      </c>
      <c r="X151" s="111">
        <f t="shared" si="23"/>
        <v>0</v>
      </c>
      <c r="Y151" s="111">
        <f>IF($D151=Y$1,SUMIFS($H$3:$H151,$G$3:$G151,Y$1,$C$3:$C151,"Sell"),0)</f>
        <v>0</v>
      </c>
      <c r="Z151" s="111">
        <f t="shared" si="24"/>
        <v>0</v>
      </c>
      <c r="AA151" s="111">
        <f>IF($D151=AA$1,SUMIFS($H$3:$H151,$G$3:$G151,AA$1,$C$3:$C151,"Sell"),0)</f>
        <v>0</v>
      </c>
      <c r="AB151" s="111">
        <f t="shared" si="25"/>
        <v>0</v>
      </c>
      <c r="AC151" s="111">
        <f>SUMIFS('Deductions and Deposits'!$H:$H,'Deductions and Deposits'!$G:$G,D151,'Deductions and Deposits'!$F:$F,"&lt;="&amp;B151)+SUMIFS($F$3:F151,$D$3:D151,D151,$C$3:C151,"Coin Deposit",$E$3:E151,"")</f>
        <v>0</v>
      </c>
      <c r="AD151" s="111">
        <f>SUMIFS('Deductions and Deposits'!$D:$D,'Deductions and Deposits'!$C:$C,D151)+SUMIFS($F:$F,$D:$D,D151,$C:$C,"Coin Deduction")</f>
        <v>0</v>
      </c>
      <c r="AE151" s="111">
        <f>Table5[[#This Row],[Column4]]+Table5[[#This Row],[Column14]]+Table5[[#This Row],[Column19]]+Table5[[#This Row],[Column12]]</f>
        <v>0</v>
      </c>
      <c r="AF151" s="111">
        <f>Table5[[#This Row],[Column5]]+Table5[[#This Row],[Column13]]+Table5[[#This Row],[Column21]]+Table5[[#This Row],[Column18]]</f>
        <v>0</v>
      </c>
      <c r="AG151" s="111">
        <f t="shared" si="26"/>
        <v>0</v>
      </c>
      <c r="AH151" s="111">
        <f t="shared" si="27"/>
        <v>0</v>
      </c>
      <c r="AI151" s="111">
        <f>Table5[[#This Row],[Column17]]-Table5[[#This Row],[Column20]]</f>
        <v>0</v>
      </c>
      <c r="AJ151" s="111">
        <f t="shared" si="28"/>
        <v>0</v>
      </c>
      <c r="AK151" s="111">
        <f t="shared" si="29"/>
        <v>0</v>
      </c>
      <c r="AL151" s="111">
        <f t="shared" si="30"/>
        <v>0</v>
      </c>
      <c r="AM151" s="111" t="str">
        <f t="shared" si="31"/>
        <v/>
      </c>
      <c r="AN151" s="111" t="str">
        <f t="shared" ca="1" si="32"/>
        <v/>
      </c>
    </row>
    <row r="152" spans="1:40" ht="20.25" customHeight="1" x14ac:dyDescent="0.3">
      <c r="A152" s="107"/>
      <c r="B152" s="144"/>
      <c r="C152" s="119"/>
      <c r="D152" s="120"/>
      <c r="E152" s="119"/>
      <c r="F152" s="119"/>
      <c r="G152" s="120"/>
      <c r="H152" s="119"/>
      <c r="I152" s="109"/>
      <c r="L152" s="108"/>
      <c r="M152" s="108"/>
      <c r="N152" s="108"/>
      <c r="O152" s="108"/>
      <c r="P152" s="108"/>
      <c r="Q152" s="108"/>
      <c r="R152" s="108"/>
      <c r="S152" s="108"/>
      <c r="T152" s="100">
        <f t="shared" si="22"/>
        <v>0</v>
      </c>
      <c r="U152" s="111"/>
      <c r="V152" s="111"/>
      <c r="W152" s="111">
        <f>SUMIFS($F$3:F152,$D$3:D152,D152,$C$3:C152,"Buy")+SUMIFS($F$3:F152,$D$3:D152,D152,$C$3:C152,"Coin Deposit",$E$3:E152,"&lt;&gt;")</f>
        <v>0</v>
      </c>
      <c r="X152" s="111">
        <f t="shared" si="23"/>
        <v>0</v>
      </c>
      <c r="Y152" s="111">
        <f>IF($D152=Y$1,SUMIFS($H$3:$H152,$G$3:$G152,Y$1,$C$3:$C152,"Sell"),0)</f>
        <v>0</v>
      </c>
      <c r="Z152" s="111">
        <f t="shared" si="24"/>
        <v>0</v>
      </c>
      <c r="AA152" s="111">
        <f>IF($D152=AA$1,SUMIFS($H$3:$H152,$G$3:$G152,AA$1,$C$3:$C152,"Sell"),0)</f>
        <v>0</v>
      </c>
      <c r="AB152" s="111">
        <f t="shared" si="25"/>
        <v>0</v>
      </c>
      <c r="AC152" s="111">
        <f>SUMIFS('Deductions and Deposits'!$H:$H,'Deductions and Deposits'!$G:$G,D152,'Deductions and Deposits'!$F:$F,"&lt;="&amp;B152)+SUMIFS($F$3:F152,$D$3:D152,D152,$C$3:C152,"Coin Deposit",$E$3:E152,"")</f>
        <v>0</v>
      </c>
      <c r="AD152" s="111">
        <f>SUMIFS('Deductions and Deposits'!$D:$D,'Deductions and Deposits'!$C:$C,D152)+SUMIFS($F:$F,$D:$D,D152,$C:$C,"Coin Deduction")</f>
        <v>0</v>
      </c>
      <c r="AE152" s="111">
        <f>Table5[[#This Row],[Column4]]+Table5[[#This Row],[Column14]]+Table5[[#This Row],[Column19]]+Table5[[#This Row],[Column12]]</f>
        <v>0</v>
      </c>
      <c r="AF152" s="111">
        <f>Table5[[#This Row],[Column5]]+Table5[[#This Row],[Column13]]+Table5[[#This Row],[Column21]]+Table5[[#This Row],[Column18]]</f>
        <v>0</v>
      </c>
      <c r="AG152" s="111">
        <f t="shared" si="26"/>
        <v>0</v>
      </c>
      <c r="AH152" s="111">
        <f t="shared" si="27"/>
        <v>0</v>
      </c>
      <c r="AI152" s="111">
        <f>Table5[[#This Row],[Column17]]-Table5[[#This Row],[Column20]]</f>
        <v>0</v>
      </c>
      <c r="AJ152" s="111">
        <f t="shared" si="28"/>
        <v>0</v>
      </c>
      <c r="AK152" s="111">
        <f t="shared" si="29"/>
        <v>0</v>
      </c>
      <c r="AL152" s="111">
        <f t="shared" si="30"/>
        <v>0</v>
      </c>
      <c r="AM152" s="111" t="str">
        <f t="shared" si="31"/>
        <v/>
      </c>
      <c r="AN152" s="111" t="str">
        <f t="shared" ca="1" si="32"/>
        <v/>
      </c>
    </row>
    <row r="153" spans="1:40" ht="20.25" customHeight="1" x14ac:dyDescent="0.3">
      <c r="A153" s="107"/>
      <c r="B153" s="144"/>
      <c r="C153" s="119"/>
      <c r="D153" s="120"/>
      <c r="E153" s="119"/>
      <c r="F153" s="119"/>
      <c r="G153" s="120"/>
      <c r="H153" s="119"/>
      <c r="I153" s="109"/>
      <c r="L153" s="108"/>
      <c r="M153" s="108"/>
      <c r="N153" s="108"/>
      <c r="O153" s="108"/>
      <c r="P153" s="108"/>
      <c r="Q153" s="108"/>
      <c r="R153" s="108"/>
      <c r="S153" s="108"/>
      <c r="T153" s="100">
        <f t="shared" si="22"/>
        <v>0</v>
      </c>
      <c r="U153" s="111"/>
      <c r="V153" s="111"/>
      <c r="W153" s="111">
        <f>SUMIFS($F$3:F153,$D$3:D153,D153,$C$3:C153,"Buy")+SUMIFS($F$3:F153,$D$3:D153,D153,$C$3:C153,"Coin Deposit",$E$3:E153,"&lt;&gt;")</f>
        <v>0</v>
      </c>
      <c r="X153" s="111">
        <f t="shared" si="23"/>
        <v>0</v>
      </c>
      <c r="Y153" s="111">
        <f>IF($D153=Y$1,SUMIFS($H$3:$H153,$G$3:$G153,Y$1,$C$3:$C153,"Sell"),0)</f>
        <v>0</v>
      </c>
      <c r="Z153" s="111">
        <f t="shared" si="24"/>
        <v>0</v>
      </c>
      <c r="AA153" s="111">
        <f>IF($D153=AA$1,SUMIFS($H$3:$H153,$G$3:$G153,AA$1,$C$3:$C153,"Sell"),0)</f>
        <v>0</v>
      </c>
      <c r="AB153" s="111">
        <f t="shared" si="25"/>
        <v>0</v>
      </c>
      <c r="AC153" s="111">
        <f>SUMIFS('Deductions and Deposits'!$H:$H,'Deductions and Deposits'!$G:$G,D153,'Deductions and Deposits'!$F:$F,"&lt;="&amp;B153)+SUMIFS($F$3:F153,$D$3:D153,D153,$C$3:C153,"Coin Deposit",$E$3:E153,"")</f>
        <v>0</v>
      </c>
      <c r="AD153" s="111">
        <f>SUMIFS('Deductions and Deposits'!$D:$D,'Deductions and Deposits'!$C:$C,D153)+SUMIFS($F:$F,$D:$D,D153,$C:$C,"Coin Deduction")</f>
        <v>0</v>
      </c>
      <c r="AE153" s="111">
        <f>Table5[[#This Row],[Column4]]+Table5[[#This Row],[Column14]]+Table5[[#This Row],[Column19]]+Table5[[#This Row],[Column12]]</f>
        <v>0</v>
      </c>
      <c r="AF153" s="111">
        <f>Table5[[#This Row],[Column5]]+Table5[[#This Row],[Column13]]+Table5[[#This Row],[Column21]]+Table5[[#This Row],[Column18]]</f>
        <v>0</v>
      </c>
      <c r="AG153" s="111">
        <f t="shared" si="26"/>
        <v>0</v>
      </c>
      <c r="AH153" s="111">
        <f t="shared" si="27"/>
        <v>0</v>
      </c>
      <c r="AI153" s="111">
        <f>Table5[[#This Row],[Column17]]-Table5[[#This Row],[Column20]]</f>
        <v>0</v>
      </c>
      <c r="AJ153" s="111">
        <f t="shared" si="28"/>
        <v>0</v>
      </c>
      <c r="AK153" s="111">
        <f t="shared" si="29"/>
        <v>0</v>
      </c>
      <c r="AL153" s="111">
        <f t="shared" si="30"/>
        <v>0</v>
      </c>
      <c r="AM153" s="111" t="str">
        <f t="shared" si="31"/>
        <v/>
      </c>
      <c r="AN153" s="111" t="str">
        <f t="shared" ca="1" si="32"/>
        <v/>
      </c>
    </row>
    <row r="154" spans="1:40" ht="20.25" customHeight="1" x14ac:dyDescent="0.3">
      <c r="A154" s="107"/>
      <c r="B154" s="144"/>
      <c r="C154" s="119"/>
      <c r="D154" s="120"/>
      <c r="E154" s="119"/>
      <c r="F154" s="119"/>
      <c r="G154" s="120"/>
      <c r="H154" s="119"/>
      <c r="I154" s="109"/>
      <c r="L154" s="108"/>
      <c r="M154" s="108"/>
      <c r="N154" s="108"/>
      <c r="O154" s="108"/>
      <c r="P154" s="108"/>
      <c r="Q154" s="108"/>
      <c r="R154" s="108"/>
      <c r="S154" s="108"/>
      <c r="T154" s="100">
        <f t="shared" si="22"/>
        <v>0</v>
      </c>
      <c r="U154" s="111"/>
      <c r="V154" s="111"/>
      <c r="W154" s="111">
        <f>SUMIFS($F$3:F154,$D$3:D154,D154,$C$3:C154,"Buy")+SUMIFS($F$3:F154,$D$3:D154,D154,$C$3:C154,"Coin Deposit",$E$3:E154,"&lt;&gt;")</f>
        <v>0</v>
      </c>
      <c r="X154" s="111">
        <f t="shared" si="23"/>
        <v>0</v>
      </c>
      <c r="Y154" s="111">
        <f>IF($D154=Y$1,SUMIFS($H$3:$H154,$G$3:$G154,Y$1,$C$3:$C154,"Sell"),0)</f>
        <v>0</v>
      </c>
      <c r="Z154" s="111">
        <f t="shared" si="24"/>
        <v>0</v>
      </c>
      <c r="AA154" s="111">
        <f>IF($D154=AA$1,SUMIFS($H$3:$H154,$G$3:$G154,AA$1,$C$3:$C154,"Sell"),0)</f>
        <v>0</v>
      </c>
      <c r="AB154" s="111">
        <f t="shared" si="25"/>
        <v>0</v>
      </c>
      <c r="AC154" s="111">
        <f>SUMIFS('Deductions and Deposits'!$H:$H,'Deductions and Deposits'!$G:$G,D154,'Deductions and Deposits'!$F:$F,"&lt;="&amp;B154)+SUMIFS($F$3:F154,$D$3:D154,D154,$C$3:C154,"Coin Deposit",$E$3:E154,"")</f>
        <v>0</v>
      </c>
      <c r="AD154" s="111">
        <f>SUMIFS('Deductions and Deposits'!$D:$D,'Deductions and Deposits'!$C:$C,D154)+SUMIFS($F:$F,$D:$D,D154,$C:$C,"Coin Deduction")</f>
        <v>0</v>
      </c>
      <c r="AE154" s="111">
        <f>Table5[[#This Row],[Column4]]+Table5[[#This Row],[Column14]]+Table5[[#This Row],[Column19]]+Table5[[#This Row],[Column12]]</f>
        <v>0</v>
      </c>
      <c r="AF154" s="111">
        <f>Table5[[#This Row],[Column5]]+Table5[[#This Row],[Column13]]+Table5[[#This Row],[Column21]]+Table5[[#This Row],[Column18]]</f>
        <v>0</v>
      </c>
      <c r="AG154" s="111">
        <f t="shared" si="26"/>
        <v>0</v>
      </c>
      <c r="AH154" s="111">
        <f t="shared" si="27"/>
        <v>0</v>
      </c>
      <c r="AI154" s="111">
        <f>Table5[[#This Row],[Column17]]-Table5[[#This Row],[Column20]]</f>
        <v>0</v>
      </c>
      <c r="AJ154" s="111">
        <f t="shared" si="28"/>
        <v>0</v>
      </c>
      <c r="AK154" s="111">
        <f t="shared" si="29"/>
        <v>0</v>
      </c>
      <c r="AL154" s="111">
        <f t="shared" si="30"/>
        <v>0</v>
      </c>
      <c r="AM154" s="111" t="str">
        <f t="shared" si="31"/>
        <v/>
      </c>
      <c r="AN154" s="111" t="str">
        <f t="shared" ca="1" si="32"/>
        <v/>
      </c>
    </row>
    <row r="155" spans="1:40" ht="20.25" customHeight="1" x14ac:dyDescent="0.3">
      <c r="A155" s="107"/>
      <c r="B155" s="144"/>
      <c r="C155" s="119"/>
      <c r="D155" s="120"/>
      <c r="E155" s="119"/>
      <c r="F155" s="119"/>
      <c r="G155" s="120"/>
      <c r="H155" s="119"/>
      <c r="I155" s="109"/>
      <c r="L155" s="108"/>
      <c r="M155" s="108"/>
      <c r="N155" s="108"/>
      <c r="O155" s="108"/>
      <c r="P155" s="108"/>
      <c r="Q155" s="108"/>
      <c r="R155" s="108"/>
      <c r="S155" s="108"/>
      <c r="T155" s="100">
        <f t="shared" si="22"/>
        <v>0</v>
      </c>
      <c r="U155" s="111"/>
      <c r="V155" s="111"/>
      <c r="W155" s="111">
        <f>SUMIFS($F$3:F155,$D$3:D155,D155,$C$3:C155,"Buy")+SUMIFS($F$3:F155,$D$3:D155,D155,$C$3:C155,"Coin Deposit",$E$3:E155,"&lt;&gt;")</f>
        <v>0</v>
      </c>
      <c r="X155" s="111">
        <f t="shared" si="23"/>
        <v>0</v>
      </c>
      <c r="Y155" s="111">
        <f>IF($D155=Y$1,SUMIFS($H$3:$H155,$G$3:$G155,Y$1,$C$3:$C155,"Sell"),0)</f>
        <v>0</v>
      </c>
      <c r="Z155" s="111">
        <f t="shared" si="24"/>
        <v>0</v>
      </c>
      <c r="AA155" s="111">
        <f>IF($D155=AA$1,SUMIFS($H$3:$H155,$G$3:$G155,AA$1,$C$3:$C155,"Sell"),0)</f>
        <v>0</v>
      </c>
      <c r="AB155" s="111">
        <f t="shared" si="25"/>
        <v>0</v>
      </c>
      <c r="AC155" s="111">
        <f>SUMIFS('Deductions and Deposits'!$H:$H,'Deductions and Deposits'!$G:$G,D155,'Deductions and Deposits'!$F:$F,"&lt;="&amp;B155)+SUMIFS($F$3:F155,$D$3:D155,D155,$C$3:C155,"Coin Deposit",$E$3:E155,"")</f>
        <v>0</v>
      </c>
      <c r="AD155" s="111">
        <f>SUMIFS('Deductions and Deposits'!$D:$D,'Deductions and Deposits'!$C:$C,D155)+SUMIFS($F:$F,$D:$D,D155,$C:$C,"Coin Deduction")</f>
        <v>0</v>
      </c>
      <c r="AE155" s="111">
        <f>Table5[[#This Row],[Column4]]+Table5[[#This Row],[Column14]]+Table5[[#This Row],[Column19]]+Table5[[#This Row],[Column12]]</f>
        <v>0</v>
      </c>
      <c r="AF155" s="111">
        <f>Table5[[#This Row],[Column5]]+Table5[[#This Row],[Column13]]+Table5[[#This Row],[Column21]]+Table5[[#This Row],[Column18]]</f>
        <v>0</v>
      </c>
      <c r="AG155" s="111">
        <f t="shared" si="26"/>
        <v>0</v>
      </c>
      <c r="AH155" s="111">
        <f t="shared" si="27"/>
        <v>0</v>
      </c>
      <c r="AI155" s="111">
        <f>Table5[[#This Row],[Column17]]-Table5[[#This Row],[Column20]]</f>
        <v>0</v>
      </c>
      <c r="AJ155" s="111">
        <f t="shared" si="28"/>
        <v>0</v>
      </c>
      <c r="AK155" s="111">
        <f t="shared" si="29"/>
        <v>0</v>
      </c>
      <c r="AL155" s="111">
        <f t="shared" si="30"/>
        <v>0</v>
      </c>
      <c r="AM155" s="111" t="str">
        <f t="shared" si="31"/>
        <v/>
      </c>
      <c r="AN155" s="111" t="str">
        <f t="shared" ca="1" si="32"/>
        <v/>
      </c>
    </row>
    <row r="156" spans="1:40" ht="20.25" customHeight="1" x14ac:dyDescent="0.3">
      <c r="A156" s="107"/>
      <c r="B156" s="144"/>
      <c r="C156" s="119"/>
      <c r="D156" s="120"/>
      <c r="E156" s="119"/>
      <c r="F156" s="119"/>
      <c r="G156" s="120"/>
      <c r="H156" s="119"/>
      <c r="I156" s="109"/>
      <c r="L156" s="108"/>
      <c r="M156" s="108"/>
      <c r="N156" s="108"/>
      <c r="O156" s="108"/>
      <c r="P156" s="108"/>
      <c r="Q156" s="108"/>
      <c r="R156" s="108"/>
      <c r="S156" s="108"/>
      <c r="T156" s="100">
        <f t="shared" si="22"/>
        <v>0</v>
      </c>
      <c r="U156" s="111"/>
      <c r="V156" s="111"/>
      <c r="W156" s="111">
        <f>SUMIFS($F$3:F156,$D$3:D156,D156,$C$3:C156,"Buy")+SUMIFS($F$3:F156,$D$3:D156,D156,$C$3:C156,"Coin Deposit",$E$3:E156,"&lt;&gt;")</f>
        <v>0</v>
      </c>
      <c r="X156" s="111">
        <f t="shared" si="23"/>
        <v>0</v>
      </c>
      <c r="Y156" s="111">
        <f>IF($D156=Y$1,SUMIFS($H$3:$H156,$G$3:$G156,Y$1,$C$3:$C156,"Sell"),0)</f>
        <v>0</v>
      </c>
      <c r="Z156" s="111">
        <f t="shared" si="24"/>
        <v>0</v>
      </c>
      <c r="AA156" s="111">
        <f>IF($D156=AA$1,SUMIFS($H$3:$H156,$G$3:$G156,AA$1,$C$3:$C156,"Sell"),0)</f>
        <v>0</v>
      </c>
      <c r="AB156" s="111">
        <f t="shared" si="25"/>
        <v>0</v>
      </c>
      <c r="AC156" s="111">
        <f>SUMIFS('Deductions and Deposits'!$H:$H,'Deductions and Deposits'!$G:$G,D156,'Deductions and Deposits'!$F:$F,"&lt;="&amp;B156)+SUMIFS($F$3:F156,$D$3:D156,D156,$C$3:C156,"Coin Deposit",$E$3:E156,"")</f>
        <v>0</v>
      </c>
      <c r="AD156" s="111">
        <f>SUMIFS('Deductions and Deposits'!$D:$D,'Deductions and Deposits'!$C:$C,D156)+SUMIFS($F:$F,$D:$D,D156,$C:$C,"Coin Deduction")</f>
        <v>0</v>
      </c>
      <c r="AE156" s="111">
        <f>Table5[[#This Row],[Column4]]+Table5[[#This Row],[Column14]]+Table5[[#This Row],[Column19]]+Table5[[#This Row],[Column12]]</f>
        <v>0</v>
      </c>
      <c r="AF156" s="111">
        <f>Table5[[#This Row],[Column5]]+Table5[[#This Row],[Column13]]+Table5[[#This Row],[Column21]]+Table5[[#This Row],[Column18]]</f>
        <v>0</v>
      </c>
      <c r="AG156" s="111">
        <f t="shared" si="26"/>
        <v>0</v>
      </c>
      <c r="AH156" s="111">
        <f t="shared" si="27"/>
        <v>0</v>
      </c>
      <c r="AI156" s="111">
        <f>Table5[[#This Row],[Column17]]-Table5[[#This Row],[Column20]]</f>
        <v>0</v>
      </c>
      <c r="AJ156" s="111">
        <f t="shared" si="28"/>
        <v>0</v>
      </c>
      <c r="AK156" s="111">
        <f t="shared" si="29"/>
        <v>0</v>
      </c>
      <c r="AL156" s="111">
        <f t="shared" si="30"/>
        <v>0</v>
      </c>
      <c r="AM156" s="111" t="str">
        <f t="shared" si="31"/>
        <v/>
      </c>
      <c r="AN156" s="111" t="str">
        <f t="shared" ca="1" si="32"/>
        <v/>
      </c>
    </row>
    <row r="157" spans="1:40" ht="20.25" customHeight="1" x14ac:dyDescent="0.3">
      <c r="A157" s="107"/>
      <c r="B157" s="144"/>
      <c r="C157" s="119"/>
      <c r="D157" s="120"/>
      <c r="E157" s="119"/>
      <c r="F157" s="119"/>
      <c r="G157" s="120"/>
      <c r="H157" s="119"/>
      <c r="I157" s="109"/>
      <c r="L157" s="108"/>
      <c r="M157" s="108"/>
      <c r="N157" s="108"/>
      <c r="O157" s="108"/>
      <c r="P157" s="108"/>
      <c r="Q157" s="108"/>
      <c r="R157" s="108"/>
      <c r="S157" s="108"/>
      <c r="T157" s="100">
        <f t="shared" si="22"/>
        <v>0</v>
      </c>
      <c r="U157" s="111"/>
      <c r="V157" s="111"/>
      <c r="W157" s="111">
        <f>SUMIFS($F$3:F157,$D$3:D157,D157,$C$3:C157,"Buy")+SUMIFS($F$3:F157,$D$3:D157,D157,$C$3:C157,"Coin Deposit",$E$3:E157,"&lt;&gt;")</f>
        <v>0</v>
      </c>
      <c r="X157" s="111">
        <f t="shared" si="23"/>
        <v>0</v>
      </c>
      <c r="Y157" s="111">
        <f>IF($D157=Y$1,SUMIFS($H$3:$H157,$G$3:$G157,Y$1,$C$3:$C157,"Sell"),0)</f>
        <v>0</v>
      </c>
      <c r="Z157" s="111">
        <f t="shared" si="24"/>
        <v>0</v>
      </c>
      <c r="AA157" s="111">
        <f>IF($D157=AA$1,SUMIFS($H$3:$H157,$G$3:$G157,AA$1,$C$3:$C157,"Sell"),0)</f>
        <v>0</v>
      </c>
      <c r="AB157" s="111">
        <f t="shared" si="25"/>
        <v>0</v>
      </c>
      <c r="AC157" s="111">
        <f>SUMIFS('Deductions and Deposits'!$H:$H,'Deductions and Deposits'!$G:$G,D157,'Deductions and Deposits'!$F:$F,"&lt;="&amp;B157)+SUMIFS($F$3:F157,$D$3:D157,D157,$C$3:C157,"Coin Deposit",$E$3:E157,"")</f>
        <v>0</v>
      </c>
      <c r="AD157" s="111">
        <f>SUMIFS('Deductions and Deposits'!$D:$D,'Deductions and Deposits'!$C:$C,D157)+SUMIFS($F:$F,$D:$D,D157,$C:$C,"Coin Deduction")</f>
        <v>0</v>
      </c>
      <c r="AE157" s="111">
        <f>Table5[[#This Row],[Column4]]+Table5[[#This Row],[Column14]]+Table5[[#This Row],[Column19]]+Table5[[#This Row],[Column12]]</f>
        <v>0</v>
      </c>
      <c r="AF157" s="111">
        <f>Table5[[#This Row],[Column5]]+Table5[[#This Row],[Column13]]+Table5[[#This Row],[Column21]]+Table5[[#This Row],[Column18]]</f>
        <v>0</v>
      </c>
      <c r="AG157" s="111">
        <f t="shared" si="26"/>
        <v>0</v>
      </c>
      <c r="AH157" s="111">
        <f t="shared" si="27"/>
        <v>0</v>
      </c>
      <c r="AI157" s="111">
        <f>Table5[[#This Row],[Column17]]-Table5[[#This Row],[Column20]]</f>
        <v>0</v>
      </c>
      <c r="AJ157" s="111">
        <f t="shared" si="28"/>
        <v>0</v>
      </c>
      <c r="AK157" s="111">
        <f t="shared" si="29"/>
        <v>0</v>
      </c>
      <c r="AL157" s="111">
        <f t="shared" si="30"/>
        <v>0</v>
      </c>
      <c r="AM157" s="111" t="str">
        <f t="shared" si="31"/>
        <v/>
      </c>
      <c r="AN157" s="111" t="str">
        <f t="shared" ca="1" si="32"/>
        <v/>
      </c>
    </row>
    <row r="158" spans="1:40" ht="20.25" customHeight="1" x14ac:dyDescent="0.3">
      <c r="A158" s="107"/>
      <c r="B158" s="144"/>
      <c r="C158" s="119"/>
      <c r="D158" s="120"/>
      <c r="E158" s="119"/>
      <c r="F158" s="119"/>
      <c r="G158" s="120"/>
      <c r="H158" s="119"/>
      <c r="I158" s="109"/>
      <c r="L158" s="108"/>
      <c r="M158" s="108"/>
      <c r="N158" s="108"/>
      <c r="O158" s="108"/>
      <c r="P158" s="108"/>
      <c r="Q158" s="108"/>
      <c r="R158" s="108"/>
      <c r="S158" s="108"/>
      <c r="T158" s="100">
        <f t="shared" si="22"/>
        <v>0</v>
      </c>
      <c r="U158" s="111"/>
      <c r="V158" s="111"/>
      <c r="W158" s="111">
        <f>SUMIFS($F$3:F158,$D$3:D158,D158,$C$3:C158,"Buy")+SUMIFS($F$3:F158,$D$3:D158,D158,$C$3:C158,"Coin Deposit",$E$3:E158,"&lt;&gt;")</f>
        <v>0</v>
      </c>
      <c r="X158" s="111">
        <f t="shared" si="23"/>
        <v>0</v>
      </c>
      <c r="Y158" s="111">
        <f>IF($D158=Y$1,SUMIFS($H$3:$H158,$G$3:$G158,Y$1,$C$3:$C158,"Sell"),0)</f>
        <v>0</v>
      </c>
      <c r="Z158" s="111">
        <f t="shared" si="24"/>
        <v>0</v>
      </c>
      <c r="AA158" s="111">
        <f>IF($D158=AA$1,SUMIFS($H$3:$H158,$G$3:$G158,AA$1,$C$3:$C158,"Sell"),0)</f>
        <v>0</v>
      </c>
      <c r="AB158" s="111">
        <f t="shared" si="25"/>
        <v>0</v>
      </c>
      <c r="AC158" s="111">
        <f>SUMIFS('Deductions and Deposits'!$H:$H,'Deductions and Deposits'!$G:$G,D158,'Deductions and Deposits'!$F:$F,"&lt;="&amp;B158)+SUMIFS($F$3:F158,$D$3:D158,D158,$C$3:C158,"Coin Deposit",$E$3:E158,"")</f>
        <v>0</v>
      </c>
      <c r="AD158" s="111">
        <f>SUMIFS('Deductions and Deposits'!$D:$D,'Deductions and Deposits'!$C:$C,D158)+SUMIFS($F:$F,$D:$D,D158,$C:$C,"Coin Deduction")</f>
        <v>0</v>
      </c>
      <c r="AE158" s="111">
        <f>Table5[[#This Row],[Column4]]+Table5[[#This Row],[Column14]]+Table5[[#This Row],[Column19]]+Table5[[#This Row],[Column12]]</f>
        <v>0</v>
      </c>
      <c r="AF158" s="111">
        <f>Table5[[#This Row],[Column5]]+Table5[[#This Row],[Column13]]+Table5[[#This Row],[Column21]]+Table5[[#This Row],[Column18]]</f>
        <v>0</v>
      </c>
      <c r="AG158" s="111">
        <f t="shared" si="26"/>
        <v>0</v>
      </c>
      <c r="AH158" s="111">
        <f t="shared" si="27"/>
        <v>0</v>
      </c>
      <c r="AI158" s="111">
        <f>Table5[[#This Row],[Column17]]-Table5[[#This Row],[Column20]]</f>
        <v>0</v>
      </c>
      <c r="AJ158" s="111">
        <f t="shared" si="28"/>
        <v>0</v>
      </c>
      <c r="AK158" s="111">
        <f t="shared" si="29"/>
        <v>0</v>
      </c>
      <c r="AL158" s="111">
        <f t="shared" si="30"/>
        <v>0</v>
      </c>
      <c r="AM158" s="111" t="str">
        <f t="shared" si="31"/>
        <v/>
      </c>
      <c r="AN158" s="111" t="str">
        <f t="shared" ca="1" si="32"/>
        <v/>
      </c>
    </row>
    <row r="159" spans="1:40" ht="20.25" customHeight="1" x14ac:dyDescent="0.3">
      <c r="A159" s="107"/>
      <c r="B159" s="144"/>
      <c r="C159" s="119"/>
      <c r="D159" s="120"/>
      <c r="E159" s="119"/>
      <c r="F159" s="119"/>
      <c r="G159" s="120"/>
      <c r="H159" s="119"/>
      <c r="I159" s="109"/>
      <c r="L159" s="108"/>
      <c r="M159" s="108"/>
      <c r="N159" s="108"/>
      <c r="O159" s="108"/>
      <c r="P159" s="108"/>
      <c r="Q159" s="108"/>
      <c r="R159" s="108"/>
      <c r="S159" s="108"/>
      <c r="T159" s="100">
        <f t="shared" si="22"/>
        <v>0</v>
      </c>
      <c r="U159" s="111"/>
      <c r="V159" s="111"/>
      <c r="W159" s="111">
        <f>SUMIFS($F$3:F159,$D$3:D159,D159,$C$3:C159,"Buy")+SUMIFS($F$3:F159,$D$3:D159,D159,$C$3:C159,"Coin Deposit",$E$3:E159,"&lt;&gt;")</f>
        <v>0</v>
      </c>
      <c r="X159" s="111">
        <f t="shared" si="23"/>
        <v>0</v>
      </c>
      <c r="Y159" s="111">
        <f>IF($D159=Y$1,SUMIFS($H$3:$H159,$G$3:$G159,Y$1,$C$3:$C159,"Sell"),0)</f>
        <v>0</v>
      </c>
      <c r="Z159" s="111">
        <f t="shared" si="24"/>
        <v>0</v>
      </c>
      <c r="AA159" s="111">
        <f>IF($D159=AA$1,SUMIFS($H$3:$H159,$G$3:$G159,AA$1,$C$3:$C159,"Sell"),0)</f>
        <v>0</v>
      </c>
      <c r="AB159" s="111">
        <f t="shared" si="25"/>
        <v>0</v>
      </c>
      <c r="AC159" s="111">
        <f>SUMIFS('Deductions and Deposits'!$H:$H,'Deductions and Deposits'!$G:$G,D159,'Deductions and Deposits'!$F:$F,"&lt;="&amp;B159)+SUMIFS($F$3:F159,$D$3:D159,D159,$C$3:C159,"Coin Deposit",$E$3:E159,"")</f>
        <v>0</v>
      </c>
      <c r="AD159" s="111">
        <f>SUMIFS('Deductions and Deposits'!$D:$D,'Deductions and Deposits'!$C:$C,D159)+SUMIFS($F:$F,$D:$D,D159,$C:$C,"Coin Deduction")</f>
        <v>0</v>
      </c>
      <c r="AE159" s="111">
        <f>Table5[[#This Row],[Column4]]+Table5[[#This Row],[Column14]]+Table5[[#This Row],[Column19]]+Table5[[#This Row],[Column12]]</f>
        <v>0</v>
      </c>
      <c r="AF159" s="111">
        <f>Table5[[#This Row],[Column5]]+Table5[[#This Row],[Column13]]+Table5[[#This Row],[Column21]]+Table5[[#This Row],[Column18]]</f>
        <v>0</v>
      </c>
      <c r="AG159" s="111">
        <f t="shared" si="26"/>
        <v>0</v>
      </c>
      <c r="AH159" s="111">
        <f t="shared" si="27"/>
        <v>0</v>
      </c>
      <c r="AI159" s="111">
        <f>Table5[[#This Row],[Column17]]-Table5[[#This Row],[Column20]]</f>
        <v>0</v>
      </c>
      <c r="AJ159" s="111">
        <f t="shared" si="28"/>
        <v>0</v>
      </c>
      <c r="AK159" s="111">
        <f t="shared" si="29"/>
        <v>0</v>
      </c>
      <c r="AL159" s="111">
        <f t="shared" si="30"/>
        <v>0</v>
      </c>
      <c r="AM159" s="111" t="str">
        <f t="shared" si="31"/>
        <v/>
      </c>
      <c r="AN159" s="111" t="str">
        <f t="shared" ca="1" si="32"/>
        <v/>
      </c>
    </row>
    <row r="160" spans="1:40" ht="20.25" customHeight="1" x14ac:dyDescent="0.3">
      <c r="A160" s="107"/>
      <c r="B160" s="144"/>
      <c r="C160" s="119"/>
      <c r="D160" s="120"/>
      <c r="E160" s="119"/>
      <c r="F160" s="119"/>
      <c r="G160" s="120"/>
      <c r="H160" s="119"/>
      <c r="I160" s="109"/>
      <c r="L160" s="108"/>
      <c r="M160" s="108"/>
      <c r="N160" s="108"/>
      <c r="O160" s="108"/>
      <c r="P160" s="108"/>
      <c r="Q160" s="108"/>
      <c r="R160" s="108"/>
      <c r="S160" s="108"/>
      <c r="T160" s="100">
        <f t="shared" si="22"/>
        <v>0</v>
      </c>
      <c r="U160" s="111"/>
      <c r="V160" s="111"/>
      <c r="W160" s="111">
        <f>SUMIFS($F$3:F160,$D$3:D160,D160,$C$3:C160,"Buy")+SUMIFS($F$3:F160,$D$3:D160,D160,$C$3:C160,"Coin Deposit",$E$3:E160,"&lt;&gt;")</f>
        <v>0</v>
      </c>
      <c r="X160" s="111">
        <f t="shared" si="23"/>
        <v>0</v>
      </c>
      <c r="Y160" s="111">
        <f>IF($D160=Y$1,SUMIFS($H$3:$H160,$G$3:$G160,Y$1,$C$3:$C160,"Sell"),0)</f>
        <v>0</v>
      </c>
      <c r="Z160" s="111">
        <f t="shared" si="24"/>
        <v>0</v>
      </c>
      <c r="AA160" s="111">
        <f>IF($D160=AA$1,SUMIFS($H$3:$H160,$G$3:$G160,AA$1,$C$3:$C160,"Sell"),0)</f>
        <v>0</v>
      </c>
      <c r="AB160" s="111">
        <f t="shared" si="25"/>
        <v>0</v>
      </c>
      <c r="AC160" s="111">
        <f>SUMIFS('Deductions and Deposits'!$H:$H,'Deductions and Deposits'!$G:$G,D160,'Deductions and Deposits'!$F:$F,"&lt;="&amp;B160)+SUMIFS($F$3:F160,$D$3:D160,D160,$C$3:C160,"Coin Deposit",$E$3:E160,"")</f>
        <v>0</v>
      </c>
      <c r="AD160" s="111">
        <f>SUMIFS('Deductions and Deposits'!$D:$D,'Deductions and Deposits'!$C:$C,D160)+SUMIFS($F:$F,$D:$D,D160,$C:$C,"Coin Deduction")</f>
        <v>0</v>
      </c>
      <c r="AE160" s="111">
        <f>Table5[[#This Row],[Column4]]+Table5[[#This Row],[Column14]]+Table5[[#This Row],[Column19]]+Table5[[#This Row],[Column12]]</f>
        <v>0</v>
      </c>
      <c r="AF160" s="111">
        <f>Table5[[#This Row],[Column5]]+Table5[[#This Row],[Column13]]+Table5[[#This Row],[Column21]]+Table5[[#This Row],[Column18]]</f>
        <v>0</v>
      </c>
      <c r="AG160" s="111">
        <f t="shared" si="26"/>
        <v>0</v>
      </c>
      <c r="AH160" s="111">
        <f t="shared" si="27"/>
        <v>0</v>
      </c>
      <c r="AI160" s="111">
        <f>Table5[[#This Row],[Column17]]-Table5[[#This Row],[Column20]]</f>
        <v>0</v>
      </c>
      <c r="AJ160" s="111">
        <f t="shared" si="28"/>
        <v>0</v>
      </c>
      <c r="AK160" s="111">
        <f t="shared" si="29"/>
        <v>0</v>
      </c>
      <c r="AL160" s="111">
        <f t="shared" si="30"/>
        <v>0</v>
      </c>
      <c r="AM160" s="111" t="str">
        <f t="shared" si="31"/>
        <v/>
      </c>
      <c r="AN160" s="111" t="str">
        <f t="shared" ca="1" si="32"/>
        <v/>
      </c>
    </row>
    <row r="161" spans="1:40" ht="20.25" customHeight="1" x14ac:dyDescent="0.3">
      <c r="A161" s="107"/>
      <c r="B161" s="144"/>
      <c r="C161" s="119"/>
      <c r="D161" s="120"/>
      <c r="E161" s="119"/>
      <c r="F161" s="119"/>
      <c r="G161" s="120"/>
      <c r="H161" s="119"/>
      <c r="I161" s="109"/>
      <c r="L161" s="108"/>
      <c r="M161" s="108"/>
      <c r="N161" s="108"/>
      <c r="O161" s="108"/>
      <c r="P161" s="108"/>
      <c r="Q161" s="108"/>
      <c r="R161" s="108"/>
      <c r="S161" s="108"/>
      <c r="T161" s="100">
        <f t="shared" si="22"/>
        <v>0</v>
      </c>
      <c r="U161" s="111"/>
      <c r="V161" s="111"/>
      <c r="W161" s="111">
        <f>SUMIFS($F$3:F161,$D$3:D161,D161,$C$3:C161,"Buy")+SUMIFS($F$3:F161,$D$3:D161,D161,$C$3:C161,"Coin Deposit",$E$3:E161,"&lt;&gt;")</f>
        <v>0</v>
      </c>
      <c r="X161" s="111">
        <f t="shared" si="23"/>
        <v>0</v>
      </c>
      <c r="Y161" s="111">
        <f>IF($D161=Y$1,SUMIFS($H$3:$H161,$G$3:$G161,Y$1,$C$3:$C161,"Sell"),0)</f>
        <v>0</v>
      </c>
      <c r="Z161" s="111">
        <f t="shared" si="24"/>
        <v>0</v>
      </c>
      <c r="AA161" s="111">
        <f>IF($D161=AA$1,SUMIFS($H$3:$H161,$G$3:$G161,AA$1,$C$3:$C161,"Sell"),0)</f>
        <v>0</v>
      </c>
      <c r="AB161" s="111">
        <f t="shared" si="25"/>
        <v>0</v>
      </c>
      <c r="AC161" s="111">
        <f>SUMIFS('Deductions and Deposits'!$H:$H,'Deductions and Deposits'!$G:$G,D161,'Deductions and Deposits'!$F:$F,"&lt;="&amp;B161)+SUMIFS($F$3:F161,$D$3:D161,D161,$C$3:C161,"Coin Deposit",$E$3:E161,"")</f>
        <v>0</v>
      </c>
      <c r="AD161" s="111">
        <f>SUMIFS('Deductions and Deposits'!$D:$D,'Deductions and Deposits'!$C:$C,D161)+SUMIFS($F:$F,$D:$D,D161,$C:$C,"Coin Deduction")</f>
        <v>0</v>
      </c>
      <c r="AE161" s="111">
        <f>Table5[[#This Row],[Column4]]+Table5[[#This Row],[Column14]]+Table5[[#This Row],[Column19]]+Table5[[#This Row],[Column12]]</f>
        <v>0</v>
      </c>
      <c r="AF161" s="111">
        <f>Table5[[#This Row],[Column5]]+Table5[[#This Row],[Column13]]+Table5[[#This Row],[Column21]]+Table5[[#This Row],[Column18]]</f>
        <v>0</v>
      </c>
      <c r="AG161" s="111">
        <f t="shared" si="26"/>
        <v>0</v>
      </c>
      <c r="AH161" s="111">
        <f t="shared" si="27"/>
        <v>0</v>
      </c>
      <c r="AI161" s="111">
        <f>Table5[[#This Row],[Column17]]-Table5[[#This Row],[Column20]]</f>
        <v>0</v>
      </c>
      <c r="AJ161" s="111">
        <f t="shared" si="28"/>
        <v>0</v>
      </c>
      <c r="AK161" s="111">
        <f t="shared" si="29"/>
        <v>0</v>
      </c>
      <c r="AL161" s="111">
        <f t="shared" si="30"/>
        <v>0</v>
      </c>
      <c r="AM161" s="111" t="str">
        <f t="shared" si="31"/>
        <v/>
      </c>
      <c r="AN161" s="111" t="str">
        <f t="shared" ca="1" si="32"/>
        <v/>
      </c>
    </row>
    <row r="162" spans="1:40" ht="20.25" customHeight="1" x14ac:dyDescent="0.3">
      <c r="A162" s="107"/>
      <c r="B162" s="144"/>
      <c r="C162" s="119"/>
      <c r="D162" s="120"/>
      <c r="E162" s="119"/>
      <c r="F162" s="119"/>
      <c r="G162" s="120"/>
      <c r="H162" s="119"/>
      <c r="I162" s="109"/>
      <c r="L162" s="108"/>
      <c r="M162" s="108"/>
      <c r="N162" s="108"/>
      <c r="O162" s="108"/>
      <c r="P162" s="108"/>
      <c r="Q162" s="108"/>
      <c r="R162" s="108"/>
      <c r="S162" s="108"/>
      <c r="T162" s="100">
        <f t="shared" si="22"/>
        <v>0</v>
      </c>
      <c r="U162" s="111"/>
      <c r="V162" s="111"/>
      <c r="W162" s="111">
        <f>SUMIFS($F$3:F162,$D$3:D162,D162,$C$3:C162,"Buy")+SUMIFS($F$3:F162,$D$3:D162,D162,$C$3:C162,"Coin Deposit",$E$3:E162,"&lt;&gt;")</f>
        <v>0</v>
      </c>
      <c r="X162" s="111">
        <f t="shared" si="23"/>
        <v>0</v>
      </c>
      <c r="Y162" s="111">
        <f>IF($D162=Y$1,SUMIFS($H$3:$H162,$G$3:$G162,Y$1,$C$3:$C162,"Sell"),0)</f>
        <v>0</v>
      </c>
      <c r="Z162" s="111">
        <f t="shared" si="24"/>
        <v>0</v>
      </c>
      <c r="AA162" s="111">
        <f>IF($D162=AA$1,SUMIFS($H$3:$H162,$G$3:$G162,AA$1,$C$3:$C162,"Sell"),0)</f>
        <v>0</v>
      </c>
      <c r="AB162" s="111">
        <f t="shared" si="25"/>
        <v>0</v>
      </c>
      <c r="AC162" s="111">
        <f>SUMIFS('Deductions and Deposits'!$H:$H,'Deductions and Deposits'!$G:$G,D162,'Deductions and Deposits'!$F:$F,"&lt;="&amp;B162)+SUMIFS($F$3:F162,$D$3:D162,D162,$C$3:C162,"Coin Deposit",$E$3:E162,"")</f>
        <v>0</v>
      </c>
      <c r="AD162" s="111">
        <f>SUMIFS('Deductions and Deposits'!$D:$D,'Deductions and Deposits'!$C:$C,D162)+SUMIFS($F:$F,$D:$D,D162,$C:$C,"Coin Deduction")</f>
        <v>0</v>
      </c>
      <c r="AE162" s="111">
        <f>Table5[[#This Row],[Column4]]+Table5[[#This Row],[Column14]]+Table5[[#This Row],[Column19]]+Table5[[#This Row],[Column12]]</f>
        <v>0</v>
      </c>
      <c r="AF162" s="111">
        <f>Table5[[#This Row],[Column5]]+Table5[[#This Row],[Column13]]+Table5[[#This Row],[Column21]]+Table5[[#This Row],[Column18]]</f>
        <v>0</v>
      </c>
      <c r="AG162" s="111">
        <f t="shared" si="26"/>
        <v>0</v>
      </c>
      <c r="AH162" s="111">
        <f t="shared" si="27"/>
        <v>0</v>
      </c>
      <c r="AI162" s="111">
        <f>Table5[[#This Row],[Column17]]-Table5[[#This Row],[Column20]]</f>
        <v>0</v>
      </c>
      <c r="AJ162" s="111">
        <f t="shared" si="28"/>
        <v>0</v>
      </c>
      <c r="AK162" s="111">
        <f t="shared" si="29"/>
        <v>0</v>
      </c>
      <c r="AL162" s="111">
        <f t="shared" si="30"/>
        <v>0</v>
      </c>
      <c r="AM162" s="111" t="str">
        <f t="shared" si="31"/>
        <v/>
      </c>
      <c r="AN162" s="111" t="str">
        <f t="shared" ca="1" si="32"/>
        <v/>
      </c>
    </row>
    <row r="163" spans="1:40" ht="20.25" customHeight="1" x14ac:dyDescent="0.3">
      <c r="A163" s="107"/>
      <c r="B163" s="144"/>
      <c r="C163" s="119"/>
      <c r="D163" s="120"/>
      <c r="E163" s="119"/>
      <c r="F163" s="119"/>
      <c r="G163" s="120"/>
      <c r="H163" s="119"/>
      <c r="I163" s="109"/>
      <c r="L163" s="108"/>
      <c r="M163" s="108"/>
      <c r="N163" s="108"/>
      <c r="O163" s="108"/>
      <c r="P163" s="108"/>
      <c r="Q163" s="108"/>
      <c r="R163" s="108"/>
      <c r="S163" s="108"/>
      <c r="T163" s="100">
        <f t="shared" si="22"/>
        <v>0</v>
      </c>
      <c r="U163" s="111"/>
      <c r="V163" s="111"/>
      <c r="W163" s="111">
        <f>SUMIFS($F$3:F163,$D$3:D163,D163,$C$3:C163,"Buy")+SUMIFS($F$3:F163,$D$3:D163,D163,$C$3:C163,"Coin Deposit",$E$3:E163,"&lt;&gt;")</f>
        <v>0</v>
      </c>
      <c r="X163" s="111">
        <f t="shared" si="23"/>
        <v>0</v>
      </c>
      <c r="Y163" s="111">
        <f>IF($D163=Y$1,SUMIFS($H$3:$H163,$G$3:$G163,Y$1,$C$3:$C163,"Sell"),0)</f>
        <v>0</v>
      </c>
      <c r="Z163" s="111">
        <f t="shared" si="24"/>
        <v>0</v>
      </c>
      <c r="AA163" s="111">
        <f>IF($D163=AA$1,SUMIFS($H$3:$H163,$G$3:$G163,AA$1,$C$3:$C163,"Sell"),0)</f>
        <v>0</v>
      </c>
      <c r="AB163" s="111">
        <f t="shared" si="25"/>
        <v>0</v>
      </c>
      <c r="AC163" s="111">
        <f>SUMIFS('Deductions and Deposits'!$H:$H,'Deductions and Deposits'!$G:$G,D163,'Deductions and Deposits'!$F:$F,"&lt;="&amp;B163)+SUMIFS($F$3:F163,$D$3:D163,D163,$C$3:C163,"Coin Deposit",$E$3:E163,"")</f>
        <v>0</v>
      </c>
      <c r="AD163" s="111">
        <f>SUMIFS('Deductions and Deposits'!$D:$D,'Deductions and Deposits'!$C:$C,D163)+SUMIFS($F:$F,$D:$D,D163,$C:$C,"Coin Deduction")</f>
        <v>0</v>
      </c>
      <c r="AE163" s="111">
        <f>Table5[[#This Row],[Column4]]+Table5[[#This Row],[Column14]]+Table5[[#This Row],[Column19]]+Table5[[#This Row],[Column12]]</f>
        <v>0</v>
      </c>
      <c r="AF163" s="111">
        <f>Table5[[#This Row],[Column5]]+Table5[[#This Row],[Column13]]+Table5[[#This Row],[Column21]]+Table5[[#This Row],[Column18]]</f>
        <v>0</v>
      </c>
      <c r="AG163" s="111">
        <f t="shared" si="26"/>
        <v>0</v>
      </c>
      <c r="AH163" s="111">
        <f t="shared" si="27"/>
        <v>0</v>
      </c>
      <c r="AI163" s="111">
        <f>Table5[[#This Row],[Column17]]-Table5[[#This Row],[Column20]]</f>
        <v>0</v>
      </c>
      <c r="AJ163" s="111">
        <f t="shared" si="28"/>
        <v>0</v>
      </c>
      <c r="AK163" s="111">
        <f t="shared" si="29"/>
        <v>0</v>
      </c>
      <c r="AL163" s="111">
        <f t="shared" si="30"/>
        <v>0</v>
      </c>
      <c r="AM163" s="111" t="str">
        <f t="shared" si="31"/>
        <v/>
      </c>
      <c r="AN163" s="111" t="str">
        <f t="shared" ca="1" si="32"/>
        <v/>
      </c>
    </row>
    <row r="164" spans="1:40" ht="20.25" customHeight="1" x14ac:dyDescent="0.3">
      <c r="A164" s="107"/>
      <c r="B164" s="144"/>
      <c r="C164" s="119"/>
      <c r="D164" s="120"/>
      <c r="E164" s="119"/>
      <c r="F164" s="119"/>
      <c r="G164" s="120"/>
      <c r="H164" s="119"/>
      <c r="I164" s="109"/>
      <c r="L164" s="108"/>
      <c r="M164" s="108"/>
      <c r="N164" s="108"/>
      <c r="O164" s="108"/>
      <c r="P164" s="108"/>
      <c r="Q164" s="108"/>
      <c r="R164" s="108"/>
      <c r="S164" s="108"/>
      <c r="T164" s="100">
        <f t="shared" si="22"/>
        <v>0</v>
      </c>
      <c r="U164" s="111"/>
      <c r="V164" s="111"/>
      <c r="W164" s="111">
        <f>SUMIFS($F$3:F164,$D$3:D164,D164,$C$3:C164,"Buy")+SUMIFS($F$3:F164,$D$3:D164,D164,$C$3:C164,"Coin Deposit",$E$3:E164,"&lt;&gt;")</f>
        <v>0</v>
      </c>
      <c r="X164" s="111">
        <f t="shared" si="23"/>
        <v>0</v>
      </c>
      <c r="Y164" s="111">
        <f>IF($D164=Y$1,SUMIFS($H$3:$H164,$G$3:$G164,Y$1,$C$3:$C164,"Sell"),0)</f>
        <v>0</v>
      </c>
      <c r="Z164" s="111">
        <f t="shared" si="24"/>
        <v>0</v>
      </c>
      <c r="AA164" s="111">
        <f>IF($D164=AA$1,SUMIFS($H$3:$H164,$G$3:$G164,AA$1,$C$3:$C164,"Sell"),0)</f>
        <v>0</v>
      </c>
      <c r="AB164" s="111">
        <f t="shared" si="25"/>
        <v>0</v>
      </c>
      <c r="AC164" s="111">
        <f>SUMIFS('Deductions and Deposits'!$H:$H,'Deductions and Deposits'!$G:$G,D164,'Deductions and Deposits'!$F:$F,"&lt;="&amp;B164)+SUMIFS($F$3:F164,$D$3:D164,D164,$C$3:C164,"Coin Deposit",$E$3:E164,"")</f>
        <v>0</v>
      </c>
      <c r="AD164" s="111">
        <f>SUMIFS('Deductions and Deposits'!$D:$D,'Deductions and Deposits'!$C:$C,D164)+SUMIFS($F:$F,$D:$D,D164,$C:$C,"Coin Deduction")</f>
        <v>0</v>
      </c>
      <c r="AE164" s="111">
        <f>Table5[[#This Row],[Column4]]+Table5[[#This Row],[Column14]]+Table5[[#This Row],[Column19]]+Table5[[#This Row],[Column12]]</f>
        <v>0</v>
      </c>
      <c r="AF164" s="111">
        <f>Table5[[#This Row],[Column5]]+Table5[[#This Row],[Column13]]+Table5[[#This Row],[Column21]]+Table5[[#This Row],[Column18]]</f>
        <v>0</v>
      </c>
      <c r="AG164" s="111">
        <f t="shared" si="26"/>
        <v>0</v>
      </c>
      <c r="AH164" s="111">
        <f t="shared" si="27"/>
        <v>0</v>
      </c>
      <c r="AI164" s="111">
        <f>Table5[[#This Row],[Column17]]-Table5[[#This Row],[Column20]]</f>
        <v>0</v>
      </c>
      <c r="AJ164" s="111">
        <f t="shared" si="28"/>
        <v>0</v>
      </c>
      <c r="AK164" s="111">
        <f t="shared" si="29"/>
        <v>0</v>
      </c>
      <c r="AL164" s="111">
        <f t="shared" si="30"/>
        <v>0</v>
      </c>
      <c r="AM164" s="111" t="str">
        <f t="shared" si="31"/>
        <v/>
      </c>
      <c r="AN164" s="111" t="str">
        <f t="shared" ca="1" si="32"/>
        <v/>
      </c>
    </row>
    <row r="165" spans="1:40" ht="20.25" customHeight="1" x14ac:dyDescent="0.3">
      <c r="A165" s="107"/>
      <c r="B165" s="144"/>
      <c r="C165" s="119"/>
      <c r="D165" s="120"/>
      <c r="E165" s="119"/>
      <c r="F165" s="119"/>
      <c r="G165" s="120"/>
      <c r="H165" s="119"/>
      <c r="I165" s="109"/>
      <c r="L165" s="108"/>
      <c r="M165" s="108"/>
      <c r="N165" s="108"/>
      <c r="O165" s="108"/>
      <c r="P165" s="108"/>
      <c r="Q165" s="108"/>
      <c r="R165" s="108"/>
      <c r="S165" s="108"/>
      <c r="T165" s="100">
        <f t="shared" si="22"/>
        <v>0</v>
      </c>
      <c r="U165" s="111"/>
      <c r="V165" s="111"/>
      <c r="W165" s="111">
        <f>SUMIFS($F$3:F165,$D$3:D165,D165,$C$3:C165,"Buy")+SUMIFS($F$3:F165,$D$3:D165,D165,$C$3:C165,"Coin Deposit",$E$3:E165,"&lt;&gt;")</f>
        <v>0</v>
      </c>
      <c r="X165" s="111">
        <f t="shared" si="23"/>
        <v>0</v>
      </c>
      <c r="Y165" s="111">
        <f>IF($D165=Y$1,SUMIFS($H$3:$H165,$G$3:$G165,Y$1,$C$3:$C165,"Sell"),0)</f>
        <v>0</v>
      </c>
      <c r="Z165" s="111">
        <f t="shared" si="24"/>
        <v>0</v>
      </c>
      <c r="AA165" s="111">
        <f>IF($D165=AA$1,SUMIFS($H$3:$H165,$G$3:$G165,AA$1,$C$3:$C165,"Sell"),0)</f>
        <v>0</v>
      </c>
      <c r="AB165" s="111">
        <f t="shared" si="25"/>
        <v>0</v>
      </c>
      <c r="AC165" s="111">
        <f>SUMIFS('Deductions and Deposits'!$H:$H,'Deductions and Deposits'!$G:$G,D165,'Deductions and Deposits'!$F:$F,"&lt;="&amp;B165)+SUMIFS($F$3:F165,$D$3:D165,D165,$C$3:C165,"Coin Deposit",$E$3:E165,"")</f>
        <v>0</v>
      </c>
      <c r="AD165" s="111">
        <f>SUMIFS('Deductions and Deposits'!$D:$D,'Deductions and Deposits'!$C:$C,D165)+SUMIFS($F:$F,$D:$D,D165,$C:$C,"Coin Deduction")</f>
        <v>0</v>
      </c>
      <c r="AE165" s="111">
        <f>Table5[[#This Row],[Column4]]+Table5[[#This Row],[Column14]]+Table5[[#This Row],[Column19]]+Table5[[#This Row],[Column12]]</f>
        <v>0</v>
      </c>
      <c r="AF165" s="111">
        <f>Table5[[#This Row],[Column5]]+Table5[[#This Row],[Column13]]+Table5[[#This Row],[Column21]]+Table5[[#This Row],[Column18]]</f>
        <v>0</v>
      </c>
      <c r="AG165" s="111">
        <f t="shared" si="26"/>
        <v>0</v>
      </c>
      <c r="AH165" s="111">
        <f t="shared" si="27"/>
        <v>0</v>
      </c>
      <c r="AI165" s="111">
        <f>Table5[[#This Row],[Column17]]-Table5[[#This Row],[Column20]]</f>
        <v>0</v>
      </c>
      <c r="AJ165" s="111">
        <f t="shared" si="28"/>
        <v>0</v>
      </c>
      <c r="AK165" s="111">
        <f t="shared" si="29"/>
        <v>0</v>
      </c>
      <c r="AL165" s="111">
        <f t="shared" si="30"/>
        <v>0</v>
      </c>
      <c r="AM165" s="111" t="str">
        <f t="shared" si="31"/>
        <v/>
      </c>
      <c r="AN165" s="111" t="str">
        <f t="shared" ca="1" si="32"/>
        <v/>
      </c>
    </row>
    <row r="166" spans="1:40" ht="20.25" customHeight="1" x14ac:dyDescent="0.3">
      <c r="A166" s="107"/>
      <c r="B166" s="144"/>
      <c r="C166" s="119"/>
      <c r="D166" s="120"/>
      <c r="E166" s="119"/>
      <c r="F166" s="119"/>
      <c r="G166" s="120"/>
      <c r="H166" s="119"/>
      <c r="I166" s="109"/>
      <c r="L166" s="108"/>
      <c r="M166" s="108"/>
      <c r="N166" s="108"/>
      <c r="O166" s="108"/>
      <c r="P166" s="108"/>
      <c r="Q166" s="108"/>
      <c r="R166" s="108"/>
      <c r="S166" s="108"/>
      <c r="T166" s="100">
        <f t="shared" si="22"/>
        <v>0</v>
      </c>
      <c r="U166" s="111"/>
      <c r="V166" s="111"/>
      <c r="W166" s="111">
        <f>SUMIFS($F$3:F166,$D$3:D166,D166,$C$3:C166,"Buy")+SUMIFS($F$3:F166,$D$3:D166,D166,$C$3:C166,"Coin Deposit",$E$3:E166,"&lt;&gt;")</f>
        <v>0</v>
      </c>
      <c r="X166" s="111">
        <f t="shared" si="23"/>
        <v>0</v>
      </c>
      <c r="Y166" s="111">
        <f>IF($D166=Y$1,SUMIFS($H$3:$H166,$G$3:$G166,Y$1,$C$3:$C166,"Sell"),0)</f>
        <v>0</v>
      </c>
      <c r="Z166" s="111">
        <f t="shared" si="24"/>
        <v>0</v>
      </c>
      <c r="AA166" s="111">
        <f>IF($D166=AA$1,SUMIFS($H$3:$H166,$G$3:$G166,AA$1,$C$3:$C166,"Sell"),0)</f>
        <v>0</v>
      </c>
      <c r="AB166" s="111">
        <f t="shared" si="25"/>
        <v>0</v>
      </c>
      <c r="AC166" s="111">
        <f>SUMIFS('Deductions and Deposits'!$H:$H,'Deductions and Deposits'!$G:$G,D166,'Deductions and Deposits'!$F:$F,"&lt;="&amp;B166)+SUMIFS($F$3:F166,$D$3:D166,D166,$C$3:C166,"Coin Deposit",$E$3:E166,"")</f>
        <v>0</v>
      </c>
      <c r="AD166" s="111">
        <f>SUMIFS('Deductions and Deposits'!$D:$D,'Deductions and Deposits'!$C:$C,D166)+SUMIFS($F:$F,$D:$D,D166,$C:$C,"Coin Deduction")</f>
        <v>0</v>
      </c>
      <c r="AE166" s="111">
        <f>Table5[[#This Row],[Column4]]+Table5[[#This Row],[Column14]]+Table5[[#This Row],[Column19]]+Table5[[#This Row],[Column12]]</f>
        <v>0</v>
      </c>
      <c r="AF166" s="111">
        <f>Table5[[#This Row],[Column5]]+Table5[[#This Row],[Column13]]+Table5[[#This Row],[Column21]]+Table5[[#This Row],[Column18]]</f>
        <v>0</v>
      </c>
      <c r="AG166" s="111">
        <f t="shared" si="26"/>
        <v>0</v>
      </c>
      <c r="AH166" s="111">
        <f t="shared" si="27"/>
        <v>0</v>
      </c>
      <c r="AI166" s="111">
        <f>Table5[[#This Row],[Column17]]-Table5[[#This Row],[Column20]]</f>
        <v>0</v>
      </c>
      <c r="AJ166" s="111">
        <f t="shared" si="28"/>
        <v>0</v>
      </c>
      <c r="AK166" s="111">
        <f t="shared" si="29"/>
        <v>0</v>
      </c>
      <c r="AL166" s="111">
        <f t="shared" si="30"/>
        <v>0</v>
      </c>
      <c r="AM166" s="111" t="str">
        <f t="shared" si="31"/>
        <v/>
      </c>
      <c r="AN166" s="111" t="str">
        <f t="shared" ca="1" si="32"/>
        <v/>
      </c>
    </row>
    <row r="167" spans="1:40" ht="20.25" customHeight="1" x14ac:dyDescent="0.3">
      <c r="A167" s="107"/>
      <c r="B167" s="144"/>
      <c r="C167" s="119"/>
      <c r="D167" s="120"/>
      <c r="E167" s="119"/>
      <c r="F167" s="119"/>
      <c r="G167" s="120"/>
      <c r="H167" s="119"/>
      <c r="I167" s="109"/>
      <c r="L167" s="108"/>
      <c r="M167" s="108"/>
      <c r="N167" s="108"/>
      <c r="O167" s="108"/>
      <c r="P167" s="108"/>
      <c r="Q167" s="108"/>
      <c r="R167" s="108"/>
      <c r="S167" s="108"/>
      <c r="T167" s="100">
        <f t="shared" si="22"/>
        <v>0</v>
      </c>
      <c r="U167" s="111"/>
      <c r="V167" s="111"/>
      <c r="W167" s="111">
        <f>SUMIFS($F$3:F167,$D$3:D167,D167,$C$3:C167,"Buy")+SUMIFS($F$3:F167,$D$3:D167,D167,$C$3:C167,"Coin Deposit",$E$3:E167,"&lt;&gt;")</f>
        <v>0</v>
      </c>
      <c r="X167" s="111">
        <f t="shared" si="23"/>
        <v>0</v>
      </c>
      <c r="Y167" s="111">
        <f>IF($D167=Y$1,SUMIFS($H$3:$H167,$G$3:$G167,Y$1,$C$3:$C167,"Sell"),0)</f>
        <v>0</v>
      </c>
      <c r="Z167" s="111">
        <f t="shared" si="24"/>
        <v>0</v>
      </c>
      <c r="AA167" s="111">
        <f>IF($D167=AA$1,SUMIFS($H$3:$H167,$G$3:$G167,AA$1,$C$3:$C167,"Sell"),0)</f>
        <v>0</v>
      </c>
      <c r="AB167" s="111">
        <f t="shared" si="25"/>
        <v>0</v>
      </c>
      <c r="AC167" s="111">
        <f>SUMIFS('Deductions and Deposits'!$H:$H,'Deductions and Deposits'!$G:$G,D167,'Deductions and Deposits'!$F:$F,"&lt;="&amp;B167)+SUMIFS($F$3:F167,$D$3:D167,D167,$C$3:C167,"Coin Deposit",$E$3:E167,"")</f>
        <v>0</v>
      </c>
      <c r="AD167" s="111">
        <f>SUMIFS('Deductions and Deposits'!$D:$D,'Deductions and Deposits'!$C:$C,D167)+SUMIFS($F:$F,$D:$D,D167,$C:$C,"Coin Deduction")</f>
        <v>0</v>
      </c>
      <c r="AE167" s="111">
        <f>Table5[[#This Row],[Column4]]+Table5[[#This Row],[Column14]]+Table5[[#This Row],[Column19]]+Table5[[#This Row],[Column12]]</f>
        <v>0</v>
      </c>
      <c r="AF167" s="111">
        <f>Table5[[#This Row],[Column5]]+Table5[[#This Row],[Column13]]+Table5[[#This Row],[Column21]]+Table5[[#This Row],[Column18]]</f>
        <v>0</v>
      </c>
      <c r="AG167" s="111">
        <f t="shared" si="26"/>
        <v>0</v>
      </c>
      <c r="AH167" s="111">
        <f t="shared" si="27"/>
        <v>0</v>
      </c>
      <c r="AI167" s="111">
        <f>Table5[[#This Row],[Column17]]-Table5[[#This Row],[Column20]]</f>
        <v>0</v>
      </c>
      <c r="AJ167" s="111">
        <f t="shared" si="28"/>
        <v>0</v>
      </c>
      <c r="AK167" s="111">
        <f t="shared" si="29"/>
        <v>0</v>
      </c>
      <c r="AL167" s="111">
        <f t="shared" si="30"/>
        <v>0</v>
      </c>
      <c r="AM167" s="111" t="str">
        <f t="shared" si="31"/>
        <v/>
      </c>
      <c r="AN167" s="111" t="str">
        <f t="shared" ca="1" si="32"/>
        <v/>
      </c>
    </row>
    <row r="168" spans="1:40" ht="20.25" customHeight="1" x14ac:dyDescent="0.3">
      <c r="A168" s="107"/>
      <c r="B168" s="144"/>
      <c r="C168" s="119"/>
      <c r="D168" s="120"/>
      <c r="E168" s="119"/>
      <c r="F168" s="119"/>
      <c r="G168" s="120"/>
      <c r="H168" s="119"/>
      <c r="I168" s="109"/>
      <c r="L168" s="108"/>
      <c r="M168" s="108"/>
      <c r="N168" s="108"/>
      <c r="O168" s="108"/>
      <c r="P168" s="108"/>
      <c r="Q168" s="108"/>
      <c r="R168" s="108"/>
      <c r="S168" s="108"/>
      <c r="T168" s="100">
        <f t="shared" si="22"/>
        <v>0</v>
      </c>
      <c r="U168" s="111"/>
      <c r="V168" s="111"/>
      <c r="W168" s="111">
        <f>SUMIFS($F$3:F168,$D$3:D168,D168,$C$3:C168,"Buy")+SUMIFS($F$3:F168,$D$3:D168,D168,$C$3:C168,"Coin Deposit",$E$3:E168,"&lt;&gt;")</f>
        <v>0</v>
      </c>
      <c r="X168" s="111">
        <f t="shared" si="23"/>
        <v>0</v>
      </c>
      <c r="Y168" s="111">
        <f>IF($D168=Y$1,SUMIFS($H$3:$H168,$G$3:$G168,Y$1,$C$3:$C168,"Sell"),0)</f>
        <v>0</v>
      </c>
      <c r="Z168" s="111">
        <f t="shared" si="24"/>
        <v>0</v>
      </c>
      <c r="AA168" s="111">
        <f>IF($D168=AA$1,SUMIFS($H$3:$H168,$G$3:$G168,AA$1,$C$3:$C168,"Sell"),0)</f>
        <v>0</v>
      </c>
      <c r="AB168" s="111">
        <f t="shared" si="25"/>
        <v>0</v>
      </c>
      <c r="AC168" s="111">
        <f>SUMIFS('Deductions and Deposits'!$H:$H,'Deductions and Deposits'!$G:$G,D168,'Deductions and Deposits'!$F:$F,"&lt;="&amp;B168)+SUMIFS($F$3:F168,$D$3:D168,D168,$C$3:C168,"Coin Deposit",$E$3:E168,"")</f>
        <v>0</v>
      </c>
      <c r="AD168" s="111">
        <f>SUMIFS('Deductions and Deposits'!$D:$D,'Deductions and Deposits'!$C:$C,D168)+SUMIFS($F:$F,$D:$D,D168,$C:$C,"Coin Deduction")</f>
        <v>0</v>
      </c>
      <c r="AE168" s="111">
        <f>Table5[[#This Row],[Column4]]+Table5[[#This Row],[Column14]]+Table5[[#This Row],[Column19]]+Table5[[#This Row],[Column12]]</f>
        <v>0</v>
      </c>
      <c r="AF168" s="111">
        <f>Table5[[#This Row],[Column5]]+Table5[[#This Row],[Column13]]+Table5[[#This Row],[Column21]]+Table5[[#This Row],[Column18]]</f>
        <v>0</v>
      </c>
      <c r="AG168" s="111">
        <f t="shared" si="26"/>
        <v>0</v>
      </c>
      <c r="AH168" s="111">
        <f t="shared" si="27"/>
        <v>0</v>
      </c>
      <c r="AI168" s="111">
        <f>Table5[[#This Row],[Column17]]-Table5[[#This Row],[Column20]]</f>
        <v>0</v>
      </c>
      <c r="AJ168" s="111">
        <f t="shared" si="28"/>
        <v>0</v>
      </c>
      <c r="AK168" s="111">
        <f t="shared" si="29"/>
        <v>0</v>
      </c>
      <c r="AL168" s="111">
        <f t="shared" si="30"/>
        <v>0</v>
      </c>
      <c r="AM168" s="111" t="str">
        <f t="shared" si="31"/>
        <v/>
      </c>
      <c r="AN168" s="111" t="str">
        <f t="shared" ca="1" si="32"/>
        <v/>
      </c>
    </row>
    <row r="169" spans="1:40" ht="20.25" customHeight="1" x14ac:dyDescent="0.3">
      <c r="A169" s="107"/>
      <c r="B169" s="144"/>
      <c r="C169" s="119"/>
      <c r="D169" s="120"/>
      <c r="E169" s="119"/>
      <c r="F169" s="119"/>
      <c r="G169" s="120"/>
      <c r="H169" s="119"/>
      <c r="I169" s="109"/>
      <c r="L169" s="108"/>
      <c r="M169" s="108"/>
      <c r="N169" s="108"/>
      <c r="O169" s="108"/>
      <c r="P169" s="108"/>
      <c r="Q169" s="108"/>
      <c r="R169" s="108"/>
      <c r="S169" s="108"/>
      <c r="T169" s="100">
        <f t="shared" si="22"/>
        <v>0</v>
      </c>
      <c r="U169" s="111"/>
      <c r="V169" s="111"/>
      <c r="W169" s="111">
        <f>SUMIFS($F$3:F169,$D$3:D169,D169,$C$3:C169,"Buy")+SUMIFS($F$3:F169,$D$3:D169,D169,$C$3:C169,"Coin Deposit",$E$3:E169,"&lt;&gt;")</f>
        <v>0</v>
      </c>
      <c r="X169" s="111">
        <f t="shared" si="23"/>
        <v>0</v>
      </c>
      <c r="Y169" s="111">
        <f>IF($D169=Y$1,SUMIFS($H$3:$H169,$G$3:$G169,Y$1,$C$3:$C169,"Sell"),0)</f>
        <v>0</v>
      </c>
      <c r="Z169" s="111">
        <f t="shared" si="24"/>
        <v>0</v>
      </c>
      <c r="AA169" s="111">
        <f>IF($D169=AA$1,SUMIFS($H$3:$H169,$G$3:$G169,AA$1,$C$3:$C169,"Sell"),0)</f>
        <v>0</v>
      </c>
      <c r="AB169" s="111">
        <f t="shared" si="25"/>
        <v>0</v>
      </c>
      <c r="AC169" s="111">
        <f>SUMIFS('Deductions and Deposits'!$H:$H,'Deductions and Deposits'!$G:$G,D169,'Deductions and Deposits'!$F:$F,"&lt;="&amp;B169)+SUMIFS($F$3:F169,$D$3:D169,D169,$C$3:C169,"Coin Deposit",$E$3:E169,"")</f>
        <v>0</v>
      </c>
      <c r="AD169" s="111">
        <f>SUMIFS('Deductions and Deposits'!$D:$D,'Deductions and Deposits'!$C:$C,D169)+SUMIFS($F:$F,$D:$D,D169,$C:$C,"Coin Deduction")</f>
        <v>0</v>
      </c>
      <c r="AE169" s="111">
        <f>Table5[[#This Row],[Column4]]+Table5[[#This Row],[Column14]]+Table5[[#This Row],[Column19]]+Table5[[#This Row],[Column12]]</f>
        <v>0</v>
      </c>
      <c r="AF169" s="111">
        <f>Table5[[#This Row],[Column5]]+Table5[[#This Row],[Column13]]+Table5[[#This Row],[Column21]]+Table5[[#This Row],[Column18]]</f>
        <v>0</v>
      </c>
      <c r="AG169" s="111">
        <f t="shared" si="26"/>
        <v>0</v>
      </c>
      <c r="AH169" s="111">
        <f t="shared" si="27"/>
        <v>0</v>
      </c>
      <c r="AI169" s="111">
        <f>Table5[[#This Row],[Column17]]-Table5[[#This Row],[Column20]]</f>
        <v>0</v>
      </c>
      <c r="AJ169" s="111">
        <f t="shared" si="28"/>
        <v>0</v>
      </c>
      <c r="AK169" s="111">
        <f t="shared" si="29"/>
        <v>0</v>
      </c>
      <c r="AL169" s="111">
        <f t="shared" si="30"/>
        <v>0</v>
      </c>
      <c r="AM169" s="111" t="str">
        <f t="shared" si="31"/>
        <v/>
      </c>
      <c r="AN169" s="111" t="str">
        <f t="shared" ca="1" si="32"/>
        <v/>
      </c>
    </row>
    <row r="170" spans="1:40" ht="20.25" customHeight="1" x14ac:dyDescent="0.3">
      <c r="A170" s="107"/>
      <c r="B170" s="144"/>
      <c r="C170" s="119"/>
      <c r="D170" s="120"/>
      <c r="E170" s="119"/>
      <c r="F170" s="119"/>
      <c r="G170" s="120"/>
      <c r="H170" s="119"/>
      <c r="I170" s="109"/>
      <c r="L170" s="108"/>
      <c r="M170" s="108"/>
      <c r="N170" s="108"/>
      <c r="O170" s="108"/>
      <c r="P170" s="108"/>
      <c r="Q170" s="108"/>
      <c r="R170" s="108"/>
      <c r="S170" s="108"/>
      <c r="T170" s="100">
        <f t="shared" si="22"/>
        <v>0</v>
      </c>
      <c r="U170" s="111"/>
      <c r="V170" s="111"/>
      <c r="W170" s="111">
        <f>SUMIFS($F$3:F170,$D$3:D170,D170,$C$3:C170,"Buy")+SUMIFS($F$3:F170,$D$3:D170,D170,$C$3:C170,"Coin Deposit",$E$3:E170,"&lt;&gt;")</f>
        <v>0</v>
      </c>
      <c r="X170" s="111">
        <f t="shared" si="23"/>
        <v>0</v>
      </c>
      <c r="Y170" s="111">
        <f>IF($D170=Y$1,SUMIFS($H$3:$H170,$G$3:$G170,Y$1,$C$3:$C170,"Sell"),0)</f>
        <v>0</v>
      </c>
      <c r="Z170" s="111">
        <f t="shared" si="24"/>
        <v>0</v>
      </c>
      <c r="AA170" s="111">
        <f>IF($D170=AA$1,SUMIFS($H$3:$H170,$G$3:$G170,AA$1,$C$3:$C170,"Sell"),0)</f>
        <v>0</v>
      </c>
      <c r="AB170" s="111">
        <f t="shared" si="25"/>
        <v>0</v>
      </c>
      <c r="AC170" s="111">
        <f>SUMIFS('Deductions and Deposits'!$H:$H,'Deductions and Deposits'!$G:$G,D170,'Deductions and Deposits'!$F:$F,"&lt;="&amp;B170)+SUMIFS($F$3:F170,$D$3:D170,D170,$C$3:C170,"Coin Deposit",$E$3:E170,"")</f>
        <v>0</v>
      </c>
      <c r="AD170" s="111">
        <f>SUMIFS('Deductions and Deposits'!$D:$D,'Deductions and Deposits'!$C:$C,D170)+SUMIFS($F:$F,$D:$D,D170,$C:$C,"Coin Deduction")</f>
        <v>0</v>
      </c>
      <c r="AE170" s="111">
        <f>Table5[[#This Row],[Column4]]+Table5[[#This Row],[Column14]]+Table5[[#This Row],[Column19]]+Table5[[#This Row],[Column12]]</f>
        <v>0</v>
      </c>
      <c r="AF170" s="111">
        <f>Table5[[#This Row],[Column5]]+Table5[[#This Row],[Column13]]+Table5[[#This Row],[Column21]]+Table5[[#This Row],[Column18]]</f>
        <v>0</v>
      </c>
      <c r="AG170" s="111">
        <f t="shared" si="26"/>
        <v>0</v>
      </c>
      <c r="AH170" s="111">
        <f t="shared" si="27"/>
        <v>0</v>
      </c>
      <c r="AI170" s="111">
        <f>Table5[[#This Row],[Column17]]-Table5[[#This Row],[Column20]]</f>
        <v>0</v>
      </c>
      <c r="AJ170" s="111">
        <f t="shared" si="28"/>
        <v>0</v>
      </c>
      <c r="AK170" s="111">
        <f t="shared" si="29"/>
        <v>0</v>
      </c>
      <c r="AL170" s="111">
        <f t="shared" si="30"/>
        <v>0</v>
      </c>
      <c r="AM170" s="111" t="str">
        <f t="shared" si="31"/>
        <v/>
      </c>
      <c r="AN170" s="111" t="str">
        <f t="shared" ca="1" si="32"/>
        <v/>
      </c>
    </row>
    <row r="171" spans="1:40" ht="20.25" customHeight="1" x14ac:dyDescent="0.3">
      <c r="A171" s="107"/>
      <c r="B171" s="144"/>
      <c r="C171" s="119"/>
      <c r="D171" s="120"/>
      <c r="E171" s="119"/>
      <c r="F171" s="119"/>
      <c r="G171" s="120"/>
      <c r="H171" s="119"/>
      <c r="I171" s="109"/>
      <c r="L171" s="108"/>
      <c r="M171" s="108"/>
      <c r="N171" s="108"/>
      <c r="O171" s="108"/>
      <c r="P171" s="108"/>
      <c r="Q171" s="108"/>
      <c r="R171" s="108"/>
      <c r="S171" s="108"/>
      <c r="T171" s="100">
        <f t="shared" si="22"/>
        <v>0</v>
      </c>
      <c r="U171" s="111"/>
      <c r="V171" s="111"/>
      <c r="W171" s="111">
        <f>SUMIFS($F$3:F171,$D$3:D171,D171,$C$3:C171,"Buy")+SUMIFS($F$3:F171,$D$3:D171,D171,$C$3:C171,"Coin Deposit",$E$3:E171,"&lt;&gt;")</f>
        <v>0</v>
      </c>
      <c r="X171" s="111">
        <f t="shared" si="23"/>
        <v>0</v>
      </c>
      <c r="Y171" s="111">
        <f>IF($D171=Y$1,SUMIFS($H$3:$H171,$G$3:$G171,Y$1,$C$3:$C171,"Sell"),0)</f>
        <v>0</v>
      </c>
      <c r="Z171" s="111">
        <f t="shared" si="24"/>
        <v>0</v>
      </c>
      <c r="AA171" s="111">
        <f>IF($D171=AA$1,SUMIFS($H$3:$H171,$G$3:$G171,AA$1,$C$3:$C171,"Sell"),0)</f>
        <v>0</v>
      </c>
      <c r="AB171" s="111">
        <f t="shared" si="25"/>
        <v>0</v>
      </c>
      <c r="AC171" s="111">
        <f>SUMIFS('Deductions and Deposits'!$H:$H,'Deductions and Deposits'!$G:$G,D171,'Deductions and Deposits'!$F:$F,"&lt;="&amp;B171)+SUMIFS($F$3:F171,$D$3:D171,D171,$C$3:C171,"Coin Deposit",$E$3:E171,"")</f>
        <v>0</v>
      </c>
      <c r="AD171" s="111">
        <f>SUMIFS('Deductions and Deposits'!$D:$D,'Deductions and Deposits'!$C:$C,D171)+SUMIFS($F:$F,$D:$D,D171,$C:$C,"Coin Deduction")</f>
        <v>0</v>
      </c>
      <c r="AE171" s="111">
        <f>Table5[[#This Row],[Column4]]+Table5[[#This Row],[Column14]]+Table5[[#This Row],[Column19]]+Table5[[#This Row],[Column12]]</f>
        <v>0</v>
      </c>
      <c r="AF171" s="111">
        <f>Table5[[#This Row],[Column5]]+Table5[[#This Row],[Column13]]+Table5[[#This Row],[Column21]]+Table5[[#This Row],[Column18]]</f>
        <v>0</v>
      </c>
      <c r="AG171" s="111">
        <f t="shared" si="26"/>
        <v>0</v>
      </c>
      <c r="AH171" s="111">
        <f t="shared" si="27"/>
        <v>0</v>
      </c>
      <c r="AI171" s="111">
        <f>Table5[[#This Row],[Column17]]-Table5[[#This Row],[Column20]]</f>
        <v>0</v>
      </c>
      <c r="AJ171" s="111">
        <f t="shared" si="28"/>
        <v>0</v>
      </c>
      <c r="AK171" s="111">
        <f t="shared" si="29"/>
        <v>0</v>
      </c>
      <c r="AL171" s="111">
        <f t="shared" si="30"/>
        <v>0</v>
      </c>
      <c r="AM171" s="111" t="str">
        <f t="shared" si="31"/>
        <v/>
      </c>
      <c r="AN171" s="111" t="str">
        <f t="shared" ca="1" si="32"/>
        <v/>
      </c>
    </row>
    <row r="172" spans="1:40" ht="20.25" customHeight="1" x14ac:dyDescent="0.3">
      <c r="A172" s="107"/>
      <c r="B172" s="144"/>
      <c r="C172" s="119"/>
      <c r="D172" s="120"/>
      <c r="E172" s="119"/>
      <c r="F172" s="119"/>
      <c r="G172" s="120"/>
      <c r="H172" s="119"/>
      <c r="I172" s="109"/>
      <c r="L172" s="108"/>
      <c r="M172" s="108"/>
      <c r="N172" s="108"/>
      <c r="O172" s="108"/>
      <c r="P172" s="108"/>
      <c r="Q172" s="108"/>
      <c r="R172" s="108"/>
      <c r="S172" s="108"/>
      <c r="T172" s="100">
        <f t="shared" si="22"/>
        <v>0</v>
      </c>
      <c r="U172" s="111"/>
      <c r="V172" s="111"/>
      <c r="W172" s="111">
        <f>SUMIFS($F$3:F172,$D$3:D172,D172,$C$3:C172,"Buy")+SUMIFS($F$3:F172,$D$3:D172,D172,$C$3:C172,"Coin Deposit",$E$3:E172,"&lt;&gt;")</f>
        <v>0</v>
      </c>
      <c r="X172" s="111">
        <f t="shared" si="23"/>
        <v>0</v>
      </c>
      <c r="Y172" s="111">
        <f>IF($D172=Y$1,SUMIFS($H$3:$H172,$G$3:$G172,Y$1,$C$3:$C172,"Sell"),0)</f>
        <v>0</v>
      </c>
      <c r="Z172" s="111">
        <f t="shared" si="24"/>
        <v>0</v>
      </c>
      <c r="AA172" s="111">
        <f>IF($D172=AA$1,SUMIFS($H$3:$H172,$G$3:$G172,AA$1,$C$3:$C172,"Sell"),0)</f>
        <v>0</v>
      </c>
      <c r="AB172" s="111">
        <f t="shared" si="25"/>
        <v>0</v>
      </c>
      <c r="AC172" s="111">
        <f>SUMIFS('Deductions and Deposits'!$H:$H,'Deductions and Deposits'!$G:$G,D172,'Deductions and Deposits'!$F:$F,"&lt;="&amp;B172)+SUMIFS($F$3:F172,$D$3:D172,D172,$C$3:C172,"Coin Deposit",$E$3:E172,"")</f>
        <v>0</v>
      </c>
      <c r="AD172" s="111">
        <f>SUMIFS('Deductions and Deposits'!$D:$D,'Deductions and Deposits'!$C:$C,D172)+SUMIFS($F:$F,$D:$D,D172,$C:$C,"Coin Deduction")</f>
        <v>0</v>
      </c>
      <c r="AE172" s="111">
        <f>Table5[[#This Row],[Column4]]+Table5[[#This Row],[Column14]]+Table5[[#This Row],[Column19]]+Table5[[#This Row],[Column12]]</f>
        <v>0</v>
      </c>
      <c r="AF172" s="111">
        <f>Table5[[#This Row],[Column5]]+Table5[[#This Row],[Column13]]+Table5[[#This Row],[Column21]]+Table5[[#This Row],[Column18]]</f>
        <v>0</v>
      </c>
      <c r="AG172" s="111">
        <f t="shared" si="26"/>
        <v>0</v>
      </c>
      <c r="AH172" s="111">
        <f t="shared" si="27"/>
        <v>0</v>
      </c>
      <c r="AI172" s="111">
        <f>Table5[[#This Row],[Column17]]-Table5[[#This Row],[Column20]]</f>
        <v>0</v>
      </c>
      <c r="AJ172" s="111">
        <f t="shared" si="28"/>
        <v>0</v>
      </c>
      <c r="AK172" s="111">
        <f t="shared" si="29"/>
        <v>0</v>
      </c>
      <c r="AL172" s="111">
        <f t="shared" si="30"/>
        <v>0</v>
      </c>
      <c r="AM172" s="111" t="str">
        <f t="shared" si="31"/>
        <v/>
      </c>
      <c r="AN172" s="111" t="str">
        <f t="shared" ca="1" si="32"/>
        <v/>
      </c>
    </row>
    <row r="173" spans="1:40" ht="20.25" customHeight="1" x14ac:dyDescent="0.3">
      <c r="A173" s="107"/>
      <c r="B173" s="144"/>
      <c r="C173" s="119"/>
      <c r="D173" s="120"/>
      <c r="E173" s="119"/>
      <c r="F173" s="119"/>
      <c r="G173" s="120"/>
      <c r="H173" s="119"/>
      <c r="I173" s="109"/>
      <c r="L173" s="108"/>
      <c r="M173" s="108"/>
      <c r="N173" s="108"/>
      <c r="O173" s="108"/>
      <c r="P173" s="108"/>
      <c r="Q173" s="108"/>
      <c r="R173" s="108"/>
      <c r="S173" s="108"/>
      <c r="T173" s="100">
        <f t="shared" si="22"/>
        <v>0</v>
      </c>
      <c r="U173" s="111"/>
      <c r="V173" s="111"/>
      <c r="W173" s="111">
        <f>SUMIFS($F$3:F173,$D$3:D173,D173,$C$3:C173,"Buy")+SUMIFS($F$3:F173,$D$3:D173,D173,$C$3:C173,"Coin Deposit",$E$3:E173,"&lt;&gt;")</f>
        <v>0</v>
      </c>
      <c r="X173" s="111">
        <f t="shared" si="23"/>
        <v>0</v>
      </c>
      <c r="Y173" s="111">
        <f>IF($D173=Y$1,SUMIFS($H$3:$H173,$G$3:$G173,Y$1,$C$3:$C173,"Sell"),0)</f>
        <v>0</v>
      </c>
      <c r="Z173" s="111">
        <f t="shared" si="24"/>
        <v>0</v>
      </c>
      <c r="AA173" s="111">
        <f>IF($D173=AA$1,SUMIFS($H$3:$H173,$G$3:$G173,AA$1,$C$3:$C173,"Sell"),0)</f>
        <v>0</v>
      </c>
      <c r="AB173" s="111">
        <f t="shared" si="25"/>
        <v>0</v>
      </c>
      <c r="AC173" s="111">
        <f>SUMIFS('Deductions and Deposits'!$H:$H,'Deductions and Deposits'!$G:$G,D173,'Deductions and Deposits'!$F:$F,"&lt;="&amp;B173)+SUMIFS($F$3:F173,$D$3:D173,D173,$C$3:C173,"Coin Deposit",$E$3:E173,"")</f>
        <v>0</v>
      </c>
      <c r="AD173" s="111">
        <f>SUMIFS('Deductions and Deposits'!$D:$D,'Deductions and Deposits'!$C:$C,D173)+SUMIFS($F:$F,$D:$D,D173,$C:$C,"Coin Deduction")</f>
        <v>0</v>
      </c>
      <c r="AE173" s="111">
        <f>Table5[[#This Row],[Column4]]+Table5[[#This Row],[Column14]]+Table5[[#This Row],[Column19]]+Table5[[#This Row],[Column12]]</f>
        <v>0</v>
      </c>
      <c r="AF173" s="111">
        <f>Table5[[#This Row],[Column5]]+Table5[[#This Row],[Column13]]+Table5[[#This Row],[Column21]]+Table5[[#This Row],[Column18]]</f>
        <v>0</v>
      </c>
      <c r="AG173" s="111">
        <f t="shared" si="26"/>
        <v>0</v>
      </c>
      <c r="AH173" s="111">
        <f t="shared" si="27"/>
        <v>0</v>
      </c>
      <c r="AI173" s="111">
        <f>Table5[[#This Row],[Column17]]-Table5[[#This Row],[Column20]]</f>
        <v>0</v>
      </c>
      <c r="AJ173" s="111">
        <f t="shared" si="28"/>
        <v>0</v>
      </c>
      <c r="AK173" s="111">
        <f t="shared" si="29"/>
        <v>0</v>
      </c>
      <c r="AL173" s="111">
        <f t="shared" si="30"/>
        <v>0</v>
      </c>
      <c r="AM173" s="111" t="str">
        <f t="shared" si="31"/>
        <v/>
      </c>
      <c r="AN173" s="111" t="str">
        <f t="shared" ca="1" si="32"/>
        <v/>
      </c>
    </row>
    <row r="174" spans="1:40" ht="20.25" customHeight="1" x14ac:dyDescent="0.3">
      <c r="A174" s="107"/>
      <c r="B174" s="144"/>
      <c r="C174" s="119"/>
      <c r="D174" s="120"/>
      <c r="E174" s="119"/>
      <c r="F174" s="119"/>
      <c r="G174" s="120"/>
      <c r="H174" s="119"/>
      <c r="I174" s="109"/>
      <c r="L174" s="108"/>
      <c r="M174" s="108"/>
      <c r="N174" s="108"/>
      <c r="O174" s="108"/>
      <c r="P174" s="108"/>
      <c r="Q174" s="108"/>
      <c r="R174" s="108"/>
      <c r="S174" s="108"/>
      <c r="T174" s="100">
        <f t="shared" si="22"/>
        <v>0</v>
      </c>
      <c r="U174" s="111"/>
      <c r="V174" s="111"/>
      <c r="W174" s="111">
        <f>SUMIFS($F$3:F174,$D$3:D174,D174,$C$3:C174,"Buy")+SUMIFS($F$3:F174,$D$3:D174,D174,$C$3:C174,"Coin Deposit",$E$3:E174,"&lt;&gt;")</f>
        <v>0</v>
      </c>
      <c r="X174" s="111">
        <f t="shared" si="23"/>
        <v>0</v>
      </c>
      <c r="Y174" s="111">
        <f>IF($D174=Y$1,SUMIFS($H$3:$H174,$G$3:$G174,Y$1,$C$3:$C174,"Sell"),0)</f>
        <v>0</v>
      </c>
      <c r="Z174" s="111">
        <f t="shared" si="24"/>
        <v>0</v>
      </c>
      <c r="AA174" s="111">
        <f>IF($D174=AA$1,SUMIFS($H$3:$H174,$G$3:$G174,AA$1,$C$3:$C174,"Sell"),0)</f>
        <v>0</v>
      </c>
      <c r="AB174" s="111">
        <f t="shared" si="25"/>
        <v>0</v>
      </c>
      <c r="AC174" s="111">
        <f>SUMIFS('Deductions and Deposits'!$H:$H,'Deductions and Deposits'!$G:$G,D174,'Deductions and Deposits'!$F:$F,"&lt;="&amp;B174)+SUMIFS($F$3:F174,$D$3:D174,D174,$C$3:C174,"Coin Deposit",$E$3:E174,"")</f>
        <v>0</v>
      </c>
      <c r="AD174" s="111">
        <f>SUMIFS('Deductions and Deposits'!$D:$D,'Deductions and Deposits'!$C:$C,D174)+SUMIFS($F:$F,$D:$D,D174,$C:$C,"Coin Deduction")</f>
        <v>0</v>
      </c>
      <c r="AE174" s="111">
        <f>Table5[[#This Row],[Column4]]+Table5[[#This Row],[Column14]]+Table5[[#This Row],[Column19]]+Table5[[#This Row],[Column12]]</f>
        <v>0</v>
      </c>
      <c r="AF174" s="111">
        <f>Table5[[#This Row],[Column5]]+Table5[[#This Row],[Column13]]+Table5[[#This Row],[Column21]]+Table5[[#This Row],[Column18]]</f>
        <v>0</v>
      </c>
      <c r="AG174" s="111">
        <f t="shared" si="26"/>
        <v>0</v>
      </c>
      <c r="AH174" s="111">
        <f t="shared" si="27"/>
        <v>0</v>
      </c>
      <c r="AI174" s="111">
        <f>Table5[[#This Row],[Column17]]-Table5[[#This Row],[Column20]]</f>
        <v>0</v>
      </c>
      <c r="AJ174" s="111">
        <f t="shared" si="28"/>
        <v>0</v>
      </c>
      <c r="AK174" s="111">
        <f t="shared" si="29"/>
        <v>0</v>
      </c>
      <c r="AL174" s="111">
        <f t="shared" si="30"/>
        <v>0</v>
      </c>
      <c r="AM174" s="111" t="str">
        <f t="shared" si="31"/>
        <v/>
      </c>
      <c r="AN174" s="111" t="str">
        <f t="shared" ca="1" si="32"/>
        <v/>
      </c>
    </row>
    <row r="175" spans="1:40" ht="20.25" customHeight="1" x14ac:dyDescent="0.3">
      <c r="A175" s="107"/>
      <c r="B175" s="144"/>
      <c r="C175" s="119"/>
      <c r="D175" s="120"/>
      <c r="E175" s="119"/>
      <c r="F175" s="119"/>
      <c r="G175" s="120"/>
      <c r="H175" s="119"/>
      <c r="I175" s="109"/>
      <c r="L175" s="108"/>
      <c r="M175" s="108"/>
      <c r="N175" s="108"/>
      <c r="O175" s="108"/>
      <c r="P175" s="108"/>
      <c r="Q175" s="108"/>
      <c r="R175" s="108"/>
      <c r="S175" s="108"/>
      <c r="T175" s="100">
        <f t="shared" si="22"/>
        <v>0</v>
      </c>
      <c r="U175" s="111"/>
      <c r="V175" s="111"/>
      <c r="W175" s="111">
        <f>SUMIFS($F$3:F175,$D$3:D175,D175,$C$3:C175,"Buy")+SUMIFS($F$3:F175,$D$3:D175,D175,$C$3:C175,"Coin Deposit",$E$3:E175,"&lt;&gt;")</f>
        <v>0</v>
      </c>
      <c r="X175" s="111">
        <f t="shared" si="23"/>
        <v>0</v>
      </c>
      <c r="Y175" s="111">
        <f>IF($D175=Y$1,SUMIFS($H$3:$H175,$G$3:$G175,Y$1,$C$3:$C175,"Sell"),0)</f>
        <v>0</v>
      </c>
      <c r="Z175" s="111">
        <f t="shared" si="24"/>
        <v>0</v>
      </c>
      <c r="AA175" s="111">
        <f>IF($D175=AA$1,SUMIFS($H$3:$H175,$G$3:$G175,AA$1,$C$3:$C175,"Sell"),0)</f>
        <v>0</v>
      </c>
      <c r="AB175" s="111">
        <f t="shared" si="25"/>
        <v>0</v>
      </c>
      <c r="AC175" s="111">
        <f>SUMIFS('Deductions and Deposits'!$H:$H,'Deductions and Deposits'!$G:$G,D175,'Deductions and Deposits'!$F:$F,"&lt;="&amp;B175)+SUMIFS($F$3:F175,$D$3:D175,D175,$C$3:C175,"Coin Deposit",$E$3:E175,"")</f>
        <v>0</v>
      </c>
      <c r="AD175" s="111">
        <f>SUMIFS('Deductions and Deposits'!$D:$D,'Deductions and Deposits'!$C:$C,D175)+SUMIFS($F:$F,$D:$D,D175,$C:$C,"Coin Deduction")</f>
        <v>0</v>
      </c>
      <c r="AE175" s="111">
        <f>Table5[[#This Row],[Column4]]+Table5[[#This Row],[Column14]]+Table5[[#This Row],[Column19]]+Table5[[#This Row],[Column12]]</f>
        <v>0</v>
      </c>
      <c r="AF175" s="111">
        <f>Table5[[#This Row],[Column5]]+Table5[[#This Row],[Column13]]+Table5[[#This Row],[Column21]]+Table5[[#This Row],[Column18]]</f>
        <v>0</v>
      </c>
      <c r="AG175" s="111">
        <f t="shared" si="26"/>
        <v>0</v>
      </c>
      <c r="AH175" s="111">
        <f t="shared" si="27"/>
        <v>0</v>
      </c>
      <c r="AI175" s="111">
        <f>Table5[[#This Row],[Column17]]-Table5[[#This Row],[Column20]]</f>
        <v>0</v>
      </c>
      <c r="AJ175" s="111">
        <f t="shared" si="28"/>
        <v>0</v>
      </c>
      <c r="AK175" s="111">
        <f t="shared" si="29"/>
        <v>0</v>
      </c>
      <c r="AL175" s="111">
        <f t="shared" si="30"/>
        <v>0</v>
      </c>
      <c r="AM175" s="111" t="str">
        <f t="shared" si="31"/>
        <v/>
      </c>
      <c r="AN175" s="111" t="str">
        <f t="shared" ca="1" si="32"/>
        <v/>
      </c>
    </row>
    <row r="176" spans="1:40" ht="20.25" customHeight="1" x14ac:dyDescent="0.3">
      <c r="A176" s="107"/>
      <c r="B176" s="144"/>
      <c r="C176" s="119"/>
      <c r="D176" s="120"/>
      <c r="E176" s="119"/>
      <c r="F176" s="119"/>
      <c r="G176" s="120"/>
      <c r="H176" s="119"/>
      <c r="I176" s="109"/>
      <c r="L176" s="108"/>
      <c r="M176" s="108"/>
      <c r="N176" s="108"/>
      <c r="O176" s="108"/>
      <c r="P176" s="108"/>
      <c r="Q176" s="108"/>
      <c r="R176" s="108"/>
      <c r="S176" s="108"/>
      <c r="T176" s="100">
        <f t="shared" si="22"/>
        <v>0</v>
      </c>
      <c r="U176" s="111"/>
      <c r="V176" s="111"/>
      <c r="W176" s="111">
        <f>SUMIFS($F$3:F176,$D$3:D176,D176,$C$3:C176,"Buy")+SUMIFS($F$3:F176,$D$3:D176,D176,$C$3:C176,"Coin Deposit",$E$3:E176,"&lt;&gt;")</f>
        <v>0</v>
      </c>
      <c r="X176" s="111">
        <f t="shared" si="23"/>
        <v>0</v>
      </c>
      <c r="Y176" s="111">
        <f>IF($D176=Y$1,SUMIFS($H$3:$H176,$G$3:$G176,Y$1,$C$3:$C176,"Sell"),0)</f>
        <v>0</v>
      </c>
      <c r="Z176" s="111">
        <f t="shared" si="24"/>
        <v>0</v>
      </c>
      <c r="AA176" s="111">
        <f>IF($D176=AA$1,SUMIFS($H$3:$H176,$G$3:$G176,AA$1,$C$3:$C176,"Sell"),0)</f>
        <v>0</v>
      </c>
      <c r="AB176" s="111">
        <f t="shared" si="25"/>
        <v>0</v>
      </c>
      <c r="AC176" s="111">
        <f>SUMIFS('Deductions and Deposits'!$H:$H,'Deductions and Deposits'!$G:$G,D176,'Deductions and Deposits'!$F:$F,"&lt;="&amp;B176)+SUMIFS($F$3:F176,$D$3:D176,D176,$C$3:C176,"Coin Deposit",$E$3:E176,"")</f>
        <v>0</v>
      </c>
      <c r="AD176" s="111">
        <f>SUMIFS('Deductions and Deposits'!$D:$D,'Deductions and Deposits'!$C:$C,D176)+SUMIFS($F:$F,$D:$D,D176,$C:$C,"Coin Deduction")</f>
        <v>0</v>
      </c>
      <c r="AE176" s="111">
        <f>Table5[[#This Row],[Column4]]+Table5[[#This Row],[Column14]]+Table5[[#This Row],[Column19]]+Table5[[#This Row],[Column12]]</f>
        <v>0</v>
      </c>
      <c r="AF176" s="111">
        <f>Table5[[#This Row],[Column5]]+Table5[[#This Row],[Column13]]+Table5[[#This Row],[Column21]]+Table5[[#This Row],[Column18]]</f>
        <v>0</v>
      </c>
      <c r="AG176" s="111">
        <f t="shared" si="26"/>
        <v>0</v>
      </c>
      <c r="AH176" s="111">
        <f t="shared" si="27"/>
        <v>0</v>
      </c>
      <c r="AI176" s="111">
        <f>Table5[[#This Row],[Column17]]-Table5[[#This Row],[Column20]]</f>
        <v>0</v>
      </c>
      <c r="AJ176" s="111">
        <f t="shared" si="28"/>
        <v>0</v>
      </c>
      <c r="AK176" s="111">
        <f t="shared" si="29"/>
        <v>0</v>
      </c>
      <c r="AL176" s="111">
        <f t="shared" si="30"/>
        <v>0</v>
      </c>
      <c r="AM176" s="111" t="str">
        <f t="shared" si="31"/>
        <v/>
      </c>
      <c r="AN176" s="111" t="str">
        <f t="shared" ca="1" si="32"/>
        <v/>
      </c>
    </row>
    <row r="177" spans="1:40" ht="20.25" customHeight="1" x14ac:dyDescent="0.3">
      <c r="A177" s="107"/>
      <c r="B177" s="144"/>
      <c r="C177" s="119"/>
      <c r="D177" s="120"/>
      <c r="E177" s="119"/>
      <c r="F177" s="119"/>
      <c r="G177" s="120"/>
      <c r="H177" s="119"/>
      <c r="I177" s="109"/>
      <c r="L177" s="108"/>
      <c r="M177" s="108"/>
      <c r="N177" s="108"/>
      <c r="O177" s="108"/>
      <c r="P177" s="108"/>
      <c r="Q177" s="108"/>
      <c r="R177" s="108"/>
      <c r="S177" s="108"/>
      <c r="T177" s="100">
        <f t="shared" si="22"/>
        <v>0</v>
      </c>
      <c r="U177" s="111"/>
      <c r="V177" s="111"/>
      <c r="W177" s="111">
        <f>SUMIFS($F$3:F177,$D$3:D177,D177,$C$3:C177,"Buy")+SUMIFS($F$3:F177,$D$3:D177,D177,$C$3:C177,"Coin Deposit",$E$3:E177,"&lt;&gt;")</f>
        <v>0</v>
      </c>
      <c r="X177" s="111">
        <f t="shared" si="23"/>
        <v>0</v>
      </c>
      <c r="Y177" s="111">
        <f>IF($D177=Y$1,SUMIFS($H$3:$H177,$G$3:$G177,Y$1,$C$3:$C177,"Sell"),0)</f>
        <v>0</v>
      </c>
      <c r="Z177" s="111">
        <f t="shared" si="24"/>
        <v>0</v>
      </c>
      <c r="AA177" s="111">
        <f>IF($D177=AA$1,SUMIFS($H$3:$H177,$G$3:$G177,AA$1,$C$3:$C177,"Sell"),0)</f>
        <v>0</v>
      </c>
      <c r="AB177" s="111">
        <f t="shared" si="25"/>
        <v>0</v>
      </c>
      <c r="AC177" s="111">
        <f>SUMIFS('Deductions and Deposits'!$H:$H,'Deductions and Deposits'!$G:$G,D177,'Deductions and Deposits'!$F:$F,"&lt;="&amp;B177)+SUMIFS($F$3:F177,$D$3:D177,D177,$C$3:C177,"Coin Deposit",$E$3:E177,"")</f>
        <v>0</v>
      </c>
      <c r="AD177" s="111">
        <f>SUMIFS('Deductions and Deposits'!$D:$D,'Deductions and Deposits'!$C:$C,D177)+SUMIFS($F:$F,$D:$D,D177,$C:$C,"Coin Deduction")</f>
        <v>0</v>
      </c>
      <c r="AE177" s="111">
        <f>Table5[[#This Row],[Column4]]+Table5[[#This Row],[Column14]]+Table5[[#This Row],[Column19]]+Table5[[#This Row],[Column12]]</f>
        <v>0</v>
      </c>
      <c r="AF177" s="111">
        <f>Table5[[#This Row],[Column5]]+Table5[[#This Row],[Column13]]+Table5[[#This Row],[Column21]]+Table5[[#This Row],[Column18]]</f>
        <v>0</v>
      </c>
      <c r="AG177" s="111">
        <f t="shared" si="26"/>
        <v>0</v>
      </c>
      <c r="AH177" s="111">
        <f t="shared" si="27"/>
        <v>0</v>
      </c>
      <c r="AI177" s="111">
        <f>Table5[[#This Row],[Column17]]-Table5[[#This Row],[Column20]]</f>
        <v>0</v>
      </c>
      <c r="AJ177" s="111">
        <f t="shared" si="28"/>
        <v>0</v>
      </c>
      <c r="AK177" s="111">
        <f t="shared" si="29"/>
        <v>0</v>
      </c>
      <c r="AL177" s="111">
        <f t="shared" si="30"/>
        <v>0</v>
      </c>
      <c r="AM177" s="111" t="str">
        <f t="shared" si="31"/>
        <v/>
      </c>
      <c r="AN177" s="111" t="str">
        <f t="shared" ca="1" si="32"/>
        <v/>
      </c>
    </row>
    <row r="178" spans="1:40" ht="20.25" customHeight="1" x14ac:dyDescent="0.3">
      <c r="A178" s="107"/>
      <c r="B178" s="144"/>
      <c r="C178" s="119"/>
      <c r="D178" s="120"/>
      <c r="E178" s="119"/>
      <c r="F178" s="119"/>
      <c r="G178" s="120"/>
      <c r="H178" s="119"/>
      <c r="I178" s="109"/>
      <c r="L178" s="108"/>
      <c r="M178" s="108"/>
      <c r="N178" s="108"/>
      <c r="O178" s="108"/>
      <c r="P178" s="108"/>
      <c r="Q178" s="108"/>
      <c r="R178" s="108"/>
      <c r="S178" s="108"/>
      <c r="T178" s="100">
        <f t="shared" si="22"/>
        <v>0</v>
      </c>
      <c r="U178" s="111"/>
      <c r="V178" s="111"/>
      <c r="W178" s="111">
        <f>SUMIFS($F$3:F178,$D$3:D178,D178,$C$3:C178,"Buy")+SUMIFS($F$3:F178,$D$3:D178,D178,$C$3:C178,"Coin Deposit",$E$3:E178,"&lt;&gt;")</f>
        <v>0</v>
      </c>
      <c r="X178" s="111">
        <f t="shared" si="23"/>
        <v>0</v>
      </c>
      <c r="Y178" s="111">
        <f>IF($D178=Y$1,SUMIFS($H$3:$H178,$G$3:$G178,Y$1,$C$3:$C178,"Sell"),0)</f>
        <v>0</v>
      </c>
      <c r="Z178" s="111">
        <f t="shared" si="24"/>
        <v>0</v>
      </c>
      <c r="AA178" s="111">
        <f>IF($D178=AA$1,SUMIFS($H$3:$H178,$G$3:$G178,AA$1,$C$3:$C178,"Sell"),0)</f>
        <v>0</v>
      </c>
      <c r="AB178" s="111">
        <f t="shared" si="25"/>
        <v>0</v>
      </c>
      <c r="AC178" s="111">
        <f>SUMIFS('Deductions and Deposits'!$H:$H,'Deductions and Deposits'!$G:$G,D178,'Deductions and Deposits'!$F:$F,"&lt;="&amp;B178)+SUMIFS($F$3:F178,$D$3:D178,D178,$C$3:C178,"Coin Deposit",$E$3:E178,"")</f>
        <v>0</v>
      </c>
      <c r="AD178" s="111">
        <f>SUMIFS('Deductions and Deposits'!$D:$D,'Deductions and Deposits'!$C:$C,D178)+SUMIFS($F:$F,$D:$D,D178,$C:$C,"Coin Deduction")</f>
        <v>0</v>
      </c>
      <c r="AE178" s="111">
        <f>Table5[[#This Row],[Column4]]+Table5[[#This Row],[Column14]]+Table5[[#This Row],[Column19]]+Table5[[#This Row],[Column12]]</f>
        <v>0</v>
      </c>
      <c r="AF178" s="111">
        <f>Table5[[#This Row],[Column5]]+Table5[[#This Row],[Column13]]+Table5[[#This Row],[Column21]]+Table5[[#This Row],[Column18]]</f>
        <v>0</v>
      </c>
      <c r="AG178" s="111">
        <f t="shared" si="26"/>
        <v>0</v>
      </c>
      <c r="AH178" s="111">
        <f t="shared" si="27"/>
        <v>0</v>
      </c>
      <c r="AI178" s="111">
        <f>Table5[[#This Row],[Column17]]-Table5[[#This Row],[Column20]]</f>
        <v>0</v>
      </c>
      <c r="AJ178" s="111">
        <f t="shared" si="28"/>
        <v>0</v>
      </c>
      <c r="AK178" s="111">
        <f t="shared" si="29"/>
        <v>0</v>
      </c>
      <c r="AL178" s="111">
        <f t="shared" si="30"/>
        <v>0</v>
      </c>
      <c r="AM178" s="111" t="str">
        <f t="shared" si="31"/>
        <v/>
      </c>
      <c r="AN178" s="111" t="str">
        <f t="shared" ca="1" si="32"/>
        <v/>
      </c>
    </row>
    <row r="179" spans="1:40" ht="20.25" customHeight="1" x14ac:dyDescent="0.3">
      <c r="A179" s="107"/>
      <c r="B179" s="144"/>
      <c r="C179" s="119"/>
      <c r="D179" s="120"/>
      <c r="E179" s="119"/>
      <c r="F179" s="119"/>
      <c r="G179" s="120"/>
      <c r="H179" s="119"/>
      <c r="I179" s="109"/>
      <c r="L179" s="108"/>
      <c r="M179" s="108"/>
      <c r="N179" s="108"/>
      <c r="O179" s="108"/>
      <c r="P179" s="108"/>
      <c r="Q179" s="108"/>
      <c r="R179" s="108"/>
      <c r="S179" s="108"/>
      <c r="T179" s="100">
        <f t="shared" si="22"/>
        <v>0</v>
      </c>
      <c r="U179" s="111"/>
      <c r="V179" s="111"/>
      <c r="W179" s="111">
        <f>SUMIFS($F$3:F179,$D$3:D179,D179,$C$3:C179,"Buy")+SUMIFS($F$3:F179,$D$3:D179,D179,$C$3:C179,"Coin Deposit",$E$3:E179,"&lt;&gt;")</f>
        <v>0</v>
      </c>
      <c r="X179" s="111">
        <f t="shared" si="23"/>
        <v>0</v>
      </c>
      <c r="Y179" s="111">
        <f>IF($D179=Y$1,SUMIFS($H$3:$H179,$G$3:$G179,Y$1,$C$3:$C179,"Sell"),0)</f>
        <v>0</v>
      </c>
      <c r="Z179" s="111">
        <f t="shared" si="24"/>
        <v>0</v>
      </c>
      <c r="AA179" s="111">
        <f>IF($D179=AA$1,SUMIFS($H$3:$H179,$G$3:$G179,AA$1,$C$3:$C179,"Sell"),0)</f>
        <v>0</v>
      </c>
      <c r="AB179" s="111">
        <f t="shared" si="25"/>
        <v>0</v>
      </c>
      <c r="AC179" s="111">
        <f>SUMIFS('Deductions and Deposits'!$H:$H,'Deductions and Deposits'!$G:$G,D179,'Deductions and Deposits'!$F:$F,"&lt;="&amp;B179)+SUMIFS($F$3:F179,$D$3:D179,D179,$C$3:C179,"Coin Deposit",$E$3:E179,"")</f>
        <v>0</v>
      </c>
      <c r="AD179" s="111">
        <f>SUMIFS('Deductions and Deposits'!$D:$D,'Deductions and Deposits'!$C:$C,D179)+SUMIFS($F:$F,$D:$D,D179,$C:$C,"Coin Deduction")</f>
        <v>0</v>
      </c>
      <c r="AE179" s="111">
        <f>Table5[[#This Row],[Column4]]+Table5[[#This Row],[Column14]]+Table5[[#This Row],[Column19]]+Table5[[#This Row],[Column12]]</f>
        <v>0</v>
      </c>
      <c r="AF179" s="111">
        <f>Table5[[#This Row],[Column5]]+Table5[[#This Row],[Column13]]+Table5[[#This Row],[Column21]]+Table5[[#This Row],[Column18]]</f>
        <v>0</v>
      </c>
      <c r="AG179" s="111">
        <f t="shared" si="26"/>
        <v>0</v>
      </c>
      <c r="AH179" s="111">
        <f t="shared" si="27"/>
        <v>0</v>
      </c>
      <c r="AI179" s="111">
        <f>Table5[[#This Row],[Column17]]-Table5[[#This Row],[Column20]]</f>
        <v>0</v>
      </c>
      <c r="AJ179" s="111">
        <f t="shared" si="28"/>
        <v>0</v>
      </c>
      <c r="AK179" s="111">
        <f t="shared" si="29"/>
        <v>0</v>
      </c>
      <c r="AL179" s="111">
        <f t="shared" si="30"/>
        <v>0</v>
      </c>
      <c r="AM179" s="111" t="str">
        <f t="shared" si="31"/>
        <v/>
      </c>
      <c r="AN179" s="111" t="str">
        <f t="shared" ca="1" si="32"/>
        <v/>
      </c>
    </row>
    <row r="180" spans="1:40" ht="20.25" customHeight="1" x14ac:dyDescent="0.3">
      <c r="A180" s="107"/>
      <c r="B180" s="144"/>
      <c r="C180" s="119"/>
      <c r="D180" s="120"/>
      <c r="E180" s="119"/>
      <c r="F180" s="119"/>
      <c r="G180" s="120"/>
      <c r="H180" s="119"/>
      <c r="I180" s="109"/>
      <c r="L180" s="108"/>
      <c r="M180" s="108"/>
      <c r="N180" s="108"/>
      <c r="O180" s="108"/>
      <c r="P180" s="108"/>
      <c r="Q180" s="108"/>
      <c r="R180" s="108"/>
      <c r="S180" s="108"/>
      <c r="T180" s="100">
        <f t="shared" si="22"/>
        <v>0</v>
      </c>
      <c r="U180" s="111"/>
      <c r="V180" s="111"/>
      <c r="W180" s="111">
        <f>SUMIFS($F$3:F180,$D$3:D180,D180,$C$3:C180,"Buy")+SUMIFS($F$3:F180,$D$3:D180,D180,$C$3:C180,"Coin Deposit",$E$3:E180,"&lt;&gt;")</f>
        <v>0</v>
      </c>
      <c r="X180" s="111">
        <f t="shared" si="23"/>
        <v>0</v>
      </c>
      <c r="Y180" s="111">
        <f>IF($D180=Y$1,SUMIFS($H$3:$H180,$G$3:$G180,Y$1,$C$3:$C180,"Sell"),0)</f>
        <v>0</v>
      </c>
      <c r="Z180" s="111">
        <f t="shared" si="24"/>
        <v>0</v>
      </c>
      <c r="AA180" s="111">
        <f>IF($D180=AA$1,SUMIFS($H$3:$H180,$G$3:$G180,AA$1,$C$3:$C180,"Sell"),0)</f>
        <v>0</v>
      </c>
      <c r="AB180" s="111">
        <f t="shared" si="25"/>
        <v>0</v>
      </c>
      <c r="AC180" s="111">
        <f>SUMIFS('Deductions and Deposits'!$H:$H,'Deductions and Deposits'!$G:$G,D180,'Deductions and Deposits'!$F:$F,"&lt;="&amp;B180)+SUMIFS($F$3:F180,$D$3:D180,D180,$C$3:C180,"Coin Deposit",$E$3:E180,"")</f>
        <v>0</v>
      </c>
      <c r="AD180" s="111">
        <f>SUMIFS('Deductions and Deposits'!$D:$D,'Deductions and Deposits'!$C:$C,D180)+SUMIFS($F:$F,$D:$D,D180,$C:$C,"Coin Deduction")</f>
        <v>0</v>
      </c>
      <c r="AE180" s="111">
        <f>Table5[[#This Row],[Column4]]+Table5[[#This Row],[Column14]]+Table5[[#This Row],[Column19]]+Table5[[#This Row],[Column12]]</f>
        <v>0</v>
      </c>
      <c r="AF180" s="111">
        <f>Table5[[#This Row],[Column5]]+Table5[[#This Row],[Column13]]+Table5[[#This Row],[Column21]]+Table5[[#This Row],[Column18]]</f>
        <v>0</v>
      </c>
      <c r="AG180" s="111">
        <f t="shared" si="26"/>
        <v>0</v>
      </c>
      <c r="AH180" s="111">
        <f t="shared" si="27"/>
        <v>0</v>
      </c>
      <c r="AI180" s="111">
        <f>Table5[[#This Row],[Column17]]-Table5[[#This Row],[Column20]]</f>
        <v>0</v>
      </c>
      <c r="AJ180" s="111">
        <f t="shared" si="28"/>
        <v>0</v>
      </c>
      <c r="AK180" s="111">
        <f t="shared" si="29"/>
        <v>0</v>
      </c>
      <c r="AL180" s="111">
        <f t="shared" si="30"/>
        <v>0</v>
      </c>
      <c r="AM180" s="111" t="str">
        <f t="shared" si="31"/>
        <v/>
      </c>
      <c r="AN180" s="111" t="str">
        <f t="shared" ca="1" si="32"/>
        <v/>
      </c>
    </row>
    <row r="181" spans="1:40" ht="20.25" customHeight="1" x14ac:dyDescent="0.3">
      <c r="A181" s="107"/>
      <c r="B181" s="144"/>
      <c r="C181" s="119"/>
      <c r="D181" s="120"/>
      <c r="E181" s="119"/>
      <c r="F181" s="119"/>
      <c r="G181" s="120"/>
      <c r="H181" s="119"/>
      <c r="I181" s="109"/>
      <c r="L181" s="108"/>
      <c r="M181" s="108"/>
      <c r="N181" s="108"/>
      <c r="O181" s="108"/>
      <c r="P181" s="108"/>
      <c r="Q181" s="108"/>
      <c r="R181" s="108"/>
      <c r="S181" s="108"/>
      <c r="T181" s="100">
        <f t="shared" si="22"/>
        <v>0</v>
      </c>
      <c r="U181" s="111"/>
      <c r="V181" s="111"/>
      <c r="W181" s="111">
        <f>SUMIFS($F$3:F181,$D$3:D181,D181,$C$3:C181,"Buy")+SUMIFS($F$3:F181,$D$3:D181,D181,$C$3:C181,"Coin Deposit",$E$3:E181,"&lt;&gt;")</f>
        <v>0</v>
      </c>
      <c r="X181" s="111">
        <f t="shared" si="23"/>
        <v>0</v>
      </c>
      <c r="Y181" s="111">
        <f>IF($D181=Y$1,SUMIFS($H$3:$H181,$G$3:$G181,Y$1,$C$3:$C181,"Sell"),0)</f>
        <v>0</v>
      </c>
      <c r="Z181" s="111">
        <f t="shared" si="24"/>
        <v>0</v>
      </c>
      <c r="AA181" s="111">
        <f>IF($D181=AA$1,SUMIFS($H$3:$H181,$G$3:$G181,AA$1,$C$3:$C181,"Sell"),0)</f>
        <v>0</v>
      </c>
      <c r="AB181" s="111">
        <f t="shared" si="25"/>
        <v>0</v>
      </c>
      <c r="AC181" s="111">
        <f>SUMIFS('Deductions and Deposits'!$H:$H,'Deductions and Deposits'!$G:$G,D181,'Deductions and Deposits'!$F:$F,"&lt;="&amp;B181)+SUMIFS($F$3:F181,$D$3:D181,D181,$C$3:C181,"Coin Deposit",$E$3:E181,"")</f>
        <v>0</v>
      </c>
      <c r="AD181" s="111">
        <f>SUMIFS('Deductions and Deposits'!$D:$D,'Deductions and Deposits'!$C:$C,D181)+SUMIFS($F:$F,$D:$D,D181,$C:$C,"Coin Deduction")</f>
        <v>0</v>
      </c>
      <c r="AE181" s="111">
        <f>Table5[[#This Row],[Column4]]+Table5[[#This Row],[Column14]]+Table5[[#This Row],[Column19]]+Table5[[#This Row],[Column12]]</f>
        <v>0</v>
      </c>
      <c r="AF181" s="111">
        <f>Table5[[#This Row],[Column5]]+Table5[[#This Row],[Column13]]+Table5[[#This Row],[Column21]]+Table5[[#This Row],[Column18]]</f>
        <v>0</v>
      </c>
      <c r="AG181" s="111">
        <f t="shared" si="26"/>
        <v>0</v>
      </c>
      <c r="AH181" s="111">
        <f t="shared" si="27"/>
        <v>0</v>
      </c>
      <c r="AI181" s="111">
        <f>Table5[[#This Row],[Column17]]-Table5[[#This Row],[Column20]]</f>
        <v>0</v>
      </c>
      <c r="AJ181" s="111">
        <f t="shared" si="28"/>
        <v>0</v>
      </c>
      <c r="AK181" s="111">
        <f t="shared" si="29"/>
        <v>0</v>
      </c>
      <c r="AL181" s="111">
        <f t="shared" si="30"/>
        <v>0</v>
      </c>
      <c r="AM181" s="111" t="str">
        <f t="shared" si="31"/>
        <v/>
      </c>
      <c r="AN181" s="111" t="str">
        <f t="shared" ca="1" si="32"/>
        <v/>
      </c>
    </row>
    <row r="182" spans="1:40" ht="20.25" customHeight="1" x14ac:dyDescent="0.3">
      <c r="A182" s="107"/>
      <c r="B182" s="144"/>
      <c r="C182" s="119"/>
      <c r="D182" s="120"/>
      <c r="E182" s="119"/>
      <c r="F182" s="119"/>
      <c r="G182" s="120"/>
      <c r="H182" s="119"/>
      <c r="I182" s="109"/>
      <c r="L182" s="108"/>
      <c r="M182" s="108"/>
      <c r="N182" s="108"/>
      <c r="O182" s="108"/>
      <c r="P182" s="108"/>
      <c r="Q182" s="108"/>
      <c r="R182" s="108"/>
      <c r="S182" s="108"/>
      <c r="T182" s="100">
        <f t="shared" si="22"/>
        <v>0</v>
      </c>
      <c r="U182" s="111"/>
      <c r="V182" s="111"/>
      <c r="W182" s="111">
        <f>SUMIFS($F$3:F182,$D$3:D182,D182,$C$3:C182,"Buy")+SUMIFS($F$3:F182,$D$3:D182,D182,$C$3:C182,"Coin Deposit",$E$3:E182,"&lt;&gt;")</f>
        <v>0</v>
      </c>
      <c r="X182" s="111">
        <f t="shared" si="23"/>
        <v>0</v>
      </c>
      <c r="Y182" s="111">
        <f>IF($D182=Y$1,SUMIFS($H$3:$H182,$G$3:$G182,Y$1,$C$3:$C182,"Sell"),0)</f>
        <v>0</v>
      </c>
      <c r="Z182" s="111">
        <f t="shared" si="24"/>
        <v>0</v>
      </c>
      <c r="AA182" s="111">
        <f>IF($D182=AA$1,SUMIFS($H$3:$H182,$G$3:$G182,AA$1,$C$3:$C182,"Sell"),0)</f>
        <v>0</v>
      </c>
      <c r="AB182" s="111">
        <f t="shared" si="25"/>
        <v>0</v>
      </c>
      <c r="AC182" s="111">
        <f>SUMIFS('Deductions and Deposits'!$H:$H,'Deductions and Deposits'!$G:$G,D182,'Deductions and Deposits'!$F:$F,"&lt;="&amp;B182)+SUMIFS($F$3:F182,$D$3:D182,D182,$C$3:C182,"Coin Deposit",$E$3:E182,"")</f>
        <v>0</v>
      </c>
      <c r="AD182" s="111">
        <f>SUMIFS('Deductions and Deposits'!$D:$D,'Deductions and Deposits'!$C:$C,D182)+SUMIFS($F:$F,$D:$D,D182,$C:$C,"Coin Deduction")</f>
        <v>0</v>
      </c>
      <c r="AE182" s="111">
        <f>Table5[[#This Row],[Column4]]+Table5[[#This Row],[Column14]]+Table5[[#This Row],[Column19]]+Table5[[#This Row],[Column12]]</f>
        <v>0</v>
      </c>
      <c r="AF182" s="111">
        <f>Table5[[#This Row],[Column5]]+Table5[[#This Row],[Column13]]+Table5[[#This Row],[Column21]]+Table5[[#This Row],[Column18]]</f>
        <v>0</v>
      </c>
      <c r="AG182" s="111">
        <f t="shared" si="26"/>
        <v>0</v>
      </c>
      <c r="AH182" s="111">
        <f t="shared" si="27"/>
        <v>0</v>
      </c>
      <c r="AI182" s="111">
        <f>Table5[[#This Row],[Column17]]-Table5[[#This Row],[Column20]]</f>
        <v>0</v>
      </c>
      <c r="AJ182" s="111">
        <f t="shared" si="28"/>
        <v>0</v>
      </c>
      <c r="AK182" s="111">
        <f t="shared" si="29"/>
        <v>0</v>
      </c>
      <c r="AL182" s="111">
        <f t="shared" si="30"/>
        <v>0</v>
      </c>
      <c r="AM182" s="111" t="str">
        <f t="shared" si="31"/>
        <v/>
      </c>
      <c r="AN182" s="111" t="str">
        <f t="shared" ca="1" si="32"/>
        <v/>
      </c>
    </row>
    <row r="183" spans="1:40" ht="20.25" customHeight="1" x14ac:dyDescent="0.3">
      <c r="A183" s="107"/>
      <c r="B183" s="144"/>
      <c r="C183" s="119"/>
      <c r="D183" s="120"/>
      <c r="E183" s="119"/>
      <c r="F183" s="119"/>
      <c r="G183" s="120"/>
      <c r="H183" s="119"/>
      <c r="I183" s="109"/>
      <c r="L183" s="108"/>
      <c r="M183" s="108"/>
      <c r="N183" s="108"/>
      <c r="O183" s="108"/>
      <c r="P183" s="108"/>
      <c r="Q183" s="108"/>
      <c r="R183" s="108"/>
      <c r="S183" s="108"/>
      <c r="T183" s="100">
        <f t="shared" si="22"/>
        <v>0</v>
      </c>
      <c r="U183" s="111"/>
      <c r="V183" s="111"/>
      <c r="W183" s="111">
        <f>SUMIFS($F$3:F183,$D$3:D183,D183,$C$3:C183,"Buy")+SUMIFS($F$3:F183,$D$3:D183,D183,$C$3:C183,"Coin Deposit",$E$3:E183,"&lt;&gt;")</f>
        <v>0</v>
      </c>
      <c r="X183" s="111">
        <f t="shared" si="23"/>
        <v>0</v>
      </c>
      <c r="Y183" s="111">
        <f>IF($D183=Y$1,SUMIFS($H$3:$H183,$G$3:$G183,Y$1,$C$3:$C183,"Sell"),0)</f>
        <v>0</v>
      </c>
      <c r="Z183" s="111">
        <f t="shared" si="24"/>
        <v>0</v>
      </c>
      <c r="AA183" s="111">
        <f>IF($D183=AA$1,SUMIFS($H$3:$H183,$G$3:$G183,AA$1,$C$3:$C183,"Sell"),0)</f>
        <v>0</v>
      </c>
      <c r="AB183" s="111">
        <f t="shared" si="25"/>
        <v>0</v>
      </c>
      <c r="AC183" s="111">
        <f>SUMIFS('Deductions and Deposits'!$H:$H,'Deductions and Deposits'!$G:$G,D183,'Deductions and Deposits'!$F:$F,"&lt;="&amp;B183)+SUMIFS($F$3:F183,$D$3:D183,D183,$C$3:C183,"Coin Deposit",$E$3:E183,"")</f>
        <v>0</v>
      </c>
      <c r="AD183" s="111">
        <f>SUMIFS('Deductions and Deposits'!$D:$D,'Deductions and Deposits'!$C:$C,D183)+SUMIFS($F:$F,$D:$D,D183,$C:$C,"Coin Deduction")</f>
        <v>0</v>
      </c>
      <c r="AE183" s="111">
        <f>Table5[[#This Row],[Column4]]+Table5[[#This Row],[Column14]]+Table5[[#This Row],[Column19]]+Table5[[#This Row],[Column12]]</f>
        <v>0</v>
      </c>
      <c r="AF183" s="111">
        <f>Table5[[#This Row],[Column5]]+Table5[[#This Row],[Column13]]+Table5[[#This Row],[Column21]]+Table5[[#This Row],[Column18]]</f>
        <v>0</v>
      </c>
      <c r="AG183" s="111">
        <f t="shared" si="26"/>
        <v>0</v>
      </c>
      <c r="AH183" s="111">
        <f t="shared" si="27"/>
        <v>0</v>
      </c>
      <c r="AI183" s="111">
        <f>Table5[[#This Row],[Column17]]-Table5[[#This Row],[Column20]]</f>
        <v>0</v>
      </c>
      <c r="AJ183" s="111">
        <f t="shared" si="28"/>
        <v>0</v>
      </c>
      <c r="AK183" s="111">
        <f t="shared" si="29"/>
        <v>0</v>
      </c>
      <c r="AL183" s="111">
        <f t="shared" si="30"/>
        <v>0</v>
      </c>
      <c r="AM183" s="111" t="str">
        <f t="shared" si="31"/>
        <v/>
      </c>
      <c r="AN183" s="111" t="str">
        <f t="shared" ca="1" si="32"/>
        <v/>
      </c>
    </row>
    <row r="184" spans="1:40" ht="20.25" customHeight="1" x14ac:dyDescent="0.3">
      <c r="A184" s="107"/>
      <c r="B184" s="144"/>
      <c r="C184" s="119"/>
      <c r="D184" s="120"/>
      <c r="E184" s="119"/>
      <c r="F184" s="119"/>
      <c r="G184" s="120"/>
      <c r="H184" s="119"/>
      <c r="I184" s="109"/>
      <c r="L184" s="108"/>
      <c r="M184" s="108"/>
      <c r="N184" s="108"/>
      <c r="O184" s="108"/>
      <c r="P184" s="108"/>
      <c r="Q184" s="108"/>
      <c r="R184" s="108"/>
      <c r="S184" s="108"/>
      <c r="T184" s="100">
        <f t="shared" si="22"/>
        <v>0</v>
      </c>
      <c r="U184" s="111"/>
      <c r="V184" s="111"/>
      <c r="W184" s="111">
        <f>SUMIFS($F$3:F184,$D$3:D184,D184,$C$3:C184,"Buy")+SUMIFS($F$3:F184,$D$3:D184,D184,$C$3:C184,"Coin Deposit",$E$3:E184,"&lt;&gt;")</f>
        <v>0</v>
      </c>
      <c r="X184" s="111">
        <f t="shared" si="23"/>
        <v>0</v>
      </c>
      <c r="Y184" s="111">
        <f>IF($D184=Y$1,SUMIFS($H$3:$H184,$G$3:$G184,Y$1,$C$3:$C184,"Sell"),0)</f>
        <v>0</v>
      </c>
      <c r="Z184" s="111">
        <f t="shared" si="24"/>
        <v>0</v>
      </c>
      <c r="AA184" s="111">
        <f>IF($D184=AA$1,SUMIFS($H$3:$H184,$G$3:$G184,AA$1,$C$3:$C184,"Sell"),0)</f>
        <v>0</v>
      </c>
      <c r="AB184" s="111">
        <f t="shared" si="25"/>
        <v>0</v>
      </c>
      <c r="AC184" s="111">
        <f>SUMIFS('Deductions and Deposits'!$H:$H,'Deductions and Deposits'!$G:$G,D184,'Deductions and Deposits'!$F:$F,"&lt;="&amp;B184)+SUMIFS($F$3:F184,$D$3:D184,D184,$C$3:C184,"Coin Deposit",$E$3:E184,"")</f>
        <v>0</v>
      </c>
      <c r="AD184" s="111">
        <f>SUMIFS('Deductions and Deposits'!$D:$D,'Deductions and Deposits'!$C:$C,D184)+SUMIFS($F:$F,$D:$D,D184,$C:$C,"Coin Deduction")</f>
        <v>0</v>
      </c>
      <c r="AE184" s="111">
        <f>Table5[[#This Row],[Column4]]+Table5[[#This Row],[Column14]]+Table5[[#This Row],[Column19]]+Table5[[#This Row],[Column12]]</f>
        <v>0</v>
      </c>
      <c r="AF184" s="111">
        <f>Table5[[#This Row],[Column5]]+Table5[[#This Row],[Column13]]+Table5[[#This Row],[Column21]]+Table5[[#This Row],[Column18]]</f>
        <v>0</v>
      </c>
      <c r="AG184" s="111">
        <f t="shared" si="26"/>
        <v>0</v>
      </c>
      <c r="AH184" s="111">
        <f t="shared" si="27"/>
        <v>0</v>
      </c>
      <c r="AI184" s="111">
        <f>Table5[[#This Row],[Column17]]-Table5[[#This Row],[Column20]]</f>
        <v>0</v>
      </c>
      <c r="AJ184" s="111">
        <f t="shared" si="28"/>
        <v>0</v>
      </c>
      <c r="AK184" s="111">
        <f t="shared" si="29"/>
        <v>0</v>
      </c>
      <c r="AL184" s="111">
        <f t="shared" si="30"/>
        <v>0</v>
      </c>
      <c r="AM184" s="111" t="str">
        <f t="shared" si="31"/>
        <v/>
      </c>
      <c r="AN184" s="111" t="str">
        <f t="shared" ca="1" si="32"/>
        <v/>
      </c>
    </row>
    <row r="185" spans="1:40" ht="20.25" customHeight="1" x14ac:dyDescent="0.3">
      <c r="A185" s="107"/>
      <c r="B185" s="144"/>
      <c r="C185" s="119"/>
      <c r="D185" s="120"/>
      <c r="E185" s="119"/>
      <c r="F185" s="119"/>
      <c r="G185" s="120"/>
      <c r="H185" s="119"/>
      <c r="I185" s="109"/>
      <c r="L185" s="108"/>
      <c r="M185" s="108"/>
      <c r="N185" s="108"/>
      <c r="O185" s="108"/>
      <c r="P185" s="108"/>
      <c r="Q185" s="108"/>
      <c r="R185" s="108"/>
      <c r="S185" s="108"/>
      <c r="T185" s="100">
        <f t="shared" si="22"/>
        <v>0</v>
      </c>
      <c r="U185" s="111"/>
      <c r="V185" s="111"/>
      <c r="W185" s="111">
        <f>SUMIFS($F$3:F185,$D$3:D185,D185,$C$3:C185,"Buy")+SUMIFS($F$3:F185,$D$3:D185,D185,$C$3:C185,"Coin Deposit",$E$3:E185,"&lt;&gt;")</f>
        <v>0</v>
      </c>
      <c r="X185" s="111">
        <f t="shared" si="23"/>
        <v>0</v>
      </c>
      <c r="Y185" s="111">
        <f>IF($D185=Y$1,SUMIFS($H$3:$H185,$G$3:$G185,Y$1,$C$3:$C185,"Sell"),0)</f>
        <v>0</v>
      </c>
      <c r="Z185" s="111">
        <f t="shared" si="24"/>
        <v>0</v>
      </c>
      <c r="AA185" s="111">
        <f>IF($D185=AA$1,SUMIFS($H$3:$H185,$G$3:$G185,AA$1,$C$3:$C185,"Sell"),0)</f>
        <v>0</v>
      </c>
      <c r="AB185" s="111">
        <f t="shared" si="25"/>
        <v>0</v>
      </c>
      <c r="AC185" s="111">
        <f>SUMIFS('Deductions and Deposits'!$H:$H,'Deductions and Deposits'!$G:$G,D185,'Deductions and Deposits'!$F:$F,"&lt;="&amp;B185)+SUMIFS($F$3:F185,$D$3:D185,D185,$C$3:C185,"Coin Deposit",$E$3:E185,"")</f>
        <v>0</v>
      </c>
      <c r="AD185" s="111">
        <f>SUMIFS('Deductions and Deposits'!$D:$D,'Deductions and Deposits'!$C:$C,D185)+SUMIFS($F:$F,$D:$D,D185,$C:$C,"Coin Deduction")</f>
        <v>0</v>
      </c>
      <c r="AE185" s="111">
        <f>Table5[[#This Row],[Column4]]+Table5[[#This Row],[Column14]]+Table5[[#This Row],[Column19]]+Table5[[#This Row],[Column12]]</f>
        <v>0</v>
      </c>
      <c r="AF185" s="111">
        <f>Table5[[#This Row],[Column5]]+Table5[[#This Row],[Column13]]+Table5[[#This Row],[Column21]]+Table5[[#This Row],[Column18]]</f>
        <v>0</v>
      </c>
      <c r="AG185" s="111">
        <f t="shared" si="26"/>
        <v>0</v>
      </c>
      <c r="AH185" s="111">
        <f t="shared" si="27"/>
        <v>0</v>
      </c>
      <c r="AI185" s="111">
        <f>Table5[[#This Row],[Column17]]-Table5[[#This Row],[Column20]]</f>
        <v>0</v>
      </c>
      <c r="AJ185" s="111">
        <f t="shared" si="28"/>
        <v>0</v>
      </c>
      <c r="AK185" s="111">
        <f t="shared" si="29"/>
        <v>0</v>
      </c>
      <c r="AL185" s="111">
        <f t="shared" si="30"/>
        <v>0</v>
      </c>
      <c r="AM185" s="111" t="str">
        <f t="shared" si="31"/>
        <v/>
      </c>
      <c r="AN185" s="111" t="str">
        <f t="shared" ca="1" si="32"/>
        <v/>
      </c>
    </row>
    <row r="186" spans="1:40" ht="20.25" customHeight="1" x14ac:dyDescent="0.3">
      <c r="A186" s="107"/>
      <c r="B186" s="144"/>
      <c r="C186" s="119"/>
      <c r="D186" s="120"/>
      <c r="E186" s="119"/>
      <c r="F186" s="119"/>
      <c r="G186" s="120"/>
      <c r="H186" s="119"/>
      <c r="I186" s="109"/>
      <c r="L186" s="108"/>
      <c r="M186" s="108"/>
      <c r="N186" s="108"/>
      <c r="O186" s="108"/>
      <c r="P186" s="108"/>
      <c r="Q186" s="108"/>
      <c r="R186" s="108"/>
      <c r="S186" s="108"/>
      <c r="T186" s="100">
        <f t="shared" si="22"/>
        <v>0</v>
      </c>
      <c r="U186" s="111"/>
      <c r="V186" s="111"/>
      <c r="W186" s="111">
        <f>SUMIFS($F$3:F186,$D$3:D186,D186,$C$3:C186,"Buy")+SUMIFS($F$3:F186,$D$3:D186,D186,$C$3:C186,"Coin Deposit",$E$3:E186,"&lt;&gt;")</f>
        <v>0</v>
      </c>
      <c r="X186" s="111">
        <f t="shared" si="23"/>
        <v>0</v>
      </c>
      <c r="Y186" s="111">
        <f>IF($D186=Y$1,SUMIFS($H$3:$H186,$G$3:$G186,Y$1,$C$3:$C186,"Sell"),0)</f>
        <v>0</v>
      </c>
      <c r="Z186" s="111">
        <f t="shared" si="24"/>
        <v>0</v>
      </c>
      <c r="AA186" s="111">
        <f>IF($D186=AA$1,SUMIFS($H$3:$H186,$G$3:$G186,AA$1,$C$3:$C186,"Sell"),0)</f>
        <v>0</v>
      </c>
      <c r="AB186" s="111">
        <f t="shared" si="25"/>
        <v>0</v>
      </c>
      <c r="AC186" s="111">
        <f>SUMIFS('Deductions and Deposits'!$H:$H,'Deductions and Deposits'!$G:$G,D186,'Deductions and Deposits'!$F:$F,"&lt;="&amp;B186)+SUMIFS($F$3:F186,$D$3:D186,D186,$C$3:C186,"Coin Deposit",$E$3:E186,"")</f>
        <v>0</v>
      </c>
      <c r="AD186" s="111">
        <f>SUMIFS('Deductions and Deposits'!$D:$D,'Deductions and Deposits'!$C:$C,D186)+SUMIFS($F:$F,$D:$D,D186,$C:$C,"Coin Deduction")</f>
        <v>0</v>
      </c>
      <c r="AE186" s="111">
        <f>Table5[[#This Row],[Column4]]+Table5[[#This Row],[Column14]]+Table5[[#This Row],[Column19]]+Table5[[#This Row],[Column12]]</f>
        <v>0</v>
      </c>
      <c r="AF186" s="111">
        <f>Table5[[#This Row],[Column5]]+Table5[[#This Row],[Column13]]+Table5[[#This Row],[Column21]]+Table5[[#This Row],[Column18]]</f>
        <v>0</v>
      </c>
      <c r="AG186" s="111">
        <f t="shared" si="26"/>
        <v>0</v>
      </c>
      <c r="AH186" s="111">
        <f t="shared" si="27"/>
        <v>0</v>
      </c>
      <c r="AI186" s="111">
        <f>Table5[[#This Row],[Column17]]-Table5[[#This Row],[Column20]]</f>
        <v>0</v>
      </c>
      <c r="AJ186" s="111">
        <f t="shared" si="28"/>
        <v>0</v>
      </c>
      <c r="AK186" s="111">
        <f t="shared" si="29"/>
        <v>0</v>
      </c>
      <c r="AL186" s="111">
        <f t="shared" si="30"/>
        <v>0</v>
      </c>
      <c r="AM186" s="111" t="str">
        <f t="shared" si="31"/>
        <v/>
      </c>
      <c r="AN186" s="111" t="str">
        <f t="shared" ca="1" si="32"/>
        <v/>
      </c>
    </row>
    <row r="187" spans="1:40" ht="20.25" customHeight="1" x14ac:dyDescent="0.3">
      <c r="A187" s="107"/>
      <c r="B187" s="144"/>
      <c r="C187" s="119"/>
      <c r="D187" s="120"/>
      <c r="E187" s="119"/>
      <c r="F187" s="119"/>
      <c r="G187" s="120"/>
      <c r="H187" s="119"/>
      <c r="I187" s="109"/>
      <c r="L187" s="108"/>
      <c r="M187" s="108"/>
      <c r="N187" s="108"/>
      <c r="O187" s="108"/>
      <c r="P187" s="108"/>
      <c r="Q187" s="108"/>
      <c r="R187" s="108"/>
      <c r="S187" s="108"/>
      <c r="T187" s="100">
        <f t="shared" si="22"/>
        <v>0</v>
      </c>
      <c r="U187" s="111"/>
      <c r="V187" s="111"/>
      <c r="W187" s="111">
        <f>SUMIFS($F$3:F187,$D$3:D187,D187,$C$3:C187,"Buy")+SUMIFS($F$3:F187,$D$3:D187,D187,$C$3:C187,"Coin Deposit",$E$3:E187,"&lt;&gt;")</f>
        <v>0</v>
      </c>
      <c r="X187" s="111">
        <f t="shared" si="23"/>
        <v>0</v>
      </c>
      <c r="Y187" s="111">
        <f>IF($D187=Y$1,SUMIFS($H$3:$H187,$G$3:$G187,Y$1,$C$3:$C187,"Sell"),0)</f>
        <v>0</v>
      </c>
      <c r="Z187" s="111">
        <f t="shared" si="24"/>
        <v>0</v>
      </c>
      <c r="AA187" s="111">
        <f>IF($D187=AA$1,SUMIFS($H$3:$H187,$G$3:$G187,AA$1,$C$3:$C187,"Sell"),0)</f>
        <v>0</v>
      </c>
      <c r="AB187" s="111">
        <f t="shared" si="25"/>
        <v>0</v>
      </c>
      <c r="AC187" s="111">
        <f>SUMIFS('Deductions and Deposits'!$H:$H,'Deductions and Deposits'!$G:$G,D187,'Deductions and Deposits'!$F:$F,"&lt;="&amp;B187)+SUMIFS($F$3:F187,$D$3:D187,D187,$C$3:C187,"Coin Deposit",$E$3:E187,"")</f>
        <v>0</v>
      </c>
      <c r="AD187" s="111">
        <f>SUMIFS('Deductions and Deposits'!$D:$D,'Deductions and Deposits'!$C:$C,D187)+SUMIFS($F:$F,$D:$D,D187,$C:$C,"Coin Deduction")</f>
        <v>0</v>
      </c>
      <c r="AE187" s="111">
        <f>Table5[[#This Row],[Column4]]+Table5[[#This Row],[Column14]]+Table5[[#This Row],[Column19]]+Table5[[#This Row],[Column12]]</f>
        <v>0</v>
      </c>
      <c r="AF187" s="111">
        <f>Table5[[#This Row],[Column5]]+Table5[[#This Row],[Column13]]+Table5[[#This Row],[Column21]]+Table5[[#This Row],[Column18]]</f>
        <v>0</v>
      </c>
      <c r="AG187" s="111">
        <f t="shared" si="26"/>
        <v>0</v>
      </c>
      <c r="AH187" s="111">
        <f t="shared" si="27"/>
        <v>0</v>
      </c>
      <c r="AI187" s="111">
        <f>Table5[[#This Row],[Column17]]-Table5[[#This Row],[Column20]]</f>
        <v>0</v>
      </c>
      <c r="AJ187" s="111">
        <f t="shared" si="28"/>
        <v>0</v>
      </c>
      <c r="AK187" s="111">
        <f t="shared" si="29"/>
        <v>0</v>
      </c>
      <c r="AL187" s="111">
        <f t="shared" si="30"/>
        <v>0</v>
      </c>
      <c r="AM187" s="111" t="str">
        <f t="shared" si="31"/>
        <v/>
      </c>
      <c r="AN187" s="111" t="str">
        <f t="shared" ca="1" si="32"/>
        <v/>
      </c>
    </row>
    <row r="188" spans="1:40" ht="20.25" customHeight="1" x14ac:dyDescent="0.3">
      <c r="A188" s="107"/>
      <c r="B188" s="144"/>
      <c r="C188" s="119"/>
      <c r="D188" s="120"/>
      <c r="E188" s="119"/>
      <c r="F188" s="119"/>
      <c r="G188" s="120"/>
      <c r="H188" s="119"/>
      <c r="I188" s="109"/>
      <c r="L188" s="108"/>
      <c r="M188" s="108"/>
      <c r="N188" s="108"/>
      <c r="O188" s="108"/>
      <c r="P188" s="108"/>
      <c r="Q188" s="108"/>
      <c r="R188" s="108"/>
      <c r="S188" s="108"/>
      <c r="T188" s="100">
        <f t="shared" si="22"/>
        <v>0</v>
      </c>
      <c r="U188" s="111"/>
      <c r="V188" s="111"/>
      <c r="W188" s="111">
        <f>SUMIFS($F$3:F188,$D$3:D188,D188,$C$3:C188,"Buy")+SUMIFS($F$3:F188,$D$3:D188,D188,$C$3:C188,"Coin Deposit",$E$3:E188,"&lt;&gt;")</f>
        <v>0</v>
      </c>
      <c r="X188" s="111">
        <f t="shared" si="23"/>
        <v>0</v>
      </c>
      <c r="Y188" s="111">
        <f>IF($D188=Y$1,SUMIFS($H$3:$H188,$G$3:$G188,Y$1,$C$3:$C188,"Sell"),0)</f>
        <v>0</v>
      </c>
      <c r="Z188" s="111">
        <f t="shared" si="24"/>
        <v>0</v>
      </c>
      <c r="AA188" s="111">
        <f>IF($D188=AA$1,SUMIFS($H$3:$H188,$G$3:$G188,AA$1,$C$3:$C188,"Sell"),0)</f>
        <v>0</v>
      </c>
      <c r="AB188" s="111">
        <f t="shared" si="25"/>
        <v>0</v>
      </c>
      <c r="AC188" s="111">
        <f>SUMIFS('Deductions and Deposits'!$H:$H,'Deductions and Deposits'!$G:$G,D188,'Deductions and Deposits'!$F:$F,"&lt;="&amp;B188)+SUMIFS($F$3:F188,$D$3:D188,D188,$C$3:C188,"Coin Deposit",$E$3:E188,"")</f>
        <v>0</v>
      </c>
      <c r="AD188" s="111">
        <f>SUMIFS('Deductions and Deposits'!$D:$D,'Deductions and Deposits'!$C:$C,D188)+SUMIFS($F:$F,$D:$D,D188,$C:$C,"Coin Deduction")</f>
        <v>0</v>
      </c>
      <c r="AE188" s="111">
        <f>Table5[[#This Row],[Column4]]+Table5[[#This Row],[Column14]]+Table5[[#This Row],[Column19]]+Table5[[#This Row],[Column12]]</f>
        <v>0</v>
      </c>
      <c r="AF188" s="111">
        <f>Table5[[#This Row],[Column5]]+Table5[[#This Row],[Column13]]+Table5[[#This Row],[Column21]]+Table5[[#This Row],[Column18]]</f>
        <v>0</v>
      </c>
      <c r="AG188" s="111">
        <f t="shared" si="26"/>
        <v>0</v>
      </c>
      <c r="AH188" s="111">
        <f t="shared" si="27"/>
        <v>0</v>
      </c>
      <c r="AI188" s="111">
        <f>Table5[[#This Row],[Column17]]-Table5[[#This Row],[Column20]]</f>
        <v>0</v>
      </c>
      <c r="AJ188" s="111">
        <f t="shared" si="28"/>
        <v>0</v>
      </c>
      <c r="AK188" s="111">
        <f t="shared" si="29"/>
        <v>0</v>
      </c>
      <c r="AL188" s="111">
        <f t="shared" si="30"/>
        <v>0</v>
      </c>
      <c r="AM188" s="111" t="str">
        <f t="shared" si="31"/>
        <v/>
      </c>
      <c r="AN188" s="111" t="str">
        <f t="shared" ca="1" si="32"/>
        <v/>
      </c>
    </row>
    <row r="189" spans="1:40" ht="20.25" customHeight="1" x14ac:dyDescent="0.3">
      <c r="A189" s="107"/>
      <c r="B189" s="144"/>
      <c r="C189" s="119"/>
      <c r="D189" s="120"/>
      <c r="E189" s="119"/>
      <c r="F189" s="119"/>
      <c r="G189" s="120"/>
      <c r="H189" s="119"/>
      <c r="I189" s="109"/>
      <c r="L189" s="108"/>
      <c r="M189" s="108"/>
      <c r="N189" s="108"/>
      <c r="O189" s="108"/>
      <c r="P189" s="108"/>
      <c r="Q189" s="108"/>
      <c r="R189" s="108"/>
      <c r="S189" s="108"/>
      <c r="T189" s="100">
        <f t="shared" si="22"/>
        <v>0</v>
      </c>
      <c r="U189" s="111"/>
      <c r="V189" s="111"/>
      <c r="W189" s="111">
        <f>SUMIFS($F$3:F189,$D$3:D189,D189,$C$3:C189,"Buy")+SUMIFS($F$3:F189,$D$3:D189,D189,$C$3:C189,"Coin Deposit",$E$3:E189,"&lt;&gt;")</f>
        <v>0</v>
      </c>
      <c r="X189" s="111">
        <f t="shared" si="23"/>
        <v>0</v>
      </c>
      <c r="Y189" s="111">
        <f>IF($D189=Y$1,SUMIFS($H$3:$H189,$G$3:$G189,Y$1,$C$3:$C189,"Sell"),0)</f>
        <v>0</v>
      </c>
      <c r="Z189" s="111">
        <f t="shared" si="24"/>
        <v>0</v>
      </c>
      <c r="AA189" s="111">
        <f>IF($D189=AA$1,SUMIFS($H$3:$H189,$G$3:$G189,AA$1,$C$3:$C189,"Sell"),0)</f>
        <v>0</v>
      </c>
      <c r="AB189" s="111">
        <f t="shared" si="25"/>
        <v>0</v>
      </c>
      <c r="AC189" s="111">
        <f>SUMIFS('Deductions and Deposits'!$H:$H,'Deductions and Deposits'!$G:$G,D189,'Deductions and Deposits'!$F:$F,"&lt;="&amp;B189)+SUMIFS($F$3:F189,$D$3:D189,D189,$C$3:C189,"Coin Deposit",$E$3:E189,"")</f>
        <v>0</v>
      </c>
      <c r="AD189" s="111">
        <f>SUMIFS('Deductions and Deposits'!$D:$D,'Deductions and Deposits'!$C:$C,D189)+SUMIFS($F:$F,$D:$D,D189,$C:$C,"Coin Deduction")</f>
        <v>0</v>
      </c>
      <c r="AE189" s="111">
        <f>Table5[[#This Row],[Column4]]+Table5[[#This Row],[Column14]]+Table5[[#This Row],[Column19]]+Table5[[#This Row],[Column12]]</f>
        <v>0</v>
      </c>
      <c r="AF189" s="111">
        <f>Table5[[#This Row],[Column5]]+Table5[[#This Row],[Column13]]+Table5[[#This Row],[Column21]]+Table5[[#This Row],[Column18]]</f>
        <v>0</v>
      </c>
      <c r="AG189" s="111">
        <f t="shared" si="26"/>
        <v>0</v>
      </c>
      <c r="AH189" s="111">
        <f t="shared" si="27"/>
        <v>0</v>
      </c>
      <c r="AI189" s="111">
        <f>Table5[[#This Row],[Column17]]-Table5[[#This Row],[Column20]]</f>
        <v>0</v>
      </c>
      <c r="AJ189" s="111">
        <f t="shared" si="28"/>
        <v>0</v>
      </c>
      <c r="AK189" s="111">
        <f t="shared" si="29"/>
        <v>0</v>
      </c>
      <c r="AL189" s="111">
        <f t="shared" si="30"/>
        <v>0</v>
      </c>
      <c r="AM189" s="111" t="str">
        <f t="shared" si="31"/>
        <v/>
      </c>
      <c r="AN189" s="111" t="str">
        <f t="shared" ca="1" si="32"/>
        <v/>
      </c>
    </row>
    <row r="190" spans="1:40" ht="20.25" customHeight="1" x14ac:dyDescent="0.3">
      <c r="A190" s="107"/>
      <c r="B190" s="144"/>
      <c r="C190" s="119"/>
      <c r="D190" s="120"/>
      <c r="E190" s="119"/>
      <c r="F190" s="119"/>
      <c r="G190" s="120"/>
      <c r="H190" s="119"/>
      <c r="I190" s="109"/>
      <c r="L190" s="108"/>
      <c r="M190" s="108"/>
      <c r="N190" s="108"/>
      <c r="O190" s="108"/>
      <c r="P190" s="108"/>
      <c r="Q190" s="108"/>
      <c r="R190" s="108"/>
      <c r="S190" s="108"/>
      <c r="T190" s="100">
        <f t="shared" si="22"/>
        <v>0</v>
      </c>
      <c r="U190" s="111"/>
      <c r="V190" s="111"/>
      <c r="W190" s="111">
        <f>SUMIFS($F$3:F190,$D$3:D190,D190,$C$3:C190,"Buy")+SUMIFS($F$3:F190,$D$3:D190,D190,$C$3:C190,"Coin Deposit",$E$3:E190,"&lt;&gt;")</f>
        <v>0</v>
      </c>
      <c r="X190" s="111">
        <f t="shared" si="23"/>
        <v>0</v>
      </c>
      <c r="Y190" s="111">
        <f>IF($D190=Y$1,SUMIFS($H$3:$H190,$G$3:$G190,Y$1,$C$3:$C190,"Sell"),0)</f>
        <v>0</v>
      </c>
      <c r="Z190" s="111">
        <f t="shared" si="24"/>
        <v>0</v>
      </c>
      <c r="AA190" s="111">
        <f>IF($D190=AA$1,SUMIFS($H$3:$H190,$G$3:$G190,AA$1,$C$3:$C190,"Sell"),0)</f>
        <v>0</v>
      </c>
      <c r="AB190" s="111">
        <f t="shared" si="25"/>
        <v>0</v>
      </c>
      <c r="AC190" s="111">
        <f>SUMIFS('Deductions and Deposits'!$H:$H,'Deductions and Deposits'!$G:$G,D190,'Deductions and Deposits'!$F:$F,"&lt;="&amp;B190)+SUMIFS($F$3:F190,$D$3:D190,D190,$C$3:C190,"Coin Deposit",$E$3:E190,"")</f>
        <v>0</v>
      </c>
      <c r="AD190" s="111">
        <f>SUMIFS('Deductions and Deposits'!$D:$D,'Deductions and Deposits'!$C:$C,D190)+SUMIFS($F:$F,$D:$D,D190,$C:$C,"Coin Deduction")</f>
        <v>0</v>
      </c>
      <c r="AE190" s="111">
        <f>Table5[[#This Row],[Column4]]+Table5[[#This Row],[Column14]]+Table5[[#This Row],[Column19]]+Table5[[#This Row],[Column12]]</f>
        <v>0</v>
      </c>
      <c r="AF190" s="111">
        <f>Table5[[#This Row],[Column5]]+Table5[[#This Row],[Column13]]+Table5[[#This Row],[Column21]]+Table5[[#This Row],[Column18]]</f>
        <v>0</v>
      </c>
      <c r="AG190" s="111">
        <f t="shared" si="26"/>
        <v>0</v>
      </c>
      <c r="AH190" s="111">
        <f t="shared" si="27"/>
        <v>0</v>
      </c>
      <c r="AI190" s="111">
        <f>Table5[[#This Row],[Column17]]-Table5[[#This Row],[Column20]]</f>
        <v>0</v>
      </c>
      <c r="AJ190" s="111">
        <f t="shared" si="28"/>
        <v>0</v>
      </c>
      <c r="AK190" s="111">
        <f t="shared" si="29"/>
        <v>0</v>
      </c>
      <c r="AL190" s="111">
        <f t="shared" si="30"/>
        <v>0</v>
      </c>
      <c r="AM190" s="111" t="str">
        <f t="shared" si="31"/>
        <v/>
      </c>
      <c r="AN190" s="111" t="str">
        <f t="shared" ca="1" si="32"/>
        <v/>
      </c>
    </row>
    <row r="191" spans="1:40" ht="20.25" customHeight="1" x14ac:dyDescent="0.3">
      <c r="A191" s="107"/>
      <c r="B191" s="144"/>
      <c r="C191" s="119"/>
      <c r="D191" s="120"/>
      <c r="E191" s="119"/>
      <c r="F191" s="119"/>
      <c r="G191" s="120"/>
      <c r="H191" s="119"/>
      <c r="I191" s="109"/>
      <c r="L191" s="108"/>
      <c r="M191" s="108"/>
      <c r="N191" s="108"/>
      <c r="O191" s="108"/>
      <c r="P191" s="108"/>
      <c r="Q191" s="108"/>
      <c r="R191" s="108"/>
      <c r="S191" s="108"/>
      <c r="T191" s="100">
        <f t="shared" si="22"/>
        <v>0</v>
      </c>
      <c r="U191" s="111"/>
      <c r="V191" s="111"/>
      <c r="W191" s="111">
        <f>SUMIFS($F$3:F191,$D$3:D191,D191,$C$3:C191,"Buy")+SUMIFS($F$3:F191,$D$3:D191,D191,$C$3:C191,"Coin Deposit",$E$3:E191,"&lt;&gt;")</f>
        <v>0</v>
      </c>
      <c r="X191" s="111">
        <f t="shared" si="23"/>
        <v>0</v>
      </c>
      <c r="Y191" s="111">
        <f>IF($D191=Y$1,SUMIFS($H$3:$H191,$G$3:$G191,Y$1,$C$3:$C191,"Sell"),0)</f>
        <v>0</v>
      </c>
      <c r="Z191" s="111">
        <f t="shared" si="24"/>
        <v>0</v>
      </c>
      <c r="AA191" s="111">
        <f>IF($D191=AA$1,SUMIFS($H$3:$H191,$G$3:$G191,AA$1,$C$3:$C191,"Sell"),0)</f>
        <v>0</v>
      </c>
      <c r="AB191" s="111">
        <f t="shared" si="25"/>
        <v>0</v>
      </c>
      <c r="AC191" s="111">
        <f>SUMIFS('Deductions and Deposits'!$H:$H,'Deductions and Deposits'!$G:$G,D191,'Deductions and Deposits'!$F:$F,"&lt;="&amp;B191)+SUMIFS($F$3:F191,$D$3:D191,D191,$C$3:C191,"Coin Deposit",$E$3:E191,"")</f>
        <v>0</v>
      </c>
      <c r="AD191" s="111">
        <f>SUMIFS('Deductions and Deposits'!$D:$D,'Deductions and Deposits'!$C:$C,D191)+SUMIFS($F:$F,$D:$D,D191,$C:$C,"Coin Deduction")</f>
        <v>0</v>
      </c>
      <c r="AE191" s="111">
        <f>Table5[[#This Row],[Column4]]+Table5[[#This Row],[Column14]]+Table5[[#This Row],[Column19]]+Table5[[#This Row],[Column12]]</f>
        <v>0</v>
      </c>
      <c r="AF191" s="111">
        <f>Table5[[#This Row],[Column5]]+Table5[[#This Row],[Column13]]+Table5[[#This Row],[Column21]]+Table5[[#This Row],[Column18]]</f>
        <v>0</v>
      </c>
      <c r="AG191" s="111">
        <f t="shared" si="26"/>
        <v>0</v>
      </c>
      <c r="AH191" s="111">
        <f t="shared" si="27"/>
        <v>0</v>
      </c>
      <c r="AI191" s="111">
        <f>Table5[[#This Row],[Column17]]-Table5[[#This Row],[Column20]]</f>
        <v>0</v>
      </c>
      <c r="AJ191" s="111">
        <f t="shared" si="28"/>
        <v>0</v>
      </c>
      <c r="AK191" s="111">
        <f t="shared" si="29"/>
        <v>0</v>
      </c>
      <c r="AL191" s="111">
        <f t="shared" si="30"/>
        <v>0</v>
      </c>
      <c r="AM191" s="111" t="str">
        <f t="shared" si="31"/>
        <v/>
      </c>
      <c r="AN191" s="111" t="str">
        <f t="shared" ca="1" si="32"/>
        <v/>
      </c>
    </row>
    <row r="192" spans="1:40" ht="20.25" customHeight="1" x14ac:dyDescent="0.3">
      <c r="A192" s="107"/>
      <c r="B192" s="144"/>
      <c r="C192" s="119"/>
      <c r="D192" s="120"/>
      <c r="E192" s="119"/>
      <c r="F192" s="119"/>
      <c r="G192" s="120"/>
      <c r="H192" s="119"/>
      <c r="I192" s="109"/>
      <c r="L192" s="108"/>
      <c r="M192" s="108"/>
      <c r="N192" s="108"/>
      <c r="O192" s="108"/>
      <c r="P192" s="108"/>
      <c r="Q192" s="108"/>
      <c r="R192" s="108"/>
      <c r="S192" s="108"/>
      <c r="T192" s="100">
        <f t="shared" si="22"/>
        <v>0</v>
      </c>
      <c r="U192" s="111"/>
      <c r="V192" s="111"/>
      <c r="W192" s="111">
        <f>SUMIFS($F$3:F192,$D$3:D192,D192,$C$3:C192,"Buy")+SUMIFS($F$3:F192,$D$3:D192,D192,$C$3:C192,"Coin Deposit",$E$3:E192,"&lt;&gt;")</f>
        <v>0</v>
      </c>
      <c r="X192" s="111">
        <f t="shared" si="23"/>
        <v>0</v>
      </c>
      <c r="Y192" s="111">
        <f>IF($D192=Y$1,SUMIFS($H$3:$H192,$G$3:$G192,Y$1,$C$3:$C192,"Sell"),0)</f>
        <v>0</v>
      </c>
      <c r="Z192" s="111">
        <f t="shared" si="24"/>
        <v>0</v>
      </c>
      <c r="AA192" s="111">
        <f>IF($D192=AA$1,SUMIFS($H$3:$H192,$G$3:$G192,AA$1,$C$3:$C192,"Sell"),0)</f>
        <v>0</v>
      </c>
      <c r="AB192" s="111">
        <f t="shared" si="25"/>
        <v>0</v>
      </c>
      <c r="AC192" s="111">
        <f>SUMIFS('Deductions and Deposits'!$H:$H,'Deductions and Deposits'!$G:$G,D192,'Deductions and Deposits'!$F:$F,"&lt;="&amp;B192)+SUMIFS($F$3:F192,$D$3:D192,D192,$C$3:C192,"Coin Deposit",$E$3:E192,"")</f>
        <v>0</v>
      </c>
      <c r="AD192" s="111">
        <f>SUMIFS('Deductions and Deposits'!$D:$D,'Deductions and Deposits'!$C:$C,D192)+SUMIFS($F:$F,$D:$D,D192,$C:$C,"Coin Deduction")</f>
        <v>0</v>
      </c>
      <c r="AE192" s="111">
        <f>Table5[[#This Row],[Column4]]+Table5[[#This Row],[Column14]]+Table5[[#This Row],[Column19]]+Table5[[#This Row],[Column12]]</f>
        <v>0</v>
      </c>
      <c r="AF192" s="111">
        <f>Table5[[#This Row],[Column5]]+Table5[[#This Row],[Column13]]+Table5[[#This Row],[Column21]]+Table5[[#This Row],[Column18]]</f>
        <v>0</v>
      </c>
      <c r="AG192" s="111">
        <f t="shared" si="26"/>
        <v>0</v>
      </c>
      <c r="AH192" s="111">
        <f t="shared" si="27"/>
        <v>0</v>
      </c>
      <c r="AI192" s="111">
        <f>Table5[[#This Row],[Column17]]-Table5[[#This Row],[Column20]]</f>
        <v>0</v>
      </c>
      <c r="AJ192" s="111">
        <f t="shared" si="28"/>
        <v>0</v>
      </c>
      <c r="AK192" s="111">
        <f t="shared" si="29"/>
        <v>0</v>
      </c>
      <c r="AL192" s="111">
        <f t="shared" si="30"/>
        <v>0</v>
      </c>
      <c r="AM192" s="111" t="str">
        <f t="shared" si="31"/>
        <v/>
      </c>
      <c r="AN192" s="111" t="str">
        <f t="shared" ca="1" si="32"/>
        <v/>
      </c>
    </row>
    <row r="193" spans="1:40" ht="20.25" customHeight="1" x14ac:dyDescent="0.3">
      <c r="A193" s="107"/>
      <c r="B193" s="144"/>
      <c r="C193" s="119"/>
      <c r="D193" s="120"/>
      <c r="E193" s="119"/>
      <c r="F193" s="119"/>
      <c r="G193" s="120"/>
      <c r="H193" s="119"/>
      <c r="I193" s="109"/>
      <c r="L193" s="108"/>
      <c r="M193" s="108"/>
      <c r="N193" s="108"/>
      <c r="O193" s="108"/>
      <c r="P193" s="108"/>
      <c r="Q193" s="108"/>
      <c r="R193" s="108"/>
      <c r="S193" s="108"/>
      <c r="T193" s="100">
        <f t="shared" si="22"/>
        <v>0</v>
      </c>
      <c r="U193" s="111"/>
      <c r="V193" s="111"/>
      <c r="W193" s="111">
        <f>SUMIFS($F$3:F193,$D$3:D193,D193,$C$3:C193,"Buy")+SUMIFS($F$3:F193,$D$3:D193,D193,$C$3:C193,"Coin Deposit",$E$3:E193,"&lt;&gt;")</f>
        <v>0</v>
      </c>
      <c r="X193" s="111">
        <f t="shared" si="23"/>
        <v>0</v>
      </c>
      <c r="Y193" s="111">
        <f>IF($D193=Y$1,SUMIFS($H$3:$H193,$G$3:$G193,Y$1,$C$3:$C193,"Sell"),0)</f>
        <v>0</v>
      </c>
      <c r="Z193" s="111">
        <f t="shared" si="24"/>
        <v>0</v>
      </c>
      <c r="AA193" s="111">
        <f>IF($D193=AA$1,SUMIFS($H$3:$H193,$G$3:$G193,AA$1,$C$3:$C193,"Sell"),0)</f>
        <v>0</v>
      </c>
      <c r="AB193" s="111">
        <f t="shared" si="25"/>
        <v>0</v>
      </c>
      <c r="AC193" s="111">
        <f>SUMIFS('Deductions and Deposits'!$H:$H,'Deductions and Deposits'!$G:$G,D193,'Deductions and Deposits'!$F:$F,"&lt;="&amp;B193)+SUMIFS($F$3:F193,$D$3:D193,D193,$C$3:C193,"Coin Deposit",$E$3:E193,"")</f>
        <v>0</v>
      </c>
      <c r="AD193" s="111">
        <f>SUMIFS('Deductions and Deposits'!$D:$D,'Deductions and Deposits'!$C:$C,D193)+SUMIFS($F:$F,$D:$D,D193,$C:$C,"Coin Deduction")</f>
        <v>0</v>
      </c>
      <c r="AE193" s="111">
        <f>Table5[[#This Row],[Column4]]+Table5[[#This Row],[Column14]]+Table5[[#This Row],[Column19]]+Table5[[#This Row],[Column12]]</f>
        <v>0</v>
      </c>
      <c r="AF193" s="111">
        <f>Table5[[#This Row],[Column5]]+Table5[[#This Row],[Column13]]+Table5[[#This Row],[Column21]]+Table5[[#This Row],[Column18]]</f>
        <v>0</v>
      </c>
      <c r="AG193" s="111">
        <f t="shared" si="26"/>
        <v>0</v>
      </c>
      <c r="AH193" s="111">
        <f t="shared" si="27"/>
        <v>0</v>
      </c>
      <c r="AI193" s="111">
        <f>Table5[[#This Row],[Column17]]-Table5[[#This Row],[Column20]]</f>
        <v>0</v>
      </c>
      <c r="AJ193" s="111">
        <f t="shared" si="28"/>
        <v>0</v>
      </c>
      <c r="AK193" s="111">
        <f t="shared" si="29"/>
        <v>0</v>
      </c>
      <c r="AL193" s="111">
        <f t="shared" si="30"/>
        <v>0</v>
      </c>
      <c r="AM193" s="111" t="str">
        <f t="shared" si="31"/>
        <v/>
      </c>
      <c r="AN193" s="111" t="str">
        <f t="shared" ca="1" si="32"/>
        <v/>
      </c>
    </row>
    <row r="194" spans="1:40" ht="20.25" customHeight="1" x14ac:dyDescent="0.3">
      <c r="A194" s="107"/>
      <c r="B194" s="144"/>
      <c r="C194" s="119"/>
      <c r="D194" s="120"/>
      <c r="E194" s="119"/>
      <c r="F194" s="119"/>
      <c r="G194" s="120"/>
      <c r="H194" s="119"/>
      <c r="I194" s="109"/>
      <c r="L194" s="108"/>
      <c r="M194" s="108"/>
      <c r="N194" s="108"/>
      <c r="O194" s="108"/>
      <c r="P194" s="108"/>
      <c r="Q194" s="108"/>
      <c r="R194" s="108"/>
      <c r="S194" s="108"/>
      <c r="T194" s="100">
        <f t="shared" si="22"/>
        <v>0</v>
      </c>
      <c r="U194" s="111"/>
      <c r="V194" s="111"/>
      <c r="W194" s="111">
        <f>SUMIFS($F$3:F194,$D$3:D194,D194,$C$3:C194,"Buy")+SUMIFS($F$3:F194,$D$3:D194,D194,$C$3:C194,"Coin Deposit",$E$3:E194,"&lt;&gt;")</f>
        <v>0</v>
      </c>
      <c r="X194" s="111">
        <f t="shared" si="23"/>
        <v>0</v>
      </c>
      <c r="Y194" s="111">
        <f>IF($D194=Y$1,SUMIFS($H$3:$H194,$G$3:$G194,Y$1,$C$3:$C194,"Sell"),0)</f>
        <v>0</v>
      </c>
      <c r="Z194" s="111">
        <f t="shared" si="24"/>
        <v>0</v>
      </c>
      <c r="AA194" s="111">
        <f>IF($D194=AA$1,SUMIFS($H$3:$H194,$G$3:$G194,AA$1,$C$3:$C194,"Sell"),0)</f>
        <v>0</v>
      </c>
      <c r="AB194" s="111">
        <f t="shared" si="25"/>
        <v>0</v>
      </c>
      <c r="AC194" s="111">
        <f>SUMIFS('Deductions and Deposits'!$H:$H,'Deductions and Deposits'!$G:$G,D194,'Deductions and Deposits'!$F:$F,"&lt;="&amp;B194)+SUMIFS($F$3:F194,$D$3:D194,D194,$C$3:C194,"Coin Deposit",$E$3:E194,"")</f>
        <v>0</v>
      </c>
      <c r="AD194" s="111">
        <f>SUMIFS('Deductions and Deposits'!$D:$D,'Deductions and Deposits'!$C:$C,D194)+SUMIFS($F:$F,$D:$D,D194,$C:$C,"Coin Deduction")</f>
        <v>0</v>
      </c>
      <c r="AE194" s="111">
        <f>Table5[[#This Row],[Column4]]+Table5[[#This Row],[Column14]]+Table5[[#This Row],[Column19]]+Table5[[#This Row],[Column12]]</f>
        <v>0</v>
      </c>
      <c r="AF194" s="111">
        <f>Table5[[#This Row],[Column5]]+Table5[[#This Row],[Column13]]+Table5[[#This Row],[Column21]]+Table5[[#This Row],[Column18]]</f>
        <v>0</v>
      </c>
      <c r="AG194" s="111">
        <f t="shared" si="26"/>
        <v>0</v>
      </c>
      <c r="AH194" s="111">
        <f t="shared" si="27"/>
        <v>0</v>
      </c>
      <c r="AI194" s="111">
        <f>Table5[[#This Row],[Column17]]-Table5[[#This Row],[Column20]]</f>
        <v>0</v>
      </c>
      <c r="AJ194" s="111">
        <f t="shared" si="28"/>
        <v>0</v>
      </c>
      <c r="AK194" s="111">
        <f t="shared" si="29"/>
        <v>0</v>
      </c>
      <c r="AL194" s="111">
        <f t="shared" si="30"/>
        <v>0</v>
      </c>
      <c r="AM194" s="111" t="str">
        <f t="shared" si="31"/>
        <v/>
      </c>
      <c r="AN194" s="111" t="str">
        <f t="shared" ca="1" si="32"/>
        <v/>
      </c>
    </row>
    <row r="195" spans="1:40" ht="20.25" customHeight="1" x14ac:dyDescent="0.3">
      <c r="A195" s="107"/>
      <c r="B195" s="144"/>
      <c r="C195" s="119"/>
      <c r="D195" s="120"/>
      <c r="E195" s="119"/>
      <c r="F195" s="119"/>
      <c r="G195" s="120"/>
      <c r="H195" s="119"/>
      <c r="I195" s="109"/>
      <c r="L195" s="108"/>
      <c r="M195" s="108"/>
      <c r="N195" s="108"/>
      <c r="O195" s="108"/>
      <c r="P195" s="108"/>
      <c r="Q195" s="108"/>
      <c r="R195" s="108"/>
      <c r="S195" s="108"/>
      <c r="T195" s="100">
        <f t="shared" ref="T195:T258" si="33">IF(E195&lt;&gt;"",E195,0)</f>
        <v>0</v>
      </c>
      <c r="U195" s="111"/>
      <c r="V195" s="111"/>
      <c r="W195" s="111">
        <f>SUMIFS($F$3:F195,$D$3:D195,D195,$C$3:C195,"Buy")+SUMIFS($F$3:F195,$D$3:D195,D195,$C$3:C195,"Coin Deposit",$E$3:E195,"&lt;&gt;")</f>
        <v>0</v>
      </c>
      <c r="X195" s="111">
        <f t="shared" ref="X195:X258" si="34">IF(OR(C195="buy",AND(C195="Coin Deposit",E195&lt;&gt;"")),SUMIFS($F:$F,$D:$D,D195,$C:$C,"sell"),0)</f>
        <v>0</v>
      </c>
      <c r="Y195" s="111">
        <f>IF($D195=Y$1,SUMIFS($H$3:$H195,$G$3:$G195,Y$1,$C$3:$C195,"Sell"),0)</f>
        <v>0</v>
      </c>
      <c r="Z195" s="111">
        <f t="shared" ref="Z195:Z258" si="35">IF($D195=Z$1,SUMIFS($H:$H,$G:$G,Z$1,$C:$C,"Buy")+SUMIFS($H:$H,$G:$G,Z$1,$C:$C,"Coin Deposit",$E:$E,"&lt;&gt;"),0)</f>
        <v>0</v>
      </c>
      <c r="AA195" s="111">
        <f>IF($D195=AA$1,SUMIFS($H$3:$H195,$G$3:$G195,AA$1,$C$3:$C195,"Sell"),0)</f>
        <v>0</v>
      </c>
      <c r="AB195" s="111">
        <f t="shared" ref="AB195:AB258" si="36">IF($D195=AB$1,SUMIFS($H:$H,$G:$G,AB$1,$C:$C,"Buy")+SUMIFS($H:$H,$G:$G,AB$1,$C:$C,"Coin Deposit",$E:$E,"&lt;&gt;"),0)</f>
        <v>0</v>
      </c>
      <c r="AC195" s="111">
        <f>SUMIFS('Deductions and Deposits'!$H:$H,'Deductions and Deposits'!$G:$G,D195,'Deductions and Deposits'!$F:$F,"&lt;="&amp;B195)+SUMIFS($F$3:F195,$D$3:D195,D195,$C$3:C195,"Coin Deposit",$E$3:E195,"")</f>
        <v>0</v>
      </c>
      <c r="AD195" s="111">
        <f>SUMIFS('Deductions and Deposits'!$D:$D,'Deductions and Deposits'!$C:$C,D195)+SUMIFS($F:$F,$D:$D,D195,$C:$C,"Coin Deduction")</f>
        <v>0</v>
      </c>
      <c r="AE195" s="111">
        <f>Table5[[#This Row],[Column4]]+Table5[[#This Row],[Column14]]+Table5[[#This Row],[Column19]]+Table5[[#This Row],[Column12]]</f>
        <v>0</v>
      </c>
      <c r="AF195" s="111">
        <f>Table5[[#This Row],[Column5]]+Table5[[#This Row],[Column13]]+Table5[[#This Row],[Column21]]+Table5[[#This Row],[Column18]]</f>
        <v>0</v>
      </c>
      <c r="AG195" s="111">
        <f t="shared" ref="AG195:AG258" si="37">IF(AND((AC195+Y195+AA195)&gt;AF195,OR(C195="buy",AND(C195="Coin Deposit",E195&lt;&gt;""))),(AC195+Y195+AA195)-AF195,0)</f>
        <v>0</v>
      </c>
      <c r="AH195" s="111">
        <f t="shared" ref="AH195:AH258" si="38">IF(AND(AE195&gt;AF195,OR(C195="buy",AND(C195="Coin Deposit",E195&lt;&gt;""))),AE195-AF195,0)</f>
        <v>0</v>
      </c>
      <c r="AI195" s="111">
        <f>Table5[[#This Row],[Column17]]-Table5[[#This Row],[Column20]]</f>
        <v>0</v>
      </c>
      <c r="AJ195" s="111">
        <f t="shared" ref="AJ195:AJ258" si="39">IF(AI195&gt;F195,F195,AI195)</f>
        <v>0</v>
      </c>
      <c r="AK195" s="111">
        <f t="shared" ref="AK195:AK258" si="40">AJ195*T195</f>
        <v>0</v>
      </c>
      <c r="AL195" s="111">
        <f t="shared" ref="AL195:AL258" si="41">IFERROR(SUMIFS($AK:$AK,$D:$D,D195)/SUMIFS($AJ:$AJ,$D:$D,D195),0)</f>
        <v>0</v>
      </c>
      <c r="AM195" s="111" t="str">
        <f t="shared" ref="AM195:AM258" si="42">C195&amp;D195</f>
        <v/>
      </c>
      <c r="AN195" s="111" t="str">
        <f t="shared" ref="AN195:AN258" ca="1" si="43">OFFSET(AM195,COUNTA($AM:$AM)-ROW()-(ROW()-ROW($AN$2)-1),)</f>
        <v/>
      </c>
    </row>
    <row r="196" spans="1:40" ht="20.25" customHeight="1" x14ac:dyDescent="0.3">
      <c r="A196" s="107"/>
      <c r="B196" s="144"/>
      <c r="C196" s="119"/>
      <c r="D196" s="120"/>
      <c r="E196" s="119"/>
      <c r="F196" s="119"/>
      <c r="G196" s="120"/>
      <c r="H196" s="119"/>
      <c r="I196" s="109"/>
      <c r="L196" s="108"/>
      <c r="M196" s="108"/>
      <c r="N196" s="108"/>
      <c r="O196" s="108"/>
      <c r="P196" s="108"/>
      <c r="Q196" s="108"/>
      <c r="R196" s="108"/>
      <c r="S196" s="108"/>
      <c r="T196" s="100">
        <f t="shared" si="33"/>
        <v>0</v>
      </c>
      <c r="U196" s="111"/>
      <c r="V196" s="111"/>
      <c r="W196" s="111">
        <f>SUMIFS($F$3:F196,$D$3:D196,D196,$C$3:C196,"Buy")+SUMIFS($F$3:F196,$D$3:D196,D196,$C$3:C196,"Coin Deposit",$E$3:E196,"&lt;&gt;")</f>
        <v>0</v>
      </c>
      <c r="X196" s="111">
        <f t="shared" si="34"/>
        <v>0</v>
      </c>
      <c r="Y196" s="111">
        <f>IF($D196=Y$1,SUMIFS($H$3:$H196,$G$3:$G196,Y$1,$C$3:$C196,"Sell"),0)</f>
        <v>0</v>
      </c>
      <c r="Z196" s="111">
        <f t="shared" si="35"/>
        <v>0</v>
      </c>
      <c r="AA196" s="111">
        <f>IF($D196=AA$1,SUMIFS($H$3:$H196,$G$3:$G196,AA$1,$C$3:$C196,"Sell"),0)</f>
        <v>0</v>
      </c>
      <c r="AB196" s="111">
        <f t="shared" si="36"/>
        <v>0</v>
      </c>
      <c r="AC196" s="111">
        <f>SUMIFS('Deductions and Deposits'!$H:$H,'Deductions and Deposits'!$G:$G,D196,'Deductions and Deposits'!$F:$F,"&lt;="&amp;B196)+SUMIFS($F$3:F196,$D$3:D196,D196,$C$3:C196,"Coin Deposit",$E$3:E196,"")</f>
        <v>0</v>
      </c>
      <c r="AD196" s="111">
        <f>SUMIFS('Deductions and Deposits'!$D:$D,'Deductions and Deposits'!$C:$C,D196)+SUMIFS($F:$F,$D:$D,D196,$C:$C,"Coin Deduction")</f>
        <v>0</v>
      </c>
      <c r="AE196" s="111">
        <f>Table5[[#This Row],[Column4]]+Table5[[#This Row],[Column14]]+Table5[[#This Row],[Column19]]+Table5[[#This Row],[Column12]]</f>
        <v>0</v>
      </c>
      <c r="AF196" s="111">
        <f>Table5[[#This Row],[Column5]]+Table5[[#This Row],[Column13]]+Table5[[#This Row],[Column21]]+Table5[[#This Row],[Column18]]</f>
        <v>0</v>
      </c>
      <c r="AG196" s="111">
        <f t="shared" si="37"/>
        <v>0</v>
      </c>
      <c r="AH196" s="111">
        <f t="shared" si="38"/>
        <v>0</v>
      </c>
      <c r="AI196" s="111">
        <f>Table5[[#This Row],[Column17]]-Table5[[#This Row],[Column20]]</f>
        <v>0</v>
      </c>
      <c r="AJ196" s="111">
        <f t="shared" si="39"/>
        <v>0</v>
      </c>
      <c r="AK196" s="111">
        <f t="shared" si="40"/>
        <v>0</v>
      </c>
      <c r="AL196" s="111">
        <f t="shared" si="41"/>
        <v>0</v>
      </c>
      <c r="AM196" s="111" t="str">
        <f t="shared" si="42"/>
        <v/>
      </c>
      <c r="AN196" s="111" t="str">
        <f t="shared" ca="1" si="43"/>
        <v/>
      </c>
    </row>
    <row r="197" spans="1:40" ht="20.25" customHeight="1" x14ac:dyDescent="0.3">
      <c r="A197" s="107"/>
      <c r="B197" s="144"/>
      <c r="C197" s="119"/>
      <c r="D197" s="120"/>
      <c r="E197" s="119"/>
      <c r="F197" s="119"/>
      <c r="G197" s="120"/>
      <c r="H197" s="119"/>
      <c r="I197" s="109"/>
      <c r="L197" s="108"/>
      <c r="M197" s="108"/>
      <c r="N197" s="108"/>
      <c r="O197" s="108"/>
      <c r="P197" s="108"/>
      <c r="Q197" s="108"/>
      <c r="R197" s="108"/>
      <c r="S197" s="108"/>
      <c r="T197" s="100">
        <f t="shared" si="33"/>
        <v>0</v>
      </c>
      <c r="U197" s="111"/>
      <c r="V197" s="111"/>
      <c r="W197" s="111">
        <f>SUMIFS($F$3:F197,$D$3:D197,D197,$C$3:C197,"Buy")+SUMIFS($F$3:F197,$D$3:D197,D197,$C$3:C197,"Coin Deposit",$E$3:E197,"&lt;&gt;")</f>
        <v>0</v>
      </c>
      <c r="X197" s="111">
        <f t="shared" si="34"/>
        <v>0</v>
      </c>
      <c r="Y197" s="111">
        <f>IF($D197=Y$1,SUMIFS($H$3:$H197,$G$3:$G197,Y$1,$C$3:$C197,"Sell"),0)</f>
        <v>0</v>
      </c>
      <c r="Z197" s="111">
        <f t="shared" si="35"/>
        <v>0</v>
      </c>
      <c r="AA197" s="111">
        <f>IF($D197=AA$1,SUMIFS($H$3:$H197,$G$3:$G197,AA$1,$C$3:$C197,"Sell"),0)</f>
        <v>0</v>
      </c>
      <c r="AB197" s="111">
        <f t="shared" si="36"/>
        <v>0</v>
      </c>
      <c r="AC197" s="111">
        <f>SUMIFS('Deductions and Deposits'!$H:$H,'Deductions and Deposits'!$G:$G,D197,'Deductions and Deposits'!$F:$F,"&lt;="&amp;B197)+SUMIFS($F$3:F197,$D$3:D197,D197,$C$3:C197,"Coin Deposit",$E$3:E197,"")</f>
        <v>0</v>
      </c>
      <c r="AD197" s="111">
        <f>SUMIFS('Deductions and Deposits'!$D:$D,'Deductions and Deposits'!$C:$C,D197)+SUMIFS($F:$F,$D:$D,D197,$C:$C,"Coin Deduction")</f>
        <v>0</v>
      </c>
      <c r="AE197" s="111">
        <f>Table5[[#This Row],[Column4]]+Table5[[#This Row],[Column14]]+Table5[[#This Row],[Column19]]+Table5[[#This Row],[Column12]]</f>
        <v>0</v>
      </c>
      <c r="AF197" s="111">
        <f>Table5[[#This Row],[Column5]]+Table5[[#This Row],[Column13]]+Table5[[#This Row],[Column21]]+Table5[[#This Row],[Column18]]</f>
        <v>0</v>
      </c>
      <c r="AG197" s="111">
        <f t="shared" si="37"/>
        <v>0</v>
      </c>
      <c r="AH197" s="111">
        <f t="shared" si="38"/>
        <v>0</v>
      </c>
      <c r="AI197" s="111">
        <f>Table5[[#This Row],[Column17]]-Table5[[#This Row],[Column20]]</f>
        <v>0</v>
      </c>
      <c r="AJ197" s="111">
        <f t="shared" si="39"/>
        <v>0</v>
      </c>
      <c r="AK197" s="111">
        <f t="shared" si="40"/>
        <v>0</v>
      </c>
      <c r="AL197" s="111">
        <f t="shared" si="41"/>
        <v>0</v>
      </c>
      <c r="AM197" s="111" t="str">
        <f t="shared" si="42"/>
        <v/>
      </c>
      <c r="AN197" s="111" t="str">
        <f t="shared" ca="1" si="43"/>
        <v/>
      </c>
    </row>
    <row r="198" spans="1:40" ht="20.25" customHeight="1" x14ac:dyDescent="0.3">
      <c r="A198" s="107"/>
      <c r="B198" s="144"/>
      <c r="C198" s="119"/>
      <c r="D198" s="120"/>
      <c r="E198" s="119"/>
      <c r="F198" s="119"/>
      <c r="G198" s="120"/>
      <c r="H198" s="119"/>
      <c r="I198" s="109"/>
      <c r="L198" s="108"/>
      <c r="M198" s="108"/>
      <c r="N198" s="108"/>
      <c r="O198" s="108"/>
      <c r="P198" s="108"/>
      <c r="Q198" s="108"/>
      <c r="R198" s="108"/>
      <c r="S198" s="108"/>
      <c r="T198" s="100">
        <f t="shared" si="33"/>
        <v>0</v>
      </c>
      <c r="U198" s="111"/>
      <c r="V198" s="111"/>
      <c r="W198" s="111">
        <f>SUMIFS($F$3:F198,$D$3:D198,D198,$C$3:C198,"Buy")+SUMIFS($F$3:F198,$D$3:D198,D198,$C$3:C198,"Coin Deposit",$E$3:E198,"&lt;&gt;")</f>
        <v>0</v>
      </c>
      <c r="X198" s="111">
        <f t="shared" si="34"/>
        <v>0</v>
      </c>
      <c r="Y198" s="111">
        <f>IF($D198=Y$1,SUMIFS($H$3:$H198,$G$3:$G198,Y$1,$C$3:$C198,"Sell"),0)</f>
        <v>0</v>
      </c>
      <c r="Z198" s="111">
        <f t="shared" si="35"/>
        <v>0</v>
      </c>
      <c r="AA198" s="111">
        <f>IF($D198=AA$1,SUMIFS($H$3:$H198,$G$3:$G198,AA$1,$C$3:$C198,"Sell"),0)</f>
        <v>0</v>
      </c>
      <c r="AB198" s="111">
        <f t="shared" si="36"/>
        <v>0</v>
      </c>
      <c r="AC198" s="111">
        <f>SUMIFS('Deductions and Deposits'!$H:$H,'Deductions and Deposits'!$G:$G,D198,'Deductions and Deposits'!$F:$F,"&lt;="&amp;B198)+SUMIFS($F$3:F198,$D$3:D198,D198,$C$3:C198,"Coin Deposit",$E$3:E198,"")</f>
        <v>0</v>
      </c>
      <c r="AD198" s="111">
        <f>SUMIFS('Deductions and Deposits'!$D:$D,'Deductions and Deposits'!$C:$C,D198)+SUMIFS($F:$F,$D:$D,D198,$C:$C,"Coin Deduction")</f>
        <v>0</v>
      </c>
      <c r="AE198" s="111">
        <f>Table5[[#This Row],[Column4]]+Table5[[#This Row],[Column14]]+Table5[[#This Row],[Column19]]+Table5[[#This Row],[Column12]]</f>
        <v>0</v>
      </c>
      <c r="AF198" s="111">
        <f>Table5[[#This Row],[Column5]]+Table5[[#This Row],[Column13]]+Table5[[#This Row],[Column21]]+Table5[[#This Row],[Column18]]</f>
        <v>0</v>
      </c>
      <c r="AG198" s="111">
        <f t="shared" si="37"/>
        <v>0</v>
      </c>
      <c r="AH198" s="111">
        <f t="shared" si="38"/>
        <v>0</v>
      </c>
      <c r="AI198" s="111">
        <f>Table5[[#This Row],[Column17]]-Table5[[#This Row],[Column20]]</f>
        <v>0</v>
      </c>
      <c r="AJ198" s="111">
        <f t="shared" si="39"/>
        <v>0</v>
      </c>
      <c r="AK198" s="111">
        <f t="shared" si="40"/>
        <v>0</v>
      </c>
      <c r="AL198" s="111">
        <f t="shared" si="41"/>
        <v>0</v>
      </c>
      <c r="AM198" s="111" t="str">
        <f t="shared" si="42"/>
        <v/>
      </c>
      <c r="AN198" s="111" t="str">
        <f t="shared" ca="1" si="43"/>
        <v/>
      </c>
    </row>
    <row r="199" spans="1:40" ht="20.25" customHeight="1" x14ac:dyDescent="0.3">
      <c r="A199" s="107"/>
      <c r="B199" s="144"/>
      <c r="C199" s="119"/>
      <c r="D199" s="120"/>
      <c r="E199" s="119"/>
      <c r="F199" s="119"/>
      <c r="G199" s="120"/>
      <c r="H199" s="119"/>
      <c r="I199" s="109"/>
      <c r="L199" s="108"/>
      <c r="M199" s="108"/>
      <c r="N199" s="108"/>
      <c r="O199" s="108"/>
      <c r="P199" s="108"/>
      <c r="Q199" s="108"/>
      <c r="R199" s="108"/>
      <c r="S199" s="108"/>
      <c r="T199" s="100">
        <f t="shared" si="33"/>
        <v>0</v>
      </c>
      <c r="U199" s="111"/>
      <c r="V199" s="111"/>
      <c r="W199" s="111">
        <f>SUMIFS($F$3:F199,$D$3:D199,D199,$C$3:C199,"Buy")+SUMIFS($F$3:F199,$D$3:D199,D199,$C$3:C199,"Coin Deposit",$E$3:E199,"&lt;&gt;")</f>
        <v>0</v>
      </c>
      <c r="X199" s="111">
        <f t="shared" si="34"/>
        <v>0</v>
      </c>
      <c r="Y199" s="111">
        <f>IF($D199=Y$1,SUMIFS($H$3:$H199,$G$3:$G199,Y$1,$C$3:$C199,"Sell"),0)</f>
        <v>0</v>
      </c>
      <c r="Z199" s="111">
        <f t="shared" si="35"/>
        <v>0</v>
      </c>
      <c r="AA199" s="111">
        <f>IF($D199=AA$1,SUMIFS($H$3:$H199,$G$3:$G199,AA$1,$C$3:$C199,"Sell"),0)</f>
        <v>0</v>
      </c>
      <c r="AB199" s="111">
        <f t="shared" si="36"/>
        <v>0</v>
      </c>
      <c r="AC199" s="111">
        <f>SUMIFS('Deductions and Deposits'!$H:$H,'Deductions and Deposits'!$G:$G,D199,'Deductions and Deposits'!$F:$F,"&lt;="&amp;B199)+SUMIFS($F$3:F199,$D$3:D199,D199,$C$3:C199,"Coin Deposit",$E$3:E199,"")</f>
        <v>0</v>
      </c>
      <c r="AD199" s="111">
        <f>SUMIFS('Deductions and Deposits'!$D:$D,'Deductions and Deposits'!$C:$C,D199)+SUMIFS($F:$F,$D:$D,D199,$C:$C,"Coin Deduction")</f>
        <v>0</v>
      </c>
      <c r="AE199" s="111">
        <f>Table5[[#This Row],[Column4]]+Table5[[#This Row],[Column14]]+Table5[[#This Row],[Column19]]+Table5[[#This Row],[Column12]]</f>
        <v>0</v>
      </c>
      <c r="AF199" s="111">
        <f>Table5[[#This Row],[Column5]]+Table5[[#This Row],[Column13]]+Table5[[#This Row],[Column21]]+Table5[[#This Row],[Column18]]</f>
        <v>0</v>
      </c>
      <c r="AG199" s="111">
        <f t="shared" si="37"/>
        <v>0</v>
      </c>
      <c r="AH199" s="111">
        <f t="shared" si="38"/>
        <v>0</v>
      </c>
      <c r="AI199" s="111">
        <f>Table5[[#This Row],[Column17]]-Table5[[#This Row],[Column20]]</f>
        <v>0</v>
      </c>
      <c r="AJ199" s="111">
        <f t="shared" si="39"/>
        <v>0</v>
      </c>
      <c r="AK199" s="111">
        <f t="shared" si="40"/>
        <v>0</v>
      </c>
      <c r="AL199" s="111">
        <f t="shared" si="41"/>
        <v>0</v>
      </c>
      <c r="AM199" s="111" t="str">
        <f t="shared" si="42"/>
        <v/>
      </c>
      <c r="AN199" s="111" t="str">
        <f t="shared" ca="1" si="43"/>
        <v/>
      </c>
    </row>
    <row r="200" spans="1:40" ht="20.25" customHeight="1" x14ac:dyDescent="0.3">
      <c r="A200" s="107"/>
      <c r="B200" s="144"/>
      <c r="C200" s="119"/>
      <c r="D200" s="120"/>
      <c r="E200" s="119"/>
      <c r="F200" s="119"/>
      <c r="G200" s="120"/>
      <c r="H200" s="119"/>
      <c r="I200" s="109"/>
      <c r="L200" s="108"/>
      <c r="M200" s="108"/>
      <c r="N200" s="108"/>
      <c r="O200" s="108"/>
      <c r="P200" s="108"/>
      <c r="Q200" s="108"/>
      <c r="R200" s="108"/>
      <c r="S200" s="108"/>
      <c r="T200" s="100">
        <f t="shared" si="33"/>
        <v>0</v>
      </c>
      <c r="U200" s="111"/>
      <c r="V200" s="111"/>
      <c r="W200" s="111">
        <f>SUMIFS($F$3:F200,$D$3:D200,D200,$C$3:C200,"Buy")+SUMIFS($F$3:F200,$D$3:D200,D200,$C$3:C200,"Coin Deposit",$E$3:E200,"&lt;&gt;")</f>
        <v>0</v>
      </c>
      <c r="X200" s="111">
        <f t="shared" si="34"/>
        <v>0</v>
      </c>
      <c r="Y200" s="111">
        <f>IF($D200=Y$1,SUMIFS($H$3:$H200,$G$3:$G200,Y$1,$C$3:$C200,"Sell"),0)</f>
        <v>0</v>
      </c>
      <c r="Z200" s="111">
        <f t="shared" si="35"/>
        <v>0</v>
      </c>
      <c r="AA200" s="111">
        <f>IF($D200=AA$1,SUMIFS($H$3:$H200,$G$3:$G200,AA$1,$C$3:$C200,"Sell"),0)</f>
        <v>0</v>
      </c>
      <c r="AB200" s="111">
        <f t="shared" si="36"/>
        <v>0</v>
      </c>
      <c r="AC200" s="111">
        <f>SUMIFS('Deductions and Deposits'!$H:$H,'Deductions and Deposits'!$G:$G,D200,'Deductions and Deposits'!$F:$F,"&lt;="&amp;B200)+SUMIFS($F$3:F200,$D$3:D200,D200,$C$3:C200,"Coin Deposit",$E$3:E200,"")</f>
        <v>0</v>
      </c>
      <c r="AD200" s="111">
        <f>SUMIFS('Deductions and Deposits'!$D:$D,'Deductions and Deposits'!$C:$C,D200)+SUMIFS($F:$F,$D:$D,D200,$C:$C,"Coin Deduction")</f>
        <v>0</v>
      </c>
      <c r="AE200" s="111">
        <f>Table5[[#This Row],[Column4]]+Table5[[#This Row],[Column14]]+Table5[[#This Row],[Column19]]+Table5[[#This Row],[Column12]]</f>
        <v>0</v>
      </c>
      <c r="AF200" s="111">
        <f>Table5[[#This Row],[Column5]]+Table5[[#This Row],[Column13]]+Table5[[#This Row],[Column21]]+Table5[[#This Row],[Column18]]</f>
        <v>0</v>
      </c>
      <c r="AG200" s="111">
        <f t="shared" si="37"/>
        <v>0</v>
      </c>
      <c r="AH200" s="111">
        <f t="shared" si="38"/>
        <v>0</v>
      </c>
      <c r="AI200" s="111">
        <f>Table5[[#This Row],[Column17]]-Table5[[#This Row],[Column20]]</f>
        <v>0</v>
      </c>
      <c r="AJ200" s="111">
        <f t="shared" si="39"/>
        <v>0</v>
      </c>
      <c r="AK200" s="111">
        <f t="shared" si="40"/>
        <v>0</v>
      </c>
      <c r="AL200" s="111">
        <f t="shared" si="41"/>
        <v>0</v>
      </c>
      <c r="AM200" s="111" t="str">
        <f t="shared" si="42"/>
        <v/>
      </c>
      <c r="AN200" s="111" t="str">
        <f t="shared" ca="1" si="43"/>
        <v/>
      </c>
    </row>
    <row r="201" spans="1:40" ht="20.25" customHeight="1" x14ac:dyDescent="0.3">
      <c r="A201" s="107"/>
      <c r="B201" s="144"/>
      <c r="C201" s="119"/>
      <c r="D201" s="120"/>
      <c r="E201" s="119"/>
      <c r="F201" s="119"/>
      <c r="G201" s="120"/>
      <c r="H201" s="119"/>
      <c r="I201" s="109"/>
      <c r="L201" s="108"/>
      <c r="M201" s="108"/>
      <c r="N201" s="108"/>
      <c r="O201" s="108"/>
      <c r="P201" s="108"/>
      <c r="Q201" s="108"/>
      <c r="R201" s="108"/>
      <c r="S201" s="108"/>
      <c r="T201" s="100">
        <f t="shared" si="33"/>
        <v>0</v>
      </c>
      <c r="U201" s="111"/>
      <c r="V201" s="111"/>
      <c r="W201" s="111">
        <f>SUMIFS($F$3:F201,$D$3:D201,D201,$C$3:C201,"Buy")+SUMIFS($F$3:F201,$D$3:D201,D201,$C$3:C201,"Coin Deposit",$E$3:E201,"&lt;&gt;")</f>
        <v>0</v>
      </c>
      <c r="X201" s="111">
        <f t="shared" si="34"/>
        <v>0</v>
      </c>
      <c r="Y201" s="111">
        <f>IF($D201=Y$1,SUMIFS($H$3:$H201,$G$3:$G201,Y$1,$C$3:$C201,"Sell"),0)</f>
        <v>0</v>
      </c>
      <c r="Z201" s="111">
        <f t="shared" si="35"/>
        <v>0</v>
      </c>
      <c r="AA201" s="111">
        <f>IF($D201=AA$1,SUMIFS($H$3:$H201,$G$3:$G201,AA$1,$C$3:$C201,"Sell"),0)</f>
        <v>0</v>
      </c>
      <c r="AB201" s="111">
        <f t="shared" si="36"/>
        <v>0</v>
      </c>
      <c r="AC201" s="111">
        <f>SUMIFS('Deductions and Deposits'!$H:$H,'Deductions and Deposits'!$G:$G,D201,'Deductions and Deposits'!$F:$F,"&lt;="&amp;B201)+SUMIFS($F$3:F201,$D$3:D201,D201,$C$3:C201,"Coin Deposit",$E$3:E201,"")</f>
        <v>0</v>
      </c>
      <c r="AD201" s="111">
        <f>SUMIFS('Deductions and Deposits'!$D:$D,'Deductions and Deposits'!$C:$C,D201)+SUMIFS($F:$F,$D:$D,D201,$C:$C,"Coin Deduction")</f>
        <v>0</v>
      </c>
      <c r="AE201" s="111">
        <f>Table5[[#This Row],[Column4]]+Table5[[#This Row],[Column14]]+Table5[[#This Row],[Column19]]+Table5[[#This Row],[Column12]]</f>
        <v>0</v>
      </c>
      <c r="AF201" s="111">
        <f>Table5[[#This Row],[Column5]]+Table5[[#This Row],[Column13]]+Table5[[#This Row],[Column21]]+Table5[[#This Row],[Column18]]</f>
        <v>0</v>
      </c>
      <c r="AG201" s="111">
        <f t="shared" si="37"/>
        <v>0</v>
      </c>
      <c r="AH201" s="111">
        <f t="shared" si="38"/>
        <v>0</v>
      </c>
      <c r="AI201" s="111">
        <f>Table5[[#This Row],[Column17]]-Table5[[#This Row],[Column20]]</f>
        <v>0</v>
      </c>
      <c r="AJ201" s="111">
        <f t="shared" si="39"/>
        <v>0</v>
      </c>
      <c r="AK201" s="111">
        <f t="shared" si="40"/>
        <v>0</v>
      </c>
      <c r="AL201" s="111">
        <f t="shared" si="41"/>
        <v>0</v>
      </c>
      <c r="AM201" s="111" t="str">
        <f t="shared" si="42"/>
        <v/>
      </c>
      <c r="AN201" s="111" t="str">
        <f t="shared" ca="1" si="43"/>
        <v/>
      </c>
    </row>
    <row r="202" spans="1:40" ht="20.25" customHeight="1" x14ac:dyDescent="0.3">
      <c r="A202" s="107"/>
      <c r="B202" s="144"/>
      <c r="C202" s="119"/>
      <c r="D202" s="120"/>
      <c r="E202" s="119"/>
      <c r="F202" s="119"/>
      <c r="G202" s="120"/>
      <c r="H202" s="119"/>
      <c r="I202" s="109"/>
      <c r="L202" s="108"/>
      <c r="M202" s="108"/>
      <c r="N202" s="108"/>
      <c r="O202" s="108"/>
      <c r="P202" s="108"/>
      <c r="Q202" s="108"/>
      <c r="R202" s="108"/>
      <c r="S202" s="108"/>
      <c r="T202" s="100">
        <f t="shared" si="33"/>
        <v>0</v>
      </c>
      <c r="U202" s="111"/>
      <c r="V202" s="111"/>
      <c r="W202" s="111">
        <f>SUMIFS($F$3:F202,$D$3:D202,D202,$C$3:C202,"Buy")+SUMIFS($F$3:F202,$D$3:D202,D202,$C$3:C202,"Coin Deposit",$E$3:E202,"&lt;&gt;")</f>
        <v>0</v>
      </c>
      <c r="X202" s="111">
        <f t="shared" si="34"/>
        <v>0</v>
      </c>
      <c r="Y202" s="111">
        <f>IF($D202=Y$1,SUMIFS($H$3:$H202,$G$3:$G202,Y$1,$C$3:$C202,"Sell"),0)</f>
        <v>0</v>
      </c>
      <c r="Z202" s="111">
        <f t="shared" si="35"/>
        <v>0</v>
      </c>
      <c r="AA202" s="111">
        <f>IF($D202=AA$1,SUMIFS($H$3:$H202,$G$3:$G202,AA$1,$C$3:$C202,"Sell"),0)</f>
        <v>0</v>
      </c>
      <c r="AB202" s="111">
        <f t="shared" si="36"/>
        <v>0</v>
      </c>
      <c r="AC202" s="111">
        <f>SUMIFS('Deductions and Deposits'!$H:$H,'Deductions and Deposits'!$G:$G,D202,'Deductions and Deposits'!$F:$F,"&lt;="&amp;B202)+SUMIFS($F$3:F202,$D$3:D202,D202,$C$3:C202,"Coin Deposit",$E$3:E202,"")</f>
        <v>0</v>
      </c>
      <c r="AD202" s="111">
        <f>SUMIFS('Deductions and Deposits'!$D:$D,'Deductions and Deposits'!$C:$C,D202)+SUMIFS($F:$F,$D:$D,D202,$C:$C,"Coin Deduction")</f>
        <v>0</v>
      </c>
      <c r="AE202" s="111">
        <f>Table5[[#This Row],[Column4]]+Table5[[#This Row],[Column14]]+Table5[[#This Row],[Column19]]+Table5[[#This Row],[Column12]]</f>
        <v>0</v>
      </c>
      <c r="AF202" s="111">
        <f>Table5[[#This Row],[Column5]]+Table5[[#This Row],[Column13]]+Table5[[#This Row],[Column21]]+Table5[[#This Row],[Column18]]</f>
        <v>0</v>
      </c>
      <c r="AG202" s="111">
        <f t="shared" si="37"/>
        <v>0</v>
      </c>
      <c r="AH202" s="111">
        <f t="shared" si="38"/>
        <v>0</v>
      </c>
      <c r="AI202" s="111">
        <f>Table5[[#This Row],[Column17]]-Table5[[#This Row],[Column20]]</f>
        <v>0</v>
      </c>
      <c r="AJ202" s="111">
        <f t="shared" si="39"/>
        <v>0</v>
      </c>
      <c r="AK202" s="111">
        <f t="shared" si="40"/>
        <v>0</v>
      </c>
      <c r="AL202" s="111">
        <f t="shared" si="41"/>
        <v>0</v>
      </c>
      <c r="AM202" s="111" t="str">
        <f t="shared" si="42"/>
        <v/>
      </c>
      <c r="AN202" s="111" t="str">
        <f t="shared" ca="1" si="43"/>
        <v/>
      </c>
    </row>
    <row r="203" spans="1:40" ht="20.25" customHeight="1" x14ac:dyDescent="0.3">
      <c r="A203" s="107"/>
      <c r="B203" s="144"/>
      <c r="C203" s="119"/>
      <c r="D203" s="120"/>
      <c r="E203" s="119"/>
      <c r="F203" s="119"/>
      <c r="G203" s="120"/>
      <c r="H203" s="119"/>
      <c r="I203" s="109"/>
      <c r="L203" s="108"/>
      <c r="M203" s="108"/>
      <c r="N203" s="108"/>
      <c r="O203" s="108"/>
      <c r="P203" s="108"/>
      <c r="Q203" s="108"/>
      <c r="R203" s="108"/>
      <c r="S203" s="108"/>
      <c r="T203" s="100">
        <f t="shared" si="33"/>
        <v>0</v>
      </c>
      <c r="U203" s="111"/>
      <c r="V203" s="111"/>
      <c r="W203" s="111">
        <f>SUMIFS($F$3:F203,$D$3:D203,D203,$C$3:C203,"Buy")+SUMIFS($F$3:F203,$D$3:D203,D203,$C$3:C203,"Coin Deposit",$E$3:E203,"&lt;&gt;")</f>
        <v>0</v>
      </c>
      <c r="X203" s="111">
        <f t="shared" si="34"/>
        <v>0</v>
      </c>
      <c r="Y203" s="111">
        <f>IF($D203=Y$1,SUMIFS($H$3:$H203,$G$3:$G203,Y$1,$C$3:$C203,"Sell"),0)</f>
        <v>0</v>
      </c>
      <c r="Z203" s="111">
        <f t="shared" si="35"/>
        <v>0</v>
      </c>
      <c r="AA203" s="111">
        <f>IF($D203=AA$1,SUMIFS($H$3:$H203,$G$3:$G203,AA$1,$C$3:$C203,"Sell"),0)</f>
        <v>0</v>
      </c>
      <c r="AB203" s="111">
        <f t="shared" si="36"/>
        <v>0</v>
      </c>
      <c r="AC203" s="111">
        <f>SUMIFS('Deductions and Deposits'!$H:$H,'Deductions and Deposits'!$G:$G,D203,'Deductions and Deposits'!$F:$F,"&lt;="&amp;B203)+SUMIFS($F$3:F203,$D$3:D203,D203,$C$3:C203,"Coin Deposit",$E$3:E203,"")</f>
        <v>0</v>
      </c>
      <c r="AD203" s="111">
        <f>SUMIFS('Deductions and Deposits'!$D:$D,'Deductions and Deposits'!$C:$C,D203)+SUMIFS($F:$F,$D:$D,D203,$C:$C,"Coin Deduction")</f>
        <v>0</v>
      </c>
      <c r="AE203" s="111">
        <f>Table5[[#This Row],[Column4]]+Table5[[#This Row],[Column14]]+Table5[[#This Row],[Column19]]+Table5[[#This Row],[Column12]]</f>
        <v>0</v>
      </c>
      <c r="AF203" s="111">
        <f>Table5[[#This Row],[Column5]]+Table5[[#This Row],[Column13]]+Table5[[#This Row],[Column21]]+Table5[[#This Row],[Column18]]</f>
        <v>0</v>
      </c>
      <c r="AG203" s="111">
        <f t="shared" si="37"/>
        <v>0</v>
      </c>
      <c r="AH203" s="111">
        <f t="shared" si="38"/>
        <v>0</v>
      </c>
      <c r="AI203" s="111">
        <f>Table5[[#This Row],[Column17]]-Table5[[#This Row],[Column20]]</f>
        <v>0</v>
      </c>
      <c r="AJ203" s="111">
        <f t="shared" si="39"/>
        <v>0</v>
      </c>
      <c r="AK203" s="111">
        <f t="shared" si="40"/>
        <v>0</v>
      </c>
      <c r="AL203" s="111">
        <f t="shared" si="41"/>
        <v>0</v>
      </c>
      <c r="AM203" s="111" t="str">
        <f t="shared" si="42"/>
        <v/>
      </c>
      <c r="AN203" s="111" t="str">
        <f t="shared" ca="1" si="43"/>
        <v/>
      </c>
    </row>
    <row r="204" spans="1:40" ht="20.25" customHeight="1" x14ac:dyDescent="0.3">
      <c r="A204" s="107"/>
      <c r="B204" s="144"/>
      <c r="C204" s="119"/>
      <c r="D204" s="120"/>
      <c r="E204" s="119"/>
      <c r="F204" s="119"/>
      <c r="G204" s="120"/>
      <c r="H204" s="119"/>
      <c r="I204" s="109"/>
      <c r="L204" s="108"/>
      <c r="M204" s="108"/>
      <c r="N204" s="108"/>
      <c r="O204" s="108"/>
      <c r="P204" s="108"/>
      <c r="Q204" s="108"/>
      <c r="R204" s="108"/>
      <c r="S204" s="108"/>
      <c r="T204" s="100">
        <f t="shared" si="33"/>
        <v>0</v>
      </c>
      <c r="U204" s="111"/>
      <c r="V204" s="111"/>
      <c r="W204" s="111">
        <f>SUMIFS($F$3:F204,$D$3:D204,D204,$C$3:C204,"Buy")+SUMIFS($F$3:F204,$D$3:D204,D204,$C$3:C204,"Coin Deposit",$E$3:E204,"&lt;&gt;")</f>
        <v>0</v>
      </c>
      <c r="X204" s="111">
        <f t="shared" si="34"/>
        <v>0</v>
      </c>
      <c r="Y204" s="111">
        <f>IF($D204=Y$1,SUMIFS($H$3:$H204,$G$3:$G204,Y$1,$C$3:$C204,"Sell"),0)</f>
        <v>0</v>
      </c>
      <c r="Z204" s="111">
        <f t="shared" si="35"/>
        <v>0</v>
      </c>
      <c r="AA204" s="111">
        <f>IF($D204=AA$1,SUMIFS($H$3:$H204,$G$3:$G204,AA$1,$C$3:$C204,"Sell"),0)</f>
        <v>0</v>
      </c>
      <c r="AB204" s="111">
        <f t="shared" si="36"/>
        <v>0</v>
      </c>
      <c r="AC204" s="111">
        <f>SUMIFS('Deductions and Deposits'!$H:$H,'Deductions and Deposits'!$G:$G,D204,'Deductions and Deposits'!$F:$F,"&lt;="&amp;B204)+SUMIFS($F$3:F204,$D$3:D204,D204,$C$3:C204,"Coin Deposit",$E$3:E204,"")</f>
        <v>0</v>
      </c>
      <c r="AD204" s="111">
        <f>SUMIFS('Deductions and Deposits'!$D:$D,'Deductions and Deposits'!$C:$C,D204)+SUMIFS($F:$F,$D:$D,D204,$C:$C,"Coin Deduction")</f>
        <v>0</v>
      </c>
      <c r="AE204" s="111">
        <f>Table5[[#This Row],[Column4]]+Table5[[#This Row],[Column14]]+Table5[[#This Row],[Column19]]+Table5[[#This Row],[Column12]]</f>
        <v>0</v>
      </c>
      <c r="AF204" s="111">
        <f>Table5[[#This Row],[Column5]]+Table5[[#This Row],[Column13]]+Table5[[#This Row],[Column21]]+Table5[[#This Row],[Column18]]</f>
        <v>0</v>
      </c>
      <c r="AG204" s="111">
        <f t="shared" si="37"/>
        <v>0</v>
      </c>
      <c r="AH204" s="111">
        <f t="shared" si="38"/>
        <v>0</v>
      </c>
      <c r="AI204" s="111">
        <f>Table5[[#This Row],[Column17]]-Table5[[#This Row],[Column20]]</f>
        <v>0</v>
      </c>
      <c r="AJ204" s="111">
        <f t="shared" si="39"/>
        <v>0</v>
      </c>
      <c r="AK204" s="111">
        <f t="shared" si="40"/>
        <v>0</v>
      </c>
      <c r="AL204" s="111">
        <f t="shared" si="41"/>
        <v>0</v>
      </c>
      <c r="AM204" s="111" t="str">
        <f t="shared" si="42"/>
        <v/>
      </c>
      <c r="AN204" s="111" t="str">
        <f t="shared" ca="1" si="43"/>
        <v/>
      </c>
    </row>
    <row r="205" spans="1:40" ht="20.25" customHeight="1" x14ac:dyDescent="0.3">
      <c r="A205" s="107"/>
      <c r="B205" s="144"/>
      <c r="C205" s="119"/>
      <c r="D205" s="120"/>
      <c r="E205" s="119"/>
      <c r="F205" s="119"/>
      <c r="G205" s="120"/>
      <c r="H205" s="119"/>
      <c r="I205" s="109"/>
      <c r="L205" s="108"/>
      <c r="M205" s="108"/>
      <c r="N205" s="108"/>
      <c r="O205" s="108"/>
      <c r="P205" s="108"/>
      <c r="Q205" s="108"/>
      <c r="R205" s="108"/>
      <c r="S205" s="108"/>
      <c r="T205" s="100">
        <f t="shared" si="33"/>
        <v>0</v>
      </c>
      <c r="U205" s="111"/>
      <c r="V205" s="111"/>
      <c r="W205" s="111">
        <f>SUMIFS($F$3:F205,$D$3:D205,D205,$C$3:C205,"Buy")+SUMIFS($F$3:F205,$D$3:D205,D205,$C$3:C205,"Coin Deposit",$E$3:E205,"&lt;&gt;")</f>
        <v>0</v>
      </c>
      <c r="X205" s="111">
        <f t="shared" si="34"/>
        <v>0</v>
      </c>
      <c r="Y205" s="111">
        <f>IF($D205=Y$1,SUMIFS($H$3:$H205,$G$3:$G205,Y$1,$C$3:$C205,"Sell"),0)</f>
        <v>0</v>
      </c>
      <c r="Z205" s="111">
        <f t="shared" si="35"/>
        <v>0</v>
      </c>
      <c r="AA205" s="111">
        <f>IF($D205=AA$1,SUMIFS($H$3:$H205,$G$3:$G205,AA$1,$C$3:$C205,"Sell"),0)</f>
        <v>0</v>
      </c>
      <c r="AB205" s="111">
        <f t="shared" si="36"/>
        <v>0</v>
      </c>
      <c r="AC205" s="111">
        <f>SUMIFS('Deductions and Deposits'!$H:$H,'Deductions and Deposits'!$G:$G,D205,'Deductions and Deposits'!$F:$F,"&lt;="&amp;B205)+SUMIFS($F$3:F205,$D$3:D205,D205,$C$3:C205,"Coin Deposit",$E$3:E205,"")</f>
        <v>0</v>
      </c>
      <c r="AD205" s="111">
        <f>SUMIFS('Deductions and Deposits'!$D:$D,'Deductions and Deposits'!$C:$C,D205)+SUMIFS($F:$F,$D:$D,D205,$C:$C,"Coin Deduction")</f>
        <v>0</v>
      </c>
      <c r="AE205" s="111">
        <f>Table5[[#This Row],[Column4]]+Table5[[#This Row],[Column14]]+Table5[[#This Row],[Column19]]+Table5[[#This Row],[Column12]]</f>
        <v>0</v>
      </c>
      <c r="AF205" s="111">
        <f>Table5[[#This Row],[Column5]]+Table5[[#This Row],[Column13]]+Table5[[#This Row],[Column21]]+Table5[[#This Row],[Column18]]</f>
        <v>0</v>
      </c>
      <c r="AG205" s="111">
        <f t="shared" si="37"/>
        <v>0</v>
      </c>
      <c r="AH205" s="111">
        <f t="shared" si="38"/>
        <v>0</v>
      </c>
      <c r="AI205" s="111">
        <f>Table5[[#This Row],[Column17]]-Table5[[#This Row],[Column20]]</f>
        <v>0</v>
      </c>
      <c r="AJ205" s="111">
        <f t="shared" si="39"/>
        <v>0</v>
      </c>
      <c r="AK205" s="111">
        <f t="shared" si="40"/>
        <v>0</v>
      </c>
      <c r="AL205" s="111">
        <f t="shared" si="41"/>
        <v>0</v>
      </c>
      <c r="AM205" s="111" t="str">
        <f t="shared" si="42"/>
        <v/>
      </c>
      <c r="AN205" s="111" t="str">
        <f t="shared" ca="1" si="43"/>
        <v/>
      </c>
    </row>
    <row r="206" spans="1:40" ht="20.25" customHeight="1" x14ac:dyDescent="0.3">
      <c r="A206" s="107"/>
      <c r="B206" s="144"/>
      <c r="C206" s="119"/>
      <c r="D206" s="120"/>
      <c r="E206" s="119"/>
      <c r="F206" s="119"/>
      <c r="G206" s="120"/>
      <c r="H206" s="119"/>
      <c r="I206" s="109"/>
      <c r="L206" s="108"/>
      <c r="M206" s="108"/>
      <c r="N206" s="108"/>
      <c r="O206" s="108"/>
      <c r="P206" s="108"/>
      <c r="Q206" s="108"/>
      <c r="R206" s="108"/>
      <c r="S206" s="108"/>
      <c r="T206" s="100">
        <f t="shared" si="33"/>
        <v>0</v>
      </c>
      <c r="U206" s="111"/>
      <c r="V206" s="111"/>
      <c r="W206" s="111">
        <f>SUMIFS($F$3:F206,$D$3:D206,D206,$C$3:C206,"Buy")+SUMIFS($F$3:F206,$D$3:D206,D206,$C$3:C206,"Coin Deposit",$E$3:E206,"&lt;&gt;")</f>
        <v>0</v>
      </c>
      <c r="X206" s="111">
        <f t="shared" si="34"/>
        <v>0</v>
      </c>
      <c r="Y206" s="111">
        <f>IF($D206=Y$1,SUMIFS($H$3:$H206,$G$3:$G206,Y$1,$C$3:$C206,"Sell"),0)</f>
        <v>0</v>
      </c>
      <c r="Z206" s="111">
        <f t="shared" si="35"/>
        <v>0</v>
      </c>
      <c r="AA206" s="111">
        <f>IF($D206=AA$1,SUMIFS($H$3:$H206,$G$3:$G206,AA$1,$C$3:$C206,"Sell"),0)</f>
        <v>0</v>
      </c>
      <c r="AB206" s="111">
        <f t="shared" si="36"/>
        <v>0</v>
      </c>
      <c r="AC206" s="111">
        <f>SUMIFS('Deductions and Deposits'!$H:$H,'Deductions and Deposits'!$G:$G,D206,'Deductions and Deposits'!$F:$F,"&lt;="&amp;B206)+SUMIFS($F$3:F206,$D$3:D206,D206,$C$3:C206,"Coin Deposit",$E$3:E206,"")</f>
        <v>0</v>
      </c>
      <c r="AD206" s="111">
        <f>SUMIFS('Deductions and Deposits'!$D:$D,'Deductions and Deposits'!$C:$C,D206)+SUMIFS($F:$F,$D:$D,D206,$C:$C,"Coin Deduction")</f>
        <v>0</v>
      </c>
      <c r="AE206" s="111">
        <f>Table5[[#This Row],[Column4]]+Table5[[#This Row],[Column14]]+Table5[[#This Row],[Column19]]+Table5[[#This Row],[Column12]]</f>
        <v>0</v>
      </c>
      <c r="AF206" s="111">
        <f>Table5[[#This Row],[Column5]]+Table5[[#This Row],[Column13]]+Table5[[#This Row],[Column21]]+Table5[[#This Row],[Column18]]</f>
        <v>0</v>
      </c>
      <c r="AG206" s="111">
        <f t="shared" si="37"/>
        <v>0</v>
      </c>
      <c r="AH206" s="111">
        <f t="shared" si="38"/>
        <v>0</v>
      </c>
      <c r="AI206" s="111">
        <f>Table5[[#This Row],[Column17]]-Table5[[#This Row],[Column20]]</f>
        <v>0</v>
      </c>
      <c r="AJ206" s="111">
        <f t="shared" si="39"/>
        <v>0</v>
      </c>
      <c r="AK206" s="111">
        <f t="shared" si="40"/>
        <v>0</v>
      </c>
      <c r="AL206" s="111">
        <f t="shared" si="41"/>
        <v>0</v>
      </c>
      <c r="AM206" s="111" t="str">
        <f t="shared" si="42"/>
        <v/>
      </c>
      <c r="AN206" s="111" t="str">
        <f t="shared" ca="1" si="43"/>
        <v/>
      </c>
    </row>
    <row r="207" spans="1:40" ht="20.25" customHeight="1" x14ac:dyDescent="0.3">
      <c r="A207" s="107"/>
      <c r="B207" s="144"/>
      <c r="C207" s="119"/>
      <c r="D207" s="120"/>
      <c r="E207" s="119"/>
      <c r="F207" s="119"/>
      <c r="G207" s="120"/>
      <c r="H207" s="119"/>
      <c r="I207" s="109"/>
      <c r="L207" s="108"/>
      <c r="M207" s="108"/>
      <c r="N207" s="108"/>
      <c r="O207" s="108"/>
      <c r="P207" s="108"/>
      <c r="Q207" s="108"/>
      <c r="R207" s="108"/>
      <c r="S207" s="108"/>
      <c r="T207" s="100">
        <f t="shared" si="33"/>
        <v>0</v>
      </c>
      <c r="U207" s="111"/>
      <c r="V207" s="111"/>
      <c r="W207" s="111">
        <f>SUMIFS($F$3:F207,$D$3:D207,D207,$C$3:C207,"Buy")+SUMIFS($F$3:F207,$D$3:D207,D207,$C$3:C207,"Coin Deposit",$E$3:E207,"&lt;&gt;")</f>
        <v>0</v>
      </c>
      <c r="X207" s="111">
        <f t="shared" si="34"/>
        <v>0</v>
      </c>
      <c r="Y207" s="111">
        <f>IF($D207=Y$1,SUMIFS($H$3:$H207,$G$3:$G207,Y$1,$C$3:$C207,"Sell"),0)</f>
        <v>0</v>
      </c>
      <c r="Z207" s="111">
        <f t="shared" si="35"/>
        <v>0</v>
      </c>
      <c r="AA207" s="111">
        <f>IF($D207=AA$1,SUMIFS($H$3:$H207,$G$3:$G207,AA$1,$C$3:$C207,"Sell"),0)</f>
        <v>0</v>
      </c>
      <c r="AB207" s="111">
        <f t="shared" si="36"/>
        <v>0</v>
      </c>
      <c r="AC207" s="111">
        <f>SUMIFS('Deductions and Deposits'!$H:$H,'Deductions and Deposits'!$G:$G,D207,'Deductions and Deposits'!$F:$F,"&lt;="&amp;B207)+SUMIFS($F$3:F207,$D$3:D207,D207,$C$3:C207,"Coin Deposit",$E$3:E207,"")</f>
        <v>0</v>
      </c>
      <c r="AD207" s="111">
        <f>SUMIFS('Deductions and Deposits'!$D:$D,'Deductions and Deposits'!$C:$C,D207)+SUMIFS($F:$F,$D:$D,D207,$C:$C,"Coin Deduction")</f>
        <v>0</v>
      </c>
      <c r="AE207" s="111">
        <f>Table5[[#This Row],[Column4]]+Table5[[#This Row],[Column14]]+Table5[[#This Row],[Column19]]+Table5[[#This Row],[Column12]]</f>
        <v>0</v>
      </c>
      <c r="AF207" s="111">
        <f>Table5[[#This Row],[Column5]]+Table5[[#This Row],[Column13]]+Table5[[#This Row],[Column21]]+Table5[[#This Row],[Column18]]</f>
        <v>0</v>
      </c>
      <c r="AG207" s="111">
        <f t="shared" si="37"/>
        <v>0</v>
      </c>
      <c r="AH207" s="111">
        <f t="shared" si="38"/>
        <v>0</v>
      </c>
      <c r="AI207" s="111">
        <f>Table5[[#This Row],[Column17]]-Table5[[#This Row],[Column20]]</f>
        <v>0</v>
      </c>
      <c r="AJ207" s="111">
        <f t="shared" si="39"/>
        <v>0</v>
      </c>
      <c r="AK207" s="111">
        <f t="shared" si="40"/>
        <v>0</v>
      </c>
      <c r="AL207" s="111">
        <f t="shared" si="41"/>
        <v>0</v>
      </c>
      <c r="AM207" s="111" t="str">
        <f t="shared" si="42"/>
        <v/>
      </c>
      <c r="AN207" s="111" t="str">
        <f t="shared" ca="1" si="43"/>
        <v/>
      </c>
    </row>
    <row r="208" spans="1:40" ht="20.25" customHeight="1" x14ac:dyDescent="0.3">
      <c r="A208" s="107"/>
      <c r="B208" s="144"/>
      <c r="C208" s="119"/>
      <c r="D208" s="120"/>
      <c r="E208" s="119"/>
      <c r="F208" s="119"/>
      <c r="G208" s="120"/>
      <c r="H208" s="119"/>
      <c r="I208" s="109"/>
      <c r="L208" s="108"/>
      <c r="M208" s="108"/>
      <c r="N208" s="108"/>
      <c r="O208" s="108"/>
      <c r="P208" s="108"/>
      <c r="Q208" s="108"/>
      <c r="R208" s="108"/>
      <c r="S208" s="108"/>
      <c r="T208" s="100">
        <f t="shared" si="33"/>
        <v>0</v>
      </c>
      <c r="U208" s="111"/>
      <c r="V208" s="111"/>
      <c r="W208" s="111">
        <f>SUMIFS($F$3:F208,$D$3:D208,D208,$C$3:C208,"Buy")+SUMIFS($F$3:F208,$D$3:D208,D208,$C$3:C208,"Coin Deposit",$E$3:E208,"&lt;&gt;")</f>
        <v>0</v>
      </c>
      <c r="X208" s="111">
        <f t="shared" si="34"/>
        <v>0</v>
      </c>
      <c r="Y208" s="111">
        <f>IF($D208=Y$1,SUMIFS($H$3:$H208,$G$3:$G208,Y$1,$C$3:$C208,"Sell"),0)</f>
        <v>0</v>
      </c>
      <c r="Z208" s="111">
        <f t="shared" si="35"/>
        <v>0</v>
      </c>
      <c r="AA208" s="111">
        <f>IF($D208=AA$1,SUMIFS($H$3:$H208,$G$3:$G208,AA$1,$C$3:$C208,"Sell"),0)</f>
        <v>0</v>
      </c>
      <c r="AB208" s="111">
        <f t="shared" si="36"/>
        <v>0</v>
      </c>
      <c r="AC208" s="111">
        <f>SUMIFS('Deductions and Deposits'!$H:$H,'Deductions and Deposits'!$G:$G,D208,'Deductions and Deposits'!$F:$F,"&lt;="&amp;B208)+SUMIFS($F$3:F208,$D$3:D208,D208,$C$3:C208,"Coin Deposit",$E$3:E208,"")</f>
        <v>0</v>
      </c>
      <c r="AD208" s="111">
        <f>SUMIFS('Deductions and Deposits'!$D:$D,'Deductions and Deposits'!$C:$C,D208)+SUMIFS($F:$F,$D:$D,D208,$C:$C,"Coin Deduction")</f>
        <v>0</v>
      </c>
      <c r="AE208" s="111">
        <f>Table5[[#This Row],[Column4]]+Table5[[#This Row],[Column14]]+Table5[[#This Row],[Column19]]+Table5[[#This Row],[Column12]]</f>
        <v>0</v>
      </c>
      <c r="AF208" s="111">
        <f>Table5[[#This Row],[Column5]]+Table5[[#This Row],[Column13]]+Table5[[#This Row],[Column21]]+Table5[[#This Row],[Column18]]</f>
        <v>0</v>
      </c>
      <c r="AG208" s="111">
        <f t="shared" si="37"/>
        <v>0</v>
      </c>
      <c r="AH208" s="111">
        <f t="shared" si="38"/>
        <v>0</v>
      </c>
      <c r="AI208" s="111">
        <f>Table5[[#This Row],[Column17]]-Table5[[#This Row],[Column20]]</f>
        <v>0</v>
      </c>
      <c r="AJ208" s="111">
        <f t="shared" si="39"/>
        <v>0</v>
      </c>
      <c r="AK208" s="111">
        <f t="shared" si="40"/>
        <v>0</v>
      </c>
      <c r="AL208" s="111">
        <f t="shared" si="41"/>
        <v>0</v>
      </c>
      <c r="AM208" s="111" t="str">
        <f t="shared" si="42"/>
        <v/>
      </c>
      <c r="AN208" s="111" t="str">
        <f t="shared" ca="1" si="43"/>
        <v/>
      </c>
    </row>
    <row r="209" spans="1:40" ht="20.25" customHeight="1" x14ac:dyDescent="0.3">
      <c r="A209" s="107"/>
      <c r="B209" s="144"/>
      <c r="C209" s="119"/>
      <c r="D209" s="120"/>
      <c r="E209" s="119"/>
      <c r="F209" s="119"/>
      <c r="G209" s="120"/>
      <c r="H209" s="119"/>
      <c r="I209" s="109"/>
      <c r="L209" s="108"/>
      <c r="M209" s="108"/>
      <c r="N209" s="108"/>
      <c r="O209" s="108"/>
      <c r="P209" s="108"/>
      <c r="Q209" s="108"/>
      <c r="R209" s="108"/>
      <c r="S209" s="108"/>
      <c r="T209" s="100">
        <f t="shared" si="33"/>
        <v>0</v>
      </c>
      <c r="U209" s="111"/>
      <c r="V209" s="111"/>
      <c r="W209" s="111">
        <f>SUMIFS($F$3:F209,$D$3:D209,D209,$C$3:C209,"Buy")+SUMIFS($F$3:F209,$D$3:D209,D209,$C$3:C209,"Coin Deposit",$E$3:E209,"&lt;&gt;")</f>
        <v>0</v>
      </c>
      <c r="X209" s="111">
        <f t="shared" si="34"/>
        <v>0</v>
      </c>
      <c r="Y209" s="111">
        <f>IF($D209=Y$1,SUMIFS($H$3:$H209,$G$3:$G209,Y$1,$C$3:$C209,"Sell"),0)</f>
        <v>0</v>
      </c>
      <c r="Z209" s="111">
        <f t="shared" si="35"/>
        <v>0</v>
      </c>
      <c r="AA209" s="111">
        <f>IF($D209=AA$1,SUMIFS($H$3:$H209,$G$3:$G209,AA$1,$C$3:$C209,"Sell"),0)</f>
        <v>0</v>
      </c>
      <c r="AB209" s="111">
        <f t="shared" si="36"/>
        <v>0</v>
      </c>
      <c r="AC209" s="111">
        <f>SUMIFS('Deductions and Deposits'!$H:$H,'Deductions and Deposits'!$G:$G,D209,'Deductions and Deposits'!$F:$F,"&lt;="&amp;B209)+SUMIFS($F$3:F209,$D$3:D209,D209,$C$3:C209,"Coin Deposit",$E$3:E209,"")</f>
        <v>0</v>
      </c>
      <c r="AD209" s="111">
        <f>SUMIFS('Deductions and Deposits'!$D:$D,'Deductions and Deposits'!$C:$C,D209)+SUMIFS($F:$F,$D:$D,D209,$C:$C,"Coin Deduction")</f>
        <v>0</v>
      </c>
      <c r="AE209" s="111">
        <f>Table5[[#This Row],[Column4]]+Table5[[#This Row],[Column14]]+Table5[[#This Row],[Column19]]+Table5[[#This Row],[Column12]]</f>
        <v>0</v>
      </c>
      <c r="AF209" s="111">
        <f>Table5[[#This Row],[Column5]]+Table5[[#This Row],[Column13]]+Table5[[#This Row],[Column21]]+Table5[[#This Row],[Column18]]</f>
        <v>0</v>
      </c>
      <c r="AG209" s="111">
        <f t="shared" si="37"/>
        <v>0</v>
      </c>
      <c r="AH209" s="111">
        <f t="shared" si="38"/>
        <v>0</v>
      </c>
      <c r="AI209" s="111">
        <f>Table5[[#This Row],[Column17]]-Table5[[#This Row],[Column20]]</f>
        <v>0</v>
      </c>
      <c r="AJ209" s="111">
        <f t="shared" si="39"/>
        <v>0</v>
      </c>
      <c r="AK209" s="111">
        <f t="shared" si="40"/>
        <v>0</v>
      </c>
      <c r="AL209" s="111">
        <f t="shared" si="41"/>
        <v>0</v>
      </c>
      <c r="AM209" s="111" t="str">
        <f t="shared" si="42"/>
        <v/>
      </c>
      <c r="AN209" s="111" t="str">
        <f t="shared" ca="1" si="43"/>
        <v/>
      </c>
    </row>
    <row r="210" spans="1:40" ht="20.25" customHeight="1" x14ac:dyDescent="0.3">
      <c r="A210" s="107"/>
      <c r="B210" s="144"/>
      <c r="C210" s="119"/>
      <c r="D210" s="120"/>
      <c r="E210" s="119"/>
      <c r="F210" s="119"/>
      <c r="G210" s="120"/>
      <c r="H210" s="119"/>
      <c r="I210" s="109"/>
      <c r="L210" s="108"/>
      <c r="M210" s="108"/>
      <c r="N210" s="108"/>
      <c r="O210" s="108"/>
      <c r="P210" s="108"/>
      <c r="Q210" s="108"/>
      <c r="R210" s="108"/>
      <c r="S210" s="108"/>
      <c r="T210" s="100">
        <f t="shared" si="33"/>
        <v>0</v>
      </c>
      <c r="U210" s="111"/>
      <c r="V210" s="111"/>
      <c r="W210" s="111">
        <f>SUMIFS($F$3:F210,$D$3:D210,D210,$C$3:C210,"Buy")+SUMIFS($F$3:F210,$D$3:D210,D210,$C$3:C210,"Coin Deposit",$E$3:E210,"&lt;&gt;")</f>
        <v>0</v>
      </c>
      <c r="X210" s="111">
        <f t="shared" si="34"/>
        <v>0</v>
      </c>
      <c r="Y210" s="111">
        <f>IF($D210=Y$1,SUMIFS($H$3:$H210,$G$3:$G210,Y$1,$C$3:$C210,"Sell"),0)</f>
        <v>0</v>
      </c>
      <c r="Z210" s="111">
        <f t="shared" si="35"/>
        <v>0</v>
      </c>
      <c r="AA210" s="111">
        <f>IF($D210=AA$1,SUMIFS($H$3:$H210,$G$3:$G210,AA$1,$C$3:$C210,"Sell"),0)</f>
        <v>0</v>
      </c>
      <c r="AB210" s="111">
        <f t="shared" si="36"/>
        <v>0</v>
      </c>
      <c r="AC210" s="111">
        <f>SUMIFS('Deductions and Deposits'!$H:$H,'Deductions and Deposits'!$G:$G,D210,'Deductions and Deposits'!$F:$F,"&lt;="&amp;B210)+SUMIFS($F$3:F210,$D$3:D210,D210,$C$3:C210,"Coin Deposit",$E$3:E210,"")</f>
        <v>0</v>
      </c>
      <c r="AD210" s="111">
        <f>SUMIFS('Deductions and Deposits'!$D:$D,'Deductions and Deposits'!$C:$C,D210)+SUMIFS($F:$F,$D:$D,D210,$C:$C,"Coin Deduction")</f>
        <v>0</v>
      </c>
      <c r="AE210" s="111">
        <f>Table5[[#This Row],[Column4]]+Table5[[#This Row],[Column14]]+Table5[[#This Row],[Column19]]+Table5[[#This Row],[Column12]]</f>
        <v>0</v>
      </c>
      <c r="AF210" s="111">
        <f>Table5[[#This Row],[Column5]]+Table5[[#This Row],[Column13]]+Table5[[#This Row],[Column21]]+Table5[[#This Row],[Column18]]</f>
        <v>0</v>
      </c>
      <c r="AG210" s="111">
        <f t="shared" si="37"/>
        <v>0</v>
      </c>
      <c r="AH210" s="111">
        <f t="shared" si="38"/>
        <v>0</v>
      </c>
      <c r="AI210" s="111">
        <f>Table5[[#This Row],[Column17]]-Table5[[#This Row],[Column20]]</f>
        <v>0</v>
      </c>
      <c r="AJ210" s="111">
        <f t="shared" si="39"/>
        <v>0</v>
      </c>
      <c r="AK210" s="111">
        <f t="shared" si="40"/>
        <v>0</v>
      </c>
      <c r="AL210" s="111">
        <f t="shared" si="41"/>
        <v>0</v>
      </c>
      <c r="AM210" s="111" t="str">
        <f t="shared" si="42"/>
        <v/>
      </c>
      <c r="AN210" s="111" t="str">
        <f t="shared" ca="1" si="43"/>
        <v/>
      </c>
    </row>
    <row r="211" spans="1:40" ht="20.25" customHeight="1" x14ac:dyDescent="0.3">
      <c r="A211" s="107"/>
      <c r="B211" s="144"/>
      <c r="C211" s="119"/>
      <c r="D211" s="120"/>
      <c r="E211" s="119"/>
      <c r="F211" s="119"/>
      <c r="G211" s="120"/>
      <c r="H211" s="119"/>
      <c r="I211" s="109"/>
      <c r="L211" s="108"/>
      <c r="M211" s="108"/>
      <c r="N211" s="108"/>
      <c r="O211" s="108"/>
      <c r="P211" s="108"/>
      <c r="Q211" s="108"/>
      <c r="R211" s="108"/>
      <c r="S211" s="108"/>
      <c r="T211" s="100">
        <f t="shared" si="33"/>
        <v>0</v>
      </c>
      <c r="U211" s="111"/>
      <c r="V211" s="111"/>
      <c r="W211" s="111">
        <f>SUMIFS($F$3:F211,$D$3:D211,D211,$C$3:C211,"Buy")+SUMIFS($F$3:F211,$D$3:D211,D211,$C$3:C211,"Coin Deposit",$E$3:E211,"&lt;&gt;")</f>
        <v>0</v>
      </c>
      <c r="X211" s="111">
        <f t="shared" si="34"/>
        <v>0</v>
      </c>
      <c r="Y211" s="111">
        <f>IF($D211=Y$1,SUMIFS($H$3:$H211,$G$3:$G211,Y$1,$C$3:$C211,"Sell"),0)</f>
        <v>0</v>
      </c>
      <c r="Z211" s="111">
        <f t="shared" si="35"/>
        <v>0</v>
      </c>
      <c r="AA211" s="111">
        <f>IF($D211=AA$1,SUMIFS($H$3:$H211,$G$3:$G211,AA$1,$C$3:$C211,"Sell"),0)</f>
        <v>0</v>
      </c>
      <c r="AB211" s="111">
        <f t="shared" si="36"/>
        <v>0</v>
      </c>
      <c r="AC211" s="111">
        <f>SUMIFS('Deductions and Deposits'!$H:$H,'Deductions and Deposits'!$G:$G,D211,'Deductions and Deposits'!$F:$F,"&lt;="&amp;B211)+SUMIFS($F$3:F211,$D$3:D211,D211,$C$3:C211,"Coin Deposit",$E$3:E211,"")</f>
        <v>0</v>
      </c>
      <c r="AD211" s="111">
        <f>SUMIFS('Deductions and Deposits'!$D:$D,'Deductions and Deposits'!$C:$C,D211)+SUMIFS($F:$F,$D:$D,D211,$C:$C,"Coin Deduction")</f>
        <v>0</v>
      </c>
      <c r="AE211" s="111">
        <f>Table5[[#This Row],[Column4]]+Table5[[#This Row],[Column14]]+Table5[[#This Row],[Column19]]+Table5[[#This Row],[Column12]]</f>
        <v>0</v>
      </c>
      <c r="AF211" s="111">
        <f>Table5[[#This Row],[Column5]]+Table5[[#This Row],[Column13]]+Table5[[#This Row],[Column21]]+Table5[[#This Row],[Column18]]</f>
        <v>0</v>
      </c>
      <c r="AG211" s="111">
        <f t="shared" si="37"/>
        <v>0</v>
      </c>
      <c r="AH211" s="111">
        <f t="shared" si="38"/>
        <v>0</v>
      </c>
      <c r="AI211" s="111">
        <f>Table5[[#This Row],[Column17]]-Table5[[#This Row],[Column20]]</f>
        <v>0</v>
      </c>
      <c r="AJ211" s="111">
        <f t="shared" si="39"/>
        <v>0</v>
      </c>
      <c r="AK211" s="111">
        <f t="shared" si="40"/>
        <v>0</v>
      </c>
      <c r="AL211" s="111">
        <f t="shared" si="41"/>
        <v>0</v>
      </c>
      <c r="AM211" s="111" t="str">
        <f t="shared" si="42"/>
        <v/>
      </c>
      <c r="AN211" s="111" t="str">
        <f t="shared" ca="1" si="43"/>
        <v/>
      </c>
    </row>
    <row r="212" spans="1:40" ht="20.25" customHeight="1" x14ac:dyDescent="0.3">
      <c r="A212" s="107"/>
      <c r="B212" s="144"/>
      <c r="C212" s="119"/>
      <c r="D212" s="120"/>
      <c r="E212" s="119"/>
      <c r="F212" s="119"/>
      <c r="G212" s="120"/>
      <c r="H212" s="119"/>
      <c r="I212" s="109"/>
      <c r="L212" s="108"/>
      <c r="M212" s="108"/>
      <c r="N212" s="108"/>
      <c r="O212" s="108"/>
      <c r="P212" s="108"/>
      <c r="Q212" s="108"/>
      <c r="R212" s="108"/>
      <c r="S212" s="108"/>
      <c r="T212" s="100">
        <f t="shared" si="33"/>
        <v>0</v>
      </c>
      <c r="U212" s="111"/>
      <c r="V212" s="111"/>
      <c r="W212" s="111">
        <f>SUMIFS($F$3:F212,$D$3:D212,D212,$C$3:C212,"Buy")+SUMIFS($F$3:F212,$D$3:D212,D212,$C$3:C212,"Coin Deposit",$E$3:E212,"&lt;&gt;")</f>
        <v>0</v>
      </c>
      <c r="X212" s="111">
        <f t="shared" si="34"/>
        <v>0</v>
      </c>
      <c r="Y212" s="111">
        <f>IF($D212=Y$1,SUMIFS($H$3:$H212,$G$3:$G212,Y$1,$C$3:$C212,"Sell"),0)</f>
        <v>0</v>
      </c>
      <c r="Z212" s="111">
        <f t="shared" si="35"/>
        <v>0</v>
      </c>
      <c r="AA212" s="111">
        <f>IF($D212=AA$1,SUMIFS($H$3:$H212,$G$3:$G212,AA$1,$C$3:$C212,"Sell"),0)</f>
        <v>0</v>
      </c>
      <c r="AB212" s="111">
        <f t="shared" si="36"/>
        <v>0</v>
      </c>
      <c r="AC212" s="111">
        <f>SUMIFS('Deductions and Deposits'!$H:$H,'Deductions and Deposits'!$G:$G,D212,'Deductions and Deposits'!$F:$F,"&lt;="&amp;B212)+SUMIFS($F$3:F212,$D$3:D212,D212,$C$3:C212,"Coin Deposit",$E$3:E212,"")</f>
        <v>0</v>
      </c>
      <c r="AD212" s="111">
        <f>SUMIFS('Deductions and Deposits'!$D:$D,'Deductions and Deposits'!$C:$C,D212)+SUMIFS($F:$F,$D:$D,D212,$C:$C,"Coin Deduction")</f>
        <v>0</v>
      </c>
      <c r="AE212" s="111">
        <f>Table5[[#This Row],[Column4]]+Table5[[#This Row],[Column14]]+Table5[[#This Row],[Column19]]+Table5[[#This Row],[Column12]]</f>
        <v>0</v>
      </c>
      <c r="AF212" s="111">
        <f>Table5[[#This Row],[Column5]]+Table5[[#This Row],[Column13]]+Table5[[#This Row],[Column21]]+Table5[[#This Row],[Column18]]</f>
        <v>0</v>
      </c>
      <c r="AG212" s="111">
        <f t="shared" si="37"/>
        <v>0</v>
      </c>
      <c r="AH212" s="111">
        <f t="shared" si="38"/>
        <v>0</v>
      </c>
      <c r="AI212" s="111">
        <f>Table5[[#This Row],[Column17]]-Table5[[#This Row],[Column20]]</f>
        <v>0</v>
      </c>
      <c r="AJ212" s="111">
        <f t="shared" si="39"/>
        <v>0</v>
      </c>
      <c r="AK212" s="111">
        <f t="shared" si="40"/>
        <v>0</v>
      </c>
      <c r="AL212" s="111">
        <f t="shared" si="41"/>
        <v>0</v>
      </c>
      <c r="AM212" s="111" t="str">
        <f t="shared" si="42"/>
        <v/>
      </c>
      <c r="AN212" s="111" t="str">
        <f t="shared" ca="1" si="43"/>
        <v/>
      </c>
    </row>
    <row r="213" spans="1:40" ht="20.25" customHeight="1" x14ac:dyDescent="0.3">
      <c r="A213" s="107"/>
      <c r="B213" s="144"/>
      <c r="C213" s="119"/>
      <c r="D213" s="120"/>
      <c r="E213" s="119"/>
      <c r="F213" s="119"/>
      <c r="G213" s="120"/>
      <c r="H213" s="119"/>
      <c r="I213" s="109"/>
      <c r="L213" s="108"/>
      <c r="M213" s="108"/>
      <c r="N213" s="108"/>
      <c r="O213" s="108"/>
      <c r="P213" s="108"/>
      <c r="Q213" s="108"/>
      <c r="R213" s="108"/>
      <c r="S213" s="108"/>
      <c r="T213" s="100">
        <f t="shared" si="33"/>
        <v>0</v>
      </c>
      <c r="U213" s="111"/>
      <c r="V213" s="111"/>
      <c r="W213" s="111">
        <f>SUMIFS($F$3:F213,$D$3:D213,D213,$C$3:C213,"Buy")+SUMIFS($F$3:F213,$D$3:D213,D213,$C$3:C213,"Coin Deposit",$E$3:E213,"&lt;&gt;")</f>
        <v>0</v>
      </c>
      <c r="X213" s="111">
        <f t="shared" si="34"/>
        <v>0</v>
      </c>
      <c r="Y213" s="111">
        <f>IF($D213=Y$1,SUMIFS($H$3:$H213,$G$3:$G213,Y$1,$C$3:$C213,"Sell"),0)</f>
        <v>0</v>
      </c>
      <c r="Z213" s="111">
        <f t="shared" si="35"/>
        <v>0</v>
      </c>
      <c r="AA213" s="111">
        <f>IF($D213=AA$1,SUMIFS($H$3:$H213,$G$3:$G213,AA$1,$C$3:$C213,"Sell"),0)</f>
        <v>0</v>
      </c>
      <c r="AB213" s="111">
        <f t="shared" si="36"/>
        <v>0</v>
      </c>
      <c r="AC213" s="111">
        <f>SUMIFS('Deductions and Deposits'!$H:$H,'Deductions and Deposits'!$G:$G,D213,'Deductions and Deposits'!$F:$F,"&lt;="&amp;B213)+SUMIFS($F$3:F213,$D$3:D213,D213,$C$3:C213,"Coin Deposit",$E$3:E213,"")</f>
        <v>0</v>
      </c>
      <c r="AD213" s="111">
        <f>SUMIFS('Deductions and Deposits'!$D:$D,'Deductions and Deposits'!$C:$C,D213)+SUMIFS($F:$F,$D:$D,D213,$C:$C,"Coin Deduction")</f>
        <v>0</v>
      </c>
      <c r="AE213" s="111">
        <f>Table5[[#This Row],[Column4]]+Table5[[#This Row],[Column14]]+Table5[[#This Row],[Column19]]+Table5[[#This Row],[Column12]]</f>
        <v>0</v>
      </c>
      <c r="AF213" s="111">
        <f>Table5[[#This Row],[Column5]]+Table5[[#This Row],[Column13]]+Table5[[#This Row],[Column21]]+Table5[[#This Row],[Column18]]</f>
        <v>0</v>
      </c>
      <c r="AG213" s="111">
        <f t="shared" si="37"/>
        <v>0</v>
      </c>
      <c r="AH213" s="111">
        <f t="shared" si="38"/>
        <v>0</v>
      </c>
      <c r="AI213" s="111">
        <f>Table5[[#This Row],[Column17]]-Table5[[#This Row],[Column20]]</f>
        <v>0</v>
      </c>
      <c r="AJ213" s="111">
        <f t="shared" si="39"/>
        <v>0</v>
      </c>
      <c r="AK213" s="111">
        <f t="shared" si="40"/>
        <v>0</v>
      </c>
      <c r="AL213" s="111">
        <f t="shared" si="41"/>
        <v>0</v>
      </c>
      <c r="AM213" s="111" t="str">
        <f t="shared" si="42"/>
        <v/>
      </c>
      <c r="AN213" s="111" t="str">
        <f t="shared" ca="1" si="43"/>
        <v/>
      </c>
    </row>
    <row r="214" spans="1:40" ht="20.25" customHeight="1" x14ac:dyDescent="0.3">
      <c r="A214" s="107"/>
      <c r="B214" s="144"/>
      <c r="C214" s="119"/>
      <c r="D214" s="120"/>
      <c r="E214" s="119"/>
      <c r="F214" s="119"/>
      <c r="G214" s="120"/>
      <c r="H214" s="119"/>
      <c r="I214" s="109"/>
      <c r="L214" s="108"/>
      <c r="M214" s="108"/>
      <c r="N214" s="108"/>
      <c r="O214" s="108"/>
      <c r="P214" s="108"/>
      <c r="Q214" s="108"/>
      <c r="R214" s="108"/>
      <c r="S214" s="108"/>
      <c r="T214" s="100">
        <f t="shared" si="33"/>
        <v>0</v>
      </c>
      <c r="U214" s="111"/>
      <c r="V214" s="111"/>
      <c r="W214" s="111">
        <f>SUMIFS($F$3:F214,$D$3:D214,D214,$C$3:C214,"Buy")+SUMIFS($F$3:F214,$D$3:D214,D214,$C$3:C214,"Coin Deposit",$E$3:E214,"&lt;&gt;")</f>
        <v>0</v>
      </c>
      <c r="X214" s="111">
        <f t="shared" si="34"/>
        <v>0</v>
      </c>
      <c r="Y214" s="111">
        <f>IF($D214=Y$1,SUMIFS($H$3:$H214,$G$3:$G214,Y$1,$C$3:$C214,"Sell"),0)</f>
        <v>0</v>
      </c>
      <c r="Z214" s="111">
        <f t="shared" si="35"/>
        <v>0</v>
      </c>
      <c r="AA214" s="111">
        <f>IF($D214=AA$1,SUMIFS($H$3:$H214,$G$3:$G214,AA$1,$C$3:$C214,"Sell"),0)</f>
        <v>0</v>
      </c>
      <c r="AB214" s="111">
        <f t="shared" si="36"/>
        <v>0</v>
      </c>
      <c r="AC214" s="111">
        <f>SUMIFS('Deductions and Deposits'!$H:$H,'Deductions and Deposits'!$G:$G,D214,'Deductions and Deposits'!$F:$F,"&lt;="&amp;B214)+SUMIFS($F$3:F214,$D$3:D214,D214,$C$3:C214,"Coin Deposit",$E$3:E214,"")</f>
        <v>0</v>
      </c>
      <c r="AD214" s="111">
        <f>SUMIFS('Deductions and Deposits'!$D:$D,'Deductions and Deposits'!$C:$C,D214)+SUMIFS($F:$F,$D:$D,D214,$C:$C,"Coin Deduction")</f>
        <v>0</v>
      </c>
      <c r="AE214" s="111">
        <f>Table5[[#This Row],[Column4]]+Table5[[#This Row],[Column14]]+Table5[[#This Row],[Column19]]+Table5[[#This Row],[Column12]]</f>
        <v>0</v>
      </c>
      <c r="AF214" s="111">
        <f>Table5[[#This Row],[Column5]]+Table5[[#This Row],[Column13]]+Table5[[#This Row],[Column21]]+Table5[[#This Row],[Column18]]</f>
        <v>0</v>
      </c>
      <c r="AG214" s="111">
        <f t="shared" si="37"/>
        <v>0</v>
      </c>
      <c r="AH214" s="111">
        <f t="shared" si="38"/>
        <v>0</v>
      </c>
      <c r="AI214" s="111">
        <f>Table5[[#This Row],[Column17]]-Table5[[#This Row],[Column20]]</f>
        <v>0</v>
      </c>
      <c r="AJ214" s="111">
        <f t="shared" si="39"/>
        <v>0</v>
      </c>
      <c r="AK214" s="111">
        <f t="shared" si="40"/>
        <v>0</v>
      </c>
      <c r="AL214" s="111">
        <f t="shared" si="41"/>
        <v>0</v>
      </c>
      <c r="AM214" s="111" t="str">
        <f t="shared" si="42"/>
        <v/>
      </c>
      <c r="AN214" s="111" t="str">
        <f t="shared" ca="1" si="43"/>
        <v/>
      </c>
    </row>
    <row r="215" spans="1:40" ht="20.25" customHeight="1" x14ac:dyDescent="0.3">
      <c r="A215" s="107"/>
      <c r="B215" s="144"/>
      <c r="C215" s="119"/>
      <c r="D215" s="120"/>
      <c r="E215" s="119"/>
      <c r="F215" s="119"/>
      <c r="G215" s="120"/>
      <c r="H215" s="119"/>
      <c r="I215" s="109"/>
      <c r="L215" s="108"/>
      <c r="M215" s="108"/>
      <c r="N215" s="108"/>
      <c r="O215" s="108"/>
      <c r="P215" s="108"/>
      <c r="Q215" s="108"/>
      <c r="R215" s="108"/>
      <c r="S215" s="108"/>
      <c r="T215" s="100">
        <f t="shared" si="33"/>
        <v>0</v>
      </c>
      <c r="U215" s="111"/>
      <c r="V215" s="111"/>
      <c r="W215" s="111">
        <f>SUMIFS($F$3:F215,$D$3:D215,D215,$C$3:C215,"Buy")+SUMIFS($F$3:F215,$D$3:D215,D215,$C$3:C215,"Coin Deposit",$E$3:E215,"&lt;&gt;")</f>
        <v>0</v>
      </c>
      <c r="X215" s="111">
        <f t="shared" si="34"/>
        <v>0</v>
      </c>
      <c r="Y215" s="111">
        <f>IF($D215=Y$1,SUMIFS($H$3:$H215,$G$3:$G215,Y$1,$C$3:$C215,"Sell"),0)</f>
        <v>0</v>
      </c>
      <c r="Z215" s="111">
        <f t="shared" si="35"/>
        <v>0</v>
      </c>
      <c r="AA215" s="111">
        <f>IF($D215=AA$1,SUMIFS($H$3:$H215,$G$3:$G215,AA$1,$C$3:$C215,"Sell"),0)</f>
        <v>0</v>
      </c>
      <c r="AB215" s="111">
        <f t="shared" si="36"/>
        <v>0</v>
      </c>
      <c r="AC215" s="111">
        <f>SUMIFS('Deductions and Deposits'!$H:$H,'Deductions and Deposits'!$G:$G,D215,'Deductions and Deposits'!$F:$F,"&lt;="&amp;B215)+SUMIFS($F$3:F215,$D$3:D215,D215,$C$3:C215,"Coin Deposit",$E$3:E215,"")</f>
        <v>0</v>
      </c>
      <c r="AD215" s="111">
        <f>SUMIFS('Deductions and Deposits'!$D:$D,'Deductions and Deposits'!$C:$C,D215)+SUMIFS($F:$F,$D:$D,D215,$C:$C,"Coin Deduction")</f>
        <v>0</v>
      </c>
      <c r="AE215" s="111">
        <f>Table5[[#This Row],[Column4]]+Table5[[#This Row],[Column14]]+Table5[[#This Row],[Column19]]+Table5[[#This Row],[Column12]]</f>
        <v>0</v>
      </c>
      <c r="AF215" s="111">
        <f>Table5[[#This Row],[Column5]]+Table5[[#This Row],[Column13]]+Table5[[#This Row],[Column21]]+Table5[[#This Row],[Column18]]</f>
        <v>0</v>
      </c>
      <c r="AG215" s="111">
        <f t="shared" si="37"/>
        <v>0</v>
      </c>
      <c r="AH215" s="111">
        <f t="shared" si="38"/>
        <v>0</v>
      </c>
      <c r="AI215" s="111">
        <f>Table5[[#This Row],[Column17]]-Table5[[#This Row],[Column20]]</f>
        <v>0</v>
      </c>
      <c r="AJ215" s="111">
        <f t="shared" si="39"/>
        <v>0</v>
      </c>
      <c r="AK215" s="111">
        <f t="shared" si="40"/>
        <v>0</v>
      </c>
      <c r="AL215" s="111">
        <f t="shared" si="41"/>
        <v>0</v>
      </c>
      <c r="AM215" s="111" t="str">
        <f t="shared" si="42"/>
        <v/>
      </c>
      <c r="AN215" s="111" t="str">
        <f t="shared" ca="1" si="43"/>
        <v/>
      </c>
    </row>
    <row r="216" spans="1:40" ht="20.25" customHeight="1" x14ac:dyDescent="0.3">
      <c r="A216" s="107"/>
      <c r="B216" s="144"/>
      <c r="C216" s="119"/>
      <c r="D216" s="120"/>
      <c r="E216" s="119"/>
      <c r="F216" s="119"/>
      <c r="G216" s="120"/>
      <c r="H216" s="119"/>
      <c r="I216" s="109"/>
      <c r="L216" s="108"/>
      <c r="M216" s="108"/>
      <c r="N216" s="108"/>
      <c r="O216" s="108"/>
      <c r="P216" s="108"/>
      <c r="Q216" s="108"/>
      <c r="R216" s="108"/>
      <c r="S216" s="108"/>
      <c r="T216" s="100">
        <f t="shared" si="33"/>
        <v>0</v>
      </c>
      <c r="U216" s="111"/>
      <c r="V216" s="111"/>
      <c r="W216" s="111">
        <f>SUMIFS($F$3:F216,$D$3:D216,D216,$C$3:C216,"Buy")+SUMIFS($F$3:F216,$D$3:D216,D216,$C$3:C216,"Coin Deposit",$E$3:E216,"&lt;&gt;")</f>
        <v>0</v>
      </c>
      <c r="X216" s="111">
        <f t="shared" si="34"/>
        <v>0</v>
      </c>
      <c r="Y216" s="111">
        <f>IF($D216=Y$1,SUMIFS($H$3:$H216,$G$3:$G216,Y$1,$C$3:$C216,"Sell"),0)</f>
        <v>0</v>
      </c>
      <c r="Z216" s="111">
        <f t="shared" si="35"/>
        <v>0</v>
      </c>
      <c r="AA216" s="111">
        <f>IF($D216=AA$1,SUMIFS($H$3:$H216,$G$3:$G216,AA$1,$C$3:$C216,"Sell"),0)</f>
        <v>0</v>
      </c>
      <c r="AB216" s="111">
        <f t="shared" si="36"/>
        <v>0</v>
      </c>
      <c r="AC216" s="111">
        <f>SUMIFS('Deductions and Deposits'!$H:$H,'Deductions and Deposits'!$G:$G,D216,'Deductions and Deposits'!$F:$F,"&lt;="&amp;B216)+SUMIFS($F$3:F216,$D$3:D216,D216,$C$3:C216,"Coin Deposit",$E$3:E216,"")</f>
        <v>0</v>
      </c>
      <c r="AD216" s="111">
        <f>SUMIFS('Deductions and Deposits'!$D:$D,'Deductions and Deposits'!$C:$C,D216)+SUMIFS($F:$F,$D:$D,D216,$C:$C,"Coin Deduction")</f>
        <v>0</v>
      </c>
      <c r="AE216" s="111">
        <f>Table5[[#This Row],[Column4]]+Table5[[#This Row],[Column14]]+Table5[[#This Row],[Column19]]+Table5[[#This Row],[Column12]]</f>
        <v>0</v>
      </c>
      <c r="AF216" s="111">
        <f>Table5[[#This Row],[Column5]]+Table5[[#This Row],[Column13]]+Table5[[#This Row],[Column21]]+Table5[[#This Row],[Column18]]</f>
        <v>0</v>
      </c>
      <c r="AG216" s="111">
        <f t="shared" si="37"/>
        <v>0</v>
      </c>
      <c r="AH216" s="111">
        <f t="shared" si="38"/>
        <v>0</v>
      </c>
      <c r="AI216" s="111">
        <f>Table5[[#This Row],[Column17]]-Table5[[#This Row],[Column20]]</f>
        <v>0</v>
      </c>
      <c r="AJ216" s="111">
        <f t="shared" si="39"/>
        <v>0</v>
      </c>
      <c r="AK216" s="111">
        <f t="shared" si="40"/>
        <v>0</v>
      </c>
      <c r="AL216" s="111">
        <f t="shared" si="41"/>
        <v>0</v>
      </c>
      <c r="AM216" s="111" t="str">
        <f t="shared" si="42"/>
        <v/>
      </c>
      <c r="AN216" s="111" t="str">
        <f t="shared" ca="1" si="43"/>
        <v/>
      </c>
    </row>
    <row r="217" spans="1:40" ht="20.25" customHeight="1" x14ac:dyDescent="0.3">
      <c r="A217" s="107"/>
      <c r="B217" s="144"/>
      <c r="C217" s="119"/>
      <c r="D217" s="120"/>
      <c r="E217" s="119"/>
      <c r="F217" s="119"/>
      <c r="G217" s="120"/>
      <c r="H217" s="119"/>
      <c r="I217" s="109"/>
      <c r="L217" s="108"/>
      <c r="M217" s="108"/>
      <c r="N217" s="108"/>
      <c r="O217" s="108"/>
      <c r="P217" s="108"/>
      <c r="Q217" s="108"/>
      <c r="R217" s="108"/>
      <c r="S217" s="108"/>
      <c r="T217" s="100">
        <f t="shared" si="33"/>
        <v>0</v>
      </c>
      <c r="U217" s="111"/>
      <c r="V217" s="111"/>
      <c r="W217" s="111">
        <f>SUMIFS($F$3:F217,$D$3:D217,D217,$C$3:C217,"Buy")+SUMIFS($F$3:F217,$D$3:D217,D217,$C$3:C217,"Coin Deposit",$E$3:E217,"&lt;&gt;")</f>
        <v>0</v>
      </c>
      <c r="X217" s="111">
        <f t="shared" si="34"/>
        <v>0</v>
      </c>
      <c r="Y217" s="111">
        <f>IF($D217=Y$1,SUMIFS($H$3:$H217,$G$3:$G217,Y$1,$C$3:$C217,"Sell"),0)</f>
        <v>0</v>
      </c>
      <c r="Z217" s="111">
        <f t="shared" si="35"/>
        <v>0</v>
      </c>
      <c r="AA217" s="111">
        <f>IF($D217=AA$1,SUMIFS($H$3:$H217,$G$3:$G217,AA$1,$C$3:$C217,"Sell"),0)</f>
        <v>0</v>
      </c>
      <c r="AB217" s="111">
        <f t="shared" si="36"/>
        <v>0</v>
      </c>
      <c r="AC217" s="111">
        <f>SUMIFS('Deductions and Deposits'!$H:$H,'Deductions and Deposits'!$G:$G,D217,'Deductions and Deposits'!$F:$F,"&lt;="&amp;B217)+SUMIFS($F$3:F217,$D$3:D217,D217,$C$3:C217,"Coin Deposit",$E$3:E217,"")</f>
        <v>0</v>
      </c>
      <c r="AD217" s="111">
        <f>SUMIFS('Deductions and Deposits'!$D:$D,'Deductions and Deposits'!$C:$C,D217)+SUMIFS($F:$F,$D:$D,D217,$C:$C,"Coin Deduction")</f>
        <v>0</v>
      </c>
      <c r="AE217" s="111">
        <f>Table5[[#This Row],[Column4]]+Table5[[#This Row],[Column14]]+Table5[[#This Row],[Column19]]+Table5[[#This Row],[Column12]]</f>
        <v>0</v>
      </c>
      <c r="AF217" s="111">
        <f>Table5[[#This Row],[Column5]]+Table5[[#This Row],[Column13]]+Table5[[#This Row],[Column21]]+Table5[[#This Row],[Column18]]</f>
        <v>0</v>
      </c>
      <c r="AG217" s="111">
        <f t="shared" si="37"/>
        <v>0</v>
      </c>
      <c r="AH217" s="111">
        <f t="shared" si="38"/>
        <v>0</v>
      </c>
      <c r="AI217" s="111">
        <f>Table5[[#This Row],[Column17]]-Table5[[#This Row],[Column20]]</f>
        <v>0</v>
      </c>
      <c r="AJ217" s="111">
        <f t="shared" si="39"/>
        <v>0</v>
      </c>
      <c r="AK217" s="111">
        <f t="shared" si="40"/>
        <v>0</v>
      </c>
      <c r="AL217" s="111">
        <f t="shared" si="41"/>
        <v>0</v>
      </c>
      <c r="AM217" s="111" t="str">
        <f t="shared" si="42"/>
        <v/>
      </c>
      <c r="AN217" s="111" t="str">
        <f t="shared" ca="1" si="43"/>
        <v/>
      </c>
    </row>
    <row r="218" spans="1:40" ht="20.25" customHeight="1" x14ac:dyDescent="0.3">
      <c r="A218" s="107"/>
      <c r="B218" s="144"/>
      <c r="C218" s="119"/>
      <c r="D218" s="120"/>
      <c r="E218" s="119"/>
      <c r="F218" s="119"/>
      <c r="G218" s="120"/>
      <c r="H218" s="119"/>
      <c r="I218" s="109"/>
      <c r="L218" s="108"/>
      <c r="M218" s="108"/>
      <c r="N218" s="108"/>
      <c r="O218" s="108"/>
      <c r="P218" s="108"/>
      <c r="Q218" s="108"/>
      <c r="R218" s="108"/>
      <c r="S218" s="108"/>
      <c r="T218" s="100">
        <f t="shared" si="33"/>
        <v>0</v>
      </c>
      <c r="U218" s="111"/>
      <c r="V218" s="111"/>
      <c r="W218" s="111">
        <f>SUMIFS($F$3:F218,$D$3:D218,D218,$C$3:C218,"Buy")+SUMIFS($F$3:F218,$D$3:D218,D218,$C$3:C218,"Coin Deposit",$E$3:E218,"&lt;&gt;")</f>
        <v>0</v>
      </c>
      <c r="X218" s="111">
        <f t="shared" si="34"/>
        <v>0</v>
      </c>
      <c r="Y218" s="111">
        <f>IF($D218=Y$1,SUMIFS($H$3:$H218,$G$3:$G218,Y$1,$C$3:$C218,"Sell"),0)</f>
        <v>0</v>
      </c>
      <c r="Z218" s="111">
        <f t="shared" si="35"/>
        <v>0</v>
      </c>
      <c r="AA218" s="111">
        <f>IF($D218=AA$1,SUMIFS($H$3:$H218,$G$3:$G218,AA$1,$C$3:$C218,"Sell"),0)</f>
        <v>0</v>
      </c>
      <c r="AB218" s="111">
        <f t="shared" si="36"/>
        <v>0</v>
      </c>
      <c r="AC218" s="111">
        <f>SUMIFS('Deductions and Deposits'!$H:$H,'Deductions and Deposits'!$G:$G,D218,'Deductions and Deposits'!$F:$F,"&lt;="&amp;B218)+SUMIFS($F$3:F218,$D$3:D218,D218,$C$3:C218,"Coin Deposit",$E$3:E218,"")</f>
        <v>0</v>
      </c>
      <c r="AD218" s="111">
        <f>SUMIFS('Deductions and Deposits'!$D:$D,'Deductions and Deposits'!$C:$C,D218)+SUMIFS($F:$F,$D:$D,D218,$C:$C,"Coin Deduction")</f>
        <v>0</v>
      </c>
      <c r="AE218" s="111">
        <f>Table5[[#This Row],[Column4]]+Table5[[#This Row],[Column14]]+Table5[[#This Row],[Column19]]+Table5[[#This Row],[Column12]]</f>
        <v>0</v>
      </c>
      <c r="AF218" s="111">
        <f>Table5[[#This Row],[Column5]]+Table5[[#This Row],[Column13]]+Table5[[#This Row],[Column21]]+Table5[[#This Row],[Column18]]</f>
        <v>0</v>
      </c>
      <c r="AG218" s="111">
        <f t="shared" si="37"/>
        <v>0</v>
      </c>
      <c r="AH218" s="111">
        <f t="shared" si="38"/>
        <v>0</v>
      </c>
      <c r="AI218" s="111">
        <f>Table5[[#This Row],[Column17]]-Table5[[#This Row],[Column20]]</f>
        <v>0</v>
      </c>
      <c r="AJ218" s="111">
        <f t="shared" si="39"/>
        <v>0</v>
      </c>
      <c r="AK218" s="111">
        <f t="shared" si="40"/>
        <v>0</v>
      </c>
      <c r="AL218" s="111">
        <f t="shared" si="41"/>
        <v>0</v>
      </c>
      <c r="AM218" s="111" t="str">
        <f t="shared" si="42"/>
        <v/>
      </c>
      <c r="AN218" s="111" t="str">
        <f t="shared" ca="1" si="43"/>
        <v/>
      </c>
    </row>
    <row r="219" spans="1:40" ht="20.25" customHeight="1" x14ac:dyDescent="0.3">
      <c r="A219" s="107"/>
      <c r="B219" s="144"/>
      <c r="C219" s="119"/>
      <c r="D219" s="120"/>
      <c r="E219" s="119"/>
      <c r="F219" s="119"/>
      <c r="G219" s="120"/>
      <c r="H219" s="119"/>
      <c r="I219" s="109"/>
      <c r="L219" s="108"/>
      <c r="M219" s="108"/>
      <c r="N219" s="108"/>
      <c r="O219" s="108"/>
      <c r="P219" s="108"/>
      <c r="Q219" s="108"/>
      <c r="R219" s="108"/>
      <c r="S219" s="108"/>
      <c r="T219" s="100">
        <f t="shared" si="33"/>
        <v>0</v>
      </c>
      <c r="U219" s="111"/>
      <c r="V219" s="111"/>
      <c r="W219" s="111">
        <f>SUMIFS($F$3:F219,$D$3:D219,D219,$C$3:C219,"Buy")+SUMIFS($F$3:F219,$D$3:D219,D219,$C$3:C219,"Coin Deposit",$E$3:E219,"&lt;&gt;")</f>
        <v>0</v>
      </c>
      <c r="X219" s="111">
        <f t="shared" si="34"/>
        <v>0</v>
      </c>
      <c r="Y219" s="111">
        <f>IF($D219=Y$1,SUMIFS($H$3:$H219,$G$3:$G219,Y$1,$C$3:$C219,"Sell"),0)</f>
        <v>0</v>
      </c>
      <c r="Z219" s="111">
        <f t="shared" si="35"/>
        <v>0</v>
      </c>
      <c r="AA219" s="111">
        <f>IF($D219=AA$1,SUMIFS($H$3:$H219,$G$3:$G219,AA$1,$C$3:$C219,"Sell"),0)</f>
        <v>0</v>
      </c>
      <c r="AB219" s="111">
        <f t="shared" si="36"/>
        <v>0</v>
      </c>
      <c r="AC219" s="111">
        <f>SUMIFS('Deductions and Deposits'!$H:$H,'Deductions and Deposits'!$G:$G,D219,'Deductions and Deposits'!$F:$F,"&lt;="&amp;B219)+SUMIFS($F$3:F219,$D$3:D219,D219,$C$3:C219,"Coin Deposit",$E$3:E219,"")</f>
        <v>0</v>
      </c>
      <c r="AD219" s="111">
        <f>SUMIFS('Deductions and Deposits'!$D:$D,'Deductions and Deposits'!$C:$C,D219)+SUMIFS($F:$F,$D:$D,D219,$C:$C,"Coin Deduction")</f>
        <v>0</v>
      </c>
      <c r="AE219" s="111">
        <f>Table5[[#This Row],[Column4]]+Table5[[#This Row],[Column14]]+Table5[[#This Row],[Column19]]+Table5[[#This Row],[Column12]]</f>
        <v>0</v>
      </c>
      <c r="AF219" s="111">
        <f>Table5[[#This Row],[Column5]]+Table5[[#This Row],[Column13]]+Table5[[#This Row],[Column21]]+Table5[[#This Row],[Column18]]</f>
        <v>0</v>
      </c>
      <c r="AG219" s="111">
        <f t="shared" si="37"/>
        <v>0</v>
      </c>
      <c r="AH219" s="111">
        <f t="shared" si="38"/>
        <v>0</v>
      </c>
      <c r="AI219" s="111">
        <f>Table5[[#This Row],[Column17]]-Table5[[#This Row],[Column20]]</f>
        <v>0</v>
      </c>
      <c r="AJ219" s="111">
        <f t="shared" si="39"/>
        <v>0</v>
      </c>
      <c r="AK219" s="111">
        <f t="shared" si="40"/>
        <v>0</v>
      </c>
      <c r="AL219" s="111">
        <f t="shared" si="41"/>
        <v>0</v>
      </c>
      <c r="AM219" s="111" t="str">
        <f t="shared" si="42"/>
        <v/>
      </c>
      <c r="AN219" s="111" t="str">
        <f t="shared" ca="1" si="43"/>
        <v/>
      </c>
    </row>
    <row r="220" spans="1:40" ht="20.25" customHeight="1" x14ac:dyDescent="0.3">
      <c r="A220" s="107"/>
      <c r="B220" s="144"/>
      <c r="C220" s="119"/>
      <c r="D220" s="120"/>
      <c r="E220" s="119"/>
      <c r="F220" s="119"/>
      <c r="G220" s="120"/>
      <c r="H220" s="119"/>
      <c r="I220" s="109"/>
      <c r="L220" s="108"/>
      <c r="M220" s="108"/>
      <c r="N220" s="108"/>
      <c r="O220" s="108"/>
      <c r="P220" s="108"/>
      <c r="Q220" s="108"/>
      <c r="R220" s="108"/>
      <c r="S220" s="108"/>
      <c r="T220" s="100">
        <f t="shared" si="33"/>
        <v>0</v>
      </c>
      <c r="U220" s="111"/>
      <c r="V220" s="111"/>
      <c r="W220" s="111">
        <f>SUMIFS($F$3:F220,$D$3:D220,D220,$C$3:C220,"Buy")+SUMIFS($F$3:F220,$D$3:D220,D220,$C$3:C220,"Coin Deposit",$E$3:E220,"&lt;&gt;")</f>
        <v>0</v>
      </c>
      <c r="X220" s="111">
        <f t="shared" si="34"/>
        <v>0</v>
      </c>
      <c r="Y220" s="111">
        <f>IF($D220=Y$1,SUMIFS($H$3:$H220,$G$3:$G220,Y$1,$C$3:$C220,"Sell"),0)</f>
        <v>0</v>
      </c>
      <c r="Z220" s="111">
        <f t="shared" si="35"/>
        <v>0</v>
      </c>
      <c r="AA220" s="111">
        <f>IF($D220=AA$1,SUMIFS($H$3:$H220,$G$3:$G220,AA$1,$C$3:$C220,"Sell"),0)</f>
        <v>0</v>
      </c>
      <c r="AB220" s="111">
        <f t="shared" si="36"/>
        <v>0</v>
      </c>
      <c r="AC220" s="111">
        <f>SUMIFS('Deductions and Deposits'!$H:$H,'Deductions and Deposits'!$G:$G,D220,'Deductions and Deposits'!$F:$F,"&lt;="&amp;B220)+SUMIFS($F$3:F220,$D$3:D220,D220,$C$3:C220,"Coin Deposit",$E$3:E220,"")</f>
        <v>0</v>
      </c>
      <c r="AD220" s="111">
        <f>SUMIFS('Deductions and Deposits'!$D:$D,'Deductions and Deposits'!$C:$C,D220)+SUMIFS($F:$F,$D:$D,D220,$C:$C,"Coin Deduction")</f>
        <v>0</v>
      </c>
      <c r="AE220" s="111">
        <f>Table5[[#This Row],[Column4]]+Table5[[#This Row],[Column14]]+Table5[[#This Row],[Column19]]+Table5[[#This Row],[Column12]]</f>
        <v>0</v>
      </c>
      <c r="AF220" s="111">
        <f>Table5[[#This Row],[Column5]]+Table5[[#This Row],[Column13]]+Table5[[#This Row],[Column21]]+Table5[[#This Row],[Column18]]</f>
        <v>0</v>
      </c>
      <c r="AG220" s="111">
        <f t="shared" si="37"/>
        <v>0</v>
      </c>
      <c r="AH220" s="111">
        <f t="shared" si="38"/>
        <v>0</v>
      </c>
      <c r="AI220" s="111">
        <f>Table5[[#This Row],[Column17]]-Table5[[#This Row],[Column20]]</f>
        <v>0</v>
      </c>
      <c r="AJ220" s="111">
        <f t="shared" si="39"/>
        <v>0</v>
      </c>
      <c r="AK220" s="111">
        <f t="shared" si="40"/>
        <v>0</v>
      </c>
      <c r="AL220" s="111">
        <f t="shared" si="41"/>
        <v>0</v>
      </c>
      <c r="AM220" s="111" t="str">
        <f t="shared" si="42"/>
        <v/>
      </c>
      <c r="AN220" s="111" t="str">
        <f t="shared" ca="1" si="43"/>
        <v/>
      </c>
    </row>
    <row r="221" spans="1:40" ht="20.25" customHeight="1" x14ac:dyDescent="0.3">
      <c r="A221" s="107"/>
      <c r="B221" s="144"/>
      <c r="C221" s="119"/>
      <c r="D221" s="120"/>
      <c r="E221" s="119"/>
      <c r="F221" s="119"/>
      <c r="G221" s="120"/>
      <c r="H221" s="119"/>
      <c r="I221" s="109"/>
      <c r="L221" s="108"/>
      <c r="M221" s="108"/>
      <c r="N221" s="108"/>
      <c r="O221" s="108"/>
      <c r="P221" s="108"/>
      <c r="Q221" s="108"/>
      <c r="R221" s="108"/>
      <c r="S221" s="108"/>
      <c r="T221" s="100">
        <f t="shared" si="33"/>
        <v>0</v>
      </c>
      <c r="U221" s="111"/>
      <c r="V221" s="111"/>
      <c r="W221" s="111">
        <f>SUMIFS($F$3:F221,$D$3:D221,D221,$C$3:C221,"Buy")+SUMIFS($F$3:F221,$D$3:D221,D221,$C$3:C221,"Coin Deposit",$E$3:E221,"&lt;&gt;")</f>
        <v>0</v>
      </c>
      <c r="X221" s="111">
        <f t="shared" si="34"/>
        <v>0</v>
      </c>
      <c r="Y221" s="111">
        <f>IF($D221=Y$1,SUMIFS($H$3:$H221,$G$3:$G221,Y$1,$C$3:$C221,"Sell"),0)</f>
        <v>0</v>
      </c>
      <c r="Z221" s="111">
        <f t="shared" si="35"/>
        <v>0</v>
      </c>
      <c r="AA221" s="111">
        <f>IF($D221=AA$1,SUMIFS($H$3:$H221,$G$3:$G221,AA$1,$C$3:$C221,"Sell"),0)</f>
        <v>0</v>
      </c>
      <c r="AB221" s="111">
        <f t="shared" si="36"/>
        <v>0</v>
      </c>
      <c r="AC221" s="111">
        <f>SUMIFS('Deductions and Deposits'!$H:$H,'Deductions and Deposits'!$G:$G,D221,'Deductions and Deposits'!$F:$F,"&lt;="&amp;B221)+SUMIFS($F$3:F221,$D$3:D221,D221,$C$3:C221,"Coin Deposit",$E$3:E221,"")</f>
        <v>0</v>
      </c>
      <c r="AD221" s="111">
        <f>SUMIFS('Deductions and Deposits'!$D:$D,'Deductions and Deposits'!$C:$C,D221)+SUMIFS($F:$F,$D:$D,D221,$C:$C,"Coin Deduction")</f>
        <v>0</v>
      </c>
      <c r="AE221" s="111">
        <f>Table5[[#This Row],[Column4]]+Table5[[#This Row],[Column14]]+Table5[[#This Row],[Column19]]+Table5[[#This Row],[Column12]]</f>
        <v>0</v>
      </c>
      <c r="AF221" s="111">
        <f>Table5[[#This Row],[Column5]]+Table5[[#This Row],[Column13]]+Table5[[#This Row],[Column21]]+Table5[[#This Row],[Column18]]</f>
        <v>0</v>
      </c>
      <c r="AG221" s="111">
        <f t="shared" si="37"/>
        <v>0</v>
      </c>
      <c r="AH221" s="111">
        <f t="shared" si="38"/>
        <v>0</v>
      </c>
      <c r="AI221" s="111">
        <f>Table5[[#This Row],[Column17]]-Table5[[#This Row],[Column20]]</f>
        <v>0</v>
      </c>
      <c r="AJ221" s="111">
        <f t="shared" si="39"/>
        <v>0</v>
      </c>
      <c r="AK221" s="111">
        <f t="shared" si="40"/>
        <v>0</v>
      </c>
      <c r="AL221" s="111">
        <f t="shared" si="41"/>
        <v>0</v>
      </c>
      <c r="AM221" s="111" t="str">
        <f t="shared" si="42"/>
        <v/>
      </c>
      <c r="AN221" s="111" t="str">
        <f t="shared" ca="1" si="43"/>
        <v/>
      </c>
    </row>
    <row r="222" spans="1:40" ht="20.25" customHeight="1" x14ac:dyDescent="0.3">
      <c r="A222" s="107"/>
      <c r="B222" s="144"/>
      <c r="C222" s="119"/>
      <c r="D222" s="120"/>
      <c r="E222" s="119"/>
      <c r="F222" s="119"/>
      <c r="G222" s="120"/>
      <c r="H222" s="119"/>
      <c r="I222" s="109"/>
      <c r="L222" s="108"/>
      <c r="M222" s="108"/>
      <c r="N222" s="108"/>
      <c r="O222" s="108"/>
      <c r="P222" s="108"/>
      <c r="Q222" s="108"/>
      <c r="R222" s="108"/>
      <c r="S222" s="108"/>
      <c r="T222" s="100">
        <f t="shared" si="33"/>
        <v>0</v>
      </c>
      <c r="U222" s="111"/>
      <c r="V222" s="111"/>
      <c r="W222" s="111">
        <f>SUMIFS($F$3:F222,$D$3:D222,D222,$C$3:C222,"Buy")+SUMIFS($F$3:F222,$D$3:D222,D222,$C$3:C222,"Coin Deposit",$E$3:E222,"&lt;&gt;")</f>
        <v>0</v>
      </c>
      <c r="X222" s="111">
        <f t="shared" si="34"/>
        <v>0</v>
      </c>
      <c r="Y222" s="111">
        <f>IF($D222=Y$1,SUMIFS($H$3:$H222,$G$3:$G222,Y$1,$C$3:$C222,"Sell"),0)</f>
        <v>0</v>
      </c>
      <c r="Z222" s="111">
        <f t="shared" si="35"/>
        <v>0</v>
      </c>
      <c r="AA222" s="111">
        <f>IF($D222=AA$1,SUMIFS($H$3:$H222,$G$3:$G222,AA$1,$C$3:$C222,"Sell"),0)</f>
        <v>0</v>
      </c>
      <c r="AB222" s="111">
        <f t="shared" si="36"/>
        <v>0</v>
      </c>
      <c r="AC222" s="111">
        <f>SUMIFS('Deductions and Deposits'!$H:$H,'Deductions and Deposits'!$G:$G,D222,'Deductions and Deposits'!$F:$F,"&lt;="&amp;B222)+SUMIFS($F$3:F222,$D$3:D222,D222,$C$3:C222,"Coin Deposit",$E$3:E222,"")</f>
        <v>0</v>
      </c>
      <c r="AD222" s="111">
        <f>SUMIFS('Deductions and Deposits'!$D:$D,'Deductions and Deposits'!$C:$C,D222)+SUMIFS($F:$F,$D:$D,D222,$C:$C,"Coin Deduction")</f>
        <v>0</v>
      </c>
      <c r="AE222" s="111">
        <f>Table5[[#This Row],[Column4]]+Table5[[#This Row],[Column14]]+Table5[[#This Row],[Column19]]+Table5[[#This Row],[Column12]]</f>
        <v>0</v>
      </c>
      <c r="AF222" s="111">
        <f>Table5[[#This Row],[Column5]]+Table5[[#This Row],[Column13]]+Table5[[#This Row],[Column21]]+Table5[[#This Row],[Column18]]</f>
        <v>0</v>
      </c>
      <c r="AG222" s="111">
        <f t="shared" si="37"/>
        <v>0</v>
      </c>
      <c r="AH222" s="111">
        <f t="shared" si="38"/>
        <v>0</v>
      </c>
      <c r="AI222" s="111">
        <f>Table5[[#This Row],[Column17]]-Table5[[#This Row],[Column20]]</f>
        <v>0</v>
      </c>
      <c r="AJ222" s="111">
        <f t="shared" si="39"/>
        <v>0</v>
      </c>
      <c r="AK222" s="111">
        <f t="shared" si="40"/>
        <v>0</v>
      </c>
      <c r="AL222" s="111">
        <f t="shared" si="41"/>
        <v>0</v>
      </c>
      <c r="AM222" s="111" t="str">
        <f t="shared" si="42"/>
        <v/>
      </c>
      <c r="AN222" s="111" t="str">
        <f t="shared" ca="1" si="43"/>
        <v/>
      </c>
    </row>
    <row r="223" spans="1:40" ht="20.25" customHeight="1" x14ac:dyDescent="0.3">
      <c r="A223" s="107"/>
      <c r="B223" s="144"/>
      <c r="C223" s="119"/>
      <c r="D223" s="120"/>
      <c r="E223" s="119"/>
      <c r="F223" s="119"/>
      <c r="G223" s="120"/>
      <c r="H223" s="119"/>
      <c r="I223" s="109"/>
      <c r="L223" s="108"/>
      <c r="M223" s="108"/>
      <c r="N223" s="108"/>
      <c r="O223" s="108"/>
      <c r="P223" s="108"/>
      <c r="Q223" s="108"/>
      <c r="R223" s="108"/>
      <c r="S223" s="108"/>
      <c r="T223" s="100">
        <f t="shared" si="33"/>
        <v>0</v>
      </c>
      <c r="U223" s="111"/>
      <c r="V223" s="111"/>
      <c r="W223" s="111">
        <f>SUMIFS($F$3:F223,$D$3:D223,D223,$C$3:C223,"Buy")+SUMIFS($F$3:F223,$D$3:D223,D223,$C$3:C223,"Coin Deposit",$E$3:E223,"&lt;&gt;")</f>
        <v>0</v>
      </c>
      <c r="X223" s="111">
        <f t="shared" si="34"/>
        <v>0</v>
      </c>
      <c r="Y223" s="111">
        <f>IF($D223=Y$1,SUMIFS($H$3:$H223,$G$3:$G223,Y$1,$C$3:$C223,"Sell"),0)</f>
        <v>0</v>
      </c>
      <c r="Z223" s="111">
        <f t="shared" si="35"/>
        <v>0</v>
      </c>
      <c r="AA223" s="111">
        <f>IF($D223=AA$1,SUMIFS($H$3:$H223,$G$3:$G223,AA$1,$C$3:$C223,"Sell"),0)</f>
        <v>0</v>
      </c>
      <c r="AB223" s="111">
        <f t="shared" si="36"/>
        <v>0</v>
      </c>
      <c r="AC223" s="111">
        <f>SUMIFS('Deductions and Deposits'!$H:$H,'Deductions and Deposits'!$G:$G,D223,'Deductions and Deposits'!$F:$F,"&lt;="&amp;B223)+SUMIFS($F$3:F223,$D$3:D223,D223,$C$3:C223,"Coin Deposit",$E$3:E223,"")</f>
        <v>0</v>
      </c>
      <c r="AD223" s="111">
        <f>SUMIFS('Deductions and Deposits'!$D:$D,'Deductions and Deposits'!$C:$C,D223)+SUMIFS($F:$F,$D:$D,D223,$C:$C,"Coin Deduction")</f>
        <v>0</v>
      </c>
      <c r="AE223" s="111">
        <f>Table5[[#This Row],[Column4]]+Table5[[#This Row],[Column14]]+Table5[[#This Row],[Column19]]+Table5[[#This Row],[Column12]]</f>
        <v>0</v>
      </c>
      <c r="AF223" s="111">
        <f>Table5[[#This Row],[Column5]]+Table5[[#This Row],[Column13]]+Table5[[#This Row],[Column21]]+Table5[[#This Row],[Column18]]</f>
        <v>0</v>
      </c>
      <c r="AG223" s="111">
        <f t="shared" si="37"/>
        <v>0</v>
      </c>
      <c r="AH223" s="111">
        <f t="shared" si="38"/>
        <v>0</v>
      </c>
      <c r="AI223" s="111">
        <f>Table5[[#This Row],[Column17]]-Table5[[#This Row],[Column20]]</f>
        <v>0</v>
      </c>
      <c r="AJ223" s="111">
        <f t="shared" si="39"/>
        <v>0</v>
      </c>
      <c r="AK223" s="111">
        <f t="shared" si="40"/>
        <v>0</v>
      </c>
      <c r="AL223" s="111">
        <f t="shared" si="41"/>
        <v>0</v>
      </c>
      <c r="AM223" s="111" t="str">
        <f t="shared" si="42"/>
        <v/>
      </c>
      <c r="AN223" s="111" t="str">
        <f t="shared" ca="1" si="43"/>
        <v/>
      </c>
    </row>
    <row r="224" spans="1:40" ht="20.25" customHeight="1" x14ac:dyDescent="0.3">
      <c r="A224" s="107"/>
      <c r="B224" s="144"/>
      <c r="C224" s="119"/>
      <c r="D224" s="120"/>
      <c r="E224" s="119"/>
      <c r="F224" s="119"/>
      <c r="G224" s="120"/>
      <c r="H224" s="119"/>
      <c r="I224" s="109"/>
      <c r="L224" s="108"/>
      <c r="M224" s="108"/>
      <c r="N224" s="108"/>
      <c r="O224" s="108"/>
      <c r="P224" s="108"/>
      <c r="Q224" s="108"/>
      <c r="R224" s="108"/>
      <c r="S224" s="108"/>
      <c r="T224" s="100">
        <f t="shared" si="33"/>
        <v>0</v>
      </c>
      <c r="U224" s="111"/>
      <c r="V224" s="111"/>
      <c r="W224" s="111">
        <f>SUMIFS($F$3:F224,$D$3:D224,D224,$C$3:C224,"Buy")+SUMIFS($F$3:F224,$D$3:D224,D224,$C$3:C224,"Coin Deposit",$E$3:E224,"&lt;&gt;")</f>
        <v>0</v>
      </c>
      <c r="X224" s="111">
        <f t="shared" si="34"/>
        <v>0</v>
      </c>
      <c r="Y224" s="111">
        <f>IF($D224=Y$1,SUMIFS($H$3:$H224,$G$3:$G224,Y$1,$C$3:$C224,"Sell"),0)</f>
        <v>0</v>
      </c>
      <c r="Z224" s="111">
        <f t="shared" si="35"/>
        <v>0</v>
      </c>
      <c r="AA224" s="111">
        <f>IF($D224=AA$1,SUMIFS($H$3:$H224,$G$3:$G224,AA$1,$C$3:$C224,"Sell"),0)</f>
        <v>0</v>
      </c>
      <c r="AB224" s="111">
        <f t="shared" si="36"/>
        <v>0</v>
      </c>
      <c r="AC224" s="111">
        <f>SUMIFS('Deductions and Deposits'!$H:$H,'Deductions and Deposits'!$G:$G,D224,'Deductions and Deposits'!$F:$F,"&lt;="&amp;B224)+SUMIFS($F$3:F224,$D$3:D224,D224,$C$3:C224,"Coin Deposit",$E$3:E224,"")</f>
        <v>0</v>
      </c>
      <c r="AD224" s="111">
        <f>SUMIFS('Deductions and Deposits'!$D:$D,'Deductions and Deposits'!$C:$C,D224)+SUMIFS($F:$F,$D:$D,D224,$C:$C,"Coin Deduction")</f>
        <v>0</v>
      </c>
      <c r="AE224" s="111">
        <f>Table5[[#This Row],[Column4]]+Table5[[#This Row],[Column14]]+Table5[[#This Row],[Column19]]+Table5[[#This Row],[Column12]]</f>
        <v>0</v>
      </c>
      <c r="AF224" s="111">
        <f>Table5[[#This Row],[Column5]]+Table5[[#This Row],[Column13]]+Table5[[#This Row],[Column21]]+Table5[[#This Row],[Column18]]</f>
        <v>0</v>
      </c>
      <c r="AG224" s="111">
        <f t="shared" si="37"/>
        <v>0</v>
      </c>
      <c r="AH224" s="111">
        <f t="shared" si="38"/>
        <v>0</v>
      </c>
      <c r="AI224" s="111">
        <f>Table5[[#This Row],[Column17]]-Table5[[#This Row],[Column20]]</f>
        <v>0</v>
      </c>
      <c r="AJ224" s="111">
        <f t="shared" si="39"/>
        <v>0</v>
      </c>
      <c r="AK224" s="111">
        <f t="shared" si="40"/>
        <v>0</v>
      </c>
      <c r="AL224" s="111">
        <f t="shared" si="41"/>
        <v>0</v>
      </c>
      <c r="AM224" s="111" t="str">
        <f t="shared" si="42"/>
        <v/>
      </c>
      <c r="AN224" s="111" t="str">
        <f t="shared" ca="1" si="43"/>
        <v/>
      </c>
    </row>
    <row r="225" spans="1:40" ht="20.25" customHeight="1" x14ac:dyDescent="0.3">
      <c r="A225" s="107"/>
      <c r="B225" s="144"/>
      <c r="C225" s="119"/>
      <c r="D225" s="120"/>
      <c r="E225" s="119"/>
      <c r="F225" s="119"/>
      <c r="G225" s="120"/>
      <c r="H225" s="119"/>
      <c r="I225" s="109"/>
      <c r="L225" s="108"/>
      <c r="M225" s="108"/>
      <c r="N225" s="108"/>
      <c r="O225" s="108"/>
      <c r="P225" s="108"/>
      <c r="Q225" s="108"/>
      <c r="R225" s="108"/>
      <c r="S225" s="108"/>
      <c r="T225" s="100">
        <f t="shared" si="33"/>
        <v>0</v>
      </c>
      <c r="U225" s="111"/>
      <c r="V225" s="111"/>
      <c r="W225" s="111">
        <f>SUMIFS($F$3:F225,$D$3:D225,D225,$C$3:C225,"Buy")+SUMIFS($F$3:F225,$D$3:D225,D225,$C$3:C225,"Coin Deposit",$E$3:E225,"&lt;&gt;")</f>
        <v>0</v>
      </c>
      <c r="X225" s="111">
        <f t="shared" si="34"/>
        <v>0</v>
      </c>
      <c r="Y225" s="111">
        <f>IF($D225=Y$1,SUMIFS($H$3:$H225,$G$3:$G225,Y$1,$C$3:$C225,"Sell"),0)</f>
        <v>0</v>
      </c>
      <c r="Z225" s="111">
        <f t="shared" si="35"/>
        <v>0</v>
      </c>
      <c r="AA225" s="111">
        <f>IF($D225=AA$1,SUMIFS($H$3:$H225,$G$3:$G225,AA$1,$C$3:$C225,"Sell"),0)</f>
        <v>0</v>
      </c>
      <c r="AB225" s="111">
        <f t="shared" si="36"/>
        <v>0</v>
      </c>
      <c r="AC225" s="111">
        <f>SUMIFS('Deductions and Deposits'!$H:$H,'Deductions and Deposits'!$G:$G,D225,'Deductions and Deposits'!$F:$F,"&lt;="&amp;B225)+SUMIFS($F$3:F225,$D$3:D225,D225,$C$3:C225,"Coin Deposit",$E$3:E225,"")</f>
        <v>0</v>
      </c>
      <c r="AD225" s="111">
        <f>SUMIFS('Deductions and Deposits'!$D:$D,'Deductions and Deposits'!$C:$C,D225)+SUMIFS($F:$F,$D:$D,D225,$C:$C,"Coin Deduction")</f>
        <v>0</v>
      </c>
      <c r="AE225" s="111">
        <f>Table5[[#This Row],[Column4]]+Table5[[#This Row],[Column14]]+Table5[[#This Row],[Column19]]+Table5[[#This Row],[Column12]]</f>
        <v>0</v>
      </c>
      <c r="AF225" s="111">
        <f>Table5[[#This Row],[Column5]]+Table5[[#This Row],[Column13]]+Table5[[#This Row],[Column21]]+Table5[[#This Row],[Column18]]</f>
        <v>0</v>
      </c>
      <c r="AG225" s="111">
        <f t="shared" si="37"/>
        <v>0</v>
      </c>
      <c r="AH225" s="111">
        <f t="shared" si="38"/>
        <v>0</v>
      </c>
      <c r="AI225" s="111">
        <f>Table5[[#This Row],[Column17]]-Table5[[#This Row],[Column20]]</f>
        <v>0</v>
      </c>
      <c r="AJ225" s="111">
        <f t="shared" si="39"/>
        <v>0</v>
      </c>
      <c r="AK225" s="111">
        <f t="shared" si="40"/>
        <v>0</v>
      </c>
      <c r="AL225" s="111">
        <f t="shared" si="41"/>
        <v>0</v>
      </c>
      <c r="AM225" s="111" t="str">
        <f t="shared" si="42"/>
        <v/>
      </c>
      <c r="AN225" s="111" t="str">
        <f t="shared" ca="1" si="43"/>
        <v/>
      </c>
    </row>
    <row r="226" spans="1:40" ht="20.25" customHeight="1" x14ac:dyDescent="0.3">
      <c r="A226" s="107"/>
      <c r="B226" s="144"/>
      <c r="C226" s="119"/>
      <c r="D226" s="120"/>
      <c r="E226" s="119"/>
      <c r="F226" s="119"/>
      <c r="G226" s="120"/>
      <c r="H226" s="119"/>
      <c r="I226" s="109"/>
      <c r="L226" s="108"/>
      <c r="M226" s="108"/>
      <c r="N226" s="108"/>
      <c r="O226" s="108"/>
      <c r="P226" s="108"/>
      <c r="Q226" s="108"/>
      <c r="R226" s="108"/>
      <c r="S226" s="108"/>
      <c r="T226" s="100">
        <f t="shared" si="33"/>
        <v>0</v>
      </c>
      <c r="U226" s="111"/>
      <c r="V226" s="111"/>
      <c r="W226" s="111">
        <f>SUMIFS($F$3:F226,$D$3:D226,D226,$C$3:C226,"Buy")+SUMIFS($F$3:F226,$D$3:D226,D226,$C$3:C226,"Coin Deposit",$E$3:E226,"&lt;&gt;")</f>
        <v>0</v>
      </c>
      <c r="X226" s="111">
        <f t="shared" si="34"/>
        <v>0</v>
      </c>
      <c r="Y226" s="111">
        <f>IF($D226=Y$1,SUMIFS($H$3:$H226,$G$3:$G226,Y$1,$C$3:$C226,"Sell"),0)</f>
        <v>0</v>
      </c>
      <c r="Z226" s="111">
        <f t="shared" si="35"/>
        <v>0</v>
      </c>
      <c r="AA226" s="111">
        <f>IF($D226=AA$1,SUMIFS($H$3:$H226,$G$3:$G226,AA$1,$C$3:$C226,"Sell"),0)</f>
        <v>0</v>
      </c>
      <c r="AB226" s="111">
        <f t="shared" si="36"/>
        <v>0</v>
      </c>
      <c r="AC226" s="111">
        <f>SUMIFS('Deductions and Deposits'!$H:$H,'Deductions and Deposits'!$G:$G,D226,'Deductions and Deposits'!$F:$F,"&lt;="&amp;B226)+SUMIFS($F$3:F226,$D$3:D226,D226,$C$3:C226,"Coin Deposit",$E$3:E226,"")</f>
        <v>0</v>
      </c>
      <c r="AD226" s="111">
        <f>SUMIFS('Deductions and Deposits'!$D:$D,'Deductions and Deposits'!$C:$C,D226)+SUMIFS($F:$F,$D:$D,D226,$C:$C,"Coin Deduction")</f>
        <v>0</v>
      </c>
      <c r="AE226" s="111">
        <f>Table5[[#This Row],[Column4]]+Table5[[#This Row],[Column14]]+Table5[[#This Row],[Column19]]+Table5[[#This Row],[Column12]]</f>
        <v>0</v>
      </c>
      <c r="AF226" s="111">
        <f>Table5[[#This Row],[Column5]]+Table5[[#This Row],[Column13]]+Table5[[#This Row],[Column21]]+Table5[[#This Row],[Column18]]</f>
        <v>0</v>
      </c>
      <c r="AG226" s="111">
        <f t="shared" si="37"/>
        <v>0</v>
      </c>
      <c r="AH226" s="111">
        <f t="shared" si="38"/>
        <v>0</v>
      </c>
      <c r="AI226" s="111">
        <f>Table5[[#This Row],[Column17]]-Table5[[#This Row],[Column20]]</f>
        <v>0</v>
      </c>
      <c r="AJ226" s="111">
        <f t="shared" si="39"/>
        <v>0</v>
      </c>
      <c r="AK226" s="111">
        <f t="shared" si="40"/>
        <v>0</v>
      </c>
      <c r="AL226" s="111">
        <f t="shared" si="41"/>
        <v>0</v>
      </c>
      <c r="AM226" s="111" t="str">
        <f t="shared" si="42"/>
        <v/>
      </c>
      <c r="AN226" s="111" t="str">
        <f t="shared" ca="1" si="43"/>
        <v/>
      </c>
    </row>
    <row r="227" spans="1:40" ht="20.25" customHeight="1" x14ac:dyDescent="0.3">
      <c r="A227" s="107"/>
      <c r="B227" s="144"/>
      <c r="C227" s="119"/>
      <c r="D227" s="120"/>
      <c r="E227" s="119"/>
      <c r="F227" s="119"/>
      <c r="G227" s="120"/>
      <c r="H227" s="119"/>
      <c r="I227" s="109"/>
      <c r="L227" s="108"/>
      <c r="M227" s="108"/>
      <c r="N227" s="108"/>
      <c r="O227" s="108"/>
      <c r="P227" s="108"/>
      <c r="Q227" s="108"/>
      <c r="R227" s="108"/>
      <c r="S227" s="108"/>
      <c r="T227" s="100">
        <f t="shared" si="33"/>
        <v>0</v>
      </c>
      <c r="U227" s="111"/>
      <c r="V227" s="111"/>
      <c r="W227" s="111">
        <f>SUMIFS($F$3:F227,$D$3:D227,D227,$C$3:C227,"Buy")+SUMIFS($F$3:F227,$D$3:D227,D227,$C$3:C227,"Coin Deposit",$E$3:E227,"&lt;&gt;")</f>
        <v>0</v>
      </c>
      <c r="X227" s="111">
        <f t="shared" si="34"/>
        <v>0</v>
      </c>
      <c r="Y227" s="111">
        <f>IF($D227=Y$1,SUMIFS($H$3:$H227,$G$3:$G227,Y$1,$C$3:$C227,"Sell"),0)</f>
        <v>0</v>
      </c>
      <c r="Z227" s="111">
        <f t="shared" si="35"/>
        <v>0</v>
      </c>
      <c r="AA227" s="111">
        <f>IF($D227=AA$1,SUMIFS($H$3:$H227,$G$3:$G227,AA$1,$C$3:$C227,"Sell"),0)</f>
        <v>0</v>
      </c>
      <c r="AB227" s="111">
        <f t="shared" si="36"/>
        <v>0</v>
      </c>
      <c r="AC227" s="111">
        <f>SUMIFS('Deductions and Deposits'!$H:$H,'Deductions and Deposits'!$G:$G,D227,'Deductions and Deposits'!$F:$F,"&lt;="&amp;B227)+SUMIFS($F$3:F227,$D$3:D227,D227,$C$3:C227,"Coin Deposit",$E$3:E227,"")</f>
        <v>0</v>
      </c>
      <c r="AD227" s="111">
        <f>SUMIFS('Deductions and Deposits'!$D:$D,'Deductions and Deposits'!$C:$C,D227)+SUMIFS($F:$F,$D:$D,D227,$C:$C,"Coin Deduction")</f>
        <v>0</v>
      </c>
      <c r="AE227" s="111">
        <f>Table5[[#This Row],[Column4]]+Table5[[#This Row],[Column14]]+Table5[[#This Row],[Column19]]+Table5[[#This Row],[Column12]]</f>
        <v>0</v>
      </c>
      <c r="AF227" s="111">
        <f>Table5[[#This Row],[Column5]]+Table5[[#This Row],[Column13]]+Table5[[#This Row],[Column21]]+Table5[[#This Row],[Column18]]</f>
        <v>0</v>
      </c>
      <c r="AG227" s="111">
        <f t="shared" si="37"/>
        <v>0</v>
      </c>
      <c r="AH227" s="111">
        <f t="shared" si="38"/>
        <v>0</v>
      </c>
      <c r="AI227" s="111">
        <f>Table5[[#This Row],[Column17]]-Table5[[#This Row],[Column20]]</f>
        <v>0</v>
      </c>
      <c r="AJ227" s="111">
        <f t="shared" si="39"/>
        <v>0</v>
      </c>
      <c r="AK227" s="111">
        <f t="shared" si="40"/>
        <v>0</v>
      </c>
      <c r="AL227" s="111">
        <f t="shared" si="41"/>
        <v>0</v>
      </c>
      <c r="AM227" s="111" t="str">
        <f t="shared" si="42"/>
        <v/>
      </c>
      <c r="AN227" s="111" t="str">
        <f t="shared" ca="1" si="43"/>
        <v/>
      </c>
    </row>
    <row r="228" spans="1:40" ht="20.25" customHeight="1" x14ac:dyDescent="0.3">
      <c r="A228" s="107"/>
      <c r="B228" s="144"/>
      <c r="C228" s="119"/>
      <c r="D228" s="120"/>
      <c r="E228" s="119"/>
      <c r="F228" s="119"/>
      <c r="G228" s="120"/>
      <c r="H228" s="119"/>
      <c r="I228" s="109"/>
      <c r="L228" s="108"/>
      <c r="M228" s="108"/>
      <c r="N228" s="108"/>
      <c r="O228" s="108"/>
      <c r="P228" s="108"/>
      <c r="Q228" s="108"/>
      <c r="R228" s="108"/>
      <c r="S228" s="108"/>
      <c r="T228" s="100">
        <f t="shared" si="33"/>
        <v>0</v>
      </c>
      <c r="U228" s="111"/>
      <c r="V228" s="111"/>
      <c r="W228" s="111">
        <f>SUMIFS($F$3:F228,$D$3:D228,D228,$C$3:C228,"Buy")+SUMIFS($F$3:F228,$D$3:D228,D228,$C$3:C228,"Coin Deposit",$E$3:E228,"&lt;&gt;")</f>
        <v>0</v>
      </c>
      <c r="X228" s="111">
        <f t="shared" si="34"/>
        <v>0</v>
      </c>
      <c r="Y228" s="111">
        <f>IF($D228=Y$1,SUMIFS($H$3:$H228,$G$3:$G228,Y$1,$C$3:$C228,"Sell"),0)</f>
        <v>0</v>
      </c>
      <c r="Z228" s="111">
        <f t="shared" si="35"/>
        <v>0</v>
      </c>
      <c r="AA228" s="111">
        <f>IF($D228=AA$1,SUMIFS($H$3:$H228,$G$3:$G228,AA$1,$C$3:$C228,"Sell"),0)</f>
        <v>0</v>
      </c>
      <c r="AB228" s="111">
        <f t="shared" si="36"/>
        <v>0</v>
      </c>
      <c r="AC228" s="111">
        <f>SUMIFS('Deductions and Deposits'!$H:$H,'Deductions and Deposits'!$G:$G,D228,'Deductions and Deposits'!$F:$F,"&lt;="&amp;B228)+SUMIFS($F$3:F228,$D$3:D228,D228,$C$3:C228,"Coin Deposit",$E$3:E228,"")</f>
        <v>0</v>
      </c>
      <c r="AD228" s="111">
        <f>SUMIFS('Deductions and Deposits'!$D:$D,'Deductions and Deposits'!$C:$C,D228)+SUMIFS($F:$F,$D:$D,D228,$C:$C,"Coin Deduction")</f>
        <v>0</v>
      </c>
      <c r="AE228" s="111">
        <f>Table5[[#This Row],[Column4]]+Table5[[#This Row],[Column14]]+Table5[[#This Row],[Column19]]+Table5[[#This Row],[Column12]]</f>
        <v>0</v>
      </c>
      <c r="AF228" s="111">
        <f>Table5[[#This Row],[Column5]]+Table5[[#This Row],[Column13]]+Table5[[#This Row],[Column21]]+Table5[[#This Row],[Column18]]</f>
        <v>0</v>
      </c>
      <c r="AG228" s="111">
        <f t="shared" si="37"/>
        <v>0</v>
      </c>
      <c r="AH228" s="111">
        <f t="shared" si="38"/>
        <v>0</v>
      </c>
      <c r="AI228" s="111">
        <f>Table5[[#This Row],[Column17]]-Table5[[#This Row],[Column20]]</f>
        <v>0</v>
      </c>
      <c r="AJ228" s="111">
        <f t="shared" si="39"/>
        <v>0</v>
      </c>
      <c r="AK228" s="111">
        <f t="shared" si="40"/>
        <v>0</v>
      </c>
      <c r="AL228" s="111">
        <f t="shared" si="41"/>
        <v>0</v>
      </c>
      <c r="AM228" s="111" t="str">
        <f t="shared" si="42"/>
        <v/>
      </c>
      <c r="AN228" s="111" t="str">
        <f t="shared" ca="1" si="43"/>
        <v/>
      </c>
    </row>
    <row r="229" spans="1:40" ht="20.25" customHeight="1" x14ac:dyDescent="0.3">
      <c r="A229" s="107"/>
      <c r="B229" s="144"/>
      <c r="C229" s="119"/>
      <c r="D229" s="120"/>
      <c r="E229" s="119"/>
      <c r="F229" s="119"/>
      <c r="G229" s="120"/>
      <c r="H229" s="119"/>
      <c r="I229" s="109"/>
      <c r="L229" s="108"/>
      <c r="M229" s="108"/>
      <c r="N229" s="108"/>
      <c r="O229" s="108"/>
      <c r="P229" s="108"/>
      <c r="Q229" s="108"/>
      <c r="R229" s="108"/>
      <c r="S229" s="108"/>
      <c r="T229" s="100">
        <f t="shared" si="33"/>
        <v>0</v>
      </c>
      <c r="U229" s="111"/>
      <c r="V229" s="111"/>
      <c r="W229" s="111">
        <f>SUMIFS($F$3:F229,$D$3:D229,D229,$C$3:C229,"Buy")+SUMIFS($F$3:F229,$D$3:D229,D229,$C$3:C229,"Coin Deposit",$E$3:E229,"&lt;&gt;")</f>
        <v>0</v>
      </c>
      <c r="X229" s="111">
        <f t="shared" si="34"/>
        <v>0</v>
      </c>
      <c r="Y229" s="111">
        <f>IF($D229=Y$1,SUMIFS($H$3:$H229,$G$3:$G229,Y$1,$C$3:$C229,"Sell"),0)</f>
        <v>0</v>
      </c>
      <c r="Z229" s="111">
        <f t="shared" si="35"/>
        <v>0</v>
      </c>
      <c r="AA229" s="111">
        <f>IF($D229=AA$1,SUMIFS($H$3:$H229,$G$3:$G229,AA$1,$C$3:$C229,"Sell"),0)</f>
        <v>0</v>
      </c>
      <c r="AB229" s="111">
        <f t="shared" si="36"/>
        <v>0</v>
      </c>
      <c r="AC229" s="111">
        <f>SUMIFS('Deductions and Deposits'!$H:$H,'Deductions and Deposits'!$G:$G,D229,'Deductions and Deposits'!$F:$F,"&lt;="&amp;B229)+SUMIFS($F$3:F229,$D$3:D229,D229,$C$3:C229,"Coin Deposit",$E$3:E229,"")</f>
        <v>0</v>
      </c>
      <c r="AD229" s="111">
        <f>SUMIFS('Deductions and Deposits'!$D:$D,'Deductions and Deposits'!$C:$C,D229)+SUMIFS($F:$F,$D:$D,D229,$C:$C,"Coin Deduction")</f>
        <v>0</v>
      </c>
      <c r="AE229" s="111">
        <f>Table5[[#This Row],[Column4]]+Table5[[#This Row],[Column14]]+Table5[[#This Row],[Column19]]+Table5[[#This Row],[Column12]]</f>
        <v>0</v>
      </c>
      <c r="AF229" s="111">
        <f>Table5[[#This Row],[Column5]]+Table5[[#This Row],[Column13]]+Table5[[#This Row],[Column21]]+Table5[[#This Row],[Column18]]</f>
        <v>0</v>
      </c>
      <c r="AG229" s="111">
        <f t="shared" si="37"/>
        <v>0</v>
      </c>
      <c r="AH229" s="111">
        <f t="shared" si="38"/>
        <v>0</v>
      </c>
      <c r="AI229" s="111">
        <f>Table5[[#This Row],[Column17]]-Table5[[#This Row],[Column20]]</f>
        <v>0</v>
      </c>
      <c r="AJ229" s="111">
        <f t="shared" si="39"/>
        <v>0</v>
      </c>
      <c r="AK229" s="111">
        <f t="shared" si="40"/>
        <v>0</v>
      </c>
      <c r="AL229" s="111">
        <f t="shared" si="41"/>
        <v>0</v>
      </c>
      <c r="AM229" s="111" t="str">
        <f t="shared" si="42"/>
        <v/>
      </c>
      <c r="AN229" s="111" t="str">
        <f t="shared" ca="1" si="43"/>
        <v/>
      </c>
    </row>
    <row r="230" spans="1:40" ht="20.25" customHeight="1" x14ac:dyDescent="0.3">
      <c r="A230" s="107"/>
      <c r="B230" s="144"/>
      <c r="C230" s="119"/>
      <c r="D230" s="120"/>
      <c r="E230" s="119"/>
      <c r="F230" s="119"/>
      <c r="G230" s="120"/>
      <c r="H230" s="119"/>
      <c r="I230" s="109"/>
      <c r="L230" s="108"/>
      <c r="M230" s="108"/>
      <c r="N230" s="108"/>
      <c r="O230" s="108"/>
      <c r="P230" s="108"/>
      <c r="Q230" s="108"/>
      <c r="R230" s="108"/>
      <c r="S230" s="108"/>
      <c r="T230" s="100">
        <f t="shared" si="33"/>
        <v>0</v>
      </c>
      <c r="U230" s="111"/>
      <c r="V230" s="111"/>
      <c r="W230" s="111">
        <f>SUMIFS($F$3:F230,$D$3:D230,D230,$C$3:C230,"Buy")+SUMIFS($F$3:F230,$D$3:D230,D230,$C$3:C230,"Coin Deposit",$E$3:E230,"&lt;&gt;")</f>
        <v>0</v>
      </c>
      <c r="X230" s="111">
        <f t="shared" si="34"/>
        <v>0</v>
      </c>
      <c r="Y230" s="111">
        <f>IF($D230=Y$1,SUMIFS($H$3:$H230,$G$3:$G230,Y$1,$C$3:$C230,"Sell"),0)</f>
        <v>0</v>
      </c>
      <c r="Z230" s="111">
        <f t="shared" si="35"/>
        <v>0</v>
      </c>
      <c r="AA230" s="111">
        <f>IF($D230=AA$1,SUMIFS($H$3:$H230,$G$3:$G230,AA$1,$C$3:$C230,"Sell"),0)</f>
        <v>0</v>
      </c>
      <c r="AB230" s="111">
        <f t="shared" si="36"/>
        <v>0</v>
      </c>
      <c r="AC230" s="111">
        <f>SUMIFS('Deductions and Deposits'!$H:$H,'Deductions and Deposits'!$G:$G,D230,'Deductions and Deposits'!$F:$F,"&lt;="&amp;B230)+SUMIFS($F$3:F230,$D$3:D230,D230,$C$3:C230,"Coin Deposit",$E$3:E230,"")</f>
        <v>0</v>
      </c>
      <c r="AD230" s="111">
        <f>SUMIFS('Deductions and Deposits'!$D:$D,'Deductions and Deposits'!$C:$C,D230)+SUMIFS($F:$F,$D:$D,D230,$C:$C,"Coin Deduction")</f>
        <v>0</v>
      </c>
      <c r="AE230" s="111">
        <f>Table5[[#This Row],[Column4]]+Table5[[#This Row],[Column14]]+Table5[[#This Row],[Column19]]+Table5[[#This Row],[Column12]]</f>
        <v>0</v>
      </c>
      <c r="AF230" s="111">
        <f>Table5[[#This Row],[Column5]]+Table5[[#This Row],[Column13]]+Table5[[#This Row],[Column21]]+Table5[[#This Row],[Column18]]</f>
        <v>0</v>
      </c>
      <c r="AG230" s="111">
        <f t="shared" si="37"/>
        <v>0</v>
      </c>
      <c r="AH230" s="111">
        <f t="shared" si="38"/>
        <v>0</v>
      </c>
      <c r="AI230" s="111">
        <f>Table5[[#This Row],[Column17]]-Table5[[#This Row],[Column20]]</f>
        <v>0</v>
      </c>
      <c r="AJ230" s="111">
        <f t="shared" si="39"/>
        <v>0</v>
      </c>
      <c r="AK230" s="111">
        <f t="shared" si="40"/>
        <v>0</v>
      </c>
      <c r="AL230" s="111">
        <f t="shared" si="41"/>
        <v>0</v>
      </c>
      <c r="AM230" s="111" t="str">
        <f t="shared" si="42"/>
        <v/>
      </c>
      <c r="AN230" s="111" t="str">
        <f t="shared" ca="1" si="43"/>
        <v/>
      </c>
    </row>
    <row r="231" spans="1:40" ht="20.25" customHeight="1" x14ac:dyDescent="0.3">
      <c r="A231" s="107"/>
      <c r="B231" s="144"/>
      <c r="C231" s="119"/>
      <c r="D231" s="120"/>
      <c r="E231" s="119"/>
      <c r="F231" s="119"/>
      <c r="G231" s="120"/>
      <c r="H231" s="119"/>
      <c r="I231" s="109"/>
      <c r="L231" s="108"/>
      <c r="M231" s="108"/>
      <c r="N231" s="108"/>
      <c r="O231" s="108"/>
      <c r="P231" s="108"/>
      <c r="Q231" s="108"/>
      <c r="R231" s="108"/>
      <c r="S231" s="108"/>
      <c r="T231" s="100">
        <f t="shared" si="33"/>
        <v>0</v>
      </c>
      <c r="U231" s="111"/>
      <c r="V231" s="111"/>
      <c r="W231" s="111">
        <f>SUMIFS($F$3:F231,$D$3:D231,D231,$C$3:C231,"Buy")+SUMIFS($F$3:F231,$D$3:D231,D231,$C$3:C231,"Coin Deposit",$E$3:E231,"&lt;&gt;")</f>
        <v>0</v>
      </c>
      <c r="X231" s="111">
        <f t="shared" si="34"/>
        <v>0</v>
      </c>
      <c r="Y231" s="111">
        <f>IF($D231=Y$1,SUMIFS($H$3:$H231,$G$3:$G231,Y$1,$C$3:$C231,"Sell"),0)</f>
        <v>0</v>
      </c>
      <c r="Z231" s="111">
        <f t="shared" si="35"/>
        <v>0</v>
      </c>
      <c r="AA231" s="111">
        <f>IF($D231=AA$1,SUMIFS($H$3:$H231,$G$3:$G231,AA$1,$C$3:$C231,"Sell"),0)</f>
        <v>0</v>
      </c>
      <c r="AB231" s="111">
        <f t="shared" si="36"/>
        <v>0</v>
      </c>
      <c r="AC231" s="111">
        <f>SUMIFS('Deductions and Deposits'!$H:$H,'Deductions and Deposits'!$G:$G,D231,'Deductions and Deposits'!$F:$F,"&lt;="&amp;B231)+SUMIFS($F$3:F231,$D$3:D231,D231,$C$3:C231,"Coin Deposit",$E$3:E231,"")</f>
        <v>0</v>
      </c>
      <c r="AD231" s="111">
        <f>SUMIFS('Deductions and Deposits'!$D:$D,'Deductions and Deposits'!$C:$C,D231)+SUMIFS($F:$F,$D:$D,D231,$C:$C,"Coin Deduction")</f>
        <v>0</v>
      </c>
      <c r="AE231" s="111">
        <f>Table5[[#This Row],[Column4]]+Table5[[#This Row],[Column14]]+Table5[[#This Row],[Column19]]+Table5[[#This Row],[Column12]]</f>
        <v>0</v>
      </c>
      <c r="AF231" s="111">
        <f>Table5[[#This Row],[Column5]]+Table5[[#This Row],[Column13]]+Table5[[#This Row],[Column21]]+Table5[[#This Row],[Column18]]</f>
        <v>0</v>
      </c>
      <c r="AG231" s="111">
        <f t="shared" si="37"/>
        <v>0</v>
      </c>
      <c r="AH231" s="111">
        <f t="shared" si="38"/>
        <v>0</v>
      </c>
      <c r="AI231" s="111">
        <f>Table5[[#This Row],[Column17]]-Table5[[#This Row],[Column20]]</f>
        <v>0</v>
      </c>
      <c r="AJ231" s="111">
        <f t="shared" si="39"/>
        <v>0</v>
      </c>
      <c r="AK231" s="111">
        <f t="shared" si="40"/>
        <v>0</v>
      </c>
      <c r="AL231" s="111">
        <f t="shared" si="41"/>
        <v>0</v>
      </c>
      <c r="AM231" s="111" t="str">
        <f t="shared" si="42"/>
        <v/>
      </c>
      <c r="AN231" s="111" t="str">
        <f t="shared" ca="1" si="43"/>
        <v/>
      </c>
    </row>
    <row r="232" spans="1:40" ht="20.25" customHeight="1" x14ac:dyDescent="0.3">
      <c r="A232" s="107"/>
      <c r="B232" s="144"/>
      <c r="C232" s="119"/>
      <c r="D232" s="120"/>
      <c r="E232" s="119"/>
      <c r="F232" s="119"/>
      <c r="G232" s="120"/>
      <c r="H232" s="119"/>
      <c r="I232" s="109"/>
      <c r="L232" s="108"/>
      <c r="M232" s="108"/>
      <c r="N232" s="108"/>
      <c r="O232" s="108"/>
      <c r="P232" s="108"/>
      <c r="Q232" s="108"/>
      <c r="R232" s="108"/>
      <c r="S232" s="108"/>
      <c r="T232" s="100">
        <f t="shared" si="33"/>
        <v>0</v>
      </c>
      <c r="U232" s="111"/>
      <c r="V232" s="111"/>
      <c r="W232" s="111">
        <f>SUMIFS($F$3:F232,$D$3:D232,D232,$C$3:C232,"Buy")+SUMIFS($F$3:F232,$D$3:D232,D232,$C$3:C232,"Coin Deposit",$E$3:E232,"&lt;&gt;")</f>
        <v>0</v>
      </c>
      <c r="X232" s="111">
        <f t="shared" si="34"/>
        <v>0</v>
      </c>
      <c r="Y232" s="111">
        <f>IF($D232=Y$1,SUMIFS($H$3:$H232,$G$3:$G232,Y$1,$C$3:$C232,"Sell"),0)</f>
        <v>0</v>
      </c>
      <c r="Z232" s="111">
        <f t="shared" si="35"/>
        <v>0</v>
      </c>
      <c r="AA232" s="111">
        <f>IF($D232=AA$1,SUMIFS($H$3:$H232,$G$3:$G232,AA$1,$C$3:$C232,"Sell"),0)</f>
        <v>0</v>
      </c>
      <c r="AB232" s="111">
        <f t="shared" si="36"/>
        <v>0</v>
      </c>
      <c r="AC232" s="111">
        <f>SUMIFS('Deductions and Deposits'!$H:$H,'Deductions and Deposits'!$G:$G,D232,'Deductions and Deposits'!$F:$F,"&lt;="&amp;B232)+SUMIFS($F$3:F232,$D$3:D232,D232,$C$3:C232,"Coin Deposit",$E$3:E232,"")</f>
        <v>0</v>
      </c>
      <c r="AD232" s="111">
        <f>SUMIFS('Deductions and Deposits'!$D:$D,'Deductions and Deposits'!$C:$C,D232)+SUMIFS($F:$F,$D:$D,D232,$C:$C,"Coin Deduction")</f>
        <v>0</v>
      </c>
      <c r="AE232" s="111">
        <f>Table5[[#This Row],[Column4]]+Table5[[#This Row],[Column14]]+Table5[[#This Row],[Column19]]+Table5[[#This Row],[Column12]]</f>
        <v>0</v>
      </c>
      <c r="AF232" s="111">
        <f>Table5[[#This Row],[Column5]]+Table5[[#This Row],[Column13]]+Table5[[#This Row],[Column21]]+Table5[[#This Row],[Column18]]</f>
        <v>0</v>
      </c>
      <c r="AG232" s="111">
        <f t="shared" si="37"/>
        <v>0</v>
      </c>
      <c r="AH232" s="111">
        <f t="shared" si="38"/>
        <v>0</v>
      </c>
      <c r="AI232" s="111">
        <f>Table5[[#This Row],[Column17]]-Table5[[#This Row],[Column20]]</f>
        <v>0</v>
      </c>
      <c r="AJ232" s="111">
        <f t="shared" si="39"/>
        <v>0</v>
      </c>
      <c r="AK232" s="111">
        <f t="shared" si="40"/>
        <v>0</v>
      </c>
      <c r="AL232" s="111">
        <f t="shared" si="41"/>
        <v>0</v>
      </c>
      <c r="AM232" s="111" t="str">
        <f t="shared" si="42"/>
        <v/>
      </c>
      <c r="AN232" s="111" t="str">
        <f t="shared" ca="1" si="43"/>
        <v/>
      </c>
    </row>
    <row r="233" spans="1:40" ht="20.25" customHeight="1" x14ac:dyDescent="0.3">
      <c r="A233" s="107"/>
      <c r="B233" s="144"/>
      <c r="C233" s="119"/>
      <c r="D233" s="120"/>
      <c r="E233" s="119"/>
      <c r="F233" s="119"/>
      <c r="G233" s="120"/>
      <c r="H233" s="119"/>
      <c r="I233" s="109"/>
      <c r="L233" s="108"/>
      <c r="M233" s="108"/>
      <c r="N233" s="108"/>
      <c r="O233" s="108"/>
      <c r="P233" s="108"/>
      <c r="Q233" s="108"/>
      <c r="R233" s="108"/>
      <c r="S233" s="108"/>
      <c r="T233" s="100">
        <f t="shared" si="33"/>
        <v>0</v>
      </c>
      <c r="U233" s="111"/>
      <c r="V233" s="111"/>
      <c r="W233" s="111">
        <f>SUMIFS($F$3:F233,$D$3:D233,D233,$C$3:C233,"Buy")+SUMIFS($F$3:F233,$D$3:D233,D233,$C$3:C233,"Coin Deposit",$E$3:E233,"&lt;&gt;")</f>
        <v>0</v>
      </c>
      <c r="X233" s="111">
        <f t="shared" si="34"/>
        <v>0</v>
      </c>
      <c r="Y233" s="111">
        <f>IF($D233=Y$1,SUMIFS($H$3:$H233,$G$3:$G233,Y$1,$C$3:$C233,"Sell"),0)</f>
        <v>0</v>
      </c>
      <c r="Z233" s="111">
        <f t="shared" si="35"/>
        <v>0</v>
      </c>
      <c r="AA233" s="111">
        <f>IF($D233=AA$1,SUMIFS($H$3:$H233,$G$3:$G233,AA$1,$C$3:$C233,"Sell"),0)</f>
        <v>0</v>
      </c>
      <c r="AB233" s="111">
        <f t="shared" si="36"/>
        <v>0</v>
      </c>
      <c r="AC233" s="111">
        <f>SUMIFS('Deductions and Deposits'!$H:$H,'Deductions and Deposits'!$G:$G,D233,'Deductions and Deposits'!$F:$F,"&lt;="&amp;B233)+SUMIFS($F$3:F233,$D$3:D233,D233,$C$3:C233,"Coin Deposit",$E$3:E233,"")</f>
        <v>0</v>
      </c>
      <c r="AD233" s="111">
        <f>SUMIFS('Deductions and Deposits'!$D:$D,'Deductions and Deposits'!$C:$C,D233)+SUMIFS($F:$F,$D:$D,D233,$C:$C,"Coin Deduction")</f>
        <v>0</v>
      </c>
      <c r="AE233" s="111">
        <f>Table5[[#This Row],[Column4]]+Table5[[#This Row],[Column14]]+Table5[[#This Row],[Column19]]+Table5[[#This Row],[Column12]]</f>
        <v>0</v>
      </c>
      <c r="AF233" s="111">
        <f>Table5[[#This Row],[Column5]]+Table5[[#This Row],[Column13]]+Table5[[#This Row],[Column21]]+Table5[[#This Row],[Column18]]</f>
        <v>0</v>
      </c>
      <c r="AG233" s="111">
        <f t="shared" si="37"/>
        <v>0</v>
      </c>
      <c r="AH233" s="111">
        <f t="shared" si="38"/>
        <v>0</v>
      </c>
      <c r="AI233" s="111">
        <f>Table5[[#This Row],[Column17]]-Table5[[#This Row],[Column20]]</f>
        <v>0</v>
      </c>
      <c r="AJ233" s="111">
        <f t="shared" si="39"/>
        <v>0</v>
      </c>
      <c r="AK233" s="111">
        <f t="shared" si="40"/>
        <v>0</v>
      </c>
      <c r="AL233" s="111">
        <f t="shared" si="41"/>
        <v>0</v>
      </c>
      <c r="AM233" s="111" t="str">
        <f t="shared" si="42"/>
        <v/>
      </c>
      <c r="AN233" s="111" t="str">
        <f t="shared" ca="1" si="43"/>
        <v/>
      </c>
    </row>
    <row r="234" spans="1:40" ht="20.25" customHeight="1" x14ac:dyDescent="0.3">
      <c r="A234" s="107"/>
      <c r="B234" s="144"/>
      <c r="C234" s="119"/>
      <c r="D234" s="120"/>
      <c r="E234" s="119"/>
      <c r="F234" s="119"/>
      <c r="G234" s="120"/>
      <c r="H234" s="119"/>
      <c r="I234" s="109"/>
      <c r="L234" s="108"/>
      <c r="M234" s="108"/>
      <c r="N234" s="108"/>
      <c r="O234" s="108"/>
      <c r="P234" s="108"/>
      <c r="Q234" s="108"/>
      <c r="R234" s="108"/>
      <c r="S234" s="108"/>
      <c r="T234" s="100">
        <f t="shared" si="33"/>
        <v>0</v>
      </c>
      <c r="U234" s="111"/>
      <c r="V234" s="111"/>
      <c r="W234" s="111">
        <f>SUMIFS($F$3:F234,$D$3:D234,D234,$C$3:C234,"Buy")+SUMIFS($F$3:F234,$D$3:D234,D234,$C$3:C234,"Coin Deposit",$E$3:E234,"&lt;&gt;")</f>
        <v>0</v>
      </c>
      <c r="X234" s="111">
        <f t="shared" si="34"/>
        <v>0</v>
      </c>
      <c r="Y234" s="111">
        <f>IF($D234=Y$1,SUMIFS($H$3:$H234,$G$3:$G234,Y$1,$C$3:$C234,"Sell"),0)</f>
        <v>0</v>
      </c>
      <c r="Z234" s="111">
        <f t="shared" si="35"/>
        <v>0</v>
      </c>
      <c r="AA234" s="111">
        <f>IF($D234=AA$1,SUMIFS($H$3:$H234,$G$3:$G234,AA$1,$C$3:$C234,"Sell"),0)</f>
        <v>0</v>
      </c>
      <c r="AB234" s="111">
        <f t="shared" si="36"/>
        <v>0</v>
      </c>
      <c r="AC234" s="111">
        <f>SUMIFS('Deductions and Deposits'!$H:$H,'Deductions and Deposits'!$G:$G,D234,'Deductions and Deposits'!$F:$F,"&lt;="&amp;B234)+SUMIFS($F$3:F234,$D$3:D234,D234,$C$3:C234,"Coin Deposit",$E$3:E234,"")</f>
        <v>0</v>
      </c>
      <c r="AD234" s="111">
        <f>SUMIFS('Deductions and Deposits'!$D:$D,'Deductions and Deposits'!$C:$C,D234)+SUMIFS($F:$F,$D:$D,D234,$C:$C,"Coin Deduction")</f>
        <v>0</v>
      </c>
      <c r="AE234" s="111">
        <f>Table5[[#This Row],[Column4]]+Table5[[#This Row],[Column14]]+Table5[[#This Row],[Column19]]+Table5[[#This Row],[Column12]]</f>
        <v>0</v>
      </c>
      <c r="AF234" s="111">
        <f>Table5[[#This Row],[Column5]]+Table5[[#This Row],[Column13]]+Table5[[#This Row],[Column21]]+Table5[[#This Row],[Column18]]</f>
        <v>0</v>
      </c>
      <c r="AG234" s="111">
        <f t="shared" si="37"/>
        <v>0</v>
      </c>
      <c r="AH234" s="111">
        <f t="shared" si="38"/>
        <v>0</v>
      </c>
      <c r="AI234" s="111">
        <f>Table5[[#This Row],[Column17]]-Table5[[#This Row],[Column20]]</f>
        <v>0</v>
      </c>
      <c r="AJ234" s="111">
        <f t="shared" si="39"/>
        <v>0</v>
      </c>
      <c r="AK234" s="111">
        <f t="shared" si="40"/>
        <v>0</v>
      </c>
      <c r="AL234" s="111">
        <f t="shared" si="41"/>
        <v>0</v>
      </c>
      <c r="AM234" s="111" t="str">
        <f t="shared" si="42"/>
        <v/>
      </c>
      <c r="AN234" s="111" t="str">
        <f t="shared" ca="1" si="43"/>
        <v/>
      </c>
    </row>
    <row r="235" spans="1:40" ht="20.25" customHeight="1" x14ac:dyDescent="0.3">
      <c r="A235" s="107"/>
      <c r="B235" s="144"/>
      <c r="C235" s="119"/>
      <c r="D235" s="120"/>
      <c r="E235" s="119"/>
      <c r="F235" s="119"/>
      <c r="G235" s="120"/>
      <c r="H235" s="119"/>
      <c r="I235" s="109"/>
      <c r="L235" s="108"/>
      <c r="M235" s="108"/>
      <c r="N235" s="108"/>
      <c r="O235" s="108"/>
      <c r="P235" s="108"/>
      <c r="Q235" s="108"/>
      <c r="R235" s="108"/>
      <c r="S235" s="108"/>
      <c r="T235" s="100">
        <f t="shared" si="33"/>
        <v>0</v>
      </c>
      <c r="U235" s="111"/>
      <c r="V235" s="111"/>
      <c r="W235" s="111">
        <f>SUMIFS($F$3:F235,$D$3:D235,D235,$C$3:C235,"Buy")+SUMIFS($F$3:F235,$D$3:D235,D235,$C$3:C235,"Coin Deposit",$E$3:E235,"&lt;&gt;")</f>
        <v>0</v>
      </c>
      <c r="X235" s="111">
        <f t="shared" si="34"/>
        <v>0</v>
      </c>
      <c r="Y235" s="111">
        <f>IF($D235=Y$1,SUMIFS($H$3:$H235,$G$3:$G235,Y$1,$C$3:$C235,"Sell"),0)</f>
        <v>0</v>
      </c>
      <c r="Z235" s="111">
        <f t="shared" si="35"/>
        <v>0</v>
      </c>
      <c r="AA235" s="111">
        <f>IF($D235=AA$1,SUMIFS($H$3:$H235,$G$3:$G235,AA$1,$C$3:$C235,"Sell"),0)</f>
        <v>0</v>
      </c>
      <c r="AB235" s="111">
        <f t="shared" si="36"/>
        <v>0</v>
      </c>
      <c r="AC235" s="111">
        <f>SUMIFS('Deductions and Deposits'!$H:$H,'Deductions and Deposits'!$G:$G,D235,'Deductions and Deposits'!$F:$F,"&lt;="&amp;B235)+SUMIFS($F$3:F235,$D$3:D235,D235,$C$3:C235,"Coin Deposit",$E$3:E235,"")</f>
        <v>0</v>
      </c>
      <c r="AD235" s="111">
        <f>SUMIFS('Deductions and Deposits'!$D:$D,'Deductions and Deposits'!$C:$C,D235)+SUMIFS($F:$F,$D:$D,D235,$C:$C,"Coin Deduction")</f>
        <v>0</v>
      </c>
      <c r="AE235" s="111">
        <f>Table5[[#This Row],[Column4]]+Table5[[#This Row],[Column14]]+Table5[[#This Row],[Column19]]+Table5[[#This Row],[Column12]]</f>
        <v>0</v>
      </c>
      <c r="AF235" s="111">
        <f>Table5[[#This Row],[Column5]]+Table5[[#This Row],[Column13]]+Table5[[#This Row],[Column21]]+Table5[[#This Row],[Column18]]</f>
        <v>0</v>
      </c>
      <c r="AG235" s="111">
        <f t="shared" si="37"/>
        <v>0</v>
      </c>
      <c r="AH235" s="111">
        <f t="shared" si="38"/>
        <v>0</v>
      </c>
      <c r="AI235" s="111">
        <f>Table5[[#This Row],[Column17]]-Table5[[#This Row],[Column20]]</f>
        <v>0</v>
      </c>
      <c r="AJ235" s="111">
        <f t="shared" si="39"/>
        <v>0</v>
      </c>
      <c r="AK235" s="111">
        <f t="shared" si="40"/>
        <v>0</v>
      </c>
      <c r="AL235" s="111">
        <f t="shared" si="41"/>
        <v>0</v>
      </c>
      <c r="AM235" s="111" t="str">
        <f t="shared" si="42"/>
        <v/>
      </c>
      <c r="AN235" s="111" t="str">
        <f t="shared" ca="1" si="43"/>
        <v/>
      </c>
    </row>
    <row r="236" spans="1:40" ht="20.25" customHeight="1" x14ac:dyDescent="0.3">
      <c r="A236" s="107"/>
      <c r="B236" s="144"/>
      <c r="C236" s="119"/>
      <c r="D236" s="120"/>
      <c r="E236" s="119"/>
      <c r="F236" s="119"/>
      <c r="G236" s="120"/>
      <c r="H236" s="119"/>
      <c r="I236" s="109"/>
      <c r="L236" s="108"/>
      <c r="M236" s="108"/>
      <c r="N236" s="108"/>
      <c r="O236" s="108"/>
      <c r="P236" s="108"/>
      <c r="Q236" s="108"/>
      <c r="R236" s="108"/>
      <c r="S236" s="108"/>
      <c r="T236" s="100">
        <f t="shared" si="33"/>
        <v>0</v>
      </c>
      <c r="U236" s="111"/>
      <c r="V236" s="111"/>
      <c r="W236" s="111">
        <f>SUMIFS($F$3:F236,$D$3:D236,D236,$C$3:C236,"Buy")+SUMIFS($F$3:F236,$D$3:D236,D236,$C$3:C236,"Coin Deposit",$E$3:E236,"&lt;&gt;")</f>
        <v>0</v>
      </c>
      <c r="X236" s="111">
        <f t="shared" si="34"/>
        <v>0</v>
      </c>
      <c r="Y236" s="111">
        <f>IF($D236=Y$1,SUMIFS($H$3:$H236,$G$3:$G236,Y$1,$C$3:$C236,"Sell"),0)</f>
        <v>0</v>
      </c>
      <c r="Z236" s="111">
        <f t="shared" si="35"/>
        <v>0</v>
      </c>
      <c r="AA236" s="111">
        <f>IF($D236=AA$1,SUMIFS($H$3:$H236,$G$3:$G236,AA$1,$C$3:$C236,"Sell"),0)</f>
        <v>0</v>
      </c>
      <c r="AB236" s="111">
        <f t="shared" si="36"/>
        <v>0</v>
      </c>
      <c r="AC236" s="111">
        <f>SUMIFS('Deductions and Deposits'!$H:$H,'Deductions and Deposits'!$G:$G,D236,'Deductions and Deposits'!$F:$F,"&lt;="&amp;B236)+SUMIFS($F$3:F236,$D$3:D236,D236,$C$3:C236,"Coin Deposit",$E$3:E236,"")</f>
        <v>0</v>
      </c>
      <c r="AD236" s="111">
        <f>SUMIFS('Deductions and Deposits'!$D:$D,'Deductions and Deposits'!$C:$C,D236)+SUMIFS($F:$F,$D:$D,D236,$C:$C,"Coin Deduction")</f>
        <v>0</v>
      </c>
      <c r="AE236" s="111">
        <f>Table5[[#This Row],[Column4]]+Table5[[#This Row],[Column14]]+Table5[[#This Row],[Column19]]+Table5[[#This Row],[Column12]]</f>
        <v>0</v>
      </c>
      <c r="AF236" s="111">
        <f>Table5[[#This Row],[Column5]]+Table5[[#This Row],[Column13]]+Table5[[#This Row],[Column21]]+Table5[[#This Row],[Column18]]</f>
        <v>0</v>
      </c>
      <c r="AG236" s="111">
        <f t="shared" si="37"/>
        <v>0</v>
      </c>
      <c r="AH236" s="111">
        <f t="shared" si="38"/>
        <v>0</v>
      </c>
      <c r="AI236" s="111">
        <f>Table5[[#This Row],[Column17]]-Table5[[#This Row],[Column20]]</f>
        <v>0</v>
      </c>
      <c r="AJ236" s="111">
        <f t="shared" si="39"/>
        <v>0</v>
      </c>
      <c r="AK236" s="111">
        <f t="shared" si="40"/>
        <v>0</v>
      </c>
      <c r="AL236" s="111">
        <f t="shared" si="41"/>
        <v>0</v>
      </c>
      <c r="AM236" s="111" t="str">
        <f t="shared" si="42"/>
        <v/>
      </c>
      <c r="AN236" s="111" t="str">
        <f t="shared" ca="1" si="43"/>
        <v/>
      </c>
    </row>
    <row r="237" spans="1:40" ht="20.25" customHeight="1" x14ac:dyDescent="0.3">
      <c r="A237" s="107"/>
      <c r="B237" s="144"/>
      <c r="C237" s="119"/>
      <c r="D237" s="120"/>
      <c r="E237" s="119"/>
      <c r="F237" s="119"/>
      <c r="G237" s="120"/>
      <c r="H237" s="119"/>
      <c r="I237" s="109"/>
      <c r="L237" s="108"/>
      <c r="M237" s="108"/>
      <c r="N237" s="108"/>
      <c r="O237" s="108"/>
      <c r="P237" s="108"/>
      <c r="Q237" s="108"/>
      <c r="R237" s="108"/>
      <c r="S237" s="108"/>
      <c r="T237" s="100">
        <f t="shared" si="33"/>
        <v>0</v>
      </c>
      <c r="U237" s="111"/>
      <c r="V237" s="111"/>
      <c r="W237" s="111">
        <f>SUMIFS($F$3:F237,$D$3:D237,D237,$C$3:C237,"Buy")+SUMIFS($F$3:F237,$D$3:D237,D237,$C$3:C237,"Coin Deposit",$E$3:E237,"&lt;&gt;")</f>
        <v>0</v>
      </c>
      <c r="X237" s="111">
        <f t="shared" si="34"/>
        <v>0</v>
      </c>
      <c r="Y237" s="111">
        <f>IF($D237=Y$1,SUMIFS($H$3:$H237,$G$3:$G237,Y$1,$C$3:$C237,"Sell"),0)</f>
        <v>0</v>
      </c>
      <c r="Z237" s="111">
        <f t="shared" si="35"/>
        <v>0</v>
      </c>
      <c r="AA237" s="111">
        <f>IF($D237=AA$1,SUMIFS($H$3:$H237,$G$3:$G237,AA$1,$C$3:$C237,"Sell"),0)</f>
        <v>0</v>
      </c>
      <c r="AB237" s="111">
        <f t="shared" si="36"/>
        <v>0</v>
      </c>
      <c r="AC237" s="111">
        <f>SUMIFS('Deductions and Deposits'!$H:$H,'Deductions and Deposits'!$G:$G,D237,'Deductions and Deposits'!$F:$F,"&lt;="&amp;B237)+SUMIFS($F$3:F237,$D$3:D237,D237,$C$3:C237,"Coin Deposit",$E$3:E237,"")</f>
        <v>0</v>
      </c>
      <c r="AD237" s="111">
        <f>SUMIFS('Deductions and Deposits'!$D:$D,'Deductions and Deposits'!$C:$C,D237)+SUMIFS($F:$F,$D:$D,D237,$C:$C,"Coin Deduction")</f>
        <v>0</v>
      </c>
      <c r="AE237" s="111">
        <f>Table5[[#This Row],[Column4]]+Table5[[#This Row],[Column14]]+Table5[[#This Row],[Column19]]+Table5[[#This Row],[Column12]]</f>
        <v>0</v>
      </c>
      <c r="AF237" s="111">
        <f>Table5[[#This Row],[Column5]]+Table5[[#This Row],[Column13]]+Table5[[#This Row],[Column21]]+Table5[[#This Row],[Column18]]</f>
        <v>0</v>
      </c>
      <c r="AG237" s="111">
        <f t="shared" si="37"/>
        <v>0</v>
      </c>
      <c r="AH237" s="111">
        <f t="shared" si="38"/>
        <v>0</v>
      </c>
      <c r="AI237" s="111">
        <f>Table5[[#This Row],[Column17]]-Table5[[#This Row],[Column20]]</f>
        <v>0</v>
      </c>
      <c r="AJ237" s="111">
        <f t="shared" si="39"/>
        <v>0</v>
      </c>
      <c r="AK237" s="111">
        <f t="shared" si="40"/>
        <v>0</v>
      </c>
      <c r="AL237" s="111">
        <f t="shared" si="41"/>
        <v>0</v>
      </c>
      <c r="AM237" s="111" t="str">
        <f t="shared" si="42"/>
        <v/>
      </c>
      <c r="AN237" s="111" t="str">
        <f t="shared" ca="1" si="43"/>
        <v/>
      </c>
    </row>
    <row r="238" spans="1:40" ht="20.25" customHeight="1" x14ac:dyDescent="0.3">
      <c r="A238" s="107"/>
      <c r="B238" s="144"/>
      <c r="C238" s="119"/>
      <c r="D238" s="120"/>
      <c r="E238" s="119"/>
      <c r="F238" s="119"/>
      <c r="G238" s="120"/>
      <c r="H238" s="119"/>
      <c r="I238" s="109"/>
      <c r="L238" s="108"/>
      <c r="M238" s="108"/>
      <c r="N238" s="108"/>
      <c r="O238" s="108"/>
      <c r="P238" s="108"/>
      <c r="Q238" s="108"/>
      <c r="R238" s="108"/>
      <c r="S238" s="108"/>
      <c r="T238" s="100">
        <f t="shared" si="33"/>
        <v>0</v>
      </c>
      <c r="U238" s="111"/>
      <c r="V238" s="111"/>
      <c r="W238" s="111">
        <f>SUMIFS($F$3:F238,$D$3:D238,D238,$C$3:C238,"Buy")+SUMIFS($F$3:F238,$D$3:D238,D238,$C$3:C238,"Coin Deposit",$E$3:E238,"&lt;&gt;")</f>
        <v>0</v>
      </c>
      <c r="X238" s="111">
        <f t="shared" si="34"/>
        <v>0</v>
      </c>
      <c r="Y238" s="111">
        <f>IF($D238=Y$1,SUMIFS($H$3:$H238,$G$3:$G238,Y$1,$C$3:$C238,"Sell"),0)</f>
        <v>0</v>
      </c>
      <c r="Z238" s="111">
        <f t="shared" si="35"/>
        <v>0</v>
      </c>
      <c r="AA238" s="111">
        <f>IF($D238=AA$1,SUMIFS($H$3:$H238,$G$3:$G238,AA$1,$C$3:$C238,"Sell"),0)</f>
        <v>0</v>
      </c>
      <c r="AB238" s="111">
        <f t="shared" si="36"/>
        <v>0</v>
      </c>
      <c r="AC238" s="111">
        <f>SUMIFS('Deductions and Deposits'!$H:$H,'Deductions and Deposits'!$G:$G,D238,'Deductions and Deposits'!$F:$F,"&lt;="&amp;B238)+SUMIFS($F$3:F238,$D$3:D238,D238,$C$3:C238,"Coin Deposit",$E$3:E238,"")</f>
        <v>0</v>
      </c>
      <c r="AD238" s="111">
        <f>SUMIFS('Deductions and Deposits'!$D:$D,'Deductions and Deposits'!$C:$C,D238)+SUMIFS($F:$F,$D:$D,D238,$C:$C,"Coin Deduction")</f>
        <v>0</v>
      </c>
      <c r="AE238" s="111">
        <f>Table5[[#This Row],[Column4]]+Table5[[#This Row],[Column14]]+Table5[[#This Row],[Column19]]+Table5[[#This Row],[Column12]]</f>
        <v>0</v>
      </c>
      <c r="AF238" s="111">
        <f>Table5[[#This Row],[Column5]]+Table5[[#This Row],[Column13]]+Table5[[#This Row],[Column21]]+Table5[[#This Row],[Column18]]</f>
        <v>0</v>
      </c>
      <c r="AG238" s="111">
        <f t="shared" si="37"/>
        <v>0</v>
      </c>
      <c r="AH238" s="111">
        <f t="shared" si="38"/>
        <v>0</v>
      </c>
      <c r="AI238" s="111">
        <f>Table5[[#This Row],[Column17]]-Table5[[#This Row],[Column20]]</f>
        <v>0</v>
      </c>
      <c r="AJ238" s="111">
        <f t="shared" si="39"/>
        <v>0</v>
      </c>
      <c r="AK238" s="111">
        <f t="shared" si="40"/>
        <v>0</v>
      </c>
      <c r="AL238" s="111">
        <f t="shared" si="41"/>
        <v>0</v>
      </c>
      <c r="AM238" s="111" t="str">
        <f t="shared" si="42"/>
        <v/>
      </c>
      <c r="AN238" s="111" t="str">
        <f t="shared" ca="1" si="43"/>
        <v/>
      </c>
    </row>
    <row r="239" spans="1:40" ht="20.25" customHeight="1" x14ac:dyDescent="0.3">
      <c r="A239" s="107"/>
      <c r="B239" s="144"/>
      <c r="C239" s="119"/>
      <c r="D239" s="120"/>
      <c r="E239" s="119"/>
      <c r="F239" s="119"/>
      <c r="G239" s="120"/>
      <c r="H239" s="119"/>
      <c r="I239" s="109"/>
      <c r="L239" s="108"/>
      <c r="M239" s="108"/>
      <c r="N239" s="108"/>
      <c r="O239" s="108"/>
      <c r="P239" s="108"/>
      <c r="Q239" s="108"/>
      <c r="R239" s="108"/>
      <c r="S239" s="108"/>
      <c r="T239" s="100">
        <f t="shared" si="33"/>
        <v>0</v>
      </c>
      <c r="U239" s="111"/>
      <c r="V239" s="111"/>
      <c r="W239" s="111">
        <f>SUMIFS($F$3:F239,$D$3:D239,D239,$C$3:C239,"Buy")+SUMIFS($F$3:F239,$D$3:D239,D239,$C$3:C239,"Coin Deposit",$E$3:E239,"&lt;&gt;")</f>
        <v>0</v>
      </c>
      <c r="X239" s="111">
        <f t="shared" si="34"/>
        <v>0</v>
      </c>
      <c r="Y239" s="111">
        <f>IF($D239=Y$1,SUMIFS($H$3:$H239,$G$3:$G239,Y$1,$C$3:$C239,"Sell"),0)</f>
        <v>0</v>
      </c>
      <c r="Z239" s="111">
        <f t="shared" si="35"/>
        <v>0</v>
      </c>
      <c r="AA239" s="111">
        <f>IF($D239=AA$1,SUMIFS($H$3:$H239,$G$3:$G239,AA$1,$C$3:$C239,"Sell"),0)</f>
        <v>0</v>
      </c>
      <c r="AB239" s="111">
        <f t="shared" si="36"/>
        <v>0</v>
      </c>
      <c r="AC239" s="111">
        <f>SUMIFS('Deductions and Deposits'!$H:$H,'Deductions and Deposits'!$G:$G,D239,'Deductions and Deposits'!$F:$F,"&lt;="&amp;B239)+SUMIFS($F$3:F239,$D$3:D239,D239,$C$3:C239,"Coin Deposit",$E$3:E239,"")</f>
        <v>0</v>
      </c>
      <c r="AD239" s="111">
        <f>SUMIFS('Deductions and Deposits'!$D:$D,'Deductions and Deposits'!$C:$C,D239)+SUMIFS($F:$F,$D:$D,D239,$C:$C,"Coin Deduction")</f>
        <v>0</v>
      </c>
      <c r="AE239" s="111">
        <f>Table5[[#This Row],[Column4]]+Table5[[#This Row],[Column14]]+Table5[[#This Row],[Column19]]+Table5[[#This Row],[Column12]]</f>
        <v>0</v>
      </c>
      <c r="AF239" s="111">
        <f>Table5[[#This Row],[Column5]]+Table5[[#This Row],[Column13]]+Table5[[#This Row],[Column21]]+Table5[[#This Row],[Column18]]</f>
        <v>0</v>
      </c>
      <c r="AG239" s="111">
        <f t="shared" si="37"/>
        <v>0</v>
      </c>
      <c r="AH239" s="111">
        <f t="shared" si="38"/>
        <v>0</v>
      </c>
      <c r="AI239" s="111">
        <f>Table5[[#This Row],[Column17]]-Table5[[#This Row],[Column20]]</f>
        <v>0</v>
      </c>
      <c r="AJ239" s="111">
        <f t="shared" si="39"/>
        <v>0</v>
      </c>
      <c r="AK239" s="111">
        <f t="shared" si="40"/>
        <v>0</v>
      </c>
      <c r="AL239" s="111">
        <f t="shared" si="41"/>
        <v>0</v>
      </c>
      <c r="AM239" s="111" t="str">
        <f t="shared" si="42"/>
        <v/>
      </c>
      <c r="AN239" s="111" t="str">
        <f t="shared" ca="1" si="43"/>
        <v/>
      </c>
    </row>
    <row r="240" spans="1:40" ht="20.25" customHeight="1" x14ac:dyDescent="0.3">
      <c r="A240" s="107"/>
      <c r="B240" s="144"/>
      <c r="C240" s="119"/>
      <c r="D240" s="120"/>
      <c r="E240" s="119"/>
      <c r="F240" s="119"/>
      <c r="G240" s="120"/>
      <c r="H240" s="119"/>
      <c r="I240" s="109"/>
      <c r="L240" s="108"/>
      <c r="M240" s="108"/>
      <c r="N240" s="108"/>
      <c r="O240" s="108"/>
      <c r="P240" s="108"/>
      <c r="Q240" s="108"/>
      <c r="R240" s="108"/>
      <c r="S240" s="108"/>
      <c r="T240" s="100">
        <f t="shared" si="33"/>
        <v>0</v>
      </c>
      <c r="U240" s="111"/>
      <c r="V240" s="111"/>
      <c r="W240" s="111">
        <f>SUMIFS($F$3:F240,$D$3:D240,D240,$C$3:C240,"Buy")+SUMIFS($F$3:F240,$D$3:D240,D240,$C$3:C240,"Coin Deposit",$E$3:E240,"&lt;&gt;")</f>
        <v>0</v>
      </c>
      <c r="X240" s="111">
        <f t="shared" si="34"/>
        <v>0</v>
      </c>
      <c r="Y240" s="111">
        <f>IF($D240=Y$1,SUMIFS($H$3:$H240,$G$3:$G240,Y$1,$C$3:$C240,"Sell"),0)</f>
        <v>0</v>
      </c>
      <c r="Z240" s="111">
        <f t="shared" si="35"/>
        <v>0</v>
      </c>
      <c r="AA240" s="111">
        <f>IF($D240=AA$1,SUMIFS($H$3:$H240,$G$3:$G240,AA$1,$C$3:$C240,"Sell"),0)</f>
        <v>0</v>
      </c>
      <c r="AB240" s="111">
        <f t="shared" si="36"/>
        <v>0</v>
      </c>
      <c r="AC240" s="111">
        <f>SUMIFS('Deductions and Deposits'!$H:$H,'Deductions and Deposits'!$G:$G,D240,'Deductions and Deposits'!$F:$F,"&lt;="&amp;B240)+SUMIFS($F$3:F240,$D$3:D240,D240,$C$3:C240,"Coin Deposit",$E$3:E240,"")</f>
        <v>0</v>
      </c>
      <c r="AD240" s="111">
        <f>SUMIFS('Deductions and Deposits'!$D:$D,'Deductions and Deposits'!$C:$C,D240)+SUMIFS($F:$F,$D:$D,D240,$C:$C,"Coin Deduction")</f>
        <v>0</v>
      </c>
      <c r="AE240" s="111">
        <f>Table5[[#This Row],[Column4]]+Table5[[#This Row],[Column14]]+Table5[[#This Row],[Column19]]+Table5[[#This Row],[Column12]]</f>
        <v>0</v>
      </c>
      <c r="AF240" s="111">
        <f>Table5[[#This Row],[Column5]]+Table5[[#This Row],[Column13]]+Table5[[#This Row],[Column21]]+Table5[[#This Row],[Column18]]</f>
        <v>0</v>
      </c>
      <c r="AG240" s="111">
        <f t="shared" si="37"/>
        <v>0</v>
      </c>
      <c r="AH240" s="111">
        <f t="shared" si="38"/>
        <v>0</v>
      </c>
      <c r="AI240" s="111">
        <f>Table5[[#This Row],[Column17]]-Table5[[#This Row],[Column20]]</f>
        <v>0</v>
      </c>
      <c r="AJ240" s="111">
        <f t="shared" si="39"/>
        <v>0</v>
      </c>
      <c r="AK240" s="111">
        <f t="shared" si="40"/>
        <v>0</v>
      </c>
      <c r="AL240" s="111">
        <f t="shared" si="41"/>
        <v>0</v>
      </c>
      <c r="AM240" s="111" t="str">
        <f t="shared" si="42"/>
        <v/>
      </c>
      <c r="AN240" s="111" t="str">
        <f t="shared" ca="1" si="43"/>
        <v/>
      </c>
    </row>
    <row r="241" spans="1:40" ht="20.25" customHeight="1" x14ac:dyDescent="0.3">
      <c r="A241" s="107"/>
      <c r="B241" s="144"/>
      <c r="C241" s="119"/>
      <c r="D241" s="120"/>
      <c r="E241" s="119"/>
      <c r="F241" s="119"/>
      <c r="G241" s="120"/>
      <c r="H241" s="119"/>
      <c r="I241" s="109"/>
      <c r="L241" s="108"/>
      <c r="M241" s="108"/>
      <c r="N241" s="108"/>
      <c r="O241" s="108"/>
      <c r="P241" s="108"/>
      <c r="Q241" s="108"/>
      <c r="R241" s="108"/>
      <c r="S241" s="108"/>
      <c r="T241" s="100">
        <f t="shared" si="33"/>
        <v>0</v>
      </c>
      <c r="U241" s="111"/>
      <c r="V241" s="111"/>
      <c r="W241" s="111">
        <f>SUMIFS($F$3:F241,$D$3:D241,D241,$C$3:C241,"Buy")+SUMIFS($F$3:F241,$D$3:D241,D241,$C$3:C241,"Coin Deposit",$E$3:E241,"&lt;&gt;")</f>
        <v>0</v>
      </c>
      <c r="X241" s="111">
        <f t="shared" si="34"/>
        <v>0</v>
      </c>
      <c r="Y241" s="111">
        <f>IF($D241=Y$1,SUMIFS($H$3:$H241,$G$3:$G241,Y$1,$C$3:$C241,"Sell"),0)</f>
        <v>0</v>
      </c>
      <c r="Z241" s="111">
        <f t="shared" si="35"/>
        <v>0</v>
      </c>
      <c r="AA241" s="111">
        <f>IF($D241=AA$1,SUMIFS($H$3:$H241,$G$3:$G241,AA$1,$C$3:$C241,"Sell"),0)</f>
        <v>0</v>
      </c>
      <c r="AB241" s="111">
        <f t="shared" si="36"/>
        <v>0</v>
      </c>
      <c r="AC241" s="111">
        <f>SUMIFS('Deductions and Deposits'!$H:$H,'Deductions and Deposits'!$G:$G,D241,'Deductions and Deposits'!$F:$F,"&lt;="&amp;B241)+SUMIFS($F$3:F241,$D$3:D241,D241,$C$3:C241,"Coin Deposit",$E$3:E241,"")</f>
        <v>0</v>
      </c>
      <c r="AD241" s="111">
        <f>SUMIFS('Deductions and Deposits'!$D:$D,'Deductions and Deposits'!$C:$C,D241)+SUMIFS($F:$F,$D:$D,D241,$C:$C,"Coin Deduction")</f>
        <v>0</v>
      </c>
      <c r="AE241" s="111">
        <f>Table5[[#This Row],[Column4]]+Table5[[#This Row],[Column14]]+Table5[[#This Row],[Column19]]+Table5[[#This Row],[Column12]]</f>
        <v>0</v>
      </c>
      <c r="AF241" s="111">
        <f>Table5[[#This Row],[Column5]]+Table5[[#This Row],[Column13]]+Table5[[#This Row],[Column21]]+Table5[[#This Row],[Column18]]</f>
        <v>0</v>
      </c>
      <c r="AG241" s="111">
        <f t="shared" si="37"/>
        <v>0</v>
      </c>
      <c r="AH241" s="111">
        <f t="shared" si="38"/>
        <v>0</v>
      </c>
      <c r="AI241" s="111">
        <f>Table5[[#This Row],[Column17]]-Table5[[#This Row],[Column20]]</f>
        <v>0</v>
      </c>
      <c r="AJ241" s="111">
        <f t="shared" si="39"/>
        <v>0</v>
      </c>
      <c r="AK241" s="111">
        <f t="shared" si="40"/>
        <v>0</v>
      </c>
      <c r="AL241" s="111">
        <f t="shared" si="41"/>
        <v>0</v>
      </c>
      <c r="AM241" s="111" t="str">
        <f t="shared" si="42"/>
        <v/>
      </c>
      <c r="AN241" s="111" t="str">
        <f t="shared" ca="1" si="43"/>
        <v/>
      </c>
    </row>
    <row r="242" spans="1:40" ht="20.25" customHeight="1" x14ac:dyDescent="0.3">
      <c r="A242" s="107"/>
      <c r="B242" s="144"/>
      <c r="C242" s="119"/>
      <c r="D242" s="120"/>
      <c r="E242" s="119"/>
      <c r="F242" s="119"/>
      <c r="G242" s="120"/>
      <c r="H242" s="119"/>
      <c r="I242" s="109"/>
      <c r="L242" s="108"/>
      <c r="M242" s="108"/>
      <c r="N242" s="108"/>
      <c r="O242" s="108"/>
      <c r="P242" s="108"/>
      <c r="Q242" s="108"/>
      <c r="R242" s="108"/>
      <c r="S242" s="108"/>
      <c r="T242" s="100">
        <f t="shared" si="33"/>
        <v>0</v>
      </c>
      <c r="U242" s="111"/>
      <c r="V242" s="111"/>
      <c r="W242" s="111">
        <f>SUMIFS($F$3:F242,$D$3:D242,D242,$C$3:C242,"Buy")+SUMIFS($F$3:F242,$D$3:D242,D242,$C$3:C242,"Coin Deposit",$E$3:E242,"&lt;&gt;")</f>
        <v>0</v>
      </c>
      <c r="X242" s="111">
        <f t="shared" si="34"/>
        <v>0</v>
      </c>
      <c r="Y242" s="111">
        <f>IF($D242=Y$1,SUMIFS($H$3:$H242,$G$3:$G242,Y$1,$C$3:$C242,"Sell"),0)</f>
        <v>0</v>
      </c>
      <c r="Z242" s="111">
        <f t="shared" si="35"/>
        <v>0</v>
      </c>
      <c r="AA242" s="111">
        <f>IF($D242=AA$1,SUMIFS($H$3:$H242,$G$3:$G242,AA$1,$C$3:$C242,"Sell"),0)</f>
        <v>0</v>
      </c>
      <c r="AB242" s="111">
        <f t="shared" si="36"/>
        <v>0</v>
      </c>
      <c r="AC242" s="111">
        <f>SUMIFS('Deductions and Deposits'!$H:$H,'Deductions and Deposits'!$G:$G,D242,'Deductions and Deposits'!$F:$F,"&lt;="&amp;B242)+SUMIFS($F$3:F242,$D$3:D242,D242,$C$3:C242,"Coin Deposit",$E$3:E242,"")</f>
        <v>0</v>
      </c>
      <c r="AD242" s="111">
        <f>SUMIFS('Deductions and Deposits'!$D:$D,'Deductions and Deposits'!$C:$C,D242)+SUMIFS($F:$F,$D:$D,D242,$C:$C,"Coin Deduction")</f>
        <v>0</v>
      </c>
      <c r="AE242" s="111">
        <f>Table5[[#This Row],[Column4]]+Table5[[#This Row],[Column14]]+Table5[[#This Row],[Column19]]+Table5[[#This Row],[Column12]]</f>
        <v>0</v>
      </c>
      <c r="AF242" s="111">
        <f>Table5[[#This Row],[Column5]]+Table5[[#This Row],[Column13]]+Table5[[#This Row],[Column21]]+Table5[[#This Row],[Column18]]</f>
        <v>0</v>
      </c>
      <c r="AG242" s="111">
        <f t="shared" si="37"/>
        <v>0</v>
      </c>
      <c r="AH242" s="111">
        <f t="shared" si="38"/>
        <v>0</v>
      </c>
      <c r="AI242" s="111">
        <f>Table5[[#This Row],[Column17]]-Table5[[#This Row],[Column20]]</f>
        <v>0</v>
      </c>
      <c r="AJ242" s="111">
        <f t="shared" si="39"/>
        <v>0</v>
      </c>
      <c r="AK242" s="111">
        <f t="shared" si="40"/>
        <v>0</v>
      </c>
      <c r="AL242" s="111">
        <f t="shared" si="41"/>
        <v>0</v>
      </c>
      <c r="AM242" s="111" t="str">
        <f t="shared" si="42"/>
        <v/>
      </c>
      <c r="AN242" s="111" t="str">
        <f t="shared" ca="1" si="43"/>
        <v/>
      </c>
    </row>
    <row r="243" spans="1:40" ht="20.25" customHeight="1" x14ac:dyDescent="0.3">
      <c r="A243" s="107"/>
      <c r="B243" s="144"/>
      <c r="C243" s="119"/>
      <c r="D243" s="120"/>
      <c r="E243" s="119"/>
      <c r="F243" s="119"/>
      <c r="G243" s="120"/>
      <c r="H243" s="119"/>
      <c r="I243" s="109"/>
      <c r="L243" s="108"/>
      <c r="M243" s="108"/>
      <c r="N243" s="108"/>
      <c r="O243" s="108"/>
      <c r="P243" s="108"/>
      <c r="Q243" s="108"/>
      <c r="R243" s="108"/>
      <c r="S243" s="108"/>
      <c r="T243" s="100">
        <f t="shared" si="33"/>
        <v>0</v>
      </c>
      <c r="U243" s="111"/>
      <c r="V243" s="111"/>
      <c r="W243" s="111">
        <f>SUMIFS($F$3:F243,$D$3:D243,D243,$C$3:C243,"Buy")+SUMIFS($F$3:F243,$D$3:D243,D243,$C$3:C243,"Coin Deposit",$E$3:E243,"&lt;&gt;")</f>
        <v>0</v>
      </c>
      <c r="X243" s="111">
        <f t="shared" si="34"/>
        <v>0</v>
      </c>
      <c r="Y243" s="111">
        <f>IF($D243=Y$1,SUMIFS($H$3:$H243,$G$3:$G243,Y$1,$C$3:$C243,"Sell"),0)</f>
        <v>0</v>
      </c>
      <c r="Z243" s="111">
        <f t="shared" si="35"/>
        <v>0</v>
      </c>
      <c r="AA243" s="111">
        <f>IF($D243=AA$1,SUMIFS($H$3:$H243,$G$3:$G243,AA$1,$C$3:$C243,"Sell"),0)</f>
        <v>0</v>
      </c>
      <c r="AB243" s="111">
        <f t="shared" si="36"/>
        <v>0</v>
      </c>
      <c r="AC243" s="111">
        <f>SUMIFS('Deductions and Deposits'!$H:$H,'Deductions and Deposits'!$G:$G,D243,'Deductions and Deposits'!$F:$F,"&lt;="&amp;B243)+SUMIFS($F$3:F243,$D$3:D243,D243,$C$3:C243,"Coin Deposit",$E$3:E243,"")</f>
        <v>0</v>
      </c>
      <c r="AD243" s="111">
        <f>SUMIFS('Deductions and Deposits'!$D:$D,'Deductions and Deposits'!$C:$C,D243)+SUMIFS($F:$F,$D:$D,D243,$C:$C,"Coin Deduction")</f>
        <v>0</v>
      </c>
      <c r="AE243" s="111">
        <f>Table5[[#This Row],[Column4]]+Table5[[#This Row],[Column14]]+Table5[[#This Row],[Column19]]+Table5[[#This Row],[Column12]]</f>
        <v>0</v>
      </c>
      <c r="AF243" s="111">
        <f>Table5[[#This Row],[Column5]]+Table5[[#This Row],[Column13]]+Table5[[#This Row],[Column21]]+Table5[[#This Row],[Column18]]</f>
        <v>0</v>
      </c>
      <c r="AG243" s="111">
        <f t="shared" si="37"/>
        <v>0</v>
      </c>
      <c r="AH243" s="111">
        <f t="shared" si="38"/>
        <v>0</v>
      </c>
      <c r="AI243" s="111">
        <f>Table5[[#This Row],[Column17]]-Table5[[#This Row],[Column20]]</f>
        <v>0</v>
      </c>
      <c r="AJ243" s="111">
        <f t="shared" si="39"/>
        <v>0</v>
      </c>
      <c r="AK243" s="111">
        <f t="shared" si="40"/>
        <v>0</v>
      </c>
      <c r="AL243" s="111">
        <f t="shared" si="41"/>
        <v>0</v>
      </c>
      <c r="AM243" s="111" t="str">
        <f t="shared" si="42"/>
        <v/>
      </c>
      <c r="AN243" s="111" t="str">
        <f t="shared" ca="1" si="43"/>
        <v/>
      </c>
    </row>
    <row r="244" spans="1:40" ht="20.25" customHeight="1" x14ac:dyDescent="0.3">
      <c r="A244" s="107"/>
      <c r="B244" s="144"/>
      <c r="C244" s="119"/>
      <c r="D244" s="120"/>
      <c r="E244" s="119"/>
      <c r="F244" s="119"/>
      <c r="G244" s="120"/>
      <c r="H244" s="119"/>
      <c r="I244" s="109"/>
      <c r="L244" s="108"/>
      <c r="M244" s="108"/>
      <c r="N244" s="108"/>
      <c r="O244" s="108"/>
      <c r="P244" s="108"/>
      <c r="Q244" s="108"/>
      <c r="R244" s="108"/>
      <c r="S244" s="108"/>
      <c r="T244" s="100">
        <f t="shared" si="33"/>
        <v>0</v>
      </c>
      <c r="U244" s="111"/>
      <c r="V244" s="111"/>
      <c r="W244" s="111">
        <f>SUMIFS($F$3:F244,$D$3:D244,D244,$C$3:C244,"Buy")+SUMIFS($F$3:F244,$D$3:D244,D244,$C$3:C244,"Coin Deposit",$E$3:E244,"&lt;&gt;")</f>
        <v>0</v>
      </c>
      <c r="X244" s="111">
        <f t="shared" si="34"/>
        <v>0</v>
      </c>
      <c r="Y244" s="111">
        <f>IF($D244=Y$1,SUMIFS($H$3:$H244,$G$3:$G244,Y$1,$C$3:$C244,"Sell"),0)</f>
        <v>0</v>
      </c>
      <c r="Z244" s="111">
        <f t="shared" si="35"/>
        <v>0</v>
      </c>
      <c r="AA244" s="111">
        <f>IF($D244=AA$1,SUMIFS($H$3:$H244,$G$3:$G244,AA$1,$C$3:$C244,"Sell"),0)</f>
        <v>0</v>
      </c>
      <c r="AB244" s="111">
        <f t="shared" si="36"/>
        <v>0</v>
      </c>
      <c r="AC244" s="111">
        <f>SUMIFS('Deductions and Deposits'!$H:$H,'Deductions and Deposits'!$G:$G,D244,'Deductions and Deposits'!$F:$F,"&lt;="&amp;B244)+SUMIFS($F$3:F244,$D$3:D244,D244,$C$3:C244,"Coin Deposit",$E$3:E244,"")</f>
        <v>0</v>
      </c>
      <c r="AD244" s="111">
        <f>SUMIFS('Deductions and Deposits'!$D:$D,'Deductions and Deposits'!$C:$C,D244)+SUMIFS($F:$F,$D:$D,D244,$C:$C,"Coin Deduction")</f>
        <v>0</v>
      </c>
      <c r="AE244" s="111">
        <f>Table5[[#This Row],[Column4]]+Table5[[#This Row],[Column14]]+Table5[[#This Row],[Column19]]+Table5[[#This Row],[Column12]]</f>
        <v>0</v>
      </c>
      <c r="AF244" s="111">
        <f>Table5[[#This Row],[Column5]]+Table5[[#This Row],[Column13]]+Table5[[#This Row],[Column21]]+Table5[[#This Row],[Column18]]</f>
        <v>0</v>
      </c>
      <c r="AG244" s="111">
        <f t="shared" si="37"/>
        <v>0</v>
      </c>
      <c r="AH244" s="111">
        <f t="shared" si="38"/>
        <v>0</v>
      </c>
      <c r="AI244" s="111">
        <f>Table5[[#This Row],[Column17]]-Table5[[#This Row],[Column20]]</f>
        <v>0</v>
      </c>
      <c r="AJ244" s="111">
        <f t="shared" si="39"/>
        <v>0</v>
      </c>
      <c r="AK244" s="111">
        <f t="shared" si="40"/>
        <v>0</v>
      </c>
      <c r="AL244" s="111">
        <f t="shared" si="41"/>
        <v>0</v>
      </c>
      <c r="AM244" s="111" t="str">
        <f t="shared" si="42"/>
        <v/>
      </c>
      <c r="AN244" s="111" t="str">
        <f t="shared" ca="1" si="43"/>
        <v/>
      </c>
    </row>
    <row r="245" spans="1:40" ht="20.25" customHeight="1" x14ac:dyDescent="0.3">
      <c r="A245" s="107"/>
      <c r="B245" s="144"/>
      <c r="C245" s="119"/>
      <c r="D245" s="120"/>
      <c r="E245" s="119"/>
      <c r="F245" s="119"/>
      <c r="G245" s="120"/>
      <c r="H245" s="119"/>
      <c r="I245" s="109"/>
      <c r="L245" s="108"/>
      <c r="M245" s="108"/>
      <c r="N245" s="108"/>
      <c r="O245" s="108"/>
      <c r="P245" s="108"/>
      <c r="Q245" s="108"/>
      <c r="R245" s="108"/>
      <c r="S245" s="108"/>
      <c r="T245" s="100">
        <f t="shared" si="33"/>
        <v>0</v>
      </c>
      <c r="U245" s="111"/>
      <c r="V245" s="111"/>
      <c r="W245" s="111">
        <f>SUMIFS($F$3:F245,$D$3:D245,D245,$C$3:C245,"Buy")+SUMIFS($F$3:F245,$D$3:D245,D245,$C$3:C245,"Coin Deposit",$E$3:E245,"&lt;&gt;")</f>
        <v>0</v>
      </c>
      <c r="X245" s="111">
        <f t="shared" si="34"/>
        <v>0</v>
      </c>
      <c r="Y245" s="111">
        <f>IF($D245=Y$1,SUMIFS($H$3:$H245,$G$3:$G245,Y$1,$C$3:$C245,"Sell"),0)</f>
        <v>0</v>
      </c>
      <c r="Z245" s="111">
        <f t="shared" si="35"/>
        <v>0</v>
      </c>
      <c r="AA245" s="111">
        <f>IF($D245=AA$1,SUMIFS($H$3:$H245,$G$3:$G245,AA$1,$C$3:$C245,"Sell"),0)</f>
        <v>0</v>
      </c>
      <c r="AB245" s="111">
        <f t="shared" si="36"/>
        <v>0</v>
      </c>
      <c r="AC245" s="111">
        <f>SUMIFS('Deductions and Deposits'!$H:$H,'Deductions and Deposits'!$G:$G,D245,'Deductions and Deposits'!$F:$F,"&lt;="&amp;B245)+SUMIFS($F$3:F245,$D$3:D245,D245,$C$3:C245,"Coin Deposit",$E$3:E245,"")</f>
        <v>0</v>
      </c>
      <c r="AD245" s="111">
        <f>SUMIFS('Deductions and Deposits'!$D:$D,'Deductions and Deposits'!$C:$C,D245)+SUMIFS($F:$F,$D:$D,D245,$C:$C,"Coin Deduction")</f>
        <v>0</v>
      </c>
      <c r="AE245" s="111">
        <f>Table5[[#This Row],[Column4]]+Table5[[#This Row],[Column14]]+Table5[[#This Row],[Column19]]+Table5[[#This Row],[Column12]]</f>
        <v>0</v>
      </c>
      <c r="AF245" s="111">
        <f>Table5[[#This Row],[Column5]]+Table5[[#This Row],[Column13]]+Table5[[#This Row],[Column21]]+Table5[[#This Row],[Column18]]</f>
        <v>0</v>
      </c>
      <c r="AG245" s="111">
        <f t="shared" si="37"/>
        <v>0</v>
      </c>
      <c r="AH245" s="111">
        <f t="shared" si="38"/>
        <v>0</v>
      </c>
      <c r="AI245" s="111">
        <f>Table5[[#This Row],[Column17]]-Table5[[#This Row],[Column20]]</f>
        <v>0</v>
      </c>
      <c r="AJ245" s="111">
        <f t="shared" si="39"/>
        <v>0</v>
      </c>
      <c r="AK245" s="111">
        <f t="shared" si="40"/>
        <v>0</v>
      </c>
      <c r="AL245" s="111">
        <f t="shared" si="41"/>
        <v>0</v>
      </c>
      <c r="AM245" s="111" t="str">
        <f t="shared" si="42"/>
        <v/>
      </c>
      <c r="AN245" s="111" t="str">
        <f t="shared" ca="1" si="43"/>
        <v/>
      </c>
    </row>
    <row r="246" spans="1:40" ht="20.25" customHeight="1" x14ac:dyDescent="0.3">
      <c r="A246" s="107"/>
      <c r="B246" s="144"/>
      <c r="C246" s="119"/>
      <c r="D246" s="120"/>
      <c r="E246" s="119"/>
      <c r="F246" s="119"/>
      <c r="G246" s="120"/>
      <c r="H246" s="119"/>
      <c r="I246" s="109"/>
      <c r="L246" s="108"/>
      <c r="M246" s="108"/>
      <c r="N246" s="108"/>
      <c r="O246" s="108"/>
      <c r="P246" s="108"/>
      <c r="Q246" s="108"/>
      <c r="R246" s="108"/>
      <c r="S246" s="108"/>
      <c r="T246" s="100">
        <f t="shared" si="33"/>
        <v>0</v>
      </c>
      <c r="U246" s="111"/>
      <c r="V246" s="111"/>
      <c r="W246" s="111">
        <f>SUMIFS($F$3:F246,$D$3:D246,D246,$C$3:C246,"Buy")+SUMIFS($F$3:F246,$D$3:D246,D246,$C$3:C246,"Coin Deposit",$E$3:E246,"&lt;&gt;")</f>
        <v>0</v>
      </c>
      <c r="X246" s="111">
        <f t="shared" si="34"/>
        <v>0</v>
      </c>
      <c r="Y246" s="111">
        <f>IF($D246=Y$1,SUMIFS($H$3:$H246,$G$3:$G246,Y$1,$C$3:$C246,"Sell"),0)</f>
        <v>0</v>
      </c>
      <c r="Z246" s="111">
        <f t="shared" si="35"/>
        <v>0</v>
      </c>
      <c r="AA246" s="111">
        <f>IF($D246=AA$1,SUMIFS($H$3:$H246,$G$3:$G246,AA$1,$C$3:$C246,"Sell"),0)</f>
        <v>0</v>
      </c>
      <c r="AB246" s="111">
        <f t="shared" si="36"/>
        <v>0</v>
      </c>
      <c r="AC246" s="111">
        <f>SUMIFS('Deductions and Deposits'!$H:$H,'Deductions and Deposits'!$G:$G,D246,'Deductions and Deposits'!$F:$F,"&lt;="&amp;B246)+SUMIFS($F$3:F246,$D$3:D246,D246,$C$3:C246,"Coin Deposit",$E$3:E246,"")</f>
        <v>0</v>
      </c>
      <c r="AD246" s="111">
        <f>SUMIFS('Deductions and Deposits'!$D:$D,'Deductions and Deposits'!$C:$C,D246)+SUMIFS($F:$F,$D:$D,D246,$C:$C,"Coin Deduction")</f>
        <v>0</v>
      </c>
      <c r="AE246" s="111">
        <f>Table5[[#This Row],[Column4]]+Table5[[#This Row],[Column14]]+Table5[[#This Row],[Column19]]+Table5[[#This Row],[Column12]]</f>
        <v>0</v>
      </c>
      <c r="AF246" s="111">
        <f>Table5[[#This Row],[Column5]]+Table5[[#This Row],[Column13]]+Table5[[#This Row],[Column21]]+Table5[[#This Row],[Column18]]</f>
        <v>0</v>
      </c>
      <c r="AG246" s="111">
        <f t="shared" si="37"/>
        <v>0</v>
      </c>
      <c r="AH246" s="111">
        <f t="shared" si="38"/>
        <v>0</v>
      </c>
      <c r="AI246" s="111">
        <f>Table5[[#This Row],[Column17]]-Table5[[#This Row],[Column20]]</f>
        <v>0</v>
      </c>
      <c r="AJ246" s="111">
        <f t="shared" si="39"/>
        <v>0</v>
      </c>
      <c r="AK246" s="111">
        <f t="shared" si="40"/>
        <v>0</v>
      </c>
      <c r="AL246" s="111">
        <f t="shared" si="41"/>
        <v>0</v>
      </c>
      <c r="AM246" s="111" t="str">
        <f t="shared" si="42"/>
        <v/>
      </c>
      <c r="AN246" s="111" t="str">
        <f t="shared" ca="1" si="43"/>
        <v/>
      </c>
    </row>
    <row r="247" spans="1:40" ht="20.25" customHeight="1" x14ac:dyDescent="0.3">
      <c r="A247" s="107"/>
      <c r="B247" s="144"/>
      <c r="C247" s="119"/>
      <c r="D247" s="120"/>
      <c r="E247" s="119"/>
      <c r="F247" s="119"/>
      <c r="G247" s="120"/>
      <c r="H247" s="119"/>
      <c r="I247" s="109"/>
      <c r="L247" s="108"/>
      <c r="M247" s="108"/>
      <c r="N247" s="108"/>
      <c r="O247" s="108"/>
      <c r="P247" s="108"/>
      <c r="Q247" s="108"/>
      <c r="R247" s="108"/>
      <c r="S247" s="108"/>
      <c r="T247" s="100">
        <f t="shared" si="33"/>
        <v>0</v>
      </c>
      <c r="U247" s="111"/>
      <c r="V247" s="111"/>
      <c r="W247" s="111">
        <f>SUMIFS($F$3:F247,$D$3:D247,D247,$C$3:C247,"Buy")+SUMIFS($F$3:F247,$D$3:D247,D247,$C$3:C247,"Coin Deposit",$E$3:E247,"&lt;&gt;")</f>
        <v>0</v>
      </c>
      <c r="X247" s="111">
        <f t="shared" si="34"/>
        <v>0</v>
      </c>
      <c r="Y247" s="111">
        <f>IF($D247=Y$1,SUMIFS($H$3:$H247,$G$3:$G247,Y$1,$C$3:$C247,"Sell"),0)</f>
        <v>0</v>
      </c>
      <c r="Z247" s="111">
        <f t="shared" si="35"/>
        <v>0</v>
      </c>
      <c r="AA247" s="111">
        <f>IF($D247=AA$1,SUMIFS($H$3:$H247,$G$3:$G247,AA$1,$C$3:$C247,"Sell"),0)</f>
        <v>0</v>
      </c>
      <c r="AB247" s="111">
        <f t="shared" si="36"/>
        <v>0</v>
      </c>
      <c r="AC247" s="111">
        <f>SUMIFS('Deductions and Deposits'!$H:$H,'Deductions and Deposits'!$G:$G,D247,'Deductions and Deposits'!$F:$F,"&lt;="&amp;B247)+SUMIFS($F$3:F247,$D$3:D247,D247,$C$3:C247,"Coin Deposit",$E$3:E247,"")</f>
        <v>0</v>
      </c>
      <c r="AD247" s="111">
        <f>SUMIFS('Deductions and Deposits'!$D:$D,'Deductions and Deposits'!$C:$C,D247)+SUMIFS($F:$F,$D:$D,D247,$C:$C,"Coin Deduction")</f>
        <v>0</v>
      </c>
      <c r="AE247" s="111">
        <f>Table5[[#This Row],[Column4]]+Table5[[#This Row],[Column14]]+Table5[[#This Row],[Column19]]+Table5[[#This Row],[Column12]]</f>
        <v>0</v>
      </c>
      <c r="AF247" s="111">
        <f>Table5[[#This Row],[Column5]]+Table5[[#This Row],[Column13]]+Table5[[#This Row],[Column21]]+Table5[[#This Row],[Column18]]</f>
        <v>0</v>
      </c>
      <c r="AG247" s="111">
        <f t="shared" si="37"/>
        <v>0</v>
      </c>
      <c r="AH247" s="111">
        <f t="shared" si="38"/>
        <v>0</v>
      </c>
      <c r="AI247" s="111">
        <f>Table5[[#This Row],[Column17]]-Table5[[#This Row],[Column20]]</f>
        <v>0</v>
      </c>
      <c r="AJ247" s="111">
        <f t="shared" si="39"/>
        <v>0</v>
      </c>
      <c r="AK247" s="111">
        <f t="shared" si="40"/>
        <v>0</v>
      </c>
      <c r="AL247" s="111">
        <f t="shared" si="41"/>
        <v>0</v>
      </c>
      <c r="AM247" s="111" t="str">
        <f t="shared" si="42"/>
        <v/>
      </c>
      <c r="AN247" s="111" t="str">
        <f t="shared" ca="1" si="43"/>
        <v/>
      </c>
    </row>
    <row r="248" spans="1:40" ht="20.25" customHeight="1" x14ac:dyDescent="0.3">
      <c r="A248" s="107"/>
      <c r="B248" s="144"/>
      <c r="C248" s="119"/>
      <c r="D248" s="120"/>
      <c r="E248" s="119"/>
      <c r="F248" s="119"/>
      <c r="G248" s="120"/>
      <c r="H248" s="119"/>
      <c r="I248" s="109"/>
      <c r="L248" s="108"/>
      <c r="M248" s="108"/>
      <c r="N248" s="108"/>
      <c r="O248" s="108"/>
      <c r="P248" s="108"/>
      <c r="Q248" s="108"/>
      <c r="R248" s="108"/>
      <c r="S248" s="108"/>
      <c r="T248" s="100">
        <f t="shared" si="33"/>
        <v>0</v>
      </c>
      <c r="U248" s="111"/>
      <c r="V248" s="111"/>
      <c r="W248" s="111">
        <f>SUMIFS($F$3:F248,$D$3:D248,D248,$C$3:C248,"Buy")+SUMIFS($F$3:F248,$D$3:D248,D248,$C$3:C248,"Coin Deposit",$E$3:E248,"&lt;&gt;")</f>
        <v>0</v>
      </c>
      <c r="X248" s="111">
        <f t="shared" si="34"/>
        <v>0</v>
      </c>
      <c r="Y248" s="111">
        <f>IF($D248=Y$1,SUMIFS($H$3:$H248,$G$3:$G248,Y$1,$C$3:$C248,"Sell"),0)</f>
        <v>0</v>
      </c>
      <c r="Z248" s="111">
        <f t="shared" si="35"/>
        <v>0</v>
      </c>
      <c r="AA248" s="111">
        <f>IF($D248=AA$1,SUMIFS($H$3:$H248,$G$3:$G248,AA$1,$C$3:$C248,"Sell"),0)</f>
        <v>0</v>
      </c>
      <c r="AB248" s="111">
        <f t="shared" si="36"/>
        <v>0</v>
      </c>
      <c r="AC248" s="111">
        <f>SUMIFS('Deductions and Deposits'!$H:$H,'Deductions and Deposits'!$G:$G,D248,'Deductions and Deposits'!$F:$F,"&lt;="&amp;B248)+SUMIFS($F$3:F248,$D$3:D248,D248,$C$3:C248,"Coin Deposit",$E$3:E248,"")</f>
        <v>0</v>
      </c>
      <c r="AD248" s="111">
        <f>SUMIFS('Deductions and Deposits'!$D:$D,'Deductions and Deposits'!$C:$C,D248)+SUMIFS($F:$F,$D:$D,D248,$C:$C,"Coin Deduction")</f>
        <v>0</v>
      </c>
      <c r="AE248" s="111">
        <f>Table5[[#This Row],[Column4]]+Table5[[#This Row],[Column14]]+Table5[[#This Row],[Column19]]+Table5[[#This Row],[Column12]]</f>
        <v>0</v>
      </c>
      <c r="AF248" s="111">
        <f>Table5[[#This Row],[Column5]]+Table5[[#This Row],[Column13]]+Table5[[#This Row],[Column21]]+Table5[[#This Row],[Column18]]</f>
        <v>0</v>
      </c>
      <c r="AG248" s="111">
        <f t="shared" si="37"/>
        <v>0</v>
      </c>
      <c r="AH248" s="111">
        <f t="shared" si="38"/>
        <v>0</v>
      </c>
      <c r="AI248" s="111">
        <f>Table5[[#This Row],[Column17]]-Table5[[#This Row],[Column20]]</f>
        <v>0</v>
      </c>
      <c r="AJ248" s="111">
        <f t="shared" si="39"/>
        <v>0</v>
      </c>
      <c r="AK248" s="111">
        <f t="shared" si="40"/>
        <v>0</v>
      </c>
      <c r="AL248" s="111">
        <f t="shared" si="41"/>
        <v>0</v>
      </c>
      <c r="AM248" s="111" t="str">
        <f t="shared" si="42"/>
        <v/>
      </c>
      <c r="AN248" s="111" t="str">
        <f t="shared" ca="1" si="43"/>
        <v/>
      </c>
    </row>
    <row r="249" spans="1:40" ht="20.25" customHeight="1" x14ac:dyDescent="0.3">
      <c r="A249" s="107"/>
      <c r="B249" s="144"/>
      <c r="C249" s="119"/>
      <c r="D249" s="120"/>
      <c r="E249" s="119"/>
      <c r="F249" s="119"/>
      <c r="G249" s="120"/>
      <c r="H249" s="119"/>
      <c r="I249" s="109"/>
      <c r="L249" s="108"/>
      <c r="M249" s="108"/>
      <c r="N249" s="108"/>
      <c r="O249" s="108"/>
      <c r="P249" s="108"/>
      <c r="Q249" s="108"/>
      <c r="R249" s="108"/>
      <c r="S249" s="108"/>
      <c r="T249" s="100">
        <f t="shared" si="33"/>
        <v>0</v>
      </c>
      <c r="U249" s="111"/>
      <c r="V249" s="111"/>
      <c r="W249" s="111">
        <f>SUMIFS($F$3:F249,$D$3:D249,D249,$C$3:C249,"Buy")+SUMIFS($F$3:F249,$D$3:D249,D249,$C$3:C249,"Coin Deposit",$E$3:E249,"&lt;&gt;")</f>
        <v>0</v>
      </c>
      <c r="X249" s="111">
        <f t="shared" si="34"/>
        <v>0</v>
      </c>
      <c r="Y249" s="111">
        <f>IF($D249=Y$1,SUMIFS($H$3:$H249,$G$3:$G249,Y$1,$C$3:$C249,"Sell"),0)</f>
        <v>0</v>
      </c>
      <c r="Z249" s="111">
        <f t="shared" si="35"/>
        <v>0</v>
      </c>
      <c r="AA249" s="111">
        <f>IF($D249=AA$1,SUMIFS($H$3:$H249,$G$3:$G249,AA$1,$C$3:$C249,"Sell"),0)</f>
        <v>0</v>
      </c>
      <c r="AB249" s="111">
        <f t="shared" si="36"/>
        <v>0</v>
      </c>
      <c r="AC249" s="111">
        <f>SUMIFS('Deductions and Deposits'!$H:$H,'Deductions and Deposits'!$G:$G,D249,'Deductions and Deposits'!$F:$F,"&lt;="&amp;B249)+SUMIFS($F$3:F249,$D$3:D249,D249,$C$3:C249,"Coin Deposit",$E$3:E249,"")</f>
        <v>0</v>
      </c>
      <c r="AD249" s="111">
        <f>SUMIFS('Deductions and Deposits'!$D:$D,'Deductions and Deposits'!$C:$C,D249)+SUMIFS($F:$F,$D:$D,D249,$C:$C,"Coin Deduction")</f>
        <v>0</v>
      </c>
      <c r="AE249" s="111">
        <f>Table5[[#This Row],[Column4]]+Table5[[#This Row],[Column14]]+Table5[[#This Row],[Column19]]+Table5[[#This Row],[Column12]]</f>
        <v>0</v>
      </c>
      <c r="AF249" s="111">
        <f>Table5[[#This Row],[Column5]]+Table5[[#This Row],[Column13]]+Table5[[#This Row],[Column21]]+Table5[[#This Row],[Column18]]</f>
        <v>0</v>
      </c>
      <c r="AG249" s="111">
        <f t="shared" si="37"/>
        <v>0</v>
      </c>
      <c r="AH249" s="111">
        <f t="shared" si="38"/>
        <v>0</v>
      </c>
      <c r="AI249" s="111">
        <f>Table5[[#This Row],[Column17]]-Table5[[#This Row],[Column20]]</f>
        <v>0</v>
      </c>
      <c r="AJ249" s="111">
        <f t="shared" si="39"/>
        <v>0</v>
      </c>
      <c r="AK249" s="111">
        <f t="shared" si="40"/>
        <v>0</v>
      </c>
      <c r="AL249" s="111">
        <f t="shared" si="41"/>
        <v>0</v>
      </c>
      <c r="AM249" s="111" t="str">
        <f t="shared" si="42"/>
        <v/>
      </c>
      <c r="AN249" s="111" t="str">
        <f t="shared" ca="1" si="43"/>
        <v/>
      </c>
    </row>
    <row r="250" spans="1:40" ht="20.25" customHeight="1" x14ac:dyDescent="0.3">
      <c r="A250" s="107"/>
      <c r="B250" s="144"/>
      <c r="C250" s="119"/>
      <c r="D250" s="120"/>
      <c r="E250" s="119"/>
      <c r="F250" s="119"/>
      <c r="G250" s="120"/>
      <c r="H250" s="119"/>
      <c r="I250" s="109"/>
      <c r="L250" s="108"/>
      <c r="M250" s="108"/>
      <c r="N250" s="108"/>
      <c r="O250" s="108"/>
      <c r="P250" s="108"/>
      <c r="Q250" s="108"/>
      <c r="R250" s="108"/>
      <c r="S250" s="108"/>
      <c r="T250" s="100">
        <f t="shared" si="33"/>
        <v>0</v>
      </c>
      <c r="U250" s="111"/>
      <c r="V250" s="111"/>
      <c r="W250" s="111">
        <f>SUMIFS($F$3:F250,$D$3:D250,D250,$C$3:C250,"Buy")+SUMIFS($F$3:F250,$D$3:D250,D250,$C$3:C250,"Coin Deposit",$E$3:E250,"&lt;&gt;")</f>
        <v>0</v>
      </c>
      <c r="X250" s="111">
        <f t="shared" si="34"/>
        <v>0</v>
      </c>
      <c r="Y250" s="111">
        <f>IF($D250=Y$1,SUMIFS($H$3:$H250,$G$3:$G250,Y$1,$C$3:$C250,"Sell"),0)</f>
        <v>0</v>
      </c>
      <c r="Z250" s="111">
        <f t="shared" si="35"/>
        <v>0</v>
      </c>
      <c r="AA250" s="111">
        <f>IF($D250=AA$1,SUMIFS($H$3:$H250,$G$3:$G250,AA$1,$C$3:$C250,"Sell"),0)</f>
        <v>0</v>
      </c>
      <c r="AB250" s="111">
        <f t="shared" si="36"/>
        <v>0</v>
      </c>
      <c r="AC250" s="111">
        <f>SUMIFS('Deductions and Deposits'!$H:$H,'Deductions and Deposits'!$G:$G,D250,'Deductions and Deposits'!$F:$F,"&lt;="&amp;B250)+SUMIFS($F$3:F250,$D$3:D250,D250,$C$3:C250,"Coin Deposit",$E$3:E250,"")</f>
        <v>0</v>
      </c>
      <c r="AD250" s="111">
        <f>SUMIFS('Deductions and Deposits'!$D:$D,'Deductions and Deposits'!$C:$C,D250)+SUMIFS($F:$F,$D:$D,D250,$C:$C,"Coin Deduction")</f>
        <v>0</v>
      </c>
      <c r="AE250" s="111">
        <f>Table5[[#This Row],[Column4]]+Table5[[#This Row],[Column14]]+Table5[[#This Row],[Column19]]+Table5[[#This Row],[Column12]]</f>
        <v>0</v>
      </c>
      <c r="AF250" s="111">
        <f>Table5[[#This Row],[Column5]]+Table5[[#This Row],[Column13]]+Table5[[#This Row],[Column21]]+Table5[[#This Row],[Column18]]</f>
        <v>0</v>
      </c>
      <c r="AG250" s="111">
        <f t="shared" si="37"/>
        <v>0</v>
      </c>
      <c r="AH250" s="111">
        <f t="shared" si="38"/>
        <v>0</v>
      </c>
      <c r="AI250" s="111">
        <f>Table5[[#This Row],[Column17]]-Table5[[#This Row],[Column20]]</f>
        <v>0</v>
      </c>
      <c r="AJ250" s="111">
        <f t="shared" si="39"/>
        <v>0</v>
      </c>
      <c r="AK250" s="111">
        <f t="shared" si="40"/>
        <v>0</v>
      </c>
      <c r="AL250" s="111">
        <f t="shared" si="41"/>
        <v>0</v>
      </c>
      <c r="AM250" s="111" t="str">
        <f t="shared" si="42"/>
        <v/>
      </c>
      <c r="AN250" s="111" t="str">
        <f t="shared" ca="1" si="43"/>
        <v/>
      </c>
    </row>
    <row r="251" spans="1:40" ht="20.25" customHeight="1" x14ac:dyDescent="0.3">
      <c r="A251" s="107"/>
      <c r="B251" s="144"/>
      <c r="C251" s="119"/>
      <c r="D251" s="120"/>
      <c r="E251" s="119"/>
      <c r="F251" s="119"/>
      <c r="G251" s="120"/>
      <c r="H251" s="119"/>
      <c r="I251" s="109"/>
      <c r="L251" s="108"/>
      <c r="M251" s="108"/>
      <c r="N251" s="108"/>
      <c r="O251" s="108"/>
      <c r="P251" s="108"/>
      <c r="Q251" s="108"/>
      <c r="R251" s="108"/>
      <c r="S251" s="108"/>
      <c r="T251" s="100">
        <f t="shared" si="33"/>
        <v>0</v>
      </c>
      <c r="U251" s="111"/>
      <c r="V251" s="111"/>
      <c r="W251" s="111">
        <f>SUMIFS($F$3:F251,$D$3:D251,D251,$C$3:C251,"Buy")+SUMIFS($F$3:F251,$D$3:D251,D251,$C$3:C251,"Coin Deposit",$E$3:E251,"&lt;&gt;")</f>
        <v>0</v>
      </c>
      <c r="X251" s="111">
        <f t="shared" si="34"/>
        <v>0</v>
      </c>
      <c r="Y251" s="111">
        <f>IF($D251=Y$1,SUMIFS($H$3:$H251,$G$3:$G251,Y$1,$C$3:$C251,"Sell"),0)</f>
        <v>0</v>
      </c>
      <c r="Z251" s="111">
        <f t="shared" si="35"/>
        <v>0</v>
      </c>
      <c r="AA251" s="111">
        <f>IF($D251=AA$1,SUMIFS($H$3:$H251,$G$3:$G251,AA$1,$C$3:$C251,"Sell"),0)</f>
        <v>0</v>
      </c>
      <c r="AB251" s="111">
        <f t="shared" si="36"/>
        <v>0</v>
      </c>
      <c r="AC251" s="111">
        <f>SUMIFS('Deductions and Deposits'!$H:$H,'Deductions and Deposits'!$G:$G,D251,'Deductions and Deposits'!$F:$F,"&lt;="&amp;B251)+SUMIFS($F$3:F251,$D$3:D251,D251,$C$3:C251,"Coin Deposit",$E$3:E251,"")</f>
        <v>0</v>
      </c>
      <c r="AD251" s="111">
        <f>SUMIFS('Deductions and Deposits'!$D:$D,'Deductions and Deposits'!$C:$C,D251)+SUMIFS($F:$F,$D:$D,D251,$C:$C,"Coin Deduction")</f>
        <v>0</v>
      </c>
      <c r="AE251" s="111">
        <f>Table5[[#This Row],[Column4]]+Table5[[#This Row],[Column14]]+Table5[[#This Row],[Column19]]+Table5[[#This Row],[Column12]]</f>
        <v>0</v>
      </c>
      <c r="AF251" s="111">
        <f>Table5[[#This Row],[Column5]]+Table5[[#This Row],[Column13]]+Table5[[#This Row],[Column21]]+Table5[[#This Row],[Column18]]</f>
        <v>0</v>
      </c>
      <c r="AG251" s="111">
        <f t="shared" si="37"/>
        <v>0</v>
      </c>
      <c r="AH251" s="111">
        <f t="shared" si="38"/>
        <v>0</v>
      </c>
      <c r="AI251" s="111">
        <f>Table5[[#This Row],[Column17]]-Table5[[#This Row],[Column20]]</f>
        <v>0</v>
      </c>
      <c r="AJ251" s="111">
        <f t="shared" si="39"/>
        <v>0</v>
      </c>
      <c r="AK251" s="111">
        <f t="shared" si="40"/>
        <v>0</v>
      </c>
      <c r="AL251" s="111">
        <f t="shared" si="41"/>
        <v>0</v>
      </c>
      <c r="AM251" s="111" t="str">
        <f t="shared" si="42"/>
        <v/>
      </c>
      <c r="AN251" s="111" t="str">
        <f t="shared" ca="1" si="43"/>
        <v/>
      </c>
    </row>
    <row r="252" spans="1:40" ht="20.25" customHeight="1" x14ac:dyDescent="0.3">
      <c r="A252" s="107"/>
      <c r="B252" s="144"/>
      <c r="C252" s="119"/>
      <c r="D252" s="120"/>
      <c r="E252" s="119"/>
      <c r="F252" s="119"/>
      <c r="G252" s="120"/>
      <c r="H252" s="119"/>
      <c r="I252" s="109"/>
      <c r="L252" s="108"/>
      <c r="M252" s="108"/>
      <c r="N252" s="108"/>
      <c r="O252" s="108"/>
      <c r="P252" s="108"/>
      <c r="Q252" s="108"/>
      <c r="R252" s="108"/>
      <c r="S252" s="108"/>
      <c r="T252" s="100">
        <f t="shared" si="33"/>
        <v>0</v>
      </c>
      <c r="U252" s="111"/>
      <c r="V252" s="111"/>
      <c r="W252" s="111">
        <f>SUMIFS($F$3:F252,$D$3:D252,D252,$C$3:C252,"Buy")+SUMIFS($F$3:F252,$D$3:D252,D252,$C$3:C252,"Coin Deposit",$E$3:E252,"&lt;&gt;")</f>
        <v>0</v>
      </c>
      <c r="X252" s="111">
        <f t="shared" si="34"/>
        <v>0</v>
      </c>
      <c r="Y252" s="111">
        <f>IF($D252=Y$1,SUMIFS($H$3:$H252,$G$3:$G252,Y$1,$C$3:$C252,"Sell"),0)</f>
        <v>0</v>
      </c>
      <c r="Z252" s="111">
        <f t="shared" si="35"/>
        <v>0</v>
      </c>
      <c r="AA252" s="111">
        <f>IF($D252=AA$1,SUMIFS($H$3:$H252,$G$3:$G252,AA$1,$C$3:$C252,"Sell"),0)</f>
        <v>0</v>
      </c>
      <c r="AB252" s="111">
        <f t="shared" si="36"/>
        <v>0</v>
      </c>
      <c r="AC252" s="111">
        <f>SUMIFS('Deductions and Deposits'!$H:$H,'Deductions and Deposits'!$G:$G,D252,'Deductions and Deposits'!$F:$F,"&lt;="&amp;B252)+SUMIFS($F$3:F252,$D$3:D252,D252,$C$3:C252,"Coin Deposit",$E$3:E252,"")</f>
        <v>0</v>
      </c>
      <c r="AD252" s="111">
        <f>SUMIFS('Deductions and Deposits'!$D:$D,'Deductions and Deposits'!$C:$C,D252)+SUMIFS($F:$F,$D:$D,D252,$C:$C,"Coin Deduction")</f>
        <v>0</v>
      </c>
      <c r="AE252" s="111">
        <f>Table5[[#This Row],[Column4]]+Table5[[#This Row],[Column14]]+Table5[[#This Row],[Column19]]+Table5[[#This Row],[Column12]]</f>
        <v>0</v>
      </c>
      <c r="AF252" s="111">
        <f>Table5[[#This Row],[Column5]]+Table5[[#This Row],[Column13]]+Table5[[#This Row],[Column21]]+Table5[[#This Row],[Column18]]</f>
        <v>0</v>
      </c>
      <c r="AG252" s="111">
        <f t="shared" si="37"/>
        <v>0</v>
      </c>
      <c r="AH252" s="111">
        <f t="shared" si="38"/>
        <v>0</v>
      </c>
      <c r="AI252" s="111">
        <f>Table5[[#This Row],[Column17]]-Table5[[#This Row],[Column20]]</f>
        <v>0</v>
      </c>
      <c r="AJ252" s="111">
        <f t="shared" si="39"/>
        <v>0</v>
      </c>
      <c r="AK252" s="111">
        <f t="shared" si="40"/>
        <v>0</v>
      </c>
      <c r="AL252" s="111">
        <f t="shared" si="41"/>
        <v>0</v>
      </c>
      <c r="AM252" s="111" t="str">
        <f t="shared" si="42"/>
        <v/>
      </c>
      <c r="AN252" s="111" t="str">
        <f t="shared" ca="1" si="43"/>
        <v/>
      </c>
    </row>
    <row r="253" spans="1:40" ht="20.25" customHeight="1" x14ac:dyDescent="0.3">
      <c r="A253" s="107"/>
      <c r="B253" s="144"/>
      <c r="C253" s="119"/>
      <c r="D253" s="120"/>
      <c r="E253" s="119"/>
      <c r="F253" s="119"/>
      <c r="G253" s="120"/>
      <c r="H253" s="119"/>
      <c r="I253" s="109"/>
      <c r="L253" s="108"/>
      <c r="M253" s="108"/>
      <c r="N253" s="108"/>
      <c r="O253" s="108"/>
      <c r="P253" s="108"/>
      <c r="Q253" s="108"/>
      <c r="R253" s="108"/>
      <c r="S253" s="108"/>
      <c r="T253" s="100">
        <f t="shared" si="33"/>
        <v>0</v>
      </c>
      <c r="U253" s="111"/>
      <c r="V253" s="111"/>
      <c r="W253" s="111">
        <f>SUMIFS($F$3:F253,$D$3:D253,D253,$C$3:C253,"Buy")+SUMIFS($F$3:F253,$D$3:D253,D253,$C$3:C253,"Coin Deposit",$E$3:E253,"&lt;&gt;")</f>
        <v>0</v>
      </c>
      <c r="X253" s="111">
        <f t="shared" si="34"/>
        <v>0</v>
      </c>
      <c r="Y253" s="111">
        <f>IF($D253=Y$1,SUMIFS($H$3:$H253,$G$3:$G253,Y$1,$C$3:$C253,"Sell"),0)</f>
        <v>0</v>
      </c>
      <c r="Z253" s="111">
        <f t="shared" si="35"/>
        <v>0</v>
      </c>
      <c r="AA253" s="111">
        <f>IF($D253=AA$1,SUMIFS($H$3:$H253,$G$3:$G253,AA$1,$C$3:$C253,"Sell"),0)</f>
        <v>0</v>
      </c>
      <c r="AB253" s="111">
        <f t="shared" si="36"/>
        <v>0</v>
      </c>
      <c r="AC253" s="111">
        <f>SUMIFS('Deductions and Deposits'!$H:$H,'Deductions and Deposits'!$G:$G,D253,'Deductions and Deposits'!$F:$F,"&lt;="&amp;B253)+SUMIFS($F$3:F253,$D$3:D253,D253,$C$3:C253,"Coin Deposit",$E$3:E253,"")</f>
        <v>0</v>
      </c>
      <c r="AD253" s="111">
        <f>SUMIFS('Deductions and Deposits'!$D:$D,'Deductions and Deposits'!$C:$C,D253)+SUMIFS($F:$F,$D:$D,D253,$C:$C,"Coin Deduction")</f>
        <v>0</v>
      </c>
      <c r="AE253" s="111">
        <f>Table5[[#This Row],[Column4]]+Table5[[#This Row],[Column14]]+Table5[[#This Row],[Column19]]+Table5[[#This Row],[Column12]]</f>
        <v>0</v>
      </c>
      <c r="AF253" s="111">
        <f>Table5[[#This Row],[Column5]]+Table5[[#This Row],[Column13]]+Table5[[#This Row],[Column21]]+Table5[[#This Row],[Column18]]</f>
        <v>0</v>
      </c>
      <c r="AG253" s="111">
        <f t="shared" si="37"/>
        <v>0</v>
      </c>
      <c r="AH253" s="111">
        <f t="shared" si="38"/>
        <v>0</v>
      </c>
      <c r="AI253" s="111">
        <f>Table5[[#This Row],[Column17]]-Table5[[#This Row],[Column20]]</f>
        <v>0</v>
      </c>
      <c r="AJ253" s="111">
        <f t="shared" si="39"/>
        <v>0</v>
      </c>
      <c r="AK253" s="111">
        <f t="shared" si="40"/>
        <v>0</v>
      </c>
      <c r="AL253" s="111">
        <f t="shared" si="41"/>
        <v>0</v>
      </c>
      <c r="AM253" s="111" t="str">
        <f t="shared" si="42"/>
        <v/>
      </c>
      <c r="AN253" s="111" t="str">
        <f t="shared" ca="1" si="43"/>
        <v/>
      </c>
    </row>
    <row r="254" spans="1:40" ht="20.25" customHeight="1" x14ac:dyDescent="0.3">
      <c r="A254" s="107"/>
      <c r="B254" s="144"/>
      <c r="C254" s="119"/>
      <c r="D254" s="120"/>
      <c r="E254" s="119"/>
      <c r="F254" s="119"/>
      <c r="G254" s="120"/>
      <c r="H254" s="119"/>
      <c r="I254" s="109"/>
      <c r="L254" s="108"/>
      <c r="M254" s="108"/>
      <c r="N254" s="108"/>
      <c r="O254" s="108"/>
      <c r="P254" s="108"/>
      <c r="Q254" s="108"/>
      <c r="R254" s="108"/>
      <c r="S254" s="108"/>
      <c r="T254" s="100">
        <f t="shared" si="33"/>
        <v>0</v>
      </c>
      <c r="U254" s="111"/>
      <c r="V254" s="111"/>
      <c r="W254" s="111">
        <f>SUMIFS($F$3:F254,$D$3:D254,D254,$C$3:C254,"Buy")+SUMIFS($F$3:F254,$D$3:D254,D254,$C$3:C254,"Coin Deposit",$E$3:E254,"&lt;&gt;")</f>
        <v>0</v>
      </c>
      <c r="X254" s="111">
        <f t="shared" si="34"/>
        <v>0</v>
      </c>
      <c r="Y254" s="111">
        <f>IF($D254=Y$1,SUMIFS($H$3:$H254,$G$3:$G254,Y$1,$C$3:$C254,"Sell"),0)</f>
        <v>0</v>
      </c>
      <c r="Z254" s="111">
        <f t="shared" si="35"/>
        <v>0</v>
      </c>
      <c r="AA254" s="111">
        <f>IF($D254=AA$1,SUMIFS($H$3:$H254,$G$3:$G254,AA$1,$C$3:$C254,"Sell"),0)</f>
        <v>0</v>
      </c>
      <c r="AB254" s="111">
        <f t="shared" si="36"/>
        <v>0</v>
      </c>
      <c r="AC254" s="111">
        <f>SUMIFS('Deductions and Deposits'!$H:$H,'Deductions and Deposits'!$G:$G,D254,'Deductions and Deposits'!$F:$F,"&lt;="&amp;B254)+SUMIFS($F$3:F254,$D$3:D254,D254,$C$3:C254,"Coin Deposit",$E$3:E254,"")</f>
        <v>0</v>
      </c>
      <c r="AD254" s="111">
        <f>SUMIFS('Deductions and Deposits'!$D:$D,'Deductions and Deposits'!$C:$C,D254)+SUMIFS($F:$F,$D:$D,D254,$C:$C,"Coin Deduction")</f>
        <v>0</v>
      </c>
      <c r="AE254" s="111">
        <f>Table5[[#This Row],[Column4]]+Table5[[#This Row],[Column14]]+Table5[[#This Row],[Column19]]+Table5[[#This Row],[Column12]]</f>
        <v>0</v>
      </c>
      <c r="AF254" s="111">
        <f>Table5[[#This Row],[Column5]]+Table5[[#This Row],[Column13]]+Table5[[#This Row],[Column21]]+Table5[[#This Row],[Column18]]</f>
        <v>0</v>
      </c>
      <c r="AG254" s="111">
        <f t="shared" si="37"/>
        <v>0</v>
      </c>
      <c r="AH254" s="111">
        <f t="shared" si="38"/>
        <v>0</v>
      </c>
      <c r="AI254" s="111">
        <f>Table5[[#This Row],[Column17]]-Table5[[#This Row],[Column20]]</f>
        <v>0</v>
      </c>
      <c r="AJ254" s="111">
        <f t="shared" si="39"/>
        <v>0</v>
      </c>
      <c r="AK254" s="111">
        <f t="shared" si="40"/>
        <v>0</v>
      </c>
      <c r="AL254" s="111">
        <f t="shared" si="41"/>
        <v>0</v>
      </c>
      <c r="AM254" s="111" t="str">
        <f t="shared" si="42"/>
        <v/>
      </c>
      <c r="AN254" s="111" t="str">
        <f t="shared" ca="1" si="43"/>
        <v/>
      </c>
    </row>
    <row r="255" spans="1:40" ht="20.25" customHeight="1" x14ac:dyDescent="0.3">
      <c r="A255" s="107"/>
      <c r="B255" s="144"/>
      <c r="C255" s="119"/>
      <c r="D255" s="120"/>
      <c r="E255" s="119"/>
      <c r="F255" s="119"/>
      <c r="G255" s="120"/>
      <c r="H255" s="119"/>
      <c r="I255" s="109"/>
      <c r="L255" s="108"/>
      <c r="M255" s="108"/>
      <c r="N255" s="108"/>
      <c r="O255" s="108"/>
      <c r="P255" s="108"/>
      <c r="Q255" s="108"/>
      <c r="R255" s="108"/>
      <c r="S255" s="108"/>
      <c r="T255" s="100">
        <f t="shared" si="33"/>
        <v>0</v>
      </c>
      <c r="U255" s="111"/>
      <c r="V255" s="111"/>
      <c r="W255" s="111">
        <f>SUMIFS($F$3:F255,$D$3:D255,D255,$C$3:C255,"Buy")+SUMIFS($F$3:F255,$D$3:D255,D255,$C$3:C255,"Coin Deposit",$E$3:E255,"&lt;&gt;")</f>
        <v>0</v>
      </c>
      <c r="X255" s="111">
        <f t="shared" si="34"/>
        <v>0</v>
      </c>
      <c r="Y255" s="111">
        <f>IF($D255=Y$1,SUMIFS($H$3:$H255,$G$3:$G255,Y$1,$C$3:$C255,"Sell"),0)</f>
        <v>0</v>
      </c>
      <c r="Z255" s="111">
        <f t="shared" si="35"/>
        <v>0</v>
      </c>
      <c r="AA255" s="111">
        <f>IF($D255=AA$1,SUMIFS($H$3:$H255,$G$3:$G255,AA$1,$C$3:$C255,"Sell"),0)</f>
        <v>0</v>
      </c>
      <c r="AB255" s="111">
        <f t="shared" si="36"/>
        <v>0</v>
      </c>
      <c r="AC255" s="111">
        <f>SUMIFS('Deductions and Deposits'!$H:$H,'Deductions and Deposits'!$G:$G,D255,'Deductions and Deposits'!$F:$F,"&lt;="&amp;B255)+SUMIFS($F$3:F255,$D$3:D255,D255,$C$3:C255,"Coin Deposit",$E$3:E255,"")</f>
        <v>0</v>
      </c>
      <c r="AD255" s="111">
        <f>SUMIFS('Deductions and Deposits'!$D:$D,'Deductions and Deposits'!$C:$C,D255)+SUMIFS($F:$F,$D:$D,D255,$C:$C,"Coin Deduction")</f>
        <v>0</v>
      </c>
      <c r="AE255" s="111">
        <f>Table5[[#This Row],[Column4]]+Table5[[#This Row],[Column14]]+Table5[[#This Row],[Column19]]+Table5[[#This Row],[Column12]]</f>
        <v>0</v>
      </c>
      <c r="AF255" s="111">
        <f>Table5[[#This Row],[Column5]]+Table5[[#This Row],[Column13]]+Table5[[#This Row],[Column21]]+Table5[[#This Row],[Column18]]</f>
        <v>0</v>
      </c>
      <c r="AG255" s="111">
        <f t="shared" si="37"/>
        <v>0</v>
      </c>
      <c r="AH255" s="111">
        <f t="shared" si="38"/>
        <v>0</v>
      </c>
      <c r="AI255" s="111">
        <f>Table5[[#This Row],[Column17]]-Table5[[#This Row],[Column20]]</f>
        <v>0</v>
      </c>
      <c r="AJ255" s="111">
        <f t="shared" si="39"/>
        <v>0</v>
      </c>
      <c r="AK255" s="111">
        <f t="shared" si="40"/>
        <v>0</v>
      </c>
      <c r="AL255" s="111">
        <f t="shared" si="41"/>
        <v>0</v>
      </c>
      <c r="AM255" s="111" t="str">
        <f t="shared" si="42"/>
        <v/>
      </c>
      <c r="AN255" s="111" t="str">
        <f t="shared" ca="1" si="43"/>
        <v/>
      </c>
    </row>
    <row r="256" spans="1:40" ht="20.25" customHeight="1" x14ac:dyDescent="0.3">
      <c r="A256" s="107"/>
      <c r="B256" s="144"/>
      <c r="C256" s="119"/>
      <c r="D256" s="120"/>
      <c r="E256" s="119"/>
      <c r="F256" s="119"/>
      <c r="G256" s="120"/>
      <c r="H256" s="119"/>
      <c r="I256" s="109"/>
      <c r="L256" s="108"/>
      <c r="M256" s="108"/>
      <c r="N256" s="108"/>
      <c r="O256" s="108"/>
      <c r="P256" s="108"/>
      <c r="Q256" s="108"/>
      <c r="R256" s="108"/>
      <c r="S256" s="108"/>
      <c r="T256" s="100">
        <f t="shared" si="33"/>
        <v>0</v>
      </c>
      <c r="U256" s="111"/>
      <c r="V256" s="111"/>
      <c r="W256" s="111">
        <f>SUMIFS($F$3:F256,$D$3:D256,D256,$C$3:C256,"Buy")+SUMIFS($F$3:F256,$D$3:D256,D256,$C$3:C256,"Coin Deposit",$E$3:E256,"&lt;&gt;")</f>
        <v>0</v>
      </c>
      <c r="X256" s="111">
        <f t="shared" si="34"/>
        <v>0</v>
      </c>
      <c r="Y256" s="111">
        <f>IF($D256=Y$1,SUMIFS($H$3:$H256,$G$3:$G256,Y$1,$C$3:$C256,"Sell"),0)</f>
        <v>0</v>
      </c>
      <c r="Z256" s="111">
        <f t="shared" si="35"/>
        <v>0</v>
      </c>
      <c r="AA256" s="111">
        <f>IF($D256=AA$1,SUMIFS($H$3:$H256,$G$3:$G256,AA$1,$C$3:$C256,"Sell"),0)</f>
        <v>0</v>
      </c>
      <c r="AB256" s="111">
        <f t="shared" si="36"/>
        <v>0</v>
      </c>
      <c r="AC256" s="111">
        <f>SUMIFS('Deductions and Deposits'!$H:$H,'Deductions and Deposits'!$G:$G,D256,'Deductions and Deposits'!$F:$F,"&lt;="&amp;B256)+SUMIFS($F$3:F256,$D$3:D256,D256,$C$3:C256,"Coin Deposit",$E$3:E256,"")</f>
        <v>0</v>
      </c>
      <c r="AD256" s="111">
        <f>SUMIFS('Deductions and Deposits'!$D:$D,'Deductions and Deposits'!$C:$C,D256)+SUMIFS($F:$F,$D:$D,D256,$C:$C,"Coin Deduction")</f>
        <v>0</v>
      </c>
      <c r="AE256" s="111">
        <f>Table5[[#This Row],[Column4]]+Table5[[#This Row],[Column14]]+Table5[[#This Row],[Column19]]+Table5[[#This Row],[Column12]]</f>
        <v>0</v>
      </c>
      <c r="AF256" s="111">
        <f>Table5[[#This Row],[Column5]]+Table5[[#This Row],[Column13]]+Table5[[#This Row],[Column21]]+Table5[[#This Row],[Column18]]</f>
        <v>0</v>
      </c>
      <c r="AG256" s="111">
        <f t="shared" si="37"/>
        <v>0</v>
      </c>
      <c r="AH256" s="111">
        <f t="shared" si="38"/>
        <v>0</v>
      </c>
      <c r="AI256" s="111">
        <f>Table5[[#This Row],[Column17]]-Table5[[#This Row],[Column20]]</f>
        <v>0</v>
      </c>
      <c r="AJ256" s="111">
        <f t="shared" si="39"/>
        <v>0</v>
      </c>
      <c r="AK256" s="111">
        <f t="shared" si="40"/>
        <v>0</v>
      </c>
      <c r="AL256" s="111">
        <f t="shared" si="41"/>
        <v>0</v>
      </c>
      <c r="AM256" s="111" t="str">
        <f t="shared" si="42"/>
        <v/>
      </c>
      <c r="AN256" s="111" t="str">
        <f t="shared" ca="1" si="43"/>
        <v/>
      </c>
    </row>
    <row r="257" spans="1:40" ht="20.25" customHeight="1" x14ac:dyDescent="0.3">
      <c r="A257" s="107"/>
      <c r="B257" s="144"/>
      <c r="C257" s="119"/>
      <c r="D257" s="120"/>
      <c r="E257" s="119"/>
      <c r="F257" s="119"/>
      <c r="G257" s="120"/>
      <c r="H257" s="119"/>
      <c r="I257" s="109"/>
      <c r="L257" s="108"/>
      <c r="M257" s="108"/>
      <c r="N257" s="108"/>
      <c r="O257" s="108"/>
      <c r="P257" s="108"/>
      <c r="Q257" s="108"/>
      <c r="R257" s="108"/>
      <c r="S257" s="108"/>
      <c r="T257" s="100">
        <f t="shared" si="33"/>
        <v>0</v>
      </c>
      <c r="U257" s="111"/>
      <c r="V257" s="111"/>
      <c r="W257" s="111">
        <f>SUMIFS($F$3:F257,$D$3:D257,D257,$C$3:C257,"Buy")+SUMIFS($F$3:F257,$D$3:D257,D257,$C$3:C257,"Coin Deposit",$E$3:E257,"&lt;&gt;")</f>
        <v>0</v>
      </c>
      <c r="X257" s="111">
        <f t="shared" si="34"/>
        <v>0</v>
      </c>
      <c r="Y257" s="111">
        <f>IF($D257=Y$1,SUMIFS($H$3:$H257,$G$3:$G257,Y$1,$C$3:$C257,"Sell"),0)</f>
        <v>0</v>
      </c>
      <c r="Z257" s="111">
        <f t="shared" si="35"/>
        <v>0</v>
      </c>
      <c r="AA257" s="111">
        <f>IF($D257=AA$1,SUMIFS($H$3:$H257,$G$3:$G257,AA$1,$C$3:$C257,"Sell"),0)</f>
        <v>0</v>
      </c>
      <c r="AB257" s="111">
        <f t="shared" si="36"/>
        <v>0</v>
      </c>
      <c r="AC257" s="111">
        <f>SUMIFS('Deductions and Deposits'!$H:$H,'Deductions and Deposits'!$G:$G,D257,'Deductions and Deposits'!$F:$F,"&lt;="&amp;B257)+SUMIFS($F$3:F257,$D$3:D257,D257,$C$3:C257,"Coin Deposit",$E$3:E257,"")</f>
        <v>0</v>
      </c>
      <c r="AD257" s="111">
        <f>SUMIFS('Deductions and Deposits'!$D:$D,'Deductions and Deposits'!$C:$C,D257)+SUMIFS($F:$F,$D:$D,D257,$C:$C,"Coin Deduction")</f>
        <v>0</v>
      </c>
      <c r="AE257" s="111">
        <f>Table5[[#This Row],[Column4]]+Table5[[#This Row],[Column14]]+Table5[[#This Row],[Column19]]+Table5[[#This Row],[Column12]]</f>
        <v>0</v>
      </c>
      <c r="AF257" s="111">
        <f>Table5[[#This Row],[Column5]]+Table5[[#This Row],[Column13]]+Table5[[#This Row],[Column21]]+Table5[[#This Row],[Column18]]</f>
        <v>0</v>
      </c>
      <c r="AG257" s="111">
        <f t="shared" si="37"/>
        <v>0</v>
      </c>
      <c r="AH257" s="111">
        <f t="shared" si="38"/>
        <v>0</v>
      </c>
      <c r="AI257" s="111">
        <f>Table5[[#This Row],[Column17]]-Table5[[#This Row],[Column20]]</f>
        <v>0</v>
      </c>
      <c r="AJ257" s="111">
        <f t="shared" si="39"/>
        <v>0</v>
      </c>
      <c r="AK257" s="111">
        <f t="shared" si="40"/>
        <v>0</v>
      </c>
      <c r="AL257" s="111">
        <f t="shared" si="41"/>
        <v>0</v>
      </c>
      <c r="AM257" s="111" t="str">
        <f t="shared" si="42"/>
        <v/>
      </c>
      <c r="AN257" s="111" t="str">
        <f t="shared" ca="1" si="43"/>
        <v/>
      </c>
    </row>
    <row r="258" spans="1:40" ht="20.25" customHeight="1" x14ac:dyDescent="0.3">
      <c r="A258" s="107"/>
      <c r="B258" s="144"/>
      <c r="C258" s="119"/>
      <c r="D258" s="120"/>
      <c r="E258" s="119"/>
      <c r="F258" s="119"/>
      <c r="G258" s="120"/>
      <c r="H258" s="119"/>
      <c r="I258" s="109"/>
      <c r="L258" s="108"/>
      <c r="M258" s="108"/>
      <c r="N258" s="108"/>
      <c r="O258" s="108"/>
      <c r="P258" s="108"/>
      <c r="Q258" s="108"/>
      <c r="R258" s="108"/>
      <c r="S258" s="108"/>
      <c r="T258" s="100">
        <f t="shared" si="33"/>
        <v>0</v>
      </c>
      <c r="U258" s="111"/>
      <c r="V258" s="111"/>
      <c r="W258" s="111">
        <f>SUMIFS($F$3:F258,$D$3:D258,D258,$C$3:C258,"Buy")+SUMIFS($F$3:F258,$D$3:D258,D258,$C$3:C258,"Coin Deposit",$E$3:E258,"&lt;&gt;")</f>
        <v>0</v>
      </c>
      <c r="X258" s="111">
        <f t="shared" si="34"/>
        <v>0</v>
      </c>
      <c r="Y258" s="111">
        <f>IF($D258=Y$1,SUMIFS($H$3:$H258,$G$3:$G258,Y$1,$C$3:$C258,"Sell"),0)</f>
        <v>0</v>
      </c>
      <c r="Z258" s="111">
        <f t="shared" si="35"/>
        <v>0</v>
      </c>
      <c r="AA258" s="111">
        <f>IF($D258=AA$1,SUMIFS($H$3:$H258,$G$3:$G258,AA$1,$C$3:$C258,"Sell"),0)</f>
        <v>0</v>
      </c>
      <c r="AB258" s="111">
        <f t="shared" si="36"/>
        <v>0</v>
      </c>
      <c r="AC258" s="111">
        <f>SUMIFS('Deductions and Deposits'!$H:$H,'Deductions and Deposits'!$G:$G,D258,'Deductions and Deposits'!$F:$F,"&lt;="&amp;B258)+SUMIFS($F$3:F258,$D$3:D258,D258,$C$3:C258,"Coin Deposit",$E$3:E258,"")</f>
        <v>0</v>
      </c>
      <c r="AD258" s="111">
        <f>SUMIFS('Deductions and Deposits'!$D:$D,'Deductions and Deposits'!$C:$C,D258)+SUMIFS($F:$F,$D:$D,D258,$C:$C,"Coin Deduction")</f>
        <v>0</v>
      </c>
      <c r="AE258" s="111">
        <f>Table5[[#This Row],[Column4]]+Table5[[#This Row],[Column14]]+Table5[[#This Row],[Column19]]+Table5[[#This Row],[Column12]]</f>
        <v>0</v>
      </c>
      <c r="AF258" s="111">
        <f>Table5[[#This Row],[Column5]]+Table5[[#This Row],[Column13]]+Table5[[#This Row],[Column21]]+Table5[[#This Row],[Column18]]</f>
        <v>0</v>
      </c>
      <c r="AG258" s="111">
        <f t="shared" si="37"/>
        <v>0</v>
      </c>
      <c r="AH258" s="111">
        <f t="shared" si="38"/>
        <v>0</v>
      </c>
      <c r="AI258" s="111">
        <f>Table5[[#This Row],[Column17]]-Table5[[#This Row],[Column20]]</f>
        <v>0</v>
      </c>
      <c r="AJ258" s="111">
        <f t="shared" si="39"/>
        <v>0</v>
      </c>
      <c r="AK258" s="111">
        <f t="shared" si="40"/>
        <v>0</v>
      </c>
      <c r="AL258" s="111">
        <f t="shared" si="41"/>
        <v>0</v>
      </c>
      <c r="AM258" s="111" t="str">
        <f t="shared" si="42"/>
        <v/>
      </c>
      <c r="AN258" s="111" t="str">
        <f t="shared" ca="1" si="43"/>
        <v/>
      </c>
    </row>
    <row r="259" spans="1:40" ht="20.25" customHeight="1" x14ac:dyDescent="0.3">
      <c r="A259" s="107"/>
      <c r="B259" s="144"/>
      <c r="C259" s="119"/>
      <c r="D259" s="120"/>
      <c r="E259" s="119"/>
      <c r="F259" s="119"/>
      <c r="G259" s="120"/>
      <c r="H259" s="119"/>
      <c r="I259" s="109"/>
      <c r="L259" s="108"/>
      <c r="M259" s="108"/>
      <c r="N259" s="108"/>
      <c r="O259" s="108"/>
      <c r="P259" s="108"/>
      <c r="Q259" s="108"/>
      <c r="R259" s="108"/>
      <c r="S259" s="108"/>
      <c r="T259" s="100">
        <f t="shared" ref="T259:T322" si="44">IF(E259&lt;&gt;"",E259,0)</f>
        <v>0</v>
      </c>
      <c r="U259" s="111"/>
      <c r="V259" s="111"/>
      <c r="W259" s="111">
        <f>SUMIFS($F$3:F259,$D$3:D259,D259,$C$3:C259,"Buy")+SUMIFS($F$3:F259,$D$3:D259,D259,$C$3:C259,"Coin Deposit",$E$3:E259,"&lt;&gt;")</f>
        <v>0</v>
      </c>
      <c r="X259" s="111">
        <f t="shared" ref="X259:X322" si="45">IF(OR(C259="buy",AND(C259="Coin Deposit",E259&lt;&gt;"")),SUMIFS($F:$F,$D:$D,D259,$C:$C,"sell"),0)</f>
        <v>0</v>
      </c>
      <c r="Y259" s="111">
        <f>IF($D259=Y$1,SUMIFS($H$3:$H259,$G$3:$G259,Y$1,$C$3:$C259,"Sell"),0)</f>
        <v>0</v>
      </c>
      <c r="Z259" s="111">
        <f t="shared" ref="Z259:Z322" si="46">IF($D259=Z$1,SUMIFS($H:$H,$G:$G,Z$1,$C:$C,"Buy")+SUMIFS($H:$H,$G:$G,Z$1,$C:$C,"Coin Deposit",$E:$E,"&lt;&gt;"),0)</f>
        <v>0</v>
      </c>
      <c r="AA259" s="111">
        <f>IF($D259=AA$1,SUMIFS($H$3:$H259,$G$3:$G259,AA$1,$C$3:$C259,"Sell"),0)</f>
        <v>0</v>
      </c>
      <c r="AB259" s="111">
        <f t="shared" ref="AB259:AB322" si="47">IF($D259=AB$1,SUMIFS($H:$H,$G:$G,AB$1,$C:$C,"Buy")+SUMIFS($H:$H,$G:$G,AB$1,$C:$C,"Coin Deposit",$E:$E,"&lt;&gt;"),0)</f>
        <v>0</v>
      </c>
      <c r="AC259" s="111">
        <f>SUMIFS('Deductions and Deposits'!$H:$H,'Deductions and Deposits'!$G:$G,D259,'Deductions and Deposits'!$F:$F,"&lt;="&amp;B259)+SUMIFS($F$3:F259,$D$3:D259,D259,$C$3:C259,"Coin Deposit",$E$3:E259,"")</f>
        <v>0</v>
      </c>
      <c r="AD259" s="111">
        <f>SUMIFS('Deductions and Deposits'!$D:$D,'Deductions and Deposits'!$C:$C,D259)+SUMIFS($F:$F,$D:$D,D259,$C:$C,"Coin Deduction")</f>
        <v>0</v>
      </c>
      <c r="AE259" s="111">
        <f>Table5[[#This Row],[Column4]]+Table5[[#This Row],[Column14]]+Table5[[#This Row],[Column19]]+Table5[[#This Row],[Column12]]</f>
        <v>0</v>
      </c>
      <c r="AF259" s="111">
        <f>Table5[[#This Row],[Column5]]+Table5[[#This Row],[Column13]]+Table5[[#This Row],[Column21]]+Table5[[#This Row],[Column18]]</f>
        <v>0</v>
      </c>
      <c r="AG259" s="111">
        <f t="shared" ref="AG259:AG322" si="48">IF(AND((AC259+Y259+AA259)&gt;AF259,OR(C259="buy",AND(C259="Coin Deposit",E259&lt;&gt;""))),(AC259+Y259+AA259)-AF259,0)</f>
        <v>0</v>
      </c>
      <c r="AH259" s="111">
        <f t="shared" ref="AH259:AH322" si="49">IF(AND(AE259&gt;AF259,OR(C259="buy",AND(C259="Coin Deposit",E259&lt;&gt;""))),AE259-AF259,0)</f>
        <v>0</v>
      </c>
      <c r="AI259" s="111">
        <f>Table5[[#This Row],[Column17]]-Table5[[#This Row],[Column20]]</f>
        <v>0</v>
      </c>
      <c r="AJ259" s="111">
        <f t="shared" ref="AJ259:AJ322" si="50">IF(AI259&gt;F259,F259,AI259)</f>
        <v>0</v>
      </c>
      <c r="AK259" s="111">
        <f t="shared" ref="AK259:AK322" si="51">AJ259*T259</f>
        <v>0</v>
      </c>
      <c r="AL259" s="111">
        <f t="shared" ref="AL259:AL322" si="52">IFERROR(SUMIFS($AK:$AK,$D:$D,D259)/SUMIFS($AJ:$AJ,$D:$D,D259),0)</f>
        <v>0</v>
      </c>
      <c r="AM259" s="111" t="str">
        <f t="shared" ref="AM259:AM322" si="53">C259&amp;D259</f>
        <v/>
      </c>
      <c r="AN259" s="111" t="str">
        <f t="shared" ref="AN259:AN322" ca="1" si="54">OFFSET(AM259,COUNTA($AM:$AM)-ROW()-(ROW()-ROW($AN$2)-1),)</f>
        <v/>
      </c>
    </row>
    <row r="260" spans="1:40" ht="20.25" customHeight="1" x14ac:dyDescent="0.3">
      <c r="A260" s="107"/>
      <c r="B260" s="144"/>
      <c r="C260" s="119"/>
      <c r="D260" s="120"/>
      <c r="E260" s="119"/>
      <c r="F260" s="119"/>
      <c r="G260" s="120"/>
      <c r="H260" s="119"/>
      <c r="I260" s="109"/>
      <c r="L260" s="108"/>
      <c r="M260" s="108"/>
      <c r="N260" s="108"/>
      <c r="O260" s="108"/>
      <c r="P260" s="108"/>
      <c r="Q260" s="108"/>
      <c r="R260" s="108"/>
      <c r="S260" s="108"/>
      <c r="T260" s="100">
        <f t="shared" si="44"/>
        <v>0</v>
      </c>
      <c r="U260" s="111"/>
      <c r="V260" s="111"/>
      <c r="W260" s="111">
        <f>SUMIFS($F$3:F260,$D$3:D260,D260,$C$3:C260,"Buy")+SUMIFS($F$3:F260,$D$3:D260,D260,$C$3:C260,"Coin Deposit",$E$3:E260,"&lt;&gt;")</f>
        <v>0</v>
      </c>
      <c r="X260" s="111">
        <f t="shared" si="45"/>
        <v>0</v>
      </c>
      <c r="Y260" s="111">
        <f>IF($D260=Y$1,SUMIFS($H$3:$H260,$G$3:$G260,Y$1,$C$3:$C260,"Sell"),0)</f>
        <v>0</v>
      </c>
      <c r="Z260" s="111">
        <f t="shared" si="46"/>
        <v>0</v>
      </c>
      <c r="AA260" s="111">
        <f>IF($D260=AA$1,SUMIFS($H$3:$H260,$G$3:$G260,AA$1,$C$3:$C260,"Sell"),0)</f>
        <v>0</v>
      </c>
      <c r="AB260" s="111">
        <f t="shared" si="47"/>
        <v>0</v>
      </c>
      <c r="AC260" s="111">
        <f>SUMIFS('Deductions and Deposits'!$H:$H,'Deductions and Deposits'!$G:$G,D260,'Deductions and Deposits'!$F:$F,"&lt;="&amp;B260)+SUMIFS($F$3:F260,$D$3:D260,D260,$C$3:C260,"Coin Deposit",$E$3:E260,"")</f>
        <v>0</v>
      </c>
      <c r="AD260" s="111">
        <f>SUMIFS('Deductions and Deposits'!$D:$D,'Deductions and Deposits'!$C:$C,D260)+SUMIFS($F:$F,$D:$D,D260,$C:$C,"Coin Deduction")</f>
        <v>0</v>
      </c>
      <c r="AE260" s="111">
        <f>Table5[[#This Row],[Column4]]+Table5[[#This Row],[Column14]]+Table5[[#This Row],[Column19]]+Table5[[#This Row],[Column12]]</f>
        <v>0</v>
      </c>
      <c r="AF260" s="111">
        <f>Table5[[#This Row],[Column5]]+Table5[[#This Row],[Column13]]+Table5[[#This Row],[Column21]]+Table5[[#This Row],[Column18]]</f>
        <v>0</v>
      </c>
      <c r="AG260" s="111">
        <f t="shared" si="48"/>
        <v>0</v>
      </c>
      <c r="AH260" s="111">
        <f t="shared" si="49"/>
        <v>0</v>
      </c>
      <c r="AI260" s="111">
        <f>Table5[[#This Row],[Column17]]-Table5[[#This Row],[Column20]]</f>
        <v>0</v>
      </c>
      <c r="AJ260" s="111">
        <f t="shared" si="50"/>
        <v>0</v>
      </c>
      <c r="AK260" s="111">
        <f t="shared" si="51"/>
        <v>0</v>
      </c>
      <c r="AL260" s="111">
        <f t="shared" si="52"/>
        <v>0</v>
      </c>
      <c r="AM260" s="111" t="str">
        <f t="shared" si="53"/>
        <v/>
      </c>
      <c r="AN260" s="111" t="str">
        <f t="shared" ca="1" si="54"/>
        <v/>
      </c>
    </row>
    <row r="261" spans="1:40" ht="20.25" customHeight="1" x14ac:dyDescent="0.3">
      <c r="A261" s="107"/>
      <c r="B261" s="144"/>
      <c r="C261" s="119"/>
      <c r="D261" s="120"/>
      <c r="E261" s="119"/>
      <c r="F261" s="119"/>
      <c r="G261" s="120"/>
      <c r="H261" s="119"/>
      <c r="I261" s="109"/>
      <c r="L261" s="108"/>
      <c r="M261" s="108"/>
      <c r="N261" s="108"/>
      <c r="O261" s="108"/>
      <c r="P261" s="108"/>
      <c r="Q261" s="108"/>
      <c r="R261" s="108"/>
      <c r="S261" s="108"/>
      <c r="T261" s="100">
        <f t="shared" si="44"/>
        <v>0</v>
      </c>
      <c r="U261" s="111"/>
      <c r="V261" s="111"/>
      <c r="W261" s="111">
        <f>SUMIFS($F$3:F261,$D$3:D261,D261,$C$3:C261,"Buy")+SUMIFS($F$3:F261,$D$3:D261,D261,$C$3:C261,"Coin Deposit",$E$3:E261,"&lt;&gt;")</f>
        <v>0</v>
      </c>
      <c r="X261" s="111">
        <f t="shared" si="45"/>
        <v>0</v>
      </c>
      <c r="Y261" s="111">
        <f>IF($D261=Y$1,SUMIFS($H$3:$H261,$G$3:$G261,Y$1,$C$3:$C261,"Sell"),0)</f>
        <v>0</v>
      </c>
      <c r="Z261" s="111">
        <f t="shared" si="46"/>
        <v>0</v>
      </c>
      <c r="AA261" s="111">
        <f>IF($D261=AA$1,SUMIFS($H$3:$H261,$G$3:$G261,AA$1,$C$3:$C261,"Sell"),0)</f>
        <v>0</v>
      </c>
      <c r="AB261" s="111">
        <f t="shared" si="47"/>
        <v>0</v>
      </c>
      <c r="AC261" s="111">
        <f>SUMIFS('Deductions and Deposits'!$H:$H,'Deductions and Deposits'!$G:$G,D261,'Deductions and Deposits'!$F:$F,"&lt;="&amp;B261)+SUMIFS($F$3:F261,$D$3:D261,D261,$C$3:C261,"Coin Deposit",$E$3:E261,"")</f>
        <v>0</v>
      </c>
      <c r="AD261" s="111">
        <f>SUMIFS('Deductions and Deposits'!$D:$D,'Deductions and Deposits'!$C:$C,D261)+SUMIFS($F:$F,$D:$D,D261,$C:$C,"Coin Deduction")</f>
        <v>0</v>
      </c>
      <c r="AE261" s="111">
        <f>Table5[[#This Row],[Column4]]+Table5[[#This Row],[Column14]]+Table5[[#This Row],[Column19]]+Table5[[#This Row],[Column12]]</f>
        <v>0</v>
      </c>
      <c r="AF261" s="111">
        <f>Table5[[#This Row],[Column5]]+Table5[[#This Row],[Column13]]+Table5[[#This Row],[Column21]]+Table5[[#This Row],[Column18]]</f>
        <v>0</v>
      </c>
      <c r="AG261" s="111">
        <f t="shared" si="48"/>
        <v>0</v>
      </c>
      <c r="AH261" s="111">
        <f t="shared" si="49"/>
        <v>0</v>
      </c>
      <c r="AI261" s="111">
        <f>Table5[[#This Row],[Column17]]-Table5[[#This Row],[Column20]]</f>
        <v>0</v>
      </c>
      <c r="AJ261" s="111">
        <f t="shared" si="50"/>
        <v>0</v>
      </c>
      <c r="AK261" s="111">
        <f t="shared" si="51"/>
        <v>0</v>
      </c>
      <c r="AL261" s="111">
        <f t="shared" si="52"/>
        <v>0</v>
      </c>
      <c r="AM261" s="111" t="str">
        <f t="shared" si="53"/>
        <v/>
      </c>
      <c r="AN261" s="111" t="str">
        <f t="shared" ca="1" si="54"/>
        <v/>
      </c>
    </row>
    <row r="262" spans="1:40" ht="20.25" customHeight="1" x14ac:dyDescent="0.3">
      <c r="A262" s="107"/>
      <c r="B262" s="144"/>
      <c r="C262" s="119"/>
      <c r="D262" s="120"/>
      <c r="E262" s="119"/>
      <c r="F262" s="119"/>
      <c r="G262" s="120"/>
      <c r="H262" s="119"/>
      <c r="I262" s="109"/>
      <c r="L262" s="108"/>
      <c r="M262" s="108"/>
      <c r="N262" s="108"/>
      <c r="O262" s="108"/>
      <c r="P262" s="108"/>
      <c r="Q262" s="108"/>
      <c r="R262" s="108"/>
      <c r="S262" s="108"/>
      <c r="T262" s="100">
        <f t="shared" si="44"/>
        <v>0</v>
      </c>
      <c r="U262" s="111"/>
      <c r="V262" s="111"/>
      <c r="W262" s="111">
        <f>SUMIFS($F$3:F262,$D$3:D262,D262,$C$3:C262,"Buy")+SUMIFS($F$3:F262,$D$3:D262,D262,$C$3:C262,"Coin Deposit",$E$3:E262,"&lt;&gt;")</f>
        <v>0</v>
      </c>
      <c r="X262" s="111">
        <f t="shared" si="45"/>
        <v>0</v>
      </c>
      <c r="Y262" s="111">
        <f>IF($D262=Y$1,SUMIFS($H$3:$H262,$G$3:$G262,Y$1,$C$3:$C262,"Sell"),0)</f>
        <v>0</v>
      </c>
      <c r="Z262" s="111">
        <f t="shared" si="46"/>
        <v>0</v>
      </c>
      <c r="AA262" s="111">
        <f>IF($D262=AA$1,SUMIFS($H$3:$H262,$G$3:$G262,AA$1,$C$3:$C262,"Sell"),0)</f>
        <v>0</v>
      </c>
      <c r="AB262" s="111">
        <f t="shared" si="47"/>
        <v>0</v>
      </c>
      <c r="AC262" s="111">
        <f>SUMIFS('Deductions and Deposits'!$H:$H,'Deductions and Deposits'!$G:$G,D262,'Deductions and Deposits'!$F:$F,"&lt;="&amp;B262)+SUMIFS($F$3:F262,$D$3:D262,D262,$C$3:C262,"Coin Deposit",$E$3:E262,"")</f>
        <v>0</v>
      </c>
      <c r="AD262" s="111">
        <f>SUMIFS('Deductions and Deposits'!$D:$D,'Deductions and Deposits'!$C:$C,D262)+SUMIFS($F:$F,$D:$D,D262,$C:$C,"Coin Deduction")</f>
        <v>0</v>
      </c>
      <c r="AE262" s="111">
        <f>Table5[[#This Row],[Column4]]+Table5[[#This Row],[Column14]]+Table5[[#This Row],[Column19]]+Table5[[#This Row],[Column12]]</f>
        <v>0</v>
      </c>
      <c r="AF262" s="111">
        <f>Table5[[#This Row],[Column5]]+Table5[[#This Row],[Column13]]+Table5[[#This Row],[Column21]]+Table5[[#This Row],[Column18]]</f>
        <v>0</v>
      </c>
      <c r="AG262" s="111">
        <f t="shared" si="48"/>
        <v>0</v>
      </c>
      <c r="AH262" s="111">
        <f t="shared" si="49"/>
        <v>0</v>
      </c>
      <c r="AI262" s="111">
        <f>Table5[[#This Row],[Column17]]-Table5[[#This Row],[Column20]]</f>
        <v>0</v>
      </c>
      <c r="AJ262" s="111">
        <f t="shared" si="50"/>
        <v>0</v>
      </c>
      <c r="AK262" s="111">
        <f t="shared" si="51"/>
        <v>0</v>
      </c>
      <c r="AL262" s="111">
        <f t="shared" si="52"/>
        <v>0</v>
      </c>
      <c r="AM262" s="111" t="str">
        <f t="shared" si="53"/>
        <v/>
      </c>
      <c r="AN262" s="111" t="str">
        <f t="shared" ca="1" si="54"/>
        <v/>
      </c>
    </row>
    <row r="263" spans="1:40" ht="20.25" customHeight="1" x14ac:dyDescent="0.3">
      <c r="A263" s="107"/>
      <c r="B263" s="144"/>
      <c r="C263" s="119"/>
      <c r="D263" s="120"/>
      <c r="E263" s="119"/>
      <c r="F263" s="119"/>
      <c r="G263" s="120"/>
      <c r="H263" s="119"/>
      <c r="I263" s="109"/>
      <c r="L263" s="108"/>
      <c r="M263" s="108"/>
      <c r="N263" s="108"/>
      <c r="O263" s="108"/>
      <c r="P263" s="108"/>
      <c r="Q263" s="108"/>
      <c r="R263" s="108"/>
      <c r="S263" s="108"/>
      <c r="T263" s="100">
        <f t="shared" si="44"/>
        <v>0</v>
      </c>
      <c r="U263" s="111"/>
      <c r="V263" s="111"/>
      <c r="W263" s="111">
        <f>SUMIFS($F$3:F263,$D$3:D263,D263,$C$3:C263,"Buy")+SUMIFS($F$3:F263,$D$3:D263,D263,$C$3:C263,"Coin Deposit",$E$3:E263,"&lt;&gt;")</f>
        <v>0</v>
      </c>
      <c r="X263" s="111">
        <f t="shared" si="45"/>
        <v>0</v>
      </c>
      <c r="Y263" s="111">
        <f>IF($D263=Y$1,SUMIFS($H$3:$H263,$G$3:$G263,Y$1,$C$3:$C263,"Sell"),0)</f>
        <v>0</v>
      </c>
      <c r="Z263" s="111">
        <f t="shared" si="46"/>
        <v>0</v>
      </c>
      <c r="AA263" s="111">
        <f>IF($D263=AA$1,SUMIFS($H$3:$H263,$G$3:$G263,AA$1,$C$3:$C263,"Sell"),0)</f>
        <v>0</v>
      </c>
      <c r="AB263" s="111">
        <f t="shared" si="47"/>
        <v>0</v>
      </c>
      <c r="AC263" s="111">
        <f>SUMIFS('Deductions and Deposits'!$H:$H,'Deductions and Deposits'!$G:$G,D263,'Deductions and Deposits'!$F:$F,"&lt;="&amp;B263)+SUMIFS($F$3:F263,$D$3:D263,D263,$C$3:C263,"Coin Deposit",$E$3:E263,"")</f>
        <v>0</v>
      </c>
      <c r="AD263" s="111">
        <f>SUMIFS('Deductions and Deposits'!$D:$D,'Deductions and Deposits'!$C:$C,D263)+SUMIFS($F:$F,$D:$D,D263,$C:$C,"Coin Deduction")</f>
        <v>0</v>
      </c>
      <c r="AE263" s="111">
        <f>Table5[[#This Row],[Column4]]+Table5[[#This Row],[Column14]]+Table5[[#This Row],[Column19]]+Table5[[#This Row],[Column12]]</f>
        <v>0</v>
      </c>
      <c r="AF263" s="111">
        <f>Table5[[#This Row],[Column5]]+Table5[[#This Row],[Column13]]+Table5[[#This Row],[Column21]]+Table5[[#This Row],[Column18]]</f>
        <v>0</v>
      </c>
      <c r="AG263" s="111">
        <f t="shared" si="48"/>
        <v>0</v>
      </c>
      <c r="AH263" s="111">
        <f t="shared" si="49"/>
        <v>0</v>
      </c>
      <c r="AI263" s="111">
        <f>Table5[[#This Row],[Column17]]-Table5[[#This Row],[Column20]]</f>
        <v>0</v>
      </c>
      <c r="AJ263" s="111">
        <f t="shared" si="50"/>
        <v>0</v>
      </c>
      <c r="AK263" s="111">
        <f t="shared" si="51"/>
        <v>0</v>
      </c>
      <c r="AL263" s="111">
        <f t="shared" si="52"/>
        <v>0</v>
      </c>
      <c r="AM263" s="111" t="str">
        <f t="shared" si="53"/>
        <v/>
      </c>
      <c r="AN263" s="111" t="str">
        <f t="shared" ca="1" si="54"/>
        <v/>
      </c>
    </row>
    <row r="264" spans="1:40" ht="20.25" customHeight="1" x14ac:dyDescent="0.3">
      <c r="A264" s="107"/>
      <c r="B264" s="144"/>
      <c r="C264" s="119"/>
      <c r="D264" s="120"/>
      <c r="E264" s="119"/>
      <c r="F264" s="119"/>
      <c r="G264" s="120"/>
      <c r="H264" s="119"/>
      <c r="I264" s="109"/>
      <c r="L264" s="108"/>
      <c r="M264" s="108"/>
      <c r="N264" s="108"/>
      <c r="O264" s="108"/>
      <c r="P264" s="108"/>
      <c r="Q264" s="108"/>
      <c r="R264" s="108"/>
      <c r="S264" s="108"/>
      <c r="T264" s="100">
        <f t="shared" si="44"/>
        <v>0</v>
      </c>
      <c r="U264" s="111"/>
      <c r="V264" s="111"/>
      <c r="W264" s="111">
        <f>SUMIFS($F$3:F264,$D$3:D264,D264,$C$3:C264,"Buy")+SUMIFS($F$3:F264,$D$3:D264,D264,$C$3:C264,"Coin Deposit",$E$3:E264,"&lt;&gt;")</f>
        <v>0</v>
      </c>
      <c r="X264" s="111">
        <f t="shared" si="45"/>
        <v>0</v>
      </c>
      <c r="Y264" s="111">
        <f>IF($D264=Y$1,SUMIFS($H$3:$H264,$G$3:$G264,Y$1,$C$3:$C264,"Sell"),0)</f>
        <v>0</v>
      </c>
      <c r="Z264" s="111">
        <f t="shared" si="46"/>
        <v>0</v>
      </c>
      <c r="AA264" s="111">
        <f>IF($D264=AA$1,SUMIFS($H$3:$H264,$G$3:$G264,AA$1,$C$3:$C264,"Sell"),0)</f>
        <v>0</v>
      </c>
      <c r="AB264" s="111">
        <f t="shared" si="47"/>
        <v>0</v>
      </c>
      <c r="AC264" s="111">
        <f>SUMIFS('Deductions and Deposits'!$H:$H,'Deductions and Deposits'!$G:$G,D264,'Deductions and Deposits'!$F:$F,"&lt;="&amp;B264)+SUMIFS($F$3:F264,$D$3:D264,D264,$C$3:C264,"Coin Deposit",$E$3:E264,"")</f>
        <v>0</v>
      </c>
      <c r="AD264" s="111">
        <f>SUMIFS('Deductions and Deposits'!$D:$D,'Deductions and Deposits'!$C:$C,D264)+SUMIFS($F:$F,$D:$D,D264,$C:$C,"Coin Deduction")</f>
        <v>0</v>
      </c>
      <c r="AE264" s="111">
        <f>Table5[[#This Row],[Column4]]+Table5[[#This Row],[Column14]]+Table5[[#This Row],[Column19]]+Table5[[#This Row],[Column12]]</f>
        <v>0</v>
      </c>
      <c r="AF264" s="111">
        <f>Table5[[#This Row],[Column5]]+Table5[[#This Row],[Column13]]+Table5[[#This Row],[Column21]]+Table5[[#This Row],[Column18]]</f>
        <v>0</v>
      </c>
      <c r="AG264" s="111">
        <f t="shared" si="48"/>
        <v>0</v>
      </c>
      <c r="AH264" s="111">
        <f t="shared" si="49"/>
        <v>0</v>
      </c>
      <c r="AI264" s="111">
        <f>Table5[[#This Row],[Column17]]-Table5[[#This Row],[Column20]]</f>
        <v>0</v>
      </c>
      <c r="AJ264" s="111">
        <f t="shared" si="50"/>
        <v>0</v>
      </c>
      <c r="AK264" s="111">
        <f t="shared" si="51"/>
        <v>0</v>
      </c>
      <c r="AL264" s="111">
        <f t="shared" si="52"/>
        <v>0</v>
      </c>
      <c r="AM264" s="111" t="str">
        <f t="shared" si="53"/>
        <v/>
      </c>
      <c r="AN264" s="111" t="str">
        <f t="shared" ca="1" si="54"/>
        <v/>
      </c>
    </row>
    <row r="265" spans="1:40" ht="20.25" customHeight="1" x14ac:dyDescent="0.3">
      <c r="A265" s="107"/>
      <c r="B265" s="144"/>
      <c r="C265" s="119"/>
      <c r="D265" s="120"/>
      <c r="E265" s="119"/>
      <c r="F265" s="119"/>
      <c r="G265" s="120"/>
      <c r="H265" s="119"/>
      <c r="I265" s="109"/>
      <c r="L265" s="108"/>
      <c r="M265" s="108"/>
      <c r="N265" s="108"/>
      <c r="O265" s="108"/>
      <c r="P265" s="108"/>
      <c r="Q265" s="108"/>
      <c r="R265" s="108"/>
      <c r="S265" s="108"/>
      <c r="T265" s="100">
        <f t="shared" si="44"/>
        <v>0</v>
      </c>
      <c r="U265" s="111"/>
      <c r="V265" s="111"/>
      <c r="W265" s="111">
        <f>SUMIFS($F$3:F265,$D$3:D265,D265,$C$3:C265,"Buy")+SUMIFS($F$3:F265,$D$3:D265,D265,$C$3:C265,"Coin Deposit",$E$3:E265,"&lt;&gt;")</f>
        <v>0</v>
      </c>
      <c r="X265" s="111">
        <f t="shared" si="45"/>
        <v>0</v>
      </c>
      <c r="Y265" s="111">
        <f>IF($D265=Y$1,SUMIFS($H$3:$H265,$G$3:$G265,Y$1,$C$3:$C265,"Sell"),0)</f>
        <v>0</v>
      </c>
      <c r="Z265" s="111">
        <f t="shared" si="46"/>
        <v>0</v>
      </c>
      <c r="AA265" s="111">
        <f>IF($D265=AA$1,SUMIFS($H$3:$H265,$G$3:$G265,AA$1,$C$3:$C265,"Sell"),0)</f>
        <v>0</v>
      </c>
      <c r="AB265" s="111">
        <f t="shared" si="47"/>
        <v>0</v>
      </c>
      <c r="AC265" s="111">
        <f>SUMIFS('Deductions and Deposits'!$H:$H,'Deductions and Deposits'!$G:$G,D265,'Deductions and Deposits'!$F:$F,"&lt;="&amp;B265)+SUMIFS($F$3:F265,$D$3:D265,D265,$C$3:C265,"Coin Deposit",$E$3:E265,"")</f>
        <v>0</v>
      </c>
      <c r="AD265" s="111">
        <f>SUMIFS('Deductions and Deposits'!$D:$D,'Deductions and Deposits'!$C:$C,D265)+SUMIFS($F:$F,$D:$D,D265,$C:$C,"Coin Deduction")</f>
        <v>0</v>
      </c>
      <c r="AE265" s="111">
        <f>Table5[[#This Row],[Column4]]+Table5[[#This Row],[Column14]]+Table5[[#This Row],[Column19]]+Table5[[#This Row],[Column12]]</f>
        <v>0</v>
      </c>
      <c r="AF265" s="111">
        <f>Table5[[#This Row],[Column5]]+Table5[[#This Row],[Column13]]+Table5[[#This Row],[Column21]]+Table5[[#This Row],[Column18]]</f>
        <v>0</v>
      </c>
      <c r="AG265" s="111">
        <f t="shared" si="48"/>
        <v>0</v>
      </c>
      <c r="AH265" s="111">
        <f t="shared" si="49"/>
        <v>0</v>
      </c>
      <c r="AI265" s="111">
        <f>Table5[[#This Row],[Column17]]-Table5[[#This Row],[Column20]]</f>
        <v>0</v>
      </c>
      <c r="AJ265" s="111">
        <f t="shared" si="50"/>
        <v>0</v>
      </c>
      <c r="AK265" s="111">
        <f t="shared" si="51"/>
        <v>0</v>
      </c>
      <c r="AL265" s="111">
        <f t="shared" si="52"/>
        <v>0</v>
      </c>
      <c r="AM265" s="111" t="str">
        <f t="shared" si="53"/>
        <v/>
      </c>
      <c r="AN265" s="111" t="str">
        <f t="shared" ca="1" si="54"/>
        <v/>
      </c>
    </row>
    <row r="266" spans="1:40" ht="20.25" customHeight="1" x14ac:dyDescent="0.3">
      <c r="A266" s="107"/>
      <c r="B266" s="144"/>
      <c r="C266" s="119"/>
      <c r="D266" s="120"/>
      <c r="E266" s="119"/>
      <c r="F266" s="119"/>
      <c r="G266" s="120"/>
      <c r="H266" s="119"/>
      <c r="I266" s="109"/>
      <c r="L266" s="108"/>
      <c r="M266" s="108"/>
      <c r="N266" s="108"/>
      <c r="O266" s="108"/>
      <c r="P266" s="108"/>
      <c r="Q266" s="108"/>
      <c r="R266" s="108"/>
      <c r="S266" s="108"/>
      <c r="T266" s="100">
        <f t="shared" si="44"/>
        <v>0</v>
      </c>
      <c r="U266" s="111"/>
      <c r="V266" s="111"/>
      <c r="W266" s="111">
        <f>SUMIFS($F$3:F266,$D$3:D266,D266,$C$3:C266,"Buy")+SUMIFS($F$3:F266,$D$3:D266,D266,$C$3:C266,"Coin Deposit",$E$3:E266,"&lt;&gt;")</f>
        <v>0</v>
      </c>
      <c r="X266" s="111">
        <f t="shared" si="45"/>
        <v>0</v>
      </c>
      <c r="Y266" s="111">
        <f>IF($D266=Y$1,SUMIFS($H$3:$H266,$G$3:$G266,Y$1,$C$3:$C266,"Sell"),0)</f>
        <v>0</v>
      </c>
      <c r="Z266" s="111">
        <f t="shared" si="46"/>
        <v>0</v>
      </c>
      <c r="AA266" s="111">
        <f>IF($D266=AA$1,SUMIFS($H$3:$H266,$G$3:$G266,AA$1,$C$3:$C266,"Sell"),0)</f>
        <v>0</v>
      </c>
      <c r="AB266" s="111">
        <f t="shared" si="47"/>
        <v>0</v>
      </c>
      <c r="AC266" s="111">
        <f>SUMIFS('Deductions and Deposits'!$H:$H,'Deductions and Deposits'!$G:$G,D266,'Deductions and Deposits'!$F:$F,"&lt;="&amp;B266)+SUMIFS($F$3:F266,$D$3:D266,D266,$C$3:C266,"Coin Deposit",$E$3:E266,"")</f>
        <v>0</v>
      </c>
      <c r="AD266" s="111">
        <f>SUMIFS('Deductions and Deposits'!$D:$D,'Deductions and Deposits'!$C:$C,D266)+SUMIFS($F:$F,$D:$D,D266,$C:$C,"Coin Deduction")</f>
        <v>0</v>
      </c>
      <c r="AE266" s="111">
        <f>Table5[[#This Row],[Column4]]+Table5[[#This Row],[Column14]]+Table5[[#This Row],[Column19]]+Table5[[#This Row],[Column12]]</f>
        <v>0</v>
      </c>
      <c r="AF266" s="111">
        <f>Table5[[#This Row],[Column5]]+Table5[[#This Row],[Column13]]+Table5[[#This Row],[Column21]]+Table5[[#This Row],[Column18]]</f>
        <v>0</v>
      </c>
      <c r="AG266" s="111">
        <f t="shared" si="48"/>
        <v>0</v>
      </c>
      <c r="AH266" s="111">
        <f t="shared" si="49"/>
        <v>0</v>
      </c>
      <c r="AI266" s="111">
        <f>Table5[[#This Row],[Column17]]-Table5[[#This Row],[Column20]]</f>
        <v>0</v>
      </c>
      <c r="AJ266" s="111">
        <f t="shared" si="50"/>
        <v>0</v>
      </c>
      <c r="AK266" s="111">
        <f t="shared" si="51"/>
        <v>0</v>
      </c>
      <c r="AL266" s="111">
        <f t="shared" si="52"/>
        <v>0</v>
      </c>
      <c r="AM266" s="111" t="str">
        <f t="shared" si="53"/>
        <v/>
      </c>
      <c r="AN266" s="111" t="str">
        <f t="shared" ca="1" si="54"/>
        <v/>
      </c>
    </row>
    <row r="267" spans="1:40" ht="20.25" customHeight="1" x14ac:dyDescent="0.3">
      <c r="A267" s="107"/>
      <c r="B267" s="144"/>
      <c r="C267" s="119"/>
      <c r="D267" s="120"/>
      <c r="E267" s="119"/>
      <c r="F267" s="119"/>
      <c r="G267" s="120"/>
      <c r="H267" s="119"/>
      <c r="I267" s="109"/>
      <c r="L267" s="108"/>
      <c r="M267" s="108"/>
      <c r="N267" s="108"/>
      <c r="O267" s="108"/>
      <c r="P267" s="108"/>
      <c r="Q267" s="108"/>
      <c r="R267" s="108"/>
      <c r="S267" s="108"/>
      <c r="T267" s="100">
        <f t="shared" si="44"/>
        <v>0</v>
      </c>
      <c r="U267" s="111"/>
      <c r="V267" s="111"/>
      <c r="W267" s="111">
        <f>SUMIFS($F$3:F267,$D$3:D267,D267,$C$3:C267,"Buy")+SUMIFS($F$3:F267,$D$3:D267,D267,$C$3:C267,"Coin Deposit",$E$3:E267,"&lt;&gt;")</f>
        <v>0</v>
      </c>
      <c r="X267" s="111">
        <f t="shared" si="45"/>
        <v>0</v>
      </c>
      <c r="Y267" s="111">
        <f>IF($D267=Y$1,SUMIFS($H$3:$H267,$G$3:$G267,Y$1,$C$3:$C267,"Sell"),0)</f>
        <v>0</v>
      </c>
      <c r="Z267" s="111">
        <f t="shared" si="46"/>
        <v>0</v>
      </c>
      <c r="AA267" s="111">
        <f>IF($D267=AA$1,SUMIFS($H$3:$H267,$G$3:$G267,AA$1,$C$3:$C267,"Sell"),0)</f>
        <v>0</v>
      </c>
      <c r="AB267" s="111">
        <f t="shared" si="47"/>
        <v>0</v>
      </c>
      <c r="AC267" s="111">
        <f>SUMIFS('Deductions and Deposits'!$H:$H,'Deductions and Deposits'!$G:$G,D267,'Deductions and Deposits'!$F:$F,"&lt;="&amp;B267)+SUMIFS($F$3:F267,$D$3:D267,D267,$C$3:C267,"Coin Deposit",$E$3:E267,"")</f>
        <v>0</v>
      </c>
      <c r="AD267" s="111">
        <f>SUMIFS('Deductions and Deposits'!$D:$D,'Deductions and Deposits'!$C:$C,D267)+SUMIFS($F:$F,$D:$D,D267,$C:$C,"Coin Deduction")</f>
        <v>0</v>
      </c>
      <c r="AE267" s="111">
        <f>Table5[[#This Row],[Column4]]+Table5[[#This Row],[Column14]]+Table5[[#This Row],[Column19]]+Table5[[#This Row],[Column12]]</f>
        <v>0</v>
      </c>
      <c r="AF267" s="111">
        <f>Table5[[#This Row],[Column5]]+Table5[[#This Row],[Column13]]+Table5[[#This Row],[Column21]]+Table5[[#This Row],[Column18]]</f>
        <v>0</v>
      </c>
      <c r="AG267" s="111">
        <f t="shared" si="48"/>
        <v>0</v>
      </c>
      <c r="AH267" s="111">
        <f t="shared" si="49"/>
        <v>0</v>
      </c>
      <c r="AI267" s="111">
        <f>Table5[[#This Row],[Column17]]-Table5[[#This Row],[Column20]]</f>
        <v>0</v>
      </c>
      <c r="AJ267" s="111">
        <f t="shared" si="50"/>
        <v>0</v>
      </c>
      <c r="AK267" s="111">
        <f t="shared" si="51"/>
        <v>0</v>
      </c>
      <c r="AL267" s="111">
        <f t="shared" si="52"/>
        <v>0</v>
      </c>
      <c r="AM267" s="111" t="str">
        <f t="shared" si="53"/>
        <v/>
      </c>
      <c r="AN267" s="111" t="str">
        <f t="shared" ca="1" si="54"/>
        <v/>
      </c>
    </row>
    <row r="268" spans="1:40" ht="20.25" customHeight="1" x14ac:dyDescent="0.3">
      <c r="A268" s="107"/>
      <c r="B268" s="144"/>
      <c r="C268" s="119"/>
      <c r="D268" s="120"/>
      <c r="E268" s="119"/>
      <c r="F268" s="119"/>
      <c r="G268" s="120"/>
      <c r="H268" s="119"/>
      <c r="I268" s="109"/>
      <c r="L268" s="108"/>
      <c r="M268" s="108"/>
      <c r="N268" s="108"/>
      <c r="O268" s="108"/>
      <c r="P268" s="108"/>
      <c r="Q268" s="108"/>
      <c r="R268" s="108"/>
      <c r="S268" s="108"/>
      <c r="T268" s="100">
        <f t="shared" si="44"/>
        <v>0</v>
      </c>
      <c r="U268" s="111"/>
      <c r="V268" s="111"/>
      <c r="W268" s="111">
        <f>SUMIFS($F$3:F268,$D$3:D268,D268,$C$3:C268,"Buy")+SUMIFS($F$3:F268,$D$3:D268,D268,$C$3:C268,"Coin Deposit",$E$3:E268,"&lt;&gt;")</f>
        <v>0</v>
      </c>
      <c r="X268" s="111">
        <f t="shared" si="45"/>
        <v>0</v>
      </c>
      <c r="Y268" s="111">
        <f>IF($D268=Y$1,SUMIFS($H$3:$H268,$G$3:$G268,Y$1,$C$3:$C268,"Sell"),0)</f>
        <v>0</v>
      </c>
      <c r="Z268" s="111">
        <f t="shared" si="46"/>
        <v>0</v>
      </c>
      <c r="AA268" s="111">
        <f>IF($D268=AA$1,SUMIFS($H$3:$H268,$G$3:$G268,AA$1,$C$3:$C268,"Sell"),0)</f>
        <v>0</v>
      </c>
      <c r="AB268" s="111">
        <f t="shared" si="47"/>
        <v>0</v>
      </c>
      <c r="AC268" s="111">
        <f>SUMIFS('Deductions and Deposits'!$H:$H,'Deductions and Deposits'!$G:$G,D268,'Deductions and Deposits'!$F:$F,"&lt;="&amp;B268)+SUMIFS($F$3:F268,$D$3:D268,D268,$C$3:C268,"Coin Deposit",$E$3:E268,"")</f>
        <v>0</v>
      </c>
      <c r="AD268" s="111">
        <f>SUMIFS('Deductions and Deposits'!$D:$D,'Deductions and Deposits'!$C:$C,D268)+SUMIFS($F:$F,$D:$D,D268,$C:$C,"Coin Deduction")</f>
        <v>0</v>
      </c>
      <c r="AE268" s="111">
        <f>Table5[[#This Row],[Column4]]+Table5[[#This Row],[Column14]]+Table5[[#This Row],[Column19]]+Table5[[#This Row],[Column12]]</f>
        <v>0</v>
      </c>
      <c r="AF268" s="111">
        <f>Table5[[#This Row],[Column5]]+Table5[[#This Row],[Column13]]+Table5[[#This Row],[Column21]]+Table5[[#This Row],[Column18]]</f>
        <v>0</v>
      </c>
      <c r="AG268" s="111">
        <f t="shared" si="48"/>
        <v>0</v>
      </c>
      <c r="AH268" s="111">
        <f t="shared" si="49"/>
        <v>0</v>
      </c>
      <c r="AI268" s="111">
        <f>Table5[[#This Row],[Column17]]-Table5[[#This Row],[Column20]]</f>
        <v>0</v>
      </c>
      <c r="AJ268" s="111">
        <f t="shared" si="50"/>
        <v>0</v>
      </c>
      <c r="AK268" s="111">
        <f t="shared" si="51"/>
        <v>0</v>
      </c>
      <c r="AL268" s="111">
        <f t="shared" si="52"/>
        <v>0</v>
      </c>
      <c r="AM268" s="111" t="str">
        <f t="shared" si="53"/>
        <v/>
      </c>
      <c r="AN268" s="111" t="str">
        <f t="shared" ca="1" si="54"/>
        <v/>
      </c>
    </row>
    <row r="269" spans="1:40" ht="20.25" customHeight="1" x14ac:dyDescent="0.3">
      <c r="A269" s="107"/>
      <c r="B269" s="144"/>
      <c r="C269" s="119"/>
      <c r="D269" s="120"/>
      <c r="E269" s="119"/>
      <c r="F269" s="119"/>
      <c r="G269" s="120"/>
      <c r="H269" s="119"/>
      <c r="I269" s="109"/>
      <c r="L269" s="108"/>
      <c r="M269" s="108"/>
      <c r="N269" s="108"/>
      <c r="O269" s="108"/>
      <c r="P269" s="108"/>
      <c r="Q269" s="108"/>
      <c r="R269" s="108"/>
      <c r="S269" s="108"/>
      <c r="T269" s="100">
        <f t="shared" si="44"/>
        <v>0</v>
      </c>
      <c r="U269" s="111"/>
      <c r="V269" s="111"/>
      <c r="W269" s="111">
        <f>SUMIFS($F$3:F269,$D$3:D269,D269,$C$3:C269,"Buy")+SUMIFS($F$3:F269,$D$3:D269,D269,$C$3:C269,"Coin Deposit",$E$3:E269,"&lt;&gt;")</f>
        <v>0</v>
      </c>
      <c r="X269" s="111">
        <f t="shared" si="45"/>
        <v>0</v>
      </c>
      <c r="Y269" s="111">
        <f>IF($D269=Y$1,SUMIFS($H$3:$H269,$G$3:$G269,Y$1,$C$3:$C269,"Sell"),0)</f>
        <v>0</v>
      </c>
      <c r="Z269" s="111">
        <f t="shared" si="46"/>
        <v>0</v>
      </c>
      <c r="AA269" s="111">
        <f>IF($D269=AA$1,SUMIFS($H$3:$H269,$G$3:$G269,AA$1,$C$3:$C269,"Sell"),0)</f>
        <v>0</v>
      </c>
      <c r="AB269" s="111">
        <f t="shared" si="47"/>
        <v>0</v>
      </c>
      <c r="AC269" s="111">
        <f>SUMIFS('Deductions and Deposits'!$H:$H,'Deductions and Deposits'!$G:$G,D269,'Deductions and Deposits'!$F:$F,"&lt;="&amp;B269)+SUMIFS($F$3:F269,$D$3:D269,D269,$C$3:C269,"Coin Deposit",$E$3:E269,"")</f>
        <v>0</v>
      </c>
      <c r="AD269" s="111">
        <f>SUMIFS('Deductions and Deposits'!$D:$D,'Deductions and Deposits'!$C:$C,D269)+SUMIFS($F:$F,$D:$D,D269,$C:$C,"Coin Deduction")</f>
        <v>0</v>
      </c>
      <c r="AE269" s="111">
        <f>Table5[[#This Row],[Column4]]+Table5[[#This Row],[Column14]]+Table5[[#This Row],[Column19]]+Table5[[#This Row],[Column12]]</f>
        <v>0</v>
      </c>
      <c r="AF269" s="111">
        <f>Table5[[#This Row],[Column5]]+Table5[[#This Row],[Column13]]+Table5[[#This Row],[Column21]]+Table5[[#This Row],[Column18]]</f>
        <v>0</v>
      </c>
      <c r="AG269" s="111">
        <f t="shared" si="48"/>
        <v>0</v>
      </c>
      <c r="AH269" s="111">
        <f t="shared" si="49"/>
        <v>0</v>
      </c>
      <c r="AI269" s="111">
        <f>Table5[[#This Row],[Column17]]-Table5[[#This Row],[Column20]]</f>
        <v>0</v>
      </c>
      <c r="AJ269" s="111">
        <f t="shared" si="50"/>
        <v>0</v>
      </c>
      <c r="AK269" s="111">
        <f t="shared" si="51"/>
        <v>0</v>
      </c>
      <c r="AL269" s="111">
        <f t="shared" si="52"/>
        <v>0</v>
      </c>
      <c r="AM269" s="111" t="str">
        <f t="shared" si="53"/>
        <v/>
      </c>
      <c r="AN269" s="111" t="str">
        <f t="shared" ca="1" si="54"/>
        <v/>
      </c>
    </row>
    <row r="270" spans="1:40" ht="20.25" customHeight="1" x14ac:dyDescent="0.3">
      <c r="A270" s="107"/>
      <c r="B270" s="144"/>
      <c r="C270" s="119"/>
      <c r="D270" s="120"/>
      <c r="E270" s="119"/>
      <c r="F270" s="119"/>
      <c r="G270" s="120"/>
      <c r="H270" s="119"/>
      <c r="I270" s="109"/>
      <c r="L270" s="108"/>
      <c r="M270" s="108"/>
      <c r="N270" s="108"/>
      <c r="O270" s="108"/>
      <c r="P270" s="108"/>
      <c r="Q270" s="108"/>
      <c r="R270" s="108"/>
      <c r="S270" s="108"/>
      <c r="T270" s="100">
        <f t="shared" si="44"/>
        <v>0</v>
      </c>
      <c r="U270" s="111"/>
      <c r="V270" s="111"/>
      <c r="W270" s="111">
        <f>SUMIFS($F$3:F270,$D$3:D270,D270,$C$3:C270,"Buy")+SUMIFS($F$3:F270,$D$3:D270,D270,$C$3:C270,"Coin Deposit",$E$3:E270,"&lt;&gt;")</f>
        <v>0</v>
      </c>
      <c r="X270" s="111">
        <f t="shared" si="45"/>
        <v>0</v>
      </c>
      <c r="Y270" s="111">
        <f>IF($D270=Y$1,SUMIFS($H$3:$H270,$G$3:$G270,Y$1,$C$3:$C270,"Sell"),0)</f>
        <v>0</v>
      </c>
      <c r="Z270" s="111">
        <f t="shared" si="46"/>
        <v>0</v>
      </c>
      <c r="AA270" s="111">
        <f>IF($D270=AA$1,SUMIFS($H$3:$H270,$G$3:$G270,AA$1,$C$3:$C270,"Sell"),0)</f>
        <v>0</v>
      </c>
      <c r="AB270" s="111">
        <f t="shared" si="47"/>
        <v>0</v>
      </c>
      <c r="AC270" s="111">
        <f>SUMIFS('Deductions and Deposits'!$H:$H,'Deductions and Deposits'!$G:$G,D270,'Deductions and Deposits'!$F:$F,"&lt;="&amp;B270)+SUMIFS($F$3:F270,$D$3:D270,D270,$C$3:C270,"Coin Deposit",$E$3:E270,"")</f>
        <v>0</v>
      </c>
      <c r="AD270" s="111">
        <f>SUMIFS('Deductions and Deposits'!$D:$D,'Deductions and Deposits'!$C:$C,D270)+SUMIFS($F:$F,$D:$D,D270,$C:$C,"Coin Deduction")</f>
        <v>0</v>
      </c>
      <c r="AE270" s="111">
        <f>Table5[[#This Row],[Column4]]+Table5[[#This Row],[Column14]]+Table5[[#This Row],[Column19]]+Table5[[#This Row],[Column12]]</f>
        <v>0</v>
      </c>
      <c r="AF270" s="111">
        <f>Table5[[#This Row],[Column5]]+Table5[[#This Row],[Column13]]+Table5[[#This Row],[Column21]]+Table5[[#This Row],[Column18]]</f>
        <v>0</v>
      </c>
      <c r="AG270" s="111">
        <f t="shared" si="48"/>
        <v>0</v>
      </c>
      <c r="AH270" s="111">
        <f t="shared" si="49"/>
        <v>0</v>
      </c>
      <c r="AI270" s="111">
        <f>Table5[[#This Row],[Column17]]-Table5[[#This Row],[Column20]]</f>
        <v>0</v>
      </c>
      <c r="AJ270" s="111">
        <f t="shared" si="50"/>
        <v>0</v>
      </c>
      <c r="AK270" s="111">
        <f t="shared" si="51"/>
        <v>0</v>
      </c>
      <c r="AL270" s="111">
        <f t="shared" si="52"/>
        <v>0</v>
      </c>
      <c r="AM270" s="111" t="str">
        <f t="shared" si="53"/>
        <v/>
      </c>
      <c r="AN270" s="111" t="str">
        <f t="shared" ca="1" si="54"/>
        <v/>
      </c>
    </row>
    <row r="271" spans="1:40" ht="20.25" customHeight="1" x14ac:dyDescent="0.3">
      <c r="A271" s="107"/>
      <c r="B271" s="144"/>
      <c r="C271" s="119"/>
      <c r="D271" s="120"/>
      <c r="E271" s="119"/>
      <c r="F271" s="119"/>
      <c r="G271" s="120"/>
      <c r="H271" s="119"/>
      <c r="I271" s="109"/>
      <c r="L271" s="108"/>
      <c r="M271" s="108"/>
      <c r="N271" s="108"/>
      <c r="O271" s="108"/>
      <c r="P271" s="108"/>
      <c r="Q271" s="108"/>
      <c r="R271" s="108"/>
      <c r="S271" s="108"/>
      <c r="T271" s="100">
        <f t="shared" si="44"/>
        <v>0</v>
      </c>
      <c r="U271" s="111"/>
      <c r="V271" s="111"/>
      <c r="W271" s="111">
        <f>SUMIFS($F$3:F271,$D$3:D271,D271,$C$3:C271,"Buy")+SUMIFS($F$3:F271,$D$3:D271,D271,$C$3:C271,"Coin Deposit",$E$3:E271,"&lt;&gt;")</f>
        <v>0</v>
      </c>
      <c r="X271" s="111">
        <f t="shared" si="45"/>
        <v>0</v>
      </c>
      <c r="Y271" s="111">
        <f>IF($D271=Y$1,SUMIFS($H$3:$H271,$G$3:$G271,Y$1,$C$3:$C271,"Sell"),0)</f>
        <v>0</v>
      </c>
      <c r="Z271" s="111">
        <f t="shared" si="46"/>
        <v>0</v>
      </c>
      <c r="AA271" s="111">
        <f>IF($D271=AA$1,SUMIFS($H$3:$H271,$G$3:$G271,AA$1,$C$3:$C271,"Sell"),0)</f>
        <v>0</v>
      </c>
      <c r="AB271" s="111">
        <f t="shared" si="47"/>
        <v>0</v>
      </c>
      <c r="AC271" s="111">
        <f>SUMIFS('Deductions and Deposits'!$H:$H,'Deductions and Deposits'!$G:$G,D271,'Deductions and Deposits'!$F:$F,"&lt;="&amp;B271)+SUMIFS($F$3:F271,$D$3:D271,D271,$C$3:C271,"Coin Deposit",$E$3:E271,"")</f>
        <v>0</v>
      </c>
      <c r="AD271" s="111">
        <f>SUMIFS('Deductions and Deposits'!$D:$D,'Deductions and Deposits'!$C:$C,D271)+SUMIFS($F:$F,$D:$D,D271,$C:$C,"Coin Deduction")</f>
        <v>0</v>
      </c>
      <c r="AE271" s="111">
        <f>Table5[[#This Row],[Column4]]+Table5[[#This Row],[Column14]]+Table5[[#This Row],[Column19]]+Table5[[#This Row],[Column12]]</f>
        <v>0</v>
      </c>
      <c r="AF271" s="111">
        <f>Table5[[#This Row],[Column5]]+Table5[[#This Row],[Column13]]+Table5[[#This Row],[Column21]]+Table5[[#This Row],[Column18]]</f>
        <v>0</v>
      </c>
      <c r="AG271" s="111">
        <f t="shared" si="48"/>
        <v>0</v>
      </c>
      <c r="AH271" s="111">
        <f t="shared" si="49"/>
        <v>0</v>
      </c>
      <c r="AI271" s="111">
        <f>Table5[[#This Row],[Column17]]-Table5[[#This Row],[Column20]]</f>
        <v>0</v>
      </c>
      <c r="AJ271" s="111">
        <f t="shared" si="50"/>
        <v>0</v>
      </c>
      <c r="AK271" s="111">
        <f t="shared" si="51"/>
        <v>0</v>
      </c>
      <c r="AL271" s="111">
        <f t="shared" si="52"/>
        <v>0</v>
      </c>
      <c r="AM271" s="111" t="str">
        <f t="shared" si="53"/>
        <v/>
      </c>
      <c r="AN271" s="111" t="str">
        <f t="shared" ca="1" si="54"/>
        <v/>
      </c>
    </row>
    <row r="272" spans="1:40" ht="20.25" customHeight="1" x14ac:dyDescent="0.3">
      <c r="A272" s="107"/>
      <c r="B272" s="144"/>
      <c r="C272" s="119"/>
      <c r="D272" s="120"/>
      <c r="E272" s="119"/>
      <c r="F272" s="119"/>
      <c r="G272" s="120"/>
      <c r="H272" s="119"/>
      <c r="I272" s="109"/>
      <c r="L272" s="108"/>
      <c r="M272" s="108"/>
      <c r="N272" s="108"/>
      <c r="O272" s="108"/>
      <c r="P272" s="108"/>
      <c r="Q272" s="108"/>
      <c r="R272" s="108"/>
      <c r="S272" s="108"/>
      <c r="T272" s="100">
        <f t="shared" si="44"/>
        <v>0</v>
      </c>
      <c r="U272" s="111"/>
      <c r="V272" s="111"/>
      <c r="W272" s="111">
        <f>SUMIFS($F$3:F272,$D$3:D272,D272,$C$3:C272,"Buy")+SUMIFS($F$3:F272,$D$3:D272,D272,$C$3:C272,"Coin Deposit",$E$3:E272,"&lt;&gt;")</f>
        <v>0</v>
      </c>
      <c r="X272" s="111">
        <f t="shared" si="45"/>
        <v>0</v>
      </c>
      <c r="Y272" s="111">
        <f>IF($D272=Y$1,SUMIFS($H$3:$H272,$G$3:$G272,Y$1,$C$3:$C272,"Sell"),0)</f>
        <v>0</v>
      </c>
      <c r="Z272" s="111">
        <f t="shared" si="46"/>
        <v>0</v>
      </c>
      <c r="AA272" s="111">
        <f>IF($D272=AA$1,SUMIFS($H$3:$H272,$G$3:$G272,AA$1,$C$3:$C272,"Sell"),0)</f>
        <v>0</v>
      </c>
      <c r="AB272" s="111">
        <f t="shared" si="47"/>
        <v>0</v>
      </c>
      <c r="AC272" s="111">
        <f>SUMIFS('Deductions and Deposits'!$H:$H,'Deductions and Deposits'!$G:$G,D272,'Deductions and Deposits'!$F:$F,"&lt;="&amp;B272)+SUMIFS($F$3:F272,$D$3:D272,D272,$C$3:C272,"Coin Deposit",$E$3:E272,"")</f>
        <v>0</v>
      </c>
      <c r="AD272" s="111">
        <f>SUMIFS('Deductions and Deposits'!$D:$D,'Deductions and Deposits'!$C:$C,D272)+SUMIFS($F:$F,$D:$D,D272,$C:$C,"Coin Deduction")</f>
        <v>0</v>
      </c>
      <c r="AE272" s="111">
        <f>Table5[[#This Row],[Column4]]+Table5[[#This Row],[Column14]]+Table5[[#This Row],[Column19]]+Table5[[#This Row],[Column12]]</f>
        <v>0</v>
      </c>
      <c r="AF272" s="111">
        <f>Table5[[#This Row],[Column5]]+Table5[[#This Row],[Column13]]+Table5[[#This Row],[Column21]]+Table5[[#This Row],[Column18]]</f>
        <v>0</v>
      </c>
      <c r="AG272" s="111">
        <f t="shared" si="48"/>
        <v>0</v>
      </c>
      <c r="AH272" s="111">
        <f t="shared" si="49"/>
        <v>0</v>
      </c>
      <c r="AI272" s="111">
        <f>Table5[[#This Row],[Column17]]-Table5[[#This Row],[Column20]]</f>
        <v>0</v>
      </c>
      <c r="AJ272" s="111">
        <f t="shared" si="50"/>
        <v>0</v>
      </c>
      <c r="AK272" s="111">
        <f t="shared" si="51"/>
        <v>0</v>
      </c>
      <c r="AL272" s="111">
        <f t="shared" si="52"/>
        <v>0</v>
      </c>
      <c r="AM272" s="111" t="str">
        <f t="shared" si="53"/>
        <v/>
      </c>
      <c r="AN272" s="111" t="str">
        <f t="shared" ca="1" si="54"/>
        <v/>
      </c>
    </row>
    <row r="273" spans="1:40" ht="20.25" customHeight="1" x14ac:dyDescent="0.3">
      <c r="A273" s="107"/>
      <c r="B273" s="144"/>
      <c r="C273" s="119"/>
      <c r="D273" s="120"/>
      <c r="E273" s="119"/>
      <c r="F273" s="119"/>
      <c r="G273" s="120"/>
      <c r="H273" s="119"/>
      <c r="I273" s="109"/>
      <c r="L273" s="108"/>
      <c r="M273" s="108"/>
      <c r="N273" s="108"/>
      <c r="O273" s="108"/>
      <c r="P273" s="108"/>
      <c r="Q273" s="108"/>
      <c r="R273" s="108"/>
      <c r="S273" s="108"/>
      <c r="T273" s="100">
        <f t="shared" si="44"/>
        <v>0</v>
      </c>
      <c r="U273" s="111"/>
      <c r="V273" s="111"/>
      <c r="W273" s="111">
        <f>SUMIFS($F$3:F273,$D$3:D273,D273,$C$3:C273,"Buy")+SUMIFS($F$3:F273,$D$3:D273,D273,$C$3:C273,"Coin Deposit",$E$3:E273,"&lt;&gt;")</f>
        <v>0</v>
      </c>
      <c r="X273" s="111">
        <f t="shared" si="45"/>
        <v>0</v>
      </c>
      <c r="Y273" s="111">
        <f>IF($D273=Y$1,SUMIFS($H$3:$H273,$G$3:$G273,Y$1,$C$3:$C273,"Sell"),0)</f>
        <v>0</v>
      </c>
      <c r="Z273" s="111">
        <f t="shared" si="46"/>
        <v>0</v>
      </c>
      <c r="AA273" s="111">
        <f>IF($D273=AA$1,SUMIFS($H$3:$H273,$G$3:$G273,AA$1,$C$3:$C273,"Sell"),0)</f>
        <v>0</v>
      </c>
      <c r="AB273" s="111">
        <f t="shared" si="47"/>
        <v>0</v>
      </c>
      <c r="AC273" s="111">
        <f>SUMIFS('Deductions and Deposits'!$H:$H,'Deductions and Deposits'!$G:$G,D273,'Deductions and Deposits'!$F:$F,"&lt;="&amp;B273)+SUMIFS($F$3:F273,$D$3:D273,D273,$C$3:C273,"Coin Deposit",$E$3:E273,"")</f>
        <v>0</v>
      </c>
      <c r="AD273" s="111">
        <f>SUMIFS('Deductions and Deposits'!$D:$D,'Deductions and Deposits'!$C:$C,D273)+SUMIFS($F:$F,$D:$D,D273,$C:$C,"Coin Deduction")</f>
        <v>0</v>
      </c>
      <c r="AE273" s="111">
        <f>Table5[[#This Row],[Column4]]+Table5[[#This Row],[Column14]]+Table5[[#This Row],[Column19]]+Table5[[#This Row],[Column12]]</f>
        <v>0</v>
      </c>
      <c r="AF273" s="111">
        <f>Table5[[#This Row],[Column5]]+Table5[[#This Row],[Column13]]+Table5[[#This Row],[Column21]]+Table5[[#This Row],[Column18]]</f>
        <v>0</v>
      </c>
      <c r="AG273" s="111">
        <f t="shared" si="48"/>
        <v>0</v>
      </c>
      <c r="AH273" s="111">
        <f t="shared" si="49"/>
        <v>0</v>
      </c>
      <c r="AI273" s="111">
        <f>Table5[[#This Row],[Column17]]-Table5[[#This Row],[Column20]]</f>
        <v>0</v>
      </c>
      <c r="AJ273" s="111">
        <f t="shared" si="50"/>
        <v>0</v>
      </c>
      <c r="AK273" s="111">
        <f t="shared" si="51"/>
        <v>0</v>
      </c>
      <c r="AL273" s="111">
        <f t="shared" si="52"/>
        <v>0</v>
      </c>
      <c r="AM273" s="111" t="str">
        <f t="shared" si="53"/>
        <v/>
      </c>
      <c r="AN273" s="111" t="str">
        <f t="shared" ca="1" si="54"/>
        <v/>
      </c>
    </row>
    <row r="274" spans="1:40" ht="20.25" customHeight="1" x14ac:dyDescent="0.3">
      <c r="A274" s="107"/>
      <c r="B274" s="144"/>
      <c r="C274" s="119"/>
      <c r="D274" s="120"/>
      <c r="E274" s="119"/>
      <c r="F274" s="119"/>
      <c r="G274" s="120"/>
      <c r="H274" s="119"/>
      <c r="I274" s="109"/>
      <c r="L274" s="108"/>
      <c r="M274" s="108"/>
      <c r="N274" s="108"/>
      <c r="O274" s="108"/>
      <c r="P274" s="108"/>
      <c r="Q274" s="108"/>
      <c r="R274" s="108"/>
      <c r="S274" s="108"/>
      <c r="T274" s="100">
        <f t="shared" si="44"/>
        <v>0</v>
      </c>
      <c r="U274" s="111"/>
      <c r="V274" s="111"/>
      <c r="W274" s="111">
        <f>SUMIFS($F$3:F274,$D$3:D274,D274,$C$3:C274,"Buy")+SUMIFS($F$3:F274,$D$3:D274,D274,$C$3:C274,"Coin Deposit",$E$3:E274,"&lt;&gt;")</f>
        <v>0</v>
      </c>
      <c r="X274" s="111">
        <f t="shared" si="45"/>
        <v>0</v>
      </c>
      <c r="Y274" s="111">
        <f>IF($D274=Y$1,SUMIFS($H$3:$H274,$G$3:$G274,Y$1,$C$3:$C274,"Sell"),0)</f>
        <v>0</v>
      </c>
      <c r="Z274" s="111">
        <f t="shared" si="46"/>
        <v>0</v>
      </c>
      <c r="AA274" s="111">
        <f>IF($D274=AA$1,SUMIFS($H$3:$H274,$G$3:$G274,AA$1,$C$3:$C274,"Sell"),0)</f>
        <v>0</v>
      </c>
      <c r="AB274" s="111">
        <f t="shared" si="47"/>
        <v>0</v>
      </c>
      <c r="AC274" s="111">
        <f>SUMIFS('Deductions and Deposits'!$H:$H,'Deductions and Deposits'!$G:$G,D274,'Deductions and Deposits'!$F:$F,"&lt;="&amp;B274)+SUMIFS($F$3:F274,$D$3:D274,D274,$C$3:C274,"Coin Deposit",$E$3:E274,"")</f>
        <v>0</v>
      </c>
      <c r="AD274" s="111">
        <f>SUMIFS('Deductions and Deposits'!$D:$D,'Deductions and Deposits'!$C:$C,D274)+SUMIFS($F:$F,$D:$D,D274,$C:$C,"Coin Deduction")</f>
        <v>0</v>
      </c>
      <c r="AE274" s="111">
        <f>Table5[[#This Row],[Column4]]+Table5[[#This Row],[Column14]]+Table5[[#This Row],[Column19]]+Table5[[#This Row],[Column12]]</f>
        <v>0</v>
      </c>
      <c r="AF274" s="111">
        <f>Table5[[#This Row],[Column5]]+Table5[[#This Row],[Column13]]+Table5[[#This Row],[Column21]]+Table5[[#This Row],[Column18]]</f>
        <v>0</v>
      </c>
      <c r="AG274" s="111">
        <f t="shared" si="48"/>
        <v>0</v>
      </c>
      <c r="AH274" s="111">
        <f t="shared" si="49"/>
        <v>0</v>
      </c>
      <c r="AI274" s="111">
        <f>Table5[[#This Row],[Column17]]-Table5[[#This Row],[Column20]]</f>
        <v>0</v>
      </c>
      <c r="AJ274" s="111">
        <f t="shared" si="50"/>
        <v>0</v>
      </c>
      <c r="AK274" s="111">
        <f t="shared" si="51"/>
        <v>0</v>
      </c>
      <c r="AL274" s="111">
        <f t="shared" si="52"/>
        <v>0</v>
      </c>
      <c r="AM274" s="111" t="str">
        <f t="shared" si="53"/>
        <v/>
      </c>
      <c r="AN274" s="111" t="str">
        <f t="shared" ca="1" si="54"/>
        <v/>
      </c>
    </row>
    <row r="275" spans="1:40" ht="20.25" customHeight="1" x14ac:dyDescent="0.3">
      <c r="A275" s="107"/>
      <c r="B275" s="144"/>
      <c r="C275" s="119"/>
      <c r="D275" s="120"/>
      <c r="E275" s="119"/>
      <c r="F275" s="119"/>
      <c r="G275" s="120"/>
      <c r="H275" s="119"/>
      <c r="I275" s="109"/>
      <c r="L275" s="108"/>
      <c r="M275" s="108"/>
      <c r="N275" s="108"/>
      <c r="O275" s="108"/>
      <c r="P275" s="108"/>
      <c r="Q275" s="108"/>
      <c r="R275" s="108"/>
      <c r="S275" s="108"/>
      <c r="T275" s="100">
        <f t="shared" si="44"/>
        <v>0</v>
      </c>
      <c r="U275" s="111"/>
      <c r="V275" s="111"/>
      <c r="W275" s="111">
        <f>SUMIFS($F$3:F275,$D$3:D275,D275,$C$3:C275,"Buy")+SUMIFS($F$3:F275,$D$3:D275,D275,$C$3:C275,"Coin Deposit",$E$3:E275,"&lt;&gt;")</f>
        <v>0</v>
      </c>
      <c r="X275" s="111">
        <f t="shared" si="45"/>
        <v>0</v>
      </c>
      <c r="Y275" s="111">
        <f>IF($D275=Y$1,SUMIFS($H$3:$H275,$G$3:$G275,Y$1,$C$3:$C275,"Sell"),0)</f>
        <v>0</v>
      </c>
      <c r="Z275" s="111">
        <f t="shared" si="46"/>
        <v>0</v>
      </c>
      <c r="AA275" s="111">
        <f>IF($D275=AA$1,SUMIFS($H$3:$H275,$G$3:$G275,AA$1,$C$3:$C275,"Sell"),0)</f>
        <v>0</v>
      </c>
      <c r="AB275" s="111">
        <f t="shared" si="47"/>
        <v>0</v>
      </c>
      <c r="AC275" s="111">
        <f>SUMIFS('Deductions and Deposits'!$H:$H,'Deductions and Deposits'!$G:$G,D275,'Deductions and Deposits'!$F:$F,"&lt;="&amp;B275)+SUMIFS($F$3:F275,$D$3:D275,D275,$C$3:C275,"Coin Deposit",$E$3:E275,"")</f>
        <v>0</v>
      </c>
      <c r="AD275" s="111">
        <f>SUMIFS('Deductions and Deposits'!$D:$D,'Deductions and Deposits'!$C:$C,D275)+SUMIFS($F:$F,$D:$D,D275,$C:$C,"Coin Deduction")</f>
        <v>0</v>
      </c>
      <c r="AE275" s="111">
        <f>Table5[[#This Row],[Column4]]+Table5[[#This Row],[Column14]]+Table5[[#This Row],[Column19]]+Table5[[#This Row],[Column12]]</f>
        <v>0</v>
      </c>
      <c r="AF275" s="111">
        <f>Table5[[#This Row],[Column5]]+Table5[[#This Row],[Column13]]+Table5[[#This Row],[Column21]]+Table5[[#This Row],[Column18]]</f>
        <v>0</v>
      </c>
      <c r="AG275" s="111">
        <f t="shared" si="48"/>
        <v>0</v>
      </c>
      <c r="AH275" s="111">
        <f t="shared" si="49"/>
        <v>0</v>
      </c>
      <c r="AI275" s="111">
        <f>Table5[[#This Row],[Column17]]-Table5[[#This Row],[Column20]]</f>
        <v>0</v>
      </c>
      <c r="AJ275" s="111">
        <f t="shared" si="50"/>
        <v>0</v>
      </c>
      <c r="AK275" s="111">
        <f t="shared" si="51"/>
        <v>0</v>
      </c>
      <c r="AL275" s="111">
        <f t="shared" si="52"/>
        <v>0</v>
      </c>
      <c r="AM275" s="111" t="str">
        <f t="shared" si="53"/>
        <v/>
      </c>
      <c r="AN275" s="111" t="str">
        <f t="shared" ca="1" si="54"/>
        <v/>
      </c>
    </row>
    <row r="276" spans="1:40" ht="20.25" customHeight="1" x14ac:dyDescent="0.3">
      <c r="A276" s="107"/>
      <c r="B276" s="144"/>
      <c r="C276" s="119"/>
      <c r="D276" s="120"/>
      <c r="E276" s="119"/>
      <c r="F276" s="119"/>
      <c r="G276" s="120"/>
      <c r="H276" s="119"/>
      <c r="I276" s="109"/>
      <c r="L276" s="108"/>
      <c r="M276" s="108"/>
      <c r="N276" s="108"/>
      <c r="O276" s="108"/>
      <c r="P276" s="108"/>
      <c r="Q276" s="108"/>
      <c r="R276" s="108"/>
      <c r="S276" s="108"/>
      <c r="T276" s="100">
        <f t="shared" si="44"/>
        <v>0</v>
      </c>
      <c r="U276" s="111"/>
      <c r="V276" s="111"/>
      <c r="W276" s="111">
        <f>SUMIFS($F$3:F276,$D$3:D276,D276,$C$3:C276,"Buy")+SUMIFS($F$3:F276,$D$3:D276,D276,$C$3:C276,"Coin Deposit",$E$3:E276,"&lt;&gt;")</f>
        <v>0</v>
      </c>
      <c r="X276" s="111">
        <f t="shared" si="45"/>
        <v>0</v>
      </c>
      <c r="Y276" s="111">
        <f>IF($D276=Y$1,SUMIFS($H$3:$H276,$G$3:$G276,Y$1,$C$3:$C276,"Sell"),0)</f>
        <v>0</v>
      </c>
      <c r="Z276" s="111">
        <f t="shared" si="46"/>
        <v>0</v>
      </c>
      <c r="AA276" s="111">
        <f>IF($D276=AA$1,SUMIFS($H$3:$H276,$G$3:$G276,AA$1,$C$3:$C276,"Sell"),0)</f>
        <v>0</v>
      </c>
      <c r="AB276" s="111">
        <f t="shared" si="47"/>
        <v>0</v>
      </c>
      <c r="AC276" s="111">
        <f>SUMIFS('Deductions and Deposits'!$H:$H,'Deductions and Deposits'!$G:$G,D276,'Deductions and Deposits'!$F:$F,"&lt;="&amp;B276)+SUMIFS($F$3:F276,$D$3:D276,D276,$C$3:C276,"Coin Deposit",$E$3:E276,"")</f>
        <v>0</v>
      </c>
      <c r="AD276" s="111">
        <f>SUMIFS('Deductions and Deposits'!$D:$D,'Deductions and Deposits'!$C:$C,D276)+SUMIFS($F:$F,$D:$D,D276,$C:$C,"Coin Deduction")</f>
        <v>0</v>
      </c>
      <c r="AE276" s="111">
        <f>Table5[[#This Row],[Column4]]+Table5[[#This Row],[Column14]]+Table5[[#This Row],[Column19]]+Table5[[#This Row],[Column12]]</f>
        <v>0</v>
      </c>
      <c r="AF276" s="111">
        <f>Table5[[#This Row],[Column5]]+Table5[[#This Row],[Column13]]+Table5[[#This Row],[Column21]]+Table5[[#This Row],[Column18]]</f>
        <v>0</v>
      </c>
      <c r="AG276" s="111">
        <f t="shared" si="48"/>
        <v>0</v>
      </c>
      <c r="AH276" s="111">
        <f t="shared" si="49"/>
        <v>0</v>
      </c>
      <c r="AI276" s="111">
        <f>Table5[[#This Row],[Column17]]-Table5[[#This Row],[Column20]]</f>
        <v>0</v>
      </c>
      <c r="AJ276" s="111">
        <f t="shared" si="50"/>
        <v>0</v>
      </c>
      <c r="AK276" s="111">
        <f t="shared" si="51"/>
        <v>0</v>
      </c>
      <c r="AL276" s="111">
        <f t="shared" si="52"/>
        <v>0</v>
      </c>
      <c r="AM276" s="111" t="str">
        <f t="shared" si="53"/>
        <v/>
      </c>
      <c r="AN276" s="111" t="str">
        <f t="shared" ca="1" si="54"/>
        <v/>
      </c>
    </row>
    <row r="277" spans="1:40" ht="20.25" customHeight="1" x14ac:dyDescent="0.3">
      <c r="A277" s="107"/>
      <c r="B277" s="144"/>
      <c r="C277" s="119"/>
      <c r="D277" s="120"/>
      <c r="E277" s="119"/>
      <c r="F277" s="119"/>
      <c r="G277" s="120"/>
      <c r="H277" s="119"/>
      <c r="I277" s="109"/>
      <c r="L277" s="108"/>
      <c r="M277" s="108"/>
      <c r="N277" s="108"/>
      <c r="O277" s="108"/>
      <c r="P277" s="108"/>
      <c r="Q277" s="108"/>
      <c r="R277" s="108"/>
      <c r="S277" s="108"/>
      <c r="T277" s="100">
        <f t="shared" si="44"/>
        <v>0</v>
      </c>
      <c r="U277" s="111"/>
      <c r="V277" s="111"/>
      <c r="W277" s="111">
        <f>SUMIFS($F$3:F277,$D$3:D277,D277,$C$3:C277,"Buy")+SUMIFS($F$3:F277,$D$3:D277,D277,$C$3:C277,"Coin Deposit",$E$3:E277,"&lt;&gt;")</f>
        <v>0</v>
      </c>
      <c r="X277" s="111">
        <f t="shared" si="45"/>
        <v>0</v>
      </c>
      <c r="Y277" s="111">
        <f>IF($D277=Y$1,SUMIFS($H$3:$H277,$G$3:$G277,Y$1,$C$3:$C277,"Sell"),0)</f>
        <v>0</v>
      </c>
      <c r="Z277" s="111">
        <f t="shared" si="46"/>
        <v>0</v>
      </c>
      <c r="AA277" s="111">
        <f>IF($D277=AA$1,SUMIFS($H$3:$H277,$G$3:$G277,AA$1,$C$3:$C277,"Sell"),0)</f>
        <v>0</v>
      </c>
      <c r="AB277" s="111">
        <f t="shared" si="47"/>
        <v>0</v>
      </c>
      <c r="AC277" s="111">
        <f>SUMIFS('Deductions and Deposits'!$H:$H,'Deductions and Deposits'!$G:$G,D277,'Deductions and Deposits'!$F:$F,"&lt;="&amp;B277)+SUMIFS($F$3:F277,$D$3:D277,D277,$C$3:C277,"Coin Deposit",$E$3:E277,"")</f>
        <v>0</v>
      </c>
      <c r="AD277" s="111">
        <f>SUMIFS('Deductions and Deposits'!$D:$D,'Deductions and Deposits'!$C:$C,D277)+SUMIFS($F:$F,$D:$D,D277,$C:$C,"Coin Deduction")</f>
        <v>0</v>
      </c>
      <c r="AE277" s="111">
        <f>Table5[[#This Row],[Column4]]+Table5[[#This Row],[Column14]]+Table5[[#This Row],[Column19]]+Table5[[#This Row],[Column12]]</f>
        <v>0</v>
      </c>
      <c r="AF277" s="111">
        <f>Table5[[#This Row],[Column5]]+Table5[[#This Row],[Column13]]+Table5[[#This Row],[Column21]]+Table5[[#This Row],[Column18]]</f>
        <v>0</v>
      </c>
      <c r="AG277" s="111">
        <f t="shared" si="48"/>
        <v>0</v>
      </c>
      <c r="AH277" s="111">
        <f t="shared" si="49"/>
        <v>0</v>
      </c>
      <c r="AI277" s="111">
        <f>Table5[[#This Row],[Column17]]-Table5[[#This Row],[Column20]]</f>
        <v>0</v>
      </c>
      <c r="AJ277" s="111">
        <f t="shared" si="50"/>
        <v>0</v>
      </c>
      <c r="AK277" s="111">
        <f t="shared" si="51"/>
        <v>0</v>
      </c>
      <c r="AL277" s="111">
        <f t="shared" si="52"/>
        <v>0</v>
      </c>
      <c r="AM277" s="111" t="str">
        <f t="shared" si="53"/>
        <v/>
      </c>
      <c r="AN277" s="111" t="str">
        <f t="shared" ca="1" si="54"/>
        <v/>
      </c>
    </row>
    <row r="278" spans="1:40" ht="20.25" customHeight="1" x14ac:dyDescent="0.3">
      <c r="A278" s="107"/>
      <c r="B278" s="144"/>
      <c r="C278" s="119"/>
      <c r="D278" s="120"/>
      <c r="E278" s="119"/>
      <c r="F278" s="119"/>
      <c r="G278" s="120"/>
      <c r="H278" s="119"/>
      <c r="I278" s="109"/>
      <c r="L278" s="108"/>
      <c r="M278" s="108"/>
      <c r="N278" s="108"/>
      <c r="O278" s="108"/>
      <c r="P278" s="108"/>
      <c r="Q278" s="108"/>
      <c r="R278" s="108"/>
      <c r="S278" s="108"/>
      <c r="T278" s="100">
        <f t="shared" si="44"/>
        <v>0</v>
      </c>
      <c r="U278" s="111"/>
      <c r="V278" s="111"/>
      <c r="W278" s="111">
        <f>SUMIFS($F$3:F278,$D$3:D278,D278,$C$3:C278,"Buy")+SUMIFS($F$3:F278,$D$3:D278,D278,$C$3:C278,"Coin Deposit",$E$3:E278,"&lt;&gt;")</f>
        <v>0</v>
      </c>
      <c r="X278" s="111">
        <f t="shared" si="45"/>
        <v>0</v>
      </c>
      <c r="Y278" s="111">
        <f>IF($D278=Y$1,SUMIFS($H$3:$H278,$G$3:$G278,Y$1,$C$3:$C278,"Sell"),0)</f>
        <v>0</v>
      </c>
      <c r="Z278" s="111">
        <f t="shared" si="46"/>
        <v>0</v>
      </c>
      <c r="AA278" s="111">
        <f>IF($D278=AA$1,SUMIFS($H$3:$H278,$G$3:$G278,AA$1,$C$3:$C278,"Sell"),0)</f>
        <v>0</v>
      </c>
      <c r="AB278" s="111">
        <f t="shared" si="47"/>
        <v>0</v>
      </c>
      <c r="AC278" s="111">
        <f>SUMIFS('Deductions and Deposits'!$H:$H,'Deductions and Deposits'!$G:$G,D278,'Deductions and Deposits'!$F:$F,"&lt;="&amp;B278)+SUMIFS($F$3:F278,$D$3:D278,D278,$C$3:C278,"Coin Deposit",$E$3:E278,"")</f>
        <v>0</v>
      </c>
      <c r="AD278" s="111">
        <f>SUMIFS('Deductions and Deposits'!$D:$D,'Deductions and Deposits'!$C:$C,D278)+SUMIFS($F:$F,$D:$D,D278,$C:$C,"Coin Deduction")</f>
        <v>0</v>
      </c>
      <c r="AE278" s="111">
        <f>Table5[[#This Row],[Column4]]+Table5[[#This Row],[Column14]]+Table5[[#This Row],[Column19]]+Table5[[#This Row],[Column12]]</f>
        <v>0</v>
      </c>
      <c r="AF278" s="111">
        <f>Table5[[#This Row],[Column5]]+Table5[[#This Row],[Column13]]+Table5[[#This Row],[Column21]]+Table5[[#This Row],[Column18]]</f>
        <v>0</v>
      </c>
      <c r="AG278" s="111">
        <f t="shared" si="48"/>
        <v>0</v>
      </c>
      <c r="AH278" s="111">
        <f t="shared" si="49"/>
        <v>0</v>
      </c>
      <c r="AI278" s="111">
        <f>Table5[[#This Row],[Column17]]-Table5[[#This Row],[Column20]]</f>
        <v>0</v>
      </c>
      <c r="AJ278" s="111">
        <f t="shared" si="50"/>
        <v>0</v>
      </c>
      <c r="AK278" s="111">
        <f t="shared" si="51"/>
        <v>0</v>
      </c>
      <c r="AL278" s="111">
        <f t="shared" si="52"/>
        <v>0</v>
      </c>
      <c r="AM278" s="111" t="str">
        <f t="shared" si="53"/>
        <v/>
      </c>
      <c r="AN278" s="111" t="str">
        <f t="shared" ca="1" si="54"/>
        <v/>
      </c>
    </row>
    <row r="279" spans="1:40" ht="20.25" customHeight="1" x14ac:dyDescent="0.3">
      <c r="A279" s="107"/>
      <c r="B279" s="144"/>
      <c r="C279" s="119"/>
      <c r="D279" s="120"/>
      <c r="E279" s="119"/>
      <c r="F279" s="119"/>
      <c r="G279" s="120"/>
      <c r="H279" s="119"/>
      <c r="I279" s="109"/>
      <c r="L279" s="108"/>
      <c r="M279" s="108"/>
      <c r="N279" s="108"/>
      <c r="O279" s="108"/>
      <c r="P279" s="108"/>
      <c r="Q279" s="108"/>
      <c r="R279" s="108"/>
      <c r="S279" s="108"/>
      <c r="T279" s="100">
        <f t="shared" si="44"/>
        <v>0</v>
      </c>
      <c r="U279" s="111"/>
      <c r="V279" s="111"/>
      <c r="W279" s="111">
        <f>SUMIFS($F$3:F279,$D$3:D279,D279,$C$3:C279,"Buy")+SUMIFS($F$3:F279,$D$3:D279,D279,$C$3:C279,"Coin Deposit",$E$3:E279,"&lt;&gt;")</f>
        <v>0</v>
      </c>
      <c r="X279" s="111">
        <f t="shared" si="45"/>
        <v>0</v>
      </c>
      <c r="Y279" s="111">
        <f>IF($D279=Y$1,SUMIFS($H$3:$H279,$G$3:$G279,Y$1,$C$3:$C279,"Sell"),0)</f>
        <v>0</v>
      </c>
      <c r="Z279" s="111">
        <f t="shared" si="46"/>
        <v>0</v>
      </c>
      <c r="AA279" s="111">
        <f>IF($D279=AA$1,SUMIFS($H$3:$H279,$G$3:$G279,AA$1,$C$3:$C279,"Sell"),0)</f>
        <v>0</v>
      </c>
      <c r="AB279" s="111">
        <f t="shared" si="47"/>
        <v>0</v>
      </c>
      <c r="AC279" s="111">
        <f>SUMIFS('Deductions and Deposits'!$H:$H,'Deductions and Deposits'!$G:$G,D279,'Deductions and Deposits'!$F:$F,"&lt;="&amp;B279)+SUMIFS($F$3:F279,$D$3:D279,D279,$C$3:C279,"Coin Deposit",$E$3:E279,"")</f>
        <v>0</v>
      </c>
      <c r="AD279" s="111">
        <f>SUMIFS('Deductions and Deposits'!$D:$D,'Deductions and Deposits'!$C:$C,D279)+SUMIFS($F:$F,$D:$D,D279,$C:$C,"Coin Deduction")</f>
        <v>0</v>
      </c>
      <c r="AE279" s="111">
        <f>Table5[[#This Row],[Column4]]+Table5[[#This Row],[Column14]]+Table5[[#This Row],[Column19]]+Table5[[#This Row],[Column12]]</f>
        <v>0</v>
      </c>
      <c r="AF279" s="111">
        <f>Table5[[#This Row],[Column5]]+Table5[[#This Row],[Column13]]+Table5[[#This Row],[Column21]]+Table5[[#This Row],[Column18]]</f>
        <v>0</v>
      </c>
      <c r="AG279" s="111">
        <f t="shared" si="48"/>
        <v>0</v>
      </c>
      <c r="AH279" s="111">
        <f t="shared" si="49"/>
        <v>0</v>
      </c>
      <c r="AI279" s="111">
        <f>Table5[[#This Row],[Column17]]-Table5[[#This Row],[Column20]]</f>
        <v>0</v>
      </c>
      <c r="AJ279" s="111">
        <f t="shared" si="50"/>
        <v>0</v>
      </c>
      <c r="AK279" s="111">
        <f t="shared" si="51"/>
        <v>0</v>
      </c>
      <c r="AL279" s="111">
        <f t="shared" si="52"/>
        <v>0</v>
      </c>
      <c r="AM279" s="111" t="str">
        <f t="shared" si="53"/>
        <v/>
      </c>
      <c r="AN279" s="111" t="str">
        <f t="shared" ca="1" si="54"/>
        <v/>
      </c>
    </row>
    <row r="280" spans="1:40" ht="20.25" customHeight="1" x14ac:dyDescent="0.3">
      <c r="A280" s="107"/>
      <c r="B280" s="144"/>
      <c r="C280" s="119"/>
      <c r="D280" s="120"/>
      <c r="E280" s="119"/>
      <c r="F280" s="119"/>
      <c r="G280" s="120"/>
      <c r="H280" s="119"/>
      <c r="I280" s="109"/>
      <c r="L280" s="108"/>
      <c r="M280" s="108"/>
      <c r="N280" s="108"/>
      <c r="O280" s="108"/>
      <c r="P280" s="108"/>
      <c r="Q280" s="108"/>
      <c r="R280" s="108"/>
      <c r="S280" s="108"/>
      <c r="T280" s="100">
        <f t="shared" si="44"/>
        <v>0</v>
      </c>
      <c r="U280" s="111"/>
      <c r="V280" s="111"/>
      <c r="W280" s="111">
        <f>SUMIFS($F$3:F280,$D$3:D280,D280,$C$3:C280,"Buy")+SUMIFS($F$3:F280,$D$3:D280,D280,$C$3:C280,"Coin Deposit",$E$3:E280,"&lt;&gt;")</f>
        <v>0</v>
      </c>
      <c r="X280" s="111">
        <f t="shared" si="45"/>
        <v>0</v>
      </c>
      <c r="Y280" s="111">
        <f>IF($D280=Y$1,SUMIFS($H$3:$H280,$G$3:$G280,Y$1,$C$3:$C280,"Sell"),0)</f>
        <v>0</v>
      </c>
      <c r="Z280" s="111">
        <f t="shared" si="46"/>
        <v>0</v>
      </c>
      <c r="AA280" s="111">
        <f>IF($D280=AA$1,SUMIFS($H$3:$H280,$G$3:$G280,AA$1,$C$3:$C280,"Sell"),0)</f>
        <v>0</v>
      </c>
      <c r="AB280" s="111">
        <f t="shared" si="47"/>
        <v>0</v>
      </c>
      <c r="AC280" s="111">
        <f>SUMIFS('Deductions and Deposits'!$H:$H,'Deductions and Deposits'!$G:$G,D280,'Deductions and Deposits'!$F:$F,"&lt;="&amp;B280)+SUMIFS($F$3:F280,$D$3:D280,D280,$C$3:C280,"Coin Deposit",$E$3:E280,"")</f>
        <v>0</v>
      </c>
      <c r="AD280" s="111">
        <f>SUMIFS('Deductions and Deposits'!$D:$D,'Deductions and Deposits'!$C:$C,D280)+SUMIFS($F:$F,$D:$D,D280,$C:$C,"Coin Deduction")</f>
        <v>0</v>
      </c>
      <c r="AE280" s="111">
        <f>Table5[[#This Row],[Column4]]+Table5[[#This Row],[Column14]]+Table5[[#This Row],[Column19]]+Table5[[#This Row],[Column12]]</f>
        <v>0</v>
      </c>
      <c r="AF280" s="111">
        <f>Table5[[#This Row],[Column5]]+Table5[[#This Row],[Column13]]+Table5[[#This Row],[Column21]]+Table5[[#This Row],[Column18]]</f>
        <v>0</v>
      </c>
      <c r="AG280" s="111">
        <f t="shared" si="48"/>
        <v>0</v>
      </c>
      <c r="AH280" s="111">
        <f t="shared" si="49"/>
        <v>0</v>
      </c>
      <c r="AI280" s="111">
        <f>Table5[[#This Row],[Column17]]-Table5[[#This Row],[Column20]]</f>
        <v>0</v>
      </c>
      <c r="AJ280" s="111">
        <f t="shared" si="50"/>
        <v>0</v>
      </c>
      <c r="AK280" s="111">
        <f t="shared" si="51"/>
        <v>0</v>
      </c>
      <c r="AL280" s="111">
        <f t="shared" si="52"/>
        <v>0</v>
      </c>
      <c r="AM280" s="111" t="str">
        <f t="shared" si="53"/>
        <v/>
      </c>
      <c r="AN280" s="111" t="str">
        <f t="shared" ca="1" si="54"/>
        <v/>
      </c>
    </row>
    <row r="281" spans="1:40" ht="20.25" customHeight="1" x14ac:dyDescent="0.3">
      <c r="A281" s="107"/>
      <c r="B281" s="144"/>
      <c r="C281" s="119"/>
      <c r="D281" s="120"/>
      <c r="E281" s="119"/>
      <c r="F281" s="119"/>
      <c r="G281" s="120"/>
      <c r="H281" s="119"/>
      <c r="I281" s="109"/>
      <c r="L281" s="108"/>
      <c r="M281" s="108"/>
      <c r="N281" s="108"/>
      <c r="O281" s="108"/>
      <c r="P281" s="108"/>
      <c r="Q281" s="108"/>
      <c r="R281" s="108"/>
      <c r="S281" s="108"/>
      <c r="T281" s="100">
        <f t="shared" si="44"/>
        <v>0</v>
      </c>
      <c r="U281" s="111"/>
      <c r="V281" s="111"/>
      <c r="W281" s="111">
        <f>SUMIFS($F$3:F281,$D$3:D281,D281,$C$3:C281,"Buy")+SUMIFS($F$3:F281,$D$3:D281,D281,$C$3:C281,"Coin Deposit",$E$3:E281,"&lt;&gt;")</f>
        <v>0</v>
      </c>
      <c r="X281" s="111">
        <f t="shared" si="45"/>
        <v>0</v>
      </c>
      <c r="Y281" s="111">
        <f>IF($D281=Y$1,SUMIFS($H$3:$H281,$G$3:$G281,Y$1,$C$3:$C281,"Sell"),0)</f>
        <v>0</v>
      </c>
      <c r="Z281" s="111">
        <f t="shared" si="46"/>
        <v>0</v>
      </c>
      <c r="AA281" s="111">
        <f>IF($D281=AA$1,SUMIFS($H$3:$H281,$G$3:$G281,AA$1,$C$3:$C281,"Sell"),0)</f>
        <v>0</v>
      </c>
      <c r="AB281" s="111">
        <f t="shared" si="47"/>
        <v>0</v>
      </c>
      <c r="AC281" s="111">
        <f>SUMIFS('Deductions and Deposits'!$H:$H,'Deductions and Deposits'!$G:$G,D281,'Deductions and Deposits'!$F:$F,"&lt;="&amp;B281)+SUMIFS($F$3:F281,$D$3:D281,D281,$C$3:C281,"Coin Deposit",$E$3:E281,"")</f>
        <v>0</v>
      </c>
      <c r="AD281" s="111">
        <f>SUMIFS('Deductions and Deposits'!$D:$D,'Deductions and Deposits'!$C:$C,D281)+SUMIFS($F:$F,$D:$D,D281,$C:$C,"Coin Deduction")</f>
        <v>0</v>
      </c>
      <c r="AE281" s="111">
        <f>Table5[[#This Row],[Column4]]+Table5[[#This Row],[Column14]]+Table5[[#This Row],[Column19]]+Table5[[#This Row],[Column12]]</f>
        <v>0</v>
      </c>
      <c r="AF281" s="111">
        <f>Table5[[#This Row],[Column5]]+Table5[[#This Row],[Column13]]+Table5[[#This Row],[Column21]]+Table5[[#This Row],[Column18]]</f>
        <v>0</v>
      </c>
      <c r="AG281" s="111">
        <f t="shared" si="48"/>
        <v>0</v>
      </c>
      <c r="AH281" s="111">
        <f t="shared" si="49"/>
        <v>0</v>
      </c>
      <c r="AI281" s="111">
        <f>Table5[[#This Row],[Column17]]-Table5[[#This Row],[Column20]]</f>
        <v>0</v>
      </c>
      <c r="AJ281" s="111">
        <f t="shared" si="50"/>
        <v>0</v>
      </c>
      <c r="AK281" s="111">
        <f t="shared" si="51"/>
        <v>0</v>
      </c>
      <c r="AL281" s="111">
        <f t="shared" si="52"/>
        <v>0</v>
      </c>
      <c r="AM281" s="111" t="str">
        <f t="shared" si="53"/>
        <v/>
      </c>
      <c r="AN281" s="111" t="str">
        <f t="shared" ca="1" si="54"/>
        <v/>
      </c>
    </row>
    <row r="282" spans="1:40" ht="20.25" customHeight="1" x14ac:dyDescent="0.3">
      <c r="A282" s="107"/>
      <c r="B282" s="144"/>
      <c r="C282" s="119"/>
      <c r="D282" s="120"/>
      <c r="E282" s="119"/>
      <c r="F282" s="119"/>
      <c r="G282" s="120"/>
      <c r="H282" s="119"/>
      <c r="I282" s="109"/>
      <c r="L282" s="108"/>
      <c r="M282" s="108"/>
      <c r="N282" s="108"/>
      <c r="O282" s="108"/>
      <c r="P282" s="108"/>
      <c r="Q282" s="108"/>
      <c r="R282" s="108"/>
      <c r="S282" s="108"/>
      <c r="T282" s="100">
        <f t="shared" si="44"/>
        <v>0</v>
      </c>
      <c r="U282" s="111"/>
      <c r="V282" s="111"/>
      <c r="W282" s="111">
        <f>SUMIFS($F$3:F282,$D$3:D282,D282,$C$3:C282,"Buy")+SUMIFS($F$3:F282,$D$3:D282,D282,$C$3:C282,"Coin Deposit",$E$3:E282,"&lt;&gt;")</f>
        <v>0</v>
      </c>
      <c r="X282" s="111">
        <f t="shared" si="45"/>
        <v>0</v>
      </c>
      <c r="Y282" s="111">
        <f>IF($D282=Y$1,SUMIFS($H$3:$H282,$G$3:$G282,Y$1,$C$3:$C282,"Sell"),0)</f>
        <v>0</v>
      </c>
      <c r="Z282" s="111">
        <f t="shared" si="46"/>
        <v>0</v>
      </c>
      <c r="AA282" s="111">
        <f>IF($D282=AA$1,SUMIFS($H$3:$H282,$G$3:$G282,AA$1,$C$3:$C282,"Sell"),0)</f>
        <v>0</v>
      </c>
      <c r="AB282" s="111">
        <f t="shared" si="47"/>
        <v>0</v>
      </c>
      <c r="AC282" s="111">
        <f>SUMIFS('Deductions and Deposits'!$H:$H,'Deductions and Deposits'!$G:$G,D282,'Deductions and Deposits'!$F:$F,"&lt;="&amp;B282)+SUMIFS($F$3:F282,$D$3:D282,D282,$C$3:C282,"Coin Deposit",$E$3:E282,"")</f>
        <v>0</v>
      </c>
      <c r="AD282" s="111">
        <f>SUMIFS('Deductions and Deposits'!$D:$D,'Deductions and Deposits'!$C:$C,D282)+SUMIFS($F:$F,$D:$D,D282,$C:$C,"Coin Deduction")</f>
        <v>0</v>
      </c>
      <c r="AE282" s="111">
        <f>Table5[[#This Row],[Column4]]+Table5[[#This Row],[Column14]]+Table5[[#This Row],[Column19]]+Table5[[#This Row],[Column12]]</f>
        <v>0</v>
      </c>
      <c r="AF282" s="111">
        <f>Table5[[#This Row],[Column5]]+Table5[[#This Row],[Column13]]+Table5[[#This Row],[Column21]]+Table5[[#This Row],[Column18]]</f>
        <v>0</v>
      </c>
      <c r="AG282" s="111">
        <f t="shared" si="48"/>
        <v>0</v>
      </c>
      <c r="AH282" s="111">
        <f t="shared" si="49"/>
        <v>0</v>
      </c>
      <c r="AI282" s="111">
        <f>Table5[[#This Row],[Column17]]-Table5[[#This Row],[Column20]]</f>
        <v>0</v>
      </c>
      <c r="AJ282" s="111">
        <f t="shared" si="50"/>
        <v>0</v>
      </c>
      <c r="AK282" s="111">
        <f t="shared" si="51"/>
        <v>0</v>
      </c>
      <c r="AL282" s="111">
        <f t="shared" si="52"/>
        <v>0</v>
      </c>
      <c r="AM282" s="111" t="str">
        <f t="shared" si="53"/>
        <v/>
      </c>
      <c r="AN282" s="111" t="str">
        <f t="shared" ca="1" si="54"/>
        <v/>
      </c>
    </row>
    <row r="283" spans="1:40" ht="20.25" customHeight="1" x14ac:dyDescent="0.3">
      <c r="A283" s="107"/>
      <c r="B283" s="144"/>
      <c r="C283" s="119"/>
      <c r="D283" s="120"/>
      <c r="E283" s="119"/>
      <c r="F283" s="119"/>
      <c r="G283" s="120"/>
      <c r="H283" s="119"/>
      <c r="I283" s="109"/>
      <c r="L283" s="108"/>
      <c r="M283" s="108"/>
      <c r="N283" s="108"/>
      <c r="O283" s="108"/>
      <c r="P283" s="108"/>
      <c r="Q283" s="108"/>
      <c r="R283" s="108"/>
      <c r="S283" s="108"/>
      <c r="T283" s="100">
        <f t="shared" si="44"/>
        <v>0</v>
      </c>
      <c r="U283" s="111"/>
      <c r="V283" s="111"/>
      <c r="W283" s="111">
        <f>SUMIFS($F$3:F283,$D$3:D283,D283,$C$3:C283,"Buy")+SUMIFS($F$3:F283,$D$3:D283,D283,$C$3:C283,"Coin Deposit",$E$3:E283,"&lt;&gt;")</f>
        <v>0</v>
      </c>
      <c r="X283" s="111">
        <f t="shared" si="45"/>
        <v>0</v>
      </c>
      <c r="Y283" s="111">
        <f>IF($D283=Y$1,SUMIFS($H$3:$H283,$G$3:$G283,Y$1,$C$3:$C283,"Sell"),0)</f>
        <v>0</v>
      </c>
      <c r="Z283" s="111">
        <f t="shared" si="46"/>
        <v>0</v>
      </c>
      <c r="AA283" s="111">
        <f>IF($D283=AA$1,SUMIFS($H$3:$H283,$G$3:$G283,AA$1,$C$3:$C283,"Sell"),0)</f>
        <v>0</v>
      </c>
      <c r="AB283" s="111">
        <f t="shared" si="47"/>
        <v>0</v>
      </c>
      <c r="AC283" s="111">
        <f>SUMIFS('Deductions and Deposits'!$H:$H,'Deductions and Deposits'!$G:$G,D283,'Deductions and Deposits'!$F:$F,"&lt;="&amp;B283)+SUMIFS($F$3:F283,$D$3:D283,D283,$C$3:C283,"Coin Deposit",$E$3:E283,"")</f>
        <v>0</v>
      </c>
      <c r="AD283" s="111">
        <f>SUMIFS('Deductions and Deposits'!$D:$D,'Deductions and Deposits'!$C:$C,D283)+SUMIFS($F:$F,$D:$D,D283,$C:$C,"Coin Deduction")</f>
        <v>0</v>
      </c>
      <c r="AE283" s="111">
        <f>Table5[[#This Row],[Column4]]+Table5[[#This Row],[Column14]]+Table5[[#This Row],[Column19]]+Table5[[#This Row],[Column12]]</f>
        <v>0</v>
      </c>
      <c r="AF283" s="111">
        <f>Table5[[#This Row],[Column5]]+Table5[[#This Row],[Column13]]+Table5[[#This Row],[Column21]]+Table5[[#This Row],[Column18]]</f>
        <v>0</v>
      </c>
      <c r="AG283" s="111">
        <f t="shared" si="48"/>
        <v>0</v>
      </c>
      <c r="AH283" s="111">
        <f t="shared" si="49"/>
        <v>0</v>
      </c>
      <c r="AI283" s="111">
        <f>Table5[[#This Row],[Column17]]-Table5[[#This Row],[Column20]]</f>
        <v>0</v>
      </c>
      <c r="AJ283" s="111">
        <f t="shared" si="50"/>
        <v>0</v>
      </c>
      <c r="AK283" s="111">
        <f t="shared" si="51"/>
        <v>0</v>
      </c>
      <c r="AL283" s="111">
        <f t="shared" si="52"/>
        <v>0</v>
      </c>
      <c r="AM283" s="111" t="str">
        <f t="shared" si="53"/>
        <v/>
      </c>
      <c r="AN283" s="111" t="str">
        <f t="shared" ca="1" si="54"/>
        <v/>
      </c>
    </row>
    <row r="284" spans="1:40" ht="20.25" customHeight="1" x14ac:dyDescent="0.3">
      <c r="A284" s="107"/>
      <c r="B284" s="144"/>
      <c r="C284" s="119"/>
      <c r="D284" s="120"/>
      <c r="E284" s="119"/>
      <c r="F284" s="119"/>
      <c r="G284" s="120"/>
      <c r="H284" s="119"/>
      <c r="I284" s="109"/>
      <c r="L284" s="108"/>
      <c r="M284" s="108"/>
      <c r="N284" s="108"/>
      <c r="O284" s="108"/>
      <c r="P284" s="108"/>
      <c r="Q284" s="108"/>
      <c r="R284" s="108"/>
      <c r="S284" s="108"/>
      <c r="T284" s="100">
        <f t="shared" si="44"/>
        <v>0</v>
      </c>
      <c r="U284" s="111"/>
      <c r="V284" s="111"/>
      <c r="W284" s="111">
        <f>SUMIFS($F$3:F284,$D$3:D284,D284,$C$3:C284,"Buy")+SUMIFS($F$3:F284,$D$3:D284,D284,$C$3:C284,"Coin Deposit",$E$3:E284,"&lt;&gt;")</f>
        <v>0</v>
      </c>
      <c r="X284" s="111">
        <f t="shared" si="45"/>
        <v>0</v>
      </c>
      <c r="Y284" s="111">
        <f>IF($D284=Y$1,SUMIFS($H$3:$H284,$G$3:$G284,Y$1,$C$3:$C284,"Sell"),0)</f>
        <v>0</v>
      </c>
      <c r="Z284" s="111">
        <f t="shared" si="46"/>
        <v>0</v>
      </c>
      <c r="AA284" s="111">
        <f>IF($D284=AA$1,SUMIFS($H$3:$H284,$G$3:$G284,AA$1,$C$3:$C284,"Sell"),0)</f>
        <v>0</v>
      </c>
      <c r="AB284" s="111">
        <f t="shared" si="47"/>
        <v>0</v>
      </c>
      <c r="AC284" s="111">
        <f>SUMIFS('Deductions and Deposits'!$H:$H,'Deductions and Deposits'!$G:$G,D284,'Deductions and Deposits'!$F:$F,"&lt;="&amp;B284)+SUMIFS($F$3:F284,$D$3:D284,D284,$C$3:C284,"Coin Deposit",$E$3:E284,"")</f>
        <v>0</v>
      </c>
      <c r="AD284" s="111">
        <f>SUMIFS('Deductions and Deposits'!$D:$D,'Deductions and Deposits'!$C:$C,D284)+SUMIFS($F:$F,$D:$D,D284,$C:$C,"Coin Deduction")</f>
        <v>0</v>
      </c>
      <c r="AE284" s="111">
        <f>Table5[[#This Row],[Column4]]+Table5[[#This Row],[Column14]]+Table5[[#This Row],[Column19]]+Table5[[#This Row],[Column12]]</f>
        <v>0</v>
      </c>
      <c r="AF284" s="111">
        <f>Table5[[#This Row],[Column5]]+Table5[[#This Row],[Column13]]+Table5[[#This Row],[Column21]]+Table5[[#This Row],[Column18]]</f>
        <v>0</v>
      </c>
      <c r="AG284" s="111">
        <f t="shared" si="48"/>
        <v>0</v>
      </c>
      <c r="AH284" s="111">
        <f t="shared" si="49"/>
        <v>0</v>
      </c>
      <c r="AI284" s="111">
        <f>Table5[[#This Row],[Column17]]-Table5[[#This Row],[Column20]]</f>
        <v>0</v>
      </c>
      <c r="AJ284" s="111">
        <f t="shared" si="50"/>
        <v>0</v>
      </c>
      <c r="AK284" s="111">
        <f t="shared" si="51"/>
        <v>0</v>
      </c>
      <c r="AL284" s="111">
        <f t="shared" si="52"/>
        <v>0</v>
      </c>
      <c r="AM284" s="111" t="str">
        <f t="shared" si="53"/>
        <v/>
      </c>
      <c r="AN284" s="111" t="str">
        <f t="shared" ca="1" si="54"/>
        <v/>
      </c>
    </row>
    <row r="285" spans="1:40" ht="20.25" customHeight="1" x14ac:dyDescent="0.3">
      <c r="A285" s="107"/>
      <c r="B285" s="144"/>
      <c r="C285" s="119"/>
      <c r="D285" s="120"/>
      <c r="E285" s="119"/>
      <c r="F285" s="119"/>
      <c r="G285" s="120"/>
      <c r="H285" s="119"/>
      <c r="I285" s="109"/>
      <c r="L285" s="108"/>
      <c r="M285" s="108"/>
      <c r="N285" s="108"/>
      <c r="O285" s="108"/>
      <c r="P285" s="108"/>
      <c r="Q285" s="108"/>
      <c r="R285" s="108"/>
      <c r="S285" s="108"/>
      <c r="T285" s="100">
        <f t="shared" si="44"/>
        <v>0</v>
      </c>
      <c r="U285" s="111"/>
      <c r="V285" s="111"/>
      <c r="W285" s="111">
        <f>SUMIFS($F$3:F285,$D$3:D285,D285,$C$3:C285,"Buy")+SUMIFS($F$3:F285,$D$3:D285,D285,$C$3:C285,"Coin Deposit",$E$3:E285,"&lt;&gt;")</f>
        <v>0</v>
      </c>
      <c r="X285" s="111">
        <f t="shared" si="45"/>
        <v>0</v>
      </c>
      <c r="Y285" s="111">
        <f>IF($D285=Y$1,SUMIFS($H$3:$H285,$G$3:$G285,Y$1,$C$3:$C285,"Sell"),0)</f>
        <v>0</v>
      </c>
      <c r="Z285" s="111">
        <f t="shared" si="46"/>
        <v>0</v>
      </c>
      <c r="AA285" s="111">
        <f>IF($D285=AA$1,SUMIFS($H$3:$H285,$G$3:$G285,AA$1,$C$3:$C285,"Sell"),0)</f>
        <v>0</v>
      </c>
      <c r="AB285" s="111">
        <f t="shared" si="47"/>
        <v>0</v>
      </c>
      <c r="AC285" s="111">
        <f>SUMIFS('Deductions and Deposits'!$H:$H,'Deductions and Deposits'!$G:$G,D285,'Deductions and Deposits'!$F:$F,"&lt;="&amp;B285)+SUMIFS($F$3:F285,$D$3:D285,D285,$C$3:C285,"Coin Deposit",$E$3:E285,"")</f>
        <v>0</v>
      </c>
      <c r="AD285" s="111">
        <f>SUMIFS('Deductions and Deposits'!$D:$D,'Deductions and Deposits'!$C:$C,D285)+SUMIFS($F:$F,$D:$D,D285,$C:$C,"Coin Deduction")</f>
        <v>0</v>
      </c>
      <c r="AE285" s="111">
        <f>Table5[[#This Row],[Column4]]+Table5[[#This Row],[Column14]]+Table5[[#This Row],[Column19]]+Table5[[#This Row],[Column12]]</f>
        <v>0</v>
      </c>
      <c r="AF285" s="111">
        <f>Table5[[#This Row],[Column5]]+Table5[[#This Row],[Column13]]+Table5[[#This Row],[Column21]]+Table5[[#This Row],[Column18]]</f>
        <v>0</v>
      </c>
      <c r="AG285" s="111">
        <f t="shared" si="48"/>
        <v>0</v>
      </c>
      <c r="AH285" s="111">
        <f t="shared" si="49"/>
        <v>0</v>
      </c>
      <c r="AI285" s="111">
        <f>Table5[[#This Row],[Column17]]-Table5[[#This Row],[Column20]]</f>
        <v>0</v>
      </c>
      <c r="AJ285" s="111">
        <f t="shared" si="50"/>
        <v>0</v>
      </c>
      <c r="AK285" s="111">
        <f t="shared" si="51"/>
        <v>0</v>
      </c>
      <c r="AL285" s="111">
        <f t="shared" si="52"/>
        <v>0</v>
      </c>
      <c r="AM285" s="111" t="str">
        <f t="shared" si="53"/>
        <v/>
      </c>
      <c r="AN285" s="111" t="str">
        <f t="shared" ca="1" si="54"/>
        <v/>
      </c>
    </row>
    <row r="286" spans="1:40" ht="20.25" customHeight="1" x14ac:dyDescent="0.3">
      <c r="A286" s="107"/>
      <c r="B286" s="144"/>
      <c r="C286" s="119"/>
      <c r="D286" s="120"/>
      <c r="E286" s="119"/>
      <c r="F286" s="119"/>
      <c r="G286" s="120"/>
      <c r="H286" s="119"/>
      <c r="I286" s="109"/>
      <c r="L286" s="108"/>
      <c r="M286" s="108"/>
      <c r="N286" s="108"/>
      <c r="O286" s="108"/>
      <c r="P286" s="108"/>
      <c r="Q286" s="108"/>
      <c r="R286" s="108"/>
      <c r="S286" s="108"/>
      <c r="T286" s="100">
        <f t="shared" si="44"/>
        <v>0</v>
      </c>
      <c r="U286" s="111"/>
      <c r="V286" s="111"/>
      <c r="W286" s="111">
        <f>SUMIFS($F$3:F286,$D$3:D286,D286,$C$3:C286,"Buy")+SUMIFS($F$3:F286,$D$3:D286,D286,$C$3:C286,"Coin Deposit",$E$3:E286,"&lt;&gt;")</f>
        <v>0</v>
      </c>
      <c r="X286" s="111">
        <f t="shared" si="45"/>
        <v>0</v>
      </c>
      <c r="Y286" s="111">
        <f>IF($D286=Y$1,SUMIFS($H$3:$H286,$G$3:$G286,Y$1,$C$3:$C286,"Sell"),0)</f>
        <v>0</v>
      </c>
      <c r="Z286" s="111">
        <f t="shared" si="46"/>
        <v>0</v>
      </c>
      <c r="AA286" s="111">
        <f>IF($D286=AA$1,SUMIFS($H$3:$H286,$G$3:$G286,AA$1,$C$3:$C286,"Sell"),0)</f>
        <v>0</v>
      </c>
      <c r="AB286" s="111">
        <f t="shared" si="47"/>
        <v>0</v>
      </c>
      <c r="AC286" s="111">
        <f>SUMIFS('Deductions and Deposits'!$H:$H,'Deductions and Deposits'!$G:$G,D286,'Deductions and Deposits'!$F:$F,"&lt;="&amp;B286)+SUMIFS($F$3:F286,$D$3:D286,D286,$C$3:C286,"Coin Deposit",$E$3:E286,"")</f>
        <v>0</v>
      </c>
      <c r="AD286" s="111">
        <f>SUMIFS('Deductions and Deposits'!$D:$D,'Deductions and Deposits'!$C:$C,D286)+SUMIFS($F:$F,$D:$D,D286,$C:$C,"Coin Deduction")</f>
        <v>0</v>
      </c>
      <c r="AE286" s="111">
        <f>Table5[[#This Row],[Column4]]+Table5[[#This Row],[Column14]]+Table5[[#This Row],[Column19]]+Table5[[#This Row],[Column12]]</f>
        <v>0</v>
      </c>
      <c r="AF286" s="111">
        <f>Table5[[#This Row],[Column5]]+Table5[[#This Row],[Column13]]+Table5[[#This Row],[Column21]]+Table5[[#This Row],[Column18]]</f>
        <v>0</v>
      </c>
      <c r="AG286" s="111">
        <f t="shared" si="48"/>
        <v>0</v>
      </c>
      <c r="AH286" s="111">
        <f t="shared" si="49"/>
        <v>0</v>
      </c>
      <c r="AI286" s="111">
        <f>Table5[[#This Row],[Column17]]-Table5[[#This Row],[Column20]]</f>
        <v>0</v>
      </c>
      <c r="AJ286" s="111">
        <f t="shared" si="50"/>
        <v>0</v>
      </c>
      <c r="AK286" s="111">
        <f t="shared" si="51"/>
        <v>0</v>
      </c>
      <c r="AL286" s="111">
        <f t="shared" si="52"/>
        <v>0</v>
      </c>
      <c r="AM286" s="111" t="str">
        <f t="shared" si="53"/>
        <v/>
      </c>
      <c r="AN286" s="111" t="str">
        <f t="shared" ca="1" si="54"/>
        <v/>
      </c>
    </row>
    <row r="287" spans="1:40" ht="20.25" customHeight="1" x14ac:dyDescent="0.3">
      <c r="A287" s="107"/>
      <c r="B287" s="144"/>
      <c r="C287" s="119"/>
      <c r="D287" s="120"/>
      <c r="E287" s="119"/>
      <c r="F287" s="119"/>
      <c r="G287" s="120"/>
      <c r="H287" s="119"/>
      <c r="I287" s="109"/>
      <c r="L287" s="108"/>
      <c r="M287" s="108"/>
      <c r="N287" s="108"/>
      <c r="O287" s="108"/>
      <c r="P287" s="108"/>
      <c r="Q287" s="108"/>
      <c r="R287" s="108"/>
      <c r="S287" s="108"/>
      <c r="T287" s="100">
        <f t="shared" si="44"/>
        <v>0</v>
      </c>
      <c r="U287" s="111"/>
      <c r="V287" s="111"/>
      <c r="W287" s="111">
        <f>SUMIFS($F$3:F287,$D$3:D287,D287,$C$3:C287,"Buy")+SUMIFS($F$3:F287,$D$3:D287,D287,$C$3:C287,"Coin Deposit",$E$3:E287,"&lt;&gt;")</f>
        <v>0</v>
      </c>
      <c r="X287" s="111">
        <f t="shared" si="45"/>
        <v>0</v>
      </c>
      <c r="Y287" s="111">
        <f>IF($D287=Y$1,SUMIFS($H$3:$H287,$G$3:$G287,Y$1,$C$3:$C287,"Sell"),0)</f>
        <v>0</v>
      </c>
      <c r="Z287" s="111">
        <f t="shared" si="46"/>
        <v>0</v>
      </c>
      <c r="AA287" s="111">
        <f>IF($D287=AA$1,SUMIFS($H$3:$H287,$G$3:$G287,AA$1,$C$3:$C287,"Sell"),0)</f>
        <v>0</v>
      </c>
      <c r="AB287" s="111">
        <f t="shared" si="47"/>
        <v>0</v>
      </c>
      <c r="AC287" s="111">
        <f>SUMIFS('Deductions and Deposits'!$H:$H,'Deductions and Deposits'!$G:$G,D287,'Deductions and Deposits'!$F:$F,"&lt;="&amp;B287)+SUMIFS($F$3:F287,$D$3:D287,D287,$C$3:C287,"Coin Deposit",$E$3:E287,"")</f>
        <v>0</v>
      </c>
      <c r="AD287" s="111">
        <f>SUMIFS('Deductions and Deposits'!$D:$D,'Deductions and Deposits'!$C:$C,D287)+SUMIFS($F:$F,$D:$D,D287,$C:$C,"Coin Deduction")</f>
        <v>0</v>
      </c>
      <c r="AE287" s="111">
        <f>Table5[[#This Row],[Column4]]+Table5[[#This Row],[Column14]]+Table5[[#This Row],[Column19]]+Table5[[#This Row],[Column12]]</f>
        <v>0</v>
      </c>
      <c r="AF287" s="111">
        <f>Table5[[#This Row],[Column5]]+Table5[[#This Row],[Column13]]+Table5[[#This Row],[Column21]]+Table5[[#This Row],[Column18]]</f>
        <v>0</v>
      </c>
      <c r="AG287" s="111">
        <f t="shared" si="48"/>
        <v>0</v>
      </c>
      <c r="AH287" s="111">
        <f t="shared" si="49"/>
        <v>0</v>
      </c>
      <c r="AI287" s="111">
        <f>Table5[[#This Row],[Column17]]-Table5[[#This Row],[Column20]]</f>
        <v>0</v>
      </c>
      <c r="AJ287" s="111">
        <f t="shared" si="50"/>
        <v>0</v>
      </c>
      <c r="AK287" s="111">
        <f t="shared" si="51"/>
        <v>0</v>
      </c>
      <c r="AL287" s="111">
        <f t="shared" si="52"/>
        <v>0</v>
      </c>
      <c r="AM287" s="111" t="str">
        <f t="shared" si="53"/>
        <v/>
      </c>
      <c r="AN287" s="111" t="str">
        <f t="shared" ca="1" si="54"/>
        <v/>
      </c>
    </row>
    <row r="288" spans="1:40" ht="20.25" customHeight="1" x14ac:dyDescent="0.3">
      <c r="A288" s="107"/>
      <c r="B288" s="144"/>
      <c r="C288" s="119"/>
      <c r="D288" s="120"/>
      <c r="E288" s="119"/>
      <c r="F288" s="119"/>
      <c r="G288" s="120"/>
      <c r="H288" s="119"/>
      <c r="I288" s="109"/>
      <c r="L288" s="108"/>
      <c r="M288" s="108"/>
      <c r="N288" s="108"/>
      <c r="O288" s="108"/>
      <c r="P288" s="108"/>
      <c r="Q288" s="108"/>
      <c r="R288" s="108"/>
      <c r="S288" s="108"/>
      <c r="T288" s="100">
        <f t="shared" si="44"/>
        <v>0</v>
      </c>
      <c r="U288" s="111"/>
      <c r="V288" s="111"/>
      <c r="W288" s="111">
        <f>SUMIFS($F$3:F288,$D$3:D288,D288,$C$3:C288,"Buy")+SUMIFS($F$3:F288,$D$3:D288,D288,$C$3:C288,"Coin Deposit",$E$3:E288,"&lt;&gt;")</f>
        <v>0</v>
      </c>
      <c r="X288" s="111">
        <f t="shared" si="45"/>
        <v>0</v>
      </c>
      <c r="Y288" s="111">
        <f>IF($D288=Y$1,SUMIFS($H$3:$H288,$G$3:$G288,Y$1,$C$3:$C288,"Sell"),0)</f>
        <v>0</v>
      </c>
      <c r="Z288" s="111">
        <f t="shared" si="46"/>
        <v>0</v>
      </c>
      <c r="AA288" s="111">
        <f>IF($D288=AA$1,SUMIFS($H$3:$H288,$G$3:$G288,AA$1,$C$3:$C288,"Sell"),0)</f>
        <v>0</v>
      </c>
      <c r="AB288" s="111">
        <f t="shared" si="47"/>
        <v>0</v>
      </c>
      <c r="AC288" s="111">
        <f>SUMIFS('Deductions and Deposits'!$H:$H,'Deductions and Deposits'!$G:$G,D288,'Deductions and Deposits'!$F:$F,"&lt;="&amp;B288)+SUMIFS($F$3:F288,$D$3:D288,D288,$C$3:C288,"Coin Deposit",$E$3:E288,"")</f>
        <v>0</v>
      </c>
      <c r="AD288" s="111">
        <f>SUMIFS('Deductions and Deposits'!$D:$D,'Deductions and Deposits'!$C:$C,D288)+SUMIFS($F:$F,$D:$D,D288,$C:$C,"Coin Deduction")</f>
        <v>0</v>
      </c>
      <c r="AE288" s="111">
        <f>Table5[[#This Row],[Column4]]+Table5[[#This Row],[Column14]]+Table5[[#This Row],[Column19]]+Table5[[#This Row],[Column12]]</f>
        <v>0</v>
      </c>
      <c r="AF288" s="111">
        <f>Table5[[#This Row],[Column5]]+Table5[[#This Row],[Column13]]+Table5[[#This Row],[Column21]]+Table5[[#This Row],[Column18]]</f>
        <v>0</v>
      </c>
      <c r="AG288" s="111">
        <f t="shared" si="48"/>
        <v>0</v>
      </c>
      <c r="AH288" s="111">
        <f t="shared" si="49"/>
        <v>0</v>
      </c>
      <c r="AI288" s="111">
        <f>Table5[[#This Row],[Column17]]-Table5[[#This Row],[Column20]]</f>
        <v>0</v>
      </c>
      <c r="AJ288" s="111">
        <f t="shared" si="50"/>
        <v>0</v>
      </c>
      <c r="AK288" s="111">
        <f t="shared" si="51"/>
        <v>0</v>
      </c>
      <c r="AL288" s="111">
        <f t="shared" si="52"/>
        <v>0</v>
      </c>
      <c r="AM288" s="111" t="str">
        <f t="shared" si="53"/>
        <v/>
      </c>
      <c r="AN288" s="111" t="str">
        <f t="shared" ca="1" si="54"/>
        <v/>
      </c>
    </row>
    <row r="289" spans="1:40" ht="20.25" customHeight="1" x14ac:dyDescent="0.3">
      <c r="A289" s="107"/>
      <c r="B289" s="144"/>
      <c r="C289" s="119"/>
      <c r="D289" s="120"/>
      <c r="E289" s="119"/>
      <c r="F289" s="119"/>
      <c r="G289" s="120"/>
      <c r="H289" s="119"/>
      <c r="I289" s="109"/>
      <c r="L289" s="108"/>
      <c r="M289" s="108"/>
      <c r="N289" s="108"/>
      <c r="O289" s="108"/>
      <c r="P289" s="108"/>
      <c r="Q289" s="108"/>
      <c r="R289" s="108"/>
      <c r="S289" s="108"/>
      <c r="T289" s="100">
        <f t="shared" si="44"/>
        <v>0</v>
      </c>
      <c r="U289" s="111"/>
      <c r="V289" s="111"/>
      <c r="W289" s="111">
        <f>SUMIFS($F$3:F289,$D$3:D289,D289,$C$3:C289,"Buy")+SUMIFS($F$3:F289,$D$3:D289,D289,$C$3:C289,"Coin Deposit",$E$3:E289,"&lt;&gt;")</f>
        <v>0</v>
      </c>
      <c r="X289" s="111">
        <f t="shared" si="45"/>
        <v>0</v>
      </c>
      <c r="Y289" s="111">
        <f>IF($D289=Y$1,SUMIFS($H$3:$H289,$G$3:$G289,Y$1,$C$3:$C289,"Sell"),0)</f>
        <v>0</v>
      </c>
      <c r="Z289" s="111">
        <f t="shared" si="46"/>
        <v>0</v>
      </c>
      <c r="AA289" s="111">
        <f>IF($D289=AA$1,SUMIFS($H$3:$H289,$G$3:$G289,AA$1,$C$3:$C289,"Sell"),0)</f>
        <v>0</v>
      </c>
      <c r="AB289" s="111">
        <f t="shared" si="47"/>
        <v>0</v>
      </c>
      <c r="AC289" s="111">
        <f>SUMIFS('Deductions and Deposits'!$H:$H,'Deductions and Deposits'!$G:$G,D289,'Deductions and Deposits'!$F:$F,"&lt;="&amp;B289)+SUMIFS($F$3:F289,$D$3:D289,D289,$C$3:C289,"Coin Deposit",$E$3:E289,"")</f>
        <v>0</v>
      </c>
      <c r="AD289" s="111">
        <f>SUMIFS('Deductions and Deposits'!$D:$D,'Deductions and Deposits'!$C:$C,D289)+SUMIFS($F:$F,$D:$D,D289,$C:$C,"Coin Deduction")</f>
        <v>0</v>
      </c>
      <c r="AE289" s="111">
        <f>Table5[[#This Row],[Column4]]+Table5[[#This Row],[Column14]]+Table5[[#This Row],[Column19]]+Table5[[#This Row],[Column12]]</f>
        <v>0</v>
      </c>
      <c r="AF289" s="111">
        <f>Table5[[#This Row],[Column5]]+Table5[[#This Row],[Column13]]+Table5[[#This Row],[Column21]]+Table5[[#This Row],[Column18]]</f>
        <v>0</v>
      </c>
      <c r="AG289" s="111">
        <f t="shared" si="48"/>
        <v>0</v>
      </c>
      <c r="AH289" s="111">
        <f t="shared" si="49"/>
        <v>0</v>
      </c>
      <c r="AI289" s="111">
        <f>Table5[[#This Row],[Column17]]-Table5[[#This Row],[Column20]]</f>
        <v>0</v>
      </c>
      <c r="AJ289" s="111">
        <f t="shared" si="50"/>
        <v>0</v>
      </c>
      <c r="AK289" s="111">
        <f t="shared" si="51"/>
        <v>0</v>
      </c>
      <c r="AL289" s="111">
        <f t="shared" si="52"/>
        <v>0</v>
      </c>
      <c r="AM289" s="111" t="str">
        <f t="shared" si="53"/>
        <v/>
      </c>
      <c r="AN289" s="111" t="str">
        <f t="shared" ca="1" si="54"/>
        <v/>
      </c>
    </row>
    <row r="290" spans="1:40" ht="20.25" customHeight="1" x14ac:dyDescent="0.3">
      <c r="A290" s="107"/>
      <c r="B290" s="144"/>
      <c r="C290" s="119"/>
      <c r="D290" s="120"/>
      <c r="E290" s="119"/>
      <c r="F290" s="119"/>
      <c r="G290" s="120"/>
      <c r="H290" s="119"/>
      <c r="I290" s="109"/>
      <c r="L290" s="108"/>
      <c r="M290" s="108"/>
      <c r="N290" s="108"/>
      <c r="O290" s="108"/>
      <c r="P290" s="108"/>
      <c r="Q290" s="108"/>
      <c r="R290" s="108"/>
      <c r="S290" s="108"/>
      <c r="T290" s="100">
        <f t="shared" si="44"/>
        <v>0</v>
      </c>
      <c r="U290" s="111"/>
      <c r="V290" s="111"/>
      <c r="W290" s="111">
        <f>SUMIFS($F$3:F290,$D$3:D290,D290,$C$3:C290,"Buy")+SUMIFS($F$3:F290,$D$3:D290,D290,$C$3:C290,"Coin Deposit",$E$3:E290,"&lt;&gt;")</f>
        <v>0</v>
      </c>
      <c r="X290" s="111">
        <f t="shared" si="45"/>
        <v>0</v>
      </c>
      <c r="Y290" s="111">
        <f>IF($D290=Y$1,SUMIFS($H$3:$H290,$G$3:$G290,Y$1,$C$3:$C290,"Sell"),0)</f>
        <v>0</v>
      </c>
      <c r="Z290" s="111">
        <f t="shared" si="46"/>
        <v>0</v>
      </c>
      <c r="AA290" s="111">
        <f>IF($D290=AA$1,SUMIFS($H$3:$H290,$G$3:$G290,AA$1,$C$3:$C290,"Sell"),0)</f>
        <v>0</v>
      </c>
      <c r="AB290" s="111">
        <f t="shared" si="47"/>
        <v>0</v>
      </c>
      <c r="AC290" s="111">
        <f>SUMIFS('Deductions and Deposits'!$H:$H,'Deductions and Deposits'!$G:$G,D290,'Deductions and Deposits'!$F:$F,"&lt;="&amp;B290)+SUMIFS($F$3:F290,$D$3:D290,D290,$C$3:C290,"Coin Deposit",$E$3:E290,"")</f>
        <v>0</v>
      </c>
      <c r="AD290" s="111">
        <f>SUMIFS('Deductions and Deposits'!$D:$D,'Deductions and Deposits'!$C:$C,D290)+SUMIFS($F:$F,$D:$D,D290,$C:$C,"Coin Deduction")</f>
        <v>0</v>
      </c>
      <c r="AE290" s="111">
        <f>Table5[[#This Row],[Column4]]+Table5[[#This Row],[Column14]]+Table5[[#This Row],[Column19]]+Table5[[#This Row],[Column12]]</f>
        <v>0</v>
      </c>
      <c r="AF290" s="111">
        <f>Table5[[#This Row],[Column5]]+Table5[[#This Row],[Column13]]+Table5[[#This Row],[Column21]]+Table5[[#This Row],[Column18]]</f>
        <v>0</v>
      </c>
      <c r="AG290" s="111">
        <f t="shared" si="48"/>
        <v>0</v>
      </c>
      <c r="AH290" s="111">
        <f t="shared" si="49"/>
        <v>0</v>
      </c>
      <c r="AI290" s="111">
        <f>Table5[[#This Row],[Column17]]-Table5[[#This Row],[Column20]]</f>
        <v>0</v>
      </c>
      <c r="AJ290" s="111">
        <f t="shared" si="50"/>
        <v>0</v>
      </c>
      <c r="AK290" s="111">
        <f t="shared" si="51"/>
        <v>0</v>
      </c>
      <c r="AL290" s="111">
        <f t="shared" si="52"/>
        <v>0</v>
      </c>
      <c r="AM290" s="111" t="str">
        <f t="shared" si="53"/>
        <v/>
      </c>
      <c r="AN290" s="111" t="str">
        <f t="shared" ca="1" si="54"/>
        <v/>
      </c>
    </row>
    <row r="291" spans="1:40" ht="20.25" customHeight="1" x14ac:dyDescent="0.3">
      <c r="A291" s="107"/>
      <c r="B291" s="144"/>
      <c r="C291" s="119"/>
      <c r="D291" s="120"/>
      <c r="E291" s="119"/>
      <c r="F291" s="119"/>
      <c r="G291" s="120"/>
      <c r="H291" s="119"/>
      <c r="I291" s="109"/>
      <c r="L291" s="108"/>
      <c r="M291" s="108"/>
      <c r="N291" s="108"/>
      <c r="O291" s="108"/>
      <c r="P291" s="108"/>
      <c r="Q291" s="108"/>
      <c r="R291" s="108"/>
      <c r="S291" s="108"/>
      <c r="T291" s="100">
        <f t="shared" si="44"/>
        <v>0</v>
      </c>
      <c r="U291" s="111"/>
      <c r="V291" s="111"/>
      <c r="W291" s="111">
        <f>SUMIFS($F$3:F291,$D$3:D291,D291,$C$3:C291,"Buy")+SUMIFS($F$3:F291,$D$3:D291,D291,$C$3:C291,"Coin Deposit",$E$3:E291,"&lt;&gt;")</f>
        <v>0</v>
      </c>
      <c r="X291" s="111">
        <f t="shared" si="45"/>
        <v>0</v>
      </c>
      <c r="Y291" s="111">
        <f>IF($D291=Y$1,SUMIFS($H$3:$H291,$G$3:$G291,Y$1,$C$3:$C291,"Sell"),0)</f>
        <v>0</v>
      </c>
      <c r="Z291" s="111">
        <f t="shared" si="46"/>
        <v>0</v>
      </c>
      <c r="AA291" s="111">
        <f>IF($D291=AA$1,SUMIFS($H$3:$H291,$G$3:$G291,AA$1,$C$3:$C291,"Sell"),0)</f>
        <v>0</v>
      </c>
      <c r="AB291" s="111">
        <f t="shared" si="47"/>
        <v>0</v>
      </c>
      <c r="AC291" s="111">
        <f>SUMIFS('Deductions and Deposits'!$H:$H,'Deductions and Deposits'!$G:$G,D291,'Deductions and Deposits'!$F:$F,"&lt;="&amp;B291)+SUMIFS($F$3:F291,$D$3:D291,D291,$C$3:C291,"Coin Deposit",$E$3:E291,"")</f>
        <v>0</v>
      </c>
      <c r="AD291" s="111">
        <f>SUMIFS('Deductions and Deposits'!$D:$D,'Deductions and Deposits'!$C:$C,D291)+SUMIFS($F:$F,$D:$D,D291,$C:$C,"Coin Deduction")</f>
        <v>0</v>
      </c>
      <c r="AE291" s="111">
        <f>Table5[[#This Row],[Column4]]+Table5[[#This Row],[Column14]]+Table5[[#This Row],[Column19]]+Table5[[#This Row],[Column12]]</f>
        <v>0</v>
      </c>
      <c r="AF291" s="111">
        <f>Table5[[#This Row],[Column5]]+Table5[[#This Row],[Column13]]+Table5[[#This Row],[Column21]]+Table5[[#This Row],[Column18]]</f>
        <v>0</v>
      </c>
      <c r="AG291" s="111">
        <f t="shared" si="48"/>
        <v>0</v>
      </c>
      <c r="AH291" s="111">
        <f t="shared" si="49"/>
        <v>0</v>
      </c>
      <c r="AI291" s="111">
        <f>Table5[[#This Row],[Column17]]-Table5[[#This Row],[Column20]]</f>
        <v>0</v>
      </c>
      <c r="AJ291" s="111">
        <f t="shared" si="50"/>
        <v>0</v>
      </c>
      <c r="AK291" s="111">
        <f t="shared" si="51"/>
        <v>0</v>
      </c>
      <c r="AL291" s="111">
        <f t="shared" si="52"/>
        <v>0</v>
      </c>
      <c r="AM291" s="111" t="str">
        <f t="shared" si="53"/>
        <v/>
      </c>
      <c r="AN291" s="111" t="str">
        <f t="shared" ca="1" si="54"/>
        <v/>
      </c>
    </row>
    <row r="292" spans="1:40" ht="20.25" customHeight="1" x14ac:dyDescent="0.3">
      <c r="A292" s="107"/>
      <c r="B292" s="144"/>
      <c r="C292" s="119"/>
      <c r="D292" s="120"/>
      <c r="E292" s="119"/>
      <c r="F292" s="119"/>
      <c r="G292" s="120"/>
      <c r="H292" s="119"/>
      <c r="I292" s="109"/>
      <c r="L292" s="108"/>
      <c r="M292" s="108"/>
      <c r="N292" s="108"/>
      <c r="O292" s="108"/>
      <c r="P292" s="108"/>
      <c r="Q292" s="108"/>
      <c r="R292" s="108"/>
      <c r="S292" s="108"/>
      <c r="T292" s="100">
        <f t="shared" si="44"/>
        <v>0</v>
      </c>
      <c r="U292" s="111"/>
      <c r="V292" s="111"/>
      <c r="W292" s="111">
        <f>SUMIFS($F$3:F292,$D$3:D292,D292,$C$3:C292,"Buy")+SUMIFS($F$3:F292,$D$3:D292,D292,$C$3:C292,"Coin Deposit",$E$3:E292,"&lt;&gt;")</f>
        <v>0</v>
      </c>
      <c r="X292" s="111">
        <f t="shared" si="45"/>
        <v>0</v>
      </c>
      <c r="Y292" s="111">
        <f>IF($D292=Y$1,SUMIFS($H$3:$H292,$G$3:$G292,Y$1,$C$3:$C292,"Sell"),0)</f>
        <v>0</v>
      </c>
      <c r="Z292" s="111">
        <f t="shared" si="46"/>
        <v>0</v>
      </c>
      <c r="AA292" s="111">
        <f>IF($D292=AA$1,SUMIFS($H$3:$H292,$G$3:$G292,AA$1,$C$3:$C292,"Sell"),0)</f>
        <v>0</v>
      </c>
      <c r="AB292" s="111">
        <f t="shared" si="47"/>
        <v>0</v>
      </c>
      <c r="AC292" s="111">
        <f>SUMIFS('Deductions and Deposits'!$H:$H,'Deductions and Deposits'!$G:$G,D292,'Deductions and Deposits'!$F:$F,"&lt;="&amp;B292)+SUMIFS($F$3:F292,$D$3:D292,D292,$C$3:C292,"Coin Deposit",$E$3:E292,"")</f>
        <v>0</v>
      </c>
      <c r="AD292" s="111">
        <f>SUMIFS('Deductions and Deposits'!$D:$D,'Deductions and Deposits'!$C:$C,D292)+SUMIFS($F:$F,$D:$D,D292,$C:$C,"Coin Deduction")</f>
        <v>0</v>
      </c>
      <c r="AE292" s="111">
        <f>Table5[[#This Row],[Column4]]+Table5[[#This Row],[Column14]]+Table5[[#This Row],[Column19]]+Table5[[#This Row],[Column12]]</f>
        <v>0</v>
      </c>
      <c r="AF292" s="111">
        <f>Table5[[#This Row],[Column5]]+Table5[[#This Row],[Column13]]+Table5[[#This Row],[Column21]]+Table5[[#This Row],[Column18]]</f>
        <v>0</v>
      </c>
      <c r="AG292" s="111">
        <f t="shared" si="48"/>
        <v>0</v>
      </c>
      <c r="AH292" s="111">
        <f t="shared" si="49"/>
        <v>0</v>
      </c>
      <c r="AI292" s="111">
        <f>Table5[[#This Row],[Column17]]-Table5[[#This Row],[Column20]]</f>
        <v>0</v>
      </c>
      <c r="AJ292" s="111">
        <f t="shared" si="50"/>
        <v>0</v>
      </c>
      <c r="AK292" s="111">
        <f t="shared" si="51"/>
        <v>0</v>
      </c>
      <c r="AL292" s="111">
        <f t="shared" si="52"/>
        <v>0</v>
      </c>
      <c r="AM292" s="111" t="str">
        <f t="shared" si="53"/>
        <v/>
      </c>
      <c r="AN292" s="111" t="str">
        <f t="shared" ca="1" si="54"/>
        <v/>
      </c>
    </row>
    <row r="293" spans="1:40" ht="20.25" customHeight="1" x14ac:dyDescent="0.3">
      <c r="A293" s="107"/>
      <c r="B293" s="144"/>
      <c r="C293" s="119"/>
      <c r="D293" s="120"/>
      <c r="E293" s="119"/>
      <c r="F293" s="119"/>
      <c r="G293" s="120"/>
      <c r="H293" s="119"/>
      <c r="I293" s="109"/>
      <c r="L293" s="108"/>
      <c r="M293" s="108"/>
      <c r="N293" s="108"/>
      <c r="O293" s="108"/>
      <c r="P293" s="108"/>
      <c r="Q293" s="108"/>
      <c r="R293" s="108"/>
      <c r="S293" s="108"/>
      <c r="T293" s="100">
        <f t="shared" si="44"/>
        <v>0</v>
      </c>
      <c r="U293" s="111"/>
      <c r="V293" s="111"/>
      <c r="W293" s="111">
        <f>SUMIFS($F$3:F293,$D$3:D293,D293,$C$3:C293,"Buy")+SUMIFS($F$3:F293,$D$3:D293,D293,$C$3:C293,"Coin Deposit",$E$3:E293,"&lt;&gt;")</f>
        <v>0</v>
      </c>
      <c r="X293" s="111">
        <f t="shared" si="45"/>
        <v>0</v>
      </c>
      <c r="Y293" s="111">
        <f>IF($D293=Y$1,SUMIFS($H$3:$H293,$G$3:$G293,Y$1,$C$3:$C293,"Sell"),0)</f>
        <v>0</v>
      </c>
      <c r="Z293" s="111">
        <f t="shared" si="46"/>
        <v>0</v>
      </c>
      <c r="AA293" s="111">
        <f>IF($D293=AA$1,SUMIFS($H$3:$H293,$G$3:$G293,AA$1,$C$3:$C293,"Sell"),0)</f>
        <v>0</v>
      </c>
      <c r="AB293" s="111">
        <f t="shared" si="47"/>
        <v>0</v>
      </c>
      <c r="AC293" s="111">
        <f>SUMIFS('Deductions and Deposits'!$H:$H,'Deductions and Deposits'!$G:$G,D293,'Deductions and Deposits'!$F:$F,"&lt;="&amp;B293)+SUMIFS($F$3:F293,$D$3:D293,D293,$C$3:C293,"Coin Deposit",$E$3:E293,"")</f>
        <v>0</v>
      </c>
      <c r="AD293" s="111">
        <f>SUMIFS('Deductions and Deposits'!$D:$D,'Deductions and Deposits'!$C:$C,D293)+SUMIFS($F:$F,$D:$D,D293,$C:$C,"Coin Deduction")</f>
        <v>0</v>
      </c>
      <c r="AE293" s="111">
        <f>Table5[[#This Row],[Column4]]+Table5[[#This Row],[Column14]]+Table5[[#This Row],[Column19]]+Table5[[#This Row],[Column12]]</f>
        <v>0</v>
      </c>
      <c r="AF293" s="111">
        <f>Table5[[#This Row],[Column5]]+Table5[[#This Row],[Column13]]+Table5[[#This Row],[Column21]]+Table5[[#This Row],[Column18]]</f>
        <v>0</v>
      </c>
      <c r="AG293" s="111">
        <f t="shared" si="48"/>
        <v>0</v>
      </c>
      <c r="AH293" s="111">
        <f t="shared" si="49"/>
        <v>0</v>
      </c>
      <c r="AI293" s="111">
        <f>Table5[[#This Row],[Column17]]-Table5[[#This Row],[Column20]]</f>
        <v>0</v>
      </c>
      <c r="AJ293" s="111">
        <f t="shared" si="50"/>
        <v>0</v>
      </c>
      <c r="AK293" s="111">
        <f t="shared" si="51"/>
        <v>0</v>
      </c>
      <c r="AL293" s="111">
        <f t="shared" si="52"/>
        <v>0</v>
      </c>
      <c r="AM293" s="111" t="str">
        <f t="shared" si="53"/>
        <v/>
      </c>
      <c r="AN293" s="111" t="str">
        <f t="shared" ca="1" si="54"/>
        <v/>
      </c>
    </row>
    <row r="294" spans="1:40" ht="20.25" customHeight="1" x14ac:dyDescent="0.3">
      <c r="A294" s="107"/>
      <c r="B294" s="144"/>
      <c r="C294" s="119"/>
      <c r="D294" s="120"/>
      <c r="E294" s="119"/>
      <c r="F294" s="119"/>
      <c r="G294" s="120"/>
      <c r="H294" s="119"/>
      <c r="I294" s="109"/>
      <c r="L294" s="108"/>
      <c r="M294" s="108"/>
      <c r="N294" s="108"/>
      <c r="O294" s="108"/>
      <c r="P294" s="108"/>
      <c r="Q294" s="108"/>
      <c r="R294" s="108"/>
      <c r="S294" s="108"/>
      <c r="T294" s="100">
        <f t="shared" si="44"/>
        <v>0</v>
      </c>
      <c r="U294" s="111"/>
      <c r="V294" s="111"/>
      <c r="W294" s="111">
        <f>SUMIFS($F$3:F294,$D$3:D294,D294,$C$3:C294,"Buy")+SUMIFS($F$3:F294,$D$3:D294,D294,$C$3:C294,"Coin Deposit",$E$3:E294,"&lt;&gt;")</f>
        <v>0</v>
      </c>
      <c r="X294" s="111">
        <f t="shared" si="45"/>
        <v>0</v>
      </c>
      <c r="Y294" s="111">
        <f>IF($D294=Y$1,SUMIFS($H$3:$H294,$G$3:$G294,Y$1,$C$3:$C294,"Sell"),0)</f>
        <v>0</v>
      </c>
      <c r="Z294" s="111">
        <f t="shared" si="46"/>
        <v>0</v>
      </c>
      <c r="AA294" s="111">
        <f>IF($D294=AA$1,SUMIFS($H$3:$H294,$G$3:$G294,AA$1,$C$3:$C294,"Sell"),0)</f>
        <v>0</v>
      </c>
      <c r="AB294" s="111">
        <f t="shared" si="47"/>
        <v>0</v>
      </c>
      <c r="AC294" s="111">
        <f>SUMIFS('Deductions and Deposits'!$H:$H,'Deductions and Deposits'!$G:$G,D294,'Deductions and Deposits'!$F:$F,"&lt;="&amp;B294)+SUMIFS($F$3:F294,$D$3:D294,D294,$C$3:C294,"Coin Deposit",$E$3:E294,"")</f>
        <v>0</v>
      </c>
      <c r="AD294" s="111">
        <f>SUMIFS('Deductions and Deposits'!$D:$D,'Deductions and Deposits'!$C:$C,D294)+SUMIFS($F:$F,$D:$D,D294,$C:$C,"Coin Deduction")</f>
        <v>0</v>
      </c>
      <c r="AE294" s="111">
        <f>Table5[[#This Row],[Column4]]+Table5[[#This Row],[Column14]]+Table5[[#This Row],[Column19]]+Table5[[#This Row],[Column12]]</f>
        <v>0</v>
      </c>
      <c r="AF294" s="111">
        <f>Table5[[#This Row],[Column5]]+Table5[[#This Row],[Column13]]+Table5[[#This Row],[Column21]]+Table5[[#This Row],[Column18]]</f>
        <v>0</v>
      </c>
      <c r="AG294" s="111">
        <f t="shared" si="48"/>
        <v>0</v>
      </c>
      <c r="AH294" s="111">
        <f t="shared" si="49"/>
        <v>0</v>
      </c>
      <c r="AI294" s="111">
        <f>Table5[[#This Row],[Column17]]-Table5[[#This Row],[Column20]]</f>
        <v>0</v>
      </c>
      <c r="AJ294" s="111">
        <f t="shared" si="50"/>
        <v>0</v>
      </c>
      <c r="AK294" s="111">
        <f t="shared" si="51"/>
        <v>0</v>
      </c>
      <c r="AL294" s="111">
        <f t="shared" si="52"/>
        <v>0</v>
      </c>
      <c r="AM294" s="111" t="str">
        <f t="shared" si="53"/>
        <v/>
      </c>
      <c r="AN294" s="111" t="str">
        <f t="shared" ca="1" si="54"/>
        <v/>
      </c>
    </row>
    <row r="295" spans="1:40" ht="20.25" customHeight="1" x14ac:dyDescent="0.3">
      <c r="A295" s="107"/>
      <c r="B295" s="144"/>
      <c r="C295" s="119"/>
      <c r="D295" s="120"/>
      <c r="E295" s="119"/>
      <c r="F295" s="119"/>
      <c r="G295" s="120"/>
      <c r="H295" s="119"/>
      <c r="I295" s="109"/>
      <c r="L295" s="108"/>
      <c r="M295" s="108"/>
      <c r="N295" s="108"/>
      <c r="O295" s="108"/>
      <c r="P295" s="108"/>
      <c r="Q295" s="108"/>
      <c r="R295" s="108"/>
      <c r="S295" s="108"/>
      <c r="T295" s="100">
        <f t="shared" si="44"/>
        <v>0</v>
      </c>
      <c r="U295" s="111"/>
      <c r="V295" s="111"/>
      <c r="W295" s="111">
        <f>SUMIFS($F$3:F295,$D$3:D295,D295,$C$3:C295,"Buy")+SUMIFS($F$3:F295,$D$3:D295,D295,$C$3:C295,"Coin Deposit",$E$3:E295,"&lt;&gt;")</f>
        <v>0</v>
      </c>
      <c r="X295" s="111">
        <f t="shared" si="45"/>
        <v>0</v>
      </c>
      <c r="Y295" s="111">
        <f>IF($D295=Y$1,SUMIFS($H$3:$H295,$G$3:$G295,Y$1,$C$3:$C295,"Sell"),0)</f>
        <v>0</v>
      </c>
      <c r="Z295" s="111">
        <f t="shared" si="46"/>
        <v>0</v>
      </c>
      <c r="AA295" s="111">
        <f>IF($D295=AA$1,SUMIFS($H$3:$H295,$G$3:$G295,AA$1,$C$3:$C295,"Sell"),0)</f>
        <v>0</v>
      </c>
      <c r="AB295" s="111">
        <f t="shared" si="47"/>
        <v>0</v>
      </c>
      <c r="AC295" s="111">
        <f>SUMIFS('Deductions and Deposits'!$H:$H,'Deductions and Deposits'!$G:$G,D295,'Deductions and Deposits'!$F:$F,"&lt;="&amp;B295)+SUMIFS($F$3:F295,$D$3:D295,D295,$C$3:C295,"Coin Deposit",$E$3:E295,"")</f>
        <v>0</v>
      </c>
      <c r="AD295" s="111">
        <f>SUMIFS('Deductions and Deposits'!$D:$D,'Deductions and Deposits'!$C:$C,D295)+SUMIFS($F:$F,$D:$D,D295,$C:$C,"Coin Deduction")</f>
        <v>0</v>
      </c>
      <c r="AE295" s="111">
        <f>Table5[[#This Row],[Column4]]+Table5[[#This Row],[Column14]]+Table5[[#This Row],[Column19]]+Table5[[#This Row],[Column12]]</f>
        <v>0</v>
      </c>
      <c r="AF295" s="111">
        <f>Table5[[#This Row],[Column5]]+Table5[[#This Row],[Column13]]+Table5[[#This Row],[Column21]]+Table5[[#This Row],[Column18]]</f>
        <v>0</v>
      </c>
      <c r="AG295" s="111">
        <f t="shared" si="48"/>
        <v>0</v>
      </c>
      <c r="AH295" s="111">
        <f t="shared" si="49"/>
        <v>0</v>
      </c>
      <c r="AI295" s="111">
        <f>Table5[[#This Row],[Column17]]-Table5[[#This Row],[Column20]]</f>
        <v>0</v>
      </c>
      <c r="AJ295" s="111">
        <f t="shared" si="50"/>
        <v>0</v>
      </c>
      <c r="AK295" s="111">
        <f t="shared" si="51"/>
        <v>0</v>
      </c>
      <c r="AL295" s="111">
        <f t="shared" si="52"/>
        <v>0</v>
      </c>
      <c r="AM295" s="111" t="str">
        <f t="shared" si="53"/>
        <v/>
      </c>
      <c r="AN295" s="111" t="str">
        <f t="shared" ca="1" si="54"/>
        <v/>
      </c>
    </row>
    <row r="296" spans="1:40" ht="20.25" customHeight="1" x14ac:dyDescent="0.3">
      <c r="A296" s="107"/>
      <c r="B296" s="144"/>
      <c r="C296" s="119"/>
      <c r="D296" s="120"/>
      <c r="E296" s="119"/>
      <c r="F296" s="119"/>
      <c r="G296" s="120"/>
      <c r="H296" s="119"/>
      <c r="I296" s="109"/>
      <c r="L296" s="108"/>
      <c r="M296" s="108"/>
      <c r="N296" s="108"/>
      <c r="O296" s="108"/>
      <c r="P296" s="108"/>
      <c r="Q296" s="108"/>
      <c r="R296" s="108"/>
      <c r="S296" s="108"/>
      <c r="T296" s="100">
        <f t="shared" si="44"/>
        <v>0</v>
      </c>
      <c r="U296" s="111"/>
      <c r="V296" s="111"/>
      <c r="W296" s="111">
        <f>SUMIFS($F$3:F296,$D$3:D296,D296,$C$3:C296,"Buy")+SUMIFS($F$3:F296,$D$3:D296,D296,$C$3:C296,"Coin Deposit",$E$3:E296,"&lt;&gt;")</f>
        <v>0</v>
      </c>
      <c r="X296" s="111">
        <f t="shared" si="45"/>
        <v>0</v>
      </c>
      <c r="Y296" s="111">
        <f>IF($D296=Y$1,SUMIFS($H$3:$H296,$G$3:$G296,Y$1,$C$3:$C296,"Sell"),0)</f>
        <v>0</v>
      </c>
      <c r="Z296" s="111">
        <f t="shared" si="46"/>
        <v>0</v>
      </c>
      <c r="AA296" s="111">
        <f>IF($D296=AA$1,SUMIFS($H$3:$H296,$G$3:$G296,AA$1,$C$3:$C296,"Sell"),0)</f>
        <v>0</v>
      </c>
      <c r="AB296" s="111">
        <f t="shared" si="47"/>
        <v>0</v>
      </c>
      <c r="AC296" s="111">
        <f>SUMIFS('Deductions and Deposits'!$H:$H,'Deductions and Deposits'!$G:$G,D296,'Deductions and Deposits'!$F:$F,"&lt;="&amp;B296)+SUMIFS($F$3:F296,$D$3:D296,D296,$C$3:C296,"Coin Deposit",$E$3:E296,"")</f>
        <v>0</v>
      </c>
      <c r="AD296" s="111">
        <f>SUMIFS('Deductions and Deposits'!$D:$D,'Deductions and Deposits'!$C:$C,D296)+SUMIFS($F:$F,$D:$D,D296,$C:$C,"Coin Deduction")</f>
        <v>0</v>
      </c>
      <c r="AE296" s="111">
        <f>Table5[[#This Row],[Column4]]+Table5[[#This Row],[Column14]]+Table5[[#This Row],[Column19]]+Table5[[#This Row],[Column12]]</f>
        <v>0</v>
      </c>
      <c r="AF296" s="111">
        <f>Table5[[#This Row],[Column5]]+Table5[[#This Row],[Column13]]+Table5[[#This Row],[Column21]]+Table5[[#This Row],[Column18]]</f>
        <v>0</v>
      </c>
      <c r="AG296" s="111">
        <f t="shared" si="48"/>
        <v>0</v>
      </c>
      <c r="AH296" s="111">
        <f t="shared" si="49"/>
        <v>0</v>
      </c>
      <c r="AI296" s="111">
        <f>Table5[[#This Row],[Column17]]-Table5[[#This Row],[Column20]]</f>
        <v>0</v>
      </c>
      <c r="AJ296" s="111">
        <f t="shared" si="50"/>
        <v>0</v>
      </c>
      <c r="AK296" s="111">
        <f t="shared" si="51"/>
        <v>0</v>
      </c>
      <c r="AL296" s="111">
        <f t="shared" si="52"/>
        <v>0</v>
      </c>
      <c r="AM296" s="111" t="str">
        <f t="shared" si="53"/>
        <v/>
      </c>
      <c r="AN296" s="111" t="str">
        <f t="shared" ca="1" si="54"/>
        <v/>
      </c>
    </row>
    <row r="297" spans="1:40" ht="20.25" customHeight="1" x14ac:dyDescent="0.3">
      <c r="A297" s="107"/>
      <c r="B297" s="144"/>
      <c r="C297" s="119"/>
      <c r="D297" s="120"/>
      <c r="E297" s="119"/>
      <c r="F297" s="119"/>
      <c r="G297" s="120"/>
      <c r="H297" s="119"/>
      <c r="I297" s="109"/>
      <c r="L297" s="108"/>
      <c r="M297" s="108"/>
      <c r="N297" s="108"/>
      <c r="O297" s="108"/>
      <c r="P297" s="108"/>
      <c r="Q297" s="108"/>
      <c r="R297" s="108"/>
      <c r="S297" s="108"/>
      <c r="T297" s="100">
        <f t="shared" si="44"/>
        <v>0</v>
      </c>
      <c r="U297" s="111"/>
      <c r="V297" s="111"/>
      <c r="W297" s="111">
        <f>SUMIFS($F$3:F297,$D$3:D297,D297,$C$3:C297,"Buy")+SUMIFS($F$3:F297,$D$3:D297,D297,$C$3:C297,"Coin Deposit",$E$3:E297,"&lt;&gt;")</f>
        <v>0</v>
      </c>
      <c r="X297" s="111">
        <f t="shared" si="45"/>
        <v>0</v>
      </c>
      <c r="Y297" s="111">
        <f>IF($D297=Y$1,SUMIFS($H$3:$H297,$G$3:$G297,Y$1,$C$3:$C297,"Sell"),0)</f>
        <v>0</v>
      </c>
      <c r="Z297" s="111">
        <f t="shared" si="46"/>
        <v>0</v>
      </c>
      <c r="AA297" s="111">
        <f>IF($D297=AA$1,SUMIFS($H$3:$H297,$G$3:$G297,AA$1,$C$3:$C297,"Sell"),0)</f>
        <v>0</v>
      </c>
      <c r="AB297" s="111">
        <f t="shared" si="47"/>
        <v>0</v>
      </c>
      <c r="AC297" s="111">
        <f>SUMIFS('Deductions and Deposits'!$H:$H,'Deductions and Deposits'!$G:$G,D297,'Deductions and Deposits'!$F:$F,"&lt;="&amp;B297)+SUMIFS($F$3:F297,$D$3:D297,D297,$C$3:C297,"Coin Deposit",$E$3:E297,"")</f>
        <v>0</v>
      </c>
      <c r="AD297" s="111">
        <f>SUMIFS('Deductions and Deposits'!$D:$D,'Deductions and Deposits'!$C:$C,D297)+SUMIFS($F:$F,$D:$D,D297,$C:$C,"Coin Deduction")</f>
        <v>0</v>
      </c>
      <c r="AE297" s="111">
        <f>Table5[[#This Row],[Column4]]+Table5[[#This Row],[Column14]]+Table5[[#This Row],[Column19]]+Table5[[#This Row],[Column12]]</f>
        <v>0</v>
      </c>
      <c r="AF297" s="111">
        <f>Table5[[#This Row],[Column5]]+Table5[[#This Row],[Column13]]+Table5[[#This Row],[Column21]]+Table5[[#This Row],[Column18]]</f>
        <v>0</v>
      </c>
      <c r="AG297" s="111">
        <f t="shared" si="48"/>
        <v>0</v>
      </c>
      <c r="AH297" s="111">
        <f t="shared" si="49"/>
        <v>0</v>
      </c>
      <c r="AI297" s="111">
        <f>Table5[[#This Row],[Column17]]-Table5[[#This Row],[Column20]]</f>
        <v>0</v>
      </c>
      <c r="AJ297" s="111">
        <f t="shared" si="50"/>
        <v>0</v>
      </c>
      <c r="AK297" s="111">
        <f t="shared" si="51"/>
        <v>0</v>
      </c>
      <c r="AL297" s="111">
        <f t="shared" si="52"/>
        <v>0</v>
      </c>
      <c r="AM297" s="111" t="str">
        <f t="shared" si="53"/>
        <v/>
      </c>
      <c r="AN297" s="111" t="str">
        <f t="shared" ca="1" si="54"/>
        <v/>
      </c>
    </row>
    <row r="298" spans="1:40" ht="20.25" customHeight="1" x14ac:dyDescent="0.3">
      <c r="A298" s="107"/>
      <c r="B298" s="144"/>
      <c r="C298" s="119"/>
      <c r="D298" s="120"/>
      <c r="E298" s="119"/>
      <c r="F298" s="119"/>
      <c r="G298" s="120"/>
      <c r="H298" s="119"/>
      <c r="I298" s="109"/>
      <c r="L298" s="108"/>
      <c r="M298" s="108"/>
      <c r="N298" s="108"/>
      <c r="O298" s="108"/>
      <c r="P298" s="108"/>
      <c r="Q298" s="108"/>
      <c r="R298" s="108"/>
      <c r="S298" s="108"/>
      <c r="T298" s="100">
        <f t="shared" si="44"/>
        <v>0</v>
      </c>
      <c r="U298" s="111"/>
      <c r="V298" s="111"/>
      <c r="W298" s="111">
        <f>SUMIFS($F$3:F298,$D$3:D298,D298,$C$3:C298,"Buy")+SUMIFS($F$3:F298,$D$3:D298,D298,$C$3:C298,"Coin Deposit",$E$3:E298,"&lt;&gt;")</f>
        <v>0</v>
      </c>
      <c r="X298" s="111">
        <f t="shared" si="45"/>
        <v>0</v>
      </c>
      <c r="Y298" s="111">
        <f>IF($D298=Y$1,SUMIFS($H$3:$H298,$G$3:$G298,Y$1,$C$3:$C298,"Sell"),0)</f>
        <v>0</v>
      </c>
      <c r="Z298" s="111">
        <f t="shared" si="46"/>
        <v>0</v>
      </c>
      <c r="AA298" s="111">
        <f>IF($D298=AA$1,SUMIFS($H$3:$H298,$G$3:$G298,AA$1,$C$3:$C298,"Sell"),0)</f>
        <v>0</v>
      </c>
      <c r="AB298" s="111">
        <f t="shared" si="47"/>
        <v>0</v>
      </c>
      <c r="AC298" s="111">
        <f>SUMIFS('Deductions and Deposits'!$H:$H,'Deductions and Deposits'!$G:$G,D298,'Deductions and Deposits'!$F:$F,"&lt;="&amp;B298)+SUMIFS($F$3:F298,$D$3:D298,D298,$C$3:C298,"Coin Deposit",$E$3:E298,"")</f>
        <v>0</v>
      </c>
      <c r="AD298" s="111">
        <f>SUMIFS('Deductions and Deposits'!$D:$D,'Deductions and Deposits'!$C:$C,D298)+SUMIFS($F:$F,$D:$D,D298,$C:$C,"Coin Deduction")</f>
        <v>0</v>
      </c>
      <c r="AE298" s="111">
        <f>Table5[[#This Row],[Column4]]+Table5[[#This Row],[Column14]]+Table5[[#This Row],[Column19]]+Table5[[#This Row],[Column12]]</f>
        <v>0</v>
      </c>
      <c r="AF298" s="111">
        <f>Table5[[#This Row],[Column5]]+Table5[[#This Row],[Column13]]+Table5[[#This Row],[Column21]]+Table5[[#This Row],[Column18]]</f>
        <v>0</v>
      </c>
      <c r="AG298" s="111">
        <f t="shared" si="48"/>
        <v>0</v>
      </c>
      <c r="AH298" s="111">
        <f t="shared" si="49"/>
        <v>0</v>
      </c>
      <c r="AI298" s="111">
        <f>Table5[[#This Row],[Column17]]-Table5[[#This Row],[Column20]]</f>
        <v>0</v>
      </c>
      <c r="AJ298" s="111">
        <f t="shared" si="50"/>
        <v>0</v>
      </c>
      <c r="AK298" s="111">
        <f t="shared" si="51"/>
        <v>0</v>
      </c>
      <c r="AL298" s="111">
        <f t="shared" si="52"/>
        <v>0</v>
      </c>
      <c r="AM298" s="111" t="str">
        <f t="shared" si="53"/>
        <v/>
      </c>
      <c r="AN298" s="111" t="str">
        <f t="shared" ca="1" si="54"/>
        <v/>
      </c>
    </row>
    <row r="299" spans="1:40" ht="20.25" customHeight="1" x14ac:dyDescent="0.3">
      <c r="A299" s="107"/>
      <c r="B299" s="144"/>
      <c r="C299" s="119"/>
      <c r="D299" s="120"/>
      <c r="E299" s="119"/>
      <c r="F299" s="119"/>
      <c r="G299" s="120"/>
      <c r="H299" s="119"/>
      <c r="I299" s="109"/>
      <c r="L299" s="108"/>
      <c r="M299" s="108"/>
      <c r="N299" s="108"/>
      <c r="O299" s="108"/>
      <c r="P299" s="108"/>
      <c r="Q299" s="108"/>
      <c r="R299" s="108"/>
      <c r="S299" s="108"/>
      <c r="T299" s="100">
        <f t="shared" si="44"/>
        <v>0</v>
      </c>
      <c r="U299" s="111"/>
      <c r="V299" s="111"/>
      <c r="W299" s="111">
        <f>SUMIFS($F$3:F299,$D$3:D299,D299,$C$3:C299,"Buy")+SUMIFS($F$3:F299,$D$3:D299,D299,$C$3:C299,"Coin Deposit",$E$3:E299,"&lt;&gt;")</f>
        <v>0</v>
      </c>
      <c r="X299" s="111">
        <f t="shared" si="45"/>
        <v>0</v>
      </c>
      <c r="Y299" s="111">
        <f>IF($D299=Y$1,SUMIFS($H$3:$H299,$G$3:$G299,Y$1,$C$3:$C299,"Sell"),0)</f>
        <v>0</v>
      </c>
      <c r="Z299" s="111">
        <f t="shared" si="46"/>
        <v>0</v>
      </c>
      <c r="AA299" s="111">
        <f>IF($D299=AA$1,SUMIFS($H$3:$H299,$G$3:$G299,AA$1,$C$3:$C299,"Sell"),0)</f>
        <v>0</v>
      </c>
      <c r="AB299" s="111">
        <f t="shared" si="47"/>
        <v>0</v>
      </c>
      <c r="AC299" s="111">
        <f>SUMIFS('Deductions and Deposits'!$H:$H,'Deductions and Deposits'!$G:$G,D299,'Deductions and Deposits'!$F:$F,"&lt;="&amp;B299)+SUMIFS($F$3:F299,$D$3:D299,D299,$C$3:C299,"Coin Deposit",$E$3:E299,"")</f>
        <v>0</v>
      </c>
      <c r="AD299" s="111">
        <f>SUMIFS('Deductions and Deposits'!$D:$D,'Deductions and Deposits'!$C:$C,D299)+SUMIFS($F:$F,$D:$D,D299,$C:$C,"Coin Deduction")</f>
        <v>0</v>
      </c>
      <c r="AE299" s="111">
        <f>Table5[[#This Row],[Column4]]+Table5[[#This Row],[Column14]]+Table5[[#This Row],[Column19]]+Table5[[#This Row],[Column12]]</f>
        <v>0</v>
      </c>
      <c r="AF299" s="111">
        <f>Table5[[#This Row],[Column5]]+Table5[[#This Row],[Column13]]+Table5[[#This Row],[Column21]]+Table5[[#This Row],[Column18]]</f>
        <v>0</v>
      </c>
      <c r="AG299" s="111">
        <f t="shared" si="48"/>
        <v>0</v>
      </c>
      <c r="AH299" s="111">
        <f t="shared" si="49"/>
        <v>0</v>
      </c>
      <c r="AI299" s="111">
        <f>Table5[[#This Row],[Column17]]-Table5[[#This Row],[Column20]]</f>
        <v>0</v>
      </c>
      <c r="AJ299" s="111">
        <f t="shared" si="50"/>
        <v>0</v>
      </c>
      <c r="AK299" s="111">
        <f t="shared" si="51"/>
        <v>0</v>
      </c>
      <c r="AL299" s="111">
        <f t="shared" si="52"/>
        <v>0</v>
      </c>
      <c r="AM299" s="111" t="str">
        <f t="shared" si="53"/>
        <v/>
      </c>
      <c r="AN299" s="111" t="str">
        <f t="shared" ca="1" si="54"/>
        <v/>
      </c>
    </row>
    <row r="300" spans="1:40" ht="20.25" customHeight="1" x14ac:dyDescent="0.3">
      <c r="A300" s="107"/>
      <c r="B300" s="144"/>
      <c r="C300" s="119"/>
      <c r="D300" s="120"/>
      <c r="E300" s="119"/>
      <c r="F300" s="119"/>
      <c r="G300" s="120"/>
      <c r="H300" s="119"/>
      <c r="I300" s="109"/>
      <c r="L300" s="108"/>
      <c r="M300" s="108"/>
      <c r="N300" s="108"/>
      <c r="O300" s="108"/>
      <c r="P300" s="108"/>
      <c r="Q300" s="108"/>
      <c r="R300" s="108"/>
      <c r="S300" s="108"/>
      <c r="T300" s="100">
        <f t="shared" si="44"/>
        <v>0</v>
      </c>
      <c r="U300" s="111"/>
      <c r="V300" s="111"/>
      <c r="W300" s="111">
        <f>SUMIFS($F$3:F300,$D$3:D300,D300,$C$3:C300,"Buy")+SUMIFS($F$3:F300,$D$3:D300,D300,$C$3:C300,"Coin Deposit",$E$3:E300,"&lt;&gt;")</f>
        <v>0</v>
      </c>
      <c r="X300" s="111">
        <f t="shared" si="45"/>
        <v>0</v>
      </c>
      <c r="Y300" s="111">
        <f>IF($D300=Y$1,SUMIFS($H$3:$H300,$G$3:$G300,Y$1,$C$3:$C300,"Sell"),0)</f>
        <v>0</v>
      </c>
      <c r="Z300" s="111">
        <f t="shared" si="46"/>
        <v>0</v>
      </c>
      <c r="AA300" s="111">
        <f>IF($D300=AA$1,SUMIFS($H$3:$H300,$G$3:$G300,AA$1,$C$3:$C300,"Sell"),0)</f>
        <v>0</v>
      </c>
      <c r="AB300" s="111">
        <f t="shared" si="47"/>
        <v>0</v>
      </c>
      <c r="AC300" s="111">
        <f>SUMIFS('Deductions and Deposits'!$H:$H,'Deductions and Deposits'!$G:$G,D300,'Deductions and Deposits'!$F:$F,"&lt;="&amp;B300)+SUMIFS($F$3:F300,$D$3:D300,D300,$C$3:C300,"Coin Deposit",$E$3:E300,"")</f>
        <v>0</v>
      </c>
      <c r="AD300" s="111">
        <f>SUMIFS('Deductions and Deposits'!$D:$D,'Deductions and Deposits'!$C:$C,D300)+SUMIFS($F:$F,$D:$D,D300,$C:$C,"Coin Deduction")</f>
        <v>0</v>
      </c>
      <c r="AE300" s="111">
        <f>Table5[[#This Row],[Column4]]+Table5[[#This Row],[Column14]]+Table5[[#This Row],[Column19]]+Table5[[#This Row],[Column12]]</f>
        <v>0</v>
      </c>
      <c r="AF300" s="111">
        <f>Table5[[#This Row],[Column5]]+Table5[[#This Row],[Column13]]+Table5[[#This Row],[Column21]]+Table5[[#This Row],[Column18]]</f>
        <v>0</v>
      </c>
      <c r="AG300" s="111">
        <f t="shared" si="48"/>
        <v>0</v>
      </c>
      <c r="AH300" s="111">
        <f t="shared" si="49"/>
        <v>0</v>
      </c>
      <c r="AI300" s="111">
        <f>Table5[[#This Row],[Column17]]-Table5[[#This Row],[Column20]]</f>
        <v>0</v>
      </c>
      <c r="AJ300" s="111">
        <f t="shared" si="50"/>
        <v>0</v>
      </c>
      <c r="AK300" s="111">
        <f t="shared" si="51"/>
        <v>0</v>
      </c>
      <c r="AL300" s="111">
        <f t="shared" si="52"/>
        <v>0</v>
      </c>
      <c r="AM300" s="111" t="str">
        <f t="shared" si="53"/>
        <v/>
      </c>
      <c r="AN300" s="111" t="str">
        <f t="shared" ca="1" si="54"/>
        <v/>
      </c>
    </row>
    <row r="301" spans="1:40" ht="20.25" customHeight="1" x14ac:dyDescent="0.3">
      <c r="A301" s="107"/>
      <c r="B301" s="144"/>
      <c r="C301" s="119"/>
      <c r="D301" s="120"/>
      <c r="E301" s="119"/>
      <c r="F301" s="119"/>
      <c r="G301" s="120"/>
      <c r="H301" s="119"/>
      <c r="I301" s="109"/>
      <c r="L301" s="108"/>
      <c r="M301" s="108"/>
      <c r="N301" s="108"/>
      <c r="O301" s="108"/>
      <c r="P301" s="108"/>
      <c r="Q301" s="108"/>
      <c r="R301" s="108"/>
      <c r="S301" s="108"/>
      <c r="T301" s="100">
        <f t="shared" si="44"/>
        <v>0</v>
      </c>
      <c r="U301" s="111"/>
      <c r="V301" s="111"/>
      <c r="W301" s="111">
        <f>SUMIFS($F$3:F301,$D$3:D301,D301,$C$3:C301,"Buy")+SUMIFS($F$3:F301,$D$3:D301,D301,$C$3:C301,"Coin Deposit",$E$3:E301,"&lt;&gt;")</f>
        <v>0</v>
      </c>
      <c r="X301" s="111">
        <f t="shared" si="45"/>
        <v>0</v>
      </c>
      <c r="Y301" s="111">
        <f>IF($D301=Y$1,SUMIFS($H$3:$H301,$G$3:$G301,Y$1,$C$3:$C301,"Sell"),0)</f>
        <v>0</v>
      </c>
      <c r="Z301" s="111">
        <f t="shared" si="46"/>
        <v>0</v>
      </c>
      <c r="AA301" s="111">
        <f>IF($D301=AA$1,SUMIFS($H$3:$H301,$G$3:$G301,AA$1,$C$3:$C301,"Sell"),0)</f>
        <v>0</v>
      </c>
      <c r="AB301" s="111">
        <f t="shared" si="47"/>
        <v>0</v>
      </c>
      <c r="AC301" s="111">
        <f>SUMIFS('Deductions and Deposits'!$H:$H,'Deductions and Deposits'!$G:$G,D301,'Deductions and Deposits'!$F:$F,"&lt;="&amp;B301)+SUMIFS($F$3:F301,$D$3:D301,D301,$C$3:C301,"Coin Deposit",$E$3:E301,"")</f>
        <v>0</v>
      </c>
      <c r="AD301" s="111">
        <f>SUMIFS('Deductions and Deposits'!$D:$D,'Deductions and Deposits'!$C:$C,D301)+SUMIFS($F:$F,$D:$D,D301,$C:$C,"Coin Deduction")</f>
        <v>0</v>
      </c>
      <c r="AE301" s="111">
        <f>Table5[[#This Row],[Column4]]+Table5[[#This Row],[Column14]]+Table5[[#This Row],[Column19]]+Table5[[#This Row],[Column12]]</f>
        <v>0</v>
      </c>
      <c r="AF301" s="111">
        <f>Table5[[#This Row],[Column5]]+Table5[[#This Row],[Column13]]+Table5[[#This Row],[Column21]]+Table5[[#This Row],[Column18]]</f>
        <v>0</v>
      </c>
      <c r="AG301" s="111">
        <f t="shared" si="48"/>
        <v>0</v>
      </c>
      <c r="AH301" s="111">
        <f t="shared" si="49"/>
        <v>0</v>
      </c>
      <c r="AI301" s="111">
        <f>Table5[[#This Row],[Column17]]-Table5[[#This Row],[Column20]]</f>
        <v>0</v>
      </c>
      <c r="AJ301" s="111">
        <f t="shared" si="50"/>
        <v>0</v>
      </c>
      <c r="AK301" s="111">
        <f t="shared" si="51"/>
        <v>0</v>
      </c>
      <c r="AL301" s="111">
        <f t="shared" si="52"/>
        <v>0</v>
      </c>
      <c r="AM301" s="111" t="str">
        <f t="shared" si="53"/>
        <v/>
      </c>
      <c r="AN301" s="111" t="str">
        <f t="shared" ca="1" si="54"/>
        <v/>
      </c>
    </row>
    <row r="302" spans="1:40" ht="20.25" customHeight="1" x14ac:dyDescent="0.3">
      <c r="A302" s="107"/>
      <c r="B302" s="144"/>
      <c r="C302" s="119"/>
      <c r="D302" s="120"/>
      <c r="E302" s="119"/>
      <c r="F302" s="119"/>
      <c r="G302" s="120"/>
      <c r="H302" s="119"/>
      <c r="I302" s="109"/>
      <c r="L302" s="108"/>
      <c r="M302" s="108"/>
      <c r="N302" s="108"/>
      <c r="O302" s="108"/>
      <c r="P302" s="108"/>
      <c r="Q302" s="108"/>
      <c r="R302" s="108"/>
      <c r="S302" s="108"/>
      <c r="T302" s="100">
        <f t="shared" si="44"/>
        <v>0</v>
      </c>
      <c r="U302" s="111"/>
      <c r="V302" s="111"/>
      <c r="W302" s="111">
        <f>SUMIFS($F$3:F302,$D$3:D302,D302,$C$3:C302,"Buy")+SUMIFS($F$3:F302,$D$3:D302,D302,$C$3:C302,"Coin Deposit",$E$3:E302,"&lt;&gt;")</f>
        <v>0</v>
      </c>
      <c r="X302" s="111">
        <f t="shared" si="45"/>
        <v>0</v>
      </c>
      <c r="Y302" s="111">
        <f>IF($D302=Y$1,SUMIFS($H$3:$H302,$G$3:$G302,Y$1,$C$3:$C302,"Sell"),0)</f>
        <v>0</v>
      </c>
      <c r="Z302" s="111">
        <f t="shared" si="46"/>
        <v>0</v>
      </c>
      <c r="AA302" s="111">
        <f>IF($D302=AA$1,SUMIFS($H$3:$H302,$G$3:$G302,AA$1,$C$3:$C302,"Sell"),0)</f>
        <v>0</v>
      </c>
      <c r="AB302" s="111">
        <f t="shared" si="47"/>
        <v>0</v>
      </c>
      <c r="AC302" s="111">
        <f>SUMIFS('Deductions and Deposits'!$H:$H,'Deductions and Deposits'!$G:$G,D302,'Deductions and Deposits'!$F:$F,"&lt;="&amp;B302)+SUMIFS($F$3:F302,$D$3:D302,D302,$C$3:C302,"Coin Deposit",$E$3:E302,"")</f>
        <v>0</v>
      </c>
      <c r="AD302" s="111">
        <f>SUMIFS('Deductions and Deposits'!$D:$D,'Deductions and Deposits'!$C:$C,D302)+SUMIFS($F:$F,$D:$D,D302,$C:$C,"Coin Deduction")</f>
        <v>0</v>
      </c>
      <c r="AE302" s="111">
        <f>Table5[[#This Row],[Column4]]+Table5[[#This Row],[Column14]]+Table5[[#This Row],[Column19]]+Table5[[#This Row],[Column12]]</f>
        <v>0</v>
      </c>
      <c r="AF302" s="111">
        <f>Table5[[#This Row],[Column5]]+Table5[[#This Row],[Column13]]+Table5[[#This Row],[Column21]]+Table5[[#This Row],[Column18]]</f>
        <v>0</v>
      </c>
      <c r="AG302" s="111">
        <f t="shared" si="48"/>
        <v>0</v>
      </c>
      <c r="AH302" s="111">
        <f t="shared" si="49"/>
        <v>0</v>
      </c>
      <c r="AI302" s="111">
        <f>Table5[[#This Row],[Column17]]-Table5[[#This Row],[Column20]]</f>
        <v>0</v>
      </c>
      <c r="AJ302" s="111">
        <f t="shared" si="50"/>
        <v>0</v>
      </c>
      <c r="AK302" s="111">
        <f t="shared" si="51"/>
        <v>0</v>
      </c>
      <c r="AL302" s="111">
        <f t="shared" si="52"/>
        <v>0</v>
      </c>
      <c r="AM302" s="111" t="str">
        <f t="shared" si="53"/>
        <v/>
      </c>
      <c r="AN302" s="111" t="str">
        <f t="shared" ca="1" si="54"/>
        <v/>
      </c>
    </row>
    <row r="303" spans="1:40" ht="20.25" customHeight="1" x14ac:dyDescent="0.3">
      <c r="A303" s="107"/>
      <c r="B303" s="144"/>
      <c r="C303" s="119"/>
      <c r="D303" s="120"/>
      <c r="E303" s="119"/>
      <c r="F303" s="119"/>
      <c r="G303" s="120"/>
      <c r="H303" s="119"/>
      <c r="I303" s="109"/>
      <c r="L303" s="108"/>
      <c r="M303" s="108"/>
      <c r="N303" s="108"/>
      <c r="O303" s="108"/>
      <c r="P303" s="108"/>
      <c r="Q303" s="108"/>
      <c r="R303" s="108"/>
      <c r="S303" s="108"/>
      <c r="T303" s="100">
        <f t="shared" si="44"/>
        <v>0</v>
      </c>
      <c r="U303" s="111"/>
      <c r="V303" s="111"/>
      <c r="W303" s="111">
        <f>SUMIFS($F$3:F303,$D$3:D303,D303,$C$3:C303,"Buy")+SUMIFS($F$3:F303,$D$3:D303,D303,$C$3:C303,"Coin Deposit",$E$3:E303,"&lt;&gt;")</f>
        <v>0</v>
      </c>
      <c r="X303" s="111">
        <f t="shared" si="45"/>
        <v>0</v>
      </c>
      <c r="Y303" s="111">
        <f>IF($D303=Y$1,SUMIFS($H$3:$H303,$G$3:$G303,Y$1,$C$3:$C303,"Sell"),0)</f>
        <v>0</v>
      </c>
      <c r="Z303" s="111">
        <f t="shared" si="46"/>
        <v>0</v>
      </c>
      <c r="AA303" s="111">
        <f>IF($D303=AA$1,SUMIFS($H$3:$H303,$G$3:$G303,AA$1,$C$3:$C303,"Sell"),0)</f>
        <v>0</v>
      </c>
      <c r="AB303" s="111">
        <f t="shared" si="47"/>
        <v>0</v>
      </c>
      <c r="AC303" s="111">
        <f>SUMIFS('Deductions and Deposits'!$H:$H,'Deductions and Deposits'!$G:$G,D303,'Deductions and Deposits'!$F:$F,"&lt;="&amp;B303)+SUMIFS($F$3:F303,$D$3:D303,D303,$C$3:C303,"Coin Deposit",$E$3:E303,"")</f>
        <v>0</v>
      </c>
      <c r="AD303" s="111">
        <f>SUMIFS('Deductions and Deposits'!$D:$D,'Deductions and Deposits'!$C:$C,D303)+SUMIFS($F:$F,$D:$D,D303,$C:$C,"Coin Deduction")</f>
        <v>0</v>
      </c>
      <c r="AE303" s="111">
        <f>Table5[[#This Row],[Column4]]+Table5[[#This Row],[Column14]]+Table5[[#This Row],[Column19]]+Table5[[#This Row],[Column12]]</f>
        <v>0</v>
      </c>
      <c r="AF303" s="111">
        <f>Table5[[#This Row],[Column5]]+Table5[[#This Row],[Column13]]+Table5[[#This Row],[Column21]]+Table5[[#This Row],[Column18]]</f>
        <v>0</v>
      </c>
      <c r="AG303" s="111">
        <f t="shared" si="48"/>
        <v>0</v>
      </c>
      <c r="AH303" s="111">
        <f t="shared" si="49"/>
        <v>0</v>
      </c>
      <c r="AI303" s="111">
        <f>Table5[[#This Row],[Column17]]-Table5[[#This Row],[Column20]]</f>
        <v>0</v>
      </c>
      <c r="AJ303" s="111">
        <f t="shared" si="50"/>
        <v>0</v>
      </c>
      <c r="AK303" s="111">
        <f t="shared" si="51"/>
        <v>0</v>
      </c>
      <c r="AL303" s="111">
        <f t="shared" si="52"/>
        <v>0</v>
      </c>
      <c r="AM303" s="111" t="str">
        <f t="shared" si="53"/>
        <v/>
      </c>
      <c r="AN303" s="111" t="str">
        <f t="shared" ca="1" si="54"/>
        <v/>
      </c>
    </row>
    <row r="304" spans="1:40" ht="20.25" customHeight="1" x14ac:dyDescent="0.3">
      <c r="A304" s="107"/>
      <c r="B304" s="144"/>
      <c r="C304" s="119"/>
      <c r="D304" s="120"/>
      <c r="E304" s="119"/>
      <c r="F304" s="119"/>
      <c r="G304" s="120"/>
      <c r="H304" s="119"/>
      <c r="I304" s="109"/>
      <c r="L304" s="108"/>
      <c r="M304" s="108"/>
      <c r="N304" s="108"/>
      <c r="O304" s="108"/>
      <c r="P304" s="108"/>
      <c r="Q304" s="108"/>
      <c r="R304" s="108"/>
      <c r="S304" s="108"/>
      <c r="T304" s="100">
        <f t="shared" si="44"/>
        <v>0</v>
      </c>
      <c r="U304" s="111"/>
      <c r="V304" s="111"/>
      <c r="W304" s="111">
        <f>SUMIFS($F$3:F304,$D$3:D304,D304,$C$3:C304,"Buy")+SUMIFS($F$3:F304,$D$3:D304,D304,$C$3:C304,"Coin Deposit",$E$3:E304,"&lt;&gt;")</f>
        <v>0</v>
      </c>
      <c r="X304" s="111">
        <f t="shared" si="45"/>
        <v>0</v>
      </c>
      <c r="Y304" s="111">
        <f>IF($D304=Y$1,SUMIFS($H$3:$H304,$G$3:$G304,Y$1,$C$3:$C304,"Sell"),0)</f>
        <v>0</v>
      </c>
      <c r="Z304" s="111">
        <f t="shared" si="46"/>
        <v>0</v>
      </c>
      <c r="AA304" s="111">
        <f>IF($D304=AA$1,SUMIFS($H$3:$H304,$G$3:$G304,AA$1,$C$3:$C304,"Sell"),0)</f>
        <v>0</v>
      </c>
      <c r="AB304" s="111">
        <f t="shared" si="47"/>
        <v>0</v>
      </c>
      <c r="AC304" s="111">
        <f>SUMIFS('Deductions and Deposits'!$H:$H,'Deductions and Deposits'!$G:$G,D304,'Deductions and Deposits'!$F:$F,"&lt;="&amp;B304)+SUMIFS($F$3:F304,$D$3:D304,D304,$C$3:C304,"Coin Deposit",$E$3:E304,"")</f>
        <v>0</v>
      </c>
      <c r="AD304" s="111">
        <f>SUMIFS('Deductions and Deposits'!$D:$D,'Deductions and Deposits'!$C:$C,D304)+SUMIFS($F:$F,$D:$D,D304,$C:$C,"Coin Deduction")</f>
        <v>0</v>
      </c>
      <c r="AE304" s="111">
        <f>Table5[[#This Row],[Column4]]+Table5[[#This Row],[Column14]]+Table5[[#This Row],[Column19]]+Table5[[#This Row],[Column12]]</f>
        <v>0</v>
      </c>
      <c r="AF304" s="111">
        <f>Table5[[#This Row],[Column5]]+Table5[[#This Row],[Column13]]+Table5[[#This Row],[Column21]]+Table5[[#This Row],[Column18]]</f>
        <v>0</v>
      </c>
      <c r="AG304" s="111">
        <f t="shared" si="48"/>
        <v>0</v>
      </c>
      <c r="AH304" s="111">
        <f t="shared" si="49"/>
        <v>0</v>
      </c>
      <c r="AI304" s="111">
        <f>Table5[[#This Row],[Column17]]-Table5[[#This Row],[Column20]]</f>
        <v>0</v>
      </c>
      <c r="AJ304" s="111">
        <f t="shared" si="50"/>
        <v>0</v>
      </c>
      <c r="AK304" s="111">
        <f t="shared" si="51"/>
        <v>0</v>
      </c>
      <c r="AL304" s="111">
        <f t="shared" si="52"/>
        <v>0</v>
      </c>
      <c r="AM304" s="111" t="str">
        <f t="shared" si="53"/>
        <v/>
      </c>
      <c r="AN304" s="111" t="str">
        <f t="shared" ca="1" si="54"/>
        <v/>
      </c>
    </row>
    <row r="305" spans="1:40" ht="20.25" customHeight="1" x14ac:dyDescent="0.3">
      <c r="A305" s="107"/>
      <c r="B305" s="144"/>
      <c r="C305" s="119"/>
      <c r="D305" s="120"/>
      <c r="E305" s="119"/>
      <c r="F305" s="119"/>
      <c r="G305" s="120"/>
      <c r="H305" s="119"/>
      <c r="I305" s="109"/>
      <c r="L305" s="108"/>
      <c r="M305" s="108"/>
      <c r="N305" s="108"/>
      <c r="O305" s="108"/>
      <c r="P305" s="108"/>
      <c r="Q305" s="108"/>
      <c r="R305" s="108"/>
      <c r="S305" s="108"/>
      <c r="T305" s="100">
        <f t="shared" si="44"/>
        <v>0</v>
      </c>
      <c r="U305" s="111"/>
      <c r="V305" s="111"/>
      <c r="W305" s="111">
        <f>SUMIFS($F$3:F305,$D$3:D305,D305,$C$3:C305,"Buy")+SUMIFS($F$3:F305,$D$3:D305,D305,$C$3:C305,"Coin Deposit",$E$3:E305,"&lt;&gt;")</f>
        <v>0</v>
      </c>
      <c r="X305" s="111">
        <f t="shared" si="45"/>
        <v>0</v>
      </c>
      <c r="Y305" s="111">
        <f>IF($D305=Y$1,SUMIFS($H$3:$H305,$G$3:$G305,Y$1,$C$3:$C305,"Sell"),0)</f>
        <v>0</v>
      </c>
      <c r="Z305" s="111">
        <f t="shared" si="46"/>
        <v>0</v>
      </c>
      <c r="AA305" s="111">
        <f>IF($D305=AA$1,SUMIFS($H$3:$H305,$G$3:$G305,AA$1,$C$3:$C305,"Sell"),0)</f>
        <v>0</v>
      </c>
      <c r="AB305" s="111">
        <f t="shared" si="47"/>
        <v>0</v>
      </c>
      <c r="AC305" s="111">
        <f>SUMIFS('Deductions and Deposits'!$H:$H,'Deductions and Deposits'!$G:$G,D305,'Deductions and Deposits'!$F:$F,"&lt;="&amp;B305)+SUMIFS($F$3:F305,$D$3:D305,D305,$C$3:C305,"Coin Deposit",$E$3:E305,"")</f>
        <v>0</v>
      </c>
      <c r="AD305" s="111">
        <f>SUMIFS('Deductions and Deposits'!$D:$D,'Deductions and Deposits'!$C:$C,D305)+SUMIFS($F:$F,$D:$D,D305,$C:$C,"Coin Deduction")</f>
        <v>0</v>
      </c>
      <c r="AE305" s="111">
        <f>Table5[[#This Row],[Column4]]+Table5[[#This Row],[Column14]]+Table5[[#This Row],[Column19]]+Table5[[#This Row],[Column12]]</f>
        <v>0</v>
      </c>
      <c r="AF305" s="111">
        <f>Table5[[#This Row],[Column5]]+Table5[[#This Row],[Column13]]+Table5[[#This Row],[Column21]]+Table5[[#This Row],[Column18]]</f>
        <v>0</v>
      </c>
      <c r="AG305" s="111">
        <f t="shared" si="48"/>
        <v>0</v>
      </c>
      <c r="AH305" s="111">
        <f t="shared" si="49"/>
        <v>0</v>
      </c>
      <c r="AI305" s="111">
        <f>Table5[[#This Row],[Column17]]-Table5[[#This Row],[Column20]]</f>
        <v>0</v>
      </c>
      <c r="AJ305" s="111">
        <f t="shared" si="50"/>
        <v>0</v>
      </c>
      <c r="AK305" s="111">
        <f t="shared" si="51"/>
        <v>0</v>
      </c>
      <c r="AL305" s="111">
        <f t="shared" si="52"/>
        <v>0</v>
      </c>
      <c r="AM305" s="111" t="str">
        <f t="shared" si="53"/>
        <v/>
      </c>
      <c r="AN305" s="111" t="str">
        <f t="shared" ca="1" si="54"/>
        <v/>
      </c>
    </row>
    <row r="306" spans="1:40" ht="20.25" customHeight="1" x14ac:dyDescent="0.3">
      <c r="A306" s="107"/>
      <c r="B306" s="144"/>
      <c r="C306" s="119"/>
      <c r="D306" s="120"/>
      <c r="E306" s="119"/>
      <c r="F306" s="119"/>
      <c r="G306" s="120"/>
      <c r="H306" s="119"/>
      <c r="I306" s="109"/>
      <c r="L306" s="108"/>
      <c r="M306" s="108"/>
      <c r="N306" s="108"/>
      <c r="O306" s="108"/>
      <c r="P306" s="108"/>
      <c r="Q306" s="108"/>
      <c r="R306" s="108"/>
      <c r="S306" s="108"/>
      <c r="T306" s="100">
        <f t="shared" si="44"/>
        <v>0</v>
      </c>
      <c r="U306" s="111"/>
      <c r="V306" s="111"/>
      <c r="W306" s="111">
        <f>SUMIFS($F$3:F306,$D$3:D306,D306,$C$3:C306,"Buy")+SUMIFS($F$3:F306,$D$3:D306,D306,$C$3:C306,"Coin Deposit",$E$3:E306,"&lt;&gt;")</f>
        <v>0</v>
      </c>
      <c r="X306" s="111">
        <f t="shared" si="45"/>
        <v>0</v>
      </c>
      <c r="Y306" s="111">
        <f>IF($D306=Y$1,SUMIFS($H$3:$H306,$G$3:$G306,Y$1,$C$3:$C306,"Sell"),0)</f>
        <v>0</v>
      </c>
      <c r="Z306" s="111">
        <f t="shared" si="46"/>
        <v>0</v>
      </c>
      <c r="AA306" s="111">
        <f>IF($D306=AA$1,SUMIFS($H$3:$H306,$G$3:$G306,AA$1,$C$3:$C306,"Sell"),0)</f>
        <v>0</v>
      </c>
      <c r="AB306" s="111">
        <f t="shared" si="47"/>
        <v>0</v>
      </c>
      <c r="AC306" s="111">
        <f>SUMIFS('Deductions and Deposits'!$H:$H,'Deductions and Deposits'!$G:$G,D306,'Deductions and Deposits'!$F:$F,"&lt;="&amp;B306)+SUMIFS($F$3:F306,$D$3:D306,D306,$C$3:C306,"Coin Deposit",$E$3:E306,"")</f>
        <v>0</v>
      </c>
      <c r="AD306" s="111">
        <f>SUMIFS('Deductions and Deposits'!$D:$D,'Deductions and Deposits'!$C:$C,D306)+SUMIFS($F:$F,$D:$D,D306,$C:$C,"Coin Deduction")</f>
        <v>0</v>
      </c>
      <c r="AE306" s="111">
        <f>Table5[[#This Row],[Column4]]+Table5[[#This Row],[Column14]]+Table5[[#This Row],[Column19]]+Table5[[#This Row],[Column12]]</f>
        <v>0</v>
      </c>
      <c r="AF306" s="111">
        <f>Table5[[#This Row],[Column5]]+Table5[[#This Row],[Column13]]+Table5[[#This Row],[Column21]]+Table5[[#This Row],[Column18]]</f>
        <v>0</v>
      </c>
      <c r="AG306" s="111">
        <f t="shared" si="48"/>
        <v>0</v>
      </c>
      <c r="AH306" s="111">
        <f t="shared" si="49"/>
        <v>0</v>
      </c>
      <c r="AI306" s="111">
        <f>Table5[[#This Row],[Column17]]-Table5[[#This Row],[Column20]]</f>
        <v>0</v>
      </c>
      <c r="AJ306" s="111">
        <f t="shared" si="50"/>
        <v>0</v>
      </c>
      <c r="AK306" s="111">
        <f t="shared" si="51"/>
        <v>0</v>
      </c>
      <c r="AL306" s="111">
        <f t="shared" si="52"/>
        <v>0</v>
      </c>
      <c r="AM306" s="111" t="str">
        <f t="shared" si="53"/>
        <v/>
      </c>
      <c r="AN306" s="111" t="str">
        <f t="shared" ca="1" si="54"/>
        <v/>
      </c>
    </row>
    <row r="307" spans="1:40" ht="20.25" customHeight="1" x14ac:dyDescent="0.3">
      <c r="A307" s="107"/>
      <c r="B307" s="144"/>
      <c r="C307" s="119"/>
      <c r="D307" s="120"/>
      <c r="E307" s="119"/>
      <c r="F307" s="119"/>
      <c r="G307" s="120"/>
      <c r="H307" s="119"/>
      <c r="I307" s="109"/>
      <c r="L307" s="108"/>
      <c r="M307" s="108"/>
      <c r="N307" s="108"/>
      <c r="O307" s="108"/>
      <c r="P307" s="108"/>
      <c r="Q307" s="108"/>
      <c r="R307" s="108"/>
      <c r="S307" s="108"/>
      <c r="T307" s="100">
        <f t="shared" si="44"/>
        <v>0</v>
      </c>
      <c r="U307" s="111"/>
      <c r="V307" s="111"/>
      <c r="W307" s="111">
        <f>SUMIFS($F$3:F307,$D$3:D307,D307,$C$3:C307,"Buy")+SUMIFS($F$3:F307,$D$3:D307,D307,$C$3:C307,"Coin Deposit",$E$3:E307,"&lt;&gt;")</f>
        <v>0</v>
      </c>
      <c r="X307" s="111">
        <f t="shared" si="45"/>
        <v>0</v>
      </c>
      <c r="Y307" s="111">
        <f>IF($D307=Y$1,SUMIFS($H$3:$H307,$G$3:$G307,Y$1,$C$3:$C307,"Sell"),0)</f>
        <v>0</v>
      </c>
      <c r="Z307" s="111">
        <f t="shared" si="46"/>
        <v>0</v>
      </c>
      <c r="AA307" s="111">
        <f>IF($D307=AA$1,SUMIFS($H$3:$H307,$G$3:$G307,AA$1,$C$3:$C307,"Sell"),0)</f>
        <v>0</v>
      </c>
      <c r="AB307" s="111">
        <f t="shared" si="47"/>
        <v>0</v>
      </c>
      <c r="AC307" s="111">
        <f>SUMIFS('Deductions and Deposits'!$H:$H,'Deductions and Deposits'!$G:$G,D307,'Deductions and Deposits'!$F:$F,"&lt;="&amp;B307)+SUMIFS($F$3:F307,$D$3:D307,D307,$C$3:C307,"Coin Deposit",$E$3:E307,"")</f>
        <v>0</v>
      </c>
      <c r="AD307" s="111">
        <f>SUMIFS('Deductions and Deposits'!$D:$D,'Deductions and Deposits'!$C:$C,D307)+SUMIFS($F:$F,$D:$D,D307,$C:$C,"Coin Deduction")</f>
        <v>0</v>
      </c>
      <c r="AE307" s="111">
        <f>Table5[[#This Row],[Column4]]+Table5[[#This Row],[Column14]]+Table5[[#This Row],[Column19]]+Table5[[#This Row],[Column12]]</f>
        <v>0</v>
      </c>
      <c r="AF307" s="111">
        <f>Table5[[#This Row],[Column5]]+Table5[[#This Row],[Column13]]+Table5[[#This Row],[Column21]]+Table5[[#This Row],[Column18]]</f>
        <v>0</v>
      </c>
      <c r="AG307" s="111">
        <f t="shared" si="48"/>
        <v>0</v>
      </c>
      <c r="AH307" s="111">
        <f t="shared" si="49"/>
        <v>0</v>
      </c>
      <c r="AI307" s="111">
        <f>Table5[[#This Row],[Column17]]-Table5[[#This Row],[Column20]]</f>
        <v>0</v>
      </c>
      <c r="AJ307" s="111">
        <f t="shared" si="50"/>
        <v>0</v>
      </c>
      <c r="AK307" s="111">
        <f t="shared" si="51"/>
        <v>0</v>
      </c>
      <c r="AL307" s="111">
        <f t="shared" si="52"/>
        <v>0</v>
      </c>
      <c r="AM307" s="111" t="str">
        <f t="shared" si="53"/>
        <v/>
      </c>
      <c r="AN307" s="111" t="str">
        <f t="shared" ca="1" si="54"/>
        <v/>
      </c>
    </row>
    <row r="308" spans="1:40" ht="20.25" customHeight="1" x14ac:dyDescent="0.3">
      <c r="A308" s="107"/>
      <c r="B308" s="144"/>
      <c r="C308" s="119"/>
      <c r="D308" s="120"/>
      <c r="E308" s="119"/>
      <c r="F308" s="119"/>
      <c r="G308" s="120"/>
      <c r="H308" s="119"/>
      <c r="I308" s="109"/>
      <c r="L308" s="108"/>
      <c r="M308" s="108"/>
      <c r="N308" s="108"/>
      <c r="O308" s="108"/>
      <c r="P308" s="108"/>
      <c r="Q308" s="108"/>
      <c r="R308" s="108"/>
      <c r="S308" s="108"/>
      <c r="T308" s="100">
        <f t="shared" si="44"/>
        <v>0</v>
      </c>
      <c r="U308" s="111"/>
      <c r="V308" s="111"/>
      <c r="W308" s="111">
        <f>SUMIFS($F$3:F308,$D$3:D308,D308,$C$3:C308,"Buy")+SUMIFS($F$3:F308,$D$3:D308,D308,$C$3:C308,"Coin Deposit",$E$3:E308,"&lt;&gt;")</f>
        <v>0</v>
      </c>
      <c r="X308" s="111">
        <f t="shared" si="45"/>
        <v>0</v>
      </c>
      <c r="Y308" s="111">
        <f>IF($D308=Y$1,SUMIFS($H$3:$H308,$G$3:$G308,Y$1,$C$3:$C308,"Sell"),0)</f>
        <v>0</v>
      </c>
      <c r="Z308" s="111">
        <f t="shared" si="46"/>
        <v>0</v>
      </c>
      <c r="AA308" s="111">
        <f>IF($D308=AA$1,SUMIFS($H$3:$H308,$G$3:$G308,AA$1,$C$3:$C308,"Sell"),0)</f>
        <v>0</v>
      </c>
      <c r="AB308" s="111">
        <f t="shared" si="47"/>
        <v>0</v>
      </c>
      <c r="AC308" s="111">
        <f>SUMIFS('Deductions and Deposits'!$H:$H,'Deductions and Deposits'!$G:$G,D308,'Deductions and Deposits'!$F:$F,"&lt;="&amp;B308)+SUMIFS($F$3:F308,$D$3:D308,D308,$C$3:C308,"Coin Deposit",$E$3:E308,"")</f>
        <v>0</v>
      </c>
      <c r="AD308" s="111">
        <f>SUMIFS('Deductions and Deposits'!$D:$D,'Deductions and Deposits'!$C:$C,D308)+SUMIFS($F:$F,$D:$D,D308,$C:$C,"Coin Deduction")</f>
        <v>0</v>
      </c>
      <c r="AE308" s="111">
        <f>Table5[[#This Row],[Column4]]+Table5[[#This Row],[Column14]]+Table5[[#This Row],[Column19]]+Table5[[#This Row],[Column12]]</f>
        <v>0</v>
      </c>
      <c r="AF308" s="111">
        <f>Table5[[#This Row],[Column5]]+Table5[[#This Row],[Column13]]+Table5[[#This Row],[Column21]]+Table5[[#This Row],[Column18]]</f>
        <v>0</v>
      </c>
      <c r="AG308" s="111">
        <f t="shared" si="48"/>
        <v>0</v>
      </c>
      <c r="AH308" s="111">
        <f t="shared" si="49"/>
        <v>0</v>
      </c>
      <c r="AI308" s="111">
        <f>Table5[[#This Row],[Column17]]-Table5[[#This Row],[Column20]]</f>
        <v>0</v>
      </c>
      <c r="AJ308" s="111">
        <f t="shared" si="50"/>
        <v>0</v>
      </c>
      <c r="AK308" s="111">
        <f t="shared" si="51"/>
        <v>0</v>
      </c>
      <c r="AL308" s="111">
        <f t="shared" si="52"/>
        <v>0</v>
      </c>
      <c r="AM308" s="111" t="str">
        <f t="shared" si="53"/>
        <v/>
      </c>
      <c r="AN308" s="111" t="str">
        <f t="shared" ca="1" si="54"/>
        <v/>
      </c>
    </row>
    <row r="309" spans="1:40" ht="20.25" customHeight="1" x14ac:dyDescent="0.3">
      <c r="A309" s="107"/>
      <c r="B309" s="144"/>
      <c r="C309" s="119"/>
      <c r="D309" s="120"/>
      <c r="E309" s="119"/>
      <c r="F309" s="119"/>
      <c r="G309" s="120"/>
      <c r="H309" s="119"/>
      <c r="I309" s="109"/>
      <c r="L309" s="108"/>
      <c r="M309" s="108"/>
      <c r="N309" s="108"/>
      <c r="O309" s="108"/>
      <c r="P309" s="108"/>
      <c r="Q309" s="108"/>
      <c r="R309" s="108"/>
      <c r="S309" s="108"/>
      <c r="T309" s="100">
        <f t="shared" si="44"/>
        <v>0</v>
      </c>
      <c r="U309" s="111"/>
      <c r="V309" s="111"/>
      <c r="W309" s="111">
        <f>SUMIFS($F$3:F309,$D$3:D309,D309,$C$3:C309,"Buy")+SUMIFS($F$3:F309,$D$3:D309,D309,$C$3:C309,"Coin Deposit",$E$3:E309,"&lt;&gt;")</f>
        <v>0</v>
      </c>
      <c r="X309" s="111">
        <f t="shared" si="45"/>
        <v>0</v>
      </c>
      <c r="Y309" s="111">
        <f>IF($D309=Y$1,SUMIFS($H$3:$H309,$G$3:$G309,Y$1,$C$3:$C309,"Sell"),0)</f>
        <v>0</v>
      </c>
      <c r="Z309" s="111">
        <f t="shared" si="46"/>
        <v>0</v>
      </c>
      <c r="AA309" s="111">
        <f>IF($D309=AA$1,SUMIFS($H$3:$H309,$G$3:$G309,AA$1,$C$3:$C309,"Sell"),0)</f>
        <v>0</v>
      </c>
      <c r="AB309" s="111">
        <f t="shared" si="47"/>
        <v>0</v>
      </c>
      <c r="AC309" s="111">
        <f>SUMIFS('Deductions and Deposits'!$H:$H,'Deductions and Deposits'!$G:$G,D309,'Deductions and Deposits'!$F:$F,"&lt;="&amp;B309)+SUMIFS($F$3:F309,$D$3:D309,D309,$C$3:C309,"Coin Deposit",$E$3:E309,"")</f>
        <v>0</v>
      </c>
      <c r="AD309" s="111">
        <f>SUMIFS('Deductions and Deposits'!$D:$D,'Deductions and Deposits'!$C:$C,D309)+SUMIFS($F:$F,$D:$D,D309,$C:$C,"Coin Deduction")</f>
        <v>0</v>
      </c>
      <c r="AE309" s="111">
        <f>Table5[[#This Row],[Column4]]+Table5[[#This Row],[Column14]]+Table5[[#This Row],[Column19]]+Table5[[#This Row],[Column12]]</f>
        <v>0</v>
      </c>
      <c r="AF309" s="111">
        <f>Table5[[#This Row],[Column5]]+Table5[[#This Row],[Column13]]+Table5[[#This Row],[Column21]]+Table5[[#This Row],[Column18]]</f>
        <v>0</v>
      </c>
      <c r="AG309" s="111">
        <f t="shared" si="48"/>
        <v>0</v>
      </c>
      <c r="AH309" s="111">
        <f t="shared" si="49"/>
        <v>0</v>
      </c>
      <c r="AI309" s="111">
        <f>Table5[[#This Row],[Column17]]-Table5[[#This Row],[Column20]]</f>
        <v>0</v>
      </c>
      <c r="AJ309" s="111">
        <f t="shared" si="50"/>
        <v>0</v>
      </c>
      <c r="AK309" s="111">
        <f t="shared" si="51"/>
        <v>0</v>
      </c>
      <c r="AL309" s="111">
        <f t="shared" si="52"/>
        <v>0</v>
      </c>
      <c r="AM309" s="111" t="str">
        <f t="shared" si="53"/>
        <v/>
      </c>
      <c r="AN309" s="111" t="str">
        <f t="shared" ca="1" si="54"/>
        <v/>
      </c>
    </row>
    <row r="310" spans="1:40" ht="20.25" customHeight="1" x14ac:dyDescent="0.3">
      <c r="A310" s="107"/>
      <c r="B310" s="144"/>
      <c r="C310" s="119"/>
      <c r="D310" s="120"/>
      <c r="E310" s="119"/>
      <c r="F310" s="119"/>
      <c r="G310" s="120"/>
      <c r="H310" s="119"/>
      <c r="I310" s="109"/>
      <c r="L310" s="108"/>
      <c r="M310" s="108"/>
      <c r="N310" s="108"/>
      <c r="O310" s="108"/>
      <c r="P310" s="108"/>
      <c r="Q310" s="108"/>
      <c r="R310" s="108"/>
      <c r="S310" s="108"/>
      <c r="T310" s="100">
        <f t="shared" si="44"/>
        <v>0</v>
      </c>
      <c r="U310" s="111"/>
      <c r="V310" s="111"/>
      <c r="W310" s="111">
        <f>SUMIFS($F$3:F310,$D$3:D310,D310,$C$3:C310,"Buy")+SUMIFS($F$3:F310,$D$3:D310,D310,$C$3:C310,"Coin Deposit",$E$3:E310,"&lt;&gt;")</f>
        <v>0</v>
      </c>
      <c r="X310" s="111">
        <f t="shared" si="45"/>
        <v>0</v>
      </c>
      <c r="Y310" s="111">
        <f>IF($D310=Y$1,SUMIFS($H$3:$H310,$G$3:$G310,Y$1,$C$3:$C310,"Sell"),0)</f>
        <v>0</v>
      </c>
      <c r="Z310" s="111">
        <f t="shared" si="46"/>
        <v>0</v>
      </c>
      <c r="AA310" s="111">
        <f>IF($D310=AA$1,SUMIFS($H$3:$H310,$G$3:$G310,AA$1,$C$3:$C310,"Sell"),0)</f>
        <v>0</v>
      </c>
      <c r="AB310" s="111">
        <f t="shared" si="47"/>
        <v>0</v>
      </c>
      <c r="AC310" s="111">
        <f>SUMIFS('Deductions and Deposits'!$H:$H,'Deductions and Deposits'!$G:$G,D310,'Deductions and Deposits'!$F:$F,"&lt;="&amp;B310)+SUMIFS($F$3:F310,$D$3:D310,D310,$C$3:C310,"Coin Deposit",$E$3:E310,"")</f>
        <v>0</v>
      </c>
      <c r="AD310" s="111">
        <f>SUMIFS('Deductions and Deposits'!$D:$D,'Deductions and Deposits'!$C:$C,D310)+SUMIFS($F:$F,$D:$D,D310,$C:$C,"Coin Deduction")</f>
        <v>0</v>
      </c>
      <c r="AE310" s="111">
        <f>Table5[[#This Row],[Column4]]+Table5[[#This Row],[Column14]]+Table5[[#This Row],[Column19]]+Table5[[#This Row],[Column12]]</f>
        <v>0</v>
      </c>
      <c r="AF310" s="111">
        <f>Table5[[#This Row],[Column5]]+Table5[[#This Row],[Column13]]+Table5[[#This Row],[Column21]]+Table5[[#This Row],[Column18]]</f>
        <v>0</v>
      </c>
      <c r="AG310" s="111">
        <f t="shared" si="48"/>
        <v>0</v>
      </c>
      <c r="AH310" s="111">
        <f t="shared" si="49"/>
        <v>0</v>
      </c>
      <c r="AI310" s="111">
        <f>Table5[[#This Row],[Column17]]-Table5[[#This Row],[Column20]]</f>
        <v>0</v>
      </c>
      <c r="AJ310" s="111">
        <f t="shared" si="50"/>
        <v>0</v>
      </c>
      <c r="AK310" s="111">
        <f t="shared" si="51"/>
        <v>0</v>
      </c>
      <c r="AL310" s="111">
        <f t="shared" si="52"/>
        <v>0</v>
      </c>
      <c r="AM310" s="111" t="str">
        <f t="shared" si="53"/>
        <v/>
      </c>
      <c r="AN310" s="111" t="str">
        <f t="shared" ca="1" si="54"/>
        <v/>
      </c>
    </row>
    <row r="311" spans="1:40" ht="20.25" customHeight="1" x14ac:dyDescent="0.3">
      <c r="A311" s="107"/>
      <c r="B311" s="144"/>
      <c r="C311" s="119"/>
      <c r="D311" s="120"/>
      <c r="E311" s="119"/>
      <c r="F311" s="119"/>
      <c r="G311" s="120"/>
      <c r="H311" s="119"/>
      <c r="I311" s="109"/>
      <c r="L311" s="108"/>
      <c r="M311" s="108"/>
      <c r="N311" s="108"/>
      <c r="O311" s="108"/>
      <c r="P311" s="108"/>
      <c r="Q311" s="108"/>
      <c r="R311" s="108"/>
      <c r="S311" s="108"/>
      <c r="T311" s="100">
        <f t="shared" si="44"/>
        <v>0</v>
      </c>
      <c r="U311" s="111"/>
      <c r="V311" s="111"/>
      <c r="W311" s="111">
        <f>SUMIFS($F$3:F311,$D$3:D311,D311,$C$3:C311,"Buy")+SUMIFS($F$3:F311,$D$3:D311,D311,$C$3:C311,"Coin Deposit",$E$3:E311,"&lt;&gt;")</f>
        <v>0</v>
      </c>
      <c r="X311" s="111">
        <f t="shared" si="45"/>
        <v>0</v>
      </c>
      <c r="Y311" s="111">
        <f>IF($D311=Y$1,SUMIFS($H$3:$H311,$G$3:$G311,Y$1,$C$3:$C311,"Sell"),0)</f>
        <v>0</v>
      </c>
      <c r="Z311" s="111">
        <f t="shared" si="46"/>
        <v>0</v>
      </c>
      <c r="AA311" s="111">
        <f>IF($D311=AA$1,SUMIFS($H$3:$H311,$G$3:$G311,AA$1,$C$3:$C311,"Sell"),0)</f>
        <v>0</v>
      </c>
      <c r="AB311" s="111">
        <f t="shared" si="47"/>
        <v>0</v>
      </c>
      <c r="AC311" s="111">
        <f>SUMIFS('Deductions and Deposits'!$H:$H,'Deductions and Deposits'!$G:$G,D311,'Deductions and Deposits'!$F:$F,"&lt;="&amp;B311)+SUMIFS($F$3:F311,$D$3:D311,D311,$C$3:C311,"Coin Deposit",$E$3:E311,"")</f>
        <v>0</v>
      </c>
      <c r="AD311" s="111">
        <f>SUMIFS('Deductions and Deposits'!$D:$D,'Deductions and Deposits'!$C:$C,D311)+SUMIFS($F:$F,$D:$D,D311,$C:$C,"Coin Deduction")</f>
        <v>0</v>
      </c>
      <c r="AE311" s="111">
        <f>Table5[[#This Row],[Column4]]+Table5[[#This Row],[Column14]]+Table5[[#This Row],[Column19]]+Table5[[#This Row],[Column12]]</f>
        <v>0</v>
      </c>
      <c r="AF311" s="111">
        <f>Table5[[#This Row],[Column5]]+Table5[[#This Row],[Column13]]+Table5[[#This Row],[Column21]]+Table5[[#This Row],[Column18]]</f>
        <v>0</v>
      </c>
      <c r="AG311" s="111">
        <f t="shared" si="48"/>
        <v>0</v>
      </c>
      <c r="AH311" s="111">
        <f t="shared" si="49"/>
        <v>0</v>
      </c>
      <c r="AI311" s="111">
        <f>Table5[[#This Row],[Column17]]-Table5[[#This Row],[Column20]]</f>
        <v>0</v>
      </c>
      <c r="AJ311" s="111">
        <f t="shared" si="50"/>
        <v>0</v>
      </c>
      <c r="AK311" s="111">
        <f t="shared" si="51"/>
        <v>0</v>
      </c>
      <c r="AL311" s="111">
        <f t="shared" si="52"/>
        <v>0</v>
      </c>
      <c r="AM311" s="111" t="str">
        <f t="shared" si="53"/>
        <v/>
      </c>
      <c r="AN311" s="111" t="str">
        <f t="shared" ca="1" si="54"/>
        <v/>
      </c>
    </row>
    <row r="312" spans="1:40" ht="20.25" customHeight="1" x14ac:dyDescent="0.3">
      <c r="A312" s="107"/>
      <c r="B312" s="144"/>
      <c r="C312" s="119"/>
      <c r="D312" s="120"/>
      <c r="E312" s="119"/>
      <c r="F312" s="119"/>
      <c r="G312" s="120"/>
      <c r="H312" s="119"/>
      <c r="I312" s="109"/>
      <c r="L312" s="108"/>
      <c r="M312" s="108"/>
      <c r="N312" s="108"/>
      <c r="O312" s="108"/>
      <c r="P312" s="108"/>
      <c r="Q312" s="108"/>
      <c r="R312" s="108"/>
      <c r="S312" s="108"/>
      <c r="T312" s="100">
        <f t="shared" si="44"/>
        <v>0</v>
      </c>
      <c r="U312" s="111"/>
      <c r="V312" s="111"/>
      <c r="W312" s="111">
        <f>SUMIFS($F$3:F312,$D$3:D312,D312,$C$3:C312,"Buy")+SUMIFS($F$3:F312,$D$3:D312,D312,$C$3:C312,"Coin Deposit",$E$3:E312,"&lt;&gt;")</f>
        <v>0</v>
      </c>
      <c r="X312" s="111">
        <f t="shared" si="45"/>
        <v>0</v>
      </c>
      <c r="Y312" s="111">
        <f>IF($D312=Y$1,SUMIFS($H$3:$H312,$G$3:$G312,Y$1,$C$3:$C312,"Sell"),0)</f>
        <v>0</v>
      </c>
      <c r="Z312" s="111">
        <f t="shared" si="46"/>
        <v>0</v>
      </c>
      <c r="AA312" s="111">
        <f>IF($D312=AA$1,SUMIFS($H$3:$H312,$G$3:$G312,AA$1,$C$3:$C312,"Sell"),0)</f>
        <v>0</v>
      </c>
      <c r="AB312" s="111">
        <f t="shared" si="47"/>
        <v>0</v>
      </c>
      <c r="AC312" s="111">
        <f>SUMIFS('Deductions and Deposits'!$H:$H,'Deductions and Deposits'!$G:$G,D312,'Deductions and Deposits'!$F:$F,"&lt;="&amp;B312)+SUMIFS($F$3:F312,$D$3:D312,D312,$C$3:C312,"Coin Deposit",$E$3:E312,"")</f>
        <v>0</v>
      </c>
      <c r="AD312" s="111">
        <f>SUMIFS('Deductions and Deposits'!$D:$D,'Deductions and Deposits'!$C:$C,D312)+SUMIFS($F:$F,$D:$D,D312,$C:$C,"Coin Deduction")</f>
        <v>0</v>
      </c>
      <c r="AE312" s="111">
        <f>Table5[[#This Row],[Column4]]+Table5[[#This Row],[Column14]]+Table5[[#This Row],[Column19]]+Table5[[#This Row],[Column12]]</f>
        <v>0</v>
      </c>
      <c r="AF312" s="111">
        <f>Table5[[#This Row],[Column5]]+Table5[[#This Row],[Column13]]+Table5[[#This Row],[Column21]]+Table5[[#This Row],[Column18]]</f>
        <v>0</v>
      </c>
      <c r="AG312" s="111">
        <f t="shared" si="48"/>
        <v>0</v>
      </c>
      <c r="AH312" s="111">
        <f t="shared" si="49"/>
        <v>0</v>
      </c>
      <c r="AI312" s="111">
        <f>Table5[[#This Row],[Column17]]-Table5[[#This Row],[Column20]]</f>
        <v>0</v>
      </c>
      <c r="AJ312" s="111">
        <f t="shared" si="50"/>
        <v>0</v>
      </c>
      <c r="AK312" s="111">
        <f t="shared" si="51"/>
        <v>0</v>
      </c>
      <c r="AL312" s="111">
        <f t="shared" si="52"/>
        <v>0</v>
      </c>
      <c r="AM312" s="111" t="str">
        <f t="shared" si="53"/>
        <v/>
      </c>
      <c r="AN312" s="111" t="str">
        <f t="shared" ca="1" si="54"/>
        <v/>
      </c>
    </row>
    <row r="313" spans="1:40" ht="20.25" customHeight="1" x14ac:dyDescent="0.3">
      <c r="A313" s="107"/>
      <c r="B313" s="144"/>
      <c r="C313" s="119"/>
      <c r="D313" s="120"/>
      <c r="E313" s="119"/>
      <c r="F313" s="119"/>
      <c r="G313" s="120"/>
      <c r="H313" s="119"/>
      <c r="I313" s="109"/>
      <c r="L313" s="108"/>
      <c r="M313" s="108"/>
      <c r="N313" s="108"/>
      <c r="O313" s="108"/>
      <c r="P313" s="108"/>
      <c r="Q313" s="108"/>
      <c r="R313" s="108"/>
      <c r="S313" s="108"/>
      <c r="T313" s="100">
        <f t="shared" si="44"/>
        <v>0</v>
      </c>
      <c r="U313" s="111"/>
      <c r="V313" s="111"/>
      <c r="W313" s="111">
        <f>SUMIFS($F$3:F313,$D$3:D313,D313,$C$3:C313,"Buy")+SUMIFS($F$3:F313,$D$3:D313,D313,$C$3:C313,"Coin Deposit",$E$3:E313,"&lt;&gt;")</f>
        <v>0</v>
      </c>
      <c r="X313" s="111">
        <f t="shared" si="45"/>
        <v>0</v>
      </c>
      <c r="Y313" s="111">
        <f>IF($D313=Y$1,SUMIFS($H$3:$H313,$G$3:$G313,Y$1,$C$3:$C313,"Sell"),0)</f>
        <v>0</v>
      </c>
      <c r="Z313" s="111">
        <f t="shared" si="46"/>
        <v>0</v>
      </c>
      <c r="AA313" s="111">
        <f>IF($D313=AA$1,SUMIFS($H$3:$H313,$G$3:$G313,AA$1,$C$3:$C313,"Sell"),0)</f>
        <v>0</v>
      </c>
      <c r="AB313" s="111">
        <f t="shared" si="47"/>
        <v>0</v>
      </c>
      <c r="AC313" s="111">
        <f>SUMIFS('Deductions and Deposits'!$H:$H,'Deductions and Deposits'!$G:$G,D313,'Deductions and Deposits'!$F:$F,"&lt;="&amp;B313)+SUMIFS($F$3:F313,$D$3:D313,D313,$C$3:C313,"Coin Deposit",$E$3:E313,"")</f>
        <v>0</v>
      </c>
      <c r="AD313" s="111">
        <f>SUMIFS('Deductions and Deposits'!$D:$D,'Deductions and Deposits'!$C:$C,D313)+SUMIFS($F:$F,$D:$D,D313,$C:$C,"Coin Deduction")</f>
        <v>0</v>
      </c>
      <c r="AE313" s="111">
        <f>Table5[[#This Row],[Column4]]+Table5[[#This Row],[Column14]]+Table5[[#This Row],[Column19]]+Table5[[#This Row],[Column12]]</f>
        <v>0</v>
      </c>
      <c r="AF313" s="111">
        <f>Table5[[#This Row],[Column5]]+Table5[[#This Row],[Column13]]+Table5[[#This Row],[Column21]]+Table5[[#This Row],[Column18]]</f>
        <v>0</v>
      </c>
      <c r="AG313" s="111">
        <f t="shared" si="48"/>
        <v>0</v>
      </c>
      <c r="AH313" s="111">
        <f t="shared" si="49"/>
        <v>0</v>
      </c>
      <c r="AI313" s="111">
        <f>Table5[[#This Row],[Column17]]-Table5[[#This Row],[Column20]]</f>
        <v>0</v>
      </c>
      <c r="AJ313" s="111">
        <f t="shared" si="50"/>
        <v>0</v>
      </c>
      <c r="AK313" s="111">
        <f t="shared" si="51"/>
        <v>0</v>
      </c>
      <c r="AL313" s="111">
        <f t="shared" si="52"/>
        <v>0</v>
      </c>
      <c r="AM313" s="111" t="str">
        <f t="shared" si="53"/>
        <v/>
      </c>
      <c r="AN313" s="111" t="str">
        <f t="shared" ca="1" si="54"/>
        <v/>
      </c>
    </row>
    <row r="314" spans="1:40" ht="20.25" customHeight="1" x14ac:dyDescent="0.3">
      <c r="A314" s="107"/>
      <c r="B314" s="144"/>
      <c r="C314" s="119"/>
      <c r="D314" s="120"/>
      <c r="E314" s="119"/>
      <c r="F314" s="119"/>
      <c r="G314" s="120"/>
      <c r="H314" s="119"/>
      <c r="I314" s="109"/>
      <c r="L314" s="108"/>
      <c r="M314" s="108"/>
      <c r="N314" s="108"/>
      <c r="O314" s="108"/>
      <c r="P314" s="108"/>
      <c r="Q314" s="108"/>
      <c r="R314" s="108"/>
      <c r="S314" s="108"/>
      <c r="T314" s="100">
        <f t="shared" si="44"/>
        <v>0</v>
      </c>
      <c r="U314" s="111"/>
      <c r="V314" s="111"/>
      <c r="W314" s="111">
        <f>SUMIFS($F$3:F314,$D$3:D314,D314,$C$3:C314,"Buy")+SUMIFS($F$3:F314,$D$3:D314,D314,$C$3:C314,"Coin Deposit",$E$3:E314,"&lt;&gt;")</f>
        <v>0</v>
      </c>
      <c r="X314" s="111">
        <f t="shared" si="45"/>
        <v>0</v>
      </c>
      <c r="Y314" s="111">
        <f>IF($D314=Y$1,SUMIFS($H$3:$H314,$G$3:$G314,Y$1,$C$3:$C314,"Sell"),0)</f>
        <v>0</v>
      </c>
      <c r="Z314" s="111">
        <f t="shared" si="46"/>
        <v>0</v>
      </c>
      <c r="AA314" s="111">
        <f>IF($D314=AA$1,SUMIFS($H$3:$H314,$G$3:$G314,AA$1,$C$3:$C314,"Sell"),0)</f>
        <v>0</v>
      </c>
      <c r="AB314" s="111">
        <f t="shared" si="47"/>
        <v>0</v>
      </c>
      <c r="AC314" s="111">
        <f>SUMIFS('Deductions and Deposits'!$H:$H,'Deductions and Deposits'!$G:$G,D314,'Deductions and Deposits'!$F:$F,"&lt;="&amp;B314)+SUMIFS($F$3:F314,$D$3:D314,D314,$C$3:C314,"Coin Deposit",$E$3:E314,"")</f>
        <v>0</v>
      </c>
      <c r="AD314" s="111">
        <f>SUMIFS('Deductions and Deposits'!$D:$D,'Deductions and Deposits'!$C:$C,D314)+SUMIFS($F:$F,$D:$D,D314,$C:$C,"Coin Deduction")</f>
        <v>0</v>
      </c>
      <c r="AE314" s="111">
        <f>Table5[[#This Row],[Column4]]+Table5[[#This Row],[Column14]]+Table5[[#This Row],[Column19]]+Table5[[#This Row],[Column12]]</f>
        <v>0</v>
      </c>
      <c r="AF314" s="111">
        <f>Table5[[#This Row],[Column5]]+Table5[[#This Row],[Column13]]+Table5[[#This Row],[Column21]]+Table5[[#This Row],[Column18]]</f>
        <v>0</v>
      </c>
      <c r="AG314" s="111">
        <f t="shared" si="48"/>
        <v>0</v>
      </c>
      <c r="AH314" s="111">
        <f t="shared" si="49"/>
        <v>0</v>
      </c>
      <c r="AI314" s="111">
        <f>Table5[[#This Row],[Column17]]-Table5[[#This Row],[Column20]]</f>
        <v>0</v>
      </c>
      <c r="AJ314" s="111">
        <f t="shared" si="50"/>
        <v>0</v>
      </c>
      <c r="AK314" s="111">
        <f t="shared" si="51"/>
        <v>0</v>
      </c>
      <c r="AL314" s="111">
        <f t="shared" si="52"/>
        <v>0</v>
      </c>
      <c r="AM314" s="111" t="str">
        <f t="shared" si="53"/>
        <v/>
      </c>
      <c r="AN314" s="111" t="str">
        <f t="shared" ca="1" si="54"/>
        <v/>
      </c>
    </row>
    <row r="315" spans="1:40" ht="20.25" customHeight="1" x14ac:dyDescent="0.3">
      <c r="A315" s="107"/>
      <c r="B315" s="144"/>
      <c r="C315" s="119"/>
      <c r="D315" s="120"/>
      <c r="E315" s="119"/>
      <c r="F315" s="119"/>
      <c r="G315" s="120"/>
      <c r="H315" s="119"/>
      <c r="I315" s="109"/>
      <c r="L315" s="108"/>
      <c r="M315" s="108"/>
      <c r="N315" s="108"/>
      <c r="O315" s="108"/>
      <c r="P315" s="108"/>
      <c r="Q315" s="108"/>
      <c r="R315" s="108"/>
      <c r="S315" s="108"/>
      <c r="T315" s="100">
        <f t="shared" si="44"/>
        <v>0</v>
      </c>
      <c r="U315" s="111"/>
      <c r="V315" s="111"/>
      <c r="W315" s="111">
        <f>SUMIFS($F$3:F315,$D$3:D315,D315,$C$3:C315,"Buy")+SUMIFS($F$3:F315,$D$3:D315,D315,$C$3:C315,"Coin Deposit",$E$3:E315,"&lt;&gt;")</f>
        <v>0</v>
      </c>
      <c r="X315" s="111">
        <f t="shared" si="45"/>
        <v>0</v>
      </c>
      <c r="Y315" s="111">
        <f>IF($D315=Y$1,SUMIFS($H$3:$H315,$G$3:$G315,Y$1,$C$3:$C315,"Sell"),0)</f>
        <v>0</v>
      </c>
      <c r="Z315" s="111">
        <f t="shared" si="46"/>
        <v>0</v>
      </c>
      <c r="AA315" s="111">
        <f>IF($D315=AA$1,SUMIFS($H$3:$H315,$G$3:$G315,AA$1,$C$3:$C315,"Sell"),0)</f>
        <v>0</v>
      </c>
      <c r="AB315" s="111">
        <f t="shared" si="47"/>
        <v>0</v>
      </c>
      <c r="AC315" s="111">
        <f>SUMIFS('Deductions and Deposits'!$H:$H,'Deductions and Deposits'!$G:$G,D315,'Deductions and Deposits'!$F:$F,"&lt;="&amp;B315)+SUMIFS($F$3:F315,$D$3:D315,D315,$C$3:C315,"Coin Deposit",$E$3:E315,"")</f>
        <v>0</v>
      </c>
      <c r="AD315" s="111">
        <f>SUMIFS('Deductions and Deposits'!$D:$D,'Deductions and Deposits'!$C:$C,D315)+SUMIFS($F:$F,$D:$D,D315,$C:$C,"Coin Deduction")</f>
        <v>0</v>
      </c>
      <c r="AE315" s="111">
        <f>Table5[[#This Row],[Column4]]+Table5[[#This Row],[Column14]]+Table5[[#This Row],[Column19]]+Table5[[#This Row],[Column12]]</f>
        <v>0</v>
      </c>
      <c r="AF315" s="111">
        <f>Table5[[#This Row],[Column5]]+Table5[[#This Row],[Column13]]+Table5[[#This Row],[Column21]]+Table5[[#This Row],[Column18]]</f>
        <v>0</v>
      </c>
      <c r="AG315" s="111">
        <f t="shared" si="48"/>
        <v>0</v>
      </c>
      <c r="AH315" s="111">
        <f t="shared" si="49"/>
        <v>0</v>
      </c>
      <c r="AI315" s="111">
        <f>Table5[[#This Row],[Column17]]-Table5[[#This Row],[Column20]]</f>
        <v>0</v>
      </c>
      <c r="AJ315" s="111">
        <f t="shared" si="50"/>
        <v>0</v>
      </c>
      <c r="AK315" s="111">
        <f t="shared" si="51"/>
        <v>0</v>
      </c>
      <c r="AL315" s="111">
        <f t="shared" si="52"/>
        <v>0</v>
      </c>
      <c r="AM315" s="111" t="str">
        <f t="shared" si="53"/>
        <v/>
      </c>
      <c r="AN315" s="111" t="str">
        <f t="shared" ca="1" si="54"/>
        <v/>
      </c>
    </row>
    <row r="316" spans="1:40" ht="20.25" customHeight="1" x14ac:dyDescent="0.3">
      <c r="A316" s="107"/>
      <c r="B316" s="144"/>
      <c r="C316" s="119"/>
      <c r="D316" s="120"/>
      <c r="E316" s="119"/>
      <c r="F316" s="119"/>
      <c r="G316" s="120"/>
      <c r="H316" s="119"/>
      <c r="I316" s="109"/>
      <c r="L316" s="108"/>
      <c r="M316" s="108"/>
      <c r="N316" s="108"/>
      <c r="O316" s="108"/>
      <c r="P316" s="108"/>
      <c r="Q316" s="108"/>
      <c r="R316" s="108"/>
      <c r="S316" s="108"/>
      <c r="T316" s="100">
        <f t="shared" si="44"/>
        <v>0</v>
      </c>
      <c r="U316" s="111"/>
      <c r="V316" s="111"/>
      <c r="W316" s="111">
        <f>SUMIFS($F$3:F316,$D$3:D316,D316,$C$3:C316,"Buy")+SUMIFS($F$3:F316,$D$3:D316,D316,$C$3:C316,"Coin Deposit",$E$3:E316,"&lt;&gt;")</f>
        <v>0</v>
      </c>
      <c r="X316" s="111">
        <f t="shared" si="45"/>
        <v>0</v>
      </c>
      <c r="Y316" s="111">
        <f>IF($D316=Y$1,SUMIFS($H$3:$H316,$G$3:$G316,Y$1,$C$3:$C316,"Sell"),0)</f>
        <v>0</v>
      </c>
      <c r="Z316" s="111">
        <f t="shared" si="46"/>
        <v>0</v>
      </c>
      <c r="AA316" s="111">
        <f>IF($D316=AA$1,SUMIFS($H$3:$H316,$G$3:$G316,AA$1,$C$3:$C316,"Sell"),0)</f>
        <v>0</v>
      </c>
      <c r="AB316" s="111">
        <f t="shared" si="47"/>
        <v>0</v>
      </c>
      <c r="AC316" s="111">
        <f>SUMIFS('Deductions and Deposits'!$H:$H,'Deductions and Deposits'!$G:$G,D316,'Deductions and Deposits'!$F:$F,"&lt;="&amp;B316)+SUMIFS($F$3:F316,$D$3:D316,D316,$C$3:C316,"Coin Deposit",$E$3:E316,"")</f>
        <v>0</v>
      </c>
      <c r="AD316" s="111">
        <f>SUMIFS('Deductions and Deposits'!$D:$D,'Deductions and Deposits'!$C:$C,D316)+SUMIFS($F:$F,$D:$D,D316,$C:$C,"Coin Deduction")</f>
        <v>0</v>
      </c>
      <c r="AE316" s="111">
        <f>Table5[[#This Row],[Column4]]+Table5[[#This Row],[Column14]]+Table5[[#This Row],[Column19]]+Table5[[#This Row],[Column12]]</f>
        <v>0</v>
      </c>
      <c r="AF316" s="111">
        <f>Table5[[#This Row],[Column5]]+Table5[[#This Row],[Column13]]+Table5[[#This Row],[Column21]]+Table5[[#This Row],[Column18]]</f>
        <v>0</v>
      </c>
      <c r="AG316" s="111">
        <f t="shared" si="48"/>
        <v>0</v>
      </c>
      <c r="AH316" s="111">
        <f t="shared" si="49"/>
        <v>0</v>
      </c>
      <c r="AI316" s="111">
        <f>Table5[[#This Row],[Column17]]-Table5[[#This Row],[Column20]]</f>
        <v>0</v>
      </c>
      <c r="AJ316" s="111">
        <f t="shared" si="50"/>
        <v>0</v>
      </c>
      <c r="AK316" s="111">
        <f t="shared" si="51"/>
        <v>0</v>
      </c>
      <c r="AL316" s="111">
        <f t="shared" si="52"/>
        <v>0</v>
      </c>
      <c r="AM316" s="111" t="str">
        <f t="shared" si="53"/>
        <v/>
      </c>
      <c r="AN316" s="111" t="str">
        <f t="shared" ca="1" si="54"/>
        <v/>
      </c>
    </row>
    <row r="317" spans="1:40" ht="20.25" customHeight="1" x14ac:dyDescent="0.3">
      <c r="A317" s="107"/>
      <c r="B317" s="144"/>
      <c r="C317" s="119"/>
      <c r="D317" s="120"/>
      <c r="E317" s="119"/>
      <c r="F317" s="119"/>
      <c r="G317" s="120"/>
      <c r="H317" s="119"/>
      <c r="I317" s="109"/>
      <c r="L317" s="108"/>
      <c r="M317" s="108"/>
      <c r="N317" s="108"/>
      <c r="O317" s="108"/>
      <c r="P317" s="108"/>
      <c r="Q317" s="108"/>
      <c r="R317" s="108"/>
      <c r="S317" s="108"/>
      <c r="T317" s="100">
        <f t="shared" si="44"/>
        <v>0</v>
      </c>
      <c r="U317" s="111"/>
      <c r="V317" s="111"/>
      <c r="W317" s="111">
        <f>SUMIFS($F$3:F317,$D$3:D317,D317,$C$3:C317,"Buy")+SUMIFS($F$3:F317,$D$3:D317,D317,$C$3:C317,"Coin Deposit",$E$3:E317,"&lt;&gt;")</f>
        <v>0</v>
      </c>
      <c r="X317" s="111">
        <f t="shared" si="45"/>
        <v>0</v>
      </c>
      <c r="Y317" s="111">
        <f>IF($D317=Y$1,SUMIFS($H$3:$H317,$G$3:$G317,Y$1,$C$3:$C317,"Sell"),0)</f>
        <v>0</v>
      </c>
      <c r="Z317" s="111">
        <f t="shared" si="46"/>
        <v>0</v>
      </c>
      <c r="AA317" s="111">
        <f>IF($D317=AA$1,SUMIFS($H$3:$H317,$G$3:$G317,AA$1,$C$3:$C317,"Sell"),0)</f>
        <v>0</v>
      </c>
      <c r="AB317" s="111">
        <f t="shared" si="47"/>
        <v>0</v>
      </c>
      <c r="AC317" s="111">
        <f>SUMIFS('Deductions and Deposits'!$H:$H,'Deductions and Deposits'!$G:$G,D317,'Deductions and Deposits'!$F:$F,"&lt;="&amp;B317)+SUMIFS($F$3:F317,$D$3:D317,D317,$C$3:C317,"Coin Deposit",$E$3:E317,"")</f>
        <v>0</v>
      </c>
      <c r="AD317" s="111">
        <f>SUMIFS('Deductions and Deposits'!$D:$D,'Deductions and Deposits'!$C:$C,D317)+SUMIFS($F:$F,$D:$D,D317,$C:$C,"Coin Deduction")</f>
        <v>0</v>
      </c>
      <c r="AE317" s="111">
        <f>Table5[[#This Row],[Column4]]+Table5[[#This Row],[Column14]]+Table5[[#This Row],[Column19]]+Table5[[#This Row],[Column12]]</f>
        <v>0</v>
      </c>
      <c r="AF317" s="111">
        <f>Table5[[#This Row],[Column5]]+Table5[[#This Row],[Column13]]+Table5[[#This Row],[Column21]]+Table5[[#This Row],[Column18]]</f>
        <v>0</v>
      </c>
      <c r="AG317" s="111">
        <f t="shared" si="48"/>
        <v>0</v>
      </c>
      <c r="AH317" s="111">
        <f t="shared" si="49"/>
        <v>0</v>
      </c>
      <c r="AI317" s="111">
        <f>Table5[[#This Row],[Column17]]-Table5[[#This Row],[Column20]]</f>
        <v>0</v>
      </c>
      <c r="AJ317" s="111">
        <f t="shared" si="50"/>
        <v>0</v>
      </c>
      <c r="AK317" s="111">
        <f t="shared" si="51"/>
        <v>0</v>
      </c>
      <c r="AL317" s="111">
        <f t="shared" si="52"/>
        <v>0</v>
      </c>
      <c r="AM317" s="111" t="str">
        <f t="shared" si="53"/>
        <v/>
      </c>
      <c r="AN317" s="111" t="str">
        <f t="shared" ca="1" si="54"/>
        <v/>
      </c>
    </row>
    <row r="318" spans="1:40" ht="20.25" customHeight="1" x14ac:dyDescent="0.3">
      <c r="A318" s="107"/>
      <c r="B318" s="144"/>
      <c r="C318" s="119"/>
      <c r="D318" s="120"/>
      <c r="E318" s="119"/>
      <c r="F318" s="119"/>
      <c r="G318" s="120"/>
      <c r="H318" s="119"/>
      <c r="I318" s="109"/>
      <c r="L318" s="108"/>
      <c r="M318" s="108"/>
      <c r="N318" s="108"/>
      <c r="O318" s="108"/>
      <c r="P318" s="108"/>
      <c r="Q318" s="108"/>
      <c r="R318" s="108"/>
      <c r="S318" s="108"/>
      <c r="T318" s="100">
        <f t="shared" si="44"/>
        <v>0</v>
      </c>
      <c r="U318" s="111"/>
      <c r="V318" s="111"/>
      <c r="W318" s="111">
        <f>SUMIFS($F$3:F318,$D$3:D318,D318,$C$3:C318,"Buy")+SUMIFS($F$3:F318,$D$3:D318,D318,$C$3:C318,"Coin Deposit",$E$3:E318,"&lt;&gt;")</f>
        <v>0</v>
      </c>
      <c r="X318" s="111">
        <f t="shared" si="45"/>
        <v>0</v>
      </c>
      <c r="Y318" s="111">
        <f>IF($D318=Y$1,SUMIFS($H$3:$H318,$G$3:$G318,Y$1,$C$3:$C318,"Sell"),0)</f>
        <v>0</v>
      </c>
      <c r="Z318" s="111">
        <f t="shared" si="46"/>
        <v>0</v>
      </c>
      <c r="AA318" s="111">
        <f>IF($D318=AA$1,SUMIFS($H$3:$H318,$G$3:$G318,AA$1,$C$3:$C318,"Sell"),0)</f>
        <v>0</v>
      </c>
      <c r="AB318" s="111">
        <f t="shared" si="47"/>
        <v>0</v>
      </c>
      <c r="AC318" s="111">
        <f>SUMIFS('Deductions and Deposits'!$H:$H,'Deductions and Deposits'!$G:$G,D318,'Deductions and Deposits'!$F:$F,"&lt;="&amp;B318)+SUMIFS($F$3:F318,$D$3:D318,D318,$C$3:C318,"Coin Deposit",$E$3:E318,"")</f>
        <v>0</v>
      </c>
      <c r="AD318" s="111">
        <f>SUMIFS('Deductions and Deposits'!$D:$D,'Deductions and Deposits'!$C:$C,D318)+SUMIFS($F:$F,$D:$D,D318,$C:$C,"Coin Deduction")</f>
        <v>0</v>
      </c>
      <c r="AE318" s="111">
        <f>Table5[[#This Row],[Column4]]+Table5[[#This Row],[Column14]]+Table5[[#This Row],[Column19]]+Table5[[#This Row],[Column12]]</f>
        <v>0</v>
      </c>
      <c r="AF318" s="111">
        <f>Table5[[#This Row],[Column5]]+Table5[[#This Row],[Column13]]+Table5[[#This Row],[Column21]]+Table5[[#This Row],[Column18]]</f>
        <v>0</v>
      </c>
      <c r="AG318" s="111">
        <f t="shared" si="48"/>
        <v>0</v>
      </c>
      <c r="AH318" s="111">
        <f t="shared" si="49"/>
        <v>0</v>
      </c>
      <c r="AI318" s="111">
        <f>Table5[[#This Row],[Column17]]-Table5[[#This Row],[Column20]]</f>
        <v>0</v>
      </c>
      <c r="AJ318" s="111">
        <f t="shared" si="50"/>
        <v>0</v>
      </c>
      <c r="AK318" s="111">
        <f t="shared" si="51"/>
        <v>0</v>
      </c>
      <c r="AL318" s="111">
        <f t="shared" si="52"/>
        <v>0</v>
      </c>
      <c r="AM318" s="111" t="str">
        <f t="shared" si="53"/>
        <v/>
      </c>
      <c r="AN318" s="111" t="str">
        <f t="shared" ca="1" si="54"/>
        <v/>
      </c>
    </row>
    <row r="319" spans="1:40" ht="20.25" customHeight="1" x14ac:dyDescent="0.3">
      <c r="A319" s="107"/>
      <c r="B319" s="144"/>
      <c r="C319" s="119"/>
      <c r="D319" s="120"/>
      <c r="E319" s="119"/>
      <c r="F319" s="119"/>
      <c r="G319" s="120"/>
      <c r="H319" s="119"/>
      <c r="I319" s="109"/>
      <c r="L319" s="108"/>
      <c r="M319" s="108"/>
      <c r="N319" s="108"/>
      <c r="O319" s="108"/>
      <c r="P319" s="108"/>
      <c r="Q319" s="108"/>
      <c r="R319" s="108"/>
      <c r="S319" s="108"/>
      <c r="T319" s="100">
        <f t="shared" si="44"/>
        <v>0</v>
      </c>
      <c r="U319" s="111"/>
      <c r="V319" s="111"/>
      <c r="W319" s="111">
        <f>SUMIFS($F$3:F319,$D$3:D319,D319,$C$3:C319,"Buy")+SUMIFS($F$3:F319,$D$3:D319,D319,$C$3:C319,"Coin Deposit",$E$3:E319,"&lt;&gt;")</f>
        <v>0</v>
      </c>
      <c r="X319" s="111">
        <f t="shared" si="45"/>
        <v>0</v>
      </c>
      <c r="Y319" s="111">
        <f>IF($D319=Y$1,SUMIFS($H$3:$H319,$G$3:$G319,Y$1,$C$3:$C319,"Sell"),0)</f>
        <v>0</v>
      </c>
      <c r="Z319" s="111">
        <f t="shared" si="46"/>
        <v>0</v>
      </c>
      <c r="AA319" s="111">
        <f>IF($D319=AA$1,SUMIFS($H$3:$H319,$G$3:$G319,AA$1,$C$3:$C319,"Sell"),0)</f>
        <v>0</v>
      </c>
      <c r="AB319" s="111">
        <f t="shared" si="47"/>
        <v>0</v>
      </c>
      <c r="AC319" s="111">
        <f>SUMIFS('Deductions and Deposits'!$H:$H,'Deductions and Deposits'!$G:$G,D319,'Deductions and Deposits'!$F:$F,"&lt;="&amp;B319)+SUMIFS($F$3:F319,$D$3:D319,D319,$C$3:C319,"Coin Deposit",$E$3:E319,"")</f>
        <v>0</v>
      </c>
      <c r="AD319" s="111">
        <f>SUMIFS('Deductions and Deposits'!$D:$D,'Deductions and Deposits'!$C:$C,D319)+SUMIFS($F:$F,$D:$D,D319,$C:$C,"Coin Deduction")</f>
        <v>0</v>
      </c>
      <c r="AE319" s="111">
        <f>Table5[[#This Row],[Column4]]+Table5[[#This Row],[Column14]]+Table5[[#This Row],[Column19]]+Table5[[#This Row],[Column12]]</f>
        <v>0</v>
      </c>
      <c r="AF319" s="111">
        <f>Table5[[#This Row],[Column5]]+Table5[[#This Row],[Column13]]+Table5[[#This Row],[Column21]]+Table5[[#This Row],[Column18]]</f>
        <v>0</v>
      </c>
      <c r="AG319" s="111">
        <f t="shared" si="48"/>
        <v>0</v>
      </c>
      <c r="AH319" s="111">
        <f t="shared" si="49"/>
        <v>0</v>
      </c>
      <c r="AI319" s="111">
        <f>Table5[[#This Row],[Column17]]-Table5[[#This Row],[Column20]]</f>
        <v>0</v>
      </c>
      <c r="AJ319" s="111">
        <f t="shared" si="50"/>
        <v>0</v>
      </c>
      <c r="AK319" s="111">
        <f t="shared" si="51"/>
        <v>0</v>
      </c>
      <c r="AL319" s="111">
        <f t="shared" si="52"/>
        <v>0</v>
      </c>
      <c r="AM319" s="111" t="str">
        <f t="shared" si="53"/>
        <v/>
      </c>
      <c r="AN319" s="111" t="str">
        <f t="shared" ca="1" si="54"/>
        <v/>
      </c>
    </row>
    <row r="320" spans="1:40" ht="20.25" customHeight="1" x14ac:dyDescent="0.3">
      <c r="A320" s="107"/>
      <c r="B320" s="144"/>
      <c r="C320" s="119"/>
      <c r="D320" s="120"/>
      <c r="E320" s="119"/>
      <c r="F320" s="119"/>
      <c r="G320" s="120"/>
      <c r="H320" s="119"/>
      <c r="I320" s="109"/>
      <c r="L320" s="108"/>
      <c r="M320" s="108"/>
      <c r="N320" s="108"/>
      <c r="O320" s="108"/>
      <c r="P320" s="108"/>
      <c r="Q320" s="108"/>
      <c r="R320" s="108"/>
      <c r="S320" s="108"/>
      <c r="T320" s="100">
        <f t="shared" si="44"/>
        <v>0</v>
      </c>
      <c r="U320" s="111"/>
      <c r="V320" s="111"/>
      <c r="W320" s="111">
        <f>SUMIFS($F$3:F320,$D$3:D320,D320,$C$3:C320,"Buy")+SUMIFS($F$3:F320,$D$3:D320,D320,$C$3:C320,"Coin Deposit",$E$3:E320,"&lt;&gt;")</f>
        <v>0</v>
      </c>
      <c r="X320" s="111">
        <f t="shared" si="45"/>
        <v>0</v>
      </c>
      <c r="Y320" s="111">
        <f>IF($D320=Y$1,SUMIFS($H$3:$H320,$G$3:$G320,Y$1,$C$3:$C320,"Sell"),0)</f>
        <v>0</v>
      </c>
      <c r="Z320" s="111">
        <f t="shared" si="46"/>
        <v>0</v>
      </c>
      <c r="AA320" s="111">
        <f>IF($D320=AA$1,SUMIFS($H$3:$H320,$G$3:$G320,AA$1,$C$3:$C320,"Sell"),0)</f>
        <v>0</v>
      </c>
      <c r="AB320" s="111">
        <f t="shared" si="47"/>
        <v>0</v>
      </c>
      <c r="AC320" s="111">
        <f>SUMIFS('Deductions and Deposits'!$H:$H,'Deductions and Deposits'!$G:$G,D320,'Deductions and Deposits'!$F:$F,"&lt;="&amp;B320)+SUMIFS($F$3:F320,$D$3:D320,D320,$C$3:C320,"Coin Deposit",$E$3:E320,"")</f>
        <v>0</v>
      </c>
      <c r="AD320" s="111">
        <f>SUMIFS('Deductions and Deposits'!$D:$D,'Deductions and Deposits'!$C:$C,D320)+SUMIFS($F:$F,$D:$D,D320,$C:$C,"Coin Deduction")</f>
        <v>0</v>
      </c>
      <c r="AE320" s="111">
        <f>Table5[[#This Row],[Column4]]+Table5[[#This Row],[Column14]]+Table5[[#This Row],[Column19]]+Table5[[#This Row],[Column12]]</f>
        <v>0</v>
      </c>
      <c r="AF320" s="111">
        <f>Table5[[#This Row],[Column5]]+Table5[[#This Row],[Column13]]+Table5[[#This Row],[Column21]]+Table5[[#This Row],[Column18]]</f>
        <v>0</v>
      </c>
      <c r="AG320" s="111">
        <f t="shared" si="48"/>
        <v>0</v>
      </c>
      <c r="AH320" s="111">
        <f t="shared" si="49"/>
        <v>0</v>
      </c>
      <c r="AI320" s="111">
        <f>Table5[[#This Row],[Column17]]-Table5[[#This Row],[Column20]]</f>
        <v>0</v>
      </c>
      <c r="AJ320" s="111">
        <f t="shared" si="50"/>
        <v>0</v>
      </c>
      <c r="AK320" s="111">
        <f t="shared" si="51"/>
        <v>0</v>
      </c>
      <c r="AL320" s="111">
        <f t="shared" si="52"/>
        <v>0</v>
      </c>
      <c r="AM320" s="111" t="str">
        <f t="shared" si="53"/>
        <v/>
      </c>
      <c r="AN320" s="111" t="str">
        <f t="shared" ca="1" si="54"/>
        <v/>
      </c>
    </row>
    <row r="321" spans="1:40" ht="20.25" customHeight="1" x14ac:dyDescent="0.3">
      <c r="A321" s="107"/>
      <c r="B321" s="144"/>
      <c r="C321" s="119"/>
      <c r="D321" s="120"/>
      <c r="E321" s="119"/>
      <c r="F321" s="119"/>
      <c r="G321" s="120"/>
      <c r="H321" s="119"/>
      <c r="I321" s="109"/>
      <c r="L321" s="108"/>
      <c r="M321" s="108"/>
      <c r="N321" s="108"/>
      <c r="O321" s="108"/>
      <c r="P321" s="108"/>
      <c r="Q321" s="108"/>
      <c r="R321" s="108"/>
      <c r="S321" s="108"/>
      <c r="T321" s="100">
        <f t="shared" si="44"/>
        <v>0</v>
      </c>
      <c r="U321" s="111"/>
      <c r="V321" s="111"/>
      <c r="W321" s="111">
        <f>SUMIFS($F$3:F321,$D$3:D321,D321,$C$3:C321,"Buy")+SUMIFS($F$3:F321,$D$3:D321,D321,$C$3:C321,"Coin Deposit",$E$3:E321,"&lt;&gt;")</f>
        <v>0</v>
      </c>
      <c r="X321" s="111">
        <f t="shared" si="45"/>
        <v>0</v>
      </c>
      <c r="Y321" s="111">
        <f>IF($D321=Y$1,SUMIFS($H$3:$H321,$G$3:$G321,Y$1,$C$3:$C321,"Sell"),0)</f>
        <v>0</v>
      </c>
      <c r="Z321" s="111">
        <f t="shared" si="46"/>
        <v>0</v>
      </c>
      <c r="AA321" s="111">
        <f>IF($D321=AA$1,SUMIFS($H$3:$H321,$G$3:$G321,AA$1,$C$3:$C321,"Sell"),0)</f>
        <v>0</v>
      </c>
      <c r="AB321" s="111">
        <f t="shared" si="47"/>
        <v>0</v>
      </c>
      <c r="AC321" s="111">
        <f>SUMIFS('Deductions and Deposits'!$H:$H,'Deductions and Deposits'!$G:$G,D321,'Deductions and Deposits'!$F:$F,"&lt;="&amp;B321)+SUMIFS($F$3:F321,$D$3:D321,D321,$C$3:C321,"Coin Deposit",$E$3:E321,"")</f>
        <v>0</v>
      </c>
      <c r="AD321" s="111">
        <f>SUMIFS('Deductions and Deposits'!$D:$D,'Deductions and Deposits'!$C:$C,D321)+SUMIFS($F:$F,$D:$D,D321,$C:$C,"Coin Deduction")</f>
        <v>0</v>
      </c>
      <c r="AE321" s="111">
        <f>Table5[[#This Row],[Column4]]+Table5[[#This Row],[Column14]]+Table5[[#This Row],[Column19]]+Table5[[#This Row],[Column12]]</f>
        <v>0</v>
      </c>
      <c r="AF321" s="111">
        <f>Table5[[#This Row],[Column5]]+Table5[[#This Row],[Column13]]+Table5[[#This Row],[Column21]]+Table5[[#This Row],[Column18]]</f>
        <v>0</v>
      </c>
      <c r="AG321" s="111">
        <f t="shared" si="48"/>
        <v>0</v>
      </c>
      <c r="AH321" s="111">
        <f t="shared" si="49"/>
        <v>0</v>
      </c>
      <c r="AI321" s="111">
        <f>Table5[[#This Row],[Column17]]-Table5[[#This Row],[Column20]]</f>
        <v>0</v>
      </c>
      <c r="AJ321" s="111">
        <f t="shared" si="50"/>
        <v>0</v>
      </c>
      <c r="AK321" s="111">
        <f t="shared" si="51"/>
        <v>0</v>
      </c>
      <c r="AL321" s="111">
        <f t="shared" si="52"/>
        <v>0</v>
      </c>
      <c r="AM321" s="111" t="str">
        <f t="shared" si="53"/>
        <v/>
      </c>
      <c r="AN321" s="111" t="str">
        <f t="shared" ca="1" si="54"/>
        <v/>
      </c>
    </row>
    <row r="322" spans="1:40" ht="20.25" customHeight="1" x14ac:dyDescent="0.3">
      <c r="A322" s="107"/>
      <c r="B322" s="144"/>
      <c r="C322" s="119"/>
      <c r="D322" s="120"/>
      <c r="E322" s="119"/>
      <c r="F322" s="119"/>
      <c r="G322" s="120"/>
      <c r="H322" s="119"/>
      <c r="I322" s="109"/>
      <c r="L322" s="108"/>
      <c r="M322" s="108"/>
      <c r="N322" s="108"/>
      <c r="O322" s="108"/>
      <c r="P322" s="108"/>
      <c r="Q322" s="108"/>
      <c r="R322" s="108"/>
      <c r="S322" s="108"/>
      <c r="T322" s="100">
        <f t="shared" si="44"/>
        <v>0</v>
      </c>
      <c r="U322" s="111"/>
      <c r="V322" s="111"/>
      <c r="W322" s="111">
        <f>SUMIFS($F$3:F322,$D$3:D322,D322,$C$3:C322,"Buy")+SUMIFS($F$3:F322,$D$3:D322,D322,$C$3:C322,"Coin Deposit",$E$3:E322,"&lt;&gt;")</f>
        <v>0</v>
      </c>
      <c r="X322" s="111">
        <f t="shared" si="45"/>
        <v>0</v>
      </c>
      <c r="Y322" s="111">
        <f>IF($D322=Y$1,SUMIFS($H$3:$H322,$G$3:$G322,Y$1,$C$3:$C322,"Sell"),0)</f>
        <v>0</v>
      </c>
      <c r="Z322" s="111">
        <f t="shared" si="46"/>
        <v>0</v>
      </c>
      <c r="AA322" s="111">
        <f>IF($D322=AA$1,SUMIFS($H$3:$H322,$G$3:$G322,AA$1,$C$3:$C322,"Sell"),0)</f>
        <v>0</v>
      </c>
      <c r="AB322" s="111">
        <f t="shared" si="47"/>
        <v>0</v>
      </c>
      <c r="AC322" s="111">
        <f>SUMIFS('Deductions and Deposits'!$H:$H,'Deductions and Deposits'!$G:$G,D322,'Deductions and Deposits'!$F:$F,"&lt;="&amp;B322)+SUMIFS($F$3:F322,$D$3:D322,D322,$C$3:C322,"Coin Deposit",$E$3:E322,"")</f>
        <v>0</v>
      </c>
      <c r="AD322" s="111">
        <f>SUMIFS('Deductions and Deposits'!$D:$D,'Deductions and Deposits'!$C:$C,D322)+SUMIFS($F:$F,$D:$D,D322,$C:$C,"Coin Deduction")</f>
        <v>0</v>
      </c>
      <c r="AE322" s="111">
        <f>Table5[[#This Row],[Column4]]+Table5[[#This Row],[Column14]]+Table5[[#This Row],[Column19]]+Table5[[#This Row],[Column12]]</f>
        <v>0</v>
      </c>
      <c r="AF322" s="111">
        <f>Table5[[#This Row],[Column5]]+Table5[[#This Row],[Column13]]+Table5[[#This Row],[Column21]]+Table5[[#This Row],[Column18]]</f>
        <v>0</v>
      </c>
      <c r="AG322" s="111">
        <f t="shared" si="48"/>
        <v>0</v>
      </c>
      <c r="AH322" s="111">
        <f t="shared" si="49"/>
        <v>0</v>
      </c>
      <c r="AI322" s="111">
        <f>Table5[[#This Row],[Column17]]-Table5[[#This Row],[Column20]]</f>
        <v>0</v>
      </c>
      <c r="AJ322" s="111">
        <f t="shared" si="50"/>
        <v>0</v>
      </c>
      <c r="AK322" s="111">
        <f t="shared" si="51"/>
        <v>0</v>
      </c>
      <c r="AL322" s="111">
        <f t="shared" si="52"/>
        <v>0</v>
      </c>
      <c r="AM322" s="111" t="str">
        <f t="shared" si="53"/>
        <v/>
      </c>
      <c r="AN322" s="111" t="str">
        <f t="shared" ca="1" si="54"/>
        <v/>
      </c>
    </row>
    <row r="323" spans="1:40" ht="20.25" customHeight="1" x14ac:dyDescent="0.3">
      <c r="A323" s="107"/>
      <c r="B323" s="144"/>
      <c r="C323" s="119"/>
      <c r="D323" s="120"/>
      <c r="E323" s="119"/>
      <c r="F323" s="119"/>
      <c r="G323" s="120"/>
      <c r="H323" s="119"/>
      <c r="I323" s="109"/>
      <c r="L323" s="108"/>
      <c r="M323" s="108"/>
      <c r="N323" s="108"/>
      <c r="O323" s="108"/>
      <c r="P323" s="108"/>
      <c r="Q323" s="108"/>
      <c r="R323" s="108"/>
      <c r="S323" s="108"/>
      <c r="T323" s="100">
        <f t="shared" ref="T323:T386" si="55">IF(E323&lt;&gt;"",E323,0)</f>
        <v>0</v>
      </c>
      <c r="U323" s="111"/>
      <c r="V323" s="111"/>
      <c r="W323" s="111">
        <f>SUMIFS($F$3:F323,$D$3:D323,D323,$C$3:C323,"Buy")+SUMIFS($F$3:F323,$D$3:D323,D323,$C$3:C323,"Coin Deposit",$E$3:E323,"&lt;&gt;")</f>
        <v>0</v>
      </c>
      <c r="X323" s="111">
        <f t="shared" ref="X323:X386" si="56">IF(OR(C323="buy",AND(C323="Coin Deposit",E323&lt;&gt;"")),SUMIFS($F:$F,$D:$D,D323,$C:$C,"sell"),0)</f>
        <v>0</v>
      </c>
      <c r="Y323" s="111">
        <f>IF($D323=Y$1,SUMIFS($H$3:$H323,$G$3:$G323,Y$1,$C$3:$C323,"Sell"),0)</f>
        <v>0</v>
      </c>
      <c r="Z323" s="111">
        <f t="shared" ref="Z323:Z386" si="57">IF($D323=Z$1,SUMIFS($H:$H,$G:$G,Z$1,$C:$C,"Buy")+SUMIFS($H:$H,$G:$G,Z$1,$C:$C,"Coin Deposit",$E:$E,"&lt;&gt;"),0)</f>
        <v>0</v>
      </c>
      <c r="AA323" s="111">
        <f>IF($D323=AA$1,SUMIFS($H$3:$H323,$G$3:$G323,AA$1,$C$3:$C323,"Sell"),0)</f>
        <v>0</v>
      </c>
      <c r="AB323" s="111">
        <f t="shared" ref="AB323:AB386" si="58">IF($D323=AB$1,SUMIFS($H:$H,$G:$G,AB$1,$C:$C,"Buy")+SUMIFS($H:$H,$G:$G,AB$1,$C:$C,"Coin Deposit",$E:$E,"&lt;&gt;"),0)</f>
        <v>0</v>
      </c>
      <c r="AC323" s="111">
        <f>SUMIFS('Deductions and Deposits'!$H:$H,'Deductions and Deposits'!$G:$G,D323,'Deductions and Deposits'!$F:$F,"&lt;="&amp;B323)+SUMIFS($F$3:F323,$D$3:D323,D323,$C$3:C323,"Coin Deposit",$E$3:E323,"")</f>
        <v>0</v>
      </c>
      <c r="AD323" s="111">
        <f>SUMIFS('Deductions and Deposits'!$D:$D,'Deductions and Deposits'!$C:$C,D323)+SUMIFS($F:$F,$D:$D,D323,$C:$C,"Coin Deduction")</f>
        <v>0</v>
      </c>
      <c r="AE323" s="111">
        <f>Table5[[#This Row],[Column4]]+Table5[[#This Row],[Column14]]+Table5[[#This Row],[Column19]]+Table5[[#This Row],[Column12]]</f>
        <v>0</v>
      </c>
      <c r="AF323" s="111">
        <f>Table5[[#This Row],[Column5]]+Table5[[#This Row],[Column13]]+Table5[[#This Row],[Column21]]+Table5[[#This Row],[Column18]]</f>
        <v>0</v>
      </c>
      <c r="AG323" s="111">
        <f t="shared" ref="AG323:AG386" si="59">IF(AND((AC323+Y323+AA323)&gt;AF323,OR(C323="buy",AND(C323="Coin Deposit",E323&lt;&gt;""))),(AC323+Y323+AA323)-AF323,0)</f>
        <v>0</v>
      </c>
      <c r="AH323" s="111">
        <f t="shared" ref="AH323:AH386" si="60">IF(AND(AE323&gt;AF323,OR(C323="buy",AND(C323="Coin Deposit",E323&lt;&gt;""))),AE323-AF323,0)</f>
        <v>0</v>
      </c>
      <c r="AI323" s="111">
        <f>Table5[[#This Row],[Column17]]-Table5[[#This Row],[Column20]]</f>
        <v>0</v>
      </c>
      <c r="AJ323" s="111">
        <f t="shared" ref="AJ323:AJ386" si="61">IF(AI323&gt;F323,F323,AI323)</f>
        <v>0</v>
      </c>
      <c r="AK323" s="111">
        <f t="shared" ref="AK323:AK2099" si="62">AJ323*T323</f>
        <v>0</v>
      </c>
      <c r="AL323" s="111">
        <f t="shared" ref="AL323:AL386" si="63">IFERROR(SUMIFS($AK:$AK,$D:$D,D323)/SUMIFS($AJ:$AJ,$D:$D,D323),0)</f>
        <v>0</v>
      </c>
      <c r="AM323" s="111" t="str">
        <f t="shared" ref="AM323:AM386" si="64">C323&amp;D323</f>
        <v/>
      </c>
      <c r="AN323" s="111" t="str">
        <f t="shared" ref="AN323:AN386" ca="1" si="65">OFFSET(AM323,COUNTA($AM:$AM)-ROW()-(ROW()-ROW($AN$2)-1),)</f>
        <v/>
      </c>
    </row>
    <row r="324" spans="1:40" ht="20.25" customHeight="1" x14ac:dyDescent="0.3">
      <c r="A324" s="107"/>
      <c r="B324" s="144"/>
      <c r="C324" s="119"/>
      <c r="D324" s="120"/>
      <c r="E324" s="119"/>
      <c r="F324" s="119"/>
      <c r="G324" s="120"/>
      <c r="H324" s="119"/>
      <c r="I324" s="109"/>
      <c r="L324" s="108"/>
      <c r="M324" s="108"/>
      <c r="N324" s="108"/>
      <c r="O324" s="108"/>
      <c r="P324" s="108"/>
      <c r="Q324" s="108"/>
      <c r="R324" s="108"/>
      <c r="S324" s="108"/>
      <c r="T324" s="100">
        <f t="shared" si="55"/>
        <v>0</v>
      </c>
      <c r="U324" s="111"/>
      <c r="V324" s="111"/>
      <c r="W324" s="111">
        <f>SUMIFS($F$3:F324,$D$3:D324,D324,$C$3:C324,"Buy")+SUMIFS($F$3:F324,$D$3:D324,D324,$C$3:C324,"Coin Deposit",$E$3:E324,"&lt;&gt;")</f>
        <v>0</v>
      </c>
      <c r="X324" s="111">
        <f t="shared" si="56"/>
        <v>0</v>
      </c>
      <c r="Y324" s="111">
        <f>IF($D324=Y$1,SUMIFS($H$3:$H324,$G$3:$G324,Y$1,$C$3:$C324,"Sell"),0)</f>
        <v>0</v>
      </c>
      <c r="Z324" s="111">
        <f t="shared" si="57"/>
        <v>0</v>
      </c>
      <c r="AA324" s="111">
        <f>IF($D324=AA$1,SUMIFS($H$3:$H324,$G$3:$G324,AA$1,$C$3:$C324,"Sell"),0)</f>
        <v>0</v>
      </c>
      <c r="AB324" s="111">
        <f t="shared" si="58"/>
        <v>0</v>
      </c>
      <c r="AC324" s="111">
        <f>SUMIFS('Deductions and Deposits'!$H:$H,'Deductions and Deposits'!$G:$G,D324,'Deductions and Deposits'!$F:$F,"&lt;="&amp;B324)+SUMIFS($F$3:F324,$D$3:D324,D324,$C$3:C324,"Coin Deposit",$E$3:E324,"")</f>
        <v>0</v>
      </c>
      <c r="AD324" s="111">
        <f>SUMIFS('Deductions and Deposits'!$D:$D,'Deductions and Deposits'!$C:$C,D324)+SUMIFS($F:$F,$D:$D,D324,$C:$C,"Coin Deduction")</f>
        <v>0</v>
      </c>
      <c r="AE324" s="111">
        <f>Table5[[#This Row],[Column4]]+Table5[[#This Row],[Column14]]+Table5[[#This Row],[Column19]]+Table5[[#This Row],[Column12]]</f>
        <v>0</v>
      </c>
      <c r="AF324" s="111">
        <f>Table5[[#This Row],[Column5]]+Table5[[#This Row],[Column13]]+Table5[[#This Row],[Column21]]+Table5[[#This Row],[Column18]]</f>
        <v>0</v>
      </c>
      <c r="AG324" s="111">
        <f t="shared" si="59"/>
        <v>0</v>
      </c>
      <c r="AH324" s="111">
        <f t="shared" si="60"/>
        <v>0</v>
      </c>
      <c r="AI324" s="111">
        <f>Table5[[#This Row],[Column17]]-Table5[[#This Row],[Column20]]</f>
        <v>0</v>
      </c>
      <c r="AJ324" s="111">
        <f t="shared" si="61"/>
        <v>0</v>
      </c>
      <c r="AK324" s="111">
        <f t="shared" si="62"/>
        <v>0</v>
      </c>
      <c r="AL324" s="111">
        <f t="shared" si="63"/>
        <v>0</v>
      </c>
      <c r="AM324" s="111" t="str">
        <f t="shared" si="64"/>
        <v/>
      </c>
      <c r="AN324" s="111" t="str">
        <f t="shared" ca="1" si="65"/>
        <v/>
      </c>
    </row>
    <row r="325" spans="1:40" ht="20.25" customHeight="1" x14ac:dyDescent="0.3">
      <c r="A325" s="107"/>
      <c r="B325" s="144"/>
      <c r="C325" s="119"/>
      <c r="D325" s="120"/>
      <c r="E325" s="119"/>
      <c r="F325" s="119"/>
      <c r="G325" s="120"/>
      <c r="H325" s="119"/>
      <c r="I325" s="109"/>
      <c r="L325" s="108"/>
      <c r="M325" s="108"/>
      <c r="N325" s="108"/>
      <c r="O325" s="108"/>
      <c r="P325" s="108"/>
      <c r="Q325" s="108"/>
      <c r="R325" s="108"/>
      <c r="S325" s="108"/>
      <c r="T325" s="100">
        <f t="shared" si="55"/>
        <v>0</v>
      </c>
      <c r="U325" s="111"/>
      <c r="V325" s="111"/>
      <c r="W325" s="111">
        <f>SUMIFS($F$3:F325,$D$3:D325,D325,$C$3:C325,"Buy")+SUMIFS($F$3:F325,$D$3:D325,D325,$C$3:C325,"Coin Deposit",$E$3:E325,"&lt;&gt;")</f>
        <v>0</v>
      </c>
      <c r="X325" s="111">
        <f t="shared" si="56"/>
        <v>0</v>
      </c>
      <c r="Y325" s="111">
        <f>IF($D325=Y$1,SUMIFS($H$3:$H325,$G$3:$G325,Y$1,$C$3:$C325,"Sell"),0)</f>
        <v>0</v>
      </c>
      <c r="Z325" s="111">
        <f t="shared" si="57"/>
        <v>0</v>
      </c>
      <c r="AA325" s="111">
        <f>IF($D325=AA$1,SUMIFS($H$3:$H325,$G$3:$G325,AA$1,$C$3:$C325,"Sell"),0)</f>
        <v>0</v>
      </c>
      <c r="AB325" s="111">
        <f t="shared" si="58"/>
        <v>0</v>
      </c>
      <c r="AC325" s="111">
        <f>SUMIFS('Deductions and Deposits'!$H:$H,'Deductions and Deposits'!$G:$G,D325,'Deductions and Deposits'!$F:$F,"&lt;="&amp;B325)+SUMIFS($F$3:F325,$D$3:D325,D325,$C$3:C325,"Coin Deposit",$E$3:E325,"")</f>
        <v>0</v>
      </c>
      <c r="AD325" s="111">
        <f>SUMIFS('Deductions and Deposits'!$D:$D,'Deductions and Deposits'!$C:$C,D325)+SUMIFS($F:$F,$D:$D,D325,$C:$C,"Coin Deduction")</f>
        <v>0</v>
      </c>
      <c r="AE325" s="111">
        <f>Table5[[#This Row],[Column4]]+Table5[[#This Row],[Column14]]+Table5[[#This Row],[Column19]]+Table5[[#This Row],[Column12]]</f>
        <v>0</v>
      </c>
      <c r="AF325" s="111">
        <f>Table5[[#This Row],[Column5]]+Table5[[#This Row],[Column13]]+Table5[[#This Row],[Column21]]+Table5[[#This Row],[Column18]]</f>
        <v>0</v>
      </c>
      <c r="AG325" s="111">
        <f t="shared" si="59"/>
        <v>0</v>
      </c>
      <c r="AH325" s="111">
        <f t="shared" si="60"/>
        <v>0</v>
      </c>
      <c r="AI325" s="111">
        <f>Table5[[#This Row],[Column17]]-Table5[[#This Row],[Column20]]</f>
        <v>0</v>
      </c>
      <c r="AJ325" s="111">
        <f t="shared" si="61"/>
        <v>0</v>
      </c>
      <c r="AK325" s="111">
        <f t="shared" si="62"/>
        <v>0</v>
      </c>
      <c r="AL325" s="111">
        <f t="shared" si="63"/>
        <v>0</v>
      </c>
      <c r="AM325" s="111" t="str">
        <f t="shared" si="64"/>
        <v/>
      </c>
      <c r="AN325" s="111" t="str">
        <f t="shared" ca="1" si="65"/>
        <v/>
      </c>
    </row>
    <row r="326" spans="1:40" ht="20.25" customHeight="1" x14ac:dyDescent="0.3">
      <c r="A326" s="107"/>
      <c r="B326" s="144"/>
      <c r="C326" s="119"/>
      <c r="D326" s="120"/>
      <c r="E326" s="119"/>
      <c r="F326" s="119"/>
      <c r="G326" s="120"/>
      <c r="H326" s="119"/>
      <c r="I326" s="109"/>
      <c r="L326" s="108"/>
      <c r="M326" s="108"/>
      <c r="N326" s="108"/>
      <c r="O326" s="108"/>
      <c r="P326" s="108"/>
      <c r="Q326" s="108"/>
      <c r="R326" s="108"/>
      <c r="S326" s="108"/>
      <c r="T326" s="100">
        <f t="shared" si="55"/>
        <v>0</v>
      </c>
      <c r="U326" s="111"/>
      <c r="V326" s="111"/>
      <c r="W326" s="111">
        <f>SUMIFS($F$3:F326,$D$3:D326,D326,$C$3:C326,"Buy")+SUMIFS($F$3:F326,$D$3:D326,D326,$C$3:C326,"Coin Deposit",$E$3:E326,"&lt;&gt;")</f>
        <v>0</v>
      </c>
      <c r="X326" s="111">
        <f t="shared" si="56"/>
        <v>0</v>
      </c>
      <c r="Y326" s="111">
        <f>IF($D326=Y$1,SUMIFS($H$3:$H326,$G$3:$G326,Y$1,$C$3:$C326,"Sell"),0)</f>
        <v>0</v>
      </c>
      <c r="Z326" s="111">
        <f t="shared" si="57"/>
        <v>0</v>
      </c>
      <c r="AA326" s="111">
        <f>IF($D326=AA$1,SUMIFS($H$3:$H326,$G$3:$G326,AA$1,$C$3:$C326,"Sell"),0)</f>
        <v>0</v>
      </c>
      <c r="AB326" s="111">
        <f t="shared" si="58"/>
        <v>0</v>
      </c>
      <c r="AC326" s="111">
        <f>SUMIFS('Deductions and Deposits'!$H:$H,'Deductions and Deposits'!$G:$G,D326,'Deductions and Deposits'!$F:$F,"&lt;="&amp;B326)+SUMIFS($F$3:F326,$D$3:D326,D326,$C$3:C326,"Coin Deposit",$E$3:E326,"")</f>
        <v>0</v>
      </c>
      <c r="AD326" s="111">
        <f>SUMIFS('Deductions and Deposits'!$D:$D,'Deductions and Deposits'!$C:$C,D326)+SUMIFS($F:$F,$D:$D,D326,$C:$C,"Coin Deduction")</f>
        <v>0</v>
      </c>
      <c r="AE326" s="111">
        <f>Table5[[#This Row],[Column4]]+Table5[[#This Row],[Column14]]+Table5[[#This Row],[Column19]]+Table5[[#This Row],[Column12]]</f>
        <v>0</v>
      </c>
      <c r="AF326" s="111">
        <f>Table5[[#This Row],[Column5]]+Table5[[#This Row],[Column13]]+Table5[[#This Row],[Column21]]+Table5[[#This Row],[Column18]]</f>
        <v>0</v>
      </c>
      <c r="AG326" s="111">
        <f t="shared" si="59"/>
        <v>0</v>
      </c>
      <c r="AH326" s="111">
        <f t="shared" si="60"/>
        <v>0</v>
      </c>
      <c r="AI326" s="111">
        <f>Table5[[#This Row],[Column17]]-Table5[[#This Row],[Column20]]</f>
        <v>0</v>
      </c>
      <c r="AJ326" s="111">
        <f t="shared" si="61"/>
        <v>0</v>
      </c>
      <c r="AK326" s="111">
        <f t="shared" si="62"/>
        <v>0</v>
      </c>
      <c r="AL326" s="111">
        <f t="shared" si="63"/>
        <v>0</v>
      </c>
      <c r="AM326" s="111" t="str">
        <f t="shared" si="64"/>
        <v/>
      </c>
      <c r="AN326" s="111" t="str">
        <f t="shared" ca="1" si="65"/>
        <v/>
      </c>
    </row>
    <row r="327" spans="1:40" ht="20.25" customHeight="1" x14ac:dyDescent="0.3">
      <c r="A327" s="107"/>
      <c r="B327" s="144"/>
      <c r="C327" s="119"/>
      <c r="D327" s="120"/>
      <c r="E327" s="119"/>
      <c r="F327" s="119"/>
      <c r="G327" s="120"/>
      <c r="H327" s="119"/>
      <c r="I327" s="109"/>
      <c r="L327" s="108"/>
      <c r="M327" s="108"/>
      <c r="N327" s="108"/>
      <c r="O327" s="108"/>
      <c r="P327" s="108"/>
      <c r="Q327" s="108"/>
      <c r="R327" s="108"/>
      <c r="S327" s="108"/>
      <c r="T327" s="100">
        <f t="shared" si="55"/>
        <v>0</v>
      </c>
      <c r="U327" s="111"/>
      <c r="V327" s="111"/>
      <c r="W327" s="111">
        <f>SUMIFS($F$3:F327,$D$3:D327,D327,$C$3:C327,"Buy")+SUMIFS($F$3:F327,$D$3:D327,D327,$C$3:C327,"Coin Deposit",$E$3:E327,"&lt;&gt;")</f>
        <v>0</v>
      </c>
      <c r="X327" s="111">
        <f t="shared" si="56"/>
        <v>0</v>
      </c>
      <c r="Y327" s="111">
        <f>IF($D327=Y$1,SUMIFS($H$3:$H327,$G$3:$G327,Y$1,$C$3:$C327,"Sell"),0)</f>
        <v>0</v>
      </c>
      <c r="Z327" s="111">
        <f t="shared" si="57"/>
        <v>0</v>
      </c>
      <c r="AA327" s="111">
        <f>IF($D327=AA$1,SUMIFS($H$3:$H327,$G$3:$G327,AA$1,$C$3:$C327,"Sell"),0)</f>
        <v>0</v>
      </c>
      <c r="AB327" s="111">
        <f t="shared" si="58"/>
        <v>0</v>
      </c>
      <c r="AC327" s="111">
        <f>SUMIFS('Deductions and Deposits'!$H:$H,'Deductions and Deposits'!$G:$G,D327,'Deductions and Deposits'!$F:$F,"&lt;="&amp;B327)+SUMIFS($F$3:F327,$D$3:D327,D327,$C$3:C327,"Coin Deposit",$E$3:E327,"")</f>
        <v>0</v>
      </c>
      <c r="AD327" s="111">
        <f>SUMIFS('Deductions and Deposits'!$D:$D,'Deductions and Deposits'!$C:$C,D327)+SUMIFS($F:$F,$D:$D,D327,$C:$C,"Coin Deduction")</f>
        <v>0</v>
      </c>
      <c r="AE327" s="111">
        <f>Table5[[#This Row],[Column4]]+Table5[[#This Row],[Column14]]+Table5[[#This Row],[Column19]]+Table5[[#This Row],[Column12]]</f>
        <v>0</v>
      </c>
      <c r="AF327" s="111">
        <f>Table5[[#This Row],[Column5]]+Table5[[#This Row],[Column13]]+Table5[[#This Row],[Column21]]+Table5[[#This Row],[Column18]]</f>
        <v>0</v>
      </c>
      <c r="AG327" s="111">
        <f t="shared" si="59"/>
        <v>0</v>
      </c>
      <c r="AH327" s="111">
        <f t="shared" si="60"/>
        <v>0</v>
      </c>
      <c r="AI327" s="111">
        <f>Table5[[#This Row],[Column17]]-Table5[[#This Row],[Column20]]</f>
        <v>0</v>
      </c>
      <c r="AJ327" s="111">
        <f t="shared" si="61"/>
        <v>0</v>
      </c>
      <c r="AK327" s="111">
        <f t="shared" si="62"/>
        <v>0</v>
      </c>
      <c r="AL327" s="111">
        <f t="shared" si="63"/>
        <v>0</v>
      </c>
      <c r="AM327" s="111" t="str">
        <f t="shared" si="64"/>
        <v/>
      </c>
      <c r="AN327" s="111" t="str">
        <f t="shared" ca="1" si="65"/>
        <v/>
      </c>
    </row>
    <row r="328" spans="1:40" ht="20.25" customHeight="1" x14ac:dyDescent="0.3">
      <c r="A328" s="107"/>
      <c r="B328" s="144"/>
      <c r="C328" s="119"/>
      <c r="D328" s="120"/>
      <c r="E328" s="119"/>
      <c r="F328" s="119"/>
      <c r="G328" s="120"/>
      <c r="H328" s="119"/>
      <c r="I328" s="109"/>
      <c r="L328" s="108"/>
      <c r="M328" s="108"/>
      <c r="N328" s="108"/>
      <c r="O328" s="108"/>
      <c r="P328" s="108"/>
      <c r="Q328" s="108"/>
      <c r="R328" s="108"/>
      <c r="S328" s="108"/>
      <c r="T328" s="100">
        <f t="shared" si="55"/>
        <v>0</v>
      </c>
      <c r="U328" s="111"/>
      <c r="V328" s="111"/>
      <c r="W328" s="111">
        <f>SUMIFS($F$3:F328,$D$3:D328,D328,$C$3:C328,"Buy")+SUMIFS($F$3:F328,$D$3:D328,D328,$C$3:C328,"Coin Deposit",$E$3:E328,"&lt;&gt;")</f>
        <v>0</v>
      </c>
      <c r="X328" s="111">
        <f t="shared" si="56"/>
        <v>0</v>
      </c>
      <c r="Y328" s="111">
        <f>IF($D328=Y$1,SUMIFS($H$3:$H328,$G$3:$G328,Y$1,$C$3:$C328,"Sell"),0)</f>
        <v>0</v>
      </c>
      <c r="Z328" s="111">
        <f t="shared" si="57"/>
        <v>0</v>
      </c>
      <c r="AA328" s="111">
        <f>IF($D328=AA$1,SUMIFS($H$3:$H328,$G$3:$G328,AA$1,$C$3:$C328,"Sell"),0)</f>
        <v>0</v>
      </c>
      <c r="AB328" s="111">
        <f t="shared" si="58"/>
        <v>0</v>
      </c>
      <c r="AC328" s="111">
        <f>SUMIFS('Deductions and Deposits'!$H:$H,'Deductions and Deposits'!$G:$G,D328,'Deductions and Deposits'!$F:$F,"&lt;="&amp;B328)+SUMIFS($F$3:F328,$D$3:D328,D328,$C$3:C328,"Coin Deposit",$E$3:E328,"")</f>
        <v>0</v>
      </c>
      <c r="AD328" s="111">
        <f>SUMIFS('Deductions and Deposits'!$D:$D,'Deductions and Deposits'!$C:$C,D328)+SUMIFS($F:$F,$D:$D,D328,$C:$C,"Coin Deduction")</f>
        <v>0</v>
      </c>
      <c r="AE328" s="111">
        <f>Table5[[#This Row],[Column4]]+Table5[[#This Row],[Column14]]+Table5[[#This Row],[Column19]]+Table5[[#This Row],[Column12]]</f>
        <v>0</v>
      </c>
      <c r="AF328" s="111">
        <f>Table5[[#This Row],[Column5]]+Table5[[#This Row],[Column13]]+Table5[[#This Row],[Column21]]+Table5[[#This Row],[Column18]]</f>
        <v>0</v>
      </c>
      <c r="AG328" s="111">
        <f t="shared" si="59"/>
        <v>0</v>
      </c>
      <c r="AH328" s="111">
        <f t="shared" si="60"/>
        <v>0</v>
      </c>
      <c r="AI328" s="111">
        <f>Table5[[#This Row],[Column17]]-Table5[[#This Row],[Column20]]</f>
        <v>0</v>
      </c>
      <c r="AJ328" s="111">
        <f t="shared" si="61"/>
        <v>0</v>
      </c>
      <c r="AK328" s="111">
        <f t="shared" si="62"/>
        <v>0</v>
      </c>
      <c r="AL328" s="111">
        <f t="shared" si="63"/>
        <v>0</v>
      </c>
      <c r="AM328" s="111" t="str">
        <f t="shared" si="64"/>
        <v/>
      </c>
      <c r="AN328" s="111" t="str">
        <f t="shared" ca="1" si="65"/>
        <v/>
      </c>
    </row>
    <row r="329" spans="1:40" ht="20.25" customHeight="1" x14ac:dyDescent="0.3">
      <c r="A329" s="107"/>
      <c r="B329" s="144"/>
      <c r="C329" s="119"/>
      <c r="D329" s="120"/>
      <c r="E329" s="119"/>
      <c r="F329" s="119"/>
      <c r="G329" s="120"/>
      <c r="H329" s="119"/>
      <c r="I329" s="109"/>
      <c r="L329" s="108"/>
      <c r="M329" s="108"/>
      <c r="N329" s="108"/>
      <c r="O329" s="108"/>
      <c r="P329" s="108"/>
      <c r="Q329" s="108"/>
      <c r="R329" s="108"/>
      <c r="S329" s="108"/>
      <c r="T329" s="100">
        <f t="shared" si="55"/>
        <v>0</v>
      </c>
      <c r="U329" s="111"/>
      <c r="V329" s="111"/>
      <c r="W329" s="111">
        <f>SUMIFS($F$3:F329,$D$3:D329,D329,$C$3:C329,"Buy")+SUMIFS($F$3:F329,$D$3:D329,D329,$C$3:C329,"Coin Deposit",$E$3:E329,"&lt;&gt;")</f>
        <v>0</v>
      </c>
      <c r="X329" s="111">
        <f t="shared" si="56"/>
        <v>0</v>
      </c>
      <c r="Y329" s="111">
        <f>IF($D329=Y$1,SUMIFS($H$3:$H329,$G$3:$G329,Y$1,$C$3:$C329,"Sell"),0)</f>
        <v>0</v>
      </c>
      <c r="Z329" s="111">
        <f t="shared" si="57"/>
        <v>0</v>
      </c>
      <c r="AA329" s="111">
        <f>IF($D329=AA$1,SUMIFS($H$3:$H329,$G$3:$G329,AA$1,$C$3:$C329,"Sell"),0)</f>
        <v>0</v>
      </c>
      <c r="AB329" s="111">
        <f t="shared" si="58"/>
        <v>0</v>
      </c>
      <c r="AC329" s="111">
        <f>SUMIFS('Deductions and Deposits'!$H:$H,'Deductions and Deposits'!$G:$G,D329,'Deductions and Deposits'!$F:$F,"&lt;="&amp;B329)+SUMIFS($F$3:F329,$D$3:D329,D329,$C$3:C329,"Coin Deposit",$E$3:E329,"")</f>
        <v>0</v>
      </c>
      <c r="AD329" s="111">
        <f>SUMIFS('Deductions and Deposits'!$D:$D,'Deductions and Deposits'!$C:$C,D329)+SUMIFS($F:$F,$D:$D,D329,$C:$C,"Coin Deduction")</f>
        <v>0</v>
      </c>
      <c r="AE329" s="111">
        <f>Table5[[#This Row],[Column4]]+Table5[[#This Row],[Column14]]+Table5[[#This Row],[Column19]]+Table5[[#This Row],[Column12]]</f>
        <v>0</v>
      </c>
      <c r="AF329" s="111">
        <f>Table5[[#This Row],[Column5]]+Table5[[#This Row],[Column13]]+Table5[[#This Row],[Column21]]+Table5[[#This Row],[Column18]]</f>
        <v>0</v>
      </c>
      <c r="AG329" s="111">
        <f t="shared" si="59"/>
        <v>0</v>
      </c>
      <c r="AH329" s="111">
        <f t="shared" si="60"/>
        <v>0</v>
      </c>
      <c r="AI329" s="111">
        <f>Table5[[#This Row],[Column17]]-Table5[[#This Row],[Column20]]</f>
        <v>0</v>
      </c>
      <c r="AJ329" s="111">
        <f t="shared" si="61"/>
        <v>0</v>
      </c>
      <c r="AK329" s="111">
        <f t="shared" si="62"/>
        <v>0</v>
      </c>
      <c r="AL329" s="111">
        <f t="shared" si="63"/>
        <v>0</v>
      </c>
      <c r="AM329" s="111" t="str">
        <f t="shared" si="64"/>
        <v/>
      </c>
      <c r="AN329" s="111" t="str">
        <f t="shared" ca="1" si="65"/>
        <v/>
      </c>
    </row>
    <row r="330" spans="1:40" ht="20.25" customHeight="1" x14ac:dyDescent="0.3">
      <c r="A330" s="107"/>
      <c r="B330" s="144"/>
      <c r="C330" s="119"/>
      <c r="D330" s="120"/>
      <c r="E330" s="119"/>
      <c r="F330" s="119"/>
      <c r="G330" s="120"/>
      <c r="H330" s="119"/>
      <c r="I330" s="109"/>
      <c r="L330" s="108"/>
      <c r="M330" s="108"/>
      <c r="N330" s="108"/>
      <c r="O330" s="108"/>
      <c r="P330" s="108"/>
      <c r="Q330" s="108"/>
      <c r="R330" s="108"/>
      <c r="S330" s="108"/>
      <c r="T330" s="100">
        <f t="shared" si="55"/>
        <v>0</v>
      </c>
      <c r="U330" s="111"/>
      <c r="V330" s="111"/>
      <c r="W330" s="111">
        <f>SUMIFS($F$3:F330,$D$3:D330,D330,$C$3:C330,"Buy")+SUMIFS($F$3:F330,$D$3:D330,D330,$C$3:C330,"Coin Deposit",$E$3:E330,"&lt;&gt;")</f>
        <v>0</v>
      </c>
      <c r="X330" s="111">
        <f t="shared" si="56"/>
        <v>0</v>
      </c>
      <c r="Y330" s="111">
        <f>IF($D330=Y$1,SUMIFS($H$3:$H330,$G$3:$G330,Y$1,$C$3:$C330,"Sell"),0)</f>
        <v>0</v>
      </c>
      <c r="Z330" s="111">
        <f t="shared" si="57"/>
        <v>0</v>
      </c>
      <c r="AA330" s="111">
        <f>IF($D330=AA$1,SUMIFS($H$3:$H330,$G$3:$G330,AA$1,$C$3:$C330,"Sell"),0)</f>
        <v>0</v>
      </c>
      <c r="AB330" s="111">
        <f t="shared" si="58"/>
        <v>0</v>
      </c>
      <c r="AC330" s="111">
        <f>SUMIFS('Deductions and Deposits'!$H:$H,'Deductions and Deposits'!$G:$G,D330,'Deductions and Deposits'!$F:$F,"&lt;="&amp;B330)+SUMIFS($F$3:F330,$D$3:D330,D330,$C$3:C330,"Coin Deposit",$E$3:E330,"")</f>
        <v>0</v>
      </c>
      <c r="AD330" s="111">
        <f>SUMIFS('Deductions and Deposits'!$D:$D,'Deductions and Deposits'!$C:$C,D330)+SUMIFS($F:$F,$D:$D,D330,$C:$C,"Coin Deduction")</f>
        <v>0</v>
      </c>
      <c r="AE330" s="111">
        <f>Table5[[#This Row],[Column4]]+Table5[[#This Row],[Column14]]+Table5[[#This Row],[Column19]]+Table5[[#This Row],[Column12]]</f>
        <v>0</v>
      </c>
      <c r="AF330" s="111">
        <f>Table5[[#This Row],[Column5]]+Table5[[#This Row],[Column13]]+Table5[[#This Row],[Column21]]+Table5[[#This Row],[Column18]]</f>
        <v>0</v>
      </c>
      <c r="AG330" s="111">
        <f t="shared" si="59"/>
        <v>0</v>
      </c>
      <c r="AH330" s="111">
        <f t="shared" si="60"/>
        <v>0</v>
      </c>
      <c r="AI330" s="111">
        <f>Table5[[#This Row],[Column17]]-Table5[[#This Row],[Column20]]</f>
        <v>0</v>
      </c>
      <c r="AJ330" s="111">
        <f t="shared" si="61"/>
        <v>0</v>
      </c>
      <c r="AK330" s="111">
        <f t="shared" si="62"/>
        <v>0</v>
      </c>
      <c r="AL330" s="111">
        <f t="shared" si="63"/>
        <v>0</v>
      </c>
      <c r="AM330" s="111" t="str">
        <f t="shared" si="64"/>
        <v/>
      </c>
      <c r="AN330" s="111" t="str">
        <f t="shared" ca="1" si="65"/>
        <v/>
      </c>
    </row>
    <row r="331" spans="1:40" ht="20.25" customHeight="1" x14ac:dyDescent="0.3">
      <c r="A331" s="107"/>
      <c r="B331" s="144"/>
      <c r="C331" s="119"/>
      <c r="D331" s="120"/>
      <c r="E331" s="119"/>
      <c r="F331" s="119"/>
      <c r="G331" s="120"/>
      <c r="H331" s="119"/>
      <c r="I331" s="109"/>
      <c r="L331" s="108"/>
      <c r="M331" s="108"/>
      <c r="N331" s="108"/>
      <c r="O331" s="108"/>
      <c r="P331" s="108"/>
      <c r="Q331" s="108"/>
      <c r="R331" s="108"/>
      <c r="S331" s="108"/>
      <c r="T331" s="100">
        <f t="shared" si="55"/>
        <v>0</v>
      </c>
      <c r="U331" s="111"/>
      <c r="V331" s="111"/>
      <c r="W331" s="111">
        <f>SUMIFS($F$3:F331,$D$3:D331,D331,$C$3:C331,"Buy")+SUMIFS($F$3:F331,$D$3:D331,D331,$C$3:C331,"Coin Deposit",$E$3:E331,"&lt;&gt;")</f>
        <v>0</v>
      </c>
      <c r="X331" s="111">
        <f t="shared" si="56"/>
        <v>0</v>
      </c>
      <c r="Y331" s="111">
        <f>IF($D331=Y$1,SUMIFS($H$3:$H331,$G$3:$G331,Y$1,$C$3:$C331,"Sell"),0)</f>
        <v>0</v>
      </c>
      <c r="Z331" s="111">
        <f t="shared" si="57"/>
        <v>0</v>
      </c>
      <c r="AA331" s="111">
        <f>IF($D331=AA$1,SUMIFS($H$3:$H331,$G$3:$G331,AA$1,$C$3:$C331,"Sell"),0)</f>
        <v>0</v>
      </c>
      <c r="AB331" s="111">
        <f t="shared" si="58"/>
        <v>0</v>
      </c>
      <c r="AC331" s="111">
        <f>SUMIFS('Deductions and Deposits'!$H:$H,'Deductions and Deposits'!$G:$G,D331,'Deductions and Deposits'!$F:$F,"&lt;="&amp;B331)+SUMIFS($F$3:F331,$D$3:D331,D331,$C$3:C331,"Coin Deposit",$E$3:E331,"")</f>
        <v>0</v>
      </c>
      <c r="AD331" s="111">
        <f>SUMIFS('Deductions and Deposits'!$D:$D,'Deductions and Deposits'!$C:$C,D331)+SUMIFS($F:$F,$D:$D,D331,$C:$C,"Coin Deduction")</f>
        <v>0</v>
      </c>
      <c r="AE331" s="111">
        <f>Table5[[#This Row],[Column4]]+Table5[[#This Row],[Column14]]+Table5[[#This Row],[Column19]]+Table5[[#This Row],[Column12]]</f>
        <v>0</v>
      </c>
      <c r="AF331" s="111">
        <f>Table5[[#This Row],[Column5]]+Table5[[#This Row],[Column13]]+Table5[[#This Row],[Column21]]+Table5[[#This Row],[Column18]]</f>
        <v>0</v>
      </c>
      <c r="AG331" s="111">
        <f t="shared" si="59"/>
        <v>0</v>
      </c>
      <c r="AH331" s="111">
        <f t="shared" si="60"/>
        <v>0</v>
      </c>
      <c r="AI331" s="111">
        <f>Table5[[#This Row],[Column17]]-Table5[[#This Row],[Column20]]</f>
        <v>0</v>
      </c>
      <c r="AJ331" s="111">
        <f t="shared" si="61"/>
        <v>0</v>
      </c>
      <c r="AK331" s="111">
        <f t="shared" si="62"/>
        <v>0</v>
      </c>
      <c r="AL331" s="111">
        <f t="shared" si="63"/>
        <v>0</v>
      </c>
      <c r="AM331" s="111" t="str">
        <f t="shared" si="64"/>
        <v/>
      </c>
      <c r="AN331" s="111" t="str">
        <f t="shared" ca="1" si="65"/>
        <v/>
      </c>
    </row>
    <row r="332" spans="1:40" ht="20.25" customHeight="1" x14ac:dyDescent="0.3">
      <c r="A332" s="107"/>
      <c r="B332" s="144"/>
      <c r="C332" s="119"/>
      <c r="D332" s="120"/>
      <c r="E332" s="119"/>
      <c r="F332" s="119"/>
      <c r="G332" s="120"/>
      <c r="H332" s="119"/>
      <c r="I332" s="109"/>
      <c r="L332" s="108"/>
      <c r="M332" s="108"/>
      <c r="N332" s="108"/>
      <c r="O332" s="108"/>
      <c r="P332" s="108"/>
      <c r="Q332" s="108"/>
      <c r="R332" s="108"/>
      <c r="S332" s="108"/>
      <c r="T332" s="100">
        <f t="shared" si="55"/>
        <v>0</v>
      </c>
      <c r="U332" s="111"/>
      <c r="V332" s="111"/>
      <c r="W332" s="111">
        <f>SUMIFS($F$3:F332,$D$3:D332,D332,$C$3:C332,"Buy")+SUMIFS($F$3:F332,$D$3:D332,D332,$C$3:C332,"Coin Deposit",$E$3:E332,"&lt;&gt;")</f>
        <v>0</v>
      </c>
      <c r="X332" s="111">
        <f t="shared" si="56"/>
        <v>0</v>
      </c>
      <c r="Y332" s="111">
        <f>IF($D332=Y$1,SUMIFS($H$3:$H332,$G$3:$G332,Y$1,$C$3:$C332,"Sell"),0)</f>
        <v>0</v>
      </c>
      <c r="Z332" s="111">
        <f t="shared" si="57"/>
        <v>0</v>
      </c>
      <c r="AA332" s="111">
        <f>IF($D332=AA$1,SUMIFS($H$3:$H332,$G$3:$G332,AA$1,$C$3:$C332,"Sell"),0)</f>
        <v>0</v>
      </c>
      <c r="AB332" s="111">
        <f t="shared" si="58"/>
        <v>0</v>
      </c>
      <c r="AC332" s="111">
        <f>SUMIFS('Deductions and Deposits'!$H:$H,'Deductions and Deposits'!$G:$G,D332,'Deductions and Deposits'!$F:$F,"&lt;="&amp;B332)+SUMIFS($F$3:F332,$D$3:D332,D332,$C$3:C332,"Coin Deposit",$E$3:E332,"")</f>
        <v>0</v>
      </c>
      <c r="AD332" s="111">
        <f>SUMIFS('Deductions and Deposits'!$D:$D,'Deductions and Deposits'!$C:$C,D332)+SUMIFS($F:$F,$D:$D,D332,$C:$C,"Coin Deduction")</f>
        <v>0</v>
      </c>
      <c r="AE332" s="111">
        <f>Table5[[#This Row],[Column4]]+Table5[[#This Row],[Column14]]+Table5[[#This Row],[Column19]]+Table5[[#This Row],[Column12]]</f>
        <v>0</v>
      </c>
      <c r="AF332" s="111">
        <f>Table5[[#This Row],[Column5]]+Table5[[#This Row],[Column13]]+Table5[[#This Row],[Column21]]+Table5[[#This Row],[Column18]]</f>
        <v>0</v>
      </c>
      <c r="AG332" s="111">
        <f t="shared" si="59"/>
        <v>0</v>
      </c>
      <c r="AH332" s="111">
        <f t="shared" si="60"/>
        <v>0</v>
      </c>
      <c r="AI332" s="111">
        <f>Table5[[#This Row],[Column17]]-Table5[[#This Row],[Column20]]</f>
        <v>0</v>
      </c>
      <c r="AJ332" s="111">
        <f t="shared" si="61"/>
        <v>0</v>
      </c>
      <c r="AK332" s="111">
        <f t="shared" si="62"/>
        <v>0</v>
      </c>
      <c r="AL332" s="111">
        <f t="shared" si="63"/>
        <v>0</v>
      </c>
      <c r="AM332" s="111" t="str">
        <f t="shared" si="64"/>
        <v/>
      </c>
      <c r="AN332" s="111" t="str">
        <f t="shared" ca="1" si="65"/>
        <v/>
      </c>
    </row>
    <row r="333" spans="1:40" ht="20.25" customHeight="1" x14ac:dyDescent="0.3">
      <c r="A333" s="107"/>
      <c r="B333" s="144"/>
      <c r="C333" s="119"/>
      <c r="D333" s="120"/>
      <c r="E333" s="119"/>
      <c r="F333" s="119"/>
      <c r="G333" s="120"/>
      <c r="H333" s="119"/>
      <c r="I333" s="109"/>
      <c r="L333" s="108"/>
      <c r="M333" s="108"/>
      <c r="N333" s="108"/>
      <c r="O333" s="108"/>
      <c r="P333" s="108"/>
      <c r="Q333" s="108"/>
      <c r="R333" s="108"/>
      <c r="S333" s="108"/>
      <c r="T333" s="100">
        <f t="shared" si="55"/>
        <v>0</v>
      </c>
      <c r="U333" s="111"/>
      <c r="V333" s="111"/>
      <c r="W333" s="111">
        <f>SUMIFS($F$3:F333,$D$3:D333,D333,$C$3:C333,"Buy")+SUMIFS($F$3:F333,$D$3:D333,D333,$C$3:C333,"Coin Deposit",$E$3:E333,"&lt;&gt;")</f>
        <v>0</v>
      </c>
      <c r="X333" s="111">
        <f t="shared" si="56"/>
        <v>0</v>
      </c>
      <c r="Y333" s="111">
        <f>IF($D333=Y$1,SUMIFS($H$3:$H333,$G$3:$G333,Y$1,$C$3:$C333,"Sell"),0)</f>
        <v>0</v>
      </c>
      <c r="Z333" s="111">
        <f t="shared" si="57"/>
        <v>0</v>
      </c>
      <c r="AA333" s="111">
        <f>IF($D333=AA$1,SUMIFS($H$3:$H333,$G$3:$G333,AA$1,$C$3:$C333,"Sell"),0)</f>
        <v>0</v>
      </c>
      <c r="AB333" s="111">
        <f t="shared" si="58"/>
        <v>0</v>
      </c>
      <c r="AC333" s="111">
        <f>SUMIFS('Deductions and Deposits'!$H:$H,'Deductions and Deposits'!$G:$G,D333,'Deductions and Deposits'!$F:$F,"&lt;="&amp;B333)+SUMIFS($F$3:F333,$D$3:D333,D333,$C$3:C333,"Coin Deposit",$E$3:E333,"")</f>
        <v>0</v>
      </c>
      <c r="AD333" s="111">
        <f>SUMIFS('Deductions and Deposits'!$D:$D,'Deductions and Deposits'!$C:$C,D333)+SUMIFS($F:$F,$D:$D,D333,$C:$C,"Coin Deduction")</f>
        <v>0</v>
      </c>
      <c r="AE333" s="111">
        <f>Table5[[#This Row],[Column4]]+Table5[[#This Row],[Column14]]+Table5[[#This Row],[Column19]]+Table5[[#This Row],[Column12]]</f>
        <v>0</v>
      </c>
      <c r="AF333" s="111">
        <f>Table5[[#This Row],[Column5]]+Table5[[#This Row],[Column13]]+Table5[[#This Row],[Column21]]+Table5[[#This Row],[Column18]]</f>
        <v>0</v>
      </c>
      <c r="AG333" s="111">
        <f t="shared" si="59"/>
        <v>0</v>
      </c>
      <c r="AH333" s="111">
        <f t="shared" si="60"/>
        <v>0</v>
      </c>
      <c r="AI333" s="111">
        <f>Table5[[#This Row],[Column17]]-Table5[[#This Row],[Column20]]</f>
        <v>0</v>
      </c>
      <c r="AJ333" s="111">
        <f t="shared" si="61"/>
        <v>0</v>
      </c>
      <c r="AK333" s="111">
        <f t="shared" si="62"/>
        <v>0</v>
      </c>
      <c r="AL333" s="111">
        <f t="shared" si="63"/>
        <v>0</v>
      </c>
      <c r="AM333" s="111" t="str">
        <f t="shared" si="64"/>
        <v/>
      </c>
      <c r="AN333" s="111" t="str">
        <f t="shared" ca="1" si="65"/>
        <v/>
      </c>
    </row>
    <row r="334" spans="1:40" ht="20.25" customHeight="1" x14ac:dyDescent="0.3">
      <c r="A334" s="107"/>
      <c r="B334" s="144"/>
      <c r="C334" s="119"/>
      <c r="D334" s="120"/>
      <c r="E334" s="119"/>
      <c r="F334" s="119"/>
      <c r="G334" s="120"/>
      <c r="H334" s="119"/>
      <c r="I334" s="109"/>
      <c r="L334" s="108"/>
      <c r="M334" s="108"/>
      <c r="N334" s="108"/>
      <c r="O334" s="108"/>
      <c r="P334" s="108"/>
      <c r="Q334" s="108"/>
      <c r="R334" s="108"/>
      <c r="S334" s="108"/>
      <c r="T334" s="100">
        <f t="shared" si="55"/>
        <v>0</v>
      </c>
      <c r="U334" s="111"/>
      <c r="V334" s="111"/>
      <c r="W334" s="111">
        <f>SUMIFS($F$3:F334,$D$3:D334,D334,$C$3:C334,"Buy")+SUMIFS($F$3:F334,$D$3:D334,D334,$C$3:C334,"Coin Deposit",$E$3:E334,"&lt;&gt;")</f>
        <v>0</v>
      </c>
      <c r="X334" s="111">
        <f t="shared" si="56"/>
        <v>0</v>
      </c>
      <c r="Y334" s="111">
        <f>IF($D334=Y$1,SUMIFS($H$3:$H334,$G$3:$G334,Y$1,$C$3:$C334,"Sell"),0)</f>
        <v>0</v>
      </c>
      <c r="Z334" s="111">
        <f t="shared" si="57"/>
        <v>0</v>
      </c>
      <c r="AA334" s="111">
        <f>IF($D334=AA$1,SUMIFS($H$3:$H334,$G$3:$G334,AA$1,$C$3:$C334,"Sell"),0)</f>
        <v>0</v>
      </c>
      <c r="AB334" s="111">
        <f t="shared" si="58"/>
        <v>0</v>
      </c>
      <c r="AC334" s="111">
        <f>SUMIFS('Deductions and Deposits'!$H:$H,'Deductions and Deposits'!$G:$G,D334,'Deductions and Deposits'!$F:$F,"&lt;="&amp;B334)+SUMIFS($F$3:F334,$D$3:D334,D334,$C$3:C334,"Coin Deposit",$E$3:E334,"")</f>
        <v>0</v>
      </c>
      <c r="AD334" s="111">
        <f>SUMIFS('Deductions and Deposits'!$D:$D,'Deductions and Deposits'!$C:$C,D334)+SUMIFS($F:$F,$D:$D,D334,$C:$C,"Coin Deduction")</f>
        <v>0</v>
      </c>
      <c r="AE334" s="111">
        <f>Table5[[#This Row],[Column4]]+Table5[[#This Row],[Column14]]+Table5[[#This Row],[Column19]]+Table5[[#This Row],[Column12]]</f>
        <v>0</v>
      </c>
      <c r="AF334" s="111">
        <f>Table5[[#This Row],[Column5]]+Table5[[#This Row],[Column13]]+Table5[[#This Row],[Column21]]+Table5[[#This Row],[Column18]]</f>
        <v>0</v>
      </c>
      <c r="AG334" s="111">
        <f t="shared" si="59"/>
        <v>0</v>
      </c>
      <c r="AH334" s="111">
        <f t="shared" si="60"/>
        <v>0</v>
      </c>
      <c r="AI334" s="111">
        <f>Table5[[#This Row],[Column17]]-Table5[[#This Row],[Column20]]</f>
        <v>0</v>
      </c>
      <c r="AJ334" s="111">
        <f t="shared" si="61"/>
        <v>0</v>
      </c>
      <c r="AK334" s="111">
        <f t="shared" si="62"/>
        <v>0</v>
      </c>
      <c r="AL334" s="111">
        <f t="shared" si="63"/>
        <v>0</v>
      </c>
      <c r="AM334" s="111" t="str">
        <f t="shared" si="64"/>
        <v/>
      </c>
      <c r="AN334" s="111" t="str">
        <f t="shared" ca="1" si="65"/>
        <v/>
      </c>
    </row>
    <row r="335" spans="1:40" ht="20.25" customHeight="1" x14ac:dyDescent="0.3">
      <c r="A335" s="107"/>
      <c r="B335" s="144"/>
      <c r="C335" s="119"/>
      <c r="D335" s="120"/>
      <c r="E335" s="119"/>
      <c r="F335" s="119"/>
      <c r="G335" s="120"/>
      <c r="H335" s="119"/>
      <c r="I335" s="109"/>
      <c r="L335" s="108"/>
      <c r="M335" s="108"/>
      <c r="N335" s="108"/>
      <c r="O335" s="108"/>
      <c r="P335" s="108"/>
      <c r="Q335" s="108"/>
      <c r="R335" s="108"/>
      <c r="S335" s="108"/>
      <c r="T335" s="100">
        <f t="shared" si="55"/>
        <v>0</v>
      </c>
      <c r="U335" s="111"/>
      <c r="V335" s="111"/>
      <c r="W335" s="111">
        <f>SUMIFS($F$3:F335,$D$3:D335,D335,$C$3:C335,"Buy")+SUMIFS($F$3:F335,$D$3:D335,D335,$C$3:C335,"Coin Deposit",$E$3:E335,"&lt;&gt;")</f>
        <v>0</v>
      </c>
      <c r="X335" s="111">
        <f t="shared" si="56"/>
        <v>0</v>
      </c>
      <c r="Y335" s="111">
        <f>IF($D335=Y$1,SUMIFS($H$3:$H335,$G$3:$G335,Y$1,$C$3:$C335,"Sell"),0)</f>
        <v>0</v>
      </c>
      <c r="Z335" s="111">
        <f t="shared" si="57"/>
        <v>0</v>
      </c>
      <c r="AA335" s="111">
        <f>IF($D335=AA$1,SUMIFS($H$3:$H335,$G$3:$G335,AA$1,$C$3:$C335,"Sell"),0)</f>
        <v>0</v>
      </c>
      <c r="AB335" s="111">
        <f t="shared" si="58"/>
        <v>0</v>
      </c>
      <c r="AC335" s="111">
        <f>SUMIFS('Deductions and Deposits'!$H:$H,'Deductions and Deposits'!$G:$G,D335,'Deductions and Deposits'!$F:$F,"&lt;="&amp;B335)+SUMIFS($F$3:F335,$D$3:D335,D335,$C$3:C335,"Coin Deposit",$E$3:E335,"")</f>
        <v>0</v>
      </c>
      <c r="AD335" s="111">
        <f>SUMIFS('Deductions and Deposits'!$D:$D,'Deductions and Deposits'!$C:$C,D335)+SUMIFS($F:$F,$D:$D,D335,$C:$C,"Coin Deduction")</f>
        <v>0</v>
      </c>
      <c r="AE335" s="111">
        <f>Table5[[#This Row],[Column4]]+Table5[[#This Row],[Column14]]+Table5[[#This Row],[Column19]]+Table5[[#This Row],[Column12]]</f>
        <v>0</v>
      </c>
      <c r="AF335" s="111">
        <f>Table5[[#This Row],[Column5]]+Table5[[#This Row],[Column13]]+Table5[[#This Row],[Column21]]+Table5[[#This Row],[Column18]]</f>
        <v>0</v>
      </c>
      <c r="AG335" s="111">
        <f t="shared" si="59"/>
        <v>0</v>
      </c>
      <c r="AH335" s="111">
        <f t="shared" si="60"/>
        <v>0</v>
      </c>
      <c r="AI335" s="111">
        <f>Table5[[#This Row],[Column17]]-Table5[[#This Row],[Column20]]</f>
        <v>0</v>
      </c>
      <c r="AJ335" s="111">
        <f t="shared" si="61"/>
        <v>0</v>
      </c>
      <c r="AK335" s="111">
        <f t="shared" si="62"/>
        <v>0</v>
      </c>
      <c r="AL335" s="111">
        <f t="shared" si="63"/>
        <v>0</v>
      </c>
      <c r="AM335" s="111" t="str">
        <f t="shared" si="64"/>
        <v/>
      </c>
      <c r="AN335" s="111" t="str">
        <f t="shared" ca="1" si="65"/>
        <v/>
      </c>
    </row>
    <row r="336" spans="1:40" ht="20.25" customHeight="1" x14ac:dyDescent="0.3">
      <c r="A336" s="107"/>
      <c r="B336" s="144"/>
      <c r="C336" s="119"/>
      <c r="D336" s="120"/>
      <c r="E336" s="119"/>
      <c r="F336" s="119"/>
      <c r="G336" s="120"/>
      <c r="H336" s="119"/>
      <c r="I336" s="109"/>
      <c r="L336" s="108"/>
      <c r="M336" s="108"/>
      <c r="N336" s="108"/>
      <c r="O336" s="108"/>
      <c r="P336" s="108"/>
      <c r="Q336" s="108"/>
      <c r="R336" s="108"/>
      <c r="S336" s="108"/>
      <c r="T336" s="100">
        <f t="shared" si="55"/>
        <v>0</v>
      </c>
      <c r="U336" s="111"/>
      <c r="V336" s="111"/>
      <c r="W336" s="111">
        <f>SUMIFS($F$3:F336,$D$3:D336,D336,$C$3:C336,"Buy")+SUMIFS($F$3:F336,$D$3:D336,D336,$C$3:C336,"Coin Deposit",$E$3:E336,"&lt;&gt;")</f>
        <v>0</v>
      </c>
      <c r="X336" s="111">
        <f t="shared" si="56"/>
        <v>0</v>
      </c>
      <c r="Y336" s="111">
        <f>IF($D336=Y$1,SUMIFS($H$3:$H336,$G$3:$G336,Y$1,$C$3:$C336,"Sell"),0)</f>
        <v>0</v>
      </c>
      <c r="Z336" s="111">
        <f t="shared" si="57"/>
        <v>0</v>
      </c>
      <c r="AA336" s="111">
        <f>IF($D336=AA$1,SUMIFS($H$3:$H336,$G$3:$G336,AA$1,$C$3:$C336,"Sell"),0)</f>
        <v>0</v>
      </c>
      <c r="AB336" s="111">
        <f t="shared" si="58"/>
        <v>0</v>
      </c>
      <c r="AC336" s="111">
        <f>SUMIFS('Deductions and Deposits'!$H:$H,'Deductions and Deposits'!$G:$G,D336,'Deductions and Deposits'!$F:$F,"&lt;="&amp;B336)+SUMIFS($F$3:F336,$D$3:D336,D336,$C$3:C336,"Coin Deposit",$E$3:E336,"")</f>
        <v>0</v>
      </c>
      <c r="AD336" s="111">
        <f>SUMIFS('Deductions and Deposits'!$D:$D,'Deductions and Deposits'!$C:$C,D336)+SUMIFS($F:$F,$D:$D,D336,$C:$C,"Coin Deduction")</f>
        <v>0</v>
      </c>
      <c r="AE336" s="111">
        <f>Table5[[#This Row],[Column4]]+Table5[[#This Row],[Column14]]+Table5[[#This Row],[Column19]]+Table5[[#This Row],[Column12]]</f>
        <v>0</v>
      </c>
      <c r="AF336" s="111">
        <f>Table5[[#This Row],[Column5]]+Table5[[#This Row],[Column13]]+Table5[[#This Row],[Column21]]+Table5[[#This Row],[Column18]]</f>
        <v>0</v>
      </c>
      <c r="AG336" s="111">
        <f t="shared" si="59"/>
        <v>0</v>
      </c>
      <c r="AH336" s="111">
        <f t="shared" si="60"/>
        <v>0</v>
      </c>
      <c r="AI336" s="111">
        <f>Table5[[#This Row],[Column17]]-Table5[[#This Row],[Column20]]</f>
        <v>0</v>
      </c>
      <c r="AJ336" s="111">
        <f t="shared" si="61"/>
        <v>0</v>
      </c>
      <c r="AK336" s="111">
        <f t="shared" si="62"/>
        <v>0</v>
      </c>
      <c r="AL336" s="111">
        <f t="shared" si="63"/>
        <v>0</v>
      </c>
      <c r="AM336" s="111" t="str">
        <f t="shared" si="64"/>
        <v/>
      </c>
      <c r="AN336" s="111" t="str">
        <f t="shared" ca="1" si="65"/>
        <v/>
      </c>
    </row>
    <row r="337" spans="1:40" ht="20.25" customHeight="1" x14ac:dyDescent="0.3">
      <c r="A337" s="107"/>
      <c r="B337" s="144"/>
      <c r="C337" s="119"/>
      <c r="D337" s="120"/>
      <c r="E337" s="119"/>
      <c r="F337" s="119"/>
      <c r="G337" s="120"/>
      <c r="H337" s="119"/>
      <c r="I337" s="109"/>
      <c r="L337" s="108"/>
      <c r="M337" s="108"/>
      <c r="N337" s="108"/>
      <c r="O337" s="108"/>
      <c r="P337" s="108"/>
      <c r="Q337" s="108"/>
      <c r="R337" s="108"/>
      <c r="S337" s="108"/>
      <c r="T337" s="100">
        <f t="shared" si="55"/>
        <v>0</v>
      </c>
      <c r="U337" s="111"/>
      <c r="V337" s="111"/>
      <c r="W337" s="111">
        <f>SUMIFS($F$3:F337,$D$3:D337,D337,$C$3:C337,"Buy")+SUMIFS($F$3:F337,$D$3:D337,D337,$C$3:C337,"Coin Deposit",$E$3:E337,"&lt;&gt;")</f>
        <v>0</v>
      </c>
      <c r="X337" s="111">
        <f t="shared" si="56"/>
        <v>0</v>
      </c>
      <c r="Y337" s="111">
        <f>IF($D337=Y$1,SUMIFS($H$3:$H337,$G$3:$G337,Y$1,$C$3:$C337,"Sell"),0)</f>
        <v>0</v>
      </c>
      <c r="Z337" s="111">
        <f t="shared" si="57"/>
        <v>0</v>
      </c>
      <c r="AA337" s="111">
        <f>IF($D337=AA$1,SUMIFS($H$3:$H337,$G$3:$G337,AA$1,$C$3:$C337,"Sell"),0)</f>
        <v>0</v>
      </c>
      <c r="AB337" s="111">
        <f t="shared" si="58"/>
        <v>0</v>
      </c>
      <c r="AC337" s="111">
        <f>SUMIFS('Deductions and Deposits'!$H:$H,'Deductions and Deposits'!$G:$G,D337,'Deductions and Deposits'!$F:$F,"&lt;="&amp;B337)+SUMIFS($F$3:F337,$D$3:D337,D337,$C$3:C337,"Coin Deposit",$E$3:E337,"")</f>
        <v>0</v>
      </c>
      <c r="AD337" s="111">
        <f>SUMIFS('Deductions and Deposits'!$D:$D,'Deductions and Deposits'!$C:$C,D337)+SUMIFS($F:$F,$D:$D,D337,$C:$C,"Coin Deduction")</f>
        <v>0</v>
      </c>
      <c r="AE337" s="111">
        <f>Table5[[#This Row],[Column4]]+Table5[[#This Row],[Column14]]+Table5[[#This Row],[Column19]]+Table5[[#This Row],[Column12]]</f>
        <v>0</v>
      </c>
      <c r="AF337" s="111">
        <f>Table5[[#This Row],[Column5]]+Table5[[#This Row],[Column13]]+Table5[[#This Row],[Column21]]+Table5[[#This Row],[Column18]]</f>
        <v>0</v>
      </c>
      <c r="AG337" s="111">
        <f t="shared" si="59"/>
        <v>0</v>
      </c>
      <c r="AH337" s="111">
        <f t="shared" si="60"/>
        <v>0</v>
      </c>
      <c r="AI337" s="111">
        <f>Table5[[#This Row],[Column17]]-Table5[[#This Row],[Column20]]</f>
        <v>0</v>
      </c>
      <c r="AJ337" s="111">
        <f t="shared" si="61"/>
        <v>0</v>
      </c>
      <c r="AK337" s="111">
        <f t="shared" ref="AK337:AK400" si="66">AJ337*T337</f>
        <v>0</v>
      </c>
      <c r="AL337" s="111">
        <f t="shared" si="63"/>
        <v>0</v>
      </c>
      <c r="AM337" s="111" t="str">
        <f t="shared" si="64"/>
        <v/>
      </c>
      <c r="AN337" s="111" t="str">
        <f t="shared" ca="1" si="65"/>
        <v/>
      </c>
    </row>
    <row r="338" spans="1:40" ht="20.25" customHeight="1" x14ac:dyDescent="0.3">
      <c r="A338" s="107"/>
      <c r="B338" s="144"/>
      <c r="C338" s="119"/>
      <c r="D338" s="120"/>
      <c r="E338" s="119"/>
      <c r="F338" s="119"/>
      <c r="G338" s="120"/>
      <c r="H338" s="119"/>
      <c r="I338" s="109"/>
      <c r="L338" s="108"/>
      <c r="M338" s="108"/>
      <c r="N338" s="108"/>
      <c r="O338" s="108"/>
      <c r="P338" s="108"/>
      <c r="Q338" s="108"/>
      <c r="R338" s="108"/>
      <c r="S338" s="108"/>
      <c r="T338" s="100">
        <f t="shared" si="55"/>
        <v>0</v>
      </c>
      <c r="U338" s="111"/>
      <c r="V338" s="111"/>
      <c r="W338" s="111">
        <f>SUMIFS($F$3:F338,$D$3:D338,D338,$C$3:C338,"Buy")+SUMIFS($F$3:F338,$D$3:D338,D338,$C$3:C338,"Coin Deposit",$E$3:E338,"&lt;&gt;")</f>
        <v>0</v>
      </c>
      <c r="X338" s="111">
        <f t="shared" si="56"/>
        <v>0</v>
      </c>
      <c r="Y338" s="111">
        <f>IF($D338=Y$1,SUMIFS($H$3:$H338,$G$3:$G338,Y$1,$C$3:$C338,"Sell"),0)</f>
        <v>0</v>
      </c>
      <c r="Z338" s="111">
        <f t="shared" si="57"/>
        <v>0</v>
      </c>
      <c r="AA338" s="111">
        <f>IF($D338=AA$1,SUMIFS($H$3:$H338,$G$3:$G338,AA$1,$C$3:$C338,"Sell"),0)</f>
        <v>0</v>
      </c>
      <c r="AB338" s="111">
        <f t="shared" si="58"/>
        <v>0</v>
      </c>
      <c r="AC338" s="111">
        <f>SUMIFS('Deductions and Deposits'!$H:$H,'Deductions and Deposits'!$G:$G,D338,'Deductions and Deposits'!$F:$F,"&lt;="&amp;B338)+SUMIFS($F$3:F338,$D$3:D338,D338,$C$3:C338,"Coin Deposit",$E$3:E338,"")</f>
        <v>0</v>
      </c>
      <c r="AD338" s="111">
        <f>SUMIFS('Deductions and Deposits'!$D:$D,'Deductions and Deposits'!$C:$C,D338)+SUMIFS($F:$F,$D:$D,D338,$C:$C,"Coin Deduction")</f>
        <v>0</v>
      </c>
      <c r="AE338" s="111">
        <f>Table5[[#This Row],[Column4]]+Table5[[#This Row],[Column14]]+Table5[[#This Row],[Column19]]+Table5[[#This Row],[Column12]]</f>
        <v>0</v>
      </c>
      <c r="AF338" s="111">
        <f>Table5[[#This Row],[Column5]]+Table5[[#This Row],[Column13]]+Table5[[#This Row],[Column21]]+Table5[[#This Row],[Column18]]</f>
        <v>0</v>
      </c>
      <c r="AG338" s="111">
        <f t="shared" si="59"/>
        <v>0</v>
      </c>
      <c r="AH338" s="111">
        <f t="shared" si="60"/>
        <v>0</v>
      </c>
      <c r="AI338" s="111">
        <f>Table5[[#This Row],[Column17]]-Table5[[#This Row],[Column20]]</f>
        <v>0</v>
      </c>
      <c r="AJ338" s="111">
        <f t="shared" si="61"/>
        <v>0</v>
      </c>
      <c r="AK338" s="111">
        <f t="shared" si="66"/>
        <v>0</v>
      </c>
      <c r="AL338" s="111">
        <f t="shared" si="63"/>
        <v>0</v>
      </c>
      <c r="AM338" s="111" t="str">
        <f t="shared" si="64"/>
        <v/>
      </c>
      <c r="AN338" s="111" t="str">
        <f t="shared" ca="1" si="65"/>
        <v/>
      </c>
    </row>
    <row r="339" spans="1:40" ht="20.25" customHeight="1" x14ac:dyDescent="0.3">
      <c r="A339" s="107"/>
      <c r="B339" s="144"/>
      <c r="C339" s="119"/>
      <c r="D339" s="120"/>
      <c r="E339" s="119"/>
      <c r="F339" s="119"/>
      <c r="G339" s="120"/>
      <c r="H339" s="119"/>
      <c r="I339" s="109"/>
      <c r="L339" s="108"/>
      <c r="M339" s="108"/>
      <c r="N339" s="108"/>
      <c r="O339" s="108"/>
      <c r="P339" s="108"/>
      <c r="Q339" s="108"/>
      <c r="R339" s="108"/>
      <c r="S339" s="108"/>
      <c r="T339" s="100">
        <f t="shared" si="55"/>
        <v>0</v>
      </c>
      <c r="U339" s="111"/>
      <c r="V339" s="111"/>
      <c r="W339" s="111">
        <f>SUMIFS($F$3:F339,$D$3:D339,D339,$C$3:C339,"Buy")+SUMIFS($F$3:F339,$D$3:D339,D339,$C$3:C339,"Coin Deposit",$E$3:E339,"&lt;&gt;")</f>
        <v>0</v>
      </c>
      <c r="X339" s="111">
        <f t="shared" si="56"/>
        <v>0</v>
      </c>
      <c r="Y339" s="111">
        <f>IF($D339=Y$1,SUMIFS($H$3:$H339,$G$3:$G339,Y$1,$C$3:$C339,"Sell"),0)</f>
        <v>0</v>
      </c>
      <c r="Z339" s="111">
        <f t="shared" si="57"/>
        <v>0</v>
      </c>
      <c r="AA339" s="111">
        <f>IF($D339=AA$1,SUMIFS($H$3:$H339,$G$3:$G339,AA$1,$C$3:$C339,"Sell"),0)</f>
        <v>0</v>
      </c>
      <c r="AB339" s="111">
        <f t="shared" si="58"/>
        <v>0</v>
      </c>
      <c r="AC339" s="111">
        <f>SUMIFS('Deductions and Deposits'!$H:$H,'Deductions and Deposits'!$G:$G,D339,'Deductions and Deposits'!$F:$F,"&lt;="&amp;B339)+SUMIFS($F$3:F339,$D$3:D339,D339,$C$3:C339,"Coin Deposit",$E$3:E339,"")</f>
        <v>0</v>
      </c>
      <c r="AD339" s="111">
        <f>SUMIFS('Deductions and Deposits'!$D:$D,'Deductions and Deposits'!$C:$C,D339)+SUMIFS($F:$F,$D:$D,D339,$C:$C,"Coin Deduction")</f>
        <v>0</v>
      </c>
      <c r="AE339" s="111">
        <f>Table5[[#This Row],[Column4]]+Table5[[#This Row],[Column14]]+Table5[[#This Row],[Column19]]+Table5[[#This Row],[Column12]]</f>
        <v>0</v>
      </c>
      <c r="AF339" s="111">
        <f>Table5[[#This Row],[Column5]]+Table5[[#This Row],[Column13]]+Table5[[#This Row],[Column21]]+Table5[[#This Row],[Column18]]</f>
        <v>0</v>
      </c>
      <c r="AG339" s="111">
        <f t="shared" si="59"/>
        <v>0</v>
      </c>
      <c r="AH339" s="111">
        <f t="shared" si="60"/>
        <v>0</v>
      </c>
      <c r="AI339" s="111">
        <f>Table5[[#This Row],[Column17]]-Table5[[#This Row],[Column20]]</f>
        <v>0</v>
      </c>
      <c r="AJ339" s="111">
        <f t="shared" si="61"/>
        <v>0</v>
      </c>
      <c r="AK339" s="111">
        <f t="shared" si="66"/>
        <v>0</v>
      </c>
      <c r="AL339" s="111">
        <f t="shared" si="63"/>
        <v>0</v>
      </c>
      <c r="AM339" s="111" t="str">
        <f t="shared" si="64"/>
        <v/>
      </c>
      <c r="AN339" s="111" t="str">
        <f t="shared" ca="1" si="65"/>
        <v/>
      </c>
    </row>
    <row r="340" spans="1:40" ht="20.25" customHeight="1" x14ac:dyDescent="0.3">
      <c r="A340" s="107"/>
      <c r="B340" s="144"/>
      <c r="C340" s="119"/>
      <c r="D340" s="120"/>
      <c r="E340" s="119"/>
      <c r="F340" s="119"/>
      <c r="G340" s="120"/>
      <c r="H340" s="119"/>
      <c r="I340" s="109"/>
      <c r="L340" s="108"/>
      <c r="M340" s="108"/>
      <c r="N340" s="108"/>
      <c r="O340" s="108"/>
      <c r="P340" s="108"/>
      <c r="Q340" s="108"/>
      <c r="R340" s="108"/>
      <c r="S340" s="108"/>
      <c r="T340" s="100">
        <f t="shared" si="55"/>
        <v>0</v>
      </c>
      <c r="U340" s="111"/>
      <c r="V340" s="111"/>
      <c r="W340" s="111">
        <f>SUMIFS($F$3:F340,$D$3:D340,D340,$C$3:C340,"Buy")+SUMIFS($F$3:F340,$D$3:D340,D340,$C$3:C340,"Coin Deposit",$E$3:E340,"&lt;&gt;")</f>
        <v>0</v>
      </c>
      <c r="X340" s="111">
        <f t="shared" si="56"/>
        <v>0</v>
      </c>
      <c r="Y340" s="111">
        <f>IF($D340=Y$1,SUMIFS($H$3:$H340,$G$3:$G340,Y$1,$C$3:$C340,"Sell"),0)</f>
        <v>0</v>
      </c>
      <c r="Z340" s="111">
        <f t="shared" si="57"/>
        <v>0</v>
      </c>
      <c r="AA340" s="111">
        <f>IF($D340=AA$1,SUMIFS($H$3:$H340,$G$3:$G340,AA$1,$C$3:$C340,"Sell"),0)</f>
        <v>0</v>
      </c>
      <c r="AB340" s="111">
        <f t="shared" si="58"/>
        <v>0</v>
      </c>
      <c r="AC340" s="111">
        <f>SUMIFS('Deductions and Deposits'!$H:$H,'Deductions and Deposits'!$G:$G,D340,'Deductions and Deposits'!$F:$F,"&lt;="&amp;B340)+SUMIFS($F$3:F340,$D$3:D340,D340,$C$3:C340,"Coin Deposit",$E$3:E340,"")</f>
        <v>0</v>
      </c>
      <c r="AD340" s="111">
        <f>SUMIFS('Deductions and Deposits'!$D:$D,'Deductions and Deposits'!$C:$C,D340)+SUMIFS($F:$F,$D:$D,D340,$C:$C,"Coin Deduction")</f>
        <v>0</v>
      </c>
      <c r="AE340" s="111">
        <f>Table5[[#This Row],[Column4]]+Table5[[#This Row],[Column14]]+Table5[[#This Row],[Column19]]+Table5[[#This Row],[Column12]]</f>
        <v>0</v>
      </c>
      <c r="AF340" s="111">
        <f>Table5[[#This Row],[Column5]]+Table5[[#This Row],[Column13]]+Table5[[#This Row],[Column21]]+Table5[[#This Row],[Column18]]</f>
        <v>0</v>
      </c>
      <c r="AG340" s="111">
        <f t="shared" si="59"/>
        <v>0</v>
      </c>
      <c r="AH340" s="111">
        <f t="shared" si="60"/>
        <v>0</v>
      </c>
      <c r="AI340" s="111">
        <f>Table5[[#This Row],[Column17]]-Table5[[#This Row],[Column20]]</f>
        <v>0</v>
      </c>
      <c r="AJ340" s="111">
        <f t="shared" si="61"/>
        <v>0</v>
      </c>
      <c r="AK340" s="111">
        <f t="shared" si="66"/>
        <v>0</v>
      </c>
      <c r="AL340" s="111">
        <f t="shared" si="63"/>
        <v>0</v>
      </c>
      <c r="AM340" s="111" t="str">
        <f t="shared" si="64"/>
        <v/>
      </c>
      <c r="AN340" s="111" t="str">
        <f t="shared" ca="1" si="65"/>
        <v/>
      </c>
    </row>
    <row r="341" spans="1:40" ht="20.25" customHeight="1" x14ac:dyDescent="0.3">
      <c r="A341" s="107"/>
      <c r="B341" s="144"/>
      <c r="C341" s="119"/>
      <c r="D341" s="120"/>
      <c r="E341" s="119"/>
      <c r="F341" s="119"/>
      <c r="G341" s="120"/>
      <c r="H341" s="119"/>
      <c r="I341" s="109"/>
      <c r="L341" s="108"/>
      <c r="M341" s="108"/>
      <c r="N341" s="108"/>
      <c r="O341" s="108"/>
      <c r="P341" s="108"/>
      <c r="Q341" s="108"/>
      <c r="R341" s="108"/>
      <c r="S341" s="108"/>
      <c r="T341" s="100">
        <f t="shared" si="55"/>
        <v>0</v>
      </c>
      <c r="U341" s="111"/>
      <c r="V341" s="111"/>
      <c r="W341" s="111">
        <f>SUMIFS($F$3:F341,$D$3:D341,D341,$C$3:C341,"Buy")+SUMIFS($F$3:F341,$D$3:D341,D341,$C$3:C341,"Coin Deposit",$E$3:E341,"&lt;&gt;")</f>
        <v>0</v>
      </c>
      <c r="X341" s="111">
        <f t="shared" si="56"/>
        <v>0</v>
      </c>
      <c r="Y341" s="111">
        <f>IF($D341=Y$1,SUMIFS($H$3:$H341,$G$3:$G341,Y$1,$C$3:$C341,"Sell"),0)</f>
        <v>0</v>
      </c>
      <c r="Z341" s="111">
        <f t="shared" si="57"/>
        <v>0</v>
      </c>
      <c r="AA341" s="111">
        <f>IF($D341=AA$1,SUMIFS($H$3:$H341,$G$3:$G341,AA$1,$C$3:$C341,"Sell"),0)</f>
        <v>0</v>
      </c>
      <c r="AB341" s="111">
        <f t="shared" si="58"/>
        <v>0</v>
      </c>
      <c r="AC341" s="111">
        <f>SUMIFS('Deductions and Deposits'!$H:$H,'Deductions and Deposits'!$G:$G,D341,'Deductions and Deposits'!$F:$F,"&lt;="&amp;B341)+SUMIFS($F$3:F341,$D$3:D341,D341,$C$3:C341,"Coin Deposit",$E$3:E341,"")</f>
        <v>0</v>
      </c>
      <c r="AD341" s="111">
        <f>SUMIFS('Deductions and Deposits'!$D:$D,'Deductions and Deposits'!$C:$C,D341)+SUMIFS($F:$F,$D:$D,D341,$C:$C,"Coin Deduction")</f>
        <v>0</v>
      </c>
      <c r="AE341" s="111">
        <f>Table5[[#This Row],[Column4]]+Table5[[#This Row],[Column14]]+Table5[[#This Row],[Column19]]+Table5[[#This Row],[Column12]]</f>
        <v>0</v>
      </c>
      <c r="AF341" s="111">
        <f>Table5[[#This Row],[Column5]]+Table5[[#This Row],[Column13]]+Table5[[#This Row],[Column21]]+Table5[[#This Row],[Column18]]</f>
        <v>0</v>
      </c>
      <c r="AG341" s="111">
        <f t="shared" si="59"/>
        <v>0</v>
      </c>
      <c r="AH341" s="111">
        <f t="shared" si="60"/>
        <v>0</v>
      </c>
      <c r="AI341" s="111">
        <f>Table5[[#This Row],[Column17]]-Table5[[#This Row],[Column20]]</f>
        <v>0</v>
      </c>
      <c r="AJ341" s="111">
        <f t="shared" si="61"/>
        <v>0</v>
      </c>
      <c r="AK341" s="111">
        <f t="shared" si="66"/>
        <v>0</v>
      </c>
      <c r="AL341" s="111">
        <f t="shared" si="63"/>
        <v>0</v>
      </c>
      <c r="AM341" s="111" t="str">
        <f t="shared" si="64"/>
        <v/>
      </c>
      <c r="AN341" s="111" t="str">
        <f t="shared" ca="1" si="65"/>
        <v/>
      </c>
    </row>
    <row r="342" spans="1:40" ht="20.25" customHeight="1" x14ac:dyDescent="0.3">
      <c r="A342" s="107"/>
      <c r="B342" s="144"/>
      <c r="C342" s="119"/>
      <c r="D342" s="120"/>
      <c r="E342" s="119"/>
      <c r="F342" s="119"/>
      <c r="G342" s="120"/>
      <c r="H342" s="119"/>
      <c r="I342" s="109"/>
      <c r="L342" s="108"/>
      <c r="M342" s="108"/>
      <c r="N342" s="108"/>
      <c r="O342" s="108"/>
      <c r="P342" s="108"/>
      <c r="Q342" s="108"/>
      <c r="R342" s="108"/>
      <c r="S342" s="108"/>
      <c r="T342" s="100">
        <f t="shared" si="55"/>
        <v>0</v>
      </c>
      <c r="U342" s="111"/>
      <c r="V342" s="111"/>
      <c r="W342" s="111">
        <f>SUMIFS($F$3:F342,$D$3:D342,D342,$C$3:C342,"Buy")+SUMIFS($F$3:F342,$D$3:D342,D342,$C$3:C342,"Coin Deposit",$E$3:E342,"&lt;&gt;")</f>
        <v>0</v>
      </c>
      <c r="X342" s="111">
        <f t="shared" si="56"/>
        <v>0</v>
      </c>
      <c r="Y342" s="111">
        <f>IF($D342=Y$1,SUMIFS($H$3:$H342,$G$3:$G342,Y$1,$C$3:$C342,"Sell"),0)</f>
        <v>0</v>
      </c>
      <c r="Z342" s="111">
        <f t="shared" si="57"/>
        <v>0</v>
      </c>
      <c r="AA342" s="111">
        <f>IF($D342=AA$1,SUMIFS($H$3:$H342,$G$3:$G342,AA$1,$C$3:$C342,"Sell"),0)</f>
        <v>0</v>
      </c>
      <c r="AB342" s="111">
        <f t="shared" si="58"/>
        <v>0</v>
      </c>
      <c r="AC342" s="111">
        <f>SUMIFS('Deductions and Deposits'!$H:$H,'Deductions and Deposits'!$G:$G,D342,'Deductions and Deposits'!$F:$F,"&lt;="&amp;B342)+SUMIFS($F$3:F342,$D$3:D342,D342,$C$3:C342,"Coin Deposit",$E$3:E342,"")</f>
        <v>0</v>
      </c>
      <c r="AD342" s="111">
        <f>SUMIFS('Deductions and Deposits'!$D:$D,'Deductions and Deposits'!$C:$C,D342)+SUMIFS($F:$F,$D:$D,D342,$C:$C,"Coin Deduction")</f>
        <v>0</v>
      </c>
      <c r="AE342" s="111">
        <f>Table5[[#This Row],[Column4]]+Table5[[#This Row],[Column14]]+Table5[[#This Row],[Column19]]+Table5[[#This Row],[Column12]]</f>
        <v>0</v>
      </c>
      <c r="AF342" s="111">
        <f>Table5[[#This Row],[Column5]]+Table5[[#This Row],[Column13]]+Table5[[#This Row],[Column21]]+Table5[[#This Row],[Column18]]</f>
        <v>0</v>
      </c>
      <c r="AG342" s="111">
        <f t="shared" si="59"/>
        <v>0</v>
      </c>
      <c r="AH342" s="111">
        <f t="shared" si="60"/>
        <v>0</v>
      </c>
      <c r="AI342" s="111">
        <f>Table5[[#This Row],[Column17]]-Table5[[#This Row],[Column20]]</f>
        <v>0</v>
      </c>
      <c r="AJ342" s="111">
        <f t="shared" si="61"/>
        <v>0</v>
      </c>
      <c r="AK342" s="111">
        <f t="shared" si="66"/>
        <v>0</v>
      </c>
      <c r="AL342" s="111">
        <f t="shared" si="63"/>
        <v>0</v>
      </c>
      <c r="AM342" s="111" t="str">
        <f t="shared" si="64"/>
        <v/>
      </c>
      <c r="AN342" s="111" t="str">
        <f t="shared" ca="1" si="65"/>
        <v/>
      </c>
    </row>
    <row r="343" spans="1:40" ht="20.25" customHeight="1" x14ac:dyDescent="0.3">
      <c r="A343" s="107"/>
      <c r="B343" s="144"/>
      <c r="C343" s="119"/>
      <c r="D343" s="120"/>
      <c r="E343" s="119"/>
      <c r="F343" s="119"/>
      <c r="G343" s="120"/>
      <c r="H343" s="119"/>
      <c r="I343" s="109"/>
      <c r="L343" s="108"/>
      <c r="M343" s="108"/>
      <c r="N343" s="108"/>
      <c r="O343" s="108"/>
      <c r="P343" s="108"/>
      <c r="Q343" s="108"/>
      <c r="R343" s="108"/>
      <c r="S343" s="108"/>
      <c r="T343" s="100">
        <f t="shared" si="55"/>
        <v>0</v>
      </c>
      <c r="U343" s="111"/>
      <c r="V343" s="111"/>
      <c r="W343" s="111">
        <f>SUMIFS($F$3:F343,$D$3:D343,D343,$C$3:C343,"Buy")+SUMIFS($F$3:F343,$D$3:D343,D343,$C$3:C343,"Coin Deposit",$E$3:E343,"&lt;&gt;")</f>
        <v>0</v>
      </c>
      <c r="X343" s="111">
        <f t="shared" si="56"/>
        <v>0</v>
      </c>
      <c r="Y343" s="111">
        <f>IF($D343=Y$1,SUMIFS($H$3:$H343,$G$3:$G343,Y$1,$C$3:$C343,"Sell"),0)</f>
        <v>0</v>
      </c>
      <c r="Z343" s="111">
        <f t="shared" si="57"/>
        <v>0</v>
      </c>
      <c r="AA343" s="111">
        <f>IF($D343=AA$1,SUMIFS($H$3:$H343,$G$3:$G343,AA$1,$C$3:$C343,"Sell"),0)</f>
        <v>0</v>
      </c>
      <c r="AB343" s="111">
        <f t="shared" si="58"/>
        <v>0</v>
      </c>
      <c r="AC343" s="111">
        <f>SUMIFS('Deductions and Deposits'!$H:$H,'Deductions and Deposits'!$G:$G,D343,'Deductions and Deposits'!$F:$F,"&lt;="&amp;B343)+SUMIFS($F$3:F343,$D$3:D343,D343,$C$3:C343,"Coin Deposit",$E$3:E343,"")</f>
        <v>0</v>
      </c>
      <c r="AD343" s="111">
        <f>SUMIFS('Deductions and Deposits'!$D:$D,'Deductions and Deposits'!$C:$C,D343)+SUMIFS($F:$F,$D:$D,D343,$C:$C,"Coin Deduction")</f>
        <v>0</v>
      </c>
      <c r="AE343" s="111">
        <f>Table5[[#This Row],[Column4]]+Table5[[#This Row],[Column14]]+Table5[[#This Row],[Column19]]+Table5[[#This Row],[Column12]]</f>
        <v>0</v>
      </c>
      <c r="AF343" s="111">
        <f>Table5[[#This Row],[Column5]]+Table5[[#This Row],[Column13]]+Table5[[#This Row],[Column21]]+Table5[[#This Row],[Column18]]</f>
        <v>0</v>
      </c>
      <c r="AG343" s="111">
        <f t="shared" si="59"/>
        <v>0</v>
      </c>
      <c r="AH343" s="111">
        <f t="shared" si="60"/>
        <v>0</v>
      </c>
      <c r="AI343" s="111">
        <f>Table5[[#This Row],[Column17]]-Table5[[#This Row],[Column20]]</f>
        <v>0</v>
      </c>
      <c r="AJ343" s="111">
        <f t="shared" si="61"/>
        <v>0</v>
      </c>
      <c r="AK343" s="111">
        <f t="shared" si="66"/>
        <v>0</v>
      </c>
      <c r="AL343" s="111">
        <f t="shared" si="63"/>
        <v>0</v>
      </c>
      <c r="AM343" s="111" t="str">
        <f t="shared" si="64"/>
        <v/>
      </c>
      <c r="AN343" s="111" t="str">
        <f t="shared" ca="1" si="65"/>
        <v/>
      </c>
    </row>
    <row r="344" spans="1:40" ht="20.25" customHeight="1" x14ac:dyDescent="0.3">
      <c r="A344" s="107"/>
      <c r="B344" s="144"/>
      <c r="C344" s="119"/>
      <c r="D344" s="120"/>
      <c r="E344" s="119"/>
      <c r="F344" s="119"/>
      <c r="G344" s="120"/>
      <c r="H344" s="119"/>
      <c r="I344" s="109"/>
      <c r="L344" s="108"/>
      <c r="M344" s="108"/>
      <c r="N344" s="108"/>
      <c r="O344" s="108"/>
      <c r="P344" s="108"/>
      <c r="Q344" s="108"/>
      <c r="R344" s="108"/>
      <c r="S344" s="108"/>
      <c r="T344" s="100">
        <f t="shared" si="55"/>
        <v>0</v>
      </c>
      <c r="U344" s="111"/>
      <c r="V344" s="111"/>
      <c r="W344" s="111">
        <f>SUMIFS($F$3:F344,$D$3:D344,D344,$C$3:C344,"Buy")+SUMIFS($F$3:F344,$D$3:D344,D344,$C$3:C344,"Coin Deposit",$E$3:E344,"&lt;&gt;")</f>
        <v>0</v>
      </c>
      <c r="X344" s="111">
        <f t="shared" si="56"/>
        <v>0</v>
      </c>
      <c r="Y344" s="111">
        <f>IF($D344=Y$1,SUMIFS($H$3:$H344,$G$3:$G344,Y$1,$C$3:$C344,"Sell"),0)</f>
        <v>0</v>
      </c>
      <c r="Z344" s="111">
        <f t="shared" si="57"/>
        <v>0</v>
      </c>
      <c r="AA344" s="111">
        <f>IF($D344=AA$1,SUMIFS($H$3:$H344,$G$3:$G344,AA$1,$C$3:$C344,"Sell"),0)</f>
        <v>0</v>
      </c>
      <c r="AB344" s="111">
        <f t="shared" si="58"/>
        <v>0</v>
      </c>
      <c r="AC344" s="111">
        <f>SUMIFS('Deductions and Deposits'!$H:$H,'Deductions and Deposits'!$G:$G,D344,'Deductions and Deposits'!$F:$F,"&lt;="&amp;B344)+SUMIFS($F$3:F344,$D$3:D344,D344,$C$3:C344,"Coin Deposit",$E$3:E344,"")</f>
        <v>0</v>
      </c>
      <c r="AD344" s="111">
        <f>SUMIFS('Deductions and Deposits'!$D:$D,'Deductions and Deposits'!$C:$C,D344)+SUMIFS($F:$F,$D:$D,D344,$C:$C,"Coin Deduction")</f>
        <v>0</v>
      </c>
      <c r="AE344" s="111">
        <f>Table5[[#This Row],[Column4]]+Table5[[#This Row],[Column14]]+Table5[[#This Row],[Column19]]+Table5[[#This Row],[Column12]]</f>
        <v>0</v>
      </c>
      <c r="AF344" s="111">
        <f>Table5[[#This Row],[Column5]]+Table5[[#This Row],[Column13]]+Table5[[#This Row],[Column21]]+Table5[[#This Row],[Column18]]</f>
        <v>0</v>
      </c>
      <c r="AG344" s="111">
        <f t="shared" si="59"/>
        <v>0</v>
      </c>
      <c r="AH344" s="111">
        <f t="shared" si="60"/>
        <v>0</v>
      </c>
      <c r="AI344" s="111">
        <f>Table5[[#This Row],[Column17]]-Table5[[#This Row],[Column20]]</f>
        <v>0</v>
      </c>
      <c r="AJ344" s="111">
        <f t="shared" si="61"/>
        <v>0</v>
      </c>
      <c r="AK344" s="111">
        <f t="shared" si="66"/>
        <v>0</v>
      </c>
      <c r="AL344" s="111">
        <f t="shared" si="63"/>
        <v>0</v>
      </c>
      <c r="AM344" s="111" t="str">
        <f t="shared" si="64"/>
        <v/>
      </c>
      <c r="AN344" s="111" t="str">
        <f t="shared" ca="1" si="65"/>
        <v/>
      </c>
    </row>
    <row r="345" spans="1:40" ht="20.25" customHeight="1" x14ac:dyDescent="0.3">
      <c r="A345" s="107"/>
      <c r="B345" s="144"/>
      <c r="C345" s="119"/>
      <c r="D345" s="120"/>
      <c r="E345" s="119"/>
      <c r="F345" s="119"/>
      <c r="G345" s="120"/>
      <c r="H345" s="119"/>
      <c r="I345" s="109"/>
      <c r="L345" s="108"/>
      <c r="M345" s="108"/>
      <c r="N345" s="108"/>
      <c r="O345" s="108"/>
      <c r="P345" s="108"/>
      <c r="Q345" s="108"/>
      <c r="R345" s="108"/>
      <c r="S345" s="108"/>
      <c r="T345" s="100">
        <f t="shared" si="55"/>
        <v>0</v>
      </c>
      <c r="U345" s="111"/>
      <c r="V345" s="111"/>
      <c r="W345" s="111">
        <f>SUMIFS($F$3:F345,$D$3:D345,D345,$C$3:C345,"Buy")+SUMIFS($F$3:F345,$D$3:D345,D345,$C$3:C345,"Coin Deposit",$E$3:E345,"&lt;&gt;")</f>
        <v>0</v>
      </c>
      <c r="X345" s="111">
        <f t="shared" si="56"/>
        <v>0</v>
      </c>
      <c r="Y345" s="111">
        <f>IF($D345=Y$1,SUMIFS($H$3:$H345,$G$3:$G345,Y$1,$C$3:$C345,"Sell"),0)</f>
        <v>0</v>
      </c>
      <c r="Z345" s="111">
        <f t="shared" si="57"/>
        <v>0</v>
      </c>
      <c r="AA345" s="111">
        <f>IF($D345=AA$1,SUMIFS($H$3:$H345,$G$3:$G345,AA$1,$C$3:$C345,"Sell"),0)</f>
        <v>0</v>
      </c>
      <c r="AB345" s="111">
        <f t="shared" si="58"/>
        <v>0</v>
      </c>
      <c r="AC345" s="111">
        <f>SUMIFS('Deductions and Deposits'!$H:$H,'Deductions and Deposits'!$G:$G,D345,'Deductions and Deposits'!$F:$F,"&lt;="&amp;B345)+SUMIFS($F$3:F345,$D$3:D345,D345,$C$3:C345,"Coin Deposit",$E$3:E345,"")</f>
        <v>0</v>
      </c>
      <c r="AD345" s="111">
        <f>SUMIFS('Deductions and Deposits'!$D:$D,'Deductions and Deposits'!$C:$C,D345)+SUMIFS($F:$F,$D:$D,D345,$C:$C,"Coin Deduction")</f>
        <v>0</v>
      </c>
      <c r="AE345" s="111">
        <f>Table5[[#This Row],[Column4]]+Table5[[#This Row],[Column14]]+Table5[[#This Row],[Column19]]+Table5[[#This Row],[Column12]]</f>
        <v>0</v>
      </c>
      <c r="AF345" s="111">
        <f>Table5[[#This Row],[Column5]]+Table5[[#This Row],[Column13]]+Table5[[#This Row],[Column21]]+Table5[[#This Row],[Column18]]</f>
        <v>0</v>
      </c>
      <c r="AG345" s="111">
        <f t="shared" si="59"/>
        <v>0</v>
      </c>
      <c r="AH345" s="111">
        <f t="shared" si="60"/>
        <v>0</v>
      </c>
      <c r="AI345" s="111">
        <f>Table5[[#This Row],[Column17]]-Table5[[#This Row],[Column20]]</f>
        <v>0</v>
      </c>
      <c r="AJ345" s="111">
        <f t="shared" si="61"/>
        <v>0</v>
      </c>
      <c r="AK345" s="111">
        <f t="shared" si="66"/>
        <v>0</v>
      </c>
      <c r="AL345" s="111">
        <f t="shared" si="63"/>
        <v>0</v>
      </c>
      <c r="AM345" s="111" t="str">
        <f t="shared" si="64"/>
        <v/>
      </c>
      <c r="AN345" s="111" t="str">
        <f t="shared" ca="1" si="65"/>
        <v/>
      </c>
    </row>
    <row r="346" spans="1:40" ht="20.25" customHeight="1" x14ac:dyDescent="0.3">
      <c r="A346" s="107"/>
      <c r="B346" s="144"/>
      <c r="C346" s="119"/>
      <c r="D346" s="120"/>
      <c r="E346" s="119"/>
      <c r="F346" s="119"/>
      <c r="G346" s="120"/>
      <c r="H346" s="119"/>
      <c r="I346" s="109"/>
      <c r="L346" s="108"/>
      <c r="M346" s="108"/>
      <c r="N346" s="108"/>
      <c r="O346" s="108"/>
      <c r="P346" s="108"/>
      <c r="Q346" s="108"/>
      <c r="R346" s="108"/>
      <c r="S346" s="108"/>
      <c r="T346" s="100">
        <f t="shared" si="55"/>
        <v>0</v>
      </c>
      <c r="U346" s="111"/>
      <c r="V346" s="111"/>
      <c r="W346" s="111">
        <f>SUMIFS($F$3:F346,$D$3:D346,D346,$C$3:C346,"Buy")+SUMIFS($F$3:F346,$D$3:D346,D346,$C$3:C346,"Coin Deposit",$E$3:E346,"&lt;&gt;")</f>
        <v>0</v>
      </c>
      <c r="X346" s="111">
        <f t="shared" si="56"/>
        <v>0</v>
      </c>
      <c r="Y346" s="111">
        <f>IF($D346=Y$1,SUMIFS($H$3:$H346,$G$3:$G346,Y$1,$C$3:$C346,"Sell"),0)</f>
        <v>0</v>
      </c>
      <c r="Z346" s="111">
        <f t="shared" si="57"/>
        <v>0</v>
      </c>
      <c r="AA346" s="111">
        <f>IF($D346=AA$1,SUMIFS($H$3:$H346,$G$3:$G346,AA$1,$C$3:$C346,"Sell"),0)</f>
        <v>0</v>
      </c>
      <c r="AB346" s="111">
        <f t="shared" si="58"/>
        <v>0</v>
      </c>
      <c r="AC346" s="111">
        <f>SUMIFS('Deductions and Deposits'!$H:$H,'Deductions and Deposits'!$G:$G,D346,'Deductions and Deposits'!$F:$F,"&lt;="&amp;B346)+SUMIFS($F$3:F346,$D$3:D346,D346,$C$3:C346,"Coin Deposit",$E$3:E346,"")</f>
        <v>0</v>
      </c>
      <c r="AD346" s="111">
        <f>SUMIFS('Deductions and Deposits'!$D:$D,'Deductions and Deposits'!$C:$C,D346)+SUMIFS($F:$F,$D:$D,D346,$C:$C,"Coin Deduction")</f>
        <v>0</v>
      </c>
      <c r="AE346" s="111">
        <f>Table5[[#This Row],[Column4]]+Table5[[#This Row],[Column14]]+Table5[[#This Row],[Column19]]+Table5[[#This Row],[Column12]]</f>
        <v>0</v>
      </c>
      <c r="AF346" s="111">
        <f>Table5[[#This Row],[Column5]]+Table5[[#This Row],[Column13]]+Table5[[#This Row],[Column21]]+Table5[[#This Row],[Column18]]</f>
        <v>0</v>
      </c>
      <c r="AG346" s="111">
        <f t="shared" si="59"/>
        <v>0</v>
      </c>
      <c r="AH346" s="111">
        <f t="shared" si="60"/>
        <v>0</v>
      </c>
      <c r="AI346" s="111">
        <f>Table5[[#This Row],[Column17]]-Table5[[#This Row],[Column20]]</f>
        <v>0</v>
      </c>
      <c r="AJ346" s="111">
        <f t="shared" si="61"/>
        <v>0</v>
      </c>
      <c r="AK346" s="111">
        <f t="shared" si="66"/>
        <v>0</v>
      </c>
      <c r="AL346" s="111">
        <f t="shared" si="63"/>
        <v>0</v>
      </c>
      <c r="AM346" s="111" t="str">
        <f t="shared" si="64"/>
        <v/>
      </c>
      <c r="AN346" s="111" t="str">
        <f t="shared" ca="1" si="65"/>
        <v/>
      </c>
    </row>
    <row r="347" spans="1:40" ht="20.25" customHeight="1" x14ac:dyDescent="0.3">
      <c r="A347" s="107"/>
      <c r="B347" s="144"/>
      <c r="C347" s="119"/>
      <c r="D347" s="120"/>
      <c r="E347" s="119"/>
      <c r="F347" s="119"/>
      <c r="G347" s="120"/>
      <c r="H347" s="119"/>
      <c r="I347" s="109"/>
      <c r="L347" s="108"/>
      <c r="M347" s="108"/>
      <c r="N347" s="108"/>
      <c r="O347" s="108"/>
      <c r="P347" s="108"/>
      <c r="Q347" s="108"/>
      <c r="R347" s="108"/>
      <c r="S347" s="108"/>
      <c r="T347" s="100">
        <f t="shared" si="55"/>
        <v>0</v>
      </c>
      <c r="U347" s="111"/>
      <c r="V347" s="111"/>
      <c r="W347" s="111">
        <f>SUMIFS($F$3:F347,$D$3:D347,D347,$C$3:C347,"Buy")+SUMIFS($F$3:F347,$D$3:D347,D347,$C$3:C347,"Coin Deposit",$E$3:E347,"&lt;&gt;")</f>
        <v>0</v>
      </c>
      <c r="X347" s="111">
        <f t="shared" si="56"/>
        <v>0</v>
      </c>
      <c r="Y347" s="111">
        <f>IF($D347=Y$1,SUMIFS($H$3:$H347,$G$3:$G347,Y$1,$C$3:$C347,"Sell"),0)</f>
        <v>0</v>
      </c>
      <c r="Z347" s="111">
        <f t="shared" si="57"/>
        <v>0</v>
      </c>
      <c r="AA347" s="111">
        <f>IF($D347=AA$1,SUMIFS($H$3:$H347,$G$3:$G347,AA$1,$C$3:$C347,"Sell"),0)</f>
        <v>0</v>
      </c>
      <c r="AB347" s="111">
        <f t="shared" si="58"/>
        <v>0</v>
      </c>
      <c r="AC347" s="111">
        <f>SUMIFS('Deductions and Deposits'!$H:$H,'Deductions and Deposits'!$G:$G,D347,'Deductions and Deposits'!$F:$F,"&lt;="&amp;B347)+SUMIFS($F$3:F347,$D$3:D347,D347,$C$3:C347,"Coin Deposit",$E$3:E347,"")</f>
        <v>0</v>
      </c>
      <c r="AD347" s="111">
        <f>SUMIFS('Deductions and Deposits'!$D:$D,'Deductions and Deposits'!$C:$C,D347)+SUMIFS($F:$F,$D:$D,D347,$C:$C,"Coin Deduction")</f>
        <v>0</v>
      </c>
      <c r="AE347" s="111">
        <f>Table5[[#This Row],[Column4]]+Table5[[#This Row],[Column14]]+Table5[[#This Row],[Column19]]+Table5[[#This Row],[Column12]]</f>
        <v>0</v>
      </c>
      <c r="AF347" s="111">
        <f>Table5[[#This Row],[Column5]]+Table5[[#This Row],[Column13]]+Table5[[#This Row],[Column21]]+Table5[[#This Row],[Column18]]</f>
        <v>0</v>
      </c>
      <c r="AG347" s="111">
        <f t="shared" si="59"/>
        <v>0</v>
      </c>
      <c r="AH347" s="111">
        <f t="shared" si="60"/>
        <v>0</v>
      </c>
      <c r="AI347" s="111">
        <f>Table5[[#This Row],[Column17]]-Table5[[#This Row],[Column20]]</f>
        <v>0</v>
      </c>
      <c r="AJ347" s="111">
        <f t="shared" si="61"/>
        <v>0</v>
      </c>
      <c r="AK347" s="111">
        <f t="shared" si="66"/>
        <v>0</v>
      </c>
      <c r="AL347" s="111">
        <f t="shared" si="63"/>
        <v>0</v>
      </c>
      <c r="AM347" s="111" t="str">
        <f t="shared" si="64"/>
        <v/>
      </c>
      <c r="AN347" s="111" t="str">
        <f t="shared" ca="1" si="65"/>
        <v/>
      </c>
    </row>
    <row r="348" spans="1:40" ht="20.25" customHeight="1" x14ac:dyDescent="0.3">
      <c r="A348" s="107"/>
      <c r="B348" s="144"/>
      <c r="C348" s="119"/>
      <c r="D348" s="120"/>
      <c r="E348" s="119"/>
      <c r="F348" s="119"/>
      <c r="G348" s="120"/>
      <c r="H348" s="119"/>
      <c r="I348" s="109"/>
      <c r="L348" s="108"/>
      <c r="M348" s="108"/>
      <c r="N348" s="108"/>
      <c r="O348" s="108"/>
      <c r="P348" s="108"/>
      <c r="Q348" s="108"/>
      <c r="R348" s="108"/>
      <c r="S348" s="108"/>
      <c r="T348" s="100">
        <f t="shared" si="55"/>
        <v>0</v>
      </c>
      <c r="U348" s="111"/>
      <c r="V348" s="111"/>
      <c r="W348" s="111">
        <f>SUMIFS($F$3:F348,$D$3:D348,D348,$C$3:C348,"Buy")+SUMIFS($F$3:F348,$D$3:D348,D348,$C$3:C348,"Coin Deposit",$E$3:E348,"&lt;&gt;")</f>
        <v>0</v>
      </c>
      <c r="X348" s="111">
        <f t="shared" si="56"/>
        <v>0</v>
      </c>
      <c r="Y348" s="111">
        <f>IF($D348=Y$1,SUMIFS($H$3:$H348,$G$3:$G348,Y$1,$C$3:$C348,"Sell"),0)</f>
        <v>0</v>
      </c>
      <c r="Z348" s="111">
        <f t="shared" si="57"/>
        <v>0</v>
      </c>
      <c r="AA348" s="111">
        <f>IF($D348=AA$1,SUMIFS($H$3:$H348,$G$3:$G348,AA$1,$C$3:$C348,"Sell"),0)</f>
        <v>0</v>
      </c>
      <c r="AB348" s="111">
        <f t="shared" si="58"/>
        <v>0</v>
      </c>
      <c r="AC348" s="111">
        <f>SUMIFS('Deductions and Deposits'!$H:$H,'Deductions and Deposits'!$G:$G,D348,'Deductions and Deposits'!$F:$F,"&lt;="&amp;B348)+SUMIFS($F$3:F348,$D$3:D348,D348,$C$3:C348,"Coin Deposit",$E$3:E348,"")</f>
        <v>0</v>
      </c>
      <c r="AD348" s="111">
        <f>SUMIFS('Deductions and Deposits'!$D:$D,'Deductions and Deposits'!$C:$C,D348)+SUMIFS($F:$F,$D:$D,D348,$C:$C,"Coin Deduction")</f>
        <v>0</v>
      </c>
      <c r="AE348" s="111">
        <f>Table5[[#This Row],[Column4]]+Table5[[#This Row],[Column14]]+Table5[[#This Row],[Column19]]+Table5[[#This Row],[Column12]]</f>
        <v>0</v>
      </c>
      <c r="AF348" s="111">
        <f>Table5[[#This Row],[Column5]]+Table5[[#This Row],[Column13]]+Table5[[#This Row],[Column21]]+Table5[[#This Row],[Column18]]</f>
        <v>0</v>
      </c>
      <c r="AG348" s="111">
        <f t="shared" si="59"/>
        <v>0</v>
      </c>
      <c r="AH348" s="111">
        <f t="shared" si="60"/>
        <v>0</v>
      </c>
      <c r="AI348" s="111">
        <f>Table5[[#This Row],[Column17]]-Table5[[#This Row],[Column20]]</f>
        <v>0</v>
      </c>
      <c r="AJ348" s="111">
        <f t="shared" si="61"/>
        <v>0</v>
      </c>
      <c r="AK348" s="111">
        <f t="shared" si="66"/>
        <v>0</v>
      </c>
      <c r="AL348" s="111">
        <f t="shared" si="63"/>
        <v>0</v>
      </c>
      <c r="AM348" s="111" t="str">
        <f t="shared" si="64"/>
        <v/>
      </c>
      <c r="AN348" s="111" t="str">
        <f t="shared" ca="1" si="65"/>
        <v/>
      </c>
    </row>
    <row r="349" spans="1:40" ht="20.25" customHeight="1" x14ac:dyDescent="0.3">
      <c r="A349" s="107"/>
      <c r="B349" s="144"/>
      <c r="C349" s="119"/>
      <c r="D349" s="120"/>
      <c r="E349" s="119"/>
      <c r="F349" s="119"/>
      <c r="G349" s="120"/>
      <c r="H349" s="119"/>
      <c r="I349" s="109"/>
      <c r="L349" s="108"/>
      <c r="M349" s="108"/>
      <c r="N349" s="108"/>
      <c r="O349" s="108"/>
      <c r="P349" s="108"/>
      <c r="Q349" s="108"/>
      <c r="R349" s="108"/>
      <c r="S349" s="108"/>
      <c r="T349" s="100">
        <f t="shared" si="55"/>
        <v>0</v>
      </c>
      <c r="U349" s="111"/>
      <c r="V349" s="111"/>
      <c r="W349" s="111">
        <f>SUMIFS($F$3:F349,$D$3:D349,D349,$C$3:C349,"Buy")+SUMIFS($F$3:F349,$D$3:D349,D349,$C$3:C349,"Coin Deposit",$E$3:E349,"&lt;&gt;")</f>
        <v>0</v>
      </c>
      <c r="X349" s="111">
        <f t="shared" si="56"/>
        <v>0</v>
      </c>
      <c r="Y349" s="111">
        <f>IF($D349=Y$1,SUMIFS($H$3:$H349,$G$3:$G349,Y$1,$C$3:$C349,"Sell"),0)</f>
        <v>0</v>
      </c>
      <c r="Z349" s="111">
        <f t="shared" si="57"/>
        <v>0</v>
      </c>
      <c r="AA349" s="111">
        <f>IF($D349=AA$1,SUMIFS($H$3:$H349,$G$3:$G349,AA$1,$C$3:$C349,"Sell"),0)</f>
        <v>0</v>
      </c>
      <c r="AB349" s="111">
        <f t="shared" si="58"/>
        <v>0</v>
      </c>
      <c r="AC349" s="111">
        <f>SUMIFS('Deductions and Deposits'!$H:$H,'Deductions and Deposits'!$G:$G,D349,'Deductions and Deposits'!$F:$F,"&lt;="&amp;B349)+SUMIFS($F$3:F349,$D$3:D349,D349,$C$3:C349,"Coin Deposit",$E$3:E349,"")</f>
        <v>0</v>
      </c>
      <c r="AD349" s="111">
        <f>SUMIFS('Deductions and Deposits'!$D:$D,'Deductions and Deposits'!$C:$C,D349)+SUMIFS($F:$F,$D:$D,D349,$C:$C,"Coin Deduction")</f>
        <v>0</v>
      </c>
      <c r="AE349" s="111">
        <f>Table5[[#This Row],[Column4]]+Table5[[#This Row],[Column14]]+Table5[[#This Row],[Column19]]+Table5[[#This Row],[Column12]]</f>
        <v>0</v>
      </c>
      <c r="AF349" s="111">
        <f>Table5[[#This Row],[Column5]]+Table5[[#This Row],[Column13]]+Table5[[#This Row],[Column21]]+Table5[[#This Row],[Column18]]</f>
        <v>0</v>
      </c>
      <c r="AG349" s="111">
        <f t="shared" si="59"/>
        <v>0</v>
      </c>
      <c r="AH349" s="111">
        <f t="shared" si="60"/>
        <v>0</v>
      </c>
      <c r="AI349" s="111">
        <f>Table5[[#This Row],[Column17]]-Table5[[#This Row],[Column20]]</f>
        <v>0</v>
      </c>
      <c r="AJ349" s="111">
        <f t="shared" si="61"/>
        <v>0</v>
      </c>
      <c r="AK349" s="111">
        <f t="shared" si="66"/>
        <v>0</v>
      </c>
      <c r="AL349" s="111">
        <f t="shared" si="63"/>
        <v>0</v>
      </c>
      <c r="AM349" s="111" t="str">
        <f t="shared" si="64"/>
        <v/>
      </c>
      <c r="AN349" s="111" t="str">
        <f t="shared" ca="1" si="65"/>
        <v/>
      </c>
    </row>
    <row r="350" spans="1:40" ht="20.25" customHeight="1" x14ac:dyDescent="0.3">
      <c r="A350" s="107"/>
      <c r="B350" s="144"/>
      <c r="C350" s="119"/>
      <c r="D350" s="120"/>
      <c r="E350" s="119"/>
      <c r="F350" s="119"/>
      <c r="G350" s="120"/>
      <c r="H350" s="119"/>
      <c r="I350" s="109"/>
      <c r="L350" s="108"/>
      <c r="M350" s="108"/>
      <c r="N350" s="108"/>
      <c r="O350" s="108"/>
      <c r="P350" s="108"/>
      <c r="Q350" s="108"/>
      <c r="R350" s="108"/>
      <c r="S350" s="108"/>
      <c r="T350" s="100">
        <f t="shared" si="55"/>
        <v>0</v>
      </c>
      <c r="U350" s="111"/>
      <c r="V350" s="111"/>
      <c r="W350" s="111">
        <f>SUMIFS($F$3:F350,$D$3:D350,D350,$C$3:C350,"Buy")+SUMIFS($F$3:F350,$D$3:D350,D350,$C$3:C350,"Coin Deposit",$E$3:E350,"&lt;&gt;")</f>
        <v>0</v>
      </c>
      <c r="X350" s="111">
        <f t="shared" si="56"/>
        <v>0</v>
      </c>
      <c r="Y350" s="111">
        <f>IF($D350=Y$1,SUMIFS($H$3:$H350,$G$3:$G350,Y$1,$C$3:$C350,"Sell"),0)</f>
        <v>0</v>
      </c>
      <c r="Z350" s="111">
        <f t="shared" si="57"/>
        <v>0</v>
      </c>
      <c r="AA350" s="111">
        <f>IF($D350=AA$1,SUMIFS($H$3:$H350,$G$3:$G350,AA$1,$C$3:$C350,"Sell"),0)</f>
        <v>0</v>
      </c>
      <c r="AB350" s="111">
        <f t="shared" si="58"/>
        <v>0</v>
      </c>
      <c r="AC350" s="111">
        <f>SUMIFS('Deductions and Deposits'!$H:$H,'Deductions and Deposits'!$G:$G,D350,'Deductions and Deposits'!$F:$F,"&lt;="&amp;B350)+SUMIFS($F$3:F350,$D$3:D350,D350,$C$3:C350,"Coin Deposit",$E$3:E350,"")</f>
        <v>0</v>
      </c>
      <c r="AD350" s="111">
        <f>SUMIFS('Deductions and Deposits'!$D:$D,'Deductions and Deposits'!$C:$C,D350)+SUMIFS($F:$F,$D:$D,D350,$C:$C,"Coin Deduction")</f>
        <v>0</v>
      </c>
      <c r="AE350" s="111">
        <f>Table5[[#This Row],[Column4]]+Table5[[#This Row],[Column14]]+Table5[[#This Row],[Column19]]+Table5[[#This Row],[Column12]]</f>
        <v>0</v>
      </c>
      <c r="AF350" s="111">
        <f>Table5[[#This Row],[Column5]]+Table5[[#This Row],[Column13]]+Table5[[#This Row],[Column21]]+Table5[[#This Row],[Column18]]</f>
        <v>0</v>
      </c>
      <c r="AG350" s="111">
        <f t="shared" si="59"/>
        <v>0</v>
      </c>
      <c r="AH350" s="111">
        <f t="shared" si="60"/>
        <v>0</v>
      </c>
      <c r="AI350" s="111">
        <f>Table5[[#This Row],[Column17]]-Table5[[#This Row],[Column20]]</f>
        <v>0</v>
      </c>
      <c r="AJ350" s="111">
        <f t="shared" si="61"/>
        <v>0</v>
      </c>
      <c r="AK350" s="111">
        <f t="shared" si="66"/>
        <v>0</v>
      </c>
      <c r="AL350" s="111">
        <f t="shared" si="63"/>
        <v>0</v>
      </c>
      <c r="AM350" s="111" t="str">
        <f t="shared" si="64"/>
        <v/>
      </c>
      <c r="AN350" s="111" t="str">
        <f t="shared" ca="1" si="65"/>
        <v/>
      </c>
    </row>
    <row r="351" spans="1:40" ht="20.25" customHeight="1" x14ac:dyDescent="0.3">
      <c r="A351" s="107"/>
      <c r="B351" s="144"/>
      <c r="C351" s="119"/>
      <c r="D351" s="120"/>
      <c r="E351" s="119"/>
      <c r="F351" s="119"/>
      <c r="G351" s="120"/>
      <c r="H351" s="119"/>
      <c r="I351" s="109"/>
      <c r="L351" s="108"/>
      <c r="M351" s="108"/>
      <c r="N351" s="108"/>
      <c r="O351" s="108"/>
      <c r="P351" s="108"/>
      <c r="Q351" s="108"/>
      <c r="R351" s="108"/>
      <c r="S351" s="108"/>
      <c r="T351" s="100">
        <f t="shared" si="55"/>
        <v>0</v>
      </c>
      <c r="U351" s="111"/>
      <c r="V351" s="111"/>
      <c r="W351" s="111">
        <f>SUMIFS($F$3:F351,$D$3:D351,D351,$C$3:C351,"Buy")+SUMIFS($F$3:F351,$D$3:D351,D351,$C$3:C351,"Coin Deposit",$E$3:E351,"&lt;&gt;")</f>
        <v>0</v>
      </c>
      <c r="X351" s="111">
        <f t="shared" si="56"/>
        <v>0</v>
      </c>
      <c r="Y351" s="111">
        <f>IF($D351=Y$1,SUMIFS($H$3:$H351,$G$3:$G351,Y$1,$C$3:$C351,"Sell"),0)</f>
        <v>0</v>
      </c>
      <c r="Z351" s="111">
        <f t="shared" si="57"/>
        <v>0</v>
      </c>
      <c r="AA351" s="111">
        <f>IF($D351=AA$1,SUMIFS($H$3:$H351,$G$3:$G351,AA$1,$C$3:$C351,"Sell"),0)</f>
        <v>0</v>
      </c>
      <c r="AB351" s="111">
        <f t="shared" si="58"/>
        <v>0</v>
      </c>
      <c r="AC351" s="111">
        <f>SUMIFS('Deductions and Deposits'!$H:$H,'Deductions and Deposits'!$G:$G,D351,'Deductions and Deposits'!$F:$F,"&lt;="&amp;B351)+SUMIFS($F$3:F351,$D$3:D351,D351,$C$3:C351,"Coin Deposit",$E$3:E351,"")</f>
        <v>0</v>
      </c>
      <c r="AD351" s="111">
        <f>SUMIFS('Deductions and Deposits'!$D:$D,'Deductions and Deposits'!$C:$C,D351)+SUMIFS($F:$F,$D:$D,D351,$C:$C,"Coin Deduction")</f>
        <v>0</v>
      </c>
      <c r="AE351" s="111">
        <f>Table5[[#This Row],[Column4]]+Table5[[#This Row],[Column14]]+Table5[[#This Row],[Column19]]+Table5[[#This Row],[Column12]]</f>
        <v>0</v>
      </c>
      <c r="AF351" s="111">
        <f>Table5[[#This Row],[Column5]]+Table5[[#This Row],[Column13]]+Table5[[#This Row],[Column21]]+Table5[[#This Row],[Column18]]</f>
        <v>0</v>
      </c>
      <c r="AG351" s="111">
        <f t="shared" si="59"/>
        <v>0</v>
      </c>
      <c r="AH351" s="111">
        <f t="shared" si="60"/>
        <v>0</v>
      </c>
      <c r="AI351" s="111">
        <f>Table5[[#This Row],[Column17]]-Table5[[#This Row],[Column20]]</f>
        <v>0</v>
      </c>
      <c r="AJ351" s="111">
        <f t="shared" si="61"/>
        <v>0</v>
      </c>
      <c r="AK351" s="111">
        <f t="shared" si="66"/>
        <v>0</v>
      </c>
      <c r="AL351" s="111">
        <f t="shared" si="63"/>
        <v>0</v>
      </c>
      <c r="AM351" s="111" t="str">
        <f t="shared" si="64"/>
        <v/>
      </c>
      <c r="AN351" s="111" t="str">
        <f t="shared" ca="1" si="65"/>
        <v/>
      </c>
    </row>
    <row r="352" spans="1:40" ht="20.25" customHeight="1" x14ac:dyDescent="0.3">
      <c r="A352" s="107"/>
      <c r="B352" s="144"/>
      <c r="C352" s="119"/>
      <c r="D352" s="120"/>
      <c r="E352" s="119"/>
      <c r="F352" s="119"/>
      <c r="G352" s="120"/>
      <c r="H352" s="119"/>
      <c r="I352" s="109"/>
      <c r="L352" s="108"/>
      <c r="M352" s="108"/>
      <c r="N352" s="108"/>
      <c r="O352" s="108"/>
      <c r="P352" s="108"/>
      <c r="Q352" s="108"/>
      <c r="R352" s="108"/>
      <c r="S352" s="108"/>
      <c r="T352" s="100">
        <f t="shared" si="55"/>
        <v>0</v>
      </c>
      <c r="U352" s="111"/>
      <c r="V352" s="111"/>
      <c r="W352" s="111">
        <f>SUMIFS($F$3:F352,$D$3:D352,D352,$C$3:C352,"Buy")+SUMIFS($F$3:F352,$D$3:D352,D352,$C$3:C352,"Coin Deposit",$E$3:E352,"&lt;&gt;")</f>
        <v>0</v>
      </c>
      <c r="X352" s="111">
        <f t="shared" si="56"/>
        <v>0</v>
      </c>
      <c r="Y352" s="111">
        <f>IF($D352=Y$1,SUMIFS($H$3:$H352,$G$3:$G352,Y$1,$C$3:$C352,"Sell"),0)</f>
        <v>0</v>
      </c>
      <c r="Z352" s="111">
        <f t="shared" si="57"/>
        <v>0</v>
      </c>
      <c r="AA352" s="111">
        <f>IF($D352=AA$1,SUMIFS($H$3:$H352,$G$3:$G352,AA$1,$C$3:$C352,"Sell"),0)</f>
        <v>0</v>
      </c>
      <c r="AB352" s="111">
        <f t="shared" si="58"/>
        <v>0</v>
      </c>
      <c r="AC352" s="111">
        <f>SUMIFS('Deductions and Deposits'!$H:$H,'Deductions and Deposits'!$G:$G,D352,'Deductions and Deposits'!$F:$F,"&lt;="&amp;B352)+SUMIFS($F$3:F352,$D$3:D352,D352,$C$3:C352,"Coin Deposit",$E$3:E352,"")</f>
        <v>0</v>
      </c>
      <c r="AD352" s="111">
        <f>SUMIFS('Deductions and Deposits'!$D:$D,'Deductions and Deposits'!$C:$C,D352)+SUMIFS($F:$F,$D:$D,D352,$C:$C,"Coin Deduction")</f>
        <v>0</v>
      </c>
      <c r="AE352" s="111">
        <f>Table5[[#This Row],[Column4]]+Table5[[#This Row],[Column14]]+Table5[[#This Row],[Column19]]+Table5[[#This Row],[Column12]]</f>
        <v>0</v>
      </c>
      <c r="AF352" s="111">
        <f>Table5[[#This Row],[Column5]]+Table5[[#This Row],[Column13]]+Table5[[#This Row],[Column21]]+Table5[[#This Row],[Column18]]</f>
        <v>0</v>
      </c>
      <c r="AG352" s="111">
        <f t="shared" si="59"/>
        <v>0</v>
      </c>
      <c r="AH352" s="111">
        <f t="shared" si="60"/>
        <v>0</v>
      </c>
      <c r="AI352" s="111">
        <f>Table5[[#This Row],[Column17]]-Table5[[#This Row],[Column20]]</f>
        <v>0</v>
      </c>
      <c r="AJ352" s="111">
        <f t="shared" si="61"/>
        <v>0</v>
      </c>
      <c r="AK352" s="111">
        <f t="shared" si="66"/>
        <v>0</v>
      </c>
      <c r="AL352" s="111">
        <f t="shared" si="63"/>
        <v>0</v>
      </c>
      <c r="AM352" s="111" t="str">
        <f t="shared" si="64"/>
        <v/>
      </c>
      <c r="AN352" s="111" t="str">
        <f t="shared" ca="1" si="65"/>
        <v/>
      </c>
    </row>
    <row r="353" spans="1:40" ht="20.25" customHeight="1" x14ac:dyDescent="0.3">
      <c r="A353" s="107"/>
      <c r="B353" s="144"/>
      <c r="C353" s="119"/>
      <c r="D353" s="120"/>
      <c r="E353" s="119"/>
      <c r="F353" s="119"/>
      <c r="G353" s="120"/>
      <c r="H353" s="119"/>
      <c r="I353" s="109"/>
      <c r="L353" s="108"/>
      <c r="M353" s="108"/>
      <c r="N353" s="108"/>
      <c r="O353" s="108"/>
      <c r="P353" s="108"/>
      <c r="Q353" s="108"/>
      <c r="R353" s="108"/>
      <c r="S353" s="108"/>
      <c r="T353" s="100">
        <f t="shared" si="55"/>
        <v>0</v>
      </c>
      <c r="U353" s="111"/>
      <c r="V353" s="111"/>
      <c r="W353" s="111">
        <f>SUMIFS($F$3:F353,$D$3:D353,D353,$C$3:C353,"Buy")+SUMIFS($F$3:F353,$D$3:D353,D353,$C$3:C353,"Coin Deposit",$E$3:E353,"&lt;&gt;")</f>
        <v>0</v>
      </c>
      <c r="X353" s="111">
        <f t="shared" si="56"/>
        <v>0</v>
      </c>
      <c r="Y353" s="111">
        <f>IF($D353=Y$1,SUMIFS($H$3:$H353,$G$3:$G353,Y$1,$C$3:$C353,"Sell"),0)</f>
        <v>0</v>
      </c>
      <c r="Z353" s="111">
        <f t="shared" si="57"/>
        <v>0</v>
      </c>
      <c r="AA353" s="111">
        <f>IF($D353=AA$1,SUMIFS($H$3:$H353,$G$3:$G353,AA$1,$C$3:$C353,"Sell"),0)</f>
        <v>0</v>
      </c>
      <c r="AB353" s="111">
        <f t="shared" si="58"/>
        <v>0</v>
      </c>
      <c r="AC353" s="111">
        <f>SUMIFS('Deductions and Deposits'!$H:$H,'Deductions and Deposits'!$G:$G,D353,'Deductions and Deposits'!$F:$F,"&lt;="&amp;B353)+SUMIFS($F$3:F353,$D$3:D353,D353,$C$3:C353,"Coin Deposit",$E$3:E353,"")</f>
        <v>0</v>
      </c>
      <c r="AD353" s="111">
        <f>SUMIFS('Deductions and Deposits'!$D:$D,'Deductions and Deposits'!$C:$C,D353)+SUMIFS($F:$F,$D:$D,D353,$C:$C,"Coin Deduction")</f>
        <v>0</v>
      </c>
      <c r="AE353" s="111">
        <f>Table5[[#This Row],[Column4]]+Table5[[#This Row],[Column14]]+Table5[[#This Row],[Column19]]+Table5[[#This Row],[Column12]]</f>
        <v>0</v>
      </c>
      <c r="AF353" s="111">
        <f>Table5[[#This Row],[Column5]]+Table5[[#This Row],[Column13]]+Table5[[#This Row],[Column21]]+Table5[[#This Row],[Column18]]</f>
        <v>0</v>
      </c>
      <c r="AG353" s="111">
        <f t="shared" si="59"/>
        <v>0</v>
      </c>
      <c r="AH353" s="111">
        <f t="shared" si="60"/>
        <v>0</v>
      </c>
      <c r="AI353" s="111">
        <f>Table5[[#This Row],[Column17]]-Table5[[#This Row],[Column20]]</f>
        <v>0</v>
      </c>
      <c r="AJ353" s="111">
        <f t="shared" si="61"/>
        <v>0</v>
      </c>
      <c r="AK353" s="111">
        <f t="shared" si="66"/>
        <v>0</v>
      </c>
      <c r="AL353" s="111">
        <f t="shared" si="63"/>
        <v>0</v>
      </c>
      <c r="AM353" s="111" t="str">
        <f t="shared" si="64"/>
        <v/>
      </c>
      <c r="AN353" s="111" t="str">
        <f t="shared" ca="1" si="65"/>
        <v/>
      </c>
    </row>
    <row r="354" spans="1:40" ht="20.25" customHeight="1" x14ac:dyDescent="0.3">
      <c r="A354" s="107"/>
      <c r="B354" s="144"/>
      <c r="C354" s="119"/>
      <c r="D354" s="120"/>
      <c r="E354" s="119"/>
      <c r="F354" s="119"/>
      <c r="G354" s="120"/>
      <c r="H354" s="119"/>
      <c r="I354" s="109"/>
      <c r="L354" s="108"/>
      <c r="M354" s="108"/>
      <c r="N354" s="108"/>
      <c r="O354" s="108"/>
      <c r="P354" s="108"/>
      <c r="Q354" s="108"/>
      <c r="R354" s="108"/>
      <c r="S354" s="108"/>
      <c r="T354" s="100">
        <f t="shared" si="55"/>
        <v>0</v>
      </c>
      <c r="U354" s="111"/>
      <c r="V354" s="111"/>
      <c r="W354" s="111">
        <f>SUMIFS($F$3:F354,$D$3:D354,D354,$C$3:C354,"Buy")+SUMIFS($F$3:F354,$D$3:D354,D354,$C$3:C354,"Coin Deposit",$E$3:E354,"&lt;&gt;")</f>
        <v>0</v>
      </c>
      <c r="X354" s="111">
        <f t="shared" si="56"/>
        <v>0</v>
      </c>
      <c r="Y354" s="111">
        <f>IF($D354=Y$1,SUMIFS($H$3:$H354,$G$3:$G354,Y$1,$C$3:$C354,"Sell"),0)</f>
        <v>0</v>
      </c>
      <c r="Z354" s="111">
        <f t="shared" si="57"/>
        <v>0</v>
      </c>
      <c r="AA354" s="111">
        <f>IF($D354=AA$1,SUMIFS($H$3:$H354,$G$3:$G354,AA$1,$C$3:$C354,"Sell"),0)</f>
        <v>0</v>
      </c>
      <c r="AB354" s="111">
        <f t="shared" si="58"/>
        <v>0</v>
      </c>
      <c r="AC354" s="111">
        <f>SUMIFS('Deductions and Deposits'!$H:$H,'Deductions and Deposits'!$G:$G,D354,'Deductions and Deposits'!$F:$F,"&lt;="&amp;B354)+SUMIFS($F$3:F354,$D$3:D354,D354,$C$3:C354,"Coin Deposit",$E$3:E354,"")</f>
        <v>0</v>
      </c>
      <c r="AD354" s="111">
        <f>SUMIFS('Deductions and Deposits'!$D:$D,'Deductions and Deposits'!$C:$C,D354)+SUMIFS($F:$F,$D:$D,D354,$C:$C,"Coin Deduction")</f>
        <v>0</v>
      </c>
      <c r="AE354" s="111">
        <f>Table5[[#This Row],[Column4]]+Table5[[#This Row],[Column14]]+Table5[[#This Row],[Column19]]+Table5[[#This Row],[Column12]]</f>
        <v>0</v>
      </c>
      <c r="AF354" s="111">
        <f>Table5[[#This Row],[Column5]]+Table5[[#This Row],[Column13]]+Table5[[#This Row],[Column21]]+Table5[[#This Row],[Column18]]</f>
        <v>0</v>
      </c>
      <c r="AG354" s="111">
        <f t="shared" si="59"/>
        <v>0</v>
      </c>
      <c r="AH354" s="111">
        <f t="shared" si="60"/>
        <v>0</v>
      </c>
      <c r="AI354" s="111">
        <f>Table5[[#This Row],[Column17]]-Table5[[#This Row],[Column20]]</f>
        <v>0</v>
      </c>
      <c r="AJ354" s="111">
        <f t="shared" si="61"/>
        <v>0</v>
      </c>
      <c r="AK354" s="111">
        <f t="shared" si="66"/>
        <v>0</v>
      </c>
      <c r="AL354" s="111">
        <f t="shared" si="63"/>
        <v>0</v>
      </c>
      <c r="AM354" s="111" t="str">
        <f t="shared" si="64"/>
        <v/>
      </c>
      <c r="AN354" s="111" t="str">
        <f t="shared" ca="1" si="65"/>
        <v/>
      </c>
    </row>
    <row r="355" spans="1:40" ht="20.25" customHeight="1" x14ac:dyDescent="0.3">
      <c r="A355" s="107"/>
      <c r="B355" s="144"/>
      <c r="C355" s="119"/>
      <c r="D355" s="120"/>
      <c r="E355" s="119"/>
      <c r="F355" s="119"/>
      <c r="G355" s="120"/>
      <c r="H355" s="119"/>
      <c r="I355" s="109"/>
      <c r="L355" s="108"/>
      <c r="M355" s="108"/>
      <c r="N355" s="108"/>
      <c r="O355" s="108"/>
      <c r="P355" s="108"/>
      <c r="Q355" s="108"/>
      <c r="R355" s="108"/>
      <c r="S355" s="108"/>
      <c r="T355" s="100">
        <f t="shared" si="55"/>
        <v>0</v>
      </c>
      <c r="U355" s="111"/>
      <c r="V355" s="111"/>
      <c r="W355" s="111">
        <f>SUMIFS($F$3:F355,$D$3:D355,D355,$C$3:C355,"Buy")+SUMIFS($F$3:F355,$D$3:D355,D355,$C$3:C355,"Coin Deposit",$E$3:E355,"&lt;&gt;")</f>
        <v>0</v>
      </c>
      <c r="X355" s="111">
        <f t="shared" si="56"/>
        <v>0</v>
      </c>
      <c r="Y355" s="111">
        <f>IF($D355=Y$1,SUMIFS($H$3:$H355,$G$3:$G355,Y$1,$C$3:$C355,"Sell"),0)</f>
        <v>0</v>
      </c>
      <c r="Z355" s="111">
        <f t="shared" si="57"/>
        <v>0</v>
      </c>
      <c r="AA355" s="111">
        <f>IF($D355=AA$1,SUMIFS($H$3:$H355,$G$3:$G355,AA$1,$C$3:$C355,"Sell"),0)</f>
        <v>0</v>
      </c>
      <c r="AB355" s="111">
        <f t="shared" si="58"/>
        <v>0</v>
      </c>
      <c r="AC355" s="111">
        <f>SUMIFS('Deductions and Deposits'!$H:$H,'Deductions and Deposits'!$G:$G,D355,'Deductions and Deposits'!$F:$F,"&lt;="&amp;B355)+SUMIFS($F$3:F355,$D$3:D355,D355,$C$3:C355,"Coin Deposit",$E$3:E355,"")</f>
        <v>0</v>
      </c>
      <c r="AD355" s="111">
        <f>SUMIFS('Deductions and Deposits'!$D:$D,'Deductions and Deposits'!$C:$C,D355)+SUMIFS($F:$F,$D:$D,D355,$C:$C,"Coin Deduction")</f>
        <v>0</v>
      </c>
      <c r="AE355" s="111">
        <f>Table5[[#This Row],[Column4]]+Table5[[#This Row],[Column14]]+Table5[[#This Row],[Column19]]+Table5[[#This Row],[Column12]]</f>
        <v>0</v>
      </c>
      <c r="AF355" s="111">
        <f>Table5[[#This Row],[Column5]]+Table5[[#This Row],[Column13]]+Table5[[#This Row],[Column21]]+Table5[[#This Row],[Column18]]</f>
        <v>0</v>
      </c>
      <c r="AG355" s="111">
        <f t="shared" si="59"/>
        <v>0</v>
      </c>
      <c r="AH355" s="111">
        <f t="shared" si="60"/>
        <v>0</v>
      </c>
      <c r="AI355" s="111">
        <f>Table5[[#This Row],[Column17]]-Table5[[#This Row],[Column20]]</f>
        <v>0</v>
      </c>
      <c r="AJ355" s="111">
        <f t="shared" si="61"/>
        <v>0</v>
      </c>
      <c r="AK355" s="111">
        <f t="shared" si="66"/>
        <v>0</v>
      </c>
      <c r="AL355" s="111">
        <f t="shared" si="63"/>
        <v>0</v>
      </c>
      <c r="AM355" s="111" t="str">
        <f t="shared" si="64"/>
        <v/>
      </c>
      <c r="AN355" s="111" t="str">
        <f t="shared" ca="1" si="65"/>
        <v/>
      </c>
    </row>
    <row r="356" spans="1:40" ht="20.25" customHeight="1" x14ac:dyDescent="0.3">
      <c r="A356" s="107"/>
      <c r="B356" s="144"/>
      <c r="C356" s="119"/>
      <c r="D356" s="120"/>
      <c r="E356" s="119"/>
      <c r="F356" s="119"/>
      <c r="G356" s="120"/>
      <c r="H356" s="119"/>
      <c r="I356" s="109"/>
      <c r="L356" s="108"/>
      <c r="M356" s="108"/>
      <c r="N356" s="108"/>
      <c r="O356" s="108"/>
      <c r="P356" s="108"/>
      <c r="Q356" s="108"/>
      <c r="R356" s="108"/>
      <c r="S356" s="108"/>
      <c r="T356" s="100">
        <f t="shared" si="55"/>
        <v>0</v>
      </c>
      <c r="U356" s="111"/>
      <c r="V356" s="111"/>
      <c r="W356" s="111">
        <f>SUMIFS($F$3:F356,$D$3:D356,D356,$C$3:C356,"Buy")+SUMIFS($F$3:F356,$D$3:D356,D356,$C$3:C356,"Coin Deposit",$E$3:E356,"&lt;&gt;")</f>
        <v>0</v>
      </c>
      <c r="X356" s="111">
        <f t="shared" si="56"/>
        <v>0</v>
      </c>
      <c r="Y356" s="111">
        <f>IF($D356=Y$1,SUMIFS($H$3:$H356,$G$3:$G356,Y$1,$C$3:$C356,"Sell"),0)</f>
        <v>0</v>
      </c>
      <c r="Z356" s="111">
        <f t="shared" si="57"/>
        <v>0</v>
      </c>
      <c r="AA356" s="111">
        <f>IF($D356=AA$1,SUMIFS($H$3:$H356,$G$3:$G356,AA$1,$C$3:$C356,"Sell"),0)</f>
        <v>0</v>
      </c>
      <c r="AB356" s="111">
        <f t="shared" si="58"/>
        <v>0</v>
      </c>
      <c r="AC356" s="111">
        <f>SUMIFS('Deductions and Deposits'!$H:$H,'Deductions and Deposits'!$G:$G,D356,'Deductions and Deposits'!$F:$F,"&lt;="&amp;B356)+SUMIFS($F$3:F356,$D$3:D356,D356,$C$3:C356,"Coin Deposit",$E$3:E356,"")</f>
        <v>0</v>
      </c>
      <c r="AD356" s="111">
        <f>SUMIFS('Deductions and Deposits'!$D:$D,'Deductions and Deposits'!$C:$C,D356)+SUMIFS($F:$F,$D:$D,D356,$C:$C,"Coin Deduction")</f>
        <v>0</v>
      </c>
      <c r="AE356" s="111">
        <f>Table5[[#This Row],[Column4]]+Table5[[#This Row],[Column14]]+Table5[[#This Row],[Column19]]+Table5[[#This Row],[Column12]]</f>
        <v>0</v>
      </c>
      <c r="AF356" s="111">
        <f>Table5[[#This Row],[Column5]]+Table5[[#This Row],[Column13]]+Table5[[#This Row],[Column21]]+Table5[[#This Row],[Column18]]</f>
        <v>0</v>
      </c>
      <c r="AG356" s="111">
        <f t="shared" si="59"/>
        <v>0</v>
      </c>
      <c r="AH356" s="111">
        <f t="shared" si="60"/>
        <v>0</v>
      </c>
      <c r="AI356" s="111">
        <f>Table5[[#This Row],[Column17]]-Table5[[#This Row],[Column20]]</f>
        <v>0</v>
      </c>
      <c r="AJ356" s="111">
        <f t="shared" si="61"/>
        <v>0</v>
      </c>
      <c r="AK356" s="111">
        <f t="shared" si="66"/>
        <v>0</v>
      </c>
      <c r="AL356" s="111">
        <f t="shared" si="63"/>
        <v>0</v>
      </c>
      <c r="AM356" s="111" t="str">
        <f t="shared" si="64"/>
        <v/>
      </c>
      <c r="AN356" s="111" t="str">
        <f t="shared" ca="1" si="65"/>
        <v/>
      </c>
    </row>
    <row r="357" spans="1:40" ht="20.25" customHeight="1" x14ac:dyDescent="0.3">
      <c r="A357" s="107"/>
      <c r="B357" s="144"/>
      <c r="C357" s="119"/>
      <c r="D357" s="120"/>
      <c r="E357" s="119"/>
      <c r="F357" s="119"/>
      <c r="G357" s="120"/>
      <c r="H357" s="119"/>
      <c r="I357" s="109"/>
      <c r="L357" s="108"/>
      <c r="M357" s="108"/>
      <c r="N357" s="108"/>
      <c r="O357" s="108"/>
      <c r="P357" s="108"/>
      <c r="Q357" s="108"/>
      <c r="R357" s="108"/>
      <c r="S357" s="108"/>
      <c r="T357" s="100">
        <f t="shared" si="55"/>
        <v>0</v>
      </c>
      <c r="U357" s="111"/>
      <c r="V357" s="111"/>
      <c r="W357" s="111">
        <f>SUMIFS($F$3:F357,$D$3:D357,D357,$C$3:C357,"Buy")+SUMIFS($F$3:F357,$D$3:D357,D357,$C$3:C357,"Coin Deposit",$E$3:E357,"&lt;&gt;")</f>
        <v>0</v>
      </c>
      <c r="X357" s="111">
        <f t="shared" si="56"/>
        <v>0</v>
      </c>
      <c r="Y357" s="111">
        <f>IF($D357=Y$1,SUMIFS($H$3:$H357,$G$3:$G357,Y$1,$C$3:$C357,"Sell"),0)</f>
        <v>0</v>
      </c>
      <c r="Z357" s="111">
        <f t="shared" si="57"/>
        <v>0</v>
      </c>
      <c r="AA357" s="111">
        <f>IF($D357=AA$1,SUMIFS($H$3:$H357,$G$3:$G357,AA$1,$C$3:$C357,"Sell"),0)</f>
        <v>0</v>
      </c>
      <c r="AB357" s="111">
        <f t="shared" si="58"/>
        <v>0</v>
      </c>
      <c r="AC357" s="111">
        <f>SUMIFS('Deductions and Deposits'!$H:$H,'Deductions and Deposits'!$G:$G,D357,'Deductions and Deposits'!$F:$F,"&lt;="&amp;B357)+SUMIFS($F$3:F357,$D$3:D357,D357,$C$3:C357,"Coin Deposit",$E$3:E357,"")</f>
        <v>0</v>
      </c>
      <c r="AD357" s="111">
        <f>SUMIFS('Deductions and Deposits'!$D:$D,'Deductions and Deposits'!$C:$C,D357)+SUMIFS($F:$F,$D:$D,D357,$C:$C,"Coin Deduction")</f>
        <v>0</v>
      </c>
      <c r="AE357" s="111">
        <f>Table5[[#This Row],[Column4]]+Table5[[#This Row],[Column14]]+Table5[[#This Row],[Column19]]+Table5[[#This Row],[Column12]]</f>
        <v>0</v>
      </c>
      <c r="AF357" s="111">
        <f>Table5[[#This Row],[Column5]]+Table5[[#This Row],[Column13]]+Table5[[#This Row],[Column21]]+Table5[[#This Row],[Column18]]</f>
        <v>0</v>
      </c>
      <c r="AG357" s="111">
        <f t="shared" si="59"/>
        <v>0</v>
      </c>
      <c r="AH357" s="111">
        <f t="shared" si="60"/>
        <v>0</v>
      </c>
      <c r="AI357" s="111">
        <f>Table5[[#This Row],[Column17]]-Table5[[#This Row],[Column20]]</f>
        <v>0</v>
      </c>
      <c r="AJ357" s="111">
        <f t="shared" si="61"/>
        <v>0</v>
      </c>
      <c r="AK357" s="111">
        <f t="shared" si="66"/>
        <v>0</v>
      </c>
      <c r="AL357" s="111">
        <f t="shared" si="63"/>
        <v>0</v>
      </c>
      <c r="AM357" s="111" t="str">
        <f t="shared" si="64"/>
        <v/>
      </c>
      <c r="AN357" s="111" t="str">
        <f t="shared" ca="1" si="65"/>
        <v/>
      </c>
    </row>
    <row r="358" spans="1:40" ht="20.25" customHeight="1" x14ac:dyDescent="0.3">
      <c r="A358" s="107"/>
      <c r="B358" s="144"/>
      <c r="C358" s="119"/>
      <c r="D358" s="120"/>
      <c r="E358" s="119"/>
      <c r="F358" s="119"/>
      <c r="G358" s="120"/>
      <c r="H358" s="119"/>
      <c r="I358" s="109"/>
      <c r="L358" s="108"/>
      <c r="M358" s="108"/>
      <c r="N358" s="108"/>
      <c r="O358" s="108"/>
      <c r="P358" s="108"/>
      <c r="Q358" s="108"/>
      <c r="R358" s="108"/>
      <c r="S358" s="108"/>
      <c r="T358" s="100">
        <f t="shared" si="55"/>
        <v>0</v>
      </c>
      <c r="U358" s="111"/>
      <c r="V358" s="111"/>
      <c r="W358" s="111">
        <f>SUMIFS($F$3:F358,$D$3:D358,D358,$C$3:C358,"Buy")+SUMIFS($F$3:F358,$D$3:D358,D358,$C$3:C358,"Coin Deposit",$E$3:E358,"&lt;&gt;")</f>
        <v>0</v>
      </c>
      <c r="X358" s="111">
        <f t="shared" si="56"/>
        <v>0</v>
      </c>
      <c r="Y358" s="111">
        <f>IF($D358=Y$1,SUMIFS($H$3:$H358,$G$3:$G358,Y$1,$C$3:$C358,"Sell"),0)</f>
        <v>0</v>
      </c>
      <c r="Z358" s="111">
        <f t="shared" si="57"/>
        <v>0</v>
      </c>
      <c r="AA358" s="111">
        <f>IF($D358=AA$1,SUMIFS($H$3:$H358,$G$3:$G358,AA$1,$C$3:$C358,"Sell"),0)</f>
        <v>0</v>
      </c>
      <c r="AB358" s="111">
        <f t="shared" si="58"/>
        <v>0</v>
      </c>
      <c r="AC358" s="111">
        <f>SUMIFS('Deductions and Deposits'!$H:$H,'Deductions and Deposits'!$G:$G,D358,'Deductions and Deposits'!$F:$F,"&lt;="&amp;B358)+SUMIFS($F$3:F358,$D$3:D358,D358,$C$3:C358,"Coin Deposit",$E$3:E358,"")</f>
        <v>0</v>
      </c>
      <c r="AD358" s="111">
        <f>SUMIFS('Deductions and Deposits'!$D:$D,'Deductions and Deposits'!$C:$C,D358)+SUMIFS($F:$F,$D:$D,D358,$C:$C,"Coin Deduction")</f>
        <v>0</v>
      </c>
      <c r="AE358" s="111">
        <f>Table5[[#This Row],[Column4]]+Table5[[#This Row],[Column14]]+Table5[[#This Row],[Column19]]+Table5[[#This Row],[Column12]]</f>
        <v>0</v>
      </c>
      <c r="AF358" s="111">
        <f>Table5[[#This Row],[Column5]]+Table5[[#This Row],[Column13]]+Table5[[#This Row],[Column21]]+Table5[[#This Row],[Column18]]</f>
        <v>0</v>
      </c>
      <c r="AG358" s="111">
        <f t="shared" si="59"/>
        <v>0</v>
      </c>
      <c r="AH358" s="111">
        <f t="shared" si="60"/>
        <v>0</v>
      </c>
      <c r="AI358" s="111">
        <f>Table5[[#This Row],[Column17]]-Table5[[#This Row],[Column20]]</f>
        <v>0</v>
      </c>
      <c r="AJ358" s="111">
        <f t="shared" si="61"/>
        <v>0</v>
      </c>
      <c r="AK358" s="111">
        <f t="shared" si="66"/>
        <v>0</v>
      </c>
      <c r="AL358" s="111">
        <f t="shared" si="63"/>
        <v>0</v>
      </c>
      <c r="AM358" s="111" t="str">
        <f t="shared" si="64"/>
        <v/>
      </c>
      <c r="AN358" s="111" t="str">
        <f t="shared" ca="1" si="65"/>
        <v/>
      </c>
    </row>
    <row r="359" spans="1:40" ht="20.25" customHeight="1" x14ac:dyDescent="0.3">
      <c r="A359" s="107"/>
      <c r="B359" s="144"/>
      <c r="C359" s="119"/>
      <c r="D359" s="120"/>
      <c r="E359" s="119"/>
      <c r="F359" s="119"/>
      <c r="G359" s="120"/>
      <c r="H359" s="119"/>
      <c r="I359" s="109"/>
      <c r="L359" s="108"/>
      <c r="M359" s="108"/>
      <c r="N359" s="108"/>
      <c r="O359" s="108"/>
      <c r="P359" s="108"/>
      <c r="Q359" s="108"/>
      <c r="R359" s="108"/>
      <c r="S359" s="108"/>
      <c r="T359" s="100">
        <f t="shared" si="55"/>
        <v>0</v>
      </c>
      <c r="U359" s="111"/>
      <c r="V359" s="111"/>
      <c r="W359" s="111">
        <f>SUMIFS($F$3:F359,$D$3:D359,D359,$C$3:C359,"Buy")+SUMIFS($F$3:F359,$D$3:D359,D359,$C$3:C359,"Coin Deposit",$E$3:E359,"&lt;&gt;")</f>
        <v>0</v>
      </c>
      <c r="X359" s="111">
        <f t="shared" si="56"/>
        <v>0</v>
      </c>
      <c r="Y359" s="111">
        <f>IF($D359=Y$1,SUMIFS($H$3:$H359,$G$3:$G359,Y$1,$C$3:$C359,"Sell"),0)</f>
        <v>0</v>
      </c>
      <c r="Z359" s="111">
        <f t="shared" si="57"/>
        <v>0</v>
      </c>
      <c r="AA359" s="111">
        <f>IF($D359=AA$1,SUMIFS($H$3:$H359,$G$3:$G359,AA$1,$C$3:$C359,"Sell"),0)</f>
        <v>0</v>
      </c>
      <c r="AB359" s="111">
        <f t="shared" si="58"/>
        <v>0</v>
      </c>
      <c r="AC359" s="111">
        <f>SUMIFS('Deductions and Deposits'!$H:$H,'Deductions and Deposits'!$G:$G,D359,'Deductions and Deposits'!$F:$F,"&lt;="&amp;B359)+SUMIFS($F$3:F359,$D$3:D359,D359,$C$3:C359,"Coin Deposit",$E$3:E359,"")</f>
        <v>0</v>
      </c>
      <c r="AD359" s="111">
        <f>SUMIFS('Deductions and Deposits'!$D:$D,'Deductions and Deposits'!$C:$C,D359)+SUMIFS($F:$F,$D:$D,D359,$C:$C,"Coin Deduction")</f>
        <v>0</v>
      </c>
      <c r="AE359" s="111">
        <f>Table5[[#This Row],[Column4]]+Table5[[#This Row],[Column14]]+Table5[[#This Row],[Column19]]+Table5[[#This Row],[Column12]]</f>
        <v>0</v>
      </c>
      <c r="AF359" s="111">
        <f>Table5[[#This Row],[Column5]]+Table5[[#This Row],[Column13]]+Table5[[#This Row],[Column21]]+Table5[[#This Row],[Column18]]</f>
        <v>0</v>
      </c>
      <c r="AG359" s="111">
        <f t="shared" si="59"/>
        <v>0</v>
      </c>
      <c r="AH359" s="111">
        <f t="shared" si="60"/>
        <v>0</v>
      </c>
      <c r="AI359" s="111">
        <f>Table5[[#This Row],[Column17]]-Table5[[#This Row],[Column20]]</f>
        <v>0</v>
      </c>
      <c r="AJ359" s="111">
        <f t="shared" si="61"/>
        <v>0</v>
      </c>
      <c r="AK359" s="111">
        <f t="shared" si="66"/>
        <v>0</v>
      </c>
      <c r="AL359" s="111">
        <f t="shared" si="63"/>
        <v>0</v>
      </c>
      <c r="AM359" s="111" t="str">
        <f t="shared" si="64"/>
        <v/>
      </c>
      <c r="AN359" s="111" t="str">
        <f t="shared" ca="1" si="65"/>
        <v/>
      </c>
    </row>
    <row r="360" spans="1:40" ht="20.25" customHeight="1" x14ac:dyDescent="0.3">
      <c r="A360" s="107"/>
      <c r="B360" s="144"/>
      <c r="C360" s="119"/>
      <c r="D360" s="120"/>
      <c r="E360" s="119"/>
      <c r="F360" s="119"/>
      <c r="G360" s="120"/>
      <c r="H360" s="119"/>
      <c r="I360" s="109"/>
      <c r="L360" s="108"/>
      <c r="M360" s="108"/>
      <c r="N360" s="108"/>
      <c r="O360" s="108"/>
      <c r="P360" s="108"/>
      <c r="Q360" s="108"/>
      <c r="R360" s="108"/>
      <c r="S360" s="108"/>
      <c r="T360" s="100">
        <f t="shared" si="55"/>
        <v>0</v>
      </c>
      <c r="U360" s="111"/>
      <c r="V360" s="111"/>
      <c r="W360" s="111">
        <f>SUMIFS($F$3:F360,$D$3:D360,D360,$C$3:C360,"Buy")+SUMIFS($F$3:F360,$D$3:D360,D360,$C$3:C360,"Coin Deposit",$E$3:E360,"&lt;&gt;")</f>
        <v>0</v>
      </c>
      <c r="X360" s="111">
        <f t="shared" si="56"/>
        <v>0</v>
      </c>
      <c r="Y360" s="111">
        <f>IF($D360=Y$1,SUMIFS($H$3:$H360,$G$3:$G360,Y$1,$C$3:$C360,"Sell"),0)</f>
        <v>0</v>
      </c>
      <c r="Z360" s="111">
        <f t="shared" si="57"/>
        <v>0</v>
      </c>
      <c r="AA360" s="111">
        <f>IF($D360=AA$1,SUMIFS($H$3:$H360,$G$3:$G360,AA$1,$C$3:$C360,"Sell"),0)</f>
        <v>0</v>
      </c>
      <c r="AB360" s="111">
        <f t="shared" si="58"/>
        <v>0</v>
      </c>
      <c r="AC360" s="111">
        <f>SUMIFS('Deductions and Deposits'!$H:$H,'Deductions and Deposits'!$G:$G,D360,'Deductions and Deposits'!$F:$F,"&lt;="&amp;B360)+SUMIFS($F$3:F360,$D$3:D360,D360,$C$3:C360,"Coin Deposit",$E$3:E360,"")</f>
        <v>0</v>
      </c>
      <c r="AD360" s="111">
        <f>SUMIFS('Deductions and Deposits'!$D:$D,'Deductions and Deposits'!$C:$C,D360)+SUMIFS($F:$F,$D:$D,D360,$C:$C,"Coin Deduction")</f>
        <v>0</v>
      </c>
      <c r="AE360" s="111">
        <f>Table5[[#This Row],[Column4]]+Table5[[#This Row],[Column14]]+Table5[[#This Row],[Column19]]+Table5[[#This Row],[Column12]]</f>
        <v>0</v>
      </c>
      <c r="AF360" s="111">
        <f>Table5[[#This Row],[Column5]]+Table5[[#This Row],[Column13]]+Table5[[#This Row],[Column21]]+Table5[[#This Row],[Column18]]</f>
        <v>0</v>
      </c>
      <c r="AG360" s="111">
        <f t="shared" si="59"/>
        <v>0</v>
      </c>
      <c r="AH360" s="111">
        <f t="shared" si="60"/>
        <v>0</v>
      </c>
      <c r="AI360" s="111">
        <f>Table5[[#This Row],[Column17]]-Table5[[#This Row],[Column20]]</f>
        <v>0</v>
      </c>
      <c r="AJ360" s="111">
        <f t="shared" si="61"/>
        <v>0</v>
      </c>
      <c r="AK360" s="111">
        <f t="shared" si="66"/>
        <v>0</v>
      </c>
      <c r="AL360" s="111">
        <f t="shared" si="63"/>
        <v>0</v>
      </c>
      <c r="AM360" s="111" t="str">
        <f t="shared" si="64"/>
        <v/>
      </c>
      <c r="AN360" s="111" t="str">
        <f t="shared" ca="1" si="65"/>
        <v/>
      </c>
    </row>
    <row r="361" spans="1:40" ht="20.25" customHeight="1" x14ac:dyDescent="0.3">
      <c r="A361" s="107"/>
      <c r="B361" s="144"/>
      <c r="C361" s="119"/>
      <c r="D361" s="120"/>
      <c r="E361" s="119"/>
      <c r="F361" s="119"/>
      <c r="G361" s="120"/>
      <c r="H361" s="119"/>
      <c r="I361" s="109"/>
      <c r="L361" s="108"/>
      <c r="M361" s="108"/>
      <c r="N361" s="108"/>
      <c r="O361" s="108"/>
      <c r="P361" s="108"/>
      <c r="Q361" s="108"/>
      <c r="R361" s="108"/>
      <c r="S361" s="108"/>
      <c r="T361" s="100">
        <f t="shared" si="55"/>
        <v>0</v>
      </c>
      <c r="U361" s="111"/>
      <c r="V361" s="111"/>
      <c r="W361" s="111">
        <f>SUMIFS($F$3:F361,$D$3:D361,D361,$C$3:C361,"Buy")+SUMIFS($F$3:F361,$D$3:D361,D361,$C$3:C361,"Coin Deposit",$E$3:E361,"&lt;&gt;")</f>
        <v>0</v>
      </c>
      <c r="X361" s="111">
        <f t="shared" si="56"/>
        <v>0</v>
      </c>
      <c r="Y361" s="111">
        <f>IF($D361=Y$1,SUMIFS($H$3:$H361,$G$3:$G361,Y$1,$C$3:$C361,"Sell"),0)</f>
        <v>0</v>
      </c>
      <c r="Z361" s="111">
        <f t="shared" si="57"/>
        <v>0</v>
      </c>
      <c r="AA361" s="111">
        <f>IF($D361=AA$1,SUMIFS($H$3:$H361,$G$3:$G361,AA$1,$C$3:$C361,"Sell"),0)</f>
        <v>0</v>
      </c>
      <c r="AB361" s="111">
        <f t="shared" si="58"/>
        <v>0</v>
      </c>
      <c r="AC361" s="111">
        <f>SUMIFS('Deductions and Deposits'!$H:$H,'Deductions and Deposits'!$G:$G,D361,'Deductions and Deposits'!$F:$F,"&lt;="&amp;B361)+SUMIFS($F$3:F361,$D$3:D361,D361,$C$3:C361,"Coin Deposit",$E$3:E361,"")</f>
        <v>0</v>
      </c>
      <c r="AD361" s="111">
        <f>SUMIFS('Deductions and Deposits'!$D:$D,'Deductions and Deposits'!$C:$C,D361)+SUMIFS($F:$F,$D:$D,D361,$C:$C,"Coin Deduction")</f>
        <v>0</v>
      </c>
      <c r="AE361" s="111">
        <f>Table5[[#This Row],[Column4]]+Table5[[#This Row],[Column14]]+Table5[[#This Row],[Column19]]+Table5[[#This Row],[Column12]]</f>
        <v>0</v>
      </c>
      <c r="AF361" s="111">
        <f>Table5[[#This Row],[Column5]]+Table5[[#This Row],[Column13]]+Table5[[#This Row],[Column21]]+Table5[[#This Row],[Column18]]</f>
        <v>0</v>
      </c>
      <c r="AG361" s="111">
        <f t="shared" si="59"/>
        <v>0</v>
      </c>
      <c r="AH361" s="111">
        <f t="shared" si="60"/>
        <v>0</v>
      </c>
      <c r="AI361" s="111">
        <f>Table5[[#This Row],[Column17]]-Table5[[#This Row],[Column20]]</f>
        <v>0</v>
      </c>
      <c r="AJ361" s="111">
        <f t="shared" si="61"/>
        <v>0</v>
      </c>
      <c r="AK361" s="111">
        <f t="shared" si="66"/>
        <v>0</v>
      </c>
      <c r="AL361" s="111">
        <f t="shared" si="63"/>
        <v>0</v>
      </c>
      <c r="AM361" s="111" t="str">
        <f t="shared" si="64"/>
        <v/>
      </c>
      <c r="AN361" s="111" t="str">
        <f t="shared" ca="1" si="65"/>
        <v/>
      </c>
    </row>
    <row r="362" spans="1:40" ht="20.25" customHeight="1" x14ac:dyDescent="0.3">
      <c r="A362" s="107"/>
      <c r="B362" s="144"/>
      <c r="C362" s="119"/>
      <c r="D362" s="120"/>
      <c r="E362" s="119"/>
      <c r="F362" s="119"/>
      <c r="G362" s="120"/>
      <c r="H362" s="119"/>
      <c r="I362" s="109"/>
      <c r="L362" s="108"/>
      <c r="M362" s="108"/>
      <c r="N362" s="108"/>
      <c r="O362" s="108"/>
      <c r="P362" s="108"/>
      <c r="Q362" s="108"/>
      <c r="R362" s="108"/>
      <c r="S362" s="108"/>
      <c r="T362" s="100">
        <f t="shared" si="55"/>
        <v>0</v>
      </c>
      <c r="U362" s="111"/>
      <c r="V362" s="111"/>
      <c r="W362" s="111">
        <f>SUMIFS($F$3:F362,$D$3:D362,D362,$C$3:C362,"Buy")+SUMIFS($F$3:F362,$D$3:D362,D362,$C$3:C362,"Coin Deposit",$E$3:E362,"&lt;&gt;")</f>
        <v>0</v>
      </c>
      <c r="X362" s="111">
        <f t="shared" si="56"/>
        <v>0</v>
      </c>
      <c r="Y362" s="111">
        <f>IF($D362=Y$1,SUMIFS($H$3:$H362,$G$3:$G362,Y$1,$C$3:$C362,"Sell"),0)</f>
        <v>0</v>
      </c>
      <c r="Z362" s="111">
        <f t="shared" si="57"/>
        <v>0</v>
      </c>
      <c r="AA362" s="111">
        <f>IF($D362=AA$1,SUMIFS($H$3:$H362,$G$3:$G362,AA$1,$C$3:$C362,"Sell"),0)</f>
        <v>0</v>
      </c>
      <c r="AB362" s="111">
        <f t="shared" si="58"/>
        <v>0</v>
      </c>
      <c r="AC362" s="111">
        <f>SUMIFS('Deductions and Deposits'!$H:$H,'Deductions and Deposits'!$G:$G,D362,'Deductions and Deposits'!$F:$F,"&lt;="&amp;B362)+SUMIFS($F$3:F362,$D$3:D362,D362,$C$3:C362,"Coin Deposit",$E$3:E362,"")</f>
        <v>0</v>
      </c>
      <c r="AD362" s="111">
        <f>SUMIFS('Deductions and Deposits'!$D:$D,'Deductions and Deposits'!$C:$C,D362)+SUMIFS($F:$F,$D:$D,D362,$C:$C,"Coin Deduction")</f>
        <v>0</v>
      </c>
      <c r="AE362" s="111">
        <f>Table5[[#This Row],[Column4]]+Table5[[#This Row],[Column14]]+Table5[[#This Row],[Column19]]+Table5[[#This Row],[Column12]]</f>
        <v>0</v>
      </c>
      <c r="AF362" s="111">
        <f>Table5[[#This Row],[Column5]]+Table5[[#This Row],[Column13]]+Table5[[#This Row],[Column21]]+Table5[[#This Row],[Column18]]</f>
        <v>0</v>
      </c>
      <c r="AG362" s="111">
        <f t="shared" si="59"/>
        <v>0</v>
      </c>
      <c r="AH362" s="111">
        <f t="shared" si="60"/>
        <v>0</v>
      </c>
      <c r="AI362" s="111">
        <f>Table5[[#This Row],[Column17]]-Table5[[#This Row],[Column20]]</f>
        <v>0</v>
      </c>
      <c r="AJ362" s="111">
        <f t="shared" si="61"/>
        <v>0</v>
      </c>
      <c r="AK362" s="111">
        <f t="shared" si="66"/>
        <v>0</v>
      </c>
      <c r="AL362" s="111">
        <f t="shared" si="63"/>
        <v>0</v>
      </c>
      <c r="AM362" s="111" t="str">
        <f t="shared" si="64"/>
        <v/>
      </c>
      <c r="AN362" s="111" t="str">
        <f t="shared" ca="1" si="65"/>
        <v/>
      </c>
    </row>
    <row r="363" spans="1:40" ht="20.25" customHeight="1" x14ac:dyDescent="0.3">
      <c r="A363" s="107"/>
      <c r="B363" s="144"/>
      <c r="C363" s="119"/>
      <c r="D363" s="120"/>
      <c r="E363" s="119"/>
      <c r="F363" s="119"/>
      <c r="G363" s="120"/>
      <c r="H363" s="119"/>
      <c r="I363" s="109"/>
      <c r="L363" s="108"/>
      <c r="M363" s="108"/>
      <c r="N363" s="108"/>
      <c r="O363" s="108"/>
      <c r="P363" s="108"/>
      <c r="Q363" s="108"/>
      <c r="R363" s="108"/>
      <c r="S363" s="108"/>
      <c r="T363" s="100">
        <f t="shared" si="55"/>
        <v>0</v>
      </c>
      <c r="U363" s="111"/>
      <c r="V363" s="111"/>
      <c r="W363" s="111">
        <f>SUMIFS($F$3:F363,$D$3:D363,D363,$C$3:C363,"Buy")+SUMIFS($F$3:F363,$D$3:D363,D363,$C$3:C363,"Coin Deposit",$E$3:E363,"&lt;&gt;")</f>
        <v>0</v>
      </c>
      <c r="X363" s="111">
        <f t="shared" si="56"/>
        <v>0</v>
      </c>
      <c r="Y363" s="111">
        <f>IF($D363=Y$1,SUMIFS($H$3:$H363,$G$3:$G363,Y$1,$C$3:$C363,"Sell"),0)</f>
        <v>0</v>
      </c>
      <c r="Z363" s="111">
        <f t="shared" si="57"/>
        <v>0</v>
      </c>
      <c r="AA363" s="111">
        <f>IF($D363=AA$1,SUMIFS($H$3:$H363,$G$3:$G363,AA$1,$C$3:$C363,"Sell"),0)</f>
        <v>0</v>
      </c>
      <c r="AB363" s="111">
        <f t="shared" si="58"/>
        <v>0</v>
      </c>
      <c r="AC363" s="111">
        <f>SUMIFS('Deductions and Deposits'!$H:$H,'Deductions and Deposits'!$G:$G,D363,'Deductions and Deposits'!$F:$F,"&lt;="&amp;B363)+SUMIFS($F$3:F363,$D$3:D363,D363,$C$3:C363,"Coin Deposit",$E$3:E363,"")</f>
        <v>0</v>
      </c>
      <c r="AD363" s="111">
        <f>SUMIFS('Deductions and Deposits'!$D:$D,'Deductions and Deposits'!$C:$C,D363)+SUMIFS($F:$F,$D:$D,D363,$C:$C,"Coin Deduction")</f>
        <v>0</v>
      </c>
      <c r="AE363" s="111">
        <f>Table5[[#This Row],[Column4]]+Table5[[#This Row],[Column14]]+Table5[[#This Row],[Column19]]+Table5[[#This Row],[Column12]]</f>
        <v>0</v>
      </c>
      <c r="AF363" s="111">
        <f>Table5[[#This Row],[Column5]]+Table5[[#This Row],[Column13]]+Table5[[#This Row],[Column21]]+Table5[[#This Row],[Column18]]</f>
        <v>0</v>
      </c>
      <c r="AG363" s="111">
        <f t="shared" si="59"/>
        <v>0</v>
      </c>
      <c r="AH363" s="111">
        <f t="shared" si="60"/>
        <v>0</v>
      </c>
      <c r="AI363" s="111">
        <f>Table5[[#This Row],[Column17]]-Table5[[#This Row],[Column20]]</f>
        <v>0</v>
      </c>
      <c r="AJ363" s="111">
        <f t="shared" si="61"/>
        <v>0</v>
      </c>
      <c r="AK363" s="111">
        <f t="shared" si="66"/>
        <v>0</v>
      </c>
      <c r="AL363" s="111">
        <f t="shared" si="63"/>
        <v>0</v>
      </c>
      <c r="AM363" s="111" t="str">
        <f t="shared" si="64"/>
        <v/>
      </c>
      <c r="AN363" s="111" t="str">
        <f t="shared" ca="1" si="65"/>
        <v/>
      </c>
    </row>
    <row r="364" spans="1:40" ht="20.25" customHeight="1" x14ac:dyDescent="0.3">
      <c r="A364" s="107"/>
      <c r="B364" s="144"/>
      <c r="C364" s="119"/>
      <c r="D364" s="120"/>
      <c r="E364" s="119"/>
      <c r="F364" s="119"/>
      <c r="G364" s="120"/>
      <c r="H364" s="119"/>
      <c r="I364" s="109"/>
      <c r="L364" s="108"/>
      <c r="M364" s="108"/>
      <c r="N364" s="108"/>
      <c r="O364" s="108"/>
      <c r="P364" s="108"/>
      <c r="Q364" s="108"/>
      <c r="R364" s="108"/>
      <c r="S364" s="108"/>
      <c r="T364" s="100">
        <f t="shared" si="55"/>
        <v>0</v>
      </c>
      <c r="U364" s="111"/>
      <c r="V364" s="111"/>
      <c r="W364" s="111">
        <f>SUMIFS($F$3:F364,$D$3:D364,D364,$C$3:C364,"Buy")+SUMIFS($F$3:F364,$D$3:D364,D364,$C$3:C364,"Coin Deposit",$E$3:E364,"&lt;&gt;")</f>
        <v>0</v>
      </c>
      <c r="X364" s="111">
        <f t="shared" si="56"/>
        <v>0</v>
      </c>
      <c r="Y364" s="111">
        <f>IF($D364=Y$1,SUMIFS($H$3:$H364,$G$3:$G364,Y$1,$C$3:$C364,"Sell"),0)</f>
        <v>0</v>
      </c>
      <c r="Z364" s="111">
        <f t="shared" si="57"/>
        <v>0</v>
      </c>
      <c r="AA364" s="111">
        <f>IF($D364=AA$1,SUMIFS($H$3:$H364,$G$3:$G364,AA$1,$C$3:$C364,"Sell"),0)</f>
        <v>0</v>
      </c>
      <c r="AB364" s="111">
        <f t="shared" si="58"/>
        <v>0</v>
      </c>
      <c r="AC364" s="111">
        <f>SUMIFS('Deductions and Deposits'!$H:$H,'Deductions and Deposits'!$G:$G,D364,'Deductions and Deposits'!$F:$F,"&lt;="&amp;B364)+SUMIFS($F$3:F364,$D$3:D364,D364,$C$3:C364,"Coin Deposit",$E$3:E364,"")</f>
        <v>0</v>
      </c>
      <c r="AD364" s="111">
        <f>SUMIFS('Deductions and Deposits'!$D:$D,'Deductions and Deposits'!$C:$C,D364)+SUMIFS($F:$F,$D:$D,D364,$C:$C,"Coin Deduction")</f>
        <v>0</v>
      </c>
      <c r="AE364" s="111">
        <f>Table5[[#This Row],[Column4]]+Table5[[#This Row],[Column14]]+Table5[[#This Row],[Column19]]+Table5[[#This Row],[Column12]]</f>
        <v>0</v>
      </c>
      <c r="AF364" s="111">
        <f>Table5[[#This Row],[Column5]]+Table5[[#This Row],[Column13]]+Table5[[#This Row],[Column21]]+Table5[[#This Row],[Column18]]</f>
        <v>0</v>
      </c>
      <c r="AG364" s="111">
        <f t="shared" si="59"/>
        <v>0</v>
      </c>
      <c r="AH364" s="111">
        <f t="shared" si="60"/>
        <v>0</v>
      </c>
      <c r="AI364" s="111">
        <f>Table5[[#This Row],[Column17]]-Table5[[#This Row],[Column20]]</f>
        <v>0</v>
      </c>
      <c r="AJ364" s="111">
        <f t="shared" si="61"/>
        <v>0</v>
      </c>
      <c r="AK364" s="111">
        <f t="shared" si="66"/>
        <v>0</v>
      </c>
      <c r="AL364" s="111">
        <f t="shared" si="63"/>
        <v>0</v>
      </c>
      <c r="AM364" s="111" t="str">
        <f t="shared" si="64"/>
        <v/>
      </c>
      <c r="AN364" s="111" t="str">
        <f t="shared" ca="1" si="65"/>
        <v/>
      </c>
    </row>
    <row r="365" spans="1:40" ht="20.25" customHeight="1" x14ac:dyDescent="0.3">
      <c r="A365" s="107"/>
      <c r="B365" s="144"/>
      <c r="C365" s="119"/>
      <c r="D365" s="120"/>
      <c r="E365" s="119"/>
      <c r="F365" s="119"/>
      <c r="G365" s="120"/>
      <c r="H365" s="119"/>
      <c r="I365" s="109"/>
      <c r="L365" s="108"/>
      <c r="M365" s="108"/>
      <c r="N365" s="108"/>
      <c r="O365" s="108"/>
      <c r="P365" s="108"/>
      <c r="Q365" s="108"/>
      <c r="R365" s="108"/>
      <c r="S365" s="108"/>
      <c r="T365" s="100">
        <f t="shared" si="55"/>
        <v>0</v>
      </c>
      <c r="U365" s="111"/>
      <c r="V365" s="111"/>
      <c r="W365" s="111">
        <f>SUMIFS($F$3:F365,$D$3:D365,D365,$C$3:C365,"Buy")+SUMIFS($F$3:F365,$D$3:D365,D365,$C$3:C365,"Coin Deposit",$E$3:E365,"&lt;&gt;")</f>
        <v>0</v>
      </c>
      <c r="X365" s="111">
        <f t="shared" si="56"/>
        <v>0</v>
      </c>
      <c r="Y365" s="111">
        <f>IF($D365=Y$1,SUMIFS($H$3:$H365,$G$3:$G365,Y$1,$C$3:$C365,"Sell"),0)</f>
        <v>0</v>
      </c>
      <c r="Z365" s="111">
        <f t="shared" si="57"/>
        <v>0</v>
      </c>
      <c r="AA365" s="111">
        <f>IF($D365=AA$1,SUMIFS($H$3:$H365,$G$3:$G365,AA$1,$C$3:$C365,"Sell"),0)</f>
        <v>0</v>
      </c>
      <c r="AB365" s="111">
        <f t="shared" si="58"/>
        <v>0</v>
      </c>
      <c r="AC365" s="111">
        <f>SUMIFS('Deductions and Deposits'!$H:$H,'Deductions and Deposits'!$G:$G,D365,'Deductions and Deposits'!$F:$F,"&lt;="&amp;B365)+SUMIFS($F$3:F365,$D$3:D365,D365,$C$3:C365,"Coin Deposit",$E$3:E365,"")</f>
        <v>0</v>
      </c>
      <c r="AD365" s="111">
        <f>SUMIFS('Deductions and Deposits'!$D:$D,'Deductions and Deposits'!$C:$C,D365)+SUMIFS($F:$F,$D:$D,D365,$C:$C,"Coin Deduction")</f>
        <v>0</v>
      </c>
      <c r="AE365" s="111">
        <f>Table5[[#This Row],[Column4]]+Table5[[#This Row],[Column14]]+Table5[[#This Row],[Column19]]+Table5[[#This Row],[Column12]]</f>
        <v>0</v>
      </c>
      <c r="AF365" s="111">
        <f>Table5[[#This Row],[Column5]]+Table5[[#This Row],[Column13]]+Table5[[#This Row],[Column21]]+Table5[[#This Row],[Column18]]</f>
        <v>0</v>
      </c>
      <c r="AG365" s="111">
        <f t="shared" si="59"/>
        <v>0</v>
      </c>
      <c r="AH365" s="111">
        <f t="shared" si="60"/>
        <v>0</v>
      </c>
      <c r="AI365" s="111">
        <f>Table5[[#This Row],[Column17]]-Table5[[#This Row],[Column20]]</f>
        <v>0</v>
      </c>
      <c r="AJ365" s="111">
        <f t="shared" si="61"/>
        <v>0</v>
      </c>
      <c r="AK365" s="111">
        <f t="shared" si="66"/>
        <v>0</v>
      </c>
      <c r="AL365" s="111">
        <f t="shared" si="63"/>
        <v>0</v>
      </c>
      <c r="AM365" s="111" t="str">
        <f t="shared" si="64"/>
        <v/>
      </c>
      <c r="AN365" s="111" t="str">
        <f t="shared" ca="1" si="65"/>
        <v/>
      </c>
    </row>
    <row r="366" spans="1:40" ht="20.25" customHeight="1" x14ac:dyDescent="0.3">
      <c r="A366" s="107"/>
      <c r="B366" s="144"/>
      <c r="C366" s="119"/>
      <c r="D366" s="120"/>
      <c r="E366" s="119"/>
      <c r="F366" s="119"/>
      <c r="G366" s="120"/>
      <c r="H366" s="119"/>
      <c r="I366" s="109"/>
      <c r="L366" s="108"/>
      <c r="M366" s="108"/>
      <c r="N366" s="108"/>
      <c r="O366" s="108"/>
      <c r="P366" s="108"/>
      <c r="Q366" s="108"/>
      <c r="R366" s="108"/>
      <c r="S366" s="108"/>
      <c r="T366" s="100">
        <f t="shared" si="55"/>
        <v>0</v>
      </c>
      <c r="U366" s="111"/>
      <c r="V366" s="111"/>
      <c r="W366" s="111">
        <f>SUMIFS($F$3:F366,$D$3:D366,D366,$C$3:C366,"Buy")+SUMIFS($F$3:F366,$D$3:D366,D366,$C$3:C366,"Coin Deposit",$E$3:E366,"&lt;&gt;")</f>
        <v>0</v>
      </c>
      <c r="X366" s="111">
        <f t="shared" si="56"/>
        <v>0</v>
      </c>
      <c r="Y366" s="111">
        <f>IF($D366=Y$1,SUMIFS($H$3:$H366,$G$3:$G366,Y$1,$C$3:$C366,"Sell"),0)</f>
        <v>0</v>
      </c>
      <c r="Z366" s="111">
        <f t="shared" si="57"/>
        <v>0</v>
      </c>
      <c r="AA366" s="111">
        <f>IF($D366=AA$1,SUMIFS($H$3:$H366,$G$3:$G366,AA$1,$C$3:$C366,"Sell"),0)</f>
        <v>0</v>
      </c>
      <c r="AB366" s="111">
        <f t="shared" si="58"/>
        <v>0</v>
      </c>
      <c r="AC366" s="111">
        <f>SUMIFS('Deductions and Deposits'!$H:$H,'Deductions and Deposits'!$G:$G,D366,'Deductions and Deposits'!$F:$F,"&lt;="&amp;B366)+SUMIFS($F$3:F366,$D$3:D366,D366,$C$3:C366,"Coin Deposit",$E$3:E366,"")</f>
        <v>0</v>
      </c>
      <c r="AD366" s="111">
        <f>SUMIFS('Deductions and Deposits'!$D:$D,'Deductions and Deposits'!$C:$C,D366)+SUMIFS($F:$F,$D:$D,D366,$C:$C,"Coin Deduction")</f>
        <v>0</v>
      </c>
      <c r="AE366" s="111">
        <f>Table5[[#This Row],[Column4]]+Table5[[#This Row],[Column14]]+Table5[[#This Row],[Column19]]+Table5[[#This Row],[Column12]]</f>
        <v>0</v>
      </c>
      <c r="AF366" s="111">
        <f>Table5[[#This Row],[Column5]]+Table5[[#This Row],[Column13]]+Table5[[#This Row],[Column21]]+Table5[[#This Row],[Column18]]</f>
        <v>0</v>
      </c>
      <c r="AG366" s="111">
        <f t="shared" si="59"/>
        <v>0</v>
      </c>
      <c r="AH366" s="111">
        <f t="shared" si="60"/>
        <v>0</v>
      </c>
      <c r="AI366" s="111">
        <f>Table5[[#This Row],[Column17]]-Table5[[#This Row],[Column20]]</f>
        <v>0</v>
      </c>
      <c r="AJ366" s="111">
        <f t="shared" si="61"/>
        <v>0</v>
      </c>
      <c r="AK366" s="111">
        <f t="shared" si="66"/>
        <v>0</v>
      </c>
      <c r="AL366" s="111">
        <f t="shared" si="63"/>
        <v>0</v>
      </c>
      <c r="AM366" s="111" t="str">
        <f t="shared" si="64"/>
        <v/>
      </c>
      <c r="AN366" s="111" t="str">
        <f t="shared" ca="1" si="65"/>
        <v/>
      </c>
    </row>
    <row r="367" spans="1:40" ht="20.25" customHeight="1" x14ac:dyDescent="0.3">
      <c r="A367" s="107"/>
      <c r="B367" s="144"/>
      <c r="C367" s="119"/>
      <c r="D367" s="120"/>
      <c r="E367" s="119"/>
      <c r="F367" s="119"/>
      <c r="G367" s="120"/>
      <c r="H367" s="119"/>
      <c r="I367" s="109"/>
      <c r="L367" s="108"/>
      <c r="M367" s="108"/>
      <c r="N367" s="108"/>
      <c r="O367" s="108"/>
      <c r="P367" s="108"/>
      <c r="Q367" s="108"/>
      <c r="R367" s="108"/>
      <c r="S367" s="108"/>
      <c r="T367" s="100">
        <f t="shared" si="55"/>
        <v>0</v>
      </c>
      <c r="U367" s="111"/>
      <c r="V367" s="111"/>
      <c r="W367" s="111">
        <f>SUMIFS($F$3:F367,$D$3:D367,D367,$C$3:C367,"Buy")+SUMIFS($F$3:F367,$D$3:D367,D367,$C$3:C367,"Coin Deposit",$E$3:E367,"&lt;&gt;")</f>
        <v>0</v>
      </c>
      <c r="X367" s="111">
        <f t="shared" si="56"/>
        <v>0</v>
      </c>
      <c r="Y367" s="111">
        <f>IF($D367=Y$1,SUMIFS($H$3:$H367,$G$3:$G367,Y$1,$C$3:$C367,"Sell"),0)</f>
        <v>0</v>
      </c>
      <c r="Z367" s="111">
        <f t="shared" si="57"/>
        <v>0</v>
      </c>
      <c r="AA367" s="111">
        <f>IF($D367=AA$1,SUMIFS($H$3:$H367,$G$3:$G367,AA$1,$C$3:$C367,"Sell"),0)</f>
        <v>0</v>
      </c>
      <c r="AB367" s="111">
        <f t="shared" si="58"/>
        <v>0</v>
      </c>
      <c r="AC367" s="111">
        <f>SUMIFS('Deductions and Deposits'!$H:$H,'Deductions and Deposits'!$G:$G,D367,'Deductions and Deposits'!$F:$F,"&lt;="&amp;B367)+SUMIFS($F$3:F367,$D$3:D367,D367,$C$3:C367,"Coin Deposit",$E$3:E367,"")</f>
        <v>0</v>
      </c>
      <c r="AD367" s="111">
        <f>SUMIFS('Deductions and Deposits'!$D:$D,'Deductions and Deposits'!$C:$C,D367)+SUMIFS($F:$F,$D:$D,D367,$C:$C,"Coin Deduction")</f>
        <v>0</v>
      </c>
      <c r="AE367" s="111">
        <f>Table5[[#This Row],[Column4]]+Table5[[#This Row],[Column14]]+Table5[[#This Row],[Column19]]+Table5[[#This Row],[Column12]]</f>
        <v>0</v>
      </c>
      <c r="AF367" s="111">
        <f>Table5[[#This Row],[Column5]]+Table5[[#This Row],[Column13]]+Table5[[#This Row],[Column21]]+Table5[[#This Row],[Column18]]</f>
        <v>0</v>
      </c>
      <c r="AG367" s="111">
        <f t="shared" si="59"/>
        <v>0</v>
      </c>
      <c r="AH367" s="111">
        <f t="shared" si="60"/>
        <v>0</v>
      </c>
      <c r="AI367" s="111">
        <f>Table5[[#This Row],[Column17]]-Table5[[#This Row],[Column20]]</f>
        <v>0</v>
      </c>
      <c r="AJ367" s="111">
        <f t="shared" si="61"/>
        <v>0</v>
      </c>
      <c r="AK367" s="111">
        <f t="shared" si="66"/>
        <v>0</v>
      </c>
      <c r="AL367" s="111">
        <f t="shared" si="63"/>
        <v>0</v>
      </c>
      <c r="AM367" s="111" t="str">
        <f t="shared" si="64"/>
        <v/>
      </c>
      <c r="AN367" s="111" t="str">
        <f t="shared" ca="1" si="65"/>
        <v/>
      </c>
    </row>
    <row r="368" spans="1:40" ht="20.25" customHeight="1" x14ac:dyDescent="0.3">
      <c r="A368" s="107"/>
      <c r="B368" s="144"/>
      <c r="C368" s="119"/>
      <c r="D368" s="120"/>
      <c r="E368" s="119"/>
      <c r="F368" s="119"/>
      <c r="G368" s="120"/>
      <c r="H368" s="119"/>
      <c r="I368" s="109"/>
      <c r="L368" s="108"/>
      <c r="M368" s="108"/>
      <c r="N368" s="108"/>
      <c r="O368" s="108"/>
      <c r="P368" s="108"/>
      <c r="Q368" s="108"/>
      <c r="R368" s="108"/>
      <c r="S368" s="108"/>
      <c r="T368" s="100">
        <f t="shared" si="55"/>
        <v>0</v>
      </c>
      <c r="U368" s="111"/>
      <c r="V368" s="111"/>
      <c r="W368" s="111">
        <f>SUMIFS($F$3:F368,$D$3:D368,D368,$C$3:C368,"Buy")+SUMIFS($F$3:F368,$D$3:D368,D368,$C$3:C368,"Coin Deposit",$E$3:E368,"&lt;&gt;")</f>
        <v>0</v>
      </c>
      <c r="X368" s="111">
        <f t="shared" si="56"/>
        <v>0</v>
      </c>
      <c r="Y368" s="111">
        <f>IF($D368=Y$1,SUMIFS($H$3:$H368,$G$3:$G368,Y$1,$C$3:$C368,"Sell"),0)</f>
        <v>0</v>
      </c>
      <c r="Z368" s="111">
        <f t="shared" si="57"/>
        <v>0</v>
      </c>
      <c r="AA368" s="111">
        <f>IF($D368=AA$1,SUMIFS($H$3:$H368,$G$3:$G368,AA$1,$C$3:$C368,"Sell"),0)</f>
        <v>0</v>
      </c>
      <c r="AB368" s="111">
        <f t="shared" si="58"/>
        <v>0</v>
      </c>
      <c r="AC368" s="111">
        <f>SUMIFS('Deductions and Deposits'!$H:$H,'Deductions and Deposits'!$G:$G,D368,'Deductions and Deposits'!$F:$F,"&lt;="&amp;B368)+SUMIFS($F$3:F368,$D$3:D368,D368,$C$3:C368,"Coin Deposit",$E$3:E368,"")</f>
        <v>0</v>
      </c>
      <c r="AD368" s="111">
        <f>SUMIFS('Deductions and Deposits'!$D:$D,'Deductions and Deposits'!$C:$C,D368)+SUMIFS($F:$F,$D:$D,D368,$C:$C,"Coin Deduction")</f>
        <v>0</v>
      </c>
      <c r="AE368" s="111">
        <f>Table5[[#This Row],[Column4]]+Table5[[#This Row],[Column14]]+Table5[[#This Row],[Column19]]+Table5[[#This Row],[Column12]]</f>
        <v>0</v>
      </c>
      <c r="AF368" s="111">
        <f>Table5[[#This Row],[Column5]]+Table5[[#This Row],[Column13]]+Table5[[#This Row],[Column21]]+Table5[[#This Row],[Column18]]</f>
        <v>0</v>
      </c>
      <c r="AG368" s="111">
        <f t="shared" si="59"/>
        <v>0</v>
      </c>
      <c r="AH368" s="111">
        <f t="shared" si="60"/>
        <v>0</v>
      </c>
      <c r="AI368" s="111">
        <f>Table5[[#This Row],[Column17]]-Table5[[#This Row],[Column20]]</f>
        <v>0</v>
      </c>
      <c r="AJ368" s="111">
        <f t="shared" si="61"/>
        <v>0</v>
      </c>
      <c r="AK368" s="111">
        <f t="shared" si="66"/>
        <v>0</v>
      </c>
      <c r="AL368" s="111">
        <f t="shared" si="63"/>
        <v>0</v>
      </c>
      <c r="AM368" s="111" t="str">
        <f t="shared" si="64"/>
        <v/>
      </c>
      <c r="AN368" s="111" t="str">
        <f t="shared" ca="1" si="65"/>
        <v/>
      </c>
    </row>
    <row r="369" spans="1:40" ht="20.25" customHeight="1" x14ac:dyDescent="0.3">
      <c r="A369" s="107"/>
      <c r="B369" s="144"/>
      <c r="C369" s="119"/>
      <c r="D369" s="120"/>
      <c r="E369" s="119"/>
      <c r="F369" s="119"/>
      <c r="G369" s="120"/>
      <c r="H369" s="119"/>
      <c r="I369" s="109"/>
      <c r="L369" s="108"/>
      <c r="M369" s="108"/>
      <c r="N369" s="108"/>
      <c r="O369" s="108"/>
      <c r="P369" s="108"/>
      <c r="Q369" s="108"/>
      <c r="R369" s="108"/>
      <c r="S369" s="108"/>
      <c r="T369" s="100">
        <f t="shared" si="55"/>
        <v>0</v>
      </c>
      <c r="U369" s="111"/>
      <c r="V369" s="111"/>
      <c r="W369" s="111">
        <f>SUMIFS($F$3:F369,$D$3:D369,D369,$C$3:C369,"Buy")+SUMIFS($F$3:F369,$D$3:D369,D369,$C$3:C369,"Coin Deposit",$E$3:E369,"&lt;&gt;")</f>
        <v>0</v>
      </c>
      <c r="X369" s="111">
        <f t="shared" si="56"/>
        <v>0</v>
      </c>
      <c r="Y369" s="111">
        <f>IF($D369=Y$1,SUMIFS($H$3:$H369,$G$3:$G369,Y$1,$C$3:$C369,"Sell"),0)</f>
        <v>0</v>
      </c>
      <c r="Z369" s="111">
        <f t="shared" si="57"/>
        <v>0</v>
      </c>
      <c r="AA369" s="111">
        <f>IF($D369=AA$1,SUMIFS($H$3:$H369,$G$3:$G369,AA$1,$C$3:$C369,"Sell"),0)</f>
        <v>0</v>
      </c>
      <c r="AB369" s="111">
        <f t="shared" si="58"/>
        <v>0</v>
      </c>
      <c r="AC369" s="111">
        <f>SUMIFS('Deductions and Deposits'!$H:$H,'Deductions and Deposits'!$G:$G,D369,'Deductions and Deposits'!$F:$F,"&lt;="&amp;B369)+SUMIFS($F$3:F369,$D$3:D369,D369,$C$3:C369,"Coin Deposit",$E$3:E369,"")</f>
        <v>0</v>
      </c>
      <c r="AD369" s="111">
        <f>SUMIFS('Deductions and Deposits'!$D:$D,'Deductions and Deposits'!$C:$C,D369)+SUMIFS($F:$F,$D:$D,D369,$C:$C,"Coin Deduction")</f>
        <v>0</v>
      </c>
      <c r="AE369" s="111">
        <f>Table5[[#This Row],[Column4]]+Table5[[#This Row],[Column14]]+Table5[[#This Row],[Column19]]+Table5[[#This Row],[Column12]]</f>
        <v>0</v>
      </c>
      <c r="AF369" s="111">
        <f>Table5[[#This Row],[Column5]]+Table5[[#This Row],[Column13]]+Table5[[#This Row],[Column21]]+Table5[[#This Row],[Column18]]</f>
        <v>0</v>
      </c>
      <c r="AG369" s="111">
        <f t="shared" si="59"/>
        <v>0</v>
      </c>
      <c r="AH369" s="111">
        <f t="shared" si="60"/>
        <v>0</v>
      </c>
      <c r="AI369" s="111">
        <f>Table5[[#This Row],[Column17]]-Table5[[#This Row],[Column20]]</f>
        <v>0</v>
      </c>
      <c r="AJ369" s="111">
        <f t="shared" si="61"/>
        <v>0</v>
      </c>
      <c r="AK369" s="111">
        <f t="shared" si="66"/>
        <v>0</v>
      </c>
      <c r="AL369" s="111">
        <f t="shared" si="63"/>
        <v>0</v>
      </c>
      <c r="AM369" s="111" t="str">
        <f t="shared" si="64"/>
        <v/>
      </c>
      <c r="AN369" s="111" t="str">
        <f t="shared" ca="1" si="65"/>
        <v/>
      </c>
    </row>
    <row r="370" spans="1:40" ht="20.25" customHeight="1" x14ac:dyDescent="0.3">
      <c r="A370" s="107"/>
      <c r="B370" s="144"/>
      <c r="C370" s="119"/>
      <c r="D370" s="120"/>
      <c r="E370" s="119"/>
      <c r="F370" s="119"/>
      <c r="G370" s="120"/>
      <c r="H370" s="119"/>
      <c r="I370" s="109"/>
      <c r="L370" s="108"/>
      <c r="M370" s="108"/>
      <c r="N370" s="108"/>
      <c r="O370" s="108"/>
      <c r="P370" s="108"/>
      <c r="Q370" s="108"/>
      <c r="R370" s="108"/>
      <c r="S370" s="108"/>
      <c r="T370" s="100">
        <f t="shared" si="55"/>
        <v>0</v>
      </c>
      <c r="U370" s="111"/>
      <c r="V370" s="111"/>
      <c r="W370" s="111">
        <f>SUMIFS($F$3:F370,$D$3:D370,D370,$C$3:C370,"Buy")+SUMIFS($F$3:F370,$D$3:D370,D370,$C$3:C370,"Coin Deposit",$E$3:E370,"&lt;&gt;")</f>
        <v>0</v>
      </c>
      <c r="X370" s="111">
        <f t="shared" si="56"/>
        <v>0</v>
      </c>
      <c r="Y370" s="111">
        <f>IF($D370=Y$1,SUMIFS($H$3:$H370,$G$3:$G370,Y$1,$C$3:$C370,"Sell"),0)</f>
        <v>0</v>
      </c>
      <c r="Z370" s="111">
        <f t="shared" si="57"/>
        <v>0</v>
      </c>
      <c r="AA370" s="111">
        <f>IF($D370=AA$1,SUMIFS($H$3:$H370,$G$3:$G370,AA$1,$C$3:$C370,"Sell"),0)</f>
        <v>0</v>
      </c>
      <c r="AB370" s="111">
        <f t="shared" si="58"/>
        <v>0</v>
      </c>
      <c r="AC370" s="111">
        <f>SUMIFS('Deductions and Deposits'!$H:$H,'Deductions and Deposits'!$G:$G,D370,'Deductions and Deposits'!$F:$F,"&lt;="&amp;B370)+SUMIFS($F$3:F370,$D$3:D370,D370,$C$3:C370,"Coin Deposit",$E$3:E370,"")</f>
        <v>0</v>
      </c>
      <c r="AD370" s="111">
        <f>SUMIFS('Deductions and Deposits'!$D:$D,'Deductions and Deposits'!$C:$C,D370)+SUMIFS($F:$F,$D:$D,D370,$C:$C,"Coin Deduction")</f>
        <v>0</v>
      </c>
      <c r="AE370" s="111">
        <f>Table5[[#This Row],[Column4]]+Table5[[#This Row],[Column14]]+Table5[[#This Row],[Column19]]+Table5[[#This Row],[Column12]]</f>
        <v>0</v>
      </c>
      <c r="AF370" s="111">
        <f>Table5[[#This Row],[Column5]]+Table5[[#This Row],[Column13]]+Table5[[#This Row],[Column21]]+Table5[[#This Row],[Column18]]</f>
        <v>0</v>
      </c>
      <c r="AG370" s="111">
        <f t="shared" si="59"/>
        <v>0</v>
      </c>
      <c r="AH370" s="111">
        <f t="shared" si="60"/>
        <v>0</v>
      </c>
      <c r="AI370" s="111">
        <f>Table5[[#This Row],[Column17]]-Table5[[#This Row],[Column20]]</f>
        <v>0</v>
      </c>
      <c r="AJ370" s="111">
        <f t="shared" si="61"/>
        <v>0</v>
      </c>
      <c r="AK370" s="111">
        <f t="shared" si="66"/>
        <v>0</v>
      </c>
      <c r="AL370" s="111">
        <f t="shared" si="63"/>
        <v>0</v>
      </c>
      <c r="AM370" s="111" t="str">
        <f t="shared" si="64"/>
        <v/>
      </c>
      <c r="AN370" s="111" t="str">
        <f t="shared" ca="1" si="65"/>
        <v/>
      </c>
    </row>
    <row r="371" spans="1:40" ht="20.25" customHeight="1" x14ac:dyDescent="0.3">
      <c r="A371" s="107"/>
      <c r="B371" s="144"/>
      <c r="C371" s="119"/>
      <c r="D371" s="120"/>
      <c r="E371" s="119"/>
      <c r="F371" s="119"/>
      <c r="G371" s="120"/>
      <c r="H371" s="119"/>
      <c r="I371" s="109"/>
      <c r="L371" s="108"/>
      <c r="M371" s="108"/>
      <c r="N371" s="108"/>
      <c r="O371" s="108"/>
      <c r="P371" s="108"/>
      <c r="Q371" s="108"/>
      <c r="R371" s="108"/>
      <c r="S371" s="108"/>
      <c r="T371" s="100">
        <f t="shared" si="55"/>
        <v>0</v>
      </c>
      <c r="U371" s="111"/>
      <c r="V371" s="111"/>
      <c r="W371" s="111">
        <f>SUMIFS($F$3:F371,$D$3:D371,D371,$C$3:C371,"Buy")+SUMIFS($F$3:F371,$D$3:D371,D371,$C$3:C371,"Coin Deposit",$E$3:E371,"&lt;&gt;")</f>
        <v>0</v>
      </c>
      <c r="X371" s="111">
        <f t="shared" si="56"/>
        <v>0</v>
      </c>
      <c r="Y371" s="111">
        <f>IF($D371=Y$1,SUMIFS($H$3:$H371,$G$3:$G371,Y$1,$C$3:$C371,"Sell"),0)</f>
        <v>0</v>
      </c>
      <c r="Z371" s="111">
        <f t="shared" si="57"/>
        <v>0</v>
      </c>
      <c r="AA371" s="111">
        <f>IF($D371=AA$1,SUMIFS($H$3:$H371,$G$3:$G371,AA$1,$C$3:$C371,"Sell"),0)</f>
        <v>0</v>
      </c>
      <c r="AB371" s="111">
        <f t="shared" si="58"/>
        <v>0</v>
      </c>
      <c r="AC371" s="111">
        <f>SUMIFS('Deductions and Deposits'!$H:$H,'Deductions and Deposits'!$G:$G,D371,'Deductions and Deposits'!$F:$F,"&lt;="&amp;B371)+SUMIFS($F$3:F371,$D$3:D371,D371,$C$3:C371,"Coin Deposit",$E$3:E371,"")</f>
        <v>0</v>
      </c>
      <c r="AD371" s="111">
        <f>SUMIFS('Deductions and Deposits'!$D:$D,'Deductions and Deposits'!$C:$C,D371)+SUMIFS($F:$F,$D:$D,D371,$C:$C,"Coin Deduction")</f>
        <v>0</v>
      </c>
      <c r="AE371" s="111">
        <f>Table5[[#This Row],[Column4]]+Table5[[#This Row],[Column14]]+Table5[[#This Row],[Column19]]+Table5[[#This Row],[Column12]]</f>
        <v>0</v>
      </c>
      <c r="AF371" s="111">
        <f>Table5[[#This Row],[Column5]]+Table5[[#This Row],[Column13]]+Table5[[#This Row],[Column21]]+Table5[[#This Row],[Column18]]</f>
        <v>0</v>
      </c>
      <c r="AG371" s="111">
        <f t="shared" si="59"/>
        <v>0</v>
      </c>
      <c r="AH371" s="111">
        <f t="shared" si="60"/>
        <v>0</v>
      </c>
      <c r="AI371" s="111">
        <f>Table5[[#This Row],[Column17]]-Table5[[#This Row],[Column20]]</f>
        <v>0</v>
      </c>
      <c r="AJ371" s="111">
        <f t="shared" si="61"/>
        <v>0</v>
      </c>
      <c r="AK371" s="111">
        <f t="shared" si="66"/>
        <v>0</v>
      </c>
      <c r="AL371" s="111">
        <f t="shared" si="63"/>
        <v>0</v>
      </c>
      <c r="AM371" s="111" t="str">
        <f t="shared" si="64"/>
        <v/>
      </c>
      <c r="AN371" s="111" t="str">
        <f t="shared" ca="1" si="65"/>
        <v/>
      </c>
    </row>
    <row r="372" spans="1:40" ht="20.25" customHeight="1" x14ac:dyDescent="0.3">
      <c r="A372" s="107"/>
      <c r="B372" s="144"/>
      <c r="C372" s="119"/>
      <c r="D372" s="120"/>
      <c r="E372" s="119"/>
      <c r="F372" s="119"/>
      <c r="G372" s="120"/>
      <c r="H372" s="119"/>
      <c r="I372" s="109"/>
      <c r="L372" s="108"/>
      <c r="M372" s="108"/>
      <c r="N372" s="108"/>
      <c r="O372" s="108"/>
      <c r="P372" s="108"/>
      <c r="Q372" s="108"/>
      <c r="R372" s="108"/>
      <c r="S372" s="108"/>
      <c r="T372" s="100">
        <f t="shared" si="55"/>
        <v>0</v>
      </c>
      <c r="U372" s="111"/>
      <c r="V372" s="111"/>
      <c r="W372" s="111">
        <f>SUMIFS($F$3:F372,$D$3:D372,D372,$C$3:C372,"Buy")+SUMIFS($F$3:F372,$D$3:D372,D372,$C$3:C372,"Coin Deposit",$E$3:E372,"&lt;&gt;")</f>
        <v>0</v>
      </c>
      <c r="X372" s="111">
        <f t="shared" si="56"/>
        <v>0</v>
      </c>
      <c r="Y372" s="111">
        <f>IF($D372=Y$1,SUMIFS($H$3:$H372,$G$3:$G372,Y$1,$C$3:$C372,"Sell"),0)</f>
        <v>0</v>
      </c>
      <c r="Z372" s="111">
        <f t="shared" si="57"/>
        <v>0</v>
      </c>
      <c r="AA372" s="111">
        <f>IF($D372=AA$1,SUMIFS($H$3:$H372,$G$3:$G372,AA$1,$C$3:$C372,"Sell"),0)</f>
        <v>0</v>
      </c>
      <c r="AB372" s="111">
        <f t="shared" si="58"/>
        <v>0</v>
      </c>
      <c r="AC372" s="111">
        <f>SUMIFS('Deductions and Deposits'!$H:$H,'Deductions and Deposits'!$G:$G,D372,'Deductions and Deposits'!$F:$F,"&lt;="&amp;B372)+SUMIFS($F$3:F372,$D$3:D372,D372,$C$3:C372,"Coin Deposit",$E$3:E372,"")</f>
        <v>0</v>
      </c>
      <c r="AD372" s="111">
        <f>SUMIFS('Deductions and Deposits'!$D:$D,'Deductions and Deposits'!$C:$C,D372)+SUMIFS($F:$F,$D:$D,D372,$C:$C,"Coin Deduction")</f>
        <v>0</v>
      </c>
      <c r="AE372" s="111">
        <f>Table5[[#This Row],[Column4]]+Table5[[#This Row],[Column14]]+Table5[[#This Row],[Column19]]+Table5[[#This Row],[Column12]]</f>
        <v>0</v>
      </c>
      <c r="AF372" s="111">
        <f>Table5[[#This Row],[Column5]]+Table5[[#This Row],[Column13]]+Table5[[#This Row],[Column21]]+Table5[[#This Row],[Column18]]</f>
        <v>0</v>
      </c>
      <c r="AG372" s="111">
        <f t="shared" si="59"/>
        <v>0</v>
      </c>
      <c r="AH372" s="111">
        <f t="shared" si="60"/>
        <v>0</v>
      </c>
      <c r="AI372" s="111">
        <f>Table5[[#This Row],[Column17]]-Table5[[#This Row],[Column20]]</f>
        <v>0</v>
      </c>
      <c r="AJ372" s="111">
        <f t="shared" si="61"/>
        <v>0</v>
      </c>
      <c r="AK372" s="111">
        <f t="shared" si="66"/>
        <v>0</v>
      </c>
      <c r="AL372" s="111">
        <f t="shared" si="63"/>
        <v>0</v>
      </c>
      <c r="AM372" s="111" t="str">
        <f t="shared" si="64"/>
        <v/>
      </c>
      <c r="AN372" s="111" t="str">
        <f t="shared" ca="1" si="65"/>
        <v/>
      </c>
    </row>
    <row r="373" spans="1:40" ht="20.25" customHeight="1" x14ac:dyDescent="0.3">
      <c r="A373" s="107"/>
      <c r="B373" s="144"/>
      <c r="C373" s="119"/>
      <c r="D373" s="120"/>
      <c r="E373" s="119"/>
      <c r="F373" s="119"/>
      <c r="G373" s="120"/>
      <c r="H373" s="119"/>
      <c r="I373" s="109"/>
      <c r="L373" s="108"/>
      <c r="M373" s="108"/>
      <c r="N373" s="108"/>
      <c r="O373" s="108"/>
      <c r="P373" s="108"/>
      <c r="Q373" s="108"/>
      <c r="R373" s="108"/>
      <c r="S373" s="108"/>
      <c r="T373" s="100">
        <f t="shared" si="55"/>
        <v>0</v>
      </c>
      <c r="U373" s="111"/>
      <c r="V373" s="111"/>
      <c r="W373" s="111">
        <f>SUMIFS($F$3:F373,$D$3:D373,D373,$C$3:C373,"Buy")+SUMIFS($F$3:F373,$D$3:D373,D373,$C$3:C373,"Coin Deposit",$E$3:E373,"&lt;&gt;")</f>
        <v>0</v>
      </c>
      <c r="X373" s="111">
        <f t="shared" si="56"/>
        <v>0</v>
      </c>
      <c r="Y373" s="111">
        <f>IF($D373=Y$1,SUMIFS($H$3:$H373,$G$3:$G373,Y$1,$C$3:$C373,"Sell"),0)</f>
        <v>0</v>
      </c>
      <c r="Z373" s="111">
        <f t="shared" si="57"/>
        <v>0</v>
      </c>
      <c r="AA373" s="111">
        <f>IF($D373=AA$1,SUMIFS($H$3:$H373,$G$3:$G373,AA$1,$C$3:$C373,"Sell"),0)</f>
        <v>0</v>
      </c>
      <c r="AB373" s="111">
        <f t="shared" si="58"/>
        <v>0</v>
      </c>
      <c r="AC373" s="111">
        <f>SUMIFS('Deductions and Deposits'!$H:$H,'Deductions and Deposits'!$G:$G,D373,'Deductions and Deposits'!$F:$F,"&lt;="&amp;B373)+SUMIFS($F$3:F373,$D$3:D373,D373,$C$3:C373,"Coin Deposit",$E$3:E373,"")</f>
        <v>0</v>
      </c>
      <c r="AD373" s="111">
        <f>SUMIFS('Deductions and Deposits'!$D:$D,'Deductions and Deposits'!$C:$C,D373)+SUMIFS($F:$F,$D:$D,D373,$C:$C,"Coin Deduction")</f>
        <v>0</v>
      </c>
      <c r="AE373" s="111">
        <f>Table5[[#This Row],[Column4]]+Table5[[#This Row],[Column14]]+Table5[[#This Row],[Column19]]+Table5[[#This Row],[Column12]]</f>
        <v>0</v>
      </c>
      <c r="AF373" s="111">
        <f>Table5[[#This Row],[Column5]]+Table5[[#This Row],[Column13]]+Table5[[#This Row],[Column21]]+Table5[[#This Row],[Column18]]</f>
        <v>0</v>
      </c>
      <c r="AG373" s="111">
        <f t="shared" si="59"/>
        <v>0</v>
      </c>
      <c r="AH373" s="111">
        <f t="shared" si="60"/>
        <v>0</v>
      </c>
      <c r="AI373" s="111">
        <f>Table5[[#This Row],[Column17]]-Table5[[#This Row],[Column20]]</f>
        <v>0</v>
      </c>
      <c r="AJ373" s="111">
        <f t="shared" si="61"/>
        <v>0</v>
      </c>
      <c r="AK373" s="111">
        <f t="shared" si="66"/>
        <v>0</v>
      </c>
      <c r="AL373" s="111">
        <f t="shared" si="63"/>
        <v>0</v>
      </c>
      <c r="AM373" s="111" t="str">
        <f t="shared" si="64"/>
        <v/>
      </c>
      <c r="AN373" s="111" t="str">
        <f t="shared" ca="1" si="65"/>
        <v/>
      </c>
    </row>
    <row r="374" spans="1:40" ht="20.25" customHeight="1" x14ac:dyDescent="0.3">
      <c r="A374" s="107"/>
      <c r="B374" s="144"/>
      <c r="C374" s="119"/>
      <c r="D374" s="120"/>
      <c r="E374" s="119"/>
      <c r="F374" s="119"/>
      <c r="G374" s="120"/>
      <c r="H374" s="119"/>
      <c r="I374" s="109"/>
      <c r="L374" s="108"/>
      <c r="M374" s="108"/>
      <c r="N374" s="108"/>
      <c r="O374" s="108"/>
      <c r="P374" s="108"/>
      <c r="Q374" s="108"/>
      <c r="R374" s="108"/>
      <c r="S374" s="108"/>
      <c r="T374" s="100">
        <f t="shared" si="55"/>
        <v>0</v>
      </c>
      <c r="U374" s="111"/>
      <c r="V374" s="111"/>
      <c r="W374" s="111">
        <f>SUMIFS($F$3:F374,$D$3:D374,D374,$C$3:C374,"Buy")+SUMIFS($F$3:F374,$D$3:D374,D374,$C$3:C374,"Coin Deposit",$E$3:E374,"&lt;&gt;")</f>
        <v>0</v>
      </c>
      <c r="X374" s="111">
        <f t="shared" si="56"/>
        <v>0</v>
      </c>
      <c r="Y374" s="111">
        <f>IF($D374=Y$1,SUMIFS($H$3:$H374,$G$3:$G374,Y$1,$C$3:$C374,"Sell"),0)</f>
        <v>0</v>
      </c>
      <c r="Z374" s="111">
        <f t="shared" si="57"/>
        <v>0</v>
      </c>
      <c r="AA374" s="111">
        <f>IF($D374=AA$1,SUMIFS($H$3:$H374,$G$3:$G374,AA$1,$C$3:$C374,"Sell"),0)</f>
        <v>0</v>
      </c>
      <c r="AB374" s="111">
        <f t="shared" si="58"/>
        <v>0</v>
      </c>
      <c r="AC374" s="111">
        <f>SUMIFS('Deductions and Deposits'!$H:$H,'Deductions and Deposits'!$G:$G,D374,'Deductions and Deposits'!$F:$F,"&lt;="&amp;B374)+SUMIFS($F$3:F374,$D$3:D374,D374,$C$3:C374,"Coin Deposit",$E$3:E374,"")</f>
        <v>0</v>
      </c>
      <c r="AD374" s="111">
        <f>SUMIFS('Deductions and Deposits'!$D:$D,'Deductions and Deposits'!$C:$C,D374)+SUMIFS($F:$F,$D:$D,D374,$C:$C,"Coin Deduction")</f>
        <v>0</v>
      </c>
      <c r="AE374" s="111">
        <f>Table5[[#This Row],[Column4]]+Table5[[#This Row],[Column14]]+Table5[[#This Row],[Column19]]+Table5[[#This Row],[Column12]]</f>
        <v>0</v>
      </c>
      <c r="AF374" s="111">
        <f>Table5[[#This Row],[Column5]]+Table5[[#This Row],[Column13]]+Table5[[#This Row],[Column21]]+Table5[[#This Row],[Column18]]</f>
        <v>0</v>
      </c>
      <c r="AG374" s="111">
        <f t="shared" si="59"/>
        <v>0</v>
      </c>
      <c r="AH374" s="111">
        <f t="shared" si="60"/>
        <v>0</v>
      </c>
      <c r="AI374" s="111">
        <f>Table5[[#This Row],[Column17]]-Table5[[#This Row],[Column20]]</f>
        <v>0</v>
      </c>
      <c r="AJ374" s="111">
        <f t="shared" si="61"/>
        <v>0</v>
      </c>
      <c r="AK374" s="111">
        <f t="shared" si="66"/>
        <v>0</v>
      </c>
      <c r="AL374" s="111">
        <f t="shared" si="63"/>
        <v>0</v>
      </c>
      <c r="AM374" s="111" t="str">
        <f t="shared" si="64"/>
        <v/>
      </c>
      <c r="AN374" s="111" t="str">
        <f t="shared" ca="1" si="65"/>
        <v/>
      </c>
    </row>
    <row r="375" spans="1:40" ht="20.25" customHeight="1" x14ac:dyDescent="0.3">
      <c r="A375" s="107"/>
      <c r="B375" s="144"/>
      <c r="C375" s="119"/>
      <c r="D375" s="120"/>
      <c r="E375" s="119"/>
      <c r="F375" s="119"/>
      <c r="G375" s="120"/>
      <c r="H375" s="119"/>
      <c r="I375" s="109"/>
      <c r="L375" s="108"/>
      <c r="M375" s="108"/>
      <c r="N375" s="108"/>
      <c r="O375" s="108"/>
      <c r="P375" s="108"/>
      <c r="Q375" s="108"/>
      <c r="R375" s="108"/>
      <c r="S375" s="108"/>
      <c r="T375" s="100">
        <f t="shared" si="55"/>
        <v>0</v>
      </c>
      <c r="U375" s="111"/>
      <c r="V375" s="111"/>
      <c r="W375" s="111">
        <f>SUMIFS($F$3:F375,$D$3:D375,D375,$C$3:C375,"Buy")+SUMIFS($F$3:F375,$D$3:D375,D375,$C$3:C375,"Coin Deposit",$E$3:E375,"&lt;&gt;")</f>
        <v>0</v>
      </c>
      <c r="X375" s="111">
        <f t="shared" si="56"/>
        <v>0</v>
      </c>
      <c r="Y375" s="111">
        <f>IF($D375=Y$1,SUMIFS($H$3:$H375,$G$3:$G375,Y$1,$C$3:$C375,"Sell"),0)</f>
        <v>0</v>
      </c>
      <c r="Z375" s="111">
        <f t="shared" si="57"/>
        <v>0</v>
      </c>
      <c r="AA375" s="111">
        <f>IF($D375=AA$1,SUMIFS($H$3:$H375,$G$3:$G375,AA$1,$C$3:$C375,"Sell"),0)</f>
        <v>0</v>
      </c>
      <c r="AB375" s="111">
        <f t="shared" si="58"/>
        <v>0</v>
      </c>
      <c r="AC375" s="111">
        <f>SUMIFS('Deductions and Deposits'!$H:$H,'Deductions and Deposits'!$G:$G,D375,'Deductions and Deposits'!$F:$F,"&lt;="&amp;B375)+SUMIFS($F$3:F375,$D$3:D375,D375,$C$3:C375,"Coin Deposit",$E$3:E375,"")</f>
        <v>0</v>
      </c>
      <c r="AD375" s="111">
        <f>SUMIFS('Deductions and Deposits'!$D:$D,'Deductions and Deposits'!$C:$C,D375)+SUMIFS($F:$F,$D:$D,D375,$C:$C,"Coin Deduction")</f>
        <v>0</v>
      </c>
      <c r="AE375" s="111">
        <f>Table5[[#This Row],[Column4]]+Table5[[#This Row],[Column14]]+Table5[[#This Row],[Column19]]+Table5[[#This Row],[Column12]]</f>
        <v>0</v>
      </c>
      <c r="AF375" s="111">
        <f>Table5[[#This Row],[Column5]]+Table5[[#This Row],[Column13]]+Table5[[#This Row],[Column21]]+Table5[[#This Row],[Column18]]</f>
        <v>0</v>
      </c>
      <c r="AG375" s="111">
        <f t="shared" si="59"/>
        <v>0</v>
      </c>
      <c r="AH375" s="111">
        <f t="shared" si="60"/>
        <v>0</v>
      </c>
      <c r="AI375" s="111">
        <f>Table5[[#This Row],[Column17]]-Table5[[#This Row],[Column20]]</f>
        <v>0</v>
      </c>
      <c r="AJ375" s="111">
        <f t="shared" si="61"/>
        <v>0</v>
      </c>
      <c r="AK375" s="111">
        <f t="shared" si="66"/>
        <v>0</v>
      </c>
      <c r="AL375" s="111">
        <f t="shared" si="63"/>
        <v>0</v>
      </c>
      <c r="AM375" s="111" t="str">
        <f t="shared" si="64"/>
        <v/>
      </c>
      <c r="AN375" s="111" t="str">
        <f t="shared" ca="1" si="65"/>
        <v/>
      </c>
    </row>
    <row r="376" spans="1:40" ht="20.25" customHeight="1" x14ac:dyDescent="0.3">
      <c r="A376" s="107"/>
      <c r="B376" s="144"/>
      <c r="C376" s="119"/>
      <c r="D376" s="120"/>
      <c r="E376" s="119"/>
      <c r="F376" s="119"/>
      <c r="G376" s="120"/>
      <c r="H376" s="119"/>
      <c r="I376" s="109"/>
      <c r="L376" s="108"/>
      <c r="M376" s="108"/>
      <c r="N376" s="108"/>
      <c r="O376" s="108"/>
      <c r="P376" s="108"/>
      <c r="Q376" s="108"/>
      <c r="R376" s="108"/>
      <c r="S376" s="108"/>
      <c r="T376" s="100">
        <f t="shared" si="55"/>
        <v>0</v>
      </c>
      <c r="U376" s="111"/>
      <c r="V376" s="111"/>
      <c r="W376" s="111">
        <f>SUMIFS($F$3:F376,$D$3:D376,D376,$C$3:C376,"Buy")+SUMIFS($F$3:F376,$D$3:D376,D376,$C$3:C376,"Coin Deposit",$E$3:E376,"&lt;&gt;")</f>
        <v>0</v>
      </c>
      <c r="X376" s="111">
        <f t="shared" si="56"/>
        <v>0</v>
      </c>
      <c r="Y376" s="111">
        <f>IF($D376=Y$1,SUMIFS($H$3:$H376,$G$3:$G376,Y$1,$C$3:$C376,"Sell"),0)</f>
        <v>0</v>
      </c>
      <c r="Z376" s="111">
        <f t="shared" si="57"/>
        <v>0</v>
      </c>
      <c r="AA376" s="111">
        <f>IF($D376=AA$1,SUMIFS($H$3:$H376,$G$3:$G376,AA$1,$C$3:$C376,"Sell"),0)</f>
        <v>0</v>
      </c>
      <c r="AB376" s="111">
        <f t="shared" si="58"/>
        <v>0</v>
      </c>
      <c r="AC376" s="111">
        <f>SUMIFS('Deductions and Deposits'!$H:$H,'Deductions and Deposits'!$G:$G,D376,'Deductions and Deposits'!$F:$F,"&lt;="&amp;B376)+SUMIFS($F$3:F376,$D$3:D376,D376,$C$3:C376,"Coin Deposit",$E$3:E376,"")</f>
        <v>0</v>
      </c>
      <c r="AD376" s="111">
        <f>SUMIFS('Deductions and Deposits'!$D:$D,'Deductions and Deposits'!$C:$C,D376)+SUMIFS($F:$F,$D:$D,D376,$C:$C,"Coin Deduction")</f>
        <v>0</v>
      </c>
      <c r="AE376" s="111">
        <f>Table5[[#This Row],[Column4]]+Table5[[#This Row],[Column14]]+Table5[[#This Row],[Column19]]+Table5[[#This Row],[Column12]]</f>
        <v>0</v>
      </c>
      <c r="AF376" s="111">
        <f>Table5[[#This Row],[Column5]]+Table5[[#This Row],[Column13]]+Table5[[#This Row],[Column21]]+Table5[[#This Row],[Column18]]</f>
        <v>0</v>
      </c>
      <c r="AG376" s="111">
        <f t="shared" si="59"/>
        <v>0</v>
      </c>
      <c r="AH376" s="111">
        <f t="shared" si="60"/>
        <v>0</v>
      </c>
      <c r="AI376" s="111">
        <f>Table5[[#This Row],[Column17]]-Table5[[#This Row],[Column20]]</f>
        <v>0</v>
      </c>
      <c r="AJ376" s="111">
        <f t="shared" si="61"/>
        <v>0</v>
      </c>
      <c r="AK376" s="111">
        <f t="shared" si="66"/>
        <v>0</v>
      </c>
      <c r="AL376" s="111">
        <f t="shared" si="63"/>
        <v>0</v>
      </c>
      <c r="AM376" s="111" t="str">
        <f t="shared" si="64"/>
        <v/>
      </c>
      <c r="AN376" s="111" t="str">
        <f t="shared" ca="1" si="65"/>
        <v/>
      </c>
    </row>
    <row r="377" spans="1:40" ht="20.25" customHeight="1" x14ac:dyDescent="0.3">
      <c r="A377" s="107"/>
      <c r="B377" s="144"/>
      <c r="C377" s="119"/>
      <c r="D377" s="120"/>
      <c r="E377" s="119"/>
      <c r="F377" s="119"/>
      <c r="G377" s="120"/>
      <c r="H377" s="119"/>
      <c r="I377" s="109"/>
      <c r="L377" s="108"/>
      <c r="M377" s="108"/>
      <c r="N377" s="108"/>
      <c r="O377" s="108"/>
      <c r="P377" s="108"/>
      <c r="Q377" s="108"/>
      <c r="R377" s="108"/>
      <c r="S377" s="108"/>
      <c r="T377" s="100">
        <f t="shared" si="55"/>
        <v>0</v>
      </c>
      <c r="U377" s="111"/>
      <c r="V377" s="111"/>
      <c r="W377" s="111">
        <f>SUMIFS($F$3:F377,$D$3:D377,D377,$C$3:C377,"Buy")+SUMIFS($F$3:F377,$D$3:D377,D377,$C$3:C377,"Coin Deposit",$E$3:E377,"&lt;&gt;")</f>
        <v>0</v>
      </c>
      <c r="X377" s="111">
        <f t="shared" si="56"/>
        <v>0</v>
      </c>
      <c r="Y377" s="111">
        <f>IF($D377=Y$1,SUMIFS($H$3:$H377,$G$3:$G377,Y$1,$C$3:$C377,"Sell"),0)</f>
        <v>0</v>
      </c>
      <c r="Z377" s="111">
        <f t="shared" si="57"/>
        <v>0</v>
      </c>
      <c r="AA377" s="111">
        <f>IF($D377=AA$1,SUMIFS($H$3:$H377,$G$3:$G377,AA$1,$C$3:$C377,"Sell"),0)</f>
        <v>0</v>
      </c>
      <c r="AB377" s="111">
        <f t="shared" si="58"/>
        <v>0</v>
      </c>
      <c r="AC377" s="111">
        <f>SUMIFS('Deductions and Deposits'!$H:$H,'Deductions and Deposits'!$G:$G,D377,'Deductions and Deposits'!$F:$F,"&lt;="&amp;B377)+SUMIFS($F$3:F377,$D$3:D377,D377,$C$3:C377,"Coin Deposit",$E$3:E377,"")</f>
        <v>0</v>
      </c>
      <c r="AD377" s="111">
        <f>SUMIFS('Deductions and Deposits'!$D:$D,'Deductions and Deposits'!$C:$C,D377)+SUMIFS($F:$F,$D:$D,D377,$C:$C,"Coin Deduction")</f>
        <v>0</v>
      </c>
      <c r="AE377" s="111">
        <f>Table5[[#This Row],[Column4]]+Table5[[#This Row],[Column14]]+Table5[[#This Row],[Column19]]+Table5[[#This Row],[Column12]]</f>
        <v>0</v>
      </c>
      <c r="AF377" s="111">
        <f>Table5[[#This Row],[Column5]]+Table5[[#This Row],[Column13]]+Table5[[#This Row],[Column21]]+Table5[[#This Row],[Column18]]</f>
        <v>0</v>
      </c>
      <c r="AG377" s="111">
        <f t="shared" si="59"/>
        <v>0</v>
      </c>
      <c r="AH377" s="111">
        <f t="shared" si="60"/>
        <v>0</v>
      </c>
      <c r="AI377" s="111">
        <f>Table5[[#This Row],[Column17]]-Table5[[#This Row],[Column20]]</f>
        <v>0</v>
      </c>
      <c r="AJ377" s="111">
        <f t="shared" si="61"/>
        <v>0</v>
      </c>
      <c r="AK377" s="111">
        <f t="shared" si="66"/>
        <v>0</v>
      </c>
      <c r="AL377" s="111">
        <f t="shared" si="63"/>
        <v>0</v>
      </c>
      <c r="AM377" s="111" t="str">
        <f t="shared" si="64"/>
        <v/>
      </c>
      <c r="AN377" s="111" t="str">
        <f t="shared" ca="1" si="65"/>
        <v/>
      </c>
    </row>
    <row r="378" spans="1:40" ht="20.25" customHeight="1" x14ac:dyDescent="0.3">
      <c r="A378" s="107"/>
      <c r="B378" s="144"/>
      <c r="C378" s="119"/>
      <c r="D378" s="120"/>
      <c r="E378" s="119"/>
      <c r="F378" s="119"/>
      <c r="G378" s="120"/>
      <c r="H378" s="119"/>
      <c r="I378" s="109"/>
      <c r="L378" s="108"/>
      <c r="M378" s="108"/>
      <c r="N378" s="108"/>
      <c r="O378" s="108"/>
      <c r="P378" s="108"/>
      <c r="Q378" s="108"/>
      <c r="R378" s="108"/>
      <c r="S378" s="108"/>
      <c r="T378" s="100">
        <f t="shared" si="55"/>
        <v>0</v>
      </c>
      <c r="U378" s="111"/>
      <c r="V378" s="111"/>
      <c r="W378" s="111">
        <f>SUMIFS($F$3:F378,$D$3:D378,D378,$C$3:C378,"Buy")+SUMIFS($F$3:F378,$D$3:D378,D378,$C$3:C378,"Coin Deposit",$E$3:E378,"&lt;&gt;")</f>
        <v>0</v>
      </c>
      <c r="X378" s="111">
        <f t="shared" si="56"/>
        <v>0</v>
      </c>
      <c r="Y378" s="111">
        <f>IF($D378=Y$1,SUMIFS($H$3:$H378,$G$3:$G378,Y$1,$C$3:$C378,"Sell"),0)</f>
        <v>0</v>
      </c>
      <c r="Z378" s="111">
        <f t="shared" si="57"/>
        <v>0</v>
      </c>
      <c r="AA378" s="111">
        <f>IF($D378=AA$1,SUMIFS($H$3:$H378,$G$3:$G378,AA$1,$C$3:$C378,"Sell"),0)</f>
        <v>0</v>
      </c>
      <c r="AB378" s="111">
        <f t="shared" si="58"/>
        <v>0</v>
      </c>
      <c r="AC378" s="111">
        <f>SUMIFS('Deductions and Deposits'!$H:$H,'Deductions and Deposits'!$G:$G,D378,'Deductions and Deposits'!$F:$F,"&lt;="&amp;B378)+SUMIFS($F$3:F378,$D$3:D378,D378,$C$3:C378,"Coin Deposit",$E$3:E378,"")</f>
        <v>0</v>
      </c>
      <c r="AD378" s="111">
        <f>SUMIFS('Deductions and Deposits'!$D:$D,'Deductions and Deposits'!$C:$C,D378)+SUMIFS($F:$F,$D:$D,D378,$C:$C,"Coin Deduction")</f>
        <v>0</v>
      </c>
      <c r="AE378" s="111">
        <f>Table5[[#This Row],[Column4]]+Table5[[#This Row],[Column14]]+Table5[[#This Row],[Column19]]+Table5[[#This Row],[Column12]]</f>
        <v>0</v>
      </c>
      <c r="AF378" s="111">
        <f>Table5[[#This Row],[Column5]]+Table5[[#This Row],[Column13]]+Table5[[#This Row],[Column21]]+Table5[[#This Row],[Column18]]</f>
        <v>0</v>
      </c>
      <c r="AG378" s="111">
        <f t="shared" si="59"/>
        <v>0</v>
      </c>
      <c r="AH378" s="111">
        <f t="shared" si="60"/>
        <v>0</v>
      </c>
      <c r="AI378" s="111">
        <f>Table5[[#This Row],[Column17]]-Table5[[#This Row],[Column20]]</f>
        <v>0</v>
      </c>
      <c r="AJ378" s="111">
        <f t="shared" si="61"/>
        <v>0</v>
      </c>
      <c r="AK378" s="111">
        <f t="shared" si="66"/>
        <v>0</v>
      </c>
      <c r="AL378" s="111">
        <f t="shared" si="63"/>
        <v>0</v>
      </c>
      <c r="AM378" s="111" t="str">
        <f t="shared" si="64"/>
        <v/>
      </c>
      <c r="AN378" s="111" t="str">
        <f t="shared" ca="1" si="65"/>
        <v/>
      </c>
    </row>
    <row r="379" spans="1:40" ht="20.25" customHeight="1" x14ac:dyDescent="0.3">
      <c r="A379" s="107"/>
      <c r="B379" s="144"/>
      <c r="C379" s="119"/>
      <c r="D379" s="120"/>
      <c r="E379" s="119"/>
      <c r="F379" s="119"/>
      <c r="G379" s="120"/>
      <c r="H379" s="119"/>
      <c r="I379" s="109"/>
      <c r="L379" s="108"/>
      <c r="M379" s="108"/>
      <c r="N379" s="108"/>
      <c r="O379" s="108"/>
      <c r="P379" s="108"/>
      <c r="Q379" s="108"/>
      <c r="R379" s="108"/>
      <c r="S379" s="108"/>
      <c r="T379" s="100">
        <f t="shared" si="55"/>
        <v>0</v>
      </c>
      <c r="U379" s="111"/>
      <c r="V379" s="111"/>
      <c r="W379" s="111">
        <f>SUMIFS($F$3:F379,$D$3:D379,D379,$C$3:C379,"Buy")+SUMIFS($F$3:F379,$D$3:D379,D379,$C$3:C379,"Coin Deposit",$E$3:E379,"&lt;&gt;")</f>
        <v>0</v>
      </c>
      <c r="X379" s="111">
        <f t="shared" si="56"/>
        <v>0</v>
      </c>
      <c r="Y379" s="111">
        <f>IF($D379=Y$1,SUMIFS($H$3:$H379,$G$3:$G379,Y$1,$C$3:$C379,"Sell"),0)</f>
        <v>0</v>
      </c>
      <c r="Z379" s="111">
        <f t="shared" si="57"/>
        <v>0</v>
      </c>
      <c r="AA379" s="111">
        <f>IF($D379=AA$1,SUMIFS($H$3:$H379,$G$3:$G379,AA$1,$C$3:$C379,"Sell"),0)</f>
        <v>0</v>
      </c>
      <c r="AB379" s="111">
        <f t="shared" si="58"/>
        <v>0</v>
      </c>
      <c r="AC379" s="111">
        <f>SUMIFS('Deductions and Deposits'!$H:$H,'Deductions and Deposits'!$G:$G,D379,'Deductions and Deposits'!$F:$F,"&lt;="&amp;B379)+SUMIFS($F$3:F379,$D$3:D379,D379,$C$3:C379,"Coin Deposit",$E$3:E379,"")</f>
        <v>0</v>
      </c>
      <c r="AD379" s="111">
        <f>SUMIFS('Deductions and Deposits'!$D:$D,'Deductions and Deposits'!$C:$C,D379)+SUMIFS($F:$F,$D:$D,D379,$C:$C,"Coin Deduction")</f>
        <v>0</v>
      </c>
      <c r="AE379" s="111">
        <f>Table5[[#This Row],[Column4]]+Table5[[#This Row],[Column14]]+Table5[[#This Row],[Column19]]+Table5[[#This Row],[Column12]]</f>
        <v>0</v>
      </c>
      <c r="AF379" s="111">
        <f>Table5[[#This Row],[Column5]]+Table5[[#This Row],[Column13]]+Table5[[#This Row],[Column21]]+Table5[[#This Row],[Column18]]</f>
        <v>0</v>
      </c>
      <c r="AG379" s="111">
        <f t="shared" si="59"/>
        <v>0</v>
      </c>
      <c r="AH379" s="111">
        <f t="shared" si="60"/>
        <v>0</v>
      </c>
      <c r="AI379" s="111">
        <f>Table5[[#This Row],[Column17]]-Table5[[#This Row],[Column20]]</f>
        <v>0</v>
      </c>
      <c r="AJ379" s="111">
        <f t="shared" si="61"/>
        <v>0</v>
      </c>
      <c r="AK379" s="111">
        <f t="shared" si="66"/>
        <v>0</v>
      </c>
      <c r="AL379" s="111">
        <f t="shared" si="63"/>
        <v>0</v>
      </c>
      <c r="AM379" s="111" t="str">
        <f t="shared" si="64"/>
        <v/>
      </c>
      <c r="AN379" s="111" t="str">
        <f t="shared" ca="1" si="65"/>
        <v/>
      </c>
    </row>
    <row r="380" spans="1:40" ht="20.25" customHeight="1" x14ac:dyDescent="0.3">
      <c r="A380" s="107"/>
      <c r="B380" s="144"/>
      <c r="C380" s="119"/>
      <c r="D380" s="120"/>
      <c r="E380" s="119"/>
      <c r="F380" s="119"/>
      <c r="G380" s="120"/>
      <c r="H380" s="119"/>
      <c r="I380" s="109"/>
      <c r="L380" s="108"/>
      <c r="M380" s="108"/>
      <c r="N380" s="108"/>
      <c r="O380" s="108"/>
      <c r="P380" s="108"/>
      <c r="Q380" s="108"/>
      <c r="R380" s="108"/>
      <c r="S380" s="108"/>
      <c r="T380" s="100">
        <f t="shared" si="55"/>
        <v>0</v>
      </c>
      <c r="U380" s="111"/>
      <c r="V380" s="111"/>
      <c r="W380" s="111">
        <f>SUMIFS($F$3:F380,$D$3:D380,D380,$C$3:C380,"Buy")+SUMIFS($F$3:F380,$D$3:D380,D380,$C$3:C380,"Coin Deposit",$E$3:E380,"&lt;&gt;")</f>
        <v>0</v>
      </c>
      <c r="X380" s="111">
        <f t="shared" si="56"/>
        <v>0</v>
      </c>
      <c r="Y380" s="111">
        <f>IF($D380=Y$1,SUMIFS($H$3:$H380,$G$3:$G380,Y$1,$C$3:$C380,"Sell"),0)</f>
        <v>0</v>
      </c>
      <c r="Z380" s="111">
        <f t="shared" si="57"/>
        <v>0</v>
      </c>
      <c r="AA380" s="111">
        <f>IF($D380=AA$1,SUMIFS($H$3:$H380,$G$3:$G380,AA$1,$C$3:$C380,"Sell"),0)</f>
        <v>0</v>
      </c>
      <c r="AB380" s="111">
        <f t="shared" si="58"/>
        <v>0</v>
      </c>
      <c r="AC380" s="111">
        <f>SUMIFS('Deductions and Deposits'!$H:$H,'Deductions and Deposits'!$G:$G,D380,'Deductions and Deposits'!$F:$F,"&lt;="&amp;B380)+SUMIFS($F$3:F380,$D$3:D380,D380,$C$3:C380,"Coin Deposit",$E$3:E380,"")</f>
        <v>0</v>
      </c>
      <c r="AD380" s="111">
        <f>SUMIFS('Deductions and Deposits'!$D:$D,'Deductions and Deposits'!$C:$C,D380)+SUMIFS($F:$F,$D:$D,D380,$C:$C,"Coin Deduction")</f>
        <v>0</v>
      </c>
      <c r="AE380" s="111">
        <f>Table5[[#This Row],[Column4]]+Table5[[#This Row],[Column14]]+Table5[[#This Row],[Column19]]+Table5[[#This Row],[Column12]]</f>
        <v>0</v>
      </c>
      <c r="AF380" s="111">
        <f>Table5[[#This Row],[Column5]]+Table5[[#This Row],[Column13]]+Table5[[#This Row],[Column21]]+Table5[[#This Row],[Column18]]</f>
        <v>0</v>
      </c>
      <c r="AG380" s="111">
        <f t="shared" si="59"/>
        <v>0</v>
      </c>
      <c r="AH380" s="111">
        <f t="shared" si="60"/>
        <v>0</v>
      </c>
      <c r="AI380" s="111">
        <f>Table5[[#This Row],[Column17]]-Table5[[#This Row],[Column20]]</f>
        <v>0</v>
      </c>
      <c r="AJ380" s="111">
        <f t="shared" si="61"/>
        <v>0</v>
      </c>
      <c r="AK380" s="111">
        <f t="shared" si="66"/>
        <v>0</v>
      </c>
      <c r="AL380" s="111">
        <f t="shared" si="63"/>
        <v>0</v>
      </c>
      <c r="AM380" s="111" t="str">
        <f t="shared" si="64"/>
        <v/>
      </c>
      <c r="AN380" s="111" t="str">
        <f t="shared" ca="1" si="65"/>
        <v/>
      </c>
    </row>
    <row r="381" spans="1:40" ht="20.25" customHeight="1" x14ac:dyDescent="0.3">
      <c r="A381" s="107"/>
      <c r="B381" s="144"/>
      <c r="C381" s="119"/>
      <c r="D381" s="120"/>
      <c r="E381" s="119"/>
      <c r="F381" s="119"/>
      <c r="G381" s="120"/>
      <c r="H381" s="119"/>
      <c r="I381" s="109"/>
      <c r="L381" s="108"/>
      <c r="M381" s="108"/>
      <c r="N381" s="108"/>
      <c r="O381" s="108"/>
      <c r="P381" s="108"/>
      <c r="Q381" s="108"/>
      <c r="R381" s="108"/>
      <c r="S381" s="108"/>
      <c r="T381" s="100">
        <f t="shared" si="55"/>
        <v>0</v>
      </c>
      <c r="U381" s="111"/>
      <c r="V381" s="111"/>
      <c r="W381" s="111">
        <f>SUMIFS($F$3:F381,$D$3:D381,D381,$C$3:C381,"Buy")+SUMIFS($F$3:F381,$D$3:D381,D381,$C$3:C381,"Coin Deposit",$E$3:E381,"&lt;&gt;")</f>
        <v>0</v>
      </c>
      <c r="X381" s="111">
        <f t="shared" si="56"/>
        <v>0</v>
      </c>
      <c r="Y381" s="111">
        <f>IF($D381=Y$1,SUMIFS($H$3:$H381,$G$3:$G381,Y$1,$C$3:$C381,"Sell"),0)</f>
        <v>0</v>
      </c>
      <c r="Z381" s="111">
        <f t="shared" si="57"/>
        <v>0</v>
      </c>
      <c r="AA381" s="111">
        <f>IF($D381=AA$1,SUMIFS($H$3:$H381,$G$3:$G381,AA$1,$C$3:$C381,"Sell"),0)</f>
        <v>0</v>
      </c>
      <c r="AB381" s="111">
        <f t="shared" si="58"/>
        <v>0</v>
      </c>
      <c r="AC381" s="111">
        <f>SUMIFS('Deductions and Deposits'!$H:$H,'Deductions and Deposits'!$G:$G,D381,'Deductions and Deposits'!$F:$F,"&lt;="&amp;B381)+SUMIFS($F$3:F381,$D$3:D381,D381,$C$3:C381,"Coin Deposit",$E$3:E381,"")</f>
        <v>0</v>
      </c>
      <c r="AD381" s="111">
        <f>SUMIFS('Deductions and Deposits'!$D:$D,'Deductions and Deposits'!$C:$C,D381)+SUMIFS($F:$F,$D:$D,D381,$C:$C,"Coin Deduction")</f>
        <v>0</v>
      </c>
      <c r="AE381" s="111">
        <f>Table5[[#This Row],[Column4]]+Table5[[#This Row],[Column14]]+Table5[[#This Row],[Column19]]+Table5[[#This Row],[Column12]]</f>
        <v>0</v>
      </c>
      <c r="AF381" s="111">
        <f>Table5[[#This Row],[Column5]]+Table5[[#This Row],[Column13]]+Table5[[#This Row],[Column21]]+Table5[[#This Row],[Column18]]</f>
        <v>0</v>
      </c>
      <c r="AG381" s="111">
        <f t="shared" si="59"/>
        <v>0</v>
      </c>
      <c r="AH381" s="111">
        <f t="shared" si="60"/>
        <v>0</v>
      </c>
      <c r="AI381" s="111">
        <f>Table5[[#This Row],[Column17]]-Table5[[#This Row],[Column20]]</f>
        <v>0</v>
      </c>
      <c r="AJ381" s="111">
        <f t="shared" si="61"/>
        <v>0</v>
      </c>
      <c r="AK381" s="111">
        <f t="shared" si="66"/>
        <v>0</v>
      </c>
      <c r="AL381" s="111">
        <f t="shared" si="63"/>
        <v>0</v>
      </c>
      <c r="AM381" s="111" t="str">
        <f t="shared" si="64"/>
        <v/>
      </c>
      <c r="AN381" s="111" t="str">
        <f t="shared" ca="1" si="65"/>
        <v/>
      </c>
    </row>
    <row r="382" spans="1:40" ht="20.25" customHeight="1" x14ac:dyDescent="0.3">
      <c r="A382" s="107"/>
      <c r="B382" s="144"/>
      <c r="C382" s="119"/>
      <c r="D382" s="120"/>
      <c r="E382" s="119"/>
      <c r="F382" s="119"/>
      <c r="G382" s="120"/>
      <c r="H382" s="119"/>
      <c r="I382" s="109"/>
      <c r="L382" s="108"/>
      <c r="M382" s="108"/>
      <c r="N382" s="108"/>
      <c r="O382" s="108"/>
      <c r="P382" s="108"/>
      <c r="Q382" s="108"/>
      <c r="R382" s="108"/>
      <c r="S382" s="108"/>
      <c r="T382" s="100">
        <f t="shared" si="55"/>
        <v>0</v>
      </c>
      <c r="U382" s="111"/>
      <c r="V382" s="111"/>
      <c r="W382" s="111">
        <f>SUMIFS($F$3:F382,$D$3:D382,D382,$C$3:C382,"Buy")+SUMIFS($F$3:F382,$D$3:D382,D382,$C$3:C382,"Coin Deposit",$E$3:E382,"&lt;&gt;")</f>
        <v>0</v>
      </c>
      <c r="X382" s="111">
        <f t="shared" si="56"/>
        <v>0</v>
      </c>
      <c r="Y382" s="111">
        <f>IF($D382=Y$1,SUMIFS($H$3:$H382,$G$3:$G382,Y$1,$C$3:$C382,"Sell"),0)</f>
        <v>0</v>
      </c>
      <c r="Z382" s="111">
        <f t="shared" si="57"/>
        <v>0</v>
      </c>
      <c r="AA382" s="111">
        <f>IF($D382=AA$1,SUMIFS($H$3:$H382,$G$3:$G382,AA$1,$C$3:$C382,"Sell"),0)</f>
        <v>0</v>
      </c>
      <c r="AB382" s="111">
        <f t="shared" si="58"/>
        <v>0</v>
      </c>
      <c r="AC382" s="111">
        <f>SUMIFS('Deductions and Deposits'!$H:$H,'Deductions and Deposits'!$G:$G,D382,'Deductions and Deposits'!$F:$F,"&lt;="&amp;B382)+SUMIFS($F$3:F382,$D$3:D382,D382,$C$3:C382,"Coin Deposit",$E$3:E382,"")</f>
        <v>0</v>
      </c>
      <c r="AD382" s="111">
        <f>SUMIFS('Deductions and Deposits'!$D:$D,'Deductions and Deposits'!$C:$C,D382)+SUMIFS($F:$F,$D:$D,D382,$C:$C,"Coin Deduction")</f>
        <v>0</v>
      </c>
      <c r="AE382" s="111">
        <f>Table5[[#This Row],[Column4]]+Table5[[#This Row],[Column14]]+Table5[[#This Row],[Column19]]+Table5[[#This Row],[Column12]]</f>
        <v>0</v>
      </c>
      <c r="AF382" s="111">
        <f>Table5[[#This Row],[Column5]]+Table5[[#This Row],[Column13]]+Table5[[#This Row],[Column21]]+Table5[[#This Row],[Column18]]</f>
        <v>0</v>
      </c>
      <c r="AG382" s="111">
        <f t="shared" si="59"/>
        <v>0</v>
      </c>
      <c r="AH382" s="111">
        <f t="shared" si="60"/>
        <v>0</v>
      </c>
      <c r="AI382" s="111">
        <f>Table5[[#This Row],[Column17]]-Table5[[#This Row],[Column20]]</f>
        <v>0</v>
      </c>
      <c r="AJ382" s="111">
        <f t="shared" si="61"/>
        <v>0</v>
      </c>
      <c r="AK382" s="111">
        <f t="shared" si="66"/>
        <v>0</v>
      </c>
      <c r="AL382" s="111">
        <f t="shared" si="63"/>
        <v>0</v>
      </c>
      <c r="AM382" s="111" t="str">
        <f t="shared" si="64"/>
        <v/>
      </c>
      <c r="AN382" s="111" t="str">
        <f t="shared" ca="1" si="65"/>
        <v/>
      </c>
    </row>
    <row r="383" spans="1:40" ht="20.25" customHeight="1" x14ac:dyDescent="0.3">
      <c r="A383" s="107"/>
      <c r="B383" s="144"/>
      <c r="C383" s="119"/>
      <c r="D383" s="120"/>
      <c r="E383" s="119"/>
      <c r="F383" s="119"/>
      <c r="G383" s="120"/>
      <c r="H383" s="119"/>
      <c r="I383" s="109"/>
      <c r="L383" s="108"/>
      <c r="M383" s="108"/>
      <c r="N383" s="108"/>
      <c r="O383" s="108"/>
      <c r="P383" s="108"/>
      <c r="Q383" s="108"/>
      <c r="R383" s="108"/>
      <c r="S383" s="108"/>
      <c r="T383" s="100">
        <f t="shared" si="55"/>
        <v>0</v>
      </c>
      <c r="U383" s="111"/>
      <c r="V383" s="111"/>
      <c r="W383" s="111">
        <f>SUMIFS($F$3:F383,$D$3:D383,D383,$C$3:C383,"Buy")+SUMIFS($F$3:F383,$D$3:D383,D383,$C$3:C383,"Coin Deposit",$E$3:E383,"&lt;&gt;")</f>
        <v>0</v>
      </c>
      <c r="X383" s="111">
        <f t="shared" si="56"/>
        <v>0</v>
      </c>
      <c r="Y383" s="111">
        <f>IF($D383=Y$1,SUMIFS($H$3:$H383,$G$3:$G383,Y$1,$C$3:$C383,"Sell"),0)</f>
        <v>0</v>
      </c>
      <c r="Z383" s="111">
        <f t="shared" si="57"/>
        <v>0</v>
      </c>
      <c r="AA383" s="111">
        <f>IF($D383=AA$1,SUMIFS($H$3:$H383,$G$3:$G383,AA$1,$C$3:$C383,"Sell"),0)</f>
        <v>0</v>
      </c>
      <c r="AB383" s="111">
        <f t="shared" si="58"/>
        <v>0</v>
      </c>
      <c r="AC383" s="111">
        <f>SUMIFS('Deductions and Deposits'!$H:$H,'Deductions and Deposits'!$G:$G,D383,'Deductions and Deposits'!$F:$F,"&lt;="&amp;B383)+SUMIFS($F$3:F383,$D$3:D383,D383,$C$3:C383,"Coin Deposit",$E$3:E383,"")</f>
        <v>0</v>
      </c>
      <c r="AD383" s="111">
        <f>SUMIFS('Deductions and Deposits'!$D:$D,'Deductions and Deposits'!$C:$C,D383)+SUMIFS($F:$F,$D:$D,D383,$C:$C,"Coin Deduction")</f>
        <v>0</v>
      </c>
      <c r="AE383" s="111">
        <f>Table5[[#This Row],[Column4]]+Table5[[#This Row],[Column14]]+Table5[[#This Row],[Column19]]+Table5[[#This Row],[Column12]]</f>
        <v>0</v>
      </c>
      <c r="AF383" s="111">
        <f>Table5[[#This Row],[Column5]]+Table5[[#This Row],[Column13]]+Table5[[#This Row],[Column21]]+Table5[[#This Row],[Column18]]</f>
        <v>0</v>
      </c>
      <c r="AG383" s="111">
        <f t="shared" si="59"/>
        <v>0</v>
      </c>
      <c r="AH383" s="111">
        <f t="shared" si="60"/>
        <v>0</v>
      </c>
      <c r="AI383" s="111">
        <f>Table5[[#This Row],[Column17]]-Table5[[#This Row],[Column20]]</f>
        <v>0</v>
      </c>
      <c r="AJ383" s="111">
        <f t="shared" si="61"/>
        <v>0</v>
      </c>
      <c r="AK383" s="111">
        <f t="shared" si="66"/>
        <v>0</v>
      </c>
      <c r="AL383" s="111">
        <f t="shared" si="63"/>
        <v>0</v>
      </c>
      <c r="AM383" s="111" t="str">
        <f t="shared" si="64"/>
        <v/>
      </c>
      <c r="AN383" s="111" t="str">
        <f t="shared" ca="1" si="65"/>
        <v/>
      </c>
    </row>
    <row r="384" spans="1:40" ht="20.25" customHeight="1" x14ac:dyDescent="0.3">
      <c r="A384" s="107"/>
      <c r="B384" s="144"/>
      <c r="C384" s="119"/>
      <c r="D384" s="120"/>
      <c r="E384" s="119"/>
      <c r="F384" s="119"/>
      <c r="G384" s="120"/>
      <c r="H384" s="119"/>
      <c r="I384" s="109"/>
      <c r="L384" s="108"/>
      <c r="M384" s="108"/>
      <c r="N384" s="108"/>
      <c r="O384" s="108"/>
      <c r="P384" s="108"/>
      <c r="Q384" s="108"/>
      <c r="R384" s="108"/>
      <c r="S384" s="108"/>
      <c r="T384" s="100">
        <f t="shared" si="55"/>
        <v>0</v>
      </c>
      <c r="U384" s="111"/>
      <c r="V384" s="111"/>
      <c r="W384" s="111">
        <f>SUMIFS($F$3:F384,$D$3:D384,D384,$C$3:C384,"Buy")+SUMIFS($F$3:F384,$D$3:D384,D384,$C$3:C384,"Coin Deposit",$E$3:E384,"&lt;&gt;")</f>
        <v>0</v>
      </c>
      <c r="X384" s="111">
        <f t="shared" si="56"/>
        <v>0</v>
      </c>
      <c r="Y384" s="111">
        <f>IF($D384=Y$1,SUMIFS($H$3:$H384,$G$3:$G384,Y$1,$C$3:$C384,"Sell"),0)</f>
        <v>0</v>
      </c>
      <c r="Z384" s="111">
        <f t="shared" si="57"/>
        <v>0</v>
      </c>
      <c r="AA384" s="111">
        <f>IF($D384=AA$1,SUMIFS($H$3:$H384,$G$3:$G384,AA$1,$C$3:$C384,"Sell"),0)</f>
        <v>0</v>
      </c>
      <c r="AB384" s="111">
        <f t="shared" si="58"/>
        <v>0</v>
      </c>
      <c r="AC384" s="111">
        <f>SUMIFS('Deductions and Deposits'!$H:$H,'Deductions and Deposits'!$G:$G,D384,'Deductions and Deposits'!$F:$F,"&lt;="&amp;B384)+SUMIFS($F$3:F384,$D$3:D384,D384,$C$3:C384,"Coin Deposit",$E$3:E384,"")</f>
        <v>0</v>
      </c>
      <c r="AD384" s="111">
        <f>SUMIFS('Deductions and Deposits'!$D:$D,'Deductions and Deposits'!$C:$C,D384)+SUMIFS($F:$F,$D:$D,D384,$C:$C,"Coin Deduction")</f>
        <v>0</v>
      </c>
      <c r="AE384" s="111">
        <f>Table5[[#This Row],[Column4]]+Table5[[#This Row],[Column14]]+Table5[[#This Row],[Column19]]+Table5[[#This Row],[Column12]]</f>
        <v>0</v>
      </c>
      <c r="AF384" s="111">
        <f>Table5[[#This Row],[Column5]]+Table5[[#This Row],[Column13]]+Table5[[#This Row],[Column21]]+Table5[[#This Row],[Column18]]</f>
        <v>0</v>
      </c>
      <c r="AG384" s="111">
        <f t="shared" si="59"/>
        <v>0</v>
      </c>
      <c r="AH384" s="111">
        <f t="shared" si="60"/>
        <v>0</v>
      </c>
      <c r="AI384" s="111">
        <f>Table5[[#This Row],[Column17]]-Table5[[#This Row],[Column20]]</f>
        <v>0</v>
      </c>
      <c r="AJ384" s="111">
        <f t="shared" si="61"/>
        <v>0</v>
      </c>
      <c r="AK384" s="111">
        <f t="shared" si="66"/>
        <v>0</v>
      </c>
      <c r="AL384" s="111">
        <f t="shared" si="63"/>
        <v>0</v>
      </c>
      <c r="AM384" s="111" t="str">
        <f t="shared" si="64"/>
        <v/>
      </c>
      <c r="AN384" s="111" t="str">
        <f t="shared" ca="1" si="65"/>
        <v/>
      </c>
    </row>
    <row r="385" spans="1:40" ht="20.25" customHeight="1" x14ac:dyDescent="0.3">
      <c r="A385" s="107"/>
      <c r="B385" s="144"/>
      <c r="C385" s="119"/>
      <c r="D385" s="120"/>
      <c r="E385" s="119"/>
      <c r="F385" s="119"/>
      <c r="G385" s="120"/>
      <c r="H385" s="119"/>
      <c r="I385" s="109"/>
      <c r="L385" s="108"/>
      <c r="M385" s="108"/>
      <c r="N385" s="108"/>
      <c r="O385" s="108"/>
      <c r="P385" s="108"/>
      <c r="Q385" s="108"/>
      <c r="R385" s="108"/>
      <c r="S385" s="108"/>
      <c r="T385" s="100">
        <f t="shared" si="55"/>
        <v>0</v>
      </c>
      <c r="U385" s="111"/>
      <c r="V385" s="111"/>
      <c r="W385" s="111">
        <f>SUMIFS($F$3:F385,$D$3:D385,D385,$C$3:C385,"Buy")+SUMIFS($F$3:F385,$D$3:D385,D385,$C$3:C385,"Coin Deposit",$E$3:E385,"&lt;&gt;")</f>
        <v>0</v>
      </c>
      <c r="X385" s="111">
        <f t="shared" si="56"/>
        <v>0</v>
      </c>
      <c r="Y385" s="111">
        <f>IF($D385=Y$1,SUMIFS($H$3:$H385,$G$3:$G385,Y$1,$C$3:$C385,"Sell"),0)</f>
        <v>0</v>
      </c>
      <c r="Z385" s="111">
        <f t="shared" si="57"/>
        <v>0</v>
      </c>
      <c r="AA385" s="111">
        <f>IF($D385=AA$1,SUMIFS($H$3:$H385,$G$3:$G385,AA$1,$C$3:$C385,"Sell"),0)</f>
        <v>0</v>
      </c>
      <c r="AB385" s="111">
        <f t="shared" si="58"/>
        <v>0</v>
      </c>
      <c r="AC385" s="111">
        <f>SUMIFS('Deductions and Deposits'!$H:$H,'Deductions and Deposits'!$G:$G,D385,'Deductions and Deposits'!$F:$F,"&lt;="&amp;B385)+SUMIFS($F$3:F385,$D$3:D385,D385,$C$3:C385,"Coin Deposit",$E$3:E385,"")</f>
        <v>0</v>
      </c>
      <c r="AD385" s="111">
        <f>SUMIFS('Deductions and Deposits'!$D:$D,'Deductions and Deposits'!$C:$C,D385)+SUMIFS($F:$F,$D:$D,D385,$C:$C,"Coin Deduction")</f>
        <v>0</v>
      </c>
      <c r="AE385" s="111">
        <f>Table5[[#This Row],[Column4]]+Table5[[#This Row],[Column14]]+Table5[[#This Row],[Column19]]+Table5[[#This Row],[Column12]]</f>
        <v>0</v>
      </c>
      <c r="AF385" s="111">
        <f>Table5[[#This Row],[Column5]]+Table5[[#This Row],[Column13]]+Table5[[#This Row],[Column21]]+Table5[[#This Row],[Column18]]</f>
        <v>0</v>
      </c>
      <c r="AG385" s="111">
        <f t="shared" si="59"/>
        <v>0</v>
      </c>
      <c r="AH385" s="111">
        <f t="shared" si="60"/>
        <v>0</v>
      </c>
      <c r="AI385" s="111">
        <f>Table5[[#This Row],[Column17]]-Table5[[#This Row],[Column20]]</f>
        <v>0</v>
      </c>
      <c r="AJ385" s="111">
        <f t="shared" si="61"/>
        <v>0</v>
      </c>
      <c r="AK385" s="111">
        <f t="shared" si="66"/>
        <v>0</v>
      </c>
      <c r="AL385" s="111">
        <f t="shared" si="63"/>
        <v>0</v>
      </c>
      <c r="AM385" s="111" t="str">
        <f t="shared" si="64"/>
        <v/>
      </c>
      <c r="AN385" s="111" t="str">
        <f t="shared" ca="1" si="65"/>
        <v/>
      </c>
    </row>
    <row r="386" spans="1:40" ht="20.25" customHeight="1" x14ac:dyDescent="0.3">
      <c r="A386" s="107"/>
      <c r="B386" s="144"/>
      <c r="C386" s="119"/>
      <c r="D386" s="120"/>
      <c r="E386" s="119"/>
      <c r="F386" s="119"/>
      <c r="G386" s="120"/>
      <c r="H386" s="119"/>
      <c r="I386" s="109"/>
      <c r="L386" s="108"/>
      <c r="M386" s="108"/>
      <c r="N386" s="108"/>
      <c r="O386" s="108"/>
      <c r="P386" s="108"/>
      <c r="Q386" s="108"/>
      <c r="R386" s="108"/>
      <c r="S386" s="108"/>
      <c r="T386" s="100">
        <f t="shared" si="55"/>
        <v>0</v>
      </c>
      <c r="U386" s="111"/>
      <c r="V386" s="111"/>
      <c r="W386" s="111">
        <f>SUMIFS($F$3:F386,$D$3:D386,D386,$C$3:C386,"Buy")+SUMIFS($F$3:F386,$D$3:D386,D386,$C$3:C386,"Coin Deposit",$E$3:E386,"&lt;&gt;")</f>
        <v>0</v>
      </c>
      <c r="X386" s="111">
        <f t="shared" si="56"/>
        <v>0</v>
      </c>
      <c r="Y386" s="111">
        <f>IF($D386=Y$1,SUMIFS($H$3:$H386,$G$3:$G386,Y$1,$C$3:$C386,"Sell"),0)</f>
        <v>0</v>
      </c>
      <c r="Z386" s="111">
        <f t="shared" si="57"/>
        <v>0</v>
      </c>
      <c r="AA386" s="111">
        <f>IF($D386=AA$1,SUMIFS($H$3:$H386,$G$3:$G386,AA$1,$C$3:$C386,"Sell"),0)</f>
        <v>0</v>
      </c>
      <c r="AB386" s="111">
        <f t="shared" si="58"/>
        <v>0</v>
      </c>
      <c r="AC386" s="111">
        <f>SUMIFS('Deductions and Deposits'!$H:$H,'Deductions and Deposits'!$G:$G,D386,'Deductions and Deposits'!$F:$F,"&lt;="&amp;B386)+SUMIFS($F$3:F386,$D$3:D386,D386,$C$3:C386,"Coin Deposit",$E$3:E386,"")</f>
        <v>0</v>
      </c>
      <c r="AD386" s="111">
        <f>SUMIFS('Deductions and Deposits'!$D:$D,'Deductions and Deposits'!$C:$C,D386)+SUMIFS($F:$F,$D:$D,D386,$C:$C,"Coin Deduction")</f>
        <v>0</v>
      </c>
      <c r="AE386" s="111">
        <f>Table5[[#This Row],[Column4]]+Table5[[#This Row],[Column14]]+Table5[[#This Row],[Column19]]+Table5[[#This Row],[Column12]]</f>
        <v>0</v>
      </c>
      <c r="AF386" s="111">
        <f>Table5[[#This Row],[Column5]]+Table5[[#This Row],[Column13]]+Table5[[#This Row],[Column21]]+Table5[[#This Row],[Column18]]</f>
        <v>0</v>
      </c>
      <c r="AG386" s="111">
        <f t="shared" si="59"/>
        <v>0</v>
      </c>
      <c r="AH386" s="111">
        <f t="shared" si="60"/>
        <v>0</v>
      </c>
      <c r="AI386" s="111">
        <f>Table5[[#This Row],[Column17]]-Table5[[#This Row],[Column20]]</f>
        <v>0</v>
      </c>
      <c r="AJ386" s="111">
        <f t="shared" si="61"/>
        <v>0</v>
      </c>
      <c r="AK386" s="111">
        <f t="shared" si="66"/>
        <v>0</v>
      </c>
      <c r="AL386" s="111">
        <f t="shared" si="63"/>
        <v>0</v>
      </c>
      <c r="AM386" s="111" t="str">
        <f t="shared" si="64"/>
        <v/>
      </c>
      <c r="AN386" s="111" t="str">
        <f t="shared" ca="1" si="65"/>
        <v/>
      </c>
    </row>
    <row r="387" spans="1:40" ht="20.25" customHeight="1" x14ac:dyDescent="0.3">
      <c r="A387" s="107"/>
      <c r="B387" s="144"/>
      <c r="C387" s="119"/>
      <c r="D387" s="120"/>
      <c r="E387" s="119"/>
      <c r="F387" s="119"/>
      <c r="G387" s="120"/>
      <c r="H387" s="119"/>
      <c r="I387" s="109"/>
      <c r="L387" s="108"/>
      <c r="M387" s="108"/>
      <c r="N387" s="108"/>
      <c r="O387" s="108"/>
      <c r="P387" s="108"/>
      <c r="Q387" s="108"/>
      <c r="R387" s="108"/>
      <c r="S387" s="108"/>
      <c r="T387" s="100">
        <f t="shared" ref="T387:T450" si="67">IF(E387&lt;&gt;"",E387,0)</f>
        <v>0</v>
      </c>
      <c r="U387" s="111"/>
      <c r="V387" s="111"/>
      <c r="W387" s="111">
        <f>SUMIFS($F$3:F387,$D$3:D387,D387,$C$3:C387,"Buy")+SUMIFS($F$3:F387,$D$3:D387,D387,$C$3:C387,"Coin Deposit",$E$3:E387,"&lt;&gt;")</f>
        <v>0</v>
      </c>
      <c r="X387" s="111">
        <f t="shared" ref="X387:X450" si="68">IF(OR(C387="buy",AND(C387="Coin Deposit",E387&lt;&gt;"")),SUMIFS($F:$F,$D:$D,D387,$C:$C,"sell"),0)</f>
        <v>0</v>
      </c>
      <c r="Y387" s="111">
        <f>IF($D387=Y$1,SUMIFS($H$3:$H387,$G$3:$G387,Y$1,$C$3:$C387,"Sell"),0)</f>
        <v>0</v>
      </c>
      <c r="Z387" s="111">
        <f t="shared" ref="Z387:Z450" si="69">IF($D387=Z$1,SUMIFS($H:$H,$G:$G,Z$1,$C:$C,"Buy")+SUMIFS($H:$H,$G:$G,Z$1,$C:$C,"Coin Deposit",$E:$E,"&lt;&gt;"),0)</f>
        <v>0</v>
      </c>
      <c r="AA387" s="111">
        <f>IF($D387=AA$1,SUMIFS($H$3:$H387,$G$3:$G387,AA$1,$C$3:$C387,"Sell"),0)</f>
        <v>0</v>
      </c>
      <c r="AB387" s="111">
        <f t="shared" ref="AB387:AB450" si="70">IF($D387=AB$1,SUMIFS($H:$H,$G:$G,AB$1,$C:$C,"Buy")+SUMIFS($H:$H,$G:$G,AB$1,$C:$C,"Coin Deposit",$E:$E,"&lt;&gt;"),0)</f>
        <v>0</v>
      </c>
      <c r="AC387" s="111">
        <f>SUMIFS('Deductions and Deposits'!$H:$H,'Deductions and Deposits'!$G:$G,D387,'Deductions and Deposits'!$F:$F,"&lt;="&amp;B387)+SUMIFS($F$3:F387,$D$3:D387,D387,$C$3:C387,"Coin Deposit",$E$3:E387,"")</f>
        <v>0</v>
      </c>
      <c r="AD387" s="111">
        <f>SUMIFS('Deductions and Deposits'!$D:$D,'Deductions and Deposits'!$C:$C,D387)+SUMIFS($F:$F,$D:$D,D387,$C:$C,"Coin Deduction")</f>
        <v>0</v>
      </c>
      <c r="AE387" s="111">
        <f>Table5[[#This Row],[Column4]]+Table5[[#This Row],[Column14]]+Table5[[#This Row],[Column19]]+Table5[[#This Row],[Column12]]</f>
        <v>0</v>
      </c>
      <c r="AF387" s="111">
        <f>Table5[[#This Row],[Column5]]+Table5[[#This Row],[Column13]]+Table5[[#This Row],[Column21]]+Table5[[#This Row],[Column18]]</f>
        <v>0</v>
      </c>
      <c r="AG387" s="111">
        <f t="shared" ref="AG387:AG450" si="71">IF(AND((AC387+Y387+AA387)&gt;AF387,OR(C387="buy",AND(C387="Coin Deposit",E387&lt;&gt;""))),(AC387+Y387+AA387)-AF387,0)</f>
        <v>0</v>
      </c>
      <c r="AH387" s="111">
        <f t="shared" ref="AH387:AH450" si="72">IF(AND(AE387&gt;AF387,OR(C387="buy",AND(C387="Coin Deposit",E387&lt;&gt;""))),AE387-AF387,0)</f>
        <v>0</v>
      </c>
      <c r="AI387" s="111">
        <f>Table5[[#This Row],[Column17]]-Table5[[#This Row],[Column20]]</f>
        <v>0</v>
      </c>
      <c r="AJ387" s="111">
        <f t="shared" ref="AJ387:AJ450" si="73">IF(AI387&gt;F387,F387,AI387)</f>
        <v>0</v>
      </c>
      <c r="AK387" s="111">
        <f t="shared" si="66"/>
        <v>0</v>
      </c>
      <c r="AL387" s="111">
        <f t="shared" ref="AL387:AL450" si="74">IFERROR(SUMIFS($AK:$AK,$D:$D,D387)/SUMIFS($AJ:$AJ,$D:$D,D387),0)</f>
        <v>0</v>
      </c>
      <c r="AM387" s="111" t="str">
        <f t="shared" ref="AM387:AM450" si="75">C387&amp;D387</f>
        <v/>
      </c>
      <c r="AN387" s="111" t="str">
        <f t="shared" ref="AN387:AN450" ca="1" si="76">OFFSET(AM387,COUNTA($AM:$AM)-ROW()-(ROW()-ROW($AN$2)-1),)</f>
        <v/>
      </c>
    </row>
    <row r="388" spans="1:40" ht="20.25" customHeight="1" x14ac:dyDescent="0.3">
      <c r="A388" s="107"/>
      <c r="B388" s="144"/>
      <c r="C388" s="119"/>
      <c r="D388" s="120"/>
      <c r="E388" s="119"/>
      <c r="F388" s="119"/>
      <c r="G388" s="120"/>
      <c r="H388" s="119"/>
      <c r="I388" s="109"/>
      <c r="L388" s="108"/>
      <c r="M388" s="108"/>
      <c r="N388" s="108"/>
      <c r="O388" s="108"/>
      <c r="P388" s="108"/>
      <c r="Q388" s="108"/>
      <c r="R388" s="108"/>
      <c r="S388" s="108"/>
      <c r="T388" s="100">
        <f t="shared" si="67"/>
        <v>0</v>
      </c>
      <c r="U388" s="111"/>
      <c r="V388" s="111"/>
      <c r="W388" s="111">
        <f>SUMIFS($F$3:F388,$D$3:D388,D388,$C$3:C388,"Buy")+SUMIFS($F$3:F388,$D$3:D388,D388,$C$3:C388,"Coin Deposit",$E$3:E388,"&lt;&gt;")</f>
        <v>0</v>
      </c>
      <c r="X388" s="111">
        <f t="shared" si="68"/>
        <v>0</v>
      </c>
      <c r="Y388" s="111">
        <f>IF($D388=Y$1,SUMIFS($H$3:$H388,$G$3:$G388,Y$1,$C$3:$C388,"Sell"),0)</f>
        <v>0</v>
      </c>
      <c r="Z388" s="111">
        <f t="shared" si="69"/>
        <v>0</v>
      </c>
      <c r="AA388" s="111">
        <f>IF($D388=AA$1,SUMIFS($H$3:$H388,$G$3:$G388,AA$1,$C$3:$C388,"Sell"),0)</f>
        <v>0</v>
      </c>
      <c r="AB388" s="111">
        <f t="shared" si="70"/>
        <v>0</v>
      </c>
      <c r="AC388" s="111">
        <f>SUMIFS('Deductions and Deposits'!$H:$H,'Deductions and Deposits'!$G:$G,D388,'Deductions and Deposits'!$F:$F,"&lt;="&amp;B388)+SUMIFS($F$3:F388,$D$3:D388,D388,$C$3:C388,"Coin Deposit",$E$3:E388,"")</f>
        <v>0</v>
      </c>
      <c r="AD388" s="111">
        <f>SUMIFS('Deductions and Deposits'!$D:$D,'Deductions and Deposits'!$C:$C,D388)+SUMIFS($F:$F,$D:$D,D388,$C:$C,"Coin Deduction")</f>
        <v>0</v>
      </c>
      <c r="AE388" s="111">
        <f>Table5[[#This Row],[Column4]]+Table5[[#This Row],[Column14]]+Table5[[#This Row],[Column19]]+Table5[[#This Row],[Column12]]</f>
        <v>0</v>
      </c>
      <c r="AF388" s="111">
        <f>Table5[[#This Row],[Column5]]+Table5[[#This Row],[Column13]]+Table5[[#This Row],[Column21]]+Table5[[#This Row],[Column18]]</f>
        <v>0</v>
      </c>
      <c r="AG388" s="111">
        <f t="shared" si="71"/>
        <v>0</v>
      </c>
      <c r="AH388" s="111">
        <f t="shared" si="72"/>
        <v>0</v>
      </c>
      <c r="AI388" s="111">
        <f>Table5[[#This Row],[Column17]]-Table5[[#This Row],[Column20]]</f>
        <v>0</v>
      </c>
      <c r="AJ388" s="111">
        <f t="shared" si="73"/>
        <v>0</v>
      </c>
      <c r="AK388" s="111">
        <f t="shared" si="66"/>
        <v>0</v>
      </c>
      <c r="AL388" s="111">
        <f t="shared" si="74"/>
        <v>0</v>
      </c>
      <c r="AM388" s="111" t="str">
        <f t="shared" si="75"/>
        <v/>
      </c>
      <c r="AN388" s="111" t="str">
        <f t="shared" ca="1" si="76"/>
        <v/>
      </c>
    </row>
    <row r="389" spans="1:40" ht="20.25" customHeight="1" x14ac:dyDescent="0.3">
      <c r="A389" s="107"/>
      <c r="B389" s="144"/>
      <c r="C389" s="119"/>
      <c r="D389" s="120"/>
      <c r="E389" s="119"/>
      <c r="F389" s="119"/>
      <c r="G389" s="120"/>
      <c r="H389" s="119"/>
      <c r="I389" s="109"/>
      <c r="L389" s="108"/>
      <c r="M389" s="108"/>
      <c r="N389" s="108"/>
      <c r="O389" s="108"/>
      <c r="P389" s="108"/>
      <c r="Q389" s="108"/>
      <c r="R389" s="108"/>
      <c r="S389" s="108"/>
      <c r="T389" s="100">
        <f t="shared" si="67"/>
        <v>0</v>
      </c>
      <c r="U389" s="111"/>
      <c r="V389" s="111"/>
      <c r="W389" s="111">
        <f>SUMIFS($F$3:F389,$D$3:D389,D389,$C$3:C389,"Buy")+SUMIFS($F$3:F389,$D$3:D389,D389,$C$3:C389,"Coin Deposit",$E$3:E389,"&lt;&gt;")</f>
        <v>0</v>
      </c>
      <c r="X389" s="111">
        <f t="shared" si="68"/>
        <v>0</v>
      </c>
      <c r="Y389" s="111">
        <f>IF($D389=Y$1,SUMIFS($H$3:$H389,$G$3:$G389,Y$1,$C$3:$C389,"Sell"),0)</f>
        <v>0</v>
      </c>
      <c r="Z389" s="111">
        <f t="shared" si="69"/>
        <v>0</v>
      </c>
      <c r="AA389" s="111">
        <f>IF($D389=AA$1,SUMIFS($H$3:$H389,$G$3:$G389,AA$1,$C$3:$C389,"Sell"),0)</f>
        <v>0</v>
      </c>
      <c r="AB389" s="111">
        <f t="shared" si="70"/>
        <v>0</v>
      </c>
      <c r="AC389" s="111">
        <f>SUMIFS('Deductions and Deposits'!$H:$H,'Deductions and Deposits'!$G:$G,D389,'Deductions and Deposits'!$F:$F,"&lt;="&amp;B389)+SUMIFS($F$3:F389,$D$3:D389,D389,$C$3:C389,"Coin Deposit",$E$3:E389,"")</f>
        <v>0</v>
      </c>
      <c r="AD389" s="111">
        <f>SUMIFS('Deductions and Deposits'!$D:$D,'Deductions and Deposits'!$C:$C,D389)+SUMIFS($F:$F,$D:$D,D389,$C:$C,"Coin Deduction")</f>
        <v>0</v>
      </c>
      <c r="AE389" s="111">
        <f>Table5[[#This Row],[Column4]]+Table5[[#This Row],[Column14]]+Table5[[#This Row],[Column19]]+Table5[[#This Row],[Column12]]</f>
        <v>0</v>
      </c>
      <c r="AF389" s="111">
        <f>Table5[[#This Row],[Column5]]+Table5[[#This Row],[Column13]]+Table5[[#This Row],[Column21]]+Table5[[#This Row],[Column18]]</f>
        <v>0</v>
      </c>
      <c r="AG389" s="111">
        <f t="shared" si="71"/>
        <v>0</v>
      </c>
      <c r="AH389" s="111">
        <f t="shared" si="72"/>
        <v>0</v>
      </c>
      <c r="AI389" s="111">
        <f>Table5[[#This Row],[Column17]]-Table5[[#This Row],[Column20]]</f>
        <v>0</v>
      </c>
      <c r="AJ389" s="111">
        <f t="shared" si="73"/>
        <v>0</v>
      </c>
      <c r="AK389" s="111">
        <f t="shared" si="66"/>
        <v>0</v>
      </c>
      <c r="AL389" s="111">
        <f t="shared" si="74"/>
        <v>0</v>
      </c>
      <c r="AM389" s="111" t="str">
        <f t="shared" si="75"/>
        <v/>
      </c>
      <c r="AN389" s="111" t="str">
        <f t="shared" ca="1" si="76"/>
        <v/>
      </c>
    </row>
    <row r="390" spans="1:40" ht="20.25" customHeight="1" x14ac:dyDescent="0.3">
      <c r="A390" s="107"/>
      <c r="B390" s="144"/>
      <c r="C390" s="119"/>
      <c r="D390" s="120"/>
      <c r="E390" s="119"/>
      <c r="F390" s="119"/>
      <c r="G390" s="120"/>
      <c r="H390" s="119"/>
      <c r="I390" s="109"/>
      <c r="L390" s="108"/>
      <c r="M390" s="108"/>
      <c r="N390" s="108"/>
      <c r="O390" s="108"/>
      <c r="P390" s="108"/>
      <c r="Q390" s="108"/>
      <c r="R390" s="108"/>
      <c r="S390" s="108"/>
      <c r="T390" s="100">
        <f t="shared" si="67"/>
        <v>0</v>
      </c>
      <c r="U390" s="111"/>
      <c r="V390" s="111"/>
      <c r="W390" s="111">
        <f>SUMIFS($F$3:F390,$D$3:D390,D390,$C$3:C390,"Buy")+SUMIFS($F$3:F390,$D$3:D390,D390,$C$3:C390,"Coin Deposit",$E$3:E390,"&lt;&gt;")</f>
        <v>0</v>
      </c>
      <c r="X390" s="111">
        <f t="shared" si="68"/>
        <v>0</v>
      </c>
      <c r="Y390" s="111">
        <f>IF($D390=Y$1,SUMIFS($H$3:$H390,$G$3:$G390,Y$1,$C$3:$C390,"Sell"),0)</f>
        <v>0</v>
      </c>
      <c r="Z390" s="111">
        <f t="shared" si="69"/>
        <v>0</v>
      </c>
      <c r="AA390" s="111">
        <f>IF($D390=AA$1,SUMIFS($H$3:$H390,$G$3:$G390,AA$1,$C$3:$C390,"Sell"),0)</f>
        <v>0</v>
      </c>
      <c r="AB390" s="111">
        <f t="shared" si="70"/>
        <v>0</v>
      </c>
      <c r="AC390" s="111">
        <f>SUMIFS('Deductions and Deposits'!$H:$H,'Deductions and Deposits'!$G:$G,D390,'Deductions and Deposits'!$F:$F,"&lt;="&amp;B390)+SUMIFS($F$3:F390,$D$3:D390,D390,$C$3:C390,"Coin Deposit",$E$3:E390,"")</f>
        <v>0</v>
      </c>
      <c r="AD390" s="111">
        <f>SUMIFS('Deductions and Deposits'!$D:$D,'Deductions and Deposits'!$C:$C,D390)+SUMIFS($F:$F,$D:$D,D390,$C:$C,"Coin Deduction")</f>
        <v>0</v>
      </c>
      <c r="AE390" s="111">
        <f>Table5[[#This Row],[Column4]]+Table5[[#This Row],[Column14]]+Table5[[#This Row],[Column19]]+Table5[[#This Row],[Column12]]</f>
        <v>0</v>
      </c>
      <c r="AF390" s="111">
        <f>Table5[[#This Row],[Column5]]+Table5[[#This Row],[Column13]]+Table5[[#This Row],[Column21]]+Table5[[#This Row],[Column18]]</f>
        <v>0</v>
      </c>
      <c r="AG390" s="111">
        <f t="shared" si="71"/>
        <v>0</v>
      </c>
      <c r="AH390" s="111">
        <f t="shared" si="72"/>
        <v>0</v>
      </c>
      <c r="AI390" s="111">
        <f>Table5[[#This Row],[Column17]]-Table5[[#This Row],[Column20]]</f>
        <v>0</v>
      </c>
      <c r="AJ390" s="111">
        <f t="shared" si="73"/>
        <v>0</v>
      </c>
      <c r="AK390" s="111">
        <f t="shared" si="66"/>
        <v>0</v>
      </c>
      <c r="AL390" s="111">
        <f t="shared" si="74"/>
        <v>0</v>
      </c>
      <c r="AM390" s="111" t="str">
        <f t="shared" si="75"/>
        <v/>
      </c>
      <c r="AN390" s="111" t="str">
        <f t="shared" ca="1" si="76"/>
        <v/>
      </c>
    </row>
    <row r="391" spans="1:40" ht="20.25" customHeight="1" x14ac:dyDescent="0.3">
      <c r="A391" s="107"/>
      <c r="B391" s="144"/>
      <c r="C391" s="119"/>
      <c r="D391" s="120"/>
      <c r="E391" s="119"/>
      <c r="F391" s="119"/>
      <c r="G391" s="120"/>
      <c r="H391" s="119"/>
      <c r="I391" s="109"/>
      <c r="L391" s="108"/>
      <c r="M391" s="108"/>
      <c r="N391" s="108"/>
      <c r="O391" s="108"/>
      <c r="P391" s="108"/>
      <c r="Q391" s="108"/>
      <c r="R391" s="108"/>
      <c r="S391" s="108"/>
      <c r="T391" s="100">
        <f t="shared" si="67"/>
        <v>0</v>
      </c>
      <c r="U391" s="111"/>
      <c r="V391" s="111"/>
      <c r="W391" s="111">
        <f>SUMIFS($F$3:F391,$D$3:D391,D391,$C$3:C391,"Buy")+SUMIFS($F$3:F391,$D$3:D391,D391,$C$3:C391,"Coin Deposit",$E$3:E391,"&lt;&gt;")</f>
        <v>0</v>
      </c>
      <c r="X391" s="111">
        <f t="shared" si="68"/>
        <v>0</v>
      </c>
      <c r="Y391" s="111">
        <f>IF($D391=Y$1,SUMIFS($H$3:$H391,$G$3:$G391,Y$1,$C$3:$C391,"Sell"),0)</f>
        <v>0</v>
      </c>
      <c r="Z391" s="111">
        <f t="shared" si="69"/>
        <v>0</v>
      </c>
      <c r="AA391" s="111">
        <f>IF($D391=AA$1,SUMIFS($H$3:$H391,$G$3:$G391,AA$1,$C$3:$C391,"Sell"),0)</f>
        <v>0</v>
      </c>
      <c r="AB391" s="111">
        <f t="shared" si="70"/>
        <v>0</v>
      </c>
      <c r="AC391" s="111">
        <f>SUMIFS('Deductions and Deposits'!$H:$H,'Deductions and Deposits'!$G:$G,D391,'Deductions and Deposits'!$F:$F,"&lt;="&amp;B391)+SUMIFS($F$3:F391,$D$3:D391,D391,$C$3:C391,"Coin Deposit",$E$3:E391,"")</f>
        <v>0</v>
      </c>
      <c r="AD391" s="111">
        <f>SUMIFS('Deductions and Deposits'!$D:$D,'Deductions and Deposits'!$C:$C,D391)+SUMIFS($F:$F,$D:$D,D391,$C:$C,"Coin Deduction")</f>
        <v>0</v>
      </c>
      <c r="AE391" s="111">
        <f>Table5[[#This Row],[Column4]]+Table5[[#This Row],[Column14]]+Table5[[#This Row],[Column19]]+Table5[[#This Row],[Column12]]</f>
        <v>0</v>
      </c>
      <c r="AF391" s="111">
        <f>Table5[[#This Row],[Column5]]+Table5[[#This Row],[Column13]]+Table5[[#This Row],[Column21]]+Table5[[#This Row],[Column18]]</f>
        <v>0</v>
      </c>
      <c r="AG391" s="111">
        <f t="shared" si="71"/>
        <v>0</v>
      </c>
      <c r="AH391" s="111">
        <f t="shared" si="72"/>
        <v>0</v>
      </c>
      <c r="AI391" s="111">
        <f>Table5[[#This Row],[Column17]]-Table5[[#This Row],[Column20]]</f>
        <v>0</v>
      </c>
      <c r="AJ391" s="111">
        <f t="shared" si="73"/>
        <v>0</v>
      </c>
      <c r="AK391" s="111">
        <f t="shared" si="66"/>
        <v>0</v>
      </c>
      <c r="AL391" s="111">
        <f t="shared" si="74"/>
        <v>0</v>
      </c>
      <c r="AM391" s="111" t="str">
        <f t="shared" si="75"/>
        <v/>
      </c>
      <c r="AN391" s="111" t="str">
        <f t="shared" ca="1" si="76"/>
        <v/>
      </c>
    </row>
    <row r="392" spans="1:40" ht="20.25" customHeight="1" x14ac:dyDescent="0.3">
      <c r="A392" s="107"/>
      <c r="B392" s="144"/>
      <c r="C392" s="119"/>
      <c r="D392" s="120"/>
      <c r="E392" s="119"/>
      <c r="F392" s="119"/>
      <c r="G392" s="120"/>
      <c r="H392" s="119"/>
      <c r="I392" s="109"/>
      <c r="L392" s="108"/>
      <c r="M392" s="108"/>
      <c r="N392" s="108"/>
      <c r="O392" s="108"/>
      <c r="P392" s="108"/>
      <c r="Q392" s="108"/>
      <c r="R392" s="108"/>
      <c r="S392" s="108"/>
      <c r="T392" s="100">
        <f t="shared" si="67"/>
        <v>0</v>
      </c>
      <c r="U392" s="111"/>
      <c r="V392" s="111"/>
      <c r="W392" s="111">
        <f>SUMIFS($F$3:F392,$D$3:D392,D392,$C$3:C392,"Buy")+SUMIFS($F$3:F392,$D$3:D392,D392,$C$3:C392,"Coin Deposit",$E$3:E392,"&lt;&gt;")</f>
        <v>0</v>
      </c>
      <c r="X392" s="111">
        <f t="shared" si="68"/>
        <v>0</v>
      </c>
      <c r="Y392" s="111">
        <f>IF($D392=Y$1,SUMIFS($H$3:$H392,$G$3:$G392,Y$1,$C$3:$C392,"Sell"),0)</f>
        <v>0</v>
      </c>
      <c r="Z392" s="111">
        <f t="shared" si="69"/>
        <v>0</v>
      </c>
      <c r="AA392" s="111">
        <f>IF($D392=AA$1,SUMIFS($H$3:$H392,$G$3:$G392,AA$1,$C$3:$C392,"Sell"),0)</f>
        <v>0</v>
      </c>
      <c r="AB392" s="111">
        <f t="shared" si="70"/>
        <v>0</v>
      </c>
      <c r="AC392" s="111">
        <f>SUMIFS('Deductions and Deposits'!$H:$H,'Deductions and Deposits'!$G:$G,D392,'Deductions and Deposits'!$F:$F,"&lt;="&amp;B392)+SUMIFS($F$3:F392,$D$3:D392,D392,$C$3:C392,"Coin Deposit",$E$3:E392,"")</f>
        <v>0</v>
      </c>
      <c r="AD392" s="111">
        <f>SUMIFS('Deductions and Deposits'!$D:$D,'Deductions and Deposits'!$C:$C,D392)+SUMIFS($F:$F,$D:$D,D392,$C:$C,"Coin Deduction")</f>
        <v>0</v>
      </c>
      <c r="AE392" s="111">
        <f>Table5[[#This Row],[Column4]]+Table5[[#This Row],[Column14]]+Table5[[#This Row],[Column19]]+Table5[[#This Row],[Column12]]</f>
        <v>0</v>
      </c>
      <c r="AF392" s="111">
        <f>Table5[[#This Row],[Column5]]+Table5[[#This Row],[Column13]]+Table5[[#This Row],[Column21]]+Table5[[#This Row],[Column18]]</f>
        <v>0</v>
      </c>
      <c r="AG392" s="111">
        <f t="shared" si="71"/>
        <v>0</v>
      </c>
      <c r="AH392" s="111">
        <f t="shared" si="72"/>
        <v>0</v>
      </c>
      <c r="AI392" s="111">
        <f>Table5[[#This Row],[Column17]]-Table5[[#This Row],[Column20]]</f>
        <v>0</v>
      </c>
      <c r="AJ392" s="111">
        <f t="shared" si="73"/>
        <v>0</v>
      </c>
      <c r="AK392" s="111">
        <f t="shared" si="66"/>
        <v>0</v>
      </c>
      <c r="AL392" s="111">
        <f t="shared" si="74"/>
        <v>0</v>
      </c>
      <c r="AM392" s="111" t="str">
        <f t="shared" si="75"/>
        <v/>
      </c>
      <c r="AN392" s="111" t="str">
        <f t="shared" ca="1" si="76"/>
        <v/>
      </c>
    </row>
    <row r="393" spans="1:40" ht="20.25" customHeight="1" x14ac:dyDescent="0.3">
      <c r="A393" s="107"/>
      <c r="B393" s="144"/>
      <c r="C393" s="119"/>
      <c r="D393" s="120"/>
      <c r="E393" s="119"/>
      <c r="F393" s="119"/>
      <c r="G393" s="120"/>
      <c r="H393" s="119"/>
      <c r="I393" s="109"/>
      <c r="L393" s="108"/>
      <c r="M393" s="108"/>
      <c r="N393" s="108"/>
      <c r="O393" s="108"/>
      <c r="P393" s="108"/>
      <c r="Q393" s="108"/>
      <c r="R393" s="108"/>
      <c r="S393" s="108"/>
      <c r="T393" s="100">
        <f t="shared" si="67"/>
        <v>0</v>
      </c>
      <c r="U393" s="111"/>
      <c r="V393" s="111"/>
      <c r="W393" s="111">
        <f>SUMIFS($F$3:F393,$D$3:D393,D393,$C$3:C393,"Buy")+SUMIFS($F$3:F393,$D$3:D393,D393,$C$3:C393,"Coin Deposit",$E$3:E393,"&lt;&gt;")</f>
        <v>0</v>
      </c>
      <c r="X393" s="111">
        <f t="shared" si="68"/>
        <v>0</v>
      </c>
      <c r="Y393" s="111">
        <f>IF($D393=Y$1,SUMIFS($H$3:$H393,$G$3:$G393,Y$1,$C$3:$C393,"Sell"),0)</f>
        <v>0</v>
      </c>
      <c r="Z393" s="111">
        <f t="shared" si="69"/>
        <v>0</v>
      </c>
      <c r="AA393" s="111">
        <f>IF($D393=AA$1,SUMIFS($H$3:$H393,$G$3:$G393,AA$1,$C$3:$C393,"Sell"),0)</f>
        <v>0</v>
      </c>
      <c r="AB393" s="111">
        <f t="shared" si="70"/>
        <v>0</v>
      </c>
      <c r="AC393" s="111">
        <f>SUMIFS('Deductions and Deposits'!$H:$H,'Deductions and Deposits'!$G:$G,D393,'Deductions and Deposits'!$F:$F,"&lt;="&amp;B393)+SUMIFS($F$3:F393,$D$3:D393,D393,$C$3:C393,"Coin Deposit",$E$3:E393,"")</f>
        <v>0</v>
      </c>
      <c r="AD393" s="111">
        <f>SUMIFS('Deductions and Deposits'!$D:$D,'Deductions and Deposits'!$C:$C,D393)+SUMIFS($F:$F,$D:$D,D393,$C:$C,"Coin Deduction")</f>
        <v>0</v>
      </c>
      <c r="AE393" s="111">
        <f>Table5[[#This Row],[Column4]]+Table5[[#This Row],[Column14]]+Table5[[#This Row],[Column19]]+Table5[[#This Row],[Column12]]</f>
        <v>0</v>
      </c>
      <c r="AF393" s="111">
        <f>Table5[[#This Row],[Column5]]+Table5[[#This Row],[Column13]]+Table5[[#This Row],[Column21]]+Table5[[#This Row],[Column18]]</f>
        <v>0</v>
      </c>
      <c r="AG393" s="111">
        <f t="shared" si="71"/>
        <v>0</v>
      </c>
      <c r="AH393" s="111">
        <f t="shared" si="72"/>
        <v>0</v>
      </c>
      <c r="AI393" s="111">
        <f>Table5[[#This Row],[Column17]]-Table5[[#This Row],[Column20]]</f>
        <v>0</v>
      </c>
      <c r="AJ393" s="111">
        <f t="shared" si="73"/>
        <v>0</v>
      </c>
      <c r="AK393" s="111">
        <f t="shared" si="66"/>
        <v>0</v>
      </c>
      <c r="AL393" s="111">
        <f t="shared" si="74"/>
        <v>0</v>
      </c>
      <c r="AM393" s="111" t="str">
        <f t="shared" si="75"/>
        <v/>
      </c>
      <c r="AN393" s="111" t="str">
        <f t="shared" ca="1" si="76"/>
        <v/>
      </c>
    </row>
    <row r="394" spans="1:40" ht="20.25" customHeight="1" x14ac:dyDescent="0.3">
      <c r="A394" s="107"/>
      <c r="B394" s="144"/>
      <c r="C394" s="119"/>
      <c r="D394" s="120"/>
      <c r="E394" s="119"/>
      <c r="F394" s="119"/>
      <c r="G394" s="120"/>
      <c r="H394" s="119"/>
      <c r="I394" s="109"/>
      <c r="L394" s="108"/>
      <c r="M394" s="108"/>
      <c r="N394" s="108"/>
      <c r="O394" s="108"/>
      <c r="P394" s="108"/>
      <c r="Q394" s="108"/>
      <c r="R394" s="108"/>
      <c r="S394" s="108"/>
      <c r="T394" s="100">
        <f t="shared" si="67"/>
        <v>0</v>
      </c>
      <c r="U394" s="111"/>
      <c r="V394" s="111"/>
      <c r="W394" s="111">
        <f>SUMIFS($F$3:F394,$D$3:D394,D394,$C$3:C394,"Buy")+SUMIFS($F$3:F394,$D$3:D394,D394,$C$3:C394,"Coin Deposit",$E$3:E394,"&lt;&gt;")</f>
        <v>0</v>
      </c>
      <c r="X394" s="111">
        <f t="shared" si="68"/>
        <v>0</v>
      </c>
      <c r="Y394" s="111">
        <f>IF($D394=Y$1,SUMIFS($H$3:$H394,$G$3:$G394,Y$1,$C$3:$C394,"Sell"),0)</f>
        <v>0</v>
      </c>
      <c r="Z394" s="111">
        <f t="shared" si="69"/>
        <v>0</v>
      </c>
      <c r="AA394" s="111">
        <f>IF($D394=AA$1,SUMIFS($H$3:$H394,$G$3:$G394,AA$1,$C$3:$C394,"Sell"),0)</f>
        <v>0</v>
      </c>
      <c r="AB394" s="111">
        <f t="shared" si="70"/>
        <v>0</v>
      </c>
      <c r="AC394" s="111">
        <f>SUMIFS('Deductions and Deposits'!$H:$H,'Deductions and Deposits'!$G:$G,D394,'Deductions and Deposits'!$F:$F,"&lt;="&amp;B394)+SUMIFS($F$3:F394,$D$3:D394,D394,$C$3:C394,"Coin Deposit",$E$3:E394,"")</f>
        <v>0</v>
      </c>
      <c r="AD394" s="111">
        <f>SUMIFS('Deductions and Deposits'!$D:$D,'Deductions and Deposits'!$C:$C,D394)+SUMIFS($F:$F,$D:$D,D394,$C:$C,"Coin Deduction")</f>
        <v>0</v>
      </c>
      <c r="AE394" s="111">
        <f>Table5[[#This Row],[Column4]]+Table5[[#This Row],[Column14]]+Table5[[#This Row],[Column19]]+Table5[[#This Row],[Column12]]</f>
        <v>0</v>
      </c>
      <c r="AF394" s="111">
        <f>Table5[[#This Row],[Column5]]+Table5[[#This Row],[Column13]]+Table5[[#This Row],[Column21]]+Table5[[#This Row],[Column18]]</f>
        <v>0</v>
      </c>
      <c r="AG394" s="111">
        <f t="shared" si="71"/>
        <v>0</v>
      </c>
      <c r="AH394" s="111">
        <f t="shared" si="72"/>
        <v>0</v>
      </c>
      <c r="AI394" s="111">
        <f>Table5[[#This Row],[Column17]]-Table5[[#This Row],[Column20]]</f>
        <v>0</v>
      </c>
      <c r="AJ394" s="111">
        <f t="shared" si="73"/>
        <v>0</v>
      </c>
      <c r="AK394" s="111">
        <f t="shared" si="66"/>
        <v>0</v>
      </c>
      <c r="AL394" s="111">
        <f t="shared" si="74"/>
        <v>0</v>
      </c>
      <c r="AM394" s="111" t="str">
        <f t="shared" si="75"/>
        <v/>
      </c>
      <c r="AN394" s="111" t="str">
        <f t="shared" ca="1" si="76"/>
        <v/>
      </c>
    </row>
    <row r="395" spans="1:40" ht="20.25" customHeight="1" x14ac:dyDescent="0.3">
      <c r="A395" s="107"/>
      <c r="B395" s="144"/>
      <c r="C395" s="119"/>
      <c r="D395" s="120"/>
      <c r="E395" s="119"/>
      <c r="F395" s="119"/>
      <c r="G395" s="120"/>
      <c r="H395" s="119"/>
      <c r="I395" s="109"/>
      <c r="L395" s="108"/>
      <c r="M395" s="108"/>
      <c r="N395" s="108"/>
      <c r="O395" s="108"/>
      <c r="P395" s="108"/>
      <c r="Q395" s="108"/>
      <c r="R395" s="108"/>
      <c r="S395" s="108"/>
      <c r="T395" s="100">
        <f t="shared" si="67"/>
        <v>0</v>
      </c>
      <c r="U395" s="111"/>
      <c r="V395" s="111"/>
      <c r="W395" s="111">
        <f>SUMIFS($F$3:F395,$D$3:D395,D395,$C$3:C395,"Buy")+SUMIFS($F$3:F395,$D$3:D395,D395,$C$3:C395,"Coin Deposit",$E$3:E395,"&lt;&gt;")</f>
        <v>0</v>
      </c>
      <c r="X395" s="111">
        <f t="shared" si="68"/>
        <v>0</v>
      </c>
      <c r="Y395" s="111">
        <f>IF($D395=Y$1,SUMIFS($H$3:$H395,$G$3:$G395,Y$1,$C$3:$C395,"Sell"),0)</f>
        <v>0</v>
      </c>
      <c r="Z395" s="111">
        <f t="shared" si="69"/>
        <v>0</v>
      </c>
      <c r="AA395" s="111">
        <f>IF($D395=AA$1,SUMIFS($H$3:$H395,$G$3:$G395,AA$1,$C$3:$C395,"Sell"),0)</f>
        <v>0</v>
      </c>
      <c r="AB395" s="111">
        <f t="shared" si="70"/>
        <v>0</v>
      </c>
      <c r="AC395" s="111">
        <f>SUMIFS('Deductions and Deposits'!$H:$H,'Deductions and Deposits'!$G:$G,D395,'Deductions and Deposits'!$F:$F,"&lt;="&amp;B395)+SUMIFS($F$3:F395,$D$3:D395,D395,$C$3:C395,"Coin Deposit",$E$3:E395,"")</f>
        <v>0</v>
      </c>
      <c r="AD395" s="111">
        <f>SUMIFS('Deductions and Deposits'!$D:$D,'Deductions and Deposits'!$C:$C,D395)+SUMIFS($F:$F,$D:$D,D395,$C:$C,"Coin Deduction")</f>
        <v>0</v>
      </c>
      <c r="AE395" s="111">
        <f>Table5[[#This Row],[Column4]]+Table5[[#This Row],[Column14]]+Table5[[#This Row],[Column19]]+Table5[[#This Row],[Column12]]</f>
        <v>0</v>
      </c>
      <c r="AF395" s="111">
        <f>Table5[[#This Row],[Column5]]+Table5[[#This Row],[Column13]]+Table5[[#This Row],[Column21]]+Table5[[#This Row],[Column18]]</f>
        <v>0</v>
      </c>
      <c r="AG395" s="111">
        <f t="shared" si="71"/>
        <v>0</v>
      </c>
      <c r="AH395" s="111">
        <f t="shared" si="72"/>
        <v>0</v>
      </c>
      <c r="AI395" s="111">
        <f>Table5[[#This Row],[Column17]]-Table5[[#This Row],[Column20]]</f>
        <v>0</v>
      </c>
      <c r="AJ395" s="111">
        <f t="shared" si="73"/>
        <v>0</v>
      </c>
      <c r="AK395" s="111">
        <f t="shared" si="66"/>
        <v>0</v>
      </c>
      <c r="AL395" s="111">
        <f t="shared" si="74"/>
        <v>0</v>
      </c>
      <c r="AM395" s="111" t="str">
        <f t="shared" si="75"/>
        <v/>
      </c>
      <c r="AN395" s="111" t="str">
        <f t="shared" ca="1" si="76"/>
        <v/>
      </c>
    </row>
    <row r="396" spans="1:40" ht="20.25" customHeight="1" x14ac:dyDescent="0.3">
      <c r="A396" s="107"/>
      <c r="B396" s="144"/>
      <c r="C396" s="119"/>
      <c r="D396" s="120"/>
      <c r="E396" s="119"/>
      <c r="F396" s="119"/>
      <c r="G396" s="120"/>
      <c r="H396" s="119"/>
      <c r="I396" s="109"/>
      <c r="L396" s="108"/>
      <c r="M396" s="108"/>
      <c r="N396" s="108"/>
      <c r="O396" s="108"/>
      <c r="P396" s="108"/>
      <c r="Q396" s="108"/>
      <c r="R396" s="108"/>
      <c r="S396" s="108"/>
      <c r="T396" s="100">
        <f t="shared" si="67"/>
        <v>0</v>
      </c>
      <c r="U396" s="111"/>
      <c r="V396" s="111"/>
      <c r="W396" s="111">
        <f>SUMIFS($F$3:F396,$D$3:D396,D396,$C$3:C396,"Buy")+SUMIFS($F$3:F396,$D$3:D396,D396,$C$3:C396,"Coin Deposit",$E$3:E396,"&lt;&gt;")</f>
        <v>0</v>
      </c>
      <c r="X396" s="111">
        <f t="shared" si="68"/>
        <v>0</v>
      </c>
      <c r="Y396" s="111">
        <f>IF($D396=Y$1,SUMIFS($H$3:$H396,$G$3:$G396,Y$1,$C$3:$C396,"Sell"),0)</f>
        <v>0</v>
      </c>
      <c r="Z396" s="111">
        <f t="shared" si="69"/>
        <v>0</v>
      </c>
      <c r="AA396" s="111">
        <f>IF($D396=AA$1,SUMIFS($H$3:$H396,$G$3:$G396,AA$1,$C$3:$C396,"Sell"),0)</f>
        <v>0</v>
      </c>
      <c r="AB396" s="111">
        <f t="shared" si="70"/>
        <v>0</v>
      </c>
      <c r="AC396" s="111">
        <f>SUMIFS('Deductions and Deposits'!$H:$H,'Deductions and Deposits'!$G:$G,D396,'Deductions and Deposits'!$F:$F,"&lt;="&amp;B396)+SUMIFS($F$3:F396,$D$3:D396,D396,$C$3:C396,"Coin Deposit",$E$3:E396,"")</f>
        <v>0</v>
      </c>
      <c r="AD396" s="111">
        <f>SUMIFS('Deductions and Deposits'!$D:$D,'Deductions and Deposits'!$C:$C,D396)+SUMIFS($F:$F,$D:$D,D396,$C:$C,"Coin Deduction")</f>
        <v>0</v>
      </c>
      <c r="AE396" s="111">
        <f>Table5[[#This Row],[Column4]]+Table5[[#This Row],[Column14]]+Table5[[#This Row],[Column19]]+Table5[[#This Row],[Column12]]</f>
        <v>0</v>
      </c>
      <c r="AF396" s="111">
        <f>Table5[[#This Row],[Column5]]+Table5[[#This Row],[Column13]]+Table5[[#This Row],[Column21]]+Table5[[#This Row],[Column18]]</f>
        <v>0</v>
      </c>
      <c r="AG396" s="111">
        <f t="shared" si="71"/>
        <v>0</v>
      </c>
      <c r="AH396" s="111">
        <f t="shared" si="72"/>
        <v>0</v>
      </c>
      <c r="AI396" s="111">
        <f>Table5[[#This Row],[Column17]]-Table5[[#This Row],[Column20]]</f>
        <v>0</v>
      </c>
      <c r="AJ396" s="111">
        <f t="shared" si="73"/>
        <v>0</v>
      </c>
      <c r="AK396" s="111">
        <f t="shared" si="66"/>
        <v>0</v>
      </c>
      <c r="AL396" s="111">
        <f t="shared" si="74"/>
        <v>0</v>
      </c>
      <c r="AM396" s="111" t="str">
        <f t="shared" si="75"/>
        <v/>
      </c>
      <c r="AN396" s="111" t="str">
        <f t="shared" ca="1" si="76"/>
        <v/>
      </c>
    </row>
    <row r="397" spans="1:40" ht="20.25" customHeight="1" x14ac:dyDescent="0.3">
      <c r="A397" s="107"/>
      <c r="B397" s="144"/>
      <c r="C397" s="119"/>
      <c r="D397" s="120"/>
      <c r="E397" s="119"/>
      <c r="F397" s="119"/>
      <c r="G397" s="120"/>
      <c r="H397" s="119"/>
      <c r="I397" s="109"/>
      <c r="L397" s="108"/>
      <c r="M397" s="108"/>
      <c r="N397" s="108"/>
      <c r="O397" s="108"/>
      <c r="P397" s="108"/>
      <c r="Q397" s="108"/>
      <c r="R397" s="108"/>
      <c r="S397" s="108"/>
      <c r="T397" s="100">
        <f t="shared" si="67"/>
        <v>0</v>
      </c>
      <c r="U397" s="111"/>
      <c r="V397" s="111"/>
      <c r="W397" s="111">
        <f>SUMIFS($F$3:F397,$D$3:D397,D397,$C$3:C397,"Buy")+SUMIFS($F$3:F397,$D$3:D397,D397,$C$3:C397,"Coin Deposit",$E$3:E397,"&lt;&gt;")</f>
        <v>0</v>
      </c>
      <c r="X397" s="111">
        <f t="shared" si="68"/>
        <v>0</v>
      </c>
      <c r="Y397" s="111">
        <f>IF($D397=Y$1,SUMIFS($H$3:$H397,$G$3:$G397,Y$1,$C$3:$C397,"Sell"),0)</f>
        <v>0</v>
      </c>
      <c r="Z397" s="111">
        <f t="shared" si="69"/>
        <v>0</v>
      </c>
      <c r="AA397" s="111">
        <f>IF($D397=AA$1,SUMIFS($H$3:$H397,$G$3:$G397,AA$1,$C$3:$C397,"Sell"),0)</f>
        <v>0</v>
      </c>
      <c r="AB397" s="111">
        <f t="shared" si="70"/>
        <v>0</v>
      </c>
      <c r="AC397" s="111">
        <f>SUMIFS('Deductions and Deposits'!$H:$H,'Deductions and Deposits'!$G:$G,D397,'Deductions and Deposits'!$F:$F,"&lt;="&amp;B397)+SUMIFS($F$3:F397,$D$3:D397,D397,$C$3:C397,"Coin Deposit",$E$3:E397,"")</f>
        <v>0</v>
      </c>
      <c r="AD397" s="111">
        <f>SUMIFS('Deductions and Deposits'!$D:$D,'Deductions and Deposits'!$C:$C,D397)+SUMIFS($F:$F,$D:$D,D397,$C:$C,"Coin Deduction")</f>
        <v>0</v>
      </c>
      <c r="AE397" s="111">
        <f>Table5[[#This Row],[Column4]]+Table5[[#This Row],[Column14]]+Table5[[#This Row],[Column19]]+Table5[[#This Row],[Column12]]</f>
        <v>0</v>
      </c>
      <c r="AF397" s="111">
        <f>Table5[[#This Row],[Column5]]+Table5[[#This Row],[Column13]]+Table5[[#This Row],[Column21]]+Table5[[#This Row],[Column18]]</f>
        <v>0</v>
      </c>
      <c r="AG397" s="111">
        <f t="shared" si="71"/>
        <v>0</v>
      </c>
      <c r="AH397" s="111">
        <f t="shared" si="72"/>
        <v>0</v>
      </c>
      <c r="AI397" s="111">
        <f>Table5[[#This Row],[Column17]]-Table5[[#This Row],[Column20]]</f>
        <v>0</v>
      </c>
      <c r="AJ397" s="111">
        <f t="shared" si="73"/>
        <v>0</v>
      </c>
      <c r="AK397" s="111">
        <f t="shared" si="66"/>
        <v>0</v>
      </c>
      <c r="AL397" s="111">
        <f t="shared" si="74"/>
        <v>0</v>
      </c>
      <c r="AM397" s="111" t="str">
        <f t="shared" si="75"/>
        <v/>
      </c>
      <c r="AN397" s="111" t="str">
        <f t="shared" ca="1" si="76"/>
        <v/>
      </c>
    </row>
    <row r="398" spans="1:40" ht="20.25" customHeight="1" x14ac:dyDescent="0.3">
      <c r="A398" s="107"/>
      <c r="B398" s="144"/>
      <c r="C398" s="119"/>
      <c r="D398" s="120"/>
      <c r="E398" s="119"/>
      <c r="F398" s="119"/>
      <c r="G398" s="120"/>
      <c r="H398" s="119"/>
      <c r="I398" s="109"/>
      <c r="L398" s="108"/>
      <c r="M398" s="108"/>
      <c r="N398" s="108"/>
      <c r="O398" s="108"/>
      <c r="P398" s="108"/>
      <c r="Q398" s="108"/>
      <c r="R398" s="108"/>
      <c r="S398" s="108"/>
      <c r="T398" s="100">
        <f t="shared" si="67"/>
        <v>0</v>
      </c>
      <c r="U398" s="111"/>
      <c r="V398" s="111"/>
      <c r="W398" s="111">
        <f>SUMIFS($F$3:F398,$D$3:D398,D398,$C$3:C398,"Buy")+SUMIFS($F$3:F398,$D$3:D398,D398,$C$3:C398,"Coin Deposit",$E$3:E398,"&lt;&gt;")</f>
        <v>0</v>
      </c>
      <c r="X398" s="111">
        <f t="shared" si="68"/>
        <v>0</v>
      </c>
      <c r="Y398" s="111">
        <f>IF($D398=Y$1,SUMIFS($H$3:$H398,$G$3:$G398,Y$1,$C$3:$C398,"Sell"),0)</f>
        <v>0</v>
      </c>
      <c r="Z398" s="111">
        <f t="shared" si="69"/>
        <v>0</v>
      </c>
      <c r="AA398" s="111">
        <f>IF($D398=AA$1,SUMIFS($H$3:$H398,$G$3:$G398,AA$1,$C$3:$C398,"Sell"),0)</f>
        <v>0</v>
      </c>
      <c r="AB398" s="111">
        <f t="shared" si="70"/>
        <v>0</v>
      </c>
      <c r="AC398" s="111">
        <f>SUMIFS('Deductions and Deposits'!$H:$H,'Deductions and Deposits'!$G:$G,D398,'Deductions and Deposits'!$F:$F,"&lt;="&amp;B398)+SUMIFS($F$3:F398,$D$3:D398,D398,$C$3:C398,"Coin Deposit",$E$3:E398,"")</f>
        <v>0</v>
      </c>
      <c r="AD398" s="111">
        <f>SUMIFS('Deductions and Deposits'!$D:$D,'Deductions and Deposits'!$C:$C,D398)+SUMIFS($F:$F,$D:$D,D398,$C:$C,"Coin Deduction")</f>
        <v>0</v>
      </c>
      <c r="AE398" s="111">
        <f>Table5[[#This Row],[Column4]]+Table5[[#This Row],[Column14]]+Table5[[#This Row],[Column19]]+Table5[[#This Row],[Column12]]</f>
        <v>0</v>
      </c>
      <c r="AF398" s="111">
        <f>Table5[[#This Row],[Column5]]+Table5[[#This Row],[Column13]]+Table5[[#This Row],[Column21]]+Table5[[#This Row],[Column18]]</f>
        <v>0</v>
      </c>
      <c r="AG398" s="111">
        <f t="shared" si="71"/>
        <v>0</v>
      </c>
      <c r="AH398" s="111">
        <f t="shared" si="72"/>
        <v>0</v>
      </c>
      <c r="AI398" s="111">
        <f>Table5[[#This Row],[Column17]]-Table5[[#This Row],[Column20]]</f>
        <v>0</v>
      </c>
      <c r="AJ398" s="111">
        <f t="shared" si="73"/>
        <v>0</v>
      </c>
      <c r="AK398" s="111">
        <f t="shared" si="66"/>
        <v>0</v>
      </c>
      <c r="AL398" s="111">
        <f t="shared" si="74"/>
        <v>0</v>
      </c>
      <c r="AM398" s="111" t="str">
        <f t="shared" si="75"/>
        <v/>
      </c>
      <c r="AN398" s="111" t="str">
        <f t="shared" ca="1" si="76"/>
        <v/>
      </c>
    </row>
    <row r="399" spans="1:40" ht="20.25" customHeight="1" x14ac:dyDescent="0.3">
      <c r="A399" s="107"/>
      <c r="B399" s="144"/>
      <c r="C399" s="119"/>
      <c r="D399" s="120"/>
      <c r="E399" s="119"/>
      <c r="F399" s="119"/>
      <c r="G399" s="120"/>
      <c r="H399" s="119"/>
      <c r="I399" s="109"/>
      <c r="L399" s="108"/>
      <c r="M399" s="108"/>
      <c r="N399" s="108"/>
      <c r="O399" s="108"/>
      <c r="P399" s="108"/>
      <c r="Q399" s="108"/>
      <c r="R399" s="108"/>
      <c r="S399" s="108"/>
      <c r="T399" s="100">
        <f t="shared" si="67"/>
        <v>0</v>
      </c>
      <c r="U399" s="111"/>
      <c r="V399" s="111"/>
      <c r="W399" s="111">
        <f>SUMIFS($F$3:F399,$D$3:D399,D399,$C$3:C399,"Buy")+SUMIFS($F$3:F399,$D$3:D399,D399,$C$3:C399,"Coin Deposit",$E$3:E399,"&lt;&gt;")</f>
        <v>0</v>
      </c>
      <c r="X399" s="111">
        <f t="shared" si="68"/>
        <v>0</v>
      </c>
      <c r="Y399" s="111">
        <f>IF($D399=Y$1,SUMIFS($H$3:$H399,$G$3:$G399,Y$1,$C$3:$C399,"Sell"),0)</f>
        <v>0</v>
      </c>
      <c r="Z399" s="111">
        <f t="shared" si="69"/>
        <v>0</v>
      </c>
      <c r="AA399" s="111">
        <f>IF($D399=AA$1,SUMIFS($H$3:$H399,$G$3:$G399,AA$1,$C$3:$C399,"Sell"),0)</f>
        <v>0</v>
      </c>
      <c r="AB399" s="111">
        <f t="shared" si="70"/>
        <v>0</v>
      </c>
      <c r="AC399" s="111">
        <f>SUMIFS('Deductions and Deposits'!$H:$H,'Deductions and Deposits'!$G:$G,D399,'Deductions and Deposits'!$F:$F,"&lt;="&amp;B399)+SUMIFS($F$3:F399,$D$3:D399,D399,$C$3:C399,"Coin Deposit",$E$3:E399,"")</f>
        <v>0</v>
      </c>
      <c r="AD399" s="111">
        <f>SUMIFS('Deductions and Deposits'!$D:$D,'Deductions and Deposits'!$C:$C,D399)+SUMIFS($F:$F,$D:$D,D399,$C:$C,"Coin Deduction")</f>
        <v>0</v>
      </c>
      <c r="AE399" s="111">
        <f>Table5[[#This Row],[Column4]]+Table5[[#This Row],[Column14]]+Table5[[#This Row],[Column19]]+Table5[[#This Row],[Column12]]</f>
        <v>0</v>
      </c>
      <c r="AF399" s="111">
        <f>Table5[[#This Row],[Column5]]+Table5[[#This Row],[Column13]]+Table5[[#This Row],[Column21]]+Table5[[#This Row],[Column18]]</f>
        <v>0</v>
      </c>
      <c r="AG399" s="111">
        <f t="shared" si="71"/>
        <v>0</v>
      </c>
      <c r="AH399" s="111">
        <f t="shared" si="72"/>
        <v>0</v>
      </c>
      <c r="AI399" s="111">
        <f>Table5[[#This Row],[Column17]]-Table5[[#This Row],[Column20]]</f>
        <v>0</v>
      </c>
      <c r="AJ399" s="111">
        <f t="shared" si="73"/>
        <v>0</v>
      </c>
      <c r="AK399" s="111">
        <f t="shared" si="66"/>
        <v>0</v>
      </c>
      <c r="AL399" s="111">
        <f t="shared" si="74"/>
        <v>0</v>
      </c>
      <c r="AM399" s="111" t="str">
        <f t="shared" si="75"/>
        <v/>
      </c>
      <c r="AN399" s="111" t="str">
        <f t="shared" ca="1" si="76"/>
        <v/>
      </c>
    </row>
    <row r="400" spans="1:40" ht="20.25" customHeight="1" x14ac:dyDescent="0.3">
      <c r="A400" s="107"/>
      <c r="B400" s="144"/>
      <c r="C400" s="119"/>
      <c r="D400" s="120"/>
      <c r="E400" s="119"/>
      <c r="F400" s="119"/>
      <c r="G400" s="120"/>
      <c r="H400" s="119"/>
      <c r="I400" s="109"/>
      <c r="L400" s="108"/>
      <c r="M400" s="108"/>
      <c r="N400" s="108"/>
      <c r="O400" s="108"/>
      <c r="P400" s="108"/>
      <c r="Q400" s="108"/>
      <c r="R400" s="108"/>
      <c r="S400" s="108"/>
      <c r="T400" s="100">
        <f t="shared" si="67"/>
        <v>0</v>
      </c>
      <c r="U400" s="111"/>
      <c r="V400" s="111"/>
      <c r="W400" s="111">
        <f>SUMIFS($F$3:F400,$D$3:D400,D400,$C$3:C400,"Buy")+SUMIFS($F$3:F400,$D$3:D400,D400,$C$3:C400,"Coin Deposit",$E$3:E400,"&lt;&gt;")</f>
        <v>0</v>
      </c>
      <c r="X400" s="111">
        <f t="shared" si="68"/>
        <v>0</v>
      </c>
      <c r="Y400" s="111">
        <f>IF($D400=Y$1,SUMIFS($H$3:$H400,$G$3:$G400,Y$1,$C$3:$C400,"Sell"),0)</f>
        <v>0</v>
      </c>
      <c r="Z400" s="111">
        <f t="shared" si="69"/>
        <v>0</v>
      </c>
      <c r="AA400" s="111">
        <f>IF($D400=AA$1,SUMIFS($H$3:$H400,$G$3:$G400,AA$1,$C$3:$C400,"Sell"),0)</f>
        <v>0</v>
      </c>
      <c r="AB400" s="111">
        <f t="shared" si="70"/>
        <v>0</v>
      </c>
      <c r="AC400" s="111">
        <f>SUMIFS('Deductions and Deposits'!$H:$H,'Deductions and Deposits'!$G:$G,D400,'Deductions and Deposits'!$F:$F,"&lt;="&amp;B400)+SUMIFS($F$3:F400,$D$3:D400,D400,$C$3:C400,"Coin Deposit",$E$3:E400,"")</f>
        <v>0</v>
      </c>
      <c r="AD400" s="111">
        <f>SUMIFS('Deductions and Deposits'!$D:$D,'Deductions and Deposits'!$C:$C,D400)+SUMIFS($F:$F,$D:$D,D400,$C:$C,"Coin Deduction")</f>
        <v>0</v>
      </c>
      <c r="AE400" s="111">
        <f>Table5[[#This Row],[Column4]]+Table5[[#This Row],[Column14]]+Table5[[#This Row],[Column19]]+Table5[[#This Row],[Column12]]</f>
        <v>0</v>
      </c>
      <c r="AF400" s="111">
        <f>Table5[[#This Row],[Column5]]+Table5[[#This Row],[Column13]]+Table5[[#This Row],[Column21]]+Table5[[#This Row],[Column18]]</f>
        <v>0</v>
      </c>
      <c r="AG400" s="111">
        <f t="shared" si="71"/>
        <v>0</v>
      </c>
      <c r="AH400" s="111">
        <f t="shared" si="72"/>
        <v>0</v>
      </c>
      <c r="AI400" s="111">
        <f>Table5[[#This Row],[Column17]]-Table5[[#This Row],[Column20]]</f>
        <v>0</v>
      </c>
      <c r="AJ400" s="111">
        <f t="shared" si="73"/>
        <v>0</v>
      </c>
      <c r="AK400" s="111">
        <f t="shared" si="66"/>
        <v>0</v>
      </c>
      <c r="AL400" s="111">
        <f t="shared" si="74"/>
        <v>0</v>
      </c>
      <c r="AM400" s="111" t="str">
        <f t="shared" si="75"/>
        <v/>
      </c>
      <c r="AN400" s="111" t="str">
        <f t="shared" ca="1" si="76"/>
        <v/>
      </c>
    </row>
    <row r="401" spans="1:40" ht="20.25" customHeight="1" x14ac:dyDescent="0.3">
      <c r="A401" s="107"/>
      <c r="B401" s="144"/>
      <c r="C401" s="119"/>
      <c r="D401" s="120"/>
      <c r="E401" s="119"/>
      <c r="F401" s="119"/>
      <c r="G401" s="120"/>
      <c r="H401" s="119"/>
      <c r="I401" s="109"/>
      <c r="L401" s="108"/>
      <c r="M401" s="108"/>
      <c r="N401" s="108"/>
      <c r="O401" s="108"/>
      <c r="P401" s="108"/>
      <c r="Q401" s="108"/>
      <c r="R401" s="108"/>
      <c r="S401" s="108"/>
      <c r="T401" s="100">
        <f t="shared" si="67"/>
        <v>0</v>
      </c>
      <c r="U401" s="111"/>
      <c r="V401" s="111"/>
      <c r="W401" s="111">
        <f>SUMIFS($F$3:F401,$D$3:D401,D401,$C$3:C401,"Buy")+SUMIFS($F$3:F401,$D$3:D401,D401,$C$3:C401,"Coin Deposit",$E$3:E401,"&lt;&gt;")</f>
        <v>0</v>
      </c>
      <c r="X401" s="111">
        <f t="shared" si="68"/>
        <v>0</v>
      </c>
      <c r="Y401" s="111">
        <f>IF($D401=Y$1,SUMIFS($H$3:$H401,$G$3:$G401,Y$1,$C$3:$C401,"Sell"),0)</f>
        <v>0</v>
      </c>
      <c r="Z401" s="111">
        <f t="shared" si="69"/>
        <v>0</v>
      </c>
      <c r="AA401" s="111">
        <f>IF($D401=AA$1,SUMIFS($H$3:$H401,$G$3:$G401,AA$1,$C$3:$C401,"Sell"),0)</f>
        <v>0</v>
      </c>
      <c r="AB401" s="111">
        <f t="shared" si="70"/>
        <v>0</v>
      </c>
      <c r="AC401" s="111">
        <f>SUMIFS('Deductions and Deposits'!$H:$H,'Deductions and Deposits'!$G:$G,D401,'Deductions and Deposits'!$F:$F,"&lt;="&amp;B401)+SUMIFS($F$3:F401,$D$3:D401,D401,$C$3:C401,"Coin Deposit",$E$3:E401,"")</f>
        <v>0</v>
      </c>
      <c r="AD401" s="111">
        <f>SUMIFS('Deductions and Deposits'!$D:$D,'Deductions and Deposits'!$C:$C,D401)+SUMIFS($F:$F,$D:$D,D401,$C:$C,"Coin Deduction")</f>
        <v>0</v>
      </c>
      <c r="AE401" s="111">
        <f>Table5[[#This Row],[Column4]]+Table5[[#This Row],[Column14]]+Table5[[#This Row],[Column19]]+Table5[[#This Row],[Column12]]</f>
        <v>0</v>
      </c>
      <c r="AF401" s="111">
        <f>Table5[[#This Row],[Column5]]+Table5[[#This Row],[Column13]]+Table5[[#This Row],[Column21]]+Table5[[#This Row],[Column18]]</f>
        <v>0</v>
      </c>
      <c r="AG401" s="111">
        <f t="shared" si="71"/>
        <v>0</v>
      </c>
      <c r="AH401" s="111">
        <f t="shared" si="72"/>
        <v>0</v>
      </c>
      <c r="AI401" s="111">
        <f>Table5[[#This Row],[Column17]]-Table5[[#This Row],[Column20]]</f>
        <v>0</v>
      </c>
      <c r="AJ401" s="111">
        <f t="shared" si="73"/>
        <v>0</v>
      </c>
      <c r="AK401" s="111">
        <f t="shared" ref="AK401:AK464" si="77">AJ401*T401</f>
        <v>0</v>
      </c>
      <c r="AL401" s="111">
        <f t="shared" si="74"/>
        <v>0</v>
      </c>
      <c r="AM401" s="111" t="str">
        <f t="shared" si="75"/>
        <v/>
      </c>
      <c r="AN401" s="111" t="str">
        <f t="shared" ca="1" si="76"/>
        <v/>
      </c>
    </row>
    <row r="402" spans="1:40" ht="20.25" customHeight="1" x14ac:dyDescent="0.3">
      <c r="A402" s="107"/>
      <c r="B402" s="144"/>
      <c r="C402" s="119"/>
      <c r="D402" s="120"/>
      <c r="E402" s="119"/>
      <c r="F402" s="119"/>
      <c r="G402" s="120"/>
      <c r="H402" s="119"/>
      <c r="I402" s="109"/>
      <c r="L402" s="108"/>
      <c r="M402" s="108"/>
      <c r="N402" s="108"/>
      <c r="O402" s="108"/>
      <c r="P402" s="108"/>
      <c r="Q402" s="108"/>
      <c r="R402" s="108"/>
      <c r="S402" s="108"/>
      <c r="T402" s="100">
        <f t="shared" si="67"/>
        <v>0</v>
      </c>
      <c r="U402" s="111"/>
      <c r="V402" s="111"/>
      <c r="W402" s="111">
        <f>SUMIFS($F$3:F402,$D$3:D402,D402,$C$3:C402,"Buy")+SUMIFS($F$3:F402,$D$3:D402,D402,$C$3:C402,"Coin Deposit",$E$3:E402,"&lt;&gt;")</f>
        <v>0</v>
      </c>
      <c r="X402" s="111">
        <f t="shared" si="68"/>
        <v>0</v>
      </c>
      <c r="Y402" s="111">
        <f>IF($D402=Y$1,SUMIFS($H$3:$H402,$G$3:$G402,Y$1,$C$3:$C402,"Sell"),0)</f>
        <v>0</v>
      </c>
      <c r="Z402" s="111">
        <f t="shared" si="69"/>
        <v>0</v>
      </c>
      <c r="AA402" s="111">
        <f>IF($D402=AA$1,SUMIFS($H$3:$H402,$G$3:$G402,AA$1,$C$3:$C402,"Sell"),0)</f>
        <v>0</v>
      </c>
      <c r="AB402" s="111">
        <f t="shared" si="70"/>
        <v>0</v>
      </c>
      <c r="AC402" s="111">
        <f>SUMIFS('Deductions and Deposits'!$H:$H,'Deductions and Deposits'!$G:$G,D402,'Deductions and Deposits'!$F:$F,"&lt;="&amp;B402)+SUMIFS($F$3:F402,$D$3:D402,D402,$C$3:C402,"Coin Deposit",$E$3:E402,"")</f>
        <v>0</v>
      </c>
      <c r="AD402" s="111">
        <f>SUMIFS('Deductions and Deposits'!$D:$D,'Deductions and Deposits'!$C:$C,D402)+SUMIFS($F:$F,$D:$D,D402,$C:$C,"Coin Deduction")</f>
        <v>0</v>
      </c>
      <c r="AE402" s="111">
        <f>Table5[[#This Row],[Column4]]+Table5[[#This Row],[Column14]]+Table5[[#This Row],[Column19]]+Table5[[#This Row],[Column12]]</f>
        <v>0</v>
      </c>
      <c r="AF402" s="111">
        <f>Table5[[#This Row],[Column5]]+Table5[[#This Row],[Column13]]+Table5[[#This Row],[Column21]]+Table5[[#This Row],[Column18]]</f>
        <v>0</v>
      </c>
      <c r="AG402" s="111">
        <f t="shared" si="71"/>
        <v>0</v>
      </c>
      <c r="AH402" s="111">
        <f t="shared" si="72"/>
        <v>0</v>
      </c>
      <c r="AI402" s="111">
        <f>Table5[[#This Row],[Column17]]-Table5[[#This Row],[Column20]]</f>
        <v>0</v>
      </c>
      <c r="AJ402" s="111">
        <f t="shared" si="73"/>
        <v>0</v>
      </c>
      <c r="AK402" s="111">
        <f t="shared" si="77"/>
        <v>0</v>
      </c>
      <c r="AL402" s="111">
        <f t="shared" si="74"/>
        <v>0</v>
      </c>
      <c r="AM402" s="111" t="str">
        <f t="shared" si="75"/>
        <v/>
      </c>
      <c r="AN402" s="111" t="str">
        <f t="shared" ca="1" si="76"/>
        <v/>
      </c>
    </row>
    <row r="403" spans="1:40" ht="20.25" customHeight="1" x14ac:dyDescent="0.3">
      <c r="A403" s="107"/>
      <c r="B403" s="144"/>
      <c r="C403" s="119"/>
      <c r="D403" s="120"/>
      <c r="E403" s="119"/>
      <c r="F403" s="119"/>
      <c r="G403" s="120"/>
      <c r="H403" s="119"/>
      <c r="I403" s="109"/>
      <c r="L403" s="108"/>
      <c r="M403" s="108"/>
      <c r="N403" s="108"/>
      <c r="O403" s="108"/>
      <c r="P403" s="108"/>
      <c r="Q403" s="108"/>
      <c r="R403" s="108"/>
      <c r="S403" s="108"/>
      <c r="T403" s="100">
        <f t="shared" si="67"/>
        <v>0</v>
      </c>
      <c r="U403" s="111"/>
      <c r="V403" s="111"/>
      <c r="W403" s="111">
        <f>SUMIFS($F$3:F403,$D$3:D403,D403,$C$3:C403,"Buy")+SUMIFS($F$3:F403,$D$3:D403,D403,$C$3:C403,"Coin Deposit",$E$3:E403,"&lt;&gt;")</f>
        <v>0</v>
      </c>
      <c r="X403" s="111">
        <f t="shared" si="68"/>
        <v>0</v>
      </c>
      <c r="Y403" s="111">
        <f>IF($D403=Y$1,SUMIFS($H$3:$H403,$G$3:$G403,Y$1,$C$3:$C403,"Sell"),0)</f>
        <v>0</v>
      </c>
      <c r="Z403" s="111">
        <f t="shared" si="69"/>
        <v>0</v>
      </c>
      <c r="AA403" s="111">
        <f>IF($D403=AA$1,SUMIFS($H$3:$H403,$G$3:$G403,AA$1,$C$3:$C403,"Sell"),0)</f>
        <v>0</v>
      </c>
      <c r="AB403" s="111">
        <f t="shared" si="70"/>
        <v>0</v>
      </c>
      <c r="AC403" s="111">
        <f>SUMIFS('Deductions and Deposits'!$H:$H,'Deductions and Deposits'!$G:$G,D403,'Deductions and Deposits'!$F:$F,"&lt;="&amp;B403)+SUMIFS($F$3:F403,$D$3:D403,D403,$C$3:C403,"Coin Deposit",$E$3:E403,"")</f>
        <v>0</v>
      </c>
      <c r="AD403" s="111">
        <f>SUMIFS('Deductions and Deposits'!$D:$D,'Deductions and Deposits'!$C:$C,D403)+SUMIFS($F:$F,$D:$D,D403,$C:$C,"Coin Deduction")</f>
        <v>0</v>
      </c>
      <c r="AE403" s="111">
        <f>Table5[[#This Row],[Column4]]+Table5[[#This Row],[Column14]]+Table5[[#This Row],[Column19]]+Table5[[#This Row],[Column12]]</f>
        <v>0</v>
      </c>
      <c r="AF403" s="111">
        <f>Table5[[#This Row],[Column5]]+Table5[[#This Row],[Column13]]+Table5[[#This Row],[Column21]]+Table5[[#This Row],[Column18]]</f>
        <v>0</v>
      </c>
      <c r="AG403" s="111">
        <f t="shared" si="71"/>
        <v>0</v>
      </c>
      <c r="AH403" s="111">
        <f t="shared" si="72"/>
        <v>0</v>
      </c>
      <c r="AI403" s="111">
        <f>Table5[[#This Row],[Column17]]-Table5[[#This Row],[Column20]]</f>
        <v>0</v>
      </c>
      <c r="AJ403" s="111">
        <f t="shared" si="73"/>
        <v>0</v>
      </c>
      <c r="AK403" s="111">
        <f t="shared" si="77"/>
        <v>0</v>
      </c>
      <c r="AL403" s="111">
        <f t="shared" si="74"/>
        <v>0</v>
      </c>
      <c r="AM403" s="111" t="str">
        <f t="shared" si="75"/>
        <v/>
      </c>
      <c r="AN403" s="111" t="str">
        <f t="shared" ca="1" si="76"/>
        <v/>
      </c>
    </row>
    <row r="404" spans="1:40" ht="20.25" customHeight="1" x14ac:dyDescent="0.3">
      <c r="A404" s="107"/>
      <c r="B404" s="144"/>
      <c r="C404" s="119"/>
      <c r="D404" s="120"/>
      <c r="E404" s="119"/>
      <c r="F404" s="119"/>
      <c r="G404" s="120"/>
      <c r="H404" s="119"/>
      <c r="I404" s="109"/>
      <c r="L404" s="108"/>
      <c r="M404" s="108"/>
      <c r="N404" s="108"/>
      <c r="O404" s="108"/>
      <c r="P404" s="108"/>
      <c r="Q404" s="108"/>
      <c r="R404" s="108"/>
      <c r="S404" s="108"/>
      <c r="T404" s="100">
        <f t="shared" si="67"/>
        <v>0</v>
      </c>
      <c r="U404" s="111"/>
      <c r="V404" s="111"/>
      <c r="W404" s="111">
        <f>SUMIFS($F$3:F404,$D$3:D404,D404,$C$3:C404,"Buy")+SUMIFS($F$3:F404,$D$3:D404,D404,$C$3:C404,"Coin Deposit",$E$3:E404,"&lt;&gt;")</f>
        <v>0</v>
      </c>
      <c r="X404" s="111">
        <f t="shared" si="68"/>
        <v>0</v>
      </c>
      <c r="Y404" s="111">
        <f>IF($D404=Y$1,SUMIFS($H$3:$H404,$G$3:$G404,Y$1,$C$3:$C404,"Sell"),0)</f>
        <v>0</v>
      </c>
      <c r="Z404" s="111">
        <f t="shared" si="69"/>
        <v>0</v>
      </c>
      <c r="AA404" s="111">
        <f>IF($D404=AA$1,SUMIFS($H$3:$H404,$G$3:$G404,AA$1,$C$3:$C404,"Sell"),0)</f>
        <v>0</v>
      </c>
      <c r="AB404" s="111">
        <f t="shared" si="70"/>
        <v>0</v>
      </c>
      <c r="AC404" s="111">
        <f>SUMIFS('Deductions and Deposits'!$H:$H,'Deductions and Deposits'!$G:$G,D404,'Deductions and Deposits'!$F:$F,"&lt;="&amp;B404)+SUMIFS($F$3:F404,$D$3:D404,D404,$C$3:C404,"Coin Deposit",$E$3:E404,"")</f>
        <v>0</v>
      </c>
      <c r="AD404" s="111">
        <f>SUMIFS('Deductions and Deposits'!$D:$D,'Deductions and Deposits'!$C:$C,D404)+SUMIFS($F:$F,$D:$D,D404,$C:$C,"Coin Deduction")</f>
        <v>0</v>
      </c>
      <c r="AE404" s="111">
        <f>Table5[[#This Row],[Column4]]+Table5[[#This Row],[Column14]]+Table5[[#This Row],[Column19]]+Table5[[#This Row],[Column12]]</f>
        <v>0</v>
      </c>
      <c r="AF404" s="111">
        <f>Table5[[#This Row],[Column5]]+Table5[[#This Row],[Column13]]+Table5[[#This Row],[Column21]]+Table5[[#This Row],[Column18]]</f>
        <v>0</v>
      </c>
      <c r="AG404" s="111">
        <f t="shared" si="71"/>
        <v>0</v>
      </c>
      <c r="AH404" s="111">
        <f t="shared" si="72"/>
        <v>0</v>
      </c>
      <c r="AI404" s="111">
        <f>Table5[[#This Row],[Column17]]-Table5[[#This Row],[Column20]]</f>
        <v>0</v>
      </c>
      <c r="AJ404" s="111">
        <f t="shared" si="73"/>
        <v>0</v>
      </c>
      <c r="AK404" s="111">
        <f t="shared" si="77"/>
        <v>0</v>
      </c>
      <c r="AL404" s="111">
        <f t="shared" si="74"/>
        <v>0</v>
      </c>
      <c r="AM404" s="111" t="str">
        <f t="shared" si="75"/>
        <v/>
      </c>
      <c r="AN404" s="111" t="str">
        <f t="shared" ca="1" si="76"/>
        <v/>
      </c>
    </row>
    <row r="405" spans="1:40" ht="20.25" customHeight="1" x14ac:dyDescent="0.3">
      <c r="A405" s="107"/>
      <c r="B405" s="144"/>
      <c r="C405" s="119"/>
      <c r="D405" s="120"/>
      <c r="E405" s="119"/>
      <c r="F405" s="119"/>
      <c r="G405" s="120"/>
      <c r="H405" s="119"/>
      <c r="I405" s="109"/>
      <c r="L405" s="108"/>
      <c r="M405" s="108"/>
      <c r="N405" s="108"/>
      <c r="O405" s="108"/>
      <c r="P405" s="108"/>
      <c r="Q405" s="108"/>
      <c r="R405" s="108"/>
      <c r="S405" s="108"/>
      <c r="T405" s="100">
        <f t="shared" si="67"/>
        <v>0</v>
      </c>
      <c r="U405" s="111"/>
      <c r="V405" s="111"/>
      <c r="W405" s="111">
        <f>SUMIFS($F$3:F405,$D$3:D405,D405,$C$3:C405,"Buy")+SUMIFS($F$3:F405,$D$3:D405,D405,$C$3:C405,"Coin Deposit",$E$3:E405,"&lt;&gt;")</f>
        <v>0</v>
      </c>
      <c r="X405" s="111">
        <f t="shared" si="68"/>
        <v>0</v>
      </c>
      <c r="Y405" s="111">
        <f>IF($D405=Y$1,SUMIFS($H$3:$H405,$G$3:$G405,Y$1,$C$3:$C405,"Sell"),0)</f>
        <v>0</v>
      </c>
      <c r="Z405" s="111">
        <f t="shared" si="69"/>
        <v>0</v>
      </c>
      <c r="AA405" s="111">
        <f>IF($D405=AA$1,SUMIFS($H$3:$H405,$G$3:$G405,AA$1,$C$3:$C405,"Sell"),0)</f>
        <v>0</v>
      </c>
      <c r="AB405" s="111">
        <f t="shared" si="70"/>
        <v>0</v>
      </c>
      <c r="AC405" s="111">
        <f>SUMIFS('Deductions and Deposits'!$H:$H,'Deductions and Deposits'!$G:$G,D405,'Deductions and Deposits'!$F:$F,"&lt;="&amp;B405)+SUMIFS($F$3:F405,$D$3:D405,D405,$C$3:C405,"Coin Deposit",$E$3:E405,"")</f>
        <v>0</v>
      </c>
      <c r="AD405" s="111">
        <f>SUMIFS('Deductions and Deposits'!$D:$D,'Deductions and Deposits'!$C:$C,D405)+SUMIFS($F:$F,$D:$D,D405,$C:$C,"Coin Deduction")</f>
        <v>0</v>
      </c>
      <c r="AE405" s="111">
        <f>Table5[[#This Row],[Column4]]+Table5[[#This Row],[Column14]]+Table5[[#This Row],[Column19]]+Table5[[#This Row],[Column12]]</f>
        <v>0</v>
      </c>
      <c r="AF405" s="111">
        <f>Table5[[#This Row],[Column5]]+Table5[[#This Row],[Column13]]+Table5[[#This Row],[Column21]]+Table5[[#This Row],[Column18]]</f>
        <v>0</v>
      </c>
      <c r="AG405" s="111">
        <f t="shared" si="71"/>
        <v>0</v>
      </c>
      <c r="AH405" s="111">
        <f t="shared" si="72"/>
        <v>0</v>
      </c>
      <c r="AI405" s="111">
        <f>Table5[[#This Row],[Column17]]-Table5[[#This Row],[Column20]]</f>
        <v>0</v>
      </c>
      <c r="AJ405" s="111">
        <f t="shared" si="73"/>
        <v>0</v>
      </c>
      <c r="AK405" s="111">
        <f t="shared" si="77"/>
        <v>0</v>
      </c>
      <c r="AL405" s="111">
        <f t="shared" si="74"/>
        <v>0</v>
      </c>
      <c r="AM405" s="111" t="str">
        <f t="shared" si="75"/>
        <v/>
      </c>
      <c r="AN405" s="111" t="str">
        <f t="shared" ca="1" si="76"/>
        <v/>
      </c>
    </row>
    <row r="406" spans="1:40" ht="20.25" customHeight="1" x14ac:dyDescent="0.3">
      <c r="A406" s="107"/>
      <c r="B406" s="144"/>
      <c r="C406" s="119"/>
      <c r="D406" s="120"/>
      <c r="E406" s="119"/>
      <c r="F406" s="119"/>
      <c r="G406" s="120"/>
      <c r="H406" s="119"/>
      <c r="I406" s="109"/>
      <c r="L406" s="108"/>
      <c r="M406" s="108"/>
      <c r="N406" s="108"/>
      <c r="O406" s="108"/>
      <c r="P406" s="108"/>
      <c r="Q406" s="108"/>
      <c r="R406" s="108"/>
      <c r="S406" s="108"/>
      <c r="T406" s="100">
        <f t="shared" si="67"/>
        <v>0</v>
      </c>
      <c r="U406" s="111"/>
      <c r="V406" s="111"/>
      <c r="W406" s="111">
        <f>SUMIFS($F$3:F406,$D$3:D406,D406,$C$3:C406,"Buy")+SUMIFS($F$3:F406,$D$3:D406,D406,$C$3:C406,"Coin Deposit",$E$3:E406,"&lt;&gt;")</f>
        <v>0</v>
      </c>
      <c r="X406" s="111">
        <f t="shared" si="68"/>
        <v>0</v>
      </c>
      <c r="Y406" s="111">
        <f>IF($D406=Y$1,SUMIFS($H$3:$H406,$G$3:$G406,Y$1,$C$3:$C406,"Sell"),0)</f>
        <v>0</v>
      </c>
      <c r="Z406" s="111">
        <f t="shared" si="69"/>
        <v>0</v>
      </c>
      <c r="AA406" s="111">
        <f>IF($D406=AA$1,SUMIFS($H$3:$H406,$G$3:$G406,AA$1,$C$3:$C406,"Sell"),0)</f>
        <v>0</v>
      </c>
      <c r="AB406" s="111">
        <f t="shared" si="70"/>
        <v>0</v>
      </c>
      <c r="AC406" s="111">
        <f>SUMIFS('Deductions and Deposits'!$H:$H,'Deductions and Deposits'!$G:$G,D406,'Deductions and Deposits'!$F:$F,"&lt;="&amp;B406)+SUMIFS($F$3:F406,$D$3:D406,D406,$C$3:C406,"Coin Deposit",$E$3:E406,"")</f>
        <v>0</v>
      </c>
      <c r="AD406" s="111">
        <f>SUMIFS('Deductions and Deposits'!$D:$D,'Deductions and Deposits'!$C:$C,D406)+SUMIFS($F:$F,$D:$D,D406,$C:$C,"Coin Deduction")</f>
        <v>0</v>
      </c>
      <c r="AE406" s="111">
        <f>Table5[[#This Row],[Column4]]+Table5[[#This Row],[Column14]]+Table5[[#This Row],[Column19]]+Table5[[#This Row],[Column12]]</f>
        <v>0</v>
      </c>
      <c r="AF406" s="111">
        <f>Table5[[#This Row],[Column5]]+Table5[[#This Row],[Column13]]+Table5[[#This Row],[Column21]]+Table5[[#This Row],[Column18]]</f>
        <v>0</v>
      </c>
      <c r="AG406" s="111">
        <f t="shared" si="71"/>
        <v>0</v>
      </c>
      <c r="AH406" s="111">
        <f t="shared" si="72"/>
        <v>0</v>
      </c>
      <c r="AI406" s="111">
        <f>Table5[[#This Row],[Column17]]-Table5[[#This Row],[Column20]]</f>
        <v>0</v>
      </c>
      <c r="AJ406" s="111">
        <f t="shared" si="73"/>
        <v>0</v>
      </c>
      <c r="AK406" s="111">
        <f t="shared" si="77"/>
        <v>0</v>
      </c>
      <c r="AL406" s="111">
        <f t="shared" si="74"/>
        <v>0</v>
      </c>
      <c r="AM406" s="111" t="str">
        <f t="shared" si="75"/>
        <v/>
      </c>
      <c r="AN406" s="111" t="str">
        <f t="shared" ca="1" si="76"/>
        <v/>
      </c>
    </row>
    <row r="407" spans="1:40" ht="20.25" customHeight="1" x14ac:dyDescent="0.3">
      <c r="A407" s="107"/>
      <c r="B407" s="144"/>
      <c r="C407" s="119"/>
      <c r="D407" s="120"/>
      <c r="E407" s="119"/>
      <c r="F407" s="119"/>
      <c r="G407" s="120"/>
      <c r="H407" s="119"/>
      <c r="I407" s="109"/>
      <c r="L407" s="108"/>
      <c r="M407" s="108"/>
      <c r="N407" s="108"/>
      <c r="O407" s="108"/>
      <c r="P407" s="108"/>
      <c r="Q407" s="108"/>
      <c r="R407" s="108"/>
      <c r="S407" s="108"/>
      <c r="T407" s="100">
        <f t="shared" si="67"/>
        <v>0</v>
      </c>
      <c r="U407" s="111"/>
      <c r="V407" s="111"/>
      <c r="W407" s="111">
        <f>SUMIFS($F$3:F407,$D$3:D407,D407,$C$3:C407,"Buy")+SUMIFS($F$3:F407,$D$3:D407,D407,$C$3:C407,"Coin Deposit",$E$3:E407,"&lt;&gt;")</f>
        <v>0</v>
      </c>
      <c r="X407" s="111">
        <f t="shared" si="68"/>
        <v>0</v>
      </c>
      <c r="Y407" s="111">
        <f>IF($D407=Y$1,SUMIFS($H$3:$H407,$G$3:$G407,Y$1,$C$3:$C407,"Sell"),0)</f>
        <v>0</v>
      </c>
      <c r="Z407" s="111">
        <f t="shared" si="69"/>
        <v>0</v>
      </c>
      <c r="AA407" s="111">
        <f>IF($D407=AA$1,SUMIFS($H$3:$H407,$G$3:$G407,AA$1,$C$3:$C407,"Sell"),0)</f>
        <v>0</v>
      </c>
      <c r="AB407" s="111">
        <f t="shared" si="70"/>
        <v>0</v>
      </c>
      <c r="AC407" s="111">
        <f>SUMIFS('Deductions and Deposits'!$H:$H,'Deductions and Deposits'!$G:$G,D407,'Deductions and Deposits'!$F:$F,"&lt;="&amp;B407)+SUMIFS($F$3:F407,$D$3:D407,D407,$C$3:C407,"Coin Deposit",$E$3:E407,"")</f>
        <v>0</v>
      </c>
      <c r="AD407" s="111">
        <f>SUMIFS('Deductions and Deposits'!$D:$D,'Deductions and Deposits'!$C:$C,D407)+SUMIFS($F:$F,$D:$D,D407,$C:$C,"Coin Deduction")</f>
        <v>0</v>
      </c>
      <c r="AE407" s="111">
        <f>Table5[[#This Row],[Column4]]+Table5[[#This Row],[Column14]]+Table5[[#This Row],[Column19]]+Table5[[#This Row],[Column12]]</f>
        <v>0</v>
      </c>
      <c r="AF407" s="111">
        <f>Table5[[#This Row],[Column5]]+Table5[[#This Row],[Column13]]+Table5[[#This Row],[Column21]]+Table5[[#This Row],[Column18]]</f>
        <v>0</v>
      </c>
      <c r="AG407" s="111">
        <f t="shared" si="71"/>
        <v>0</v>
      </c>
      <c r="AH407" s="111">
        <f t="shared" si="72"/>
        <v>0</v>
      </c>
      <c r="AI407" s="111">
        <f>Table5[[#This Row],[Column17]]-Table5[[#This Row],[Column20]]</f>
        <v>0</v>
      </c>
      <c r="AJ407" s="111">
        <f t="shared" si="73"/>
        <v>0</v>
      </c>
      <c r="AK407" s="111">
        <f t="shared" si="77"/>
        <v>0</v>
      </c>
      <c r="AL407" s="111">
        <f t="shared" si="74"/>
        <v>0</v>
      </c>
      <c r="AM407" s="111" t="str">
        <f t="shared" si="75"/>
        <v/>
      </c>
      <c r="AN407" s="111" t="str">
        <f t="shared" ca="1" si="76"/>
        <v/>
      </c>
    </row>
    <row r="408" spans="1:40" ht="20.25" customHeight="1" x14ac:dyDescent="0.3">
      <c r="A408" s="107"/>
      <c r="B408" s="144"/>
      <c r="C408" s="119"/>
      <c r="D408" s="120"/>
      <c r="E408" s="119"/>
      <c r="F408" s="119"/>
      <c r="G408" s="120"/>
      <c r="H408" s="119"/>
      <c r="I408" s="109"/>
      <c r="L408" s="108"/>
      <c r="M408" s="108"/>
      <c r="N408" s="108"/>
      <c r="O408" s="108"/>
      <c r="P408" s="108"/>
      <c r="Q408" s="108"/>
      <c r="R408" s="108"/>
      <c r="S408" s="108"/>
      <c r="T408" s="100">
        <f t="shared" si="67"/>
        <v>0</v>
      </c>
      <c r="U408" s="111"/>
      <c r="V408" s="111"/>
      <c r="W408" s="111">
        <f>SUMIFS($F$3:F408,$D$3:D408,D408,$C$3:C408,"Buy")+SUMIFS($F$3:F408,$D$3:D408,D408,$C$3:C408,"Coin Deposit",$E$3:E408,"&lt;&gt;")</f>
        <v>0</v>
      </c>
      <c r="X408" s="111">
        <f t="shared" si="68"/>
        <v>0</v>
      </c>
      <c r="Y408" s="111">
        <f>IF($D408=Y$1,SUMIFS($H$3:$H408,$G$3:$G408,Y$1,$C$3:$C408,"Sell"),0)</f>
        <v>0</v>
      </c>
      <c r="Z408" s="111">
        <f t="shared" si="69"/>
        <v>0</v>
      </c>
      <c r="AA408" s="111">
        <f>IF($D408=AA$1,SUMIFS($H$3:$H408,$G$3:$G408,AA$1,$C$3:$C408,"Sell"),0)</f>
        <v>0</v>
      </c>
      <c r="AB408" s="111">
        <f t="shared" si="70"/>
        <v>0</v>
      </c>
      <c r="AC408" s="111">
        <f>SUMIFS('Deductions and Deposits'!$H:$H,'Deductions and Deposits'!$G:$G,D408,'Deductions and Deposits'!$F:$F,"&lt;="&amp;B408)+SUMIFS($F$3:F408,$D$3:D408,D408,$C$3:C408,"Coin Deposit",$E$3:E408,"")</f>
        <v>0</v>
      </c>
      <c r="AD408" s="111">
        <f>SUMIFS('Deductions and Deposits'!$D:$D,'Deductions and Deposits'!$C:$C,D408)+SUMIFS($F:$F,$D:$D,D408,$C:$C,"Coin Deduction")</f>
        <v>0</v>
      </c>
      <c r="AE408" s="111">
        <f>Table5[[#This Row],[Column4]]+Table5[[#This Row],[Column14]]+Table5[[#This Row],[Column19]]+Table5[[#This Row],[Column12]]</f>
        <v>0</v>
      </c>
      <c r="AF408" s="111">
        <f>Table5[[#This Row],[Column5]]+Table5[[#This Row],[Column13]]+Table5[[#This Row],[Column21]]+Table5[[#This Row],[Column18]]</f>
        <v>0</v>
      </c>
      <c r="AG408" s="111">
        <f t="shared" si="71"/>
        <v>0</v>
      </c>
      <c r="AH408" s="111">
        <f t="shared" si="72"/>
        <v>0</v>
      </c>
      <c r="AI408" s="111">
        <f>Table5[[#This Row],[Column17]]-Table5[[#This Row],[Column20]]</f>
        <v>0</v>
      </c>
      <c r="AJ408" s="111">
        <f t="shared" si="73"/>
        <v>0</v>
      </c>
      <c r="AK408" s="111">
        <f t="shared" si="77"/>
        <v>0</v>
      </c>
      <c r="AL408" s="111">
        <f t="shared" si="74"/>
        <v>0</v>
      </c>
      <c r="AM408" s="111" t="str">
        <f t="shared" si="75"/>
        <v/>
      </c>
      <c r="AN408" s="111" t="str">
        <f t="shared" ca="1" si="76"/>
        <v/>
      </c>
    </row>
    <row r="409" spans="1:40" ht="20.25" customHeight="1" x14ac:dyDescent="0.3">
      <c r="A409" s="107"/>
      <c r="B409" s="144"/>
      <c r="C409" s="119"/>
      <c r="D409" s="120"/>
      <c r="E409" s="119"/>
      <c r="F409" s="119"/>
      <c r="G409" s="120"/>
      <c r="H409" s="119"/>
      <c r="I409" s="109"/>
      <c r="L409" s="108"/>
      <c r="M409" s="108"/>
      <c r="N409" s="108"/>
      <c r="O409" s="108"/>
      <c r="P409" s="108"/>
      <c r="Q409" s="108"/>
      <c r="R409" s="108"/>
      <c r="S409" s="108"/>
      <c r="T409" s="100">
        <f t="shared" si="67"/>
        <v>0</v>
      </c>
      <c r="U409" s="111"/>
      <c r="V409" s="111"/>
      <c r="W409" s="111">
        <f>SUMIFS($F$3:F409,$D$3:D409,D409,$C$3:C409,"Buy")+SUMIFS($F$3:F409,$D$3:D409,D409,$C$3:C409,"Coin Deposit",$E$3:E409,"&lt;&gt;")</f>
        <v>0</v>
      </c>
      <c r="X409" s="111">
        <f t="shared" si="68"/>
        <v>0</v>
      </c>
      <c r="Y409" s="111">
        <f>IF($D409=Y$1,SUMIFS($H$3:$H409,$G$3:$G409,Y$1,$C$3:$C409,"Sell"),0)</f>
        <v>0</v>
      </c>
      <c r="Z409" s="111">
        <f t="shared" si="69"/>
        <v>0</v>
      </c>
      <c r="AA409" s="111">
        <f>IF($D409=AA$1,SUMIFS($H$3:$H409,$G$3:$G409,AA$1,$C$3:$C409,"Sell"),0)</f>
        <v>0</v>
      </c>
      <c r="AB409" s="111">
        <f t="shared" si="70"/>
        <v>0</v>
      </c>
      <c r="AC409" s="111">
        <f>SUMIFS('Deductions and Deposits'!$H:$H,'Deductions and Deposits'!$G:$G,D409,'Deductions and Deposits'!$F:$F,"&lt;="&amp;B409)+SUMIFS($F$3:F409,$D$3:D409,D409,$C$3:C409,"Coin Deposit",$E$3:E409,"")</f>
        <v>0</v>
      </c>
      <c r="AD409" s="111">
        <f>SUMIFS('Deductions and Deposits'!$D:$D,'Deductions and Deposits'!$C:$C,D409)+SUMIFS($F:$F,$D:$D,D409,$C:$C,"Coin Deduction")</f>
        <v>0</v>
      </c>
      <c r="AE409" s="111">
        <f>Table5[[#This Row],[Column4]]+Table5[[#This Row],[Column14]]+Table5[[#This Row],[Column19]]+Table5[[#This Row],[Column12]]</f>
        <v>0</v>
      </c>
      <c r="AF409" s="111">
        <f>Table5[[#This Row],[Column5]]+Table5[[#This Row],[Column13]]+Table5[[#This Row],[Column21]]+Table5[[#This Row],[Column18]]</f>
        <v>0</v>
      </c>
      <c r="AG409" s="111">
        <f t="shared" si="71"/>
        <v>0</v>
      </c>
      <c r="AH409" s="111">
        <f t="shared" si="72"/>
        <v>0</v>
      </c>
      <c r="AI409" s="111">
        <f>Table5[[#This Row],[Column17]]-Table5[[#This Row],[Column20]]</f>
        <v>0</v>
      </c>
      <c r="AJ409" s="111">
        <f t="shared" si="73"/>
        <v>0</v>
      </c>
      <c r="AK409" s="111">
        <f t="shared" si="77"/>
        <v>0</v>
      </c>
      <c r="AL409" s="111">
        <f t="shared" si="74"/>
        <v>0</v>
      </c>
      <c r="AM409" s="111" t="str">
        <f t="shared" si="75"/>
        <v/>
      </c>
      <c r="AN409" s="111" t="str">
        <f t="shared" ca="1" si="76"/>
        <v/>
      </c>
    </row>
    <row r="410" spans="1:40" ht="20.25" customHeight="1" x14ac:dyDescent="0.3">
      <c r="A410" s="107"/>
      <c r="B410" s="144"/>
      <c r="C410" s="119"/>
      <c r="D410" s="120"/>
      <c r="E410" s="119"/>
      <c r="F410" s="119"/>
      <c r="G410" s="120"/>
      <c r="H410" s="119"/>
      <c r="I410" s="109"/>
      <c r="L410" s="108"/>
      <c r="M410" s="108"/>
      <c r="N410" s="108"/>
      <c r="O410" s="108"/>
      <c r="P410" s="108"/>
      <c r="Q410" s="108"/>
      <c r="R410" s="108"/>
      <c r="S410" s="108"/>
      <c r="T410" s="100">
        <f t="shared" si="67"/>
        <v>0</v>
      </c>
      <c r="U410" s="111"/>
      <c r="V410" s="111"/>
      <c r="W410" s="111">
        <f>SUMIFS($F$3:F410,$D$3:D410,D410,$C$3:C410,"Buy")+SUMIFS($F$3:F410,$D$3:D410,D410,$C$3:C410,"Coin Deposit",$E$3:E410,"&lt;&gt;")</f>
        <v>0</v>
      </c>
      <c r="X410" s="111">
        <f t="shared" si="68"/>
        <v>0</v>
      </c>
      <c r="Y410" s="111">
        <f>IF($D410=Y$1,SUMIFS($H$3:$H410,$G$3:$G410,Y$1,$C$3:$C410,"Sell"),0)</f>
        <v>0</v>
      </c>
      <c r="Z410" s="111">
        <f t="shared" si="69"/>
        <v>0</v>
      </c>
      <c r="AA410" s="111">
        <f>IF($D410=AA$1,SUMIFS($H$3:$H410,$G$3:$G410,AA$1,$C$3:$C410,"Sell"),0)</f>
        <v>0</v>
      </c>
      <c r="AB410" s="111">
        <f t="shared" si="70"/>
        <v>0</v>
      </c>
      <c r="AC410" s="111">
        <f>SUMIFS('Deductions and Deposits'!$H:$H,'Deductions and Deposits'!$G:$G,D410,'Deductions and Deposits'!$F:$F,"&lt;="&amp;B410)+SUMIFS($F$3:F410,$D$3:D410,D410,$C$3:C410,"Coin Deposit",$E$3:E410,"")</f>
        <v>0</v>
      </c>
      <c r="AD410" s="111">
        <f>SUMIFS('Deductions and Deposits'!$D:$D,'Deductions and Deposits'!$C:$C,D410)+SUMIFS($F:$F,$D:$D,D410,$C:$C,"Coin Deduction")</f>
        <v>0</v>
      </c>
      <c r="AE410" s="111">
        <f>Table5[[#This Row],[Column4]]+Table5[[#This Row],[Column14]]+Table5[[#This Row],[Column19]]+Table5[[#This Row],[Column12]]</f>
        <v>0</v>
      </c>
      <c r="AF410" s="111">
        <f>Table5[[#This Row],[Column5]]+Table5[[#This Row],[Column13]]+Table5[[#This Row],[Column21]]+Table5[[#This Row],[Column18]]</f>
        <v>0</v>
      </c>
      <c r="AG410" s="111">
        <f t="shared" si="71"/>
        <v>0</v>
      </c>
      <c r="AH410" s="111">
        <f t="shared" si="72"/>
        <v>0</v>
      </c>
      <c r="AI410" s="111">
        <f>Table5[[#This Row],[Column17]]-Table5[[#This Row],[Column20]]</f>
        <v>0</v>
      </c>
      <c r="AJ410" s="111">
        <f t="shared" si="73"/>
        <v>0</v>
      </c>
      <c r="AK410" s="111">
        <f t="shared" si="77"/>
        <v>0</v>
      </c>
      <c r="AL410" s="111">
        <f t="shared" si="74"/>
        <v>0</v>
      </c>
      <c r="AM410" s="111" t="str">
        <f t="shared" si="75"/>
        <v/>
      </c>
      <c r="AN410" s="111" t="str">
        <f t="shared" ca="1" si="76"/>
        <v/>
      </c>
    </row>
    <row r="411" spans="1:40" ht="20.25" customHeight="1" x14ac:dyDescent="0.3">
      <c r="A411" s="107"/>
      <c r="B411" s="144"/>
      <c r="C411" s="119"/>
      <c r="D411" s="120"/>
      <c r="E411" s="119"/>
      <c r="F411" s="119"/>
      <c r="G411" s="120"/>
      <c r="H411" s="119"/>
      <c r="I411" s="109"/>
      <c r="L411" s="108"/>
      <c r="M411" s="108"/>
      <c r="N411" s="108"/>
      <c r="O411" s="108"/>
      <c r="P411" s="108"/>
      <c r="Q411" s="108"/>
      <c r="R411" s="108"/>
      <c r="S411" s="108"/>
      <c r="T411" s="100">
        <f t="shared" si="67"/>
        <v>0</v>
      </c>
      <c r="U411" s="111"/>
      <c r="V411" s="111"/>
      <c r="W411" s="111">
        <f>SUMIFS($F$3:F411,$D$3:D411,D411,$C$3:C411,"Buy")+SUMIFS($F$3:F411,$D$3:D411,D411,$C$3:C411,"Coin Deposit",$E$3:E411,"&lt;&gt;")</f>
        <v>0</v>
      </c>
      <c r="X411" s="111">
        <f t="shared" si="68"/>
        <v>0</v>
      </c>
      <c r="Y411" s="111">
        <f>IF($D411=Y$1,SUMIFS($H$3:$H411,$G$3:$G411,Y$1,$C$3:$C411,"Sell"),0)</f>
        <v>0</v>
      </c>
      <c r="Z411" s="111">
        <f t="shared" si="69"/>
        <v>0</v>
      </c>
      <c r="AA411" s="111">
        <f>IF($D411=AA$1,SUMIFS($H$3:$H411,$G$3:$G411,AA$1,$C$3:$C411,"Sell"),0)</f>
        <v>0</v>
      </c>
      <c r="AB411" s="111">
        <f t="shared" si="70"/>
        <v>0</v>
      </c>
      <c r="AC411" s="111">
        <f>SUMIFS('Deductions and Deposits'!$H:$H,'Deductions and Deposits'!$G:$G,D411,'Deductions and Deposits'!$F:$F,"&lt;="&amp;B411)+SUMIFS($F$3:F411,$D$3:D411,D411,$C$3:C411,"Coin Deposit",$E$3:E411,"")</f>
        <v>0</v>
      </c>
      <c r="AD411" s="111">
        <f>SUMIFS('Deductions and Deposits'!$D:$D,'Deductions and Deposits'!$C:$C,D411)+SUMIFS($F:$F,$D:$D,D411,$C:$C,"Coin Deduction")</f>
        <v>0</v>
      </c>
      <c r="AE411" s="111">
        <f>Table5[[#This Row],[Column4]]+Table5[[#This Row],[Column14]]+Table5[[#This Row],[Column19]]+Table5[[#This Row],[Column12]]</f>
        <v>0</v>
      </c>
      <c r="AF411" s="111">
        <f>Table5[[#This Row],[Column5]]+Table5[[#This Row],[Column13]]+Table5[[#This Row],[Column21]]+Table5[[#This Row],[Column18]]</f>
        <v>0</v>
      </c>
      <c r="AG411" s="111">
        <f t="shared" si="71"/>
        <v>0</v>
      </c>
      <c r="AH411" s="111">
        <f t="shared" si="72"/>
        <v>0</v>
      </c>
      <c r="AI411" s="111">
        <f>Table5[[#This Row],[Column17]]-Table5[[#This Row],[Column20]]</f>
        <v>0</v>
      </c>
      <c r="AJ411" s="111">
        <f t="shared" si="73"/>
        <v>0</v>
      </c>
      <c r="AK411" s="111">
        <f t="shared" si="77"/>
        <v>0</v>
      </c>
      <c r="AL411" s="111">
        <f t="shared" si="74"/>
        <v>0</v>
      </c>
      <c r="AM411" s="111" t="str">
        <f t="shared" si="75"/>
        <v/>
      </c>
      <c r="AN411" s="111" t="str">
        <f t="shared" ca="1" si="76"/>
        <v/>
      </c>
    </row>
    <row r="412" spans="1:40" ht="20.25" customHeight="1" x14ac:dyDescent="0.3">
      <c r="A412" s="107"/>
      <c r="B412" s="144"/>
      <c r="C412" s="119"/>
      <c r="D412" s="120"/>
      <c r="E412" s="119"/>
      <c r="F412" s="119"/>
      <c r="G412" s="120"/>
      <c r="H412" s="119"/>
      <c r="I412" s="109"/>
      <c r="L412" s="108"/>
      <c r="M412" s="108"/>
      <c r="N412" s="108"/>
      <c r="O412" s="108"/>
      <c r="P412" s="108"/>
      <c r="Q412" s="108"/>
      <c r="R412" s="108"/>
      <c r="S412" s="108"/>
      <c r="T412" s="100">
        <f t="shared" si="67"/>
        <v>0</v>
      </c>
      <c r="U412" s="111"/>
      <c r="V412" s="111"/>
      <c r="W412" s="111">
        <f>SUMIFS($F$3:F412,$D$3:D412,D412,$C$3:C412,"Buy")+SUMIFS($F$3:F412,$D$3:D412,D412,$C$3:C412,"Coin Deposit",$E$3:E412,"&lt;&gt;")</f>
        <v>0</v>
      </c>
      <c r="X412" s="111">
        <f t="shared" si="68"/>
        <v>0</v>
      </c>
      <c r="Y412" s="111">
        <f>IF($D412=Y$1,SUMIFS($H$3:$H412,$G$3:$G412,Y$1,$C$3:$C412,"Sell"),0)</f>
        <v>0</v>
      </c>
      <c r="Z412" s="111">
        <f t="shared" si="69"/>
        <v>0</v>
      </c>
      <c r="AA412" s="111">
        <f>IF($D412=AA$1,SUMIFS($H$3:$H412,$G$3:$G412,AA$1,$C$3:$C412,"Sell"),0)</f>
        <v>0</v>
      </c>
      <c r="AB412" s="111">
        <f t="shared" si="70"/>
        <v>0</v>
      </c>
      <c r="AC412" s="111">
        <f>SUMIFS('Deductions and Deposits'!$H:$H,'Deductions and Deposits'!$G:$G,D412,'Deductions and Deposits'!$F:$F,"&lt;="&amp;B412)+SUMIFS($F$3:F412,$D$3:D412,D412,$C$3:C412,"Coin Deposit",$E$3:E412,"")</f>
        <v>0</v>
      </c>
      <c r="AD412" s="111">
        <f>SUMIFS('Deductions and Deposits'!$D:$D,'Deductions and Deposits'!$C:$C,D412)+SUMIFS($F:$F,$D:$D,D412,$C:$C,"Coin Deduction")</f>
        <v>0</v>
      </c>
      <c r="AE412" s="111">
        <f>Table5[[#This Row],[Column4]]+Table5[[#This Row],[Column14]]+Table5[[#This Row],[Column19]]+Table5[[#This Row],[Column12]]</f>
        <v>0</v>
      </c>
      <c r="AF412" s="111">
        <f>Table5[[#This Row],[Column5]]+Table5[[#This Row],[Column13]]+Table5[[#This Row],[Column21]]+Table5[[#This Row],[Column18]]</f>
        <v>0</v>
      </c>
      <c r="AG412" s="111">
        <f t="shared" si="71"/>
        <v>0</v>
      </c>
      <c r="AH412" s="111">
        <f t="shared" si="72"/>
        <v>0</v>
      </c>
      <c r="AI412" s="111">
        <f>Table5[[#This Row],[Column17]]-Table5[[#This Row],[Column20]]</f>
        <v>0</v>
      </c>
      <c r="AJ412" s="111">
        <f t="shared" si="73"/>
        <v>0</v>
      </c>
      <c r="AK412" s="111">
        <f t="shared" si="77"/>
        <v>0</v>
      </c>
      <c r="AL412" s="111">
        <f t="shared" si="74"/>
        <v>0</v>
      </c>
      <c r="AM412" s="111" t="str">
        <f t="shared" si="75"/>
        <v/>
      </c>
      <c r="AN412" s="111" t="str">
        <f t="shared" ca="1" si="76"/>
        <v/>
      </c>
    </row>
    <row r="413" spans="1:40" ht="20.25" customHeight="1" x14ac:dyDescent="0.3">
      <c r="A413" s="107"/>
      <c r="B413" s="144"/>
      <c r="C413" s="119"/>
      <c r="D413" s="120"/>
      <c r="E413" s="119"/>
      <c r="F413" s="119"/>
      <c r="G413" s="120"/>
      <c r="H413" s="119"/>
      <c r="I413" s="109"/>
      <c r="L413" s="108"/>
      <c r="M413" s="108"/>
      <c r="N413" s="108"/>
      <c r="O413" s="108"/>
      <c r="P413" s="108"/>
      <c r="Q413" s="108"/>
      <c r="R413" s="108"/>
      <c r="S413" s="108"/>
      <c r="T413" s="100">
        <f t="shared" si="67"/>
        <v>0</v>
      </c>
      <c r="U413" s="111"/>
      <c r="V413" s="111"/>
      <c r="W413" s="111">
        <f>SUMIFS($F$3:F413,$D$3:D413,D413,$C$3:C413,"Buy")+SUMIFS($F$3:F413,$D$3:D413,D413,$C$3:C413,"Coin Deposit",$E$3:E413,"&lt;&gt;")</f>
        <v>0</v>
      </c>
      <c r="X413" s="111">
        <f t="shared" si="68"/>
        <v>0</v>
      </c>
      <c r="Y413" s="111">
        <f>IF($D413=Y$1,SUMIFS($H$3:$H413,$G$3:$G413,Y$1,$C$3:$C413,"Sell"),0)</f>
        <v>0</v>
      </c>
      <c r="Z413" s="111">
        <f t="shared" si="69"/>
        <v>0</v>
      </c>
      <c r="AA413" s="111">
        <f>IF($D413=AA$1,SUMIFS($H$3:$H413,$G$3:$G413,AA$1,$C$3:$C413,"Sell"),0)</f>
        <v>0</v>
      </c>
      <c r="AB413" s="111">
        <f t="shared" si="70"/>
        <v>0</v>
      </c>
      <c r="AC413" s="111">
        <f>SUMIFS('Deductions and Deposits'!$H:$H,'Deductions and Deposits'!$G:$G,D413,'Deductions and Deposits'!$F:$F,"&lt;="&amp;B413)+SUMIFS($F$3:F413,$D$3:D413,D413,$C$3:C413,"Coin Deposit",$E$3:E413,"")</f>
        <v>0</v>
      </c>
      <c r="AD413" s="111">
        <f>SUMIFS('Deductions and Deposits'!$D:$D,'Deductions and Deposits'!$C:$C,D413)+SUMIFS($F:$F,$D:$D,D413,$C:$C,"Coin Deduction")</f>
        <v>0</v>
      </c>
      <c r="AE413" s="111">
        <f>Table5[[#This Row],[Column4]]+Table5[[#This Row],[Column14]]+Table5[[#This Row],[Column19]]+Table5[[#This Row],[Column12]]</f>
        <v>0</v>
      </c>
      <c r="AF413" s="111">
        <f>Table5[[#This Row],[Column5]]+Table5[[#This Row],[Column13]]+Table5[[#This Row],[Column21]]+Table5[[#This Row],[Column18]]</f>
        <v>0</v>
      </c>
      <c r="AG413" s="111">
        <f t="shared" si="71"/>
        <v>0</v>
      </c>
      <c r="AH413" s="111">
        <f t="shared" si="72"/>
        <v>0</v>
      </c>
      <c r="AI413" s="111">
        <f>Table5[[#This Row],[Column17]]-Table5[[#This Row],[Column20]]</f>
        <v>0</v>
      </c>
      <c r="AJ413" s="111">
        <f t="shared" si="73"/>
        <v>0</v>
      </c>
      <c r="AK413" s="111">
        <f t="shared" si="77"/>
        <v>0</v>
      </c>
      <c r="AL413" s="111">
        <f t="shared" si="74"/>
        <v>0</v>
      </c>
      <c r="AM413" s="111" t="str">
        <f t="shared" si="75"/>
        <v/>
      </c>
      <c r="AN413" s="111" t="str">
        <f t="shared" ca="1" si="76"/>
        <v/>
      </c>
    </row>
    <row r="414" spans="1:40" ht="20.25" customHeight="1" x14ac:dyDescent="0.3">
      <c r="A414" s="107"/>
      <c r="B414" s="144"/>
      <c r="C414" s="119"/>
      <c r="D414" s="120"/>
      <c r="E414" s="119"/>
      <c r="F414" s="119"/>
      <c r="G414" s="120"/>
      <c r="H414" s="119"/>
      <c r="I414" s="109"/>
      <c r="L414" s="108"/>
      <c r="M414" s="108"/>
      <c r="N414" s="108"/>
      <c r="O414" s="108"/>
      <c r="P414" s="108"/>
      <c r="Q414" s="108"/>
      <c r="R414" s="108"/>
      <c r="S414" s="108"/>
      <c r="T414" s="100">
        <f t="shared" si="67"/>
        <v>0</v>
      </c>
      <c r="U414" s="111"/>
      <c r="V414" s="111"/>
      <c r="W414" s="111">
        <f>SUMIFS($F$3:F414,$D$3:D414,D414,$C$3:C414,"Buy")+SUMIFS($F$3:F414,$D$3:D414,D414,$C$3:C414,"Coin Deposit",$E$3:E414,"&lt;&gt;")</f>
        <v>0</v>
      </c>
      <c r="X414" s="111">
        <f t="shared" si="68"/>
        <v>0</v>
      </c>
      <c r="Y414" s="111">
        <f>IF($D414=Y$1,SUMIFS($H$3:$H414,$G$3:$G414,Y$1,$C$3:$C414,"Sell"),0)</f>
        <v>0</v>
      </c>
      <c r="Z414" s="111">
        <f t="shared" si="69"/>
        <v>0</v>
      </c>
      <c r="AA414" s="111">
        <f>IF($D414=AA$1,SUMIFS($H$3:$H414,$G$3:$G414,AA$1,$C$3:$C414,"Sell"),0)</f>
        <v>0</v>
      </c>
      <c r="AB414" s="111">
        <f t="shared" si="70"/>
        <v>0</v>
      </c>
      <c r="AC414" s="111">
        <f>SUMIFS('Deductions and Deposits'!$H:$H,'Deductions and Deposits'!$G:$G,D414,'Deductions and Deposits'!$F:$F,"&lt;="&amp;B414)+SUMIFS($F$3:F414,$D$3:D414,D414,$C$3:C414,"Coin Deposit",$E$3:E414,"")</f>
        <v>0</v>
      </c>
      <c r="AD414" s="111">
        <f>SUMIFS('Deductions and Deposits'!$D:$D,'Deductions and Deposits'!$C:$C,D414)+SUMIFS($F:$F,$D:$D,D414,$C:$C,"Coin Deduction")</f>
        <v>0</v>
      </c>
      <c r="AE414" s="111">
        <f>Table5[[#This Row],[Column4]]+Table5[[#This Row],[Column14]]+Table5[[#This Row],[Column19]]+Table5[[#This Row],[Column12]]</f>
        <v>0</v>
      </c>
      <c r="AF414" s="111">
        <f>Table5[[#This Row],[Column5]]+Table5[[#This Row],[Column13]]+Table5[[#This Row],[Column21]]+Table5[[#This Row],[Column18]]</f>
        <v>0</v>
      </c>
      <c r="AG414" s="111">
        <f t="shared" si="71"/>
        <v>0</v>
      </c>
      <c r="AH414" s="111">
        <f t="shared" si="72"/>
        <v>0</v>
      </c>
      <c r="AI414" s="111">
        <f>Table5[[#This Row],[Column17]]-Table5[[#This Row],[Column20]]</f>
        <v>0</v>
      </c>
      <c r="AJ414" s="111">
        <f t="shared" si="73"/>
        <v>0</v>
      </c>
      <c r="AK414" s="111">
        <f t="shared" si="77"/>
        <v>0</v>
      </c>
      <c r="AL414" s="111">
        <f t="shared" si="74"/>
        <v>0</v>
      </c>
      <c r="AM414" s="111" t="str">
        <f t="shared" si="75"/>
        <v/>
      </c>
      <c r="AN414" s="111" t="str">
        <f t="shared" ca="1" si="76"/>
        <v/>
      </c>
    </row>
    <row r="415" spans="1:40" ht="20.25" customHeight="1" x14ac:dyDescent="0.3">
      <c r="A415" s="107"/>
      <c r="B415" s="144"/>
      <c r="C415" s="119"/>
      <c r="D415" s="120"/>
      <c r="E415" s="119"/>
      <c r="F415" s="119"/>
      <c r="G415" s="120"/>
      <c r="H415" s="119"/>
      <c r="I415" s="109"/>
      <c r="L415" s="108"/>
      <c r="M415" s="108"/>
      <c r="N415" s="108"/>
      <c r="O415" s="108"/>
      <c r="P415" s="108"/>
      <c r="Q415" s="108"/>
      <c r="R415" s="108"/>
      <c r="S415" s="108"/>
      <c r="T415" s="100">
        <f t="shared" si="67"/>
        <v>0</v>
      </c>
      <c r="U415" s="111"/>
      <c r="V415" s="111"/>
      <c r="W415" s="111">
        <f>SUMIFS($F$3:F415,$D$3:D415,D415,$C$3:C415,"Buy")+SUMIFS($F$3:F415,$D$3:D415,D415,$C$3:C415,"Coin Deposit",$E$3:E415,"&lt;&gt;")</f>
        <v>0</v>
      </c>
      <c r="X415" s="111">
        <f t="shared" si="68"/>
        <v>0</v>
      </c>
      <c r="Y415" s="111">
        <f>IF($D415=Y$1,SUMIFS($H$3:$H415,$G$3:$G415,Y$1,$C$3:$C415,"Sell"),0)</f>
        <v>0</v>
      </c>
      <c r="Z415" s="111">
        <f t="shared" si="69"/>
        <v>0</v>
      </c>
      <c r="AA415" s="111">
        <f>IF($D415=AA$1,SUMIFS($H$3:$H415,$G$3:$G415,AA$1,$C$3:$C415,"Sell"),0)</f>
        <v>0</v>
      </c>
      <c r="AB415" s="111">
        <f t="shared" si="70"/>
        <v>0</v>
      </c>
      <c r="AC415" s="111">
        <f>SUMIFS('Deductions and Deposits'!$H:$H,'Deductions and Deposits'!$G:$G,D415,'Deductions and Deposits'!$F:$F,"&lt;="&amp;B415)+SUMIFS($F$3:F415,$D$3:D415,D415,$C$3:C415,"Coin Deposit",$E$3:E415,"")</f>
        <v>0</v>
      </c>
      <c r="AD415" s="111">
        <f>SUMIFS('Deductions and Deposits'!$D:$D,'Deductions and Deposits'!$C:$C,D415)+SUMIFS($F:$F,$D:$D,D415,$C:$C,"Coin Deduction")</f>
        <v>0</v>
      </c>
      <c r="AE415" s="111">
        <f>Table5[[#This Row],[Column4]]+Table5[[#This Row],[Column14]]+Table5[[#This Row],[Column19]]+Table5[[#This Row],[Column12]]</f>
        <v>0</v>
      </c>
      <c r="AF415" s="111">
        <f>Table5[[#This Row],[Column5]]+Table5[[#This Row],[Column13]]+Table5[[#This Row],[Column21]]+Table5[[#This Row],[Column18]]</f>
        <v>0</v>
      </c>
      <c r="AG415" s="111">
        <f t="shared" si="71"/>
        <v>0</v>
      </c>
      <c r="AH415" s="111">
        <f t="shared" si="72"/>
        <v>0</v>
      </c>
      <c r="AI415" s="111">
        <f>Table5[[#This Row],[Column17]]-Table5[[#This Row],[Column20]]</f>
        <v>0</v>
      </c>
      <c r="AJ415" s="111">
        <f t="shared" si="73"/>
        <v>0</v>
      </c>
      <c r="AK415" s="111">
        <f t="shared" si="77"/>
        <v>0</v>
      </c>
      <c r="AL415" s="111">
        <f t="shared" si="74"/>
        <v>0</v>
      </c>
      <c r="AM415" s="111" t="str">
        <f t="shared" si="75"/>
        <v/>
      </c>
      <c r="AN415" s="111" t="str">
        <f t="shared" ca="1" si="76"/>
        <v/>
      </c>
    </row>
    <row r="416" spans="1:40" ht="20.25" customHeight="1" x14ac:dyDescent="0.3">
      <c r="A416" s="107"/>
      <c r="B416" s="144"/>
      <c r="C416" s="119"/>
      <c r="D416" s="120"/>
      <c r="E416" s="119"/>
      <c r="F416" s="119"/>
      <c r="G416" s="120"/>
      <c r="H416" s="119"/>
      <c r="I416" s="109"/>
      <c r="L416" s="108"/>
      <c r="M416" s="108"/>
      <c r="N416" s="108"/>
      <c r="O416" s="108"/>
      <c r="P416" s="108"/>
      <c r="Q416" s="108"/>
      <c r="R416" s="108"/>
      <c r="S416" s="108"/>
      <c r="T416" s="100">
        <f t="shared" si="67"/>
        <v>0</v>
      </c>
      <c r="U416" s="111"/>
      <c r="V416" s="111"/>
      <c r="W416" s="111">
        <f>SUMIFS($F$3:F416,$D$3:D416,D416,$C$3:C416,"Buy")+SUMIFS($F$3:F416,$D$3:D416,D416,$C$3:C416,"Coin Deposit",$E$3:E416,"&lt;&gt;")</f>
        <v>0</v>
      </c>
      <c r="X416" s="111">
        <f t="shared" si="68"/>
        <v>0</v>
      </c>
      <c r="Y416" s="111">
        <f>IF($D416=Y$1,SUMIFS($H$3:$H416,$G$3:$G416,Y$1,$C$3:$C416,"Sell"),0)</f>
        <v>0</v>
      </c>
      <c r="Z416" s="111">
        <f t="shared" si="69"/>
        <v>0</v>
      </c>
      <c r="AA416" s="111">
        <f>IF($D416=AA$1,SUMIFS($H$3:$H416,$G$3:$G416,AA$1,$C$3:$C416,"Sell"),0)</f>
        <v>0</v>
      </c>
      <c r="AB416" s="111">
        <f t="shared" si="70"/>
        <v>0</v>
      </c>
      <c r="AC416" s="111">
        <f>SUMIFS('Deductions and Deposits'!$H:$H,'Deductions and Deposits'!$G:$G,D416,'Deductions and Deposits'!$F:$F,"&lt;="&amp;B416)+SUMIFS($F$3:F416,$D$3:D416,D416,$C$3:C416,"Coin Deposit",$E$3:E416,"")</f>
        <v>0</v>
      </c>
      <c r="AD416" s="111">
        <f>SUMIFS('Deductions and Deposits'!$D:$D,'Deductions and Deposits'!$C:$C,D416)+SUMIFS($F:$F,$D:$D,D416,$C:$C,"Coin Deduction")</f>
        <v>0</v>
      </c>
      <c r="AE416" s="111">
        <f>Table5[[#This Row],[Column4]]+Table5[[#This Row],[Column14]]+Table5[[#This Row],[Column19]]+Table5[[#This Row],[Column12]]</f>
        <v>0</v>
      </c>
      <c r="AF416" s="111">
        <f>Table5[[#This Row],[Column5]]+Table5[[#This Row],[Column13]]+Table5[[#This Row],[Column21]]+Table5[[#This Row],[Column18]]</f>
        <v>0</v>
      </c>
      <c r="AG416" s="111">
        <f t="shared" si="71"/>
        <v>0</v>
      </c>
      <c r="AH416" s="111">
        <f t="shared" si="72"/>
        <v>0</v>
      </c>
      <c r="AI416" s="111">
        <f>Table5[[#This Row],[Column17]]-Table5[[#This Row],[Column20]]</f>
        <v>0</v>
      </c>
      <c r="AJ416" s="111">
        <f t="shared" si="73"/>
        <v>0</v>
      </c>
      <c r="AK416" s="111">
        <f t="shared" si="77"/>
        <v>0</v>
      </c>
      <c r="AL416" s="111">
        <f t="shared" si="74"/>
        <v>0</v>
      </c>
      <c r="AM416" s="111" t="str">
        <f t="shared" si="75"/>
        <v/>
      </c>
      <c r="AN416" s="111" t="str">
        <f t="shared" ca="1" si="76"/>
        <v/>
      </c>
    </row>
    <row r="417" spans="1:40" ht="20.25" customHeight="1" x14ac:dyDescent="0.3">
      <c r="A417" s="107"/>
      <c r="B417" s="144"/>
      <c r="C417" s="119"/>
      <c r="D417" s="120"/>
      <c r="E417" s="119"/>
      <c r="F417" s="119"/>
      <c r="G417" s="120"/>
      <c r="H417" s="119"/>
      <c r="I417" s="109"/>
      <c r="L417" s="108"/>
      <c r="M417" s="108"/>
      <c r="N417" s="108"/>
      <c r="O417" s="108"/>
      <c r="P417" s="108"/>
      <c r="Q417" s="108"/>
      <c r="R417" s="108"/>
      <c r="S417" s="108"/>
      <c r="T417" s="100">
        <f t="shared" si="67"/>
        <v>0</v>
      </c>
      <c r="U417" s="111"/>
      <c r="V417" s="111"/>
      <c r="W417" s="111">
        <f>SUMIFS($F$3:F417,$D$3:D417,D417,$C$3:C417,"Buy")+SUMIFS($F$3:F417,$D$3:D417,D417,$C$3:C417,"Coin Deposit",$E$3:E417,"&lt;&gt;")</f>
        <v>0</v>
      </c>
      <c r="X417" s="111">
        <f t="shared" si="68"/>
        <v>0</v>
      </c>
      <c r="Y417" s="111">
        <f>IF($D417=Y$1,SUMIFS($H$3:$H417,$G$3:$G417,Y$1,$C$3:$C417,"Sell"),0)</f>
        <v>0</v>
      </c>
      <c r="Z417" s="111">
        <f t="shared" si="69"/>
        <v>0</v>
      </c>
      <c r="AA417" s="111">
        <f>IF($D417=AA$1,SUMIFS($H$3:$H417,$G$3:$G417,AA$1,$C$3:$C417,"Sell"),0)</f>
        <v>0</v>
      </c>
      <c r="AB417" s="111">
        <f t="shared" si="70"/>
        <v>0</v>
      </c>
      <c r="AC417" s="111">
        <f>SUMIFS('Deductions and Deposits'!$H:$H,'Deductions and Deposits'!$G:$G,D417,'Deductions and Deposits'!$F:$F,"&lt;="&amp;B417)+SUMIFS($F$3:F417,$D$3:D417,D417,$C$3:C417,"Coin Deposit",$E$3:E417,"")</f>
        <v>0</v>
      </c>
      <c r="AD417" s="111">
        <f>SUMIFS('Deductions and Deposits'!$D:$D,'Deductions and Deposits'!$C:$C,D417)+SUMIFS($F:$F,$D:$D,D417,$C:$C,"Coin Deduction")</f>
        <v>0</v>
      </c>
      <c r="AE417" s="111">
        <f>Table5[[#This Row],[Column4]]+Table5[[#This Row],[Column14]]+Table5[[#This Row],[Column19]]+Table5[[#This Row],[Column12]]</f>
        <v>0</v>
      </c>
      <c r="AF417" s="111">
        <f>Table5[[#This Row],[Column5]]+Table5[[#This Row],[Column13]]+Table5[[#This Row],[Column21]]+Table5[[#This Row],[Column18]]</f>
        <v>0</v>
      </c>
      <c r="AG417" s="111">
        <f t="shared" si="71"/>
        <v>0</v>
      </c>
      <c r="AH417" s="111">
        <f t="shared" si="72"/>
        <v>0</v>
      </c>
      <c r="AI417" s="111">
        <f>Table5[[#This Row],[Column17]]-Table5[[#This Row],[Column20]]</f>
        <v>0</v>
      </c>
      <c r="AJ417" s="111">
        <f t="shared" si="73"/>
        <v>0</v>
      </c>
      <c r="AK417" s="111">
        <f t="shared" si="77"/>
        <v>0</v>
      </c>
      <c r="AL417" s="111">
        <f t="shared" si="74"/>
        <v>0</v>
      </c>
      <c r="AM417" s="111" t="str">
        <f t="shared" si="75"/>
        <v/>
      </c>
      <c r="AN417" s="111" t="str">
        <f t="shared" ca="1" si="76"/>
        <v/>
      </c>
    </row>
    <row r="418" spans="1:40" ht="20.25" customHeight="1" x14ac:dyDescent="0.3">
      <c r="A418" s="107"/>
      <c r="B418" s="144"/>
      <c r="C418" s="119"/>
      <c r="D418" s="120"/>
      <c r="E418" s="119"/>
      <c r="F418" s="119"/>
      <c r="G418" s="120"/>
      <c r="H418" s="119"/>
      <c r="I418" s="109"/>
      <c r="L418" s="108"/>
      <c r="M418" s="108"/>
      <c r="N418" s="108"/>
      <c r="O418" s="108"/>
      <c r="P418" s="108"/>
      <c r="Q418" s="108"/>
      <c r="R418" s="108"/>
      <c r="S418" s="108"/>
      <c r="T418" s="100">
        <f t="shared" si="67"/>
        <v>0</v>
      </c>
      <c r="U418" s="111"/>
      <c r="V418" s="111"/>
      <c r="W418" s="111">
        <f>SUMIFS($F$3:F418,$D$3:D418,D418,$C$3:C418,"Buy")+SUMIFS($F$3:F418,$D$3:D418,D418,$C$3:C418,"Coin Deposit",$E$3:E418,"&lt;&gt;")</f>
        <v>0</v>
      </c>
      <c r="X418" s="111">
        <f t="shared" si="68"/>
        <v>0</v>
      </c>
      <c r="Y418" s="111">
        <f>IF($D418=Y$1,SUMIFS($H$3:$H418,$G$3:$G418,Y$1,$C$3:$C418,"Sell"),0)</f>
        <v>0</v>
      </c>
      <c r="Z418" s="111">
        <f t="shared" si="69"/>
        <v>0</v>
      </c>
      <c r="AA418" s="111">
        <f>IF($D418=AA$1,SUMIFS($H$3:$H418,$G$3:$G418,AA$1,$C$3:$C418,"Sell"),0)</f>
        <v>0</v>
      </c>
      <c r="AB418" s="111">
        <f t="shared" si="70"/>
        <v>0</v>
      </c>
      <c r="AC418" s="111">
        <f>SUMIFS('Deductions and Deposits'!$H:$H,'Deductions and Deposits'!$G:$G,D418,'Deductions and Deposits'!$F:$F,"&lt;="&amp;B418)+SUMIFS($F$3:F418,$D$3:D418,D418,$C$3:C418,"Coin Deposit",$E$3:E418,"")</f>
        <v>0</v>
      </c>
      <c r="AD418" s="111">
        <f>SUMIFS('Deductions and Deposits'!$D:$D,'Deductions and Deposits'!$C:$C,D418)+SUMIFS($F:$F,$D:$D,D418,$C:$C,"Coin Deduction")</f>
        <v>0</v>
      </c>
      <c r="AE418" s="111">
        <f>Table5[[#This Row],[Column4]]+Table5[[#This Row],[Column14]]+Table5[[#This Row],[Column19]]+Table5[[#This Row],[Column12]]</f>
        <v>0</v>
      </c>
      <c r="AF418" s="111">
        <f>Table5[[#This Row],[Column5]]+Table5[[#This Row],[Column13]]+Table5[[#This Row],[Column21]]+Table5[[#This Row],[Column18]]</f>
        <v>0</v>
      </c>
      <c r="AG418" s="111">
        <f t="shared" si="71"/>
        <v>0</v>
      </c>
      <c r="AH418" s="111">
        <f t="shared" si="72"/>
        <v>0</v>
      </c>
      <c r="AI418" s="111">
        <f>Table5[[#This Row],[Column17]]-Table5[[#This Row],[Column20]]</f>
        <v>0</v>
      </c>
      <c r="AJ418" s="111">
        <f t="shared" si="73"/>
        <v>0</v>
      </c>
      <c r="AK418" s="111">
        <f t="shared" si="77"/>
        <v>0</v>
      </c>
      <c r="AL418" s="111">
        <f t="shared" si="74"/>
        <v>0</v>
      </c>
      <c r="AM418" s="111" t="str">
        <f t="shared" si="75"/>
        <v/>
      </c>
      <c r="AN418" s="111" t="str">
        <f t="shared" ca="1" si="76"/>
        <v/>
      </c>
    </row>
    <row r="419" spans="1:40" ht="20.25" customHeight="1" x14ac:dyDescent="0.3">
      <c r="A419" s="107"/>
      <c r="B419" s="144"/>
      <c r="C419" s="119"/>
      <c r="D419" s="120"/>
      <c r="E419" s="119"/>
      <c r="F419" s="119"/>
      <c r="G419" s="120"/>
      <c r="H419" s="119"/>
      <c r="I419" s="109"/>
      <c r="L419" s="108"/>
      <c r="M419" s="108"/>
      <c r="N419" s="108"/>
      <c r="O419" s="108"/>
      <c r="P419" s="108"/>
      <c r="Q419" s="108"/>
      <c r="R419" s="108"/>
      <c r="S419" s="108"/>
      <c r="T419" s="100">
        <f t="shared" si="67"/>
        <v>0</v>
      </c>
      <c r="U419" s="111"/>
      <c r="V419" s="111"/>
      <c r="W419" s="111">
        <f>SUMIFS($F$3:F419,$D$3:D419,D419,$C$3:C419,"Buy")+SUMIFS($F$3:F419,$D$3:D419,D419,$C$3:C419,"Coin Deposit",$E$3:E419,"&lt;&gt;")</f>
        <v>0</v>
      </c>
      <c r="X419" s="111">
        <f t="shared" si="68"/>
        <v>0</v>
      </c>
      <c r="Y419" s="111">
        <f>IF($D419=Y$1,SUMIFS($H$3:$H419,$G$3:$G419,Y$1,$C$3:$C419,"Sell"),0)</f>
        <v>0</v>
      </c>
      <c r="Z419" s="111">
        <f t="shared" si="69"/>
        <v>0</v>
      </c>
      <c r="AA419" s="111">
        <f>IF($D419=AA$1,SUMIFS($H$3:$H419,$G$3:$G419,AA$1,$C$3:$C419,"Sell"),0)</f>
        <v>0</v>
      </c>
      <c r="AB419" s="111">
        <f t="shared" si="70"/>
        <v>0</v>
      </c>
      <c r="AC419" s="111">
        <f>SUMIFS('Deductions and Deposits'!$H:$H,'Deductions and Deposits'!$G:$G,D419,'Deductions and Deposits'!$F:$F,"&lt;="&amp;B419)+SUMIFS($F$3:F419,$D$3:D419,D419,$C$3:C419,"Coin Deposit",$E$3:E419,"")</f>
        <v>0</v>
      </c>
      <c r="AD419" s="111">
        <f>SUMIFS('Deductions and Deposits'!$D:$D,'Deductions and Deposits'!$C:$C,D419)+SUMIFS($F:$F,$D:$D,D419,$C:$C,"Coin Deduction")</f>
        <v>0</v>
      </c>
      <c r="AE419" s="111">
        <f>Table5[[#This Row],[Column4]]+Table5[[#This Row],[Column14]]+Table5[[#This Row],[Column19]]+Table5[[#This Row],[Column12]]</f>
        <v>0</v>
      </c>
      <c r="AF419" s="111">
        <f>Table5[[#This Row],[Column5]]+Table5[[#This Row],[Column13]]+Table5[[#This Row],[Column21]]+Table5[[#This Row],[Column18]]</f>
        <v>0</v>
      </c>
      <c r="AG419" s="111">
        <f t="shared" si="71"/>
        <v>0</v>
      </c>
      <c r="AH419" s="111">
        <f t="shared" si="72"/>
        <v>0</v>
      </c>
      <c r="AI419" s="111">
        <f>Table5[[#This Row],[Column17]]-Table5[[#This Row],[Column20]]</f>
        <v>0</v>
      </c>
      <c r="AJ419" s="111">
        <f t="shared" si="73"/>
        <v>0</v>
      </c>
      <c r="AK419" s="111">
        <f t="shared" si="77"/>
        <v>0</v>
      </c>
      <c r="AL419" s="111">
        <f t="shared" si="74"/>
        <v>0</v>
      </c>
      <c r="AM419" s="111" t="str">
        <f t="shared" si="75"/>
        <v/>
      </c>
      <c r="AN419" s="111" t="str">
        <f t="shared" ca="1" si="76"/>
        <v/>
      </c>
    </row>
    <row r="420" spans="1:40" ht="20.25" customHeight="1" x14ac:dyDescent="0.3">
      <c r="A420" s="107"/>
      <c r="B420" s="144"/>
      <c r="C420" s="119"/>
      <c r="D420" s="120"/>
      <c r="E420" s="119"/>
      <c r="F420" s="119"/>
      <c r="G420" s="120"/>
      <c r="H420" s="119"/>
      <c r="I420" s="109"/>
      <c r="L420" s="108"/>
      <c r="M420" s="108"/>
      <c r="N420" s="108"/>
      <c r="O420" s="108"/>
      <c r="P420" s="108"/>
      <c r="Q420" s="108"/>
      <c r="R420" s="108"/>
      <c r="S420" s="108"/>
      <c r="T420" s="100">
        <f t="shared" si="67"/>
        <v>0</v>
      </c>
      <c r="U420" s="111"/>
      <c r="V420" s="111"/>
      <c r="W420" s="111">
        <f>SUMIFS($F$3:F420,$D$3:D420,D420,$C$3:C420,"Buy")+SUMIFS($F$3:F420,$D$3:D420,D420,$C$3:C420,"Coin Deposit",$E$3:E420,"&lt;&gt;")</f>
        <v>0</v>
      </c>
      <c r="X420" s="111">
        <f t="shared" si="68"/>
        <v>0</v>
      </c>
      <c r="Y420" s="111">
        <f>IF($D420=Y$1,SUMIFS($H$3:$H420,$G$3:$G420,Y$1,$C$3:$C420,"Sell"),0)</f>
        <v>0</v>
      </c>
      <c r="Z420" s="111">
        <f t="shared" si="69"/>
        <v>0</v>
      </c>
      <c r="AA420" s="111">
        <f>IF($D420=AA$1,SUMIFS($H$3:$H420,$G$3:$G420,AA$1,$C$3:$C420,"Sell"),0)</f>
        <v>0</v>
      </c>
      <c r="AB420" s="111">
        <f t="shared" si="70"/>
        <v>0</v>
      </c>
      <c r="AC420" s="111">
        <f>SUMIFS('Deductions and Deposits'!$H:$H,'Deductions and Deposits'!$G:$G,D420,'Deductions and Deposits'!$F:$F,"&lt;="&amp;B420)+SUMIFS($F$3:F420,$D$3:D420,D420,$C$3:C420,"Coin Deposit",$E$3:E420,"")</f>
        <v>0</v>
      </c>
      <c r="AD420" s="111">
        <f>SUMIFS('Deductions and Deposits'!$D:$D,'Deductions and Deposits'!$C:$C,D420)+SUMIFS($F:$F,$D:$D,D420,$C:$C,"Coin Deduction")</f>
        <v>0</v>
      </c>
      <c r="AE420" s="111">
        <f>Table5[[#This Row],[Column4]]+Table5[[#This Row],[Column14]]+Table5[[#This Row],[Column19]]+Table5[[#This Row],[Column12]]</f>
        <v>0</v>
      </c>
      <c r="AF420" s="111">
        <f>Table5[[#This Row],[Column5]]+Table5[[#This Row],[Column13]]+Table5[[#This Row],[Column21]]+Table5[[#This Row],[Column18]]</f>
        <v>0</v>
      </c>
      <c r="AG420" s="111">
        <f t="shared" si="71"/>
        <v>0</v>
      </c>
      <c r="AH420" s="111">
        <f t="shared" si="72"/>
        <v>0</v>
      </c>
      <c r="AI420" s="111">
        <f>Table5[[#This Row],[Column17]]-Table5[[#This Row],[Column20]]</f>
        <v>0</v>
      </c>
      <c r="AJ420" s="111">
        <f t="shared" si="73"/>
        <v>0</v>
      </c>
      <c r="AK420" s="111">
        <f t="shared" si="77"/>
        <v>0</v>
      </c>
      <c r="AL420" s="111">
        <f t="shared" si="74"/>
        <v>0</v>
      </c>
      <c r="AM420" s="111" t="str">
        <f t="shared" si="75"/>
        <v/>
      </c>
      <c r="AN420" s="111" t="str">
        <f t="shared" ca="1" si="76"/>
        <v/>
      </c>
    </row>
    <row r="421" spans="1:40" ht="20.25" customHeight="1" x14ac:dyDescent="0.3">
      <c r="A421" s="107"/>
      <c r="B421" s="144"/>
      <c r="C421" s="119"/>
      <c r="D421" s="120"/>
      <c r="E421" s="119"/>
      <c r="F421" s="119"/>
      <c r="G421" s="120"/>
      <c r="H421" s="119"/>
      <c r="I421" s="109"/>
      <c r="L421" s="108"/>
      <c r="M421" s="108"/>
      <c r="N421" s="108"/>
      <c r="O421" s="108"/>
      <c r="P421" s="108"/>
      <c r="Q421" s="108"/>
      <c r="R421" s="108"/>
      <c r="S421" s="108"/>
      <c r="T421" s="100">
        <f t="shared" si="67"/>
        <v>0</v>
      </c>
      <c r="U421" s="111"/>
      <c r="V421" s="111"/>
      <c r="W421" s="111">
        <f>SUMIFS($F$3:F421,$D$3:D421,D421,$C$3:C421,"Buy")+SUMIFS($F$3:F421,$D$3:D421,D421,$C$3:C421,"Coin Deposit",$E$3:E421,"&lt;&gt;")</f>
        <v>0</v>
      </c>
      <c r="X421" s="111">
        <f t="shared" si="68"/>
        <v>0</v>
      </c>
      <c r="Y421" s="111">
        <f>IF($D421=Y$1,SUMIFS($H$3:$H421,$G$3:$G421,Y$1,$C$3:$C421,"Sell"),0)</f>
        <v>0</v>
      </c>
      <c r="Z421" s="111">
        <f t="shared" si="69"/>
        <v>0</v>
      </c>
      <c r="AA421" s="111">
        <f>IF($D421=AA$1,SUMIFS($H$3:$H421,$G$3:$G421,AA$1,$C$3:$C421,"Sell"),0)</f>
        <v>0</v>
      </c>
      <c r="AB421" s="111">
        <f t="shared" si="70"/>
        <v>0</v>
      </c>
      <c r="AC421" s="111">
        <f>SUMIFS('Deductions and Deposits'!$H:$H,'Deductions and Deposits'!$G:$G,D421,'Deductions and Deposits'!$F:$F,"&lt;="&amp;B421)+SUMIFS($F$3:F421,$D$3:D421,D421,$C$3:C421,"Coin Deposit",$E$3:E421,"")</f>
        <v>0</v>
      </c>
      <c r="AD421" s="111">
        <f>SUMIFS('Deductions and Deposits'!$D:$D,'Deductions and Deposits'!$C:$C,D421)+SUMIFS($F:$F,$D:$D,D421,$C:$C,"Coin Deduction")</f>
        <v>0</v>
      </c>
      <c r="AE421" s="111">
        <f>Table5[[#This Row],[Column4]]+Table5[[#This Row],[Column14]]+Table5[[#This Row],[Column19]]+Table5[[#This Row],[Column12]]</f>
        <v>0</v>
      </c>
      <c r="AF421" s="111">
        <f>Table5[[#This Row],[Column5]]+Table5[[#This Row],[Column13]]+Table5[[#This Row],[Column21]]+Table5[[#This Row],[Column18]]</f>
        <v>0</v>
      </c>
      <c r="AG421" s="111">
        <f t="shared" si="71"/>
        <v>0</v>
      </c>
      <c r="AH421" s="111">
        <f t="shared" si="72"/>
        <v>0</v>
      </c>
      <c r="AI421" s="111">
        <f>Table5[[#This Row],[Column17]]-Table5[[#This Row],[Column20]]</f>
        <v>0</v>
      </c>
      <c r="AJ421" s="111">
        <f t="shared" si="73"/>
        <v>0</v>
      </c>
      <c r="AK421" s="111">
        <f t="shared" si="77"/>
        <v>0</v>
      </c>
      <c r="AL421" s="111">
        <f t="shared" si="74"/>
        <v>0</v>
      </c>
      <c r="AM421" s="111" t="str">
        <f t="shared" si="75"/>
        <v/>
      </c>
      <c r="AN421" s="111" t="str">
        <f t="shared" ca="1" si="76"/>
        <v/>
      </c>
    </row>
    <row r="422" spans="1:40" ht="20.25" customHeight="1" x14ac:dyDescent="0.3">
      <c r="A422" s="107"/>
      <c r="B422" s="144"/>
      <c r="C422" s="119"/>
      <c r="D422" s="120"/>
      <c r="E422" s="119"/>
      <c r="F422" s="119"/>
      <c r="G422" s="120"/>
      <c r="H422" s="119"/>
      <c r="I422" s="109"/>
      <c r="L422" s="108"/>
      <c r="M422" s="108"/>
      <c r="N422" s="108"/>
      <c r="O422" s="108"/>
      <c r="P422" s="108"/>
      <c r="Q422" s="108"/>
      <c r="R422" s="108"/>
      <c r="S422" s="108"/>
      <c r="T422" s="100">
        <f t="shared" si="67"/>
        <v>0</v>
      </c>
      <c r="U422" s="111"/>
      <c r="V422" s="111"/>
      <c r="W422" s="111">
        <f>SUMIFS($F$3:F422,$D$3:D422,D422,$C$3:C422,"Buy")+SUMIFS($F$3:F422,$D$3:D422,D422,$C$3:C422,"Coin Deposit",$E$3:E422,"&lt;&gt;")</f>
        <v>0</v>
      </c>
      <c r="X422" s="111">
        <f t="shared" si="68"/>
        <v>0</v>
      </c>
      <c r="Y422" s="111">
        <f>IF($D422=Y$1,SUMIFS($H$3:$H422,$G$3:$G422,Y$1,$C$3:$C422,"Sell"),0)</f>
        <v>0</v>
      </c>
      <c r="Z422" s="111">
        <f t="shared" si="69"/>
        <v>0</v>
      </c>
      <c r="AA422" s="111">
        <f>IF($D422=AA$1,SUMIFS($H$3:$H422,$G$3:$G422,AA$1,$C$3:$C422,"Sell"),0)</f>
        <v>0</v>
      </c>
      <c r="AB422" s="111">
        <f t="shared" si="70"/>
        <v>0</v>
      </c>
      <c r="AC422" s="111">
        <f>SUMIFS('Deductions and Deposits'!$H:$H,'Deductions and Deposits'!$G:$G,D422,'Deductions and Deposits'!$F:$F,"&lt;="&amp;B422)+SUMIFS($F$3:F422,$D$3:D422,D422,$C$3:C422,"Coin Deposit",$E$3:E422,"")</f>
        <v>0</v>
      </c>
      <c r="AD422" s="111">
        <f>SUMIFS('Deductions and Deposits'!$D:$D,'Deductions and Deposits'!$C:$C,D422)+SUMIFS($F:$F,$D:$D,D422,$C:$C,"Coin Deduction")</f>
        <v>0</v>
      </c>
      <c r="AE422" s="111">
        <f>Table5[[#This Row],[Column4]]+Table5[[#This Row],[Column14]]+Table5[[#This Row],[Column19]]+Table5[[#This Row],[Column12]]</f>
        <v>0</v>
      </c>
      <c r="AF422" s="111">
        <f>Table5[[#This Row],[Column5]]+Table5[[#This Row],[Column13]]+Table5[[#This Row],[Column21]]+Table5[[#This Row],[Column18]]</f>
        <v>0</v>
      </c>
      <c r="AG422" s="111">
        <f t="shared" si="71"/>
        <v>0</v>
      </c>
      <c r="AH422" s="111">
        <f t="shared" si="72"/>
        <v>0</v>
      </c>
      <c r="AI422" s="111">
        <f>Table5[[#This Row],[Column17]]-Table5[[#This Row],[Column20]]</f>
        <v>0</v>
      </c>
      <c r="AJ422" s="111">
        <f t="shared" si="73"/>
        <v>0</v>
      </c>
      <c r="AK422" s="111">
        <f t="shared" si="77"/>
        <v>0</v>
      </c>
      <c r="AL422" s="111">
        <f t="shared" si="74"/>
        <v>0</v>
      </c>
      <c r="AM422" s="111" t="str">
        <f t="shared" si="75"/>
        <v/>
      </c>
      <c r="AN422" s="111" t="str">
        <f t="shared" ca="1" si="76"/>
        <v/>
      </c>
    </row>
    <row r="423" spans="1:40" ht="20.25" customHeight="1" x14ac:dyDescent="0.3">
      <c r="A423" s="107"/>
      <c r="B423" s="144"/>
      <c r="C423" s="119"/>
      <c r="D423" s="120"/>
      <c r="E423" s="119"/>
      <c r="F423" s="119"/>
      <c r="G423" s="120"/>
      <c r="H423" s="119"/>
      <c r="I423" s="109"/>
      <c r="L423" s="108"/>
      <c r="M423" s="108"/>
      <c r="N423" s="108"/>
      <c r="O423" s="108"/>
      <c r="P423" s="108"/>
      <c r="Q423" s="108"/>
      <c r="R423" s="108"/>
      <c r="S423" s="108"/>
      <c r="T423" s="100">
        <f t="shared" si="67"/>
        <v>0</v>
      </c>
      <c r="U423" s="111"/>
      <c r="V423" s="111"/>
      <c r="W423" s="111">
        <f>SUMIFS($F$3:F423,$D$3:D423,D423,$C$3:C423,"Buy")+SUMIFS($F$3:F423,$D$3:D423,D423,$C$3:C423,"Coin Deposit",$E$3:E423,"&lt;&gt;")</f>
        <v>0</v>
      </c>
      <c r="X423" s="111">
        <f t="shared" si="68"/>
        <v>0</v>
      </c>
      <c r="Y423" s="111">
        <f>IF($D423=Y$1,SUMIFS($H$3:$H423,$G$3:$G423,Y$1,$C$3:$C423,"Sell"),0)</f>
        <v>0</v>
      </c>
      <c r="Z423" s="111">
        <f t="shared" si="69"/>
        <v>0</v>
      </c>
      <c r="AA423" s="111">
        <f>IF($D423=AA$1,SUMIFS($H$3:$H423,$G$3:$G423,AA$1,$C$3:$C423,"Sell"),0)</f>
        <v>0</v>
      </c>
      <c r="AB423" s="111">
        <f t="shared" si="70"/>
        <v>0</v>
      </c>
      <c r="AC423" s="111">
        <f>SUMIFS('Deductions and Deposits'!$H:$H,'Deductions and Deposits'!$G:$G,D423,'Deductions and Deposits'!$F:$F,"&lt;="&amp;B423)+SUMIFS($F$3:F423,$D$3:D423,D423,$C$3:C423,"Coin Deposit",$E$3:E423,"")</f>
        <v>0</v>
      </c>
      <c r="AD423" s="111">
        <f>SUMIFS('Deductions and Deposits'!$D:$D,'Deductions and Deposits'!$C:$C,D423)+SUMIFS($F:$F,$D:$D,D423,$C:$C,"Coin Deduction")</f>
        <v>0</v>
      </c>
      <c r="AE423" s="111">
        <f>Table5[[#This Row],[Column4]]+Table5[[#This Row],[Column14]]+Table5[[#This Row],[Column19]]+Table5[[#This Row],[Column12]]</f>
        <v>0</v>
      </c>
      <c r="AF423" s="111">
        <f>Table5[[#This Row],[Column5]]+Table5[[#This Row],[Column13]]+Table5[[#This Row],[Column21]]+Table5[[#This Row],[Column18]]</f>
        <v>0</v>
      </c>
      <c r="AG423" s="111">
        <f t="shared" si="71"/>
        <v>0</v>
      </c>
      <c r="AH423" s="111">
        <f t="shared" si="72"/>
        <v>0</v>
      </c>
      <c r="AI423" s="111">
        <f>Table5[[#This Row],[Column17]]-Table5[[#This Row],[Column20]]</f>
        <v>0</v>
      </c>
      <c r="AJ423" s="111">
        <f t="shared" si="73"/>
        <v>0</v>
      </c>
      <c r="AK423" s="111">
        <f t="shared" si="77"/>
        <v>0</v>
      </c>
      <c r="AL423" s="111">
        <f t="shared" si="74"/>
        <v>0</v>
      </c>
      <c r="AM423" s="111" t="str">
        <f t="shared" si="75"/>
        <v/>
      </c>
      <c r="AN423" s="111" t="str">
        <f t="shared" ca="1" si="76"/>
        <v/>
      </c>
    </row>
    <row r="424" spans="1:40" ht="20.25" customHeight="1" x14ac:dyDescent="0.3">
      <c r="A424" s="107"/>
      <c r="B424" s="144"/>
      <c r="C424" s="119"/>
      <c r="D424" s="120"/>
      <c r="E424" s="119"/>
      <c r="F424" s="119"/>
      <c r="G424" s="120"/>
      <c r="H424" s="119"/>
      <c r="I424" s="109"/>
      <c r="L424" s="108"/>
      <c r="M424" s="108"/>
      <c r="N424" s="108"/>
      <c r="O424" s="108"/>
      <c r="P424" s="108"/>
      <c r="Q424" s="108"/>
      <c r="R424" s="108"/>
      <c r="S424" s="108"/>
      <c r="T424" s="100">
        <f t="shared" si="67"/>
        <v>0</v>
      </c>
      <c r="U424" s="111"/>
      <c r="V424" s="111"/>
      <c r="W424" s="111">
        <f>SUMIFS($F$3:F424,$D$3:D424,D424,$C$3:C424,"Buy")+SUMIFS($F$3:F424,$D$3:D424,D424,$C$3:C424,"Coin Deposit",$E$3:E424,"&lt;&gt;")</f>
        <v>0</v>
      </c>
      <c r="X424" s="111">
        <f t="shared" si="68"/>
        <v>0</v>
      </c>
      <c r="Y424" s="111">
        <f>IF($D424=Y$1,SUMIFS($H$3:$H424,$G$3:$G424,Y$1,$C$3:$C424,"Sell"),0)</f>
        <v>0</v>
      </c>
      <c r="Z424" s="111">
        <f t="shared" si="69"/>
        <v>0</v>
      </c>
      <c r="AA424" s="111">
        <f>IF($D424=AA$1,SUMIFS($H$3:$H424,$G$3:$G424,AA$1,$C$3:$C424,"Sell"),0)</f>
        <v>0</v>
      </c>
      <c r="AB424" s="111">
        <f t="shared" si="70"/>
        <v>0</v>
      </c>
      <c r="AC424" s="111">
        <f>SUMIFS('Deductions and Deposits'!$H:$H,'Deductions and Deposits'!$G:$G,D424,'Deductions and Deposits'!$F:$F,"&lt;="&amp;B424)+SUMIFS($F$3:F424,$D$3:D424,D424,$C$3:C424,"Coin Deposit",$E$3:E424,"")</f>
        <v>0</v>
      </c>
      <c r="AD424" s="111">
        <f>SUMIFS('Deductions and Deposits'!$D:$D,'Deductions and Deposits'!$C:$C,D424)+SUMIFS($F:$F,$D:$D,D424,$C:$C,"Coin Deduction")</f>
        <v>0</v>
      </c>
      <c r="AE424" s="111">
        <f>Table5[[#This Row],[Column4]]+Table5[[#This Row],[Column14]]+Table5[[#This Row],[Column19]]+Table5[[#This Row],[Column12]]</f>
        <v>0</v>
      </c>
      <c r="AF424" s="111">
        <f>Table5[[#This Row],[Column5]]+Table5[[#This Row],[Column13]]+Table5[[#This Row],[Column21]]+Table5[[#This Row],[Column18]]</f>
        <v>0</v>
      </c>
      <c r="AG424" s="111">
        <f t="shared" si="71"/>
        <v>0</v>
      </c>
      <c r="AH424" s="111">
        <f t="shared" si="72"/>
        <v>0</v>
      </c>
      <c r="AI424" s="111">
        <f>Table5[[#This Row],[Column17]]-Table5[[#This Row],[Column20]]</f>
        <v>0</v>
      </c>
      <c r="AJ424" s="111">
        <f t="shared" si="73"/>
        <v>0</v>
      </c>
      <c r="AK424" s="111">
        <f t="shared" si="77"/>
        <v>0</v>
      </c>
      <c r="AL424" s="111">
        <f t="shared" si="74"/>
        <v>0</v>
      </c>
      <c r="AM424" s="111" t="str">
        <f t="shared" si="75"/>
        <v/>
      </c>
      <c r="AN424" s="111" t="str">
        <f t="shared" ca="1" si="76"/>
        <v/>
      </c>
    </row>
    <row r="425" spans="1:40" ht="20.25" customHeight="1" x14ac:dyDescent="0.3">
      <c r="A425" s="107"/>
      <c r="B425" s="144"/>
      <c r="C425" s="119"/>
      <c r="D425" s="120"/>
      <c r="E425" s="119"/>
      <c r="F425" s="119"/>
      <c r="G425" s="120"/>
      <c r="H425" s="119"/>
      <c r="I425" s="109"/>
      <c r="L425" s="108"/>
      <c r="M425" s="108"/>
      <c r="N425" s="108"/>
      <c r="O425" s="108"/>
      <c r="P425" s="108"/>
      <c r="Q425" s="108"/>
      <c r="R425" s="108"/>
      <c r="S425" s="108"/>
      <c r="T425" s="100">
        <f t="shared" si="67"/>
        <v>0</v>
      </c>
      <c r="U425" s="111"/>
      <c r="V425" s="111"/>
      <c r="W425" s="111">
        <f>SUMIFS($F$3:F425,$D$3:D425,D425,$C$3:C425,"Buy")+SUMIFS($F$3:F425,$D$3:D425,D425,$C$3:C425,"Coin Deposit",$E$3:E425,"&lt;&gt;")</f>
        <v>0</v>
      </c>
      <c r="X425" s="111">
        <f t="shared" si="68"/>
        <v>0</v>
      </c>
      <c r="Y425" s="111">
        <f>IF($D425=Y$1,SUMIFS($H$3:$H425,$G$3:$G425,Y$1,$C$3:$C425,"Sell"),0)</f>
        <v>0</v>
      </c>
      <c r="Z425" s="111">
        <f t="shared" si="69"/>
        <v>0</v>
      </c>
      <c r="AA425" s="111">
        <f>IF($D425=AA$1,SUMIFS($H$3:$H425,$G$3:$G425,AA$1,$C$3:$C425,"Sell"),0)</f>
        <v>0</v>
      </c>
      <c r="AB425" s="111">
        <f t="shared" si="70"/>
        <v>0</v>
      </c>
      <c r="AC425" s="111">
        <f>SUMIFS('Deductions and Deposits'!$H:$H,'Deductions and Deposits'!$G:$G,D425,'Deductions and Deposits'!$F:$F,"&lt;="&amp;B425)+SUMIFS($F$3:F425,$D$3:D425,D425,$C$3:C425,"Coin Deposit",$E$3:E425,"")</f>
        <v>0</v>
      </c>
      <c r="AD425" s="111">
        <f>SUMIFS('Deductions and Deposits'!$D:$D,'Deductions and Deposits'!$C:$C,D425)+SUMIFS($F:$F,$D:$D,D425,$C:$C,"Coin Deduction")</f>
        <v>0</v>
      </c>
      <c r="AE425" s="111">
        <f>Table5[[#This Row],[Column4]]+Table5[[#This Row],[Column14]]+Table5[[#This Row],[Column19]]+Table5[[#This Row],[Column12]]</f>
        <v>0</v>
      </c>
      <c r="AF425" s="111">
        <f>Table5[[#This Row],[Column5]]+Table5[[#This Row],[Column13]]+Table5[[#This Row],[Column21]]+Table5[[#This Row],[Column18]]</f>
        <v>0</v>
      </c>
      <c r="AG425" s="111">
        <f t="shared" si="71"/>
        <v>0</v>
      </c>
      <c r="AH425" s="111">
        <f t="shared" si="72"/>
        <v>0</v>
      </c>
      <c r="AI425" s="111">
        <f>Table5[[#This Row],[Column17]]-Table5[[#This Row],[Column20]]</f>
        <v>0</v>
      </c>
      <c r="AJ425" s="111">
        <f t="shared" si="73"/>
        <v>0</v>
      </c>
      <c r="AK425" s="111">
        <f t="shared" si="77"/>
        <v>0</v>
      </c>
      <c r="AL425" s="111">
        <f t="shared" si="74"/>
        <v>0</v>
      </c>
      <c r="AM425" s="111" t="str">
        <f t="shared" si="75"/>
        <v/>
      </c>
      <c r="AN425" s="111" t="str">
        <f t="shared" ca="1" si="76"/>
        <v/>
      </c>
    </row>
    <row r="426" spans="1:40" ht="20.25" customHeight="1" x14ac:dyDescent="0.3">
      <c r="A426" s="107"/>
      <c r="B426" s="144"/>
      <c r="C426" s="119"/>
      <c r="D426" s="120"/>
      <c r="E426" s="119"/>
      <c r="F426" s="119"/>
      <c r="G426" s="120"/>
      <c r="H426" s="119"/>
      <c r="I426" s="109"/>
      <c r="L426" s="108"/>
      <c r="M426" s="108"/>
      <c r="N426" s="108"/>
      <c r="O426" s="108"/>
      <c r="P426" s="108"/>
      <c r="Q426" s="108"/>
      <c r="R426" s="108"/>
      <c r="S426" s="108"/>
      <c r="T426" s="100">
        <f t="shared" si="67"/>
        <v>0</v>
      </c>
      <c r="U426" s="111"/>
      <c r="V426" s="111"/>
      <c r="W426" s="111">
        <f>SUMIFS($F$3:F426,$D$3:D426,D426,$C$3:C426,"Buy")+SUMIFS($F$3:F426,$D$3:D426,D426,$C$3:C426,"Coin Deposit",$E$3:E426,"&lt;&gt;")</f>
        <v>0</v>
      </c>
      <c r="X426" s="111">
        <f t="shared" si="68"/>
        <v>0</v>
      </c>
      <c r="Y426" s="111">
        <f>IF($D426=Y$1,SUMIFS($H$3:$H426,$G$3:$G426,Y$1,$C$3:$C426,"Sell"),0)</f>
        <v>0</v>
      </c>
      <c r="Z426" s="111">
        <f t="shared" si="69"/>
        <v>0</v>
      </c>
      <c r="AA426" s="111">
        <f>IF($D426=AA$1,SUMIFS($H$3:$H426,$G$3:$G426,AA$1,$C$3:$C426,"Sell"),0)</f>
        <v>0</v>
      </c>
      <c r="AB426" s="111">
        <f t="shared" si="70"/>
        <v>0</v>
      </c>
      <c r="AC426" s="111">
        <f>SUMIFS('Deductions and Deposits'!$H:$H,'Deductions and Deposits'!$G:$G,D426,'Deductions and Deposits'!$F:$F,"&lt;="&amp;B426)+SUMIFS($F$3:F426,$D$3:D426,D426,$C$3:C426,"Coin Deposit",$E$3:E426,"")</f>
        <v>0</v>
      </c>
      <c r="AD426" s="111">
        <f>SUMIFS('Deductions and Deposits'!$D:$D,'Deductions and Deposits'!$C:$C,D426)+SUMIFS($F:$F,$D:$D,D426,$C:$C,"Coin Deduction")</f>
        <v>0</v>
      </c>
      <c r="AE426" s="111">
        <f>Table5[[#This Row],[Column4]]+Table5[[#This Row],[Column14]]+Table5[[#This Row],[Column19]]+Table5[[#This Row],[Column12]]</f>
        <v>0</v>
      </c>
      <c r="AF426" s="111">
        <f>Table5[[#This Row],[Column5]]+Table5[[#This Row],[Column13]]+Table5[[#This Row],[Column21]]+Table5[[#This Row],[Column18]]</f>
        <v>0</v>
      </c>
      <c r="AG426" s="111">
        <f t="shared" si="71"/>
        <v>0</v>
      </c>
      <c r="AH426" s="111">
        <f t="shared" si="72"/>
        <v>0</v>
      </c>
      <c r="AI426" s="111">
        <f>Table5[[#This Row],[Column17]]-Table5[[#This Row],[Column20]]</f>
        <v>0</v>
      </c>
      <c r="AJ426" s="111">
        <f t="shared" si="73"/>
        <v>0</v>
      </c>
      <c r="AK426" s="111">
        <f t="shared" si="77"/>
        <v>0</v>
      </c>
      <c r="AL426" s="111">
        <f t="shared" si="74"/>
        <v>0</v>
      </c>
      <c r="AM426" s="111" t="str">
        <f t="shared" si="75"/>
        <v/>
      </c>
      <c r="AN426" s="111" t="str">
        <f t="shared" ca="1" si="76"/>
        <v/>
      </c>
    </row>
    <row r="427" spans="1:40" ht="20.25" customHeight="1" x14ac:dyDescent="0.3">
      <c r="A427" s="107"/>
      <c r="B427" s="144"/>
      <c r="C427" s="119"/>
      <c r="D427" s="120"/>
      <c r="E427" s="119"/>
      <c r="F427" s="119"/>
      <c r="G427" s="120"/>
      <c r="H427" s="119"/>
      <c r="I427" s="109"/>
      <c r="L427" s="108"/>
      <c r="M427" s="108"/>
      <c r="N427" s="108"/>
      <c r="O427" s="108"/>
      <c r="P427" s="108"/>
      <c r="Q427" s="108"/>
      <c r="R427" s="108"/>
      <c r="S427" s="108"/>
      <c r="T427" s="100">
        <f t="shared" si="67"/>
        <v>0</v>
      </c>
      <c r="U427" s="111"/>
      <c r="V427" s="111"/>
      <c r="W427" s="111">
        <f>SUMIFS($F$3:F427,$D$3:D427,D427,$C$3:C427,"Buy")+SUMIFS($F$3:F427,$D$3:D427,D427,$C$3:C427,"Coin Deposit",$E$3:E427,"&lt;&gt;")</f>
        <v>0</v>
      </c>
      <c r="X427" s="111">
        <f t="shared" si="68"/>
        <v>0</v>
      </c>
      <c r="Y427" s="111">
        <f>IF($D427=Y$1,SUMIFS($H$3:$H427,$G$3:$G427,Y$1,$C$3:$C427,"Sell"),0)</f>
        <v>0</v>
      </c>
      <c r="Z427" s="111">
        <f t="shared" si="69"/>
        <v>0</v>
      </c>
      <c r="AA427" s="111">
        <f>IF($D427=AA$1,SUMIFS($H$3:$H427,$G$3:$G427,AA$1,$C$3:$C427,"Sell"),0)</f>
        <v>0</v>
      </c>
      <c r="AB427" s="111">
        <f t="shared" si="70"/>
        <v>0</v>
      </c>
      <c r="AC427" s="111">
        <f>SUMIFS('Deductions and Deposits'!$H:$H,'Deductions and Deposits'!$G:$G,D427,'Deductions and Deposits'!$F:$F,"&lt;="&amp;B427)+SUMIFS($F$3:F427,$D$3:D427,D427,$C$3:C427,"Coin Deposit",$E$3:E427,"")</f>
        <v>0</v>
      </c>
      <c r="AD427" s="111">
        <f>SUMIFS('Deductions and Deposits'!$D:$D,'Deductions and Deposits'!$C:$C,D427)+SUMIFS($F:$F,$D:$D,D427,$C:$C,"Coin Deduction")</f>
        <v>0</v>
      </c>
      <c r="AE427" s="111">
        <f>Table5[[#This Row],[Column4]]+Table5[[#This Row],[Column14]]+Table5[[#This Row],[Column19]]+Table5[[#This Row],[Column12]]</f>
        <v>0</v>
      </c>
      <c r="AF427" s="111">
        <f>Table5[[#This Row],[Column5]]+Table5[[#This Row],[Column13]]+Table5[[#This Row],[Column21]]+Table5[[#This Row],[Column18]]</f>
        <v>0</v>
      </c>
      <c r="AG427" s="111">
        <f t="shared" si="71"/>
        <v>0</v>
      </c>
      <c r="AH427" s="111">
        <f t="shared" si="72"/>
        <v>0</v>
      </c>
      <c r="AI427" s="111">
        <f>Table5[[#This Row],[Column17]]-Table5[[#This Row],[Column20]]</f>
        <v>0</v>
      </c>
      <c r="AJ427" s="111">
        <f t="shared" si="73"/>
        <v>0</v>
      </c>
      <c r="AK427" s="111">
        <f t="shared" si="77"/>
        <v>0</v>
      </c>
      <c r="AL427" s="111">
        <f t="shared" si="74"/>
        <v>0</v>
      </c>
      <c r="AM427" s="111" t="str">
        <f t="shared" si="75"/>
        <v/>
      </c>
      <c r="AN427" s="111" t="str">
        <f t="shared" ca="1" si="76"/>
        <v/>
      </c>
    </row>
    <row r="428" spans="1:40" ht="20.25" customHeight="1" x14ac:dyDescent="0.3">
      <c r="A428" s="107"/>
      <c r="B428" s="144"/>
      <c r="C428" s="119"/>
      <c r="D428" s="120"/>
      <c r="E428" s="119"/>
      <c r="F428" s="119"/>
      <c r="G428" s="120"/>
      <c r="H428" s="119"/>
      <c r="I428" s="109"/>
      <c r="L428" s="108"/>
      <c r="M428" s="108"/>
      <c r="N428" s="108"/>
      <c r="O428" s="108"/>
      <c r="P428" s="108"/>
      <c r="Q428" s="108"/>
      <c r="R428" s="108"/>
      <c r="S428" s="108"/>
      <c r="T428" s="100">
        <f t="shared" si="67"/>
        <v>0</v>
      </c>
      <c r="U428" s="111"/>
      <c r="V428" s="111"/>
      <c r="W428" s="111">
        <f>SUMIFS($F$3:F428,$D$3:D428,D428,$C$3:C428,"Buy")+SUMIFS($F$3:F428,$D$3:D428,D428,$C$3:C428,"Coin Deposit",$E$3:E428,"&lt;&gt;")</f>
        <v>0</v>
      </c>
      <c r="X428" s="111">
        <f t="shared" si="68"/>
        <v>0</v>
      </c>
      <c r="Y428" s="111">
        <f>IF($D428=Y$1,SUMIFS($H$3:$H428,$G$3:$G428,Y$1,$C$3:$C428,"Sell"),0)</f>
        <v>0</v>
      </c>
      <c r="Z428" s="111">
        <f t="shared" si="69"/>
        <v>0</v>
      </c>
      <c r="AA428" s="111">
        <f>IF($D428=AA$1,SUMIFS($H$3:$H428,$G$3:$G428,AA$1,$C$3:$C428,"Sell"),0)</f>
        <v>0</v>
      </c>
      <c r="AB428" s="111">
        <f t="shared" si="70"/>
        <v>0</v>
      </c>
      <c r="AC428" s="111">
        <f>SUMIFS('Deductions and Deposits'!$H:$H,'Deductions and Deposits'!$G:$G,D428,'Deductions and Deposits'!$F:$F,"&lt;="&amp;B428)+SUMIFS($F$3:F428,$D$3:D428,D428,$C$3:C428,"Coin Deposit",$E$3:E428,"")</f>
        <v>0</v>
      </c>
      <c r="AD428" s="111">
        <f>SUMIFS('Deductions and Deposits'!$D:$D,'Deductions and Deposits'!$C:$C,D428)+SUMIFS($F:$F,$D:$D,D428,$C:$C,"Coin Deduction")</f>
        <v>0</v>
      </c>
      <c r="AE428" s="111">
        <f>Table5[[#This Row],[Column4]]+Table5[[#This Row],[Column14]]+Table5[[#This Row],[Column19]]+Table5[[#This Row],[Column12]]</f>
        <v>0</v>
      </c>
      <c r="AF428" s="111">
        <f>Table5[[#This Row],[Column5]]+Table5[[#This Row],[Column13]]+Table5[[#This Row],[Column21]]+Table5[[#This Row],[Column18]]</f>
        <v>0</v>
      </c>
      <c r="AG428" s="111">
        <f t="shared" si="71"/>
        <v>0</v>
      </c>
      <c r="AH428" s="111">
        <f t="shared" si="72"/>
        <v>0</v>
      </c>
      <c r="AI428" s="111">
        <f>Table5[[#This Row],[Column17]]-Table5[[#This Row],[Column20]]</f>
        <v>0</v>
      </c>
      <c r="AJ428" s="111">
        <f t="shared" si="73"/>
        <v>0</v>
      </c>
      <c r="AK428" s="111">
        <f t="shared" si="77"/>
        <v>0</v>
      </c>
      <c r="AL428" s="111">
        <f t="shared" si="74"/>
        <v>0</v>
      </c>
      <c r="AM428" s="111" t="str">
        <f t="shared" si="75"/>
        <v/>
      </c>
      <c r="AN428" s="111" t="str">
        <f t="shared" ca="1" si="76"/>
        <v/>
      </c>
    </row>
    <row r="429" spans="1:40" ht="20.25" customHeight="1" x14ac:dyDescent="0.3">
      <c r="A429" s="107"/>
      <c r="B429" s="144"/>
      <c r="C429" s="119"/>
      <c r="D429" s="120"/>
      <c r="E429" s="119"/>
      <c r="F429" s="119"/>
      <c r="G429" s="120"/>
      <c r="H429" s="119"/>
      <c r="I429" s="109"/>
      <c r="L429" s="108"/>
      <c r="M429" s="108"/>
      <c r="N429" s="108"/>
      <c r="O429" s="108"/>
      <c r="P429" s="108"/>
      <c r="Q429" s="108"/>
      <c r="R429" s="108"/>
      <c r="S429" s="108"/>
      <c r="T429" s="100">
        <f t="shared" si="67"/>
        <v>0</v>
      </c>
      <c r="U429" s="111"/>
      <c r="V429" s="111"/>
      <c r="W429" s="111">
        <f>SUMIFS($F$3:F429,$D$3:D429,D429,$C$3:C429,"Buy")+SUMIFS($F$3:F429,$D$3:D429,D429,$C$3:C429,"Coin Deposit",$E$3:E429,"&lt;&gt;")</f>
        <v>0</v>
      </c>
      <c r="X429" s="111">
        <f t="shared" si="68"/>
        <v>0</v>
      </c>
      <c r="Y429" s="111">
        <f>IF($D429=Y$1,SUMIFS($H$3:$H429,$G$3:$G429,Y$1,$C$3:$C429,"Sell"),0)</f>
        <v>0</v>
      </c>
      <c r="Z429" s="111">
        <f t="shared" si="69"/>
        <v>0</v>
      </c>
      <c r="AA429" s="111">
        <f>IF($D429=AA$1,SUMIFS($H$3:$H429,$G$3:$G429,AA$1,$C$3:$C429,"Sell"),0)</f>
        <v>0</v>
      </c>
      <c r="AB429" s="111">
        <f t="shared" si="70"/>
        <v>0</v>
      </c>
      <c r="AC429" s="111">
        <f>SUMIFS('Deductions and Deposits'!$H:$H,'Deductions and Deposits'!$G:$G,D429,'Deductions and Deposits'!$F:$F,"&lt;="&amp;B429)+SUMIFS($F$3:F429,$D$3:D429,D429,$C$3:C429,"Coin Deposit",$E$3:E429,"")</f>
        <v>0</v>
      </c>
      <c r="AD429" s="111">
        <f>SUMIFS('Deductions and Deposits'!$D:$D,'Deductions and Deposits'!$C:$C,D429)+SUMIFS($F:$F,$D:$D,D429,$C:$C,"Coin Deduction")</f>
        <v>0</v>
      </c>
      <c r="AE429" s="111">
        <f>Table5[[#This Row],[Column4]]+Table5[[#This Row],[Column14]]+Table5[[#This Row],[Column19]]+Table5[[#This Row],[Column12]]</f>
        <v>0</v>
      </c>
      <c r="AF429" s="111">
        <f>Table5[[#This Row],[Column5]]+Table5[[#This Row],[Column13]]+Table5[[#This Row],[Column21]]+Table5[[#This Row],[Column18]]</f>
        <v>0</v>
      </c>
      <c r="AG429" s="111">
        <f t="shared" si="71"/>
        <v>0</v>
      </c>
      <c r="AH429" s="111">
        <f t="shared" si="72"/>
        <v>0</v>
      </c>
      <c r="AI429" s="111">
        <f>Table5[[#This Row],[Column17]]-Table5[[#This Row],[Column20]]</f>
        <v>0</v>
      </c>
      <c r="AJ429" s="111">
        <f t="shared" si="73"/>
        <v>0</v>
      </c>
      <c r="AK429" s="111">
        <f t="shared" si="77"/>
        <v>0</v>
      </c>
      <c r="AL429" s="111">
        <f t="shared" si="74"/>
        <v>0</v>
      </c>
      <c r="AM429" s="111" t="str">
        <f t="shared" si="75"/>
        <v/>
      </c>
      <c r="AN429" s="111" t="str">
        <f t="shared" ca="1" si="76"/>
        <v/>
      </c>
    </row>
    <row r="430" spans="1:40" ht="20.25" customHeight="1" x14ac:dyDescent="0.3">
      <c r="A430" s="107"/>
      <c r="B430" s="144"/>
      <c r="C430" s="119"/>
      <c r="D430" s="120"/>
      <c r="E430" s="119"/>
      <c r="F430" s="119"/>
      <c r="G430" s="120"/>
      <c r="H430" s="119"/>
      <c r="I430" s="109"/>
      <c r="L430" s="108"/>
      <c r="M430" s="108"/>
      <c r="N430" s="108"/>
      <c r="O430" s="108"/>
      <c r="P430" s="108"/>
      <c r="Q430" s="108"/>
      <c r="R430" s="108"/>
      <c r="S430" s="108"/>
      <c r="T430" s="100">
        <f t="shared" si="67"/>
        <v>0</v>
      </c>
      <c r="U430" s="111"/>
      <c r="V430" s="111"/>
      <c r="W430" s="111">
        <f>SUMIFS($F$3:F430,$D$3:D430,D430,$C$3:C430,"Buy")+SUMIFS($F$3:F430,$D$3:D430,D430,$C$3:C430,"Coin Deposit",$E$3:E430,"&lt;&gt;")</f>
        <v>0</v>
      </c>
      <c r="X430" s="111">
        <f t="shared" si="68"/>
        <v>0</v>
      </c>
      <c r="Y430" s="111">
        <f>IF($D430=Y$1,SUMIFS($H$3:$H430,$G$3:$G430,Y$1,$C$3:$C430,"Sell"),0)</f>
        <v>0</v>
      </c>
      <c r="Z430" s="111">
        <f t="shared" si="69"/>
        <v>0</v>
      </c>
      <c r="AA430" s="111">
        <f>IF($D430=AA$1,SUMIFS($H$3:$H430,$G$3:$G430,AA$1,$C$3:$C430,"Sell"),0)</f>
        <v>0</v>
      </c>
      <c r="AB430" s="111">
        <f t="shared" si="70"/>
        <v>0</v>
      </c>
      <c r="AC430" s="111">
        <f>SUMIFS('Deductions and Deposits'!$H:$H,'Deductions and Deposits'!$G:$G,D430,'Deductions and Deposits'!$F:$F,"&lt;="&amp;B430)+SUMIFS($F$3:F430,$D$3:D430,D430,$C$3:C430,"Coin Deposit",$E$3:E430,"")</f>
        <v>0</v>
      </c>
      <c r="AD430" s="111">
        <f>SUMIFS('Deductions and Deposits'!$D:$D,'Deductions and Deposits'!$C:$C,D430)+SUMIFS($F:$F,$D:$D,D430,$C:$C,"Coin Deduction")</f>
        <v>0</v>
      </c>
      <c r="AE430" s="111">
        <f>Table5[[#This Row],[Column4]]+Table5[[#This Row],[Column14]]+Table5[[#This Row],[Column19]]+Table5[[#This Row],[Column12]]</f>
        <v>0</v>
      </c>
      <c r="AF430" s="111">
        <f>Table5[[#This Row],[Column5]]+Table5[[#This Row],[Column13]]+Table5[[#This Row],[Column21]]+Table5[[#This Row],[Column18]]</f>
        <v>0</v>
      </c>
      <c r="AG430" s="111">
        <f t="shared" si="71"/>
        <v>0</v>
      </c>
      <c r="AH430" s="111">
        <f t="shared" si="72"/>
        <v>0</v>
      </c>
      <c r="AI430" s="111">
        <f>Table5[[#This Row],[Column17]]-Table5[[#This Row],[Column20]]</f>
        <v>0</v>
      </c>
      <c r="AJ430" s="111">
        <f t="shared" si="73"/>
        <v>0</v>
      </c>
      <c r="AK430" s="111">
        <f t="shared" si="77"/>
        <v>0</v>
      </c>
      <c r="AL430" s="111">
        <f t="shared" si="74"/>
        <v>0</v>
      </c>
      <c r="AM430" s="111" t="str">
        <f t="shared" si="75"/>
        <v/>
      </c>
      <c r="AN430" s="111" t="str">
        <f t="shared" ca="1" si="76"/>
        <v/>
      </c>
    </row>
    <row r="431" spans="1:40" ht="20.25" customHeight="1" x14ac:dyDescent="0.3">
      <c r="A431" s="107"/>
      <c r="B431" s="144"/>
      <c r="C431" s="119"/>
      <c r="D431" s="120"/>
      <c r="E431" s="119"/>
      <c r="F431" s="119"/>
      <c r="G431" s="120"/>
      <c r="H431" s="119"/>
      <c r="I431" s="109"/>
      <c r="L431" s="108"/>
      <c r="M431" s="108"/>
      <c r="N431" s="108"/>
      <c r="O431" s="108"/>
      <c r="P431" s="108"/>
      <c r="Q431" s="108"/>
      <c r="R431" s="108"/>
      <c r="S431" s="108"/>
      <c r="T431" s="100">
        <f t="shared" si="67"/>
        <v>0</v>
      </c>
      <c r="U431" s="111"/>
      <c r="V431" s="111"/>
      <c r="W431" s="111">
        <f>SUMIFS($F$3:F431,$D$3:D431,D431,$C$3:C431,"Buy")+SUMIFS($F$3:F431,$D$3:D431,D431,$C$3:C431,"Coin Deposit",$E$3:E431,"&lt;&gt;")</f>
        <v>0</v>
      </c>
      <c r="X431" s="111">
        <f t="shared" si="68"/>
        <v>0</v>
      </c>
      <c r="Y431" s="111">
        <f>IF($D431=Y$1,SUMIFS($H$3:$H431,$G$3:$G431,Y$1,$C$3:$C431,"Sell"),0)</f>
        <v>0</v>
      </c>
      <c r="Z431" s="111">
        <f t="shared" si="69"/>
        <v>0</v>
      </c>
      <c r="AA431" s="111">
        <f>IF($D431=AA$1,SUMIFS($H$3:$H431,$G$3:$G431,AA$1,$C$3:$C431,"Sell"),0)</f>
        <v>0</v>
      </c>
      <c r="AB431" s="111">
        <f t="shared" si="70"/>
        <v>0</v>
      </c>
      <c r="AC431" s="111">
        <f>SUMIFS('Deductions and Deposits'!$H:$H,'Deductions and Deposits'!$G:$G,D431,'Deductions and Deposits'!$F:$F,"&lt;="&amp;B431)+SUMIFS($F$3:F431,$D$3:D431,D431,$C$3:C431,"Coin Deposit",$E$3:E431,"")</f>
        <v>0</v>
      </c>
      <c r="AD431" s="111">
        <f>SUMIFS('Deductions and Deposits'!$D:$D,'Deductions and Deposits'!$C:$C,D431)+SUMIFS($F:$F,$D:$D,D431,$C:$C,"Coin Deduction")</f>
        <v>0</v>
      </c>
      <c r="AE431" s="111">
        <f>Table5[[#This Row],[Column4]]+Table5[[#This Row],[Column14]]+Table5[[#This Row],[Column19]]+Table5[[#This Row],[Column12]]</f>
        <v>0</v>
      </c>
      <c r="AF431" s="111">
        <f>Table5[[#This Row],[Column5]]+Table5[[#This Row],[Column13]]+Table5[[#This Row],[Column21]]+Table5[[#This Row],[Column18]]</f>
        <v>0</v>
      </c>
      <c r="AG431" s="111">
        <f t="shared" si="71"/>
        <v>0</v>
      </c>
      <c r="AH431" s="111">
        <f t="shared" si="72"/>
        <v>0</v>
      </c>
      <c r="AI431" s="111">
        <f>Table5[[#This Row],[Column17]]-Table5[[#This Row],[Column20]]</f>
        <v>0</v>
      </c>
      <c r="AJ431" s="111">
        <f t="shared" si="73"/>
        <v>0</v>
      </c>
      <c r="AK431" s="111">
        <f t="shared" si="77"/>
        <v>0</v>
      </c>
      <c r="AL431" s="111">
        <f t="shared" si="74"/>
        <v>0</v>
      </c>
      <c r="AM431" s="111" t="str">
        <f t="shared" si="75"/>
        <v/>
      </c>
      <c r="AN431" s="111" t="str">
        <f t="shared" ca="1" si="76"/>
        <v/>
      </c>
    </row>
    <row r="432" spans="1:40" ht="20.25" customHeight="1" x14ac:dyDescent="0.3">
      <c r="A432" s="107"/>
      <c r="B432" s="144"/>
      <c r="C432" s="119"/>
      <c r="D432" s="120"/>
      <c r="E432" s="119"/>
      <c r="F432" s="119"/>
      <c r="G432" s="120"/>
      <c r="H432" s="119"/>
      <c r="I432" s="109"/>
      <c r="L432" s="108"/>
      <c r="M432" s="108"/>
      <c r="N432" s="108"/>
      <c r="O432" s="108"/>
      <c r="P432" s="108"/>
      <c r="Q432" s="108"/>
      <c r="R432" s="108"/>
      <c r="S432" s="108"/>
      <c r="T432" s="100">
        <f t="shared" si="67"/>
        <v>0</v>
      </c>
      <c r="U432" s="111"/>
      <c r="V432" s="111"/>
      <c r="W432" s="111">
        <f>SUMIFS($F$3:F432,$D$3:D432,D432,$C$3:C432,"Buy")+SUMIFS($F$3:F432,$D$3:D432,D432,$C$3:C432,"Coin Deposit",$E$3:E432,"&lt;&gt;")</f>
        <v>0</v>
      </c>
      <c r="X432" s="111">
        <f t="shared" si="68"/>
        <v>0</v>
      </c>
      <c r="Y432" s="111">
        <f>IF($D432=Y$1,SUMIFS($H$3:$H432,$G$3:$G432,Y$1,$C$3:$C432,"Sell"),0)</f>
        <v>0</v>
      </c>
      <c r="Z432" s="111">
        <f t="shared" si="69"/>
        <v>0</v>
      </c>
      <c r="AA432" s="111">
        <f>IF($D432=AA$1,SUMIFS($H$3:$H432,$G$3:$G432,AA$1,$C$3:$C432,"Sell"),0)</f>
        <v>0</v>
      </c>
      <c r="AB432" s="111">
        <f t="shared" si="70"/>
        <v>0</v>
      </c>
      <c r="AC432" s="111">
        <f>SUMIFS('Deductions and Deposits'!$H:$H,'Deductions and Deposits'!$G:$G,D432,'Deductions and Deposits'!$F:$F,"&lt;="&amp;B432)+SUMIFS($F$3:F432,$D$3:D432,D432,$C$3:C432,"Coin Deposit",$E$3:E432,"")</f>
        <v>0</v>
      </c>
      <c r="AD432" s="111">
        <f>SUMIFS('Deductions and Deposits'!$D:$D,'Deductions and Deposits'!$C:$C,D432)+SUMIFS($F:$F,$D:$D,D432,$C:$C,"Coin Deduction")</f>
        <v>0</v>
      </c>
      <c r="AE432" s="111">
        <f>Table5[[#This Row],[Column4]]+Table5[[#This Row],[Column14]]+Table5[[#This Row],[Column19]]+Table5[[#This Row],[Column12]]</f>
        <v>0</v>
      </c>
      <c r="AF432" s="111">
        <f>Table5[[#This Row],[Column5]]+Table5[[#This Row],[Column13]]+Table5[[#This Row],[Column21]]+Table5[[#This Row],[Column18]]</f>
        <v>0</v>
      </c>
      <c r="AG432" s="111">
        <f t="shared" si="71"/>
        <v>0</v>
      </c>
      <c r="AH432" s="111">
        <f t="shared" si="72"/>
        <v>0</v>
      </c>
      <c r="AI432" s="111">
        <f>Table5[[#This Row],[Column17]]-Table5[[#This Row],[Column20]]</f>
        <v>0</v>
      </c>
      <c r="AJ432" s="111">
        <f t="shared" si="73"/>
        <v>0</v>
      </c>
      <c r="AK432" s="111">
        <f t="shared" si="77"/>
        <v>0</v>
      </c>
      <c r="AL432" s="111">
        <f t="shared" si="74"/>
        <v>0</v>
      </c>
      <c r="AM432" s="111" t="str">
        <f t="shared" si="75"/>
        <v/>
      </c>
      <c r="AN432" s="111" t="str">
        <f t="shared" ca="1" si="76"/>
        <v/>
      </c>
    </row>
    <row r="433" spans="1:40" ht="20.25" customHeight="1" x14ac:dyDescent="0.3">
      <c r="A433" s="107"/>
      <c r="B433" s="144"/>
      <c r="C433" s="119"/>
      <c r="D433" s="120"/>
      <c r="E433" s="119"/>
      <c r="F433" s="119"/>
      <c r="G433" s="120"/>
      <c r="H433" s="119"/>
      <c r="I433" s="109"/>
      <c r="L433" s="108"/>
      <c r="M433" s="108"/>
      <c r="N433" s="108"/>
      <c r="O433" s="108"/>
      <c r="P433" s="108"/>
      <c r="Q433" s="108"/>
      <c r="R433" s="108"/>
      <c r="S433" s="108"/>
      <c r="T433" s="100">
        <f t="shared" si="67"/>
        <v>0</v>
      </c>
      <c r="U433" s="111"/>
      <c r="V433" s="111"/>
      <c r="W433" s="111">
        <f>SUMIFS($F$3:F433,$D$3:D433,D433,$C$3:C433,"Buy")+SUMIFS($F$3:F433,$D$3:D433,D433,$C$3:C433,"Coin Deposit",$E$3:E433,"&lt;&gt;")</f>
        <v>0</v>
      </c>
      <c r="X433" s="111">
        <f t="shared" si="68"/>
        <v>0</v>
      </c>
      <c r="Y433" s="111">
        <f>IF($D433=Y$1,SUMIFS($H$3:$H433,$G$3:$G433,Y$1,$C$3:$C433,"Sell"),0)</f>
        <v>0</v>
      </c>
      <c r="Z433" s="111">
        <f t="shared" si="69"/>
        <v>0</v>
      </c>
      <c r="AA433" s="111">
        <f>IF($D433=AA$1,SUMIFS($H$3:$H433,$G$3:$G433,AA$1,$C$3:$C433,"Sell"),0)</f>
        <v>0</v>
      </c>
      <c r="AB433" s="111">
        <f t="shared" si="70"/>
        <v>0</v>
      </c>
      <c r="AC433" s="111">
        <f>SUMIFS('Deductions and Deposits'!$H:$H,'Deductions and Deposits'!$G:$G,D433,'Deductions and Deposits'!$F:$F,"&lt;="&amp;B433)+SUMIFS($F$3:F433,$D$3:D433,D433,$C$3:C433,"Coin Deposit",$E$3:E433,"")</f>
        <v>0</v>
      </c>
      <c r="AD433" s="111">
        <f>SUMIFS('Deductions and Deposits'!$D:$D,'Deductions and Deposits'!$C:$C,D433)+SUMIFS($F:$F,$D:$D,D433,$C:$C,"Coin Deduction")</f>
        <v>0</v>
      </c>
      <c r="AE433" s="111">
        <f>Table5[[#This Row],[Column4]]+Table5[[#This Row],[Column14]]+Table5[[#This Row],[Column19]]+Table5[[#This Row],[Column12]]</f>
        <v>0</v>
      </c>
      <c r="AF433" s="111">
        <f>Table5[[#This Row],[Column5]]+Table5[[#This Row],[Column13]]+Table5[[#This Row],[Column21]]+Table5[[#This Row],[Column18]]</f>
        <v>0</v>
      </c>
      <c r="AG433" s="111">
        <f t="shared" si="71"/>
        <v>0</v>
      </c>
      <c r="AH433" s="111">
        <f t="shared" si="72"/>
        <v>0</v>
      </c>
      <c r="AI433" s="111">
        <f>Table5[[#This Row],[Column17]]-Table5[[#This Row],[Column20]]</f>
        <v>0</v>
      </c>
      <c r="AJ433" s="111">
        <f t="shared" si="73"/>
        <v>0</v>
      </c>
      <c r="AK433" s="111">
        <f t="shared" si="77"/>
        <v>0</v>
      </c>
      <c r="AL433" s="111">
        <f t="shared" si="74"/>
        <v>0</v>
      </c>
      <c r="AM433" s="111" t="str">
        <f t="shared" si="75"/>
        <v/>
      </c>
      <c r="AN433" s="111" t="str">
        <f t="shared" ca="1" si="76"/>
        <v/>
      </c>
    </row>
    <row r="434" spans="1:40" ht="20.25" customHeight="1" x14ac:dyDescent="0.3">
      <c r="A434" s="107"/>
      <c r="B434" s="144"/>
      <c r="C434" s="119"/>
      <c r="D434" s="120"/>
      <c r="E434" s="119"/>
      <c r="F434" s="119"/>
      <c r="G434" s="120"/>
      <c r="H434" s="119"/>
      <c r="I434" s="109"/>
      <c r="L434" s="108"/>
      <c r="M434" s="108"/>
      <c r="N434" s="108"/>
      <c r="O434" s="108"/>
      <c r="P434" s="108"/>
      <c r="Q434" s="108"/>
      <c r="R434" s="108"/>
      <c r="S434" s="108"/>
      <c r="T434" s="100">
        <f t="shared" si="67"/>
        <v>0</v>
      </c>
      <c r="U434" s="111"/>
      <c r="V434" s="111"/>
      <c r="W434" s="111">
        <f>SUMIFS($F$3:F434,$D$3:D434,D434,$C$3:C434,"Buy")+SUMIFS($F$3:F434,$D$3:D434,D434,$C$3:C434,"Coin Deposit",$E$3:E434,"&lt;&gt;")</f>
        <v>0</v>
      </c>
      <c r="X434" s="111">
        <f t="shared" si="68"/>
        <v>0</v>
      </c>
      <c r="Y434" s="111">
        <f>IF($D434=Y$1,SUMIFS($H$3:$H434,$G$3:$G434,Y$1,$C$3:$C434,"Sell"),0)</f>
        <v>0</v>
      </c>
      <c r="Z434" s="111">
        <f t="shared" si="69"/>
        <v>0</v>
      </c>
      <c r="AA434" s="111">
        <f>IF($D434=AA$1,SUMIFS($H$3:$H434,$G$3:$G434,AA$1,$C$3:$C434,"Sell"),0)</f>
        <v>0</v>
      </c>
      <c r="AB434" s="111">
        <f t="shared" si="70"/>
        <v>0</v>
      </c>
      <c r="AC434" s="111">
        <f>SUMIFS('Deductions and Deposits'!$H:$H,'Deductions and Deposits'!$G:$G,D434,'Deductions and Deposits'!$F:$F,"&lt;="&amp;B434)+SUMIFS($F$3:F434,$D$3:D434,D434,$C$3:C434,"Coin Deposit",$E$3:E434,"")</f>
        <v>0</v>
      </c>
      <c r="AD434" s="111">
        <f>SUMIFS('Deductions and Deposits'!$D:$D,'Deductions and Deposits'!$C:$C,D434)+SUMIFS($F:$F,$D:$D,D434,$C:$C,"Coin Deduction")</f>
        <v>0</v>
      </c>
      <c r="AE434" s="111">
        <f>Table5[[#This Row],[Column4]]+Table5[[#This Row],[Column14]]+Table5[[#This Row],[Column19]]+Table5[[#This Row],[Column12]]</f>
        <v>0</v>
      </c>
      <c r="AF434" s="111">
        <f>Table5[[#This Row],[Column5]]+Table5[[#This Row],[Column13]]+Table5[[#This Row],[Column21]]+Table5[[#This Row],[Column18]]</f>
        <v>0</v>
      </c>
      <c r="AG434" s="111">
        <f t="shared" si="71"/>
        <v>0</v>
      </c>
      <c r="AH434" s="111">
        <f t="shared" si="72"/>
        <v>0</v>
      </c>
      <c r="AI434" s="111">
        <f>Table5[[#This Row],[Column17]]-Table5[[#This Row],[Column20]]</f>
        <v>0</v>
      </c>
      <c r="AJ434" s="111">
        <f t="shared" si="73"/>
        <v>0</v>
      </c>
      <c r="AK434" s="111">
        <f t="shared" si="77"/>
        <v>0</v>
      </c>
      <c r="AL434" s="111">
        <f t="shared" si="74"/>
        <v>0</v>
      </c>
      <c r="AM434" s="111" t="str">
        <f t="shared" si="75"/>
        <v/>
      </c>
      <c r="AN434" s="111" t="str">
        <f t="shared" ca="1" si="76"/>
        <v/>
      </c>
    </row>
    <row r="435" spans="1:40" ht="20.25" customHeight="1" x14ac:dyDescent="0.3">
      <c r="A435" s="107"/>
      <c r="B435" s="144"/>
      <c r="C435" s="119"/>
      <c r="D435" s="120"/>
      <c r="E435" s="119"/>
      <c r="F435" s="119"/>
      <c r="G435" s="120"/>
      <c r="H435" s="119"/>
      <c r="I435" s="109"/>
      <c r="L435" s="108"/>
      <c r="M435" s="108"/>
      <c r="N435" s="108"/>
      <c r="O435" s="108"/>
      <c r="P435" s="108"/>
      <c r="Q435" s="108"/>
      <c r="R435" s="108"/>
      <c r="S435" s="108"/>
      <c r="T435" s="100">
        <f t="shared" si="67"/>
        <v>0</v>
      </c>
      <c r="U435" s="111"/>
      <c r="V435" s="111"/>
      <c r="W435" s="111">
        <f>SUMIFS($F$3:F435,$D$3:D435,D435,$C$3:C435,"Buy")+SUMIFS($F$3:F435,$D$3:D435,D435,$C$3:C435,"Coin Deposit",$E$3:E435,"&lt;&gt;")</f>
        <v>0</v>
      </c>
      <c r="X435" s="111">
        <f t="shared" si="68"/>
        <v>0</v>
      </c>
      <c r="Y435" s="111">
        <f>IF($D435=Y$1,SUMIFS($H$3:$H435,$G$3:$G435,Y$1,$C$3:$C435,"Sell"),0)</f>
        <v>0</v>
      </c>
      <c r="Z435" s="111">
        <f t="shared" si="69"/>
        <v>0</v>
      </c>
      <c r="AA435" s="111">
        <f>IF($D435=AA$1,SUMIFS($H$3:$H435,$G$3:$G435,AA$1,$C$3:$C435,"Sell"),0)</f>
        <v>0</v>
      </c>
      <c r="AB435" s="111">
        <f t="shared" si="70"/>
        <v>0</v>
      </c>
      <c r="AC435" s="111">
        <f>SUMIFS('Deductions and Deposits'!$H:$H,'Deductions and Deposits'!$G:$G,D435,'Deductions and Deposits'!$F:$F,"&lt;="&amp;B435)+SUMIFS($F$3:F435,$D$3:D435,D435,$C$3:C435,"Coin Deposit",$E$3:E435,"")</f>
        <v>0</v>
      </c>
      <c r="AD435" s="111">
        <f>SUMIFS('Deductions and Deposits'!$D:$D,'Deductions and Deposits'!$C:$C,D435)+SUMIFS($F:$F,$D:$D,D435,$C:$C,"Coin Deduction")</f>
        <v>0</v>
      </c>
      <c r="AE435" s="111">
        <f>Table5[[#This Row],[Column4]]+Table5[[#This Row],[Column14]]+Table5[[#This Row],[Column19]]+Table5[[#This Row],[Column12]]</f>
        <v>0</v>
      </c>
      <c r="AF435" s="111">
        <f>Table5[[#This Row],[Column5]]+Table5[[#This Row],[Column13]]+Table5[[#This Row],[Column21]]+Table5[[#This Row],[Column18]]</f>
        <v>0</v>
      </c>
      <c r="AG435" s="111">
        <f t="shared" si="71"/>
        <v>0</v>
      </c>
      <c r="AH435" s="111">
        <f t="shared" si="72"/>
        <v>0</v>
      </c>
      <c r="AI435" s="111">
        <f>Table5[[#This Row],[Column17]]-Table5[[#This Row],[Column20]]</f>
        <v>0</v>
      </c>
      <c r="AJ435" s="111">
        <f t="shared" si="73"/>
        <v>0</v>
      </c>
      <c r="AK435" s="111">
        <f t="shared" si="77"/>
        <v>0</v>
      </c>
      <c r="AL435" s="111">
        <f t="shared" si="74"/>
        <v>0</v>
      </c>
      <c r="AM435" s="111" t="str">
        <f t="shared" si="75"/>
        <v/>
      </c>
      <c r="AN435" s="111" t="str">
        <f t="shared" ca="1" si="76"/>
        <v/>
      </c>
    </row>
    <row r="436" spans="1:40" ht="20.25" customHeight="1" x14ac:dyDescent="0.3">
      <c r="A436" s="107"/>
      <c r="B436" s="144"/>
      <c r="C436" s="119"/>
      <c r="D436" s="120"/>
      <c r="E436" s="119"/>
      <c r="F436" s="119"/>
      <c r="G436" s="120"/>
      <c r="H436" s="119"/>
      <c r="I436" s="109"/>
      <c r="L436" s="108"/>
      <c r="M436" s="108"/>
      <c r="N436" s="108"/>
      <c r="O436" s="108"/>
      <c r="P436" s="108"/>
      <c r="Q436" s="108"/>
      <c r="R436" s="108"/>
      <c r="S436" s="108"/>
      <c r="T436" s="100">
        <f t="shared" si="67"/>
        <v>0</v>
      </c>
      <c r="U436" s="111"/>
      <c r="V436" s="111"/>
      <c r="W436" s="111">
        <f>SUMIFS($F$3:F436,$D$3:D436,D436,$C$3:C436,"Buy")+SUMIFS($F$3:F436,$D$3:D436,D436,$C$3:C436,"Coin Deposit",$E$3:E436,"&lt;&gt;")</f>
        <v>0</v>
      </c>
      <c r="X436" s="111">
        <f t="shared" si="68"/>
        <v>0</v>
      </c>
      <c r="Y436" s="111">
        <f>IF($D436=Y$1,SUMIFS($H$3:$H436,$G$3:$G436,Y$1,$C$3:$C436,"Sell"),0)</f>
        <v>0</v>
      </c>
      <c r="Z436" s="111">
        <f t="shared" si="69"/>
        <v>0</v>
      </c>
      <c r="AA436" s="111">
        <f>IF($D436=AA$1,SUMIFS($H$3:$H436,$G$3:$G436,AA$1,$C$3:$C436,"Sell"),0)</f>
        <v>0</v>
      </c>
      <c r="AB436" s="111">
        <f t="shared" si="70"/>
        <v>0</v>
      </c>
      <c r="AC436" s="111">
        <f>SUMIFS('Deductions and Deposits'!$H:$H,'Deductions and Deposits'!$G:$G,D436,'Deductions and Deposits'!$F:$F,"&lt;="&amp;B436)+SUMIFS($F$3:F436,$D$3:D436,D436,$C$3:C436,"Coin Deposit",$E$3:E436,"")</f>
        <v>0</v>
      </c>
      <c r="AD436" s="111">
        <f>SUMIFS('Deductions and Deposits'!$D:$D,'Deductions and Deposits'!$C:$C,D436)+SUMIFS($F:$F,$D:$D,D436,$C:$C,"Coin Deduction")</f>
        <v>0</v>
      </c>
      <c r="AE436" s="111">
        <f>Table5[[#This Row],[Column4]]+Table5[[#This Row],[Column14]]+Table5[[#This Row],[Column19]]+Table5[[#This Row],[Column12]]</f>
        <v>0</v>
      </c>
      <c r="AF436" s="111">
        <f>Table5[[#This Row],[Column5]]+Table5[[#This Row],[Column13]]+Table5[[#This Row],[Column21]]+Table5[[#This Row],[Column18]]</f>
        <v>0</v>
      </c>
      <c r="AG436" s="111">
        <f t="shared" si="71"/>
        <v>0</v>
      </c>
      <c r="AH436" s="111">
        <f t="shared" si="72"/>
        <v>0</v>
      </c>
      <c r="AI436" s="111">
        <f>Table5[[#This Row],[Column17]]-Table5[[#This Row],[Column20]]</f>
        <v>0</v>
      </c>
      <c r="AJ436" s="111">
        <f t="shared" si="73"/>
        <v>0</v>
      </c>
      <c r="AK436" s="111">
        <f t="shared" si="77"/>
        <v>0</v>
      </c>
      <c r="AL436" s="111">
        <f t="shared" si="74"/>
        <v>0</v>
      </c>
      <c r="AM436" s="111" t="str">
        <f t="shared" si="75"/>
        <v/>
      </c>
      <c r="AN436" s="111" t="str">
        <f t="shared" ca="1" si="76"/>
        <v/>
      </c>
    </row>
    <row r="437" spans="1:40" ht="20.25" customHeight="1" x14ac:dyDescent="0.3">
      <c r="A437" s="107"/>
      <c r="B437" s="144"/>
      <c r="C437" s="119"/>
      <c r="D437" s="120"/>
      <c r="E437" s="119"/>
      <c r="F437" s="119"/>
      <c r="G437" s="120"/>
      <c r="H437" s="119"/>
      <c r="I437" s="109"/>
      <c r="L437" s="108"/>
      <c r="M437" s="108"/>
      <c r="N437" s="108"/>
      <c r="O437" s="108"/>
      <c r="P437" s="108"/>
      <c r="Q437" s="108"/>
      <c r="R437" s="108"/>
      <c r="S437" s="108"/>
      <c r="T437" s="100">
        <f t="shared" si="67"/>
        <v>0</v>
      </c>
      <c r="U437" s="111"/>
      <c r="V437" s="111"/>
      <c r="W437" s="111">
        <f>SUMIFS($F$3:F437,$D$3:D437,D437,$C$3:C437,"Buy")+SUMIFS($F$3:F437,$D$3:D437,D437,$C$3:C437,"Coin Deposit",$E$3:E437,"&lt;&gt;")</f>
        <v>0</v>
      </c>
      <c r="X437" s="111">
        <f t="shared" si="68"/>
        <v>0</v>
      </c>
      <c r="Y437" s="111">
        <f>IF($D437=Y$1,SUMIFS($H$3:$H437,$G$3:$G437,Y$1,$C$3:$C437,"Sell"),0)</f>
        <v>0</v>
      </c>
      <c r="Z437" s="111">
        <f t="shared" si="69"/>
        <v>0</v>
      </c>
      <c r="AA437" s="111">
        <f>IF($D437=AA$1,SUMIFS($H$3:$H437,$G$3:$G437,AA$1,$C$3:$C437,"Sell"),0)</f>
        <v>0</v>
      </c>
      <c r="AB437" s="111">
        <f t="shared" si="70"/>
        <v>0</v>
      </c>
      <c r="AC437" s="111">
        <f>SUMIFS('Deductions and Deposits'!$H:$H,'Deductions and Deposits'!$G:$G,D437,'Deductions and Deposits'!$F:$F,"&lt;="&amp;B437)+SUMIFS($F$3:F437,$D$3:D437,D437,$C$3:C437,"Coin Deposit",$E$3:E437,"")</f>
        <v>0</v>
      </c>
      <c r="AD437" s="111">
        <f>SUMIFS('Deductions and Deposits'!$D:$D,'Deductions and Deposits'!$C:$C,D437)+SUMIFS($F:$F,$D:$D,D437,$C:$C,"Coin Deduction")</f>
        <v>0</v>
      </c>
      <c r="AE437" s="111">
        <f>Table5[[#This Row],[Column4]]+Table5[[#This Row],[Column14]]+Table5[[#This Row],[Column19]]+Table5[[#This Row],[Column12]]</f>
        <v>0</v>
      </c>
      <c r="AF437" s="111">
        <f>Table5[[#This Row],[Column5]]+Table5[[#This Row],[Column13]]+Table5[[#This Row],[Column21]]+Table5[[#This Row],[Column18]]</f>
        <v>0</v>
      </c>
      <c r="AG437" s="111">
        <f t="shared" si="71"/>
        <v>0</v>
      </c>
      <c r="AH437" s="111">
        <f t="shared" si="72"/>
        <v>0</v>
      </c>
      <c r="AI437" s="111">
        <f>Table5[[#This Row],[Column17]]-Table5[[#This Row],[Column20]]</f>
        <v>0</v>
      </c>
      <c r="AJ437" s="111">
        <f t="shared" si="73"/>
        <v>0</v>
      </c>
      <c r="AK437" s="111">
        <f t="shared" si="77"/>
        <v>0</v>
      </c>
      <c r="AL437" s="111">
        <f t="shared" si="74"/>
        <v>0</v>
      </c>
      <c r="AM437" s="111" t="str">
        <f t="shared" si="75"/>
        <v/>
      </c>
      <c r="AN437" s="111" t="str">
        <f t="shared" ca="1" si="76"/>
        <v/>
      </c>
    </row>
    <row r="438" spans="1:40" ht="20.25" customHeight="1" x14ac:dyDescent="0.3">
      <c r="A438" s="107"/>
      <c r="B438" s="144"/>
      <c r="C438" s="119"/>
      <c r="D438" s="120"/>
      <c r="E438" s="119"/>
      <c r="F438" s="119"/>
      <c r="G438" s="120"/>
      <c r="H438" s="119"/>
      <c r="I438" s="109"/>
      <c r="L438" s="108"/>
      <c r="M438" s="108"/>
      <c r="N438" s="108"/>
      <c r="O438" s="108"/>
      <c r="P438" s="108"/>
      <c r="Q438" s="108"/>
      <c r="R438" s="108"/>
      <c r="S438" s="108"/>
      <c r="T438" s="100">
        <f t="shared" si="67"/>
        <v>0</v>
      </c>
      <c r="U438" s="111"/>
      <c r="V438" s="111"/>
      <c r="W438" s="111">
        <f>SUMIFS($F$3:F438,$D$3:D438,D438,$C$3:C438,"Buy")+SUMIFS($F$3:F438,$D$3:D438,D438,$C$3:C438,"Coin Deposit",$E$3:E438,"&lt;&gt;")</f>
        <v>0</v>
      </c>
      <c r="X438" s="111">
        <f t="shared" si="68"/>
        <v>0</v>
      </c>
      <c r="Y438" s="111">
        <f>IF($D438=Y$1,SUMIFS($H$3:$H438,$G$3:$G438,Y$1,$C$3:$C438,"Sell"),0)</f>
        <v>0</v>
      </c>
      <c r="Z438" s="111">
        <f t="shared" si="69"/>
        <v>0</v>
      </c>
      <c r="AA438" s="111">
        <f>IF($D438=AA$1,SUMIFS($H$3:$H438,$G$3:$G438,AA$1,$C$3:$C438,"Sell"),0)</f>
        <v>0</v>
      </c>
      <c r="AB438" s="111">
        <f t="shared" si="70"/>
        <v>0</v>
      </c>
      <c r="AC438" s="111">
        <f>SUMIFS('Deductions and Deposits'!$H:$H,'Deductions and Deposits'!$G:$G,D438,'Deductions and Deposits'!$F:$F,"&lt;="&amp;B438)+SUMIFS($F$3:F438,$D$3:D438,D438,$C$3:C438,"Coin Deposit",$E$3:E438,"")</f>
        <v>0</v>
      </c>
      <c r="AD438" s="111">
        <f>SUMIFS('Deductions and Deposits'!$D:$D,'Deductions and Deposits'!$C:$C,D438)+SUMIFS($F:$F,$D:$D,D438,$C:$C,"Coin Deduction")</f>
        <v>0</v>
      </c>
      <c r="AE438" s="111">
        <f>Table5[[#This Row],[Column4]]+Table5[[#This Row],[Column14]]+Table5[[#This Row],[Column19]]+Table5[[#This Row],[Column12]]</f>
        <v>0</v>
      </c>
      <c r="AF438" s="111">
        <f>Table5[[#This Row],[Column5]]+Table5[[#This Row],[Column13]]+Table5[[#This Row],[Column21]]+Table5[[#This Row],[Column18]]</f>
        <v>0</v>
      </c>
      <c r="AG438" s="111">
        <f t="shared" si="71"/>
        <v>0</v>
      </c>
      <c r="AH438" s="111">
        <f t="shared" si="72"/>
        <v>0</v>
      </c>
      <c r="AI438" s="111">
        <f>Table5[[#This Row],[Column17]]-Table5[[#This Row],[Column20]]</f>
        <v>0</v>
      </c>
      <c r="AJ438" s="111">
        <f t="shared" si="73"/>
        <v>0</v>
      </c>
      <c r="AK438" s="111">
        <f t="shared" si="77"/>
        <v>0</v>
      </c>
      <c r="AL438" s="111">
        <f t="shared" si="74"/>
        <v>0</v>
      </c>
      <c r="AM438" s="111" t="str">
        <f t="shared" si="75"/>
        <v/>
      </c>
      <c r="AN438" s="111" t="str">
        <f t="shared" ca="1" si="76"/>
        <v/>
      </c>
    </row>
    <row r="439" spans="1:40" ht="20.25" customHeight="1" x14ac:dyDescent="0.3">
      <c r="A439" s="107"/>
      <c r="B439" s="144"/>
      <c r="C439" s="119"/>
      <c r="D439" s="120"/>
      <c r="E439" s="119"/>
      <c r="F439" s="119"/>
      <c r="G439" s="120"/>
      <c r="H439" s="119"/>
      <c r="I439" s="109"/>
      <c r="L439" s="108"/>
      <c r="M439" s="108"/>
      <c r="N439" s="108"/>
      <c r="O439" s="108"/>
      <c r="P439" s="108"/>
      <c r="Q439" s="108"/>
      <c r="R439" s="108"/>
      <c r="S439" s="108"/>
      <c r="T439" s="100">
        <f t="shared" si="67"/>
        <v>0</v>
      </c>
      <c r="U439" s="111"/>
      <c r="V439" s="111"/>
      <c r="W439" s="111">
        <f>SUMIFS($F$3:F439,$D$3:D439,D439,$C$3:C439,"Buy")+SUMIFS($F$3:F439,$D$3:D439,D439,$C$3:C439,"Coin Deposit",$E$3:E439,"&lt;&gt;")</f>
        <v>0</v>
      </c>
      <c r="X439" s="111">
        <f t="shared" si="68"/>
        <v>0</v>
      </c>
      <c r="Y439" s="111">
        <f>IF($D439=Y$1,SUMIFS($H$3:$H439,$G$3:$G439,Y$1,$C$3:$C439,"Sell"),0)</f>
        <v>0</v>
      </c>
      <c r="Z439" s="111">
        <f t="shared" si="69"/>
        <v>0</v>
      </c>
      <c r="AA439" s="111">
        <f>IF($D439=AA$1,SUMIFS($H$3:$H439,$G$3:$G439,AA$1,$C$3:$C439,"Sell"),0)</f>
        <v>0</v>
      </c>
      <c r="AB439" s="111">
        <f t="shared" si="70"/>
        <v>0</v>
      </c>
      <c r="AC439" s="111">
        <f>SUMIFS('Deductions and Deposits'!$H:$H,'Deductions and Deposits'!$G:$G,D439,'Deductions and Deposits'!$F:$F,"&lt;="&amp;B439)+SUMIFS($F$3:F439,$D$3:D439,D439,$C$3:C439,"Coin Deposit",$E$3:E439,"")</f>
        <v>0</v>
      </c>
      <c r="AD439" s="111">
        <f>SUMIFS('Deductions and Deposits'!$D:$D,'Deductions and Deposits'!$C:$C,D439)+SUMIFS($F:$F,$D:$D,D439,$C:$C,"Coin Deduction")</f>
        <v>0</v>
      </c>
      <c r="AE439" s="111">
        <f>Table5[[#This Row],[Column4]]+Table5[[#This Row],[Column14]]+Table5[[#This Row],[Column19]]+Table5[[#This Row],[Column12]]</f>
        <v>0</v>
      </c>
      <c r="AF439" s="111">
        <f>Table5[[#This Row],[Column5]]+Table5[[#This Row],[Column13]]+Table5[[#This Row],[Column21]]+Table5[[#This Row],[Column18]]</f>
        <v>0</v>
      </c>
      <c r="AG439" s="111">
        <f t="shared" si="71"/>
        <v>0</v>
      </c>
      <c r="AH439" s="111">
        <f t="shared" si="72"/>
        <v>0</v>
      </c>
      <c r="AI439" s="111">
        <f>Table5[[#This Row],[Column17]]-Table5[[#This Row],[Column20]]</f>
        <v>0</v>
      </c>
      <c r="AJ439" s="111">
        <f t="shared" si="73"/>
        <v>0</v>
      </c>
      <c r="AK439" s="111">
        <f t="shared" si="77"/>
        <v>0</v>
      </c>
      <c r="AL439" s="111">
        <f t="shared" si="74"/>
        <v>0</v>
      </c>
      <c r="AM439" s="111" t="str">
        <f t="shared" si="75"/>
        <v/>
      </c>
      <c r="AN439" s="111" t="str">
        <f t="shared" ca="1" si="76"/>
        <v/>
      </c>
    </row>
    <row r="440" spans="1:40" ht="20.25" customHeight="1" x14ac:dyDescent="0.3">
      <c r="A440" s="107"/>
      <c r="B440" s="144"/>
      <c r="C440" s="119"/>
      <c r="D440" s="120"/>
      <c r="E440" s="119"/>
      <c r="F440" s="119"/>
      <c r="G440" s="120"/>
      <c r="H440" s="119"/>
      <c r="I440" s="109"/>
      <c r="L440" s="108"/>
      <c r="M440" s="108"/>
      <c r="N440" s="108"/>
      <c r="O440" s="108"/>
      <c r="P440" s="108"/>
      <c r="Q440" s="108"/>
      <c r="R440" s="108"/>
      <c r="S440" s="108"/>
      <c r="T440" s="100">
        <f t="shared" si="67"/>
        <v>0</v>
      </c>
      <c r="U440" s="111"/>
      <c r="V440" s="111"/>
      <c r="W440" s="111">
        <f>SUMIFS($F$3:F440,$D$3:D440,D440,$C$3:C440,"Buy")+SUMIFS($F$3:F440,$D$3:D440,D440,$C$3:C440,"Coin Deposit",$E$3:E440,"&lt;&gt;")</f>
        <v>0</v>
      </c>
      <c r="X440" s="111">
        <f t="shared" si="68"/>
        <v>0</v>
      </c>
      <c r="Y440" s="111">
        <f>IF($D440=Y$1,SUMIFS($H$3:$H440,$G$3:$G440,Y$1,$C$3:$C440,"Sell"),0)</f>
        <v>0</v>
      </c>
      <c r="Z440" s="111">
        <f t="shared" si="69"/>
        <v>0</v>
      </c>
      <c r="AA440" s="111">
        <f>IF($D440=AA$1,SUMIFS($H$3:$H440,$G$3:$G440,AA$1,$C$3:$C440,"Sell"),0)</f>
        <v>0</v>
      </c>
      <c r="AB440" s="111">
        <f t="shared" si="70"/>
        <v>0</v>
      </c>
      <c r="AC440" s="111">
        <f>SUMIFS('Deductions and Deposits'!$H:$H,'Deductions and Deposits'!$G:$G,D440,'Deductions and Deposits'!$F:$F,"&lt;="&amp;B440)+SUMIFS($F$3:F440,$D$3:D440,D440,$C$3:C440,"Coin Deposit",$E$3:E440,"")</f>
        <v>0</v>
      </c>
      <c r="AD440" s="111">
        <f>SUMIFS('Deductions and Deposits'!$D:$D,'Deductions and Deposits'!$C:$C,D440)+SUMIFS($F:$F,$D:$D,D440,$C:$C,"Coin Deduction")</f>
        <v>0</v>
      </c>
      <c r="AE440" s="111">
        <f>Table5[[#This Row],[Column4]]+Table5[[#This Row],[Column14]]+Table5[[#This Row],[Column19]]+Table5[[#This Row],[Column12]]</f>
        <v>0</v>
      </c>
      <c r="AF440" s="111">
        <f>Table5[[#This Row],[Column5]]+Table5[[#This Row],[Column13]]+Table5[[#This Row],[Column21]]+Table5[[#This Row],[Column18]]</f>
        <v>0</v>
      </c>
      <c r="AG440" s="111">
        <f t="shared" si="71"/>
        <v>0</v>
      </c>
      <c r="AH440" s="111">
        <f t="shared" si="72"/>
        <v>0</v>
      </c>
      <c r="AI440" s="111">
        <f>Table5[[#This Row],[Column17]]-Table5[[#This Row],[Column20]]</f>
        <v>0</v>
      </c>
      <c r="AJ440" s="111">
        <f t="shared" si="73"/>
        <v>0</v>
      </c>
      <c r="AK440" s="111">
        <f t="shared" si="77"/>
        <v>0</v>
      </c>
      <c r="AL440" s="111">
        <f t="shared" si="74"/>
        <v>0</v>
      </c>
      <c r="AM440" s="111" t="str">
        <f t="shared" si="75"/>
        <v/>
      </c>
      <c r="AN440" s="111" t="str">
        <f t="shared" ca="1" si="76"/>
        <v/>
      </c>
    </row>
    <row r="441" spans="1:40" ht="20.25" customHeight="1" x14ac:dyDescent="0.3">
      <c r="A441" s="107"/>
      <c r="B441" s="144"/>
      <c r="C441" s="119"/>
      <c r="D441" s="120"/>
      <c r="E441" s="119"/>
      <c r="F441" s="119"/>
      <c r="G441" s="120"/>
      <c r="H441" s="119"/>
      <c r="I441" s="109"/>
      <c r="L441" s="108"/>
      <c r="M441" s="108"/>
      <c r="N441" s="108"/>
      <c r="O441" s="108"/>
      <c r="P441" s="108"/>
      <c r="Q441" s="108"/>
      <c r="R441" s="108"/>
      <c r="S441" s="108"/>
      <c r="T441" s="100">
        <f t="shared" si="67"/>
        <v>0</v>
      </c>
      <c r="U441" s="111"/>
      <c r="V441" s="111"/>
      <c r="W441" s="111">
        <f>SUMIFS($F$3:F441,$D$3:D441,D441,$C$3:C441,"Buy")+SUMIFS($F$3:F441,$D$3:D441,D441,$C$3:C441,"Coin Deposit",$E$3:E441,"&lt;&gt;")</f>
        <v>0</v>
      </c>
      <c r="X441" s="111">
        <f t="shared" si="68"/>
        <v>0</v>
      </c>
      <c r="Y441" s="111">
        <f>IF($D441=Y$1,SUMIFS($H$3:$H441,$G$3:$G441,Y$1,$C$3:$C441,"Sell"),0)</f>
        <v>0</v>
      </c>
      <c r="Z441" s="111">
        <f t="shared" si="69"/>
        <v>0</v>
      </c>
      <c r="AA441" s="111">
        <f>IF($D441=AA$1,SUMIFS($H$3:$H441,$G$3:$G441,AA$1,$C$3:$C441,"Sell"),0)</f>
        <v>0</v>
      </c>
      <c r="AB441" s="111">
        <f t="shared" si="70"/>
        <v>0</v>
      </c>
      <c r="AC441" s="111">
        <f>SUMIFS('Deductions and Deposits'!$H:$H,'Deductions and Deposits'!$G:$G,D441,'Deductions and Deposits'!$F:$F,"&lt;="&amp;B441)+SUMIFS($F$3:F441,$D$3:D441,D441,$C$3:C441,"Coin Deposit",$E$3:E441,"")</f>
        <v>0</v>
      </c>
      <c r="AD441" s="111">
        <f>SUMIFS('Deductions and Deposits'!$D:$D,'Deductions and Deposits'!$C:$C,D441)+SUMIFS($F:$F,$D:$D,D441,$C:$C,"Coin Deduction")</f>
        <v>0</v>
      </c>
      <c r="AE441" s="111">
        <f>Table5[[#This Row],[Column4]]+Table5[[#This Row],[Column14]]+Table5[[#This Row],[Column19]]+Table5[[#This Row],[Column12]]</f>
        <v>0</v>
      </c>
      <c r="AF441" s="111">
        <f>Table5[[#This Row],[Column5]]+Table5[[#This Row],[Column13]]+Table5[[#This Row],[Column21]]+Table5[[#This Row],[Column18]]</f>
        <v>0</v>
      </c>
      <c r="AG441" s="111">
        <f t="shared" si="71"/>
        <v>0</v>
      </c>
      <c r="AH441" s="111">
        <f t="shared" si="72"/>
        <v>0</v>
      </c>
      <c r="AI441" s="111">
        <f>Table5[[#This Row],[Column17]]-Table5[[#This Row],[Column20]]</f>
        <v>0</v>
      </c>
      <c r="AJ441" s="111">
        <f t="shared" si="73"/>
        <v>0</v>
      </c>
      <c r="AK441" s="111">
        <f t="shared" si="77"/>
        <v>0</v>
      </c>
      <c r="AL441" s="111">
        <f t="shared" si="74"/>
        <v>0</v>
      </c>
      <c r="AM441" s="111" t="str">
        <f t="shared" si="75"/>
        <v/>
      </c>
      <c r="AN441" s="111" t="str">
        <f t="shared" ca="1" si="76"/>
        <v/>
      </c>
    </row>
    <row r="442" spans="1:40" ht="20.25" customHeight="1" x14ac:dyDescent="0.3">
      <c r="A442" s="107"/>
      <c r="B442" s="144"/>
      <c r="C442" s="119"/>
      <c r="D442" s="120"/>
      <c r="E442" s="119"/>
      <c r="F442" s="119"/>
      <c r="G442" s="120"/>
      <c r="H442" s="119"/>
      <c r="I442" s="109"/>
      <c r="L442" s="108"/>
      <c r="M442" s="108"/>
      <c r="N442" s="108"/>
      <c r="O442" s="108"/>
      <c r="P442" s="108"/>
      <c r="Q442" s="108"/>
      <c r="R442" s="108"/>
      <c r="S442" s="108"/>
      <c r="T442" s="100">
        <f t="shared" si="67"/>
        <v>0</v>
      </c>
      <c r="U442" s="111"/>
      <c r="V442" s="111"/>
      <c r="W442" s="111">
        <f>SUMIFS($F$3:F442,$D$3:D442,D442,$C$3:C442,"Buy")+SUMIFS($F$3:F442,$D$3:D442,D442,$C$3:C442,"Coin Deposit",$E$3:E442,"&lt;&gt;")</f>
        <v>0</v>
      </c>
      <c r="X442" s="111">
        <f t="shared" si="68"/>
        <v>0</v>
      </c>
      <c r="Y442" s="111">
        <f>IF($D442=Y$1,SUMIFS($H$3:$H442,$G$3:$G442,Y$1,$C$3:$C442,"Sell"),0)</f>
        <v>0</v>
      </c>
      <c r="Z442" s="111">
        <f t="shared" si="69"/>
        <v>0</v>
      </c>
      <c r="AA442" s="111">
        <f>IF($D442=AA$1,SUMIFS($H$3:$H442,$G$3:$G442,AA$1,$C$3:$C442,"Sell"),0)</f>
        <v>0</v>
      </c>
      <c r="AB442" s="111">
        <f t="shared" si="70"/>
        <v>0</v>
      </c>
      <c r="AC442" s="111">
        <f>SUMIFS('Deductions and Deposits'!$H:$H,'Deductions and Deposits'!$G:$G,D442,'Deductions and Deposits'!$F:$F,"&lt;="&amp;B442)+SUMIFS($F$3:F442,$D$3:D442,D442,$C$3:C442,"Coin Deposit",$E$3:E442,"")</f>
        <v>0</v>
      </c>
      <c r="AD442" s="111">
        <f>SUMIFS('Deductions and Deposits'!$D:$D,'Deductions and Deposits'!$C:$C,D442)+SUMIFS($F:$F,$D:$D,D442,$C:$C,"Coin Deduction")</f>
        <v>0</v>
      </c>
      <c r="AE442" s="111">
        <f>Table5[[#This Row],[Column4]]+Table5[[#This Row],[Column14]]+Table5[[#This Row],[Column19]]+Table5[[#This Row],[Column12]]</f>
        <v>0</v>
      </c>
      <c r="AF442" s="111">
        <f>Table5[[#This Row],[Column5]]+Table5[[#This Row],[Column13]]+Table5[[#This Row],[Column21]]+Table5[[#This Row],[Column18]]</f>
        <v>0</v>
      </c>
      <c r="AG442" s="111">
        <f t="shared" si="71"/>
        <v>0</v>
      </c>
      <c r="AH442" s="111">
        <f t="shared" si="72"/>
        <v>0</v>
      </c>
      <c r="AI442" s="111">
        <f>Table5[[#This Row],[Column17]]-Table5[[#This Row],[Column20]]</f>
        <v>0</v>
      </c>
      <c r="AJ442" s="111">
        <f t="shared" si="73"/>
        <v>0</v>
      </c>
      <c r="AK442" s="111">
        <f t="shared" si="77"/>
        <v>0</v>
      </c>
      <c r="AL442" s="111">
        <f t="shared" si="74"/>
        <v>0</v>
      </c>
      <c r="AM442" s="111" t="str">
        <f t="shared" si="75"/>
        <v/>
      </c>
      <c r="AN442" s="111" t="str">
        <f t="shared" ca="1" si="76"/>
        <v/>
      </c>
    </row>
    <row r="443" spans="1:40" ht="20.25" customHeight="1" x14ac:dyDescent="0.3">
      <c r="A443" s="107"/>
      <c r="B443" s="144"/>
      <c r="C443" s="119"/>
      <c r="D443" s="120"/>
      <c r="E443" s="119"/>
      <c r="F443" s="119"/>
      <c r="G443" s="120"/>
      <c r="H443" s="119"/>
      <c r="I443" s="109"/>
      <c r="L443" s="108"/>
      <c r="M443" s="108"/>
      <c r="N443" s="108"/>
      <c r="O443" s="108"/>
      <c r="P443" s="108"/>
      <c r="Q443" s="108"/>
      <c r="R443" s="108"/>
      <c r="S443" s="108"/>
      <c r="T443" s="100">
        <f t="shared" si="67"/>
        <v>0</v>
      </c>
      <c r="U443" s="111"/>
      <c r="V443" s="111"/>
      <c r="W443" s="111">
        <f>SUMIFS($F$3:F443,$D$3:D443,D443,$C$3:C443,"Buy")+SUMIFS($F$3:F443,$D$3:D443,D443,$C$3:C443,"Coin Deposit",$E$3:E443,"&lt;&gt;")</f>
        <v>0</v>
      </c>
      <c r="X443" s="111">
        <f t="shared" si="68"/>
        <v>0</v>
      </c>
      <c r="Y443" s="111">
        <f>IF($D443=Y$1,SUMIFS($H$3:$H443,$G$3:$G443,Y$1,$C$3:$C443,"Sell"),0)</f>
        <v>0</v>
      </c>
      <c r="Z443" s="111">
        <f t="shared" si="69"/>
        <v>0</v>
      </c>
      <c r="AA443" s="111">
        <f>IF($D443=AA$1,SUMIFS($H$3:$H443,$G$3:$G443,AA$1,$C$3:$C443,"Sell"),0)</f>
        <v>0</v>
      </c>
      <c r="AB443" s="111">
        <f t="shared" si="70"/>
        <v>0</v>
      </c>
      <c r="AC443" s="111">
        <f>SUMIFS('Deductions and Deposits'!$H:$H,'Deductions and Deposits'!$G:$G,D443,'Deductions and Deposits'!$F:$F,"&lt;="&amp;B443)+SUMIFS($F$3:F443,$D$3:D443,D443,$C$3:C443,"Coin Deposit",$E$3:E443,"")</f>
        <v>0</v>
      </c>
      <c r="AD443" s="111">
        <f>SUMIFS('Deductions and Deposits'!$D:$D,'Deductions and Deposits'!$C:$C,D443)+SUMIFS($F:$F,$D:$D,D443,$C:$C,"Coin Deduction")</f>
        <v>0</v>
      </c>
      <c r="AE443" s="111">
        <f>Table5[[#This Row],[Column4]]+Table5[[#This Row],[Column14]]+Table5[[#This Row],[Column19]]+Table5[[#This Row],[Column12]]</f>
        <v>0</v>
      </c>
      <c r="AF443" s="111">
        <f>Table5[[#This Row],[Column5]]+Table5[[#This Row],[Column13]]+Table5[[#This Row],[Column21]]+Table5[[#This Row],[Column18]]</f>
        <v>0</v>
      </c>
      <c r="AG443" s="111">
        <f t="shared" si="71"/>
        <v>0</v>
      </c>
      <c r="AH443" s="111">
        <f t="shared" si="72"/>
        <v>0</v>
      </c>
      <c r="AI443" s="111">
        <f>Table5[[#This Row],[Column17]]-Table5[[#This Row],[Column20]]</f>
        <v>0</v>
      </c>
      <c r="AJ443" s="111">
        <f t="shared" si="73"/>
        <v>0</v>
      </c>
      <c r="AK443" s="111">
        <f t="shared" si="77"/>
        <v>0</v>
      </c>
      <c r="AL443" s="111">
        <f t="shared" si="74"/>
        <v>0</v>
      </c>
      <c r="AM443" s="111" t="str">
        <f t="shared" si="75"/>
        <v/>
      </c>
      <c r="AN443" s="111" t="str">
        <f t="shared" ca="1" si="76"/>
        <v/>
      </c>
    </row>
    <row r="444" spans="1:40" ht="20.25" customHeight="1" x14ac:dyDescent="0.3">
      <c r="A444" s="107"/>
      <c r="B444" s="144"/>
      <c r="C444" s="119"/>
      <c r="D444" s="120"/>
      <c r="E444" s="119"/>
      <c r="F444" s="119"/>
      <c r="G444" s="120"/>
      <c r="H444" s="119"/>
      <c r="I444" s="109"/>
      <c r="L444" s="108"/>
      <c r="M444" s="108"/>
      <c r="N444" s="108"/>
      <c r="O444" s="108"/>
      <c r="P444" s="108"/>
      <c r="Q444" s="108"/>
      <c r="R444" s="108"/>
      <c r="S444" s="108"/>
      <c r="T444" s="100">
        <f t="shared" si="67"/>
        <v>0</v>
      </c>
      <c r="U444" s="111"/>
      <c r="V444" s="111"/>
      <c r="W444" s="111">
        <f>SUMIFS($F$3:F444,$D$3:D444,D444,$C$3:C444,"Buy")+SUMIFS($F$3:F444,$D$3:D444,D444,$C$3:C444,"Coin Deposit",$E$3:E444,"&lt;&gt;")</f>
        <v>0</v>
      </c>
      <c r="X444" s="111">
        <f t="shared" si="68"/>
        <v>0</v>
      </c>
      <c r="Y444" s="111">
        <f>IF($D444=Y$1,SUMIFS($H$3:$H444,$G$3:$G444,Y$1,$C$3:$C444,"Sell"),0)</f>
        <v>0</v>
      </c>
      <c r="Z444" s="111">
        <f t="shared" si="69"/>
        <v>0</v>
      </c>
      <c r="AA444" s="111">
        <f>IF($D444=AA$1,SUMIFS($H$3:$H444,$G$3:$G444,AA$1,$C$3:$C444,"Sell"),0)</f>
        <v>0</v>
      </c>
      <c r="AB444" s="111">
        <f t="shared" si="70"/>
        <v>0</v>
      </c>
      <c r="AC444" s="111">
        <f>SUMIFS('Deductions and Deposits'!$H:$H,'Deductions and Deposits'!$G:$G,D444,'Deductions and Deposits'!$F:$F,"&lt;="&amp;B444)+SUMIFS($F$3:F444,$D$3:D444,D444,$C$3:C444,"Coin Deposit",$E$3:E444,"")</f>
        <v>0</v>
      </c>
      <c r="AD444" s="111">
        <f>SUMIFS('Deductions and Deposits'!$D:$D,'Deductions and Deposits'!$C:$C,D444)+SUMIFS($F:$F,$D:$D,D444,$C:$C,"Coin Deduction")</f>
        <v>0</v>
      </c>
      <c r="AE444" s="111">
        <f>Table5[[#This Row],[Column4]]+Table5[[#This Row],[Column14]]+Table5[[#This Row],[Column19]]+Table5[[#This Row],[Column12]]</f>
        <v>0</v>
      </c>
      <c r="AF444" s="111">
        <f>Table5[[#This Row],[Column5]]+Table5[[#This Row],[Column13]]+Table5[[#This Row],[Column21]]+Table5[[#This Row],[Column18]]</f>
        <v>0</v>
      </c>
      <c r="AG444" s="111">
        <f t="shared" si="71"/>
        <v>0</v>
      </c>
      <c r="AH444" s="111">
        <f t="shared" si="72"/>
        <v>0</v>
      </c>
      <c r="AI444" s="111">
        <f>Table5[[#This Row],[Column17]]-Table5[[#This Row],[Column20]]</f>
        <v>0</v>
      </c>
      <c r="AJ444" s="111">
        <f t="shared" si="73"/>
        <v>0</v>
      </c>
      <c r="AK444" s="111">
        <f t="shared" si="77"/>
        <v>0</v>
      </c>
      <c r="AL444" s="111">
        <f t="shared" si="74"/>
        <v>0</v>
      </c>
      <c r="AM444" s="111" t="str">
        <f t="shared" si="75"/>
        <v/>
      </c>
      <c r="AN444" s="111" t="str">
        <f t="shared" ca="1" si="76"/>
        <v/>
      </c>
    </row>
    <row r="445" spans="1:40" ht="20.25" customHeight="1" x14ac:dyDescent="0.3">
      <c r="A445" s="107"/>
      <c r="B445" s="144"/>
      <c r="C445" s="119"/>
      <c r="D445" s="120"/>
      <c r="E445" s="119"/>
      <c r="F445" s="119"/>
      <c r="G445" s="120"/>
      <c r="H445" s="119"/>
      <c r="I445" s="109"/>
      <c r="L445" s="108"/>
      <c r="M445" s="108"/>
      <c r="N445" s="108"/>
      <c r="O445" s="108"/>
      <c r="P445" s="108"/>
      <c r="Q445" s="108"/>
      <c r="R445" s="108"/>
      <c r="S445" s="108"/>
      <c r="T445" s="100">
        <f t="shared" si="67"/>
        <v>0</v>
      </c>
      <c r="U445" s="111"/>
      <c r="V445" s="111"/>
      <c r="W445" s="111">
        <f>SUMIFS($F$3:F445,$D$3:D445,D445,$C$3:C445,"Buy")+SUMIFS($F$3:F445,$D$3:D445,D445,$C$3:C445,"Coin Deposit",$E$3:E445,"&lt;&gt;")</f>
        <v>0</v>
      </c>
      <c r="X445" s="111">
        <f t="shared" si="68"/>
        <v>0</v>
      </c>
      <c r="Y445" s="111">
        <f>IF($D445=Y$1,SUMIFS($H$3:$H445,$G$3:$G445,Y$1,$C$3:$C445,"Sell"),0)</f>
        <v>0</v>
      </c>
      <c r="Z445" s="111">
        <f t="shared" si="69"/>
        <v>0</v>
      </c>
      <c r="AA445" s="111">
        <f>IF($D445=AA$1,SUMIFS($H$3:$H445,$G$3:$G445,AA$1,$C$3:$C445,"Sell"),0)</f>
        <v>0</v>
      </c>
      <c r="AB445" s="111">
        <f t="shared" si="70"/>
        <v>0</v>
      </c>
      <c r="AC445" s="111">
        <f>SUMIFS('Deductions and Deposits'!$H:$H,'Deductions and Deposits'!$G:$G,D445,'Deductions and Deposits'!$F:$F,"&lt;="&amp;B445)+SUMIFS($F$3:F445,$D$3:D445,D445,$C$3:C445,"Coin Deposit",$E$3:E445,"")</f>
        <v>0</v>
      </c>
      <c r="AD445" s="111">
        <f>SUMIFS('Deductions and Deposits'!$D:$D,'Deductions and Deposits'!$C:$C,D445)+SUMIFS($F:$F,$D:$D,D445,$C:$C,"Coin Deduction")</f>
        <v>0</v>
      </c>
      <c r="AE445" s="111">
        <f>Table5[[#This Row],[Column4]]+Table5[[#This Row],[Column14]]+Table5[[#This Row],[Column19]]+Table5[[#This Row],[Column12]]</f>
        <v>0</v>
      </c>
      <c r="AF445" s="111">
        <f>Table5[[#This Row],[Column5]]+Table5[[#This Row],[Column13]]+Table5[[#This Row],[Column21]]+Table5[[#This Row],[Column18]]</f>
        <v>0</v>
      </c>
      <c r="AG445" s="111">
        <f t="shared" si="71"/>
        <v>0</v>
      </c>
      <c r="AH445" s="111">
        <f t="shared" si="72"/>
        <v>0</v>
      </c>
      <c r="AI445" s="111">
        <f>Table5[[#This Row],[Column17]]-Table5[[#This Row],[Column20]]</f>
        <v>0</v>
      </c>
      <c r="AJ445" s="111">
        <f t="shared" si="73"/>
        <v>0</v>
      </c>
      <c r="AK445" s="111">
        <f t="shared" si="77"/>
        <v>0</v>
      </c>
      <c r="AL445" s="111">
        <f t="shared" si="74"/>
        <v>0</v>
      </c>
      <c r="AM445" s="111" t="str">
        <f t="shared" si="75"/>
        <v/>
      </c>
      <c r="AN445" s="111" t="str">
        <f t="shared" ca="1" si="76"/>
        <v/>
      </c>
    </row>
    <row r="446" spans="1:40" ht="20.25" customHeight="1" x14ac:dyDescent="0.3">
      <c r="A446" s="107"/>
      <c r="B446" s="144"/>
      <c r="C446" s="119"/>
      <c r="D446" s="120"/>
      <c r="E446" s="119"/>
      <c r="F446" s="119"/>
      <c r="G446" s="120"/>
      <c r="H446" s="119"/>
      <c r="I446" s="109"/>
      <c r="L446" s="108"/>
      <c r="M446" s="108"/>
      <c r="N446" s="108"/>
      <c r="O446" s="108"/>
      <c r="P446" s="108"/>
      <c r="Q446" s="108"/>
      <c r="R446" s="108"/>
      <c r="S446" s="108"/>
      <c r="T446" s="100">
        <f t="shared" si="67"/>
        <v>0</v>
      </c>
      <c r="U446" s="111"/>
      <c r="V446" s="111"/>
      <c r="W446" s="111">
        <f>SUMIFS($F$3:F446,$D$3:D446,D446,$C$3:C446,"Buy")+SUMIFS($F$3:F446,$D$3:D446,D446,$C$3:C446,"Coin Deposit",$E$3:E446,"&lt;&gt;")</f>
        <v>0</v>
      </c>
      <c r="X446" s="111">
        <f t="shared" si="68"/>
        <v>0</v>
      </c>
      <c r="Y446" s="111">
        <f>IF($D446=Y$1,SUMIFS($H$3:$H446,$G$3:$G446,Y$1,$C$3:$C446,"Sell"),0)</f>
        <v>0</v>
      </c>
      <c r="Z446" s="111">
        <f t="shared" si="69"/>
        <v>0</v>
      </c>
      <c r="AA446" s="111">
        <f>IF($D446=AA$1,SUMIFS($H$3:$H446,$G$3:$G446,AA$1,$C$3:$C446,"Sell"),0)</f>
        <v>0</v>
      </c>
      <c r="AB446" s="111">
        <f t="shared" si="70"/>
        <v>0</v>
      </c>
      <c r="AC446" s="111">
        <f>SUMIFS('Deductions and Deposits'!$H:$H,'Deductions and Deposits'!$G:$G,D446,'Deductions and Deposits'!$F:$F,"&lt;="&amp;B446)+SUMIFS($F$3:F446,$D$3:D446,D446,$C$3:C446,"Coin Deposit",$E$3:E446,"")</f>
        <v>0</v>
      </c>
      <c r="AD446" s="111">
        <f>SUMIFS('Deductions and Deposits'!$D:$D,'Deductions and Deposits'!$C:$C,D446)+SUMIFS($F:$F,$D:$D,D446,$C:$C,"Coin Deduction")</f>
        <v>0</v>
      </c>
      <c r="AE446" s="111">
        <f>Table5[[#This Row],[Column4]]+Table5[[#This Row],[Column14]]+Table5[[#This Row],[Column19]]+Table5[[#This Row],[Column12]]</f>
        <v>0</v>
      </c>
      <c r="AF446" s="111">
        <f>Table5[[#This Row],[Column5]]+Table5[[#This Row],[Column13]]+Table5[[#This Row],[Column21]]+Table5[[#This Row],[Column18]]</f>
        <v>0</v>
      </c>
      <c r="AG446" s="111">
        <f t="shared" si="71"/>
        <v>0</v>
      </c>
      <c r="AH446" s="111">
        <f t="shared" si="72"/>
        <v>0</v>
      </c>
      <c r="AI446" s="111">
        <f>Table5[[#This Row],[Column17]]-Table5[[#This Row],[Column20]]</f>
        <v>0</v>
      </c>
      <c r="AJ446" s="111">
        <f t="shared" si="73"/>
        <v>0</v>
      </c>
      <c r="AK446" s="111">
        <f t="shared" si="77"/>
        <v>0</v>
      </c>
      <c r="AL446" s="111">
        <f t="shared" si="74"/>
        <v>0</v>
      </c>
      <c r="AM446" s="111" t="str">
        <f t="shared" si="75"/>
        <v/>
      </c>
      <c r="AN446" s="111" t="str">
        <f t="shared" ca="1" si="76"/>
        <v/>
      </c>
    </row>
    <row r="447" spans="1:40" ht="20.25" customHeight="1" x14ac:dyDescent="0.3">
      <c r="A447" s="107"/>
      <c r="B447" s="144"/>
      <c r="C447" s="119"/>
      <c r="D447" s="120"/>
      <c r="E447" s="119"/>
      <c r="F447" s="119"/>
      <c r="G447" s="120"/>
      <c r="H447" s="119"/>
      <c r="I447" s="109"/>
      <c r="L447" s="108"/>
      <c r="M447" s="108"/>
      <c r="N447" s="108"/>
      <c r="O447" s="108"/>
      <c r="P447" s="108"/>
      <c r="Q447" s="108"/>
      <c r="R447" s="108"/>
      <c r="S447" s="108"/>
      <c r="T447" s="100">
        <f t="shared" si="67"/>
        <v>0</v>
      </c>
      <c r="U447" s="111"/>
      <c r="V447" s="111"/>
      <c r="W447" s="111">
        <f>SUMIFS($F$3:F447,$D$3:D447,D447,$C$3:C447,"Buy")+SUMIFS($F$3:F447,$D$3:D447,D447,$C$3:C447,"Coin Deposit",$E$3:E447,"&lt;&gt;")</f>
        <v>0</v>
      </c>
      <c r="X447" s="111">
        <f t="shared" si="68"/>
        <v>0</v>
      </c>
      <c r="Y447" s="111">
        <f>IF($D447=Y$1,SUMIFS($H$3:$H447,$G$3:$G447,Y$1,$C$3:$C447,"Sell"),0)</f>
        <v>0</v>
      </c>
      <c r="Z447" s="111">
        <f t="shared" si="69"/>
        <v>0</v>
      </c>
      <c r="AA447" s="111">
        <f>IF($D447=AA$1,SUMIFS($H$3:$H447,$G$3:$G447,AA$1,$C$3:$C447,"Sell"),0)</f>
        <v>0</v>
      </c>
      <c r="AB447" s="111">
        <f t="shared" si="70"/>
        <v>0</v>
      </c>
      <c r="AC447" s="111">
        <f>SUMIFS('Deductions and Deposits'!$H:$H,'Deductions and Deposits'!$G:$G,D447,'Deductions and Deposits'!$F:$F,"&lt;="&amp;B447)+SUMIFS($F$3:F447,$D$3:D447,D447,$C$3:C447,"Coin Deposit",$E$3:E447,"")</f>
        <v>0</v>
      </c>
      <c r="AD447" s="111">
        <f>SUMIFS('Deductions and Deposits'!$D:$D,'Deductions and Deposits'!$C:$C,D447)+SUMIFS($F:$F,$D:$D,D447,$C:$C,"Coin Deduction")</f>
        <v>0</v>
      </c>
      <c r="AE447" s="111">
        <f>Table5[[#This Row],[Column4]]+Table5[[#This Row],[Column14]]+Table5[[#This Row],[Column19]]+Table5[[#This Row],[Column12]]</f>
        <v>0</v>
      </c>
      <c r="AF447" s="111">
        <f>Table5[[#This Row],[Column5]]+Table5[[#This Row],[Column13]]+Table5[[#This Row],[Column21]]+Table5[[#This Row],[Column18]]</f>
        <v>0</v>
      </c>
      <c r="AG447" s="111">
        <f t="shared" si="71"/>
        <v>0</v>
      </c>
      <c r="AH447" s="111">
        <f t="shared" si="72"/>
        <v>0</v>
      </c>
      <c r="AI447" s="111">
        <f>Table5[[#This Row],[Column17]]-Table5[[#This Row],[Column20]]</f>
        <v>0</v>
      </c>
      <c r="AJ447" s="111">
        <f t="shared" si="73"/>
        <v>0</v>
      </c>
      <c r="AK447" s="111">
        <f t="shared" si="77"/>
        <v>0</v>
      </c>
      <c r="AL447" s="111">
        <f t="shared" si="74"/>
        <v>0</v>
      </c>
      <c r="AM447" s="111" t="str">
        <f t="shared" si="75"/>
        <v/>
      </c>
      <c r="AN447" s="111" t="str">
        <f t="shared" ca="1" si="76"/>
        <v/>
      </c>
    </row>
    <row r="448" spans="1:40" ht="20.25" customHeight="1" x14ac:dyDescent="0.3">
      <c r="A448" s="107"/>
      <c r="B448" s="144"/>
      <c r="C448" s="119"/>
      <c r="D448" s="120"/>
      <c r="E448" s="119"/>
      <c r="F448" s="119"/>
      <c r="G448" s="120"/>
      <c r="H448" s="119"/>
      <c r="I448" s="109"/>
      <c r="L448" s="108"/>
      <c r="M448" s="108"/>
      <c r="N448" s="108"/>
      <c r="O448" s="108"/>
      <c r="P448" s="108"/>
      <c r="Q448" s="108"/>
      <c r="R448" s="108"/>
      <c r="S448" s="108"/>
      <c r="T448" s="100">
        <f t="shared" si="67"/>
        <v>0</v>
      </c>
      <c r="U448" s="111"/>
      <c r="V448" s="111"/>
      <c r="W448" s="111">
        <f>SUMIFS($F$3:F448,$D$3:D448,D448,$C$3:C448,"Buy")+SUMIFS($F$3:F448,$D$3:D448,D448,$C$3:C448,"Coin Deposit",$E$3:E448,"&lt;&gt;")</f>
        <v>0</v>
      </c>
      <c r="X448" s="111">
        <f t="shared" si="68"/>
        <v>0</v>
      </c>
      <c r="Y448" s="111">
        <f>IF($D448=Y$1,SUMIFS($H$3:$H448,$G$3:$G448,Y$1,$C$3:$C448,"Sell"),0)</f>
        <v>0</v>
      </c>
      <c r="Z448" s="111">
        <f t="shared" si="69"/>
        <v>0</v>
      </c>
      <c r="AA448" s="111">
        <f>IF($D448=AA$1,SUMIFS($H$3:$H448,$G$3:$G448,AA$1,$C$3:$C448,"Sell"),0)</f>
        <v>0</v>
      </c>
      <c r="AB448" s="111">
        <f t="shared" si="70"/>
        <v>0</v>
      </c>
      <c r="AC448" s="111">
        <f>SUMIFS('Deductions and Deposits'!$H:$H,'Deductions and Deposits'!$G:$G,D448,'Deductions and Deposits'!$F:$F,"&lt;="&amp;B448)+SUMIFS($F$3:F448,$D$3:D448,D448,$C$3:C448,"Coin Deposit",$E$3:E448,"")</f>
        <v>0</v>
      </c>
      <c r="AD448" s="111">
        <f>SUMIFS('Deductions and Deposits'!$D:$D,'Deductions and Deposits'!$C:$C,D448)+SUMIFS($F:$F,$D:$D,D448,$C:$C,"Coin Deduction")</f>
        <v>0</v>
      </c>
      <c r="AE448" s="111">
        <f>Table5[[#This Row],[Column4]]+Table5[[#This Row],[Column14]]+Table5[[#This Row],[Column19]]+Table5[[#This Row],[Column12]]</f>
        <v>0</v>
      </c>
      <c r="AF448" s="111">
        <f>Table5[[#This Row],[Column5]]+Table5[[#This Row],[Column13]]+Table5[[#This Row],[Column21]]+Table5[[#This Row],[Column18]]</f>
        <v>0</v>
      </c>
      <c r="AG448" s="111">
        <f t="shared" si="71"/>
        <v>0</v>
      </c>
      <c r="AH448" s="111">
        <f t="shared" si="72"/>
        <v>0</v>
      </c>
      <c r="AI448" s="111">
        <f>Table5[[#This Row],[Column17]]-Table5[[#This Row],[Column20]]</f>
        <v>0</v>
      </c>
      <c r="AJ448" s="111">
        <f t="shared" si="73"/>
        <v>0</v>
      </c>
      <c r="AK448" s="111">
        <f t="shared" si="77"/>
        <v>0</v>
      </c>
      <c r="AL448" s="111">
        <f t="shared" si="74"/>
        <v>0</v>
      </c>
      <c r="AM448" s="111" t="str">
        <f t="shared" si="75"/>
        <v/>
      </c>
      <c r="AN448" s="111" t="str">
        <f t="shared" ca="1" si="76"/>
        <v/>
      </c>
    </row>
    <row r="449" spans="1:40" ht="20.25" customHeight="1" x14ac:dyDescent="0.3">
      <c r="A449" s="107"/>
      <c r="B449" s="144"/>
      <c r="C449" s="119"/>
      <c r="D449" s="120"/>
      <c r="E449" s="119"/>
      <c r="F449" s="119"/>
      <c r="G449" s="120"/>
      <c r="H449" s="119"/>
      <c r="I449" s="109"/>
      <c r="L449" s="108"/>
      <c r="M449" s="108"/>
      <c r="N449" s="108"/>
      <c r="O449" s="108"/>
      <c r="P449" s="108"/>
      <c r="Q449" s="108"/>
      <c r="R449" s="108"/>
      <c r="S449" s="108"/>
      <c r="T449" s="100">
        <f t="shared" si="67"/>
        <v>0</v>
      </c>
      <c r="U449" s="111"/>
      <c r="V449" s="111"/>
      <c r="W449" s="111">
        <f>SUMIFS($F$3:F449,$D$3:D449,D449,$C$3:C449,"Buy")+SUMIFS($F$3:F449,$D$3:D449,D449,$C$3:C449,"Coin Deposit",$E$3:E449,"&lt;&gt;")</f>
        <v>0</v>
      </c>
      <c r="X449" s="111">
        <f t="shared" si="68"/>
        <v>0</v>
      </c>
      <c r="Y449" s="111">
        <f>IF($D449=Y$1,SUMIFS($H$3:$H449,$G$3:$G449,Y$1,$C$3:$C449,"Sell"),0)</f>
        <v>0</v>
      </c>
      <c r="Z449" s="111">
        <f t="shared" si="69"/>
        <v>0</v>
      </c>
      <c r="AA449" s="111">
        <f>IF($D449=AA$1,SUMIFS($H$3:$H449,$G$3:$G449,AA$1,$C$3:$C449,"Sell"),0)</f>
        <v>0</v>
      </c>
      <c r="AB449" s="111">
        <f t="shared" si="70"/>
        <v>0</v>
      </c>
      <c r="AC449" s="111">
        <f>SUMIFS('Deductions and Deposits'!$H:$H,'Deductions and Deposits'!$G:$G,D449,'Deductions and Deposits'!$F:$F,"&lt;="&amp;B449)+SUMIFS($F$3:F449,$D$3:D449,D449,$C$3:C449,"Coin Deposit",$E$3:E449,"")</f>
        <v>0</v>
      </c>
      <c r="AD449" s="111">
        <f>SUMIFS('Deductions and Deposits'!$D:$D,'Deductions and Deposits'!$C:$C,D449)+SUMIFS($F:$F,$D:$D,D449,$C:$C,"Coin Deduction")</f>
        <v>0</v>
      </c>
      <c r="AE449" s="111">
        <f>Table5[[#This Row],[Column4]]+Table5[[#This Row],[Column14]]+Table5[[#This Row],[Column19]]+Table5[[#This Row],[Column12]]</f>
        <v>0</v>
      </c>
      <c r="AF449" s="111">
        <f>Table5[[#This Row],[Column5]]+Table5[[#This Row],[Column13]]+Table5[[#This Row],[Column21]]+Table5[[#This Row],[Column18]]</f>
        <v>0</v>
      </c>
      <c r="AG449" s="111">
        <f t="shared" si="71"/>
        <v>0</v>
      </c>
      <c r="AH449" s="111">
        <f t="shared" si="72"/>
        <v>0</v>
      </c>
      <c r="AI449" s="111">
        <f>Table5[[#This Row],[Column17]]-Table5[[#This Row],[Column20]]</f>
        <v>0</v>
      </c>
      <c r="AJ449" s="111">
        <f t="shared" si="73"/>
        <v>0</v>
      </c>
      <c r="AK449" s="111">
        <f t="shared" si="77"/>
        <v>0</v>
      </c>
      <c r="AL449" s="111">
        <f t="shared" si="74"/>
        <v>0</v>
      </c>
      <c r="AM449" s="111" t="str">
        <f t="shared" si="75"/>
        <v/>
      </c>
      <c r="AN449" s="111" t="str">
        <f t="shared" ca="1" si="76"/>
        <v/>
      </c>
    </row>
    <row r="450" spans="1:40" ht="20.25" customHeight="1" x14ac:dyDescent="0.3">
      <c r="A450" s="107"/>
      <c r="B450" s="144"/>
      <c r="C450" s="119"/>
      <c r="D450" s="120"/>
      <c r="E450" s="119"/>
      <c r="F450" s="119"/>
      <c r="G450" s="120"/>
      <c r="H450" s="119"/>
      <c r="I450" s="109"/>
      <c r="L450" s="108"/>
      <c r="M450" s="108"/>
      <c r="N450" s="108"/>
      <c r="O450" s="108"/>
      <c r="P450" s="108"/>
      <c r="Q450" s="108"/>
      <c r="R450" s="108"/>
      <c r="S450" s="108"/>
      <c r="T450" s="100">
        <f t="shared" si="67"/>
        <v>0</v>
      </c>
      <c r="U450" s="111"/>
      <c r="V450" s="111"/>
      <c r="W450" s="111">
        <f>SUMIFS($F$3:F450,$D$3:D450,D450,$C$3:C450,"Buy")+SUMIFS($F$3:F450,$D$3:D450,D450,$C$3:C450,"Coin Deposit",$E$3:E450,"&lt;&gt;")</f>
        <v>0</v>
      </c>
      <c r="X450" s="111">
        <f t="shared" si="68"/>
        <v>0</v>
      </c>
      <c r="Y450" s="111">
        <f>IF($D450=Y$1,SUMIFS($H$3:$H450,$G$3:$G450,Y$1,$C$3:$C450,"Sell"),0)</f>
        <v>0</v>
      </c>
      <c r="Z450" s="111">
        <f t="shared" si="69"/>
        <v>0</v>
      </c>
      <c r="AA450" s="111">
        <f>IF($D450=AA$1,SUMIFS($H$3:$H450,$G$3:$G450,AA$1,$C$3:$C450,"Sell"),0)</f>
        <v>0</v>
      </c>
      <c r="AB450" s="111">
        <f t="shared" si="70"/>
        <v>0</v>
      </c>
      <c r="AC450" s="111">
        <f>SUMIFS('Deductions and Deposits'!$H:$H,'Deductions and Deposits'!$G:$G,D450,'Deductions and Deposits'!$F:$F,"&lt;="&amp;B450)+SUMIFS($F$3:F450,$D$3:D450,D450,$C$3:C450,"Coin Deposit",$E$3:E450,"")</f>
        <v>0</v>
      </c>
      <c r="AD450" s="111">
        <f>SUMIFS('Deductions and Deposits'!$D:$D,'Deductions and Deposits'!$C:$C,D450)+SUMIFS($F:$F,$D:$D,D450,$C:$C,"Coin Deduction")</f>
        <v>0</v>
      </c>
      <c r="AE450" s="111">
        <f>Table5[[#This Row],[Column4]]+Table5[[#This Row],[Column14]]+Table5[[#This Row],[Column19]]+Table5[[#This Row],[Column12]]</f>
        <v>0</v>
      </c>
      <c r="AF450" s="111">
        <f>Table5[[#This Row],[Column5]]+Table5[[#This Row],[Column13]]+Table5[[#This Row],[Column21]]+Table5[[#This Row],[Column18]]</f>
        <v>0</v>
      </c>
      <c r="AG450" s="111">
        <f t="shared" si="71"/>
        <v>0</v>
      </c>
      <c r="AH450" s="111">
        <f t="shared" si="72"/>
        <v>0</v>
      </c>
      <c r="AI450" s="111">
        <f>Table5[[#This Row],[Column17]]-Table5[[#This Row],[Column20]]</f>
        <v>0</v>
      </c>
      <c r="AJ450" s="111">
        <f t="shared" si="73"/>
        <v>0</v>
      </c>
      <c r="AK450" s="111">
        <f t="shared" si="77"/>
        <v>0</v>
      </c>
      <c r="AL450" s="111">
        <f t="shared" si="74"/>
        <v>0</v>
      </c>
      <c r="AM450" s="111" t="str">
        <f t="shared" si="75"/>
        <v/>
      </c>
      <c r="AN450" s="111" t="str">
        <f t="shared" ca="1" si="76"/>
        <v/>
      </c>
    </row>
    <row r="451" spans="1:40" ht="20.25" customHeight="1" x14ac:dyDescent="0.3">
      <c r="A451" s="107"/>
      <c r="B451" s="144"/>
      <c r="C451" s="119"/>
      <c r="D451" s="120"/>
      <c r="E451" s="119"/>
      <c r="F451" s="119"/>
      <c r="G451" s="120"/>
      <c r="H451" s="119"/>
      <c r="I451" s="109"/>
      <c r="L451" s="108"/>
      <c r="M451" s="108"/>
      <c r="N451" s="108"/>
      <c r="O451" s="108"/>
      <c r="P451" s="108"/>
      <c r="Q451" s="108"/>
      <c r="R451" s="108"/>
      <c r="S451" s="108"/>
      <c r="T451" s="100">
        <f t="shared" ref="T451:T514" si="78">IF(E451&lt;&gt;"",E451,0)</f>
        <v>0</v>
      </c>
      <c r="U451" s="111"/>
      <c r="V451" s="111"/>
      <c r="W451" s="111">
        <f>SUMIFS($F$3:F451,$D$3:D451,D451,$C$3:C451,"Buy")+SUMIFS($F$3:F451,$D$3:D451,D451,$C$3:C451,"Coin Deposit",$E$3:E451,"&lt;&gt;")</f>
        <v>0</v>
      </c>
      <c r="X451" s="111">
        <f t="shared" ref="X451:X514" si="79">IF(OR(C451="buy",AND(C451="Coin Deposit",E451&lt;&gt;"")),SUMIFS($F:$F,$D:$D,D451,$C:$C,"sell"),0)</f>
        <v>0</v>
      </c>
      <c r="Y451" s="111">
        <f>IF($D451=Y$1,SUMIFS($H$3:$H451,$G$3:$G451,Y$1,$C$3:$C451,"Sell"),0)</f>
        <v>0</v>
      </c>
      <c r="Z451" s="111">
        <f t="shared" ref="Z451:Z514" si="80">IF($D451=Z$1,SUMIFS($H:$H,$G:$G,Z$1,$C:$C,"Buy")+SUMIFS($H:$H,$G:$G,Z$1,$C:$C,"Coin Deposit",$E:$E,"&lt;&gt;"),0)</f>
        <v>0</v>
      </c>
      <c r="AA451" s="111">
        <f>IF($D451=AA$1,SUMIFS($H$3:$H451,$G$3:$G451,AA$1,$C$3:$C451,"Sell"),0)</f>
        <v>0</v>
      </c>
      <c r="AB451" s="111">
        <f t="shared" ref="AB451:AB514" si="81">IF($D451=AB$1,SUMIFS($H:$H,$G:$G,AB$1,$C:$C,"Buy")+SUMIFS($H:$H,$G:$G,AB$1,$C:$C,"Coin Deposit",$E:$E,"&lt;&gt;"),0)</f>
        <v>0</v>
      </c>
      <c r="AC451" s="111">
        <f>SUMIFS('Deductions and Deposits'!$H:$H,'Deductions and Deposits'!$G:$G,D451,'Deductions and Deposits'!$F:$F,"&lt;="&amp;B451)+SUMIFS($F$3:F451,$D$3:D451,D451,$C$3:C451,"Coin Deposit",$E$3:E451,"")</f>
        <v>0</v>
      </c>
      <c r="AD451" s="111">
        <f>SUMIFS('Deductions and Deposits'!$D:$D,'Deductions and Deposits'!$C:$C,D451)+SUMIFS($F:$F,$D:$D,D451,$C:$C,"Coin Deduction")</f>
        <v>0</v>
      </c>
      <c r="AE451" s="111">
        <f>Table5[[#This Row],[Column4]]+Table5[[#This Row],[Column14]]+Table5[[#This Row],[Column19]]+Table5[[#This Row],[Column12]]</f>
        <v>0</v>
      </c>
      <c r="AF451" s="111">
        <f>Table5[[#This Row],[Column5]]+Table5[[#This Row],[Column13]]+Table5[[#This Row],[Column21]]+Table5[[#This Row],[Column18]]</f>
        <v>0</v>
      </c>
      <c r="AG451" s="111">
        <f t="shared" ref="AG451:AG514" si="82">IF(AND((AC451+Y451+AA451)&gt;AF451,OR(C451="buy",AND(C451="Coin Deposit",E451&lt;&gt;""))),(AC451+Y451+AA451)-AF451,0)</f>
        <v>0</v>
      </c>
      <c r="AH451" s="111">
        <f t="shared" ref="AH451:AH514" si="83">IF(AND(AE451&gt;AF451,OR(C451="buy",AND(C451="Coin Deposit",E451&lt;&gt;""))),AE451-AF451,0)</f>
        <v>0</v>
      </c>
      <c r="AI451" s="111">
        <f>Table5[[#This Row],[Column17]]-Table5[[#This Row],[Column20]]</f>
        <v>0</v>
      </c>
      <c r="AJ451" s="111">
        <f t="shared" ref="AJ451:AJ514" si="84">IF(AI451&gt;F451,F451,AI451)</f>
        <v>0</v>
      </c>
      <c r="AK451" s="111">
        <f t="shared" si="77"/>
        <v>0</v>
      </c>
      <c r="AL451" s="111">
        <f t="shared" ref="AL451:AL514" si="85">IFERROR(SUMIFS($AK:$AK,$D:$D,D451)/SUMIFS($AJ:$AJ,$D:$D,D451),0)</f>
        <v>0</v>
      </c>
      <c r="AM451" s="111" t="str">
        <f t="shared" ref="AM451:AM514" si="86">C451&amp;D451</f>
        <v/>
      </c>
      <c r="AN451" s="111" t="str">
        <f t="shared" ref="AN451:AN514" ca="1" si="87">OFFSET(AM451,COUNTA($AM:$AM)-ROW()-(ROW()-ROW($AN$2)-1),)</f>
        <v/>
      </c>
    </row>
    <row r="452" spans="1:40" ht="20.25" customHeight="1" x14ac:dyDescent="0.3">
      <c r="A452" s="107"/>
      <c r="B452" s="144"/>
      <c r="C452" s="119"/>
      <c r="D452" s="120"/>
      <c r="E452" s="119"/>
      <c r="F452" s="119"/>
      <c r="G452" s="120"/>
      <c r="H452" s="119"/>
      <c r="I452" s="109"/>
      <c r="L452" s="108"/>
      <c r="M452" s="108"/>
      <c r="N452" s="108"/>
      <c r="O452" s="108"/>
      <c r="P452" s="108"/>
      <c r="Q452" s="108"/>
      <c r="R452" s="108"/>
      <c r="S452" s="108"/>
      <c r="T452" s="100">
        <f t="shared" si="78"/>
        <v>0</v>
      </c>
      <c r="U452" s="111"/>
      <c r="V452" s="111"/>
      <c r="W452" s="111">
        <f>SUMIFS($F$3:F452,$D$3:D452,D452,$C$3:C452,"Buy")+SUMIFS($F$3:F452,$D$3:D452,D452,$C$3:C452,"Coin Deposit",$E$3:E452,"&lt;&gt;")</f>
        <v>0</v>
      </c>
      <c r="X452" s="111">
        <f t="shared" si="79"/>
        <v>0</v>
      </c>
      <c r="Y452" s="111">
        <f>IF($D452=Y$1,SUMIFS($H$3:$H452,$G$3:$G452,Y$1,$C$3:$C452,"Sell"),0)</f>
        <v>0</v>
      </c>
      <c r="Z452" s="111">
        <f t="shared" si="80"/>
        <v>0</v>
      </c>
      <c r="AA452" s="111">
        <f>IF($D452=AA$1,SUMIFS($H$3:$H452,$G$3:$G452,AA$1,$C$3:$C452,"Sell"),0)</f>
        <v>0</v>
      </c>
      <c r="AB452" s="111">
        <f t="shared" si="81"/>
        <v>0</v>
      </c>
      <c r="AC452" s="111">
        <f>SUMIFS('Deductions and Deposits'!$H:$H,'Deductions and Deposits'!$G:$G,D452,'Deductions and Deposits'!$F:$F,"&lt;="&amp;B452)+SUMIFS($F$3:F452,$D$3:D452,D452,$C$3:C452,"Coin Deposit",$E$3:E452,"")</f>
        <v>0</v>
      </c>
      <c r="AD452" s="111">
        <f>SUMIFS('Deductions and Deposits'!$D:$D,'Deductions and Deposits'!$C:$C,D452)+SUMIFS($F:$F,$D:$D,D452,$C:$C,"Coin Deduction")</f>
        <v>0</v>
      </c>
      <c r="AE452" s="111">
        <f>Table5[[#This Row],[Column4]]+Table5[[#This Row],[Column14]]+Table5[[#This Row],[Column19]]+Table5[[#This Row],[Column12]]</f>
        <v>0</v>
      </c>
      <c r="AF452" s="111">
        <f>Table5[[#This Row],[Column5]]+Table5[[#This Row],[Column13]]+Table5[[#This Row],[Column21]]+Table5[[#This Row],[Column18]]</f>
        <v>0</v>
      </c>
      <c r="AG452" s="111">
        <f t="shared" si="82"/>
        <v>0</v>
      </c>
      <c r="AH452" s="111">
        <f t="shared" si="83"/>
        <v>0</v>
      </c>
      <c r="AI452" s="111">
        <f>Table5[[#This Row],[Column17]]-Table5[[#This Row],[Column20]]</f>
        <v>0</v>
      </c>
      <c r="AJ452" s="111">
        <f t="shared" si="84"/>
        <v>0</v>
      </c>
      <c r="AK452" s="111">
        <f t="shared" si="77"/>
        <v>0</v>
      </c>
      <c r="AL452" s="111">
        <f t="shared" si="85"/>
        <v>0</v>
      </c>
      <c r="AM452" s="111" t="str">
        <f t="shared" si="86"/>
        <v/>
      </c>
      <c r="AN452" s="111" t="str">
        <f t="shared" ca="1" si="87"/>
        <v/>
      </c>
    </row>
    <row r="453" spans="1:40" ht="20.25" customHeight="1" x14ac:dyDescent="0.3">
      <c r="A453" s="107"/>
      <c r="B453" s="144"/>
      <c r="C453" s="119"/>
      <c r="D453" s="120"/>
      <c r="E453" s="119"/>
      <c r="F453" s="119"/>
      <c r="G453" s="120"/>
      <c r="H453" s="119"/>
      <c r="I453" s="109"/>
      <c r="L453" s="108"/>
      <c r="M453" s="108"/>
      <c r="N453" s="108"/>
      <c r="O453" s="108"/>
      <c r="P453" s="108"/>
      <c r="Q453" s="108"/>
      <c r="R453" s="108"/>
      <c r="S453" s="108"/>
      <c r="T453" s="100">
        <f t="shared" si="78"/>
        <v>0</v>
      </c>
      <c r="U453" s="111"/>
      <c r="V453" s="111"/>
      <c r="W453" s="111">
        <f>SUMIFS($F$3:F453,$D$3:D453,D453,$C$3:C453,"Buy")+SUMIFS($F$3:F453,$D$3:D453,D453,$C$3:C453,"Coin Deposit",$E$3:E453,"&lt;&gt;")</f>
        <v>0</v>
      </c>
      <c r="X453" s="111">
        <f t="shared" si="79"/>
        <v>0</v>
      </c>
      <c r="Y453" s="111">
        <f>IF($D453=Y$1,SUMIFS($H$3:$H453,$G$3:$G453,Y$1,$C$3:$C453,"Sell"),0)</f>
        <v>0</v>
      </c>
      <c r="Z453" s="111">
        <f t="shared" si="80"/>
        <v>0</v>
      </c>
      <c r="AA453" s="111">
        <f>IF($D453=AA$1,SUMIFS($H$3:$H453,$G$3:$G453,AA$1,$C$3:$C453,"Sell"),0)</f>
        <v>0</v>
      </c>
      <c r="AB453" s="111">
        <f t="shared" si="81"/>
        <v>0</v>
      </c>
      <c r="AC453" s="111">
        <f>SUMIFS('Deductions and Deposits'!$H:$H,'Deductions and Deposits'!$G:$G,D453,'Deductions and Deposits'!$F:$F,"&lt;="&amp;B453)+SUMIFS($F$3:F453,$D$3:D453,D453,$C$3:C453,"Coin Deposit",$E$3:E453,"")</f>
        <v>0</v>
      </c>
      <c r="AD453" s="111">
        <f>SUMIFS('Deductions and Deposits'!$D:$D,'Deductions and Deposits'!$C:$C,D453)+SUMIFS($F:$F,$D:$D,D453,$C:$C,"Coin Deduction")</f>
        <v>0</v>
      </c>
      <c r="AE453" s="111">
        <f>Table5[[#This Row],[Column4]]+Table5[[#This Row],[Column14]]+Table5[[#This Row],[Column19]]+Table5[[#This Row],[Column12]]</f>
        <v>0</v>
      </c>
      <c r="AF453" s="111">
        <f>Table5[[#This Row],[Column5]]+Table5[[#This Row],[Column13]]+Table5[[#This Row],[Column21]]+Table5[[#This Row],[Column18]]</f>
        <v>0</v>
      </c>
      <c r="AG453" s="111">
        <f t="shared" si="82"/>
        <v>0</v>
      </c>
      <c r="AH453" s="111">
        <f t="shared" si="83"/>
        <v>0</v>
      </c>
      <c r="AI453" s="111">
        <f>Table5[[#This Row],[Column17]]-Table5[[#This Row],[Column20]]</f>
        <v>0</v>
      </c>
      <c r="AJ453" s="111">
        <f t="shared" si="84"/>
        <v>0</v>
      </c>
      <c r="AK453" s="111">
        <f t="shared" si="77"/>
        <v>0</v>
      </c>
      <c r="AL453" s="111">
        <f t="shared" si="85"/>
        <v>0</v>
      </c>
      <c r="AM453" s="111" t="str">
        <f t="shared" si="86"/>
        <v/>
      </c>
      <c r="AN453" s="111" t="str">
        <f t="shared" ca="1" si="87"/>
        <v/>
      </c>
    </row>
    <row r="454" spans="1:40" ht="20.25" customHeight="1" x14ac:dyDescent="0.3">
      <c r="A454" s="107"/>
      <c r="B454" s="144"/>
      <c r="C454" s="119"/>
      <c r="D454" s="120"/>
      <c r="E454" s="119"/>
      <c r="F454" s="119"/>
      <c r="G454" s="120"/>
      <c r="H454" s="119"/>
      <c r="I454" s="109"/>
      <c r="L454" s="108"/>
      <c r="M454" s="108"/>
      <c r="N454" s="108"/>
      <c r="O454" s="108"/>
      <c r="P454" s="108"/>
      <c r="Q454" s="108"/>
      <c r="R454" s="108"/>
      <c r="S454" s="108"/>
      <c r="T454" s="100">
        <f t="shared" si="78"/>
        <v>0</v>
      </c>
      <c r="U454" s="111"/>
      <c r="V454" s="111"/>
      <c r="W454" s="111">
        <f>SUMIFS($F$3:F454,$D$3:D454,D454,$C$3:C454,"Buy")+SUMIFS($F$3:F454,$D$3:D454,D454,$C$3:C454,"Coin Deposit",$E$3:E454,"&lt;&gt;")</f>
        <v>0</v>
      </c>
      <c r="X454" s="111">
        <f t="shared" si="79"/>
        <v>0</v>
      </c>
      <c r="Y454" s="111">
        <f>IF($D454=Y$1,SUMIFS($H$3:$H454,$G$3:$G454,Y$1,$C$3:$C454,"Sell"),0)</f>
        <v>0</v>
      </c>
      <c r="Z454" s="111">
        <f t="shared" si="80"/>
        <v>0</v>
      </c>
      <c r="AA454" s="111">
        <f>IF($D454=AA$1,SUMIFS($H$3:$H454,$G$3:$G454,AA$1,$C$3:$C454,"Sell"),0)</f>
        <v>0</v>
      </c>
      <c r="AB454" s="111">
        <f t="shared" si="81"/>
        <v>0</v>
      </c>
      <c r="AC454" s="111">
        <f>SUMIFS('Deductions and Deposits'!$H:$H,'Deductions and Deposits'!$G:$G,D454,'Deductions and Deposits'!$F:$F,"&lt;="&amp;B454)+SUMIFS($F$3:F454,$D$3:D454,D454,$C$3:C454,"Coin Deposit",$E$3:E454,"")</f>
        <v>0</v>
      </c>
      <c r="AD454" s="111">
        <f>SUMIFS('Deductions and Deposits'!$D:$D,'Deductions and Deposits'!$C:$C,D454)+SUMIFS($F:$F,$D:$D,D454,$C:$C,"Coin Deduction")</f>
        <v>0</v>
      </c>
      <c r="AE454" s="111">
        <f>Table5[[#This Row],[Column4]]+Table5[[#This Row],[Column14]]+Table5[[#This Row],[Column19]]+Table5[[#This Row],[Column12]]</f>
        <v>0</v>
      </c>
      <c r="AF454" s="111">
        <f>Table5[[#This Row],[Column5]]+Table5[[#This Row],[Column13]]+Table5[[#This Row],[Column21]]+Table5[[#This Row],[Column18]]</f>
        <v>0</v>
      </c>
      <c r="AG454" s="111">
        <f t="shared" si="82"/>
        <v>0</v>
      </c>
      <c r="AH454" s="111">
        <f t="shared" si="83"/>
        <v>0</v>
      </c>
      <c r="AI454" s="111">
        <f>Table5[[#This Row],[Column17]]-Table5[[#This Row],[Column20]]</f>
        <v>0</v>
      </c>
      <c r="AJ454" s="111">
        <f t="shared" si="84"/>
        <v>0</v>
      </c>
      <c r="AK454" s="111">
        <f t="shared" si="77"/>
        <v>0</v>
      </c>
      <c r="AL454" s="111">
        <f t="shared" si="85"/>
        <v>0</v>
      </c>
      <c r="AM454" s="111" t="str">
        <f t="shared" si="86"/>
        <v/>
      </c>
      <c r="AN454" s="111" t="str">
        <f t="shared" ca="1" si="87"/>
        <v/>
      </c>
    </row>
    <row r="455" spans="1:40" ht="20.25" customHeight="1" x14ac:dyDescent="0.3">
      <c r="A455" s="107"/>
      <c r="B455" s="144"/>
      <c r="C455" s="119"/>
      <c r="D455" s="120"/>
      <c r="E455" s="119"/>
      <c r="F455" s="119"/>
      <c r="G455" s="120"/>
      <c r="H455" s="119"/>
      <c r="I455" s="109"/>
      <c r="L455" s="108"/>
      <c r="M455" s="108"/>
      <c r="N455" s="108"/>
      <c r="O455" s="108"/>
      <c r="P455" s="108"/>
      <c r="Q455" s="108"/>
      <c r="R455" s="108"/>
      <c r="S455" s="108"/>
      <c r="T455" s="100">
        <f t="shared" si="78"/>
        <v>0</v>
      </c>
      <c r="U455" s="111"/>
      <c r="V455" s="111"/>
      <c r="W455" s="111">
        <f>SUMIFS($F$3:F455,$D$3:D455,D455,$C$3:C455,"Buy")+SUMIFS($F$3:F455,$D$3:D455,D455,$C$3:C455,"Coin Deposit",$E$3:E455,"&lt;&gt;")</f>
        <v>0</v>
      </c>
      <c r="X455" s="111">
        <f t="shared" si="79"/>
        <v>0</v>
      </c>
      <c r="Y455" s="111">
        <f>IF($D455=Y$1,SUMIFS($H$3:$H455,$G$3:$G455,Y$1,$C$3:$C455,"Sell"),0)</f>
        <v>0</v>
      </c>
      <c r="Z455" s="111">
        <f t="shared" si="80"/>
        <v>0</v>
      </c>
      <c r="AA455" s="111">
        <f>IF($D455=AA$1,SUMIFS($H$3:$H455,$G$3:$G455,AA$1,$C$3:$C455,"Sell"),0)</f>
        <v>0</v>
      </c>
      <c r="AB455" s="111">
        <f t="shared" si="81"/>
        <v>0</v>
      </c>
      <c r="AC455" s="111">
        <f>SUMIFS('Deductions and Deposits'!$H:$H,'Deductions and Deposits'!$G:$G,D455,'Deductions and Deposits'!$F:$F,"&lt;="&amp;B455)+SUMIFS($F$3:F455,$D$3:D455,D455,$C$3:C455,"Coin Deposit",$E$3:E455,"")</f>
        <v>0</v>
      </c>
      <c r="AD455" s="111">
        <f>SUMIFS('Deductions and Deposits'!$D:$D,'Deductions and Deposits'!$C:$C,D455)+SUMIFS($F:$F,$D:$D,D455,$C:$C,"Coin Deduction")</f>
        <v>0</v>
      </c>
      <c r="AE455" s="111">
        <f>Table5[[#This Row],[Column4]]+Table5[[#This Row],[Column14]]+Table5[[#This Row],[Column19]]+Table5[[#This Row],[Column12]]</f>
        <v>0</v>
      </c>
      <c r="AF455" s="111">
        <f>Table5[[#This Row],[Column5]]+Table5[[#This Row],[Column13]]+Table5[[#This Row],[Column21]]+Table5[[#This Row],[Column18]]</f>
        <v>0</v>
      </c>
      <c r="AG455" s="111">
        <f t="shared" si="82"/>
        <v>0</v>
      </c>
      <c r="AH455" s="111">
        <f t="shared" si="83"/>
        <v>0</v>
      </c>
      <c r="AI455" s="111">
        <f>Table5[[#This Row],[Column17]]-Table5[[#This Row],[Column20]]</f>
        <v>0</v>
      </c>
      <c r="AJ455" s="111">
        <f t="shared" si="84"/>
        <v>0</v>
      </c>
      <c r="AK455" s="111">
        <f t="shared" si="77"/>
        <v>0</v>
      </c>
      <c r="AL455" s="111">
        <f t="shared" si="85"/>
        <v>0</v>
      </c>
      <c r="AM455" s="111" t="str">
        <f t="shared" si="86"/>
        <v/>
      </c>
      <c r="AN455" s="111" t="str">
        <f t="shared" ca="1" si="87"/>
        <v/>
      </c>
    </row>
    <row r="456" spans="1:40" ht="20.25" customHeight="1" x14ac:dyDescent="0.3">
      <c r="A456" s="107"/>
      <c r="B456" s="144"/>
      <c r="C456" s="119"/>
      <c r="D456" s="120"/>
      <c r="E456" s="119"/>
      <c r="F456" s="119"/>
      <c r="G456" s="120"/>
      <c r="H456" s="119"/>
      <c r="I456" s="109"/>
      <c r="L456" s="108"/>
      <c r="M456" s="108"/>
      <c r="N456" s="108"/>
      <c r="O456" s="108"/>
      <c r="P456" s="108"/>
      <c r="Q456" s="108"/>
      <c r="R456" s="108"/>
      <c r="S456" s="108"/>
      <c r="T456" s="100">
        <f t="shared" si="78"/>
        <v>0</v>
      </c>
      <c r="U456" s="111"/>
      <c r="V456" s="111"/>
      <c r="W456" s="111">
        <f>SUMIFS($F$3:F456,$D$3:D456,D456,$C$3:C456,"Buy")+SUMIFS($F$3:F456,$D$3:D456,D456,$C$3:C456,"Coin Deposit",$E$3:E456,"&lt;&gt;")</f>
        <v>0</v>
      </c>
      <c r="X456" s="111">
        <f t="shared" si="79"/>
        <v>0</v>
      </c>
      <c r="Y456" s="111">
        <f>IF($D456=Y$1,SUMIFS($H$3:$H456,$G$3:$G456,Y$1,$C$3:$C456,"Sell"),0)</f>
        <v>0</v>
      </c>
      <c r="Z456" s="111">
        <f t="shared" si="80"/>
        <v>0</v>
      </c>
      <c r="AA456" s="111">
        <f>IF($D456=AA$1,SUMIFS($H$3:$H456,$G$3:$G456,AA$1,$C$3:$C456,"Sell"),0)</f>
        <v>0</v>
      </c>
      <c r="AB456" s="111">
        <f t="shared" si="81"/>
        <v>0</v>
      </c>
      <c r="AC456" s="111">
        <f>SUMIFS('Deductions and Deposits'!$H:$H,'Deductions and Deposits'!$G:$G,D456,'Deductions and Deposits'!$F:$F,"&lt;="&amp;B456)+SUMIFS($F$3:F456,$D$3:D456,D456,$C$3:C456,"Coin Deposit",$E$3:E456,"")</f>
        <v>0</v>
      </c>
      <c r="AD456" s="111">
        <f>SUMIFS('Deductions and Deposits'!$D:$D,'Deductions and Deposits'!$C:$C,D456)+SUMIFS($F:$F,$D:$D,D456,$C:$C,"Coin Deduction")</f>
        <v>0</v>
      </c>
      <c r="AE456" s="111">
        <f>Table5[[#This Row],[Column4]]+Table5[[#This Row],[Column14]]+Table5[[#This Row],[Column19]]+Table5[[#This Row],[Column12]]</f>
        <v>0</v>
      </c>
      <c r="AF456" s="111">
        <f>Table5[[#This Row],[Column5]]+Table5[[#This Row],[Column13]]+Table5[[#This Row],[Column21]]+Table5[[#This Row],[Column18]]</f>
        <v>0</v>
      </c>
      <c r="AG456" s="111">
        <f t="shared" si="82"/>
        <v>0</v>
      </c>
      <c r="AH456" s="111">
        <f t="shared" si="83"/>
        <v>0</v>
      </c>
      <c r="AI456" s="111">
        <f>Table5[[#This Row],[Column17]]-Table5[[#This Row],[Column20]]</f>
        <v>0</v>
      </c>
      <c r="AJ456" s="111">
        <f t="shared" si="84"/>
        <v>0</v>
      </c>
      <c r="AK456" s="111">
        <f t="shared" si="77"/>
        <v>0</v>
      </c>
      <c r="AL456" s="111">
        <f t="shared" si="85"/>
        <v>0</v>
      </c>
      <c r="AM456" s="111" t="str">
        <f t="shared" si="86"/>
        <v/>
      </c>
      <c r="AN456" s="111" t="str">
        <f t="shared" ca="1" si="87"/>
        <v/>
      </c>
    </row>
    <row r="457" spans="1:40" ht="20.25" customHeight="1" x14ac:dyDescent="0.3">
      <c r="A457" s="107"/>
      <c r="B457" s="144"/>
      <c r="C457" s="119"/>
      <c r="D457" s="120"/>
      <c r="E457" s="119"/>
      <c r="F457" s="119"/>
      <c r="G457" s="120"/>
      <c r="H457" s="119"/>
      <c r="I457" s="109"/>
      <c r="L457" s="108"/>
      <c r="M457" s="108"/>
      <c r="N457" s="108"/>
      <c r="O457" s="108"/>
      <c r="P457" s="108"/>
      <c r="Q457" s="108"/>
      <c r="R457" s="108"/>
      <c r="S457" s="108"/>
      <c r="T457" s="100">
        <f t="shared" si="78"/>
        <v>0</v>
      </c>
      <c r="U457" s="111"/>
      <c r="V457" s="111"/>
      <c r="W457" s="111">
        <f>SUMIFS($F$3:F457,$D$3:D457,D457,$C$3:C457,"Buy")+SUMIFS($F$3:F457,$D$3:D457,D457,$C$3:C457,"Coin Deposit",$E$3:E457,"&lt;&gt;")</f>
        <v>0</v>
      </c>
      <c r="X457" s="111">
        <f t="shared" si="79"/>
        <v>0</v>
      </c>
      <c r="Y457" s="111">
        <f>IF($D457=Y$1,SUMIFS($H$3:$H457,$G$3:$G457,Y$1,$C$3:$C457,"Sell"),0)</f>
        <v>0</v>
      </c>
      <c r="Z457" s="111">
        <f t="shared" si="80"/>
        <v>0</v>
      </c>
      <c r="AA457" s="111">
        <f>IF($D457=AA$1,SUMIFS($H$3:$H457,$G$3:$G457,AA$1,$C$3:$C457,"Sell"),0)</f>
        <v>0</v>
      </c>
      <c r="AB457" s="111">
        <f t="shared" si="81"/>
        <v>0</v>
      </c>
      <c r="AC457" s="111">
        <f>SUMIFS('Deductions and Deposits'!$H:$H,'Deductions and Deposits'!$G:$G,D457,'Deductions and Deposits'!$F:$F,"&lt;="&amp;B457)+SUMIFS($F$3:F457,$D$3:D457,D457,$C$3:C457,"Coin Deposit",$E$3:E457,"")</f>
        <v>0</v>
      </c>
      <c r="AD457" s="111">
        <f>SUMIFS('Deductions and Deposits'!$D:$D,'Deductions and Deposits'!$C:$C,D457)+SUMIFS($F:$F,$D:$D,D457,$C:$C,"Coin Deduction")</f>
        <v>0</v>
      </c>
      <c r="AE457" s="111">
        <f>Table5[[#This Row],[Column4]]+Table5[[#This Row],[Column14]]+Table5[[#This Row],[Column19]]+Table5[[#This Row],[Column12]]</f>
        <v>0</v>
      </c>
      <c r="AF457" s="111">
        <f>Table5[[#This Row],[Column5]]+Table5[[#This Row],[Column13]]+Table5[[#This Row],[Column21]]+Table5[[#This Row],[Column18]]</f>
        <v>0</v>
      </c>
      <c r="AG457" s="111">
        <f t="shared" si="82"/>
        <v>0</v>
      </c>
      <c r="AH457" s="111">
        <f t="shared" si="83"/>
        <v>0</v>
      </c>
      <c r="AI457" s="111">
        <f>Table5[[#This Row],[Column17]]-Table5[[#This Row],[Column20]]</f>
        <v>0</v>
      </c>
      <c r="AJ457" s="111">
        <f t="shared" si="84"/>
        <v>0</v>
      </c>
      <c r="AK457" s="111">
        <f t="shared" si="77"/>
        <v>0</v>
      </c>
      <c r="AL457" s="111">
        <f t="shared" si="85"/>
        <v>0</v>
      </c>
      <c r="AM457" s="111" t="str">
        <f t="shared" si="86"/>
        <v/>
      </c>
      <c r="AN457" s="111" t="str">
        <f t="shared" ca="1" si="87"/>
        <v/>
      </c>
    </row>
    <row r="458" spans="1:40" ht="20.25" customHeight="1" x14ac:dyDescent="0.3">
      <c r="A458" s="107"/>
      <c r="B458" s="144"/>
      <c r="C458" s="119"/>
      <c r="D458" s="120"/>
      <c r="E458" s="119"/>
      <c r="F458" s="119"/>
      <c r="G458" s="120"/>
      <c r="H458" s="119"/>
      <c r="I458" s="109"/>
      <c r="L458" s="108"/>
      <c r="M458" s="108"/>
      <c r="N458" s="108"/>
      <c r="O458" s="108"/>
      <c r="P458" s="108"/>
      <c r="Q458" s="108"/>
      <c r="R458" s="108"/>
      <c r="S458" s="108"/>
      <c r="T458" s="100">
        <f t="shared" si="78"/>
        <v>0</v>
      </c>
      <c r="U458" s="111"/>
      <c r="V458" s="111"/>
      <c r="W458" s="111">
        <f>SUMIFS($F$3:F458,$D$3:D458,D458,$C$3:C458,"Buy")+SUMIFS($F$3:F458,$D$3:D458,D458,$C$3:C458,"Coin Deposit",$E$3:E458,"&lt;&gt;")</f>
        <v>0</v>
      </c>
      <c r="X458" s="111">
        <f t="shared" si="79"/>
        <v>0</v>
      </c>
      <c r="Y458" s="111">
        <f>IF($D458=Y$1,SUMIFS($H$3:$H458,$G$3:$G458,Y$1,$C$3:$C458,"Sell"),0)</f>
        <v>0</v>
      </c>
      <c r="Z458" s="111">
        <f t="shared" si="80"/>
        <v>0</v>
      </c>
      <c r="AA458" s="111">
        <f>IF($D458=AA$1,SUMIFS($H$3:$H458,$G$3:$G458,AA$1,$C$3:$C458,"Sell"),0)</f>
        <v>0</v>
      </c>
      <c r="AB458" s="111">
        <f t="shared" si="81"/>
        <v>0</v>
      </c>
      <c r="AC458" s="111">
        <f>SUMIFS('Deductions and Deposits'!$H:$H,'Deductions and Deposits'!$G:$G,D458,'Deductions and Deposits'!$F:$F,"&lt;="&amp;B458)+SUMIFS($F$3:F458,$D$3:D458,D458,$C$3:C458,"Coin Deposit",$E$3:E458,"")</f>
        <v>0</v>
      </c>
      <c r="AD458" s="111">
        <f>SUMIFS('Deductions and Deposits'!$D:$D,'Deductions and Deposits'!$C:$C,D458)+SUMIFS($F:$F,$D:$D,D458,$C:$C,"Coin Deduction")</f>
        <v>0</v>
      </c>
      <c r="AE458" s="111">
        <f>Table5[[#This Row],[Column4]]+Table5[[#This Row],[Column14]]+Table5[[#This Row],[Column19]]+Table5[[#This Row],[Column12]]</f>
        <v>0</v>
      </c>
      <c r="AF458" s="111">
        <f>Table5[[#This Row],[Column5]]+Table5[[#This Row],[Column13]]+Table5[[#This Row],[Column21]]+Table5[[#This Row],[Column18]]</f>
        <v>0</v>
      </c>
      <c r="AG458" s="111">
        <f t="shared" si="82"/>
        <v>0</v>
      </c>
      <c r="AH458" s="111">
        <f t="shared" si="83"/>
        <v>0</v>
      </c>
      <c r="AI458" s="111">
        <f>Table5[[#This Row],[Column17]]-Table5[[#This Row],[Column20]]</f>
        <v>0</v>
      </c>
      <c r="AJ458" s="111">
        <f t="shared" si="84"/>
        <v>0</v>
      </c>
      <c r="AK458" s="111">
        <f t="shared" si="77"/>
        <v>0</v>
      </c>
      <c r="AL458" s="111">
        <f t="shared" si="85"/>
        <v>0</v>
      </c>
      <c r="AM458" s="111" t="str">
        <f t="shared" si="86"/>
        <v/>
      </c>
      <c r="AN458" s="111" t="str">
        <f t="shared" ca="1" si="87"/>
        <v/>
      </c>
    </row>
    <row r="459" spans="1:40" ht="20.25" customHeight="1" x14ac:dyDescent="0.3">
      <c r="A459" s="107"/>
      <c r="B459" s="144"/>
      <c r="C459" s="119"/>
      <c r="D459" s="120"/>
      <c r="E459" s="119"/>
      <c r="F459" s="119"/>
      <c r="G459" s="120"/>
      <c r="H459" s="119"/>
      <c r="I459" s="109"/>
      <c r="L459" s="108"/>
      <c r="M459" s="108"/>
      <c r="N459" s="108"/>
      <c r="O459" s="108"/>
      <c r="P459" s="108"/>
      <c r="Q459" s="108"/>
      <c r="R459" s="108"/>
      <c r="S459" s="108"/>
      <c r="T459" s="100">
        <f t="shared" si="78"/>
        <v>0</v>
      </c>
      <c r="U459" s="111"/>
      <c r="V459" s="111"/>
      <c r="W459" s="111">
        <f>SUMIFS($F$3:F459,$D$3:D459,D459,$C$3:C459,"Buy")+SUMIFS($F$3:F459,$D$3:D459,D459,$C$3:C459,"Coin Deposit",$E$3:E459,"&lt;&gt;")</f>
        <v>0</v>
      </c>
      <c r="X459" s="111">
        <f t="shared" si="79"/>
        <v>0</v>
      </c>
      <c r="Y459" s="111">
        <f>IF($D459=Y$1,SUMIFS($H$3:$H459,$G$3:$G459,Y$1,$C$3:$C459,"Sell"),0)</f>
        <v>0</v>
      </c>
      <c r="Z459" s="111">
        <f t="shared" si="80"/>
        <v>0</v>
      </c>
      <c r="AA459" s="111">
        <f>IF($D459=AA$1,SUMIFS($H$3:$H459,$G$3:$G459,AA$1,$C$3:$C459,"Sell"),0)</f>
        <v>0</v>
      </c>
      <c r="AB459" s="111">
        <f t="shared" si="81"/>
        <v>0</v>
      </c>
      <c r="AC459" s="111">
        <f>SUMIFS('Deductions and Deposits'!$H:$H,'Deductions and Deposits'!$G:$G,D459,'Deductions and Deposits'!$F:$F,"&lt;="&amp;B459)+SUMIFS($F$3:F459,$D$3:D459,D459,$C$3:C459,"Coin Deposit",$E$3:E459,"")</f>
        <v>0</v>
      </c>
      <c r="AD459" s="111">
        <f>SUMIFS('Deductions and Deposits'!$D:$D,'Deductions and Deposits'!$C:$C,D459)+SUMIFS($F:$F,$D:$D,D459,$C:$C,"Coin Deduction")</f>
        <v>0</v>
      </c>
      <c r="AE459" s="111">
        <f>Table5[[#This Row],[Column4]]+Table5[[#This Row],[Column14]]+Table5[[#This Row],[Column19]]+Table5[[#This Row],[Column12]]</f>
        <v>0</v>
      </c>
      <c r="AF459" s="111">
        <f>Table5[[#This Row],[Column5]]+Table5[[#This Row],[Column13]]+Table5[[#This Row],[Column21]]+Table5[[#This Row],[Column18]]</f>
        <v>0</v>
      </c>
      <c r="AG459" s="111">
        <f t="shared" si="82"/>
        <v>0</v>
      </c>
      <c r="AH459" s="111">
        <f t="shared" si="83"/>
        <v>0</v>
      </c>
      <c r="AI459" s="111">
        <f>Table5[[#This Row],[Column17]]-Table5[[#This Row],[Column20]]</f>
        <v>0</v>
      </c>
      <c r="AJ459" s="111">
        <f t="shared" si="84"/>
        <v>0</v>
      </c>
      <c r="AK459" s="111">
        <f t="shared" si="77"/>
        <v>0</v>
      </c>
      <c r="AL459" s="111">
        <f t="shared" si="85"/>
        <v>0</v>
      </c>
      <c r="AM459" s="111" t="str">
        <f t="shared" si="86"/>
        <v/>
      </c>
      <c r="AN459" s="111" t="str">
        <f t="shared" ca="1" si="87"/>
        <v/>
      </c>
    </row>
    <row r="460" spans="1:40" ht="20.25" customHeight="1" x14ac:dyDescent="0.3">
      <c r="A460" s="107"/>
      <c r="B460" s="144"/>
      <c r="C460" s="119"/>
      <c r="D460" s="120"/>
      <c r="E460" s="119"/>
      <c r="F460" s="119"/>
      <c r="G460" s="120"/>
      <c r="H460" s="119"/>
      <c r="I460" s="109"/>
      <c r="L460" s="108"/>
      <c r="M460" s="108"/>
      <c r="N460" s="108"/>
      <c r="O460" s="108"/>
      <c r="P460" s="108"/>
      <c r="Q460" s="108"/>
      <c r="R460" s="108"/>
      <c r="S460" s="108"/>
      <c r="T460" s="100">
        <f t="shared" si="78"/>
        <v>0</v>
      </c>
      <c r="U460" s="111"/>
      <c r="V460" s="111"/>
      <c r="W460" s="111">
        <f>SUMIFS($F$3:F460,$D$3:D460,D460,$C$3:C460,"Buy")+SUMIFS($F$3:F460,$D$3:D460,D460,$C$3:C460,"Coin Deposit",$E$3:E460,"&lt;&gt;")</f>
        <v>0</v>
      </c>
      <c r="X460" s="111">
        <f t="shared" si="79"/>
        <v>0</v>
      </c>
      <c r="Y460" s="111">
        <f>IF($D460=Y$1,SUMIFS($H$3:$H460,$G$3:$G460,Y$1,$C$3:$C460,"Sell"),0)</f>
        <v>0</v>
      </c>
      <c r="Z460" s="111">
        <f t="shared" si="80"/>
        <v>0</v>
      </c>
      <c r="AA460" s="111">
        <f>IF($D460=AA$1,SUMIFS($H$3:$H460,$G$3:$G460,AA$1,$C$3:$C460,"Sell"),0)</f>
        <v>0</v>
      </c>
      <c r="AB460" s="111">
        <f t="shared" si="81"/>
        <v>0</v>
      </c>
      <c r="AC460" s="111">
        <f>SUMIFS('Deductions and Deposits'!$H:$H,'Deductions and Deposits'!$G:$G,D460,'Deductions and Deposits'!$F:$F,"&lt;="&amp;B460)+SUMIFS($F$3:F460,$D$3:D460,D460,$C$3:C460,"Coin Deposit",$E$3:E460,"")</f>
        <v>0</v>
      </c>
      <c r="AD460" s="111">
        <f>SUMIFS('Deductions and Deposits'!$D:$D,'Deductions and Deposits'!$C:$C,D460)+SUMIFS($F:$F,$D:$D,D460,$C:$C,"Coin Deduction")</f>
        <v>0</v>
      </c>
      <c r="AE460" s="111">
        <f>Table5[[#This Row],[Column4]]+Table5[[#This Row],[Column14]]+Table5[[#This Row],[Column19]]+Table5[[#This Row],[Column12]]</f>
        <v>0</v>
      </c>
      <c r="AF460" s="111">
        <f>Table5[[#This Row],[Column5]]+Table5[[#This Row],[Column13]]+Table5[[#This Row],[Column21]]+Table5[[#This Row],[Column18]]</f>
        <v>0</v>
      </c>
      <c r="AG460" s="111">
        <f t="shared" si="82"/>
        <v>0</v>
      </c>
      <c r="AH460" s="111">
        <f t="shared" si="83"/>
        <v>0</v>
      </c>
      <c r="AI460" s="111">
        <f>Table5[[#This Row],[Column17]]-Table5[[#This Row],[Column20]]</f>
        <v>0</v>
      </c>
      <c r="AJ460" s="111">
        <f t="shared" si="84"/>
        <v>0</v>
      </c>
      <c r="AK460" s="111">
        <f t="shared" si="77"/>
        <v>0</v>
      </c>
      <c r="AL460" s="111">
        <f t="shared" si="85"/>
        <v>0</v>
      </c>
      <c r="AM460" s="111" t="str">
        <f t="shared" si="86"/>
        <v/>
      </c>
      <c r="AN460" s="111" t="str">
        <f t="shared" ca="1" si="87"/>
        <v/>
      </c>
    </row>
    <row r="461" spans="1:40" ht="20.25" customHeight="1" x14ac:dyDescent="0.3">
      <c r="A461" s="107"/>
      <c r="B461" s="144"/>
      <c r="C461" s="119"/>
      <c r="D461" s="120"/>
      <c r="E461" s="119"/>
      <c r="F461" s="119"/>
      <c r="G461" s="120"/>
      <c r="H461" s="119"/>
      <c r="I461" s="109"/>
      <c r="L461" s="108"/>
      <c r="M461" s="108"/>
      <c r="N461" s="108"/>
      <c r="O461" s="108"/>
      <c r="P461" s="108"/>
      <c r="Q461" s="108"/>
      <c r="R461" s="108"/>
      <c r="S461" s="108"/>
      <c r="T461" s="100">
        <f t="shared" si="78"/>
        <v>0</v>
      </c>
      <c r="U461" s="111"/>
      <c r="V461" s="111"/>
      <c r="W461" s="111">
        <f>SUMIFS($F$3:F461,$D$3:D461,D461,$C$3:C461,"Buy")+SUMIFS($F$3:F461,$D$3:D461,D461,$C$3:C461,"Coin Deposit",$E$3:E461,"&lt;&gt;")</f>
        <v>0</v>
      </c>
      <c r="X461" s="111">
        <f t="shared" si="79"/>
        <v>0</v>
      </c>
      <c r="Y461" s="111">
        <f>IF($D461=Y$1,SUMIFS($H$3:$H461,$G$3:$G461,Y$1,$C$3:$C461,"Sell"),0)</f>
        <v>0</v>
      </c>
      <c r="Z461" s="111">
        <f t="shared" si="80"/>
        <v>0</v>
      </c>
      <c r="AA461" s="111">
        <f>IF($D461=AA$1,SUMIFS($H$3:$H461,$G$3:$G461,AA$1,$C$3:$C461,"Sell"),0)</f>
        <v>0</v>
      </c>
      <c r="AB461" s="111">
        <f t="shared" si="81"/>
        <v>0</v>
      </c>
      <c r="AC461" s="111">
        <f>SUMIFS('Deductions and Deposits'!$H:$H,'Deductions and Deposits'!$G:$G,D461,'Deductions and Deposits'!$F:$F,"&lt;="&amp;B461)+SUMIFS($F$3:F461,$D$3:D461,D461,$C$3:C461,"Coin Deposit",$E$3:E461,"")</f>
        <v>0</v>
      </c>
      <c r="AD461" s="111">
        <f>SUMIFS('Deductions and Deposits'!$D:$D,'Deductions and Deposits'!$C:$C,D461)+SUMIFS($F:$F,$D:$D,D461,$C:$C,"Coin Deduction")</f>
        <v>0</v>
      </c>
      <c r="AE461" s="111">
        <f>Table5[[#This Row],[Column4]]+Table5[[#This Row],[Column14]]+Table5[[#This Row],[Column19]]+Table5[[#This Row],[Column12]]</f>
        <v>0</v>
      </c>
      <c r="AF461" s="111">
        <f>Table5[[#This Row],[Column5]]+Table5[[#This Row],[Column13]]+Table5[[#This Row],[Column21]]+Table5[[#This Row],[Column18]]</f>
        <v>0</v>
      </c>
      <c r="AG461" s="111">
        <f t="shared" si="82"/>
        <v>0</v>
      </c>
      <c r="AH461" s="111">
        <f t="shared" si="83"/>
        <v>0</v>
      </c>
      <c r="AI461" s="111">
        <f>Table5[[#This Row],[Column17]]-Table5[[#This Row],[Column20]]</f>
        <v>0</v>
      </c>
      <c r="AJ461" s="111">
        <f t="shared" si="84"/>
        <v>0</v>
      </c>
      <c r="AK461" s="111">
        <f t="shared" si="77"/>
        <v>0</v>
      </c>
      <c r="AL461" s="111">
        <f t="shared" si="85"/>
        <v>0</v>
      </c>
      <c r="AM461" s="111" t="str">
        <f t="shared" si="86"/>
        <v/>
      </c>
      <c r="AN461" s="111" t="str">
        <f t="shared" ca="1" si="87"/>
        <v/>
      </c>
    </row>
    <row r="462" spans="1:40" ht="20.25" customHeight="1" x14ac:dyDescent="0.3">
      <c r="A462" s="107"/>
      <c r="B462" s="144"/>
      <c r="C462" s="119"/>
      <c r="D462" s="120"/>
      <c r="E462" s="119"/>
      <c r="F462" s="119"/>
      <c r="G462" s="120"/>
      <c r="H462" s="119"/>
      <c r="I462" s="109"/>
      <c r="L462" s="108"/>
      <c r="M462" s="108"/>
      <c r="N462" s="108"/>
      <c r="O462" s="108"/>
      <c r="P462" s="108"/>
      <c r="Q462" s="108"/>
      <c r="R462" s="108"/>
      <c r="S462" s="108"/>
      <c r="T462" s="100">
        <f t="shared" si="78"/>
        <v>0</v>
      </c>
      <c r="U462" s="111"/>
      <c r="V462" s="111"/>
      <c r="W462" s="111">
        <f>SUMIFS($F$3:F462,$D$3:D462,D462,$C$3:C462,"Buy")+SUMIFS($F$3:F462,$D$3:D462,D462,$C$3:C462,"Coin Deposit",$E$3:E462,"&lt;&gt;")</f>
        <v>0</v>
      </c>
      <c r="X462" s="111">
        <f t="shared" si="79"/>
        <v>0</v>
      </c>
      <c r="Y462" s="111">
        <f>IF($D462=Y$1,SUMIFS($H$3:$H462,$G$3:$G462,Y$1,$C$3:$C462,"Sell"),0)</f>
        <v>0</v>
      </c>
      <c r="Z462" s="111">
        <f t="shared" si="80"/>
        <v>0</v>
      </c>
      <c r="AA462" s="111">
        <f>IF($D462=AA$1,SUMIFS($H$3:$H462,$G$3:$G462,AA$1,$C$3:$C462,"Sell"),0)</f>
        <v>0</v>
      </c>
      <c r="AB462" s="111">
        <f t="shared" si="81"/>
        <v>0</v>
      </c>
      <c r="AC462" s="111">
        <f>SUMIFS('Deductions and Deposits'!$H:$H,'Deductions and Deposits'!$G:$G,D462,'Deductions and Deposits'!$F:$F,"&lt;="&amp;B462)+SUMIFS($F$3:F462,$D$3:D462,D462,$C$3:C462,"Coin Deposit",$E$3:E462,"")</f>
        <v>0</v>
      </c>
      <c r="AD462" s="111">
        <f>SUMIFS('Deductions and Deposits'!$D:$D,'Deductions and Deposits'!$C:$C,D462)+SUMIFS($F:$F,$D:$D,D462,$C:$C,"Coin Deduction")</f>
        <v>0</v>
      </c>
      <c r="AE462" s="111">
        <f>Table5[[#This Row],[Column4]]+Table5[[#This Row],[Column14]]+Table5[[#This Row],[Column19]]+Table5[[#This Row],[Column12]]</f>
        <v>0</v>
      </c>
      <c r="AF462" s="111">
        <f>Table5[[#This Row],[Column5]]+Table5[[#This Row],[Column13]]+Table5[[#This Row],[Column21]]+Table5[[#This Row],[Column18]]</f>
        <v>0</v>
      </c>
      <c r="AG462" s="111">
        <f t="shared" si="82"/>
        <v>0</v>
      </c>
      <c r="AH462" s="111">
        <f t="shared" si="83"/>
        <v>0</v>
      </c>
      <c r="AI462" s="111">
        <f>Table5[[#This Row],[Column17]]-Table5[[#This Row],[Column20]]</f>
        <v>0</v>
      </c>
      <c r="AJ462" s="111">
        <f t="shared" si="84"/>
        <v>0</v>
      </c>
      <c r="AK462" s="111">
        <f t="shared" si="77"/>
        <v>0</v>
      </c>
      <c r="AL462" s="111">
        <f t="shared" si="85"/>
        <v>0</v>
      </c>
      <c r="AM462" s="111" t="str">
        <f t="shared" si="86"/>
        <v/>
      </c>
      <c r="AN462" s="111" t="str">
        <f t="shared" ca="1" si="87"/>
        <v/>
      </c>
    </row>
    <row r="463" spans="1:40" ht="20.25" customHeight="1" x14ac:dyDescent="0.3">
      <c r="A463" s="107"/>
      <c r="B463" s="144"/>
      <c r="C463" s="119"/>
      <c r="D463" s="120"/>
      <c r="E463" s="119"/>
      <c r="F463" s="119"/>
      <c r="G463" s="120"/>
      <c r="H463" s="119"/>
      <c r="I463" s="109"/>
      <c r="L463" s="108"/>
      <c r="M463" s="108"/>
      <c r="N463" s="108"/>
      <c r="O463" s="108"/>
      <c r="P463" s="108"/>
      <c r="Q463" s="108"/>
      <c r="R463" s="108"/>
      <c r="S463" s="108"/>
      <c r="T463" s="100">
        <f t="shared" si="78"/>
        <v>0</v>
      </c>
      <c r="U463" s="111"/>
      <c r="V463" s="111"/>
      <c r="W463" s="111">
        <f>SUMIFS($F$3:F463,$D$3:D463,D463,$C$3:C463,"Buy")+SUMIFS($F$3:F463,$D$3:D463,D463,$C$3:C463,"Coin Deposit",$E$3:E463,"&lt;&gt;")</f>
        <v>0</v>
      </c>
      <c r="X463" s="111">
        <f t="shared" si="79"/>
        <v>0</v>
      </c>
      <c r="Y463" s="111">
        <f>IF($D463=Y$1,SUMIFS($H$3:$H463,$G$3:$G463,Y$1,$C$3:$C463,"Sell"),0)</f>
        <v>0</v>
      </c>
      <c r="Z463" s="111">
        <f t="shared" si="80"/>
        <v>0</v>
      </c>
      <c r="AA463" s="111">
        <f>IF($D463=AA$1,SUMIFS($H$3:$H463,$G$3:$G463,AA$1,$C$3:$C463,"Sell"),0)</f>
        <v>0</v>
      </c>
      <c r="AB463" s="111">
        <f t="shared" si="81"/>
        <v>0</v>
      </c>
      <c r="AC463" s="111">
        <f>SUMIFS('Deductions and Deposits'!$H:$H,'Deductions and Deposits'!$G:$G,D463,'Deductions and Deposits'!$F:$F,"&lt;="&amp;B463)+SUMIFS($F$3:F463,$D$3:D463,D463,$C$3:C463,"Coin Deposit",$E$3:E463,"")</f>
        <v>0</v>
      </c>
      <c r="AD463" s="111">
        <f>SUMIFS('Deductions and Deposits'!$D:$D,'Deductions and Deposits'!$C:$C,D463)+SUMIFS($F:$F,$D:$D,D463,$C:$C,"Coin Deduction")</f>
        <v>0</v>
      </c>
      <c r="AE463" s="111">
        <f>Table5[[#This Row],[Column4]]+Table5[[#This Row],[Column14]]+Table5[[#This Row],[Column19]]+Table5[[#This Row],[Column12]]</f>
        <v>0</v>
      </c>
      <c r="AF463" s="111">
        <f>Table5[[#This Row],[Column5]]+Table5[[#This Row],[Column13]]+Table5[[#This Row],[Column21]]+Table5[[#This Row],[Column18]]</f>
        <v>0</v>
      </c>
      <c r="AG463" s="111">
        <f t="shared" si="82"/>
        <v>0</v>
      </c>
      <c r="AH463" s="111">
        <f t="shared" si="83"/>
        <v>0</v>
      </c>
      <c r="AI463" s="111">
        <f>Table5[[#This Row],[Column17]]-Table5[[#This Row],[Column20]]</f>
        <v>0</v>
      </c>
      <c r="AJ463" s="111">
        <f t="shared" si="84"/>
        <v>0</v>
      </c>
      <c r="AK463" s="111">
        <f t="shared" si="77"/>
        <v>0</v>
      </c>
      <c r="AL463" s="111">
        <f t="shared" si="85"/>
        <v>0</v>
      </c>
      <c r="AM463" s="111" t="str">
        <f t="shared" si="86"/>
        <v/>
      </c>
      <c r="AN463" s="111" t="str">
        <f t="shared" ca="1" si="87"/>
        <v/>
      </c>
    </row>
    <row r="464" spans="1:40" ht="20.25" customHeight="1" x14ac:dyDescent="0.3">
      <c r="A464" s="107"/>
      <c r="B464" s="144"/>
      <c r="C464" s="119"/>
      <c r="D464" s="120"/>
      <c r="E464" s="119"/>
      <c r="F464" s="119"/>
      <c r="G464" s="120"/>
      <c r="H464" s="119"/>
      <c r="I464" s="109"/>
      <c r="L464" s="108"/>
      <c r="M464" s="108"/>
      <c r="N464" s="108"/>
      <c r="O464" s="108"/>
      <c r="P464" s="108"/>
      <c r="Q464" s="108"/>
      <c r="R464" s="108"/>
      <c r="S464" s="108"/>
      <c r="T464" s="100">
        <f t="shared" si="78"/>
        <v>0</v>
      </c>
      <c r="U464" s="111"/>
      <c r="V464" s="111"/>
      <c r="W464" s="111">
        <f>SUMIFS($F$3:F464,$D$3:D464,D464,$C$3:C464,"Buy")+SUMIFS($F$3:F464,$D$3:D464,D464,$C$3:C464,"Coin Deposit",$E$3:E464,"&lt;&gt;")</f>
        <v>0</v>
      </c>
      <c r="X464" s="111">
        <f t="shared" si="79"/>
        <v>0</v>
      </c>
      <c r="Y464" s="111">
        <f>IF($D464=Y$1,SUMIFS($H$3:$H464,$G$3:$G464,Y$1,$C$3:$C464,"Sell"),0)</f>
        <v>0</v>
      </c>
      <c r="Z464" s="111">
        <f t="shared" si="80"/>
        <v>0</v>
      </c>
      <c r="AA464" s="111">
        <f>IF($D464=AA$1,SUMIFS($H$3:$H464,$G$3:$G464,AA$1,$C$3:$C464,"Sell"),0)</f>
        <v>0</v>
      </c>
      <c r="AB464" s="111">
        <f t="shared" si="81"/>
        <v>0</v>
      </c>
      <c r="AC464" s="111">
        <f>SUMIFS('Deductions and Deposits'!$H:$H,'Deductions and Deposits'!$G:$G,D464,'Deductions and Deposits'!$F:$F,"&lt;="&amp;B464)+SUMIFS($F$3:F464,$D$3:D464,D464,$C$3:C464,"Coin Deposit",$E$3:E464,"")</f>
        <v>0</v>
      </c>
      <c r="AD464" s="111">
        <f>SUMIFS('Deductions and Deposits'!$D:$D,'Deductions and Deposits'!$C:$C,D464)+SUMIFS($F:$F,$D:$D,D464,$C:$C,"Coin Deduction")</f>
        <v>0</v>
      </c>
      <c r="AE464" s="111">
        <f>Table5[[#This Row],[Column4]]+Table5[[#This Row],[Column14]]+Table5[[#This Row],[Column19]]+Table5[[#This Row],[Column12]]</f>
        <v>0</v>
      </c>
      <c r="AF464" s="111">
        <f>Table5[[#This Row],[Column5]]+Table5[[#This Row],[Column13]]+Table5[[#This Row],[Column21]]+Table5[[#This Row],[Column18]]</f>
        <v>0</v>
      </c>
      <c r="AG464" s="111">
        <f t="shared" si="82"/>
        <v>0</v>
      </c>
      <c r="AH464" s="111">
        <f t="shared" si="83"/>
        <v>0</v>
      </c>
      <c r="AI464" s="111">
        <f>Table5[[#This Row],[Column17]]-Table5[[#This Row],[Column20]]</f>
        <v>0</v>
      </c>
      <c r="AJ464" s="111">
        <f t="shared" si="84"/>
        <v>0</v>
      </c>
      <c r="AK464" s="111">
        <f t="shared" si="77"/>
        <v>0</v>
      </c>
      <c r="AL464" s="111">
        <f t="shared" si="85"/>
        <v>0</v>
      </c>
      <c r="AM464" s="111" t="str">
        <f t="shared" si="86"/>
        <v/>
      </c>
      <c r="AN464" s="111" t="str">
        <f t="shared" ca="1" si="87"/>
        <v/>
      </c>
    </row>
    <row r="465" spans="1:40" ht="20.25" customHeight="1" x14ac:dyDescent="0.3">
      <c r="A465" s="107"/>
      <c r="B465" s="144"/>
      <c r="C465" s="119"/>
      <c r="D465" s="120"/>
      <c r="E465" s="119"/>
      <c r="F465" s="119"/>
      <c r="G465" s="120"/>
      <c r="H465" s="119"/>
      <c r="I465" s="109"/>
      <c r="L465" s="108"/>
      <c r="M465" s="108"/>
      <c r="N465" s="108"/>
      <c r="O465" s="108"/>
      <c r="P465" s="108"/>
      <c r="Q465" s="108"/>
      <c r="R465" s="108"/>
      <c r="S465" s="108"/>
      <c r="T465" s="100">
        <f t="shared" si="78"/>
        <v>0</v>
      </c>
      <c r="U465" s="111"/>
      <c r="V465" s="111"/>
      <c r="W465" s="111">
        <f>SUMIFS($F$3:F465,$D$3:D465,D465,$C$3:C465,"Buy")+SUMIFS($F$3:F465,$D$3:D465,D465,$C$3:C465,"Coin Deposit",$E$3:E465,"&lt;&gt;")</f>
        <v>0</v>
      </c>
      <c r="X465" s="111">
        <f t="shared" si="79"/>
        <v>0</v>
      </c>
      <c r="Y465" s="111">
        <f>IF($D465=Y$1,SUMIFS($H$3:$H465,$G$3:$G465,Y$1,$C$3:$C465,"Sell"),0)</f>
        <v>0</v>
      </c>
      <c r="Z465" s="111">
        <f t="shared" si="80"/>
        <v>0</v>
      </c>
      <c r="AA465" s="111">
        <f>IF($D465=AA$1,SUMIFS($H$3:$H465,$G$3:$G465,AA$1,$C$3:$C465,"Sell"),0)</f>
        <v>0</v>
      </c>
      <c r="AB465" s="111">
        <f t="shared" si="81"/>
        <v>0</v>
      </c>
      <c r="AC465" s="111">
        <f>SUMIFS('Deductions and Deposits'!$H:$H,'Deductions and Deposits'!$G:$G,D465,'Deductions and Deposits'!$F:$F,"&lt;="&amp;B465)+SUMIFS($F$3:F465,$D$3:D465,D465,$C$3:C465,"Coin Deposit",$E$3:E465,"")</f>
        <v>0</v>
      </c>
      <c r="AD465" s="111">
        <f>SUMIFS('Deductions and Deposits'!$D:$D,'Deductions and Deposits'!$C:$C,D465)+SUMIFS($F:$F,$D:$D,D465,$C:$C,"Coin Deduction")</f>
        <v>0</v>
      </c>
      <c r="AE465" s="111">
        <f>Table5[[#This Row],[Column4]]+Table5[[#This Row],[Column14]]+Table5[[#This Row],[Column19]]+Table5[[#This Row],[Column12]]</f>
        <v>0</v>
      </c>
      <c r="AF465" s="111">
        <f>Table5[[#This Row],[Column5]]+Table5[[#This Row],[Column13]]+Table5[[#This Row],[Column21]]+Table5[[#This Row],[Column18]]</f>
        <v>0</v>
      </c>
      <c r="AG465" s="111">
        <f t="shared" si="82"/>
        <v>0</v>
      </c>
      <c r="AH465" s="111">
        <f t="shared" si="83"/>
        <v>0</v>
      </c>
      <c r="AI465" s="111">
        <f>Table5[[#This Row],[Column17]]-Table5[[#This Row],[Column20]]</f>
        <v>0</v>
      </c>
      <c r="AJ465" s="111">
        <f t="shared" si="84"/>
        <v>0</v>
      </c>
      <c r="AK465" s="111">
        <f t="shared" ref="AK465:AK528" si="88">AJ465*T465</f>
        <v>0</v>
      </c>
      <c r="AL465" s="111">
        <f t="shared" si="85"/>
        <v>0</v>
      </c>
      <c r="AM465" s="111" t="str">
        <f t="shared" si="86"/>
        <v/>
      </c>
      <c r="AN465" s="111" t="str">
        <f t="shared" ca="1" si="87"/>
        <v/>
      </c>
    </row>
    <row r="466" spans="1:40" ht="20.25" customHeight="1" x14ac:dyDescent="0.3">
      <c r="A466" s="107"/>
      <c r="B466" s="144"/>
      <c r="C466" s="119"/>
      <c r="D466" s="120"/>
      <c r="E466" s="119"/>
      <c r="F466" s="119"/>
      <c r="G466" s="120"/>
      <c r="H466" s="119"/>
      <c r="I466" s="109"/>
      <c r="L466" s="108"/>
      <c r="M466" s="108"/>
      <c r="N466" s="108"/>
      <c r="O466" s="108"/>
      <c r="P466" s="108"/>
      <c r="Q466" s="108"/>
      <c r="R466" s="108"/>
      <c r="S466" s="108"/>
      <c r="T466" s="100">
        <f t="shared" si="78"/>
        <v>0</v>
      </c>
      <c r="U466" s="111"/>
      <c r="V466" s="111"/>
      <c r="W466" s="111">
        <f>SUMIFS($F$3:F466,$D$3:D466,D466,$C$3:C466,"Buy")+SUMIFS($F$3:F466,$D$3:D466,D466,$C$3:C466,"Coin Deposit",$E$3:E466,"&lt;&gt;")</f>
        <v>0</v>
      </c>
      <c r="X466" s="111">
        <f t="shared" si="79"/>
        <v>0</v>
      </c>
      <c r="Y466" s="111">
        <f>IF($D466=Y$1,SUMIFS($H$3:$H466,$G$3:$G466,Y$1,$C$3:$C466,"Sell"),0)</f>
        <v>0</v>
      </c>
      <c r="Z466" s="111">
        <f t="shared" si="80"/>
        <v>0</v>
      </c>
      <c r="AA466" s="111">
        <f>IF($D466=AA$1,SUMIFS($H$3:$H466,$G$3:$G466,AA$1,$C$3:$C466,"Sell"),0)</f>
        <v>0</v>
      </c>
      <c r="AB466" s="111">
        <f t="shared" si="81"/>
        <v>0</v>
      </c>
      <c r="AC466" s="111">
        <f>SUMIFS('Deductions and Deposits'!$H:$H,'Deductions and Deposits'!$G:$G,D466,'Deductions and Deposits'!$F:$F,"&lt;="&amp;B466)+SUMIFS($F$3:F466,$D$3:D466,D466,$C$3:C466,"Coin Deposit",$E$3:E466,"")</f>
        <v>0</v>
      </c>
      <c r="AD466" s="111">
        <f>SUMIFS('Deductions and Deposits'!$D:$D,'Deductions and Deposits'!$C:$C,D466)+SUMIFS($F:$F,$D:$D,D466,$C:$C,"Coin Deduction")</f>
        <v>0</v>
      </c>
      <c r="AE466" s="111">
        <f>Table5[[#This Row],[Column4]]+Table5[[#This Row],[Column14]]+Table5[[#This Row],[Column19]]+Table5[[#This Row],[Column12]]</f>
        <v>0</v>
      </c>
      <c r="AF466" s="111">
        <f>Table5[[#This Row],[Column5]]+Table5[[#This Row],[Column13]]+Table5[[#This Row],[Column21]]+Table5[[#This Row],[Column18]]</f>
        <v>0</v>
      </c>
      <c r="AG466" s="111">
        <f t="shared" si="82"/>
        <v>0</v>
      </c>
      <c r="AH466" s="111">
        <f t="shared" si="83"/>
        <v>0</v>
      </c>
      <c r="AI466" s="111">
        <f>Table5[[#This Row],[Column17]]-Table5[[#This Row],[Column20]]</f>
        <v>0</v>
      </c>
      <c r="AJ466" s="111">
        <f t="shared" si="84"/>
        <v>0</v>
      </c>
      <c r="AK466" s="111">
        <f t="shared" si="88"/>
        <v>0</v>
      </c>
      <c r="AL466" s="111">
        <f t="shared" si="85"/>
        <v>0</v>
      </c>
      <c r="AM466" s="111" t="str">
        <f t="shared" si="86"/>
        <v/>
      </c>
      <c r="AN466" s="111" t="str">
        <f t="shared" ca="1" si="87"/>
        <v/>
      </c>
    </row>
    <row r="467" spans="1:40" ht="20.25" customHeight="1" x14ac:dyDescent="0.3">
      <c r="A467" s="107"/>
      <c r="B467" s="144"/>
      <c r="C467" s="119"/>
      <c r="D467" s="120"/>
      <c r="E467" s="119"/>
      <c r="F467" s="119"/>
      <c r="G467" s="120"/>
      <c r="H467" s="119"/>
      <c r="I467" s="109"/>
      <c r="L467" s="108"/>
      <c r="M467" s="108"/>
      <c r="N467" s="108"/>
      <c r="O467" s="108"/>
      <c r="P467" s="108"/>
      <c r="Q467" s="108"/>
      <c r="R467" s="108"/>
      <c r="S467" s="108"/>
      <c r="T467" s="100">
        <f t="shared" si="78"/>
        <v>0</v>
      </c>
      <c r="U467" s="111"/>
      <c r="V467" s="111"/>
      <c r="W467" s="111">
        <f>SUMIFS($F$3:F467,$D$3:D467,D467,$C$3:C467,"Buy")+SUMIFS($F$3:F467,$D$3:D467,D467,$C$3:C467,"Coin Deposit",$E$3:E467,"&lt;&gt;")</f>
        <v>0</v>
      </c>
      <c r="X467" s="111">
        <f t="shared" si="79"/>
        <v>0</v>
      </c>
      <c r="Y467" s="111">
        <f>IF($D467=Y$1,SUMIFS($H$3:$H467,$G$3:$G467,Y$1,$C$3:$C467,"Sell"),0)</f>
        <v>0</v>
      </c>
      <c r="Z467" s="111">
        <f t="shared" si="80"/>
        <v>0</v>
      </c>
      <c r="AA467" s="111">
        <f>IF($D467=AA$1,SUMIFS($H$3:$H467,$G$3:$G467,AA$1,$C$3:$C467,"Sell"),0)</f>
        <v>0</v>
      </c>
      <c r="AB467" s="111">
        <f t="shared" si="81"/>
        <v>0</v>
      </c>
      <c r="AC467" s="111">
        <f>SUMIFS('Deductions and Deposits'!$H:$H,'Deductions and Deposits'!$G:$G,D467,'Deductions and Deposits'!$F:$F,"&lt;="&amp;B467)+SUMIFS($F$3:F467,$D$3:D467,D467,$C$3:C467,"Coin Deposit",$E$3:E467,"")</f>
        <v>0</v>
      </c>
      <c r="AD467" s="111">
        <f>SUMIFS('Deductions and Deposits'!$D:$D,'Deductions and Deposits'!$C:$C,D467)+SUMIFS($F:$F,$D:$D,D467,$C:$C,"Coin Deduction")</f>
        <v>0</v>
      </c>
      <c r="AE467" s="111">
        <f>Table5[[#This Row],[Column4]]+Table5[[#This Row],[Column14]]+Table5[[#This Row],[Column19]]+Table5[[#This Row],[Column12]]</f>
        <v>0</v>
      </c>
      <c r="AF467" s="111">
        <f>Table5[[#This Row],[Column5]]+Table5[[#This Row],[Column13]]+Table5[[#This Row],[Column21]]+Table5[[#This Row],[Column18]]</f>
        <v>0</v>
      </c>
      <c r="AG467" s="111">
        <f t="shared" si="82"/>
        <v>0</v>
      </c>
      <c r="AH467" s="111">
        <f t="shared" si="83"/>
        <v>0</v>
      </c>
      <c r="AI467" s="111">
        <f>Table5[[#This Row],[Column17]]-Table5[[#This Row],[Column20]]</f>
        <v>0</v>
      </c>
      <c r="AJ467" s="111">
        <f t="shared" si="84"/>
        <v>0</v>
      </c>
      <c r="AK467" s="111">
        <f t="shared" si="88"/>
        <v>0</v>
      </c>
      <c r="AL467" s="111">
        <f t="shared" si="85"/>
        <v>0</v>
      </c>
      <c r="AM467" s="111" t="str">
        <f t="shared" si="86"/>
        <v/>
      </c>
      <c r="AN467" s="111" t="str">
        <f t="shared" ca="1" si="87"/>
        <v/>
      </c>
    </row>
    <row r="468" spans="1:40" ht="20.25" customHeight="1" x14ac:dyDescent="0.3">
      <c r="A468" s="107"/>
      <c r="B468" s="144"/>
      <c r="C468" s="119"/>
      <c r="D468" s="120"/>
      <c r="E468" s="119"/>
      <c r="F468" s="119"/>
      <c r="G468" s="120"/>
      <c r="H468" s="119"/>
      <c r="I468" s="109"/>
      <c r="L468" s="108"/>
      <c r="M468" s="108"/>
      <c r="N468" s="108"/>
      <c r="O468" s="108"/>
      <c r="P468" s="108"/>
      <c r="Q468" s="108"/>
      <c r="R468" s="108"/>
      <c r="S468" s="108"/>
      <c r="T468" s="100">
        <f t="shared" si="78"/>
        <v>0</v>
      </c>
      <c r="U468" s="111"/>
      <c r="V468" s="111"/>
      <c r="W468" s="111">
        <f>SUMIFS($F$3:F468,$D$3:D468,D468,$C$3:C468,"Buy")+SUMIFS($F$3:F468,$D$3:D468,D468,$C$3:C468,"Coin Deposit",$E$3:E468,"&lt;&gt;")</f>
        <v>0</v>
      </c>
      <c r="X468" s="111">
        <f t="shared" si="79"/>
        <v>0</v>
      </c>
      <c r="Y468" s="111">
        <f>IF($D468=Y$1,SUMIFS($H$3:$H468,$G$3:$G468,Y$1,$C$3:$C468,"Sell"),0)</f>
        <v>0</v>
      </c>
      <c r="Z468" s="111">
        <f t="shared" si="80"/>
        <v>0</v>
      </c>
      <c r="AA468" s="111">
        <f>IF($D468=AA$1,SUMIFS($H$3:$H468,$G$3:$G468,AA$1,$C$3:$C468,"Sell"),0)</f>
        <v>0</v>
      </c>
      <c r="AB468" s="111">
        <f t="shared" si="81"/>
        <v>0</v>
      </c>
      <c r="AC468" s="111">
        <f>SUMIFS('Deductions and Deposits'!$H:$H,'Deductions and Deposits'!$G:$G,D468,'Deductions and Deposits'!$F:$F,"&lt;="&amp;B468)+SUMIFS($F$3:F468,$D$3:D468,D468,$C$3:C468,"Coin Deposit",$E$3:E468,"")</f>
        <v>0</v>
      </c>
      <c r="AD468" s="111">
        <f>SUMIFS('Deductions and Deposits'!$D:$D,'Deductions and Deposits'!$C:$C,D468)+SUMIFS($F:$F,$D:$D,D468,$C:$C,"Coin Deduction")</f>
        <v>0</v>
      </c>
      <c r="AE468" s="111">
        <f>Table5[[#This Row],[Column4]]+Table5[[#This Row],[Column14]]+Table5[[#This Row],[Column19]]+Table5[[#This Row],[Column12]]</f>
        <v>0</v>
      </c>
      <c r="AF468" s="111">
        <f>Table5[[#This Row],[Column5]]+Table5[[#This Row],[Column13]]+Table5[[#This Row],[Column21]]+Table5[[#This Row],[Column18]]</f>
        <v>0</v>
      </c>
      <c r="AG468" s="111">
        <f t="shared" si="82"/>
        <v>0</v>
      </c>
      <c r="AH468" s="111">
        <f t="shared" si="83"/>
        <v>0</v>
      </c>
      <c r="AI468" s="111">
        <f>Table5[[#This Row],[Column17]]-Table5[[#This Row],[Column20]]</f>
        <v>0</v>
      </c>
      <c r="AJ468" s="111">
        <f t="shared" si="84"/>
        <v>0</v>
      </c>
      <c r="AK468" s="111">
        <f t="shared" si="88"/>
        <v>0</v>
      </c>
      <c r="AL468" s="111">
        <f t="shared" si="85"/>
        <v>0</v>
      </c>
      <c r="AM468" s="111" t="str">
        <f t="shared" si="86"/>
        <v/>
      </c>
      <c r="AN468" s="111" t="str">
        <f t="shared" ca="1" si="87"/>
        <v/>
      </c>
    </row>
    <row r="469" spans="1:40" ht="20.25" customHeight="1" x14ac:dyDescent="0.3">
      <c r="A469" s="107"/>
      <c r="B469" s="144"/>
      <c r="C469" s="119"/>
      <c r="D469" s="120"/>
      <c r="E469" s="119"/>
      <c r="F469" s="119"/>
      <c r="G469" s="120"/>
      <c r="H469" s="119"/>
      <c r="I469" s="109"/>
      <c r="L469" s="108"/>
      <c r="M469" s="108"/>
      <c r="N469" s="108"/>
      <c r="O469" s="108"/>
      <c r="P469" s="108"/>
      <c r="Q469" s="108"/>
      <c r="R469" s="108"/>
      <c r="S469" s="108"/>
      <c r="T469" s="100">
        <f t="shared" si="78"/>
        <v>0</v>
      </c>
      <c r="U469" s="111"/>
      <c r="V469" s="111"/>
      <c r="W469" s="111">
        <f>SUMIFS($F$3:F469,$D$3:D469,D469,$C$3:C469,"Buy")+SUMIFS($F$3:F469,$D$3:D469,D469,$C$3:C469,"Coin Deposit",$E$3:E469,"&lt;&gt;")</f>
        <v>0</v>
      </c>
      <c r="X469" s="111">
        <f t="shared" si="79"/>
        <v>0</v>
      </c>
      <c r="Y469" s="111">
        <f>IF($D469=Y$1,SUMIFS($H$3:$H469,$G$3:$G469,Y$1,$C$3:$C469,"Sell"),0)</f>
        <v>0</v>
      </c>
      <c r="Z469" s="111">
        <f t="shared" si="80"/>
        <v>0</v>
      </c>
      <c r="AA469" s="111">
        <f>IF($D469=AA$1,SUMIFS($H$3:$H469,$G$3:$G469,AA$1,$C$3:$C469,"Sell"),0)</f>
        <v>0</v>
      </c>
      <c r="AB469" s="111">
        <f t="shared" si="81"/>
        <v>0</v>
      </c>
      <c r="AC469" s="111">
        <f>SUMIFS('Deductions and Deposits'!$H:$H,'Deductions and Deposits'!$G:$G,D469,'Deductions and Deposits'!$F:$F,"&lt;="&amp;B469)+SUMIFS($F$3:F469,$D$3:D469,D469,$C$3:C469,"Coin Deposit",$E$3:E469,"")</f>
        <v>0</v>
      </c>
      <c r="AD469" s="111">
        <f>SUMIFS('Deductions and Deposits'!$D:$D,'Deductions and Deposits'!$C:$C,D469)+SUMIFS($F:$F,$D:$D,D469,$C:$C,"Coin Deduction")</f>
        <v>0</v>
      </c>
      <c r="AE469" s="111">
        <f>Table5[[#This Row],[Column4]]+Table5[[#This Row],[Column14]]+Table5[[#This Row],[Column19]]+Table5[[#This Row],[Column12]]</f>
        <v>0</v>
      </c>
      <c r="AF469" s="111">
        <f>Table5[[#This Row],[Column5]]+Table5[[#This Row],[Column13]]+Table5[[#This Row],[Column21]]+Table5[[#This Row],[Column18]]</f>
        <v>0</v>
      </c>
      <c r="AG469" s="111">
        <f t="shared" si="82"/>
        <v>0</v>
      </c>
      <c r="AH469" s="111">
        <f t="shared" si="83"/>
        <v>0</v>
      </c>
      <c r="AI469" s="111">
        <f>Table5[[#This Row],[Column17]]-Table5[[#This Row],[Column20]]</f>
        <v>0</v>
      </c>
      <c r="AJ469" s="111">
        <f t="shared" si="84"/>
        <v>0</v>
      </c>
      <c r="AK469" s="111">
        <f t="shared" si="88"/>
        <v>0</v>
      </c>
      <c r="AL469" s="111">
        <f t="shared" si="85"/>
        <v>0</v>
      </c>
      <c r="AM469" s="111" t="str">
        <f t="shared" si="86"/>
        <v/>
      </c>
      <c r="AN469" s="111" t="str">
        <f t="shared" ca="1" si="87"/>
        <v/>
      </c>
    </row>
    <row r="470" spans="1:40" ht="20.25" customHeight="1" x14ac:dyDescent="0.3">
      <c r="A470" s="107"/>
      <c r="B470" s="144"/>
      <c r="C470" s="119"/>
      <c r="D470" s="120"/>
      <c r="E470" s="119"/>
      <c r="F470" s="119"/>
      <c r="G470" s="120"/>
      <c r="H470" s="119"/>
      <c r="I470" s="109"/>
      <c r="L470" s="108"/>
      <c r="M470" s="108"/>
      <c r="N470" s="108"/>
      <c r="O470" s="108"/>
      <c r="P470" s="108"/>
      <c r="Q470" s="108"/>
      <c r="R470" s="108"/>
      <c r="S470" s="108"/>
      <c r="T470" s="100">
        <f t="shared" si="78"/>
        <v>0</v>
      </c>
      <c r="U470" s="111"/>
      <c r="V470" s="111"/>
      <c r="W470" s="111">
        <f>SUMIFS($F$3:F470,$D$3:D470,D470,$C$3:C470,"Buy")+SUMIFS($F$3:F470,$D$3:D470,D470,$C$3:C470,"Coin Deposit",$E$3:E470,"&lt;&gt;")</f>
        <v>0</v>
      </c>
      <c r="X470" s="111">
        <f t="shared" si="79"/>
        <v>0</v>
      </c>
      <c r="Y470" s="111">
        <f>IF($D470=Y$1,SUMIFS($H$3:$H470,$G$3:$G470,Y$1,$C$3:$C470,"Sell"),0)</f>
        <v>0</v>
      </c>
      <c r="Z470" s="111">
        <f t="shared" si="80"/>
        <v>0</v>
      </c>
      <c r="AA470" s="111">
        <f>IF($D470=AA$1,SUMIFS($H$3:$H470,$G$3:$G470,AA$1,$C$3:$C470,"Sell"),0)</f>
        <v>0</v>
      </c>
      <c r="AB470" s="111">
        <f t="shared" si="81"/>
        <v>0</v>
      </c>
      <c r="AC470" s="111">
        <f>SUMIFS('Deductions and Deposits'!$H:$H,'Deductions and Deposits'!$G:$G,D470,'Deductions and Deposits'!$F:$F,"&lt;="&amp;B470)+SUMIFS($F$3:F470,$D$3:D470,D470,$C$3:C470,"Coin Deposit",$E$3:E470,"")</f>
        <v>0</v>
      </c>
      <c r="AD470" s="111">
        <f>SUMIFS('Deductions and Deposits'!$D:$D,'Deductions and Deposits'!$C:$C,D470)+SUMIFS($F:$F,$D:$D,D470,$C:$C,"Coin Deduction")</f>
        <v>0</v>
      </c>
      <c r="AE470" s="111">
        <f>Table5[[#This Row],[Column4]]+Table5[[#This Row],[Column14]]+Table5[[#This Row],[Column19]]+Table5[[#This Row],[Column12]]</f>
        <v>0</v>
      </c>
      <c r="AF470" s="111">
        <f>Table5[[#This Row],[Column5]]+Table5[[#This Row],[Column13]]+Table5[[#This Row],[Column21]]+Table5[[#This Row],[Column18]]</f>
        <v>0</v>
      </c>
      <c r="AG470" s="111">
        <f t="shared" si="82"/>
        <v>0</v>
      </c>
      <c r="AH470" s="111">
        <f t="shared" si="83"/>
        <v>0</v>
      </c>
      <c r="AI470" s="111">
        <f>Table5[[#This Row],[Column17]]-Table5[[#This Row],[Column20]]</f>
        <v>0</v>
      </c>
      <c r="AJ470" s="111">
        <f t="shared" si="84"/>
        <v>0</v>
      </c>
      <c r="AK470" s="111">
        <f t="shared" si="88"/>
        <v>0</v>
      </c>
      <c r="AL470" s="111">
        <f t="shared" si="85"/>
        <v>0</v>
      </c>
      <c r="AM470" s="111" t="str">
        <f t="shared" si="86"/>
        <v/>
      </c>
      <c r="AN470" s="111" t="str">
        <f t="shared" ca="1" si="87"/>
        <v/>
      </c>
    </row>
    <row r="471" spans="1:40" ht="20.25" customHeight="1" x14ac:dyDescent="0.3">
      <c r="A471" s="107"/>
      <c r="B471" s="144"/>
      <c r="C471" s="119"/>
      <c r="D471" s="120"/>
      <c r="E471" s="119"/>
      <c r="F471" s="119"/>
      <c r="G471" s="120"/>
      <c r="H471" s="119"/>
      <c r="I471" s="109"/>
      <c r="L471" s="108"/>
      <c r="M471" s="108"/>
      <c r="N471" s="108"/>
      <c r="O471" s="108"/>
      <c r="P471" s="108"/>
      <c r="Q471" s="108"/>
      <c r="R471" s="108"/>
      <c r="S471" s="108"/>
      <c r="T471" s="100">
        <f t="shared" si="78"/>
        <v>0</v>
      </c>
      <c r="U471" s="111"/>
      <c r="V471" s="111"/>
      <c r="W471" s="111">
        <f>SUMIFS($F$3:F471,$D$3:D471,D471,$C$3:C471,"Buy")+SUMIFS($F$3:F471,$D$3:D471,D471,$C$3:C471,"Coin Deposit",$E$3:E471,"&lt;&gt;")</f>
        <v>0</v>
      </c>
      <c r="X471" s="111">
        <f t="shared" si="79"/>
        <v>0</v>
      </c>
      <c r="Y471" s="111">
        <f>IF($D471=Y$1,SUMIFS($H$3:$H471,$G$3:$G471,Y$1,$C$3:$C471,"Sell"),0)</f>
        <v>0</v>
      </c>
      <c r="Z471" s="111">
        <f t="shared" si="80"/>
        <v>0</v>
      </c>
      <c r="AA471" s="111">
        <f>IF($D471=AA$1,SUMIFS($H$3:$H471,$G$3:$G471,AA$1,$C$3:$C471,"Sell"),0)</f>
        <v>0</v>
      </c>
      <c r="AB471" s="111">
        <f t="shared" si="81"/>
        <v>0</v>
      </c>
      <c r="AC471" s="111">
        <f>SUMIFS('Deductions and Deposits'!$H:$H,'Deductions and Deposits'!$G:$G,D471,'Deductions and Deposits'!$F:$F,"&lt;="&amp;B471)+SUMIFS($F$3:F471,$D$3:D471,D471,$C$3:C471,"Coin Deposit",$E$3:E471,"")</f>
        <v>0</v>
      </c>
      <c r="AD471" s="111">
        <f>SUMIFS('Deductions and Deposits'!$D:$D,'Deductions and Deposits'!$C:$C,D471)+SUMIFS($F:$F,$D:$D,D471,$C:$C,"Coin Deduction")</f>
        <v>0</v>
      </c>
      <c r="AE471" s="111">
        <f>Table5[[#This Row],[Column4]]+Table5[[#This Row],[Column14]]+Table5[[#This Row],[Column19]]+Table5[[#This Row],[Column12]]</f>
        <v>0</v>
      </c>
      <c r="AF471" s="111">
        <f>Table5[[#This Row],[Column5]]+Table5[[#This Row],[Column13]]+Table5[[#This Row],[Column21]]+Table5[[#This Row],[Column18]]</f>
        <v>0</v>
      </c>
      <c r="AG471" s="111">
        <f t="shared" si="82"/>
        <v>0</v>
      </c>
      <c r="AH471" s="111">
        <f t="shared" si="83"/>
        <v>0</v>
      </c>
      <c r="AI471" s="111">
        <f>Table5[[#This Row],[Column17]]-Table5[[#This Row],[Column20]]</f>
        <v>0</v>
      </c>
      <c r="AJ471" s="111">
        <f t="shared" si="84"/>
        <v>0</v>
      </c>
      <c r="AK471" s="111">
        <f t="shared" si="88"/>
        <v>0</v>
      </c>
      <c r="AL471" s="111">
        <f t="shared" si="85"/>
        <v>0</v>
      </c>
      <c r="AM471" s="111" t="str">
        <f t="shared" si="86"/>
        <v/>
      </c>
      <c r="AN471" s="111" t="str">
        <f t="shared" ca="1" si="87"/>
        <v/>
      </c>
    </row>
    <row r="472" spans="1:40" ht="20.25" customHeight="1" x14ac:dyDescent="0.3">
      <c r="A472" s="107"/>
      <c r="B472" s="144"/>
      <c r="C472" s="119"/>
      <c r="D472" s="120"/>
      <c r="E472" s="119"/>
      <c r="F472" s="119"/>
      <c r="G472" s="120"/>
      <c r="H472" s="119"/>
      <c r="I472" s="109"/>
      <c r="L472" s="108"/>
      <c r="M472" s="108"/>
      <c r="N472" s="108"/>
      <c r="O472" s="108"/>
      <c r="P472" s="108"/>
      <c r="Q472" s="108"/>
      <c r="R472" s="108"/>
      <c r="S472" s="108"/>
      <c r="T472" s="100">
        <f t="shared" si="78"/>
        <v>0</v>
      </c>
      <c r="U472" s="111"/>
      <c r="V472" s="111"/>
      <c r="W472" s="111">
        <f>SUMIFS($F$3:F472,$D$3:D472,D472,$C$3:C472,"Buy")+SUMIFS($F$3:F472,$D$3:D472,D472,$C$3:C472,"Coin Deposit",$E$3:E472,"&lt;&gt;")</f>
        <v>0</v>
      </c>
      <c r="X472" s="111">
        <f t="shared" si="79"/>
        <v>0</v>
      </c>
      <c r="Y472" s="111">
        <f>IF($D472=Y$1,SUMIFS($H$3:$H472,$G$3:$G472,Y$1,$C$3:$C472,"Sell"),0)</f>
        <v>0</v>
      </c>
      <c r="Z472" s="111">
        <f t="shared" si="80"/>
        <v>0</v>
      </c>
      <c r="AA472" s="111">
        <f>IF($D472=AA$1,SUMIFS($H$3:$H472,$G$3:$G472,AA$1,$C$3:$C472,"Sell"),0)</f>
        <v>0</v>
      </c>
      <c r="AB472" s="111">
        <f t="shared" si="81"/>
        <v>0</v>
      </c>
      <c r="AC472" s="111">
        <f>SUMIFS('Deductions and Deposits'!$H:$H,'Deductions and Deposits'!$G:$G,D472,'Deductions and Deposits'!$F:$F,"&lt;="&amp;B472)+SUMIFS($F$3:F472,$D$3:D472,D472,$C$3:C472,"Coin Deposit",$E$3:E472,"")</f>
        <v>0</v>
      </c>
      <c r="AD472" s="111">
        <f>SUMIFS('Deductions and Deposits'!$D:$D,'Deductions and Deposits'!$C:$C,D472)+SUMIFS($F:$F,$D:$D,D472,$C:$C,"Coin Deduction")</f>
        <v>0</v>
      </c>
      <c r="AE472" s="111">
        <f>Table5[[#This Row],[Column4]]+Table5[[#This Row],[Column14]]+Table5[[#This Row],[Column19]]+Table5[[#This Row],[Column12]]</f>
        <v>0</v>
      </c>
      <c r="AF472" s="111">
        <f>Table5[[#This Row],[Column5]]+Table5[[#This Row],[Column13]]+Table5[[#This Row],[Column21]]+Table5[[#This Row],[Column18]]</f>
        <v>0</v>
      </c>
      <c r="AG472" s="111">
        <f t="shared" si="82"/>
        <v>0</v>
      </c>
      <c r="AH472" s="111">
        <f t="shared" si="83"/>
        <v>0</v>
      </c>
      <c r="AI472" s="111">
        <f>Table5[[#This Row],[Column17]]-Table5[[#This Row],[Column20]]</f>
        <v>0</v>
      </c>
      <c r="AJ472" s="111">
        <f t="shared" si="84"/>
        <v>0</v>
      </c>
      <c r="AK472" s="111">
        <f t="shared" si="88"/>
        <v>0</v>
      </c>
      <c r="AL472" s="111">
        <f t="shared" si="85"/>
        <v>0</v>
      </c>
      <c r="AM472" s="111" t="str">
        <f t="shared" si="86"/>
        <v/>
      </c>
      <c r="AN472" s="111" t="str">
        <f t="shared" ca="1" si="87"/>
        <v/>
      </c>
    </row>
    <row r="473" spans="1:40" ht="20.25" customHeight="1" x14ac:dyDescent="0.3">
      <c r="A473" s="107"/>
      <c r="B473" s="144"/>
      <c r="C473" s="119"/>
      <c r="D473" s="120"/>
      <c r="E473" s="119"/>
      <c r="F473" s="119"/>
      <c r="G473" s="120"/>
      <c r="H473" s="119"/>
      <c r="I473" s="109"/>
      <c r="L473" s="108"/>
      <c r="M473" s="108"/>
      <c r="N473" s="108"/>
      <c r="O473" s="108"/>
      <c r="P473" s="108"/>
      <c r="Q473" s="108"/>
      <c r="R473" s="108"/>
      <c r="S473" s="108"/>
      <c r="T473" s="100">
        <f t="shared" si="78"/>
        <v>0</v>
      </c>
      <c r="U473" s="111"/>
      <c r="V473" s="111"/>
      <c r="W473" s="111">
        <f>SUMIFS($F$3:F473,$D$3:D473,D473,$C$3:C473,"Buy")+SUMIFS($F$3:F473,$D$3:D473,D473,$C$3:C473,"Coin Deposit",$E$3:E473,"&lt;&gt;")</f>
        <v>0</v>
      </c>
      <c r="X473" s="111">
        <f t="shared" si="79"/>
        <v>0</v>
      </c>
      <c r="Y473" s="111">
        <f>IF($D473=Y$1,SUMIFS($H$3:$H473,$G$3:$G473,Y$1,$C$3:$C473,"Sell"),0)</f>
        <v>0</v>
      </c>
      <c r="Z473" s="111">
        <f t="shared" si="80"/>
        <v>0</v>
      </c>
      <c r="AA473" s="111">
        <f>IF($D473=AA$1,SUMIFS($H$3:$H473,$G$3:$G473,AA$1,$C$3:$C473,"Sell"),0)</f>
        <v>0</v>
      </c>
      <c r="AB473" s="111">
        <f t="shared" si="81"/>
        <v>0</v>
      </c>
      <c r="AC473" s="111">
        <f>SUMIFS('Deductions and Deposits'!$H:$H,'Deductions and Deposits'!$G:$G,D473,'Deductions and Deposits'!$F:$F,"&lt;="&amp;B473)+SUMIFS($F$3:F473,$D$3:D473,D473,$C$3:C473,"Coin Deposit",$E$3:E473,"")</f>
        <v>0</v>
      </c>
      <c r="AD473" s="111">
        <f>SUMIFS('Deductions and Deposits'!$D:$D,'Deductions and Deposits'!$C:$C,D473)+SUMIFS($F:$F,$D:$D,D473,$C:$C,"Coin Deduction")</f>
        <v>0</v>
      </c>
      <c r="AE473" s="111">
        <f>Table5[[#This Row],[Column4]]+Table5[[#This Row],[Column14]]+Table5[[#This Row],[Column19]]+Table5[[#This Row],[Column12]]</f>
        <v>0</v>
      </c>
      <c r="AF473" s="111">
        <f>Table5[[#This Row],[Column5]]+Table5[[#This Row],[Column13]]+Table5[[#This Row],[Column21]]+Table5[[#This Row],[Column18]]</f>
        <v>0</v>
      </c>
      <c r="AG473" s="111">
        <f t="shared" si="82"/>
        <v>0</v>
      </c>
      <c r="AH473" s="111">
        <f t="shared" si="83"/>
        <v>0</v>
      </c>
      <c r="AI473" s="111">
        <f>Table5[[#This Row],[Column17]]-Table5[[#This Row],[Column20]]</f>
        <v>0</v>
      </c>
      <c r="AJ473" s="111">
        <f t="shared" si="84"/>
        <v>0</v>
      </c>
      <c r="AK473" s="111">
        <f t="shared" si="88"/>
        <v>0</v>
      </c>
      <c r="AL473" s="111">
        <f t="shared" si="85"/>
        <v>0</v>
      </c>
      <c r="AM473" s="111" t="str">
        <f t="shared" si="86"/>
        <v/>
      </c>
      <c r="AN473" s="111" t="str">
        <f t="shared" ca="1" si="87"/>
        <v/>
      </c>
    </row>
    <row r="474" spans="1:40" ht="20.25" customHeight="1" x14ac:dyDescent="0.3">
      <c r="A474" s="107"/>
      <c r="B474" s="144"/>
      <c r="C474" s="119"/>
      <c r="D474" s="120"/>
      <c r="E474" s="119"/>
      <c r="F474" s="119"/>
      <c r="G474" s="120"/>
      <c r="H474" s="119"/>
      <c r="I474" s="109"/>
      <c r="L474" s="108"/>
      <c r="M474" s="108"/>
      <c r="N474" s="108"/>
      <c r="O474" s="108"/>
      <c r="P474" s="108"/>
      <c r="Q474" s="108"/>
      <c r="R474" s="108"/>
      <c r="S474" s="108"/>
      <c r="T474" s="100">
        <f t="shared" si="78"/>
        <v>0</v>
      </c>
      <c r="U474" s="111"/>
      <c r="V474" s="111"/>
      <c r="W474" s="111">
        <f>SUMIFS($F$3:F474,$D$3:D474,D474,$C$3:C474,"Buy")+SUMIFS($F$3:F474,$D$3:D474,D474,$C$3:C474,"Coin Deposit",$E$3:E474,"&lt;&gt;")</f>
        <v>0</v>
      </c>
      <c r="X474" s="111">
        <f t="shared" si="79"/>
        <v>0</v>
      </c>
      <c r="Y474" s="111">
        <f>IF($D474=Y$1,SUMIFS($H$3:$H474,$G$3:$G474,Y$1,$C$3:$C474,"Sell"),0)</f>
        <v>0</v>
      </c>
      <c r="Z474" s="111">
        <f t="shared" si="80"/>
        <v>0</v>
      </c>
      <c r="AA474" s="111">
        <f>IF($D474=AA$1,SUMIFS($H$3:$H474,$G$3:$G474,AA$1,$C$3:$C474,"Sell"),0)</f>
        <v>0</v>
      </c>
      <c r="AB474" s="111">
        <f t="shared" si="81"/>
        <v>0</v>
      </c>
      <c r="AC474" s="111">
        <f>SUMIFS('Deductions and Deposits'!$H:$H,'Deductions and Deposits'!$G:$G,D474,'Deductions and Deposits'!$F:$F,"&lt;="&amp;B474)+SUMIFS($F$3:F474,$D$3:D474,D474,$C$3:C474,"Coin Deposit",$E$3:E474,"")</f>
        <v>0</v>
      </c>
      <c r="AD474" s="111">
        <f>SUMIFS('Deductions and Deposits'!$D:$D,'Deductions and Deposits'!$C:$C,D474)+SUMIFS($F:$F,$D:$D,D474,$C:$C,"Coin Deduction")</f>
        <v>0</v>
      </c>
      <c r="AE474" s="111">
        <f>Table5[[#This Row],[Column4]]+Table5[[#This Row],[Column14]]+Table5[[#This Row],[Column19]]+Table5[[#This Row],[Column12]]</f>
        <v>0</v>
      </c>
      <c r="AF474" s="111">
        <f>Table5[[#This Row],[Column5]]+Table5[[#This Row],[Column13]]+Table5[[#This Row],[Column21]]+Table5[[#This Row],[Column18]]</f>
        <v>0</v>
      </c>
      <c r="AG474" s="111">
        <f t="shared" si="82"/>
        <v>0</v>
      </c>
      <c r="AH474" s="111">
        <f t="shared" si="83"/>
        <v>0</v>
      </c>
      <c r="AI474" s="111">
        <f>Table5[[#This Row],[Column17]]-Table5[[#This Row],[Column20]]</f>
        <v>0</v>
      </c>
      <c r="AJ474" s="111">
        <f t="shared" si="84"/>
        <v>0</v>
      </c>
      <c r="AK474" s="111">
        <f t="shared" si="88"/>
        <v>0</v>
      </c>
      <c r="AL474" s="111">
        <f t="shared" si="85"/>
        <v>0</v>
      </c>
      <c r="AM474" s="111" t="str">
        <f t="shared" si="86"/>
        <v/>
      </c>
      <c r="AN474" s="111" t="str">
        <f t="shared" ca="1" si="87"/>
        <v/>
      </c>
    </row>
    <row r="475" spans="1:40" ht="20.25" customHeight="1" x14ac:dyDescent="0.3">
      <c r="A475" s="107"/>
      <c r="B475" s="144"/>
      <c r="C475" s="119"/>
      <c r="D475" s="120"/>
      <c r="E475" s="119"/>
      <c r="F475" s="119"/>
      <c r="G475" s="120"/>
      <c r="H475" s="119"/>
      <c r="I475" s="109"/>
      <c r="L475" s="108"/>
      <c r="M475" s="108"/>
      <c r="N475" s="108"/>
      <c r="O475" s="108"/>
      <c r="P475" s="108"/>
      <c r="Q475" s="108"/>
      <c r="R475" s="108"/>
      <c r="S475" s="108"/>
      <c r="T475" s="100">
        <f t="shared" si="78"/>
        <v>0</v>
      </c>
      <c r="U475" s="111"/>
      <c r="V475" s="111"/>
      <c r="W475" s="111">
        <f>SUMIFS($F$3:F475,$D$3:D475,D475,$C$3:C475,"Buy")+SUMIFS($F$3:F475,$D$3:D475,D475,$C$3:C475,"Coin Deposit",$E$3:E475,"&lt;&gt;")</f>
        <v>0</v>
      </c>
      <c r="X475" s="111">
        <f t="shared" si="79"/>
        <v>0</v>
      </c>
      <c r="Y475" s="111">
        <f>IF($D475=Y$1,SUMIFS($H$3:$H475,$G$3:$G475,Y$1,$C$3:$C475,"Sell"),0)</f>
        <v>0</v>
      </c>
      <c r="Z475" s="111">
        <f t="shared" si="80"/>
        <v>0</v>
      </c>
      <c r="AA475" s="111">
        <f>IF($D475=AA$1,SUMIFS($H$3:$H475,$G$3:$G475,AA$1,$C$3:$C475,"Sell"),0)</f>
        <v>0</v>
      </c>
      <c r="AB475" s="111">
        <f t="shared" si="81"/>
        <v>0</v>
      </c>
      <c r="AC475" s="111">
        <f>SUMIFS('Deductions and Deposits'!$H:$H,'Deductions and Deposits'!$G:$G,D475,'Deductions and Deposits'!$F:$F,"&lt;="&amp;B475)+SUMIFS($F$3:F475,$D$3:D475,D475,$C$3:C475,"Coin Deposit",$E$3:E475,"")</f>
        <v>0</v>
      </c>
      <c r="AD475" s="111">
        <f>SUMIFS('Deductions and Deposits'!$D:$D,'Deductions and Deposits'!$C:$C,D475)+SUMIFS($F:$F,$D:$D,D475,$C:$C,"Coin Deduction")</f>
        <v>0</v>
      </c>
      <c r="AE475" s="111">
        <f>Table5[[#This Row],[Column4]]+Table5[[#This Row],[Column14]]+Table5[[#This Row],[Column19]]+Table5[[#This Row],[Column12]]</f>
        <v>0</v>
      </c>
      <c r="AF475" s="111">
        <f>Table5[[#This Row],[Column5]]+Table5[[#This Row],[Column13]]+Table5[[#This Row],[Column21]]+Table5[[#This Row],[Column18]]</f>
        <v>0</v>
      </c>
      <c r="AG475" s="111">
        <f t="shared" si="82"/>
        <v>0</v>
      </c>
      <c r="AH475" s="111">
        <f t="shared" si="83"/>
        <v>0</v>
      </c>
      <c r="AI475" s="111">
        <f>Table5[[#This Row],[Column17]]-Table5[[#This Row],[Column20]]</f>
        <v>0</v>
      </c>
      <c r="AJ475" s="111">
        <f t="shared" si="84"/>
        <v>0</v>
      </c>
      <c r="AK475" s="111">
        <f t="shared" si="88"/>
        <v>0</v>
      </c>
      <c r="AL475" s="111">
        <f t="shared" si="85"/>
        <v>0</v>
      </c>
      <c r="AM475" s="111" t="str">
        <f t="shared" si="86"/>
        <v/>
      </c>
      <c r="AN475" s="111" t="str">
        <f t="shared" ca="1" si="87"/>
        <v/>
      </c>
    </row>
    <row r="476" spans="1:40" ht="20.25" customHeight="1" x14ac:dyDescent="0.3">
      <c r="A476" s="107"/>
      <c r="B476" s="144"/>
      <c r="C476" s="119"/>
      <c r="D476" s="120"/>
      <c r="E476" s="119"/>
      <c r="F476" s="119"/>
      <c r="G476" s="120"/>
      <c r="H476" s="119"/>
      <c r="I476" s="109"/>
      <c r="L476" s="108"/>
      <c r="M476" s="108"/>
      <c r="N476" s="108"/>
      <c r="O476" s="108"/>
      <c r="P476" s="108"/>
      <c r="Q476" s="108"/>
      <c r="R476" s="108"/>
      <c r="S476" s="108"/>
      <c r="T476" s="100">
        <f t="shared" si="78"/>
        <v>0</v>
      </c>
      <c r="U476" s="111"/>
      <c r="V476" s="111"/>
      <c r="W476" s="111">
        <f>SUMIFS($F$3:F476,$D$3:D476,D476,$C$3:C476,"Buy")+SUMIFS($F$3:F476,$D$3:D476,D476,$C$3:C476,"Coin Deposit",$E$3:E476,"&lt;&gt;")</f>
        <v>0</v>
      </c>
      <c r="X476" s="111">
        <f t="shared" si="79"/>
        <v>0</v>
      </c>
      <c r="Y476" s="111">
        <f>IF($D476=Y$1,SUMIFS($H$3:$H476,$G$3:$G476,Y$1,$C$3:$C476,"Sell"),0)</f>
        <v>0</v>
      </c>
      <c r="Z476" s="111">
        <f t="shared" si="80"/>
        <v>0</v>
      </c>
      <c r="AA476" s="111">
        <f>IF($D476=AA$1,SUMIFS($H$3:$H476,$G$3:$G476,AA$1,$C$3:$C476,"Sell"),0)</f>
        <v>0</v>
      </c>
      <c r="AB476" s="111">
        <f t="shared" si="81"/>
        <v>0</v>
      </c>
      <c r="AC476" s="111">
        <f>SUMIFS('Deductions and Deposits'!$H:$H,'Deductions and Deposits'!$G:$G,D476,'Deductions and Deposits'!$F:$F,"&lt;="&amp;B476)+SUMIFS($F$3:F476,$D$3:D476,D476,$C$3:C476,"Coin Deposit",$E$3:E476,"")</f>
        <v>0</v>
      </c>
      <c r="AD476" s="111">
        <f>SUMIFS('Deductions and Deposits'!$D:$D,'Deductions and Deposits'!$C:$C,D476)+SUMIFS($F:$F,$D:$D,D476,$C:$C,"Coin Deduction")</f>
        <v>0</v>
      </c>
      <c r="AE476" s="111">
        <f>Table5[[#This Row],[Column4]]+Table5[[#This Row],[Column14]]+Table5[[#This Row],[Column19]]+Table5[[#This Row],[Column12]]</f>
        <v>0</v>
      </c>
      <c r="AF476" s="111">
        <f>Table5[[#This Row],[Column5]]+Table5[[#This Row],[Column13]]+Table5[[#This Row],[Column21]]+Table5[[#This Row],[Column18]]</f>
        <v>0</v>
      </c>
      <c r="AG476" s="111">
        <f t="shared" si="82"/>
        <v>0</v>
      </c>
      <c r="AH476" s="111">
        <f t="shared" si="83"/>
        <v>0</v>
      </c>
      <c r="AI476" s="111">
        <f>Table5[[#This Row],[Column17]]-Table5[[#This Row],[Column20]]</f>
        <v>0</v>
      </c>
      <c r="AJ476" s="111">
        <f t="shared" si="84"/>
        <v>0</v>
      </c>
      <c r="AK476" s="111">
        <f t="shared" si="88"/>
        <v>0</v>
      </c>
      <c r="AL476" s="111">
        <f t="shared" si="85"/>
        <v>0</v>
      </c>
      <c r="AM476" s="111" t="str">
        <f t="shared" si="86"/>
        <v/>
      </c>
      <c r="AN476" s="111" t="str">
        <f t="shared" ca="1" si="87"/>
        <v/>
      </c>
    </row>
    <row r="477" spans="1:40" ht="20.25" customHeight="1" x14ac:dyDescent="0.3">
      <c r="A477" s="107"/>
      <c r="B477" s="144"/>
      <c r="C477" s="119"/>
      <c r="D477" s="120"/>
      <c r="E477" s="119"/>
      <c r="F477" s="119"/>
      <c r="G477" s="120"/>
      <c r="H477" s="119"/>
      <c r="I477" s="109"/>
      <c r="L477" s="108"/>
      <c r="M477" s="108"/>
      <c r="N477" s="108"/>
      <c r="O477" s="108"/>
      <c r="P477" s="108"/>
      <c r="Q477" s="108"/>
      <c r="R477" s="108"/>
      <c r="S477" s="108"/>
      <c r="T477" s="100">
        <f t="shared" si="78"/>
        <v>0</v>
      </c>
      <c r="U477" s="111"/>
      <c r="V477" s="111"/>
      <c r="W477" s="111">
        <f>SUMIFS($F$3:F477,$D$3:D477,D477,$C$3:C477,"Buy")+SUMIFS($F$3:F477,$D$3:D477,D477,$C$3:C477,"Coin Deposit",$E$3:E477,"&lt;&gt;")</f>
        <v>0</v>
      </c>
      <c r="X477" s="111">
        <f t="shared" si="79"/>
        <v>0</v>
      </c>
      <c r="Y477" s="111">
        <f>IF($D477=Y$1,SUMIFS($H$3:$H477,$G$3:$G477,Y$1,$C$3:$C477,"Sell"),0)</f>
        <v>0</v>
      </c>
      <c r="Z477" s="111">
        <f t="shared" si="80"/>
        <v>0</v>
      </c>
      <c r="AA477" s="111">
        <f>IF($D477=AA$1,SUMIFS($H$3:$H477,$G$3:$G477,AA$1,$C$3:$C477,"Sell"),0)</f>
        <v>0</v>
      </c>
      <c r="AB477" s="111">
        <f t="shared" si="81"/>
        <v>0</v>
      </c>
      <c r="AC477" s="111">
        <f>SUMIFS('Deductions and Deposits'!$H:$H,'Deductions and Deposits'!$G:$G,D477,'Deductions and Deposits'!$F:$F,"&lt;="&amp;B477)+SUMIFS($F$3:F477,$D$3:D477,D477,$C$3:C477,"Coin Deposit",$E$3:E477,"")</f>
        <v>0</v>
      </c>
      <c r="AD477" s="111">
        <f>SUMIFS('Deductions and Deposits'!$D:$D,'Deductions and Deposits'!$C:$C,D477)+SUMIFS($F:$F,$D:$D,D477,$C:$C,"Coin Deduction")</f>
        <v>0</v>
      </c>
      <c r="AE477" s="111">
        <f>Table5[[#This Row],[Column4]]+Table5[[#This Row],[Column14]]+Table5[[#This Row],[Column19]]+Table5[[#This Row],[Column12]]</f>
        <v>0</v>
      </c>
      <c r="AF477" s="111">
        <f>Table5[[#This Row],[Column5]]+Table5[[#This Row],[Column13]]+Table5[[#This Row],[Column21]]+Table5[[#This Row],[Column18]]</f>
        <v>0</v>
      </c>
      <c r="AG477" s="111">
        <f t="shared" si="82"/>
        <v>0</v>
      </c>
      <c r="AH477" s="111">
        <f t="shared" si="83"/>
        <v>0</v>
      </c>
      <c r="AI477" s="111">
        <f>Table5[[#This Row],[Column17]]-Table5[[#This Row],[Column20]]</f>
        <v>0</v>
      </c>
      <c r="AJ477" s="111">
        <f t="shared" si="84"/>
        <v>0</v>
      </c>
      <c r="AK477" s="111">
        <f t="shared" si="88"/>
        <v>0</v>
      </c>
      <c r="AL477" s="111">
        <f t="shared" si="85"/>
        <v>0</v>
      </c>
      <c r="AM477" s="111" t="str">
        <f t="shared" si="86"/>
        <v/>
      </c>
      <c r="AN477" s="111" t="str">
        <f t="shared" ca="1" si="87"/>
        <v/>
      </c>
    </row>
    <row r="478" spans="1:40" ht="20.25" customHeight="1" x14ac:dyDescent="0.3">
      <c r="A478" s="107"/>
      <c r="B478" s="144"/>
      <c r="C478" s="119"/>
      <c r="D478" s="120"/>
      <c r="E478" s="119"/>
      <c r="F478" s="119"/>
      <c r="G478" s="120"/>
      <c r="H478" s="119"/>
      <c r="I478" s="109"/>
      <c r="L478" s="108"/>
      <c r="M478" s="108"/>
      <c r="N478" s="108"/>
      <c r="O478" s="108"/>
      <c r="P478" s="108"/>
      <c r="Q478" s="108"/>
      <c r="R478" s="108"/>
      <c r="S478" s="108"/>
      <c r="T478" s="100">
        <f t="shared" si="78"/>
        <v>0</v>
      </c>
      <c r="U478" s="111"/>
      <c r="V478" s="111"/>
      <c r="W478" s="111">
        <f>SUMIFS($F$3:F478,$D$3:D478,D478,$C$3:C478,"Buy")+SUMIFS($F$3:F478,$D$3:D478,D478,$C$3:C478,"Coin Deposit",$E$3:E478,"&lt;&gt;")</f>
        <v>0</v>
      </c>
      <c r="X478" s="111">
        <f t="shared" si="79"/>
        <v>0</v>
      </c>
      <c r="Y478" s="111">
        <f>IF($D478=Y$1,SUMIFS($H$3:$H478,$G$3:$G478,Y$1,$C$3:$C478,"Sell"),0)</f>
        <v>0</v>
      </c>
      <c r="Z478" s="111">
        <f t="shared" si="80"/>
        <v>0</v>
      </c>
      <c r="AA478" s="111">
        <f>IF($D478=AA$1,SUMIFS($H$3:$H478,$G$3:$G478,AA$1,$C$3:$C478,"Sell"),0)</f>
        <v>0</v>
      </c>
      <c r="AB478" s="111">
        <f t="shared" si="81"/>
        <v>0</v>
      </c>
      <c r="AC478" s="111">
        <f>SUMIFS('Deductions and Deposits'!$H:$H,'Deductions and Deposits'!$G:$G,D478,'Deductions and Deposits'!$F:$F,"&lt;="&amp;B478)+SUMIFS($F$3:F478,$D$3:D478,D478,$C$3:C478,"Coin Deposit",$E$3:E478,"")</f>
        <v>0</v>
      </c>
      <c r="AD478" s="111">
        <f>SUMIFS('Deductions and Deposits'!$D:$D,'Deductions and Deposits'!$C:$C,D478)+SUMIFS($F:$F,$D:$D,D478,$C:$C,"Coin Deduction")</f>
        <v>0</v>
      </c>
      <c r="AE478" s="111">
        <f>Table5[[#This Row],[Column4]]+Table5[[#This Row],[Column14]]+Table5[[#This Row],[Column19]]+Table5[[#This Row],[Column12]]</f>
        <v>0</v>
      </c>
      <c r="AF478" s="111">
        <f>Table5[[#This Row],[Column5]]+Table5[[#This Row],[Column13]]+Table5[[#This Row],[Column21]]+Table5[[#This Row],[Column18]]</f>
        <v>0</v>
      </c>
      <c r="AG478" s="111">
        <f t="shared" si="82"/>
        <v>0</v>
      </c>
      <c r="AH478" s="111">
        <f t="shared" si="83"/>
        <v>0</v>
      </c>
      <c r="AI478" s="111">
        <f>Table5[[#This Row],[Column17]]-Table5[[#This Row],[Column20]]</f>
        <v>0</v>
      </c>
      <c r="AJ478" s="111">
        <f t="shared" si="84"/>
        <v>0</v>
      </c>
      <c r="AK478" s="111">
        <f t="shared" si="88"/>
        <v>0</v>
      </c>
      <c r="AL478" s="111">
        <f t="shared" si="85"/>
        <v>0</v>
      </c>
      <c r="AM478" s="111" t="str">
        <f t="shared" si="86"/>
        <v/>
      </c>
      <c r="AN478" s="111" t="str">
        <f t="shared" ca="1" si="87"/>
        <v/>
      </c>
    </row>
    <row r="479" spans="1:40" ht="20.25" customHeight="1" x14ac:dyDescent="0.3">
      <c r="A479" s="107"/>
      <c r="B479" s="144"/>
      <c r="C479" s="119"/>
      <c r="D479" s="120"/>
      <c r="E479" s="119"/>
      <c r="F479" s="119"/>
      <c r="G479" s="120"/>
      <c r="H479" s="119"/>
      <c r="I479" s="109"/>
      <c r="L479" s="108"/>
      <c r="M479" s="108"/>
      <c r="N479" s="108"/>
      <c r="O479" s="108"/>
      <c r="P479" s="108"/>
      <c r="Q479" s="108"/>
      <c r="R479" s="108"/>
      <c r="S479" s="108"/>
      <c r="T479" s="100">
        <f t="shared" si="78"/>
        <v>0</v>
      </c>
      <c r="U479" s="111"/>
      <c r="V479" s="111"/>
      <c r="W479" s="111">
        <f>SUMIFS($F$3:F479,$D$3:D479,D479,$C$3:C479,"Buy")+SUMIFS($F$3:F479,$D$3:D479,D479,$C$3:C479,"Coin Deposit",$E$3:E479,"&lt;&gt;")</f>
        <v>0</v>
      </c>
      <c r="X479" s="111">
        <f t="shared" si="79"/>
        <v>0</v>
      </c>
      <c r="Y479" s="111">
        <f>IF($D479=Y$1,SUMIFS($H$3:$H479,$G$3:$G479,Y$1,$C$3:$C479,"Sell"),0)</f>
        <v>0</v>
      </c>
      <c r="Z479" s="111">
        <f t="shared" si="80"/>
        <v>0</v>
      </c>
      <c r="AA479" s="111">
        <f>IF($D479=AA$1,SUMIFS($H$3:$H479,$G$3:$G479,AA$1,$C$3:$C479,"Sell"),0)</f>
        <v>0</v>
      </c>
      <c r="AB479" s="111">
        <f t="shared" si="81"/>
        <v>0</v>
      </c>
      <c r="AC479" s="111">
        <f>SUMIFS('Deductions and Deposits'!$H:$H,'Deductions and Deposits'!$G:$G,D479,'Deductions and Deposits'!$F:$F,"&lt;="&amp;B479)+SUMIFS($F$3:F479,$D$3:D479,D479,$C$3:C479,"Coin Deposit",$E$3:E479,"")</f>
        <v>0</v>
      </c>
      <c r="AD479" s="111">
        <f>SUMIFS('Deductions and Deposits'!$D:$D,'Deductions and Deposits'!$C:$C,D479)+SUMIFS($F:$F,$D:$D,D479,$C:$C,"Coin Deduction")</f>
        <v>0</v>
      </c>
      <c r="AE479" s="111">
        <f>Table5[[#This Row],[Column4]]+Table5[[#This Row],[Column14]]+Table5[[#This Row],[Column19]]+Table5[[#This Row],[Column12]]</f>
        <v>0</v>
      </c>
      <c r="AF479" s="111">
        <f>Table5[[#This Row],[Column5]]+Table5[[#This Row],[Column13]]+Table5[[#This Row],[Column21]]+Table5[[#This Row],[Column18]]</f>
        <v>0</v>
      </c>
      <c r="AG479" s="111">
        <f t="shared" si="82"/>
        <v>0</v>
      </c>
      <c r="AH479" s="111">
        <f t="shared" si="83"/>
        <v>0</v>
      </c>
      <c r="AI479" s="111">
        <f>Table5[[#This Row],[Column17]]-Table5[[#This Row],[Column20]]</f>
        <v>0</v>
      </c>
      <c r="AJ479" s="111">
        <f t="shared" si="84"/>
        <v>0</v>
      </c>
      <c r="AK479" s="111">
        <f t="shared" si="88"/>
        <v>0</v>
      </c>
      <c r="AL479" s="111">
        <f t="shared" si="85"/>
        <v>0</v>
      </c>
      <c r="AM479" s="111" t="str">
        <f t="shared" si="86"/>
        <v/>
      </c>
      <c r="AN479" s="111" t="str">
        <f t="shared" ca="1" si="87"/>
        <v/>
      </c>
    </row>
    <row r="480" spans="1:40" ht="20.25" customHeight="1" x14ac:dyDescent="0.3">
      <c r="A480" s="107"/>
      <c r="B480" s="144"/>
      <c r="C480" s="119"/>
      <c r="D480" s="120"/>
      <c r="E480" s="119"/>
      <c r="F480" s="119"/>
      <c r="G480" s="120"/>
      <c r="H480" s="119"/>
      <c r="I480" s="109"/>
      <c r="L480" s="108"/>
      <c r="M480" s="108"/>
      <c r="N480" s="108"/>
      <c r="O480" s="108"/>
      <c r="P480" s="108"/>
      <c r="Q480" s="108"/>
      <c r="R480" s="108"/>
      <c r="S480" s="108"/>
      <c r="T480" s="100">
        <f t="shared" si="78"/>
        <v>0</v>
      </c>
      <c r="U480" s="111"/>
      <c r="V480" s="111"/>
      <c r="W480" s="111">
        <f>SUMIFS($F$3:F480,$D$3:D480,D480,$C$3:C480,"Buy")+SUMIFS($F$3:F480,$D$3:D480,D480,$C$3:C480,"Coin Deposit",$E$3:E480,"&lt;&gt;")</f>
        <v>0</v>
      </c>
      <c r="X480" s="111">
        <f t="shared" si="79"/>
        <v>0</v>
      </c>
      <c r="Y480" s="111">
        <f>IF($D480=Y$1,SUMIFS($H$3:$H480,$G$3:$G480,Y$1,$C$3:$C480,"Sell"),0)</f>
        <v>0</v>
      </c>
      <c r="Z480" s="111">
        <f t="shared" si="80"/>
        <v>0</v>
      </c>
      <c r="AA480" s="111">
        <f>IF($D480=AA$1,SUMIFS($H$3:$H480,$G$3:$G480,AA$1,$C$3:$C480,"Sell"),0)</f>
        <v>0</v>
      </c>
      <c r="AB480" s="111">
        <f t="shared" si="81"/>
        <v>0</v>
      </c>
      <c r="AC480" s="111">
        <f>SUMIFS('Deductions and Deposits'!$H:$H,'Deductions and Deposits'!$G:$G,D480,'Deductions and Deposits'!$F:$F,"&lt;="&amp;B480)+SUMIFS($F$3:F480,$D$3:D480,D480,$C$3:C480,"Coin Deposit",$E$3:E480,"")</f>
        <v>0</v>
      </c>
      <c r="AD480" s="111">
        <f>SUMIFS('Deductions and Deposits'!$D:$D,'Deductions and Deposits'!$C:$C,D480)+SUMIFS($F:$F,$D:$D,D480,$C:$C,"Coin Deduction")</f>
        <v>0</v>
      </c>
      <c r="AE480" s="111">
        <f>Table5[[#This Row],[Column4]]+Table5[[#This Row],[Column14]]+Table5[[#This Row],[Column19]]+Table5[[#This Row],[Column12]]</f>
        <v>0</v>
      </c>
      <c r="AF480" s="111">
        <f>Table5[[#This Row],[Column5]]+Table5[[#This Row],[Column13]]+Table5[[#This Row],[Column21]]+Table5[[#This Row],[Column18]]</f>
        <v>0</v>
      </c>
      <c r="AG480" s="111">
        <f t="shared" si="82"/>
        <v>0</v>
      </c>
      <c r="AH480" s="111">
        <f t="shared" si="83"/>
        <v>0</v>
      </c>
      <c r="AI480" s="111">
        <f>Table5[[#This Row],[Column17]]-Table5[[#This Row],[Column20]]</f>
        <v>0</v>
      </c>
      <c r="AJ480" s="111">
        <f t="shared" si="84"/>
        <v>0</v>
      </c>
      <c r="AK480" s="111">
        <f t="shared" si="88"/>
        <v>0</v>
      </c>
      <c r="AL480" s="111">
        <f t="shared" si="85"/>
        <v>0</v>
      </c>
      <c r="AM480" s="111" t="str">
        <f t="shared" si="86"/>
        <v/>
      </c>
      <c r="AN480" s="111" t="str">
        <f t="shared" ca="1" si="87"/>
        <v/>
      </c>
    </row>
    <row r="481" spans="1:40" ht="20.25" customHeight="1" x14ac:dyDescent="0.3">
      <c r="A481" s="107"/>
      <c r="B481" s="144"/>
      <c r="C481" s="119"/>
      <c r="D481" s="120"/>
      <c r="E481" s="119"/>
      <c r="F481" s="119"/>
      <c r="G481" s="120"/>
      <c r="H481" s="119"/>
      <c r="I481" s="109"/>
      <c r="L481" s="108"/>
      <c r="M481" s="108"/>
      <c r="N481" s="108"/>
      <c r="O481" s="108"/>
      <c r="P481" s="108"/>
      <c r="Q481" s="108"/>
      <c r="R481" s="108"/>
      <c r="S481" s="108"/>
      <c r="T481" s="100">
        <f t="shared" si="78"/>
        <v>0</v>
      </c>
      <c r="U481" s="111"/>
      <c r="V481" s="111"/>
      <c r="W481" s="111">
        <f>SUMIFS($F$3:F481,$D$3:D481,D481,$C$3:C481,"Buy")+SUMIFS($F$3:F481,$D$3:D481,D481,$C$3:C481,"Coin Deposit",$E$3:E481,"&lt;&gt;")</f>
        <v>0</v>
      </c>
      <c r="X481" s="111">
        <f t="shared" si="79"/>
        <v>0</v>
      </c>
      <c r="Y481" s="111">
        <f>IF($D481=Y$1,SUMIFS($H$3:$H481,$G$3:$G481,Y$1,$C$3:$C481,"Sell"),0)</f>
        <v>0</v>
      </c>
      <c r="Z481" s="111">
        <f t="shared" si="80"/>
        <v>0</v>
      </c>
      <c r="AA481" s="111">
        <f>IF($D481=AA$1,SUMIFS($H$3:$H481,$G$3:$G481,AA$1,$C$3:$C481,"Sell"),0)</f>
        <v>0</v>
      </c>
      <c r="AB481" s="111">
        <f t="shared" si="81"/>
        <v>0</v>
      </c>
      <c r="AC481" s="111">
        <f>SUMIFS('Deductions and Deposits'!$H:$H,'Deductions and Deposits'!$G:$G,D481,'Deductions and Deposits'!$F:$F,"&lt;="&amp;B481)+SUMIFS($F$3:F481,$D$3:D481,D481,$C$3:C481,"Coin Deposit",$E$3:E481,"")</f>
        <v>0</v>
      </c>
      <c r="AD481" s="111">
        <f>SUMIFS('Deductions and Deposits'!$D:$D,'Deductions and Deposits'!$C:$C,D481)+SUMIFS($F:$F,$D:$D,D481,$C:$C,"Coin Deduction")</f>
        <v>0</v>
      </c>
      <c r="AE481" s="111">
        <f>Table5[[#This Row],[Column4]]+Table5[[#This Row],[Column14]]+Table5[[#This Row],[Column19]]+Table5[[#This Row],[Column12]]</f>
        <v>0</v>
      </c>
      <c r="AF481" s="111">
        <f>Table5[[#This Row],[Column5]]+Table5[[#This Row],[Column13]]+Table5[[#This Row],[Column21]]+Table5[[#This Row],[Column18]]</f>
        <v>0</v>
      </c>
      <c r="AG481" s="111">
        <f t="shared" si="82"/>
        <v>0</v>
      </c>
      <c r="AH481" s="111">
        <f t="shared" si="83"/>
        <v>0</v>
      </c>
      <c r="AI481" s="111">
        <f>Table5[[#This Row],[Column17]]-Table5[[#This Row],[Column20]]</f>
        <v>0</v>
      </c>
      <c r="AJ481" s="111">
        <f t="shared" si="84"/>
        <v>0</v>
      </c>
      <c r="AK481" s="111">
        <f t="shared" si="88"/>
        <v>0</v>
      </c>
      <c r="AL481" s="111">
        <f t="shared" si="85"/>
        <v>0</v>
      </c>
      <c r="AM481" s="111" t="str">
        <f t="shared" si="86"/>
        <v/>
      </c>
      <c r="AN481" s="111" t="str">
        <f t="shared" ca="1" si="87"/>
        <v/>
      </c>
    </row>
    <row r="482" spans="1:40" ht="20.25" customHeight="1" x14ac:dyDescent="0.3">
      <c r="A482" s="107"/>
      <c r="B482" s="144"/>
      <c r="C482" s="119"/>
      <c r="D482" s="120"/>
      <c r="E482" s="119"/>
      <c r="F482" s="119"/>
      <c r="G482" s="120"/>
      <c r="H482" s="119"/>
      <c r="I482" s="109"/>
      <c r="L482" s="108"/>
      <c r="M482" s="108"/>
      <c r="N482" s="108"/>
      <c r="O482" s="108"/>
      <c r="P482" s="108"/>
      <c r="Q482" s="108"/>
      <c r="R482" s="108"/>
      <c r="S482" s="108"/>
      <c r="T482" s="100">
        <f t="shared" si="78"/>
        <v>0</v>
      </c>
      <c r="U482" s="111"/>
      <c r="V482" s="111"/>
      <c r="W482" s="111">
        <f>SUMIFS($F$3:F482,$D$3:D482,D482,$C$3:C482,"Buy")+SUMIFS($F$3:F482,$D$3:D482,D482,$C$3:C482,"Coin Deposit",$E$3:E482,"&lt;&gt;")</f>
        <v>0</v>
      </c>
      <c r="X482" s="111">
        <f t="shared" si="79"/>
        <v>0</v>
      </c>
      <c r="Y482" s="111">
        <f>IF($D482=Y$1,SUMIFS($H$3:$H482,$G$3:$G482,Y$1,$C$3:$C482,"Sell"),0)</f>
        <v>0</v>
      </c>
      <c r="Z482" s="111">
        <f t="shared" si="80"/>
        <v>0</v>
      </c>
      <c r="AA482" s="111">
        <f>IF($D482=AA$1,SUMIFS($H$3:$H482,$G$3:$G482,AA$1,$C$3:$C482,"Sell"),0)</f>
        <v>0</v>
      </c>
      <c r="AB482" s="111">
        <f t="shared" si="81"/>
        <v>0</v>
      </c>
      <c r="AC482" s="111">
        <f>SUMIFS('Deductions and Deposits'!$H:$H,'Deductions and Deposits'!$G:$G,D482,'Deductions and Deposits'!$F:$F,"&lt;="&amp;B482)+SUMIFS($F$3:F482,$D$3:D482,D482,$C$3:C482,"Coin Deposit",$E$3:E482,"")</f>
        <v>0</v>
      </c>
      <c r="AD482" s="111">
        <f>SUMIFS('Deductions and Deposits'!$D:$D,'Deductions and Deposits'!$C:$C,D482)+SUMIFS($F:$F,$D:$D,D482,$C:$C,"Coin Deduction")</f>
        <v>0</v>
      </c>
      <c r="AE482" s="111">
        <f>Table5[[#This Row],[Column4]]+Table5[[#This Row],[Column14]]+Table5[[#This Row],[Column19]]+Table5[[#This Row],[Column12]]</f>
        <v>0</v>
      </c>
      <c r="AF482" s="111">
        <f>Table5[[#This Row],[Column5]]+Table5[[#This Row],[Column13]]+Table5[[#This Row],[Column21]]+Table5[[#This Row],[Column18]]</f>
        <v>0</v>
      </c>
      <c r="AG482" s="111">
        <f t="shared" si="82"/>
        <v>0</v>
      </c>
      <c r="AH482" s="111">
        <f t="shared" si="83"/>
        <v>0</v>
      </c>
      <c r="AI482" s="111">
        <f>Table5[[#This Row],[Column17]]-Table5[[#This Row],[Column20]]</f>
        <v>0</v>
      </c>
      <c r="AJ482" s="111">
        <f t="shared" si="84"/>
        <v>0</v>
      </c>
      <c r="AK482" s="111">
        <f t="shared" si="88"/>
        <v>0</v>
      </c>
      <c r="AL482" s="111">
        <f t="shared" si="85"/>
        <v>0</v>
      </c>
      <c r="AM482" s="111" t="str">
        <f t="shared" si="86"/>
        <v/>
      </c>
      <c r="AN482" s="111" t="str">
        <f t="shared" ca="1" si="87"/>
        <v/>
      </c>
    </row>
    <row r="483" spans="1:40" ht="20.25" customHeight="1" x14ac:dyDescent="0.3">
      <c r="A483" s="107"/>
      <c r="B483" s="144"/>
      <c r="C483" s="119"/>
      <c r="D483" s="120"/>
      <c r="E483" s="119"/>
      <c r="F483" s="119"/>
      <c r="G483" s="120"/>
      <c r="H483" s="119"/>
      <c r="I483" s="109"/>
      <c r="L483" s="108"/>
      <c r="M483" s="108"/>
      <c r="N483" s="108"/>
      <c r="O483" s="108"/>
      <c r="P483" s="108"/>
      <c r="Q483" s="108"/>
      <c r="R483" s="108"/>
      <c r="S483" s="108"/>
      <c r="T483" s="100">
        <f t="shared" si="78"/>
        <v>0</v>
      </c>
      <c r="U483" s="111"/>
      <c r="V483" s="111"/>
      <c r="W483" s="111">
        <f>SUMIFS($F$3:F483,$D$3:D483,D483,$C$3:C483,"Buy")+SUMIFS($F$3:F483,$D$3:D483,D483,$C$3:C483,"Coin Deposit",$E$3:E483,"&lt;&gt;")</f>
        <v>0</v>
      </c>
      <c r="X483" s="111">
        <f t="shared" si="79"/>
        <v>0</v>
      </c>
      <c r="Y483" s="111">
        <f>IF($D483=Y$1,SUMIFS($H$3:$H483,$G$3:$G483,Y$1,$C$3:$C483,"Sell"),0)</f>
        <v>0</v>
      </c>
      <c r="Z483" s="111">
        <f t="shared" si="80"/>
        <v>0</v>
      </c>
      <c r="AA483" s="111">
        <f>IF($D483=AA$1,SUMIFS($H$3:$H483,$G$3:$G483,AA$1,$C$3:$C483,"Sell"),0)</f>
        <v>0</v>
      </c>
      <c r="AB483" s="111">
        <f t="shared" si="81"/>
        <v>0</v>
      </c>
      <c r="AC483" s="111">
        <f>SUMIFS('Deductions and Deposits'!$H:$H,'Deductions and Deposits'!$G:$G,D483,'Deductions and Deposits'!$F:$F,"&lt;="&amp;B483)+SUMIFS($F$3:F483,$D$3:D483,D483,$C$3:C483,"Coin Deposit",$E$3:E483,"")</f>
        <v>0</v>
      </c>
      <c r="AD483" s="111">
        <f>SUMIFS('Deductions and Deposits'!$D:$D,'Deductions and Deposits'!$C:$C,D483)+SUMIFS($F:$F,$D:$D,D483,$C:$C,"Coin Deduction")</f>
        <v>0</v>
      </c>
      <c r="AE483" s="111">
        <f>Table5[[#This Row],[Column4]]+Table5[[#This Row],[Column14]]+Table5[[#This Row],[Column19]]+Table5[[#This Row],[Column12]]</f>
        <v>0</v>
      </c>
      <c r="AF483" s="111">
        <f>Table5[[#This Row],[Column5]]+Table5[[#This Row],[Column13]]+Table5[[#This Row],[Column21]]+Table5[[#This Row],[Column18]]</f>
        <v>0</v>
      </c>
      <c r="AG483" s="111">
        <f t="shared" si="82"/>
        <v>0</v>
      </c>
      <c r="AH483" s="111">
        <f t="shared" si="83"/>
        <v>0</v>
      </c>
      <c r="AI483" s="111">
        <f>Table5[[#This Row],[Column17]]-Table5[[#This Row],[Column20]]</f>
        <v>0</v>
      </c>
      <c r="AJ483" s="111">
        <f t="shared" si="84"/>
        <v>0</v>
      </c>
      <c r="AK483" s="111">
        <f t="shared" si="88"/>
        <v>0</v>
      </c>
      <c r="AL483" s="111">
        <f t="shared" si="85"/>
        <v>0</v>
      </c>
      <c r="AM483" s="111" t="str">
        <f t="shared" si="86"/>
        <v/>
      </c>
      <c r="AN483" s="111" t="str">
        <f t="shared" ca="1" si="87"/>
        <v/>
      </c>
    </row>
    <row r="484" spans="1:40" ht="20.25" customHeight="1" x14ac:dyDescent="0.3">
      <c r="A484" s="107"/>
      <c r="B484" s="144"/>
      <c r="C484" s="119"/>
      <c r="D484" s="120"/>
      <c r="E484" s="119"/>
      <c r="F484" s="119"/>
      <c r="G484" s="120"/>
      <c r="H484" s="119"/>
      <c r="I484" s="109"/>
      <c r="L484" s="108"/>
      <c r="M484" s="108"/>
      <c r="N484" s="108"/>
      <c r="O484" s="108"/>
      <c r="P484" s="108"/>
      <c r="Q484" s="108"/>
      <c r="R484" s="108"/>
      <c r="S484" s="108"/>
      <c r="T484" s="100">
        <f t="shared" si="78"/>
        <v>0</v>
      </c>
      <c r="U484" s="111"/>
      <c r="V484" s="111"/>
      <c r="W484" s="111">
        <f>SUMIFS($F$3:F484,$D$3:D484,D484,$C$3:C484,"Buy")+SUMIFS($F$3:F484,$D$3:D484,D484,$C$3:C484,"Coin Deposit",$E$3:E484,"&lt;&gt;")</f>
        <v>0</v>
      </c>
      <c r="X484" s="111">
        <f t="shared" si="79"/>
        <v>0</v>
      </c>
      <c r="Y484" s="111">
        <f>IF($D484=Y$1,SUMIFS($H$3:$H484,$G$3:$G484,Y$1,$C$3:$C484,"Sell"),0)</f>
        <v>0</v>
      </c>
      <c r="Z484" s="111">
        <f t="shared" si="80"/>
        <v>0</v>
      </c>
      <c r="AA484" s="111">
        <f>IF($D484=AA$1,SUMIFS($H$3:$H484,$G$3:$G484,AA$1,$C$3:$C484,"Sell"),0)</f>
        <v>0</v>
      </c>
      <c r="AB484" s="111">
        <f t="shared" si="81"/>
        <v>0</v>
      </c>
      <c r="AC484" s="111">
        <f>SUMIFS('Deductions and Deposits'!$H:$H,'Deductions and Deposits'!$G:$G,D484,'Deductions and Deposits'!$F:$F,"&lt;="&amp;B484)+SUMIFS($F$3:F484,$D$3:D484,D484,$C$3:C484,"Coin Deposit",$E$3:E484,"")</f>
        <v>0</v>
      </c>
      <c r="AD484" s="111">
        <f>SUMIFS('Deductions and Deposits'!$D:$D,'Deductions and Deposits'!$C:$C,D484)+SUMIFS($F:$F,$D:$D,D484,$C:$C,"Coin Deduction")</f>
        <v>0</v>
      </c>
      <c r="AE484" s="111">
        <f>Table5[[#This Row],[Column4]]+Table5[[#This Row],[Column14]]+Table5[[#This Row],[Column19]]+Table5[[#This Row],[Column12]]</f>
        <v>0</v>
      </c>
      <c r="AF484" s="111">
        <f>Table5[[#This Row],[Column5]]+Table5[[#This Row],[Column13]]+Table5[[#This Row],[Column21]]+Table5[[#This Row],[Column18]]</f>
        <v>0</v>
      </c>
      <c r="AG484" s="111">
        <f t="shared" si="82"/>
        <v>0</v>
      </c>
      <c r="AH484" s="111">
        <f t="shared" si="83"/>
        <v>0</v>
      </c>
      <c r="AI484" s="111">
        <f>Table5[[#This Row],[Column17]]-Table5[[#This Row],[Column20]]</f>
        <v>0</v>
      </c>
      <c r="AJ484" s="111">
        <f t="shared" si="84"/>
        <v>0</v>
      </c>
      <c r="AK484" s="111">
        <f t="shared" si="88"/>
        <v>0</v>
      </c>
      <c r="AL484" s="111">
        <f t="shared" si="85"/>
        <v>0</v>
      </c>
      <c r="AM484" s="111" t="str">
        <f t="shared" si="86"/>
        <v/>
      </c>
      <c r="AN484" s="111" t="str">
        <f t="shared" ca="1" si="87"/>
        <v/>
      </c>
    </row>
    <row r="485" spans="1:40" ht="20.25" customHeight="1" x14ac:dyDescent="0.3">
      <c r="A485" s="107"/>
      <c r="B485" s="144"/>
      <c r="C485" s="119"/>
      <c r="D485" s="120"/>
      <c r="E485" s="119"/>
      <c r="F485" s="119"/>
      <c r="G485" s="120"/>
      <c r="H485" s="119"/>
      <c r="I485" s="109"/>
      <c r="L485" s="108"/>
      <c r="M485" s="108"/>
      <c r="N485" s="108"/>
      <c r="O485" s="108"/>
      <c r="P485" s="108"/>
      <c r="Q485" s="108"/>
      <c r="R485" s="108"/>
      <c r="S485" s="108"/>
      <c r="T485" s="100">
        <f t="shared" si="78"/>
        <v>0</v>
      </c>
      <c r="U485" s="111"/>
      <c r="V485" s="111"/>
      <c r="W485" s="111">
        <f>SUMIFS($F$3:F485,$D$3:D485,D485,$C$3:C485,"Buy")+SUMIFS($F$3:F485,$D$3:D485,D485,$C$3:C485,"Coin Deposit",$E$3:E485,"&lt;&gt;")</f>
        <v>0</v>
      </c>
      <c r="X485" s="111">
        <f t="shared" si="79"/>
        <v>0</v>
      </c>
      <c r="Y485" s="111">
        <f>IF($D485=Y$1,SUMIFS($H$3:$H485,$G$3:$G485,Y$1,$C$3:$C485,"Sell"),0)</f>
        <v>0</v>
      </c>
      <c r="Z485" s="111">
        <f t="shared" si="80"/>
        <v>0</v>
      </c>
      <c r="AA485" s="111">
        <f>IF($D485=AA$1,SUMIFS($H$3:$H485,$G$3:$G485,AA$1,$C$3:$C485,"Sell"),0)</f>
        <v>0</v>
      </c>
      <c r="AB485" s="111">
        <f t="shared" si="81"/>
        <v>0</v>
      </c>
      <c r="AC485" s="111">
        <f>SUMIFS('Deductions and Deposits'!$H:$H,'Deductions and Deposits'!$G:$G,D485,'Deductions and Deposits'!$F:$F,"&lt;="&amp;B485)+SUMIFS($F$3:F485,$D$3:D485,D485,$C$3:C485,"Coin Deposit",$E$3:E485,"")</f>
        <v>0</v>
      </c>
      <c r="AD485" s="111">
        <f>SUMIFS('Deductions and Deposits'!$D:$D,'Deductions and Deposits'!$C:$C,D485)+SUMIFS($F:$F,$D:$D,D485,$C:$C,"Coin Deduction")</f>
        <v>0</v>
      </c>
      <c r="AE485" s="111">
        <f>Table5[[#This Row],[Column4]]+Table5[[#This Row],[Column14]]+Table5[[#This Row],[Column19]]+Table5[[#This Row],[Column12]]</f>
        <v>0</v>
      </c>
      <c r="AF485" s="111">
        <f>Table5[[#This Row],[Column5]]+Table5[[#This Row],[Column13]]+Table5[[#This Row],[Column21]]+Table5[[#This Row],[Column18]]</f>
        <v>0</v>
      </c>
      <c r="AG485" s="111">
        <f t="shared" si="82"/>
        <v>0</v>
      </c>
      <c r="AH485" s="111">
        <f t="shared" si="83"/>
        <v>0</v>
      </c>
      <c r="AI485" s="111">
        <f>Table5[[#This Row],[Column17]]-Table5[[#This Row],[Column20]]</f>
        <v>0</v>
      </c>
      <c r="AJ485" s="111">
        <f t="shared" si="84"/>
        <v>0</v>
      </c>
      <c r="AK485" s="111">
        <f t="shared" si="88"/>
        <v>0</v>
      </c>
      <c r="AL485" s="111">
        <f t="shared" si="85"/>
        <v>0</v>
      </c>
      <c r="AM485" s="111" t="str">
        <f t="shared" si="86"/>
        <v/>
      </c>
      <c r="AN485" s="111" t="str">
        <f t="shared" ca="1" si="87"/>
        <v/>
      </c>
    </row>
    <row r="486" spans="1:40" ht="20.25" customHeight="1" x14ac:dyDescent="0.3">
      <c r="A486" s="107"/>
      <c r="B486" s="144"/>
      <c r="C486" s="119"/>
      <c r="D486" s="120"/>
      <c r="E486" s="119"/>
      <c r="F486" s="119"/>
      <c r="G486" s="120"/>
      <c r="H486" s="119"/>
      <c r="I486" s="109"/>
      <c r="L486" s="108"/>
      <c r="M486" s="108"/>
      <c r="N486" s="108"/>
      <c r="O486" s="108"/>
      <c r="P486" s="108"/>
      <c r="Q486" s="108"/>
      <c r="R486" s="108"/>
      <c r="S486" s="108"/>
      <c r="T486" s="100">
        <f t="shared" si="78"/>
        <v>0</v>
      </c>
      <c r="U486" s="111"/>
      <c r="V486" s="111"/>
      <c r="W486" s="111">
        <f>SUMIFS($F$3:F486,$D$3:D486,D486,$C$3:C486,"Buy")+SUMIFS($F$3:F486,$D$3:D486,D486,$C$3:C486,"Coin Deposit",$E$3:E486,"&lt;&gt;")</f>
        <v>0</v>
      </c>
      <c r="X486" s="111">
        <f t="shared" si="79"/>
        <v>0</v>
      </c>
      <c r="Y486" s="111">
        <f>IF($D486=Y$1,SUMIFS($H$3:$H486,$G$3:$G486,Y$1,$C$3:$C486,"Sell"),0)</f>
        <v>0</v>
      </c>
      <c r="Z486" s="111">
        <f t="shared" si="80"/>
        <v>0</v>
      </c>
      <c r="AA486" s="111">
        <f>IF($D486=AA$1,SUMIFS($H$3:$H486,$G$3:$G486,AA$1,$C$3:$C486,"Sell"),0)</f>
        <v>0</v>
      </c>
      <c r="AB486" s="111">
        <f t="shared" si="81"/>
        <v>0</v>
      </c>
      <c r="AC486" s="111">
        <f>SUMIFS('Deductions and Deposits'!$H:$H,'Deductions and Deposits'!$G:$G,D486,'Deductions and Deposits'!$F:$F,"&lt;="&amp;B486)+SUMIFS($F$3:F486,$D$3:D486,D486,$C$3:C486,"Coin Deposit",$E$3:E486,"")</f>
        <v>0</v>
      </c>
      <c r="AD486" s="111">
        <f>SUMIFS('Deductions and Deposits'!$D:$D,'Deductions and Deposits'!$C:$C,D486)+SUMIFS($F:$F,$D:$D,D486,$C:$C,"Coin Deduction")</f>
        <v>0</v>
      </c>
      <c r="AE486" s="111">
        <f>Table5[[#This Row],[Column4]]+Table5[[#This Row],[Column14]]+Table5[[#This Row],[Column19]]+Table5[[#This Row],[Column12]]</f>
        <v>0</v>
      </c>
      <c r="AF486" s="111">
        <f>Table5[[#This Row],[Column5]]+Table5[[#This Row],[Column13]]+Table5[[#This Row],[Column21]]+Table5[[#This Row],[Column18]]</f>
        <v>0</v>
      </c>
      <c r="AG486" s="111">
        <f t="shared" si="82"/>
        <v>0</v>
      </c>
      <c r="AH486" s="111">
        <f t="shared" si="83"/>
        <v>0</v>
      </c>
      <c r="AI486" s="111">
        <f>Table5[[#This Row],[Column17]]-Table5[[#This Row],[Column20]]</f>
        <v>0</v>
      </c>
      <c r="AJ486" s="111">
        <f t="shared" si="84"/>
        <v>0</v>
      </c>
      <c r="AK486" s="111">
        <f t="shared" si="88"/>
        <v>0</v>
      </c>
      <c r="AL486" s="111">
        <f t="shared" si="85"/>
        <v>0</v>
      </c>
      <c r="AM486" s="111" t="str">
        <f t="shared" si="86"/>
        <v/>
      </c>
      <c r="AN486" s="111" t="str">
        <f t="shared" ca="1" si="87"/>
        <v/>
      </c>
    </row>
    <row r="487" spans="1:40" ht="20.25" customHeight="1" x14ac:dyDescent="0.3">
      <c r="A487" s="107"/>
      <c r="B487" s="144"/>
      <c r="C487" s="119"/>
      <c r="D487" s="120"/>
      <c r="E487" s="119"/>
      <c r="F487" s="119"/>
      <c r="G487" s="120"/>
      <c r="H487" s="119"/>
      <c r="I487" s="109"/>
      <c r="L487" s="108"/>
      <c r="M487" s="108"/>
      <c r="N487" s="108"/>
      <c r="O487" s="108"/>
      <c r="P487" s="108"/>
      <c r="Q487" s="108"/>
      <c r="R487" s="108"/>
      <c r="S487" s="108"/>
      <c r="T487" s="100">
        <f t="shared" si="78"/>
        <v>0</v>
      </c>
      <c r="U487" s="111"/>
      <c r="V487" s="111"/>
      <c r="W487" s="111">
        <f>SUMIFS($F$3:F487,$D$3:D487,D487,$C$3:C487,"Buy")+SUMIFS($F$3:F487,$D$3:D487,D487,$C$3:C487,"Coin Deposit",$E$3:E487,"&lt;&gt;")</f>
        <v>0</v>
      </c>
      <c r="X487" s="111">
        <f t="shared" si="79"/>
        <v>0</v>
      </c>
      <c r="Y487" s="111">
        <f>IF($D487=Y$1,SUMIFS($H$3:$H487,$G$3:$G487,Y$1,$C$3:$C487,"Sell"),0)</f>
        <v>0</v>
      </c>
      <c r="Z487" s="111">
        <f t="shared" si="80"/>
        <v>0</v>
      </c>
      <c r="AA487" s="111">
        <f>IF($D487=AA$1,SUMIFS($H$3:$H487,$G$3:$G487,AA$1,$C$3:$C487,"Sell"),0)</f>
        <v>0</v>
      </c>
      <c r="AB487" s="111">
        <f t="shared" si="81"/>
        <v>0</v>
      </c>
      <c r="AC487" s="111">
        <f>SUMIFS('Deductions and Deposits'!$H:$H,'Deductions and Deposits'!$G:$G,D487,'Deductions and Deposits'!$F:$F,"&lt;="&amp;B487)+SUMIFS($F$3:F487,$D$3:D487,D487,$C$3:C487,"Coin Deposit",$E$3:E487,"")</f>
        <v>0</v>
      </c>
      <c r="AD487" s="111">
        <f>SUMIFS('Deductions and Deposits'!$D:$D,'Deductions and Deposits'!$C:$C,D487)+SUMIFS($F:$F,$D:$D,D487,$C:$C,"Coin Deduction")</f>
        <v>0</v>
      </c>
      <c r="AE487" s="111">
        <f>Table5[[#This Row],[Column4]]+Table5[[#This Row],[Column14]]+Table5[[#This Row],[Column19]]+Table5[[#This Row],[Column12]]</f>
        <v>0</v>
      </c>
      <c r="AF487" s="111">
        <f>Table5[[#This Row],[Column5]]+Table5[[#This Row],[Column13]]+Table5[[#This Row],[Column21]]+Table5[[#This Row],[Column18]]</f>
        <v>0</v>
      </c>
      <c r="AG487" s="111">
        <f t="shared" si="82"/>
        <v>0</v>
      </c>
      <c r="AH487" s="111">
        <f t="shared" si="83"/>
        <v>0</v>
      </c>
      <c r="AI487" s="111">
        <f>Table5[[#This Row],[Column17]]-Table5[[#This Row],[Column20]]</f>
        <v>0</v>
      </c>
      <c r="AJ487" s="111">
        <f t="shared" si="84"/>
        <v>0</v>
      </c>
      <c r="AK487" s="111">
        <f t="shared" si="88"/>
        <v>0</v>
      </c>
      <c r="AL487" s="111">
        <f t="shared" si="85"/>
        <v>0</v>
      </c>
      <c r="AM487" s="111" t="str">
        <f t="shared" si="86"/>
        <v/>
      </c>
      <c r="AN487" s="111" t="str">
        <f t="shared" ca="1" si="87"/>
        <v/>
      </c>
    </row>
    <row r="488" spans="1:40" ht="20.25" customHeight="1" x14ac:dyDescent="0.3">
      <c r="A488" s="107"/>
      <c r="B488" s="144"/>
      <c r="C488" s="119"/>
      <c r="D488" s="120"/>
      <c r="E488" s="119"/>
      <c r="F488" s="119"/>
      <c r="G488" s="120"/>
      <c r="H488" s="119"/>
      <c r="I488" s="109"/>
      <c r="L488" s="108"/>
      <c r="M488" s="108"/>
      <c r="N488" s="108"/>
      <c r="O488" s="108"/>
      <c r="P488" s="108"/>
      <c r="Q488" s="108"/>
      <c r="R488" s="108"/>
      <c r="S488" s="108"/>
      <c r="T488" s="100">
        <f t="shared" si="78"/>
        <v>0</v>
      </c>
      <c r="U488" s="111"/>
      <c r="V488" s="111"/>
      <c r="W488" s="111">
        <f>SUMIFS($F$3:F488,$D$3:D488,D488,$C$3:C488,"Buy")+SUMIFS($F$3:F488,$D$3:D488,D488,$C$3:C488,"Coin Deposit",$E$3:E488,"&lt;&gt;")</f>
        <v>0</v>
      </c>
      <c r="X488" s="111">
        <f t="shared" si="79"/>
        <v>0</v>
      </c>
      <c r="Y488" s="111">
        <f>IF($D488=Y$1,SUMIFS($H$3:$H488,$G$3:$G488,Y$1,$C$3:$C488,"Sell"),0)</f>
        <v>0</v>
      </c>
      <c r="Z488" s="111">
        <f t="shared" si="80"/>
        <v>0</v>
      </c>
      <c r="AA488" s="111">
        <f>IF($D488=AA$1,SUMIFS($H$3:$H488,$G$3:$G488,AA$1,$C$3:$C488,"Sell"),0)</f>
        <v>0</v>
      </c>
      <c r="AB488" s="111">
        <f t="shared" si="81"/>
        <v>0</v>
      </c>
      <c r="AC488" s="111">
        <f>SUMIFS('Deductions and Deposits'!$H:$H,'Deductions and Deposits'!$G:$G,D488,'Deductions and Deposits'!$F:$F,"&lt;="&amp;B488)+SUMIFS($F$3:F488,$D$3:D488,D488,$C$3:C488,"Coin Deposit",$E$3:E488,"")</f>
        <v>0</v>
      </c>
      <c r="AD488" s="111">
        <f>SUMIFS('Deductions and Deposits'!$D:$D,'Deductions and Deposits'!$C:$C,D488)+SUMIFS($F:$F,$D:$D,D488,$C:$C,"Coin Deduction")</f>
        <v>0</v>
      </c>
      <c r="AE488" s="111">
        <f>Table5[[#This Row],[Column4]]+Table5[[#This Row],[Column14]]+Table5[[#This Row],[Column19]]+Table5[[#This Row],[Column12]]</f>
        <v>0</v>
      </c>
      <c r="AF488" s="111">
        <f>Table5[[#This Row],[Column5]]+Table5[[#This Row],[Column13]]+Table5[[#This Row],[Column21]]+Table5[[#This Row],[Column18]]</f>
        <v>0</v>
      </c>
      <c r="AG488" s="111">
        <f t="shared" si="82"/>
        <v>0</v>
      </c>
      <c r="AH488" s="111">
        <f t="shared" si="83"/>
        <v>0</v>
      </c>
      <c r="AI488" s="111">
        <f>Table5[[#This Row],[Column17]]-Table5[[#This Row],[Column20]]</f>
        <v>0</v>
      </c>
      <c r="AJ488" s="111">
        <f t="shared" si="84"/>
        <v>0</v>
      </c>
      <c r="AK488" s="111">
        <f t="shared" si="88"/>
        <v>0</v>
      </c>
      <c r="AL488" s="111">
        <f t="shared" si="85"/>
        <v>0</v>
      </c>
      <c r="AM488" s="111" t="str">
        <f t="shared" si="86"/>
        <v/>
      </c>
      <c r="AN488" s="111" t="str">
        <f t="shared" ca="1" si="87"/>
        <v/>
      </c>
    </row>
    <row r="489" spans="1:40" ht="20.25" customHeight="1" x14ac:dyDescent="0.3">
      <c r="A489" s="107"/>
      <c r="B489" s="144"/>
      <c r="C489" s="119"/>
      <c r="D489" s="120"/>
      <c r="E489" s="119"/>
      <c r="F489" s="119"/>
      <c r="G489" s="120"/>
      <c r="H489" s="119"/>
      <c r="I489" s="109"/>
      <c r="L489" s="108"/>
      <c r="M489" s="108"/>
      <c r="N489" s="108"/>
      <c r="O489" s="108"/>
      <c r="P489" s="108"/>
      <c r="Q489" s="108"/>
      <c r="R489" s="108"/>
      <c r="S489" s="108"/>
      <c r="T489" s="100">
        <f t="shared" si="78"/>
        <v>0</v>
      </c>
      <c r="U489" s="111"/>
      <c r="V489" s="111"/>
      <c r="W489" s="111">
        <f>SUMIFS($F$3:F489,$D$3:D489,D489,$C$3:C489,"Buy")+SUMIFS($F$3:F489,$D$3:D489,D489,$C$3:C489,"Coin Deposit",$E$3:E489,"&lt;&gt;")</f>
        <v>0</v>
      </c>
      <c r="X489" s="111">
        <f t="shared" si="79"/>
        <v>0</v>
      </c>
      <c r="Y489" s="111">
        <f>IF($D489=Y$1,SUMIFS($H$3:$H489,$G$3:$G489,Y$1,$C$3:$C489,"Sell"),0)</f>
        <v>0</v>
      </c>
      <c r="Z489" s="111">
        <f t="shared" si="80"/>
        <v>0</v>
      </c>
      <c r="AA489" s="111">
        <f>IF($D489=AA$1,SUMIFS($H$3:$H489,$G$3:$G489,AA$1,$C$3:$C489,"Sell"),0)</f>
        <v>0</v>
      </c>
      <c r="AB489" s="111">
        <f t="shared" si="81"/>
        <v>0</v>
      </c>
      <c r="AC489" s="111">
        <f>SUMIFS('Deductions and Deposits'!$H:$H,'Deductions and Deposits'!$G:$G,D489,'Deductions and Deposits'!$F:$F,"&lt;="&amp;B489)+SUMIFS($F$3:F489,$D$3:D489,D489,$C$3:C489,"Coin Deposit",$E$3:E489,"")</f>
        <v>0</v>
      </c>
      <c r="AD489" s="111">
        <f>SUMIFS('Deductions and Deposits'!$D:$D,'Deductions and Deposits'!$C:$C,D489)+SUMIFS($F:$F,$D:$D,D489,$C:$C,"Coin Deduction")</f>
        <v>0</v>
      </c>
      <c r="AE489" s="111">
        <f>Table5[[#This Row],[Column4]]+Table5[[#This Row],[Column14]]+Table5[[#This Row],[Column19]]+Table5[[#This Row],[Column12]]</f>
        <v>0</v>
      </c>
      <c r="AF489" s="111">
        <f>Table5[[#This Row],[Column5]]+Table5[[#This Row],[Column13]]+Table5[[#This Row],[Column21]]+Table5[[#This Row],[Column18]]</f>
        <v>0</v>
      </c>
      <c r="AG489" s="111">
        <f t="shared" si="82"/>
        <v>0</v>
      </c>
      <c r="AH489" s="111">
        <f t="shared" si="83"/>
        <v>0</v>
      </c>
      <c r="AI489" s="111">
        <f>Table5[[#This Row],[Column17]]-Table5[[#This Row],[Column20]]</f>
        <v>0</v>
      </c>
      <c r="AJ489" s="111">
        <f t="shared" si="84"/>
        <v>0</v>
      </c>
      <c r="AK489" s="111">
        <f t="shared" si="88"/>
        <v>0</v>
      </c>
      <c r="AL489" s="111">
        <f t="shared" si="85"/>
        <v>0</v>
      </c>
      <c r="AM489" s="111" t="str">
        <f t="shared" si="86"/>
        <v/>
      </c>
      <c r="AN489" s="111" t="str">
        <f t="shared" ca="1" si="87"/>
        <v/>
      </c>
    </row>
    <row r="490" spans="1:40" ht="20.25" customHeight="1" x14ac:dyDescent="0.3">
      <c r="A490" s="107"/>
      <c r="B490" s="144"/>
      <c r="C490" s="119"/>
      <c r="D490" s="120"/>
      <c r="E490" s="119"/>
      <c r="F490" s="119"/>
      <c r="G490" s="120"/>
      <c r="H490" s="119"/>
      <c r="I490" s="109"/>
      <c r="L490" s="108"/>
      <c r="M490" s="108"/>
      <c r="N490" s="108"/>
      <c r="O490" s="108"/>
      <c r="P490" s="108"/>
      <c r="Q490" s="108"/>
      <c r="R490" s="108"/>
      <c r="S490" s="108"/>
      <c r="T490" s="100">
        <f t="shared" si="78"/>
        <v>0</v>
      </c>
      <c r="U490" s="111"/>
      <c r="V490" s="111"/>
      <c r="W490" s="111">
        <f>SUMIFS($F$3:F490,$D$3:D490,D490,$C$3:C490,"Buy")+SUMIFS($F$3:F490,$D$3:D490,D490,$C$3:C490,"Coin Deposit",$E$3:E490,"&lt;&gt;")</f>
        <v>0</v>
      </c>
      <c r="X490" s="111">
        <f t="shared" si="79"/>
        <v>0</v>
      </c>
      <c r="Y490" s="111">
        <f>IF($D490=Y$1,SUMIFS($H$3:$H490,$G$3:$G490,Y$1,$C$3:$C490,"Sell"),0)</f>
        <v>0</v>
      </c>
      <c r="Z490" s="111">
        <f t="shared" si="80"/>
        <v>0</v>
      </c>
      <c r="AA490" s="111">
        <f>IF($D490=AA$1,SUMIFS($H$3:$H490,$G$3:$G490,AA$1,$C$3:$C490,"Sell"),0)</f>
        <v>0</v>
      </c>
      <c r="AB490" s="111">
        <f t="shared" si="81"/>
        <v>0</v>
      </c>
      <c r="AC490" s="111">
        <f>SUMIFS('Deductions and Deposits'!$H:$H,'Deductions and Deposits'!$G:$G,D490,'Deductions and Deposits'!$F:$F,"&lt;="&amp;B490)+SUMIFS($F$3:F490,$D$3:D490,D490,$C$3:C490,"Coin Deposit",$E$3:E490,"")</f>
        <v>0</v>
      </c>
      <c r="AD490" s="111">
        <f>SUMIFS('Deductions and Deposits'!$D:$D,'Deductions and Deposits'!$C:$C,D490)+SUMIFS($F:$F,$D:$D,D490,$C:$C,"Coin Deduction")</f>
        <v>0</v>
      </c>
      <c r="AE490" s="111">
        <f>Table5[[#This Row],[Column4]]+Table5[[#This Row],[Column14]]+Table5[[#This Row],[Column19]]+Table5[[#This Row],[Column12]]</f>
        <v>0</v>
      </c>
      <c r="AF490" s="111">
        <f>Table5[[#This Row],[Column5]]+Table5[[#This Row],[Column13]]+Table5[[#This Row],[Column21]]+Table5[[#This Row],[Column18]]</f>
        <v>0</v>
      </c>
      <c r="AG490" s="111">
        <f t="shared" si="82"/>
        <v>0</v>
      </c>
      <c r="AH490" s="111">
        <f t="shared" si="83"/>
        <v>0</v>
      </c>
      <c r="AI490" s="111">
        <f>Table5[[#This Row],[Column17]]-Table5[[#This Row],[Column20]]</f>
        <v>0</v>
      </c>
      <c r="AJ490" s="111">
        <f t="shared" si="84"/>
        <v>0</v>
      </c>
      <c r="AK490" s="111">
        <f t="shared" si="88"/>
        <v>0</v>
      </c>
      <c r="AL490" s="111">
        <f t="shared" si="85"/>
        <v>0</v>
      </c>
      <c r="AM490" s="111" t="str">
        <f t="shared" si="86"/>
        <v/>
      </c>
      <c r="AN490" s="111" t="str">
        <f t="shared" ca="1" si="87"/>
        <v/>
      </c>
    </row>
    <row r="491" spans="1:40" ht="20.25" customHeight="1" x14ac:dyDescent="0.3">
      <c r="A491" s="107"/>
      <c r="B491" s="144"/>
      <c r="C491" s="119"/>
      <c r="D491" s="120"/>
      <c r="E491" s="119"/>
      <c r="F491" s="119"/>
      <c r="G491" s="120"/>
      <c r="H491" s="119"/>
      <c r="I491" s="109"/>
      <c r="L491" s="108"/>
      <c r="M491" s="108"/>
      <c r="N491" s="108"/>
      <c r="O491" s="108"/>
      <c r="P491" s="108"/>
      <c r="Q491" s="108"/>
      <c r="R491" s="108"/>
      <c r="S491" s="108"/>
      <c r="T491" s="100">
        <f t="shared" si="78"/>
        <v>0</v>
      </c>
      <c r="U491" s="111"/>
      <c r="V491" s="111"/>
      <c r="W491" s="111">
        <f>SUMIFS($F$3:F491,$D$3:D491,D491,$C$3:C491,"Buy")+SUMIFS($F$3:F491,$D$3:D491,D491,$C$3:C491,"Coin Deposit",$E$3:E491,"&lt;&gt;")</f>
        <v>0</v>
      </c>
      <c r="X491" s="111">
        <f t="shared" si="79"/>
        <v>0</v>
      </c>
      <c r="Y491" s="111">
        <f>IF($D491=Y$1,SUMIFS($H$3:$H491,$G$3:$G491,Y$1,$C$3:$C491,"Sell"),0)</f>
        <v>0</v>
      </c>
      <c r="Z491" s="111">
        <f t="shared" si="80"/>
        <v>0</v>
      </c>
      <c r="AA491" s="111">
        <f>IF($D491=AA$1,SUMIFS($H$3:$H491,$G$3:$G491,AA$1,$C$3:$C491,"Sell"),0)</f>
        <v>0</v>
      </c>
      <c r="AB491" s="111">
        <f t="shared" si="81"/>
        <v>0</v>
      </c>
      <c r="AC491" s="111">
        <f>SUMIFS('Deductions and Deposits'!$H:$H,'Deductions and Deposits'!$G:$G,D491,'Deductions and Deposits'!$F:$F,"&lt;="&amp;B491)+SUMIFS($F$3:F491,$D$3:D491,D491,$C$3:C491,"Coin Deposit",$E$3:E491,"")</f>
        <v>0</v>
      </c>
      <c r="AD491" s="111">
        <f>SUMIFS('Deductions and Deposits'!$D:$D,'Deductions and Deposits'!$C:$C,D491)+SUMIFS($F:$F,$D:$D,D491,$C:$C,"Coin Deduction")</f>
        <v>0</v>
      </c>
      <c r="AE491" s="111">
        <f>Table5[[#This Row],[Column4]]+Table5[[#This Row],[Column14]]+Table5[[#This Row],[Column19]]+Table5[[#This Row],[Column12]]</f>
        <v>0</v>
      </c>
      <c r="AF491" s="111">
        <f>Table5[[#This Row],[Column5]]+Table5[[#This Row],[Column13]]+Table5[[#This Row],[Column21]]+Table5[[#This Row],[Column18]]</f>
        <v>0</v>
      </c>
      <c r="AG491" s="111">
        <f t="shared" si="82"/>
        <v>0</v>
      </c>
      <c r="AH491" s="111">
        <f t="shared" si="83"/>
        <v>0</v>
      </c>
      <c r="AI491" s="111">
        <f>Table5[[#This Row],[Column17]]-Table5[[#This Row],[Column20]]</f>
        <v>0</v>
      </c>
      <c r="AJ491" s="111">
        <f t="shared" si="84"/>
        <v>0</v>
      </c>
      <c r="AK491" s="111">
        <f t="shared" si="88"/>
        <v>0</v>
      </c>
      <c r="AL491" s="111">
        <f t="shared" si="85"/>
        <v>0</v>
      </c>
      <c r="AM491" s="111" t="str">
        <f t="shared" si="86"/>
        <v/>
      </c>
      <c r="AN491" s="111" t="str">
        <f t="shared" ca="1" si="87"/>
        <v/>
      </c>
    </row>
    <row r="492" spans="1:40" ht="20.25" customHeight="1" x14ac:dyDescent="0.3">
      <c r="A492" s="107"/>
      <c r="B492" s="144"/>
      <c r="C492" s="119"/>
      <c r="D492" s="120"/>
      <c r="E492" s="119"/>
      <c r="F492" s="119"/>
      <c r="G492" s="120"/>
      <c r="H492" s="119"/>
      <c r="I492" s="109"/>
      <c r="L492" s="108"/>
      <c r="M492" s="108"/>
      <c r="N492" s="108"/>
      <c r="O492" s="108"/>
      <c r="P492" s="108"/>
      <c r="Q492" s="108"/>
      <c r="R492" s="108"/>
      <c r="S492" s="108"/>
      <c r="T492" s="100">
        <f t="shared" si="78"/>
        <v>0</v>
      </c>
      <c r="U492" s="111"/>
      <c r="V492" s="111"/>
      <c r="W492" s="111">
        <f>SUMIFS($F$3:F492,$D$3:D492,D492,$C$3:C492,"Buy")+SUMIFS($F$3:F492,$D$3:D492,D492,$C$3:C492,"Coin Deposit",$E$3:E492,"&lt;&gt;")</f>
        <v>0</v>
      </c>
      <c r="X492" s="111">
        <f t="shared" si="79"/>
        <v>0</v>
      </c>
      <c r="Y492" s="111">
        <f>IF($D492=Y$1,SUMIFS($H$3:$H492,$G$3:$G492,Y$1,$C$3:$C492,"Sell"),0)</f>
        <v>0</v>
      </c>
      <c r="Z492" s="111">
        <f t="shared" si="80"/>
        <v>0</v>
      </c>
      <c r="AA492" s="111">
        <f>IF($D492=AA$1,SUMIFS($H$3:$H492,$G$3:$G492,AA$1,$C$3:$C492,"Sell"),0)</f>
        <v>0</v>
      </c>
      <c r="AB492" s="111">
        <f t="shared" si="81"/>
        <v>0</v>
      </c>
      <c r="AC492" s="111">
        <f>SUMIFS('Deductions and Deposits'!$H:$H,'Deductions and Deposits'!$G:$G,D492,'Deductions and Deposits'!$F:$F,"&lt;="&amp;B492)+SUMIFS($F$3:F492,$D$3:D492,D492,$C$3:C492,"Coin Deposit",$E$3:E492,"")</f>
        <v>0</v>
      </c>
      <c r="AD492" s="111">
        <f>SUMIFS('Deductions and Deposits'!$D:$D,'Deductions and Deposits'!$C:$C,D492)+SUMIFS($F:$F,$D:$D,D492,$C:$C,"Coin Deduction")</f>
        <v>0</v>
      </c>
      <c r="AE492" s="111">
        <f>Table5[[#This Row],[Column4]]+Table5[[#This Row],[Column14]]+Table5[[#This Row],[Column19]]+Table5[[#This Row],[Column12]]</f>
        <v>0</v>
      </c>
      <c r="AF492" s="111">
        <f>Table5[[#This Row],[Column5]]+Table5[[#This Row],[Column13]]+Table5[[#This Row],[Column21]]+Table5[[#This Row],[Column18]]</f>
        <v>0</v>
      </c>
      <c r="AG492" s="111">
        <f t="shared" si="82"/>
        <v>0</v>
      </c>
      <c r="AH492" s="111">
        <f t="shared" si="83"/>
        <v>0</v>
      </c>
      <c r="AI492" s="111">
        <f>Table5[[#This Row],[Column17]]-Table5[[#This Row],[Column20]]</f>
        <v>0</v>
      </c>
      <c r="AJ492" s="111">
        <f t="shared" si="84"/>
        <v>0</v>
      </c>
      <c r="AK492" s="111">
        <f t="shared" si="88"/>
        <v>0</v>
      </c>
      <c r="AL492" s="111">
        <f t="shared" si="85"/>
        <v>0</v>
      </c>
      <c r="AM492" s="111" t="str">
        <f t="shared" si="86"/>
        <v/>
      </c>
      <c r="AN492" s="111" t="str">
        <f t="shared" ca="1" si="87"/>
        <v/>
      </c>
    </row>
    <row r="493" spans="1:40" ht="20.25" customHeight="1" x14ac:dyDescent="0.3">
      <c r="A493" s="107"/>
      <c r="B493" s="144"/>
      <c r="C493" s="119"/>
      <c r="D493" s="120"/>
      <c r="E493" s="119"/>
      <c r="F493" s="119"/>
      <c r="G493" s="120"/>
      <c r="H493" s="119"/>
      <c r="I493" s="109"/>
      <c r="L493" s="108"/>
      <c r="M493" s="108"/>
      <c r="N493" s="108"/>
      <c r="O493" s="108"/>
      <c r="P493" s="108"/>
      <c r="Q493" s="108"/>
      <c r="R493" s="108"/>
      <c r="S493" s="108"/>
      <c r="T493" s="100">
        <f t="shared" si="78"/>
        <v>0</v>
      </c>
      <c r="U493" s="111"/>
      <c r="V493" s="111"/>
      <c r="W493" s="111">
        <f>SUMIFS($F$3:F493,$D$3:D493,D493,$C$3:C493,"Buy")+SUMIFS($F$3:F493,$D$3:D493,D493,$C$3:C493,"Coin Deposit",$E$3:E493,"&lt;&gt;")</f>
        <v>0</v>
      </c>
      <c r="X493" s="111">
        <f t="shared" si="79"/>
        <v>0</v>
      </c>
      <c r="Y493" s="111">
        <f>IF($D493=Y$1,SUMIFS($H$3:$H493,$G$3:$G493,Y$1,$C$3:$C493,"Sell"),0)</f>
        <v>0</v>
      </c>
      <c r="Z493" s="111">
        <f t="shared" si="80"/>
        <v>0</v>
      </c>
      <c r="AA493" s="111">
        <f>IF($D493=AA$1,SUMIFS($H$3:$H493,$G$3:$G493,AA$1,$C$3:$C493,"Sell"),0)</f>
        <v>0</v>
      </c>
      <c r="AB493" s="111">
        <f t="shared" si="81"/>
        <v>0</v>
      </c>
      <c r="AC493" s="111">
        <f>SUMIFS('Deductions and Deposits'!$H:$H,'Deductions and Deposits'!$G:$G,D493,'Deductions and Deposits'!$F:$F,"&lt;="&amp;B493)+SUMIFS($F$3:F493,$D$3:D493,D493,$C$3:C493,"Coin Deposit",$E$3:E493,"")</f>
        <v>0</v>
      </c>
      <c r="AD493" s="111">
        <f>SUMIFS('Deductions and Deposits'!$D:$D,'Deductions and Deposits'!$C:$C,D493)+SUMIFS($F:$F,$D:$D,D493,$C:$C,"Coin Deduction")</f>
        <v>0</v>
      </c>
      <c r="AE493" s="111">
        <f>Table5[[#This Row],[Column4]]+Table5[[#This Row],[Column14]]+Table5[[#This Row],[Column19]]+Table5[[#This Row],[Column12]]</f>
        <v>0</v>
      </c>
      <c r="AF493" s="111">
        <f>Table5[[#This Row],[Column5]]+Table5[[#This Row],[Column13]]+Table5[[#This Row],[Column21]]+Table5[[#This Row],[Column18]]</f>
        <v>0</v>
      </c>
      <c r="AG493" s="111">
        <f t="shared" si="82"/>
        <v>0</v>
      </c>
      <c r="AH493" s="111">
        <f t="shared" si="83"/>
        <v>0</v>
      </c>
      <c r="AI493" s="111">
        <f>Table5[[#This Row],[Column17]]-Table5[[#This Row],[Column20]]</f>
        <v>0</v>
      </c>
      <c r="AJ493" s="111">
        <f t="shared" si="84"/>
        <v>0</v>
      </c>
      <c r="AK493" s="111">
        <f t="shared" si="88"/>
        <v>0</v>
      </c>
      <c r="AL493" s="111">
        <f t="shared" si="85"/>
        <v>0</v>
      </c>
      <c r="AM493" s="111" t="str">
        <f t="shared" si="86"/>
        <v/>
      </c>
      <c r="AN493" s="111" t="str">
        <f t="shared" ca="1" si="87"/>
        <v/>
      </c>
    </row>
    <row r="494" spans="1:40" ht="20.25" customHeight="1" x14ac:dyDescent="0.3">
      <c r="A494" s="107"/>
      <c r="B494" s="144"/>
      <c r="C494" s="119"/>
      <c r="D494" s="120"/>
      <c r="E494" s="119"/>
      <c r="F494" s="119"/>
      <c r="G494" s="120"/>
      <c r="H494" s="119"/>
      <c r="I494" s="109"/>
      <c r="L494" s="108"/>
      <c r="M494" s="108"/>
      <c r="N494" s="108"/>
      <c r="O494" s="108"/>
      <c r="P494" s="108"/>
      <c r="Q494" s="108"/>
      <c r="R494" s="108"/>
      <c r="S494" s="108"/>
      <c r="T494" s="100">
        <f t="shared" si="78"/>
        <v>0</v>
      </c>
      <c r="U494" s="111"/>
      <c r="V494" s="111"/>
      <c r="W494" s="111">
        <f>SUMIFS($F$3:F494,$D$3:D494,D494,$C$3:C494,"Buy")+SUMIFS($F$3:F494,$D$3:D494,D494,$C$3:C494,"Coin Deposit",$E$3:E494,"&lt;&gt;")</f>
        <v>0</v>
      </c>
      <c r="X494" s="111">
        <f t="shared" si="79"/>
        <v>0</v>
      </c>
      <c r="Y494" s="111">
        <f>IF($D494=Y$1,SUMIFS($H$3:$H494,$G$3:$G494,Y$1,$C$3:$C494,"Sell"),0)</f>
        <v>0</v>
      </c>
      <c r="Z494" s="111">
        <f t="shared" si="80"/>
        <v>0</v>
      </c>
      <c r="AA494" s="111">
        <f>IF($D494=AA$1,SUMIFS($H$3:$H494,$G$3:$G494,AA$1,$C$3:$C494,"Sell"),0)</f>
        <v>0</v>
      </c>
      <c r="AB494" s="111">
        <f t="shared" si="81"/>
        <v>0</v>
      </c>
      <c r="AC494" s="111">
        <f>SUMIFS('Deductions and Deposits'!$H:$H,'Deductions and Deposits'!$G:$G,D494,'Deductions and Deposits'!$F:$F,"&lt;="&amp;B494)+SUMIFS($F$3:F494,$D$3:D494,D494,$C$3:C494,"Coin Deposit",$E$3:E494,"")</f>
        <v>0</v>
      </c>
      <c r="AD494" s="111">
        <f>SUMIFS('Deductions and Deposits'!$D:$D,'Deductions and Deposits'!$C:$C,D494)+SUMIFS($F:$F,$D:$D,D494,$C:$C,"Coin Deduction")</f>
        <v>0</v>
      </c>
      <c r="AE494" s="111">
        <f>Table5[[#This Row],[Column4]]+Table5[[#This Row],[Column14]]+Table5[[#This Row],[Column19]]+Table5[[#This Row],[Column12]]</f>
        <v>0</v>
      </c>
      <c r="AF494" s="111">
        <f>Table5[[#This Row],[Column5]]+Table5[[#This Row],[Column13]]+Table5[[#This Row],[Column21]]+Table5[[#This Row],[Column18]]</f>
        <v>0</v>
      </c>
      <c r="AG494" s="111">
        <f t="shared" si="82"/>
        <v>0</v>
      </c>
      <c r="AH494" s="111">
        <f t="shared" si="83"/>
        <v>0</v>
      </c>
      <c r="AI494" s="111">
        <f>Table5[[#This Row],[Column17]]-Table5[[#This Row],[Column20]]</f>
        <v>0</v>
      </c>
      <c r="AJ494" s="111">
        <f t="shared" si="84"/>
        <v>0</v>
      </c>
      <c r="AK494" s="111">
        <f t="shared" si="88"/>
        <v>0</v>
      </c>
      <c r="AL494" s="111">
        <f t="shared" si="85"/>
        <v>0</v>
      </c>
      <c r="AM494" s="111" t="str">
        <f t="shared" si="86"/>
        <v/>
      </c>
      <c r="AN494" s="111" t="str">
        <f t="shared" ca="1" si="87"/>
        <v/>
      </c>
    </row>
    <row r="495" spans="1:40" ht="20.25" customHeight="1" x14ac:dyDescent="0.3">
      <c r="A495" s="107"/>
      <c r="B495" s="144"/>
      <c r="C495" s="119"/>
      <c r="D495" s="120"/>
      <c r="E495" s="119"/>
      <c r="F495" s="119"/>
      <c r="G495" s="120"/>
      <c r="H495" s="119"/>
      <c r="I495" s="109"/>
      <c r="L495" s="108"/>
      <c r="M495" s="108"/>
      <c r="N495" s="108"/>
      <c r="O495" s="108"/>
      <c r="P495" s="108"/>
      <c r="Q495" s="108"/>
      <c r="R495" s="108"/>
      <c r="S495" s="108"/>
      <c r="T495" s="100">
        <f t="shared" si="78"/>
        <v>0</v>
      </c>
      <c r="U495" s="111"/>
      <c r="V495" s="111"/>
      <c r="W495" s="111">
        <f>SUMIFS($F$3:F495,$D$3:D495,D495,$C$3:C495,"Buy")+SUMIFS($F$3:F495,$D$3:D495,D495,$C$3:C495,"Coin Deposit",$E$3:E495,"&lt;&gt;")</f>
        <v>0</v>
      </c>
      <c r="X495" s="111">
        <f t="shared" si="79"/>
        <v>0</v>
      </c>
      <c r="Y495" s="111">
        <f>IF($D495=Y$1,SUMIFS($H$3:$H495,$G$3:$G495,Y$1,$C$3:$C495,"Sell"),0)</f>
        <v>0</v>
      </c>
      <c r="Z495" s="111">
        <f t="shared" si="80"/>
        <v>0</v>
      </c>
      <c r="AA495" s="111">
        <f>IF($D495=AA$1,SUMIFS($H$3:$H495,$G$3:$G495,AA$1,$C$3:$C495,"Sell"),0)</f>
        <v>0</v>
      </c>
      <c r="AB495" s="111">
        <f t="shared" si="81"/>
        <v>0</v>
      </c>
      <c r="AC495" s="111">
        <f>SUMIFS('Deductions and Deposits'!$H:$H,'Deductions and Deposits'!$G:$G,D495,'Deductions and Deposits'!$F:$F,"&lt;="&amp;B495)+SUMIFS($F$3:F495,$D$3:D495,D495,$C$3:C495,"Coin Deposit",$E$3:E495,"")</f>
        <v>0</v>
      </c>
      <c r="AD495" s="111">
        <f>SUMIFS('Deductions and Deposits'!$D:$D,'Deductions and Deposits'!$C:$C,D495)+SUMIFS($F:$F,$D:$D,D495,$C:$C,"Coin Deduction")</f>
        <v>0</v>
      </c>
      <c r="AE495" s="111">
        <f>Table5[[#This Row],[Column4]]+Table5[[#This Row],[Column14]]+Table5[[#This Row],[Column19]]+Table5[[#This Row],[Column12]]</f>
        <v>0</v>
      </c>
      <c r="AF495" s="111">
        <f>Table5[[#This Row],[Column5]]+Table5[[#This Row],[Column13]]+Table5[[#This Row],[Column21]]+Table5[[#This Row],[Column18]]</f>
        <v>0</v>
      </c>
      <c r="AG495" s="111">
        <f t="shared" si="82"/>
        <v>0</v>
      </c>
      <c r="AH495" s="111">
        <f t="shared" si="83"/>
        <v>0</v>
      </c>
      <c r="AI495" s="111">
        <f>Table5[[#This Row],[Column17]]-Table5[[#This Row],[Column20]]</f>
        <v>0</v>
      </c>
      <c r="AJ495" s="111">
        <f t="shared" si="84"/>
        <v>0</v>
      </c>
      <c r="AK495" s="111">
        <f t="shared" si="88"/>
        <v>0</v>
      </c>
      <c r="AL495" s="111">
        <f t="shared" si="85"/>
        <v>0</v>
      </c>
      <c r="AM495" s="111" t="str">
        <f t="shared" si="86"/>
        <v/>
      </c>
      <c r="AN495" s="111" t="str">
        <f t="shared" ca="1" si="87"/>
        <v/>
      </c>
    </row>
    <row r="496" spans="1:40" ht="20.25" customHeight="1" x14ac:dyDescent="0.3">
      <c r="A496" s="107"/>
      <c r="B496" s="144"/>
      <c r="C496" s="119"/>
      <c r="D496" s="120"/>
      <c r="E496" s="119"/>
      <c r="F496" s="119"/>
      <c r="G496" s="120"/>
      <c r="H496" s="119"/>
      <c r="I496" s="109"/>
      <c r="L496" s="108"/>
      <c r="M496" s="108"/>
      <c r="N496" s="108"/>
      <c r="O496" s="108"/>
      <c r="P496" s="108"/>
      <c r="Q496" s="108"/>
      <c r="R496" s="108"/>
      <c r="S496" s="108"/>
      <c r="T496" s="100">
        <f t="shared" si="78"/>
        <v>0</v>
      </c>
      <c r="U496" s="111"/>
      <c r="V496" s="111"/>
      <c r="W496" s="111">
        <f>SUMIFS($F$3:F496,$D$3:D496,D496,$C$3:C496,"Buy")+SUMIFS($F$3:F496,$D$3:D496,D496,$C$3:C496,"Coin Deposit",$E$3:E496,"&lt;&gt;")</f>
        <v>0</v>
      </c>
      <c r="X496" s="111">
        <f t="shared" si="79"/>
        <v>0</v>
      </c>
      <c r="Y496" s="111">
        <f>IF($D496=Y$1,SUMIFS($H$3:$H496,$G$3:$G496,Y$1,$C$3:$C496,"Sell"),0)</f>
        <v>0</v>
      </c>
      <c r="Z496" s="111">
        <f t="shared" si="80"/>
        <v>0</v>
      </c>
      <c r="AA496" s="111">
        <f>IF($D496=AA$1,SUMIFS($H$3:$H496,$G$3:$G496,AA$1,$C$3:$C496,"Sell"),0)</f>
        <v>0</v>
      </c>
      <c r="AB496" s="111">
        <f t="shared" si="81"/>
        <v>0</v>
      </c>
      <c r="AC496" s="111">
        <f>SUMIFS('Deductions and Deposits'!$H:$H,'Deductions and Deposits'!$G:$G,D496,'Deductions and Deposits'!$F:$F,"&lt;="&amp;B496)+SUMIFS($F$3:F496,$D$3:D496,D496,$C$3:C496,"Coin Deposit",$E$3:E496,"")</f>
        <v>0</v>
      </c>
      <c r="AD496" s="111">
        <f>SUMIFS('Deductions and Deposits'!$D:$D,'Deductions and Deposits'!$C:$C,D496)+SUMIFS($F:$F,$D:$D,D496,$C:$C,"Coin Deduction")</f>
        <v>0</v>
      </c>
      <c r="AE496" s="111">
        <f>Table5[[#This Row],[Column4]]+Table5[[#This Row],[Column14]]+Table5[[#This Row],[Column19]]+Table5[[#This Row],[Column12]]</f>
        <v>0</v>
      </c>
      <c r="AF496" s="111">
        <f>Table5[[#This Row],[Column5]]+Table5[[#This Row],[Column13]]+Table5[[#This Row],[Column21]]+Table5[[#This Row],[Column18]]</f>
        <v>0</v>
      </c>
      <c r="AG496" s="111">
        <f t="shared" si="82"/>
        <v>0</v>
      </c>
      <c r="AH496" s="111">
        <f t="shared" si="83"/>
        <v>0</v>
      </c>
      <c r="AI496" s="111">
        <f>Table5[[#This Row],[Column17]]-Table5[[#This Row],[Column20]]</f>
        <v>0</v>
      </c>
      <c r="AJ496" s="111">
        <f t="shared" si="84"/>
        <v>0</v>
      </c>
      <c r="AK496" s="111">
        <f t="shared" si="88"/>
        <v>0</v>
      </c>
      <c r="AL496" s="111">
        <f t="shared" si="85"/>
        <v>0</v>
      </c>
      <c r="AM496" s="111" t="str">
        <f t="shared" si="86"/>
        <v/>
      </c>
      <c r="AN496" s="111" t="str">
        <f t="shared" ca="1" si="87"/>
        <v/>
      </c>
    </row>
    <row r="497" spans="1:40" ht="20.25" customHeight="1" x14ac:dyDescent="0.3">
      <c r="A497" s="107"/>
      <c r="B497" s="144"/>
      <c r="C497" s="119"/>
      <c r="D497" s="120"/>
      <c r="E497" s="119"/>
      <c r="F497" s="119"/>
      <c r="G497" s="120"/>
      <c r="H497" s="119"/>
      <c r="I497" s="109"/>
      <c r="L497" s="108"/>
      <c r="M497" s="108"/>
      <c r="N497" s="108"/>
      <c r="O497" s="108"/>
      <c r="P497" s="108"/>
      <c r="Q497" s="108"/>
      <c r="R497" s="108"/>
      <c r="S497" s="108"/>
      <c r="T497" s="100">
        <f t="shared" si="78"/>
        <v>0</v>
      </c>
      <c r="U497" s="111"/>
      <c r="V497" s="111"/>
      <c r="W497" s="111">
        <f>SUMIFS($F$3:F497,$D$3:D497,D497,$C$3:C497,"Buy")+SUMIFS($F$3:F497,$D$3:D497,D497,$C$3:C497,"Coin Deposit",$E$3:E497,"&lt;&gt;")</f>
        <v>0</v>
      </c>
      <c r="X497" s="111">
        <f t="shared" si="79"/>
        <v>0</v>
      </c>
      <c r="Y497" s="111">
        <f>IF($D497=Y$1,SUMIFS($H$3:$H497,$G$3:$G497,Y$1,$C$3:$C497,"Sell"),0)</f>
        <v>0</v>
      </c>
      <c r="Z497" s="111">
        <f t="shared" si="80"/>
        <v>0</v>
      </c>
      <c r="AA497" s="111">
        <f>IF($D497=AA$1,SUMIFS($H$3:$H497,$G$3:$G497,AA$1,$C$3:$C497,"Sell"),0)</f>
        <v>0</v>
      </c>
      <c r="AB497" s="111">
        <f t="shared" si="81"/>
        <v>0</v>
      </c>
      <c r="AC497" s="111">
        <f>SUMIFS('Deductions and Deposits'!$H:$H,'Deductions and Deposits'!$G:$G,D497,'Deductions and Deposits'!$F:$F,"&lt;="&amp;B497)+SUMIFS($F$3:F497,$D$3:D497,D497,$C$3:C497,"Coin Deposit",$E$3:E497,"")</f>
        <v>0</v>
      </c>
      <c r="AD497" s="111">
        <f>SUMIFS('Deductions and Deposits'!$D:$D,'Deductions and Deposits'!$C:$C,D497)+SUMIFS($F:$F,$D:$D,D497,$C:$C,"Coin Deduction")</f>
        <v>0</v>
      </c>
      <c r="AE497" s="111">
        <f>Table5[[#This Row],[Column4]]+Table5[[#This Row],[Column14]]+Table5[[#This Row],[Column19]]+Table5[[#This Row],[Column12]]</f>
        <v>0</v>
      </c>
      <c r="AF497" s="111">
        <f>Table5[[#This Row],[Column5]]+Table5[[#This Row],[Column13]]+Table5[[#This Row],[Column21]]+Table5[[#This Row],[Column18]]</f>
        <v>0</v>
      </c>
      <c r="AG497" s="111">
        <f t="shared" si="82"/>
        <v>0</v>
      </c>
      <c r="AH497" s="111">
        <f t="shared" si="83"/>
        <v>0</v>
      </c>
      <c r="AI497" s="111">
        <f>Table5[[#This Row],[Column17]]-Table5[[#This Row],[Column20]]</f>
        <v>0</v>
      </c>
      <c r="AJ497" s="111">
        <f t="shared" si="84"/>
        <v>0</v>
      </c>
      <c r="AK497" s="111">
        <f t="shared" si="88"/>
        <v>0</v>
      </c>
      <c r="AL497" s="111">
        <f t="shared" si="85"/>
        <v>0</v>
      </c>
      <c r="AM497" s="111" t="str">
        <f t="shared" si="86"/>
        <v/>
      </c>
      <c r="AN497" s="111" t="str">
        <f t="shared" ca="1" si="87"/>
        <v/>
      </c>
    </row>
    <row r="498" spans="1:40" ht="20.25" customHeight="1" x14ac:dyDescent="0.3">
      <c r="A498" s="107"/>
      <c r="B498" s="144"/>
      <c r="C498" s="119"/>
      <c r="D498" s="120"/>
      <c r="E498" s="119"/>
      <c r="F498" s="119"/>
      <c r="G498" s="120"/>
      <c r="H498" s="119"/>
      <c r="I498" s="109"/>
      <c r="L498" s="108"/>
      <c r="M498" s="108"/>
      <c r="N498" s="108"/>
      <c r="O498" s="108"/>
      <c r="P498" s="108"/>
      <c r="Q498" s="108"/>
      <c r="R498" s="108"/>
      <c r="S498" s="108"/>
      <c r="T498" s="100">
        <f t="shared" si="78"/>
        <v>0</v>
      </c>
      <c r="U498" s="111"/>
      <c r="V498" s="111"/>
      <c r="W498" s="111">
        <f>SUMIFS($F$3:F498,$D$3:D498,D498,$C$3:C498,"Buy")+SUMIFS($F$3:F498,$D$3:D498,D498,$C$3:C498,"Coin Deposit",$E$3:E498,"&lt;&gt;")</f>
        <v>0</v>
      </c>
      <c r="X498" s="111">
        <f t="shared" si="79"/>
        <v>0</v>
      </c>
      <c r="Y498" s="111">
        <f>IF($D498=Y$1,SUMIFS($H$3:$H498,$G$3:$G498,Y$1,$C$3:$C498,"Sell"),0)</f>
        <v>0</v>
      </c>
      <c r="Z498" s="111">
        <f t="shared" si="80"/>
        <v>0</v>
      </c>
      <c r="AA498" s="111">
        <f>IF($D498=AA$1,SUMIFS($H$3:$H498,$G$3:$G498,AA$1,$C$3:$C498,"Sell"),0)</f>
        <v>0</v>
      </c>
      <c r="AB498" s="111">
        <f t="shared" si="81"/>
        <v>0</v>
      </c>
      <c r="AC498" s="111">
        <f>SUMIFS('Deductions and Deposits'!$H:$H,'Deductions and Deposits'!$G:$G,D498,'Deductions and Deposits'!$F:$F,"&lt;="&amp;B498)+SUMIFS($F$3:F498,$D$3:D498,D498,$C$3:C498,"Coin Deposit",$E$3:E498,"")</f>
        <v>0</v>
      </c>
      <c r="AD498" s="111">
        <f>SUMIFS('Deductions and Deposits'!$D:$D,'Deductions and Deposits'!$C:$C,D498)+SUMIFS($F:$F,$D:$D,D498,$C:$C,"Coin Deduction")</f>
        <v>0</v>
      </c>
      <c r="AE498" s="111">
        <f>Table5[[#This Row],[Column4]]+Table5[[#This Row],[Column14]]+Table5[[#This Row],[Column19]]+Table5[[#This Row],[Column12]]</f>
        <v>0</v>
      </c>
      <c r="AF498" s="111">
        <f>Table5[[#This Row],[Column5]]+Table5[[#This Row],[Column13]]+Table5[[#This Row],[Column21]]+Table5[[#This Row],[Column18]]</f>
        <v>0</v>
      </c>
      <c r="AG498" s="111">
        <f t="shared" si="82"/>
        <v>0</v>
      </c>
      <c r="AH498" s="111">
        <f t="shared" si="83"/>
        <v>0</v>
      </c>
      <c r="AI498" s="111">
        <f>Table5[[#This Row],[Column17]]-Table5[[#This Row],[Column20]]</f>
        <v>0</v>
      </c>
      <c r="AJ498" s="111">
        <f t="shared" si="84"/>
        <v>0</v>
      </c>
      <c r="AK498" s="111">
        <f t="shared" si="88"/>
        <v>0</v>
      </c>
      <c r="AL498" s="111">
        <f t="shared" si="85"/>
        <v>0</v>
      </c>
      <c r="AM498" s="111" t="str">
        <f t="shared" si="86"/>
        <v/>
      </c>
      <c r="AN498" s="111" t="str">
        <f t="shared" ca="1" si="87"/>
        <v/>
      </c>
    </row>
    <row r="499" spans="1:40" ht="20.25" customHeight="1" x14ac:dyDescent="0.3">
      <c r="A499" s="107"/>
      <c r="B499" s="144"/>
      <c r="C499" s="119"/>
      <c r="D499" s="120"/>
      <c r="E499" s="119"/>
      <c r="F499" s="119"/>
      <c r="G499" s="120"/>
      <c r="H499" s="119"/>
      <c r="I499" s="109"/>
      <c r="L499" s="108"/>
      <c r="M499" s="108"/>
      <c r="N499" s="108"/>
      <c r="O499" s="108"/>
      <c r="P499" s="108"/>
      <c r="Q499" s="108"/>
      <c r="R499" s="108"/>
      <c r="S499" s="108"/>
      <c r="T499" s="100">
        <f t="shared" si="78"/>
        <v>0</v>
      </c>
      <c r="U499" s="111"/>
      <c r="V499" s="111"/>
      <c r="W499" s="111">
        <f>SUMIFS($F$3:F499,$D$3:D499,D499,$C$3:C499,"Buy")+SUMIFS($F$3:F499,$D$3:D499,D499,$C$3:C499,"Coin Deposit",$E$3:E499,"&lt;&gt;")</f>
        <v>0</v>
      </c>
      <c r="X499" s="111">
        <f t="shared" si="79"/>
        <v>0</v>
      </c>
      <c r="Y499" s="111">
        <f>IF($D499=Y$1,SUMIFS($H$3:$H499,$G$3:$G499,Y$1,$C$3:$C499,"Sell"),0)</f>
        <v>0</v>
      </c>
      <c r="Z499" s="111">
        <f t="shared" si="80"/>
        <v>0</v>
      </c>
      <c r="AA499" s="111">
        <f>IF($D499=AA$1,SUMIFS($H$3:$H499,$G$3:$G499,AA$1,$C$3:$C499,"Sell"),0)</f>
        <v>0</v>
      </c>
      <c r="AB499" s="111">
        <f t="shared" si="81"/>
        <v>0</v>
      </c>
      <c r="AC499" s="111">
        <f>SUMIFS('Deductions and Deposits'!$H:$H,'Deductions and Deposits'!$G:$G,D499,'Deductions and Deposits'!$F:$F,"&lt;="&amp;B499)+SUMIFS($F$3:F499,$D$3:D499,D499,$C$3:C499,"Coin Deposit",$E$3:E499,"")</f>
        <v>0</v>
      </c>
      <c r="AD499" s="111">
        <f>SUMIFS('Deductions and Deposits'!$D:$D,'Deductions and Deposits'!$C:$C,D499)+SUMIFS($F:$F,$D:$D,D499,$C:$C,"Coin Deduction")</f>
        <v>0</v>
      </c>
      <c r="AE499" s="111">
        <f>Table5[[#This Row],[Column4]]+Table5[[#This Row],[Column14]]+Table5[[#This Row],[Column19]]+Table5[[#This Row],[Column12]]</f>
        <v>0</v>
      </c>
      <c r="AF499" s="111">
        <f>Table5[[#This Row],[Column5]]+Table5[[#This Row],[Column13]]+Table5[[#This Row],[Column21]]+Table5[[#This Row],[Column18]]</f>
        <v>0</v>
      </c>
      <c r="AG499" s="111">
        <f t="shared" si="82"/>
        <v>0</v>
      </c>
      <c r="AH499" s="111">
        <f t="shared" si="83"/>
        <v>0</v>
      </c>
      <c r="AI499" s="111">
        <f>Table5[[#This Row],[Column17]]-Table5[[#This Row],[Column20]]</f>
        <v>0</v>
      </c>
      <c r="AJ499" s="111">
        <f t="shared" si="84"/>
        <v>0</v>
      </c>
      <c r="AK499" s="111">
        <f t="shared" si="88"/>
        <v>0</v>
      </c>
      <c r="AL499" s="111">
        <f t="shared" si="85"/>
        <v>0</v>
      </c>
      <c r="AM499" s="111" t="str">
        <f t="shared" si="86"/>
        <v/>
      </c>
      <c r="AN499" s="111" t="str">
        <f t="shared" ca="1" si="87"/>
        <v/>
      </c>
    </row>
    <row r="500" spans="1:40" ht="20.25" customHeight="1" x14ac:dyDescent="0.3">
      <c r="A500" s="107"/>
      <c r="B500" s="144"/>
      <c r="C500" s="119"/>
      <c r="D500" s="120"/>
      <c r="E500" s="119"/>
      <c r="F500" s="119"/>
      <c r="G500" s="120"/>
      <c r="H500" s="119"/>
      <c r="I500" s="109"/>
      <c r="L500" s="108"/>
      <c r="M500" s="108"/>
      <c r="N500" s="108"/>
      <c r="O500" s="108"/>
      <c r="P500" s="108"/>
      <c r="Q500" s="108"/>
      <c r="R500" s="108"/>
      <c r="S500" s="108"/>
      <c r="T500" s="100">
        <f t="shared" si="78"/>
        <v>0</v>
      </c>
      <c r="U500" s="111"/>
      <c r="V500" s="111"/>
      <c r="W500" s="111">
        <f>SUMIFS($F$3:F500,$D$3:D500,D500,$C$3:C500,"Buy")+SUMIFS($F$3:F500,$D$3:D500,D500,$C$3:C500,"Coin Deposit",$E$3:E500,"&lt;&gt;")</f>
        <v>0</v>
      </c>
      <c r="X500" s="111">
        <f t="shared" si="79"/>
        <v>0</v>
      </c>
      <c r="Y500" s="111">
        <f>IF($D500=Y$1,SUMIFS($H$3:$H500,$G$3:$G500,Y$1,$C$3:$C500,"Sell"),0)</f>
        <v>0</v>
      </c>
      <c r="Z500" s="111">
        <f t="shared" si="80"/>
        <v>0</v>
      </c>
      <c r="AA500" s="111">
        <f>IF($D500=AA$1,SUMIFS($H$3:$H500,$G$3:$G500,AA$1,$C$3:$C500,"Sell"),0)</f>
        <v>0</v>
      </c>
      <c r="AB500" s="111">
        <f t="shared" si="81"/>
        <v>0</v>
      </c>
      <c r="AC500" s="111">
        <f>SUMIFS('Deductions and Deposits'!$H:$H,'Deductions and Deposits'!$G:$G,D500,'Deductions and Deposits'!$F:$F,"&lt;="&amp;B500)+SUMIFS($F$3:F500,$D$3:D500,D500,$C$3:C500,"Coin Deposit",$E$3:E500,"")</f>
        <v>0</v>
      </c>
      <c r="AD500" s="111">
        <f>SUMIFS('Deductions and Deposits'!$D:$D,'Deductions and Deposits'!$C:$C,D500)+SUMIFS($F:$F,$D:$D,D500,$C:$C,"Coin Deduction")</f>
        <v>0</v>
      </c>
      <c r="AE500" s="111">
        <f>Table5[[#This Row],[Column4]]+Table5[[#This Row],[Column14]]+Table5[[#This Row],[Column19]]+Table5[[#This Row],[Column12]]</f>
        <v>0</v>
      </c>
      <c r="AF500" s="111">
        <f>Table5[[#This Row],[Column5]]+Table5[[#This Row],[Column13]]+Table5[[#This Row],[Column21]]+Table5[[#This Row],[Column18]]</f>
        <v>0</v>
      </c>
      <c r="AG500" s="111">
        <f t="shared" si="82"/>
        <v>0</v>
      </c>
      <c r="AH500" s="111">
        <f t="shared" si="83"/>
        <v>0</v>
      </c>
      <c r="AI500" s="111">
        <f>Table5[[#This Row],[Column17]]-Table5[[#This Row],[Column20]]</f>
        <v>0</v>
      </c>
      <c r="AJ500" s="111">
        <f t="shared" si="84"/>
        <v>0</v>
      </c>
      <c r="AK500" s="111">
        <f t="shared" si="88"/>
        <v>0</v>
      </c>
      <c r="AL500" s="111">
        <f t="shared" si="85"/>
        <v>0</v>
      </c>
      <c r="AM500" s="111" t="str">
        <f t="shared" si="86"/>
        <v/>
      </c>
      <c r="AN500" s="111" t="str">
        <f t="shared" ca="1" si="87"/>
        <v/>
      </c>
    </row>
    <row r="501" spans="1:40" ht="20.25" customHeight="1" x14ac:dyDescent="0.3">
      <c r="A501" s="107"/>
      <c r="B501" s="144"/>
      <c r="C501" s="119"/>
      <c r="D501" s="120"/>
      <c r="E501" s="119"/>
      <c r="F501" s="119"/>
      <c r="G501" s="120"/>
      <c r="H501" s="119"/>
      <c r="I501" s="109"/>
      <c r="L501" s="108"/>
      <c r="M501" s="108"/>
      <c r="N501" s="108"/>
      <c r="O501" s="108"/>
      <c r="P501" s="108"/>
      <c r="Q501" s="108"/>
      <c r="R501" s="108"/>
      <c r="S501" s="108"/>
      <c r="T501" s="100">
        <f t="shared" si="78"/>
        <v>0</v>
      </c>
      <c r="U501" s="111"/>
      <c r="V501" s="111"/>
      <c r="W501" s="111">
        <f>SUMIFS($F$3:F501,$D$3:D501,D501,$C$3:C501,"Buy")+SUMIFS($F$3:F501,$D$3:D501,D501,$C$3:C501,"Coin Deposit",$E$3:E501,"&lt;&gt;")</f>
        <v>0</v>
      </c>
      <c r="X501" s="111">
        <f t="shared" si="79"/>
        <v>0</v>
      </c>
      <c r="Y501" s="111">
        <f>IF($D501=Y$1,SUMIFS($H$3:$H501,$G$3:$G501,Y$1,$C$3:$C501,"Sell"),0)</f>
        <v>0</v>
      </c>
      <c r="Z501" s="111">
        <f t="shared" si="80"/>
        <v>0</v>
      </c>
      <c r="AA501" s="111">
        <f>IF($D501=AA$1,SUMIFS($H$3:$H501,$G$3:$G501,AA$1,$C$3:$C501,"Sell"),0)</f>
        <v>0</v>
      </c>
      <c r="AB501" s="111">
        <f t="shared" si="81"/>
        <v>0</v>
      </c>
      <c r="AC501" s="111">
        <f>SUMIFS('Deductions and Deposits'!$H:$H,'Deductions and Deposits'!$G:$G,D501,'Deductions and Deposits'!$F:$F,"&lt;="&amp;B501)+SUMIFS($F$3:F501,$D$3:D501,D501,$C$3:C501,"Coin Deposit",$E$3:E501,"")</f>
        <v>0</v>
      </c>
      <c r="AD501" s="111">
        <f>SUMIFS('Deductions and Deposits'!$D:$D,'Deductions and Deposits'!$C:$C,D501)+SUMIFS($F:$F,$D:$D,D501,$C:$C,"Coin Deduction")</f>
        <v>0</v>
      </c>
      <c r="AE501" s="111">
        <f>Table5[[#This Row],[Column4]]+Table5[[#This Row],[Column14]]+Table5[[#This Row],[Column19]]+Table5[[#This Row],[Column12]]</f>
        <v>0</v>
      </c>
      <c r="AF501" s="111">
        <f>Table5[[#This Row],[Column5]]+Table5[[#This Row],[Column13]]+Table5[[#This Row],[Column21]]+Table5[[#This Row],[Column18]]</f>
        <v>0</v>
      </c>
      <c r="AG501" s="111">
        <f t="shared" si="82"/>
        <v>0</v>
      </c>
      <c r="AH501" s="111">
        <f t="shared" si="83"/>
        <v>0</v>
      </c>
      <c r="AI501" s="111">
        <f>Table5[[#This Row],[Column17]]-Table5[[#This Row],[Column20]]</f>
        <v>0</v>
      </c>
      <c r="AJ501" s="111">
        <f t="shared" si="84"/>
        <v>0</v>
      </c>
      <c r="AK501" s="111">
        <f t="shared" si="88"/>
        <v>0</v>
      </c>
      <c r="AL501" s="111">
        <f t="shared" si="85"/>
        <v>0</v>
      </c>
      <c r="AM501" s="111" t="str">
        <f t="shared" si="86"/>
        <v/>
      </c>
      <c r="AN501" s="111" t="str">
        <f t="shared" ca="1" si="87"/>
        <v/>
      </c>
    </row>
    <row r="502" spans="1:40" ht="20.25" customHeight="1" x14ac:dyDescent="0.3">
      <c r="A502" s="107"/>
      <c r="B502" s="144"/>
      <c r="C502" s="119"/>
      <c r="D502" s="120"/>
      <c r="E502" s="119"/>
      <c r="F502" s="119"/>
      <c r="G502" s="120"/>
      <c r="H502" s="119"/>
      <c r="I502" s="109"/>
      <c r="L502" s="108"/>
      <c r="M502" s="108"/>
      <c r="N502" s="108"/>
      <c r="O502" s="108"/>
      <c r="P502" s="108"/>
      <c r="Q502" s="108"/>
      <c r="R502" s="108"/>
      <c r="S502" s="108"/>
      <c r="T502" s="100">
        <f t="shared" si="78"/>
        <v>0</v>
      </c>
      <c r="U502" s="111"/>
      <c r="V502" s="111"/>
      <c r="W502" s="111">
        <f>SUMIFS($F$3:F502,$D$3:D502,D502,$C$3:C502,"Buy")+SUMIFS($F$3:F502,$D$3:D502,D502,$C$3:C502,"Coin Deposit",$E$3:E502,"&lt;&gt;")</f>
        <v>0</v>
      </c>
      <c r="X502" s="111">
        <f t="shared" si="79"/>
        <v>0</v>
      </c>
      <c r="Y502" s="111">
        <f>IF($D502=Y$1,SUMIFS($H$3:$H502,$G$3:$G502,Y$1,$C$3:$C502,"Sell"),0)</f>
        <v>0</v>
      </c>
      <c r="Z502" s="111">
        <f t="shared" si="80"/>
        <v>0</v>
      </c>
      <c r="AA502" s="111">
        <f>IF($D502=AA$1,SUMIFS($H$3:$H502,$G$3:$G502,AA$1,$C$3:$C502,"Sell"),0)</f>
        <v>0</v>
      </c>
      <c r="AB502" s="111">
        <f t="shared" si="81"/>
        <v>0</v>
      </c>
      <c r="AC502" s="111">
        <f>SUMIFS('Deductions and Deposits'!$H:$H,'Deductions and Deposits'!$G:$G,D502,'Deductions and Deposits'!$F:$F,"&lt;="&amp;B502)+SUMIFS($F$3:F502,$D$3:D502,D502,$C$3:C502,"Coin Deposit",$E$3:E502,"")</f>
        <v>0</v>
      </c>
      <c r="AD502" s="111">
        <f>SUMIFS('Deductions and Deposits'!$D:$D,'Deductions and Deposits'!$C:$C,D502)+SUMIFS($F:$F,$D:$D,D502,$C:$C,"Coin Deduction")</f>
        <v>0</v>
      </c>
      <c r="AE502" s="111">
        <f>Table5[[#This Row],[Column4]]+Table5[[#This Row],[Column14]]+Table5[[#This Row],[Column19]]+Table5[[#This Row],[Column12]]</f>
        <v>0</v>
      </c>
      <c r="AF502" s="111">
        <f>Table5[[#This Row],[Column5]]+Table5[[#This Row],[Column13]]+Table5[[#This Row],[Column21]]+Table5[[#This Row],[Column18]]</f>
        <v>0</v>
      </c>
      <c r="AG502" s="111">
        <f t="shared" si="82"/>
        <v>0</v>
      </c>
      <c r="AH502" s="111">
        <f t="shared" si="83"/>
        <v>0</v>
      </c>
      <c r="AI502" s="111">
        <f>Table5[[#This Row],[Column17]]-Table5[[#This Row],[Column20]]</f>
        <v>0</v>
      </c>
      <c r="AJ502" s="111">
        <f t="shared" si="84"/>
        <v>0</v>
      </c>
      <c r="AK502" s="111">
        <f t="shared" si="88"/>
        <v>0</v>
      </c>
      <c r="AL502" s="111">
        <f t="shared" si="85"/>
        <v>0</v>
      </c>
      <c r="AM502" s="111" t="str">
        <f t="shared" si="86"/>
        <v/>
      </c>
      <c r="AN502" s="111" t="str">
        <f t="shared" ca="1" si="87"/>
        <v/>
      </c>
    </row>
    <row r="503" spans="1:40" ht="20.25" customHeight="1" x14ac:dyDescent="0.3">
      <c r="A503" s="107"/>
      <c r="B503" s="144"/>
      <c r="C503" s="119"/>
      <c r="D503" s="120"/>
      <c r="E503" s="119"/>
      <c r="F503" s="119"/>
      <c r="G503" s="120"/>
      <c r="H503" s="119"/>
      <c r="I503" s="109"/>
      <c r="L503" s="108"/>
      <c r="M503" s="108"/>
      <c r="N503" s="108"/>
      <c r="O503" s="108"/>
      <c r="P503" s="108"/>
      <c r="Q503" s="108"/>
      <c r="R503" s="108"/>
      <c r="S503" s="108"/>
      <c r="T503" s="100">
        <f t="shared" si="78"/>
        <v>0</v>
      </c>
      <c r="U503" s="111"/>
      <c r="V503" s="111"/>
      <c r="W503" s="111">
        <f>SUMIFS($F$3:F503,$D$3:D503,D503,$C$3:C503,"Buy")+SUMIFS($F$3:F503,$D$3:D503,D503,$C$3:C503,"Coin Deposit",$E$3:E503,"&lt;&gt;")</f>
        <v>0</v>
      </c>
      <c r="X503" s="111">
        <f t="shared" si="79"/>
        <v>0</v>
      </c>
      <c r="Y503" s="111">
        <f>IF($D503=Y$1,SUMIFS($H$3:$H503,$G$3:$G503,Y$1,$C$3:$C503,"Sell"),0)</f>
        <v>0</v>
      </c>
      <c r="Z503" s="111">
        <f t="shared" si="80"/>
        <v>0</v>
      </c>
      <c r="AA503" s="111">
        <f>IF($D503=AA$1,SUMIFS($H$3:$H503,$G$3:$G503,AA$1,$C$3:$C503,"Sell"),0)</f>
        <v>0</v>
      </c>
      <c r="AB503" s="111">
        <f t="shared" si="81"/>
        <v>0</v>
      </c>
      <c r="AC503" s="111">
        <f>SUMIFS('Deductions and Deposits'!$H:$H,'Deductions and Deposits'!$G:$G,D503,'Deductions and Deposits'!$F:$F,"&lt;="&amp;B503)+SUMIFS($F$3:F503,$D$3:D503,D503,$C$3:C503,"Coin Deposit",$E$3:E503,"")</f>
        <v>0</v>
      </c>
      <c r="AD503" s="111">
        <f>SUMIFS('Deductions and Deposits'!$D:$D,'Deductions and Deposits'!$C:$C,D503)+SUMIFS($F:$F,$D:$D,D503,$C:$C,"Coin Deduction")</f>
        <v>0</v>
      </c>
      <c r="AE503" s="111">
        <f>Table5[[#This Row],[Column4]]+Table5[[#This Row],[Column14]]+Table5[[#This Row],[Column19]]+Table5[[#This Row],[Column12]]</f>
        <v>0</v>
      </c>
      <c r="AF503" s="111">
        <f>Table5[[#This Row],[Column5]]+Table5[[#This Row],[Column13]]+Table5[[#This Row],[Column21]]+Table5[[#This Row],[Column18]]</f>
        <v>0</v>
      </c>
      <c r="AG503" s="111">
        <f t="shared" si="82"/>
        <v>0</v>
      </c>
      <c r="AH503" s="111">
        <f t="shared" si="83"/>
        <v>0</v>
      </c>
      <c r="AI503" s="111">
        <f>Table5[[#This Row],[Column17]]-Table5[[#This Row],[Column20]]</f>
        <v>0</v>
      </c>
      <c r="AJ503" s="111">
        <f t="shared" si="84"/>
        <v>0</v>
      </c>
      <c r="AK503" s="111">
        <f t="shared" si="88"/>
        <v>0</v>
      </c>
      <c r="AL503" s="111">
        <f t="shared" si="85"/>
        <v>0</v>
      </c>
      <c r="AM503" s="111" t="str">
        <f t="shared" si="86"/>
        <v/>
      </c>
      <c r="AN503" s="111" t="str">
        <f t="shared" ca="1" si="87"/>
        <v/>
      </c>
    </row>
    <row r="504" spans="1:40" ht="20.25" customHeight="1" x14ac:dyDescent="0.3">
      <c r="A504" s="107"/>
      <c r="B504" s="144"/>
      <c r="C504" s="119"/>
      <c r="D504" s="120"/>
      <c r="E504" s="119"/>
      <c r="F504" s="119"/>
      <c r="G504" s="120"/>
      <c r="H504" s="119"/>
      <c r="I504" s="109"/>
      <c r="L504" s="108"/>
      <c r="M504" s="108"/>
      <c r="N504" s="108"/>
      <c r="O504" s="108"/>
      <c r="P504" s="108"/>
      <c r="Q504" s="108"/>
      <c r="R504" s="108"/>
      <c r="S504" s="108"/>
      <c r="T504" s="100">
        <f t="shared" si="78"/>
        <v>0</v>
      </c>
      <c r="U504" s="111"/>
      <c r="V504" s="111"/>
      <c r="W504" s="111">
        <f>SUMIFS($F$3:F504,$D$3:D504,D504,$C$3:C504,"Buy")+SUMIFS($F$3:F504,$D$3:D504,D504,$C$3:C504,"Coin Deposit",$E$3:E504,"&lt;&gt;")</f>
        <v>0</v>
      </c>
      <c r="X504" s="111">
        <f t="shared" si="79"/>
        <v>0</v>
      </c>
      <c r="Y504" s="111">
        <f>IF($D504=Y$1,SUMIFS($H$3:$H504,$G$3:$G504,Y$1,$C$3:$C504,"Sell"),0)</f>
        <v>0</v>
      </c>
      <c r="Z504" s="111">
        <f t="shared" si="80"/>
        <v>0</v>
      </c>
      <c r="AA504" s="111">
        <f>IF($D504=AA$1,SUMIFS($H$3:$H504,$G$3:$G504,AA$1,$C$3:$C504,"Sell"),0)</f>
        <v>0</v>
      </c>
      <c r="AB504" s="111">
        <f t="shared" si="81"/>
        <v>0</v>
      </c>
      <c r="AC504" s="111">
        <f>SUMIFS('Deductions and Deposits'!$H:$H,'Deductions and Deposits'!$G:$G,D504,'Deductions and Deposits'!$F:$F,"&lt;="&amp;B504)+SUMIFS($F$3:F504,$D$3:D504,D504,$C$3:C504,"Coin Deposit",$E$3:E504,"")</f>
        <v>0</v>
      </c>
      <c r="AD504" s="111">
        <f>SUMIFS('Deductions and Deposits'!$D:$D,'Deductions and Deposits'!$C:$C,D504)+SUMIFS($F:$F,$D:$D,D504,$C:$C,"Coin Deduction")</f>
        <v>0</v>
      </c>
      <c r="AE504" s="111">
        <f>Table5[[#This Row],[Column4]]+Table5[[#This Row],[Column14]]+Table5[[#This Row],[Column19]]+Table5[[#This Row],[Column12]]</f>
        <v>0</v>
      </c>
      <c r="AF504" s="111">
        <f>Table5[[#This Row],[Column5]]+Table5[[#This Row],[Column13]]+Table5[[#This Row],[Column21]]+Table5[[#This Row],[Column18]]</f>
        <v>0</v>
      </c>
      <c r="AG504" s="111">
        <f t="shared" si="82"/>
        <v>0</v>
      </c>
      <c r="AH504" s="111">
        <f t="shared" si="83"/>
        <v>0</v>
      </c>
      <c r="AI504" s="111">
        <f>Table5[[#This Row],[Column17]]-Table5[[#This Row],[Column20]]</f>
        <v>0</v>
      </c>
      <c r="AJ504" s="111">
        <f t="shared" si="84"/>
        <v>0</v>
      </c>
      <c r="AK504" s="111">
        <f t="shared" si="88"/>
        <v>0</v>
      </c>
      <c r="AL504" s="111">
        <f t="shared" si="85"/>
        <v>0</v>
      </c>
      <c r="AM504" s="111" t="str">
        <f t="shared" si="86"/>
        <v/>
      </c>
      <c r="AN504" s="111" t="str">
        <f t="shared" ca="1" si="87"/>
        <v/>
      </c>
    </row>
    <row r="505" spans="1:40" ht="20.25" customHeight="1" x14ac:dyDescent="0.3">
      <c r="A505" s="107"/>
      <c r="B505" s="144"/>
      <c r="C505" s="119"/>
      <c r="D505" s="120"/>
      <c r="E505" s="119"/>
      <c r="F505" s="119"/>
      <c r="G505" s="120"/>
      <c r="H505" s="119"/>
      <c r="I505" s="109"/>
      <c r="L505" s="108"/>
      <c r="M505" s="108"/>
      <c r="N505" s="108"/>
      <c r="O505" s="108"/>
      <c r="P505" s="108"/>
      <c r="Q505" s="108"/>
      <c r="R505" s="108"/>
      <c r="S505" s="108"/>
      <c r="T505" s="100">
        <f t="shared" si="78"/>
        <v>0</v>
      </c>
      <c r="U505" s="111"/>
      <c r="V505" s="111"/>
      <c r="W505" s="111">
        <f>SUMIFS($F$3:F505,$D$3:D505,D505,$C$3:C505,"Buy")+SUMIFS($F$3:F505,$D$3:D505,D505,$C$3:C505,"Coin Deposit",$E$3:E505,"&lt;&gt;")</f>
        <v>0</v>
      </c>
      <c r="X505" s="111">
        <f t="shared" si="79"/>
        <v>0</v>
      </c>
      <c r="Y505" s="111">
        <f>IF($D505=Y$1,SUMIFS($H$3:$H505,$G$3:$G505,Y$1,$C$3:$C505,"Sell"),0)</f>
        <v>0</v>
      </c>
      <c r="Z505" s="111">
        <f t="shared" si="80"/>
        <v>0</v>
      </c>
      <c r="AA505" s="111">
        <f>IF($D505=AA$1,SUMIFS($H$3:$H505,$G$3:$G505,AA$1,$C$3:$C505,"Sell"),0)</f>
        <v>0</v>
      </c>
      <c r="AB505" s="111">
        <f t="shared" si="81"/>
        <v>0</v>
      </c>
      <c r="AC505" s="111">
        <f>SUMIFS('Deductions and Deposits'!$H:$H,'Deductions and Deposits'!$G:$G,D505,'Deductions and Deposits'!$F:$F,"&lt;="&amp;B505)+SUMIFS($F$3:F505,$D$3:D505,D505,$C$3:C505,"Coin Deposit",$E$3:E505,"")</f>
        <v>0</v>
      </c>
      <c r="AD505" s="111">
        <f>SUMIFS('Deductions and Deposits'!$D:$D,'Deductions and Deposits'!$C:$C,D505)+SUMIFS($F:$F,$D:$D,D505,$C:$C,"Coin Deduction")</f>
        <v>0</v>
      </c>
      <c r="AE505" s="111">
        <f>Table5[[#This Row],[Column4]]+Table5[[#This Row],[Column14]]+Table5[[#This Row],[Column19]]+Table5[[#This Row],[Column12]]</f>
        <v>0</v>
      </c>
      <c r="AF505" s="111">
        <f>Table5[[#This Row],[Column5]]+Table5[[#This Row],[Column13]]+Table5[[#This Row],[Column21]]+Table5[[#This Row],[Column18]]</f>
        <v>0</v>
      </c>
      <c r="AG505" s="111">
        <f t="shared" si="82"/>
        <v>0</v>
      </c>
      <c r="AH505" s="111">
        <f t="shared" si="83"/>
        <v>0</v>
      </c>
      <c r="AI505" s="111">
        <f>Table5[[#This Row],[Column17]]-Table5[[#This Row],[Column20]]</f>
        <v>0</v>
      </c>
      <c r="AJ505" s="111">
        <f t="shared" si="84"/>
        <v>0</v>
      </c>
      <c r="AK505" s="111">
        <f t="shared" si="88"/>
        <v>0</v>
      </c>
      <c r="AL505" s="111">
        <f t="shared" si="85"/>
        <v>0</v>
      </c>
      <c r="AM505" s="111" t="str">
        <f t="shared" si="86"/>
        <v/>
      </c>
      <c r="AN505" s="111" t="str">
        <f t="shared" ca="1" si="87"/>
        <v/>
      </c>
    </row>
    <row r="506" spans="1:40" ht="20.25" customHeight="1" x14ac:dyDescent="0.3">
      <c r="A506" s="107"/>
      <c r="B506" s="144"/>
      <c r="C506" s="119"/>
      <c r="D506" s="120"/>
      <c r="E506" s="119"/>
      <c r="F506" s="119"/>
      <c r="G506" s="120"/>
      <c r="H506" s="119"/>
      <c r="I506" s="109"/>
      <c r="L506" s="108"/>
      <c r="M506" s="108"/>
      <c r="N506" s="108"/>
      <c r="O506" s="108"/>
      <c r="P506" s="108"/>
      <c r="Q506" s="108"/>
      <c r="R506" s="108"/>
      <c r="S506" s="108"/>
      <c r="T506" s="100">
        <f t="shared" si="78"/>
        <v>0</v>
      </c>
      <c r="U506" s="111"/>
      <c r="V506" s="111"/>
      <c r="W506" s="111">
        <f>SUMIFS($F$3:F506,$D$3:D506,D506,$C$3:C506,"Buy")+SUMIFS($F$3:F506,$D$3:D506,D506,$C$3:C506,"Coin Deposit",$E$3:E506,"&lt;&gt;")</f>
        <v>0</v>
      </c>
      <c r="X506" s="111">
        <f t="shared" si="79"/>
        <v>0</v>
      </c>
      <c r="Y506" s="111">
        <f>IF($D506=Y$1,SUMIFS($H$3:$H506,$G$3:$G506,Y$1,$C$3:$C506,"Sell"),0)</f>
        <v>0</v>
      </c>
      <c r="Z506" s="111">
        <f t="shared" si="80"/>
        <v>0</v>
      </c>
      <c r="AA506" s="111">
        <f>IF($D506=AA$1,SUMIFS($H$3:$H506,$G$3:$G506,AA$1,$C$3:$C506,"Sell"),0)</f>
        <v>0</v>
      </c>
      <c r="AB506" s="111">
        <f t="shared" si="81"/>
        <v>0</v>
      </c>
      <c r="AC506" s="111">
        <f>SUMIFS('Deductions and Deposits'!$H:$H,'Deductions and Deposits'!$G:$G,D506,'Deductions and Deposits'!$F:$F,"&lt;="&amp;B506)+SUMIFS($F$3:F506,$D$3:D506,D506,$C$3:C506,"Coin Deposit",$E$3:E506,"")</f>
        <v>0</v>
      </c>
      <c r="AD506" s="111">
        <f>SUMIFS('Deductions and Deposits'!$D:$D,'Deductions and Deposits'!$C:$C,D506)+SUMIFS($F:$F,$D:$D,D506,$C:$C,"Coin Deduction")</f>
        <v>0</v>
      </c>
      <c r="AE506" s="111">
        <f>Table5[[#This Row],[Column4]]+Table5[[#This Row],[Column14]]+Table5[[#This Row],[Column19]]+Table5[[#This Row],[Column12]]</f>
        <v>0</v>
      </c>
      <c r="AF506" s="111">
        <f>Table5[[#This Row],[Column5]]+Table5[[#This Row],[Column13]]+Table5[[#This Row],[Column21]]+Table5[[#This Row],[Column18]]</f>
        <v>0</v>
      </c>
      <c r="AG506" s="111">
        <f t="shared" si="82"/>
        <v>0</v>
      </c>
      <c r="AH506" s="111">
        <f t="shared" si="83"/>
        <v>0</v>
      </c>
      <c r="AI506" s="111">
        <f>Table5[[#This Row],[Column17]]-Table5[[#This Row],[Column20]]</f>
        <v>0</v>
      </c>
      <c r="AJ506" s="111">
        <f t="shared" si="84"/>
        <v>0</v>
      </c>
      <c r="AK506" s="111">
        <f t="shared" si="88"/>
        <v>0</v>
      </c>
      <c r="AL506" s="111">
        <f t="shared" si="85"/>
        <v>0</v>
      </c>
      <c r="AM506" s="111" t="str">
        <f t="shared" si="86"/>
        <v/>
      </c>
      <c r="AN506" s="111" t="str">
        <f t="shared" ca="1" si="87"/>
        <v/>
      </c>
    </row>
    <row r="507" spans="1:40" ht="20.25" customHeight="1" x14ac:dyDescent="0.3">
      <c r="A507" s="107"/>
      <c r="B507" s="144"/>
      <c r="C507" s="119"/>
      <c r="D507" s="120"/>
      <c r="E507" s="119"/>
      <c r="F507" s="119"/>
      <c r="G507" s="120"/>
      <c r="H507" s="119"/>
      <c r="I507" s="109"/>
      <c r="L507" s="108"/>
      <c r="M507" s="108"/>
      <c r="N507" s="108"/>
      <c r="O507" s="108"/>
      <c r="P507" s="108"/>
      <c r="Q507" s="108"/>
      <c r="R507" s="108"/>
      <c r="S507" s="108"/>
      <c r="T507" s="100">
        <f t="shared" si="78"/>
        <v>0</v>
      </c>
      <c r="U507" s="111"/>
      <c r="V507" s="111"/>
      <c r="W507" s="111">
        <f>SUMIFS($F$3:F507,$D$3:D507,D507,$C$3:C507,"Buy")+SUMIFS($F$3:F507,$D$3:D507,D507,$C$3:C507,"Coin Deposit",$E$3:E507,"&lt;&gt;")</f>
        <v>0</v>
      </c>
      <c r="X507" s="111">
        <f t="shared" si="79"/>
        <v>0</v>
      </c>
      <c r="Y507" s="111">
        <f>IF($D507=Y$1,SUMIFS($H$3:$H507,$G$3:$G507,Y$1,$C$3:$C507,"Sell"),0)</f>
        <v>0</v>
      </c>
      <c r="Z507" s="111">
        <f t="shared" si="80"/>
        <v>0</v>
      </c>
      <c r="AA507" s="111">
        <f>IF($D507=AA$1,SUMIFS($H$3:$H507,$G$3:$G507,AA$1,$C$3:$C507,"Sell"),0)</f>
        <v>0</v>
      </c>
      <c r="AB507" s="111">
        <f t="shared" si="81"/>
        <v>0</v>
      </c>
      <c r="AC507" s="111">
        <f>SUMIFS('Deductions and Deposits'!$H:$H,'Deductions and Deposits'!$G:$G,D507,'Deductions and Deposits'!$F:$F,"&lt;="&amp;B507)+SUMIFS($F$3:F507,$D$3:D507,D507,$C$3:C507,"Coin Deposit",$E$3:E507,"")</f>
        <v>0</v>
      </c>
      <c r="AD507" s="111">
        <f>SUMIFS('Deductions and Deposits'!$D:$D,'Deductions and Deposits'!$C:$C,D507)+SUMIFS($F:$F,$D:$D,D507,$C:$C,"Coin Deduction")</f>
        <v>0</v>
      </c>
      <c r="AE507" s="111">
        <f>Table5[[#This Row],[Column4]]+Table5[[#This Row],[Column14]]+Table5[[#This Row],[Column19]]+Table5[[#This Row],[Column12]]</f>
        <v>0</v>
      </c>
      <c r="AF507" s="111">
        <f>Table5[[#This Row],[Column5]]+Table5[[#This Row],[Column13]]+Table5[[#This Row],[Column21]]+Table5[[#This Row],[Column18]]</f>
        <v>0</v>
      </c>
      <c r="AG507" s="111">
        <f t="shared" si="82"/>
        <v>0</v>
      </c>
      <c r="AH507" s="111">
        <f t="shared" si="83"/>
        <v>0</v>
      </c>
      <c r="AI507" s="111">
        <f>Table5[[#This Row],[Column17]]-Table5[[#This Row],[Column20]]</f>
        <v>0</v>
      </c>
      <c r="AJ507" s="111">
        <f t="shared" si="84"/>
        <v>0</v>
      </c>
      <c r="AK507" s="111">
        <f t="shared" si="88"/>
        <v>0</v>
      </c>
      <c r="AL507" s="111">
        <f t="shared" si="85"/>
        <v>0</v>
      </c>
      <c r="AM507" s="111" t="str">
        <f t="shared" si="86"/>
        <v/>
      </c>
      <c r="AN507" s="111" t="str">
        <f t="shared" ca="1" si="87"/>
        <v/>
      </c>
    </row>
    <row r="508" spans="1:40" ht="20.25" customHeight="1" x14ac:dyDescent="0.3">
      <c r="A508" s="107"/>
      <c r="B508" s="144"/>
      <c r="C508" s="119"/>
      <c r="D508" s="120"/>
      <c r="E508" s="119"/>
      <c r="F508" s="119"/>
      <c r="G508" s="120"/>
      <c r="H508" s="119"/>
      <c r="I508" s="109"/>
      <c r="L508" s="108"/>
      <c r="M508" s="108"/>
      <c r="N508" s="108"/>
      <c r="O508" s="108"/>
      <c r="P508" s="108"/>
      <c r="Q508" s="108"/>
      <c r="R508" s="108"/>
      <c r="S508" s="108"/>
      <c r="T508" s="100">
        <f t="shared" si="78"/>
        <v>0</v>
      </c>
      <c r="U508" s="111"/>
      <c r="V508" s="111"/>
      <c r="W508" s="111">
        <f>SUMIFS($F$3:F508,$D$3:D508,D508,$C$3:C508,"Buy")+SUMIFS($F$3:F508,$D$3:D508,D508,$C$3:C508,"Coin Deposit",$E$3:E508,"&lt;&gt;")</f>
        <v>0</v>
      </c>
      <c r="X508" s="111">
        <f t="shared" si="79"/>
        <v>0</v>
      </c>
      <c r="Y508" s="111">
        <f>IF($D508=Y$1,SUMIFS($H$3:$H508,$G$3:$G508,Y$1,$C$3:$C508,"Sell"),0)</f>
        <v>0</v>
      </c>
      <c r="Z508" s="111">
        <f t="shared" si="80"/>
        <v>0</v>
      </c>
      <c r="AA508" s="111">
        <f>IF($D508=AA$1,SUMIFS($H$3:$H508,$G$3:$G508,AA$1,$C$3:$C508,"Sell"),0)</f>
        <v>0</v>
      </c>
      <c r="AB508" s="111">
        <f t="shared" si="81"/>
        <v>0</v>
      </c>
      <c r="AC508" s="111">
        <f>SUMIFS('Deductions and Deposits'!$H:$H,'Deductions and Deposits'!$G:$G,D508,'Deductions and Deposits'!$F:$F,"&lt;="&amp;B508)+SUMIFS($F$3:F508,$D$3:D508,D508,$C$3:C508,"Coin Deposit",$E$3:E508,"")</f>
        <v>0</v>
      </c>
      <c r="AD508" s="111">
        <f>SUMIFS('Deductions and Deposits'!$D:$D,'Deductions and Deposits'!$C:$C,D508)+SUMIFS($F:$F,$D:$D,D508,$C:$C,"Coin Deduction")</f>
        <v>0</v>
      </c>
      <c r="AE508" s="111">
        <f>Table5[[#This Row],[Column4]]+Table5[[#This Row],[Column14]]+Table5[[#This Row],[Column19]]+Table5[[#This Row],[Column12]]</f>
        <v>0</v>
      </c>
      <c r="AF508" s="111">
        <f>Table5[[#This Row],[Column5]]+Table5[[#This Row],[Column13]]+Table5[[#This Row],[Column21]]+Table5[[#This Row],[Column18]]</f>
        <v>0</v>
      </c>
      <c r="AG508" s="111">
        <f t="shared" si="82"/>
        <v>0</v>
      </c>
      <c r="AH508" s="111">
        <f t="shared" si="83"/>
        <v>0</v>
      </c>
      <c r="AI508" s="111">
        <f>Table5[[#This Row],[Column17]]-Table5[[#This Row],[Column20]]</f>
        <v>0</v>
      </c>
      <c r="AJ508" s="111">
        <f t="shared" si="84"/>
        <v>0</v>
      </c>
      <c r="AK508" s="111">
        <f t="shared" si="88"/>
        <v>0</v>
      </c>
      <c r="AL508" s="111">
        <f t="shared" si="85"/>
        <v>0</v>
      </c>
      <c r="AM508" s="111" t="str">
        <f t="shared" si="86"/>
        <v/>
      </c>
      <c r="AN508" s="111" t="str">
        <f t="shared" ca="1" si="87"/>
        <v/>
      </c>
    </row>
    <row r="509" spans="1:40" ht="20.25" customHeight="1" x14ac:dyDescent="0.3">
      <c r="A509" s="107"/>
      <c r="B509" s="144"/>
      <c r="C509" s="119"/>
      <c r="D509" s="120"/>
      <c r="E509" s="119"/>
      <c r="F509" s="119"/>
      <c r="G509" s="120"/>
      <c r="H509" s="119"/>
      <c r="I509" s="109"/>
      <c r="L509" s="108"/>
      <c r="M509" s="108"/>
      <c r="N509" s="108"/>
      <c r="O509" s="108"/>
      <c r="P509" s="108"/>
      <c r="Q509" s="108"/>
      <c r="R509" s="108"/>
      <c r="S509" s="108"/>
      <c r="T509" s="100">
        <f t="shared" si="78"/>
        <v>0</v>
      </c>
      <c r="U509" s="111"/>
      <c r="V509" s="111"/>
      <c r="W509" s="111">
        <f>SUMIFS($F$3:F509,$D$3:D509,D509,$C$3:C509,"Buy")+SUMIFS($F$3:F509,$D$3:D509,D509,$C$3:C509,"Coin Deposit",$E$3:E509,"&lt;&gt;")</f>
        <v>0</v>
      </c>
      <c r="X509" s="111">
        <f t="shared" si="79"/>
        <v>0</v>
      </c>
      <c r="Y509" s="111">
        <f>IF($D509=Y$1,SUMIFS($H$3:$H509,$G$3:$G509,Y$1,$C$3:$C509,"Sell"),0)</f>
        <v>0</v>
      </c>
      <c r="Z509" s="111">
        <f t="shared" si="80"/>
        <v>0</v>
      </c>
      <c r="AA509" s="111">
        <f>IF($D509=AA$1,SUMIFS($H$3:$H509,$G$3:$G509,AA$1,$C$3:$C509,"Sell"),0)</f>
        <v>0</v>
      </c>
      <c r="AB509" s="111">
        <f t="shared" si="81"/>
        <v>0</v>
      </c>
      <c r="AC509" s="111">
        <f>SUMIFS('Deductions and Deposits'!$H:$H,'Deductions and Deposits'!$G:$G,D509,'Deductions and Deposits'!$F:$F,"&lt;="&amp;B509)+SUMIFS($F$3:F509,$D$3:D509,D509,$C$3:C509,"Coin Deposit",$E$3:E509,"")</f>
        <v>0</v>
      </c>
      <c r="AD509" s="111">
        <f>SUMIFS('Deductions and Deposits'!$D:$D,'Deductions and Deposits'!$C:$C,D509)+SUMIFS($F:$F,$D:$D,D509,$C:$C,"Coin Deduction")</f>
        <v>0</v>
      </c>
      <c r="AE509" s="111">
        <f>Table5[[#This Row],[Column4]]+Table5[[#This Row],[Column14]]+Table5[[#This Row],[Column19]]+Table5[[#This Row],[Column12]]</f>
        <v>0</v>
      </c>
      <c r="AF509" s="111">
        <f>Table5[[#This Row],[Column5]]+Table5[[#This Row],[Column13]]+Table5[[#This Row],[Column21]]+Table5[[#This Row],[Column18]]</f>
        <v>0</v>
      </c>
      <c r="AG509" s="111">
        <f t="shared" si="82"/>
        <v>0</v>
      </c>
      <c r="AH509" s="111">
        <f t="shared" si="83"/>
        <v>0</v>
      </c>
      <c r="AI509" s="111">
        <f>Table5[[#This Row],[Column17]]-Table5[[#This Row],[Column20]]</f>
        <v>0</v>
      </c>
      <c r="AJ509" s="111">
        <f t="shared" si="84"/>
        <v>0</v>
      </c>
      <c r="AK509" s="111">
        <f t="shared" si="88"/>
        <v>0</v>
      </c>
      <c r="AL509" s="111">
        <f t="shared" si="85"/>
        <v>0</v>
      </c>
      <c r="AM509" s="111" t="str">
        <f t="shared" si="86"/>
        <v/>
      </c>
      <c r="AN509" s="111" t="str">
        <f t="shared" ca="1" si="87"/>
        <v/>
      </c>
    </row>
    <row r="510" spans="1:40" ht="20.25" customHeight="1" x14ac:dyDescent="0.3">
      <c r="A510" s="107"/>
      <c r="B510" s="144"/>
      <c r="C510" s="119"/>
      <c r="D510" s="120"/>
      <c r="E510" s="119"/>
      <c r="F510" s="119"/>
      <c r="G510" s="120"/>
      <c r="H510" s="119"/>
      <c r="I510" s="109"/>
      <c r="L510" s="108"/>
      <c r="M510" s="108"/>
      <c r="N510" s="108"/>
      <c r="O510" s="108"/>
      <c r="P510" s="108"/>
      <c r="Q510" s="108"/>
      <c r="R510" s="108"/>
      <c r="S510" s="108"/>
      <c r="T510" s="100">
        <f t="shared" si="78"/>
        <v>0</v>
      </c>
      <c r="U510" s="111"/>
      <c r="V510" s="111"/>
      <c r="W510" s="111">
        <f>SUMIFS($F$3:F510,$D$3:D510,D510,$C$3:C510,"Buy")+SUMIFS($F$3:F510,$D$3:D510,D510,$C$3:C510,"Coin Deposit",$E$3:E510,"&lt;&gt;")</f>
        <v>0</v>
      </c>
      <c r="X510" s="111">
        <f t="shared" si="79"/>
        <v>0</v>
      </c>
      <c r="Y510" s="111">
        <f>IF($D510=Y$1,SUMIFS($H$3:$H510,$G$3:$G510,Y$1,$C$3:$C510,"Sell"),0)</f>
        <v>0</v>
      </c>
      <c r="Z510" s="111">
        <f t="shared" si="80"/>
        <v>0</v>
      </c>
      <c r="AA510" s="111">
        <f>IF($D510=AA$1,SUMIFS($H$3:$H510,$G$3:$G510,AA$1,$C$3:$C510,"Sell"),0)</f>
        <v>0</v>
      </c>
      <c r="AB510" s="111">
        <f t="shared" si="81"/>
        <v>0</v>
      </c>
      <c r="AC510" s="111">
        <f>SUMIFS('Deductions and Deposits'!$H:$H,'Deductions and Deposits'!$G:$G,D510,'Deductions and Deposits'!$F:$F,"&lt;="&amp;B510)+SUMIFS($F$3:F510,$D$3:D510,D510,$C$3:C510,"Coin Deposit",$E$3:E510,"")</f>
        <v>0</v>
      </c>
      <c r="AD510" s="111">
        <f>SUMIFS('Deductions and Deposits'!$D:$D,'Deductions and Deposits'!$C:$C,D510)+SUMIFS($F:$F,$D:$D,D510,$C:$C,"Coin Deduction")</f>
        <v>0</v>
      </c>
      <c r="AE510" s="111">
        <f>Table5[[#This Row],[Column4]]+Table5[[#This Row],[Column14]]+Table5[[#This Row],[Column19]]+Table5[[#This Row],[Column12]]</f>
        <v>0</v>
      </c>
      <c r="AF510" s="111">
        <f>Table5[[#This Row],[Column5]]+Table5[[#This Row],[Column13]]+Table5[[#This Row],[Column21]]+Table5[[#This Row],[Column18]]</f>
        <v>0</v>
      </c>
      <c r="AG510" s="111">
        <f t="shared" si="82"/>
        <v>0</v>
      </c>
      <c r="AH510" s="111">
        <f t="shared" si="83"/>
        <v>0</v>
      </c>
      <c r="AI510" s="111">
        <f>Table5[[#This Row],[Column17]]-Table5[[#This Row],[Column20]]</f>
        <v>0</v>
      </c>
      <c r="AJ510" s="111">
        <f t="shared" si="84"/>
        <v>0</v>
      </c>
      <c r="AK510" s="111">
        <f t="shared" si="88"/>
        <v>0</v>
      </c>
      <c r="AL510" s="111">
        <f t="shared" si="85"/>
        <v>0</v>
      </c>
      <c r="AM510" s="111" t="str">
        <f t="shared" si="86"/>
        <v/>
      </c>
      <c r="AN510" s="111" t="str">
        <f t="shared" ca="1" si="87"/>
        <v/>
      </c>
    </row>
    <row r="511" spans="1:40" ht="20.25" customHeight="1" x14ac:dyDescent="0.3">
      <c r="A511" s="107"/>
      <c r="B511" s="144"/>
      <c r="C511" s="119"/>
      <c r="D511" s="120"/>
      <c r="E511" s="119"/>
      <c r="F511" s="119"/>
      <c r="G511" s="120"/>
      <c r="H511" s="119"/>
      <c r="I511" s="109"/>
      <c r="L511" s="108"/>
      <c r="M511" s="108"/>
      <c r="N511" s="108"/>
      <c r="O511" s="108"/>
      <c r="P511" s="108"/>
      <c r="Q511" s="108"/>
      <c r="R511" s="108"/>
      <c r="S511" s="108"/>
      <c r="T511" s="100">
        <f t="shared" si="78"/>
        <v>0</v>
      </c>
      <c r="U511" s="111"/>
      <c r="V511" s="111"/>
      <c r="W511" s="111">
        <f>SUMIFS($F$3:F511,$D$3:D511,D511,$C$3:C511,"Buy")+SUMIFS($F$3:F511,$D$3:D511,D511,$C$3:C511,"Coin Deposit",$E$3:E511,"&lt;&gt;")</f>
        <v>0</v>
      </c>
      <c r="X511" s="111">
        <f t="shared" si="79"/>
        <v>0</v>
      </c>
      <c r="Y511" s="111">
        <f>IF($D511=Y$1,SUMIFS($H$3:$H511,$G$3:$G511,Y$1,$C$3:$C511,"Sell"),0)</f>
        <v>0</v>
      </c>
      <c r="Z511" s="111">
        <f t="shared" si="80"/>
        <v>0</v>
      </c>
      <c r="AA511" s="111">
        <f>IF($D511=AA$1,SUMIFS($H$3:$H511,$G$3:$G511,AA$1,$C$3:$C511,"Sell"),0)</f>
        <v>0</v>
      </c>
      <c r="AB511" s="111">
        <f t="shared" si="81"/>
        <v>0</v>
      </c>
      <c r="AC511" s="111">
        <f>SUMIFS('Deductions and Deposits'!$H:$H,'Deductions and Deposits'!$G:$G,D511,'Deductions and Deposits'!$F:$F,"&lt;="&amp;B511)+SUMIFS($F$3:F511,$D$3:D511,D511,$C$3:C511,"Coin Deposit",$E$3:E511,"")</f>
        <v>0</v>
      </c>
      <c r="AD511" s="111">
        <f>SUMIFS('Deductions and Deposits'!$D:$D,'Deductions and Deposits'!$C:$C,D511)+SUMIFS($F:$F,$D:$D,D511,$C:$C,"Coin Deduction")</f>
        <v>0</v>
      </c>
      <c r="AE511" s="111">
        <f>Table5[[#This Row],[Column4]]+Table5[[#This Row],[Column14]]+Table5[[#This Row],[Column19]]+Table5[[#This Row],[Column12]]</f>
        <v>0</v>
      </c>
      <c r="AF511" s="111">
        <f>Table5[[#This Row],[Column5]]+Table5[[#This Row],[Column13]]+Table5[[#This Row],[Column21]]+Table5[[#This Row],[Column18]]</f>
        <v>0</v>
      </c>
      <c r="AG511" s="111">
        <f t="shared" si="82"/>
        <v>0</v>
      </c>
      <c r="AH511" s="111">
        <f t="shared" si="83"/>
        <v>0</v>
      </c>
      <c r="AI511" s="111">
        <f>Table5[[#This Row],[Column17]]-Table5[[#This Row],[Column20]]</f>
        <v>0</v>
      </c>
      <c r="AJ511" s="111">
        <f t="shared" si="84"/>
        <v>0</v>
      </c>
      <c r="AK511" s="111">
        <f t="shared" si="88"/>
        <v>0</v>
      </c>
      <c r="AL511" s="111">
        <f t="shared" si="85"/>
        <v>0</v>
      </c>
      <c r="AM511" s="111" t="str">
        <f t="shared" si="86"/>
        <v/>
      </c>
      <c r="AN511" s="111" t="str">
        <f t="shared" ca="1" si="87"/>
        <v/>
      </c>
    </row>
    <row r="512" spans="1:40" ht="20.25" customHeight="1" x14ac:dyDescent="0.3">
      <c r="A512" s="107"/>
      <c r="B512" s="144"/>
      <c r="C512" s="119"/>
      <c r="D512" s="120"/>
      <c r="E512" s="119"/>
      <c r="F512" s="119"/>
      <c r="G512" s="120"/>
      <c r="H512" s="119"/>
      <c r="I512" s="109"/>
      <c r="L512" s="108"/>
      <c r="M512" s="108"/>
      <c r="N512" s="108"/>
      <c r="O512" s="108"/>
      <c r="P512" s="108"/>
      <c r="Q512" s="108"/>
      <c r="R512" s="108"/>
      <c r="S512" s="108"/>
      <c r="T512" s="100">
        <f t="shared" si="78"/>
        <v>0</v>
      </c>
      <c r="U512" s="111"/>
      <c r="V512" s="111"/>
      <c r="W512" s="111">
        <f>SUMIFS($F$3:F512,$D$3:D512,D512,$C$3:C512,"Buy")+SUMIFS($F$3:F512,$D$3:D512,D512,$C$3:C512,"Coin Deposit",$E$3:E512,"&lt;&gt;")</f>
        <v>0</v>
      </c>
      <c r="X512" s="111">
        <f t="shared" si="79"/>
        <v>0</v>
      </c>
      <c r="Y512" s="111">
        <f>IF($D512=Y$1,SUMIFS($H$3:$H512,$G$3:$G512,Y$1,$C$3:$C512,"Sell"),0)</f>
        <v>0</v>
      </c>
      <c r="Z512" s="111">
        <f t="shared" si="80"/>
        <v>0</v>
      </c>
      <c r="AA512" s="111">
        <f>IF($D512=AA$1,SUMIFS($H$3:$H512,$G$3:$G512,AA$1,$C$3:$C512,"Sell"),0)</f>
        <v>0</v>
      </c>
      <c r="AB512" s="111">
        <f t="shared" si="81"/>
        <v>0</v>
      </c>
      <c r="AC512" s="111">
        <f>SUMIFS('Deductions and Deposits'!$H:$H,'Deductions and Deposits'!$G:$G,D512,'Deductions and Deposits'!$F:$F,"&lt;="&amp;B512)+SUMIFS($F$3:F512,$D$3:D512,D512,$C$3:C512,"Coin Deposit",$E$3:E512,"")</f>
        <v>0</v>
      </c>
      <c r="AD512" s="111">
        <f>SUMIFS('Deductions and Deposits'!$D:$D,'Deductions and Deposits'!$C:$C,D512)+SUMIFS($F:$F,$D:$D,D512,$C:$C,"Coin Deduction")</f>
        <v>0</v>
      </c>
      <c r="AE512" s="111">
        <f>Table5[[#This Row],[Column4]]+Table5[[#This Row],[Column14]]+Table5[[#This Row],[Column19]]+Table5[[#This Row],[Column12]]</f>
        <v>0</v>
      </c>
      <c r="AF512" s="111">
        <f>Table5[[#This Row],[Column5]]+Table5[[#This Row],[Column13]]+Table5[[#This Row],[Column21]]+Table5[[#This Row],[Column18]]</f>
        <v>0</v>
      </c>
      <c r="AG512" s="111">
        <f t="shared" si="82"/>
        <v>0</v>
      </c>
      <c r="AH512" s="111">
        <f t="shared" si="83"/>
        <v>0</v>
      </c>
      <c r="AI512" s="111">
        <f>Table5[[#This Row],[Column17]]-Table5[[#This Row],[Column20]]</f>
        <v>0</v>
      </c>
      <c r="AJ512" s="111">
        <f t="shared" si="84"/>
        <v>0</v>
      </c>
      <c r="AK512" s="111">
        <f t="shared" si="88"/>
        <v>0</v>
      </c>
      <c r="AL512" s="111">
        <f t="shared" si="85"/>
        <v>0</v>
      </c>
      <c r="AM512" s="111" t="str">
        <f t="shared" si="86"/>
        <v/>
      </c>
      <c r="AN512" s="111" t="str">
        <f t="shared" ca="1" si="87"/>
        <v/>
      </c>
    </row>
    <row r="513" spans="1:40" ht="20.25" customHeight="1" x14ac:dyDescent="0.3">
      <c r="A513" s="107"/>
      <c r="B513" s="144"/>
      <c r="C513" s="119"/>
      <c r="D513" s="120"/>
      <c r="E513" s="119"/>
      <c r="F513" s="119"/>
      <c r="G513" s="120"/>
      <c r="H513" s="119"/>
      <c r="I513" s="109"/>
      <c r="L513" s="108"/>
      <c r="M513" s="108"/>
      <c r="N513" s="108"/>
      <c r="O513" s="108"/>
      <c r="P513" s="108"/>
      <c r="Q513" s="108"/>
      <c r="R513" s="108"/>
      <c r="S513" s="108"/>
      <c r="T513" s="100">
        <f t="shared" si="78"/>
        <v>0</v>
      </c>
      <c r="U513" s="111"/>
      <c r="V513" s="111"/>
      <c r="W513" s="111">
        <f>SUMIFS($F$3:F513,$D$3:D513,D513,$C$3:C513,"Buy")+SUMIFS($F$3:F513,$D$3:D513,D513,$C$3:C513,"Coin Deposit",$E$3:E513,"&lt;&gt;")</f>
        <v>0</v>
      </c>
      <c r="X513" s="111">
        <f t="shared" si="79"/>
        <v>0</v>
      </c>
      <c r="Y513" s="111">
        <f>IF($D513=Y$1,SUMIFS($H$3:$H513,$G$3:$G513,Y$1,$C$3:$C513,"Sell"),0)</f>
        <v>0</v>
      </c>
      <c r="Z513" s="111">
        <f t="shared" si="80"/>
        <v>0</v>
      </c>
      <c r="AA513" s="111">
        <f>IF($D513=AA$1,SUMIFS($H$3:$H513,$G$3:$G513,AA$1,$C$3:$C513,"Sell"),0)</f>
        <v>0</v>
      </c>
      <c r="AB513" s="111">
        <f t="shared" si="81"/>
        <v>0</v>
      </c>
      <c r="AC513" s="111">
        <f>SUMIFS('Deductions and Deposits'!$H:$H,'Deductions and Deposits'!$G:$G,D513,'Deductions and Deposits'!$F:$F,"&lt;="&amp;B513)+SUMIFS($F$3:F513,$D$3:D513,D513,$C$3:C513,"Coin Deposit",$E$3:E513,"")</f>
        <v>0</v>
      </c>
      <c r="AD513" s="111">
        <f>SUMIFS('Deductions and Deposits'!$D:$D,'Deductions and Deposits'!$C:$C,D513)+SUMIFS($F:$F,$D:$D,D513,$C:$C,"Coin Deduction")</f>
        <v>0</v>
      </c>
      <c r="AE513" s="111">
        <f>Table5[[#This Row],[Column4]]+Table5[[#This Row],[Column14]]+Table5[[#This Row],[Column19]]+Table5[[#This Row],[Column12]]</f>
        <v>0</v>
      </c>
      <c r="AF513" s="111">
        <f>Table5[[#This Row],[Column5]]+Table5[[#This Row],[Column13]]+Table5[[#This Row],[Column21]]+Table5[[#This Row],[Column18]]</f>
        <v>0</v>
      </c>
      <c r="AG513" s="111">
        <f t="shared" si="82"/>
        <v>0</v>
      </c>
      <c r="AH513" s="111">
        <f t="shared" si="83"/>
        <v>0</v>
      </c>
      <c r="AI513" s="111">
        <f>Table5[[#This Row],[Column17]]-Table5[[#This Row],[Column20]]</f>
        <v>0</v>
      </c>
      <c r="AJ513" s="111">
        <f t="shared" si="84"/>
        <v>0</v>
      </c>
      <c r="AK513" s="111">
        <f t="shared" si="88"/>
        <v>0</v>
      </c>
      <c r="AL513" s="111">
        <f t="shared" si="85"/>
        <v>0</v>
      </c>
      <c r="AM513" s="111" t="str">
        <f t="shared" si="86"/>
        <v/>
      </c>
      <c r="AN513" s="111" t="str">
        <f t="shared" ca="1" si="87"/>
        <v/>
      </c>
    </row>
    <row r="514" spans="1:40" ht="20.25" customHeight="1" x14ac:dyDescent="0.3">
      <c r="A514" s="107"/>
      <c r="B514" s="144"/>
      <c r="C514" s="119"/>
      <c r="D514" s="120"/>
      <c r="E514" s="119"/>
      <c r="F514" s="119"/>
      <c r="G514" s="120"/>
      <c r="H514" s="119"/>
      <c r="I514" s="109"/>
      <c r="L514" s="108"/>
      <c r="M514" s="108"/>
      <c r="N514" s="108"/>
      <c r="O514" s="108"/>
      <c r="P514" s="108"/>
      <c r="Q514" s="108"/>
      <c r="R514" s="108"/>
      <c r="S514" s="108"/>
      <c r="T514" s="100">
        <f t="shared" si="78"/>
        <v>0</v>
      </c>
      <c r="U514" s="111"/>
      <c r="V514" s="111"/>
      <c r="W514" s="111">
        <f>SUMIFS($F$3:F514,$D$3:D514,D514,$C$3:C514,"Buy")+SUMIFS($F$3:F514,$D$3:D514,D514,$C$3:C514,"Coin Deposit",$E$3:E514,"&lt;&gt;")</f>
        <v>0</v>
      </c>
      <c r="X514" s="111">
        <f t="shared" si="79"/>
        <v>0</v>
      </c>
      <c r="Y514" s="111">
        <f>IF($D514=Y$1,SUMIFS($H$3:$H514,$G$3:$G514,Y$1,$C$3:$C514,"Sell"),0)</f>
        <v>0</v>
      </c>
      <c r="Z514" s="111">
        <f t="shared" si="80"/>
        <v>0</v>
      </c>
      <c r="AA514" s="111">
        <f>IF($D514=AA$1,SUMIFS($H$3:$H514,$G$3:$G514,AA$1,$C$3:$C514,"Sell"),0)</f>
        <v>0</v>
      </c>
      <c r="AB514" s="111">
        <f t="shared" si="81"/>
        <v>0</v>
      </c>
      <c r="AC514" s="111">
        <f>SUMIFS('Deductions and Deposits'!$H:$H,'Deductions and Deposits'!$G:$G,D514,'Deductions and Deposits'!$F:$F,"&lt;="&amp;B514)+SUMIFS($F$3:F514,$D$3:D514,D514,$C$3:C514,"Coin Deposit",$E$3:E514,"")</f>
        <v>0</v>
      </c>
      <c r="AD514" s="111">
        <f>SUMIFS('Deductions and Deposits'!$D:$D,'Deductions and Deposits'!$C:$C,D514)+SUMIFS($F:$F,$D:$D,D514,$C:$C,"Coin Deduction")</f>
        <v>0</v>
      </c>
      <c r="AE514" s="111">
        <f>Table5[[#This Row],[Column4]]+Table5[[#This Row],[Column14]]+Table5[[#This Row],[Column19]]+Table5[[#This Row],[Column12]]</f>
        <v>0</v>
      </c>
      <c r="AF514" s="111">
        <f>Table5[[#This Row],[Column5]]+Table5[[#This Row],[Column13]]+Table5[[#This Row],[Column21]]+Table5[[#This Row],[Column18]]</f>
        <v>0</v>
      </c>
      <c r="AG514" s="111">
        <f t="shared" si="82"/>
        <v>0</v>
      </c>
      <c r="AH514" s="111">
        <f t="shared" si="83"/>
        <v>0</v>
      </c>
      <c r="AI514" s="111">
        <f>Table5[[#This Row],[Column17]]-Table5[[#This Row],[Column20]]</f>
        <v>0</v>
      </c>
      <c r="AJ514" s="111">
        <f t="shared" si="84"/>
        <v>0</v>
      </c>
      <c r="AK514" s="111">
        <f t="shared" si="88"/>
        <v>0</v>
      </c>
      <c r="AL514" s="111">
        <f t="shared" si="85"/>
        <v>0</v>
      </c>
      <c r="AM514" s="111" t="str">
        <f t="shared" si="86"/>
        <v/>
      </c>
      <c r="AN514" s="111" t="str">
        <f t="shared" ca="1" si="87"/>
        <v/>
      </c>
    </row>
    <row r="515" spans="1:40" ht="20.25" customHeight="1" x14ac:dyDescent="0.3">
      <c r="A515" s="107"/>
      <c r="B515" s="144"/>
      <c r="C515" s="119"/>
      <c r="D515" s="120"/>
      <c r="E515" s="119"/>
      <c r="F515" s="119"/>
      <c r="G515" s="120"/>
      <c r="H515" s="119"/>
      <c r="I515" s="109"/>
      <c r="L515" s="108"/>
      <c r="M515" s="108"/>
      <c r="N515" s="108"/>
      <c r="O515" s="108"/>
      <c r="P515" s="108"/>
      <c r="Q515" s="108"/>
      <c r="R515" s="108"/>
      <c r="S515" s="108"/>
      <c r="T515" s="100">
        <f t="shared" ref="T515:T578" si="89">IF(E515&lt;&gt;"",E515,0)</f>
        <v>0</v>
      </c>
      <c r="U515" s="111"/>
      <c r="V515" s="111"/>
      <c r="W515" s="111">
        <f>SUMIFS($F$3:F515,$D$3:D515,D515,$C$3:C515,"Buy")+SUMIFS($F$3:F515,$D$3:D515,D515,$C$3:C515,"Coin Deposit",$E$3:E515,"&lt;&gt;")</f>
        <v>0</v>
      </c>
      <c r="X515" s="111">
        <f t="shared" ref="X515:X578" si="90">IF(OR(C515="buy",AND(C515="Coin Deposit",E515&lt;&gt;"")),SUMIFS($F:$F,$D:$D,D515,$C:$C,"sell"),0)</f>
        <v>0</v>
      </c>
      <c r="Y515" s="111">
        <f>IF($D515=Y$1,SUMIFS($H$3:$H515,$G$3:$G515,Y$1,$C$3:$C515,"Sell"),0)</f>
        <v>0</v>
      </c>
      <c r="Z515" s="111">
        <f t="shared" ref="Z515:Z578" si="91">IF($D515=Z$1,SUMIFS($H:$H,$G:$G,Z$1,$C:$C,"Buy")+SUMIFS($H:$H,$G:$G,Z$1,$C:$C,"Coin Deposit",$E:$E,"&lt;&gt;"),0)</f>
        <v>0</v>
      </c>
      <c r="AA515" s="111">
        <f>IF($D515=AA$1,SUMIFS($H$3:$H515,$G$3:$G515,AA$1,$C$3:$C515,"Sell"),0)</f>
        <v>0</v>
      </c>
      <c r="AB515" s="111">
        <f t="shared" ref="AB515:AB578" si="92">IF($D515=AB$1,SUMIFS($H:$H,$G:$G,AB$1,$C:$C,"Buy")+SUMIFS($H:$H,$G:$G,AB$1,$C:$C,"Coin Deposit",$E:$E,"&lt;&gt;"),0)</f>
        <v>0</v>
      </c>
      <c r="AC515" s="111">
        <f>SUMIFS('Deductions and Deposits'!$H:$H,'Deductions and Deposits'!$G:$G,D515,'Deductions and Deposits'!$F:$F,"&lt;="&amp;B515)+SUMIFS($F$3:F515,$D$3:D515,D515,$C$3:C515,"Coin Deposit",$E$3:E515,"")</f>
        <v>0</v>
      </c>
      <c r="AD515" s="111">
        <f>SUMIFS('Deductions and Deposits'!$D:$D,'Deductions and Deposits'!$C:$C,D515)+SUMIFS($F:$F,$D:$D,D515,$C:$C,"Coin Deduction")</f>
        <v>0</v>
      </c>
      <c r="AE515" s="111">
        <f>Table5[[#This Row],[Column4]]+Table5[[#This Row],[Column14]]+Table5[[#This Row],[Column19]]+Table5[[#This Row],[Column12]]</f>
        <v>0</v>
      </c>
      <c r="AF515" s="111">
        <f>Table5[[#This Row],[Column5]]+Table5[[#This Row],[Column13]]+Table5[[#This Row],[Column21]]+Table5[[#This Row],[Column18]]</f>
        <v>0</v>
      </c>
      <c r="AG515" s="111">
        <f t="shared" ref="AG515:AG578" si="93">IF(AND((AC515+Y515+AA515)&gt;AF515,OR(C515="buy",AND(C515="Coin Deposit",E515&lt;&gt;""))),(AC515+Y515+AA515)-AF515,0)</f>
        <v>0</v>
      </c>
      <c r="AH515" s="111">
        <f t="shared" ref="AH515:AH578" si="94">IF(AND(AE515&gt;AF515,OR(C515="buy",AND(C515="Coin Deposit",E515&lt;&gt;""))),AE515-AF515,0)</f>
        <v>0</v>
      </c>
      <c r="AI515" s="111">
        <f>Table5[[#This Row],[Column17]]-Table5[[#This Row],[Column20]]</f>
        <v>0</v>
      </c>
      <c r="AJ515" s="111">
        <f t="shared" ref="AJ515:AJ578" si="95">IF(AI515&gt;F515,F515,AI515)</f>
        <v>0</v>
      </c>
      <c r="AK515" s="111">
        <f t="shared" si="88"/>
        <v>0</v>
      </c>
      <c r="AL515" s="111">
        <f t="shared" ref="AL515:AL578" si="96">IFERROR(SUMIFS($AK:$AK,$D:$D,D515)/SUMIFS($AJ:$AJ,$D:$D,D515),0)</f>
        <v>0</v>
      </c>
      <c r="AM515" s="111" t="str">
        <f t="shared" ref="AM515:AM578" si="97">C515&amp;D515</f>
        <v/>
      </c>
      <c r="AN515" s="111" t="str">
        <f t="shared" ref="AN515:AN578" ca="1" si="98">OFFSET(AM515,COUNTA($AM:$AM)-ROW()-(ROW()-ROW($AN$2)-1),)</f>
        <v/>
      </c>
    </row>
    <row r="516" spans="1:40" ht="20.25" customHeight="1" x14ac:dyDescent="0.3">
      <c r="A516" s="107"/>
      <c r="B516" s="144"/>
      <c r="C516" s="119"/>
      <c r="D516" s="120"/>
      <c r="E516" s="119"/>
      <c r="F516" s="119"/>
      <c r="G516" s="120"/>
      <c r="H516" s="119"/>
      <c r="I516" s="109"/>
      <c r="L516" s="108"/>
      <c r="M516" s="108"/>
      <c r="N516" s="108"/>
      <c r="O516" s="108"/>
      <c r="P516" s="108"/>
      <c r="Q516" s="108"/>
      <c r="R516" s="108"/>
      <c r="S516" s="108"/>
      <c r="T516" s="100">
        <f t="shared" si="89"/>
        <v>0</v>
      </c>
      <c r="U516" s="111"/>
      <c r="V516" s="111"/>
      <c r="W516" s="111">
        <f>SUMIFS($F$3:F516,$D$3:D516,D516,$C$3:C516,"Buy")+SUMIFS($F$3:F516,$D$3:D516,D516,$C$3:C516,"Coin Deposit",$E$3:E516,"&lt;&gt;")</f>
        <v>0</v>
      </c>
      <c r="X516" s="111">
        <f t="shared" si="90"/>
        <v>0</v>
      </c>
      <c r="Y516" s="111">
        <f>IF($D516=Y$1,SUMIFS($H$3:$H516,$G$3:$G516,Y$1,$C$3:$C516,"Sell"),0)</f>
        <v>0</v>
      </c>
      <c r="Z516" s="111">
        <f t="shared" si="91"/>
        <v>0</v>
      </c>
      <c r="AA516" s="111">
        <f>IF($D516=AA$1,SUMIFS($H$3:$H516,$G$3:$G516,AA$1,$C$3:$C516,"Sell"),0)</f>
        <v>0</v>
      </c>
      <c r="AB516" s="111">
        <f t="shared" si="92"/>
        <v>0</v>
      </c>
      <c r="AC516" s="111">
        <f>SUMIFS('Deductions and Deposits'!$H:$H,'Deductions and Deposits'!$G:$G,D516,'Deductions and Deposits'!$F:$F,"&lt;="&amp;B516)+SUMIFS($F$3:F516,$D$3:D516,D516,$C$3:C516,"Coin Deposit",$E$3:E516,"")</f>
        <v>0</v>
      </c>
      <c r="AD516" s="111">
        <f>SUMIFS('Deductions and Deposits'!$D:$D,'Deductions and Deposits'!$C:$C,D516)+SUMIFS($F:$F,$D:$D,D516,$C:$C,"Coin Deduction")</f>
        <v>0</v>
      </c>
      <c r="AE516" s="111">
        <f>Table5[[#This Row],[Column4]]+Table5[[#This Row],[Column14]]+Table5[[#This Row],[Column19]]+Table5[[#This Row],[Column12]]</f>
        <v>0</v>
      </c>
      <c r="AF516" s="111">
        <f>Table5[[#This Row],[Column5]]+Table5[[#This Row],[Column13]]+Table5[[#This Row],[Column21]]+Table5[[#This Row],[Column18]]</f>
        <v>0</v>
      </c>
      <c r="AG516" s="111">
        <f t="shared" si="93"/>
        <v>0</v>
      </c>
      <c r="AH516" s="111">
        <f t="shared" si="94"/>
        <v>0</v>
      </c>
      <c r="AI516" s="111">
        <f>Table5[[#This Row],[Column17]]-Table5[[#This Row],[Column20]]</f>
        <v>0</v>
      </c>
      <c r="AJ516" s="111">
        <f t="shared" si="95"/>
        <v>0</v>
      </c>
      <c r="AK516" s="111">
        <f t="shared" si="88"/>
        <v>0</v>
      </c>
      <c r="AL516" s="111">
        <f t="shared" si="96"/>
        <v>0</v>
      </c>
      <c r="AM516" s="111" t="str">
        <f t="shared" si="97"/>
        <v/>
      </c>
      <c r="AN516" s="111" t="str">
        <f t="shared" ca="1" si="98"/>
        <v/>
      </c>
    </row>
    <row r="517" spans="1:40" ht="20.25" customHeight="1" x14ac:dyDescent="0.3">
      <c r="A517" s="107"/>
      <c r="B517" s="144"/>
      <c r="C517" s="119"/>
      <c r="D517" s="120"/>
      <c r="E517" s="119"/>
      <c r="F517" s="119"/>
      <c r="G517" s="120"/>
      <c r="H517" s="119"/>
      <c r="I517" s="109"/>
      <c r="L517" s="108"/>
      <c r="M517" s="108"/>
      <c r="N517" s="108"/>
      <c r="O517" s="108"/>
      <c r="P517" s="108"/>
      <c r="Q517" s="108"/>
      <c r="R517" s="108"/>
      <c r="S517" s="108"/>
      <c r="T517" s="100">
        <f t="shared" si="89"/>
        <v>0</v>
      </c>
      <c r="U517" s="111"/>
      <c r="V517" s="111"/>
      <c r="W517" s="111">
        <f>SUMIFS($F$3:F517,$D$3:D517,D517,$C$3:C517,"Buy")+SUMIFS($F$3:F517,$D$3:D517,D517,$C$3:C517,"Coin Deposit",$E$3:E517,"&lt;&gt;")</f>
        <v>0</v>
      </c>
      <c r="X517" s="111">
        <f t="shared" si="90"/>
        <v>0</v>
      </c>
      <c r="Y517" s="111">
        <f>IF($D517=Y$1,SUMIFS($H$3:$H517,$G$3:$G517,Y$1,$C$3:$C517,"Sell"),0)</f>
        <v>0</v>
      </c>
      <c r="Z517" s="111">
        <f t="shared" si="91"/>
        <v>0</v>
      </c>
      <c r="AA517" s="111">
        <f>IF($D517=AA$1,SUMIFS($H$3:$H517,$G$3:$G517,AA$1,$C$3:$C517,"Sell"),0)</f>
        <v>0</v>
      </c>
      <c r="AB517" s="111">
        <f t="shared" si="92"/>
        <v>0</v>
      </c>
      <c r="AC517" s="111">
        <f>SUMIFS('Deductions and Deposits'!$H:$H,'Deductions and Deposits'!$G:$G,D517,'Deductions and Deposits'!$F:$F,"&lt;="&amp;B517)+SUMIFS($F$3:F517,$D$3:D517,D517,$C$3:C517,"Coin Deposit",$E$3:E517,"")</f>
        <v>0</v>
      </c>
      <c r="AD517" s="111">
        <f>SUMIFS('Deductions and Deposits'!$D:$D,'Deductions and Deposits'!$C:$C,D517)+SUMIFS($F:$F,$D:$D,D517,$C:$C,"Coin Deduction")</f>
        <v>0</v>
      </c>
      <c r="AE517" s="111">
        <f>Table5[[#This Row],[Column4]]+Table5[[#This Row],[Column14]]+Table5[[#This Row],[Column19]]+Table5[[#This Row],[Column12]]</f>
        <v>0</v>
      </c>
      <c r="AF517" s="111">
        <f>Table5[[#This Row],[Column5]]+Table5[[#This Row],[Column13]]+Table5[[#This Row],[Column21]]+Table5[[#This Row],[Column18]]</f>
        <v>0</v>
      </c>
      <c r="AG517" s="111">
        <f t="shared" si="93"/>
        <v>0</v>
      </c>
      <c r="AH517" s="111">
        <f t="shared" si="94"/>
        <v>0</v>
      </c>
      <c r="AI517" s="111">
        <f>Table5[[#This Row],[Column17]]-Table5[[#This Row],[Column20]]</f>
        <v>0</v>
      </c>
      <c r="AJ517" s="111">
        <f t="shared" si="95"/>
        <v>0</v>
      </c>
      <c r="AK517" s="111">
        <f t="shared" si="88"/>
        <v>0</v>
      </c>
      <c r="AL517" s="111">
        <f t="shared" si="96"/>
        <v>0</v>
      </c>
      <c r="AM517" s="111" t="str">
        <f t="shared" si="97"/>
        <v/>
      </c>
      <c r="AN517" s="111" t="str">
        <f t="shared" ca="1" si="98"/>
        <v/>
      </c>
    </row>
    <row r="518" spans="1:40" ht="20.25" customHeight="1" x14ac:dyDescent="0.3">
      <c r="A518" s="107"/>
      <c r="B518" s="144"/>
      <c r="C518" s="119"/>
      <c r="D518" s="120"/>
      <c r="E518" s="119"/>
      <c r="F518" s="119"/>
      <c r="G518" s="120"/>
      <c r="H518" s="119"/>
      <c r="I518" s="109"/>
      <c r="L518" s="108"/>
      <c r="M518" s="108"/>
      <c r="N518" s="108"/>
      <c r="O518" s="108"/>
      <c r="P518" s="108"/>
      <c r="Q518" s="108"/>
      <c r="R518" s="108"/>
      <c r="S518" s="108"/>
      <c r="T518" s="100">
        <f t="shared" si="89"/>
        <v>0</v>
      </c>
      <c r="U518" s="111"/>
      <c r="V518" s="111"/>
      <c r="W518" s="111">
        <f>SUMIFS($F$3:F518,$D$3:D518,D518,$C$3:C518,"Buy")+SUMIFS($F$3:F518,$D$3:D518,D518,$C$3:C518,"Coin Deposit",$E$3:E518,"&lt;&gt;")</f>
        <v>0</v>
      </c>
      <c r="X518" s="111">
        <f t="shared" si="90"/>
        <v>0</v>
      </c>
      <c r="Y518" s="111">
        <f>IF($D518=Y$1,SUMIFS($H$3:$H518,$G$3:$G518,Y$1,$C$3:$C518,"Sell"),0)</f>
        <v>0</v>
      </c>
      <c r="Z518" s="111">
        <f t="shared" si="91"/>
        <v>0</v>
      </c>
      <c r="AA518" s="111">
        <f>IF($D518=AA$1,SUMIFS($H$3:$H518,$G$3:$G518,AA$1,$C$3:$C518,"Sell"),0)</f>
        <v>0</v>
      </c>
      <c r="AB518" s="111">
        <f t="shared" si="92"/>
        <v>0</v>
      </c>
      <c r="AC518" s="111">
        <f>SUMIFS('Deductions and Deposits'!$H:$H,'Deductions and Deposits'!$G:$G,D518,'Deductions and Deposits'!$F:$F,"&lt;="&amp;B518)+SUMIFS($F$3:F518,$D$3:D518,D518,$C$3:C518,"Coin Deposit",$E$3:E518,"")</f>
        <v>0</v>
      </c>
      <c r="AD518" s="111">
        <f>SUMIFS('Deductions and Deposits'!$D:$D,'Deductions and Deposits'!$C:$C,D518)+SUMIFS($F:$F,$D:$D,D518,$C:$C,"Coin Deduction")</f>
        <v>0</v>
      </c>
      <c r="AE518" s="111">
        <f>Table5[[#This Row],[Column4]]+Table5[[#This Row],[Column14]]+Table5[[#This Row],[Column19]]+Table5[[#This Row],[Column12]]</f>
        <v>0</v>
      </c>
      <c r="AF518" s="111">
        <f>Table5[[#This Row],[Column5]]+Table5[[#This Row],[Column13]]+Table5[[#This Row],[Column21]]+Table5[[#This Row],[Column18]]</f>
        <v>0</v>
      </c>
      <c r="AG518" s="111">
        <f t="shared" si="93"/>
        <v>0</v>
      </c>
      <c r="AH518" s="111">
        <f t="shared" si="94"/>
        <v>0</v>
      </c>
      <c r="AI518" s="111">
        <f>Table5[[#This Row],[Column17]]-Table5[[#This Row],[Column20]]</f>
        <v>0</v>
      </c>
      <c r="AJ518" s="111">
        <f t="shared" si="95"/>
        <v>0</v>
      </c>
      <c r="AK518" s="111">
        <f t="shared" si="88"/>
        <v>0</v>
      </c>
      <c r="AL518" s="111">
        <f t="shared" si="96"/>
        <v>0</v>
      </c>
      <c r="AM518" s="111" t="str">
        <f t="shared" si="97"/>
        <v/>
      </c>
      <c r="AN518" s="111" t="str">
        <f t="shared" ca="1" si="98"/>
        <v/>
      </c>
    </row>
    <row r="519" spans="1:40" ht="20.25" customHeight="1" x14ac:dyDescent="0.3">
      <c r="A519" s="107"/>
      <c r="B519" s="144"/>
      <c r="C519" s="119"/>
      <c r="D519" s="120"/>
      <c r="E519" s="119"/>
      <c r="F519" s="119"/>
      <c r="G519" s="120"/>
      <c r="H519" s="119"/>
      <c r="I519" s="109"/>
      <c r="L519" s="108"/>
      <c r="M519" s="108"/>
      <c r="N519" s="108"/>
      <c r="O519" s="108"/>
      <c r="P519" s="108"/>
      <c r="Q519" s="108"/>
      <c r="R519" s="108"/>
      <c r="S519" s="108"/>
      <c r="T519" s="100">
        <f t="shared" si="89"/>
        <v>0</v>
      </c>
      <c r="U519" s="111"/>
      <c r="V519" s="111"/>
      <c r="W519" s="111">
        <f>SUMIFS($F$3:F519,$D$3:D519,D519,$C$3:C519,"Buy")+SUMIFS($F$3:F519,$D$3:D519,D519,$C$3:C519,"Coin Deposit",$E$3:E519,"&lt;&gt;")</f>
        <v>0</v>
      </c>
      <c r="X519" s="111">
        <f t="shared" si="90"/>
        <v>0</v>
      </c>
      <c r="Y519" s="111">
        <f>IF($D519=Y$1,SUMIFS($H$3:$H519,$G$3:$G519,Y$1,$C$3:$C519,"Sell"),0)</f>
        <v>0</v>
      </c>
      <c r="Z519" s="111">
        <f t="shared" si="91"/>
        <v>0</v>
      </c>
      <c r="AA519" s="111">
        <f>IF($D519=AA$1,SUMIFS($H$3:$H519,$G$3:$G519,AA$1,$C$3:$C519,"Sell"),0)</f>
        <v>0</v>
      </c>
      <c r="AB519" s="111">
        <f t="shared" si="92"/>
        <v>0</v>
      </c>
      <c r="AC519" s="111">
        <f>SUMIFS('Deductions and Deposits'!$H:$H,'Deductions and Deposits'!$G:$G,D519,'Deductions and Deposits'!$F:$F,"&lt;="&amp;B519)+SUMIFS($F$3:F519,$D$3:D519,D519,$C$3:C519,"Coin Deposit",$E$3:E519,"")</f>
        <v>0</v>
      </c>
      <c r="AD519" s="111">
        <f>SUMIFS('Deductions and Deposits'!$D:$D,'Deductions and Deposits'!$C:$C,D519)+SUMIFS($F:$F,$D:$D,D519,$C:$C,"Coin Deduction")</f>
        <v>0</v>
      </c>
      <c r="AE519" s="111">
        <f>Table5[[#This Row],[Column4]]+Table5[[#This Row],[Column14]]+Table5[[#This Row],[Column19]]+Table5[[#This Row],[Column12]]</f>
        <v>0</v>
      </c>
      <c r="AF519" s="111">
        <f>Table5[[#This Row],[Column5]]+Table5[[#This Row],[Column13]]+Table5[[#This Row],[Column21]]+Table5[[#This Row],[Column18]]</f>
        <v>0</v>
      </c>
      <c r="AG519" s="111">
        <f t="shared" si="93"/>
        <v>0</v>
      </c>
      <c r="AH519" s="111">
        <f t="shared" si="94"/>
        <v>0</v>
      </c>
      <c r="AI519" s="111">
        <f>Table5[[#This Row],[Column17]]-Table5[[#This Row],[Column20]]</f>
        <v>0</v>
      </c>
      <c r="AJ519" s="111">
        <f t="shared" si="95"/>
        <v>0</v>
      </c>
      <c r="AK519" s="111">
        <f t="shared" si="88"/>
        <v>0</v>
      </c>
      <c r="AL519" s="111">
        <f t="shared" si="96"/>
        <v>0</v>
      </c>
      <c r="AM519" s="111" t="str">
        <f t="shared" si="97"/>
        <v/>
      </c>
      <c r="AN519" s="111" t="str">
        <f t="shared" ca="1" si="98"/>
        <v/>
      </c>
    </row>
    <row r="520" spans="1:40" ht="20.25" customHeight="1" x14ac:dyDescent="0.3">
      <c r="A520" s="107"/>
      <c r="B520" s="144"/>
      <c r="C520" s="119"/>
      <c r="D520" s="120"/>
      <c r="E520" s="119"/>
      <c r="F520" s="119"/>
      <c r="G520" s="120"/>
      <c r="H520" s="119"/>
      <c r="I520" s="109"/>
      <c r="L520" s="108"/>
      <c r="M520" s="108"/>
      <c r="N520" s="108"/>
      <c r="O520" s="108"/>
      <c r="P520" s="108"/>
      <c r="Q520" s="108"/>
      <c r="R520" s="108"/>
      <c r="S520" s="108"/>
      <c r="T520" s="100">
        <f t="shared" si="89"/>
        <v>0</v>
      </c>
      <c r="U520" s="111"/>
      <c r="V520" s="111"/>
      <c r="W520" s="111">
        <f>SUMIFS($F$3:F520,$D$3:D520,D520,$C$3:C520,"Buy")+SUMIFS($F$3:F520,$D$3:D520,D520,$C$3:C520,"Coin Deposit",$E$3:E520,"&lt;&gt;")</f>
        <v>0</v>
      </c>
      <c r="X520" s="111">
        <f t="shared" si="90"/>
        <v>0</v>
      </c>
      <c r="Y520" s="111">
        <f>IF($D520=Y$1,SUMIFS($H$3:$H520,$G$3:$G520,Y$1,$C$3:$C520,"Sell"),0)</f>
        <v>0</v>
      </c>
      <c r="Z520" s="111">
        <f t="shared" si="91"/>
        <v>0</v>
      </c>
      <c r="AA520" s="111">
        <f>IF($D520=AA$1,SUMIFS($H$3:$H520,$G$3:$G520,AA$1,$C$3:$C520,"Sell"),0)</f>
        <v>0</v>
      </c>
      <c r="AB520" s="111">
        <f t="shared" si="92"/>
        <v>0</v>
      </c>
      <c r="AC520" s="111">
        <f>SUMIFS('Deductions and Deposits'!$H:$H,'Deductions and Deposits'!$G:$G,D520,'Deductions and Deposits'!$F:$F,"&lt;="&amp;B520)+SUMIFS($F$3:F520,$D$3:D520,D520,$C$3:C520,"Coin Deposit",$E$3:E520,"")</f>
        <v>0</v>
      </c>
      <c r="AD520" s="111">
        <f>SUMIFS('Deductions and Deposits'!$D:$D,'Deductions and Deposits'!$C:$C,D520)+SUMIFS($F:$F,$D:$D,D520,$C:$C,"Coin Deduction")</f>
        <v>0</v>
      </c>
      <c r="AE520" s="111">
        <f>Table5[[#This Row],[Column4]]+Table5[[#This Row],[Column14]]+Table5[[#This Row],[Column19]]+Table5[[#This Row],[Column12]]</f>
        <v>0</v>
      </c>
      <c r="AF520" s="111">
        <f>Table5[[#This Row],[Column5]]+Table5[[#This Row],[Column13]]+Table5[[#This Row],[Column21]]+Table5[[#This Row],[Column18]]</f>
        <v>0</v>
      </c>
      <c r="AG520" s="111">
        <f t="shared" si="93"/>
        <v>0</v>
      </c>
      <c r="AH520" s="111">
        <f t="shared" si="94"/>
        <v>0</v>
      </c>
      <c r="AI520" s="111">
        <f>Table5[[#This Row],[Column17]]-Table5[[#This Row],[Column20]]</f>
        <v>0</v>
      </c>
      <c r="AJ520" s="111">
        <f t="shared" si="95"/>
        <v>0</v>
      </c>
      <c r="AK520" s="111">
        <f t="shared" si="88"/>
        <v>0</v>
      </c>
      <c r="AL520" s="111">
        <f t="shared" si="96"/>
        <v>0</v>
      </c>
      <c r="AM520" s="111" t="str">
        <f t="shared" si="97"/>
        <v/>
      </c>
      <c r="AN520" s="111" t="str">
        <f t="shared" ca="1" si="98"/>
        <v/>
      </c>
    </row>
    <row r="521" spans="1:40" ht="20.25" customHeight="1" x14ac:dyDescent="0.3">
      <c r="A521" s="107"/>
      <c r="B521" s="144"/>
      <c r="C521" s="119"/>
      <c r="D521" s="120"/>
      <c r="E521" s="119"/>
      <c r="F521" s="119"/>
      <c r="G521" s="120"/>
      <c r="H521" s="119"/>
      <c r="I521" s="109"/>
      <c r="L521" s="108"/>
      <c r="M521" s="108"/>
      <c r="N521" s="108"/>
      <c r="O521" s="108"/>
      <c r="P521" s="108"/>
      <c r="Q521" s="108"/>
      <c r="R521" s="108"/>
      <c r="S521" s="108"/>
      <c r="T521" s="100">
        <f t="shared" si="89"/>
        <v>0</v>
      </c>
      <c r="U521" s="111"/>
      <c r="V521" s="111"/>
      <c r="W521" s="111">
        <f>SUMIFS($F$3:F521,$D$3:D521,D521,$C$3:C521,"Buy")+SUMIFS($F$3:F521,$D$3:D521,D521,$C$3:C521,"Coin Deposit",$E$3:E521,"&lt;&gt;")</f>
        <v>0</v>
      </c>
      <c r="X521" s="111">
        <f t="shared" si="90"/>
        <v>0</v>
      </c>
      <c r="Y521" s="111">
        <f>IF($D521=Y$1,SUMIFS($H$3:$H521,$G$3:$G521,Y$1,$C$3:$C521,"Sell"),0)</f>
        <v>0</v>
      </c>
      <c r="Z521" s="111">
        <f t="shared" si="91"/>
        <v>0</v>
      </c>
      <c r="AA521" s="111">
        <f>IF($D521=AA$1,SUMIFS($H$3:$H521,$G$3:$G521,AA$1,$C$3:$C521,"Sell"),0)</f>
        <v>0</v>
      </c>
      <c r="AB521" s="111">
        <f t="shared" si="92"/>
        <v>0</v>
      </c>
      <c r="AC521" s="111">
        <f>SUMIFS('Deductions and Deposits'!$H:$H,'Deductions and Deposits'!$G:$G,D521,'Deductions and Deposits'!$F:$F,"&lt;="&amp;B521)+SUMIFS($F$3:F521,$D$3:D521,D521,$C$3:C521,"Coin Deposit",$E$3:E521,"")</f>
        <v>0</v>
      </c>
      <c r="AD521" s="111">
        <f>SUMIFS('Deductions and Deposits'!$D:$D,'Deductions and Deposits'!$C:$C,D521)+SUMIFS($F:$F,$D:$D,D521,$C:$C,"Coin Deduction")</f>
        <v>0</v>
      </c>
      <c r="AE521" s="111">
        <f>Table5[[#This Row],[Column4]]+Table5[[#This Row],[Column14]]+Table5[[#This Row],[Column19]]+Table5[[#This Row],[Column12]]</f>
        <v>0</v>
      </c>
      <c r="AF521" s="111">
        <f>Table5[[#This Row],[Column5]]+Table5[[#This Row],[Column13]]+Table5[[#This Row],[Column21]]+Table5[[#This Row],[Column18]]</f>
        <v>0</v>
      </c>
      <c r="AG521" s="111">
        <f t="shared" si="93"/>
        <v>0</v>
      </c>
      <c r="AH521" s="111">
        <f t="shared" si="94"/>
        <v>0</v>
      </c>
      <c r="AI521" s="111">
        <f>Table5[[#This Row],[Column17]]-Table5[[#This Row],[Column20]]</f>
        <v>0</v>
      </c>
      <c r="AJ521" s="111">
        <f t="shared" si="95"/>
        <v>0</v>
      </c>
      <c r="AK521" s="111">
        <f t="shared" si="88"/>
        <v>0</v>
      </c>
      <c r="AL521" s="111">
        <f t="shared" si="96"/>
        <v>0</v>
      </c>
      <c r="AM521" s="111" t="str">
        <f t="shared" si="97"/>
        <v/>
      </c>
      <c r="AN521" s="111" t="str">
        <f t="shared" ca="1" si="98"/>
        <v/>
      </c>
    </row>
    <row r="522" spans="1:40" ht="20.25" customHeight="1" x14ac:dyDescent="0.3">
      <c r="A522" s="107"/>
      <c r="B522" s="144"/>
      <c r="C522" s="119"/>
      <c r="D522" s="120"/>
      <c r="E522" s="119"/>
      <c r="F522" s="119"/>
      <c r="G522" s="120"/>
      <c r="H522" s="119"/>
      <c r="I522" s="109"/>
      <c r="L522" s="108"/>
      <c r="M522" s="108"/>
      <c r="N522" s="108"/>
      <c r="O522" s="108"/>
      <c r="P522" s="108"/>
      <c r="Q522" s="108"/>
      <c r="R522" s="108"/>
      <c r="S522" s="108"/>
      <c r="T522" s="100">
        <f t="shared" si="89"/>
        <v>0</v>
      </c>
      <c r="U522" s="111"/>
      <c r="V522" s="111"/>
      <c r="W522" s="111">
        <f>SUMIFS($F$3:F522,$D$3:D522,D522,$C$3:C522,"Buy")+SUMIFS($F$3:F522,$D$3:D522,D522,$C$3:C522,"Coin Deposit",$E$3:E522,"&lt;&gt;")</f>
        <v>0</v>
      </c>
      <c r="X522" s="111">
        <f t="shared" si="90"/>
        <v>0</v>
      </c>
      <c r="Y522" s="111">
        <f>IF($D522=Y$1,SUMIFS($H$3:$H522,$G$3:$G522,Y$1,$C$3:$C522,"Sell"),0)</f>
        <v>0</v>
      </c>
      <c r="Z522" s="111">
        <f t="shared" si="91"/>
        <v>0</v>
      </c>
      <c r="AA522" s="111">
        <f>IF($D522=AA$1,SUMIFS($H$3:$H522,$G$3:$G522,AA$1,$C$3:$C522,"Sell"),0)</f>
        <v>0</v>
      </c>
      <c r="AB522" s="111">
        <f t="shared" si="92"/>
        <v>0</v>
      </c>
      <c r="AC522" s="111">
        <f>SUMIFS('Deductions and Deposits'!$H:$H,'Deductions and Deposits'!$G:$G,D522,'Deductions and Deposits'!$F:$F,"&lt;="&amp;B522)+SUMIFS($F$3:F522,$D$3:D522,D522,$C$3:C522,"Coin Deposit",$E$3:E522,"")</f>
        <v>0</v>
      </c>
      <c r="AD522" s="111">
        <f>SUMIFS('Deductions and Deposits'!$D:$D,'Deductions and Deposits'!$C:$C,D522)+SUMIFS($F:$F,$D:$D,D522,$C:$C,"Coin Deduction")</f>
        <v>0</v>
      </c>
      <c r="AE522" s="111">
        <f>Table5[[#This Row],[Column4]]+Table5[[#This Row],[Column14]]+Table5[[#This Row],[Column19]]+Table5[[#This Row],[Column12]]</f>
        <v>0</v>
      </c>
      <c r="AF522" s="111">
        <f>Table5[[#This Row],[Column5]]+Table5[[#This Row],[Column13]]+Table5[[#This Row],[Column21]]+Table5[[#This Row],[Column18]]</f>
        <v>0</v>
      </c>
      <c r="AG522" s="111">
        <f t="shared" si="93"/>
        <v>0</v>
      </c>
      <c r="AH522" s="111">
        <f t="shared" si="94"/>
        <v>0</v>
      </c>
      <c r="AI522" s="111">
        <f>Table5[[#This Row],[Column17]]-Table5[[#This Row],[Column20]]</f>
        <v>0</v>
      </c>
      <c r="AJ522" s="111">
        <f t="shared" si="95"/>
        <v>0</v>
      </c>
      <c r="AK522" s="111">
        <f t="shared" si="88"/>
        <v>0</v>
      </c>
      <c r="AL522" s="111">
        <f t="shared" si="96"/>
        <v>0</v>
      </c>
      <c r="AM522" s="111" t="str">
        <f t="shared" si="97"/>
        <v/>
      </c>
      <c r="AN522" s="111" t="str">
        <f t="shared" ca="1" si="98"/>
        <v/>
      </c>
    </row>
    <row r="523" spans="1:40" ht="20.25" customHeight="1" x14ac:dyDescent="0.3">
      <c r="A523" s="107"/>
      <c r="B523" s="144"/>
      <c r="C523" s="119"/>
      <c r="D523" s="120"/>
      <c r="E523" s="119"/>
      <c r="F523" s="119"/>
      <c r="G523" s="120"/>
      <c r="H523" s="119"/>
      <c r="I523" s="109"/>
      <c r="L523" s="108"/>
      <c r="M523" s="108"/>
      <c r="N523" s="108"/>
      <c r="O523" s="108"/>
      <c r="P523" s="108"/>
      <c r="Q523" s="108"/>
      <c r="R523" s="108"/>
      <c r="S523" s="108"/>
      <c r="T523" s="100">
        <f t="shared" si="89"/>
        <v>0</v>
      </c>
      <c r="U523" s="111"/>
      <c r="V523" s="111"/>
      <c r="W523" s="111">
        <f>SUMIFS($F$3:F523,$D$3:D523,D523,$C$3:C523,"Buy")+SUMIFS($F$3:F523,$D$3:D523,D523,$C$3:C523,"Coin Deposit",$E$3:E523,"&lt;&gt;")</f>
        <v>0</v>
      </c>
      <c r="X523" s="111">
        <f t="shared" si="90"/>
        <v>0</v>
      </c>
      <c r="Y523" s="111">
        <f>IF($D523=Y$1,SUMIFS($H$3:$H523,$G$3:$G523,Y$1,$C$3:$C523,"Sell"),0)</f>
        <v>0</v>
      </c>
      <c r="Z523" s="111">
        <f t="shared" si="91"/>
        <v>0</v>
      </c>
      <c r="AA523" s="111">
        <f>IF($D523=AA$1,SUMIFS($H$3:$H523,$G$3:$G523,AA$1,$C$3:$C523,"Sell"),0)</f>
        <v>0</v>
      </c>
      <c r="AB523" s="111">
        <f t="shared" si="92"/>
        <v>0</v>
      </c>
      <c r="AC523" s="111">
        <f>SUMIFS('Deductions and Deposits'!$H:$H,'Deductions and Deposits'!$G:$G,D523,'Deductions and Deposits'!$F:$F,"&lt;="&amp;B523)+SUMIFS($F$3:F523,$D$3:D523,D523,$C$3:C523,"Coin Deposit",$E$3:E523,"")</f>
        <v>0</v>
      </c>
      <c r="AD523" s="111">
        <f>SUMIFS('Deductions and Deposits'!$D:$D,'Deductions and Deposits'!$C:$C,D523)+SUMIFS($F:$F,$D:$D,D523,$C:$C,"Coin Deduction")</f>
        <v>0</v>
      </c>
      <c r="AE523" s="111">
        <f>Table5[[#This Row],[Column4]]+Table5[[#This Row],[Column14]]+Table5[[#This Row],[Column19]]+Table5[[#This Row],[Column12]]</f>
        <v>0</v>
      </c>
      <c r="AF523" s="111">
        <f>Table5[[#This Row],[Column5]]+Table5[[#This Row],[Column13]]+Table5[[#This Row],[Column21]]+Table5[[#This Row],[Column18]]</f>
        <v>0</v>
      </c>
      <c r="AG523" s="111">
        <f t="shared" si="93"/>
        <v>0</v>
      </c>
      <c r="AH523" s="111">
        <f t="shared" si="94"/>
        <v>0</v>
      </c>
      <c r="AI523" s="111">
        <f>Table5[[#This Row],[Column17]]-Table5[[#This Row],[Column20]]</f>
        <v>0</v>
      </c>
      <c r="AJ523" s="111">
        <f t="shared" si="95"/>
        <v>0</v>
      </c>
      <c r="AK523" s="111">
        <f t="shared" si="88"/>
        <v>0</v>
      </c>
      <c r="AL523" s="111">
        <f t="shared" si="96"/>
        <v>0</v>
      </c>
      <c r="AM523" s="111" t="str">
        <f t="shared" si="97"/>
        <v/>
      </c>
      <c r="AN523" s="111" t="str">
        <f t="shared" ca="1" si="98"/>
        <v/>
      </c>
    </row>
    <row r="524" spans="1:40" ht="20.25" customHeight="1" x14ac:dyDescent="0.3">
      <c r="A524" s="107"/>
      <c r="B524" s="144"/>
      <c r="C524" s="119"/>
      <c r="D524" s="120"/>
      <c r="E524" s="119"/>
      <c r="F524" s="119"/>
      <c r="G524" s="120"/>
      <c r="H524" s="119"/>
      <c r="I524" s="109"/>
      <c r="L524" s="108"/>
      <c r="M524" s="108"/>
      <c r="N524" s="108"/>
      <c r="O524" s="108"/>
      <c r="P524" s="108"/>
      <c r="Q524" s="108"/>
      <c r="R524" s="108"/>
      <c r="S524" s="108"/>
      <c r="T524" s="100">
        <f t="shared" si="89"/>
        <v>0</v>
      </c>
      <c r="U524" s="111"/>
      <c r="V524" s="111"/>
      <c r="W524" s="111">
        <f>SUMIFS($F$3:F524,$D$3:D524,D524,$C$3:C524,"Buy")+SUMIFS($F$3:F524,$D$3:D524,D524,$C$3:C524,"Coin Deposit",$E$3:E524,"&lt;&gt;")</f>
        <v>0</v>
      </c>
      <c r="X524" s="111">
        <f t="shared" si="90"/>
        <v>0</v>
      </c>
      <c r="Y524" s="111">
        <f>IF($D524=Y$1,SUMIFS($H$3:$H524,$G$3:$G524,Y$1,$C$3:$C524,"Sell"),0)</f>
        <v>0</v>
      </c>
      <c r="Z524" s="111">
        <f t="shared" si="91"/>
        <v>0</v>
      </c>
      <c r="AA524" s="111">
        <f>IF($D524=AA$1,SUMIFS($H$3:$H524,$G$3:$G524,AA$1,$C$3:$C524,"Sell"),0)</f>
        <v>0</v>
      </c>
      <c r="AB524" s="111">
        <f t="shared" si="92"/>
        <v>0</v>
      </c>
      <c r="AC524" s="111">
        <f>SUMIFS('Deductions and Deposits'!$H:$H,'Deductions and Deposits'!$G:$G,D524,'Deductions and Deposits'!$F:$F,"&lt;="&amp;B524)+SUMIFS($F$3:F524,$D$3:D524,D524,$C$3:C524,"Coin Deposit",$E$3:E524,"")</f>
        <v>0</v>
      </c>
      <c r="AD524" s="111">
        <f>SUMIFS('Deductions and Deposits'!$D:$D,'Deductions and Deposits'!$C:$C,D524)+SUMIFS($F:$F,$D:$D,D524,$C:$C,"Coin Deduction")</f>
        <v>0</v>
      </c>
      <c r="AE524" s="111">
        <f>Table5[[#This Row],[Column4]]+Table5[[#This Row],[Column14]]+Table5[[#This Row],[Column19]]+Table5[[#This Row],[Column12]]</f>
        <v>0</v>
      </c>
      <c r="AF524" s="111">
        <f>Table5[[#This Row],[Column5]]+Table5[[#This Row],[Column13]]+Table5[[#This Row],[Column21]]+Table5[[#This Row],[Column18]]</f>
        <v>0</v>
      </c>
      <c r="AG524" s="111">
        <f t="shared" si="93"/>
        <v>0</v>
      </c>
      <c r="AH524" s="111">
        <f t="shared" si="94"/>
        <v>0</v>
      </c>
      <c r="AI524" s="111">
        <f>Table5[[#This Row],[Column17]]-Table5[[#This Row],[Column20]]</f>
        <v>0</v>
      </c>
      <c r="AJ524" s="111">
        <f t="shared" si="95"/>
        <v>0</v>
      </c>
      <c r="AK524" s="111">
        <f t="shared" si="88"/>
        <v>0</v>
      </c>
      <c r="AL524" s="111">
        <f t="shared" si="96"/>
        <v>0</v>
      </c>
      <c r="AM524" s="111" t="str">
        <f t="shared" si="97"/>
        <v/>
      </c>
      <c r="AN524" s="111" t="str">
        <f t="shared" ca="1" si="98"/>
        <v/>
      </c>
    </row>
    <row r="525" spans="1:40" ht="20.25" customHeight="1" x14ac:dyDescent="0.3">
      <c r="A525" s="107"/>
      <c r="B525" s="144"/>
      <c r="C525" s="119"/>
      <c r="D525" s="120"/>
      <c r="E525" s="119"/>
      <c r="F525" s="119"/>
      <c r="G525" s="120"/>
      <c r="H525" s="119"/>
      <c r="I525" s="109"/>
      <c r="L525" s="108"/>
      <c r="M525" s="108"/>
      <c r="N525" s="108"/>
      <c r="O525" s="108"/>
      <c r="P525" s="108"/>
      <c r="Q525" s="108"/>
      <c r="R525" s="108"/>
      <c r="S525" s="108"/>
      <c r="T525" s="100">
        <f t="shared" si="89"/>
        <v>0</v>
      </c>
      <c r="U525" s="111"/>
      <c r="V525" s="111"/>
      <c r="W525" s="111">
        <f>SUMIFS($F$3:F525,$D$3:D525,D525,$C$3:C525,"Buy")+SUMIFS($F$3:F525,$D$3:D525,D525,$C$3:C525,"Coin Deposit",$E$3:E525,"&lt;&gt;")</f>
        <v>0</v>
      </c>
      <c r="X525" s="111">
        <f t="shared" si="90"/>
        <v>0</v>
      </c>
      <c r="Y525" s="111">
        <f>IF($D525=Y$1,SUMIFS($H$3:$H525,$G$3:$G525,Y$1,$C$3:$C525,"Sell"),0)</f>
        <v>0</v>
      </c>
      <c r="Z525" s="111">
        <f t="shared" si="91"/>
        <v>0</v>
      </c>
      <c r="AA525" s="111">
        <f>IF($D525=AA$1,SUMIFS($H$3:$H525,$G$3:$G525,AA$1,$C$3:$C525,"Sell"),0)</f>
        <v>0</v>
      </c>
      <c r="AB525" s="111">
        <f t="shared" si="92"/>
        <v>0</v>
      </c>
      <c r="AC525" s="111">
        <f>SUMIFS('Deductions and Deposits'!$H:$H,'Deductions and Deposits'!$G:$G,D525,'Deductions and Deposits'!$F:$F,"&lt;="&amp;B525)+SUMIFS($F$3:F525,$D$3:D525,D525,$C$3:C525,"Coin Deposit",$E$3:E525,"")</f>
        <v>0</v>
      </c>
      <c r="AD525" s="111">
        <f>SUMIFS('Deductions and Deposits'!$D:$D,'Deductions and Deposits'!$C:$C,D525)+SUMIFS($F:$F,$D:$D,D525,$C:$C,"Coin Deduction")</f>
        <v>0</v>
      </c>
      <c r="AE525" s="111">
        <f>Table5[[#This Row],[Column4]]+Table5[[#This Row],[Column14]]+Table5[[#This Row],[Column19]]+Table5[[#This Row],[Column12]]</f>
        <v>0</v>
      </c>
      <c r="AF525" s="111">
        <f>Table5[[#This Row],[Column5]]+Table5[[#This Row],[Column13]]+Table5[[#This Row],[Column21]]+Table5[[#This Row],[Column18]]</f>
        <v>0</v>
      </c>
      <c r="AG525" s="111">
        <f t="shared" si="93"/>
        <v>0</v>
      </c>
      <c r="AH525" s="111">
        <f t="shared" si="94"/>
        <v>0</v>
      </c>
      <c r="AI525" s="111">
        <f>Table5[[#This Row],[Column17]]-Table5[[#This Row],[Column20]]</f>
        <v>0</v>
      </c>
      <c r="AJ525" s="111">
        <f t="shared" si="95"/>
        <v>0</v>
      </c>
      <c r="AK525" s="111">
        <f t="shared" si="88"/>
        <v>0</v>
      </c>
      <c r="AL525" s="111">
        <f t="shared" si="96"/>
        <v>0</v>
      </c>
      <c r="AM525" s="111" t="str">
        <f t="shared" si="97"/>
        <v/>
      </c>
      <c r="AN525" s="111" t="str">
        <f t="shared" ca="1" si="98"/>
        <v/>
      </c>
    </row>
    <row r="526" spans="1:40" ht="20.25" customHeight="1" x14ac:dyDescent="0.3">
      <c r="A526" s="107"/>
      <c r="B526" s="144"/>
      <c r="C526" s="119"/>
      <c r="D526" s="120"/>
      <c r="E526" s="119"/>
      <c r="F526" s="119"/>
      <c r="G526" s="120"/>
      <c r="H526" s="119"/>
      <c r="I526" s="109"/>
      <c r="L526" s="108"/>
      <c r="M526" s="108"/>
      <c r="N526" s="108"/>
      <c r="O526" s="108"/>
      <c r="P526" s="108"/>
      <c r="Q526" s="108"/>
      <c r="R526" s="108"/>
      <c r="S526" s="108"/>
      <c r="T526" s="100">
        <f t="shared" si="89"/>
        <v>0</v>
      </c>
      <c r="U526" s="111"/>
      <c r="V526" s="111"/>
      <c r="W526" s="111">
        <f>SUMIFS($F$3:F526,$D$3:D526,D526,$C$3:C526,"Buy")+SUMIFS($F$3:F526,$D$3:D526,D526,$C$3:C526,"Coin Deposit",$E$3:E526,"&lt;&gt;")</f>
        <v>0</v>
      </c>
      <c r="X526" s="111">
        <f t="shared" si="90"/>
        <v>0</v>
      </c>
      <c r="Y526" s="111">
        <f>IF($D526=Y$1,SUMIFS($H$3:$H526,$G$3:$G526,Y$1,$C$3:$C526,"Sell"),0)</f>
        <v>0</v>
      </c>
      <c r="Z526" s="111">
        <f t="shared" si="91"/>
        <v>0</v>
      </c>
      <c r="AA526" s="111">
        <f>IF($D526=AA$1,SUMIFS($H$3:$H526,$G$3:$G526,AA$1,$C$3:$C526,"Sell"),0)</f>
        <v>0</v>
      </c>
      <c r="AB526" s="111">
        <f t="shared" si="92"/>
        <v>0</v>
      </c>
      <c r="AC526" s="111">
        <f>SUMIFS('Deductions and Deposits'!$H:$H,'Deductions and Deposits'!$G:$G,D526,'Deductions and Deposits'!$F:$F,"&lt;="&amp;B526)+SUMIFS($F$3:F526,$D$3:D526,D526,$C$3:C526,"Coin Deposit",$E$3:E526,"")</f>
        <v>0</v>
      </c>
      <c r="AD526" s="111">
        <f>SUMIFS('Deductions and Deposits'!$D:$D,'Deductions and Deposits'!$C:$C,D526)+SUMIFS($F:$F,$D:$D,D526,$C:$C,"Coin Deduction")</f>
        <v>0</v>
      </c>
      <c r="AE526" s="111">
        <f>Table5[[#This Row],[Column4]]+Table5[[#This Row],[Column14]]+Table5[[#This Row],[Column19]]+Table5[[#This Row],[Column12]]</f>
        <v>0</v>
      </c>
      <c r="AF526" s="111">
        <f>Table5[[#This Row],[Column5]]+Table5[[#This Row],[Column13]]+Table5[[#This Row],[Column21]]+Table5[[#This Row],[Column18]]</f>
        <v>0</v>
      </c>
      <c r="AG526" s="111">
        <f t="shared" si="93"/>
        <v>0</v>
      </c>
      <c r="AH526" s="111">
        <f t="shared" si="94"/>
        <v>0</v>
      </c>
      <c r="AI526" s="111">
        <f>Table5[[#This Row],[Column17]]-Table5[[#This Row],[Column20]]</f>
        <v>0</v>
      </c>
      <c r="AJ526" s="111">
        <f t="shared" si="95"/>
        <v>0</v>
      </c>
      <c r="AK526" s="111">
        <f t="shared" si="88"/>
        <v>0</v>
      </c>
      <c r="AL526" s="111">
        <f t="shared" si="96"/>
        <v>0</v>
      </c>
      <c r="AM526" s="111" t="str">
        <f t="shared" si="97"/>
        <v/>
      </c>
      <c r="AN526" s="111" t="str">
        <f t="shared" ca="1" si="98"/>
        <v/>
      </c>
    </row>
    <row r="527" spans="1:40" ht="20.25" customHeight="1" x14ac:dyDescent="0.3">
      <c r="A527" s="107"/>
      <c r="B527" s="144"/>
      <c r="C527" s="119"/>
      <c r="D527" s="120"/>
      <c r="E527" s="119"/>
      <c r="F527" s="119"/>
      <c r="G527" s="120"/>
      <c r="H527" s="119"/>
      <c r="I527" s="109"/>
      <c r="L527" s="108"/>
      <c r="M527" s="108"/>
      <c r="N527" s="108"/>
      <c r="O527" s="108"/>
      <c r="P527" s="108"/>
      <c r="Q527" s="108"/>
      <c r="R527" s="108"/>
      <c r="S527" s="108"/>
      <c r="T527" s="100">
        <f t="shared" si="89"/>
        <v>0</v>
      </c>
      <c r="U527" s="111"/>
      <c r="V527" s="111"/>
      <c r="W527" s="111">
        <f>SUMIFS($F$3:F527,$D$3:D527,D527,$C$3:C527,"Buy")+SUMIFS($F$3:F527,$D$3:D527,D527,$C$3:C527,"Coin Deposit",$E$3:E527,"&lt;&gt;")</f>
        <v>0</v>
      </c>
      <c r="X527" s="111">
        <f t="shared" si="90"/>
        <v>0</v>
      </c>
      <c r="Y527" s="111">
        <f>IF($D527=Y$1,SUMIFS($H$3:$H527,$G$3:$G527,Y$1,$C$3:$C527,"Sell"),0)</f>
        <v>0</v>
      </c>
      <c r="Z527" s="111">
        <f t="shared" si="91"/>
        <v>0</v>
      </c>
      <c r="AA527" s="111">
        <f>IF($D527=AA$1,SUMIFS($H$3:$H527,$G$3:$G527,AA$1,$C$3:$C527,"Sell"),0)</f>
        <v>0</v>
      </c>
      <c r="AB527" s="111">
        <f t="shared" si="92"/>
        <v>0</v>
      </c>
      <c r="AC527" s="111">
        <f>SUMIFS('Deductions and Deposits'!$H:$H,'Deductions and Deposits'!$G:$G,D527,'Deductions and Deposits'!$F:$F,"&lt;="&amp;B527)+SUMIFS($F$3:F527,$D$3:D527,D527,$C$3:C527,"Coin Deposit",$E$3:E527,"")</f>
        <v>0</v>
      </c>
      <c r="AD527" s="111">
        <f>SUMIFS('Deductions and Deposits'!$D:$D,'Deductions and Deposits'!$C:$C,D527)+SUMIFS($F:$F,$D:$D,D527,$C:$C,"Coin Deduction")</f>
        <v>0</v>
      </c>
      <c r="AE527" s="111">
        <f>Table5[[#This Row],[Column4]]+Table5[[#This Row],[Column14]]+Table5[[#This Row],[Column19]]+Table5[[#This Row],[Column12]]</f>
        <v>0</v>
      </c>
      <c r="AF527" s="111">
        <f>Table5[[#This Row],[Column5]]+Table5[[#This Row],[Column13]]+Table5[[#This Row],[Column21]]+Table5[[#This Row],[Column18]]</f>
        <v>0</v>
      </c>
      <c r="AG527" s="111">
        <f t="shared" si="93"/>
        <v>0</v>
      </c>
      <c r="AH527" s="111">
        <f t="shared" si="94"/>
        <v>0</v>
      </c>
      <c r="AI527" s="111">
        <f>Table5[[#This Row],[Column17]]-Table5[[#This Row],[Column20]]</f>
        <v>0</v>
      </c>
      <c r="AJ527" s="111">
        <f t="shared" si="95"/>
        <v>0</v>
      </c>
      <c r="AK527" s="111">
        <f t="shared" si="88"/>
        <v>0</v>
      </c>
      <c r="AL527" s="111">
        <f t="shared" si="96"/>
        <v>0</v>
      </c>
      <c r="AM527" s="111" t="str">
        <f t="shared" si="97"/>
        <v/>
      </c>
      <c r="AN527" s="111" t="str">
        <f t="shared" ca="1" si="98"/>
        <v/>
      </c>
    </row>
    <row r="528" spans="1:40" ht="20.25" customHeight="1" x14ac:dyDescent="0.3">
      <c r="A528" s="107"/>
      <c r="B528" s="144"/>
      <c r="C528" s="119"/>
      <c r="D528" s="120"/>
      <c r="E528" s="119"/>
      <c r="F528" s="119"/>
      <c r="G528" s="120"/>
      <c r="H528" s="119"/>
      <c r="I528" s="109"/>
      <c r="L528" s="108"/>
      <c r="M528" s="108"/>
      <c r="N528" s="108"/>
      <c r="O528" s="108"/>
      <c r="P528" s="108"/>
      <c r="Q528" s="108"/>
      <c r="R528" s="108"/>
      <c r="S528" s="108"/>
      <c r="T528" s="100">
        <f t="shared" si="89"/>
        <v>0</v>
      </c>
      <c r="U528" s="111"/>
      <c r="V528" s="111"/>
      <c r="W528" s="111">
        <f>SUMIFS($F$3:F528,$D$3:D528,D528,$C$3:C528,"Buy")+SUMIFS($F$3:F528,$D$3:D528,D528,$C$3:C528,"Coin Deposit",$E$3:E528,"&lt;&gt;")</f>
        <v>0</v>
      </c>
      <c r="X528" s="111">
        <f t="shared" si="90"/>
        <v>0</v>
      </c>
      <c r="Y528" s="111">
        <f>IF($D528=Y$1,SUMIFS($H$3:$H528,$G$3:$G528,Y$1,$C$3:$C528,"Sell"),0)</f>
        <v>0</v>
      </c>
      <c r="Z528" s="111">
        <f t="shared" si="91"/>
        <v>0</v>
      </c>
      <c r="AA528" s="111">
        <f>IF($D528=AA$1,SUMIFS($H$3:$H528,$G$3:$G528,AA$1,$C$3:$C528,"Sell"),0)</f>
        <v>0</v>
      </c>
      <c r="AB528" s="111">
        <f t="shared" si="92"/>
        <v>0</v>
      </c>
      <c r="AC528" s="111">
        <f>SUMIFS('Deductions and Deposits'!$H:$H,'Deductions and Deposits'!$G:$G,D528,'Deductions and Deposits'!$F:$F,"&lt;="&amp;B528)+SUMIFS($F$3:F528,$D$3:D528,D528,$C$3:C528,"Coin Deposit",$E$3:E528,"")</f>
        <v>0</v>
      </c>
      <c r="AD528" s="111">
        <f>SUMIFS('Deductions and Deposits'!$D:$D,'Deductions and Deposits'!$C:$C,D528)+SUMIFS($F:$F,$D:$D,D528,$C:$C,"Coin Deduction")</f>
        <v>0</v>
      </c>
      <c r="AE528" s="111">
        <f>Table5[[#This Row],[Column4]]+Table5[[#This Row],[Column14]]+Table5[[#This Row],[Column19]]+Table5[[#This Row],[Column12]]</f>
        <v>0</v>
      </c>
      <c r="AF528" s="111">
        <f>Table5[[#This Row],[Column5]]+Table5[[#This Row],[Column13]]+Table5[[#This Row],[Column21]]+Table5[[#This Row],[Column18]]</f>
        <v>0</v>
      </c>
      <c r="AG528" s="111">
        <f t="shared" si="93"/>
        <v>0</v>
      </c>
      <c r="AH528" s="111">
        <f t="shared" si="94"/>
        <v>0</v>
      </c>
      <c r="AI528" s="111">
        <f>Table5[[#This Row],[Column17]]-Table5[[#This Row],[Column20]]</f>
        <v>0</v>
      </c>
      <c r="AJ528" s="111">
        <f t="shared" si="95"/>
        <v>0</v>
      </c>
      <c r="AK528" s="111">
        <f t="shared" si="88"/>
        <v>0</v>
      </c>
      <c r="AL528" s="111">
        <f t="shared" si="96"/>
        <v>0</v>
      </c>
      <c r="AM528" s="111" t="str">
        <f t="shared" si="97"/>
        <v/>
      </c>
      <c r="AN528" s="111" t="str">
        <f t="shared" ca="1" si="98"/>
        <v/>
      </c>
    </row>
    <row r="529" spans="1:40" ht="20.25" customHeight="1" x14ac:dyDescent="0.3">
      <c r="A529" s="107"/>
      <c r="B529" s="144"/>
      <c r="C529" s="119"/>
      <c r="D529" s="120"/>
      <c r="E529" s="119"/>
      <c r="F529" s="119"/>
      <c r="G529" s="120"/>
      <c r="H529" s="119"/>
      <c r="I529" s="109"/>
      <c r="L529" s="108"/>
      <c r="M529" s="108"/>
      <c r="N529" s="108"/>
      <c r="O529" s="108"/>
      <c r="P529" s="108"/>
      <c r="Q529" s="108"/>
      <c r="R529" s="108"/>
      <c r="S529" s="108"/>
      <c r="T529" s="100">
        <f t="shared" si="89"/>
        <v>0</v>
      </c>
      <c r="U529" s="111"/>
      <c r="V529" s="111"/>
      <c r="W529" s="111">
        <f>SUMIFS($F$3:F529,$D$3:D529,D529,$C$3:C529,"Buy")+SUMIFS($F$3:F529,$D$3:D529,D529,$C$3:C529,"Coin Deposit",$E$3:E529,"&lt;&gt;")</f>
        <v>0</v>
      </c>
      <c r="X529" s="111">
        <f t="shared" si="90"/>
        <v>0</v>
      </c>
      <c r="Y529" s="111">
        <f>IF($D529=Y$1,SUMIFS($H$3:$H529,$G$3:$G529,Y$1,$C$3:$C529,"Sell"),0)</f>
        <v>0</v>
      </c>
      <c r="Z529" s="111">
        <f t="shared" si="91"/>
        <v>0</v>
      </c>
      <c r="AA529" s="111">
        <f>IF($D529=AA$1,SUMIFS($H$3:$H529,$G$3:$G529,AA$1,$C$3:$C529,"Sell"),0)</f>
        <v>0</v>
      </c>
      <c r="AB529" s="111">
        <f t="shared" si="92"/>
        <v>0</v>
      </c>
      <c r="AC529" s="111">
        <f>SUMIFS('Deductions and Deposits'!$H:$H,'Deductions and Deposits'!$G:$G,D529,'Deductions and Deposits'!$F:$F,"&lt;="&amp;B529)+SUMIFS($F$3:F529,$D$3:D529,D529,$C$3:C529,"Coin Deposit",$E$3:E529,"")</f>
        <v>0</v>
      </c>
      <c r="AD529" s="111">
        <f>SUMIFS('Deductions and Deposits'!$D:$D,'Deductions and Deposits'!$C:$C,D529)+SUMIFS($F:$F,$D:$D,D529,$C:$C,"Coin Deduction")</f>
        <v>0</v>
      </c>
      <c r="AE529" s="111">
        <f>Table5[[#This Row],[Column4]]+Table5[[#This Row],[Column14]]+Table5[[#This Row],[Column19]]+Table5[[#This Row],[Column12]]</f>
        <v>0</v>
      </c>
      <c r="AF529" s="111">
        <f>Table5[[#This Row],[Column5]]+Table5[[#This Row],[Column13]]+Table5[[#This Row],[Column21]]+Table5[[#This Row],[Column18]]</f>
        <v>0</v>
      </c>
      <c r="AG529" s="111">
        <f t="shared" si="93"/>
        <v>0</v>
      </c>
      <c r="AH529" s="111">
        <f t="shared" si="94"/>
        <v>0</v>
      </c>
      <c r="AI529" s="111">
        <f>Table5[[#This Row],[Column17]]-Table5[[#This Row],[Column20]]</f>
        <v>0</v>
      </c>
      <c r="AJ529" s="111">
        <f t="shared" si="95"/>
        <v>0</v>
      </c>
      <c r="AK529" s="111">
        <f t="shared" ref="AK529:AK592" si="99">AJ529*T529</f>
        <v>0</v>
      </c>
      <c r="AL529" s="111">
        <f t="shared" si="96"/>
        <v>0</v>
      </c>
      <c r="AM529" s="111" t="str">
        <f t="shared" si="97"/>
        <v/>
      </c>
      <c r="AN529" s="111" t="str">
        <f t="shared" ca="1" si="98"/>
        <v/>
      </c>
    </row>
    <row r="530" spans="1:40" ht="20.25" customHeight="1" x14ac:dyDescent="0.3">
      <c r="A530" s="107"/>
      <c r="B530" s="144"/>
      <c r="C530" s="119"/>
      <c r="D530" s="120"/>
      <c r="E530" s="119"/>
      <c r="F530" s="119"/>
      <c r="G530" s="120"/>
      <c r="H530" s="119"/>
      <c r="I530" s="109"/>
      <c r="L530" s="108"/>
      <c r="M530" s="108"/>
      <c r="N530" s="108"/>
      <c r="O530" s="108"/>
      <c r="P530" s="108"/>
      <c r="Q530" s="108"/>
      <c r="R530" s="108"/>
      <c r="S530" s="108"/>
      <c r="T530" s="100">
        <f t="shared" si="89"/>
        <v>0</v>
      </c>
      <c r="U530" s="111"/>
      <c r="V530" s="111"/>
      <c r="W530" s="111">
        <f>SUMIFS($F$3:F530,$D$3:D530,D530,$C$3:C530,"Buy")+SUMIFS($F$3:F530,$D$3:D530,D530,$C$3:C530,"Coin Deposit",$E$3:E530,"&lt;&gt;")</f>
        <v>0</v>
      </c>
      <c r="X530" s="111">
        <f t="shared" si="90"/>
        <v>0</v>
      </c>
      <c r="Y530" s="111">
        <f>IF($D530=Y$1,SUMIFS($H$3:$H530,$G$3:$G530,Y$1,$C$3:$C530,"Sell"),0)</f>
        <v>0</v>
      </c>
      <c r="Z530" s="111">
        <f t="shared" si="91"/>
        <v>0</v>
      </c>
      <c r="AA530" s="111">
        <f>IF($D530=AA$1,SUMIFS($H$3:$H530,$G$3:$G530,AA$1,$C$3:$C530,"Sell"),0)</f>
        <v>0</v>
      </c>
      <c r="AB530" s="111">
        <f t="shared" si="92"/>
        <v>0</v>
      </c>
      <c r="AC530" s="111">
        <f>SUMIFS('Deductions and Deposits'!$H:$H,'Deductions and Deposits'!$G:$G,D530,'Deductions and Deposits'!$F:$F,"&lt;="&amp;B530)+SUMIFS($F$3:F530,$D$3:D530,D530,$C$3:C530,"Coin Deposit",$E$3:E530,"")</f>
        <v>0</v>
      </c>
      <c r="AD530" s="111">
        <f>SUMIFS('Deductions and Deposits'!$D:$D,'Deductions and Deposits'!$C:$C,D530)+SUMIFS($F:$F,$D:$D,D530,$C:$C,"Coin Deduction")</f>
        <v>0</v>
      </c>
      <c r="AE530" s="111">
        <f>Table5[[#This Row],[Column4]]+Table5[[#This Row],[Column14]]+Table5[[#This Row],[Column19]]+Table5[[#This Row],[Column12]]</f>
        <v>0</v>
      </c>
      <c r="AF530" s="111">
        <f>Table5[[#This Row],[Column5]]+Table5[[#This Row],[Column13]]+Table5[[#This Row],[Column21]]+Table5[[#This Row],[Column18]]</f>
        <v>0</v>
      </c>
      <c r="AG530" s="111">
        <f t="shared" si="93"/>
        <v>0</v>
      </c>
      <c r="AH530" s="111">
        <f t="shared" si="94"/>
        <v>0</v>
      </c>
      <c r="AI530" s="111">
        <f>Table5[[#This Row],[Column17]]-Table5[[#This Row],[Column20]]</f>
        <v>0</v>
      </c>
      <c r="AJ530" s="111">
        <f t="shared" si="95"/>
        <v>0</v>
      </c>
      <c r="AK530" s="111">
        <f t="shared" si="99"/>
        <v>0</v>
      </c>
      <c r="AL530" s="111">
        <f t="shared" si="96"/>
        <v>0</v>
      </c>
      <c r="AM530" s="111" t="str">
        <f t="shared" si="97"/>
        <v/>
      </c>
      <c r="AN530" s="111" t="str">
        <f t="shared" ca="1" si="98"/>
        <v/>
      </c>
    </row>
    <row r="531" spans="1:40" ht="20.25" customHeight="1" x14ac:dyDescent="0.3">
      <c r="A531" s="107"/>
      <c r="B531" s="144"/>
      <c r="C531" s="119"/>
      <c r="D531" s="120"/>
      <c r="E531" s="119"/>
      <c r="F531" s="119"/>
      <c r="G531" s="120"/>
      <c r="H531" s="119"/>
      <c r="I531" s="109"/>
      <c r="L531" s="108"/>
      <c r="M531" s="108"/>
      <c r="N531" s="108"/>
      <c r="O531" s="108"/>
      <c r="P531" s="108"/>
      <c r="Q531" s="108"/>
      <c r="R531" s="108"/>
      <c r="S531" s="108"/>
      <c r="T531" s="100">
        <f t="shared" si="89"/>
        <v>0</v>
      </c>
      <c r="U531" s="111"/>
      <c r="V531" s="111"/>
      <c r="W531" s="111">
        <f>SUMIFS($F$3:F531,$D$3:D531,D531,$C$3:C531,"Buy")+SUMIFS($F$3:F531,$D$3:D531,D531,$C$3:C531,"Coin Deposit",$E$3:E531,"&lt;&gt;")</f>
        <v>0</v>
      </c>
      <c r="X531" s="111">
        <f t="shared" si="90"/>
        <v>0</v>
      </c>
      <c r="Y531" s="111">
        <f>IF($D531=Y$1,SUMIFS($H$3:$H531,$G$3:$G531,Y$1,$C$3:$C531,"Sell"),0)</f>
        <v>0</v>
      </c>
      <c r="Z531" s="111">
        <f t="shared" si="91"/>
        <v>0</v>
      </c>
      <c r="AA531" s="111">
        <f>IF($D531=AA$1,SUMIFS($H$3:$H531,$G$3:$G531,AA$1,$C$3:$C531,"Sell"),0)</f>
        <v>0</v>
      </c>
      <c r="AB531" s="111">
        <f t="shared" si="92"/>
        <v>0</v>
      </c>
      <c r="AC531" s="111">
        <f>SUMIFS('Deductions and Deposits'!$H:$H,'Deductions and Deposits'!$G:$G,D531,'Deductions and Deposits'!$F:$F,"&lt;="&amp;B531)+SUMIFS($F$3:F531,$D$3:D531,D531,$C$3:C531,"Coin Deposit",$E$3:E531,"")</f>
        <v>0</v>
      </c>
      <c r="AD531" s="111">
        <f>SUMIFS('Deductions and Deposits'!$D:$D,'Deductions and Deposits'!$C:$C,D531)+SUMIFS($F:$F,$D:$D,D531,$C:$C,"Coin Deduction")</f>
        <v>0</v>
      </c>
      <c r="AE531" s="111">
        <f>Table5[[#This Row],[Column4]]+Table5[[#This Row],[Column14]]+Table5[[#This Row],[Column19]]+Table5[[#This Row],[Column12]]</f>
        <v>0</v>
      </c>
      <c r="AF531" s="111">
        <f>Table5[[#This Row],[Column5]]+Table5[[#This Row],[Column13]]+Table5[[#This Row],[Column21]]+Table5[[#This Row],[Column18]]</f>
        <v>0</v>
      </c>
      <c r="AG531" s="111">
        <f t="shared" si="93"/>
        <v>0</v>
      </c>
      <c r="AH531" s="111">
        <f t="shared" si="94"/>
        <v>0</v>
      </c>
      <c r="AI531" s="111">
        <f>Table5[[#This Row],[Column17]]-Table5[[#This Row],[Column20]]</f>
        <v>0</v>
      </c>
      <c r="AJ531" s="111">
        <f t="shared" si="95"/>
        <v>0</v>
      </c>
      <c r="AK531" s="111">
        <f t="shared" si="99"/>
        <v>0</v>
      </c>
      <c r="AL531" s="111">
        <f t="shared" si="96"/>
        <v>0</v>
      </c>
      <c r="AM531" s="111" t="str">
        <f t="shared" si="97"/>
        <v/>
      </c>
      <c r="AN531" s="111" t="str">
        <f t="shared" ca="1" si="98"/>
        <v/>
      </c>
    </row>
    <row r="532" spans="1:40" ht="20.25" customHeight="1" x14ac:dyDescent="0.3">
      <c r="A532" s="107"/>
      <c r="B532" s="144"/>
      <c r="C532" s="119"/>
      <c r="D532" s="120"/>
      <c r="E532" s="119"/>
      <c r="F532" s="119"/>
      <c r="G532" s="120"/>
      <c r="H532" s="119"/>
      <c r="I532" s="109"/>
      <c r="L532" s="108"/>
      <c r="M532" s="108"/>
      <c r="N532" s="108"/>
      <c r="O532" s="108"/>
      <c r="P532" s="108"/>
      <c r="Q532" s="108"/>
      <c r="R532" s="108"/>
      <c r="S532" s="108"/>
      <c r="T532" s="100">
        <f t="shared" si="89"/>
        <v>0</v>
      </c>
      <c r="U532" s="111"/>
      <c r="V532" s="111"/>
      <c r="W532" s="111">
        <f>SUMIFS($F$3:F532,$D$3:D532,D532,$C$3:C532,"Buy")+SUMIFS($F$3:F532,$D$3:D532,D532,$C$3:C532,"Coin Deposit",$E$3:E532,"&lt;&gt;")</f>
        <v>0</v>
      </c>
      <c r="X532" s="111">
        <f t="shared" si="90"/>
        <v>0</v>
      </c>
      <c r="Y532" s="111">
        <f>IF($D532=Y$1,SUMIFS($H$3:$H532,$G$3:$G532,Y$1,$C$3:$C532,"Sell"),0)</f>
        <v>0</v>
      </c>
      <c r="Z532" s="111">
        <f t="shared" si="91"/>
        <v>0</v>
      </c>
      <c r="AA532" s="111">
        <f>IF($D532=AA$1,SUMIFS($H$3:$H532,$G$3:$G532,AA$1,$C$3:$C532,"Sell"),0)</f>
        <v>0</v>
      </c>
      <c r="AB532" s="111">
        <f t="shared" si="92"/>
        <v>0</v>
      </c>
      <c r="AC532" s="111">
        <f>SUMIFS('Deductions and Deposits'!$H:$H,'Deductions and Deposits'!$G:$G,D532,'Deductions and Deposits'!$F:$F,"&lt;="&amp;B532)+SUMIFS($F$3:F532,$D$3:D532,D532,$C$3:C532,"Coin Deposit",$E$3:E532,"")</f>
        <v>0</v>
      </c>
      <c r="AD532" s="111">
        <f>SUMIFS('Deductions and Deposits'!$D:$D,'Deductions and Deposits'!$C:$C,D532)+SUMIFS($F:$F,$D:$D,D532,$C:$C,"Coin Deduction")</f>
        <v>0</v>
      </c>
      <c r="AE532" s="111">
        <f>Table5[[#This Row],[Column4]]+Table5[[#This Row],[Column14]]+Table5[[#This Row],[Column19]]+Table5[[#This Row],[Column12]]</f>
        <v>0</v>
      </c>
      <c r="AF532" s="111">
        <f>Table5[[#This Row],[Column5]]+Table5[[#This Row],[Column13]]+Table5[[#This Row],[Column21]]+Table5[[#This Row],[Column18]]</f>
        <v>0</v>
      </c>
      <c r="AG532" s="111">
        <f t="shared" si="93"/>
        <v>0</v>
      </c>
      <c r="AH532" s="111">
        <f t="shared" si="94"/>
        <v>0</v>
      </c>
      <c r="AI532" s="111">
        <f>Table5[[#This Row],[Column17]]-Table5[[#This Row],[Column20]]</f>
        <v>0</v>
      </c>
      <c r="AJ532" s="111">
        <f t="shared" si="95"/>
        <v>0</v>
      </c>
      <c r="AK532" s="111">
        <f t="shared" si="99"/>
        <v>0</v>
      </c>
      <c r="AL532" s="111">
        <f t="shared" si="96"/>
        <v>0</v>
      </c>
      <c r="AM532" s="111" t="str">
        <f t="shared" si="97"/>
        <v/>
      </c>
      <c r="AN532" s="111" t="str">
        <f t="shared" ca="1" si="98"/>
        <v/>
      </c>
    </row>
    <row r="533" spans="1:40" ht="20.25" customHeight="1" x14ac:dyDescent="0.3">
      <c r="A533" s="107"/>
      <c r="B533" s="144"/>
      <c r="C533" s="119"/>
      <c r="D533" s="120"/>
      <c r="E533" s="119"/>
      <c r="F533" s="119"/>
      <c r="G533" s="120"/>
      <c r="H533" s="119"/>
      <c r="I533" s="109"/>
      <c r="L533" s="108"/>
      <c r="M533" s="108"/>
      <c r="N533" s="108"/>
      <c r="O533" s="108"/>
      <c r="P533" s="108"/>
      <c r="Q533" s="108"/>
      <c r="R533" s="108"/>
      <c r="S533" s="108"/>
      <c r="T533" s="100">
        <f t="shared" si="89"/>
        <v>0</v>
      </c>
      <c r="U533" s="111"/>
      <c r="V533" s="111"/>
      <c r="W533" s="111">
        <f>SUMIFS($F$3:F533,$D$3:D533,D533,$C$3:C533,"Buy")+SUMIFS($F$3:F533,$D$3:D533,D533,$C$3:C533,"Coin Deposit",$E$3:E533,"&lt;&gt;")</f>
        <v>0</v>
      </c>
      <c r="X533" s="111">
        <f t="shared" si="90"/>
        <v>0</v>
      </c>
      <c r="Y533" s="111">
        <f>IF($D533=Y$1,SUMIFS($H$3:$H533,$G$3:$G533,Y$1,$C$3:$C533,"Sell"),0)</f>
        <v>0</v>
      </c>
      <c r="Z533" s="111">
        <f t="shared" si="91"/>
        <v>0</v>
      </c>
      <c r="AA533" s="111">
        <f>IF($D533=AA$1,SUMIFS($H$3:$H533,$G$3:$G533,AA$1,$C$3:$C533,"Sell"),0)</f>
        <v>0</v>
      </c>
      <c r="AB533" s="111">
        <f t="shared" si="92"/>
        <v>0</v>
      </c>
      <c r="AC533" s="111">
        <f>SUMIFS('Deductions and Deposits'!$H:$H,'Deductions and Deposits'!$G:$G,D533,'Deductions and Deposits'!$F:$F,"&lt;="&amp;B533)+SUMIFS($F$3:F533,$D$3:D533,D533,$C$3:C533,"Coin Deposit",$E$3:E533,"")</f>
        <v>0</v>
      </c>
      <c r="AD533" s="111">
        <f>SUMIFS('Deductions and Deposits'!$D:$D,'Deductions and Deposits'!$C:$C,D533)+SUMIFS($F:$F,$D:$D,D533,$C:$C,"Coin Deduction")</f>
        <v>0</v>
      </c>
      <c r="AE533" s="111">
        <f>Table5[[#This Row],[Column4]]+Table5[[#This Row],[Column14]]+Table5[[#This Row],[Column19]]+Table5[[#This Row],[Column12]]</f>
        <v>0</v>
      </c>
      <c r="AF533" s="111">
        <f>Table5[[#This Row],[Column5]]+Table5[[#This Row],[Column13]]+Table5[[#This Row],[Column21]]+Table5[[#This Row],[Column18]]</f>
        <v>0</v>
      </c>
      <c r="AG533" s="111">
        <f t="shared" si="93"/>
        <v>0</v>
      </c>
      <c r="AH533" s="111">
        <f t="shared" si="94"/>
        <v>0</v>
      </c>
      <c r="AI533" s="111">
        <f>Table5[[#This Row],[Column17]]-Table5[[#This Row],[Column20]]</f>
        <v>0</v>
      </c>
      <c r="AJ533" s="111">
        <f t="shared" si="95"/>
        <v>0</v>
      </c>
      <c r="AK533" s="111">
        <f t="shared" si="99"/>
        <v>0</v>
      </c>
      <c r="AL533" s="111">
        <f t="shared" si="96"/>
        <v>0</v>
      </c>
      <c r="AM533" s="111" t="str">
        <f t="shared" si="97"/>
        <v/>
      </c>
      <c r="AN533" s="111" t="str">
        <f t="shared" ca="1" si="98"/>
        <v/>
      </c>
    </row>
    <row r="534" spans="1:40" ht="20.25" customHeight="1" x14ac:dyDescent="0.3">
      <c r="A534" s="107"/>
      <c r="B534" s="144"/>
      <c r="C534" s="119"/>
      <c r="D534" s="120"/>
      <c r="E534" s="119"/>
      <c r="F534" s="119"/>
      <c r="G534" s="120"/>
      <c r="H534" s="119"/>
      <c r="I534" s="109"/>
      <c r="L534" s="108"/>
      <c r="M534" s="108"/>
      <c r="N534" s="108"/>
      <c r="O534" s="108"/>
      <c r="P534" s="108"/>
      <c r="Q534" s="108"/>
      <c r="R534" s="108"/>
      <c r="S534" s="108"/>
      <c r="T534" s="100">
        <f t="shared" si="89"/>
        <v>0</v>
      </c>
      <c r="U534" s="111"/>
      <c r="V534" s="111"/>
      <c r="W534" s="111">
        <f>SUMIFS($F$3:F534,$D$3:D534,D534,$C$3:C534,"Buy")+SUMIFS($F$3:F534,$D$3:D534,D534,$C$3:C534,"Coin Deposit",$E$3:E534,"&lt;&gt;")</f>
        <v>0</v>
      </c>
      <c r="X534" s="111">
        <f t="shared" si="90"/>
        <v>0</v>
      </c>
      <c r="Y534" s="111">
        <f>IF($D534=Y$1,SUMIFS($H$3:$H534,$G$3:$G534,Y$1,$C$3:$C534,"Sell"),0)</f>
        <v>0</v>
      </c>
      <c r="Z534" s="111">
        <f t="shared" si="91"/>
        <v>0</v>
      </c>
      <c r="AA534" s="111">
        <f>IF($D534=AA$1,SUMIFS($H$3:$H534,$G$3:$G534,AA$1,$C$3:$C534,"Sell"),0)</f>
        <v>0</v>
      </c>
      <c r="AB534" s="111">
        <f t="shared" si="92"/>
        <v>0</v>
      </c>
      <c r="AC534" s="111">
        <f>SUMIFS('Deductions and Deposits'!$H:$H,'Deductions and Deposits'!$G:$G,D534,'Deductions and Deposits'!$F:$F,"&lt;="&amp;B534)+SUMIFS($F$3:F534,$D$3:D534,D534,$C$3:C534,"Coin Deposit",$E$3:E534,"")</f>
        <v>0</v>
      </c>
      <c r="AD534" s="111">
        <f>SUMIFS('Deductions and Deposits'!$D:$D,'Deductions and Deposits'!$C:$C,D534)+SUMIFS($F:$F,$D:$D,D534,$C:$C,"Coin Deduction")</f>
        <v>0</v>
      </c>
      <c r="AE534" s="111">
        <f>Table5[[#This Row],[Column4]]+Table5[[#This Row],[Column14]]+Table5[[#This Row],[Column19]]+Table5[[#This Row],[Column12]]</f>
        <v>0</v>
      </c>
      <c r="AF534" s="111">
        <f>Table5[[#This Row],[Column5]]+Table5[[#This Row],[Column13]]+Table5[[#This Row],[Column21]]+Table5[[#This Row],[Column18]]</f>
        <v>0</v>
      </c>
      <c r="AG534" s="111">
        <f t="shared" si="93"/>
        <v>0</v>
      </c>
      <c r="AH534" s="111">
        <f t="shared" si="94"/>
        <v>0</v>
      </c>
      <c r="AI534" s="111">
        <f>Table5[[#This Row],[Column17]]-Table5[[#This Row],[Column20]]</f>
        <v>0</v>
      </c>
      <c r="AJ534" s="111">
        <f t="shared" si="95"/>
        <v>0</v>
      </c>
      <c r="AK534" s="111">
        <f t="shared" si="99"/>
        <v>0</v>
      </c>
      <c r="AL534" s="111">
        <f t="shared" si="96"/>
        <v>0</v>
      </c>
      <c r="AM534" s="111" t="str">
        <f t="shared" si="97"/>
        <v/>
      </c>
      <c r="AN534" s="111" t="str">
        <f t="shared" ca="1" si="98"/>
        <v/>
      </c>
    </row>
    <row r="535" spans="1:40" ht="20.25" customHeight="1" x14ac:dyDescent="0.3">
      <c r="A535" s="107"/>
      <c r="B535" s="144"/>
      <c r="C535" s="119"/>
      <c r="D535" s="120"/>
      <c r="E535" s="119"/>
      <c r="F535" s="119"/>
      <c r="G535" s="120"/>
      <c r="H535" s="119"/>
      <c r="I535" s="109"/>
      <c r="L535" s="108"/>
      <c r="M535" s="108"/>
      <c r="N535" s="108"/>
      <c r="O535" s="108"/>
      <c r="P535" s="108"/>
      <c r="Q535" s="108"/>
      <c r="R535" s="108"/>
      <c r="S535" s="108"/>
      <c r="T535" s="100">
        <f t="shared" si="89"/>
        <v>0</v>
      </c>
      <c r="U535" s="111"/>
      <c r="V535" s="111"/>
      <c r="W535" s="111">
        <f>SUMIFS($F$3:F535,$D$3:D535,D535,$C$3:C535,"Buy")+SUMIFS($F$3:F535,$D$3:D535,D535,$C$3:C535,"Coin Deposit",$E$3:E535,"&lt;&gt;")</f>
        <v>0</v>
      </c>
      <c r="X535" s="111">
        <f t="shared" si="90"/>
        <v>0</v>
      </c>
      <c r="Y535" s="111">
        <f>IF($D535=Y$1,SUMIFS($H$3:$H535,$G$3:$G535,Y$1,$C$3:$C535,"Sell"),0)</f>
        <v>0</v>
      </c>
      <c r="Z535" s="111">
        <f t="shared" si="91"/>
        <v>0</v>
      </c>
      <c r="AA535" s="111">
        <f>IF($D535=AA$1,SUMIFS($H$3:$H535,$G$3:$G535,AA$1,$C$3:$C535,"Sell"),0)</f>
        <v>0</v>
      </c>
      <c r="AB535" s="111">
        <f t="shared" si="92"/>
        <v>0</v>
      </c>
      <c r="AC535" s="111">
        <f>SUMIFS('Deductions and Deposits'!$H:$H,'Deductions and Deposits'!$G:$G,D535,'Deductions and Deposits'!$F:$F,"&lt;="&amp;B535)+SUMIFS($F$3:F535,$D$3:D535,D535,$C$3:C535,"Coin Deposit",$E$3:E535,"")</f>
        <v>0</v>
      </c>
      <c r="AD535" s="111">
        <f>SUMIFS('Deductions and Deposits'!$D:$D,'Deductions and Deposits'!$C:$C,D535)+SUMIFS($F:$F,$D:$D,D535,$C:$C,"Coin Deduction")</f>
        <v>0</v>
      </c>
      <c r="AE535" s="111">
        <f>Table5[[#This Row],[Column4]]+Table5[[#This Row],[Column14]]+Table5[[#This Row],[Column19]]+Table5[[#This Row],[Column12]]</f>
        <v>0</v>
      </c>
      <c r="AF535" s="111">
        <f>Table5[[#This Row],[Column5]]+Table5[[#This Row],[Column13]]+Table5[[#This Row],[Column21]]+Table5[[#This Row],[Column18]]</f>
        <v>0</v>
      </c>
      <c r="AG535" s="111">
        <f t="shared" si="93"/>
        <v>0</v>
      </c>
      <c r="AH535" s="111">
        <f t="shared" si="94"/>
        <v>0</v>
      </c>
      <c r="AI535" s="111">
        <f>Table5[[#This Row],[Column17]]-Table5[[#This Row],[Column20]]</f>
        <v>0</v>
      </c>
      <c r="AJ535" s="111">
        <f t="shared" si="95"/>
        <v>0</v>
      </c>
      <c r="AK535" s="111">
        <f t="shared" si="99"/>
        <v>0</v>
      </c>
      <c r="AL535" s="111">
        <f t="shared" si="96"/>
        <v>0</v>
      </c>
      <c r="AM535" s="111" t="str">
        <f t="shared" si="97"/>
        <v/>
      </c>
      <c r="AN535" s="111" t="str">
        <f t="shared" ca="1" si="98"/>
        <v/>
      </c>
    </row>
    <row r="536" spans="1:40" ht="20.25" customHeight="1" x14ac:dyDescent="0.3">
      <c r="A536" s="107"/>
      <c r="B536" s="144"/>
      <c r="C536" s="119"/>
      <c r="D536" s="120"/>
      <c r="E536" s="119"/>
      <c r="F536" s="119"/>
      <c r="G536" s="120"/>
      <c r="H536" s="119"/>
      <c r="I536" s="109"/>
      <c r="L536" s="108"/>
      <c r="M536" s="108"/>
      <c r="N536" s="108"/>
      <c r="O536" s="108"/>
      <c r="P536" s="108"/>
      <c r="Q536" s="108"/>
      <c r="R536" s="108"/>
      <c r="S536" s="108"/>
      <c r="T536" s="100">
        <f t="shared" si="89"/>
        <v>0</v>
      </c>
      <c r="U536" s="111"/>
      <c r="V536" s="111"/>
      <c r="W536" s="111">
        <f>SUMIFS($F$3:F536,$D$3:D536,D536,$C$3:C536,"Buy")+SUMIFS($F$3:F536,$D$3:D536,D536,$C$3:C536,"Coin Deposit",$E$3:E536,"&lt;&gt;")</f>
        <v>0</v>
      </c>
      <c r="X536" s="111">
        <f t="shared" si="90"/>
        <v>0</v>
      </c>
      <c r="Y536" s="111">
        <f>IF($D536=Y$1,SUMIFS($H$3:$H536,$G$3:$G536,Y$1,$C$3:$C536,"Sell"),0)</f>
        <v>0</v>
      </c>
      <c r="Z536" s="111">
        <f t="shared" si="91"/>
        <v>0</v>
      </c>
      <c r="AA536" s="111">
        <f>IF($D536=AA$1,SUMIFS($H$3:$H536,$G$3:$G536,AA$1,$C$3:$C536,"Sell"),0)</f>
        <v>0</v>
      </c>
      <c r="AB536" s="111">
        <f t="shared" si="92"/>
        <v>0</v>
      </c>
      <c r="AC536" s="111">
        <f>SUMIFS('Deductions and Deposits'!$H:$H,'Deductions and Deposits'!$G:$G,D536,'Deductions and Deposits'!$F:$F,"&lt;="&amp;B536)+SUMIFS($F$3:F536,$D$3:D536,D536,$C$3:C536,"Coin Deposit",$E$3:E536,"")</f>
        <v>0</v>
      </c>
      <c r="AD536" s="111">
        <f>SUMIFS('Deductions and Deposits'!$D:$D,'Deductions and Deposits'!$C:$C,D536)+SUMIFS($F:$F,$D:$D,D536,$C:$C,"Coin Deduction")</f>
        <v>0</v>
      </c>
      <c r="AE536" s="111">
        <f>Table5[[#This Row],[Column4]]+Table5[[#This Row],[Column14]]+Table5[[#This Row],[Column19]]+Table5[[#This Row],[Column12]]</f>
        <v>0</v>
      </c>
      <c r="AF536" s="111">
        <f>Table5[[#This Row],[Column5]]+Table5[[#This Row],[Column13]]+Table5[[#This Row],[Column21]]+Table5[[#This Row],[Column18]]</f>
        <v>0</v>
      </c>
      <c r="AG536" s="111">
        <f t="shared" si="93"/>
        <v>0</v>
      </c>
      <c r="AH536" s="111">
        <f t="shared" si="94"/>
        <v>0</v>
      </c>
      <c r="AI536" s="111">
        <f>Table5[[#This Row],[Column17]]-Table5[[#This Row],[Column20]]</f>
        <v>0</v>
      </c>
      <c r="AJ536" s="111">
        <f t="shared" si="95"/>
        <v>0</v>
      </c>
      <c r="AK536" s="111">
        <f t="shared" si="99"/>
        <v>0</v>
      </c>
      <c r="AL536" s="111">
        <f t="shared" si="96"/>
        <v>0</v>
      </c>
      <c r="AM536" s="111" t="str">
        <f t="shared" si="97"/>
        <v/>
      </c>
      <c r="AN536" s="111" t="str">
        <f t="shared" ca="1" si="98"/>
        <v/>
      </c>
    </row>
    <row r="537" spans="1:40" ht="20.25" customHeight="1" x14ac:dyDescent="0.3">
      <c r="A537" s="107"/>
      <c r="B537" s="144"/>
      <c r="C537" s="119"/>
      <c r="D537" s="120"/>
      <c r="E537" s="119"/>
      <c r="F537" s="119"/>
      <c r="G537" s="120"/>
      <c r="H537" s="119"/>
      <c r="I537" s="109"/>
      <c r="L537" s="108"/>
      <c r="M537" s="108"/>
      <c r="N537" s="108"/>
      <c r="O537" s="108"/>
      <c r="P537" s="108"/>
      <c r="Q537" s="108"/>
      <c r="R537" s="108"/>
      <c r="S537" s="108"/>
      <c r="T537" s="100">
        <f t="shared" si="89"/>
        <v>0</v>
      </c>
      <c r="U537" s="111"/>
      <c r="V537" s="111"/>
      <c r="W537" s="111">
        <f>SUMIFS($F$3:F537,$D$3:D537,D537,$C$3:C537,"Buy")+SUMIFS($F$3:F537,$D$3:D537,D537,$C$3:C537,"Coin Deposit",$E$3:E537,"&lt;&gt;")</f>
        <v>0</v>
      </c>
      <c r="X537" s="111">
        <f t="shared" si="90"/>
        <v>0</v>
      </c>
      <c r="Y537" s="111">
        <f>IF($D537=Y$1,SUMIFS($H$3:$H537,$G$3:$G537,Y$1,$C$3:$C537,"Sell"),0)</f>
        <v>0</v>
      </c>
      <c r="Z537" s="111">
        <f t="shared" si="91"/>
        <v>0</v>
      </c>
      <c r="AA537" s="111">
        <f>IF($D537=AA$1,SUMIFS($H$3:$H537,$G$3:$G537,AA$1,$C$3:$C537,"Sell"),0)</f>
        <v>0</v>
      </c>
      <c r="AB537" s="111">
        <f t="shared" si="92"/>
        <v>0</v>
      </c>
      <c r="AC537" s="111">
        <f>SUMIFS('Deductions and Deposits'!$H:$H,'Deductions and Deposits'!$G:$G,D537,'Deductions and Deposits'!$F:$F,"&lt;="&amp;B537)+SUMIFS($F$3:F537,$D$3:D537,D537,$C$3:C537,"Coin Deposit",$E$3:E537,"")</f>
        <v>0</v>
      </c>
      <c r="AD537" s="111">
        <f>SUMIFS('Deductions and Deposits'!$D:$D,'Deductions and Deposits'!$C:$C,D537)+SUMIFS($F:$F,$D:$D,D537,$C:$C,"Coin Deduction")</f>
        <v>0</v>
      </c>
      <c r="AE537" s="111">
        <f>Table5[[#This Row],[Column4]]+Table5[[#This Row],[Column14]]+Table5[[#This Row],[Column19]]+Table5[[#This Row],[Column12]]</f>
        <v>0</v>
      </c>
      <c r="AF537" s="111">
        <f>Table5[[#This Row],[Column5]]+Table5[[#This Row],[Column13]]+Table5[[#This Row],[Column21]]+Table5[[#This Row],[Column18]]</f>
        <v>0</v>
      </c>
      <c r="AG537" s="111">
        <f t="shared" si="93"/>
        <v>0</v>
      </c>
      <c r="AH537" s="111">
        <f t="shared" si="94"/>
        <v>0</v>
      </c>
      <c r="AI537" s="111">
        <f>Table5[[#This Row],[Column17]]-Table5[[#This Row],[Column20]]</f>
        <v>0</v>
      </c>
      <c r="AJ537" s="111">
        <f t="shared" si="95"/>
        <v>0</v>
      </c>
      <c r="AK537" s="111">
        <f t="shared" si="99"/>
        <v>0</v>
      </c>
      <c r="AL537" s="111">
        <f t="shared" si="96"/>
        <v>0</v>
      </c>
      <c r="AM537" s="111" t="str">
        <f t="shared" si="97"/>
        <v/>
      </c>
      <c r="AN537" s="111" t="str">
        <f t="shared" ca="1" si="98"/>
        <v/>
      </c>
    </row>
    <row r="538" spans="1:40" ht="20.25" customHeight="1" x14ac:dyDescent="0.3">
      <c r="A538" s="107"/>
      <c r="B538" s="144"/>
      <c r="C538" s="119"/>
      <c r="D538" s="120"/>
      <c r="E538" s="119"/>
      <c r="F538" s="119"/>
      <c r="G538" s="120"/>
      <c r="H538" s="119"/>
      <c r="I538" s="109"/>
      <c r="L538" s="108"/>
      <c r="M538" s="108"/>
      <c r="N538" s="108"/>
      <c r="O538" s="108"/>
      <c r="P538" s="108"/>
      <c r="Q538" s="108"/>
      <c r="R538" s="108"/>
      <c r="S538" s="108"/>
      <c r="T538" s="100">
        <f t="shared" si="89"/>
        <v>0</v>
      </c>
      <c r="U538" s="111"/>
      <c r="V538" s="111"/>
      <c r="W538" s="111">
        <f>SUMIFS($F$3:F538,$D$3:D538,D538,$C$3:C538,"Buy")+SUMIFS($F$3:F538,$D$3:D538,D538,$C$3:C538,"Coin Deposit",$E$3:E538,"&lt;&gt;")</f>
        <v>0</v>
      </c>
      <c r="X538" s="111">
        <f t="shared" si="90"/>
        <v>0</v>
      </c>
      <c r="Y538" s="111">
        <f>IF($D538=Y$1,SUMIFS($H$3:$H538,$G$3:$G538,Y$1,$C$3:$C538,"Sell"),0)</f>
        <v>0</v>
      </c>
      <c r="Z538" s="111">
        <f t="shared" si="91"/>
        <v>0</v>
      </c>
      <c r="AA538" s="111">
        <f>IF($D538=AA$1,SUMIFS($H$3:$H538,$G$3:$G538,AA$1,$C$3:$C538,"Sell"),0)</f>
        <v>0</v>
      </c>
      <c r="AB538" s="111">
        <f t="shared" si="92"/>
        <v>0</v>
      </c>
      <c r="AC538" s="111">
        <f>SUMIFS('Deductions and Deposits'!$H:$H,'Deductions and Deposits'!$G:$G,D538,'Deductions and Deposits'!$F:$F,"&lt;="&amp;B538)+SUMIFS($F$3:F538,$D$3:D538,D538,$C$3:C538,"Coin Deposit",$E$3:E538,"")</f>
        <v>0</v>
      </c>
      <c r="AD538" s="111">
        <f>SUMIFS('Deductions and Deposits'!$D:$D,'Deductions and Deposits'!$C:$C,D538)+SUMIFS($F:$F,$D:$D,D538,$C:$C,"Coin Deduction")</f>
        <v>0</v>
      </c>
      <c r="AE538" s="111">
        <f>Table5[[#This Row],[Column4]]+Table5[[#This Row],[Column14]]+Table5[[#This Row],[Column19]]+Table5[[#This Row],[Column12]]</f>
        <v>0</v>
      </c>
      <c r="AF538" s="111">
        <f>Table5[[#This Row],[Column5]]+Table5[[#This Row],[Column13]]+Table5[[#This Row],[Column21]]+Table5[[#This Row],[Column18]]</f>
        <v>0</v>
      </c>
      <c r="AG538" s="111">
        <f t="shared" si="93"/>
        <v>0</v>
      </c>
      <c r="AH538" s="111">
        <f t="shared" si="94"/>
        <v>0</v>
      </c>
      <c r="AI538" s="111">
        <f>Table5[[#This Row],[Column17]]-Table5[[#This Row],[Column20]]</f>
        <v>0</v>
      </c>
      <c r="AJ538" s="111">
        <f t="shared" si="95"/>
        <v>0</v>
      </c>
      <c r="AK538" s="111">
        <f t="shared" si="99"/>
        <v>0</v>
      </c>
      <c r="AL538" s="111">
        <f t="shared" si="96"/>
        <v>0</v>
      </c>
      <c r="AM538" s="111" t="str">
        <f t="shared" si="97"/>
        <v/>
      </c>
      <c r="AN538" s="111" t="str">
        <f t="shared" ca="1" si="98"/>
        <v/>
      </c>
    </row>
    <row r="539" spans="1:40" ht="20.25" customHeight="1" x14ac:dyDescent="0.3">
      <c r="A539" s="107"/>
      <c r="B539" s="144"/>
      <c r="C539" s="119"/>
      <c r="D539" s="120"/>
      <c r="E539" s="119"/>
      <c r="F539" s="119"/>
      <c r="G539" s="120"/>
      <c r="H539" s="119"/>
      <c r="I539" s="109"/>
      <c r="L539" s="108"/>
      <c r="M539" s="108"/>
      <c r="N539" s="108"/>
      <c r="O539" s="108"/>
      <c r="P539" s="108"/>
      <c r="Q539" s="108"/>
      <c r="R539" s="108"/>
      <c r="S539" s="108"/>
      <c r="T539" s="100">
        <f t="shared" si="89"/>
        <v>0</v>
      </c>
      <c r="U539" s="111"/>
      <c r="V539" s="111"/>
      <c r="W539" s="111">
        <f>SUMIFS($F$3:F539,$D$3:D539,D539,$C$3:C539,"Buy")+SUMIFS($F$3:F539,$D$3:D539,D539,$C$3:C539,"Coin Deposit",$E$3:E539,"&lt;&gt;")</f>
        <v>0</v>
      </c>
      <c r="X539" s="111">
        <f t="shared" si="90"/>
        <v>0</v>
      </c>
      <c r="Y539" s="111">
        <f>IF($D539=Y$1,SUMIFS($H$3:$H539,$G$3:$G539,Y$1,$C$3:$C539,"Sell"),0)</f>
        <v>0</v>
      </c>
      <c r="Z539" s="111">
        <f t="shared" si="91"/>
        <v>0</v>
      </c>
      <c r="AA539" s="111">
        <f>IF($D539=AA$1,SUMIFS($H$3:$H539,$G$3:$G539,AA$1,$C$3:$C539,"Sell"),0)</f>
        <v>0</v>
      </c>
      <c r="AB539" s="111">
        <f t="shared" si="92"/>
        <v>0</v>
      </c>
      <c r="AC539" s="111">
        <f>SUMIFS('Deductions and Deposits'!$H:$H,'Deductions and Deposits'!$G:$G,D539,'Deductions and Deposits'!$F:$F,"&lt;="&amp;B539)+SUMIFS($F$3:F539,$D$3:D539,D539,$C$3:C539,"Coin Deposit",$E$3:E539,"")</f>
        <v>0</v>
      </c>
      <c r="AD539" s="111">
        <f>SUMIFS('Deductions and Deposits'!$D:$D,'Deductions and Deposits'!$C:$C,D539)+SUMIFS($F:$F,$D:$D,D539,$C:$C,"Coin Deduction")</f>
        <v>0</v>
      </c>
      <c r="AE539" s="111">
        <f>Table5[[#This Row],[Column4]]+Table5[[#This Row],[Column14]]+Table5[[#This Row],[Column19]]+Table5[[#This Row],[Column12]]</f>
        <v>0</v>
      </c>
      <c r="AF539" s="111">
        <f>Table5[[#This Row],[Column5]]+Table5[[#This Row],[Column13]]+Table5[[#This Row],[Column21]]+Table5[[#This Row],[Column18]]</f>
        <v>0</v>
      </c>
      <c r="AG539" s="111">
        <f t="shared" si="93"/>
        <v>0</v>
      </c>
      <c r="AH539" s="111">
        <f t="shared" si="94"/>
        <v>0</v>
      </c>
      <c r="AI539" s="111">
        <f>Table5[[#This Row],[Column17]]-Table5[[#This Row],[Column20]]</f>
        <v>0</v>
      </c>
      <c r="AJ539" s="111">
        <f t="shared" si="95"/>
        <v>0</v>
      </c>
      <c r="AK539" s="111">
        <f t="shared" si="99"/>
        <v>0</v>
      </c>
      <c r="AL539" s="111">
        <f t="shared" si="96"/>
        <v>0</v>
      </c>
      <c r="AM539" s="111" t="str">
        <f t="shared" si="97"/>
        <v/>
      </c>
      <c r="AN539" s="111" t="str">
        <f t="shared" ca="1" si="98"/>
        <v/>
      </c>
    </row>
    <row r="540" spans="1:40" ht="20.25" customHeight="1" x14ac:dyDescent="0.3">
      <c r="A540" s="107"/>
      <c r="B540" s="144"/>
      <c r="C540" s="119"/>
      <c r="D540" s="120"/>
      <c r="E540" s="119"/>
      <c r="F540" s="119"/>
      <c r="G540" s="120"/>
      <c r="H540" s="119"/>
      <c r="I540" s="109"/>
      <c r="L540" s="108"/>
      <c r="M540" s="108"/>
      <c r="N540" s="108"/>
      <c r="O540" s="108"/>
      <c r="P540" s="108"/>
      <c r="Q540" s="108"/>
      <c r="R540" s="108"/>
      <c r="S540" s="108"/>
      <c r="T540" s="100">
        <f t="shared" si="89"/>
        <v>0</v>
      </c>
      <c r="U540" s="111"/>
      <c r="V540" s="111"/>
      <c r="W540" s="111">
        <f>SUMIFS($F$3:F540,$D$3:D540,D540,$C$3:C540,"Buy")+SUMIFS($F$3:F540,$D$3:D540,D540,$C$3:C540,"Coin Deposit",$E$3:E540,"&lt;&gt;")</f>
        <v>0</v>
      </c>
      <c r="X540" s="111">
        <f t="shared" si="90"/>
        <v>0</v>
      </c>
      <c r="Y540" s="111">
        <f>IF($D540=Y$1,SUMIFS($H$3:$H540,$G$3:$G540,Y$1,$C$3:$C540,"Sell"),0)</f>
        <v>0</v>
      </c>
      <c r="Z540" s="111">
        <f t="shared" si="91"/>
        <v>0</v>
      </c>
      <c r="AA540" s="111">
        <f>IF($D540=AA$1,SUMIFS($H$3:$H540,$G$3:$G540,AA$1,$C$3:$C540,"Sell"),0)</f>
        <v>0</v>
      </c>
      <c r="AB540" s="111">
        <f t="shared" si="92"/>
        <v>0</v>
      </c>
      <c r="AC540" s="111">
        <f>SUMIFS('Deductions and Deposits'!$H:$H,'Deductions and Deposits'!$G:$G,D540,'Deductions and Deposits'!$F:$F,"&lt;="&amp;B540)+SUMIFS($F$3:F540,$D$3:D540,D540,$C$3:C540,"Coin Deposit",$E$3:E540,"")</f>
        <v>0</v>
      </c>
      <c r="AD540" s="111">
        <f>SUMIFS('Deductions and Deposits'!$D:$D,'Deductions and Deposits'!$C:$C,D540)+SUMIFS($F:$F,$D:$D,D540,$C:$C,"Coin Deduction")</f>
        <v>0</v>
      </c>
      <c r="AE540" s="111">
        <f>Table5[[#This Row],[Column4]]+Table5[[#This Row],[Column14]]+Table5[[#This Row],[Column19]]+Table5[[#This Row],[Column12]]</f>
        <v>0</v>
      </c>
      <c r="AF540" s="111">
        <f>Table5[[#This Row],[Column5]]+Table5[[#This Row],[Column13]]+Table5[[#This Row],[Column21]]+Table5[[#This Row],[Column18]]</f>
        <v>0</v>
      </c>
      <c r="AG540" s="111">
        <f t="shared" si="93"/>
        <v>0</v>
      </c>
      <c r="AH540" s="111">
        <f t="shared" si="94"/>
        <v>0</v>
      </c>
      <c r="AI540" s="111">
        <f>Table5[[#This Row],[Column17]]-Table5[[#This Row],[Column20]]</f>
        <v>0</v>
      </c>
      <c r="AJ540" s="111">
        <f t="shared" si="95"/>
        <v>0</v>
      </c>
      <c r="AK540" s="111">
        <f t="shared" si="99"/>
        <v>0</v>
      </c>
      <c r="AL540" s="111">
        <f t="shared" si="96"/>
        <v>0</v>
      </c>
      <c r="AM540" s="111" t="str">
        <f t="shared" si="97"/>
        <v/>
      </c>
      <c r="AN540" s="111" t="str">
        <f t="shared" ca="1" si="98"/>
        <v/>
      </c>
    </row>
    <row r="541" spans="1:40" ht="20.25" customHeight="1" x14ac:dyDescent="0.3">
      <c r="A541" s="107"/>
      <c r="B541" s="144"/>
      <c r="C541" s="119"/>
      <c r="D541" s="120"/>
      <c r="E541" s="119"/>
      <c r="F541" s="119"/>
      <c r="G541" s="120"/>
      <c r="H541" s="119"/>
      <c r="I541" s="109"/>
      <c r="L541" s="108"/>
      <c r="M541" s="108"/>
      <c r="N541" s="108"/>
      <c r="O541" s="108"/>
      <c r="P541" s="108"/>
      <c r="Q541" s="108"/>
      <c r="R541" s="108"/>
      <c r="S541" s="108"/>
      <c r="T541" s="100">
        <f t="shared" si="89"/>
        <v>0</v>
      </c>
      <c r="U541" s="111"/>
      <c r="V541" s="111"/>
      <c r="W541" s="111">
        <f>SUMIFS($F$3:F541,$D$3:D541,D541,$C$3:C541,"Buy")+SUMIFS($F$3:F541,$D$3:D541,D541,$C$3:C541,"Coin Deposit",$E$3:E541,"&lt;&gt;")</f>
        <v>0</v>
      </c>
      <c r="X541" s="111">
        <f t="shared" si="90"/>
        <v>0</v>
      </c>
      <c r="Y541" s="111">
        <f>IF($D541=Y$1,SUMIFS($H$3:$H541,$G$3:$G541,Y$1,$C$3:$C541,"Sell"),0)</f>
        <v>0</v>
      </c>
      <c r="Z541" s="111">
        <f t="shared" si="91"/>
        <v>0</v>
      </c>
      <c r="AA541" s="111">
        <f>IF($D541=AA$1,SUMIFS($H$3:$H541,$G$3:$G541,AA$1,$C$3:$C541,"Sell"),0)</f>
        <v>0</v>
      </c>
      <c r="AB541" s="111">
        <f t="shared" si="92"/>
        <v>0</v>
      </c>
      <c r="AC541" s="111">
        <f>SUMIFS('Deductions and Deposits'!$H:$H,'Deductions and Deposits'!$G:$G,D541,'Deductions and Deposits'!$F:$F,"&lt;="&amp;B541)+SUMIFS($F$3:F541,$D$3:D541,D541,$C$3:C541,"Coin Deposit",$E$3:E541,"")</f>
        <v>0</v>
      </c>
      <c r="AD541" s="111">
        <f>SUMIFS('Deductions and Deposits'!$D:$D,'Deductions and Deposits'!$C:$C,D541)+SUMIFS($F:$F,$D:$D,D541,$C:$C,"Coin Deduction")</f>
        <v>0</v>
      </c>
      <c r="AE541" s="111">
        <f>Table5[[#This Row],[Column4]]+Table5[[#This Row],[Column14]]+Table5[[#This Row],[Column19]]+Table5[[#This Row],[Column12]]</f>
        <v>0</v>
      </c>
      <c r="AF541" s="111">
        <f>Table5[[#This Row],[Column5]]+Table5[[#This Row],[Column13]]+Table5[[#This Row],[Column21]]+Table5[[#This Row],[Column18]]</f>
        <v>0</v>
      </c>
      <c r="AG541" s="111">
        <f t="shared" si="93"/>
        <v>0</v>
      </c>
      <c r="AH541" s="111">
        <f t="shared" si="94"/>
        <v>0</v>
      </c>
      <c r="AI541" s="111">
        <f>Table5[[#This Row],[Column17]]-Table5[[#This Row],[Column20]]</f>
        <v>0</v>
      </c>
      <c r="AJ541" s="111">
        <f t="shared" si="95"/>
        <v>0</v>
      </c>
      <c r="AK541" s="111">
        <f t="shared" si="99"/>
        <v>0</v>
      </c>
      <c r="AL541" s="111">
        <f t="shared" si="96"/>
        <v>0</v>
      </c>
      <c r="AM541" s="111" t="str">
        <f t="shared" si="97"/>
        <v/>
      </c>
      <c r="AN541" s="111" t="str">
        <f t="shared" ca="1" si="98"/>
        <v/>
      </c>
    </row>
    <row r="542" spans="1:40" ht="20.25" customHeight="1" x14ac:dyDescent="0.3">
      <c r="A542" s="107"/>
      <c r="B542" s="144"/>
      <c r="C542" s="119"/>
      <c r="D542" s="120"/>
      <c r="E542" s="119"/>
      <c r="F542" s="119"/>
      <c r="G542" s="120"/>
      <c r="H542" s="119"/>
      <c r="I542" s="109"/>
      <c r="L542" s="108"/>
      <c r="M542" s="108"/>
      <c r="N542" s="108"/>
      <c r="O542" s="108"/>
      <c r="P542" s="108"/>
      <c r="Q542" s="108"/>
      <c r="R542" s="108"/>
      <c r="S542" s="108"/>
      <c r="T542" s="100">
        <f t="shared" si="89"/>
        <v>0</v>
      </c>
      <c r="U542" s="111"/>
      <c r="V542" s="111"/>
      <c r="W542" s="111">
        <f>SUMIFS($F$3:F542,$D$3:D542,D542,$C$3:C542,"Buy")+SUMIFS($F$3:F542,$D$3:D542,D542,$C$3:C542,"Coin Deposit",$E$3:E542,"&lt;&gt;")</f>
        <v>0</v>
      </c>
      <c r="X542" s="111">
        <f t="shared" si="90"/>
        <v>0</v>
      </c>
      <c r="Y542" s="111">
        <f>IF($D542=Y$1,SUMIFS($H$3:$H542,$G$3:$G542,Y$1,$C$3:$C542,"Sell"),0)</f>
        <v>0</v>
      </c>
      <c r="Z542" s="111">
        <f t="shared" si="91"/>
        <v>0</v>
      </c>
      <c r="AA542" s="111">
        <f>IF($D542=AA$1,SUMIFS($H$3:$H542,$G$3:$G542,AA$1,$C$3:$C542,"Sell"),0)</f>
        <v>0</v>
      </c>
      <c r="AB542" s="111">
        <f t="shared" si="92"/>
        <v>0</v>
      </c>
      <c r="AC542" s="111">
        <f>SUMIFS('Deductions and Deposits'!$H:$H,'Deductions and Deposits'!$G:$G,D542,'Deductions and Deposits'!$F:$F,"&lt;="&amp;B542)+SUMIFS($F$3:F542,$D$3:D542,D542,$C$3:C542,"Coin Deposit",$E$3:E542,"")</f>
        <v>0</v>
      </c>
      <c r="AD542" s="111">
        <f>SUMIFS('Deductions and Deposits'!$D:$D,'Deductions and Deposits'!$C:$C,D542)+SUMIFS($F:$F,$D:$D,D542,$C:$C,"Coin Deduction")</f>
        <v>0</v>
      </c>
      <c r="AE542" s="111">
        <f>Table5[[#This Row],[Column4]]+Table5[[#This Row],[Column14]]+Table5[[#This Row],[Column19]]+Table5[[#This Row],[Column12]]</f>
        <v>0</v>
      </c>
      <c r="AF542" s="111">
        <f>Table5[[#This Row],[Column5]]+Table5[[#This Row],[Column13]]+Table5[[#This Row],[Column21]]+Table5[[#This Row],[Column18]]</f>
        <v>0</v>
      </c>
      <c r="AG542" s="111">
        <f t="shared" si="93"/>
        <v>0</v>
      </c>
      <c r="AH542" s="111">
        <f t="shared" si="94"/>
        <v>0</v>
      </c>
      <c r="AI542" s="111">
        <f>Table5[[#This Row],[Column17]]-Table5[[#This Row],[Column20]]</f>
        <v>0</v>
      </c>
      <c r="AJ542" s="111">
        <f t="shared" si="95"/>
        <v>0</v>
      </c>
      <c r="AK542" s="111">
        <f t="shared" si="99"/>
        <v>0</v>
      </c>
      <c r="AL542" s="111">
        <f t="shared" si="96"/>
        <v>0</v>
      </c>
      <c r="AM542" s="111" t="str">
        <f t="shared" si="97"/>
        <v/>
      </c>
      <c r="AN542" s="111" t="str">
        <f t="shared" ca="1" si="98"/>
        <v/>
      </c>
    </row>
    <row r="543" spans="1:40" ht="20.25" customHeight="1" x14ac:dyDescent="0.3">
      <c r="A543" s="107"/>
      <c r="B543" s="144"/>
      <c r="C543" s="119"/>
      <c r="D543" s="120"/>
      <c r="E543" s="119"/>
      <c r="F543" s="119"/>
      <c r="G543" s="120"/>
      <c r="H543" s="119"/>
      <c r="I543" s="109"/>
      <c r="L543" s="108"/>
      <c r="M543" s="108"/>
      <c r="N543" s="108"/>
      <c r="O543" s="108"/>
      <c r="P543" s="108"/>
      <c r="Q543" s="108"/>
      <c r="R543" s="108"/>
      <c r="S543" s="108"/>
      <c r="T543" s="100">
        <f t="shared" si="89"/>
        <v>0</v>
      </c>
      <c r="U543" s="111"/>
      <c r="V543" s="111"/>
      <c r="W543" s="111">
        <f>SUMIFS($F$3:F543,$D$3:D543,D543,$C$3:C543,"Buy")+SUMIFS($F$3:F543,$D$3:D543,D543,$C$3:C543,"Coin Deposit",$E$3:E543,"&lt;&gt;")</f>
        <v>0</v>
      </c>
      <c r="X543" s="111">
        <f t="shared" si="90"/>
        <v>0</v>
      </c>
      <c r="Y543" s="111">
        <f>IF($D543=Y$1,SUMIFS($H$3:$H543,$G$3:$G543,Y$1,$C$3:$C543,"Sell"),0)</f>
        <v>0</v>
      </c>
      <c r="Z543" s="111">
        <f t="shared" si="91"/>
        <v>0</v>
      </c>
      <c r="AA543" s="111">
        <f>IF($D543=AA$1,SUMIFS($H$3:$H543,$G$3:$G543,AA$1,$C$3:$C543,"Sell"),0)</f>
        <v>0</v>
      </c>
      <c r="AB543" s="111">
        <f t="shared" si="92"/>
        <v>0</v>
      </c>
      <c r="AC543" s="111">
        <f>SUMIFS('Deductions and Deposits'!$H:$H,'Deductions and Deposits'!$G:$G,D543,'Deductions and Deposits'!$F:$F,"&lt;="&amp;B543)+SUMIFS($F$3:F543,$D$3:D543,D543,$C$3:C543,"Coin Deposit",$E$3:E543,"")</f>
        <v>0</v>
      </c>
      <c r="AD543" s="111">
        <f>SUMIFS('Deductions and Deposits'!$D:$D,'Deductions and Deposits'!$C:$C,D543)+SUMIFS($F:$F,$D:$D,D543,$C:$C,"Coin Deduction")</f>
        <v>0</v>
      </c>
      <c r="AE543" s="111">
        <f>Table5[[#This Row],[Column4]]+Table5[[#This Row],[Column14]]+Table5[[#This Row],[Column19]]+Table5[[#This Row],[Column12]]</f>
        <v>0</v>
      </c>
      <c r="AF543" s="111">
        <f>Table5[[#This Row],[Column5]]+Table5[[#This Row],[Column13]]+Table5[[#This Row],[Column21]]+Table5[[#This Row],[Column18]]</f>
        <v>0</v>
      </c>
      <c r="AG543" s="111">
        <f t="shared" si="93"/>
        <v>0</v>
      </c>
      <c r="AH543" s="111">
        <f t="shared" si="94"/>
        <v>0</v>
      </c>
      <c r="AI543" s="111">
        <f>Table5[[#This Row],[Column17]]-Table5[[#This Row],[Column20]]</f>
        <v>0</v>
      </c>
      <c r="AJ543" s="111">
        <f t="shared" si="95"/>
        <v>0</v>
      </c>
      <c r="AK543" s="111">
        <f t="shared" si="99"/>
        <v>0</v>
      </c>
      <c r="AL543" s="111">
        <f t="shared" si="96"/>
        <v>0</v>
      </c>
      <c r="AM543" s="111" t="str">
        <f t="shared" si="97"/>
        <v/>
      </c>
      <c r="AN543" s="111" t="str">
        <f t="shared" ca="1" si="98"/>
        <v/>
      </c>
    </row>
    <row r="544" spans="1:40" ht="20.25" customHeight="1" x14ac:dyDescent="0.3">
      <c r="A544" s="107"/>
      <c r="B544" s="144"/>
      <c r="C544" s="119"/>
      <c r="D544" s="120"/>
      <c r="E544" s="119"/>
      <c r="F544" s="119"/>
      <c r="G544" s="120"/>
      <c r="H544" s="119"/>
      <c r="I544" s="109"/>
      <c r="L544" s="108"/>
      <c r="M544" s="108"/>
      <c r="N544" s="108"/>
      <c r="O544" s="108"/>
      <c r="P544" s="108"/>
      <c r="Q544" s="108"/>
      <c r="R544" s="108"/>
      <c r="S544" s="108"/>
      <c r="T544" s="100">
        <f t="shared" si="89"/>
        <v>0</v>
      </c>
      <c r="U544" s="111"/>
      <c r="V544" s="111"/>
      <c r="W544" s="111">
        <f>SUMIFS($F$3:F544,$D$3:D544,D544,$C$3:C544,"Buy")+SUMIFS($F$3:F544,$D$3:D544,D544,$C$3:C544,"Coin Deposit",$E$3:E544,"&lt;&gt;")</f>
        <v>0</v>
      </c>
      <c r="X544" s="111">
        <f t="shared" si="90"/>
        <v>0</v>
      </c>
      <c r="Y544" s="111">
        <f>IF($D544=Y$1,SUMIFS($H$3:$H544,$G$3:$G544,Y$1,$C$3:$C544,"Sell"),0)</f>
        <v>0</v>
      </c>
      <c r="Z544" s="111">
        <f t="shared" si="91"/>
        <v>0</v>
      </c>
      <c r="AA544" s="111">
        <f>IF($D544=AA$1,SUMIFS($H$3:$H544,$G$3:$G544,AA$1,$C$3:$C544,"Sell"),0)</f>
        <v>0</v>
      </c>
      <c r="AB544" s="111">
        <f t="shared" si="92"/>
        <v>0</v>
      </c>
      <c r="AC544" s="111">
        <f>SUMIFS('Deductions and Deposits'!$H:$H,'Deductions and Deposits'!$G:$G,D544,'Deductions and Deposits'!$F:$F,"&lt;="&amp;B544)+SUMIFS($F$3:F544,$D$3:D544,D544,$C$3:C544,"Coin Deposit",$E$3:E544,"")</f>
        <v>0</v>
      </c>
      <c r="AD544" s="111">
        <f>SUMIFS('Deductions and Deposits'!$D:$D,'Deductions and Deposits'!$C:$C,D544)+SUMIFS($F:$F,$D:$D,D544,$C:$C,"Coin Deduction")</f>
        <v>0</v>
      </c>
      <c r="AE544" s="111">
        <f>Table5[[#This Row],[Column4]]+Table5[[#This Row],[Column14]]+Table5[[#This Row],[Column19]]+Table5[[#This Row],[Column12]]</f>
        <v>0</v>
      </c>
      <c r="AF544" s="111">
        <f>Table5[[#This Row],[Column5]]+Table5[[#This Row],[Column13]]+Table5[[#This Row],[Column21]]+Table5[[#This Row],[Column18]]</f>
        <v>0</v>
      </c>
      <c r="AG544" s="111">
        <f t="shared" si="93"/>
        <v>0</v>
      </c>
      <c r="AH544" s="111">
        <f t="shared" si="94"/>
        <v>0</v>
      </c>
      <c r="AI544" s="111">
        <f>Table5[[#This Row],[Column17]]-Table5[[#This Row],[Column20]]</f>
        <v>0</v>
      </c>
      <c r="AJ544" s="111">
        <f t="shared" si="95"/>
        <v>0</v>
      </c>
      <c r="AK544" s="111">
        <f t="shared" si="99"/>
        <v>0</v>
      </c>
      <c r="AL544" s="111">
        <f t="shared" si="96"/>
        <v>0</v>
      </c>
      <c r="AM544" s="111" t="str">
        <f t="shared" si="97"/>
        <v/>
      </c>
      <c r="AN544" s="111" t="str">
        <f t="shared" ca="1" si="98"/>
        <v/>
      </c>
    </row>
    <row r="545" spans="1:40" ht="20.25" customHeight="1" x14ac:dyDescent="0.3">
      <c r="A545" s="107"/>
      <c r="B545" s="144"/>
      <c r="C545" s="119"/>
      <c r="D545" s="120"/>
      <c r="E545" s="119"/>
      <c r="F545" s="119"/>
      <c r="G545" s="120"/>
      <c r="H545" s="119"/>
      <c r="I545" s="109"/>
      <c r="L545" s="108"/>
      <c r="M545" s="108"/>
      <c r="N545" s="108"/>
      <c r="O545" s="108"/>
      <c r="P545" s="108"/>
      <c r="Q545" s="108"/>
      <c r="R545" s="108"/>
      <c r="S545" s="108"/>
      <c r="T545" s="100">
        <f t="shared" si="89"/>
        <v>0</v>
      </c>
      <c r="U545" s="111"/>
      <c r="V545" s="111"/>
      <c r="W545" s="111">
        <f>SUMIFS($F$3:F545,$D$3:D545,D545,$C$3:C545,"Buy")+SUMIFS($F$3:F545,$D$3:D545,D545,$C$3:C545,"Coin Deposit",$E$3:E545,"&lt;&gt;")</f>
        <v>0</v>
      </c>
      <c r="X545" s="111">
        <f t="shared" si="90"/>
        <v>0</v>
      </c>
      <c r="Y545" s="111">
        <f>IF($D545=Y$1,SUMIFS($H$3:$H545,$G$3:$G545,Y$1,$C$3:$C545,"Sell"),0)</f>
        <v>0</v>
      </c>
      <c r="Z545" s="111">
        <f t="shared" si="91"/>
        <v>0</v>
      </c>
      <c r="AA545" s="111">
        <f>IF($D545=AA$1,SUMIFS($H$3:$H545,$G$3:$G545,AA$1,$C$3:$C545,"Sell"),0)</f>
        <v>0</v>
      </c>
      <c r="AB545" s="111">
        <f t="shared" si="92"/>
        <v>0</v>
      </c>
      <c r="AC545" s="111">
        <f>SUMIFS('Deductions and Deposits'!$H:$H,'Deductions and Deposits'!$G:$G,D545,'Deductions and Deposits'!$F:$F,"&lt;="&amp;B545)+SUMIFS($F$3:F545,$D$3:D545,D545,$C$3:C545,"Coin Deposit",$E$3:E545,"")</f>
        <v>0</v>
      </c>
      <c r="AD545" s="111">
        <f>SUMIFS('Deductions and Deposits'!$D:$D,'Deductions and Deposits'!$C:$C,D545)+SUMIFS($F:$F,$D:$D,D545,$C:$C,"Coin Deduction")</f>
        <v>0</v>
      </c>
      <c r="AE545" s="111">
        <f>Table5[[#This Row],[Column4]]+Table5[[#This Row],[Column14]]+Table5[[#This Row],[Column19]]+Table5[[#This Row],[Column12]]</f>
        <v>0</v>
      </c>
      <c r="AF545" s="111">
        <f>Table5[[#This Row],[Column5]]+Table5[[#This Row],[Column13]]+Table5[[#This Row],[Column21]]+Table5[[#This Row],[Column18]]</f>
        <v>0</v>
      </c>
      <c r="AG545" s="111">
        <f t="shared" si="93"/>
        <v>0</v>
      </c>
      <c r="AH545" s="111">
        <f t="shared" si="94"/>
        <v>0</v>
      </c>
      <c r="AI545" s="111">
        <f>Table5[[#This Row],[Column17]]-Table5[[#This Row],[Column20]]</f>
        <v>0</v>
      </c>
      <c r="AJ545" s="111">
        <f t="shared" si="95"/>
        <v>0</v>
      </c>
      <c r="AK545" s="111">
        <f t="shared" si="99"/>
        <v>0</v>
      </c>
      <c r="AL545" s="111">
        <f t="shared" si="96"/>
        <v>0</v>
      </c>
      <c r="AM545" s="111" t="str">
        <f t="shared" si="97"/>
        <v/>
      </c>
      <c r="AN545" s="111" t="str">
        <f t="shared" ca="1" si="98"/>
        <v/>
      </c>
    </row>
    <row r="546" spans="1:40" ht="20.25" customHeight="1" x14ac:dyDescent="0.3">
      <c r="A546" s="107"/>
      <c r="B546" s="144"/>
      <c r="C546" s="119"/>
      <c r="D546" s="120"/>
      <c r="E546" s="119"/>
      <c r="F546" s="119"/>
      <c r="G546" s="120"/>
      <c r="H546" s="119"/>
      <c r="I546" s="109"/>
      <c r="L546" s="108"/>
      <c r="M546" s="108"/>
      <c r="N546" s="108"/>
      <c r="O546" s="108"/>
      <c r="P546" s="108"/>
      <c r="Q546" s="108"/>
      <c r="R546" s="108"/>
      <c r="S546" s="108"/>
      <c r="T546" s="100">
        <f t="shared" si="89"/>
        <v>0</v>
      </c>
      <c r="U546" s="111"/>
      <c r="V546" s="111"/>
      <c r="W546" s="111">
        <f>SUMIFS($F$3:F546,$D$3:D546,D546,$C$3:C546,"Buy")+SUMIFS($F$3:F546,$D$3:D546,D546,$C$3:C546,"Coin Deposit",$E$3:E546,"&lt;&gt;")</f>
        <v>0</v>
      </c>
      <c r="X546" s="111">
        <f t="shared" si="90"/>
        <v>0</v>
      </c>
      <c r="Y546" s="111">
        <f>IF($D546=Y$1,SUMIFS($H$3:$H546,$G$3:$G546,Y$1,$C$3:$C546,"Sell"),0)</f>
        <v>0</v>
      </c>
      <c r="Z546" s="111">
        <f t="shared" si="91"/>
        <v>0</v>
      </c>
      <c r="AA546" s="111">
        <f>IF($D546=AA$1,SUMIFS($H$3:$H546,$G$3:$G546,AA$1,$C$3:$C546,"Sell"),0)</f>
        <v>0</v>
      </c>
      <c r="AB546" s="111">
        <f t="shared" si="92"/>
        <v>0</v>
      </c>
      <c r="AC546" s="111">
        <f>SUMIFS('Deductions and Deposits'!$H:$H,'Deductions and Deposits'!$G:$G,D546,'Deductions and Deposits'!$F:$F,"&lt;="&amp;B546)+SUMIFS($F$3:F546,$D$3:D546,D546,$C$3:C546,"Coin Deposit",$E$3:E546,"")</f>
        <v>0</v>
      </c>
      <c r="AD546" s="111">
        <f>SUMIFS('Deductions and Deposits'!$D:$D,'Deductions and Deposits'!$C:$C,D546)+SUMIFS($F:$F,$D:$D,D546,$C:$C,"Coin Deduction")</f>
        <v>0</v>
      </c>
      <c r="AE546" s="111">
        <f>Table5[[#This Row],[Column4]]+Table5[[#This Row],[Column14]]+Table5[[#This Row],[Column19]]+Table5[[#This Row],[Column12]]</f>
        <v>0</v>
      </c>
      <c r="AF546" s="111">
        <f>Table5[[#This Row],[Column5]]+Table5[[#This Row],[Column13]]+Table5[[#This Row],[Column21]]+Table5[[#This Row],[Column18]]</f>
        <v>0</v>
      </c>
      <c r="AG546" s="111">
        <f t="shared" si="93"/>
        <v>0</v>
      </c>
      <c r="AH546" s="111">
        <f t="shared" si="94"/>
        <v>0</v>
      </c>
      <c r="AI546" s="111">
        <f>Table5[[#This Row],[Column17]]-Table5[[#This Row],[Column20]]</f>
        <v>0</v>
      </c>
      <c r="AJ546" s="111">
        <f t="shared" si="95"/>
        <v>0</v>
      </c>
      <c r="AK546" s="111">
        <f t="shared" si="99"/>
        <v>0</v>
      </c>
      <c r="AL546" s="111">
        <f t="shared" si="96"/>
        <v>0</v>
      </c>
      <c r="AM546" s="111" t="str">
        <f t="shared" si="97"/>
        <v/>
      </c>
      <c r="AN546" s="111" t="str">
        <f t="shared" ca="1" si="98"/>
        <v/>
      </c>
    </row>
    <row r="547" spans="1:40" ht="20.25" customHeight="1" x14ac:dyDescent="0.3">
      <c r="A547" s="107"/>
      <c r="B547" s="144"/>
      <c r="C547" s="119"/>
      <c r="D547" s="120"/>
      <c r="E547" s="119"/>
      <c r="F547" s="119"/>
      <c r="G547" s="120"/>
      <c r="H547" s="119"/>
      <c r="I547" s="109"/>
      <c r="L547" s="108"/>
      <c r="M547" s="108"/>
      <c r="N547" s="108"/>
      <c r="O547" s="108"/>
      <c r="P547" s="108"/>
      <c r="Q547" s="108"/>
      <c r="R547" s="108"/>
      <c r="S547" s="108"/>
      <c r="T547" s="100">
        <f t="shared" si="89"/>
        <v>0</v>
      </c>
      <c r="U547" s="111"/>
      <c r="V547" s="111"/>
      <c r="W547" s="111">
        <f>SUMIFS($F$3:F547,$D$3:D547,D547,$C$3:C547,"Buy")+SUMIFS($F$3:F547,$D$3:D547,D547,$C$3:C547,"Coin Deposit",$E$3:E547,"&lt;&gt;")</f>
        <v>0</v>
      </c>
      <c r="X547" s="111">
        <f t="shared" si="90"/>
        <v>0</v>
      </c>
      <c r="Y547" s="111">
        <f>IF($D547=Y$1,SUMIFS($H$3:$H547,$G$3:$G547,Y$1,$C$3:$C547,"Sell"),0)</f>
        <v>0</v>
      </c>
      <c r="Z547" s="111">
        <f t="shared" si="91"/>
        <v>0</v>
      </c>
      <c r="AA547" s="111">
        <f>IF($D547=AA$1,SUMIFS($H$3:$H547,$G$3:$G547,AA$1,$C$3:$C547,"Sell"),0)</f>
        <v>0</v>
      </c>
      <c r="AB547" s="111">
        <f t="shared" si="92"/>
        <v>0</v>
      </c>
      <c r="AC547" s="111">
        <f>SUMIFS('Deductions and Deposits'!$H:$H,'Deductions and Deposits'!$G:$G,D547,'Deductions and Deposits'!$F:$F,"&lt;="&amp;B547)+SUMIFS($F$3:F547,$D$3:D547,D547,$C$3:C547,"Coin Deposit",$E$3:E547,"")</f>
        <v>0</v>
      </c>
      <c r="AD547" s="111">
        <f>SUMIFS('Deductions and Deposits'!$D:$D,'Deductions and Deposits'!$C:$C,D547)+SUMIFS($F:$F,$D:$D,D547,$C:$C,"Coin Deduction")</f>
        <v>0</v>
      </c>
      <c r="AE547" s="111">
        <f>Table5[[#This Row],[Column4]]+Table5[[#This Row],[Column14]]+Table5[[#This Row],[Column19]]+Table5[[#This Row],[Column12]]</f>
        <v>0</v>
      </c>
      <c r="AF547" s="111">
        <f>Table5[[#This Row],[Column5]]+Table5[[#This Row],[Column13]]+Table5[[#This Row],[Column21]]+Table5[[#This Row],[Column18]]</f>
        <v>0</v>
      </c>
      <c r="AG547" s="111">
        <f t="shared" si="93"/>
        <v>0</v>
      </c>
      <c r="AH547" s="111">
        <f t="shared" si="94"/>
        <v>0</v>
      </c>
      <c r="AI547" s="111">
        <f>Table5[[#This Row],[Column17]]-Table5[[#This Row],[Column20]]</f>
        <v>0</v>
      </c>
      <c r="AJ547" s="111">
        <f t="shared" si="95"/>
        <v>0</v>
      </c>
      <c r="AK547" s="111">
        <f t="shared" si="99"/>
        <v>0</v>
      </c>
      <c r="AL547" s="111">
        <f t="shared" si="96"/>
        <v>0</v>
      </c>
      <c r="AM547" s="111" t="str">
        <f t="shared" si="97"/>
        <v/>
      </c>
      <c r="AN547" s="111" t="str">
        <f t="shared" ca="1" si="98"/>
        <v/>
      </c>
    </row>
    <row r="548" spans="1:40" ht="20.25" customHeight="1" x14ac:dyDescent="0.3">
      <c r="A548" s="107"/>
      <c r="B548" s="144"/>
      <c r="C548" s="119"/>
      <c r="D548" s="120"/>
      <c r="E548" s="119"/>
      <c r="F548" s="119"/>
      <c r="G548" s="120"/>
      <c r="H548" s="119"/>
      <c r="I548" s="109"/>
      <c r="L548" s="108"/>
      <c r="M548" s="108"/>
      <c r="N548" s="108"/>
      <c r="O548" s="108"/>
      <c r="P548" s="108"/>
      <c r="Q548" s="108"/>
      <c r="R548" s="108"/>
      <c r="S548" s="108"/>
      <c r="T548" s="100">
        <f t="shared" si="89"/>
        <v>0</v>
      </c>
      <c r="U548" s="111"/>
      <c r="V548" s="111"/>
      <c r="W548" s="111">
        <f>SUMIFS($F$3:F548,$D$3:D548,D548,$C$3:C548,"Buy")+SUMIFS($F$3:F548,$D$3:D548,D548,$C$3:C548,"Coin Deposit",$E$3:E548,"&lt;&gt;")</f>
        <v>0</v>
      </c>
      <c r="X548" s="111">
        <f t="shared" si="90"/>
        <v>0</v>
      </c>
      <c r="Y548" s="111">
        <f>IF($D548=Y$1,SUMIFS($H$3:$H548,$G$3:$G548,Y$1,$C$3:$C548,"Sell"),0)</f>
        <v>0</v>
      </c>
      <c r="Z548" s="111">
        <f t="shared" si="91"/>
        <v>0</v>
      </c>
      <c r="AA548" s="111">
        <f>IF($D548=AA$1,SUMIFS($H$3:$H548,$G$3:$G548,AA$1,$C$3:$C548,"Sell"),0)</f>
        <v>0</v>
      </c>
      <c r="AB548" s="111">
        <f t="shared" si="92"/>
        <v>0</v>
      </c>
      <c r="AC548" s="111">
        <f>SUMIFS('Deductions and Deposits'!$H:$H,'Deductions and Deposits'!$G:$G,D548,'Deductions and Deposits'!$F:$F,"&lt;="&amp;B548)+SUMIFS($F$3:F548,$D$3:D548,D548,$C$3:C548,"Coin Deposit",$E$3:E548,"")</f>
        <v>0</v>
      </c>
      <c r="AD548" s="111">
        <f>SUMIFS('Deductions and Deposits'!$D:$D,'Deductions and Deposits'!$C:$C,D548)+SUMIFS($F:$F,$D:$D,D548,$C:$C,"Coin Deduction")</f>
        <v>0</v>
      </c>
      <c r="AE548" s="111">
        <f>Table5[[#This Row],[Column4]]+Table5[[#This Row],[Column14]]+Table5[[#This Row],[Column19]]+Table5[[#This Row],[Column12]]</f>
        <v>0</v>
      </c>
      <c r="AF548" s="111">
        <f>Table5[[#This Row],[Column5]]+Table5[[#This Row],[Column13]]+Table5[[#This Row],[Column21]]+Table5[[#This Row],[Column18]]</f>
        <v>0</v>
      </c>
      <c r="AG548" s="111">
        <f t="shared" si="93"/>
        <v>0</v>
      </c>
      <c r="AH548" s="111">
        <f t="shared" si="94"/>
        <v>0</v>
      </c>
      <c r="AI548" s="111">
        <f>Table5[[#This Row],[Column17]]-Table5[[#This Row],[Column20]]</f>
        <v>0</v>
      </c>
      <c r="AJ548" s="111">
        <f t="shared" si="95"/>
        <v>0</v>
      </c>
      <c r="AK548" s="111">
        <f t="shared" si="99"/>
        <v>0</v>
      </c>
      <c r="AL548" s="111">
        <f t="shared" si="96"/>
        <v>0</v>
      </c>
      <c r="AM548" s="111" t="str">
        <f t="shared" si="97"/>
        <v/>
      </c>
      <c r="AN548" s="111" t="str">
        <f t="shared" ca="1" si="98"/>
        <v/>
      </c>
    </row>
    <row r="549" spans="1:40" ht="20.25" customHeight="1" x14ac:dyDescent="0.3">
      <c r="A549" s="107"/>
      <c r="B549" s="144"/>
      <c r="C549" s="119"/>
      <c r="D549" s="120"/>
      <c r="E549" s="119"/>
      <c r="F549" s="119"/>
      <c r="G549" s="120"/>
      <c r="H549" s="119"/>
      <c r="I549" s="109"/>
      <c r="L549" s="108"/>
      <c r="M549" s="108"/>
      <c r="N549" s="108"/>
      <c r="O549" s="108"/>
      <c r="P549" s="108"/>
      <c r="Q549" s="108"/>
      <c r="R549" s="108"/>
      <c r="S549" s="108"/>
      <c r="T549" s="100">
        <f t="shared" si="89"/>
        <v>0</v>
      </c>
      <c r="U549" s="111"/>
      <c r="V549" s="111"/>
      <c r="W549" s="111">
        <f>SUMIFS($F$3:F549,$D$3:D549,D549,$C$3:C549,"Buy")+SUMIFS($F$3:F549,$D$3:D549,D549,$C$3:C549,"Coin Deposit",$E$3:E549,"&lt;&gt;")</f>
        <v>0</v>
      </c>
      <c r="X549" s="111">
        <f t="shared" si="90"/>
        <v>0</v>
      </c>
      <c r="Y549" s="111">
        <f>IF($D549=Y$1,SUMIFS($H$3:$H549,$G$3:$G549,Y$1,$C$3:$C549,"Sell"),0)</f>
        <v>0</v>
      </c>
      <c r="Z549" s="111">
        <f t="shared" si="91"/>
        <v>0</v>
      </c>
      <c r="AA549" s="111">
        <f>IF($D549=AA$1,SUMIFS($H$3:$H549,$G$3:$G549,AA$1,$C$3:$C549,"Sell"),0)</f>
        <v>0</v>
      </c>
      <c r="AB549" s="111">
        <f t="shared" si="92"/>
        <v>0</v>
      </c>
      <c r="AC549" s="111">
        <f>SUMIFS('Deductions and Deposits'!$H:$H,'Deductions and Deposits'!$G:$G,D549,'Deductions and Deposits'!$F:$F,"&lt;="&amp;B549)+SUMIFS($F$3:F549,$D$3:D549,D549,$C$3:C549,"Coin Deposit",$E$3:E549,"")</f>
        <v>0</v>
      </c>
      <c r="AD549" s="111">
        <f>SUMIFS('Deductions and Deposits'!$D:$D,'Deductions and Deposits'!$C:$C,D549)+SUMIFS($F:$F,$D:$D,D549,$C:$C,"Coin Deduction")</f>
        <v>0</v>
      </c>
      <c r="AE549" s="111">
        <f>Table5[[#This Row],[Column4]]+Table5[[#This Row],[Column14]]+Table5[[#This Row],[Column19]]+Table5[[#This Row],[Column12]]</f>
        <v>0</v>
      </c>
      <c r="AF549" s="111">
        <f>Table5[[#This Row],[Column5]]+Table5[[#This Row],[Column13]]+Table5[[#This Row],[Column21]]+Table5[[#This Row],[Column18]]</f>
        <v>0</v>
      </c>
      <c r="AG549" s="111">
        <f t="shared" si="93"/>
        <v>0</v>
      </c>
      <c r="AH549" s="111">
        <f t="shared" si="94"/>
        <v>0</v>
      </c>
      <c r="AI549" s="111">
        <f>Table5[[#This Row],[Column17]]-Table5[[#This Row],[Column20]]</f>
        <v>0</v>
      </c>
      <c r="AJ549" s="111">
        <f t="shared" si="95"/>
        <v>0</v>
      </c>
      <c r="AK549" s="111">
        <f t="shared" si="99"/>
        <v>0</v>
      </c>
      <c r="AL549" s="111">
        <f t="shared" si="96"/>
        <v>0</v>
      </c>
      <c r="AM549" s="111" t="str">
        <f t="shared" si="97"/>
        <v/>
      </c>
      <c r="AN549" s="111" t="str">
        <f t="shared" ca="1" si="98"/>
        <v/>
      </c>
    </row>
    <row r="550" spans="1:40" ht="20.25" customHeight="1" x14ac:dyDescent="0.3">
      <c r="A550" s="107"/>
      <c r="B550" s="144"/>
      <c r="C550" s="119"/>
      <c r="D550" s="120"/>
      <c r="E550" s="119"/>
      <c r="F550" s="119"/>
      <c r="G550" s="120"/>
      <c r="H550" s="119"/>
      <c r="I550" s="109"/>
      <c r="L550" s="108"/>
      <c r="M550" s="108"/>
      <c r="N550" s="108"/>
      <c r="O550" s="108"/>
      <c r="P550" s="108"/>
      <c r="Q550" s="108"/>
      <c r="R550" s="108"/>
      <c r="S550" s="108"/>
      <c r="T550" s="100">
        <f t="shared" si="89"/>
        <v>0</v>
      </c>
      <c r="U550" s="111"/>
      <c r="V550" s="111"/>
      <c r="W550" s="111">
        <f>SUMIFS($F$3:F550,$D$3:D550,D550,$C$3:C550,"Buy")+SUMIFS($F$3:F550,$D$3:D550,D550,$C$3:C550,"Coin Deposit",$E$3:E550,"&lt;&gt;")</f>
        <v>0</v>
      </c>
      <c r="X550" s="111">
        <f t="shared" si="90"/>
        <v>0</v>
      </c>
      <c r="Y550" s="111">
        <f>IF($D550=Y$1,SUMIFS($H$3:$H550,$G$3:$G550,Y$1,$C$3:$C550,"Sell"),0)</f>
        <v>0</v>
      </c>
      <c r="Z550" s="111">
        <f t="shared" si="91"/>
        <v>0</v>
      </c>
      <c r="AA550" s="111">
        <f>IF($D550=AA$1,SUMIFS($H$3:$H550,$G$3:$G550,AA$1,$C$3:$C550,"Sell"),0)</f>
        <v>0</v>
      </c>
      <c r="AB550" s="111">
        <f t="shared" si="92"/>
        <v>0</v>
      </c>
      <c r="AC550" s="111">
        <f>SUMIFS('Deductions and Deposits'!$H:$H,'Deductions and Deposits'!$G:$G,D550,'Deductions and Deposits'!$F:$F,"&lt;="&amp;B550)+SUMIFS($F$3:F550,$D$3:D550,D550,$C$3:C550,"Coin Deposit",$E$3:E550,"")</f>
        <v>0</v>
      </c>
      <c r="AD550" s="111">
        <f>SUMIFS('Deductions and Deposits'!$D:$D,'Deductions and Deposits'!$C:$C,D550)+SUMIFS($F:$F,$D:$D,D550,$C:$C,"Coin Deduction")</f>
        <v>0</v>
      </c>
      <c r="AE550" s="111">
        <f>Table5[[#This Row],[Column4]]+Table5[[#This Row],[Column14]]+Table5[[#This Row],[Column19]]+Table5[[#This Row],[Column12]]</f>
        <v>0</v>
      </c>
      <c r="AF550" s="111">
        <f>Table5[[#This Row],[Column5]]+Table5[[#This Row],[Column13]]+Table5[[#This Row],[Column21]]+Table5[[#This Row],[Column18]]</f>
        <v>0</v>
      </c>
      <c r="AG550" s="111">
        <f t="shared" si="93"/>
        <v>0</v>
      </c>
      <c r="AH550" s="111">
        <f t="shared" si="94"/>
        <v>0</v>
      </c>
      <c r="AI550" s="111">
        <f>Table5[[#This Row],[Column17]]-Table5[[#This Row],[Column20]]</f>
        <v>0</v>
      </c>
      <c r="AJ550" s="111">
        <f t="shared" si="95"/>
        <v>0</v>
      </c>
      <c r="AK550" s="111">
        <f t="shared" si="99"/>
        <v>0</v>
      </c>
      <c r="AL550" s="111">
        <f t="shared" si="96"/>
        <v>0</v>
      </c>
      <c r="AM550" s="111" t="str">
        <f t="shared" si="97"/>
        <v/>
      </c>
      <c r="AN550" s="111" t="str">
        <f t="shared" ca="1" si="98"/>
        <v/>
      </c>
    </row>
    <row r="551" spans="1:40" ht="20.25" customHeight="1" x14ac:dyDescent="0.3">
      <c r="A551" s="107"/>
      <c r="B551" s="144"/>
      <c r="C551" s="119"/>
      <c r="D551" s="120"/>
      <c r="E551" s="119"/>
      <c r="F551" s="119"/>
      <c r="G551" s="120"/>
      <c r="H551" s="119"/>
      <c r="I551" s="109"/>
      <c r="L551" s="108"/>
      <c r="M551" s="108"/>
      <c r="N551" s="108"/>
      <c r="O551" s="108"/>
      <c r="P551" s="108"/>
      <c r="Q551" s="108"/>
      <c r="R551" s="108"/>
      <c r="S551" s="108"/>
      <c r="T551" s="100">
        <f t="shared" si="89"/>
        <v>0</v>
      </c>
      <c r="U551" s="111"/>
      <c r="V551" s="111"/>
      <c r="W551" s="111">
        <f>SUMIFS($F$3:F551,$D$3:D551,D551,$C$3:C551,"Buy")+SUMIFS($F$3:F551,$D$3:D551,D551,$C$3:C551,"Coin Deposit",$E$3:E551,"&lt;&gt;")</f>
        <v>0</v>
      </c>
      <c r="X551" s="111">
        <f t="shared" si="90"/>
        <v>0</v>
      </c>
      <c r="Y551" s="111">
        <f>IF($D551=Y$1,SUMIFS($H$3:$H551,$G$3:$G551,Y$1,$C$3:$C551,"Sell"),0)</f>
        <v>0</v>
      </c>
      <c r="Z551" s="111">
        <f t="shared" si="91"/>
        <v>0</v>
      </c>
      <c r="AA551" s="111">
        <f>IF($D551=AA$1,SUMIFS($H$3:$H551,$G$3:$G551,AA$1,$C$3:$C551,"Sell"),0)</f>
        <v>0</v>
      </c>
      <c r="AB551" s="111">
        <f t="shared" si="92"/>
        <v>0</v>
      </c>
      <c r="AC551" s="111">
        <f>SUMIFS('Deductions and Deposits'!$H:$H,'Deductions and Deposits'!$G:$G,D551,'Deductions and Deposits'!$F:$F,"&lt;="&amp;B551)+SUMIFS($F$3:F551,$D$3:D551,D551,$C$3:C551,"Coin Deposit",$E$3:E551,"")</f>
        <v>0</v>
      </c>
      <c r="AD551" s="111">
        <f>SUMIFS('Deductions and Deposits'!$D:$D,'Deductions and Deposits'!$C:$C,D551)+SUMIFS($F:$F,$D:$D,D551,$C:$C,"Coin Deduction")</f>
        <v>0</v>
      </c>
      <c r="AE551" s="111">
        <f>Table5[[#This Row],[Column4]]+Table5[[#This Row],[Column14]]+Table5[[#This Row],[Column19]]+Table5[[#This Row],[Column12]]</f>
        <v>0</v>
      </c>
      <c r="AF551" s="111">
        <f>Table5[[#This Row],[Column5]]+Table5[[#This Row],[Column13]]+Table5[[#This Row],[Column21]]+Table5[[#This Row],[Column18]]</f>
        <v>0</v>
      </c>
      <c r="AG551" s="111">
        <f t="shared" si="93"/>
        <v>0</v>
      </c>
      <c r="AH551" s="111">
        <f t="shared" si="94"/>
        <v>0</v>
      </c>
      <c r="AI551" s="111">
        <f>Table5[[#This Row],[Column17]]-Table5[[#This Row],[Column20]]</f>
        <v>0</v>
      </c>
      <c r="AJ551" s="111">
        <f t="shared" si="95"/>
        <v>0</v>
      </c>
      <c r="AK551" s="111">
        <f t="shared" si="99"/>
        <v>0</v>
      </c>
      <c r="AL551" s="111">
        <f t="shared" si="96"/>
        <v>0</v>
      </c>
      <c r="AM551" s="111" t="str">
        <f t="shared" si="97"/>
        <v/>
      </c>
      <c r="AN551" s="111" t="str">
        <f t="shared" ca="1" si="98"/>
        <v/>
      </c>
    </row>
    <row r="552" spans="1:40" ht="20.25" customHeight="1" x14ac:dyDescent="0.3">
      <c r="A552" s="107"/>
      <c r="B552" s="144"/>
      <c r="C552" s="119"/>
      <c r="D552" s="120"/>
      <c r="E552" s="119"/>
      <c r="F552" s="119"/>
      <c r="G552" s="120"/>
      <c r="H552" s="119"/>
      <c r="I552" s="109"/>
      <c r="L552" s="108"/>
      <c r="M552" s="108"/>
      <c r="N552" s="108"/>
      <c r="O552" s="108"/>
      <c r="P552" s="108"/>
      <c r="Q552" s="108"/>
      <c r="R552" s="108"/>
      <c r="S552" s="108"/>
      <c r="T552" s="100">
        <f t="shared" si="89"/>
        <v>0</v>
      </c>
      <c r="U552" s="111"/>
      <c r="V552" s="111"/>
      <c r="W552" s="111">
        <f>SUMIFS($F$3:F552,$D$3:D552,D552,$C$3:C552,"Buy")+SUMIFS($F$3:F552,$D$3:D552,D552,$C$3:C552,"Coin Deposit",$E$3:E552,"&lt;&gt;")</f>
        <v>0</v>
      </c>
      <c r="X552" s="111">
        <f t="shared" si="90"/>
        <v>0</v>
      </c>
      <c r="Y552" s="111">
        <f>IF($D552=Y$1,SUMIFS($H$3:$H552,$G$3:$G552,Y$1,$C$3:$C552,"Sell"),0)</f>
        <v>0</v>
      </c>
      <c r="Z552" s="111">
        <f t="shared" si="91"/>
        <v>0</v>
      </c>
      <c r="AA552" s="111">
        <f>IF($D552=AA$1,SUMIFS($H$3:$H552,$G$3:$G552,AA$1,$C$3:$C552,"Sell"),0)</f>
        <v>0</v>
      </c>
      <c r="AB552" s="111">
        <f t="shared" si="92"/>
        <v>0</v>
      </c>
      <c r="AC552" s="111">
        <f>SUMIFS('Deductions and Deposits'!$H:$H,'Deductions and Deposits'!$G:$G,D552,'Deductions and Deposits'!$F:$F,"&lt;="&amp;B552)+SUMIFS($F$3:F552,$D$3:D552,D552,$C$3:C552,"Coin Deposit",$E$3:E552,"")</f>
        <v>0</v>
      </c>
      <c r="AD552" s="111">
        <f>SUMIFS('Deductions and Deposits'!$D:$D,'Deductions and Deposits'!$C:$C,D552)+SUMIFS($F:$F,$D:$D,D552,$C:$C,"Coin Deduction")</f>
        <v>0</v>
      </c>
      <c r="AE552" s="111">
        <f>Table5[[#This Row],[Column4]]+Table5[[#This Row],[Column14]]+Table5[[#This Row],[Column19]]+Table5[[#This Row],[Column12]]</f>
        <v>0</v>
      </c>
      <c r="AF552" s="111">
        <f>Table5[[#This Row],[Column5]]+Table5[[#This Row],[Column13]]+Table5[[#This Row],[Column21]]+Table5[[#This Row],[Column18]]</f>
        <v>0</v>
      </c>
      <c r="AG552" s="111">
        <f t="shared" si="93"/>
        <v>0</v>
      </c>
      <c r="AH552" s="111">
        <f t="shared" si="94"/>
        <v>0</v>
      </c>
      <c r="AI552" s="111">
        <f>Table5[[#This Row],[Column17]]-Table5[[#This Row],[Column20]]</f>
        <v>0</v>
      </c>
      <c r="AJ552" s="111">
        <f t="shared" si="95"/>
        <v>0</v>
      </c>
      <c r="AK552" s="111">
        <f t="shared" si="99"/>
        <v>0</v>
      </c>
      <c r="AL552" s="111">
        <f t="shared" si="96"/>
        <v>0</v>
      </c>
      <c r="AM552" s="111" t="str">
        <f t="shared" si="97"/>
        <v/>
      </c>
      <c r="AN552" s="111" t="str">
        <f t="shared" ca="1" si="98"/>
        <v/>
      </c>
    </row>
    <row r="553" spans="1:40" ht="20.25" customHeight="1" x14ac:dyDescent="0.3">
      <c r="A553" s="107"/>
      <c r="B553" s="144"/>
      <c r="C553" s="119"/>
      <c r="D553" s="120"/>
      <c r="E553" s="119"/>
      <c r="F553" s="119"/>
      <c r="G553" s="120"/>
      <c r="H553" s="119"/>
      <c r="I553" s="109"/>
      <c r="L553" s="108"/>
      <c r="M553" s="108"/>
      <c r="N553" s="108"/>
      <c r="O553" s="108"/>
      <c r="P553" s="108"/>
      <c r="Q553" s="108"/>
      <c r="R553" s="108"/>
      <c r="S553" s="108"/>
      <c r="T553" s="100">
        <f t="shared" si="89"/>
        <v>0</v>
      </c>
      <c r="U553" s="111"/>
      <c r="V553" s="111"/>
      <c r="W553" s="111">
        <f>SUMIFS($F$3:F553,$D$3:D553,D553,$C$3:C553,"Buy")+SUMIFS($F$3:F553,$D$3:D553,D553,$C$3:C553,"Coin Deposit",$E$3:E553,"&lt;&gt;")</f>
        <v>0</v>
      </c>
      <c r="X553" s="111">
        <f t="shared" si="90"/>
        <v>0</v>
      </c>
      <c r="Y553" s="111">
        <f>IF($D553=Y$1,SUMIFS($H$3:$H553,$G$3:$G553,Y$1,$C$3:$C553,"Sell"),0)</f>
        <v>0</v>
      </c>
      <c r="Z553" s="111">
        <f t="shared" si="91"/>
        <v>0</v>
      </c>
      <c r="AA553" s="111">
        <f>IF($D553=AA$1,SUMIFS($H$3:$H553,$G$3:$G553,AA$1,$C$3:$C553,"Sell"),0)</f>
        <v>0</v>
      </c>
      <c r="AB553" s="111">
        <f t="shared" si="92"/>
        <v>0</v>
      </c>
      <c r="AC553" s="111">
        <f>SUMIFS('Deductions and Deposits'!$H:$H,'Deductions and Deposits'!$G:$G,D553,'Deductions and Deposits'!$F:$F,"&lt;="&amp;B553)+SUMIFS($F$3:F553,$D$3:D553,D553,$C$3:C553,"Coin Deposit",$E$3:E553,"")</f>
        <v>0</v>
      </c>
      <c r="AD553" s="111">
        <f>SUMIFS('Deductions and Deposits'!$D:$D,'Deductions and Deposits'!$C:$C,D553)+SUMIFS($F:$F,$D:$D,D553,$C:$C,"Coin Deduction")</f>
        <v>0</v>
      </c>
      <c r="AE553" s="111">
        <f>Table5[[#This Row],[Column4]]+Table5[[#This Row],[Column14]]+Table5[[#This Row],[Column19]]+Table5[[#This Row],[Column12]]</f>
        <v>0</v>
      </c>
      <c r="AF553" s="111">
        <f>Table5[[#This Row],[Column5]]+Table5[[#This Row],[Column13]]+Table5[[#This Row],[Column21]]+Table5[[#This Row],[Column18]]</f>
        <v>0</v>
      </c>
      <c r="AG553" s="111">
        <f t="shared" si="93"/>
        <v>0</v>
      </c>
      <c r="AH553" s="111">
        <f t="shared" si="94"/>
        <v>0</v>
      </c>
      <c r="AI553" s="111">
        <f>Table5[[#This Row],[Column17]]-Table5[[#This Row],[Column20]]</f>
        <v>0</v>
      </c>
      <c r="AJ553" s="111">
        <f t="shared" si="95"/>
        <v>0</v>
      </c>
      <c r="AK553" s="111">
        <f t="shared" si="99"/>
        <v>0</v>
      </c>
      <c r="AL553" s="111">
        <f t="shared" si="96"/>
        <v>0</v>
      </c>
      <c r="AM553" s="111" t="str">
        <f t="shared" si="97"/>
        <v/>
      </c>
      <c r="AN553" s="111" t="str">
        <f t="shared" ca="1" si="98"/>
        <v/>
      </c>
    </row>
    <row r="554" spans="1:40" ht="20.25" customHeight="1" x14ac:dyDescent="0.3">
      <c r="A554" s="107"/>
      <c r="B554" s="144"/>
      <c r="C554" s="119"/>
      <c r="D554" s="120"/>
      <c r="E554" s="119"/>
      <c r="F554" s="119"/>
      <c r="G554" s="120"/>
      <c r="H554" s="119"/>
      <c r="I554" s="109"/>
      <c r="L554" s="108"/>
      <c r="M554" s="108"/>
      <c r="N554" s="108"/>
      <c r="O554" s="108"/>
      <c r="P554" s="108"/>
      <c r="Q554" s="108"/>
      <c r="R554" s="108"/>
      <c r="S554" s="108"/>
      <c r="T554" s="100">
        <f t="shared" si="89"/>
        <v>0</v>
      </c>
      <c r="U554" s="111"/>
      <c r="V554" s="111"/>
      <c r="W554" s="111">
        <f>SUMIFS($F$3:F554,$D$3:D554,D554,$C$3:C554,"Buy")+SUMIFS($F$3:F554,$D$3:D554,D554,$C$3:C554,"Coin Deposit",$E$3:E554,"&lt;&gt;")</f>
        <v>0</v>
      </c>
      <c r="X554" s="111">
        <f t="shared" si="90"/>
        <v>0</v>
      </c>
      <c r="Y554" s="111">
        <f>IF($D554=Y$1,SUMIFS($H$3:$H554,$G$3:$G554,Y$1,$C$3:$C554,"Sell"),0)</f>
        <v>0</v>
      </c>
      <c r="Z554" s="111">
        <f t="shared" si="91"/>
        <v>0</v>
      </c>
      <c r="AA554" s="111">
        <f>IF($D554=AA$1,SUMIFS($H$3:$H554,$G$3:$G554,AA$1,$C$3:$C554,"Sell"),0)</f>
        <v>0</v>
      </c>
      <c r="AB554" s="111">
        <f t="shared" si="92"/>
        <v>0</v>
      </c>
      <c r="AC554" s="111">
        <f>SUMIFS('Deductions and Deposits'!$H:$H,'Deductions and Deposits'!$G:$G,D554,'Deductions and Deposits'!$F:$F,"&lt;="&amp;B554)+SUMIFS($F$3:F554,$D$3:D554,D554,$C$3:C554,"Coin Deposit",$E$3:E554,"")</f>
        <v>0</v>
      </c>
      <c r="AD554" s="111">
        <f>SUMIFS('Deductions and Deposits'!$D:$D,'Deductions and Deposits'!$C:$C,D554)+SUMIFS($F:$F,$D:$D,D554,$C:$C,"Coin Deduction")</f>
        <v>0</v>
      </c>
      <c r="AE554" s="111">
        <f>Table5[[#This Row],[Column4]]+Table5[[#This Row],[Column14]]+Table5[[#This Row],[Column19]]+Table5[[#This Row],[Column12]]</f>
        <v>0</v>
      </c>
      <c r="AF554" s="111">
        <f>Table5[[#This Row],[Column5]]+Table5[[#This Row],[Column13]]+Table5[[#This Row],[Column21]]+Table5[[#This Row],[Column18]]</f>
        <v>0</v>
      </c>
      <c r="AG554" s="111">
        <f t="shared" si="93"/>
        <v>0</v>
      </c>
      <c r="AH554" s="111">
        <f t="shared" si="94"/>
        <v>0</v>
      </c>
      <c r="AI554" s="111">
        <f>Table5[[#This Row],[Column17]]-Table5[[#This Row],[Column20]]</f>
        <v>0</v>
      </c>
      <c r="AJ554" s="111">
        <f t="shared" si="95"/>
        <v>0</v>
      </c>
      <c r="AK554" s="111">
        <f t="shared" si="99"/>
        <v>0</v>
      </c>
      <c r="AL554" s="111">
        <f t="shared" si="96"/>
        <v>0</v>
      </c>
      <c r="AM554" s="111" t="str">
        <f t="shared" si="97"/>
        <v/>
      </c>
      <c r="AN554" s="111" t="str">
        <f t="shared" ca="1" si="98"/>
        <v/>
      </c>
    </row>
    <row r="555" spans="1:40" ht="20.25" customHeight="1" x14ac:dyDescent="0.3">
      <c r="A555" s="107"/>
      <c r="B555" s="144"/>
      <c r="C555" s="119"/>
      <c r="D555" s="120"/>
      <c r="E555" s="119"/>
      <c r="F555" s="119"/>
      <c r="G555" s="120"/>
      <c r="H555" s="119"/>
      <c r="I555" s="109"/>
      <c r="L555" s="108"/>
      <c r="M555" s="108"/>
      <c r="N555" s="108"/>
      <c r="O555" s="108"/>
      <c r="P555" s="108"/>
      <c r="Q555" s="108"/>
      <c r="R555" s="108"/>
      <c r="S555" s="108"/>
      <c r="T555" s="100">
        <f t="shared" si="89"/>
        <v>0</v>
      </c>
      <c r="U555" s="111"/>
      <c r="V555" s="111"/>
      <c r="W555" s="111">
        <f>SUMIFS($F$3:F555,$D$3:D555,D555,$C$3:C555,"Buy")+SUMIFS($F$3:F555,$D$3:D555,D555,$C$3:C555,"Coin Deposit",$E$3:E555,"&lt;&gt;")</f>
        <v>0</v>
      </c>
      <c r="X555" s="111">
        <f t="shared" si="90"/>
        <v>0</v>
      </c>
      <c r="Y555" s="111">
        <f>IF($D555=Y$1,SUMIFS($H$3:$H555,$G$3:$G555,Y$1,$C$3:$C555,"Sell"),0)</f>
        <v>0</v>
      </c>
      <c r="Z555" s="111">
        <f t="shared" si="91"/>
        <v>0</v>
      </c>
      <c r="AA555" s="111">
        <f>IF($D555=AA$1,SUMIFS($H$3:$H555,$G$3:$G555,AA$1,$C$3:$C555,"Sell"),0)</f>
        <v>0</v>
      </c>
      <c r="AB555" s="111">
        <f t="shared" si="92"/>
        <v>0</v>
      </c>
      <c r="AC555" s="111">
        <f>SUMIFS('Deductions and Deposits'!$H:$H,'Deductions and Deposits'!$G:$G,D555,'Deductions and Deposits'!$F:$F,"&lt;="&amp;B555)+SUMIFS($F$3:F555,$D$3:D555,D555,$C$3:C555,"Coin Deposit",$E$3:E555,"")</f>
        <v>0</v>
      </c>
      <c r="AD555" s="111">
        <f>SUMIFS('Deductions and Deposits'!$D:$D,'Deductions and Deposits'!$C:$C,D555)+SUMIFS($F:$F,$D:$D,D555,$C:$C,"Coin Deduction")</f>
        <v>0</v>
      </c>
      <c r="AE555" s="111">
        <f>Table5[[#This Row],[Column4]]+Table5[[#This Row],[Column14]]+Table5[[#This Row],[Column19]]+Table5[[#This Row],[Column12]]</f>
        <v>0</v>
      </c>
      <c r="AF555" s="111">
        <f>Table5[[#This Row],[Column5]]+Table5[[#This Row],[Column13]]+Table5[[#This Row],[Column21]]+Table5[[#This Row],[Column18]]</f>
        <v>0</v>
      </c>
      <c r="AG555" s="111">
        <f t="shared" si="93"/>
        <v>0</v>
      </c>
      <c r="AH555" s="111">
        <f t="shared" si="94"/>
        <v>0</v>
      </c>
      <c r="AI555" s="111">
        <f>Table5[[#This Row],[Column17]]-Table5[[#This Row],[Column20]]</f>
        <v>0</v>
      </c>
      <c r="AJ555" s="111">
        <f t="shared" si="95"/>
        <v>0</v>
      </c>
      <c r="AK555" s="111">
        <f t="shared" si="99"/>
        <v>0</v>
      </c>
      <c r="AL555" s="111">
        <f t="shared" si="96"/>
        <v>0</v>
      </c>
      <c r="AM555" s="111" t="str">
        <f t="shared" si="97"/>
        <v/>
      </c>
      <c r="AN555" s="111" t="str">
        <f t="shared" ca="1" si="98"/>
        <v/>
      </c>
    </row>
    <row r="556" spans="1:40" ht="20.25" customHeight="1" x14ac:dyDescent="0.3">
      <c r="A556" s="107"/>
      <c r="B556" s="144"/>
      <c r="C556" s="119"/>
      <c r="D556" s="120"/>
      <c r="E556" s="119"/>
      <c r="F556" s="119"/>
      <c r="G556" s="120"/>
      <c r="H556" s="119"/>
      <c r="I556" s="109"/>
      <c r="L556" s="108"/>
      <c r="M556" s="108"/>
      <c r="N556" s="108"/>
      <c r="O556" s="108"/>
      <c r="P556" s="108"/>
      <c r="Q556" s="108"/>
      <c r="R556" s="108"/>
      <c r="S556" s="108"/>
      <c r="T556" s="100">
        <f t="shared" si="89"/>
        <v>0</v>
      </c>
      <c r="U556" s="111"/>
      <c r="V556" s="111"/>
      <c r="W556" s="111">
        <f>SUMIFS($F$3:F556,$D$3:D556,D556,$C$3:C556,"Buy")+SUMIFS($F$3:F556,$D$3:D556,D556,$C$3:C556,"Coin Deposit",$E$3:E556,"&lt;&gt;")</f>
        <v>0</v>
      </c>
      <c r="X556" s="111">
        <f t="shared" si="90"/>
        <v>0</v>
      </c>
      <c r="Y556" s="111">
        <f>IF($D556=Y$1,SUMIFS($H$3:$H556,$G$3:$G556,Y$1,$C$3:$C556,"Sell"),0)</f>
        <v>0</v>
      </c>
      <c r="Z556" s="111">
        <f t="shared" si="91"/>
        <v>0</v>
      </c>
      <c r="AA556" s="111">
        <f>IF($D556=AA$1,SUMIFS($H$3:$H556,$G$3:$G556,AA$1,$C$3:$C556,"Sell"),0)</f>
        <v>0</v>
      </c>
      <c r="AB556" s="111">
        <f t="shared" si="92"/>
        <v>0</v>
      </c>
      <c r="AC556" s="111">
        <f>SUMIFS('Deductions and Deposits'!$H:$H,'Deductions and Deposits'!$G:$G,D556,'Deductions and Deposits'!$F:$F,"&lt;="&amp;B556)+SUMIFS($F$3:F556,$D$3:D556,D556,$C$3:C556,"Coin Deposit",$E$3:E556,"")</f>
        <v>0</v>
      </c>
      <c r="AD556" s="111">
        <f>SUMIFS('Deductions and Deposits'!$D:$D,'Deductions and Deposits'!$C:$C,D556)+SUMIFS($F:$F,$D:$D,D556,$C:$C,"Coin Deduction")</f>
        <v>0</v>
      </c>
      <c r="AE556" s="111">
        <f>Table5[[#This Row],[Column4]]+Table5[[#This Row],[Column14]]+Table5[[#This Row],[Column19]]+Table5[[#This Row],[Column12]]</f>
        <v>0</v>
      </c>
      <c r="AF556" s="111">
        <f>Table5[[#This Row],[Column5]]+Table5[[#This Row],[Column13]]+Table5[[#This Row],[Column21]]+Table5[[#This Row],[Column18]]</f>
        <v>0</v>
      </c>
      <c r="AG556" s="111">
        <f t="shared" si="93"/>
        <v>0</v>
      </c>
      <c r="AH556" s="111">
        <f t="shared" si="94"/>
        <v>0</v>
      </c>
      <c r="AI556" s="111">
        <f>Table5[[#This Row],[Column17]]-Table5[[#This Row],[Column20]]</f>
        <v>0</v>
      </c>
      <c r="AJ556" s="111">
        <f t="shared" si="95"/>
        <v>0</v>
      </c>
      <c r="AK556" s="111">
        <f t="shared" si="99"/>
        <v>0</v>
      </c>
      <c r="AL556" s="111">
        <f t="shared" si="96"/>
        <v>0</v>
      </c>
      <c r="AM556" s="111" t="str">
        <f t="shared" si="97"/>
        <v/>
      </c>
      <c r="AN556" s="111" t="str">
        <f t="shared" ca="1" si="98"/>
        <v/>
      </c>
    </row>
    <row r="557" spans="1:40" ht="20.25" customHeight="1" x14ac:dyDescent="0.3">
      <c r="A557" s="107"/>
      <c r="B557" s="144"/>
      <c r="C557" s="119"/>
      <c r="D557" s="120"/>
      <c r="E557" s="119"/>
      <c r="F557" s="119"/>
      <c r="G557" s="120"/>
      <c r="H557" s="119"/>
      <c r="I557" s="109"/>
      <c r="L557" s="108"/>
      <c r="M557" s="108"/>
      <c r="N557" s="108"/>
      <c r="O557" s="108"/>
      <c r="P557" s="108"/>
      <c r="Q557" s="108"/>
      <c r="R557" s="108"/>
      <c r="S557" s="108"/>
      <c r="T557" s="100">
        <f t="shared" si="89"/>
        <v>0</v>
      </c>
      <c r="U557" s="111"/>
      <c r="V557" s="111"/>
      <c r="W557" s="111">
        <f>SUMIFS($F$3:F557,$D$3:D557,D557,$C$3:C557,"Buy")+SUMIFS($F$3:F557,$D$3:D557,D557,$C$3:C557,"Coin Deposit",$E$3:E557,"&lt;&gt;")</f>
        <v>0</v>
      </c>
      <c r="X557" s="111">
        <f t="shared" si="90"/>
        <v>0</v>
      </c>
      <c r="Y557" s="111">
        <f>IF($D557=Y$1,SUMIFS($H$3:$H557,$G$3:$G557,Y$1,$C$3:$C557,"Sell"),0)</f>
        <v>0</v>
      </c>
      <c r="Z557" s="111">
        <f t="shared" si="91"/>
        <v>0</v>
      </c>
      <c r="AA557" s="111">
        <f>IF($D557=AA$1,SUMIFS($H$3:$H557,$G$3:$G557,AA$1,$C$3:$C557,"Sell"),0)</f>
        <v>0</v>
      </c>
      <c r="AB557" s="111">
        <f t="shared" si="92"/>
        <v>0</v>
      </c>
      <c r="AC557" s="111">
        <f>SUMIFS('Deductions and Deposits'!$H:$H,'Deductions and Deposits'!$G:$G,D557,'Deductions and Deposits'!$F:$F,"&lt;="&amp;B557)+SUMIFS($F$3:F557,$D$3:D557,D557,$C$3:C557,"Coin Deposit",$E$3:E557,"")</f>
        <v>0</v>
      </c>
      <c r="AD557" s="111">
        <f>SUMIFS('Deductions and Deposits'!$D:$D,'Deductions and Deposits'!$C:$C,D557)+SUMIFS($F:$F,$D:$D,D557,$C:$C,"Coin Deduction")</f>
        <v>0</v>
      </c>
      <c r="AE557" s="111">
        <f>Table5[[#This Row],[Column4]]+Table5[[#This Row],[Column14]]+Table5[[#This Row],[Column19]]+Table5[[#This Row],[Column12]]</f>
        <v>0</v>
      </c>
      <c r="AF557" s="111">
        <f>Table5[[#This Row],[Column5]]+Table5[[#This Row],[Column13]]+Table5[[#This Row],[Column21]]+Table5[[#This Row],[Column18]]</f>
        <v>0</v>
      </c>
      <c r="AG557" s="111">
        <f t="shared" si="93"/>
        <v>0</v>
      </c>
      <c r="AH557" s="111">
        <f t="shared" si="94"/>
        <v>0</v>
      </c>
      <c r="AI557" s="111">
        <f>Table5[[#This Row],[Column17]]-Table5[[#This Row],[Column20]]</f>
        <v>0</v>
      </c>
      <c r="AJ557" s="111">
        <f t="shared" si="95"/>
        <v>0</v>
      </c>
      <c r="AK557" s="111">
        <f t="shared" si="99"/>
        <v>0</v>
      </c>
      <c r="AL557" s="111">
        <f t="shared" si="96"/>
        <v>0</v>
      </c>
      <c r="AM557" s="111" t="str">
        <f t="shared" si="97"/>
        <v/>
      </c>
      <c r="AN557" s="111" t="str">
        <f t="shared" ca="1" si="98"/>
        <v/>
      </c>
    </row>
    <row r="558" spans="1:40" ht="20.25" customHeight="1" x14ac:dyDescent="0.3">
      <c r="A558" s="107"/>
      <c r="B558" s="144"/>
      <c r="C558" s="119"/>
      <c r="D558" s="120"/>
      <c r="E558" s="119"/>
      <c r="F558" s="119"/>
      <c r="G558" s="120"/>
      <c r="H558" s="119"/>
      <c r="I558" s="109"/>
      <c r="L558" s="108"/>
      <c r="M558" s="108"/>
      <c r="N558" s="108"/>
      <c r="O558" s="108"/>
      <c r="P558" s="108"/>
      <c r="Q558" s="108"/>
      <c r="R558" s="108"/>
      <c r="S558" s="108"/>
      <c r="T558" s="100">
        <f t="shared" si="89"/>
        <v>0</v>
      </c>
      <c r="U558" s="111"/>
      <c r="V558" s="111"/>
      <c r="W558" s="111">
        <f>SUMIFS($F$3:F558,$D$3:D558,D558,$C$3:C558,"Buy")+SUMIFS($F$3:F558,$D$3:D558,D558,$C$3:C558,"Coin Deposit",$E$3:E558,"&lt;&gt;")</f>
        <v>0</v>
      </c>
      <c r="X558" s="111">
        <f t="shared" si="90"/>
        <v>0</v>
      </c>
      <c r="Y558" s="111">
        <f>IF($D558=Y$1,SUMIFS($H$3:$H558,$G$3:$G558,Y$1,$C$3:$C558,"Sell"),0)</f>
        <v>0</v>
      </c>
      <c r="Z558" s="111">
        <f t="shared" si="91"/>
        <v>0</v>
      </c>
      <c r="AA558" s="111">
        <f>IF($D558=AA$1,SUMIFS($H$3:$H558,$G$3:$G558,AA$1,$C$3:$C558,"Sell"),0)</f>
        <v>0</v>
      </c>
      <c r="AB558" s="111">
        <f t="shared" si="92"/>
        <v>0</v>
      </c>
      <c r="AC558" s="111">
        <f>SUMIFS('Deductions and Deposits'!$H:$H,'Deductions and Deposits'!$G:$G,D558,'Deductions and Deposits'!$F:$F,"&lt;="&amp;B558)+SUMIFS($F$3:F558,$D$3:D558,D558,$C$3:C558,"Coin Deposit",$E$3:E558,"")</f>
        <v>0</v>
      </c>
      <c r="AD558" s="111">
        <f>SUMIFS('Deductions and Deposits'!$D:$D,'Deductions and Deposits'!$C:$C,D558)+SUMIFS($F:$F,$D:$D,D558,$C:$C,"Coin Deduction")</f>
        <v>0</v>
      </c>
      <c r="AE558" s="111">
        <f>Table5[[#This Row],[Column4]]+Table5[[#This Row],[Column14]]+Table5[[#This Row],[Column19]]+Table5[[#This Row],[Column12]]</f>
        <v>0</v>
      </c>
      <c r="AF558" s="111">
        <f>Table5[[#This Row],[Column5]]+Table5[[#This Row],[Column13]]+Table5[[#This Row],[Column21]]+Table5[[#This Row],[Column18]]</f>
        <v>0</v>
      </c>
      <c r="AG558" s="111">
        <f t="shared" si="93"/>
        <v>0</v>
      </c>
      <c r="AH558" s="111">
        <f t="shared" si="94"/>
        <v>0</v>
      </c>
      <c r="AI558" s="111">
        <f>Table5[[#This Row],[Column17]]-Table5[[#This Row],[Column20]]</f>
        <v>0</v>
      </c>
      <c r="AJ558" s="111">
        <f t="shared" si="95"/>
        <v>0</v>
      </c>
      <c r="AK558" s="111">
        <f t="shared" si="99"/>
        <v>0</v>
      </c>
      <c r="AL558" s="111">
        <f t="shared" si="96"/>
        <v>0</v>
      </c>
      <c r="AM558" s="111" t="str">
        <f t="shared" si="97"/>
        <v/>
      </c>
      <c r="AN558" s="111" t="str">
        <f t="shared" ca="1" si="98"/>
        <v/>
      </c>
    </row>
    <row r="559" spans="1:40" ht="20.25" customHeight="1" x14ac:dyDescent="0.3">
      <c r="A559" s="107"/>
      <c r="B559" s="144"/>
      <c r="C559" s="119"/>
      <c r="D559" s="120"/>
      <c r="E559" s="119"/>
      <c r="F559" s="119"/>
      <c r="G559" s="120"/>
      <c r="H559" s="119"/>
      <c r="I559" s="109"/>
      <c r="L559" s="108"/>
      <c r="M559" s="108"/>
      <c r="N559" s="108"/>
      <c r="O559" s="108"/>
      <c r="P559" s="108"/>
      <c r="Q559" s="108"/>
      <c r="R559" s="108"/>
      <c r="S559" s="108"/>
      <c r="T559" s="100">
        <f t="shared" si="89"/>
        <v>0</v>
      </c>
      <c r="U559" s="111"/>
      <c r="V559" s="111"/>
      <c r="W559" s="111">
        <f>SUMIFS($F$3:F559,$D$3:D559,D559,$C$3:C559,"Buy")+SUMIFS($F$3:F559,$D$3:D559,D559,$C$3:C559,"Coin Deposit",$E$3:E559,"&lt;&gt;")</f>
        <v>0</v>
      </c>
      <c r="X559" s="111">
        <f t="shared" si="90"/>
        <v>0</v>
      </c>
      <c r="Y559" s="111">
        <f>IF($D559=Y$1,SUMIFS($H$3:$H559,$G$3:$G559,Y$1,$C$3:$C559,"Sell"),0)</f>
        <v>0</v>
      </c>
      <c r="Z559" s="111">
        <f t="shared" si="91"/>
        <v>0</v>
      </c>
      <c r="AA559" s="111">
        <f>IF($D559=AA$1,SUMIFS($H$3:$H559,$G$3:$G559,AA$1,$C$3:$C559,"Sell"),0)</f>
        <v>0</v>
      </c>
      <c r="AB559" s="111">
        <f t="shared" si="92"/>
        <v>0</v>
      </c>
      <c r="AC559" s="111">
        <f>SUMIFS('Deductions and Deposits'!$H:$H,'Deductions and Deposits'!$G:$G,D559,'Deductions and Deposits'!$F:$F,"&lt;="&amp;B559)+SUMIFS($F$3:F559,$D$3:D559,D559,$C$3:C559,"Coin Deposit",$E$3:E559,"")</f>
        <v>0</v>
      </c>
      <c r="AD559" s="111">
        <f>SUMIFS('Deductions and Deposits'!$D:$D,'Deductions and Deposits'!$C:$C,D559)+SUMIFS($F:$F,$D:$D,D559,$C:$C,"Coin Deduction")</f>
        <v>0</v>
      </c>
      <c r="AE559" s="111">
        <f>Table5[[#This Row],[Column4]]+Table5[[#This Row],[Column14]]+Table5[[#This Row],[Column19]]+Table5[[#This Row],[Column12]]</f>
        <v>0</v>
      </c>
      <c r="AF559" s="111">
        <f>Table5[[#This Row],[Column5]]+Table5[[#This Row],[Column13]]+Table5[[#This Row],[Column21]]+Table5[[#This Row],[Column18]]</f>
        <v>0</v>
      </c>
      <c r="AG559" s="111">
        <f t="shared" si="93"/>
        <v>0</v>
      </c>
      <c r="AH559" s="111">
        <f t="shared" si="94"/>
        <v>0</v>
      </c>
      <c r="AI559" s="111">
        <f>Table5[[#This Row],[Column17]]-Table5[[#This Row],[Column20]]</f>
        <v>0</v>
      </c>
      <c r="AJ559" s="111">
        <f t="shared" si="95"/>
        <v>0</v>
      </c>
      <c r="AK559" s="111">
        <f t="shared" si="99"/>
        <v>0</v>
      </c>
      <c r="AL559" s="111">
        <f t="shared" si="96"/>
        <v>0</v>
      </c>
      <c r="AM559" s="111" t="str">
        <f t="shared" si="97"/>
        <v/>
      </c>
      <c r="AN559" s="111" t="str">
        <f t="shared" ca="1" si="98"/>
        <v/>
      </c>
    </row>
    <row r="560" spans="1:40" ht="20.25" customHeight="1" x14ac:dyDescent="0.3">
      <c r="A560" s="107"/>
      <c r="B560" s="144"/>
      <c r="C560" s="119"/>
      <c r="D560" s="120"/>
      <c r="E560" s="119"/>
      <c r="F560" s="119"/>
      <c r="G560" s="120"/>
      <c r="H560" s="119"/>
      <c r="I560" s="109"/>
      <c r="L560" s="108"/>
      <c r="M560" s="108"/>
      <c r="N560" s="108"/>
      <c r="O560" s="108"/>
      <c r="P560" s="108"/>
      <c r="Q560" s="108"/>
      <c r="R560" s="108"/>
      <c r="S560" s="108"/>
      <c r="T560" s="100">
        <f t="shared" si="89"/>
        <v>0</v>
      </c>
      <c r="U560" s="111"/>
      <c r="V560" s="111"/>
      <c r="W560" s="111">
        <f>SUMIFS($F$3:F560,$D$3:D560,D560,$C$3:C560,"Buy")+SUMIFS($F$3:F560,$D$3:D560,D560,$C$3:C560,"Coin Deposit",$E$3:E560,"&lt;&gt;")</f>
        <v>0</v>
      </c>
      <c r="X560" s="111">
        <f t="shared" si="90"/>
        <v>0</v>
      </c>
      <c r="Y560" s="111">
        <f>IF($D560=Y$1,SUMIFS($H$3:$H560,$G$3:$G560,Y$1,$C$3:$C560,"Sell"),0)</f>
        <v>0</v>
      </c>
      <c r="Z560" s="111">
        <f t="shared" si="91"/>
        <v>0</v>
      </c>
      <c r="AA560" s="111">
        <f>IF($D560=AA$1,SUMIFS($H$3:$H560,$G$3:$G560,AA$1,$C$3:$C560,"Sell"),0)</f>
        <v>0</v>
      </c>
      <c r="AB560" s="111">
        <f t="shared" si="92"/>
        <v>0</v>
      </c>
      <c r="AC560" s="111">
        <f>SUMIFS('Deductions and Deposits'!$H:$H,'Deductions and Deposits'!$G:$G,D560,'Deductions and Deposits'!$F:$F,"&lt;="&amp;B560)+SUMIFS($F$3:F560,$D$3:D560,D560,$C$3:C560,"Coin Deposit",$E$3:E560,"")</f>
        <v>0</v>
      </c>
      <c r="AD560" s="111">
        <f>SUMIFS('Deductions and Deposits'!$D:$D,'Deductions and Deposits'!$C:$C,D560)+SUMIFS($F:$F,$D:$D,D560,$C:$C,"Coin Deduction")</f>
        <v>0</v>
      </c>
      <c r="AE560" s="111">
        <f>Table5[[#This Row],[Column4]]+Table5[[#This Row],[Column14]]+Table5[[#This Row],[Column19]]+Table5[[#This Row],[Column12]]</f>
        <v>0</v>
      </c>
      <c r="AF560" s="111">
        <f>Table5[[#This Row],[Column5]]+Table5[[#This Row],[Column13]]+Table5[[#This Row],[Column21]]+Table5[[#This Row],[Column18]]</f>
        <v>0</v>
      </c>
      <c r="AG560" s="111">
        <f t="shared" si="93"/>
        <v>0</v>
      </c>
      <c r="AH560" s="111">
        <f t="shared" si="94"/>
        <v>0</v>
      </c>
      <c r="AI560" s="111">
        <f>Table5[[#This Row],[Column17]]-Table5[[#This Row],[Column20]]</f>
        <v>0</v>
      </c>
      <c r="AJ560" s="111">
        <f t="shared" si="95"/>
        <v>0</v>
      </c>
      <c r="AK560" s="111">
        <f t="shared" si="99"/>
        <v>0</v>
      </c>
      <c r="AL560" s="111">
        <f t="shared" si="96"/>
        <v>0</v>
      </c>
      <c r="AM560" s="111" t="str">
        <f t="shared" si="97"/>
        <v/>
      </c>
      <c r="AN560" s="111" t="str">
        <f t="shared" ca="1" si="98"/>
        <v/>
      </c>
    </row>
    <row r="561" spans="1:40" ht="20.25" customHeight="1" x14ac:dyDescent="0.3">
      <c r="A561" s="107"/>
      <c r="B561" s="144"/>
      <c r="C561" s="119"/>
      <c r="D561" s="120"/>
      <c r="E561" s="119"/>
      <c r="F561" s="119"/>
      <c r="G561" s="120"/>
      <c r="H561" s="119"/>
      <c r="I561" s="109"/>
      <c r="L561" s="108"/>
      <c r="M561" s="108"/>
      <c r="N561" s="108"/>
      <c r="O561" s="108"/>
      <c r="P561" s="108"/>
      <c r="Q561" s="108"/>
      <c r="R561" s="108"/>
      <c r="S561" s="108"/>
      <c r="T561" s="100">
        <f t="shared" si="89"/>
        <v>0</v>
      </c>
      <c r="U561" s="111"/>
      <c r="V561" s="111"/>
      <c r="W561" s="111">
        <f>SUMIFS($F$3:F561,$D$3:D561,D561,$C$3:C561,"Buy")+SUMIFS($F$3:F561,$D$3:D561,D561,$C$3:C561,"Coin Deposit",$E$3:E561,"&lt;&gt;")</f>
        <v>0</v>
      </c>
      <c r="X561" s="111">
        <f t="shared" si="90"/>
        <v>0</v>
      </c>
      <c r="Y561" s="111">
        <f>IF($D561=Y$1,SUMIFS($H$3:$H561,$G$3:$G561,Y$1,$C$3:$C561,"Sell"),0)</f>
        <v>0</v>
      </c>
      <c r="Z561" s="111">
        <f t="shared" si="91"/>
        <v>0</v>
      </c>
      <c r="AA561" s="111">
        <f>IF($D561=AA$1,SUMIFS($H$3:$H561,$G$3:$G561,AA$1,$C$3:$C561,"Sell"),0)</f>
        <v>0</v>
      </c>
      <c r="AB561" s="111">
        <f t="shared" si="92"/>
        <v>0</v>
      </c>
      <c r="AC561" s="111">
        <f>SUMIFS('Deductions and Deposits'!$H:$H,'Deductions and Deposits'!$G:$G,D561,'Deductions and Deposits'!$F:$F,"&lt;="&amp;B561)+SUMIFS($F$3:F561,$D$3:D561,D561,$C$3:C561,"Coin Deposit",$E$3:E561,"")</f>
        <v>0</v>
      </c>
      <c r="AD561" s="111">
        <f>SUMIFS('Deductions and Deposits'!$D:$D,'Deductions and Deposits'!$C:$C,D561)+SUMIFS($F:$F,$D:$D,D561,$C:$C,"Coin Deduction")</f>
        <v>0</v>
      </c>
      <c r="AE561" s="111">
        <f>Table5[[#This Row],[Column4]]+Table5[[#This Row],[Column14]]+Table5[[#This Row],[Column19]]+Table5[[#This Row],[Column12]]</f>
        <v>0</v>
      </c>
      <c r="AF561" s="111">
        <f>Table5[[#This Row],[Column5]]+Table5[[#This Row],[Column13]]+Table5[[#This Row],[Column21]]+Table5[[#This Row],[Column18]]</f>
        <v>0</v>
      </c>
      <c r="AG561" s="111">
        <f t="shared" si="93"/>
        <v>0</v>
      </c>
      <c r="AH561" s="111">
        <f t="shared" si="94"/>
        <v>0</v>
      </c>
      <c r="AI561" s="111">
        <f>Table5[[#This Row],[Column17]]-Table5[[#This Row],[Column20]]</f>
        <v>0</v>
      </c>
      <c r="AJ561" s="111">
        <f t="shared" si="95"/>
        <v>0</v>
      </c>
      <c r="AK561" s="111">
        <f t="shared" si="99"/>
        <v>0</v>
      </c>
      <c r="AL561" s="111">
        <f t="shared" si="96"/>
        <v>0</v>
      </c>
      <c r="AM561" s="111" t="str">
        <f t="shared" si="97"/>
        <v/>
      </c>
      <c r="AN561" s="111" t="str">
        <f t="shared" ca="1" si="98"/>
        <v/>
      </c>
    </row>
    <row r="562" spans="1:40" ht="20.25" customHeight="1" x14ac:dyDescent="0.3">
      <c r="A562" s="107"/>
      <c r="B562" s="144"/>
      <c r="C562" s="119"/>
      <c r="D562" s="120"/>
      <c r="E562" s="119"/>
      <c r="F562" s="119"/>
      <c r="G562" s="120"/>
      <c r="H562" s="119"/>
      <c r="I562" s="109"/>
      <c r="L562" s="108"/>
      <c r="M562" s="108"/>
      <c r="N562" s="108"/>
      <c r="O562" s="108"/>
      <c r="P562" s="108"/>
      <c r="Q562" s="108"/>
      <c r="R562" s="108"/>
      <c r="S562" s="108"/>
      <c r="T562" s="100">
        <f t="shared" si="89"/>
        <v>0</v>
      </c>
      <c r="U562" s="111"/>
      <c r="V562" s="111"/>
      <c r="W562" s="111">
        <f>SUMIFS($F$3:F562,$D$3:D562,D562,$C$3:C562,"Buy")+SUMIFS($F$3:F562,$D$3:D562,D562,$C$3:C562,"Coin Deposit",$E$3:E562,"&lt;&gt;")</f>
        <v>0</v>
      </c>
      <c r="X562" s="111">
        <f t="shared" si="90"/>
        <v>0</v>
      </c>
      <c r="Y562" s="111">
        <f>IF($D562=Y$1,SUMIFS($H$3:$H562,$G$3:$G562,Y$1,$C$3:$C562,"Sell"),0)</f>
        <v>0</v>
      </c>
      <c r="Z562" s="111">
        <f t="shared" si="91"/>
        <v>0</v>
      </c>
      <c r="AA562" s="111">
        <f>IF($D562=AA$1,SUMIFS($H$3:$H562,$G$3:$G562,AA$1,$C$3:$C562,"Sell"),0)</f>
        <v>0</v>
      </c>
      <c r="AB562" s="111">
        <f t="shared" si="92"/>
        <v>0</v>
      </c>
      <c r="AC562" s="111">
        <f>SUMIFS('Deductions and Deposits'!$H:$H,'Deductions and Deposits'!$G:$G,D562,'Deductions and Deposits'!$F:$F,"&lt;="&amp;B562)+SUMIFS($F$3:F562,$D$3:D562,D562,$C$3:C562,"Coin Deposit",$E$3:E562,"")</f>
        <v>0</v>
      </c>
      <c r="AD562" s="111">
        <f>SUMIFS('Deductions and Deposits'!$D:$D,'Deductions and Deposits'!$C:$C,D562)+SUMIFS($F:$F,$D:$D,D562,$C:$C,"Coin Deduction")</f>
        <v>0</v>
      </c>
      <c r="AE562" s="111">
        <f>Table5[[#This Row],[Column4]]+Table5[[#This Row],[Column14]]+Table5[[#This Row],[Column19]]+Table5[[#This Row],[Column12]]</f>
        <v>0</v>
      </c>
      <c r="AF562" s="111">
        <f>Table5[[#This Row],[Column5]]+Table5[[#This Row],[Column13]]+Table5[[#This Row],[Column21]]+Table5[[#This Row],[Column18]]</f>
        <v>0</v>
      </c>
      <c r="AG562" s="111">
        <f t="shared" si="93"/>
        <v>0</v>
      </c>
      <c r="AH562" s="111">
        <f t="shared" si="94"/>
        <v>0</v>
      </c>
      <c r="AI562" s="111">
        <f>Table5[[#This Row],[Column17]]-Table5[[#This Row],[Column20]]</f>
        <v>0</v>
      </c>
      <c r="AJ562" s="111">
        <f t="shared" si="95"/>
        <v>0</v>
      </c>
      <c r="AK562" s="111">
        <f t="shared" si="99"/>
        <v>0</v>
      </c>
      <c r="AL562" s="111">
        <f t="shared" si="96"/>
        <v>0</v>
      </c>
      <c r="AM562" s="111" t="str">
        <f t="shared" si="97"/>
        <v/>
      </c>
      <c r="AN562" s="111" t="str">
        <f t="shared" ca="1" si="98"/>
        <v/>
      </c>
    </row>
    <row r="563" spans="1:40" ht="20.25" customHeight="1" x14ac:dyDescent="0.3">
      <c r="A563" s="107"/>
      <c r="B563" s="144"/>
      <c r="C563" s="119"/>
      <c r="D563" s="120"/>
      <c r="E563" s="119"/>
      <c r="F563" s="119"/>
      <c r="G563" s="120"/>
      <c r="H563" s="119"/>
      <c r="I563" s="109"/>
      <c r="L563" s="108"/>
      <c r="M563" s="108"/>
      <c r="N563" s="108"/>
      <c r="O563" s="108"/>
      <c r="P563" s="108"/>
      <c r="Q563" s="108"/>
      <c r="R563" s="108"/>
      <c r="S563" s="108"/>
      <c r="T563" s="100">
        <f t="shared" si="89"/>
        <v>0</v>
      </c>
      <c r="U563" s="111"/>
      <c r="V563" s="111"/>
      <c r="W563" s="111">
        <f>SUMIFS($F$3:F563,$D$3:D563,D563,$C$3:C563,"Buy")+SUMIFS($F$3:F563,$D$3:D563,D563,$C$3:C563,"Coin Deposit",$E$3:E563,"&lt;&gt;")</f>
        <v>0</v>
      </c>
      <c r="X563" s="111">
        <f t="shared" si="90"/>
        <v>0</v>
      </c>
      <c r="Y563" s="111">
        <f>IF($D563=Y$1,SUMIFS($H$3:$H563,$G$3:$G563,Y$1,$C$3:$C563,"Sell"),0)</f>
        <v>0</v>
      </c>
      <c r="Z563" s="111">
        <f t="shared" si="91"/>
        <v>0</v>
      </c>
      <c r="AA563" s="111">
        <f>IF($D563=AA$1,SUMIFS($H$3:$H563,$G$3:$G563,AA$1,$C$3:$C563,"Sell"),0)</f>
        <v>0</v>
      </c>
      <c r="AB563" s="111">
        <f t="shared" si="92"/>
        <v>0</v>
      </c>
      <c r="AC563" s="111">
        <f>SUMIFS('Deductions and Deposits'!$H:$H,'Deductions and Deposits'!$G:$G,D563,'Deductions and Deposits'!$F:$F,"&lt;="&amp;B563)+SUMIFS($F$3:F563,$D$3:D563,D563,$C$3:C563,"Coin Deposit",$E$3:E563,"")</f>
        <v>0</v>
      </c>
      <c r="AD563" s="111">
        <f>SUMIFS('Deductions and Deposits'!$D:$D,'Deductions and Deposits'!$C:$C,D563)+SUMIFS($F:$F,$D:$D,D563,$C:$C,"Coin Deduction")</f>
        <v>0</v>
      </c>
      <c r="AE563" s="111">
        <f>Table5[[#This Row],[Column4]]+Table5[[#This Row],[Column14]]+Table5[[#This Row],[Column19]]+Table5[[#This Row],[Column12]]</f>
        <v>0</v>
      </c>
      <c r="AF563" s="111">
        <f>Table5[[#This Row],[Column5]]+Table5[[#This Row],[Column13]]+Table5[[#This Row],[Column21]]+Table5[[#This Row],[Column18]]</f>
        <v>0</v>
      </c>
      <c r="AG563" s="111">
        <f t="shared" si="93"/>
        <v>0</v>
      </c>
      <c r="AH563" s="111">
        <f t="shared" si="94"/>
        <v>0</v>
      </c>
      <c r="AI563" s="111">
        <f>Table5[[#This Row],[Column17]]-Table5[[#This Row],[Column20]]</f>
        <v>0</v>
      </c>
      <c r="AJ563" s="111">
        <f t="shared" si="95"/>
        <v>0</v>
      </c>
      <c r="AK563" s="111">
        <f t="shared" si="99"/>
        <v>0</v>
      </c>
      <c r="AL563" s="111">
        <f t="shared" si="96"/>
        <v>0</v>
      </c>
      <c r="AM563" s="111" t="str">
        <f t="shared" si="97"/>
        <v/>
      </c>
      <c r="AN563" s="111" t="str">
        <f t="shared" ca="1" si="98"/>
        <v/>
      </c>
    </row>
    <row r="564" spans="1:40" ht="20.25" customHeight="1" x14ac:dyDescent="0.3">
      <c r="A564" s="107"/>
      <c r="B564" s="144"/>
      <c r="C564" s="119"/>
      <c r="D564" s="120"/>
      <c r="E564" s="119"/>
      <c r="F564" s="119"/>
      <c r="G564" s="120"/>
      <c r="H564" s="119"/>
      <c r="I564" s="109"/>
      <c r="L564" s="108"/>
      <c r="M564" s="108"/>
      <c r="N564" s="108"/>
      <c r="O564" s="108"/>
      <c r="P564" s="108"/>
      <c r="Q564" s="108"/>
      <c r="R564" s="108"/>
      <c r="S564" s="108"/>
      <c r="T564" s="100">
        <f t="shared" si="89"/>
        <v>0</v>
      </c>
      <c r="U564" s="111"/>
      <c r="V564" s="111"/>
      <c r="W564" s="111">
        <f>SUMIFS($F$3:F564,$D$3:D564,D564,$C$3:C564,"Buy")+SUMIFS($F$3:F564,$D$3:D564,D564,$C$3:C564,"Coin Deposit",$E$3:E564,"&lt;&gt;")</f>
        <v>0</v>
      </c>
      <c r="X564" s="111">
        <f t="shared" si="90"/>
        <v>0</v>
      </c>
      <c r="Y564" s="111">
        <f>IF($D564=Y$1,SUMIFS($H$3:$H564,$G$3:$G564,Y$1,$C$3:$C564,"Sell"),0)</f>
        <v>0</v>
      </c>
      <c r="Z564" s="111">
        <f t="shared" si="91"/>
        <v>0</v>
      </c>
      <c r="AA564" s="111">
        <f>IF($D564=AA$1,SUMIFS($H$3:$H564,$G$3:$G564,AA$1,$C$3:$C564,"Sell"),0)</f>
        <v>0</v>
      </c>
      <c r="AB564" s="111">
        <f t="shared" si="92"/>
        <v>0</v>
      </c>
      <c r="AC564" s="111">
        <f>SUMIFS('Deductions and Deposits'!$H:$H,'Deductions and Deposits'!$G:$G,D564,'Deductions and Deposits'!$F:$F,"&lt;="&amp;B564)+SUMIFS($F$3:F564,$D$3:D564,D564,$C$3:C564,"Coin Deposit",$E$3:E564,"")</f>
        <v>0</v>
      </c>
      <c r="AD564" s="111">
        <f>SUMIFS('Deductions and Deposits'!$D:$D,'Deductions and Deposits'!$C:$C,D564)+SUMIFS($F:$F,$D:$D,D564,$C:$C,"Coin Deduction")</f>
        <v>0</v>
      </c>
      <c r="AE564" s="111">
        <f>Table5[[#This Row],[Column4]]+Table5[[#This Row],[Column14]]+Table5[[#This Row],[Column19]]+Table5[[#This Row],[Column12]]</f>
        <v>0</v>
      </c>
      <c r="AF564" s="111">
        <f>Table5[[#This Row],[Column5]]+Table5[[#This Row],[Column13]]+Table5[[#This Row],[Column21]]+Table5[[#This Row],[Column18]]</f>
        <v>0</v>
      </c>
      <c r="AG564" s="111">
        <f t="shared" si="93"/>
        <v>0</v>
      </c>
      <c r="AH564" s="111">
        <f t="shared" si="94"/>
        <v>0</v>
      </c>
      <c r="AI564" s="111">
        <f>Table5[[#This Row],[Column17]]-Table5[[#This Row],[Column20]]</f>
        <v>0</v>
      </c>
      <c r="AJ564" s="111">
        <f t="shared" si="95"/>
        <v>0</v>
      </c>
      <c r="AK564" s="111">
        <f t="shared" si="99"/>
        <v>0</v>
      </c>
      <c r="AL564" s="111">
        <f t="shared" si="96"/>
        <v>0</v>
      </c>
      <c r="AM564" s="111" t="str">
        <f t="shared" si="97"/>
        <v/>
      </c>
      <c r="AN564" s="111" t="str">
        <f t="shared" ca="1" si="98"/>
        <v/>
      </c>
    </row>
    <row r="565" spans="1:40" ht="20.25" customHeight="1" x14ac:dyDescent="0.3">
      <c r="A565" s="107"/>
      <c r="B565" s="144"/>
      <c r="C565" s="119"/>
      <c r="D565" s="120"/>
      <c r="E565" s="119"/>
      <c r="F565" s="119"/>
      <c r="G565" s="120"/>
      <c r="H565" s="119"/>
      <c r="I565" s="109"/>
      <c r="L565" s="108"/>
      <c r="M565" s="108"/>
      <c r="N565" s="108"/>
      <c r="O565" s="108"/>
      <c r="P565" s="108"/>
      <c r="Q565" s="108"/>
      <c r="R565" s="108"/>
      <c r="S565" s="108"/>
      <c r="T565" s="100">
        <f t="shared" si="89"/>
        <v>0</v>
      </c>
      <c r="U565" s="111"/>
      <c r="V565" s="111"/>
      <c r="W565" s="111">
        <f>SUMIFS($F$3:F565,$D$3:D565,D565,$C$3:C565,"Buy")+SUMIFS($F$3:F565,$D$3:D565,D565,$C$3:C565,"Coin Deposit",$E$3:E565,"&lt;&gt;")</f>
        <v>0</v>
      </c>
      <c r="X565" s="111">
        <f t="shared" si="90"/>
        <v>0</v>
      </c>
      <c r="Y565" s="111">
        <f>IF($D565=Y$1,SUMIFS($H$3:$H565,$G$3:$G565,Y$1,$C$3:$C565,"Sell"),0)</f>
        <v>0</v>
      </c>
      <c r="Z565" s="111">
        <f t="shared" si="91"/>
        <v>0</v>
      </c>
      <c r="AA565" s="111">
        <f>IF($D565=AA$1,SUMIFS($H$3:$H565,$G$3:$G565,AA$1,$C$3:$C565,"Sell"),0)</f>
        <v>0</v>
      </c>
      <c r="AB565" s="111">
        <f t="shared" si="92"/>
        <v>0</v>
      </c>
      <c r="AC565" s="111">
        <f>SUMIFS('Deductions and Deposits'!$H:$H,'Deductions and Deposits'!$G:$G,D565,'Deductions and Deposits'!$F:$F,"&lt;="&amp;B565)+SUMIFS($F$3:F565,$D$3:D565,D565,$C$3:C565,"Coin Deposit",$E$3:E565,"")</f>
        <v>0</v>
      </c>
      <c r="AD565" s="111">
        <f>SUMIFS('Deductions and Deposits'!$D:$D,'Deductions and Deposits'!$C:$C,D565)+SUMIFS($F:$F,$D:$D,D565,$C:$C,"Coin Deduction")</f>
        <v>0</v>
      </c>
      <c r="AE565" s="111">
        <f>Table5[[#This Row],[Column4]]+Table5[[#This Row],[Column14]]+Table5[[#This Row],[Column19]]+Table5[[#This Row],[Column12]]</f>
        <v>0</v>
      </c>
      <c r="AF565" s="111">
        <f>Table5[[#This Row],[Column5]]+Table5[[#This Row],[Column13]]+Table5[[#This Row],[Column21]]+Table5[[#This Row],[Column18]]</f>
        <v>0</v>
      </c>
      <c r="AG565" s="111">
        <f t="shared" si="93"/>
        <v>0</v>
      </c>
      <c r="AH565" s="111">
        <f t="shared" si="94"/>
        <v>0</v>
      </c>
      <c r="AI565" s="111">
        <f>Table5[[#This Row],[Column17]]-Table5[[#This Row],[Column20]]</f>
        <v>0</v>
      </c>
      <c r="AJ565" s="111">
        <f t="shared" si="95"/>
        <v>0</v>
      </c>
      <c r="AK565" s="111">
        <f t="shared" si="99"/>
        <v>0</v>
      </c>
      <c r="AL565" s="111">
        <f t="shared" si="96"/>
        <v>0</v>
      </c>
      <c r="AM565" s="111" t="str">
        <f t="shared" si="97"/>
        <v/>
      </c>
      <c r="AN565" s="111" t="str">
        <f t="shared" ca="1" si="98"/>
        <v/>
      </c>
    </row>
    <row r="566" spans="1:40" ht="20.25" customHeight="1" x14ac:dyDescent="0.3">
      <c r="A566" s="107"/>
      <c r="B566" s="144"/>
      <c r="C566" s="119"/>
      <c r="D566" s="120"/>
      <c r="E566" s="119"/>
      <c r="F566" s="119"/>
      <c r="G566" s="120"/>
      <c r="H566" s="119"/>
      <c r="I566" s="109"/>
      <c r="L566" s="108"/>
      <c r="M566" s="108"/>
      <c r="N566" s="108"/>
      <c r="O566" s="108"/>
      <c r="P566" s="108"/>
      <c r="Q566" s="108"/>
      <c r="R566" s="108"/>
      <c r="S566" s="108"/>
      <c r="T566" s="100">
        <f t="shared" si="89"/>
        <v>0</v>
      </c>
      <c r="U566" s="111"/>
      <c r="V566" s="111"/>
      <c r="W566" s="111">
        <f>SUMIFS($F$3:F566,$D$3:D566,D566,$C$3:C566,"Buy")+SUMIFS($F$3:F566,$D$3:D566,D566,$C$3:C566,"Coin Deposit",$E$3:E566,"&lt;&gt;")</f>
        <v>0</v>
      </c>
      <c r="X566" s="111">
        <f t="shared" si="90"/>
        <v>0</v>
      </c>
      <c r="Y566" s="111">
        <f>IF($D566=Y$1,SUMIFS($H$3:$H566,$G$3:$G566,Y$1,$C$3:$C566,"Sell"),0)</f>
        <v>0</v>
      </c>
      <c r="Z566" s="111">
        <f t="shared" si="91"/>
        <v>0</v>
      </c>
      <c r="AA566" s="111">
        <f>IF($D566=AA$1,SUMIFS($H$3:$H566,$G$3:$G566,AA$1,$C$3:$C566,"Sell"),0)</f>
        <v>0</v>
      </c>
      <c r="AB566" s="111">
        <f t="shared" si="92"/>
        <v>0</v>
      </c>
      <c r="AC566" s="111">
        <f>SUMIFS('Deductions and Deposits'!$H:$H,'Deductions and Deposits'!$G:$G,D566,'Deductions and Deposits'!$F:$F,"&lt;="&amp;B566)+SUMIFS($F$3:F566,$D$3:D566,D566,$C$3:C566,"Coin Deposit",$E$3:E566,"")</f>
        <v>0</v>
      </c>
      <c r="AD566" s="111">
        <f>SUMIFS('Deductions and Deposits'!$D:$D,'Deductions and Deposits'!$C:$C,D566)+SUMIFS($F:$F,$D:$D,D566,$C:$C,"Coin Deduction")</f>
        <v>0</v>
      </c>
      <c r="AE566" s="111">
        <f>Table5[[#This Row],[Column4]]+Table5[[#This Row],[Column14]]+Table5[[#This Row],[Column19]]+Table5[[#This Row],[Column12]]</f>
        <v>0</v>
      </c>
      <c r="AF566" s="111">
        <f>Table5[[#This Row],[Column5]]+Table5[[#This Row],[Column13]]+Table5[[#This Row],[Column21]]+Table5[[#This Row],[Column18]]</f>
        <v>0</v>
      </c>
      <c r="AG566" s="111">
        <f t="shared" si="93"/>
        <v>0</v>
      </c>
      <c r="AH566" s="111">
        <f t="shared" si="94"/>
        <v>0</v>
      </c>
      <c r="AI566" s="111">
        <f>Table5[[#This Row],[Column17]]-Table5[[#This Row],[Column20]]</f>
        <v>0</v>
      </c>
      <c r="AJ566" s="111">
        <f t="shared" si="95"/>
        <v>0</v>
      </c>
      <c r="AK566" s="111">
        <f t="shared" si="99"/>
        <v>0</v>
      </c>
      <c r="AL566" s="111">
        <f t="shared" si="96"/>
        <v>0</v>
      </c>
      <c r="AM566" s="111" t="str">
        <f t="shared" si="97"/>
        <v/>
      </c>
      <c r="AN566" s="111" t="str">
        <f t="shared" ca="1" si="98"/>
        <v/>
      </c>
    </row>
    <row r="567" spans="1:40" ht="20.25" customHeight="1" x14ac:dyDescent="0.3">
      <c r="A567" s="107"/>
      <c r="B567" s="144"/>
      <c r="C567" s="119"/>
      <c r="D567" s="120"/>
      <c r="E567" s="119"/>
      <c r="F567" s="119"/>
      <c r="G567" s="120"/>
      <c r="H567" s="119"/>
      <c r="I567" s="109"/>
      <c r="L567" s="108"/>
      <c r="M567" s="108"/>
      <c r="N567" s="108"/>
      <c r="O567" s="108"/>
      <c r="P567" s="108"/>
      <c r="Q567" s="108"/>
      <c r="R567" s="108"/>
      <c r="S567" s="108"/>
      <c r="T567" s="100">
        <f t="shared" si="89"/>
        <v>0</v>
      </c>
      <c r="U567" s="111"/>
      <c r="V567" s="111"/>
      <c r="W567" s="111">
        <f>SUMIFS($F$3:F567,$D$3:D567,D567,$C$3:C567,"Buy")+SUMIFS($F$3:F567,$D$3:D567,D567,$C$3:C567,"Coin Deposit",$E$3:E567,"&lt;&gt;")</f>
        <v>0</v>
      </c>
      <c r="X567" s="111">
        <f t="shared" si="90"/>
        <v>0</v>
      </c>
      <c r="Y567" s="111">
        <f>IF($D567=Y$1,SUMIFS($H$3:$H567,$G$3:$G567,Y$1,$C$3:$C567,"Sell"),0)</f>
        <v>0</v>
      </c>
      <c r="Z567" s="111">
        <f t="shared" si="91"/>
        <v>0</v>
      </c>
      <c r="AA567" s="111">
        <f>IF($D567=AA$1,SUMIFS($H$3:$H567,$G$3:$G567,AA$1,$C$3:$C567,"Sell"),0)</f>
        <v>0</v>
      </c>
      <c r="AB567" s="111">
        <f t="shared" si="92"/>
        <v>0</v>
      </c>
      <c r="AC567" s="111">
        <f>SUMIFS('Deductions and Deposits'!$H:$H,'Deductions and Deposits'!$G:$G,D567,'Deductions and Deposits'!$F:$F,"&lt;="&amp;B567)+SUMIFS($F$3:F567,$D$3:D567,D567,$C$3:C567,"Coin Deposit",$E$3:E567,"")</f>
        <v>0</v>
      </c>
      <c r="AD567" s="111">
        <f>SUMIFS('Deductions and Deposits'!$D:$D,'Deductions and Deposits'!$C:$C,D567)+SUMIFS($F:$F,$D:$D,D567,$C:$C,"Coin Deduction")</f>
        <v>0</v>
      </c>
      <c r="AE567" s="111">
        <f>Table5[[#This Row],[Column4]]+Table5[[#This Row],[Column14]]+Table5[[#This Row],[Column19]]+Table5[[#This Row],[Column12]]</f>
        <v>0</v>
      </c>
      <c r="AF567" s="111">
        <f>Table5[[#This Row],[Column5]]+Table5[[#This Row],[Column13]]+Table5[[#This Row],[Column21]]+Table5[[#This Row],[Column18]]</f>
        <v>0</v>
      </c>
      <c r="AG567" s="111">
        <f t="shared" si="93"/>
        <v>0</v>
      </c>
      <c r="AH567" s="111">
        <f t="shared" si="94"/>
        <v>0</v>
      </c>
      <c r="AI567" s="111">
        <f>Table5[[#This Row],[Column17]]-Table5[[#This Row],[Column20]]</f>
        <v>0</v>
      </c>
      <c r="AJ567" s="111">
        <f t="shared" si="95"/>
        <v>0</v>
      </c>
      <c r="AK567" s="111">
        <f t="shared" si="99"/>
        <v>0</v>
      </c>
      <c r="AL567" s="111">
        <f t="shared" si="96"/>
        <v>0</v>
      </c>
      <c r="AM567" s="111" t="str">
        <f t="shared" si="97"/>
        <v/>
      </c>
      <c r="AN567" s="111" t="str">
        <f t="shared" ca="1" si="98"/>
        <v/>
      </c>
    </row>
    <row r="568" spans="1:40" ht="20.25" customHeight="1" x14ac:dyDescent="0.3">
      <c r="A568" s="107"/>
      <c r="B568" s="144"/>
      <c r="C568" s="119"/>
      <c r="D568" s="120"/>
      <c r="E568" s="119"/>
      <c r="F568" s="119"/>
      <c r="G568" s="120"/>
      <c r="H568" s="119"/>
      <c r="I568" s="109"/>
      <c r="L568" s="108"/>
      <c r="M568" s="108"/>
      <c r="N568" s="108"/>
      <c r="O568" s="108"/>
      <c r="P568" s="108"/>
      <c r="Q568" s="108"/>
      <c r="R568" s="108"/>
      <c r="S568" s="108"/>
      <c r="T568" s="100">
        <f t="shared" si="89"/>
        <v>0</v>
      </c>
      <c r="U568" s="111"/>
      <c r="V568" s="111"/>
      <c r="W568" s="111">
        <f>SUMIFS($F$3:F568,$D$3:D568,D568,$C$3:C568,"Buy")+SUMIFS($F$3:F568,$D$3:D568,D568,$C$3:C568,"Coin Deposit",$E$3:E568,"&lt;&gt;")</f>
        <v>0</v>
      </c>
      <c r="X568" s="111">
        <f t="shared" si="90"/>
        <v>0</v>
      </c>
      <c r="Y568" s="111">
        <f>IF($D568=Y$1,SUMIFS($H$3:$H568,$G$3:$G568,Y$1,$C$3:$C568,"Sell"),0)</f>
        <v>0</v>
      </c>
      <c r="Z568" s="111">
        <f t="shared" si="91"/>
        <v>0</v>
      </c>
      <c r="AA568" s="111">
        <f>IF($D568=AA$1,SUMIFS($H$3:$H568,$G$3:$G568,AA$1,$C$3:$C568,"Sell"),0)</f>
        <v>0</v>
      </c>
      <c r="AB568" s="111">
        <f t="shared" si="92"/>
        <v>0</v>
      </c>
      <c r="AC568" s="111">
        <f>SUMIFS('Deductions and Deposits'!$H:$H,'Deductions and Deposits'!$G:$G,D568,'Deductions and Deposits'!$F:$F,"&lt;="&amp;B568)+SUMIFS($F$3:F568,$D$3:D568,D568,$C$3:C568,"Coin Deposit",$E$3:E568,"")</f>
        <v>0</v>
      </c>
      <c r="AD568" s="111">
        <f>SUMIFS('Deductions and Deposits'!$D:$D,'Deductions and Deposits'!$C:$C,D568)+SUMIFS($F:$F,$D:$D,D568,$C:$C,"Coin Deduction")</f>
        <v>0</v>
      </c>
      <c r="AE568" s="111">
        <f>Table5[[#This Row],[Column4]]+Table5[[#This Row],[Column14]]+Table5[[#This Row],[Column19]]+Table5[[#This Row],[Column12]]</f>
        <v>0</v>
      </c>
      <c r="AF568" s="111">
        <f>Table5[[#This Row],[Column5]]+Table5[[#This Row],[Column13]]+Table5[[#This Row],[Column21]]+Table5[[#This Row],[Column18]]</f>
        <v>0</v>
      </c>
      <c r="AG568" s="111">
        <f t="shared" si="93"/>
        <v>0</v>
      </c>
      <c r="AH568" s="111">
        <f t="shared" si="94"/>
        <v>0</v>
      </c>
      <c r="AI568" s="111">
        <f>Table5[[#This Row],[Column17]]-Table5[[#This Row],[Column20]]</f>
        <v>0</v>
      </c>
      <c r="AJ568" s="111">
        <f t="shared" si="95"/>
        <v>0</v>
      </c>
      <c r="AK568" s="111">
        <f t="shared" si="99"/>
        <v>0</v>
      </c>
      <c r="AL568" s="111">
        <f t="shared" si="96"/>
        <v>0</v>
      </c>
      <c r="AM568" s="111" t="str">
        <f t="shared" si="97"/>
        <v/>
      </c>
      <c r="AN568" s="111" t="str">
        <f t="shared" ca="1" si="98"/>
        <v/>
      </c>
    </row>
    <row r="569" spans="1:40" ht="20.25" customHeight="1" x14ac:dyDescent="0.3">
      <c r="A569" s="107"/>
      <c r="B569" s="144"/>
      <c r="C569" s="119"/>
      <c r="D569" s="120"/>
      <c r="E569" s="119"/>
      <c r="F569" s="119"/>
      <c r="G569" s="120"/>
      <c r="H569" s="119"/>
      <c r="I569" s="109"/>
      <c r="L569" s="108"/>
      <c r="M569" s="108"/>
      <c r="N569" s="108"/>
      <c r="O569" s="108"/>
      <c r="P569" s="108"/>
      <c r="Q569" s="108"/>
      <c r="R569" s="108"/>
      <c r="S569" s="108"/>
      <c r="T569" s="100">
        <f t="shared" si="89"/>
        <v>0</v>
      </c>
      <c r="U569" s="111"/>
      <c r="V569" s="111"/>
      <c r="W569" s="111">
        <f>SUMIFS($F$3:F569,$D$3:D569,D569,$C$3:C569,"Buy")+SUMIFS($F$3:F569,$D$3:D569,D569,$C$3:C569,"Coin Deposit",$E$3:E569,"&lt;&gt;")</f>
        <v>0</v>
      </c>
      <c r="X569" s="111">
        <f t="shared" si="90"/>
        <v>0</v>
      </c>
      <c r="Y569" s="111">
        <f>IF($D569=Y$1,SUMIFS($H$3:$H569,$G$3:$G569,Y$1,$C$3:$C569,"Sell"),0)</f>
        <v>0</v>
      </c>
      <c r="Z569" s="111">
        <f t="shared" si="91"/>
        <v>0</v>
      </c>
      <c r="AA569" s="111">
        <f>IF($D569=AA$1,SUMIFS($H$3:$H569,$G$3:$G569,AA$1,$C$3:$C569,"Sell"),0)</f>
        <v>0</v>
      </c>
      <c r="AB569" s="111">
        <f t="shared" si="92"/>
        <v>0</v>
      </c>
      <c r="AC569" s="111">
        <f>SUMIFS('Deductions and Deposits'!$H:$H,'Deductions and Deposits'!$G:$G,D569,'Deductions and Deposits'!$F:$F,"&lt;="&amp;B569)+SUMIFS($F$3:F569,$D$3:D569,D569,$C$3:C569,"Coin Deposit",$E$3:E569,"")</f>
        <v>0</v>
      </c>
      <c r="AD569" s="111">
        <f>SUMIFS('Deductions and Deposits'!$D:$D,'Deductions and Deposits'!$C:$C,D569)+SUMIFS($F:$F,$D:$D,D569,$C:$C,"Coin Deduction")</f>
        <v>0</v>
      </c>
      <c r="AE569" s="111">
        <f>Table5[[#This Row],[Column4]]+Table5[[#This Row],[Column14]]+Table5[[#This Row],[Column19]]+Table5[[#This Row],[Column12]]</f>
        <v>0</v>
      </c>
      <c r="AF569" s="111">
        <f>Table5[[#This Row],[Column5]]+Table5[[#This Row],[Column13]]+Table5[[#This Row],[Column21]]+Table5[[#This Row],[Column18]]</f>
        <v>0</v>
      </c>
      <c r="AG569" s="111">
        <f t="shared" si="93"/>
        <v>0</v>
      </c>
      <c r="AH569" s="111">
        <f t="shared" si="94"/>
        <v>0</v>
      </c>
      <c r="AI569" s="111">
        <f>Table5[[#This Row],[Column17]]-Table5[[#This Row],[Column20]]</f>
        <v>0</v>
      </c>
      <c r="AJ569" s="111">
        <f t="shared" si="95"/>
        <v>0</v>
      </c>
      <c r="AK569" s="111">
        <f t="shared" si="99"/>
        <v>0</v>
      </c>
      <c r="AL569" s="111">
        <f t="shared" si="96"/>
        <v>0</v>
      </c>
      <c r="AM569" s="111" t="str">
        <f t="shared" si="97"/>
        <v/>
      </c>
      <c r="AN569" s="111" t="str">
        <f t="shared" ca="1" si="98"/>
        <v/>
      </c>
    </row>
    <row r="570" spans="1:40" ht="20.25" customHeight="1" x14ac:dyDescent="0.3">
      <c r="A570" s="107"/>
      <c r="B570" s="144"/>
      <c r="C570" s="119"/>
      <c r="D570" s="120"/>
      <c r="E570" s="119"/>
      <c r="F570" s="119"/>
      <c r="G570" s="120"/>
      <c r="H570" s="119"/>
      <c r="I570" s="109"/>
      <c r="L570" s="108"/>
      <c r="M570" s="108"/>
      <c r="N570" s="108"/>
      <c r="O570" s="108"/>
      <c r="P570" s="108"/>
      <c r="Q570" s="108"/>
      <c r="R570" s="108"/>
      <c r="S570" s="108"/>
      <c r="T570" s="100">
        <f t="shared" si="89"/>
        <v>0</v>
      </c>
      <c r="U570" s="111"/>
      <c r="V570" s="111"/>
      <c r="W570" s="111">
        <f>SUMIFS($F$3:F570,$D$3:D570,D570,$C$3:C570,"Buy")+SUMIFS($F$3:F570,$D$3:D570,D570,$C$3:C570,"Coin Deposit",$E$3:E570,"&lt;&gt;")</f>
        <v>0</v>
      </c>
      <c r="X570" s="111">
        <f t="shared" si="90"/>
        <v>0</v>
      </c>
      <c r="Y570" s="111">
        <f>IF($D570=Y$1,SUMIFS($H$3:$H570,$G$3:$G570,Y$1,$C$3:$C570,"Sell"),0)</f>
        <v>0</v>
      </c>
      <c r="Z570" s="111">
        <f t="shared" si="91"/>
        <v>0</v>
      </c>
      <c r="AA570" s="111">
        <f>IF($D570=AA$1,SUMIFS($H$3:$H570,$G$3:$G570,AA$1,$C$3:$C570,"Sell"),0)</f>
        <v>0</v>
      </c>
      <c r="AB570" s="111">
        <f t="shared" si="92"/>
        <v>0</v>
      </c>
      <c r="AC570" s="111">
        <f>SUMIFS('Deductions and Deposits'!$H:$H,'Deductions and Deposits'!$G:$G,D570,'Deductions and Deposits'!$F:$F,"&lt;="&amp;B570)+SUMIFS($F$3:F570,$D$3:D570,D570,$C$3:C570,"Coin Deposit",$E$3:E570,"")</f>
        <v>0</v>
      </c>
      <c r="AD570" s="111">
        <f>SUMIFS('Deductions and Deposits'!$D:$D,'Deductions and Deposits'!$C:$C,D570)+SUMIFS($F:$F,$D:$D,D570,$C:$C,"Coin Deduction")</f>
        <v>0</v>
      </c>
      <c r="AE570" s="111">
        <f>Table5[[#This Row],[Column4]]+Table5[[#This Row],[Column14]]+Table5[[#This Row],[Column19]]+Table5[[#This Row],[Column12]]</f>
        <v>0</v>
      </c>
      <c r="AF570" s="111">
        <f>Table5[[#This Row],[Column5]]+Table5[[#This Row],[Column13]]+Table5[[#This Row],[Column21]]+Table5[[#This Row],[Column18]]</f>
        <v>0</v>
      </c>
      <c r="AG570" s="111">
        <f t="shared" si="93"/>
        <v>0</v>
      </c>
      <c r="AH570" s="111">
        <f t="shared" si="94"/>
        <v>0</v>
      </c>
      <c r="AI570" s="111">
        <f>Table5[[#This Row],[Column17]]-Table5[[#This Row],[Column20]]</f>
        <v>0</v>
      </c>
      <c r="AJ570" s="111">
        <f t="shared" si="95"/>
        <v>0</v>
      </c>
      <c r="AK570" s="111">
        <f t="shared" si="99"/>
        <v>0</v>
      </c>
      <c r="AL570" s="111">
        <f t="shared" si="96"/>
        <v>0</v>
      </c>
      <c r="AM570" s="111" t="str">
        <f t="shared" si="97"/>
        <v/>
      </c>
      <c r="AN570" s="111" t="str">
        <f t="shared" ca="1" si="98"/>
        <v/>
      </c>
    </row>
    <row r="571" spans="1:40" ht="20.25" customHeight="1" x14ac:dyDescent="0.3">
      <c r="A571" s="107"/>
      <c r="B571" s="144"/>
      <c r="C571" s="119"/>
      <c r="D571" s="120"/>
      <c r="E571" s="119"/>
      <c r="F571" s="119"/>
      <c r="G571" s="120"/>
      <c r="H571" s="119"/>
      <c r="I571" s="109"/>
      <c r="L571" s="108"/>
      <c r="M571" s="108"/>
      <c r="N571" s="108"/>
      <c r="O571" s="108"/>
      <c r="P571" s="108"/>
      <c r="Q571" s="108"/>
      <c r="R571" s="108"/>
      <c r="S571" s="108"/>
      <c r="T571" s="100">
        <f t="shared" si="89"/>
        <v>0</v>
      </c>
      <c r="U571" s="111"/>
      <c r="V571" s="111"/>
      <c r="W571" s="111">
        <f>SUMIFS($F$3:F571,$D$3:D571,D571,$C$3:C571,"Buy")+SUMIFS($F$3:F571,$D$3:D571,D571,$C$3:C571,"Coin Deposit",$E$3:E571,"&lt;&gt;")</f>
        <v>0</v>
      </c>
      <c r="X571" s="111">
        <f t="shared" si="90"/>
        <v>0</v>
      </c>
      <c r="Y571" s="111">
        <f>IF($D571=Y$1,SUMIFS($H$3:$H571,$G$3:$G571,Y$1,$C$3:$C571,"Sell"),0)</f>
        <v>0</v>
      </c>
      <c r="Z571" s="111">
        <f t="shared" si="91"/>
        <v>0</v>
      </c>
      <c r="AA571" s="111">
        <f>IF($D571=AA$1,SUMIFS($H$3:$H571,$G$3:$G571,AA$1,$C$3:$C571,"Sell"),0)</f>
        <v>0</v>
      </c>
      <c r="AB571" s="111">
        <f t="shared" si="92"/>
        <v>0</v>
      </c>
      <c r="AC571" s="111">
        <f>SUMIFS('Deductions and Deposits'!$H:$H,'Deductions and Deposits'!$G:$G,D571,'Deductions and Deposits'!$F:$F,"&lt;="&amp;B571)+SUMIFS($F$3:F571,$D$3:D571,D571,$C$3:C571,"Coin Deposit",$E$3:E571,"")</f>
        <v>0</v>
      </c>
      <c r="AD571" s="111">
        <f>SUMIFS('Deductions and Deposits'!$D:$D,'Deductions and Deposits'!$C:$C,D571)+SUMIFS($F:$F,$D:$D,D571,$C:$C,"Coin Deduction")</f>
        <v>0</v>
      </c>
      <c r="AE571" s="111">
        <f>Table5[[#This Row],[Column4]]+Table5[[#This Row],[Column14]]+Table5[[#This Row],[Column19]]+Table5[[#This Row],[Column12]]</f>
        <v>0</v>
      </c>
      <c r="AF571" s="111">
        <f>Table5[[#This Row],[Column5]]+Table5[[#This Row],[Column13]]+Table5[[#This Row],[Column21]]+Table5[[#This Row],[Column18]]</f>
        <v>0</v>
      </c>
      <c r="AG571" s="111">
        <f t="shared" si="93"/>
        <v>0</v>
      </c>
      <c r="AH571" s="111">
        <f t="shared" si="94"/>
        <v>0</v>
      </c>
      <c r="AI571" s="111">
        <f>Table5[[#This Row],[Column17]]-Table5[[#This Row],[Column20]]</f>
        <v>0</v>
      </c>
      <c r="AJ571" s="111">
        <f t="shared" si="95"/>
        <v>0</v>
      </c>
      <c r="AK571" s="111">
        <f t="shared" si="99"/>
        <v>0</v>
      </c>
      <c r="AL571" s="111">
        <f t="shared" si="96"/>
        <v>0</v>
      </c>
      <c r="AM571" s="111" t="str">
        <f t="shared" si="97"/>
        <v/>
      </c>
      <c r="AN571" s="111" t="str">
        <f t="shared" ca="1" si="98"/>
        <v/>
      </c>
    </row>
    <row r="572" spans="1:40" ht="20.25" customHeight="1" x14ac:dyDescent="0.3">
      <c r="A572" s="107"/>
      <c r="B572" s="144"/>
      <c r="C572" s="119"/>
      <c r="D572" s="120"/>
      <c r="E572" s="119"/>
      <c r="F572" s="119"/>
      <c r="G572" s="120"/>
      <c r="H572" s="119"/>
      <c r="I572" s="109"/>
      <c r="L572" s="108"/>
      <c r="M572" s="108"/>
      <c r="N572" s="108"/>
      <c r="O572" s="108"/>
      <c r="P572" s="108"/>
      <c r="Q572" s="108"/>
      <c r="R572" s="108"/>
      <c r="S572" s="108"/>
      <c r="T572" s="100">
        <f t="shared" si="89"/>
        <v>0</v>
      </c>
      <c r="U572" s="111"/>
      <c r="V572" s="111"/>
      <c r="W572" s="111">
        <f>SUMIFS($F$3:F572,$D$3:D572,D572,$C$3:C572,"Buy")+SUMIFS($F$3:F572,$D$3:D572,D572,$C$3:C572,"Coin Deposit",$E$3:E572,"&lt;&gt;")</f>
        <v>0</v>
      </c>
      <c r="X572" s="111">
        <f t="shared" si="90"/>
        <v>0</v>
      </c>
      <c r="Y572" s="111">
        <f>IF($D572=Y$1,SUMIFS($H$3:$H572,$G$3:$G572,Y$1,$C$3:$C572,"Sell"),0)</f>
        <v>0</v>
      </c>
      <c r="Z572" s="111">
        <f t="shared" si="91"/>
        <v>0</v>
      </c>
      <c r="AA572" s="111">
        <f>IF($D572=AA$1,SUMIFS($H$3:$H572,$G$3:$G572,AA$1,$C$3:$C572,"Sell"),0)</f>
        <v>0</v>
      </c>
      <c r="AB572" s="111">
        <f t="shared" si="92"/>
        <v>0</v>
      </c>
      <c r="AC572" s="111">
        <f>SUMIFS('Deductions and Deposits'!$H:$H,'Deductions and Deposits'!$G:$G,D572,'Deductions and Deposits'!$F:$F,"&lt;="&amp;B572)+SUMIFS($F$3:F572,$D$3:D572,D572,$C$3:C572,"Coin Deposit",$E$3:E572,"")</f>
        <v>0</v>
      </c>
      <c r="AD572" s="111">
        <f>SUMIFS('Deductions and Deposits'!$D:$D,'Deductions and Deposits'!$C:$C,D572)+SUMIFS($F:$F,$D:$D,D572,$C:$C,"Coin Deduction")</f>
        <v>0</v>
      </c>
      <c r="AE572" s="111">
        <f>Table5[[#This Row],[Column4]]+Table5[[#This Row],[Column14]]+Table5[[#This Row],[Column19]]+Table5[[#This Row],[Column12]]</f>
        <v>0</v>
      </c>
      <c r="AF572" s="111">
        <f>Table5[[#This Row],[Column5]]+Table5[[#This Row],[Column13]]+Table5[[#This Row],[Column21]]+Table5[[#This Row],[Column18]]</f>
        <v>0</v>
      </c>
      <c r="AG572" s="111">
        <f t="shared" si="93"/>
        <v>0</v>
      </c>
      <c r="AH572" s="111">
        <f t="shared" si="94"/>
        <v>0</v>
      </c>
      <c r="AI572" s="111">
        <f>Table5[[#This Row],[Column17]]-Table5[[#This Row],[Column20]]</f>
        <v>0</v>
      </c>
      <c r="AJ572" s="111">
        <f t="shared" si="95"/>
        <v>0</v>
      </c>
      <c r="AK572" s="111">
        <f t="shared" si="99"/>
        <v>0</v>
      </c>
      <c r="AL572" s="111">
        <f t="shared" si="96"/>
        <v>0</v>
      </c>
      <c r="AM572" s="111" t="str">
        <f t="shared" si="97"/>
        <v/>
      </c>
      <c r="AN572" s="111" t="str">
        <f t="shared" ca="1" si="98"/>
        <v/>
      </c>
    </row>
    <row r="573" spans="1:40" ht="20.25" customHeight="1" x14ac:dyDescent="0.3">
      <c r="A573" s="107"/>
      <c r="B573" s="144"/>
      <c r="C573" s="119"/>
      <c r="D573" s="120"/>
      <c r="E573" s="119"/>
      <c r="F573" s="119"/>
      <c r="G573" s="120"/>
      <c r="H573" s="119"/>
      <c r="I573" s="109"/>
      <c r="L573" s="108"/>
      <c r="M573" s="108"/>
      <c r="N573" s="108"/>
      <c r="O573" s="108"/>
      <c r="P573" s="108"/>
      <c r="Q573" s="108"/>
      <c r="R573" s="108"/>
      <c r="S573" s="108"/>
      <c r="T573" s="100">
        <f t="shared" si="89"/>
        <v>0</v>
      </c>
      <c r="U573" s="111"/>
      <c r="V573" s="111"/>
      <c r="W573" s="111">
        <f>SUMIFS($F$3:F573,$D$3:D573,D573,$C$3:C573,"Buy")+SUMIFS($F$3:F573,$D$3:D573,D573,$C$3:C573,"Coin Deposit",$E$3:E573,"&lt;&gt;")</f>
        <v>0</v>
      </c>
      <c r="X573" s="111">
        <f t="shared" si="90"/>
        <v>0</v>
      </c>
      <c r="Y573" s="111">
        <f>IF($D573=Y$1,SUMIFS($H$3:$H573,$G$3:$G573,Y$1,$C$3:$C573,"Sell"),0)</f>
        <v>0</v>
      </c>
      <c r="Z573" s="111">
        <f t="shared" si="91"/>
        <v>0</v>
      </c>
      <c r="AA573" s="111">
        <f>IF($D573=AA$1,SUMIFS($H$3:$H573,$G$3:$G573,AA$1,$C$3:$C573,"Sell"),0)</f>
        <v>0</v>
      </c>
      <c r="AB573" s="111">
        <f t="shared" si="92"/>
        <v>0</v>
      </c>
      <c r="AC573" s="111">
        <f>SUMIFS('Deductions and Deposits'!$H:$H,'Deductions and Deposits'!$G:$G,D573,'Deductions and Deposits'!$F:$F,"&lt;="&amp;B573)+SUMIFS($F$3:F573,$D$3:D573,D573,$C$3:C573,"Coin Deposit",$E$3:E573,"")</f>
        <v>0</v>
      </c>
      <c r="AD573" s="111">
        <f>SUMIFS('Deductions and Deposits'!$D:$D,'Deductions and Deposits'!$C:$C,D573)+SUMIFS($F:$F,$D:$D,D573,$C:$C,"Coin Deduction")</f>
        <v>0</v>
      </c>
      <c r="AE573" s="111">
        <f>Table5[[#This Row],[Column4]]+Table5[[#This Row],[Column14]]+Table5[[#This Row],[Column19]]+Table5[[#This Row],[Column12]]</f>
        <v>0</v>
      </c>
      <c r="AF573" s="111">
        <f>Table5[[#This Row],[Column5]]+Table5[[#This Row],[Column13]]+Table5[[#This Row],[Column21]]+Table5[[#This Row],[Column18]]</f>
        <v>0</v>
      </c>
      <c r="AG573" s="111">
        <f t="shared" si="93"/>
        <v>0</v>
      </c>
      <c r="AH573" s="111">
        <f t="shared" si="94"/>
        <v>0</v>
      </c>
      <c r="AI573" s="111">
        <f>Table5[[#This Row],[Column17]]-Table5[[#This Row],[Column20]]</f>
        <v>0</v>
      </c>
      <c r="AJ573" s="111">
        <f t="shared" si="95"/>
        <v>0</v>
      </c>
      <c r="AK573" s="111">
        <f t="shared" si="99"/>
        <v>0</v>
      </c>
      <c r="AL573" s="111">
        <f t="shared" si="96"/>
        <v>0</v>
      </c>
      <c r="AM573" s="111" t="str">
        <f t="shared" si="97"/>
        <v/>
      </c>
      <c r="AN573" s="111" t="str">
        <f t="shared" ca="1" si="98"/>
        <v/>
      </c>
    </row>
    <row r="574" spans="1:40" ht="20.25" customHeight="1" x14ac:dyDescent="0.3">
      <c r="A574" s="107"/>
      <c r="B574" s="144"/>
      <c r="C574" s="119"/>
      <c r="D574" s="120"/>
      <c r="E574" s="119"/>
      <c r="F574" s="119"/>
      <c r="G574" s="120"/>
      <c r="H574" s="119"/>
      <c r="I574" s="109"/>
      <c r="L574" s="108"/>
      <c r="M574" s="108"/>
      <c r="N574" s="108"/>
      <c r="O574" s="108"/>
      <c r="P574" s="108"/>
      <c r="Q574" s="108"/>
      <c r="R574" s="108"/>
      <c r="S574" s="108"/>
      <c r="T574" s="100">
        <f t="shared" si="89"/>
        <v>0</v>
      </c>
      <c r="U574" s="111"/>
      <c r="V574" s="111"/>
      <c r="W574" s="111">
        <f>SUMIFS($F$3:F574,$D$3:D574,D574,$C$3:C574,"Buy")+SUMIFS($F$3:F574,$D$3:D574,D574,$C$3:C574,"Coin Deposit",$E$3:E574,"&lt;&gt;")</f>
        <v>0</v>
      </c>
      <c r="X574" s="111">
        <f t="shared" si="90"/>
        <v>0</v>
      </c>
      <c r="Y574" s="111">
        <f>IF($D574=Y$1,SUMIFS($H$3:$H574,$G$3:$G574,Y$1,$C$3:$C574,"Sell"),0)</f>
        <v>0</v>
      </c>
      <c r="Z574" s="111">
        <f t="shared" si="91"/>
        <v>0</v>
      </c>
      <c r="AA574" s="111">
        <f>IF($D574=AA$1,SUMIFS($H$3:$H574,$G$3:$G574,AA$1,$C$3:$C574,"Sell"),0)</f>
        <v>0</v>
      </c>
      <c r="AB574" s="111">
        <f t="shared" si="92"/>
        <v>0</v>
      </c>
      <c r="AC574" s="111">
        <f>SUMIFS('Deductions and Deposits'!$H:$H,'Deductions and Deposits'!$G:$G,D574,'Deductions and Deposits'!$F:$F,"&lt;="&amp;B574)+SUMIFS($F$3:F574,$D$3:D574,D574,$C$3:C574,"Coin Deposit",$E$3:E574,"")</f>
        <v>0</v>
      </c>
      <c r="AD574" s="111">
        <f>SUMIFS('Deductions and Deposits'!$D:$D,'Deductions and Deposits'!$C:$C,D574)+SUMIFS($F:$F,$D:$D,D574,$C:$C,"Coin Deduction")</f>
        <v>0</v>
      </c>
      <c r="AE574" s="111">
        <f>Table5[[#This Row],[Column4]]+Table5[[#This Row],[Column14]]+Table5[[#This Row],[Column19]]+Table5[[#This Row],[Column12]]</f>
        <v>0</v>
      </c>
      <c r="AF574" s="111">
        <f>Table5[[#This Row],[Column5]]+Table5[[#This Row],[Column13]]+Table5[[#This Row],[Column21]]+Table5[[#This Row],[Column18]]</f>
        <v>0</v>
      </c>
      <c r="AG574" s="111">
        <f t="shared" si="93"/>
        <v>0</v>
      </c>
      <c r="AH574" s="111">
        <f t="shared" si="94"/>
        <v>0</v>
      </c>
      <c r="AI574" s="111">
        <f>Table5[[#This Row],[Column17]]-Table5[[#This Row],[Column20]]</f>
        <v>0</v>
      </c>
      <c r="AJ574" s="111">
        <f t="shared" si="95"/>
        <v>0</v>
      </c>
      <c r="AK574" s="111">
        <f t="shared" si="99"/>
        <v>0</v>
      </c>
      <c r="AL574" s="111">
        <f t="shared" si="96"/>
        <v>0</v>
      </c>
      <c r="AM574" s="111" t="str">
        <f t="shared" si="97"/>
        <v/>
      </c>
      <c r="AN574" s="111" t="str">
        <f t="shared" ca="1" si="98"/>
        <v/>
      </c>
    </row>
    <row r="575" spans="1:40" ht="20.25" customHeight="1" x14ac:dyDescent="0.3">
      <c r="A575" s="107"/>
      <c r="B575" s="144"/>
      <c r="C575" s="119"/>
      <c r="D575" s="120"/>
      <c r="E575" s="119"/>
      <c r="F575" s="119"/>
      <c r="G575" s="120"/>
      <c r="H575" s="119"/>
      <c r="I575" s="109"/>
      <c r="L575" s="108"/>
      <c r="M575" s="108"/>
      <c r="N575" s="108"/>
      <c r="O575" s="108"/>
      <c r="P575" s="108"/>
      <c r="Q575" s="108"/>
      <c r="R575" s="108"/>
      <c r="S575" s="108"/>
      <c r="T575" s="100">
        <f t="shared" si="89"/>
        <v>0</v>
      </c>
      <c r="U575" s="111"/>
      <c r="V575" s="111"/>
      <c r="W575" s="111">
        <f>SUMIFS($F$3:F575,$D$3:D575,D575,$C$3:C575,"Buy")+SUMIFS($F$3:F575,$D$3:D575,D575,$C$3:C575,"Coin Deposit",$E$3:E575,"&lt;&gt;")</f>
        <v>0</v>
      </c>
      <c r="X575" s="111">
        <f t="shared" si="90"/>
        <v>0</v>
      </c>
      <c r="Y575" s="111">
        <f>IF($D575=Y$1,SUMIFS($H$3:$H575,$G$3:$G575,Y$1,$C$3:$C575,"Sell"),0)</f>
        <v>0</v>
      </c>
      <c r="Z575" s="111">
        <f t="shared" si="91"/>
        <v>0</v>
      </c>
      <c r="AA575" s="111">
        <f>IF($D575=AA$1,SUMIFS($H$3:$H575,$G$3:$G575,AA$1,$C$3:$C575,"Sell"),0)</f>
        <v>0</v>
      </c>
      <c r="AB575" s="111">
        <f t="shared" si="92"/>
        <v>0</v>
      </c>
      <c r="AC575" s="111">
        <f>SUMIFS('Deductions and Deposits'!$H:$H,'Deductions and Deposits'!$G:$G,D575,'Deductions and Deposits'!$F:$F,"&lt;="&amp;B575)+SUMIFS($F$3:F575,$D$3:D575,D575,$C$3:C575,"Coin Deposit",$E$3:E575,"")</f>
        <v>0</v>
      </c>
      <c r="AD575" s="111">
        <f>SUMIFS('Deductions and Deposits'!$D:$D,'Deductions and Deposits'!$C:$C,D575)+SUMIFS($F:$F,$D:$D,D575,$C:$C,"Coin Deduction")</f>
        <v>0</v>
      </c>
      <c r="AE575" s="111">
        <f>Table5[[#This Row],[Column4]]+Table5[[#This Row],[Column14]]+Table5[[#This Row],[Column19]]+Table5[[#This Row],[Column12]]</f>
        <v>0</v>
      </c>
      <c r="AF575" s="111">
        <f>Table5[[#This Row],[Column5]]+Table5[[#This Row],[Column13]]+Table5[[#This Row],[Column21]]+Table5[[#This Row],[Column18]]</f>
        <v>0</v>
      </c>
      <c r="AG575" s="111">
        <f t="shared" si="93"/>
        <v>0</v>
      </c>
      <c r="AH575" s="111">
        <f t="shared" si="94"/>
        <v>0</v>
      </c>
      <c r="AI575" s="111">
        <f>Table5[[#This Row],[Column17]]-Table5[[#This Row],[Column20]]</f>
        <v>0</v>
      </c>
      <c r="AJ575" s="111">
        <f t="shared" si="95"/>
        <v>0</v>
      </c>
      <c r="AK575" s="111">
        <f t="shared" si="99"/>
        <v>0</v>
      </c>
      <c r="AL575" s="111">
        <f t="shared" si="96"/>
        <v>0</v>
      </c>
      <c r="AM575" s="111" t="str">
        <f t="shared" si="97"/>
        <v/>
      </c>
      <c r="AN575" s="111" t="str">
        <f t="shared" ca="1" si="98"/>
        <v/>
      </c>
    </row>
    <row r="576" spans="1:40" ht="20.25" customHeight="1" x14ac:dyDescent="0.3">
      <c r="A576" s="107"/>
      <c r="B576" s="144"/>
      <c r="C576" s="119"/>
      <c r="D576" s="120"/>
      <c r="E576" s="119"/>
      <c r="F576" s="119"/>
      <c r="G576" s="120"/>
      <c r="H576" s="119"/>
      <c r="I576" s="109"/>
      <c r="L576" s="108"/>
      <c r="M576" s="108"/>
      <c r="N576" s="108"/>
      <c r="O576" s="108"/>
      <c r="P576" s="108"/>
      <c r="Q576" s="108"/>
      <c r="R576" s="108"/>
      <c r="S576" s="108"/>
      <c r="T576" s="100">
        <f t="shared" si="89"/>
        <v>0</v>
      </c>
      <c r="U576" s="111"/>
      <c r="V576" s="111"/>
      <c r="W576" s="111">
        <f>SUMIFS($F$3:F576,$D$3:D576,D576,$C$3:C576,"Buy")+SUMIFS($F$3:F576,$D$3:D576,D576,$C$3:C576,"Coin Deposit",$E$3:E576,"&lt;&gt;")</f>
        <v>0</v>
      </c>
      <c r="X576" s="111">
        <f t="shared" si="90"/>
        <v>0</v>
      </c>
      <c r="Y576" s="111">
        <f>IF($D576=Y$1,SUMIFS($H$3:$H576,$G$3:$G576,Y$1,$C$3:$C576,"Sell"),0)</f>
        <v>0</v>
      </c>
      <c r="Z576" s="111">
        <f t="shared" si="91"/>
        <v>0</v>
      </c>
      <c r="AA576" s="111">
        <f>IF($D576=AA$1,SUMIFS($H$3:$H576,$G$3:$G576,AA$1,$C$3:$C576,"Sell"),0)</f>
        <v>0</v>
      </c>
      <c r="AB576" s="111">
        <f t="shared" si="92"/>
        <v>0</v>
      </c>
      <c r="AC576" s="111">
        <f>SUMIFS('Deductions and Deposits'!$H:$H,'Deductions and Deposits'!$G:$G,D576,'Deductions and Deposits'!$F:$F,"&lt;="&amp;B576)+SUMIFS($F$3:F576,$D$3:D576,D576,$C$3:C576,"Coin Deposit",$E$3:E576,"")</f>
        <v>0</v>
      </c>
      <c r="AD576" s="111">
        <f>SUMIFS('Deductions and Deposits'!$D:$D,'Deductions and Deposits'!$C:$C,D576)+SUMIFS($F:$F,$D:$D,D576,$C:$C,"Coin Deduction")</f>
        <v>0</v>
      </c>
      <c r="AE576" s="111">
        <f>Table5[[#This Row],[Column4]]+Table5[[#This Row],[Column14]]+Table5[[#This Row],[Column19]]+Table5[[#This Row],[Column12]]</f>
        <v>0</v>
      </c>
      <c r="AF576" s="111">
        <f>Table5[[#This Row],[Column5]]+Table5[[#This Row],[Column13]]+Table5[[#This Row],[Column21]]+Table5[[#This Row],[Column18]]</f>
        <v>0</v>
      </c>
      <c r="AG576" s="111">
        <f t="shared" si="93"/>
        <v>0</v>
      </c>
      <c r="AH576" s="111">
        <f t="shared" si="94"/>
        <v>0</v>
      </c>
      <c r="AI576" s="111">
        <f>Table5[[#This Row],[Column17]]-Table5[[#This Row],[Column20]]</f>
        <v>0</v>
      </c>
      <c r="AJ576" s="111">
        <f t="shared" si="95"/>
        <v>0</v>
      </c>
      <c r="AK576" s="111">
        <f t="shared" si="99"/>
        <v>0</v>
      </c>
      <c r="AL576" s="111">
        <f t="shared" si="96"/>
        <v>0</v>
      </c>
      <c r="AM576" s="111" t="str">
        <f t="shared" si="97"/>
        <v/>
      </c>
      <c r="AN576" s="111" t="str">
        <f t="shared" ca="1" si="98"/>
        <v/>
      </c>
    </row>
    <row r="577" spans="1:40" ht="20.25" customHeight="1" x14ac:dyDescent="0.3">
      <c r="A577" s="107"/>
      <c r="B577" s="144"/>
      <c r="C577" s="119"/>
      <c r="D577" s="120"/>
      <c r="E577" s="119"/>
      <c r="F577" s="119"/>
      <c r="G577" s="120"/>
      <c r="H577" s="119"/>
      <c r="I577" s="109"/>
      <c r="L577" s="108"/>
      <c r="M577" s="108"/>
      <c r="N577" s="108"/>
      <c r="O577" s="108"/>
      <c r="P577" s="108"/>
      <c r="Q577" s="108"/>
      <c r="R577" s="108"/>
      <c r="S577" s="108"/>
      <c r="T577" s="100">
        <f t="shared" si="89"/>
        <v>0</v>
      </c>
      <c r="U577" s="111"/>
      <c r="V577" s="111"/>
      <c r="W577" s="111">
        <f>SUMIFS($F$3:F577,$D$3:D577,D577,$C$3:C577,"Buy")+SUMIFS($F$3:F577,$D$3:D577,D577,$C$3:C577,"Coin Deposit",$E$3:E577,"&lt;&gt;")</f>
        <v>0</v>
      </c>
      <c r="X577" s="111">
        <f t="shared" si="90"/>
        <v>0</v>
      </c>
      <c r="Y577" s="111">
        <f>IF($D577=Y$1,SUMIFS($H$3:$H577,$G$3:$G577,Y$1,$C$3:$C577,"Sell"),0)</f>
        <v>0</v>
      </c>
      <c r="Z577" s="111">
        <f t="shared" si="91"/>
        <v>0</v>
      </c>
      <c r="AA577" s="111">
        <f>IF($D577=AA$1,SUMIFS($H$3:$H577,$G$3:$G577,AA$1,$C$3:$C577,"Sell"),0)</f>
        <v>0</v>
      </c>
      <c r="AB577" s="111">
        <f t="shared" si="92"/>
        <v>0</v>
      </c>
      <c r="AC577" s="111">
        <f>SUMIFS('Deductions and Deposits'!$H:$H,'Deductions and Deposits'!$G:$G,D577,'Deductions and Deposits'!$F:$F,"&lt;="&amp;B577)+SUMIFS($F$3:F577,$D$3:D577,D577,$C$3:C577,"Coin Deposit",$E$3:E577,"")</f>
        <v>0</v>
      </c>
      <c r="AD577" s="111">
        <f>SUMIFS('Deductions and Deposits'!$D:$D,'Deductions and Deposits'!$C:$C,D577)+SUMIFS($F:$F,$D:$D,D577,$C:$C,"Coin Deduction")</f>
        <v>0</v>
      </c>
      <c r="AE577" s="111">
        <f>Table5[[#This Row],[Column4]]+Table5[[#This Row],[Column14]]+Table5[[#This Row],[Column19]]+Table5[[#This Row],[Column12]]</f>
        <v>0</v>
      </c>
      <c r="AF577" s="111">
        <f>Table5[[#This Row],[Column5]]+Table5[[#This Row],[Column13]]+Table5[[#This Row],[Column21]]+Table5[[#This Row],[Column18]]</f>
        <v>0</v>
      </c>
      <c r="AG577" s="111">
        <f t="shared" si="93"/>
        <v>0</v>
      </c>
      <c r="AH577" s="111">
        <f t="shared" si="94"/>
        <v>0</v>
      </c>
      <c r="AI577" s="111">
        <f>Table5[[#This Row],[Column17]]-Table5[[#This Row],[Column20]]</f>
        <v>0</v>
      </c>
      <c r="AJ577" s="111">
        <f t="shared" si="95"/>
        <v>0</v>
      </c>
      <c r="AK577" s="111">
        <f t="shared" si="99"/>
        <v>0</v>
      </c>
      <c r="AL577" s="111">
        <f t="shared" si="96"/>
        <v>0</v>
      </c>
      <c r="AM577" s="111" t="str">
        <f t="shared" si="97"/>
        <v/>
      </c>
      <c r="AN577" s="111" t="str">
        <f t="shared" ca="1" si="98"/>
        <v/>
      </c>
    </row>
    <row r="578" spans="1:40" ht="20.25" customHeight="1" x14ac:dyDescent="0.3">
      <c r="A578" s="107"/>
      <c r="B578" s="144"/>
      <c r="C578" s="119"/>
      <c r="D578" s="120"/>
      <c r="E578" s="119"/>
      <c r="F578" s="119"/>
      <c r="G578" s="120"/>
      <c r="H578" s="119"/>
      <c r="I578" s="109"/>
      <c r="L578" s="108"/>
      <c r="M578" s="108"/>
      <c r="N578" s="108"/>
      <c r="O578" s="108"/>
      <c r="P578" s="108"/>
      <c r="Q578" s="108"/>
      <c r="R578" s="108"/>
      <c r="S578" s="108"/>
      <c r="T578" s="100">
        <f t="shared" si="89"/>
        <v>0</v>
      </c>
      <c r="U578" s="111"/>
      <c r="V578" s="111"/>
      <c r="W578" s="111">
        <f>SUMIFS($F$3:F578,$D$3:D578,D578,$C$3:C578,"Buy")+SUMIFS($F$3:F578,$D$3:D578,D578,$C$3:C578,"Coin Deposit",$E$3:E578,"&lt;&gt;")</f>
        <v>0</v>
      </c>
      <c r="X578" s="111">
        <f t="shared" si="90"/>
        <v>0</v>
      </c>
      <c r="Y578" s="111">
        <f>IF($D578=Y$1,SUMIFS($H$3:$H578,$G$3:$G578,Y$1,$C$3:$C578,"Sell"),0)</f>
        <v>0</v>
      </c>
      <c r="Z578" s="111">
        <f t="shared" si="91"/>
        <v>0</v>
      </c>
      <c r="AA578" s="111">
        <f>IF($D578=AA$1,SUMIFS($H$3:$H578,$G$3:$G578,AA$1,$C$3:$C578,"Sell"),0)</f>
        <v>0</v>
      </c>
      <c r="AB578" s="111">
        <f t="shared" si="92"/>
        <v>0</v>
      </c>
      <c r="AC578" s="111">
        <f>SUMIFS('Deductions and Deposits'!$H:$H,'Deductions and Deposits'!$G:$G,D578,'Deductions and Deposits'!$F:$F,"&lt;="&amp;B578)+SUMIFS($F$3:F578,$D$3:D578,D578,$C$3:C578,"Coin Deposit",$E$3:E578,"")</f>
        <v>0</v>
      </c>
      <c r="AD578" s="111">
        <f>SUMIFS('Deductions and Deposits'!$D:$D,'Deductions and Deposits'!$C:$C,D578)+SUMIFS($F:$F,$D:$D,D578,$C:$C,"Coin Deduction")</f>
        <v>0</v>
      </c>
      <c r="AE578" s="111">
        <f>Table5[[#This Row],[Column4]]+Table5[[#This Row],[Column14]]+Table5[[#This Row],[Column19]]+Table5[[#This Row],[Column12]]</f>
        <v>0</v>
      </c>
      <c r="AF578" s="111">
        <f>Table5[[#This Row],[Column5]]+Table5[[#This Row],[Column13]]+Table5[[#This Row],[Column21]]+Table5[[#This Row],[Column18]]</f>
        <v>0</v>
      </c>
      <c r="AG578" s="111">
        <f t="shared" si="93"/>
        <v>0</v>
      </c>
      <c r="AH578" s="111">
        <f t="shared" si="94"/>
        <v>0</v>
      </c>
      <c r="AI578" s="111">
        <f>Table5[[#This Row],[Column17]]-Table5[[#This Row],[Column20]]</f>
        <v>0</v>
      </c>
      <c r="AJ578" s="111">
        <f t="shared" si="95"/>
        <v>0</v>
      </c>
      <c r="AK578" s="111">
        <f t="shared" si="99"/>
        <v>0</v>
      </c>
      <c r="AL578" s="111">
        <f t="shared" si="96"/>
        <v>0</v>
      </c>
      <c r="AM578" s="111" t="str">
        <f t="shared" si="97"/>
        <v/>
      </c>
      <c r="AN578" s="111" t="str">
        <f t="shared" ca="1" si="98"/>
        <v/>
      </c>
    </row>
    <row r="579" spans="1:40" ht="20.25" customHeight="1" x14ac:dyDescent="0.3">
      <c r="A579" s="107"/>
      <c r="B579" s="144"/>
      <c r="C579" s="119"/>
      <c r="D579" s="120"/>
      <c r="E579" s="119"/>
      <c r="F579" s="119"/>
      <c r="G579" s="120"/>
      <c r="H579" s="119"/>
      <c r="I579" s="109"/>
      <c r="L579" s="108"/>
      <c r="M579" s="108"/>
      <c r="N579" s="108"/>
      <c r="O579" s="108"/>
      <c r="P579" s="108"/>
      <c r="Q579" s="108"/>
      <c r="R579" s="108"/>
      <c r="S579" s="108"/>
      <c r="T579" s="100">
        <f t="shared" ref="T579:T642" si="100">IF(E579&lt;&gt;"",E579,0)</f>
        <v>0</v>
      </c>
      <c r="U579" s="111"/>
      <c r="V579" s="111"/>
      <c r="W579" s="111">
        <f>SUMIFS($F$3:F579,$D$3:D579,D579,$C$3:C579,"Buy")+SUMIFS($F$3:F579,$D$3:D579,D579,$C$3:C579,"Coin Deposit",$E$3:E579,"&lt;&gt;")</f>
        <v>0</v>
      </c>
      <c r="X579" s="111">
        <f t="shared" ref="X579:X642" si="101">IF(OR(C579="buy",AND(C579="Coin Deposit",E579&lt;&gt;"")),SUMIFS($F:$F,$D:$D,D579,$C:$C,"sell"),0)</f>
        <v>0</v>
      </c>
      <c r="Y579" s="111">
        <f>IF($D579=Y$1,SUMIFS($H$3:$H579,$G$3:$G579,Y$1,$C$3:$C579,"Sell"),0)</f>
        <v>0</v>
      </c>
      <c r="Z579" s="111">
        <f t="shared" ref="Z579:Z642" si="102">IF($D579=Z$1,SUMIFS($H:$H,$G:$G,Z$1,$C:$C,"Buy")+SUMIFS($H:$H,$G:$G,Z$1,$C:$C,"Coin Deposit",$E:$E,"&lt;&gt;"),0)</f>
        <v>0</v>
      </c>
      <c r="AA579" s="111">
        <f>IF($D579=AA$1,SUMIFS($H$3:$H579,$G$3:$G579,AA$1,$C$3:$C579,"Sell"),0)</f>
        <v>0</v>
      </c>
      <c r="AB579" s="111">
        <f t="shared" ref="AB579:AB642" si="103">IF($D579=AB$1,SUMIFS($H:$H,$G:$G,AB$1,$C:$C,"Buy")+SUMIFS($H:$H,$G:$G,AB$1,$C:$C,"Coin Deposit",$E:$E,"&lt;&gt;"),0)</f>
        <v>0</v>
      </c>
      <c r="AC579" s="111">
        <f>SUMIFS('Deductions and Deposits'!$H:$H,'Deductions and Deposits'!$G:$G,D579,'Deductions and Deposits'!$F:$F,"&lt;="&amp;B579)+SUMIFS($F$3:F579,$D$3:D579,D579,$C$3:C579,"Coin Deposit",$E$3:E579,"")</f>
        <v>0</v>
      </c>
      <c r="AD579" s="111">
        <f>SUMIFS('Deductions and Deposits'!$D:$D,'Deductions and Deposits'!$C:$C,D579)+SUMIFS($F:$F,$D:$D,D579,$C:$C,"Coin Deduction")</f>
        <v>0</v>
      </c>
      <c r="AE579" s="111">
        <f>Table5[[#This Row],[Column4]]+Table5[[#This Row],[Column14]]+Table5[[#This Row],[Column19]]+Table5[[#This Row],[Column12]]</f>
        <v>0</v>
      </c>
      <c r="AF579" s="111">
        <f>Table5[[#This Row],[Column5]]+Table5[[#This Row],[Column13]]+Table5[[#This Row],[Column21]]+Table5[[#This Row],[Column18]]</f>
        <v>0</v>
      </c>
      <c r="AG579" s="111">
        <f t="shared" ref="AG579:AG642" si="104">IF(AND((AC579+Y579+AA579)&gt;AF579,OR(C579="buy",AND(C579="Coin Deposit",E579&lt;&gt;""))),(AC579+Y579+AA579)-AF579,0)</f>
        <v>0</v>
      </c>
      <c r="AH579" s="111">
        <f t="shared" ref="AH579:AH642" si="105">IF(AND(AE579&gt;AF579,OR(C579="buy",AND(C579="Coin Deposit",E579&lt;&gt;""))),AE579-AF579,0)</f>
        <v>0</v>
      </c>
      <c r="AI579" s="111">
        <f>Table5[[#This Row],[Column17]]-Table5[[#This Row],[Column20]]</f>
        <v>0</v>
      </c>
      <c r="AJ579" s="111">
        <f t="shared" ref="AJ579:AJ642" si="106">IF(AI579&gt;F579,F579,AI579)</f>
        <v>0</v>
      </c>
      <c r="AK579" s="111">
        <f t="shared" si="99"/>
        <v>0</v>
      </c>
      <c r="AL579" s="111">
        <f t="shared" ref="AL579:AL642" si="107">IFERROR(SUMIFS($AK:$AK,$D:$D,D579)/SUMIFS($AJ:$AJ,$D:$D,D579),0)</f>
        <v>0</v>
      </c>
      <c r="AM579" s="111" t="str">
        <f t="shared" ref="AM579:AM642" si="108">C579&amp;D579</f>
        <v/>
      </c>
      <c r="AN579" s="111" t="str">
        <f t="shared" ref="AN579:AN642" ca="1" si="109">OFFSET(AM579,COUNTA($AM:$AM)-ROW()-(ROW()-ROW($AN$2)-1),)</f>
        <v/>
      </c>
    </row>
    <row r="580" spans="1:40" ht="20.25" customHeight="1" x14ac:dyDescent="0.3">
      <c r="A580" s="107"/>
      <c r="B580" s="144"/>
      <c r="C580" s="119"/>
      <c r="D580" s="120"/>
      <c r="E580" s="119"/>
      <c r="F580" s="119"/>
      <c r="G580" s="120"/>
      <c r="H580" s="119"/>
      <c r="I580" s="109"/>
      <c r="L580" s="108"/>
      <c r="M580" s="108"/>
      <c r="N580" s="108"/>
      <c r="O580" s="108"/>
      <c r="P580" s="108"/>
      <c r="Q580" s="108"/>
      <c r="R580" s="108"/>
      <c r="S580" s="108"/>
      <c r="T580" s="100">
        <f t="shared" si="100"/>
        <v>0</v>
      </c>
      <c r="U580" s="111"/>
      <c r="V580" s="111"/>
      <c r="W580" s="111">
        <f>SUMIFS($F$3:F580,$D$3:D580,D580,$C$3:C580,"Buy")+SUMIFS($F$3:F580,$D$3:D580,D580,$C$3:C580,"Coin Deposit",$E$3:E580,"&lt;&gt;")</f>
        <v>0</v>
      </c>
      <c r="X580" s="111">
        <f t="shared" si="101"/>
        <v>0</v>
      </c>
      <c r="Y580" s="111">
        <f>IF($D580=Y$1,SUMIFS($H$3:$H580,$G$3:$G580,Y$1,$C$3:$C580,"Sell"),0)</f>
        <v>0</v>
      </c>
      <c r="Z580" s="111">
        <f t="shared" si="102"/>
        <v>0</v>
      </c>
      <c r="AA580" s="111">
        <f>IF($D580=AA$1,SUMIFS($H$3:$H580,$G$3:$G580,AA$1,$C$3:$C580,"Sell"),0)</f>
        <v>0</v>
      </c>
      <c r="AB580" s="111">
        <f t="shared" si="103"/>
        <v>0</v>
      </c>
      <c r="AC580" s="111">
        <f>SUMIFS('Deductions and Deposits'!$H:$H,'Deductions and Deposits'!$G:$G,D580,'Deductions and Deposits'!$F:$F,"&lt;="&amp;B580)+SUMIFS($F$3:F580,$D$3:D580,D580,$C$3:C580,"Coin Deposit",$E$3:E580,"")</f>
        <v>0</v>
      </c>
      <c r="AD580" s="111">
        <f>SUMIFS('Deductions and Deposits'!$D:$D,'Deductions and Deposits'!$C:$C,D580)+SUMIFS($F:$F,$D:$D,D580,$C:$C,"Coin Deduction")</f>
        <v>0</v>
      </c>
      <c r="AE580" s="111">
        <f>Table5[[#This Row],[Column4]]+Table5[[#This Row],[Column14]]+Table5[[#This Row],[Column19]]+Table5[[#This Row],[Column12]]</f>
        <v>0</v>
      </c>
      <c r="AF580" s="111">
        <f>Table5[[#This Row],[Column5]]+Table5[[#This Row],[Column13]]+Table5[[#This Row],[Column21]]+Table5[[#This Row],[Column18]]</f>
        <v>0</v>
      </c>
      <c r="AG580" s="111">
        <f t="shared" si="104"/>
        <v>0</v>
      </c>
      <c r="AH580" s="111">
        <f t="shared" si="105"/>
        <v>0</v>
      </c>
      <c r="AI580" s="111">
        <f>Table5[[#This Row],[Column17]]-Table5[[#This Row],[Column20]]</f>
        <v>0</v>
      </c>
      <c r="AJ580" s="111">
        <f t="shared" si="106"/>
        <v>0</v>
      </c>
      <c r="AK580" s="111">
        <f t="shared" si="99"/>
        <v>0</v>
      </c>
      <c r="AL580" s="111">
        <f t="shared" si="107"/>
        <v>0</v>
      </c>
      <c r="AM580" s="111" t="str">
        <f t="shared" si="108"/>
        <v/>
      </c>
      <c r="AN580" s="111" t="str">
        <f t="shared" ca="1" si="109"/>
        <v/>
      </c>
    </row>
    <row r="581" spans="1:40" ht="20.25" customHeight="1" x14ac:dyDescent="0.3">
      <c r="A581" s="107"/>
      <c r="B581" s="144"/>
      <c r="C581" s="119"/>
      <c r="D581" s="120"/>
      <c r="E581" s="119"/>
      <c r="F581" s="119"/>
      <c r="G581" s="120"/>
      <c r="H581" s="119"/>
      <c r="I581" s="109"/>
      <c r="L581" s="108"/>
      <c r="M581" s="108"/>
      <c r="N581" s="108"/>
      <c r="O581" s="108"/>
      <c r="P581" s="108"/>
      <c r="Q581" s="108"/>
      <c r="R581" s="108"/>
      <c r="S581" s="108"/>
      <c r="T581" s="100">
        <f t="shared" si="100"/>
        <v>0</v>
      </c>
      <c r="U581" s="111"/>
      <c r="V581" s="111"/>
      <c r="W581" s="111">
        <f>SUMIFS($F$3:F581,$D$3:D581,D581,$C$3:C581,"Buy")+SUMIFS($F$3:F581,$D$3:D581,D581,$C$3:C581,"Coin Deposit",$E$3:E581,"&lt;&gt;")</f>
        <v>0</v>
      </c>
      <c r="X581" s="111">
        <f t="shared" si="101"/>
        <v>0</v>
      </c>
      <c r="Y581" s="111">
        <f>IF($D581=Y$1,SUMIFS($H$3:$H581,$G$3:$G581,Y$1,$C$3:$C581,"Sell"),0)</f>
        <v>0</v>
      </c>
      <c r="Z581" s="111">
        <f t="shared" si="102"/>
        <v>0</v>
      </c>
      <c r="AA581" s="111">
        <f>IF($D581=AA$1,SUMIFS($H$3:$H581,$G$3:$G581,AA$1,$C$3:$C581,"Sell"),0)</f>
        <v>0</v>
      </c>
      <c r="AB581" s="111">
        <f t="shared" si="103"/>
        <v>0</v>
      </c>
      <c r="AC581" s="111">
        <f>SUMIFS('Deductions and Deposits'!$H:$H,'Deductions and Deposits'!$G:$G,D581,'Deductions and Deposits'!$F:$F,"&lt;="&amp;B581)+SUMIFS($F$3:F581,$D$3:D581,D581,$C$3:C581,"Coin Deposit",$E$3:E581,"")</f>
        <v>0</v>
      </c>
      <c r="AD581" s="111">
        <f>SUMIFS('Deductions and Deposits'!$D:$D,'Deductions and Deposits'!$C:$C,D581)+SUMIFS($F:$F,$D:$D,D581,$C:$C,"Coin Deduction")</f>
        <v>0</v>
      </c>
      <c r="AE581" s="111">
        <f>Table5[[#This Row],[Column4]]+Table5[[#This Row],[Column14]]+Table5[[#This Row],[Column19]]+Table5[[#This Row],[Column12]]</f>
        <v>0</v>
      </c>
      <c r="AF581" s="111">
        <f>Table5[[#This Row],[Column5]]+Table5[[#This Row],[Column13]]+Table5[[#This Row],[Column21]]+Table5[[#This Row],[Column18]]</f>
        <v>0</v>
      </c>
      <c r="AG581" s="111">
        <f t="shared" si="104"/>
        <v>0</v>
      </c>
      <c r="AH581" s="111">
        <f t="shared" si="105"/>
        <v>0</v>
      </c>
      <c r="AI581" s="111">
        <f>Table5[[#This Row],[Column17]]-Table5[[#This Row],[Column20]]</f>
        <v>0</v>
      </c>
      <c r="AJ581" s="111">
        <f t="shared" si="106"/>
        <v>0</v>
      </c>
      <c r="AK581" s="111">
        <f t="shared" si="99"/>
        <v>0</v>
      </c>
      <c r="AL581" s="111">
        <f t="shared" si="107"/>
        <v>0</v>
      </c>
      <c r="AM581" s="111" t="str">
        <f t="shared" si="108"/>
        <v/>
      </c>
      <c r="AN581" s="111" t="str">
        <f t="shared" ca="1" si="109"/>
        <v/>
      </c>
    </row>
    <row r="582" spans="1:40" ht="20.25" customHeight="1" x14ac:dyDescent="0.3">
      <c r="A582" s="107"/>
      <c r="B582" s="144"/>
      <c r="C582" s="119"/>
      <c r="D582" s="120"/>
      <c r="E582" s="119"/>
      <c r="F582" s="119"/>
      <c r="G582" s="120"/>
      <c r="H582" s="119"/>
      <c r="I582" s="109"/>
      <c r="L582" s="108"/>
      <c r="M582" s="108"/>
      <c r="N582" s="108"/>
      <c r="O582" s="108"/>
      <c r="P582" s="108"/>
      <c r="Q582" s="108"/>
      <c r="R582" s="108"/>
      <c r="S582" s="108"/>
      <c r="T582" s="100">
        <f t="shared" si="100"/>
        <v>0</v>
      </c>
      <c r="U582" s="111"/>
      <c r="V582" s="111"/>
      <c r="W582" s="111">
        <f>SUMIFS($F$3:F582,$D$3:D582,D582,$C$3:C582,"Buy")+SUMIFS($F$3:F582,$D$3:D582,D582,$C$3:C582,"Coin Deposit",$E$3:E582,"&lt;&gt;")</f>
        <v>0</v>
      </c>
      <c r="X582" s="111">
        <f t="shared" si="101"/>
        <v>0</v>
      </c>
      <c r="Y582" s="111">
        <f>IF($D582=Y$1,SUMIFS($H$3:$H582,$G$3:$G582,Y$1,$C$3:$C582,"Sell"),0)</f>
        <v>0</v>
      </c>
      <c r="Z582" s="111">
        <f t="shared" si="102"/>
        <v>0</v>
      </c>
      <c r="AA582" s="111">
        <f>IF($D582=AA$1,SUMIFS($H$3:$H582,$G$3:$G582,AA$1,$C$3:$C582,"Sell"),0)</f>
        <v>0</v>
      </c>
      <c r="AB582" s="111">
        <f t="shared" si="103"/>
        <v>0</v>
      </c>
      <c r="AC582" s="111">
        <f>SUMIFS('Deductions and Deposits'!$H:$H,'Deductions and Deposits'!$G:$G,D582,'Deductions and Deposits'!$F:$F,"&lt;="&amp;B582)+SUMIFS($F$3:F582,$D$3:D582,D582,$C$3:C582,"Coin Deposit",$E$3:E582,"")</f>
        <v>0</v>
      </c>
      <c r="AD582" s="111">
        <f>SUMIFS('Deductions and Deposits'!$D:$D,'Deductions and Deposits'!$C:$C,D582)+SUMIFS($F:$F,$D:$D,D582,$C:$C,"Coin Deduction")</f>
        <v>0</v>
      </c>
      <c r="AE582" s="111">
        <f>Table5[[#This Row],[Column4]]+Table5[[#This Row],[Column14]]+Table5[[#This Row],[Column19]]+Table5[[#This Row],[Column12]]</f>
        <v>0</v>
      </c>
      <c r="AF582" s="111">
        <f>Table5[[#This Row],[Column5]]+Table5[[#This Row],[Column13]]+Table5[[#This Row],[Column21]]+Table5[[#This Row],[Column18]]</f>
        <v>0</v>
      </c>
      <c r="AG582" s="111">
        <f t="shared" si="104"/>
        <v>0</v>
      </c>
      <c r="AH582" s="111">
        <f t="shared" si="105"/>
        <v>0</v>
      </c>
      <c r="AI582" s="111">
        <f>Table5[[#This Row],[Column17]]-Table5[[#This Row],[Column20]]</f>
        <v>0</v>
      </c>
      <c r="AJ582" s="111">
        <f t="shared" si="106"/>
        <v>0</v>
      </c>
      <c r="AK582" s="111">
        <f t="shared" si="99"/>
        <v>0</v>
      </c>
      <c r="AL582" s="111">
        <f t="shared" si="107"/>
        <v>0</v>
      </c>
      <c r="AM582" s="111" t="str">
        <f t="shared" si="108"/>
        <v/>
      </c>
      <c r="AN582" s="111" t="str">
        <f t="shared" ca="1" si="109"/>
        <v/>
      </c>
    </row>
    <row r="583" spans="1:40" ht="20.25" customHeight="1" x14ac:dyDescent="0.3">
      <c r="A583" s="107"/>
      <c r="B583" s="144"/>
      <c r="C583" s="119"/>
      <c r="D583" s="120"/>
      <c r="E583" s="119"/>
      <c r="F583" s="119"/>
      <c r="G583" s="120"/>
      <c r="H583" s="119"/>
      <c r="I583" s="109"/>
      <c r="L583" s="108"/>
      <c r="M583" s="108"/>
      <c r="N583" s="108"/>
      <c r="O583" s="108"/>
      <c r="P583" s="108"/>
      <c r="Q583" s="108"/>
      <c r="R583" s="108"/>
      <c r="S583" s="108"/>
      <c r="T583" s="100">
        <f t="shared" si="100"/>
        <v>0</v>
      </c>
      <c r="U583" s="111"/>
      <c r="V583" s="111"/>
      <c r="W583" s="111">
        <f>SUMIFS($F$3:F583,$D$3:D583,D583,$C$3:C583,"Buy")+SUMIFS($F$3:F583,$D$3:D583,D583,$C$3:C583,"Coin Deposit",$E$3:E583,"&lt;&gt;")</f>
        <v>0</v>
      </c>
      <c r="X583" s="111">
        <f t="shared" si="101"/>
        <v>0</v>
      </c>
      <c r="Y583" s="111">
        <f>IF($D583=Y$1,SUMIFS($H$3:$H583,$G$3:$G583,Y$1,$C$3:$C583,"Sell"),0)</f>
        <v>0</v>
      </c>
      <c r="Z583" s="111">
        <f t="shared" si="102"/>
        <v>0</v>
      </c>
      <c r="AA583" s="111">
        <f>IF($D583=AA$1,SUMIFS($H$3:$H583,$G$3:$G583,AA$1,$C$3:$C583,"Sell"),0)</f>
        <v>0</v>
      </c>
      <c r="AB583" s="111">
        <f t="shared" si="103"/>
        <v>0</v>
      </c>
      <c r="AC583" s="111">
        <f>SUMIFS('Deductions and Deposits'!$H:$H,'Deductions and Deposits'!$G:$G,D583,'Deductions and Deposits'!$F:$F,"&lt;="&amp;B583)+SUMIFS($F$3:F583,$D$3:D583,D583,$C$3:C583,"Coin Deposit",$E$3:E583,"")</f>
        <v>0</v>
      </c>
      <c r="AD583" s="111">
        <f>SUMIFS('Deductions and Deposits'!$D:$D,'Deductions and Deposits'!$C:$C,D583)+SUMIFS($F:$F,$D:$D,D583,$C:$C,"Coin Deduction")</f>
        <v>0</v>
      </c>
      <c r="AE583" s="111">
        <f>Table5[[#This Row],[Column4]]+Table5[[#This Row],[Column14]]+Table5[[#This Row],[Column19]]+Table5[[#This Row],[Column12]]</f>
        <v>0</v>
      </c>
      <c r="AF583" s="111">
        <f>Table5[[#This Row],[Column5]]+Table5[[#This Row],[Column13]]+Table5[[#This Row],[Column21]]+Table5[[#This Row],[Column18]]</f>
        <v>0</v>
      </c>
      <c r="AG583" s="111">
        <f t="shared" si="104"/>
        <v>0</v>
      </c>
      <c r="AH583" s="111">
        <f t="shared" si="105"/>
        <v>0</v>
      </c>
      <c r="AI583" s="111">
        <f>Table5[[#This Row],[Column17]]-Table5[[#This Row],[Column20]]</f>
        <v>0</v>
      </c>
      <c r="AJ583" s="111">
        <f t="shared" si="106"/>
        <v>0</v>
      </c>
      <c r="AK583" s="111">
        <f t="shared" si="99"/>
        <v>0</v>
      </c>
      <c r="AL583" s="111">
        <f t="shared" si="107"/>
        <v>0</v>
      </c>
      <c r="AM583" s="111" t="str">
        <f t="shared" si="108"/>
        <v/>
      </c>
      <c r="AN583" s="111" t="str">
        <f t="shared" ca="1" si="109"/>
        <v/>
      </c>
    </row>
    <row r="584" spans="1:40" ht="20.25" customHeight="1" x14ac:dyDescent="0.3">
      <c r="A584" s="107"/>
      <c r="B584" s="144"/>
      <c r="C584" s="119"/>
      <c r="D584" s="120"/>
      <c r="E584" s="119"/>
      <c r="F584" s="119"/>
      <c r="G584" s="120"/>
      <c r="H584" s="119"/>
      <c r="I584" s="109"/>
      <c r="L584" s="108"/>
      <c r="M584" s="108"/>
      <c r="N584" s="108"/>
      <c r="O584" s="108"/>
      <c r="P584" s="108"/>
      <c r="Q584" s="108"/>
      <c r="R584" s="108"/>
      <c r="S584" s="108"/>
      <c r="T584" s="100">
        <f t="shared" si="100"/>
        <v>0</v>
      </c>
      <c r="U584" s="111"/>
      <c r="V584" s="111"/>
      <c r="W584" s="111">
        <f>SUMIFS($F$3:F584,$D$3:D584,D584,$C$3:C584,"Buy")+SUMIFS($F$3:F584,$D$3:D584,D584,$C$3:C584,"Coin Deposit",$E$3:E584,"&lt;&gt;")</f>
        <v>0</v>
      </c>
      <c r="X584" s="111">
        <f t="shared" si="101"/>
        <v>0</v>
      </c>
      <c r="Y584" s="111">
        <f>IF($D584=Y$1,SUMIFS($H$3:$H584,$G$3:$G584,Y$1,$C$3:$C584,"Sell"),0)</f>
        <v>0</v>
      </c>
      <c r="Z584" s="111">
        <f t="shared" si="102"/>
        <v>0</v>
      </c>
      <c r="AA584" s="111">
        <f>IF($D584=AA$1,SUMIFS($H$3:$H584,$G$3:$G584,AA$1,$C$3:$C584,"Sell"),0)</f>
        <v>0</v>
      </c>
      <c r="AB584" s="111">
        <f t="shared" si="103"/>
        <v>0</v>
      </c>
      <c r="AC584" s="111">
        <f>SUMIFS('Deductions and Deposits'!$H:$H,'Deductions and Deposits'!$G:$G,D584,'Deductions and Deposits'!$F:$F,"&lt;="&amp;B584)+SUMIFS($F$3:F584,$D$3:D584,D584,$C$3:C584,"Coin Deposit",$E$3:E584,"")</f>
        <v>0</v>
      </c>
      <c r="AD584" s="111">
        <f>SUMIFS('Deductions and Deposits'!$D:$D,'Deductions and Deposits'!$C:$C,D584)+SUMIFS($F:$F,$D:$D,D584,$C:$C,"Coin Deduction")</f>
        <v>0</v>
      </c>
      <c r="AE584" s="111">
        <f>Table5[[#This Row],[Column4]]+Table5[[#This Row],[Column14]]+Table5[[#This Row],[Column19]]+Table5[[#This Row],[Column12]]</f>
        <v>0</v>
      </c>
      <c r="AF584" s="111">
        <f>Table5[[#This Row],[Column5]]+Table5[[#This Row],[Column13]]+Table5[[#This Row],[Column21]]+Table5[[#This Row],[Column18]]</f>
        <v>0</v>
      </c>
      <c r="AG584" s="111">
        <f t="shared" si="104"/>
        <v>0</v>
      </c>
      <c r="AH584" s="111">
        <f t="shared" si="105"/>
        <v>0</v>
      </c>
      <c r="AI584" s="111">
        <f>Table5[[#This Row],[Column17]]-Table5[[#This Row],[Column20]]</f>
        <v>0</v>
      </c>
      <c r="AJ584" s="111">
        <f t="shared" si="106"/>
        <v>0</v>
      </c>
      <c r="AK584" s="111">
        <f t="shared" si="99"/>
        <v>0</v>
      </c>
      <c r="AL584" s="111">
        <f t="shared" si="107"/>
        <v>0</v>
      </c>
      <c r="AM584" s="111" t="str">
        <f t="shared" si="108"/>
        <v/>
      </c>
      <c r="AN584" s="111" t="str">
        <f t="shared" ca="1" si="109"/>
        <v/>
      </c>
    </row>
    <row r="585" spans="1:40" ht="20.25" customHeight="1" x14ac:dyDescent="0.3">
      <c r="A585" s="107"/>
      <c r="B585" s="144"/>
      <c r="C585" s="119"/>
      <c r="D585" s="120"/>
      <c r="E585" s="119"/>
      <c r="F585" s="119"/>
      <c r="G585" s="120"/>
      <c r="H585" s="119"/>
      <c r="I585" s="109"/>
      <c r="L585" s="108"/>
      <c r="M585" s="108"/>
      <c r="N585" s="108"/>
      <c r="O585" s="108"/>
      <c r="P585" s="108"/>
      <c r="Q585" s="108"/>
      <c r="R585" s="108"/>
      <c r="S585" s="108"/>
      <c r="T585" s="100">
        <f t="shared" si="100"/>
        <v>0</v>
      </c>
      <c r="U585" s="111"/>
      <c r="V585" s="111"/>
      <c r="W585" s="111">
        <f>SUMIFS($F$3:F585,$D$3:D585,D585,$C$3:C585,"Buy")+SUMIFS($F$3:F585,$D$3:D585,D585,$C$3:C585,"Coin Deposit",$E$3:E585,"&lt;&gt;")</f>
        <v>0</v>
      </c>
      <c r="X585" s="111">
        <f t="shared" si="101"/>
        <v>0</v>
      </c>
      <c r="Y585" s="111">
        <f>IF($D585=Y$1,SUMIFS($H$3:$H585,$G$3:$G585,Y$1,$C$3:$C585,"Sell"),0)</f>
        <v>0</v>
      </c>
      <c r="Z585" s="111">
        <f t="shared" si="102"/>
        <v>0</v>
      </c>
      <c r="AA585" s="111">
        <f>IF($D585=AA$1,SUMIFS($H$3:$H585,$G$3:$G585,AA$1,$C$3:$C585,"Sell"),0)</f>
        <v>0</v>
      </c>
      <c r="AB585" s="111">
        <f t="shared" si="103"/>
        <v>0</v>
      </c>
      <c r="AC585" s="111">
        <f>SUMIFS('Deductions and Deposits'!$H:$H,'Deductions and Deposits'!$G:$G,D585,'Deductions and Deposits'!$F:$F,"&lt;="&amp;B585)+SUMIFS($F$3:F585,$D$3:D585,D585,$C$3:C585,"Coin Deposit",$E$3:E585,"")</f>
        <v>0</v>
      </c>
      <c r="AD585" s="111">
        <f>SUMIFS('Deductions and Deposits'!$D:$D,'Deductions and Deposits'!$C:$C,D585)+SUMIFS($F:$F,$D:$D,D585,$C:$C,"Coin Deduction")</f>
        <v>0</v>
      </c>
      <c r="AE585" s="111">
        <f>Table5[[#This Row],[Column4]]+Table5[[#This Row],[Column14]]+Table5[[#This Row],[Column19]]+Table5[[#This Row],[Column12]]</f>
        <v>0</v>
      </c>
      <c r="AF585" s="111">
        <f>Table5[[#This Row],[Column5]]+Table5[[#This Row],[Column13]]+Table5[[#This Row],[Column21]]+Table5[[#This Row],[Column18]]</f>
        <v>0</v>
      </c>
      <c r="AG585" s="111">
        <f t="shared" si="104"/>
        <v>0</v>
      </c>
      <c r="AH585" s="111">
        <f t="shared" si="105"/>
        <v>0</v>
      </c>
      <c r="AI585" s="111">
        <f>Table5[[#This Row],[Column17]]-Table5[[#This Row],[Column20]]</f>
        <v>0</v>
      </c>
      <c r="AJ585" s="111">
        <f t="shared" si="106"/>
        <v>0</v>
      </c>
      <c r="AK585" s="111">
        <f t="shared" si="99"/>
        <v>0</v>
      </c>
      <c r="AL585" s="111">
        <f t="shared" si="107"/>
        <v>0</v>
      </c>
      <c r="AM585" s="111" t="str">
        <f t="shared" si="108"/>
        <v/>
      </c>
      <c r="AN585" s="111" t="str">
        <f t="shared" ca="1" si="109"/>
        <v/>
      </c>
    </row>
    <row r="586" spans="1:40" ht="20.25" customHeight="1" x14ac:dyDescent="0.3">
      <c r="A586" s="107"/>
      <c r="B586" s="144"/>
      <c r="C586" s="119"/>
      <c r="D586" s="120"/>
      <c r="E586" s="119"/>
      <c r="F586" s="119"/>
      <c r="G586" s="120"/>
      <c r="H586" s="119"/>
      <c r="I586" s="109"/>
      <c r="L586" s="108"/>
      <c r="M586" s="108"/>
      <c r="N586" s="108"/>
      <c r="O586" s="108"/>
      <c r="P586" s="108"/>
      <c r="Q586" s="108"/>
      <c r="R586" s="108"/>
      <c r="S586" s="108"/>
      <c r="T586" s="100">
        <f t="shared" si="100"/>
        <v>0</v>
      </c>
      <c r="U586" s="111"/>
      <c r="V586" s="111"/>
      <c r="W586" s="111">
        <f>SUMIFS($F$3:F586,$D$3:D586,D586,$C$3:C586,"Buy")+SUMIFS($F$3:F586,$D$3:D586,D586,$C$3:C586,"Coin Deposit",$E$3:E586,"&lt;&gt;")</f>
        <v>0</v>
      </c>
      <c r="X586" s="111">
        <f t="shared" si="101"/>
        <v>0</v>
      </c>
      <c r="Y586" s="111">
        <f>IF($D586=Y$1,SUMIFS($H$3:$H586,$G$3:$G586,Y$1,$C$3:$C586,"Sell"),0)</f>
        <v>0</v>
      </c>
      <c r="Z586" s="111">
        <f t="shared" si="102"/>
        <v>0</v>
      </c>
      <c r="AA586" s="111">
        <f>IF($D586=AA$1,SUMIFS($H$3:$H586,$G$3:$G586,AA$1,$C$3:$C586,"Sell"),0)</f>
        <v>0</v>
      </c>
      <c r="AB586" s="111">
        <f t="shared" si="103"/>
        <v>0</v>
      </c>
      <c r="AC586" s="111">
        <f>SUMIFS('Deductions and Deposits'!$H:$H,'Deductions and Deposits'!$G:$G,D586,'Deductions and Deposits'!$F:$F,"&lt;="&amp;B586)+SUMIFS($F$3:F586,$D$3:D586,D586,$C$3:C586,"Coin Deposit",$E$3:E586,"")</f>
        <v>0</v>
      </c>
      <c r="AD586" s="111">
        <f>SUMIFS('Deductions and Deposits'!$D:$D,'Deductions and Deposits'!$C:$C,D586)+SUMIFS($F:$F,$D:$D,D586,$C:$C,"Coin Deduction")</f>
        <v>0</v>
      </c>
      <c r="AE586" s="111">
        <f>Table5[[#This Row],[Column4]]+Table5[[#This Row],[Column14]]+Table5[[#This Row],[Column19]]+Table5[[#This Row],[Column12]]</f>
        <v>0</v>
      </c>
      <c r="AF586" s="111">
        <f>Table5[[#This Row],[Column5]]+Table5[[#This Row],[Column13]]+Table5[[#This Row],[Column21]]+Table5[[#This Row],[Column18]]</f>
        <v>0</v>
      </c>
      <c r="AG586" s="111">
        <f t="shared" si="104"/>
        <v>0</v>
      </c>
      <c r="AH586" s="111">
        <f t="shared" si="105"/>
        <v>0</v>
      </c>
      <c r="AI586" s="111">
        <f>Table5[[#This Row],[Column17]]-Table5[[#This Row],[Column20]]</f>
        <v>0</v>
      </c>
      <c r="AJ586" s="111">
        <f t="shared" si="106"/>
        <v>0</v>
      </c>
      <c r="AK586" s="111">
        <f t="shared" si="99"/>
        <v>0</v>
      </c>
      <c r="AL586" s="111">
        <f t="shared" si="107"/>
        <v>0</v>
      </c>
      <c r="AM586" s="111" t="str">
        <f t="shared" si="108"/>
        <v/>
      </c>
      <c r="AN586" s="111" t="str">
        <f t="shared" ca="1" si="109"/>
        <v/>
      </c>
    </row>
    <row r="587" spans="1:40" ht="20.25" customHeight="1" x14ac:dyDescent="0.3">
      <c r="A587" s="107"/>
      <c r="B587" s="144"/>
      <c r="C587" s="119"/>
      <c r="D587" s="120"/>
      <c r="E587" s="119"/>
      <c r="F587" s="119"/>
      <c r="G587" s="120"/>
      <c r="H587" s="119"/>
      <c r="I587" s="109"/>
      <c r="L587" s="108"/>
      <c r="M587" s="108"/>
      <c r="N587" s="108"/>
      <c r="O587" s="108"/>
      <c r="P587" s="108"/>
      <c r="Q587" s="108"/>
      <c r="R587" s="108"/>
      <c r="S587" s="108"/>
      <c r="T587" s="100">
        <f t="shared" si="100"/>
        <v>0</v>
      </c>
      <c r="U587" s="111"/>
      <c r="V587" s="111"/>
      <c r="W587" s="111">
        <f>SUMIFS($F$3:F587,$D$3:D587,D587,$C$3:C587,"Buy")+SUMIFS($F$3:F587,$D$3:D587,D587,$C$3:C587,"Coin Deposit",$E$3:E587,"&lt;&gt;")</f>
        <v>0</v>
      </c>
      <c r="X587" s="111">
        <f t="shared" si="101"/>
        <v>0</v>
      </c>
      <c r="Y587" s="111">
        <f>IF($D587=Y$1,SUMIFS($H$3:$H587,$G$3:$G587,Y$1,$C$3:$C587,"Sell"),0)</f>
        <v>0</v>
      </c>
      <c r="Z587" s="111">
        <f t="shared" si="102"/>
        <v>0</v>
      </c>
      <c r="AA587" s="111">
        <f>IF($D587=AA$1,SUMIFS($H$3:$H587,$G$3:$G587,AA$1,$C$3:$C587,"Sell"),0)</f>
        <v>0</v>
      </c>
      <c r="AB587" s="111">
        <f t="shared" si="103"/>
        <v>0</v>
      </c>
      <c r="AC587" s="111">
        <f>SUMIFS('Deductions and Deposits'!$H:$H,'Deductions and Deposits'!$G:$G,D587,'Deductions and Deposits'!$F:$F,"&lt;="&amp;B587)+SUMIFS($F$3:F587,$D$3:D587,D587,$C$3:C587,"Coin Deposit",$E$3:E587,"")</f>
        <v>0</v>
      </c>
      <c r="AD587" s="111">
        <f>SUMIFS('Deductions and Deposits'!$D:$D,'Deductions and Deposits'!$C:$C,D587)+SUMIFS($F:$F,$D:$D,D587,$C:$C,"Coin Deduction")</f>
        <v>0</v>
      </c>
      <c r="AE587" s="111">
        <f>Table5[[#This Row],[Column4]]+Table5[[#This Row],[Column14]]+Table5[[#This Row],[Column19]]+Table5[[#This Row],[Column12]]</f>
        <v>0</v>
      </c>
      <c r="AF587" s="111">
        <f>Table5[[#This Row],[Column5]]+Table5[[#This Row],[Column13]]+Table5[[#This Row],[Column21]]+Table5[[#This Row],[Column18]]</f>
        <v>0</v>
      </c>
      <c r="AG587" s="111">
        <f t="shared" si="104"/>
        <v>0</v>
      </c>
      <c r="AH587" s="111">
        <f t="shared" si="105"/>
        <v>0</v>
      </c>
      <c r="AI587" s="111">
        <f>Table5[[#This Row],[Column17]]-Table5[[#This Row],[Column20]]</f>
        <v>0</v>
      </c>
      <c r="AJ587" s="111">
        <f t="shared" si="106"/>
        <v>0</v>
      </c>
      <c r="AK587" s="111">
        <f t="shared" si="99"/>
        <v>0</v>
      </c>
      <c r="AL587" s="111">
        <f t="shared" si="107"/>
        <v>0</v>
      </c>
      <c r="AM587" s="111" t="str">
        <f t="shared" si="108"/>
        <v/>
      </c>
      <c r="AN587" s="111" t="str">
        <f t="shared" ca="1" si="109"/>
        <v/>
      </c>
    </row>
    <row r="588" spans="1:40" ht="20.25" customHeight="1" x14ac:dyDescent="0.3">
      <c r="A588" s="107"/>
      <c r="B588" s="144"/>
      <c r="C588" s="119"/>
      <c r="D588" s="120"/>
      <c r="E588" s="119"/>
      <c r="F588" s="119"/>
      <c r="G588" s="120"/>
      <c r="H588" s="119"/>
      <c r="I588" s="109"/>
      <c r="L588" s="108"/>
      <c r="M588" s="108"/>
      <c r="N588" s="108"/>
      <c r="O588" s="108"/>
      <c r="P588" s="108"/>
      <c r="Q588" s="108"/>
      <c r="R588" s="108"/>
      <c r="S588" s="108"/>
      <c r="T588" s="100">
        <f t="shared" si="100"/>
        <v>0</v>
      </c>
      <c r="U588" s="111"/>
      <c r="V588" s="111"/>
      <c r="W588" s="111">
        <f>SUMIFS($F$3:F588,$D$3:D588,D588,$C$3:C588,"Buy")+SUMIFS($F$3:F588,$D$3:D588,D588,$C$3:C588,"Coin Deposit",$E$3:E588,"&lt;&gt;")</f>
        <v>0</v>
      </c>
      <c r="X588" s="111">
        <f t="shared" si="101"/>
        <v>0</v>
      </c>
      <c r="Y588" s="111">
        <f>IF($D588=Y$1,SUMIFS($H$3:$H588,$G$3:$G588,Y$1,$C$3:$C588,"Sell"),0)</f>
        <v>0</v>
      </c>
      <c r="Z588" s="111">
        <f t="shared" si="102"/>
        <v>0</v>
      </c>
      <c r="AA588" s="111">
        <f>IF($D588=AA$1,SUMIFS($H$3:$H588,$G$3:$G588,AA$1,$C$3:$C588,"Sell"),0)</f>
        <v>0</v>
      </c>
      <c r="AB588" s="111">
        <f t="shared" si="103"/>
        <v>0</v>
      </c>
      <c r="AC588" s="111">
        <f>SUMIFS('Deductions and Deposits'!$H:$H,'Deductions and Deposits'!$G:$G,D588,'Deductions and Deposits'!$F:$F,"&lt;="&amp;B588)+SUMIFS($F$3:F588,$D$3:D588,D588,$C$3:C588,"Coin Deposit",$E$3:E588,"")</f>
        <v>0</v>
      </c>
      <c r="AD588" s="111">
        <f>SUMIFS('Deductions and Deposits'!$D:$D,'Deductions and Deposits'!$C:$C,D588)+SUMIFS($F:$F,$D:$D,D588,$C:$C,"Coin Deduction")</f>
        <v>0</v>
      </c>
      <c r="AE588" s="111">
        <f>Table5[[#This Row],[Column4]]+Table5[[#This Row],[Column14]]+Table5[[#This Row],[Column19]]+Table5[[#This Row],[Column12]]</f>
        <v>0</v>
      </c>
      <c r="AF588" s="111">
        <f>Table5[[#This Row],[Column5]]+Table5[[#This Row],[Column13]]+Table5[[#This Row],[Column21]]+Table5[[#This Row],[Column18]]</f>
        <v>0</v>
      </c>
      <c r="AG588" s="111">
        <f t="shared" si="104"/>
        <v>0</v>
      </c>
      <c r="AH588" s="111">
        <f t="shared" si="105"/>
        <v>0</v>
      </c>
      <c r="AI588" s="111">
        <f>Table5[[#This Row],[Column17]]-Table5[[#This Row],[Column20]]</f>
        <v>0</v>
      </c>
      <c r="AJ588" s="111">
        <f t="shared" si="106"/>
        <v>0</v>
      </c>
      <c r="AK588" s="111">
        <f t="shared" si="99"/>
        <v>0</v>
      </c>
      <c r="AL588" s="111">
        <f t="shared" si="107"/>
        <v>0</v>
      </c>
      <c r="AM588" s="111" t="str">
        <f t="shared" si="108"/>
        <v/>
      </c>
      <c r="AN588" s="111" t="str">
        <f t="shared" ca="1" si="109"/>
        <v/>
      </c>
    </row>
    <row r="589" spans="1:40" ht="20.25" customHeight="1" x14ac:dyDescent="0.3">
      <c r="A589" s="107"/>
      <c r="B589" s="144"/>
      <c r="C589" s="119"/>
      <c r="D589" s="120"/>
      <c r="E589" s="119"/>
      <c r="F589" s="119"/>
      <c r="G589" s="120"/>
      <c r="H589" s="119"/>
      <c r="I589" s="109"/>
      <c r="L589" s="108"/>
      <c r="M589" s="108"/>
      <c r="N589" s="108"/>
      <c r="O589" s="108"/>
      <c r="P589" s="108"/>
      <c r="Q589" s="108"/>
      <c r="R589" s="108"/>
      <c r="S589" s="108"/>
      <c r="T589" s="100">
        <f t="shared" si="100"/>
        <v>0</v>
      </c>
      <c r="U589" s="111"/>
      <c r="V589" s="111"/>
      <c r="W589" s="111">
        <f>SUMIFS($F$3:F589,$D$3:D589,D589,$C$3:C589,"Buy")+SUMIFS($F$3:F589,$D$3:D589,D589,$C$3:C589,"Coin Deposit",$E$3:E589,"&lt;&gt;")</f>
        <v>0</v>
      </c>
      <c r="X589" s="111">
        <f t="shared" si="101"/>
        <v>0</v>
      </c>
      <c r="Y589" s="111">
        <f>IF($D589=Y$1,SUMIFS($H$3:$H589,$G$3:$G589,Y$1,$C$3:$C589,"Sell"),0)</f>
        <v>0</v>
      </c>
      <c r="Z589" s="111">
        <f t="shared" si="102"/>
        <v>0</v>
      </c>
      <c r="AA589" s="111">
        <f>IF($D589=AA$1,SUMIFS($H$3:$H589,$G$3:$G589,AA$1,$C$3:$C589,"Sell"),0)</f>
        <v>0</v>
      </c>
      <c r="AB589" s="111">
        <f t="shared" si="103"/>
        <v>0</v>
      </c>
      <c r="AC589" s="111">
        <f>SUMIFS('Deductions and Deposits'!$H:$H,'Deductions and Deposits'!$G:$G,D589,'Deductions and Deposits'!$F:$F,"&lt;="&amp;B589)+SUMIFS($F$3:F589,$D$3:D589,D589,$C$3:C589,"Coin Deposit",$E$3:E589,"")</f>
        <v>0</v>
      </c>
      <c r="AD589" s="111">
        <f>SUMIFS('Deductions and Deposits'!$D:$D,'Deductions and Deposits'!$C:$C,D589)+SUMIFS($F:$F,$D:$D,D589,$C:$C,"Coin Deduction")</f>
        <v>0</v>
      </c>
      <c r="AE589" s="111">
        <f>Table5[[#This Row],[Column4]]+Table5[[#This Row],[Column14]]+Table5[[#This Row],[Column19]]+Table5[[#This Row],[Column12]]</f>
        <v>0</v>
      </c>
      <c r="AF589" s="111">
        <f>Table5[[#This Row],[Column5]]+Table5[[#This Row],[Column13]]+Table5[[#This Row],[Column21]]+Table5[[#This Row],[Column18]]</f>
        <v>0</v>
      </c>
      <c r="AG589" s="111">
        <f t="shared" si="104"/>
        <v>0</v>
      </c>
      <c r="AH589" s="111">
        <f t="shared" si="105"/>
        <v>0</v>
      </c>
      <c r="AI589" s="111">
        <f>Table5[[#This Row],[Column17]]-Table5[[#This Row],[Column20]]</f>
        <v>0</v>
      </c>
      <c r="AJ589" s="111">
        <f t="shared" si="106"/>
        <v>0</v>
      </c>
      <c r="AK589" s="111">
        <f t="shared" si="99"/>
        <v>0</v>
      </c>
      <c r="AL589" s="111">
        <f t="shared" si="107"/>
        <v>0</v>
      </c>
      <c r="AM589" s="111" t="str">
        <f t="shared" si="108"/>
        <v/>
      </c>
      <c r="AN589" s="111" t="str">
        <f t="shared" ca="1" si="109"/>
        <v/>
      </c>
    </row>
    <row r="590" spans="1:40" ht="20.25" customHeight="1" x14ac:dyDescent="0.3">
      <c r="A590" s="107"/>
      <c r="B590" s="144"/>
      <c r="C590" s="119"/>
      <c r="D590" s="120"/>
      <c r="E590" s="119"/>
      <c r="F590" s="119"/>
      <c r="G590" s="120"/>
      <c r="H590" s="119"/>
      <c r="I590" s="109"/>
      <c r="L590" s="108"/>
      <c r="M590" s="108"/>
      <c r="N590" s="108"/>
      <c r="O590" s="108"/>
      <c r="P590" s="108"/>
      <c r="Q590" s="108"/>
      <c r="R590" s="108"/>
      <c r="S590" s="108"/>
      <c r="T590" s="100">
        <f t="shared" si="100"/>
        <v>0</v>
      </c>
      <c r="U590" s="111"/>
      <c r="V590" s="111"/>
      <c r="W590" s="111">
        <f>SUMIFS($F$3:F590,$D$3:D590,D590,$C$3:C590,"Buy")+SUMIFS($F$3:F590,$D$3:D590,D590,$C$3:C590,"Coin Deposit",$E$3:E590,"&lt;&gt;")</f>
        <v>0</v>
      </c>
      <c r="X590" s="111">
        <f t="shared" si="101"/>
        <v>0</v>
      </c>
      <c r="Y590" s="111">
        <f>IF($D590=Y$1,SUMIFS($H$3:$H590,$G$3:$G590,Y$1,$C$3:$C590,"Sell"),0)</f>
        <v>0</v>
      </c>
      <c r="Z590" s="111">
        <f t="shared" si="102"/>
        <v>0</v>
      </c>
      <c r="AA590" s="111">
        <f>IF($D590=AA$1,SUMIFS($H$3:$H590,$G$3:$G590,AA$1,$C$3:$C590,"Sell"),0)</f>
        <v>0</v>
      </c>
      <c r="AB590" s="111">
        <f t="shared" si="103"/>
        <v>0</v>
      </c>
      <c r="AC590" s="111">
        <f>SUMIFS('Deductions and Deposits'!$H:$H,'Deductions and Deposits'!$G:$G,D590,'Deductions and Deposits'!$F:$F,"&lt;="&amp;B590)+SUMIFS($F$3:F590,$D$3:D590,D590,$C$3:C590,"Coin Deposit",$E$3:E590,"")</f>
        <v>0</v>
      </c>
      <c r="AD590" s="111">
        <f>SUMIFS('Deductions and Deposits'!$D:$D,'Deductions and Deposits'!$C:$C,D590)+SUMIFS($F:$F,$D:$D,D590,$C:$C,"Coin Deduction")</f>
        <v>0</v>
      </c>
      <c r="AE590" s="111">
        <f>Table5[[#This Row],[Column4]]+Table5[[#This Row],[Column14]]+Table5[[#This Row],[Column19]]+Table5[[#This Row],[Column12]]</f>
        <v>0</v>
      </c>
      <c r="AF590" s="111">
        <f>Table5[[#This Row],[Column5]]+Table5[[#This Row],[Column13]]+Table5[[#This Row],[Column21]]+Table5[[#This Row],[Column18]]</f>
        <v>0</v>
      </c>
      <c r="AG590" s="111">
        <f t="shared" si="104"/>
        <v>0</v>
      </c>
      <c r="AH590" s="111">
        <f t="shared" si="105"/>
        <v>0</v>
      </c>
      <c r="AI590" s="111">
        <f>Table5[[#This Row],[Column17]]-Table5[[#This Row],[Column20]]</f>
        <v>0</v>
      </c>
      <c r="AJ590" s="111">
        <f t="shared" si="106"/>
        <v>0</v>
      </c>
      <c r="AK590" s="111">
        <f t="shared" si="99"/>
        <v>0</v>
      </c>
      <c r="AL590" s="111">
        <f t="shared" si="107"/>
        <v>0</v>
      </c>
      <c r="AM590" s="111" t="str">
        <f t="shared" si="108"/>
        <v/>
      </c>
      <c r="AN590" s="111" t="str">
        <f t="shared" ca="1" si="109"/>
        <v/>
      </c>
    </row>
    <row r="591" spans="1:40" ht="20.25" customHeight="1" x14ac:dyDescent="0.3">
      <c r="A591" s="107"/>
      <c r="B591" s="144"/>
      <c r="C591" s="119"/>
      <c r="D591" s="120"/>
      <c r="E591" s="119"/>
      <c r="F591" s="119"/>
      <c r="G591" s="120"/>
      <c r="H591" s="119"/>
      <c r="I591" s="109"/>
      <c r="L591" s="108"/>
      <c r="M591" s="108"/>
      <c r="N591" s="108"/>
      <c r="O591" s="108"/>
      <c r="P591" s="108"/>
      <c r="Q591" s="108"/>
      <c r="R591" s="108"/>
      <c r="S591" s="108"/>
      <c r="T591" s="100">
        <f t="shared" si="100"/>
        <v>0</v>
      </c>
      <c r="U591" s="111"/>
      <c r="V591" s="111"/>
      <c r="W591" s="111">
        <f>SUMIFS($F$3:F591,$D$3:D591,D591,$C$3:C591,"Buy")+SUMIFS($F$3:F591,$D$3:D591,D591,$C$3:C591,"Coin Deposit",$E$3:E591,"&lt;&gt;")</f>
        <v>0</v>
      </c>
      <c r="X591" s="111">
        <f t="shared" si="101"/>
        <v>0</v>
      </c>
      <c r="Y591" s="111">
        <f>IF($D591=Y$1,SUMIFS($H$3:$H591,$G$3:$G591,Y$1,$C$3:$C591,"Sell"),0)</f>
        <v>0</v>
      </c>
      <c r="Z591" s="111">
        <f t="shared" si="102"/>
        <v>0</v>
      </c>
      <c r="AA591" s="111">
        <f>IF($D591=AA$1,SUMIFS($H$3:$H591,$G$3:$G591,AA$1,$C$3:$C591,"Sell"),0)</f>
        <v>0</v>
      </c>
      <c r="AB591" s="111">
        <f t="shared" si="103"/>
        <v>0</v>
      </c>
      <c r="AC591" s="111">
        <f>SUMIFS('Deductions and Deposits'!$H:$H,'Deductions and Deposits'!$G:$G,D591,'Deductions and Deposits'!$F:$F,"&lt;="&amp;B591)+SUMIFS($F$3:F591,$D$3:D591,D591,$C$3:C591,"Coin Deposit",$E$3:E591,"")</f>
        <v>0</v>
      </c>
      <c r="AD591" s="111">
        <f>SUMIFS('Deductions and Deposits'!$D:$D,'Deductions and Deposits'!$C:$C,D591)+SUMIFS($F:$F,$D:$D,D591,$C:$C,"Coin Deduction")</f>
        <v>0</v>
      </c>
      <c r="AE591" s="111">
        <f>Table5[[#This Row],[Column4]]+Table5[[#This Row],[Column14]]+Table5[[#This Row],[Column19]]+Table5[[#This Row],[Column12]]</f>
        <v>0</v>
      </c>
      <c r="AF591" s="111">
        <f>Table5[[#This Row],[Column5]]+Table5[[#This Row],[Column13]]+Table5[[#This Row],[Column21]]+Table5[[#This Row],[Column18]]</f>
        <v>0</v>
      </c>
      <c r="AG591" s="111">
        <f t="shared" si="104"/>
        <v>0</v>
      </c>
      <c r="AH591" s="111">
        <f t="shared" si="105"/>
        <v>0</v>
      </c>
      <c r="AI591" s="111">
        <f>Table5[[#This Row],[Column17]]-Table5[[#This Row],[Column20]]</f>
        <v>0</v>
      </c>
      <c r="AJ591" s="111">
        <f t="shared" si="106"/>
        <v>0</v>
      </c>
      <c r="AK591" s="111">
        <f t="shared" si="99"/>
        <v>0</v>
      </c>
      <c r="AL591" s="111">
        <f t="shared" si="107"/>
        <v>0</v>
      </c>
      <c r="AM591" s="111" t="str">
        <f t="shared" si="108"/>
        <v/>
      </c>
      <c r="AN591" s="111" t="str">
        <f t="shared" ca="1" si="109"/>
        <v/>
      </c>
    </row>
    <row r="592" spans="1:40" ht="20.25" customHeight="1" x14ac:dyDescent="0.3">
      <c r="A592" s="107"/>
      <c r="B592" s="144"/>
      <c r="C592" s="119"/>
      <c r="D592" s="120"/>
      <c r="E592" s="119"/>
      <c r="F592" s="119"/>
      <c r="G592" s="120"/>
      <c r="H592" s="119"/>
      <c r="I592" s="109"/>
      <c r="L592" s="108"/>
      <c r="M592" s="108"/>
      <c r="N592" s="108"/>
      <c r="O592" s="108"/>
      <c r="P592" s="108"/>
      <c r="Q592" s="108"/>
      <c r="R592" s="108"/>
      <c r="S592" s="108"/>
      <c r="T592" s="100">
        <f t="shared" si="100"/>
        <v>0</v>
      </c>
      <c r="U592" s="111"/>
      <c r="V592" s="111"/>
      <c r="W592" s="111">
        <f>SUMIFS($F$3:F592,$D$3:D592,D592,$C$3:C592,"Buy")+SUMIFS($F$3:F592,$D$3:D592,D592,$C$3:C592,"Coin Deposit",$E$3:E592,"&lt;&gt;")</f>
        <v>0</v>
      </c>
      <c r="X592" s="111">
        <f t="shared" si="101"/>
        <v>0</v>
      </c>
      <c r="Y592" s="111">
        <f>IF($D592=Y$1,SUMIFS($H$3:$H592,$G$3:$G592,Y$1,$C$3:$C592,"Sell"),0)</f>
        <v>0</v>
      </c>
      <c r="Z592" s="111">
        <f t="shared" si="102"/>
        <v>0</v>
      </c>
      <c r="AA592" s="111">
        <f>IF($D592=AA$1,SUMIFS($H$3:$H592,$G$3:$G592,AA$1,$C$3:$C592,"Sell"),0)</f>
        <v>0</v>
      </c>
      <c r="AB592" s="111">
        <f t="shared" si="103"/>
        <v>0</v>
      </c>
      <c r="AC592" s="111">
        <f>SUMIFS('Deductions and Deposits'!$H:$H,'Deductions and Deposits'!$G:$G,D592,'Deductions and Deposits'!$F:$F,"&lt;="&amp;B592)+SUMIFS($F$3:F592,$D$3:D592,D592,$C$3:C592,"Coin Deposit",$E$3:E592,"")</f>
        <v>0</v>
      </c>
      <c r="AD592" s="111">
        <f>SUMIFS('Deductions and Deposits'!$D:$D,'Deductions and Deposits'!$C:$C,D592)+SUMIFS($F:$F,$D:$D,D592,$C:$C,"Coin Deduction")</f>
        <v>0</v>
      </c>
      <c r="AE592" s="111">
        <f>Table5[[#This Row],[Column4]]+Table5[[#This Row],[Column14]]+Table5[[#This Row],[Column19]]+Table5[[#This Row],[Column12]]</f>
        <v>0</v>
      </c>
      <c r="AF592" s="111">
        <f>Table5[[#This Row],[Column5]]+Table5[[#This Row],[Column13]]+Table5[[#This Row],[Column21]]+Table5[[#This Row],[Column18]]</f>
        <v>0</v>
      </c>
      <c r="AG592" s="111">
        <f t="shared" si="104"/>
        <v>0</v>
      </c>
      <c r="AH592" s="111">
        <f t="shared" si="105"/>
        <v>0</v>
      </c>
      <c r="AI592" s="111">
        <f>Table5[[#This Row],[Column17]]-Table5[[#This Row],[Column20]]</f>
        <v>0</v>
      </c>
      <c r="AJ592" s="111">
        <f t="shared" si="106"/>
        <v>0</v>
      </c>
      <c r="AK592" s="111">
        <f t="shared" si="99"/>
        <v>0</v>
      </c>
      <c r="AL592" s="111">
        <f t="shared" si="107"/>
        <v>0</v>
      </c>
      <c r="AM592" s="111" t="str">
        <f t="shared" si="108"/>
        <v/>
      </c>
      <c r="AN592" s="111" t="str">
        <f t="shared" ca="1" si="109"/>
        <v/>
      </c>
    </row>
    <row r="593" spans="1:40" ht="20.25" customHeight="1" x14ac:dyDescent="0.3">
      <c r="A593" s="107"/>
      <c r="B593" s="144"/>
      <c r="C593" s="119"/>
      <c r="D593" s="120"/>
      <c r="E593" s="119"/>
      <c r="F593" s="119"/>
      <c r="G593" s="120"/>
      <c r="H593" s="119"/>
      <c r="I593" s="109"/>
      <c r="L593" s="108"/>
      <c r="M593" s="108"/>
      <c r="N593" s="108"/>
      <c r="O593" s="108"/>
      <c r="P593" s="108"/>
      <c r="Q593" s="108"/>
      <c r="R593" s="108"/>
      <c r="S593" s="108"/>
      <c r="T593" s="100">
        <f t="shared" si="100"/>
        <v>0</v>
      </c>
      <c r="U593" s="111"/>
      <c r="V593" s="111"/>
      <c r="W593" s="111">
        <f>SUMIFS($F$3:F593,$D$3:D593,D593,$C$3:C593,"Buy")+SUMIFS($F$3:F593,$D$3:D593,D593,$C$3:C593,"Coin Deposit",$E$3:E593,"&lt;&gt;")</f>
        <v>0</v>
      </c>
      <c r="X593" s="111">
        <f t="shared" si="101"/>
        <v>0</v>
      </c>
      <c r="Y593" s="111">
        <f>IF($D593=Y$1,SUMIFS($H$3:$H593,$G$3:$G593,Y$1,$C$3:$C593,"Sell"),0)</f>
        <v>0</v>
      </c>
      <c r="Z593" s="111">
        <f t="shared" si="102"/>
        <v>0</v>
      </c>
      <c r="AA593" s="111">
        <f>IF($D593=AA$1,SUMIFS($H$3:$H593,$G$3:$G593,AA$1,$C$3:$C593,"Sell"),0)</f>
        <v>0</v>
      </c>
      <c r="AB593" s="111">
        <f t="shared" si="103"/>
        <v>0</v>
      </c>
      <c r="AC593" s="111">
        <f>SUMIFS('Deductions and Deposits'!$H:$H,'Deductions and Deposits'!$G:$G,D593,'Deductions and Deposits'!$F:$F,"&lt;="&amp;B593)+SUMIFS($F$3:F593,$D$3:D593,D593,$C$3:C593,"Coin Deposit",$E$3:E593,"")</f>
        <v>0</v>
      </c>
      <c r="AD593" s="111">
        <f>SUMIFS('Deductions and Deposits'!$D:$D,'Deductions and Deposits'!$C:$C,D593)+SUMIFS($F:$F,$D:$D,D593,$C:$C,"Coin Deduction")</f>
        <v>0</v>
      </c>
      <c r="AE593" s="111">
        <f>Table5[[#This Row],[Column4]]+Table5[[#This Row],[Column14]]+Table5[[#This Row],[Column19]]+Table5[[#This Row],[Column12]]</f>
        <v>0</v>
      </c>
      <c r="AF593" s="111">
        <f>Table5[[#This Row],[Column5]]+Table5[[#This Row],[Column13]]+Table5[[#This Row],[Column21]]+Table5[[#This Row],[Column18]]</f>
        <v>0</v>
      </c>
      <c r="AG593" s="111">
        <f t="shared" si="104"/>
        <v>0</v>
      </c>
      <c r="AH593" s="111">
        <f t="shared" si="105"/>
        <v>0</v>
      </c>
      <c r="AI593" s="111">
        <f>Table5[[#This Row],[Column17]]-Table5[[#This Row],[Column20]]</f>
        <v>0</v>
      </c>
      <c r="AJ593" s="111">
        <f t="shared" si="106"/>
        <v>0</v>
      </c>
      <c r="AK593" s="111">
        <f t="shared" ref="AK593:AK656" si="110">AJ593*T593</f>
        <v>0</v>
      </c>
      <c r="AL593" s="111">
        <f t="shared" si="107"/>
        <v>0</v>
      </c>
      <c r="AM593" s="111" t="str">
        <f t="shared" si="108"/>
        <v/>
      </c>
      <c r="AN593" s="111" t="str">
        <f t="shared" ca="1" si="109"/>
        <v/>
      </c>
    </row>
    <row r="594" spans="1:40" ht="20.25" customHeight="1" x14ac:dyDescent="0.3">
      <c r="A594" s="107"/>
      <c r="B594" s="144"/>
      <c r="C594" s="119"/>
      <c r="D594" s="120"/>
      <c r="E594" s="119"/>
      <c r="F594" s="119"/>
      <c r="G594" s="120"/>
      <c r="H594" s="119"/>
      <c r="I594" s="109"/>
      <c r="L594" s="108"/>
      <c r="M594" s="108"/>
      <c r="N594" s="108"/>
      <c r="O594" s="108"/>
      <c r="P594" s="108"/>
      <c r="Q594" s="108"/>
      <c r="R594" s="108"/>
      <c r="S594" s="108"/>
      <c r="T594" s="100">
        <f t="shared" si="100"/>
        <v>0</v>
      </c>
      <c r="U594" s="111"/>
      <c r="V594" s="111"/>
      <c r="W594" s="111">
        <f>SUMIFS($F$3:F594,$D$3:D594,D594,$C$3:C594,"Buy")+SUMIFS($F$3:F594,$D$3:D594,D594,$C$3:C594,"Coin Deposit",$E$3:E594,"&lt;&gt;")</f>
        <v>0</v>
      </c>
      <c r="X594" s="111">
        <f t="shared" si="101"/>
        <v>0</v>
      </c>
      <c r="Y594" s="111">
        <f>IF($D594=Y$1,SUMIFS($H$3:$H594,$G$3:$G594,Y$1,$C$3:$C594,"Sell"),0)</f>
        <v>0</v>
      </c>
      <c r="Z594" s="111">
        <f t="shared" si="102"/>
        <v>0</v>
      </c>
      <c r="AA594" s="111">
        <f>IF($D594=AA$1,SUMIFS($H$3:$H594,$G$3:$G594,AA$1,$C$3:$C594,"Sell"),0)</f>
        <v>0</v>
      </c>
      <c r="AB594" s="111">
        <f t="shared" si="103"/>
        <v>0</v>
      </c>
      <c r="AC594" s="111">
        <f>SUMIFS('Deductions and Deposits'!$H:$H,'Deductions and Deposits'!$G:$G,D594,'Deductions and Deposits'!$F:$F,"&lt;="&amp;B594)+SUMIFS($F$3:F594,$D$3:D594,D594,$C$3:C594,"Coin Deposit",$E$3:E594,"")</f>
        <v>0</v>
      </c>
      <c r="AD594" s="111">
        <f>SUMIFS('Deductions and Deposits'!$D:$D,'Deductions and Deposits'!$C:$C,D594)+SUMIFS($F:$F,$D:$D,D594,$C:$C,"Coin Deduction")</f>
        <v>0</v>
      </c>
      <c r="AE594" s="111">
        <f>Table5[[#This Row],[Column4]]+Table5[[#This Row],[Column14]]+Table5[[#This Row],[Column19]]+Table5[[#This Row],[Column12]]</f>
        <v>0</v>
      </c>
      <c r="AF594" s="111">
        <f>Table5[[#This Row],[Column5]]+Table5[[#This Row],[Column13]]+Table5[[#This Row],[Column21]]+Table5[[#This Row],[Column18]]</f>
        <v>0</v>
      </c>
      <c r="AG594" s="111">
        <f t="shared" si="104"/>
        <v>0</v>
      </c>
      <c r="AH594" s="111">
        <f t="shared" si="105"/>
        <v>0</v>
      </c>
      <c r="AI594" s="111">
        <f>Table5[[#This Row],[Column17]]-Table5[[#This Row],[Column20]]</f>
        <v>0</v>
      </c>
      <c r="AJ594" s="111">
        <f t="shared" si="106"/>
        <v>0</v>
      </c>
      <c r="AK594" s="111">
        <f t="shared" si="110"/>
        <v>0</v>
      </c>
      <c r="AL594" s="111">
        <f t="shared" si="107"/>
        <v>0</v>
      </c>
      <c r="AM594" s="111" t="str">
        <f t="shared" si="108"/>
        <v/>
      </c>
      <c r="AN594" s="111" t="str">
        <f t="shared" ca="1" si="109"/>
        <v/>
      </c>
    </row>
    <row r="595" spans="1:40" ht="20.25" customHeight="1" x14ac:dyDescent="0.3">
      <c r="A595" s="107"/>
      <c r="B595" s="144"/>
      <c r="C595" s="119"/>
      <c r="D595" s="120"/>
      <c r="E595" s="119"/>
      <c r="F595" s="119"/>
      <c r="G595" s="120"/>
      <c r="H595" s="119"/>
      <c r="I595" s="109"/>
      <c r="L595" s="108"/>
      <c r="M595" s="108"/>
      <c r="N595" s="108"/>
      <c r="O595" s="108"/>
      <c r="P595" s="108"/>
      <c r="Q595" s="108"/>
      <c r="R595" s="108"/>
      <c r="S595" s="108"/>
      <c r="T595" s="100">
        <f t="shared" si="100"/>
        <v>0</v>
      </c>
      <c r="U595" s="111"/>
      <c r="V595" s="111"/>
      <c r="W595" s="111">
        <f>SUMIFS($F$3:F595,$D$3:D595,D595,$C$3:C595,"Buy")+SUMIFS($F$3:F595,$D$3:D595,D595,$C$3:C595,"Coin Deposit",$E$3:E595,"&lt;&gt;")</f>
        <v>0</v>
      </c>
      <c r="X595" s="111">
        <f t="shared" si="101"/>
        <v>0</v>
      </c>
      <c r="Y595" s="111">
        <f>IF($D595=Y$1,SUMIFS($H$3:$H595,$G$3:$G595,Y$1,$C$3:$C595,"Sell"),0)</f>
        <v>0</v>
      </c>
      <c r="Z595" s="111">
        <f t="shared" si="102"/>
        <v>0</v>
      </c>
      <c r="AA595" s="111">
        <f>IF($D595=AA$1,SUMIFS($H$3:$H595,$G$3:$G595,AA$1,$C$3:$C595,"Sell"),0)</f>
        <v>0</v>
      </c>
      <c r="AB595" s="111">
        <f t="shared" si="103"/>
        <v>0</v>
      </c>
      <c r="AC595" s="111">
        <f>SUMIFS('Deductions and Deposits'!$H:$H,'Deductions and Deposits'!$G:$G,D595,'Deductions and Deposits'!$F:$F,"&lt;="&amp;B595)+SUMIFS($F$3:F595,$D$3:D595,D595,$C$3:C595,"Coin Deposit",$E$3:E595,"")</f>
        <v>0</v>
      </c>
      <c r="AD595" s="111">
        <f>SUMIFS('Deductions and Deposits'!$D:$D,'Deductions and Deposits'!$C:$C,D595)+SUMIFS($F:$F,$D:$D,D595,$C:$C,"Coin Deduction")</f>
        <v>0</v>
      </c>
      <c r="AE595" s="111">
        <f>Table5[[#This Row],[Column4]]+Table5[[#This Row],[Column14]]+Table5[[#This Row],[Column19]]+Table5[[#This Row],[Column12]]</f>
        <v>0</v>
      </c>
      <c r="AF595" s="111">
        <f>Table5[[#This Row],[Column5]]+Table5[[#This Row],[Column13]]+Table5[[#This Row],[Column21]]+Table5[[#This Row],[Column18]]</f>
        <v>0</v>
      </c>
      <c r="AG595" s="111">
        <f t="shared" si="104"/>
        <v>0</v>
      </c>
      <c r="AH595" s="111">
        <f t="shared" si="105"/>
        <v>0</v>
      </c>
      <c r="AI595" s="111">
        <f>Table5[[#This Row],[Column17]]-Table5[[#This Row],[Column20]]</f>
        <v>0</v>
      </c>
      <c r="AJ595" s="111">
        <f t="shared" si="106"/>
        <v>0</v>
      </c>
      <c r="AK595" s="111">
        <f t="shared" si="110"/>
        <v>0</v>
      </c>
      <c r="AL595" s="111">
        <f t="shared" si="107"/>
        <v>0</v>
      </c>
      <c r="AM595" s="111" t="str">
        <f t="shared" si="108"/>
        <v/>
      </c>
      <c r="AN595" s="111" t="str">
        <f t="shared" ca="1" si="109"/>
        <v/>
      </c>
    </row>
    <row r="596" spans="1:40" ht="20.25" customHeight="1" x14ac:dyDescent="0.3">
      <c r="A596" s="107"/>
      <c r="B596" s="144"/>
      <c r="C596" s="119"/>
      <c r="D596" s="120"/>
      <c r="E596" s="119"/>
      <c r="F596" s="119"/>
      <c r="G596" s="120"/>
      <c r="H596" s="119"/>
      <c r="I596" s="109"/>
      <c r="L596" s="108"/>
      <c r="M596" s="108"/>
      <c r="N596" s="108"/>
      <c r="O596" s="108"/>
      <c r="P596" s="108"/>
      <c r="Q596" s="108"/>
      <c r="R596" s="108"/>
      <c r="S596" s="108"/>
      <c r="T596" s="100">
        <f t="shared" si="100"/>
        <v>0</v>
      </c>
      <c r="U596" s="111"/>
      <c r="V596" s="111"/>
      <c r="W596" s="111">
        <f>SUMIFS($F$3:F596,$D$3:D596,D596,$C$3:C596,"Buy")+SUMIFS($F$3:F596,$D$3:D596,D596,$C$3:C596,"Coin Deposit",$E$3:E596,"&lt;&gt;")</f>
        <v>0</v>
      </c>
      <c r="X596" s="111">
        <f t="shared" si="101"/>
        <v>0</v>
      </c>
      <c r="Y596" s="111">
        <f>IF($D596=Y$1,SUMIFS($H$3:$H596,$G$3:$G596,Y$1,$C$3:$C596,"Sell"),0)</f>
        <v>0</v>
      </c>
      <c r="Z596" s="111">
        <f t="shared" si="102"/>
        <v>0</v>
      </c>
      <c r="AA596" s="111">
        <f>IF($D596=AA$1,SUMIFS($H$3:$H596,$G$3:$G596,AA$1,$C$3:$C596,"Sell"),0)</f>
        <v>0</v>
      </c>
      <c r="AB596" s="111">
        <f t="shared" si="103"/>
        <v>0</v>
      </c>
      <c r="AC596" s="111">
        <f>SUMIFS('Deductions and Deposits'!$H:$H,'Deductions and Deposits'!$G:$G,D596,'Deductions and Deposits'!$F:$F,"&lt;="&amp;B596)+SUMIFS($F$3:F596,$D$3:D596,D596,$C$3:C596,"Coin Deposit",$E$3:E596,"")</f>
        <v>0</v>
      </c>
      <c r="AD596" s="111">
        <f>SUMIFS('Deductions and Deposits'!$D:$D,'Deductions and Deposits'!$C:$C,D596)+SUMIFS($F:$F,$D:$D,D596,$C:$C,"Coin Deduction")</f>
        <v>0</v>
      </c>
      <c r="AE596" s="111">
        <f>Table5[[#This Row],[Column4]]+Table5[[#This Row],[Column14]]+Table5[[#This Row],[Column19]]+Table5[[#This Row],[Column12]]</f>
        <v>0</v>
      </c>
      <c r="AF596" s="111">
        <f>Table5[[#This Row],[Column5]]+Table5[[#This Row],[Column13]]+Table5[[#This Row],[Column21]]+Table5[[#This Row],[Column18]]</f>
        <v>0</v>
      </c>
      <c r="AG596" s="111">
        <f t="shared" si="104"/>
        <v>0</v>
      </c>
      <c r="AH596" s="111">
        <f t="shared" si="105"/>
        <v>0</v>
      </c>
      <c r="AI596" s="111">
        <f>Table5[[#This Row],[Column17]]-Table5[[#This Row],[Column20]]</f>
        <v>0</v>
      </c>
      <c r="AJ596" s="111">
        <f t="shared" si="106"/>
        <v>0</v>
      </c>
      <c r="AK596" s="111">
        <f t="shared" si="110"/>
        <v>0</v>
      </c>
      <c r="AL596" s="111">
        <f t="shared" si="107"/>
        <v>0</v>
      </c>
      <c r="AM596" s="111" t="str">
        <f t="shared" si="108"/>
        <v/>
      </c>
      <c r="AN596" s="111" t="str">
        <f t="shared" ca="1" si="109"/>
        <v/>
      </c>
    </row>
    <row r="597" spans="1:40" ht="20.25" customHeight="1" x14ac:dyDescent="0.3">
      <c r="A597" s="107"/>
      <c r="B597" s="144"/>
      <c r="C597" s="119"/>
      <c r="D597" s="120"/>
      <c r="E597" s="119"/>
      <c r="F597" s="119"/>
      <c r="G597" s="120"/>
      <c r="H597" s="119"/>
      <c r="I597" s="109"/>
      <c r="L597" s="108"/>
      <c r="M597" s="108"/>
      <c r="N597" s="108"/>
      <c r="O597" s="108"/>
      <c r="P597" s="108"/>
      <c r="Q597" s="108"/>
      <c r="R597" s="108"/>
      <c r="S597" s="108"/>
      <c r="T597" s="100">
        <f t="shared" si="100"/>
        <v>0</v>
      </c>
      <c r="U597" s="111"/>
      <c r="V597" s="111"/>
      <c r="W597" s="111">
        <f>SUMIFS($F$3:F597,$D$3:D597,D597,$C$3:C597,"Buy")+SUMIFS($F$3:F597,$D$3:D597,D597,$C$3:C597,"Coin Deposit",$E$3:E597,"&lt;&gt;")</f>
        <v>0</v>
      </c>
      <c r="X597" s="111">
        <f t="shared" si="101"/>
        <v>0</v>
      </c>
      <c r="Y597" s="111">
        <f>IF($D597=Y$1,SUMIFS($H$3:$H597,$G$3:$G597,Y$1,$C$3:$C597,"Sell"),0)</f>
        <v>0</v>
      </c>
      <c r="Z597" s="111">
        <f t="shared" si="102"/>
        <v>0</v>
      </c>
      <c r="AA597" s="111">
        <f>IF($D597=AA$1,SUMIFS($H$3:$H597,$G$3:$G597,AA$1,$C$3:$C597,"Sell"),0)</f>
        <v>0</v>
      </c>
      <c r="AB597" s="111">
        <f t="shared" si="103"/>
        <v>0</v>
      </c>
      <c r="AC597" s="111">
        <f>SUMIFS('Deductions and Deposits'!$H:$H,'Deductions and Deposits'!$G:$G,D597,'Deductions and Deposits'!$F:$F,"&lt;="&amp;B597)+SUMIFS($F$3:F597,$D$3:D597,D597,$C$3:C597,"Coin Deposit",$E$3:E597,"")</f>
        <v>0</v>
      </c>
      <c r="AD597" s="111">
        <f>SUMIFS('Deductions and Deposits'!$D:$D,'Deductions and Deposits'!$C:$C,D597)+SUMIFS($F:$F,$D:$D,D597,$C:$C,"Coin Deduction")</f>
        <v>0</v>
      </c>
      <c r="AE597" s="111">
        <f>Table5[[#This Row],[Column4]]+Table5[[#This Row],[Column14]]+Table5[[#This Row],[Column19]]+Table5[[#This Row],[Column12]]</f>
        <v>0</v>
      </c>
      <c r="AF597" s="111">
        <f>Table5[[#This Row],[Column5]]+Table5[[#This Row],[Column13]]+Table5[[#This Row],[Column21]]+Table5[[#This Row],[Column18]]</f>
        <v>0</v>
      </c>
      <c r="AG597" s="111">
        <f t="shared" si="104"/>
        <v>0</v>
      </c>
      <c r="AH597" s="111">
        <f t="shared" si="105"/>
        <v>0</v>
      </c>
      <c r="AI597" s="111">
        <f>Table5[[#This Row],[Column17]]-Table5[[#This Row],[Column20]]</f>
        <v>0</v>
      </c>
      <c r="AJ597" s="111">
        <f t="shared" si="106"/>
        <v>0</v>
      </c>
      <c r="AK597" s="111">
        <f t="shared" si="110"/>
        <v>0</v>
      </c>
      <c r="AL597" s="111">
        <f t="shared" si="107"/>
        <v>0</v>
      </c>
      <c r="AM597" s="111" t="str">
        <f t="shared" si="108"/>
        <v/>
      </c>
      <c r="AN597" s="111" t="str">
        <f t="shared" ca="1" si="109"/>
        <v/>
      </c>
    </row>
    <row r="598" spans="1:40" ht="20.25" customHeight="1" x14ac:dyDescent="0.3">
      <c r="A598" s="107"/>
      <c r="B598" s="144"/>
      <c r="C598" s="119"/>
      <c r="D598" s="120"/>
      <c r="E598" s="119"/>
      <c r="F598" s="119"/>
      <c r="G598" s="120"/>
      <c r="H598" s="119"/>
      <c r="I598" s="109"/>
      <c r="L598" s="108"/>
      <c r="M598" s="108"/>
      <c r="N598" s="108"/>
      <c r="O598" s="108"/>
      <c r="P598" s="108"/>
      <c r="Q598" s="108"/>
      <c r="R598" s="108"/>
      <c r="S598" s="108"/>
      <c r="T598" s="100">
        <f t="shared" si="100"/>
        <v>0</v>
      </c>
      <c r="U598" s="111"/>
      <c r="V598" s="111"/>
      <c r="W598" s="111">
        <f>SUMIFS($F$3:F598,$D$3:D598,D598,$C$3:C598,"Buy")+SUMIFS($F$3:F598,$D$3:D598,D598,$C$3:C598,"Coin Deposit",$E$3:E598,"&lt;&gt;")</f>
        <v>0</v>
      </c>
      <c r="X598" s="111">
        <f t="shared" si="101"/>
        <v>0</v>
      </c>
      <c r="Y598" s="111">
        <f>IF($D598=Y$1,SUMIFS($H$3:$H598,$G$3:$G598,Y$1,$C$3:$C598,"Sell"),0)</f>
        <v>0</v>
      </c>
      <c r="Z598" s="111">
        <f t="shared" si="102"/>
        <v>0</v>
      </c>
      <c r="AA598" s="111">
        <f>IF($D598=AA$1,SUMIFS($H$3:$H598,$G$3:$G598,AA$1,$C$3:$C598,"Sell"),0)</f>
        <v>0</v>
      </c>
      <c r="AB598" s="111">
        <f t="shared" si="103"/>
        <v>0</v>
      </c>
      <c r="AC598" s="111">
        <f>SUMIFS('Deductions and Deposits'!$H:$H,'Deductions and Deposits'!$G:$G,D598,'Deductions and Deposits'!$F:$F,"&lt;="&amp;B598)+SUMIFS($F$3:F598,$D$3:D598,D598,$C$3:C598,"Coin Deposit",$E$3:E598,"")</f>
        <v>0</v>
      </c>
      <c r="AD598" s="111">
        <f>SUMIFS('Deductions and Deposits'!$D:$D,'Deductions and Deposits'!$C:$C,D598)+SUMIFS($F:$F,$D:$D,D598,$C:$C,"Coin Deduction")</f>
        <v>0</v>
      </c>
      <c r="AE598" s="111">
        <f>Table5[[#This Row],[Column4]]+Table5[[#This Row],[Column14]]+Table5[[#This Row],[Column19]]+Table5[[#This Row],[Column12]]</f>
        <v>0</v>
      </c>
      <c r="AF598" s="111">
        <f>Table5[[#This Row],[Column5]]+Table5[[#This Row],[Column13]]+Table5[[#This Row],[Column21]]+Table5[[#This Row],[Column18]]</f>
        <v>0</v>
      </c>
      <c r="AG598" s="111">
        <f t="shared" si="104"/>
        <v>0</v>
      </c>
      <c r="AH598" s="111">
        <f t="shared" si="105"/>
        <v>0</v>
      </c>
      <c r="AI598" s="111">
        <f>Table5[[#This Row],[Column17]]-Table5[[#This Row],[Column20]]</f>
        <v>0</v>
      </c>
      <c r="AJ598" s="111">
        <f t="shared" si="106"/>
        <v>0</v>
      </c>
      <c r="AK598" s="111">
        <f t="shared" si="110"/>
        <v>0</v>
      </c>
      <c r="AL598" s="111">
        <f t="shared" si="107"/>
        <v>0</v>
      </c>
      <c r="AM598" s="111" t="str">
        <f t="shared" si="108"/>
        <v/>
      </c>
      <c r="AN598" s="111" t="str">
        <f t="shared" ca="1" si="109"/>
        <v/>
      </c>
    </row>
    <row r="599" spans="1:40" ht="20.25" customHeight="1" x14ac:dyDescent="0.3">
      <c r="A599" s="107"/>
      <c r="B599" s="144"/>
      <c r="C599" s="119"/>
      <c r="D599" s="120"/>
      <c r="E599" s="119"/>
      <c r="F599" s="119"/>
      <c r="G599" s="120"/>
      <c r="H599" s="119"/>
      <c r="I599" s="109"/>
      <c r="L599" s="108"/>
      <c r="M599" s="108"/>
      <c r="N599" s="108"/>
      <c r="O599" s="108"/>
      <c r="P599" s="108"/>
      <c r="Q599" s="108"/>
      <c r="R599" s="108"/>
      <c r="S599" s="108"/>
      <c r="T599" s="100">
        <f t="shared" si="100"/>
        <v>0</v>
      </c>
      <c r="U599" s="111"/>
      <c r="V599" s="111"/>
      <c r="W599" s="111">
        <f>SUMIFS($F$3:F599,$D$3:D599,D599,$C$3:C599,"Buy")+SUMIFS($F$3:F599,$D$3:D599,D599,$C$3:C599,"Coin Deposit",$E$3:E599,"&lt;&gt;")</f>
        <v>0</v>
      </c>
      <c r="X599" s="111">
        <f t="shared" si="101"/>
        <v>0</v>
      </c>
      <c r="Y599" s="111">
        <f>IF($D599=Y$1,SUMIFS($H$3:$H599,$G$3:$G599,Y$1,$C$3:$C599,"Sell"),0)</f>
        <v>0</v>
      </c>
      <c r="Z599" s="111">
        <f t="shared" si="102"/>
        <v>0</v>
      </c>
      <c r="AA599" s="111">
        <f>IF($D599=AA$1,SUMIFS($H$3:$H599,$G$3:$G599,AA$1,$C$3:$C599,"Sell"),0)</f>
        <v>0</v>
      </c>
      <c r="AB599" s="111">
        <f t="shared" si="103"/>
        <v>0</v>
      </c>
      <c r="AC599" s="111">
        <f>SUMIFS('Deductions and Deposits'!$H:$H,'Deductions and Deposits'!$G:$G,D599,'Deductions and Deposits'!$F:$F,"&lt;="&amp;B599)+SUMIFS($F$3:F599,$D$3:D599,D599,$C$3:C599,"Coin Deposit",$E$3:E599,"")</f>
        <v>0</v>
      </c>
      <c r="AD599" s="111">
        <f>SUMIFS('Deductions and Deposits'!$D:$D,'Deductions and Deposits'!$C:$C,D599)+SUMIFS($F:$F,$D:$D,D599,$C:$C,"Coin Deduction")</f>
        <v>0</v>
      </c>
      <c r="AE599" s="111">
        <f>Table5[[#This Row],[Column4]]+Table5[[#This Row],[Column14]]+Table5[[#This Row],[Column19]]+Table5[[#This Row],[Column12]]</f>
        <v>0</v>
      </c>
      <c r="AF599" s="111">
        <f>Table5[[#This Row],[Column5]]+Table5[[#This Row],[Column13]]+Table5[[#This Row],[Column21]]+Table5[[#This Row],[Column18]]</f>
        <v>0</v>
      </c>
      <c r="AG599" s="111">
        <f t="shared" si="104"/>
        <v>0</v>
      </c>
      <c r="AH599" s="111">
        <f t="shared" si="105"/>
        <v>0</v>
      </c>
      <c r="AI599" s="111">
        <f>Table5[[#This Row],[Column17]]-Table5[[#This Row],[Column20]]</f>
        <v>0</v>
      </c>
      <c r="AJ599" s="111">
        <f t="shared" si="106"/>
        <v>0</v>
      </c>
      <c r="AK599" s="111">
        <f t="shared" si="110"/>
        <v>0</v>
      </c>
      <c r="AL599" s="111">
        <f t="shared" si="107"/>
        <v>0</v>
      </c>
      <c r="AM599" s="111" t="str">
        <f t="shared" si="108"/>
        <v/>
      </c>
      <c r="AN599" s="111" t="str">
        <f t="shared" ca="1" si="109"/>
        <v/>
      </c>
    </row>
    <row r="600" spans="1:40" ht="20.25" customHeight="1" x14ac:dyDescent="0.3">
      <c r="A600" s="107"/>
      <c r="B600" s="144"/>
      <c r="C600" s="119"/>
      <c r="D600" s="120"/>
      <c r="E600" s="119"/>
      <c r="F600" s="119"/>
      <c r="G600" s="120"/>
      <c r="H600" s="119"/>
      <c r="I600" s="109"/>
      <c r="L600" s="108"/>
      <c r="M600" s="108"/>
      <c r="N600" s="108"/>
      <c r="O600" s="108"/>
      <c r="P600" s="108"/>
      <c r="Q600" s="108"/>
      <c r="R600" s="108"/>
      <c r="S600" s="108"/>
      <c r="T600" s="100">
        <f t="shared" si="100"/>
        <v>0</v>
      </c>
      <c r="U600" s="111"/>
      <c r="V600" s="111"/>
      <c r="W600" s="111">
        <f>SUMIFS($F$3:F600,$D$3:D600,D600,$C$3:C600,"Buy")+SUMIFS($F$3:F600,$D$3:D600,D600,$C$3:C600,"Coin Deposit",$E$3:E600,"&lt;&gt;")</f>
        <v>0</v>
      </c>
      <c r="X600" s="111">
        <f t="shared" si="101"/>
        <v>0</v>
      </c>
      <c r="Y600" s="111">
        <f>IF($D600=Y$1,SUMIFS($H$3:$H600,$G$3:$G600,Y$1,$C$3:$C600,"Sell"),0)</f>
        <v>0</v>
      </c>
      <c r="Z600" s="111">
        <f t="shared" si="102"/>
        <v>0</v>
      </c>
      <c r="AA600" s="111">
        <f>IF($D600=AA$1,SUMIFS($H$3:$H600,$G$3:$G600,AA$1,$C$3:$C600,"Sell"),0)</f>
        <v>0</v>
      </c>
      <c r="AB600" s="111">
        <f t="shared" si="103"/>
        <v>0</v>
      </c>
      <c r="AC600" s="111">
        <f>SUMIFS('Deductions and Deposits'!$H:$H,'Deductions and Deposits'!$G:$G,D600,'Deductions and Deposits'!$F:$F,"&lt;="&amp;B600)+SUMIFS($F$3:F600,$D$3:D600,D600,$C$3:C600,"Coin Deposit",$E$3:E600,"")</f>
        <v>0</v>
      </c>
      <c r="AD600" s="111">
        <f>SUMIFS('Deductions and Deposits'!$D:$D,'Deductions and Deposits'!$C:$C,D600)+SUMIFS($F:$F,$D:$D,D600,$C:$C,"Coin Deduction")</f>
        <v>0</v>
      </c>
      <c r="AE600" s="111">
        <f>Table5[[#This Row],[Column4]]+Table5[[#This Row],[Column14]]+Table5[[#This Row],[Column19]]+Table5[[#This Row],[Column12]]</f>
        <v>0</v>
      </c>
      <c r="AF600" s="111">
        <f>Table5[[#This Row],[Column5]]+Table5[[#This Row],[Column13]]+Table5[[#This Row],[Column21]]+Table5[[#This Row],[Column18]]</f>
        <v>0</v>
      </c>
      <c r="AG600" s="111">
        <f t="shared" si="104"/>
        <v>0</v>
      </c>
      <c r="AH600" s="111">
        <f t="shared" si="105"/>
        <v>0</v>
      </c>
      <c r="AI600" s="111">
        <f>Table5[[#This Row],[Column17]]-Table5[[#This Row],[Column20]]</f>
        <v>0</v>
      </c>
      <c r="AJ600" s="111">
        <f t="shared" si="106"/>
        <v>0</v>
      </c>
      <c r="AK600" s="111">
        <f t="shared" si="110"/>
        <v>0</v>
      </c>
      <c r="AL600" s="111">
        <f t="shared" si="107"/>
        <v>0</v>
      </c>
      <c r="AM600" s="111" t="str">
        <f t="shared" si="108"/>
        <v/>
      </c>
      <c r="AN600" s="111" t="str">
        <f t="shared" ca="1" si="109"/>
        <v/>
      </c>
    </row>
    <row r="601" spans="1:40" ht="20.25" customHeight="1" x14ac:dyDescent="0.3">
      <c r="A601" s="107"/>
      <c r="B601" s="144"/>
      <c r="C601" s="119"/>
      <c r="D601" s="120"/>
      <c r="E601" s="119"/>
      <c r="F601" s="119"/>
      <c r="G601" s="120"/>
      <c r="H601" s="119"/>
      <c r="I601" s="109"/>
      <c r="L601" s="108"/>
      <c r="M601" s="108"/>
      <c r="N601" s="108"/>
      <c r="O601" s="108"/>
      <c r="P601" s="108"/>
      <c r="Q601" s="108"/>
      <c r="R601" s="108"/>
      <c r="S601" s="108"/>
      <c r="T601" s="100">
        <f t="shared" si="100"/>
        <v>0</v>
      </c>
      <c r="U601" s="111"/>
      <c r="V601" s="111"/>
      <c r="W601" s="111">
        <f>SUMIFS($F$3:F601,$D$3:D601,D601,$C$3:C601,"Buy")+SUMIFS($F$3:F601,$D$3:D601,D601,$C$3:C601,"Coin Deposit",$E$3:E601,"&lt;&gt;")</f>
        <v>0</v>
      </c>
      <c r="X601" s="111">
        <f t="shared" si="101"/>
        <v>0</v>
      </c>
      <c r="Y601" s="111">
        <f>IF($D601=Y$1,SUMIFS($H$3:$H601,$G$3:$G601,Y$1,$C$3:$C601,"Sell"),0)</f>
        <v>0</v>
      </c>
      <c r="Z601" s="111">
        <f t="shared" si="102"/>
        <v>0</v>
      </c>
      <c r="AA601" s="111">
        <f>IF($D601=AA$1,SUMIFS($H$3:$H601,$G$3:$G601,AA$1,$C$3:$C601,"Sell"),0)</f>
        <v>0</v>
      </c>
      <c r="AB601" s="111">
        <f t="shared" si="103"/>
        <v>0</v>
      </c>
      <c r="AC601" s="111">
        <f>SUMIFS('Deductions and Deposits'!$H:$H,'Deductions and Deposits'!$G:$G,D601,'Deductions and Deposits'!$F:$F,"&lt;="&amp;B601)+SUMIFS($F$3:F601,$D$3:D601,D601,$C$3:C601,"Coin Deposit",$E$3:E601,"")</f>
        <v>0</v>
      </c>
      <c r="AD601" s="111">
        <f>SUMIFS('Deductions and Deposits'!$D:$D,'Deductions and Deposits'!$C:$C,D601)+SUMIFS($F:$F,$D:$D,D601,$C:$C,"Coin Deduction")</f>
        <v>0</v>
      </c>
      <c r="AE601" s="111">
        <f>Table5[[#This Row],[Column4]]+Table5[[#This Row],[Column14]]+Table5[[#This Row],[Column19]]+Table5[[#This Row],[Column12]]</f>
        <v>0</v>
      </c>
      <c r="AF601" s="111">
        <f>Table5[[#This Row],[Column5]]+Table5[[#This Row],[Column13]]+Table5[[#This Row],[Column21]]+Table5[[#This Row],[Column18]]</f>
        <v>0</v>
      </c>
      <c r="AG601" s="111">
        <f t="shared" si="104"/>
        <v>0</v>
      </c>
      <c r="AH601" s="111">
        <f t="shared" si="105"/>
        <v>0</v>
      </c>
      <c r="AI601" s="111">
        <f>Table5[[#This Row],[Column17]]-Table5[[#This Row],[Column20]]</f>
        <v>0</v>
      </c>
      <c r="AJ601" s="111">
        <f t="shared" si="106"/>
        <v>0</v>
      </c>
      <c r="AK601" s="111">
        <f t="shared" si="110"/>
        <v>0</v>
      </c>
      <c r="AL601" s="111">
        <f t="shared" si="107"/>
        <v>0</v>
      </c>
      <c r="AM601" s="111" t="str">
        <f t="shared" si="108"/>
        <v/>
      </c>
      <c r="AN601" s="111" t="str">
        <f t="shared" ca="1" si="109"/>
        <v/>
      </c>
    </row>
    <row r="602" spans="1:40" ht="20.25" customHeight="1" x14ac:dyDescent="0.3">
      <c r="A602" s="107"/>
      <c r="B602" s="144"/>
      <c r="C602" s="119"/>
      <c r="D602" s="120"/>
      <c r="E602" s="119"/>
      <c r="F602" s="119"/>
      <c r="G602" s="120"/>
      <c r="H602" s="119"/>
      <c r="I602" s="109"/>
      <c r="L602" s="108"/>
      <c r="M602" s="108"/>
      <c r="N602" s="108"/>
      <c r="O602" s="108"/>
      <c r="P602" s="108"/>
      <c r="Q602" s="108"/>
      <c r="R602" s="108"/>
      <c r="S602" s="108"/>
      <c r="T602" s="100">
        <f t="shared" si="100"/>
        <v>0</v>
      </c>
      <c r="U602" s="111"/>
      <c r="V602" s="111"/>
      <c r="W602" s="111">
        <f>SUMIFS($F$3:F602,$D$3:D602,D602,$C$3:C602,"Buy")+SUMIFS($F$3:F602,$D$3:D602,D602,$C$3:C602,"Coin Deposit",$E$3:E602,"&lt;&gt;")</f>
        <v>0</v>
      </c>
      <c r="X602" s="111">
        <f t="shared" si="101"/>
        <v>0</v>
      </c>
      <c r="Y602" s="111">
        <f>IF($D602=Y$1,SUMIFS($H$3:$H602,$G$3:$G602,Y$1,$C$3:$C602,"Sell"),0)</f>
        <v>0</v>
      </c>
      <c r="Z602" s="111">
        <f t="shared" si="102"/>
        <v>0</v>
      </c>
      <c r="AA602" s="111">
        <f>IF($D602=AA$1,SUMIFS($H$3:$H602,$G$3:$G602,AA$1,$C$3:$C602,"Sell"),0)</f>
        <v>0</v>
      </c>
      <c r="AB602" s="111">
        <f t="shared" si="103"/>
        <v>0</v>
      </c>
      <c r="AC602" s="111">
        <f>SUMIFS('Deductions and Deposits'!$H:$H,'Deductions and Deposits'!$G:$G,D602,'Deductions and Deposits'!$F:$F,"&lt;="&amp;B602)+SUMIFS($F$3:F602,$D$3:D602,D602,$C$3:C602,"Coin Deposit",$E$3:E602,"")</f>
        <v>0</v>
      </c>
      <c r="AD602" s="111">
        <f>SUMIFS('Deductions and Deposits'!$D:$D,'Deductions and Deposits'!$C:$C,D602)+SUMIFS($F:$F,$D:$D,D602,$C:$C,"Coin Deduction")</f>
        <v>0</v>
      </c>
      <c r="AE602" s="111">
        <f>Table5[[#This Row],[Column4]]+Table5[[#This Row],[Column14]]+Table5[[#This Row],[Column19]]+Table5[[#This Row],[Column12]]</f>
        <v>0</v>
      </c>
      <c r="AF602" s="111">
        <f>Table5[[#This Row],[Column5]]+Table5[[#This Row],[Column13]]+Table5[[#This Row],[Column21]]+Table5[[#This Row],[Column18]]</f>
        <v>0</v>
      </c>
      <c r="AG602" s="111">
        <f t="shared" si="104"/>
        <v>0</v>
      </c>
      <c r="AH602" s="111">
        <f t="shared" si="105"/>
        <v>0</v>
      </c>
      <c r="AI602" s="111">
        <f>Table5[[#This Row],[Column17]]-Table5[[#This Row],[Column20]]</f>
        <v>0</v>
      </c>
      <c r="AJ602" s="111">
        <f t="shared" si="106"/>
        <v>0</v>
      </c>
      <c r="AK602" s="111">
        <f t="shared" si="110"/>
        <v>0</v>
      </c>
      <c r="AL602" s="111">
        <f t="shared" si="107"/>
        <v>0</v>
      </c>
      <c r="AM602" s="111" t="str">
        <f t="shared" si="108"/>
        <v/>
      </c>
      <c r="AN602" s="111" t="str">
        <f t="shared" ca="1" si="109"/>
        <v/>
      </c>
    </row>
    <row r="603" spans="1:40" ht="20.25" customHeight="1" x14ac:dyDescent="0.3">
      <c r="A603" s="107"/>
      <c r="B603" s="144"/>
      <c r="C603" s="119"/>
      <c r="D603" s="120"/>
      <c r="E603" s="119"/>
      <c r="F603" s="119"/>
      <c r="G603" s="120"/>
      <c r="H603" s="119"/>
      <c r="I603" s="109"/>
      <c r="L603" s="108"/>
      <c r="M603" s="108"/>
      <c r="N603" s="108"/>
      <c r="O603" s="108"/>
      <c r="P603" s="108"/>
      <c r="Q603" s="108"/>
      <c r="R603" s="108"/>
      <c r="S603" s="108"/>
      <c r="T603" s="100">
        <f t="shared" si="100"/>
        <v>0</v>
      </c>
      <c r="U603" s="111"/>
      <c r="V603" s="111"/>
      <c r="W603" s="111">
        <f>SUMIFS($F$3:F603,$D$3:D603,D603,$C$3:C603,"Buy")+SUMIFS($F$3:F603,$D$3:D603,D603,$C$3:C603,"Coin Deposit",$E$3:E603,"&lt;&gt;")</f>
        <v>0</v>
      </c>
      <c r="X603" s="111">
        <f t="shared" si="101"/>
        <v>0</v>
      </c>
      <c r="Y603" s="111">
        <f>IF($D603=Y$1,SUMIFS($H$3:$H603,$G$3:$G603,Y$1,$C$3:$C603,"Sell"),0)</f>
        <v>0</v>
      </c>
      <c r="Z603" s="111">
        <f t="shared" si="102"/>
        <v>0</v>
      </c>
      <c r="AA603" s="111">
        <f>IF($D603=AA$1,SUMIFS($H$3:$H603,$G$3:$G603,AA$1,$C$3:$C603,"Sell"),0)</f>
        <v>0</v>
      </c>
      <c r="AB603" s="111">
        <f t="shared" si="103"/>
        <v>0</v>
      </c>
      <c r="AC603" s="111">
        <f>SUMIFS('Deductions and Deposits'!$H:$H,'Deductions and Deposits'!$G:$G,D603,'Deductions and Deposits'!$F:$F,"&lt;="&amp;B603)+SUMIFS($F$3:F603,$D$3:D603,D603,$C$3:C603,"Coin Deposit",$E$3:E603,"")</f>
        <v>0</v>
      </c>
      <c r="AD603" s="111">
        <f>SUMIFS('Deductions and Deposits'!$D:$D,'Deductions and Deposits'!$C:$C,D603)+SUMIFS($F:$F,$D:$D,D603,$C:$C,"Coin Deduction")</f>
        <v>0</v>
      </c>
      <c r="AE603" s="111">
        <f>Table5[[#This Row],[Column4]]+Table5[[#This Row],[Column14]]+Table5[[#This Row],[Column19]]+Table5[[#This Row],[Column12]]</f>
        <v>0</v>
      </c>
      <c r="AF603" s="111">
        <f>Table5[[#This Row],[Column5]]+Table5[[#This Row],[Column13]]+Table5[[#This Row],[Column21]]+Table5[[#This Row],[Column18]]</f>
        <v>0</v>
      </c>
      <c r="AG603" s="111">
        <f t="shared" si="104"/>
        <v>0</v>
      </c>
      <c r="AH603" s="111">
        <f t="shared" si="105"/>
        <v>0</v>
      </c>
      <c r="AI603" s="111">
        <f>Table5[[#This Row],[Column17]]-Table5[[#This Row],[Column20]]</f>
        <v>0</v>
      </c>
      <c r="AJ603" s="111">
        <f t="shared" si="106"/>
        <v>0</v>
      </c>
      <c r="AK603" s="111">
        <f t="shared" si="110"/>
        <v>0</v>
      </c>
      <c r="AL603" s="111">
        <f t="shared" si="107"/>
        <v>0</v>
      </c>
      <c r="AM603" s="111" t="str">
        <f t="shared" si="108"/>
        <v/>
      </c>
      <c r="AN603" s="111" t="str">
        <f t="shared" ca="1" si="109"/>
        <v/>
      </c>
    </row>
    <row r="604" spans="1:40" ht="20.25" customHeight="1" x14ac:dyDescent="0.3">
      <c r="A604" s="107"/>
      <c r="B604" s="144"/>
      <c r="C604" s="119"/>
      <c r="D604" s="120"/>
      <c r="E604" s="119"/>
      <c r="F604" s="119"/>
      <c r="G604" s="120"/>
      <c r="H604" s="119"/>
      <c r="I604" s="109"/>
      <c r="L604" s="108"/>
      <c r="M604" s="108"/>
      <c r="N604" s="108"/>
      <c r="O604" s="108"/>
      <c r="P604" s="108"/>
      <c r="Q604" s="108"/>
      <c r="R604" s="108"/>
      <c r="S604" s="108"/>
      <c r="T604" s="100">
        <f t="shared" si="100"/>
        <v>0</v>
      </c>
      <c r="U604" s="111"/>
      <c r="V604" s="111"/>
      <c r="W604" s="111">
        <f>SUMIFS($F$3:F604,$D$3:D604,D604,$C$3:C604,"Buy")+SUMIFS($F$3:F604,$D$3:D604,D604,$C$3:C604,"Coin Deposit",$E$3:E604,"&lt;&gt;")</f>
        <v>0</v>
      </c>
      <c r="X604" s="111">
        <f t="shared" si="101"/>
        <v>0</v>
      </c>
      <c r="Y604" s="111">
        <f>IF($D604=Y$1,SUMIFS($H$3:$H604,$G$3:$G604,Y$1,$C$3:$C604,"Sell"),0)</f>
        <v>0</v>
      </c>
      <c r="Z604" s="111">
        <f t="shared" si="102"/>
        <v>0</v>
      </c>
      <c r="AA604" s="111">
        <f>IF($D604=AA$1,SUMIFS($H$3:$H604,$G$3:$G604,AA$1,$C$3:$C604,"Sell"),0)</f>
        <v>0</v>
      </c>
      <c r="AB604" s="111">
        <f t="shared" si="103"/>
        <v>0</v>
      </c>
      <c r="AC604" s="111">
        <f>SUMIFS('Deductions and Deposits'!$H:$H,'Deductions and Deposits'!$G:$G,D604,'Deductions and Deposits'!$F:$F,"&lt;="&amp;B604)+SUMIFS($F$3:F604,$D$3:D604,D604,$C$3:C604,"Coin Deposit",$E$3:E604,"")</f>
        <v>0</v>
      </c>
      <c r="AD604" s="111">
        <f>SUMIFS('Deductions and Deposits'!$D:$D,'Deductions and Deposits'!$C:$C,D604)+SUMIFS($F:$F,$D:$D,D604,$C:$C,"Coin Deduction")</f>
        <v>0</v>
      </c>
      <c r="AE604" s="111">
        <f>Table5[[#This Row],[Column4]]+Table5[[#This Row],[Column14]]+Table5[[#This Row],[Column19]]+Table5[[#This Row],[Column12]]</f>
        <v>0</v>
      </c>
      <c r="AF604" s="111">
        <f>Table5[[#This Row],[Column5]]+Table5[[#This Row],[Column13]]+Table5[[#This Row],[Column21]]+Table5[[#This Row],[Column18]]</f>
        <v>0</v>
      </c>
      <c r="AG604" s="111">
        <f t="shared" si="104"/>
        <v>0</v>
      </c>
      <c r="AH604" s="111">
        <f t="shared" si="105"/>
        <v>0</v>
      </c>
      <c r="AI604" s="111">
        <f>Table5[[#This Row],[Column17]]-Table5[[#This Row],[Column20]]</f>
        <v>0</v>
      </c>
      <c r="AJ604" s="111">
        <f t="shared" si="106"/>
        <v>0</v>
      </c>
      <c r="AK604" s="111">
        <f t="shared" si="110"/>
        <v>0</v>
      </c>
      <c r="AL604" s="111">
        <f t="shared" si="107"/>
        <v>0</v>
      </c>
      <c r="AM604" s="111" t="str">
        <f t="shared" si="108"/>
        <v/>
      </c>
      <c r="AN604" s="111" t="str">
        <f t="shared" ca="1" si="109"/>
        <v/>
      </c>
    </row>
    <row r="605" spans="1:40" ht="20.25" customHeight="1" x14ac:dyDescent="0.3">
      <c r="A605" s="107"/>
      <c r="B605" s="144"/>
      <c r="C605" s="119"/>
      <c r="D605" s="120"/>
      <c r="E605" s="119"/>
      <c r="F605" s="119"/>
      <c r="G605" s="120"/>
      <c r="H605" s="119"/>
      <c r="I605" s="109"/>
      <c r="L605" s="108"/>
      <c r="M605" s="108"/>
      <c r="N605" s="108"/>
      <c r="O605" s="108"/>
      <c r="P605" s="108"/>
      <c r="Q605" s="108"/>
      <c r="R605" s="108"/>
      <c r="S605" s="108"/>
      <c r="T605" s="100">
        <f t="shared" si="100"/>
        <v>0</v>
      </c>
      <c r="U605" s="111"/>
      <c r="V605" s="111"/>
      <c r="W605" s="111">
        <f>SUMIFS($F$3:F605,$D$3:D605,D605,$C$3:C605,"Buy")+SUMIFS($F$3:F605,$D$3:D605,D605,$C$3:C605,"Coin Deposit",$E$3:E605,"&lt;&gt;")</f>
        <v>0</v>
      </c>
      <c r="X605" s="111">
        <f t="shared" si="101"/>
        <v>0</v>
      </c>
      <c r="Y605" s="111">
        <f>IF($D605=Y$1,SUMIFS($H$3:$H605,$G$3:$G605,Y$1,$C$3:$C605,"Sell"),0)</f>
        <v>0</v>
      </c>
      <c r="Z605" s="111">
        <f t="shared" si="102"/>
        <v>0</v>
      </c>
      <c r="AA605" s="111">
        <f>IF($D605=AA$1,SUMIFS($H$3:$H605,$G$3:$G605,AA$1,$C$3:$C605,"Sell"),0)</f>
        <v>0</v>
      </c>
      <c r="AB605" s="111">
        <f t="shared" si="103"/>
        <v>0</v>
      </c>
      <c r="AC605" s="111">
        <f>SUMIFS('Deductions and Deposits'!$H:$H,'Deductions and Deposits'!$G:$G,D605,'Deductions and Deposits'!$F:$F,"&lt;="&amp;B605)+SUMIFS($F$3:F605,$D$3:D605,D605,$C$3:C605,"Coin Deposit",$E$3:E605,"")</f>
        <v>0</v>
      </c>
      <c r="AD605" s="111">
        <f>SUMIFS('Deductions and Deposits'!$D:$D,'Deductions and Deposits'!$C:$C,D605)+SUMIFS($F:$F,$D:$D,D605,$C:$C,"Coin Deduction")</f>
        <v>0</v>
      </c>
      <c r="AE605" s="111">
        <f>Table5[[#This Row],[Column4]]+Table5[[#This Row],[Column14]]+Table5[[#This Row],[Column19]]+Table5[[#This Row],[Column12]]</f>
        <v>0</v>
      </c>
      <c r="AF605" s="111">
        <f>Table5[[#This Row],[Column5]]+Table5[[#This Row],[Column13]]+Table5[[#This Row],[Column21]]+Table5[[#This Row],[Column18]]</f>
        <v>0</v>
      </c>
      <c r="AG605" s="111">
        <f t="shared" si="104"/>
        <v>0</v>
      </c>
      <c r="AH605" s="111">
        <f t="shared" si="105"/>
        <v>0</v>
      </c>
      <c r="AI605" s="111">
        <f>Table5[[#This Row],[Column17]]-Table5[[#This Row],[Column20]]</f>
        <v>0</v>
      </c>
      <c r="AJ605" s="111">
        <f t="shared" si="106"/>
        <v>0</v>
      </c>
      <c r="AK605" s="111">
        <f t="shared" si="110"/>
        <v>0</v>
      </c>
      <c r="AL605" s="111">
        <f t="shared" si="107"/>
        <v>0</v>
      </c>
      <c r="AM605" s="111" t="str">
        <f t="shared" si="108"/>
        <v/>
      </c>
      <c r="AN605" s="111" t="str">
        <f t="shared" ca="1" si="109"/>
        <v/>
      </c>
    </row>
    <row r="606" spans="1:40" ht="20.25" customHeight="1" x14ac:dyDescent="0.3">
      <c r="A606" s="107"/>
      <c r="B606" s="144"/>
      <c r="C606" s="119"/>
      <c r="D606" s="120"/>
      <c r="E606" s="119"/>
      <c r="F606" s="119"/>
      <c r="G606" s="120"/>
      <c r="H606" s="119"/>
      <c r="I606" s="109"/>
      <c r="L606" s="108"/>
      <c r="M606" s="108"/>
      <c r="N606" s="108"/>
      <c r="O606" s="108"/>
      <c r="P606" s="108"/>
      <c r="Q606" s="108"/>
      <c r="R606" s="108"/>
      <c r="S606" s="108"/>
      <c r="T606" s="100">
        <f t="shared" si="100"/>
        <v>0</v>
      </c>
      <c r="U606" s="111"/>
      <c r="V606" s="111"/>
      <c r="W606" s="111">
        <f>SUMIFS($F$3:F606,$D$3:D606,D606,$C$3:C606,"Buy")+SUMIFS($F$3:F606,$D$3:D606,D606,$C$3:C606,"Coin Deposit",$E$3:E606,"&lt;&gt;")</f>
        <v>0</v>
      </c>
      <c r="X606" s="111">
        <f t="shared" si="101"/>
        <v>0</v>
      </c>
      <c r="Y606" s="111">
        <f>IF($D606=Y$1,SUMIFS($H$3:$H606,$G$3:$G606,Y$1,$C$3:$C606,"Sell"),0)</f>
        <v>0</v>
      </c>
      <c r="Z606" s="111">
        <f t="shared" si="102"/>
        <v>0</v>
      </c>
      <c r="AA606" s="111">
        <f>IF($D606=AA$1,SUMIFS($H$3:$H606,$G$3:$G606,AA$1,$C$3:$C606,"Sell"),0)</f>
        <v>0</v>
      </c>
      <c r="AB606" s="111">
        <f t="shared" si="103"/>
        <v>0</v>
      </c>
      <c r="AC606" s="111">
        <f>SUMIFS('Deductions and Deposits'!$H:$H,'Deductions and Deposits'!$G:$G,D606,'Deductions and Deposits'!$F:$F,"&lt;="&amp;B606)+SUMIFS($F$3:F606,$D$3:D606,D606,$C$3:C606,"Coin Deposit",$E$3:E606,"")</f>
        <v>0</v>
      </c>
      <c r="AD606" s="111">
        <f>SUMIFS('Deductions and Deposits'!$D:$D,'Deductions and Deposits'!$C:$C,D606)+SUMIFS($F:$F,$D:$D,D606,$C:$C,"Coin Deduction")</f>
        <v>0</v>
      </c>
      <c r="AE606" s="111">
        <f>Table5[[#This Row],[Column4]]+Table5[[#This Row],[Column14]]+Table5[[#This Row],[Column19]]+Table5[[#This Row],[Column12]]</f>
        <v>0</v>
      </c>
      <c r="AF606" s="111">
        <f>Table5[[#This Row],[Column5]]+Table5[[#This Row],[Column13]]+Table5[[#This Row],[Column21]]+Table5[[#This Row],[Column18]]</f>
        <v>0</v>
      </c>
      <c r="AG606" s="111">
        <f t="shared" si="104"/>
        <v>0</v>
      </c>
      <c r="AH606" s="111">
        <f t="shared" si="105"/>
        <v>0</v>
      </c>
      <c r="AI606" s="111">
        <f>Table5[[#This Row],[Column17]]-Table5[[#This Row],[Column20]]</f>
        <v>0</v>
      </c>
      <c r="AJ606" s="111">
        <f t="shared" si="106"/>
        <v>0</v>
      </c>
      <c r="AK606" s="111">
        <f t="shared" si="110"/>
        <v>0</v>
      </c>
      <c r="AL606" s="111">
        <f t="shared" si="107"/>
        <v>0</v>
      </c>
      <c r="AM606" s="111" t="str">
        <f t="shared" si="108"/>
        <v/>
      </c>
      <c r="AN606" s="111" t="str">
        <f t="shared" ca="1" si="109"/>
        <v/>
      </c>
    </row>
    <row r="607" spans="1:40" ht="20.25" customHeight="1" x14ac:dyDescent="0.3">
      <c r="A607" s="107"/>
      <c r="B607" s="144"/>
      <c r="C607" s="119"/>
      <c r="D607" s="120"/>
      <c r="E607" s="119"/>
      <c r="F607" s="119"/>
      <c r="G607" s="120"/>
      <c r="H607" s="119"/>
      <c r="I607" s="109"/>
      <c r="L607" s="108"/>
      <c r="M607" s="108"/>
      <c r="N607" s="108"/>
      <c r="O607" s="108"/>
      <c r="P607" s="108"/>
      <c r="Q607" s="108"/>
      <c r="R607" s="108"/>
      <c r="S607" s="108"/>
      <c r="T607" s="100">
        <f t="shared" si="100"/>
        <v>0</v>
      </c>
      <c r="U607" s="111"/>
      <c r="V607" s="111"/>
      <c r="W607" s="111">
        <f>SUMIFS($F$3:F607,$D$3:D607,D607,$C$3:C607,"Buy")+SUMIFS($F$3:F607,$D$3:D607,D607,$C$3:C607,"Coin Deposit",$E$3:E607,"&lt;&gt;")</f>
        <v>0</v>
      </c>
      <c r="X607" s="111">
        <f t="shared" si="101"/>
        <v>0</v>
      </c>
      <c r="Y607" s="111">
        <f>IF($D607=Y$1,SUMIFS($H$3:$H607,$G$3:$G607,Y$1,$C$3:$C607,"Sell"),0)</f>
        <v>0</v>
      </c>
      <c r="Z607" s="111">
        <f t="shared" si="102"/>
        <v>0</v>
      </c>
      <c r="AA607" s="111">
        <f>IF($D607=AA$1,SUMIFS($H$3:$H607,$G$3:$G607,AA$1,$C$3:$C607,"Sell"),0)</f>
        <v>0</v>
      </c>
      <c r="AB607" s="111">
        <f t="shared" si="103"/>
        <v>0</v>
      </c>
      <c r="AC607" s="111">
        <f>SUMIFS('Deductions and Deposits'!$H:$H,'Deductions and Deposits'!$G:$G,D607,'Deductions and Deposits'!$F:$F,"&lt;="&amp;B607)+SUMIFS($F$3:F607,$D$3:D607,D607,$C$3:C607,"Coin Deposit",$E$3:E607,"")</f>
        <v>0</v>
      </c>
      <c r="AD607" s="111">
        <f>SUMIFS('Deductions and Deposits'!$D:$D,'Deductions and Deposits'!$C:$C,D607)+SUMIFS($F:$F,$D:$D,D607,$C:$C,"Coin Deduction")</f>
        <v>0</v>
      </c>
      <c r="AE607" s="111">
        <f>Table5[[#This Row],[Column4]]+Table5[[#This Row],[Column14]]+Table5[[#This Row],[Column19]]+Table5[[#This Row],[Column12]]</f>
        <v>0</v>
      </c>
      <c r="AF607" s="111">
        <f>Table5[[#This Row],[Column5]]+Table5[[#This Row],[Column13]]+Table5[[#This Row],[Column21]]+Table5[[#This Row],[Column18]]</f>
        <v>0</v>
      </c>
      <c r="AG607" s="111">
        <f t="shared" si="104"/>
        <v>0</v>
      </c>
      <c r="AH607" s="111">
        <f t="shared" si="105"/>
        <v>0</v>
      </c>
      <c r="AI607" s="111">
        <f>Table5[[#This Row],[Column17]]-Table5[[#This Row],[Column20]]</f>
        <v>0</v>
      </c>
      <c r="AJ607" s="111">
        <f t="shared" si="106"/>
        <v>0</v>
      </c>
      <c r="AK607" s="111">
        <f t="shared" si="110"/>
        <v>0</v>
      </c>
      <c r="AL607" s="111">
        <f t="shared" si="107"/>
        <v>0</v>
      </c>
      <c r="AM607" s="111" t="str">
        <f t="shared" si="108"/>
        <v/>
      </c>
      <c r="AN607" s="111" t="str">
        <f t="shared" ca="1" si="109"/>
        <v/>
      </c>
    </row>
    <row r="608" spans="1:40" ht="20.25" customHeight="1" x14ac:dyDescent="0.3">
      <c r="A608" s="107"/>
      <c r="B608" s="144"/>
      <c r="C608" s="119"/>
      <c r="D608" s="120"/>
      <c r="E608" s="119"/>
      <c r="F608" s="119"/>
      <c r="G608" s="120"/>
      <c r="H608" s="119"/>
      <c r="I608" s="109"/>
      <c r="L608" s="108"/>
      <c r="M608" s="108"/>
      <c r="N608" s="108"/>
      <c r="O608" s="108"/>
      <c r="P608" s="108"/>
      <c r="Q608" s="108"/>
      <c r="R608" s="108"/>
      <c r="S608" s="108"/>
      <c r="T608" s="100">
        <f t="shared" si="100"/>
        <v>0</v>
      </c>
      <c r="U608" s="111"/>
      <c r="V608" s="111"/>
      <c r="W608" s="111">
        <f>SUMIFS($F$3:F608,$D$3:D608,D608,$C$3:C608,"Buy")+SUMIFS($F$3:F608,$D$3:D608,D608,$C$3:C608,"Coin Deposit",$E$3:E608,"&lt;&gt;")</f>
        <v>0</v>
      </c>
      <c r="X608" s="111">
        <f t="shared" si="101"/>
        <v>0</v>
      </c>
      <c r="Y608" s="111">
        <f>IF($D608=Y$1,SUMIFS($H$3:$H608,$G$3:$G608,Y$1,$C$3:$C608,"Sell"),0)</f>
        <v>0</v>
      </c>
      <c r="Z608" s="111">
        <f t="shared" si="102"/>
        <v>0</v>
      </c>
      <c r="AA608" s="111">
        <f>IF($D608=AA$1,SUMIFS($H$3:$H608,$G$3:$G608,AA$1,$C$3:$C608,"Sell"),0)</f>
        <v>0</v>
      </c>
      <c r="AB608" s="111">
        <f t="shared" si="103"/>
        <v>0</v>
      </c>
      <c r="AC608" s="111">
        <f>SUMIFS('Deductions and Deposits'!$H:$H,'Deductions and Deposits'!$G:$G,D608,'Deductions and Deposits'!$F:$F,"&lt;="&amp;B608)+SUMIFS($F$3:F608,$D$3:D608,D608,$C$3:C608,"Coin Deposit",$E$3:E608,"")</f>
        <v>0</v>
      </c>
      <c r="AD608" s="111">
        <f>SUMIFS('Deductions and Deposits'!$D:$D,'Deductions and Deposits'!$C:$C,D608)+SUMIFS($F:$F,$D:$D,D608,$C:$C,"Coin Deduction")</f>
        <v>0</v>
      </c>
      <c r="AE608" s="111">
        <f>Table5[[#This Row],[Column4]]+Table5[[#This Row],[Column14]]+Table5[[#This Row],[Column19]]+Table5[[#This Row],[Column12]]</f>
        <v>0</v>
      </c>
      <c r="AF608" s="111">
        <f>Table5[[#This Row],[Column5]]+Table5[[#This Row],[Column13]]+Table5[[#This Row],[Column21]]+Table5[[#This Row],[Column18]]</f>
        <v>0</v>
      </c>
      <c r="AG608" s="111">
        <f t="shared" si="104"/>
        <v>0</v>
      </c>
      <c r="AH608" s="111">
        <f t="shared" si="105"/>
        <v>0</v>
      </c>
      <c r="AI608" s="111">
        <f>Table5[[#This Row],[Column17]]-Table5[[#This Row],[Column20]]</f>
        <v>0</v>
      </c>
      <c r="AJ608" s="111">
        <f t="shared" si="106"/>
        <v>0</v>
      </c>
      <c r="AK608" s="111">
        <f t="shared" si="110"/>
        <v>0</v>
      </c>
      <c r="AL608" s="111">
        <f t="shared" si="107"/>
        <v>0</v>
      </c>
      <c r="AM608" s="111" t="str">
        <f t="shared" si="108"/>
        <v/>
      </c>
      <c r="AN608" s="111" t="str">
        <f t="shared" ca="1" si="109"/>
        <v/>
      </c>
    </row>
    <row r="609" spans="1:40" ht="20.25" customHeight="1" x14ac:dyDescent="0.3">
      <c r="A609" s="107"/>
      <c r="B609" s="144"/>
      <c r="C609" s="119"/>
      <c r="D609" s="120"/>
      <c r="E609" s="119"/>
      <c r="F609" s="119"/>
      <c r="G609" s="120"/>
      <c r="H609" s="119"/>
      <c r="I609" s="109"/>
      <c r="L609" s="108"/>
      <c r="M609" s="108"/>
      <c r="N609" s="108"/>
      <c r="O609" s="108"/>
      <c r="P609" s="108"/>
      <c r="Q609" s="108"/>
      <c r="R609" s="108"/>
      <c r="S609" s="108"/>
      <c r="T609" s="100">
        <f t="shared" si="100"/>
        <v>0</v>
      </c>
      <c r="U609" s="111"/>
      <c r="V609" s="111"/>
      <c r="W609" s="111">
        <f>SUMIFS($F$3:F609,$D$3:D609,D609,$C$3:C609,"Buy")+SUMIFS($F$3:F609,$D$3:D609,D609,$C$3:C609,"Coin Deposit",$E$3:E609,"&lt;&gt;")</f>
        <v>0</v>
      </c>
      <c r="X609" s="111">
        <f t="shared" si="101"/>
        <v>0</v>
      </c>
      <c r="Y609" s="111">
        <f>IF($D609=Y$1,SUMIFS($H$3:$H609,$G$3:$G609,Y$1,$C$3:$C609,"Sell"),0)</f>
        <v>0</v>
      </c>
      <c r="Z609" s="111">
        <f t="shared" si="102"/>
        <v>0</v>
      </c>
      <c r="AA609" s="111">
        <f>IF($D609=AA$1,SUMIFS($H$3:$H609,$G$3:$G609,AA$1,$C$3:$C609,"Sell"),0)</f>
        <v>0</v>
      </c>
      <c r="AB609" s="111">
        <f t="shared" si="103"/>
        <v>0</v>
      </c>
      <c r="AC609" s="111">
        <f>SUMIFS('Deductions and Deposits'!$H:$H,'Deductions and Deposits'!$G:$G,D609,'Deductions and Deposits'!$F:$F,"&lt;="&amp;B609)+SUMIFS($F$3:F609,$D$3:D609,D609,$C$3:C609,"Coin Deposit",$E$3:E609,"")</f>
        <v>0</v>
      </c>
      <c r="AD609" s="111">
        <f>SUMIFS('Deductions and Deposits'!$D:$D,'Deductions and Deposits'!$C:$C,D609)+SUMIFS($F:$F,$D:$D,D609,$C:$C,"Coin Deduction")</f>
        <v>0</v>
      </c>
      <c r="AE609" s="111">
        <f>Table5[[#This Row],[Column4]]+Table5[[#This Row],[Column14]]+Table5[[#This Row],[Column19]]+Table5[[#This Row],[Column12]]</f>
        <v>0</v>
      </c>
      <c r="AF609" s="111">
        <f>Table5[[#This Row],[Column5]]+Table5[[#This Row],[Column13]]+Table5[[#This Row],[Column21]]+Table5[[#This Row],[Column18]]</f>
        <v>0</v>
      </c>
      <c r="AG609" s="111">
        <f t="shared" si="104"/>
        <v>0</v>
      </c>
      <c r="AH609" s="111">
        <f t="shared" si="105"/>
        <v>0</v>
      </c>
      <c r="AI609" s="111">
        <f>Table5[[#This Row],[Column17]]-Table5[[#This Row],[Column20]]</f>
        <v>0</v>
      </c>
      <c r="AJ609" s="111">
        <f t="shared" si="106"/>
        <v>0</v>
      </c>
      <c r="AK609" s="111">
        <f t="shared" si="110"/>
        <v>0</v>
      </c>
      <c r="AL609" s="111">
        <f t="shared" si="107"/>
        <v>0</v>
      </c>
      <c r="AM609" s="111" t="str">
        <f t="shared" si="108"/>
        <v/>
      </c>
      <c r="AN609" s="111" t="str">
        <f t="shared" ca="1" si="109"/>
        <v/>
      </c>
    </row>
    <row r="610" spans="1:40" ht="20.25" customHeight="1" x14ac:dyDescent="0.3">
      <c r="A610" s="107"/>
      <c r="B610" s="144"/>
      <c r="C610" s="119"/>
      <c r="D610" s="120"/>
      <c r="E610" s="119"/>
      <c r="F610" s="119"/>
      <c r="G610" s="120"/>
      <c r="H610" s="119"/>
      <c r="I610" s="109"/>
      <c r="L610" s="108"/>
      <c r="M610" s="108"/>
      <c r="N610" s="108"/>
      <c r="O610" s="108"/>
      <c r="P610" s="108"/>
      <c r="Q610" s="108"/>
      <c r="R610" s="108"/>
      <c r="S610" s="108"/>
      <c r="T610" s="100">
        <f t="shared" si="100"/>
        <v>0</v>
      </c>
      <c r="U610" s="111"/>
      <c r="V610" s="111"/>
      <c r="W610" s="111">
        <f>SUMIFS($F$3:F610,$D$3:D610,D610,$C$3:C610,"Buy")+SUMIFS($F$3:F610,$D$3:D610,D610,$C$3:C610,"Coin Deposit",$E$3:E610,"&lt;&gt;")</f>
        <v>0</v>
      </c>
      <c r="X610" s="111">
        <f t="shared" si="101"/>
        <v>0</v>
      </c>
      <c r="Y610" s="111">
        <f>IF($D610=Y$1,SUMIFS($H$3:$H610,$G$3:$G610,Y$1,$C$3:$C610,"Sell"),0)</f>
        <v>0</v>
      </c>
      <c r="Z610" s="111">
        <f t="shared" si="102"/>
        <v>0</v>
      </c>
      <c r="AA610" s="111">
        <f>IF($D610=AA$1,SUMIFS($H$3:$H610,$G$3:$G610,AA$1,$C$3:$C610,"Sell"),0)</f>
        <v>0</v>
      </c>
      <c r="AB610" s="111">
        <f t="shared" si="103"/>
        <v>0</v>
      </c>
      <c r="AC610" s="111">
        <f>SUMIFS('Deductions and Deposits'!$H:$H,'Deductions and Deposits'!$G:$G,D610,'Deductions and Deposits'!$F:$F,"&lt;="&amp;B610)+SUMIFS($F$3:F610,$D$3:D610,D610,$C$3:C610,"Coin Deposit",$E$3:E610,"")</f>
        <v>0</v>
      </c>
      <c r="AD610" s="111">
        <f>SUMIFS('Deductions and Deposits'!$D:$D,'Deductions and Deposits'!$C:$C,D610)+SUMIFS($F:$F,$D:$D,D610,$C:$C,"Coin Deduction")</f>
        <v>0</v>
      </c>
      <c r="AE610" s="111">
        <f>Table5[[#This Row],[Column4]]+Table5[[#This Row],[Column14]]+Table5[[#This Row],[Column19]]+Table5[[#This Row],[Column12]]</f>
        <v>0</v>
      </c>
      <c r="AF610" s="111">
        <f>Table5[[#This Row],[Column5]]+Table5[[#This Row],[Column13]]+Table5[[#This Row],[Column21]]+Table5[[#This Row],[Column18]]</f>
        <v>0</v>
      </c>
      <c r="AG610" s="111">
        <f t="shared" si="104"/>
        <v>0</v>
      </c>
      <c r="AH610" s="111">
        <f t="shared" si="105"/>
        <v>0</v>
      </c>
      <c r="AI610" s="111">
        <f>Table5[[#This Row],[Column17]]-Table5[[#This Row],[Column20]]</f>
        <v>0</v>
      </c>
      <c r="AJ610" s="111">
        <f t="shared" si="106"/>
        <v>0</v>
      </c>
      <c r="AK610" s="111">
        <f t="shared" si="110"/>
        <v>0</v>
      </c>
      <c r="AL610" s="111">
        <f t="shared" si="107"/>
        <v>0</v>
      </c>
      <c r="AM610" s="111" t="str">
        <f t="shared" si="108"/>
        <v/>
      </c>
      <c r="AN610" s="111" t="str">
        <f t="shared" ca="1" si="109"/>
        <v/>
      </c>
    </row>
    <row r="611" spans="1:40" ht="20.25" customHeight="1" x14ac:dyDescent="0.3">
      <c r="A611" s="107"/>
      <c r="B611" s="144"/>
      <c r="C611" s="119"/>
      <c r="D611" s="120"/>
      <c r="E611" s="119"/>
      <c r="F611" s="119"/>
      <c r="G611" s="120"/>
      <c r="H611" s="119"/>
      <c r="I611" s="109"/>
      <c r="L611" s="108"/>
      <c r="M611" s="108"/>
      <c r="N611" s="108"/>
      <c r="O611" s="108"/>
      <c r="P611" s="108"/>
      <c r="Q611" s="108"/>
      <c r="R611" s="108"/>
      <c r="S611" s="108"/>
      <c r="T611" s="100">
        <f t="shared" si="100"/>
        <v>0</v>
      </c>
      <c r="U611" s="111"/>
      <c r="V611" s="111"/>
      <c r="W611" s="111">
        <f>SUMIFS($F$3:F611,$D$3:D611,D611,$C$3:C611,"Buy")+SUMIFS($F$3:F611,$D$3:D611,D611,$C$3:C611,"Coin Deposit",$E$3:E611,"&lt;&gt;")</f>
        <v>0</v>
      </c>
      <c r="X611" s="111">
        <f t="shared" si="101"/>
        <v>0</v>
      </c>
      <c r="Y611" s="111">
        <f>IF($D611=Y$1,SUMIFS($H$3:$H611,$G$3:$G611,Y$1,$C$3:$C611,"Sell"),0)</f>
        <v>0</v>
      </c>
      <c r="Z611" s="111">
        <f t="shared" si="102"/>
        <v>0</v>
      </c>
      <c r="AA611" s="111">
        <f>IF($D611=AA$1,SUMIFS($H$3:$H611,$G$3:$G611,AA$1,$C$3:$C611,"Sell"),0)</f>
        <v>0</v>
      </c>
      <c r="AB611" s="111">
        <f t="shared" si="103"/>
        <v>0</v>
      </c>
      <c r="AC611" s="111">
        <f>SUMIFS('Deductions and Deposits'!$H:$H,'Deductions and Deposits'!$G:$G,D611,'Deductions and Deposits'!$F:$F,"&lt;="&amp;B611)+SUMIFS($F$3:F611,$D$3:D611,D611,$C$3:C611,"Coin Deposit",$E$3:E611,"")</f>
        <v>0</v>
      </c>
      <c r="AD611" s="111">
        <f>SUMIFS('Deductions and Deposits'!$D:$D,'Deductions and Deposits'!$C:$C,D611)+SUMIFS($F:$F,$D:$D,D611,$C:$C,"Coin Deduction")</f>
        <v>0</v>
      </c>
      <c r="AE611" s="111">
        <f>Table5[[#This Row],[Column4]]+Table5[[#This Row],[Column14]]+Table5[[#This Row],[Column19]]+Table5[[#This Row],[Column12]]</f>
        <v>0</v>
      </c>
      <c r="AF611" s="111">
        <f>Table5[[#This Row],[Column5]]+Table5[[#This Row],[Column13]]+Table5[[#This Row],[Column21]]+Table5[[#This Row],[Column18]]</f>
        <v>0</v>
      </c>
      <c r="AG611" s="111">
        <f t="shared" si="104"/>
        <v>0</v>
      </c>
      <c r="AH611" s="111">
        <f t="shared" si="105"/>
        <v>0</v>
      </c>
      <c r="AI611" s="111">
        <f>Table5[[#This Row],[Column17]]-Table5[[#This Row],[Column20]]</f>
        <v>0</v>
      </c>
      <c r="AJ611" s="111">
        <f t="shared" si="106"/>
        <v>0</v>
      </c>
      <c r="AK611" s="111">
        <f t="shared" si="110"/>
        <v>0</v>
      </c>
      <c r="AL611" s="111">
        <f t="shared" si="107"/>
        <v>0</v>
      </c>
      <c r="AM611" s="111" t="str">
        <f t="shared" si="108"/>
        <v/>
      </c>
      <c r="AN611" s="111" t="str">
        <f t="shared" ca="1" si="109"/>
        <v/>
      </c>
    </row>
    <row r="612" spans="1:40" ht="20.25" customHeight="1" x14ac:dyDescent="0.3">
      <c r="A612" s="107"/>
      <c r="B612" s="144"/>
      <c r="C612" s="119"/>
      <c r="D612" s="120"/>
      <c r="E612" s="119"/>
      <c r="F612" s="119"/>
      <c r="G612" s="120"/>
      <c r="H612" s="119"/>
      <c r="I612" s="109"/>
      <c r="L612" s="108"/>
      <c r="M612" s="108"/>
      <c r="N612" s="108"/>
      <c r="O612" s="108"/>
      <c r="P612" s="108"/>
      <c r="Q612" s="108"/>
      <c r="R612" s="108"/>
      <c r="S612" s="108"/>
      <c r="T612" s="100">
        <f t="shared" si="100"/>
        <v>0</v>
      </c>
      <c r="U612" s="111"/>
      <c r="V612" s="111"/>
      <c r="W612" s="111">
        <f>SUMIFS($F$3:F612,$D$3:D612,D612,$C$3:C612,"Buy")+SUMIFS($F$3:F612,$D$3:D612,D612,$C$3:C612,"Coin Deposit",$E$3:E612,"&lt;&gt;")</f>
        <v>0</v>
      </c>
      <c r="X612" s="111">
        <f t="shared" si="101"/>
        <v>0</v>
      </c>
      <c r="Y612" s="111">
        <f>IF($D612=Y$1,SUMIFS($H$3:$H612,$G$3:$G612,Y$1,$C$3:$C612,"Sell"),0)</f>
        <v>0</v>
      </c>
      <c r="Z612" s="111">
        <f t="shared" si="102"/>
        <v>0</v>
      </c>
      <c r="AA612" s="111">
        <f>IF($D612=AA$1,SUMIFS($H$3:$H612,$G$3:$G612,AA$1,$C$3:$C612,"Sell"),0)</f>
        <v>0</v>
      </c>
      <c r="AB612" s="111">
        <f t="shared" si="103"/>
        <v>0</v>
      </c>
      <c r="AC612" s="111">
        <f>SUMIFS('Deductions and Deposits'!$H:$H,'Deductions and Deposits'!$G:$G,D612,'Deductions and Deposits'!$F:$F,"&lt;="&amp;B612)+SUMIFS($F$3:F612,$D$3:D612,D612,$C$3:C612,"Coin Deposit",$E$3:E612,"")</f>
        <v>0</v>
      </c>
      <c r="AD612" s="111">
        <f>SUMIFS('Deductions and Deposits'!$D:$D,'Deductions and Deposits'!$C:$C,D612)+SUMIFS($F:$F,$D:$D,D612,$C:$C,"Coin Deduction")</f>
        <v>0</v>
      </c>
      <c r="AE612" s="111">
        <f>Table5[[#This Row],[Column4]]+Table5[[#This Row],[Column14]]+Table5[[#This Row],[Column19]]+Table5[[#This Row],[Column12]]</f>
        <v>0</v>
      </c>
      <c r="AF612" s="111">
        <f>Table5[[#This Row],[Column5]]+Table5[[#This Row],[Column13]]+Table5[[#This Row],[Column21]]+Table5[[#This Row],[Column18]]</f>
        <v>0</v>
      </c>
      <c r="AG612" s="111">
        <f t="shared" si="104"/>
        <v>0</v>
      </c>
      <c r="AH612" s="111">
        <f t="shared" si="105"/>
        <v>0</v>
      </c>
      <c r="AI612" s="111">
        <f>Table5[[#This Row],[Column17]]-Table5[[#This Row],[Column20]]</f>
        <v>0</v>
      </c>
      <c r="AJ612" s="111">
        <f t="shared" si="106"/>
        <v>0</v>
      </c>
      <c r="AK612" s="111">
        <f t="shared" si="110"/>
        <v>0</v>
      </c>
      <c r="AL612" s="111">
        <f t="shared" si="107"/>
        <v>0</v>
      </c>
      <c r="AM612" s="111" t="str">
        <f t="shared" si="108"/>
        <v/>
      </c>
      <c r="AN612" s="111" t="str">
        <f t="shared" ca="1" si="109"/>
        <v/>
      </c>
    </row>
    <row r="613" spans="1:40" ht="20.25" customHeight="1" x14ac:dyDescent="0.3">
      <c r="A613" s="107"/>
      <c r="B613" s="144"/>
      <c r="C613" s="119"/>
      <c r="D613" s="120"/>
      <c r="E613" s="119"/>
      <c r="F613" s="119"/>
      <c r="G613" s="120"/>
      <c r="H613" s="119"/>
      <c r="I613" s="109"/>
      <c r="L613" s="108"/>
      <c r="M613" s="108"/>
      <c r="N613" s="108"/>
      <c r="O613" s="108"/>
      <c r="P613" s="108"/>
      <c r="Q613" s="108"/>
      <c r="R613" s="108"/>
      <c r="S613" s="108"/>
      <c r="T613" s="100">
        <f t="shared" si="100"/>
        <v>0</v>
      </c>
      <c r="U613" s="111"/>
      <c r="V613" s="111"/>
      <c r="W613" s="111">
        <f>SUMIFS($F$3:F613,$D$3:D613,D613,$C$3:C613,"Buy")+SUMIFS($F$3:F613,$D$3:D613,D613,$C$3:C613,"Coin Deposit",$E$3:E613,"&lt;&gt;")</f>
        <v>0</v>
      </c>
      <c r="X613" s="111">
        <f t="shared" si="101"/>
        <v>0</v>
      </c>
      <c r="Y613" s="111">
        <f>IF($D613=Y$1,SUMIFS($H$3:$H613,$G$3:$G613,Y$1,$C$3:$C613,"Sell"),0)</f>
        <v>0</v>
      </c>
      <c r="Z613" s="111">
        <f t="shared" si="102"/>
        <v>0</v>
      </c>
      <c r="AA613" s="111">
        <f>IF($D613=AA$1,SUMIFS($H$3:$H613,$G$3:$G613,AA$1,$C$3:$C613,"Sell"),0)</f>
        <v>0</v>
      </c>
      <c r="AB613" s="111">
        <f t="shared" si="103"/>
        <v>0</v>
      </c>
      <c r="AC613" s="111">
        <f>SUMIFS('Deductions and Deposits'!$H:$H,'Deductions and Deposits'!$G:$G,D613,'Deductions and Deposits'!$F:$F,"&lt;="&amp;B613)+SUMIFS($F$3:F613,$D$3:D613,D613,$C$3:C613,"Coin Deposit",$E$3:E613,"")</f>
        <v>0</v>
      </c>
      <c r="AD613" s="111">
        <f>SUMIFS('Deductions and Deposits'!$D:$D,'Deductions and Deposits'!$C:$C,D613)+SUMIFS($F:$F,$D:$D,D613,$C:$C,"Coin Deduction")</f>
        <v>0</v>
      </c>
      <c r="AE613" s="111">
        <f>Table5[[#This Row],[Column4]]+Table5[[#This Row],[Column14]]+Table5[[#This Row],[Column19]]+Table5[[#This Row],[Column12]]</f>
        <v>0</v>
      </c>
      <c r="AF613" s="111">
        <f>Table5[[#This Row],[Column5]]+Table5[[#This Row],[Column13]]+Table5[[#This Row],[Column21]]+Table5[[#This Row],[Column18]]</f>
        <v>0</v>
      </c>
      <c r="AG613" s="111">
        <f t="shared" si="104"/>
        <v>0</v>
      </c>
      <c r="AH613" s="111">
        <f t="shared" si="105"/>
        <v>0</v>
      </c>
      <c r="AI613" s="111">
        <f>Table5[[#This Row],[Column17]]-Table5[[#This Row],[Column20]]</f>
        <v>0</v>
      </c>
      <c r="AJ613" s="111">
        <f t="shared" si="106"/>
        <v>0</v>
      </c>
      <c r="AK613" s="111">
        <f t="shared" si="110"/>
        <v>0</v>
      </c>
      <c r="AL613" s="111">
        <f t="shared" si="107"/>
        <v>0</v>
      </c>
      <c r="AM613" s="111" t="str">
        <f t="shared" si="108"/>
        <v/>
      </c>
      <c r="AN613" s="111" t="str">
        <f t="shared" ca="1" si="109"/>
        <v/>
      </c>
    </row>
    <row r="614" spans="1:40" ht="20.25" customHeight="1" x14ac:dyDescent="0.3">
      <c r="A614" s="107"/>
      <c r="B614" s="144"/>
      <c r="C614" s="119"/>
      <c r="D614" s="120"/>
      <c r="E614" s="119"/>
      <c r="F614" s="119"/>
      <c r="G614" s="120"/>
      <c r="H614" s="119"/>
      <c r="I614" s="109"/>
      <c r="L614" s="108"/>
      <c r="M614" s="108"/>
      <c r="N614" s="108"/>
      <c r="O614" s="108"/>
      <c r="P614" s="108"/>
      <c r="Q614" s="108"/>
      <c r="R614" s="108"/>
      <c r="S614" s="108"/>
      <c r="T614" s="100">
        <f t="shared" si="100"/>
        <v>0</v>
      </c>
      <c r="U614" s="111"/>
      <c r="V614" s="111"/>
      <c r="W614" s="111">
        <f>SUMIFS($F$3:F614,$D$3:D614,D614,$C$3:C614,"Buy")+SUMIFS($F$3:F614,$D$3:D614,D614,$C$3:C614,"Coin Deposit",$E$3:E614,"&lt;&gt;")</f>
        <v>0</v>
      </c>
      <c r="X614" s="111">
        <f t="shared" si="101"/>
        <v>0</v>
      </c>
      <c r="Y614" s="111">
        <f>IF($D614=Y$1,SUMIFS($H$3:$H614,$G$3:$G614,Y$1,$C$3:$C614,"Sell"),0)</f>
        <v>0</v>
      </c>
      <c r="Z614" s="111">
        <f t="shared" si="102"/>
        <v>0</v>
      </c>
      <c r="AA614" s="111">
        <f>IF($D614=AA$1,SUMIFS($H$3:$H614,$G$3:$G614,AA$1,$C$3:$C614,"Sell"),0)</f>
        <v>0</v>
      </c>
      <c r="AB614" s="111">
        <f t="shared" si="103"/>
        <v>0</v>
      </c>
      <c r="AC614" s="111">
        <f>SUMIFS('Deductions and Deposits'!$H:$H,'Deductions and Deposits'!$G:$G,D614,'Deductions and Deposits'!$F:$F,"&lt;="&amp;B614)+SUMIFS($F$3:F614,$D$3:D614,D614,$C$3:C614,"Coin Deposit",$E$3:E614,"")</f>
        <v>0</v>
      </c>
      <c r="AD614" s="111">
        <f>SUMIFS('Deductions and Deposits'!$D:$D,'Deductions and Deposits'!$C:$C,D614)+SUMIFS($F:$F,$D:$D,D614,$C:$C,"Coin Deduction")</f>
        <v>0</v>
      </c>
      <c r="AE614" s="111">
        <f>Table5[[#This Row],[Column4]]+Table5[[#This Row],[Column14]]+Table5[[#This Row],[Column19]]+Table5[[#This Row],[Column12]]</f>
        <v>0</v>
      </c>
      <c r="AF614" s="111">
        <f>Table5[[#This Row],[Column5]]+Table5[[#This Row],[Column13]]+Table5[[#This Row],[Column21]]+Table5[[#This Row],[Column18]]</f>
        <v>0</v>
      </c>
      <c r="AG614" s="111">
        <f t="shared" si="104"/>
        <v>0</v>
      </c>
      <c r="AH614" s="111">
        <f t="shared" si="105"/>
        <v>0</v>
      </c>
      <c r="AI614" s="111">
        <f>Table5[[#This Row],[Column17]]-Table5[[#This Row],[Column20]]</f>
        <v>0</v>
      </c>
      <c r="AJ614" s="111">
        <f t="shared" si="106"/>
        <v>0</v>
      </c>
      <c r="AK614" s="111">
        <f t="shared" si="110"/>
        <v>0</v>
      </c>
      <c r="AL614" s="111">
        <f t="shared" si="107"/>
        <v>0</v>
      </c>
      <c r="AM614" s="111" t="str">
        <f t="shared" si="108"/>
        <v/>
      </c>
      <c r="AN614" s="111" t="str">
        <f t="shared" ca="1" si="109"/>
        <v/>
      </c>
    </row>
    <row r="615" spans="1:40" ht="20.25" customHeight="1" x14ac:dyDescent="0.3">
      <c r="A615" s="107"/>
      <c r="B615" s="144"/>
      <c r="C615" s="119"/>
      <c r="D615" s="120"/>
      <c r="E615" s="119"/>
      <c r="F615" s="119"/>
      <c r="G615" s="120"/>
      <c r="H615" s="119"/>
      <c r="I615" s="109"/>
      <c r="L615" s="108"/>
      <c r="M615" s="108"/>
      <c r="N615" s="108"/>
      <c r="O615" s="108"/>
      <c r="P615" s="108"/>
      <c r="Q615" s="108"/>
      <c r="R615" s="108"/>
      <c r="S615" s="108"/>
      <c r="T615" s="100">
        <f t="shared" si="100"/>
        <v>0</v>
      </c>
      <c r="U615" s="111"/>
      <c r="V615" s="111"/>
      <c r="W615" s="111">
        <f>SUMIFS($F$3:F615,$D$3:D615,D615,$C$3:C615,"Buy")+SUMIFS($F$3:F615,$D$3:D615,D615,$C$3:C615,"Coin Deposit",$E$3:E615,"&lt;&gt;")</f>
        <v>0</v>
      </c>
      <c r="X615" s="111">
        <f t="shared" si="101"/>
        <v>0</v>
      </c>
      <c r="Y615" s="111">
        <f>IF($D615=Y$1,SUMIFS($H$3:$H615,$G$3:$G615,Y$1,$C$3:$C615,"Sell"),0)</f>
        <v>0</v>
      </c>
      <c r="Z615" s="111">
        <f t="shared" si="102"/>
        <v>0</v>
      </c>
      <c r="AA615" s="111">
        <f>IF($D615=AA$1,SUMIFS($H$3:$H615,$G$3:$G615,AA$1,$C$3:$C615,"Sell"),0)</f>
        <v>0</v>
      </c>
      <c r="AB615" s="111">
        <f t="shared" si="103"/>
        <v>0</v>
      </c>
      <c r="AC615" s="111">
        <f>SUMIFS('Deductions and Deposits'!$H:$H,'Deductions and Deposits'!$G:$G,D615,'Deductions and Deposits'!$F:$F,"&lt;="&amp;B615)+SUMIFS($F$3:F615,$D$3:D615,D615,$C$3:C615,"Coin Deposit",$E$3:E615,"")</f>
        <v>0</v>
      </c>
      <c r="AD615" s="111">
        <f>SUMIFS('Deductions and Deposits'!$D:$D,'Deductions and Deposits'!$C:$C,D615)+SUMIFS($F:$F,$D:$D,D615,$C:$C,"Coin Deduction")</f>
        <v>0</v>
      </c>
      <c r="AE615" s="111">
        <f>Table5[[#This Row],[Column4]]+Table5[[#This Row],[Column14]]+Table5[[#This Row],[Column19]]+Table5[[#This Row],[Column12]]</f>
        <v>0</v>
      </c>
      <c r="AF615" s="111">
        <f>Table5[[#This Row],[Column5]]+Table5[[#This Row],[Column13]]+Table5[[#This Row],[Column21]]+Table5[[#This Row],[Column18]]</f>
        <v>0</v>
      </c>
      <c r="AG615" s="111">
        <f t="shared" si="104"/>
        <v>0</v>
      </c>
      <c r="AH615" s="111">
        <f t="shared" si="105"/>
        <v>0</v>
      </c>
      <c r="AI615" s="111">
        <f>Table5[[#This Row],[Column17]]-Table5[[#This Row],[Column20]]</f>
        <v>0</v>
      </c>
      <c r="AJ615" s="111">
        <f t="shared" si="106"/>
        <v>0</v>
      </c>
      <c r="AK615" s="111">
        <f t="shared" si="110"/>
        <v>0</v>
      </c>
      <c r="AL615" s="111">
        <f t="shared" si="107"/>
        <v>0</v>
      </c>
      <c r="AM615" s="111" t="str">
        <f t="shared" si="108"/>
        <v/>
      </c>
      <c r="AN615" s="111" t="str">
        <f t="shared" ca="1" si="109"/>
        <v/>
      </c>
    </row>
    <row r="616" spans="1:40" ht="20.25" customHeight="1" x14ac:dyDescent="0.3">
      <c r="A616" s="107"/>
      <c r="B616" s="144"/>
      <c r="C616" s="119"/>
      <c r="D616" s="120"/>
      <c r="E616" s="119"/>
      <c r="F616" s="119"/>
      <c r="G616" s="120"/>
      <c r="H616" s="119"/>
      <c r="I616" s="109"/>
      <c r="L616" s="108"/>
      <c r="M616" s="108"/>
      <c r="N616" s="108"/>
      <c r="O616" s="108"/>
      <c r="P616" s="108"/>
      <c r="Q616" s="108"/>
      <c r="R616" s="108"/>
      <c r="S616" s="108"/>
      <c r="T616" s="100">
        <f t="shared" si="100"/>
        <v>0</v>
      </c>
      <c r="U616" s="111"/>
      <c r="V616" s="111"/>
      <c r="W616" s="111">
        <f>SUMIFS($F$3:F616,$D$3:D616,D616,$C$3:C616,"Buy")+SUMIFS($F$3:F616,$D$3:D616,D616,$C$3:C616,"Coin Deposit",$E$3:E616,"&lt;&gt;")</f>
        <v>0</v>
      </c>
      <c r="X616" s="111">
        <f t="shared" si="101"/>
        <v>0</v>
      </c>
      <c r="Y616" s="111">
        <f>IF($D616=Y$1,SUMIFS($H$3:$H616,$G$3:$G616,Y$1,$C$3:$C616,"Sell"),0)</f>
        <v>0</v>
      </c>
      <c r="Z616" s="111">
        <f t="shared" si="102"/>
        <v>0</v>
      </c>
      <c r="AA616" s="111">
        <f>IF($D616=AA$1,SUMIFS($H$3:$H616,$G$3:$G616,AA$1,$C$3:$C616,"Sell"),0)</f>
        <v>0</v>
      </c>
      <c r="AB616" s="111">
        <f t="shared" si="103"/>
        <v>0</v>
      </c>
      <c r="AC616" s="111">
        <f>SUMIFS('Deductions and Deposits'!$H:$H,'Deductions and Deposits'!$G:$G,D616,'Deductions and Deposits'!$F:$F,"&lt;="&amp;B616)+SUMIFS($F$3:F616,$D$3:D616,D616,$C$3:C616,"Coin Deposit",$E$3:E616,"")</f>
        <v>0</v>
      </c>
      <c r="AD616" s="111">
        <f>SUMIFS('Deductions and Deposits'!$D:$D,'Deductions and Deposits'!$C:$C,D616)+SUMIFS($F:$F,$D:$D,D616,$C:$C,"Coin Deduction")</f>
        <v>0</v>
      </c>
      <c r="AE616" s="111">
        <f>Table5[[#This Row],[Column4]]+Table5[[#This Row],[Column14]]+Table5[[#This Row],[Column19]]+Table5[[#This Row],[Column12]]</f>
        <v>0</v>
      </c>
      <c r="AF616" s="111">
        <f>Table5[[#This Row],[Column5]]+Table5[[#This Row],[Column13]]+Table5[[#This Row],[Column21]]+Table5[[#This Row],[Column18]]</f>
        <v>0</v>
      </c>
      <c r="AG616" s="111">
        <f t="shared" si="104"/>
        <v>0</v>
      </c>
      <c r="AH616" s="111">
        <f t="shared" si="105"/>
        <v>0</v>
      </c>
      <c r="AI616" s="111">
        <f>Table5[[#This Row],[Column17]]-Table5[[#This Row],[Column20]]</f>
        <v>0</v>
      </c>
      <c r="AJ616" s="111">
        <f t="shared" si="106"/>
        <v>0</v>
      </c>
      <c r="AK616" s="111">
        <f t="shared" si="110"/>
        <v>0</v>
      </c>
      <c r="AL616" s="111">
        <f t="shared" si="107"/>
        <v>0</v>
      </c>
      <c r="AM616" s="111" t="str">
        <f t="shared" si="108"/>
        <v/>
      </c>
      <c r="AN616" s="111" t="str">
        <f t="shared" ca="1" si="109"/>
        <v/>
      </c>
    </row>
    <row r="617" spans="1:40" ht="20.25" customHeight="1" x14ac:dyDescent="0.3">
      <c r="A617" s="107"/>
      <c r="B617" s="144"/>
      <c r="C617" s="119"/>
      <c r="D617" s="120"/>
      <c r="E617" s="119"/>
      <c r="F617" s="119"/>
      <c r="G617" s="120"/>
      <c r="H617" s="119"/>
      <c r="I617" s="109"/>
      <c r="L617" s="108"/>
      <c r="M617" s="108"/>
      <c r="N617" s="108"/>
      <c r="O617" s="108"/>
      <c r="P617" s="108"/>
      <c r="Q617" s="108"/>
      <c r="R617" s="108"/>
      <c r="S617" s="108"/>
      <c r="T617" s="100">
        <f t="shared" si="100"/>
        <v>0</v>
      </c>
      <c r="U617" s="111"/>
      <c r="V617" s="111"/>
      <c r="W617" s="111">
        <f>SUMIFS($F$3:F617,$D$3:D617,D617,$C$3:C617,"Buy")+SUMIFS($F$3:F617,$D$3:D617,D617,$C$3:C617,"Coin Deposit",$E$3:E617,"&lt;&gt;")</f>
        <v>0</v>
      </c>
      <c r="X617" s="111">
        <f t="shared" si="101"/>
        <v>0</v>
      </c>
      <c r="Y617" s="111">
        <f>IF($D617=Y$1,SUMIFS($H$3:$H617,$G$3:$G617,Y$1,$C$3:$C617,"Sell"),0)</f>
        <v>0</v>
      </c>
      <c r="Z617" s="111">
        <f t="shared" si="102"/>
        <v>0</v>
      </c>
      <c r="AA617" s="111">
        <f>IF($D617=AA$1,SUMIFS($H$3:$H617,$G$3:$G617,AA$1,$C$3:$C617,"Sell"),0)</f>
        <v>0</v>
      </c>
      <c r="AB617" s="111">
        <f t="shared" si="103"/>
        <v>0</v>
      </c>
      <c r="AC617" s="111">
        <f>SUMIFS('Deductions and Deposits'!$H:$H,'Deductions and Deposits'!$G:$G,D617,'Deductions and Deposits'!$F:$F,"&lt;="&amp;B617)+SUMIFS($F$3:F617,$D$3:D617,D617,$C$3:C617,"Coin Deposit",$E$3:E617,"")</f>
        <v>0</v>
      </c>
      <c r="AD617" s="111">
        <f>SUMIFS('Deductions and Deposits'!$D:$D,'Deductions and Deposits'!$C:$C,D617)+SUMIFS($F:$F,$D:$D,D617,$C:$C,"Coin Deduction")</f>
        <v>0</v>
      </c>
      <c r="AE617" s="111">
        <f>Table5[[#This Row],[Column4]]+Table5[[#This Row],[Column14]]+Table5[[#This Row],[Column19]]+Table5[[#This Row],[Column12]]</f>
        <v>0</v>
      </c>
      <c r="AF617" s="111">
        <f>Table5[[#This Row],[Column5]]+Table5[[#This Row],[Column13]]+Table5[[#This Row],[Column21]]+Table5[[#This Row],[Column18]]</f>
        <v>0</v>
      </c>
      <c r="AG617" s="111">
        <f t="shared" si="104"/>
        <v>0</v>
      </c>
      <c r="AH617" s="111">
        <f t="shared" si="105"/>
        <v>0</v>
      </c>
      <c r="AI617" s="111">
        <f>Table5[[#This Row],[Column17]]-Table5[[#This Row],[Column20]]</f>
        <v>0</v>
      </c>
      <c r="AJ617" s="111">
        <f t="shared" si="106"/>
        <v>0</v>
      </c>
      <c r="AK617" s="111">
        <f t="shared" si="110"/>
        <v>0</v>
      </c>
      <c r="AL617" s="111">
        <f t="shared" si="107"/>
        <v>0</v>
      </c>
      <c r="AM617" s="111" t="str">
        <f t="shared" si="108"/>
        <v/>
      </c>
      <c r="AN617" s="111" t="str">
        <f t="shared" ca="1" si="109"/>
        <v/>
      </c>
    </row>
    <row r="618" spans="1:40" ht="20.25" customHeight="1" x14ac:dyDescent="0.3">
      <c r="A618" s="107"/>
      <c r="B618" s="144"/>
      <c r="C618" s="119"/>
      <c r="D618" s="120"/>
      <c r="E618" s="119"/>
      <c r="F618" s="119"/>
      <c r="G618" s="120"/>
      <c r="H618" s="119"/>
      <c r="I618" s="109"/>
      <c r="L618" s="108"/>
      <c r="M618" s="108"/>
      <c r="N618" s="108"/>
      <c r="O618" s="108"/>
      <c r="P618" s="108"/>
      <c r="Q618" s="108"/>
      <c r="R618" s="108"/>
      <c r="S618" s="108"/>
      <c r="T618" s="100">
        <f t="shared" si="100"/>
        <v>0</v>
      </c>
      <c r="U618" s="111"/>
      <c r="V618" s="111"/>
      <c r="W618" s="111">
        <f>SUMIFS($F$3:F618,$D$3:D618,D618,$C$3:C618,"Buy")+SUMIFS($F$3:F618,$D$3:D618,D618,$C$3:C618,"Coin Deposit",$E$3:E618,"&lt;&gt;")</f>
        <v>0</v>
      </c>
      <c r="X618" s="111">
        <f t="shared" si="101"/>
        <v>0</v>
      </c>
      <c r="Y618" s="111">
        <f>IF($D618=Y$1,SUMIFS($H$3:$H618,$G$3:$G618,Y$1,$C$3:$C618,"Sell"),0)</f>
        <v>0</v>
      </c>
      <c r="Z618" s="111">
        <f t="shared" si="102"/>
        <v>0</v>
      </c>
      <c r="AA618" s="111">
        <f>IF($D618=AA$1,SUMIFS($H$3:$H618,$G$3:$G618,AA$1,$C$3:$C618,"Sell"),0)</f>
        <v>0</v>
      </c>
      <c r="AB618" s="111">
        <f t="shared" si="103"/>
        <v>0</v>
      </c>
      <c r="AC618" s="111">
        <f>SUMIFS('Deductions and Deposits'!$H:$H,'Deductions and Deposits'!$G:$G,D618,'Deductions and Deposits'!$F:$F,"&lt;="&amp;B618)+SUMIFS($F$3:F618,$D$3:D618,D618,$C$3:C618,"Coin Deposit",$E$3:E618,"")</f>
        <v>0</v>
      </c>
      <c r="AD618" s="111">
        <f>SUMIFS('Deductions and Deposits'!$D:$D,'Deductions and Deposits'!$C:$C,D618)+SUMIFS($F:$F,$D:$D,D618,$C:$C,"Coin Deduction")</f>
        <v>0</v>
      </c>
      <c r="AE618" s="111">
        <f>Table5[[#This Row],[Column4]]+Table5[[#This Row],[Column14]]+Table5[[#This Row],[Column19]]+Table5[[#This Row],[Column12]]</f>
        <v>0</v>
      </c>
      <c r="AF618" s="111">
        <f>Table5[[#This Row],[Column5]]+Table5[[#This Row],[Column13]]+Table5[[#This Row],[Column21]]+Table5[[#This Row],[Column18]]</f>
        <v>0</v>
      </c>
      <c r="AG618" s="111">
        <f t="shared" si="104"/>
        <v>0</v>
      </c>
      <c r="AH618" s="111">
        <f t="shared" si="105"/>
        <v>0</v>
      </c>
      <c r="AI618" s="111">
        <f>Table5[[#This Row],[Column17]]-Table5[[#This Row],[Column20]]</f>
        <v>0</v>
      </c>
      <c r="AJ618" s="111">
        <f t="shared" si="106"/>
        <v>0</v>
      </c>
      <c r="AK618" s="111">
        <f t="shared" si="110"/>
        <v>0</v>
      </c>
      <c r="AL618" s="111">
        <f t="shared" si="107"/>
        <v>0</v>
      </c>
      <c r="AM618" s="111" t="str">
        <f t="shared" si="108"/>
        <v/>
      </c>
      <c r="AN618" s="111" t="str">
        <f t="shared" ca="1" si="109"/>
        <v/>
      </c>
    </row>
    <row r="619" spans="1:40" ht="20.25" customHeight="1" x14ac:dyDescent="0.3">
      <c r="A619" s="107"/>
      <c r="B619" s="144"/>
      <c r="C619" s="119"/>
      <c r="D619" s="120"/>
      <c r="E619" s="119"/>
      <c r="F619" s="119"/>
      <c r="G619" s="120"/>
      <c r="H619" s="119"/>
      <c r="I619" s="109"/>
      <c r="L619" s="108"/>
      <c r="M619" s="108"/>
      <c r="N619" s="108"/>
      <c r="O619" s="108"/>
      <c r="P619" s="108"/>
      <c r="Q619" s="108"/>
      <c r="R619" s="108"/>
      <c r="S619" s="108"/>
      <c r="T619" s="100">
        <f t="shared" si="100"/>
        <v>0</v>
      </c>
      <c r="U619" s="111"/>
      <c r="V619" s="111"/>
      <c r="W619" s="111">
        <f>SUMIFS($F$3:F619,$D$3:D619,D619,$C$3:C619,"Buy")+SUMIFS($F$3:F619,$D$3:D619,D619,$C$3:C619,"Coin Deposit",$E$3:E619,"&lt;&gt;")</f>
        <v>0</v>
      </c>
      <c r="X619" s="111">
        <f t="shared" si="101"/>
        <v>0</v>
      </c>
      <c r="Y619" s="111">
        <f>IF($D619=Y$1,SUMIFS($H$3:$H619,$G$3:$G619,Y$1,$C$3:$C619,"Sell"),0)</f>
        <v>0</v>
      </c>
      <c r="Z619" s="111">
        <f t="shared" si="102"/>
        <v>0</v>
      </c>
      <c r="AA619" s="111">
        <f>IF($D619=AA$1,SUMIFS($H$3:$H619,$G$3:$G619,AA$1,$C$3:$C619,"Sell"),0)</f>
        <v>0</v>
      </c>
      <c r="AB619" s="111">
        <f t="shared" si="103"/>
        <v>0</v>
      </c>
      <c r="AC619" s="111">
        <f>SUMIFS('Deductions and Deposits'!$H:$H,'Deductions and Deposits'!$G:$G,D619,'Deductions and Deposits'!$F:$F,"&lt;="&amp;B619)+SUMIFS($F$3:F619,$D$3:D619,D619,$C$3:C619,"Coin Deposit",$E$3:E619,"")</f>
        <v>0</v>
      </c>
      <c r="AD619" s="111">
        <f>SUMIFS('Deductions and Deposits'!$D:$D,'Deductions and Deposits'!$C:$C,D619)+SUMIFS($F:$F,$D:$D,D619,$C:$C,"Coin Deduction")</f>
        <v>0</v>
      </c>
      <c r="AE619" s="111">
        <f>Table5[[#This Row],[Column4]]+Table5[[#This Row],[Column14]]+Table5[[#This Row],[Column19]]+Table5[[#This Row],[Column12]]</f>
        <v>0</v>
      </c>
      <c r="AF619" s="111">
        <f>Table5[[#This Row],[Column5]]+Table5[[#This Row],[Column13]]+Table5[[#This Row],[Column21]]+Table5[[#This Row],[Column18]]</f>
        <v>0</v>
      </c>
      <c r="AG619" s="111">
        <f t="shared" si="104"/>
        <v>0</v>
      </c>
      <c r="AH619" s="111">
        <f t="shared" si="105"/>
        <v>0</v>
      </c>
      <c r="AI619" s="111">
        <f>Table5[[#This Row],[Column17]]-Table5[[#This Row],[Column20]]</f>
        <v>0</v>
      </c>
      <c r="AJ619" s="111">
        <f t="shared" si="106"/>
        <v>0</v>
      </c>
      <c r="AK619" s="111">
        <f t="shared" si="110"/>
        <v>0</v>
      </c>
      <c r="AL619" s="111">
        <f t="shared" si="107"/>
        <v>0</v>
      </c>
      <c r="AM619" s="111" t="str">
        <f t="shared" si="108"/>
        <v/>
      </c>
      <c r="AN619" s="111" t="str">
        <f t="shared" ca="1" si="109"/>
        <v/>
      </c>
    </row>
    <row r="620" spans="1:40" ht="20.25" customHeight="1" x14ac:dyDescent="0.3">
      <c r="A620" s="107"/>
      <c r="B620" s="144"/>
      <c r="C620" s="119"/>
      <c r="D620" s="120"/>
      <c r="E620" s="119"/>
      <c r="F620" s="119"/>
      <c r="G620" s="120"/>
      <c r="H620" s="119"/>
      <c r="I620" s="109"/>
      <c r="L620" s="108"/>
      <c r="M620" s="108"/>
      <c r="N620" s="108"/>
      <c r="O620" s="108"/>
      <c r="P620" s="108"/>
      <c r="Q620" s="108"/>
      <c r="R620" s="108"/>
      <c r="S620" s="108"/>
      <c r="T620" s="100">
        <f t="shared" si="100"/>
        <v>0</v>
      </c>
      <c r="U620" s="111"/>
      <c r="V620" s="111"/>
      <c r="W620" s="111">
        <f>SUMIFS($F$3:F620,$D$3:D620,D620,$C$3:C620,"Buy")+SUMIFS($F$3:F620,$D$3:D620,D620,$C$3:C620,"Coin Deposit",$E$3:E620,"&lt;&gt;")</f>
        <v>0</v>
      </c>
      <c r="X620" s="111">
        <f t="shared" si="101"/>
        <v>0</v>
      </c>
      <c r="Y620" s="111">
        <f>IF($D620=Y$1,SUMIFS($H$3:$H620,$G$3:$G620,Y$1,$C$3:$C620,"Sell"),0)</f>
        <v>0</v>
      </c>
      <c r="Z620" s="111">
        <f t="shared" si="102"/>
        <v>0</v>
      </c>
      <c r="AA620" s="111">
        <f>IF($D620=AA$1,SUMIFS($H$3:$H620,$G$3:$G620,AA$1,$C$3:$C620,"Sell"),0)</f>
        <v>0</v>
      </c>
      <c r="AB620" s="111">
        <f t="shared" si="103"/>
        <v>0</v>
      </c>
      <c r="AC620" s="111">
        <f>SUMIFS('Deductions and Deposits'!$H:$H,'Deductions and Deposits'!$G:$G,D620,'Deductions and Deposits'!$F:$F,"&lt;="&amp;B620)+SUMIFS($F$3:F620,$D$3:D620,D620,$C$3:C620,"Coin Deposit",$E$3:E620,"")</f>
        <v>0</v>
      </c>
      <c r="AD620" s="111">
        <f>SUMIFS('Deductions and Deposits'!$D:$D,'Deductions and Deposits'!$C:$C,D620)+SUMIFS($F:$F,$D:$D,D620,$C:$C,"Coin Deduction")</f>
        <v>0</v>
      </c>
      <c r="AE620" s="111">
        <f>Table5[[#This Row],[Column4]]+Table5[[#This Row],[Column14]]+Table5[[#This Row],[Column19]]+Table5[[#This Row],[Column12]]</f>
        <v>0</v>
      </c>
      <c r="AF620" s="111">
        <f>Table5[[#This Row],[Column5]]+Table5[[#This Row],[Column13]]+Table5[[#This Row],[Column21]]+Table5[[#This Row],[Column18]]</f>
        <v>0</v>
      </c>
      <c r="AG620" s="111">
        <f t="shared" si="104"/>
        <v>0</v>
      </c>
      <c r="AH620" s="111">
        <f t="shared" si="105"/>
        <v>0</v>
      </c>
      <c r="AI620" s="111">
        <f>Table5[[#This Row],[Column17]]-Table5[[#This Row],[Column20]]</f>
        <v>0</v>
      </c>
      <c r="AJ620" s="111">
        <f t="shared" si="106"/>
        <v>0</v>
      </c>
      <c r="AK620" s="111">
        <f t="shared" si="110"/>
        <v>0</v>
      </c>
      <c r="AL620" s="111">
        <f t="shared" si="107"/>
        <v>0</v>
      </c>
      <c r="AM620" s="111" t="str">
        <f t="shared" si="108"/>
        <v/>
      </c>
      <c r="AN620" s="111" t="str">
        <f t="shared" ca="1" si="109"/>
        <v/>
      </c>
    </row>
    <row r="621" spans="1:40" ht="20.25" customHeight="1" x14ac:dyDescent="0.3">
      <c r="A621" s="107"/>
      <c r="B621" s="144"/>
      <c r="C621" s="119"/>
      <c r="D621" s="120"/>
      <c r="E621" s="119"/>
      <c r="F621" s="119"/>
      <c r="G621" s="120"/>
      <c r="H621" s="119"/>
      <c r="I621" s="109"/>
      <c r="L621" s="108"/>
      <c r="M621" s="108"/>
      <c r="N621" s="108"/>
      <c r="O621" s="108"/>
      <c r="P621" s="108"/>
      <c r="Q621" s="108"/>
      <c r="R621" s="108"/>
      <c r="S621" s="108"/>
      <c r="T621" s="100">
        <f t="shared" si="100"/>
        <v>0</v>
      </c>
      <c r="U621" s="111"/>
      <c r="V621" s="111"/>
      <c r="W621" s="111">
        <f>SUMIFS($F$3:F621,$D$3:D621,D621,$C$3:C621,"Buy")+SUMIFS($F$3:F621,$D$3:D621,D621,$C$3:C621,"Coin Deposit",$E$3:E621,"&lt;&gt;")</f>
        <v>0</v>
      </c>
      <c r="X621" s="111">
        <f t="shared" si="101"/>
        <v>0</v>
      </c>
      <c r="Y621" s="111">
        <f>IF($D621=Y$1,SUMIFS($H$3:$H621,$G$3:$G621,Y$1,$C$3:$C621,"Sell"),0)</f>
        <v>0</v>
      </c>
      <c r="Z621" s="111">
        <f t="shared" si="102"/>
        <v>0</v>
      </c>
      <c r="AA621" s="111">
        <f>IF($D621=AA$1,SUMIFS($H$3:$H621,$G$3:$G621,AA$1,$C$3:$C621,"Sell"),0)</f>
        <v>0</v>
      </c>
      <c r="AB621" s="111">
        <f t="shared" si="103"/>
        <v>0</v>
      </c>
      <c r="AC621" s="111">
        <f>SUMIFS('Deductions and Deposits'!$H:$H,'Deductions and Deposits'!$G:$G,D621,'Deductions and Deposits'!$F:$F,"&lt;="&amp;B621)+SUMIFS($F$3:F621,$D$3:D621,D621,$C$3:C621,"Coin Deposit",$E$3:E621,"")</f>
        <v>0</v>
      </c>
      <c r="AD621" s="111">
        <f>SUMIFS('Deductions and Deposits'!$D:$D,'Deductions and Deposits'!$C:$C,D621)+SUMIFS($F:$F,$D:$D,D621,$C:$C,"Coin Deduction")</f>
        <v>0</v>
      </c>
      <c r="AE621" s="111">
        <f>Table5[[#This Row],[Column4]]+Table5[[#This Row],[Column14]]+Table5[[#This Row],[Column19]]+Table5[[#This Row],[Column12]]</f>
        <v>0</v>
      </c>
      <c r="AF621" s="111">
        <f>Table5[[#This Row],[Column5]]+Table5[[#This Row],[Column13]]+Table5[[#This Row],[Column21]]+Table5[[#This Row],[Column18]]</f>
        <v>0</v>
      </c>
      <c r="AG621" s="111">
        <f t="shared" si="104"/>
        <v>0</v>
      </c>
      <c r="AH621" s="111">
        <f t="shared" si="105"/>
        <v>0</v>
      </c>
      <c r="AI621" s="111">
        <f>Table5[[#This Row],[Column17]]-Table5[[#This Row],[Column20]]</f>
        <v>0</v>
      </c>
      <c r="AJ621" s="111">
        <f t="shared" si="106"/>
        <v>0</v>
      </c>
      <c r="AK621" s="111">
        <f t="shared" si="110"/>
        <v>0</v>
      </c>
      <c r="AL621" s="111">
        <f t="shared" si="107"/>
        <v>0</v>
      </c>
      <c r="AM621" s="111" t="str">
        <f t="shared" si="108"/>
        <v/>
      </c>
      <c r="AN621" s="111" t="str">
        <f t="shared" ca="1" si="109"/>
        <v/>
      </c>
    </row>
    <row r="622" spans="1:40" ht="20.25" customHeight="1" x14ac:dyDescent="0.3">
      <c r="A622" s="107"/>
      <c r="B622" s="144"/>
      <c r="C622" s="119"/>
      <c r="D622" s="120"/>
      <c r="E622" s="119"/>
      <c r="F622" s="119"/>
      <c r="G622" s="120"/>
      <c r="H622" s="119"/>
      <c r="I622" s="109"/>
      <c r="L622" s="108"/>
      <c r="M622" s="108"/>
      <c r="N622" s="108"/>
      <c r="O622" s="108"/>
      <c r="P622" s="108"/>
      <c r="Q622" s="108"/>
      <c r="R622" s="108"/>
      <c r="S622" s="108"/>
      <c r="T622" s="100">
        <f t="shared" si="100"/>
        <v>0</v>
      </c>
      <c r="U622" s="111"/>
      <c r="V622" s="111"/>
      <c r="W622" s="111">
        <f>SUMIFS($F$3:F622,$D$3:D622,D622,$C$3:C622,"Buy")+SUMIFS($F$3:F622,$D$3:D622,D622,$C$3:C622,"Coin Deposit",$E$3:E622,"&lt;&gt;")</f>
        <v>0</v>
      </c>
      <c r="X622" s="111">
        <f t="shared" si="101"/>
        <v>0</v>
      </c>
      <c r="Y622" s="111">
        <f>IF($D622=Y$1,SUMIFS($H$3:$H622,$G$3:$G622,Y$1,$C$3:$C622,"Sell"),0)</f>
        <v>0</v>
      </c>
      <c r="Z622" s="111">
        <f t="shared" si="102"/>
        <v>0</v>
      </c>
      <c r="AA622" s="111">
        <f>IF($D622=AA$1,SUMIFS($H$3:$H622,$G$3:$G622,AA$1,$C$3:$C622,"Sell"),0)</f>
        <v>0</v>
      </c>
      <c r="AB622" s="111">
        <f t="shared" si="103"/>
        <v>0</v>
      </c>
      <c r="AC622" s="111">
        <f>SUMIFS('Deductions and Deposits'!$H:$H,'Deductions and Deposits'!$G:$G,D622,'Deductions and Deposits'!$F:$F,"&lt;="&amp;B622)+SUMIFS($F$3:F622,$D$3:D622,D622,$C$3:C622,"Coin Deposit",$E$3:E622,"")</f>
        <v>0</v>
      </c>
      <c r="AD622" s="111">
        <f>SUMIFS('Deductions and Deposits'!$D:$D,'Deductions and Deposits'!$C:$C,D622)+SUMIFS($F:$F,$D:$D,D622,$C:$C,"Coin Deduction")</f>
        <v>0</v>
      </c>
      <c r="AE622" s="111">
        <f>Table5[[#This Row],[Column4]]+Table5[[#This Row],[Column14]]+Table5[[#This Row],[Column19]]+Table5[[#This Row],[Column12]]</f>
        <v>0</v>
      </c>
      <c r="AF622" s="111">
        <f>Table5[[#This Row],[Column5]]+Table5[[#This Row],[Column13]]+Table5[[#This Row],[Column21]]+Table5[[#This Row],[Column18]]</f>
        <v>0</v>
      </c>
      <c r="AG622" s="111">
        <f t="shared" si="104"/>
        <v>0</v>
      </c>
      <c r="AH622" s="111">
        <f t="shared" si="105"/>
        <v>0</v>
      </c>
      <c r="AI622" s="111">
        <f>Table5[[#This Row],[Column17]]-Table5[[#This Row],[Column20]]</f>
        <v>0</v>
      </c>
      <c r="AJ622" s="111">
        <f t="shared" si="106"/>
        <v>0</v>
      </c>
      <c r="AK622" s="111">
        <f t="shared" si="110"/>
        <v>0</v>
      </c>
      <c r="AL622" s="111">
        <f t="shared" si="107"/>
        <v>0</v>
      </c>
      <c r="AM622" s="111" t="str">
        <f t="shared" si="108"/>
        <v/>
      </c>
      <c r="AN622" s="111" t="str">
        <f t="shared" ca="1" si="109"/>
        <v/>
      </c>
    </row>
    <row r="623" spans="1:40" ht="20.25" customHeight="1" x14ac:dyDescent="0.3">
      <c r="A623" s="107"/>
      <c r="B623" s="144"/>
      <c r="C623" s="119"/>
      <c r="D623" s="120"/>
      <c r="E623" s="119"/>
      <c r="F623" s="119"/>
      <c r="G623" s="120"/>
      <c r="H623" s="119"/>
      <c r="I623" s="109"/>
      <c r="L623" s="108"/>
      <c r="M623" s="108"/>
      <c r="N623" s="108"/>
      <c r="O623" s="108"/>
      <c r="P623" s="108"/>
      <c r="Q623" s="108"/>
      <c r="R623" s="108"/>
      <c r="S623" s="108"/>
      <c r="T623" s="100">
        <f t="shared" si="100"/>
        <v>0</v>
      </c>
      <c r="U623" s="111"/>
      <c r="V623" s="111"/>
      <c r="W623" s="111">
        <f>SUMIFS($F$3:F623,$D$3:D623,D623,$C$3:C623,"Buy")+SUMIFS($F$3:F623,$D$3:D623,D623,$C$3:C623,"Coin Deposit",$E$3:E623,"&lt;&gt;")</f>
        <v>0</v>
      </c>
      <c r="X623" s="111">
        <f t="shared" si="101"/>
        <v>0</v>
      </c>
      <c r="Y623" s="111">
        <f>IF($D623=Y$1,SUMIFS($H$3:$H623,$G$3:$G623,Y$1,$C$3:$C623,"Sell"),0)</f>
        <v>0</v>
      </c>
      <c r="Z623" s="111">
        <f t="shared" si="102"/>
        <v>0</v>
      </c>
      <c r="AA623" s="111">
        <f>IF($D623=AA$1,SUMIFS($H$3:$H623,$G$3:$G623,AA$1,$C$3:$C623,"Sell"),0)</f>
        <v>0</v>
      </c>
      <c r="AB623" s="111">
        <f t="shared" si="103"/>
        <v>0</v>
      </c>
      <c r="AC623" s="111">
        <f>SUMIFS('Deductions and Deposits'!$H:$H,'Deductions and Deposits'!$G:$G,D623,'Deductions and Deposits'!$F:$F,"&lt;="&amp;B623)+SUMIFS($F$3:F623,$D$3:D623,D623,$C$3:C623,"Coin Deposit",$E$3:E623,"")</f>
        <v>0</v>
      </c>
      <c r="AD623" s="111">
        <f>SUMIFS('Deductions and Deposits'!$D:$D,'Deductions and Deposits'!$C:$C,D623)+SUMIFS($F:$F,$D:$D,D623,$C:$C,"Coin Deduction")</f>
        <v>0</v>
      </c>
      <c r="AE623" s="111">
        <f>Table5[[#This Row],[Column4]]+Table5[[#This Row],[Column14]]+Table5[[#This Row],[Column19]]+Table5[[#This Row],[Column12]]</f>
        <v>0</v>
      </c>
      <c r="AF623" s="111">
        <f>Table5[[#This Row],[Column5]]+Table5[[#This Row],[Column13]]+Table5[[#This Row],[Column21]]+Table5[[#This Row],[Column18]]</f>
        <v>0</v>
      </c>
      <c r="AG623" s="111">
        <f t="shared" si="104"/>
        <v>0</v>
      </c>
      <c r="AH623" s="111">
        <f t="shared" si="105"/>
        <v>0</v>
      </c>
      <c r="AI623" s="111">
        <f>Table5[[#This Row],[Column17]]-Table5[[#This Row],[Column20]]</f>
        <v>0</v>
      </c>
      <c r="AJ623" s="111">
        <f t="shared" si="106"/>
        <v>0</v>
      </c>
      <c r="AK623" s="111">
        <f t="shared" si="110"/>
        <v>0</v>
      </c>
      <c r="AL623" s="111">
        <f t="shared" si="107"/>
        <v>0</v>
      </c>
      <c r="AM623" s="111" t="str">
        <f t="shared" si="108"/>
        <v/>
      </c>
      <c r="AN623" s="111" t="str">
        <f t="shared" ca="1" si="109"/>
        <v/>
      </c>
    </row>
    <row r="624" spans="1:40" ht="20.25" customHeight="1" x14ac:dyDescent="0.3">
      <c r="A624" s="107"/>
      <c r="B624" s="144"/>
      <c r="C624" s="119"/>
      <c r="D624" s="120"/>
      <c r="E624" s="119"/>
      <c r="F624" s="119"/>
      <c r="G624" s="120"/>
      <c r="H624" s="119"/>
      <c r="I624" s="109"/>
      <c r="L624" s="108"/>
      <c r="M624" s="108"/>
      <c r="N624" s="108"/>
      <c r="O624" s="108"/>
      <c r="P624" s="108"/>
      <c r="Q624" s="108"/>
      <c r="R624" s="108"/>
      <c r="S624" s="108"/>
      <c r="T624" s="100">
        <f t="shared" si="100"/>
        <v>0</v>
      </c>
      <c r="U624" s="111"/>
      <c r="V624" s="111"/>
      <c r="W624" s="111">
        <f>SUMIFS($F$3:F624,$D$3:D624,D624,$C$3:C624,"Buy")+SUMIFS($F$3:F624,$D$3:D624,D624,$C$3:C624,"Coin Deposit",$E$3:E624,"&lt;&gt;")</f>
        <v>0</v>
      </c>
      <c r="X624" s="111">
        <f t="shared" si="101"/>
        <v>0</v>
      </c>
      <c r="Y624" s="111">
        <f>IF($D624=Y$1,SUMIFS($H$3:$H624,$G$3:$G624,Y$1,$C$3:$C624,"Sell"),0)</f>
        <v>0</v>
      </c>
      <c r="Z624" s="111">
        <f t="shared" si="102"/>
        <v>0</v>
      </c>
      <c r="AA624" s="111">
        <f>IF($D624=AA$1,SUMIFS($H$3:$H624,$G$3:$G624,AA$1,$C$3:$C624,"Sell"),0)</f>
        <v>0</v>
      </c>
      <c r="AB624" s="111">
        <f t="shared" si="103"/>
        <v>0</v>
      </c>
      <c r="AC624" s="111">
        <f>SUMIFS('Deductions and Deposits'!$H:$H,'Deductions and Deposits'!$G:$G,D624,'Deductions and Deposits'!$F:$F,"&lt;="&amp;B624)+SUMIFS($F$3:F624,$D$3:D624,D624,$C$3:C624,"Coin Deposit",$E$3:E624,"")</f>
        <v>0</v>
      </c>
      <c r="AD624" s="111">
        <f>SUMIFS('Deductions and Deposits'!$D:$D,'Deductions and Deposits'!$C:$C,D624)+SUMIFS($F:$F,$D:$D,D624,$C:$C,"Coin Deduction")</f>
        <v>0</v>
      </c>
      <c r="AE624" s="111">
        <f>Table5[[#This Row],[Column4]]+Table5[[#This Row],[Column14]]+Table5[[#This Row],[Column19]]+Table5[[#This Row],[Column12]]</f>
        <v>0</v>
      </c>
      <c r="AF624" s="111">
        <f>Table5[[#This Row],[Column5]]+Table5[[#This Row],[Column13]]+Table5[[#This Row],[Column21]]+Table5[[#This Row],[Column18]]</f>
        <v>0</v>
      </c>
      <c r="AG624" s="111">
        <f t="shared" si="104"/>
        <v>0</v>
      </c>
      <c r="AH624" s="111">
        <f t="shared" si="105"/>
        <v>0</v>
      </c>
      <c r="AI624" s="111">
        <f>Table5[[#This Row],[Column17]]-Table5[[#This Row],[Column20]]</f>
        <v>0</v>
      </c>
      <c r="AJ624" s="111">
        <f t="shared" si="106"/>
        <v>0</v>
      </c>
      <c r="AK624" s="111">
        <f t="shared" si="110"/>
        <v>0</v>
      </c>
      <c r="AL624" s="111">
        <f t="shared" si="107"/>
        <v>0</v>
      </c>
      <c r="AM624" s="111" t="str">
        <f t="shared" si="108"/>
        <v/>
      </c>
      <c r="AN624" s="111" t="str">
        <f t="shared" ca="1" si="109"/>
        <v/>
      </c>
    </row>
    <row r="625" spans="1:40" ht="20.25" customHeight="1" x14ac:dyDescent="0.3">
      <c r="A625" s="107"/>
      <c r="B625" s="144"/>
      <c r="C625" s="119"/>
      <c r="D625" s="120"/>
      <c r="E625" s="119"/>
      <c r="F625" s="119"/>
      <c r="G625" s="120"/>
      <c r="H625" s="119"/>
      <c r="I625" s="109"/>
      <c r="L625" s="108"/>
      <c r="M625" s="108"/>
      <c r="N625" s="108"/>
      <c r="O625" s="108"/>
      <c r="P625" s="108"/>
      <c r="Q625" s="108"/>
      <c r="R625" s="108"/>
      <c r="S625" s="108"/>
      <c r="T625" s="100">
        <f t="shared" si="100"/>
        <v>0</v>
      </c>
      <c r="U625" s="111"/>
      <c r="V625" s="111"/>
      <c r="W625" s="111">
        <f>SUMIFS($F$3:F625,$D$3:D625,D625,$C$3:C625,"Buy")+SUMIFS($F$3:F625,$D$3:D625,D625,$C$3:C625,"Coin Deposit",$E$3:E625,"&lt;&gt;")</f>
        <v>0</v>
      </c>
      <c r="X625" s="111">
        <f t="shared" si="101"/>
        <v>0</v>
      </c>
      <c r="Y625" s="111">
        <f>IF($D625=Y$1,SUMIFS($H$3:$H625,$G$3:$G625,Y$1,$C$3:$C625,"Sell"),0)</f>
        <v>0</v>
      </c>
      <c r="Z625" s="111">
        <f t="shared" si="102"/>
        <v>0</v>
      </c>
      <c r="AA625" s="111">
        <f>IF($D625=AA$1,SUMIFS($H$3:$H625,$G$3:$G625,AA$1,$C$3:$C625,"Sell"),0)</f>
        <v>0</v>
      </c>
      <c r="AB625" s="111">
        <f t="shared" si="103"/>
        <v>0</v>
      </c>
      <c r="AC625" s="111">
        <f>SUMIFS('Deductions and Deposits'!$H:$H,'Deductions and Deposits'!$G:$G,D625,'Deductions and Deposits'!$F:$F,"&lt;="&amp;B625)+SUMIFS($F$3:F625,$D$3:D625,D625,$C$3:C625,"Coin Deposit",$E$3:E625,"")</f>
        <v>0</v>
      </c>
      <c r="AD625" s="111">
        <f>SUMIFS('Deductions and Deposits'!$D:$D,'Deductions and Deposits'!$C:$C,D625)+SUMIFS($F:$F,$D:$D,D625,$C:$C,"Coin Deduction")</f>
        <v>0</v>
      </c>
      <c r="AE625" s="111">
        <f>Table5[[#This Row],[Column4]]+Table5[[#This Row],[Column14]]+Table5[[#This Row],[Column19]]+Table5[[#This Row],[Column12]]</f>
        <v>0</v>
      </c>
      <c r="AF625" s="111">
        <f>Table5[[#This Row],[Column5]]+Table5[[#This Row],[Column13]]+Table5[[#This Row],[Column21]]+Table5[[#This Row],[Column18]]</f>
        <v>0</v>
      </c>
      <c r="AG625" s="111">
        <f t="shared" si="104"/>
        <v>0</v>
      </c>
      <c r="AH625" s="111">
        <f t="shared" si="105"/>
        <v>0</v>
      </c>
      <c r="AI625" s="111">
        <f>Table5[[#This Row],[Column17]]-Table5[[#This Row],[Column20]]</f>
        <v>0</v>
      </c>
      <c r="AJ625" s="111">
        <f t="shared" si="106"/>
        <v>0</v>
      </c>
      <c r="AK625" s="111">
        <f t="shared" si="110"/>
        <v>0</v>
      </c>
      <c r="AL625" s="111">
        <f t="shared" si="107"/>
        <v>0</v>
      </c>
      <c r="AM625" s="111" t="str">
        <f t="shared" si="108"/>
        <v/>
      </c>
      <c r="AN625" s="111" t="str">
        <f t="shared" ca="1" si="109"/>
        <v/>
      </c>
    </row>
    <row r="626" spans="1:40" ht="20.25" customHeight="1" x14ac:dyDescent="0.3">
      <c r="A626" s="107"/>
      <c r="B626" s="144"/>
      <c r="C626" s="119"/>
      <c r="D626" s="120"/>
      <c r="E626" s="119"/>
      <c r="F626" s="119"/>
      <c r="G626" s="120"/>
      <c r="H626" s="119"/>
      <c r="I626" s="109"/>
      <c r="L626" s="108"/>
      <c r="M626" s="108"/>
      <c r="N626" s="108"/>
      <c r="O626" s="108"/>
      <c r="P626" s="108"/>
      <c r="Q626" s="108"/>
      <c r="R626" s="108"/>
      <c r="S626" s="108"/>
      <c r="T626" s="100">
        <f t="shared" si="100"/>
        <v>0</v>
      </c>
      <c r="U626" s="111"/>
      <c r="V626" s="111"/>
      <c r="W626" s="111">
        <f>SUMIFS($F$3:F626,$D$3:D626,D626,$C$3:C626,"Buy")+SUMIFS($F$3:F626,$D$3:D626,D626,$C$3:C626,"Coin Deposit",$E$3:E626,"&lt;&gt;")</f>
        <v>0</v>
      </c>
      <c r="X626" s="111">
        <f t="shared" si="101"/>
        <v>0</v>
      </c>
      <c r="Y626" s="111">
        <f>IF($D626=Y$1,SUMIFS($H$3:$H626,$G$3:$G626,Y$1,$C$3:$C626,"Sell"),0)</f>
        <v>0</v>
      </c>
      <c r="Z626" s="111">
        <f t="shared" si="102"/>
        <v>0</v>
      </c>
      <c r="AA626" s="111">
        <f>IF($D626=AA$1,SUMIFS($H$3:$H626,$G$3:$G626,AA$1,$C$3:$C626,"Sell"),0)</f>
        <v>0</v>
      </c>
      <c r="AB626" s="111">
        <f t="shared" si="103"/>
        <v>0</v>
      </c>
      <c r="AC626" s="111">
        <f>SUMIFS('Deductions and Deposits'!$H:$H,'Deductions and Deposits'!$G:$G,D626,'Deductions and Deposits'!$F:$F,"&lt;="&amp;B626)+SUMIFS($F$3:F626,$D$3:D626,D626,$C$3:C626,"Coin Deposit",$E$3:E626,"")</f>
        <v>0</v>
      </c>
      <c r="AD626" s="111">
        <f>SUMIFS('Deductions and Deposits'!$D:$D,'Deductions and Deposits'!$C:$C,D626)+SUMIFS($F:$F,$D:$D,D626,$C:$C,"Coin Deduction")</f>
        <v>0</v>
      </c>
      <c r="AE626" s="111">
        <f>Table5[[#This Row],[Column4]]+Table5[[#This Row],[Column14]]+Table5[[#This Row],[Column19]]+Table5[[#This Row],[Column12]]</f>
        <v>0</v>
      </c>
      <c r="AF626" s="111">
        <f>Table5[[#This Row],[Column5]]+Table5[[#This Row],[Column13]]+Table5[[#This Row],[Column21]]+Table5[[#This Row],[Column18]]</f>
        <v>0</v>
      </c>
      <c r="AG626" s="111">
        <f t="shared" si="104"/>
        <v>0</v>
      </c>
      <c r="AH626" s="111">
        <f t="shared" si="105"/>
        <v>0</v>
      </c>
      <c r="AI626" s="111">
        <f>Table5[[#This Row],[Column17]]-Table5[[#This Row],[Column20]]</f>
        <v>0</v>
      </c>
      <c r="AJ626" s="111">
        <f t="shared" si="106"/>
        <v>0</v>
      </c>
      <c r="AK626" s="111">
        <f t="shared" si="110"/>
        <v>0</v>
      </c>
      <c r="AL626" s="111">
        <f t="shared" si="107"/>
        <v>0</v>
      </c>
      <c r="AM626" s="111" t="str">
        <f t="shared" si="108"/>
        <v/>
      </c>
      <c r="AN626" s="111" t="str">
        <f t="shared" ca="1" si="109"/>
        <v/>
      </c>
    </row>
    <row r="627" spans="1:40" ht="20.25" customHeight="1" x14ac:dyDescent="0.3">
      <c r="A627" s="107"/>
      <c r="B627" s="144"/>
      <c r="C627" s="119"/>
      <c r="D627" s="120"/>
      <c r="E627" s="119"/>
      <c r="F627" s="119"/>
      <c r="G627" s="120"/>
      <c r="H627" s="119"/>
      <c r="I627" s="109"/>
      <c r="L627" s="108"/>
      <c r="M627" s="108"/>
      <c r="N627" s="108"/>
      <c r="O627" s="108"/>
      <c r="P627" s="108"/>
      <c r="Q627" s="108"/>
      <c r="R627" s="108"/>
      <c r="S627" s="108"/>
      <c r="T627" s="100">
        <f t="shared" si="100"/>
        <v>0</v>
      </c>
      <c r="U627" s="111"/>
      <c r="V627" s="111"/>
      <c r="W627" s="111">
        <f>SUMIFS($F$3:F627,$D$3:D627,D627,$C$3:C627,"Buy")+SUMIFS($F$3:F627,$D$3:D627,D627,$C$3:C627,"Coin Deposit",$E$3:E627,"&lt;&gt;")</f>
        <v>0</v>
      </c>
      <c r="X627" s="111">
        <f t="shared" si="101"/>
        <v>0</v>
      </c>
      <c r="Y627" s="111">
        <f>IF($D627=Y$1,SUMIFS($H$3:$H627,$G$3:$G627,Y$1,$C$3:$C627,"Sell"),0)</f>
        <v>0</v>
      </c>
      <c r="Z627" s="111">
        <f t="shared" si="102"/>
        <v>0</v>
      </c>
      <c r="AA627" s="111">
        <f>IF($D627=AA$1,SUMIFS($H$3:$H627,$G$3:$G627,AA$1,$C$3:$C627,"Sell"),0)</f>
        <v>0</v>
      </c>
      <c r="AB627" s="111">
        <f t="shared" si="103"/>
        <v>0</v>
      </c>
      <c r="AC627" s="111">
        <f>SUMIFS('Deductions and Deposits'!$H:$H,'Deductions and Deposits'!$G:$G,D627,'Deductions and Deposits'!$F:$F,"&lt;="&amp;B627)+SUMIFS($F$3:F627,$D$3:D627,D627,$C$3:C627,"Coin Deposit",$E$3:E627,"")</f>
        <v>0</v>
      </c>
      <c r="AD627" s="111">
        <f>SUMIFS('Deductions and Deposits'!$D:$D,'Deductions and Deposits'!$C:$C,D627)+SUMIFS($F:$F,$D:$D,D627,$C:$C,"Coin Deduction")</f>
        <v>0</v>
      </c>
      <c r="AE627" s="111">
        <f>Table5[[#This Row],[Column4]]+Table5[[#This Row],[Column14]]+Table5[[#This Row],[Column19]]+Table5[[#This Row],[Column12]]</f>
        <v>0</v>
      </c>
      <c r="AF627" s="111">
        <f>Table5[[#This Row],[Column5]]+Table5[[#This Row],[Column13]]+Table5[[#This Row],[Column21]]+Table5[[#This Row],[Column18]]</f>
        <v>0</v>
      </c>
      <c r="AG627" s="111">
        <f t="shared" si="104"/>
        <v>0</v>
      </c>
      <c r="AH627" s="111">
        <f t="shared" si="105"/>
        <v>0</v>
      </c>
      <c r="AI627" s="111">
        <f>Table5[[#This Row],[Column17]]-Table5[[#This Row],[Column20]]</f>
        <v>0</v>
      </c>
      <c r="AJ627" s="111">
        <f t="shared" si="106"/>
        <v>0</v>
      </c>
      <c r="AK627" s="111">
        <f t="shared" si="110"/>
        <v>0</v>
      </c>
      <c r="AL627" s="111">
        <f t="shared" si="107"/>
        <v>0</v>
      </c>
      <c r="AM627" s="111" t="str">
        <f t="shared" si="108"/>
        <v/>
      </c>
      <c r="AN627" s="111" t="str">
        <f t="shared" ca="1" si="109"/>
        <v/>
      </c>
    </row>
    <row r="628" spans="1:40" ht="20.25" customHeight="1" x14ac:dyDescent="0.3">
      <c r="A628" s="107"/>
      <c r="B628" s="144"/>
      <c r="C628" s="119"/>
      <c r="D628" s="120"/>
      <c r="E628" s="119"/>
      <c r="F628" s="119"/>
      <c r="G628" s="120"/>
      <c r="H628" s="119"/>
      <c r="I628" s="109"/>
      <c r="L628" s="108"/>
      <c r="M628" s="108"/>
      <c r="N628" s="108"/>
      <c r="O628" s="108"/>
      <c r="P628" s="108"/>
      <c r="Q628" s="108"/>
      <c r="R628" s="108"/>
      <c r="S628" s="108"/>
      <c r="T628" s="100">
        <f t="shared" si="100"/>
        <v>0</v>
      </c>
      <c r="U628" s="111"/>
      <c r="V628" s="111"/>
      <c r="W628" s="111">
        <f>SUMIFS($F$3:F628,$D$3:D628,D628,$C$3:C628,"Buy")+SUMIFS($F$3:F628,$D$3:D628,D628,$C$3:C628,"Coin Deposit",$E$3:E628,"&lt;&gt;")</f>
        <v>0</v>
      </c>
      <c r="X628" s="111">
        <f t="shared" si="101"/>
        <v>0</v>
      </c>
      <c r="Y628" s="111">
        <f>IF($D628=Y$1,SUMIFS($H$3:$H628,$G$3:$G628,Y$1,$C$3:$C628,"Sell"),0)</f>
        <v>0</v>
      </c>
      <c r="Z628" s="111">
        <f t="shared" si="102"/>
        <v>0</v>
      </c>
      <c r="AA628" s="111">
        <f>IF($D628=AA$1,SUMIFS($H$3:$H628,$G$3:$G628,AA$1,$C$3:$C628,"Sell"),0)</f>
        <v>0</v>
      </c>
      <c r="AB628" s="111">
        <f t="shared" si="103"/>
        <v>0</v>
      </c>
      <c r="AC628" s="111">
        <f>SUMIFS('Deductions and Deposits'!$H:$H,'Deductions and Deposits'!$G:$G,D628,'Deductions and Deposits'!$F:$F,"&lt;="&amp;B628)+SUMIFS($F$3:F628,$D$3:D628,D628,$C$3:C628,"Coin Deposit",$E$3:E628,"")</f>
        <v>0</v>
      </c>
      <c r="AD628" s="111">
        <f>SUMIFS('Deductions and Deposits'!$D:$D,'Deductions and Deposits'!$C:$C,D628)+SUMIFS($F:$F,$D:$D,D628,$C:$C,"Coin Deduction")</f>
        <v>0</v>
      </c>
      <c r="AE628" s="111">
        <f>Table5[[#This Row],[Column4]]+Table5[[#This Row],[Column14]]+Table5[[#This Row],[Column19]]+Table5[[#This Row],[Column12]]</f>
        <v>0</v>
      </c>
      <c r="AF628" s="111">
        <f>Table5[[#This Row],[Column5]]+Table5[[#This Row],[Column13]]+Table5[[#This Row],[Column21]]+Table5[[#This Row],[Column18]]</f>
        <v>0</v>
      </c>
      <c r="AG628" s="111">
        <f t="shared" si="104"/>
        <v>0</v>
      </c>
      <c r="AH628" s="111">
        <f t="shared" si="105"/>
        <v>0</v>
      </c>
      <c r="AI628" s="111">
        <f>Table5[[#This Row],[Column17]]-Table5[[#This Row],[Column20]]</f>
        <v>0</v>
      </c>
      <c r="AJ628" s="111">
        <f t="shared" si="106"/>
        <v>0</v>
      </c>
      <c r="AK628" s="111">
        <f t="shared" si="110"/>
        <v>0</v>
      </c>
      <c r="AL628" s="111">
        <f t="shared" si="107"/>
        <v>0</v>
      </c>
      <c r="AM628" s="111" t="str">
        <f t="shared" si="108"/>
        <v/>
      </c>
      <c r="AN628" s="111" t="str">
        <f t="shared" ca="1" si="109"/>
        <v/>
      </c>
    </row>
    <row r="629" spans="1:40" ht="20.25" customHeight="1" x14ac:dyDescent="0.3">
      <c r="A629" s="107"/>
      <c r="B629" s="144"/>
      <c r="C629" s="119"/>
      <c r="D629" s="120"/>
      <c r="E629" s="119"/>
      <c r="F629" s="119"/>
      <c r="G629" s="120"/>
      <c r="H629" s="119"/>
      <c r="I629" s="109"/>
      <c r="L629" s="108"/>
      <c r="M629" s="108"/>
      <c r="N629" s="108"/>
      <c r="O629" s="108"/>
      <c r="P629" s="108"/>
      <c r="Q629" s="108"/>
      <c r="R629" s="108"/>
      <c r="S629" s="108"/>
      <c r="T629" s="100">
        <f t="shared" si="100"/>
        <v>0</v>
      </c>
      <c r="U629" s="111"/>
      <c r="V629" s="111"/>
      <c r="W629" s="111">
        <f>SUMIFS($F$3:F629,$D$3:D629,D629,$C$3:C629,"Buy")+SUMIFS($F$3:F629,$D$3:D629,D629,$C$3:C629,"Coin Deposit",$E$3:E629,"&lt;&gt;")</f>
        <v>0</v>
      </c>
      <c r="X629" s="111">
        <f t="shared" si="101"/>
        <v>0</v>
      </c>
      <c r="Y629" s="111">
        <f>IF($D629=Y$1,SUMIFS($H$3:$H629,$G$3:$G629,Y$1,$C$3:$C629,"Sell"),0)</f>
        <v>0</v>
      </c>
      <c r="Z629" s="111">
        <f t="shared" si="102"/>
        <v>0</v>
      </c>
      <c r="AA629" s="111">
        <f>IF($D629=AA$1,SUMIFS($H$3:$H629,$G$3:$G629,AA$1,$C$3:$C629,"Sell"),0)</f>
        <v>0</v>
      </c>
      <c r="AB629" s="111">
        <f t="shared" si="103"/>
        <v>0</v>
      </c>
      <c r="AC629" s="111">
        <f>SUMIFS('Deductions and Deposits'!$H:$H,'Deductions and Deposits'!$G:$G,D629,'Deductions and Deposits'!$F:$F,"&lt;="&amp;B629)+SUMIFS($F$3:F629,$D$3:D629,D629,$C$3:C629,"Coin Deposit",$E$3:E629,"")</f>
        <v>0</v>
      </c>
      <c r="AD629" s="111">
        <f>SUMIFS('Deductions and Deposits'!$D:$D,'Deductions and Deposits'!$C:$C,D629)+SUMIFS($F:$F,$D:$D,D629,$C:$C,"Coin Deduction")</f>
        <v>0</v>
      </c>
      <c r="AE629" s="111">
        <f>Table5[[#This Row],[Column4]]+Table5[[#This Row],[Column14]]+Table5[[#This Row],[Column19]]+Table5[[#This Row],[Column12]]</f>
        <v>0</v>
      </c>
      <c r="AF629" s="111">
        <f>Table5[[#This Row],[Column5]]+Table5[[#This Row],[Column13]]+Table5[[#This Row],[Column21]]+Table5[[#This Row],[Column18]]</f>
        <v>0</v>
      </c>
      <c r="AG629" s="111">
        <f t="shared" si="104"/>
        <v>0</v>
      </c>
      <c r="AH629" s="111">
        <f t="shared" si="105"/>
        <v>0</v>
      </c>
      <c r="AI629" s="111">
        <f>Table5[[#This Row],[Column17]]-Table5[[#This Row],[Column20]]</f>
        <v>0</v>
      </c>
      <c r="AJ629" s="111">
        <f t="shared" si="106"/>
        <v>0</v>
      </c>
      <c r="AK629" s="111">
        <f t="shared" si="110"/>
        <v>0</v>
      </c>
      <c r="AL629" s="111">
        <f t="shared" si="107"/>
        <v>0</v>
      </c>
      <c r="AM629" s="111" t="str">
        <f t="shared" si="108"/>
        <v/>
      </c>
      <c r="AN629" s="111" t="str">
        <f t="shared" ca="1" si="109"/>
        <v/>
      </c>
    </row>
    <row r="630" spans="1:40" ht="20.25" customHeight="1" x14ac:dyDescent="0.3">
      <c r="A630" s="107"/>
      <c r="B630" s="144"/>
      <c r="C630" s="119"/>
      <c r="D630" s="120"/>
      <c r="E630" s="119"/>
      <c r="F630" s="119"/>
      <c r="G630" s="120"/>
      <c r="H630" s="119"/>
      <c r="I630" s="109"/>
      <c r="L630" s="108"/>
      <c r="M630" s="108"/>
      <c r="N630" s="108"/>
      <c r="O630" s="108"/>
      <c r="P630" s="108"/>
      <c r="Q630" s="108"/>
      <c r="R630" s="108"/>
      <c r="S630" s="108"/>
      <c r="T630" s="100">
        <f t="shared" si="100"/>
        <v>0</v>
      </c>
      <c r="U630" s="111"/>
      <c r="V630" s="111"/>
      <c r="W630" s="111">
        <f>SUMIFS($F$3:F630,$D$3:D630,D630,$C$3:C630,"Buy")+SUMIFS($F$3:F630,$D$3:D630,D630,$C$3:C630,"Coin Deposit",$E$3:E630,"&lt;&gt;")</f>
        <v>0</v>
      </c>
      <c r="X630" s="111">
        <f t="shared" si="101"/>
        <v>0</v>
      </c>
      <c r="Y630" s="111">
        <f>IF($D630=Y$1,SUMIFS($H$3:$H630,$G$3:$G630,Y$1,$C$3:$C630,"Sell"),0)</f>
        <v>0</v>
      </c>
      <c r="Z630" s="111">
        <f t="shared" si="102"/>
        <v>0</v>
      </c>
      <c r="AA630" s="111">
        <f>IF($D630=AA$1,SUMIFS($H$3:$H630,$G$3:$G630,AA$1,$C$3:$C630,"Sell"),0)</f>
        <v>0</v>
      </c>
      <c r="AB630" s="111">
        <f t="shared" si="103"/>
        <v>0</v>
      </c>
      <c r="AC630" s="111">
        <f>SUMIFS('Deductions and Deposits'!$H:$H,'Deductions and Deposits'!$G:$G,D630,'Deductions and Deposits'!$F:$F,"&lt;="&amp;B630)+SUMIFS($F$3:F630,$D$3:D630,D630,$C$3:C630,"Coin Deposit",$E$3:E630,"")</f>
        <v>0</v>
      </c>
      <c r="AD630" s="111">
        <f>SUMIFS('Deductions and Deposits'!$D:$D,'Deductions and Deposits'!$C:$C,D630)+SUMIFS($F:$F,$D:$D,D630,$C:$C,"Coin Deduction")</f>
        <v>0</v>
      </c>
      <c r="AE630" s="111">
        <f>Table5[[#This Row],[Column4]]+Table5[[#This Row],[Column14]]+Table5[[#This Row],[Column19]]+Table5[[#This Row],[Column12]]</f>
        <v>0</v>
      </c>
      <c r="AF630" s="111">
        <f>Table5[[#This Row],[Column5]]+Table5[[#This Row],[Column13]]+Table5[[#This Row],[Column21]]+Table5[[#This Row],[Column18]]</f>
        <v>0</v>
      </c>
      <c r="AG630" s="111">
        <f t="shared" si="104"/>
        <v>0</v>
      </c>
      <c r="AH630" s="111">
        <f t="shared" si="105"/>
        <v>0</v>
      </c>
      <c r="AI630" s="111">
        <f>Table5[[#This Row],[Column17]]-Table5[[#This Row],[Column20]]</f>
        <v>0</v>
      </c>
      <c r="AJ630" s="111">
        <f t="shared" si="106"/>
        <v>0</v>
      </c>
      <c r="AK630" s="111">
        <f t="shared" si="110"/>
        <v>0</v>
      </c>
      <c r="AL630" s="111">
        <f t="shared" si="107"/>
        <v>0</v>
      </c>
      <c r="AM630" s="111" t="str">
        <f t="shared" si="108"/>
        <v/>
      </c>
      <c r="AN630" s="111" t="str">
        <f t="shared" ca="1" si="109"/>
        <v/>
      </c>
    </row>
    <row r="631" spans="1:40" ht="20.25" customHeight="1" x14ac:dyDescent="0.3">
      <c r="A631" s="107"/>
      <c r="B631" s="144"/>
      <c r="C631" s="119"/>
      <c r="D631" s="120"/>
      <c r="E631" s="119"/>
      <c r="F631" s="119"/>
      <c r="G631" s="120"/>
      <c r="H631" s="119"/>
      <c r="I631" s="109"/>
      <c r="L631" s="108"/>
      <c r="M631" s="108"/>
      <c r="N631" s="108"/>
      <c r="O631" s="108"/>
      <c r="P631" s="108"/>
      <c r="Q631" s="108"/>
      <c r="R631" s="108"/>
      <c r="S631" s="108"/>
      <c r="T631" s="100">
        <f t="shared" si="100"/>
        <v>0</v>
      </c>
      <c r="U631" s="111"/>
      <c r="V631" s="111"/>
      <c r="W631" s="111">
        <f>SUMIFS($F$3:F631,$D$3:D631,D631,$C$3:C631,"Buy")+SUMIFS($F$3:F631,$D$3:D631,D631,$C$3:C631,"Coin Deposit",$E$3:E631,"&lt;&gt;")</f>
        <v>0</v>
      </c>
      <c r="X631" s="111">
        <f t="shared" si="101"/>
        <v>0</v>
      </c>
      <c r="Y631" s="111">
        <f>IF($D631=Y$1,SUMIFS($H$3:$H631,$G$3:$G631,Y$1,$C$3:$C631,"Sell"),0)</f>
        <v>0</v>
      </c>
      <c r="Z631" s="111">
        <f t="shared" si="102"/>
        <v>0</v>
      </c>
      <c r="AA631" s="111">
        <f>IF($D631=AA$1,SUMIFS($H$3:$H631,$G$3:$G631,AA$1,$C$3:$C631,"Sell"),0)</f>
        <v>0</v>
      </c>
      <c r="AB631" s="111">
        <f t="shared" si="103"/>
        <v>0</v>
      </c>
      <c r="AC631" s="111">
        <f>SUMIFS('Deductions and Deposits'!$H:$H,'Deductions and Deposits'!$G:$G,D631,'Deductions and Deposits'!$F:$F,"&lt;="&amp;B631)+SUMIFS($F$3:F631,$D$3:D631,D631,$C$3:C631,"Coin Deposit",$E$3:E631,"")</f>
        <v>0</v>
      </c>
      <c r="AD631" s="111">
        <f>SUMIFS('Deductions and Deposits'!$D:$D,'Deductions and Deposits'!$C:$C,D631)+SUMIFS($F:$F,$D:$D,D631,$C:$C,"Coin Deduction")</f>
        <v>0</v>
      </c>
      <c r="AE631" s="111">
        <f>Table5[[#This Row],[Column4]]+Table5[[#This Row],[Column14]]+Table5[[#This Row],[Column19]]+Table5[[#This Row],[Column12]]</f>
        <v>0</v>
      </c>
      <c r="AF631" s="111">
        <f>Table5[[#This Row],[Column5]]+Table5[[#This Row],[Column13]]+Table5[[#This Row],[Column21]]+Table5[[#This Row],[Column18]]</f>
        <v>0</v>
      </c>
      <c r="AG631" s="111">
        <f t="shared" si="104"/>
        <v>0</v>
      </c>
      <c r="AH631" s="111">
        <f t="shared" si="105"/>
        <v>0</v>
      </c>
      <c r="AI631" s="111">
        <f>Table5[[#This Row],[Column17]]-Table5[[#This Row],[Column20]]</f>
        <v>0</v>
      </c>
      <c r="AJ631" s="111">
        <f t="shared" si="106"/>
        <v>0</v>
      </c>
      <c r="AK631" s="111">
        <f t="shared" si="110"/>
        <v>0</v>
      </c>
      <c r="AL631" s="111">
        <f t="shared" si="107"/>
        <v>0</v>
      </c>
      <c r="AM631" s="111" t="str">
        <f t="shared" si="108"/>
        <v/>
      </c>
      <c r="AN631" s="111" t="str">
        <f t="shared" ca="1" si="109"/>
        <v/>
      </c>
    </row>
    <row r="632" spans="1:40" ht="20.25" customHeight="1" x14ac:dyDescent="0.3">
      <c r="A632" s="107"/>
      <c r="B632" s="144"/>
      <c r="C632" s="119"/>
      <c r="D632" s="120"/>
      <c r="E632" s="119"/>
      <c r="F632" s="119"/>
      <c r="G632" s="120"/>
      <c r="H632" s="119"/>
      <c r="I632" s="109"/>
      <c r="L632" s="108"/>
      <c r="M632" s="108"/>
      <c r="N632" s="108"/>
      <c r="O632" s="108"/>
      <c r="P632" s="108"/>
      <c r="Q632" s="108"/>
      <c r="R632" s="108"/>
      <c r="S632" s="108"/>
      <c r="T632" s="100">
        <f t="shared" si="100"/>
        <v>0</v>
      </c>
      <c r="U632" s="111"/>
      <c r="V632" s="111"/>
      <c r="W632" s="111">
        <f>SUMIFS($F$3:F632,$D$3:D632,D632,$C$3:C632,"Buy")+SUMIFS($F$3:F632,$D$3:D632,D632,$C$3:C632,"Coin Deposit",$E$3:E632,"&lt;&gt;")</f>
        <v>0</v>
      </c>
      <c r="X632" s="111">
        <f t="shared" si="101"/>
        <v>0</v>
      </c>
      <c r="Y632" s="111">
        <f>IF($D632=Y$1,SUMIFS($H$3:$H632,$G$3:$G632,Y$1,$C$3:$C632,"Sell"),0)</f>
        <v>0</v>
      </c>
      <c r="Z632" s="111">
        <f t="shared" si="102"/>
        <v>0</v>
      </c>
      <c r="AA632" s="111">
        <f>IF($D632=AA$1,SUMIFS($H$3:$H632,$G$3:$G632,AA$1,$C$3:$C632,"Sell"),0)</f>
        <v>0</v>
      </c>
      <c r="AB632" s="111">
        <f t="shared" si="103"/>
        <v>0</v>
      </c>
      <c r="AC632" s="111">
        <f>SUMIFS('Deductions and Deposits'!$H:$H,'Deductions and Deposits'!$G:$G,D632,'Deductions and Deposits'!$F:$F,"&lt;="&amp;B632)+SUMIFS($F$3:F632,$D$3:D632,D632,$C$3:C632,"Coin Deposit",$E$3:E632,"")</f>
        <v>0</v>
      </c>
      <c r="AD632" s="111">
        <f>SUMIFS('Deductions and Deposits'!$D:$D,'Deductions and Deposits'!$C:$C,D632)+SUMIFS($F:$F,$D:$D,D632,$C:$C,"Coin Deduction")</f>
        <v>0</v>
      </c>
      <c r="AE632" s="111">
        <f>Table5[[#This Row],[Column4]]+Table5[[#This Row],[Column14]]+Table5[[#This Row],[Column19]]+Table5[[#This Row],[Column12]]</f>
        <v>0</v>
      </c>
      <c r="AF632" s="111">
        <f>Table5[[#This Row],[Column5]]+Table5[[#This Row],[Column13]]+Table5[[#This Row],[Column21]]+Table5[[#This Row],[Column18]]</f>
        <v>0</v>
      </c>
      <c r="AG632" s="111">
        <f t="shared" si="104"/>
        <v>0</v>
      </c>
      <c r="AH632" s="111">
        <f t="shared" si="105"/>
        <v>0</v>
      </c>
      <c r="AI632" s="111">
        <f>Table5[[#This Row],[Column17]]-Table5[[#This Row],[Column20]]</f>
        <v>0</v>
      </c>
      <c r="AJ632" s="111">
        <f t="shared" si="106"/>
        <v>0</v>
      </c>
      <c r="AK632" s="111">
        <f t="shared" si="110"/>
        <v>0</v>
      </c>
      <c r="AL632" s="111">
        <f t="shared" si="107"/>
        <v>0</v>
      </c>
      <c r="AM632" s="111" t="str">
        <f t="shared" si="108"/>
        <v/>
      </c>
      <c r="AN632" s="111" t="str">
        <f t="shared" ca="1" si="109"/>
        <v/>
      </c>
    </row>
    <row r="633" spans="1:40" ht="20.25" customHeight="1" x14ac:dyDescent="0.3">
      <c r="A633" s="107"/>
      <c r="B633" s="144"/>
      <c r="C633" s="119"/>
      <c r="D633" s="120"/>
      <c r="E633" s="119"/>
      <c r="F633" s="119"/>
      <c r="G633" s="120"/>
      <c r="H633" s="119"/>
      <c r="I633" s="109"/>
      <c r="L633" s="108"/>
      <c r="M633" s="108"/>
      <c r="N633" s="108"/>
      <c r="O633" s="108"/>
      <c r="P633" s="108"/>
      <c r="Q633" s="108"/>
      <c r="R633" s="108"/>
      <c r="S633" s="108"/>
      <c r="T633" s="100">
        <f t="shared" si="100"/>
        <v>0</v>
      </c>
      <c r="U633" s="111"/>
      <c r="V633" s="111"/>
      <c r="W633" s="111">
        <f>SUMIFS($F$3:F633,$D$3:D633,D633,$C$3:C633,"Buy")+SUMIFS($F$3:F633,$D$3:D633,D633,$C$3:C633,"Coin Deposit",$E$3:E633,"&lt;&gt;")</f>
        <v>0</v>
      </c>
      <c r="X633" s="111">
        <f t="shared" si="101"/>
        <v>0</v>
      </c>
      <c r="Y633" s="111">
        <f>IF($D633=Y$1,SUMIFS($H$3:$H633,$G$3:$G633,Y$1,$C$3:$C633,"Sell"),0)</f>
        <v>0</v>
      </c>
      <c r="Z633" s="111">
        <f t="shared" si="102"/>
        <v>0</v>
      </c>
      <c r="AA633" s="111">
        <f>IF($D633=AA$1,SUMIFS($H$3:$H633,$G$3:$G633,AA$1,$C$3:$C633,"Sell"),0)</f>
        <v>0</v>
      </c>
      <c r="AB633" s="111">
        <f t="shared" si="103"/>
        <v>0</v>
      </c>
      <c r="AC633" s="111">
        <f>SUMIFS('Deductions and Deposits'!$H:$H,'Deductions and Deposits'!$G:$G,D633,'Deductions and Deposits'!$F:$F,"&lt;="&amp;B633)+SUMIFS($F$3:F633,$D$3:D633,D633,$C$3:C633,"Coin Deposit",$E$3:E633,"")</f>
        <v>0</v>
      </c>
      <c r="AD633" s="111">
        <f>SUMIFS('Deductions and Deposits'!$D:$D,'Deductions and Deposits'!$C:$C,D633)+SUMIFS($F:$F,$D:$D,D633,$C:$C,"Coin Deduction")</f>
        <v>0</v>
      </c>
      <c r="AE633" s="111">
        <f>Table5[[#This Row],[Column4]]+Table5[[#This Row],[Column14]]+Table5[[#This Row],[Column19]]+Table5[[#This Row],[Column12]]</f>
        <v>0</v>
      </c>
      <c r="AF633" s="111">
        <f>Table5[[#This Row],[Column5]]+Table5[[#This Row],[Column13]]+Table5[[#This Row],[Column21]]+Table5[[#This Row],[Column18]]</f>
        <v>0</v>
      </c>
      <c r="AG633" s="111">
        <f t="shared" si="104"/>
        <v>0</v>
      </c>
      <c r="AH633" s="111">
        <f t="shared" si="105"/>
        <v>0</v>
      </c>
      <c r="AI633" s="111">
        <f>Table5[[#This Row],[Column17]]-Table5[[#This Row],[Column20]]</f>
        <v>0</v>
      </c>
      <c r="AJ633" s="111">
        <f t="shared" si="106"/>
        <v>0</v>
      </c>
      <c r="AK633" s="111">
        <f t="shared" si="110"/>
        <v>0</v>
      </c>
      <c r="AL633" s="111">
        <f t="shared" si="107"/>
        <v>0</v>
      </c>
      <c r="AM633" s="111" t="str">
        <f t="shared" si="108"/>
        <v/>
      </c>
      <c r="AN633" s="111" t="str">
        <f t="shared" ca="1" si="109"/>
        <v/>
      </c>
    </row>
    <row r="634" spans="1:40" ht="20.25" customHeight="1" x14ac:dyDescent="0.3">
      <c r="A634" s="107"/>
      <c r="B634" s="144"/>
      <c r="C634" s="119"/>
      <c r="D634" s="120"/>
      <c r="E634" s="119"/>
      <c r="F634" s="119"/>
      <c r="G634" s="120"/>
      <c r="H634" s="119"/>
      <c r="I634" s="109"/>
      <c r="L634" s="108"/>
      <c r="M634" s="108"/>
      <c r="N634" s="108"/>
      <c r="O634" s="108"/>
      <c r="P634" s="108"/>
      <c r="Q634" s="108"/>
      <c r="R634" s="108"/>
      <c r="S634" s="108"/>
      <c r="T634" s="100">
        <f t="shared" si="100"/>
        <v>0</v>
      </c>
      <c r="U634" s="111"/>
      <c r="V634" s="111"/>
      <c r="W634" s="111">
        <f>SUMIFS($F$3:F634,$D$3:D634,D634,$C$3:C634,"Buy")+SUMIFS($F$3:F634,$D$3:D634,D634,$C$3:C634,"Coin Deposit",$E$3:E634,"&lt;&gt;")</f>
        <v>0</v>
      </c>
      <c r="X634" s="111">
        <f t="shared" si="101"/>
        <v>0</v>
      </c>
      <c r="Y634" s="111">
        <f>IF($D634=Y$1,SUMIFS($H$3:$H634,$G$3:$G634,Y$1,$C$3:$C634,"Sell"),0)</f>
        <v>0</v>
      </c>
      <c r="Z634" s="111">
        <f t="shared" si="102"/>
        <v>0</v>
      </c>
      <c r="AA634" s="111">
        <f>IF($D634=AA$1,SUMIFS($H$3:$H634,$G$3:$G634,AA$1,$C$3:$C634,"Sell"),0)</f>
        <v>0</v>
      </c>
      <c r="AB634" s="111">
        <f t="shared" si="103"/>
        <v>0</v>
      </c>
      <c r="AC634" s="111">
        <f>SUMIFS('Deductions and Deposits'!$H:$H,'Deductions and Deposits'!$G:$G,D634,'Deductions and Deposits'!$F:$F,"&lt;="&amp;B634)+SUMIFS($F$3:F634,$D$3:D634,D634,$C$3:C634,"Coin Deposit",$E$3:E634,"")</f>
        <v>0</v>
      </c>
      <c r="AD634" s="111">
        <f>SUMIFS('Deductions and Deposits'!$D:$D,'Deductions and Deposits'!$C:$C,D634)+SUMIFS($F:$F,$D:$D,D634,$C:$C,"Coin Deduction")</f>
        <v>0</v>
      </c>
      <c r="AE634" s="111">
        <f>Table5[[#This Row],[Column4]]+Table5[[#This Row],[Column14]]+Table5[[#This Row],[Column19]]+Table5[[#This Row],[Column12]]</f>
        <v>0</v>
      </c>
      <c r="AF634" s="111">
        <f>Table5[[#This Row],[Column5]]+Table5[[#This Row],[Column13]]+Table5[[#This Row],[Column21]]+Table5[[#This Row],[Column18]]</f>
        <v>0</v>
      </c>
      <c r="AG634" s="111">
        <f t="shared" si="104"/>
        <v>0</v>
      </c>
      <c r="AH634" s="111">
        <f t="shared" si="105"/>
        <v>0</v>
      </c>
      <c r="AI634" s="111">
        <f>Table5[[#This Row],[Column17]]-Table5[[#This Row],[Column20]]</f>
        <v>0</v>
      </c>
      <c r="AJ634" s="111">
        <f t="shared" si="106"/>
        <v>0</v>
      </c>
      <c r="AK634" s="111">
        <f t="shared" si="110"/>
        <v>0</v>
      </c>
      <c r="AL634" s="111">
        <f t="shared" si="107"/>
        <v>0</v>
      </c>
      <c r="AM634" s="111" t="str">
        <f t="shared" si="108"/>
        <v/>
      </c>
      <c r="AN634" s="111" t="str">
        <f t="shared" ca="1" si="109"/>
        <v/>
      </c>
    </row>
    <row r="635" spans="1:40" ht="20.25" customHeight="1" x14ac:dyDescent="0.3">
      <c r="A635" s="107"/>
      <c r="B635" s="144"/>
      <c r="C635" s="119"/>
      <c r="D635" s="120"/>
      <c r="E635" s="119"/>
      <c r="F635" s="119"/>
      <c r="G635" s="120"/>
      <c r="H635" s="119"/>
      <c r="I635" s="109"/>
      <c r="L635" s="108"/>
      <c r="M635" s="108"/>
      <c r="N635" s="108"/>
      <c r="O635" s="108"/>
      <c r="P635" s="108"/>
      <c r="Q635" s="108"/>
      <c r="R635" s="108"/>
      <c r="S635" s="108"/>
      <c r="T635" s="100">
        <f t="shared" si="100"/>
        <v>0</v>
      </c>
      <c r="U635" s="111"/>
      <c r="V635" s="111"/>
      <c r="W635" s="111">
        <f>SUMIFS($F$3:F635,$D$3:D635,D635,$C$3:C635,"Buy")+SUMIFS($F$3:F635,$D$3:D635,D635,$C$3:C635,"Coin Deposit",$E$3:E635,"&lt;&gt;")</f>
        <v>0</v>
      </c>
      <c r="X635" s="111">
        <f t="shared" si="101"/>
        <v>0</v>
      </c>
      <c r="Y635" s="111">
        <f>IF($D635=Y$1,SUMIFS($H$3:$H635,$G$3:$G635,Y$1,$C$3:$C635,"Sell"),0)</f>
        <v>0</v>
      </c>
      <c r="Z635" s="111">
        <f t="shared" si="102"/>
        <v>0</v>
      </c>
      <c r="AA635" s="111">
        <f>IF($D635=AA$1,SUMIFS($H$3:$H635,$G$3:$G635,AA$1,$C$3:$C635,"Sell"),0)</f>
        <v>0</v>
      </c>
      <c r="AB635" s="111">
        <f t="shared" si="103"/>
        <v>0</v>
      </c>
      <c r="AC635" s="111">
        <f>SUMIFS('Deductions and Deposits'!$H:$H,'Deductions and Deposits'!$G:$G,D635,'Deductions and Deposits'!$F:$F,"&lt;="&amp;B635)+SUMIFS($F$3:F635,$D$3:D635,D635,$C$3:C635,"Coin Deposit",$E$3:E635,"")</f>
        <v>0</v>
      </c>
      <c r="AD635" s="111">
        <f>SUMIFS('Deductions and Deposits'!$D:$D,'Deductions and Deposits'!$C:$C,D635)+SUMIFS($F:$F,$D:$D,D635,$C:$C,"Coin Deduction")</f>
        <v>0</v>
      </c>
      <c r="AE635" s="111">
        <f>Table5[[#This Row],[Column4]]+Table5[[#This Row],[Column14]]+Table5[[#This Row],[Column19]]+Table5[[#This Row],[Column12]]</f>
        <v>0</v>
      </c>
      <c r="AF635" s="111">
        <f>Table5[[#This Row],[Column5]]+Table5[[#This Row],[Column13]]+Table5[[#This Row],[Column21]]+Table5[[#This Row],[Column18]]</f>
        <v>0</v>
      </c>
      <c r="AG635" s="111">
        <f t="shared" si="104"/>
        <v>0</v>
      </c>
      <c r="AH635" s="111">
        <f t="shared" si="105"/>
        <v>0</v>
      </c>
      <c r="AI635" s="111">
        <f>Table5[[#This Row],[Column17]]-Table5[[#This Row],[Column20]]</f>
        <v>0</v>
      </c>
      <c r="AJ635" s="111">
        <f t="shared" si="106"/>
        <v>0</v>
      </c>
      <c r="AK635" s="111">
        <f t="shared" si="110"/>
        <v>0</v>
      </c>
      <c r="AL635" s="111">
        <f t="shared" si="107"/>
        <v>0</v>
      </c>
      <c r="AM635" s="111" t="str">
        <f t="shared" si="108"/>
        <v/>
      </c>
      <c r="AN635" s="111" t="str">
        <f t="shared" ca="1" si="109"/>
        <v/>
      </c>
    </row>
    <row r="636" spans="1:40" ht="20.25" customHeight="1" x14ac:dyDescent="0.3">
      <c r="A636" s="107"/>
      <c r="B636" s="144"/>
      <c r="C636" s="119"/>
      <c r="D636" s="120"/>
      <c r="E636" s="119"/>
      <c r="F636" s="119"/>
      <c r="G636" s="120"/>
      <c r="H636" s="119"/>
      <c r="I636" s="109"/>
      <c r="L636" s="108"/>
      <c r="M636" s="108"/>
      <c r="N636" s="108"/>
      <c r="O636" s="108"/>
      <c r="P636" s="108"/>
      <c r="Q636" s="108"/>
      <c r="R636" s="108"/>
      <c r="S636" s="108"/>
      <c r="T636" s="100">
        <f t="shared" si="100"/>
        <v>0</v>
      </c>
      <c r="U636" s="111"/>
      <c r="V636" s="111"/>
      <c r="W636" s="111">
        <f>SUMIFS($F$3:F636,$D$3:D636,D636,$C$3:C636,"Buy")+SUMIFS($F$3:F636,$D$3:D636,D636,$C$3:C636,"Coin Deposit",$E$3:E636,"&lt;&gt;")</f>
        <v>0</v>
      </c>
      <c r="X636" s="111">
        <f t="shared" si="101"/>
        <v>0</v>
      </c>
      <c r="Y636" s="111">
        <f>IF($D636=Y$1,SUMIFS($H$3:$H636,$G$3:$G636,Y$1,$C$3:$C636,"Sell"),0)</f>
        <v>0</v>
      </c>
      <c r="Z636" s="111">
        <f t="shared" si="102"/>
        <v>0</v>
      </c>
      <c r="AA636" s="111">
        <f>IF($D636=AA$1,SUMIFS($H$3:$H636,$G$3:$G636,AA$1,$C$3:$C636,"Sell"),0)</f>
        <v>0</v>
      </c>
      <c r="AB636" s="111">
        <f t="shared" si="103"/>
        <v>0</v>
      </c>
      <c r="AC636" s="111">
        <f>SUMIFS('Deductions and Deposits'!$H:$H,'Deductions and Deposits'!$G:$G,D636,'Deductions and Deposits'!$F:$F,"&lt;="&amp;B636)+SUMIFS($F$3:F636,$D$3:D636,D636,$C$3:C636,"Coin Deposit",$E$3:E636,"")</f>
        <v>0</v>
      </c>
      <c r="AD636" s="111">
        <f>SUMIFS('Deductions and Deposits'!$D:$D,'Deductions and Deposits'!$C:$C,D636)+SUMIFS($F:$F,$D:$D,D636,$C:$C,"Coin Deduction")</f>
        <v>0</v>
      </c>
      <c r="AE636" s="111">
        <f>Table5[[#This Row],[Column4]]+Table5[[#This Row],[Column14]]+Table5[[#This Row],[Column19]]+Table5[[#This Row],[Column12]]</f>
        <v>0</v>
      </c>
      <c r="AF636" s="111">
        <f>Table5[[#This Row],[Column5]]+Table5[[#This Row],[Column13]]+Table5[[#This Row],[Column21]]+Table5[[#This Row],[Column18]]</f>
        <v>0</v>
      </c>
      <c r="AG636" s="111">
        <f t="shared" si="104"/>
        <v>0</v>
      </c>
      <c r="AH636" s="111">
        <f t="shared" si="105"/>
        <v>0</v>
      </c>
      <c r="AI636" s="111">
        <f>Table5[[#This Row],[Column17]]-Table5[[#This Row],[Column20]]</f>
        <v>0</v>
      </c>
      <c r="AJ636" s="111">
        <f t="shared" si="106"/>
        <v>0</v>
      </c>
      <c r="AK636" s="111">
        <f t="shared" si="110"/>
        <v>0</v>
      </c>
      <c r="AL636" s="111">
        <f t="shared" si="107"/>
        <v>0</v>
      </c>
      <c r="AM636" s="111" t="str">
        <f t="shared" si="108"/>
        <v/>
      </c>
      <c r="AN636" s="111" t="str">
        <f t="shared" ca="1" si="109"/>
        <v/>
      </c>
    </row>
    <row r="637" spans="1:40" ht="20.25" customHeight="1" x14ac:dyDescent="0.3">
      <c r="A637" s="107"/>
      <c r="B637" s="144"/>
      <c r="C637" s="119"/>
      <c r="D637" s="120"/>
      <c r="E637" s="119"/>
      <c r="F637" s="119"/>
      <c r="G637" s="120"/>
      <c r="H637" s="119"/>
      <c r="I637" s="109"/>
      <c r="L637" s="108"/>
      <c r="M637" s="108"/>
      <c r="N637" s="108"/>
      <c r="O637" s="108"/>
      <c r="P637" s="108"/>
      <c r="Q637" s="108"/>
      <c r="R637" s="108"/>
      <c r="S637" s="108"/>
      <c r="T637" s="100">
        <f t="shared" si="100"/>
        <v>0</v>
      </c>
      <c r="U637" s="111"/>
      <c r="V637" s="111"/>
      <c r="W637" s="111">
        <f>SUMIFS($F$3:F637,$D$3:D637,D637,$C$3:C637,"Buy")+SUMIFS($F$3:F637,$D$3:D637,D637,$C$3:C637,"Coin Deposit",$E$3:E637,"&lt;&gt;")</f>
        <v>0</v>
      </c>
      <c r="X637" s="111">
        <f t="shared" si="101"/>
        <v>0</v>
      </c>
      <c r="Y637" s="111">
        <f>IF($D637=Y$1,SUMIFS($H$3:$H637,$G$3:$G637,Y$1,$C$3:$C637,"Sell"),0)</f>
        <v>0</v>
      </c>
      <c r="Z637" s="111">
        <f t="shared" si="102"/>
        <v>0</v>
      </c>
      <c r="AA637" s="111">
        <f>IF($D637=AA$1,SUMIFS($H$3:$H637,$G$3:$G637,AA$1,$C$3:$C637,"Sell"),0)</f>
        <v>0</v>
      </c>
      <c r="AB637" s="111">
        <f t="shared" si="103"/>
        <v>0</v>
      </c>
      <c r="AC637" s="111">
        <f>SUMIFS('Deductions and Deposits'!$H:$H,'Deductions and Deposits'!$G:$G,D637,'Deductions and Deposits'!$F:$F,"&lt;="&amp;B637)+SUMIFS($F$3:F637,$D$3:D637,D637,$C$3:C637,"Coin Deposit",$E$3:E637,"")</f>
        <v>0</v>
      </c>
      <c r="AD637" s="111">
        <f>SUMIFS('Deductions and Deposits'!$D:$D,'Deductions and Deposits'!$C:$C,D637)+SUMIFS($F:$F,$D:$D,D637,$C:$C,"Coin Deduction")</f>
        <v>0</v>
      </c>
      <c r="AE637" s="111">
        <f>Table5[[#This Row],[Column4]]+Table5[[#This Row],[Column14]]+Table5[[#This Row],[Column19]]+Table5[[#This Row],[Column12]]</f>
        <v>0</v>
      </c>
      <c r="AF637" s="111">
        <f>Table5[[#This Row],[Column5]]+Table5[[#This Row],[Column13]]+Table5[[#This Row],[Column21]]+Table5[[#This Row],[Column18]]</f>
        <v>0</v>
      </c>
      <c r="AG637" s="111">
        <f t="shared" si="104"/>
        <v>0</v>
      </c>
      <c r="AH637" s="111">
        <f t="shared" si="105"/>
        <v>0</v>
      </c>
      <c r="AI637" s="111">
        <f>Table5[[#This Row],[Column17]]-Table5[[#This Row],[Column20]]</f>
        <v>0</v>
      </c>
      <c r="AJ637" s="111">
        <f t="shared" si="106"/>
        <v>0</v>
      </c>
      <c r="AK637" s="111">
        <f t="shared" si="110"/>
        <v>0</v>
      </c>
      <c r="AL637" s="111">
        <f t="shared" si="107"/>
        <v>0</v>
      </c>
      <c r="AM637" s="111" t="str">
        <f t="shared" si="108"/>
        <v/>
      </c>
      <c r="AN637" s="111" t="str">
        <f t="shared" ca="1" si="109"/>
        <v/>
      </c>
    </row>
    <row r="638" spans="1:40" ht="20.25" customHeight="1" x14ac:dyDescent="0.3">
      <c r="A638" s="107"/>
      <c r="B638" s="144"/>
      <c r="C638" s="119"/>
      <c r="D638" s="120"/>
      <c r="E638" s="119"/>
      <c r="F638" s="119"/>
      <c r="G638" s="120"/>
      <c r="H638" s="119"/>
      <c r="I638" s="109"/>
      <c r="L638" s="108"/>
      <c r="M638" s="108"/>
      <c r="N638" s="108"/>
      <c r="O638" s="108"/>
      <c r="P638" s="108"/>
      <c r="Q638" s="108"/>
      <c r="R638" s="108"/>
      <c r="S638" s="108"/>
      <c r="T638" s="100">
        <f t="shared" si="100"/>
        <v>0</v>
      </c>
      <c r="U638" s="111"/>
      <c r="V638" s="111"/>
      <c r="W638" s="111">
        <f>SUMIFS($F$3:F638,$D$3:D638,D638,$C$3:C638,"Buy")+SUMIFS($F$3:F638,$D$3:D638,D638,$C$3:C638,"Coin Deposit",$E$3:E638,"&lt;&gt;")</f>
        <v>0</v>
      </c>
      <c r="X638" s="111">
        <f t="shared" si="101"/>
        <v>0</v>
      </c>
      <c r="Y638" s="111">
        <f>IF($D638=Y$1,SUMIFS($H$3:$H638,$G$3:$G638,Y$1,$C$3:$C638,"Sell"),0)</f>
        <v>0</v>
      </c>
      <c r="Z638" s="111">
        <f t="shared" si="102"/>
        <v>0</v>
      </c>
      <c r="AA638" s="111">
        <f>IF($D638=AA$1,SUMIFS($H$3:$H638,$G$3:$G638,AA$1,$C$3:$C638,"Sell"),0)</f>
        <v>0</v>
      </c>
      <c r="AB638" s="111">
        <f t="shared" si="103"/>
        <v>0</v>
      </c>
      <c r="AC638" s="111">
        <f>SUMIFS('Deductions and Deposits'!$H:$H,'Deductions and Deposits'!$G:$G,D638,'Deductions and Deposits'!$F:$F,"&lt;="&amp;B638)+SUMIFS($F$3:F638,$D$3:D638,D638,$C$3:C638,"Coin Deposit",$E$3:E638,"")</f>
        <v>0</v>
      </c>
      <c r="AD638" s="111">
        <f>SUMIFS('Deductions and Deposits'!$D:$D,'Deductions and Deposits'!$C:$C,D638)+SUMIFS($F:$F,$D:$D,D638,$C:$C,"Coin Deduction")</f>
        <v>0</v>
      </c>
      <c r="AE638" s="111">
        <f>Table5[[#This Row],[Column4]]+Table5[[#This Row],[Column14]]+Table5[[#This Row],[Column19]]+Table5[[#This Row],[Column12]]</f>
        <v>0</v>
      </c>
      <c r="AF638" s="111">
        <f>Table5[[#This Row],[Column5]]+Table5[[#This Row],[Column13]]+Table5[[#This Row],[Column21]]+Table5[[#This Row],[Column18]]</f>
        <v>0</v>
      </c>
      <c r="AG638" s="111">
        <f t="shared" si="104"/>
        <v>0</v>
      </c>
      <c r="AH638" s="111">
        <f t="shared" si="105"/>
        <v>0</v>
      </c>
      <c r="AI638" s="111">
        <f>Table5[[#This Row],[Column17]]-Table5[[#This Row],[Column20]]</f>
        <v>0</v>
      </c>
      <c r="AJ638" s="111">
        <f t="shared" si="106"/>
        <v>0</v>
      </c>
      <c r="AK638" s="111">
        <f t="shared" si="110"/>
        <v>0</v>
      </c>
      <c r="AL638" s="111">
        <f t="shared" si="107"/>
        <v>0</v>
      </c>
      <c r="AM638" s="111" t="str">
        <f t="shared" si="108"/>
        <v/>
      </c>
      <c r="AN638" s="111" t="str">
        <f t="shared" ca="1" si="109"/>
        <v/>
      </c>
    </row>
    <row r="639" spans="1:40" ht="20.25" customHeight="1" x14ac:dyDescent="0.3">
      <c r="A639" s="107"/>
      <c r="B639" s="144"/>
      <c r="C639" s="119"/>
      <c r="D639" s="120"/>
      <c r="E639" s="119"/>
      <c r="F639" s="119"/>
      <c r="G639" s="120"/>
      <c r="H639" s="119"/>
      <c r="I639" s="109"/>
      <c r="L639" s="108"/>
      <c r="M639" s="108"/>
      <c r="N639" s="108"/>
      <c r="O639" s="108"/>
      <c r="P639" s="108"/>
      <c r="Q639" s="108"/>
      <c r="R639" s="108"/>
      <c r="S639" s="108"/>
      <c r="T639" s="100">
        <f t="shared" si="100"/>
        <v>0</v>
      </c>
      <c r="U639" s="111"/>
      <c r="V639" s="111"/>
      <c r="W639" s="111">
        <f>SUMIFS($F$3:F639,$D$3:D639,D639,$C$3:C639,"Buy")+SUMIFS($F$3:F639,$D$3:D639,D639,$C$3:C639,"Coin Deposit",$E$3:E639,"&lt;&gt;")</f>
        <v>0</v>
      </c>
      <c r="X639" s="111">
        <f t="shared" si="101"/>
        <v>0</v>
      </c>
      <c r="Y639" s="111">
        <f>IF($D639=Y$1,SUMIFS($H$3:$H639,$G$3:$G639,Y$1,$C$3:$C639,"Sell"),0)</f>
        <v>0</v>
      </c>
      <c r="Z639" s="111">
        <f t="shared" si="102"/>
        <v>0</v>
      </c>
      <c r="AA639" s="111">
        <f>IF($D639=AA$1,SUMIFS($H$3:$H639,$G$3:$G639,AA$1,$C$3:$C639,"Sell"),0)</f>
        <v>0</v>
      </c>
      <c r="AB639" s="111">
        <f t="shared" si="103"/>
        <v>0</v>
      </c>
      <c r="AC639" s="111">
        <f>SUMIFS('Deductions and Deposits'!$H:$H,'Deductions and Deposits'!$G:$G,D639,'Deductions and Deposits'!$F:$F,"&lt;="&amp;B639)+SUMIFS($F$3:F639,$D$3:D639,D639,$C$3:C639,"Coin Deposit",$E$3:E639,"")</f>
        <v>0</v>
      </c>
      <c r="AD639" s="111">
        <f>SUMIFS('Deductions and Deposits'!$D:$D,'Deductions and Deposits'!$C:$C,D639)+SUMIFS($F:$F,$D:$D,D639,$C:$C,"Coin Deduction")</f>
        <v>0</v>
      </c>
      <c r="AE639" s="111">
        <f>Table5[[#This Row],[Column4]]+Table5[[#This Row],[Column14]]+Table5[[#This Row],[Column19]]+Table5[[#This Row],[Column12]]</f>
        <v>0</v>
      </c>
      <c r="AF639" s="111">
        <f>Table5[[#This Row],[Column5]]+Table5[[#This Row],[Column13]]+Table5[[#This Row],[Column21]]+Table5[[#This Row],[Column18]]</f>
        <v>0</v>
      </c>
      <c r="AG639" s="111">
        <f t="shared" si="104"/>
        <v>0</v>
      </c>
      <c r="AH639" s="111">
        <f t="shared" si="105"/>
        <v>0</v>
      </c>
      <c r="AI639" s="111">
        <f>Table5[[#This Row],[Column17]]-Table5[[#This Row],[Column20]]</f>
        <v>0</v>
      </c>
      <c r="AJ639" s="111">
        <f t="shared" si="106"/>
        <v>0</v>
      </c>
      <c r="AK639" s="111">
        <f t="shared" si="110"/>
        <v>0</v>
      </c>
      <c r="AL639" s="111">
        <f t="shared" si="107"/>
        <v>0</v>
      </c>
      <c r="AM639" s="111" t="str">
        <f t="shared" si="108"/>
        <v/>
      </c>
      <c r="AN639" s="111" t="str">
        <f t="shared" ca="1" si="109"/>
        <v/>
      </c>
    </row>
    <row r="640" spans="1:40" ht="20.25" customHeight="1" x14ac:dyDescent="0.3">
      <c r="A640" s="107"/>
      <c r="B640" s="144"/>
      <c r="C640" s="119"/>
      <c r="D640" s="120"/>
      <c r="E640" s="119"/>
      <c r="F640" s="119"/>
      <c r="G640" s="120"/>
      <c r="H640" s="119"/>
      <c r="I640" s="109"/>
      <c r="L640" s="108"/>
      <c r="M640" s="108"/>
      <c r="N640" s="108"/>
      <c r="O640" s="108"/>
      <c r="P640" s="108"/>
      <c r="Q640" s="108"/>
      <c r="R640" s="108"/>
      <c r="S640" s="108"/>
      <c r="T640" s="100">
        <f t="shared" si="100"/>
        <v>0</v>
      </c>
      <c r="U640" s="111"/>
      <c r="V640" s="111"/>
      <c r="W640" s="111">
        <f>SUMIFS($F$3:F640,$D$3:D640,D640,$C$3:C640,"Buy")+SUMIFS($F$3:F640,$D$3:D640,D640,$C$3:C640,"Coin Deposit",$E$3:E640,"&lt;&gt;")</f>
        <v>0</v>
      </c>
      <c r="X640" s="111">
        <f t="shared" si="101"/>
        <v>0</v>
      </c>
      <c r="Y640" s="111">
        <f>IF($D640=Y$1,SUMIFS($H$3:$H640,$G$3:$G640,Y$1,$C$3:$C640,"Sell"),0)</f>
        <v>0</v>
      </c>
      <c r="Z640" s="111">
        <f t="shared" si="102"/>
        <v>0</v>
      </c>
      <c r="AA640" s="111">
        <f>IF($D640=AA$1,SUMIFS($H$3:$H640,$G$3:$G640,AA$1,$C$3:$C640,"Sell"),0)</f>
        <v>0</v>
      </c>
      <c r="AB640" s="111">
        <f t="shared" si="103"/>
        <v>0</v>
      </c>
      <c r="AC640" s="111">
        <f>SUMIFS('Deductions and Deposits'!$H:$H,'Deductions and Deposits'!$G:$G,D640,'Deductions and Deposits'!$F:$F,"&lt;="&amp;B640)+SUMIFS($F$3:F640,$D$3:D640,D640,$C$3:C640,"Coin Deposit",$E$3:E640,"")</f>
        <v>0</v>
      </c>
      <c r="AD640" s="111">
        <f>SUMIFS('Deductions and Deposits'!$D:$D,'Deductions and Deposits'!$C:$C,D640)+SUMIFS($F:$F,$D:$D,D640,$C:$C,"Coin Deduction")</f>
        <v>0</v>
      </c>
      <c r="AE640" s="111">
        <f>Table5[[#This Row],[Column4]]+Table5[[#This Row],[Column14]]+Table5[[#This Row],[Column19]]+Table5[[#This Row],[Column12]]</f>
        <v>0</v>
      </c>
      <c r="AF640" s="111">
        <f>Table5[[#This Row],[Column5]]+Table5[[#This Row],[Column13]]+Table5[[#This Row],[Column21]]+Table5[[#This Row],[Column18]]</f>
        <v>0</v>
      </c>
      <c r="AG640" s="111">
        <f t="shared" si="104"/>
        <v>0</v>
      </c>
      <c r="AH640" s="111">
        <f t="shared" si="105"/>
        <v>0</v>
      </c>
      <c r="AI640" s="111">
        <f>Table5[[#This Row],[Column17]]-Table5[[#This Row],[Column20]]</f>
        <v>0</v>
      </c>
      <c r="AJ640" s="111">
        <f t="shared" si="106"/>
        <v>0</v>
      </c>
      <c r="AK640" s="111">
        <f t="shared" si="110"/>
        <v>0</v>
      </c>
      <c r="AL640" s="111">
        <f t="shared" si="107"/>
        <v>0</v>
      </c>
      <c r="AM640" s="111" t="str">
        <f t="shared" si="108"/>
        <v/>
      </c>
      <c r="AN640" s="111" t="str">
        <f t="shared" ca="1" si="109"/>
        <v/>
      </c>
    </row>
    <row r="641" spans="1:40" ht="20.25" customHeight="1" x14ac:dyDescent="0.3">
      <c r="A641" s="107"/>
      <c r="B641" s="144"/>
      <c r="C641" s="119"/>
      <c r="D641" s="120"/>
      <c r="E641" s="119"/>
      <c r="F641" s="119"/>
      <c r="G641" s="120"/>
      <c r="H641" s="119"/>
      <c r="I641" s="109"/>
      <c r="L641" s="108"/>
      <c r="M641" s="108"/>
      <c r="N641" s="108"/>
      <c r="O641" s="108"/>
      <c r="P641" s="108"/>
      <c r="Q641" s="108"/>
      <c r="R641" s="108"/>
      <c r="S641" s="108"/>
      <c r="T641" s="100">
        <f t="shared" si="100"/>
        <v>0</v>
      </c>
      <c r="U641" s="111"/>
      <c r="V641" s="111"/>
      <c r="W641" s="111">
        <f>SUMIFS($F$3:F641,$D$3:D641,D641,$C$3:C641,"Buy")+SUMIFS($F$3:F641,$D$3:D641,D641,$C$3:C641,"Coin Deposit",$E$3:E641,"&lt;&gt;")</f>
        <v>0</v>
      </c>
      <c r="X641" s="111">
        <f t="shared" si="101"/>
        <v>0</v>
      </c>
      <c r="Y641" s="111">
        <f>IF($D641=Y$1,SUMIFS($H$3:$H641,$G$3:$G641,Y$1,$C$3:$C641,"Sell"),0)</f>
        <v>0</v>
      </c>
      <c r="Z641" s="111">
        <f t="shared" si="102"/>
        <v>0</v>
      </c>
      <c r="AA641" s="111">
        <f>IF($D641=AA$1,SUMIFS($H$3:$H641,$G$3:$G641,AA$1,$C$3:$C641,"Sell"),0)</f>
        <v>0</v>
      </c>
      <c r="AB641" s="111">
        <f t="shared" si="103"/>
        <v>0</v>
      </c>
      <c r="AC641" s="111">
        <f>SUMIFS('Deductions and Deposits'!$H:$H,'Deductions and Deposits'!$G:$G,D641,'Deductions and Deposits'!$F:$F,"&lt;="&amp;B641)+SUMIFS($F$3:F641,$D$3:D641,D641,$C$3:C641,"Coin Deposit",$E$3:E641,"")</f>
        <v>0</v>
      </c>
      <c r="AD641" s="111">
        <f>SUMIFS('Deductions and Deposits'!$D:$D,'Deductions and Deposits'!$C:$C,D641)+SUMIFS($F:$F,$D:$D,D641,$C:$C,"Coin Deduction")</f>
        <v>0</v>
      </c>
      <c r="AE641" s="111">
        <f>Table5[[#This Row],[Column4]]+Table5[[#This Row],[Column14]]+Table5[[#This Row],[Column19]]+Table5[[#This Row],[Column12]]</f>
        <v>0</v>
      </c>
      <c r="AF641" s="111">
        <f>Table5[[#This Row],[Column5]]+Table5[[#This Row],[Column13]]+Table5[[#This Row],[Column21]]+Table5[[#This Row],[Column18]]</f>
        <v>0</v>
      </c>
      <c r="AG641" s="111">
        <f t="shared" si="104"/>
        <v>0</v>
      </c>
      <c r="AH641" s="111">
        <f t="shared" si="105"/>
        <v>0</v>
      </c>
      <c r="AI641" s="111">
        <f>Table5[[#This Row],[Column17]]-Table5[[#This Row],[Column20]]</f>
        <v>0</v>
      </c>
      <c r="AJ641" s="111">
        <f t="shared" si="106"/>
        <v>0</v>
      </c>
      <c r="AK641" s="111">
        <f t="shared" si="110"/>
        <v>0</v>
      </c>
      <c r="AL641" s="111">
        <f t="shared" si="107"/>
        <v>0</v>
      </c>
      <c r="AM641" s="111" t="str">
        <f t="shared" si="108"/>
        <v/>
      </c>
      <c r="AN641" s="111" t="str">
        <f t="shared" ca="1" si="109"/>
        <v/>
      </c>
    </row>
    <row r="642" spans="1:40" ht="20.25" customHeight="1" x14ac:dyDescent="0.3">
      <c r="A642" s="107"/>
      <c r="B642" s="144"/>
      <c r="C642" s="119"/>
      <c r="D642" s="120"/>
      <c r="E642" s="119"/>
      <c r="F642" s="119"/>
      <c r="G642" s="120"/>
      <c r="H642" s="119"/>
      <c r="I642" s="109"/>
      <c r="L642" s="108"/>
      <c r="M642" s="108"/>
      <c r="N642" s="108"/>
      <c r="O642" s="108"/>
      <c r="P642" s="108"/>
      <c r="Q642" s="108"/>
      <c r="R642" s="108"/>
      <c r="S642" s="108"/>
      <c r="T642" s="100">
        <f t="shared" si="100"/>
        <v>0</v>
      </c>
      <c r="U642" s="111"/>
      <c r="V642" s="111"/>
      <c r="W642" s="111">
        <f>SUMIFS($F$3:F642,$D$3:D642,D642,$C$3:C642,"Buy")+SUMIFS($F$3:F642,$D$3:D642,D642,$C$3:C642,"Coin Deposit",$E$3:E642,"&lt;&gt;")</f>
        <v>0</v>
      </c>
      <c r="X642" s="111">
        <f t="shared" si="101"/>
        <v>0</v>
      </c>
      <c r="Y642" s="111">
        <f>IF($D642=Y$1,SUMIFS($H$3:$H642,$G$3:$G642,Y$1,$C$3:$C642,"Sell"),0)</f>
        <v>0</v>
      </c>
      <c r="Z642" s="111">
        <f t="shared" si="102"/>
        <v>0</v>
      </c>
      <c r="AA642" s="111">
        <f>IF($D642=AA$1,SUMIFS($H$3:$H642,$G$3:$G642,AA$1,$C$3:$C642,"Sell"),0)</f>
        <v>0</v>
      </c>
      <c r="AB642" s="111">
        <f t="shared" si="103"/>
        <v>0</v>
      </c>
      <c r="AC642" s="111">
        <f>SUMIFS('Deductions and Deposits'!$H:$H,'Deductions and Deposits'!$G:$G,D642,'Deductions and Deposits'!$F:$F,"&lt;="&amp;B642)+SUMIFS($F$3:F642,$D$3:D642,D642,$C$3:C642,"Coin Deposit",$E$3:E642,"")</f>
        <v>0</v>
      </c>
      <c r="AD642" s="111">
        <f>SUMIFS('Deductions and Deposits'!$D:$D,'Deductions and Deposits'!$C:$C,D642)+SUMIFS($F:$F,$D:$D,D642,$C:$C,"Coin Deduction")</f>
        <v>0</v>
      </c>
      <c r="AE642" s="111">
        <f>Table5[[#This Row],[Column4]]+Table5[[#This Row],[Column14]]+Table5[[#This Row],[Column19]]+Table5[[#This Row],[Column12]]</f>
        <v>0</v>
      </c>
      <c r="AF642" s="111">
        <f>Table5[[#This Row],[Column5]]+Table5[[#This Row],[Column13]]+Table5[[#This Row],[Column21]]+Table5[[#This Row],[Column18]]</f>
        <v>0</v>
      </c>
      <c r="AG642" s="111">
        <f t="shared" si="104"/>
        <v>0</v>
      </c>
      <c r="AH642" s="111">
        <f t="shared" si="105"/>
        <v>0</v>
      </c>
      <c r="AI642" s="111">
        <f>Table5[[#This Row],[Column17]]-Table5[[#This Row],[Column20]]</f>
        <v>0</v>
      </c>
      <c r="AJ642" s="111">
        <f t="shared" si="106"/>
        <v>0</v>
      </c>
      <c r="AK642" s="111">
        <f t="shared" si="110"/>
        <v>0</v>
      </c>
      <c r="AL642" s="111">
        <f t="shared" si="107"/>
        <v>0</v>
      </c>
      <c r="AM642" s="111" t="str">
        <f t="shared" si="108"/>
        <v/>
      </c>
      <c r="AN642" s="111" t="str">
        <f t="shared" ca="1" si="109"/>
        <v/>
      </c>
    </row>
    <row r="643" spans="1:40" ht="20.25" customHeight="1" x14ac:dyDescent="0.3">
      <c r="A643" s="107"/>
      <c r="B643" s="144"/>
      <c r="C643" s="119"/>
      <c r="D643" s="120"/>
      <c r="E643" s="119"/>
      <c r="F643" s="119"/>
      <c r="G643" s="120"/>
      <c r="H643" s="119"/>
      <c r="I643" s="109"/>
      <c r="L643" s="108"/>
      <c r="M643" s="108"/>
      <c r="N643" s="108"/>
      <c r="O643" s="108"/>
      <c r="P643" s="108"/>
      <c r="Q643" s="108"/>
      <c r="R643" s="108"/>
      <c r="S643" s="108"/>
      <c r="T643" s="100">
        <f t="shared" ref="T643:T706" si="111">IF(E643&lt;&gt;"",E643,0)</f>
        <v>0</v>
      </c>
      <c r="U643" s="111"/>
      <c r="V643" s="111"/>
      <c r="W643" s="111">
        <f>SUMIFS($F$3:F643,$D$3:D643,D643,$C$3:C643,"Buy")+SUMIFS($F$3:F643,$D$3:D643,D643,$C$3:C643,"Coin Deposit",$E$3:E643,"&lt;&gt;")</f>
        <v>0</v>
      </c>
      <c r="X643" s="111">
        <f t="shared" ref="X643:X706" si="112">IF(OR(C643="buy",AND(C643="Coin Deposit",E643&lt;&gt;"")),SUMIFS($F:$F,$D:$D,D643,$C:$C,"sell"),0)</f>
        <v>0</v>
      </c>
      <c r="Y643" s="111">
        <f>IF($D643=Y$1,SUMIFS($H$3:$H643,$G$3:$G643,Y$1,$C$3:$C643,"Sell"),0)</f>
        <v>0</v>
      </c>
      <c r="Z643" s="111">
        <f t="shared" ref="Z643:Z706" si="113">IF($D643=Z$1,SUMIFS($H:$H,$G:$G,Z$1,$C:$C,"Buy")+SUMIFS($H:$H,$G:$G,Z$1,$C:$C,"Coin Deposit",$E:$E,"&lt;&gt;"),0)</f>
        <v>0</v>
      </c>
      <c r="AA643" s="111">
        <f>IF($D643=AA$1,SUMIFS($H$3:$H643,$G$3:$G643,AA$1,$C$3:$C643,"Sell"),0)</f>
        <v>0</v>
      </c>
      <c r="AB643" s="111">
        <f t="shared" ref="AB643:AB706" si="114">IF($D643=AB$1,SUMIFS($H:$H,$G:$G,AB$1,$C:$C,"Buy")+SUMIFS($H:$H,$G:$G,AB$1,$C:$C,"Coin Deposit",$E:$E,"&lt;&gt;"),0)</f>
        <v>0</v>
      </c>
      <c r="AC643" s="111">
        <f>SUMIFS('Deductions and Deposits'!$H:$H,'Deductions and Deposits'!$G:$G,D643,'Deductions and Deposits'!$F:$F,"&lt;="&amp;B643)+SUMIFS($F$3:F643,$D$3:D643,D643,$C$3:C643,"Coin Deposit",$E$3:E643,"")</f>
        <v>0</v>
      </c>
      <c r="AD643" s="111">
        <f>SUMIFS('Deductions and Deposits'!$D:$D,'Deductions and Deposits'!$C:$C,D643)+SUMIFS($F:$F,$D:$D,D643,$C:$C,"Coin Deduction")</f>
        <v>0</v>
      </c>
      <c r="AE643" s="111">
        <f>Table5[[#This Row],[Column4]]+Table5[[#This Row],[Column14]]+Table5[[#This Row],[Column19]]+Table5[[#This Row],[Column12]]</f>
        <v>0</v>
      </c>
      <c r="AF643" s="111">
        <f>Table5[[#This Row],[Column5]]+Table5[[#This Row],[Column13]]+Table5[[#This Row],[Column21]]+Table5[[#This Row],[Column18]]</f>
        <v>0</v>
      </c>
      <c r="AG643" s="111">
        <f t="shared" ref="AG643:AG706" si="115">IF(AND((AC643+Y643+AA643)&gt;AF643,OR(C643="buy",AND(C643="Coin Deposit",E643&lt;&gt;""))),(AC643+Y643+AA643)-AF643,0)</f>
        <v>0</v>
      </c>
      <c r="AH643" s="111">
        <f t="shared" ref="AH643:AH706" si="116">IF(AND(AE643&gt;AF643,OR(C643="buy",AND(C643="Coin Deposit",E643&lt;&gt;""))),AE643-AF643,0)</f>
        <v>0</v>
      </c>
      <c r="AI643" s="111">
        <f>Table5[[#This Row],[Column17]]-Table5[[#This Row],[Column20]]</f>
        <v>0</v>
      </c>
      <c r="AJ643" s="111">
        <f t="shared" ref="AJ643:AJ706" si="117">IF(AI643&gt;F643,F643,AI643)</f>
        <v>0</v>
      </c>
      <c r="AK643" s="111">
        <f t="shared" si="110"/>
        <v>0</v>
      </c>
      <c r="AL643" s="111">
        <f t="shared" ref="AL643:AL706" si="118">IFERROR(SUMIFS($AK:$AK,$D:$D,D643)/SUMIFS($AJ:$AJ,$D:$D,D643),0)</f>
        <v>0</v>
      </c>
      <c r="AM643" s="111" t="str">
        <f t="shared" ref="AM643:AM706" si="119">C643&amp;D643</f>
        <v/>
      </c>
      <c r="AN643" s="111" t="str">
        <f t="shared" ref="AN643:AN706" ca="1" si="120">OFFSET(AM643,COUNTA($AM:$AM)-ROW()-(ROW()-ROW($AN$2)-1),)</f>
        <v/>
      </c>
    </row>
    <row r="644" spans="1:40" ht="20.25" customHeight="1" x14ac:dyDescent="0.3">
      <c r="A644" s="107"/>
      <c r="B644" s="144"/>
      <c r="C644" s="119"/>
      <c r="D644" s="120"/>
      <c r="E644" s="119"/>
      <c r="F644" s="119"/>
      <c r="G644" s="120"/>
      <c r="H644" s="119"/>
      <c r="I644" s="109"/>
      <c r="L644" s="108"/>
      <c r="M644" s="108"/>
      <c r="N644" s="108"/>
      <c r="O644" s="108"/>
      <c r="P644" s="108"/>
      <c r="Q644" s="108"/>
      <c r="R644" s="108"/>
      <c r="S644" s="108"/>
      <c r="T644" s="100">
        <f t="shared" si="111"/>
        <v>0</v>
      </c>
      <c r="U644" s="111"/>
      <c r="V644" s="111"/>
      <c r="W644" s="111">
        <f>SUMIFS($F$3:F644,$D$3:D644,D644,$C$3:C644,"Buy")+SUMIFS($F$3:F644,$D$3:D644,D644,$C$3:C644,"Coin Deposit",$E$3:E644,"&lt;&gt;")</f>
        <v>0</v>
      </c>
      <c r="X644" s="111">
        <f t="shared" si="112"/>
        <v>0</v>
      </c>
      <c r="Y644" s="111">
        <f>IF($D644=Y$1,SUMIFS($H$3:$H644,$G$3:$G644,Y$1,$C$3:$C644,"Sell"),0)</f>
        <v>0</v>
      </c>
      <c r="Z644" s="111">
        <f t="shared" si="113"/>
        <v>0</v>
      </c>
      <c r="AA644" s="111">
        <f>IF($D644=AA$1,SUMIFS($H$3:$H644,$G$3:$G644,AA$1,$C$3:$C644,"Sell"),0)</f>
        <v>0</v>
      </c>
      <c r="AB644" s="111">
        <f t="shared" si="114"/>
        <v>0</v>
      </c>
      <c r="AC644" s="111">
        <f>SUMIFS('Deductions and Deposits'!$H:$H,'Deductions and Deposits'!$G:$G,D644,'Deductions and Deposits'!$F:$F,"&lt;="&amp;B644)+SUMIFS($F$3:F644,$D$3:D644,D644,$C$3:C644,"Coin Deposit",$E$3:E644,"")</f>
        <v>0</v>
      </c>
      <c r="AD644" s="111">
        <f>SUMIFS('Deductions and Deposits'!$D:$D,'Deductions and Deposits'!$C:$C,D644)+SUMIFS($F:$F,$D:$D,D644,$C:$C,"Coin Deduction")</f>
        <v>0</v>
      </c>
      <c r="AE644" s="111">
        <f>Table5[[#This Row],[Column4]]+Table5[[#This Row],[Column14]]+Table5[[#This Row],[Column19]]+Table5[[#This Row],[Column12]]</f>
        <v>0</v>
      </c>
      <c r="AF644" s="111">
        <f>Table5[[#This Row],[Column5]]+Table5[[#This Row],[Column13]]+Table5[[#This Row],[Column21]]+Table5[[#This Row],[Column18]]</f>
        <v>0</v>
      </c>
      <c r="AG644" s="111">
        <f t="shared" si="115"/>
        <v>0</v>
      </c>
      <c r="AH644" s="111">
        <f t="shared" si="116"/>
        <v>0</v>
      </c>
      <c r="AI644" s="111">
        <f>Table5[[#This Row],[Column17]]-Table5[[#This Row],[Column20]]</f>
        <v>0</v>
      </c>
      <c r="AJ644" s="111">
        <f t="shared" si="117"/>
        <v>0</v>
      </c>
      <c r="AK644" s="111">
        <f t="shared" si="110"/>
        <v>0</v>
      </c>
      <c r="AL644" s="111">
        <f t="shared" si="118"/>
        <v>0</v>
      </c>
      <c r="AM644" s="111" t="str">
        <f t="shared" si="119"/>
        <v/>
      </c>
      <c r="AN644" s="111" t="str">
        <f t="shared" ca="1" si="120"/>
        <v/>
      </c>
    </row>
    <row r="645" spans="1:40" ht="20.25" customHeight="1" x14ac:dyDescent="0.3">
      <c r="A645" s="107"/>
      <c r="B645" s="144"/>
      <c r="C645" s="119"/>
      <c r="D645" s="120"/>
      <c r="E645" s="119"/>
      <c r="F645" s="119"/>
      <c r="G645" s="120"/>
      <c r="H645" s="119"/>
      <c r="I645" s="109"/>
      <c r="L645" s="108"/>
      <c r="M645" s="108"/>
      <c r="N645" s="108"/>
      <c r="O645" s="108"/>
      <c r="P645" s="108"/>
      <c r="Q645" s="108"/>
      <c r="R645" s="108"/>
      <c r="S645" s="108"/>
      <c r="T645" s="100">
        <f t="shared" si="111"/>
        <v>0</v>
      </c>
      <c r="U645" s="111"/>
      <c r="V645" s="111"/>
      <c r="W645" s="111">
        <f>SUMIFS($F$3:F645,$D$3:D645,D645,$C$3:C645,"Buy")+SUMIFS($F$3:F645,$D$3:D645,D645,$C$3:C645,"Coin Deposit",$E$3:E645,"&lt;&gt;")</f>
        <v>0</v>
      </c>
      <c r="X645" s="111">
        <f t="shared" si="112"/>
        <v>0</v>
      </c>
      <c r="Y645" s="111">
        <f>IF($D645=Y$1,SUMIFS($H$3:$H645,$G$3:$G645,Y$1,$C$3:$C645,"Sell"),0)</f>
        <v>0</v>
      </c>
      <c r="Z645" s="111">
        <f t="shared" si="113"/>
        <v>0</v>
      </c>
      <c r="AA645" s="111">
        <f>IF($D645=AA$1,SUMIFS($H$3:$H645,$G$3:$G645,AA$1,$C$3:$C645,"Sell"),0)</f>
        <v>0</v>
      </c>
      <c r="AB645" s="111">
        <f t="shared" si="114"/>
        <v>0</v>
      </c>
      <c r="AC645" s="111">
        <f>SUMIFS('Deductions and Deposits'!$H:$H,'Deductions and Deposits'!$G:$G,D645,'Deductions and Deposits'!$F:$F,"&lt;="&amp;B645)+SUMIFS($F$3:F645,$D$3:D645,D645,$C$3:C645,"Coin Deposit",$E$3:E645,"")</f>
        <v>0</v>
      </c>
      <c r="AD645" s="111">
        <f>SUMIFS('Deductions and Deposits'!$D:$D,'Deductions and Deposits'!$C:$C,D645)+SUMIFS($F:$F,$D:$D,D645,$C:$C,"Coin Deduction")</f>
        <v>0</v>
      </c>
      <c r="AE645" s="111">
        <f>Table5[[#This Row],[Column4]]+Table5[[#This Row],[Column14]]+Table5[[#This Row],[Column19]]+Table5[[#This Row],[Column12]]</f>
        <v>0</v>
      </c>
      <c r="AF645" s="111">
        <f>Table5[[#This Row],[Column5]]+Table5[[#This Row],[Column13]]+Table5[[#This Row],[Column21]]+Table5[[#This Row],[Column18]]</f>
        <v>0</v>
      </c>
      <c r="AG645" s="111">
        <f t="shared" si="115"/>
        <v>0</v>
      </c>
      <c r="AH645" s="111">
        <f t="shared" si="116"/>
        <v>0</v>
      </c>
      <c r="AI645" s="111">
        <f>Table5[[#This Row],[Column17]]-Table5[[#This Row],[Column20]]</f>
        <v>0</v>
      </c>
      <c r="AJ645" s="111">
        <f t="shared" si="117"/>
        <v>0</v>
      </c>
      <c r="AK645" s="111">
        <f t="shared" si="110"/>
        <v>0</v>
      </c>
      <c r="AL645" s="111">
        <f t="shared" si="118"/>
        <v>0</v>
      </c>
      <c r="AM645" s="111" t="str">
        <f t="shared" si="119"/>
        <v/>
      </c>
      <c r="AN645" s="111" t="str">
        <f t="shared" ca="1" si="120"/>
        <v/>
      </c>
    </row>
    <row r="646" spans="1:40" ht="20.25" customHeight="1" x14ac:dyDescent="0.3">
      <c r="A646" s="107"/>
      <c r="B646" s="144"/>
      <c r="C646" s="119"/>
      <c r="D646" s="120"/>
      <c r="E646" s="119"/>
      <c r="F646" s="119"/>
      <c r="G646" s="120"/>
      <c r="H646" s="119"/>
      <c r="I646" s="109"/>
      <c r="L646" s="108"/>
      <c r="M646" s="108"/>
      <c r="N646" s="108"/>
      <c r="O646" s="108"/>
      <c r="P646" s="108"/>
      <c r="Q646" s="108"/>
      <c r="R646" s="108"/>
      <c r="S646" s="108"/>
      <c r="T646" s="100">
        <f t="shared" si="111"/>
        <v>0</v>
      </c>
      <c r="U646" s="111"/>
      <c r="V646" s="111"/>
      <c r="W646" s="111">
        <f>SUMIFS($F$3:F646,$D$3:D646,D646,$C$3:C646,"Buy")+SUMIFS($F$3:F646,$D$3:D646,D646,$C$3:C646,"Coin Deposit",$E$3:E646,"&lt;&gt;")</f>
        <v>0</v>
      </c>
      <c r="X646" s="111">
        <f t="shared" si="112"/>
        <v>0</v>
      </c>
      <c r="Y646" s="111">
        <f>IF($D646=Y$1,SUMIFS($H$3:$H646,$G$3:$G646,Y$1,$C$3:$C646,"Sell"),0)</f>
        <v>0</v>
      </c>
      <c r="Z646" s="111">
        <f t="shared" si="113"/>
        <v>0</v>
      </c>
      <c r="AA646" s="111">
        <f>IF($D646=AA$1,SUMIFS($H$3:$H646,$G$3:$G646,AA$1,$C$3:$C646,"Sell"),0)</f>
        <v>0</v>
      </c>
      <c r="AB646" s="111">
        <f t="shared" si="114"/>
        <v>0</v>
      </c>
      <c r="AC646" s="111">
        <f>SUMIFS('Deductions and Deposits'!$H:$H,'Deductions and Deposits'!$G:$G,D646,'Deductions and Deposits'!$F:$F,"&lt;="&amp;B646)+SUMIFS($F$3:F646,$D$3:D646,D646,$C$3:C646,"Coin Deposit",$E$3:E646,"")</f>
        <v>0</v>
      </c>
      <c r="AD646" s="111">
        <f>SUMIFS('Deductions and Deposits'!$D:$D,'Deductions and Deposits'!$C:$C,D646)+SUMIFS($F:$F,$D:$D,D646,$C:$C,"Coin Deduction")</f>
        <v>0</v>
      </c>
      <c r="AE646" s="111">
        <f>Table5[[#This Row],[Column4]]+Table5[[#This Row],[Column14]]+Table5[[#This Row],[Column19]]+Table5[[#This Row],[Column12]]</f>
        <v>0</v>
      </c>
      <c r="AF646" s="111">
        <f>Table5[[#This Row],[Column5]]+Table5[[#This Row],[Column13]]+Table5[[#This Row],[Column21]]+Table5[[#This Row],[Column18]]</f>
        <v>0</v>
      </c>
      <c r="AG646" s="111">
        <f t="shared" si="115"/>
        <v>0</v>
      </c>
      <c r="AH646" s="111">
        <f t="shared" si="116"/>
        <v>0</v>
      </c>
      <c r="AI646" s="111">
        <f>Table5[[#This Row],[Column17]]-Table5[[#This Row],[Column20]]</f>
        <v>0</v>
      </c>
      <c r="AJ646" s="111">
        <f t="shared" si="117"/>
        <v>0</v>
      </c>
      <c r="AK646" s="111">
        <f t="shared" si="110"/>
        <v>0</v>
      </c>
      <c r="AL646" s="111">
        <f t="shared" si="118"/>
        <v>0</v>
      </c>
      <c r="AM646" s="111" t="str">
        <f t="shared" si="119"/>
        <v/>
      </c>
      <c r="AN646" s="111" t="str">
        <f t="shared" ca="1" si="120"/>
        <v/>
      </c>
    </row>
    <row r="647" spans="1:40" ht="20.25" customHeight="1" x14ac:dyDescent="0.3">
      <c r="A647" s="107"/>
      <c r="B647" s="144"/>
      <c r="C647" s="119"/>
      <c r="D647" s="120"/>
      <c r="E647" s="119"/>
      <c r="F647" s="119"/>
      <c r="G647" s="120"/>
      <c r="H647" s="119"/>
      <c r="I647" s="109"/>
      <c r="L647" s="108"/>
      <c r="M647" s="108"/>
      <c r="N647" s="108"/>
      <c r="O647" s="108"/>
      <c r="P647" s="108"/>
      <c r="Q647" s="108"/>
      <c r="R647" s="108"/>
      <c r="S647" s="108"/>
      <c r="T647" s="100">
        <f t="shared" si="111"/>
        <v>0</v>
      </c>
      <c r="U647" s="111"/>
      <c r="V647" s="111"/>
      <c r="W647" s="111">
        <f>SUMIFS($F$3:F647,$D$3:D647,D647,$C$3:C647,"Buy")+SUMIFS($F$3:F647,$D$3:D647,D647,$C$3:C647,"Coin Deposit",$E$3:E647,"&lt;&gt;")</f>
        <v>0</v>
      </c>
      <c r="X647" s="111">
        <f t="shared" si="112"/>
        <v>0</v>
      </c>
      <c r="Y647" s="111">
        <f>IF($D647=Y$1,SUMIFS($H$3:$H647,$G$3:$G647,Y$1,$C$3:$C647,"Sell"),0)</f>
        <v>0</v>
      </c>
      <c r="Z647" s="111">
        <f t="shared" si="113"/>
        <v>0</v>
      </c>
      <c r="AA647" s="111">
        <f>IF($D647=AA$1,SUMIFS($H$3:$H647,$G$3:$G647,AA$1,$C$3:$C647,"Sell"),0)</f>
        <v>0</v>
      </c>
      <c r="AB647" s="111">
        <f t="shared" si="114"/>
        <v>0</v>
      </c>
      <c r="AC647" s="111">
        <f>SUMIFS('Deductions and Deposits'!$H:$H,'Deductions and Deposits'!$G:$G,D647,'Deductions and Deposits'!$F:$F,"&lt;="&amp;B647)+SUMIFS($F$3:F647,$D$3:D647,D647,$C$3:C647,"Coin Deposit",$E$3:E647,"")</f>
        <v>0</v>
      </c>
      <c r="AD647" s="111">
        <f>SUMIFS('Deductions and Deposits'!$D:$D,'Deductions and Deposits'!$C:$C,D647)+SUMIFS($F:$F,$D:$D,D647,$C:$C,"Coin Deduction")</f>
        <v>0</v>
      </c>
      <c r="AE647" s="111">
        <f>Table5[[#This Row],[Column4]]+Table5[[#This Row],[Column14]]+Table5[[#This Row],[Column19]]+Table5[[#This Row],[Column12]]</f>
        <v>0</v>
      </c>
      <c r="AF647" s="111">
        <f>Table5[[#This Row],[Column5]]+Table5[[#This Row],[Column13]]+Table5[[#This Row],[Column21]]+Table5[[#This Row],[Column18]]</f>
        <v>0</v>
      </c>
      <c r="AG647" s="111">
        <f t="shared" si="115"/>
        <v>0</v>
      </c>
      <c r="AH647" s="111">
        <f t="shared" si="116"/>
        <v>0</v>
      </c>
      <c r="AI647" s="111">
        <f>Table5[[#This Row],[Column17]]-Table5[[#This Row],[Column20]]</f>
        <v>0</v>
      </c>
      <c r="AJ647" s="111">
        <f t="shared" si="117"/>
        <v>0</v>
      </c>
      <c r="AK647" s="111">
        <f t="shared" si="110"/>
        <v>0</v>
      </c>
      <c r="AL647" s="111">
        <f t="shared" si="118"/>
        <v>0</v>
      </c>
      <c r="AM647" s="111" t="str">
        <f t="shared" si="119"/>
        <v/>
      </c>
      <c r="AN647" s="111" t="str">
        <f t="shared" ca="1" si="120"/>
        <v/>
      </c>
    </row>
    <row r="648" spans="1:40" ht="20.25" customHeight="1" x14ac:dyDescent="0.3">
      <c r="A648" s="107"/>
      <c r="B648" s="144"/>
      <c r="C648" s="119"/>
      <c r="D648" s="120"/>
      <c r="E648" s="119"/>
      <c r="F648" s="119"/>
      <c r="G648" s="120"/>
      <c r="H648" s="119"/>
      <c r="I648" s="109"/>
      <c r="L648" s="108"/>
      <c r="M648" s="108"/>
      <c r="N648" s="108"/>
      <c r="O648" s="108"/>
      <c r="P648" s="108"/>
      <c r="Q648" s="108"/>
      <c r="R648" s="108"/>
      <c r="S648" s="108"/>
      <c r="T648" s="100">
        <f t="shared" si="111"/>
        <v>0</v>
      </c>
      <c r="U648" s="111"/>
      <c r="V648" s="111"/>
      <c r="W648" s="111">
        <f>SUMIFS($F$3:F648,$D$3:D648,D648,$C$3:C648,"Buy")+SUMIFS($F$3:F648,$D$3:D648,D648,$C$3:C648,"Coin Deposit",$E$3:E648,"&lt;&gt;")</f>
        <v>0</v>
      </c>
      <c r="X648" s="111">
        <f t="shared" si="112"/>
        <v>0</v>
      </c>
      <c r="Y648" s="111">
        <f>IF($D648=Y$1,SUMIFS($H$3:$H648,$G$3:$G648,Y$1,$C$3:$C648,"Sell"),0)</f>
        <v>0</v>
      </c>
      <c r="Z648" s="111">
        <f t="shared" si="113"/>
        <v>0</v>
      </c>
      <c r="AA648" s="111">
        <f>IF($D648=AA$1,SUMIFS($H$3:$H648,$G$3:$G648,AA$1,$C$3:$C648,"Sell"),0)</f>
        <v>0</v>
      </c>
      <c r="AB648" s="111">
        <f t="shared" si="114"/>
        <v>0</v>
      </c>
      <c r="AC648" s="111">
        <f>SUMIFS('Deductions and Deposits'!$H:$H,'Deductions and Deposits'!$G:$G,D648,'Deductions and Deposits'!$F:$F,"&lt;="&amp;B648)+SUMIFS($F$3:F648,$D$3:D648,D648,$C$3:C648,"Coin Deposit",$E$3:E648,"")</f>
        <v>0</v>
      </c>
      <c r="AD648" s="111">
        <f>SUMIFS('Deductions and Deposits'!$D:$D,'Deductions and Deposits'!$C:$C,D648)+SUMIFS($F:$F,$D:$D,D648,$C:$C,"Coin Deduction")</f>
        <v>0</v>
      </c>
      <c r="AE648" s="111">
        <f>Table5[[#This Row],[Column4]]+Table5[[#This Row],[Column14]]+Table5[[#This Row],[Column19]]+Table5[[#This Row],[Column12]]</f>
        <v>0</v>
      </c>
      <c r="AF648" s="111">
        <f>Table5[[#This Row],[Column5]]+Table5[[#This Row],[Column13]]+Table5[[#This Row],[Column21]]+Table5[[#This Row],[Column18]]</f>
        <v>0</v>
      </c>
      <c r="AG648" s="111">
        <f t="shared" si="115"/>
        <v>0</v>
      </c>
      <c r="AH648" s="111">
        <f t="shared" si="116"/>
        <v>0</v>
      </c>
      <c r="AI648" s="111">
        <f>Table5[[#This Row],[Column17]]-Table5[[#This Row],[Column20]]</f>
        <v>0</v>
      </c>
      <c r="AJ648" s="111">
        <f t="shared" si="117"/>
        <v>0</v>
      </c>
      <c r="AK648" s="111">
        <f t="shared" si="110"/>
        <v>0</v>
      </c>
      <c r="AL648" s="111">
        <f t="shared" si="118"/>
        <v>0</v>
      </c>
      <c r="AM648" s="111" t="str">
        <f t="shared" si="119"/>
        <v/>
      </c>
      <c r="AN648" s="111" t="str">
        <f t="shared" ca="1" si="120"/>
        <v/>
      </c>
    </row>
    <row r="649" spans="1:40" ht="20.25" customHeight="1" x14ac:dyDescent="0.3">
      <c r="A649" s="107"/>
      <c r="B649" s="144"/>
      <c r="C649" s="119"/>
      <c r="D649" s="120"/>
      <c r="E649" s="119"/>
      <c r="F649" s="119"/>
      <c r="G649" s="120"/>
      <c r="H649" s="119"/>
      <c r="I649" s="109"/>
      <c r="L649" s="108"/>
      <c r="M649" s="108"/>
      <c r="N649" s="108"/>
      <c r="O649" s="108"/>
      <c r="P649" s="108"/>
      <c r="Q649" s="108"/>
      <c r="R649" s="108"/>
      <c r="S649" s="108"/>
      <c r="T649" s="100">
        <f t="shared" si="111"/>
        <v>0</v>
      </c>
      <c r="U649" s="111"/>
      <c r="V649" s="111"/>
      <c r="W649" s="111">
        <f>SUMIFS($F$3:F649,$D$3:D649,D649,$C$3:C649,"Buy")+SUMIFS($F$3:F649,$D$3:D649,D649,$C$3:C649,"Coin Deposit",$E$3:E649,"&lt;&gt;")</f>
        <v>0</v>
      </c>
      <c r="X649" s="111">
        <f t="shared" si="112"/>
        <v>0</v>
      </c>
      <c r="Y649" s="111">
        <f>IF($D649=Y$1,SUMIFS($H$3:$H649,$G$3:$G649,Y$1,$C$3:$C649,"Sell"),0)</f>
        <v>0</v>
      </c>
      <c r="Z649" s="111">
        <f t="shared" si="113"/>
        <v>0</v>
      </c>
      <c r="AA649" s="111">
        <f>IF($D649=AA$1,SUMIFS($H$3:$H649,$G$3:$G649,AA$1,$C$3:$C649,"Sell"),0)</f>
        <v>0</v>
      </c>
      <c r="AB649" s="111">
        <f t="shared" si="114"/>
        <v>0</v>
      </c>
      <c r="AC649" s="111">
        <f>SUMIFS('Deductions and Deposits'!$H:$H,'Deductions and Deposits'!$G:$G,D649,'Deductions and Deposits'!$F:$F,"&lt;="&amp;B649)+SUMIFS($F$3:F649,$D$3:D649,D649,$C$3:C649,"Coin Deposit",$E$3:E649,"")</f>
        <v>0</v>
      </c>
      <c r="AD649" s="111">
        <f>SUMIFS('Deductions and Deposits'!$D:$D,'Deductions and Deposits'!$C:$C,D649)+SUMIFS($F:$F,$D:$D,D649,$C:$C,"Coin Deduction")</f>
        <v>0</v>
      </c>
      <c r="AE649" s="111">
        <f>Table5[[#This Row],[Column4]]+Table5[[#This Row],[Column14]]+Table5[[#This Row],[Column19]]+Table5[[#This Row],[Column12]]</f>
        <v>0</v>
      </c>
      <c r="AF649" s="111">
        <f>Table5[[#This Row],[Column5]]+Table5[[#This Row],[Column13]]+Table5[[#This Row],[Column21]]+Table5[[#This Row],[Column18]]</f>
        <v>0</v>
      </c>
      <c r="AG649" s="111">
        <f t="shared" si="115"/>
        <v>0</v>
      </c>
      <c r="AH649" s="111">
        <f t="shared" si="116"/>
        <v>0</v>
      </c>
      <c r="AI649" s="111">
        <f>Table5[[#This Row],[Column17]]-Table5[[#This Row],[Column20]]</f>
        <v>0</v>
      </c>
      <c r="AJ649" s="111">
        <f t="shared" si="117"/>
        <v>0</v>
      </c>
      <c r="AK649" s="111">
        <f t="shared" si="110"/>
        <v>0</v>
      </c>
      <c r="AL649" s="111">
        <f t="shared" si="118"/>
        <v>0</v>
      </c>
      <c r="AM649" s="111" t="str">
        <f t="shared" si="119"/>
        <v/>
      </c>
      <c r="AN649" s="111" t="str">
        <f t="shared" ca="1" si="120"/>
        <v/>
      </c>
    </row>
    <row r="650" spans="1:40" ht="20.25" customHeight="1" x14ac:dyDescent="0.3">
      <c r="A650" s="107"/>
      <c r="B650" s="144"/>
      <c r="C650" s="119"/>
      <c r="D650" s="120"/>
      <c r="E650" s="119"/>
      <c r="F650" s="119"/>
      <c r="G650" s="120"/>
      <c r="H650" s="119"/>
      <c r="I650" s="109"/>
      <c r="L650" s="108"/>
      <c r="M650" s="108"/>
      <c r="N650" s="108"/>
      <c r="O650" s="108"/>
      <c r="P650" s="108"/>
      <c r="Q650" s="108"/>
      <c r="R650" s="108"/>
      <c r="S650" s="108"/>
      <c r="T650" s="100">
        <f t="shared" si="111"/>
        <v>0</v>
      </c>
      <c r="U650" s="111"/>
      <c r="V650" s="111"/>
      <c r="W650" s="111">
        <f>SUMIFS($F$3:F650,$D$3:D650,D650,$C$3:C650,"Buy")+SUMIFS($F$3:F650,$D$3:D650,D650,$C$3:C650,"Coin Deposit",$E$3:E650,"&lt;&gt;")</f>
        <v>0</v>
      </c>
      <c r="X650" s="111">
        <f t="shared" si="112"/>
        <v>0</v>
      </c>
      <c r="Y650" s="111">
        <f>IF($D650=Y$1,SUMIFS($H$3:$H650,$G$3:$G650,Y$1,$C$3:$C650,"Sell"),0)</f>
        <v>0</v>
      </c>
      <c r="Z650" s="111">
        <f t="shared" si="113"/>
        <v>0</v>
      </c>
      <c r="AA650" s="111">
        <f>IF($D650=AA$1,SUMIFS($H$3:$H650,$G$3:$G650,AA$1,$C$3:$C650,"Sell"),0)</f>
        <v>0</v>
      </c>
      <c r="AB650" s="111">
        <f t="shared" si="114"/>
        <v>0</v>
      </c>
      <c r="AC650" s="111">
        <f>SUMIFS('Deductions and Deposits'!$H:$H,'Deductions and Deposits'!$G:$G,D650,'Deductions and Deposits'!$F:$F,"&lt;="&amp;B650)+SUMIFS($F$3:F650,$D$3:D650,D650,$C$3:C650,"Coin Deposit",$E$3:E650,"")</f>
        <v>0</v>
      </c>
      <c r="AD650" s="111">
        <f>SUMIFS('Deductions and Deposits'!$D:$D,'Deductions and Deposits'!$C:$C,D650)+SUMIFS($F:$F,$D:$D,D650,$C:$C,"Coin Deduction")</f>
        <v>0</v>
      </c>
      <c r="AE650" s="111">
        <f>Table5[[#This Row],[Column4]]+Table5[[#This Row],[Column14]]+Table5[[#This Row],[Column19]]+Table5[[#This Row],[Column12]]</f>
        <v>0</v>
      </c>
      <c r="AF650" s="111">
        <f>Table5[[#This Row],[Column5]]+Table5[[#This Row],[Column13]]+Table5[[#This Row],[Column21]]+Table5[[#This Row],[Column18]]</f>
        <v>0</v>
      </c>
      <c r="AG650" s="111">
        <f t="shared" si="115"/>
        <v>0</v>
      </c>
      <c r="AH650" s="111">
        <f t="shared" si="116"/>
        <v>0</v>
      </c>
      <c r="AI650" s="111">
        <f>Table5[[#This Row],[Column17]]-Table5[[#This Row],[Column20]]</f>
        <v>0</v>
      </c>
      <c r="AJ650" s="111">
        <f t="shared" si="117"/>
        <v>0</v>
      </c>
      <c r="AK650" s="111">
        <f t="shared" si="110"/>
        <v>0</v>
      </c>
      <c r="AL650" s="111">
        <f t="shared" si="118"/>
        <v>0</v>
      </c>
      <c r="AM650" s="111" t="str">
        <f t="shared" si="119"/>
        <v/>
      </c>
      <c r="AN650" s="111" t="str">
        <f t="shared" ca="1" si="120"/>
        <v/>
      </c>
    </row>
    <row r="651" spans="1:40" ht="20.25" customHeight="1" x14ac:dyDescent="0.3">
      <c r="A651" s="107"/>
      <c r="B651" s="144"/>
      <c r="C651" s="119"/>
      <c r="D651" s="120"/>
      <c r="E651" s="119"/>
      <c r="F651" s="119"/>
      <c r="G651" s="120"/>
      <c r="H651" s="119"/>
      <c r="I651" s="109"/>
      <c r="L651" s="108"/>
      <c r="M651" s="108"/>
      <c r="N651" s="108"/>
      <c r="O651" s="108"/>
      <c r="P651" s="108"/>
      <c r="Q651" s="108"/>
      <c r="R651" s="108"/>
      <c r="S651" s="108"/>
      <c r="T651" s="100">
        <f t="shared" si="111"/>
        <v>0</v>
      </c>
      <c r="U651" s="111"/>
      <c r="V651" s="111"/>
      <c r="W651" s="111">
        <f>SUMIFS($F$3:F651,$D$3:D651,D651,$C$3:C651,"Buy")+SUMIFS($F$3:F651,$D$3:D651,D651,$C$3:C651,"Coin Deposit",$E$3:E651,"&lt;&gt;")</f>
        <v>0</v>
      </c>
      <c r="X651" s="111">
        <f t="shared" si="112"/>
        <v>0</v>
      </c>
      <c r="Y651" s="111">
        <f>IF($D651=Y$1,SUMIFS($H$3:$H651,$G$3:$G651,Y$1,$C$3:$C651,"Sell"),0)</f>
        <v>0</v>
      </c>
      <c r="Z651" s="111">
        <f t="shared" si="113"/>
        <v>0</v>
      </c>
      <c r="AA651" s="111">
        <f>IF($D651=AA$1,SUMIFS($H$3:$H651,$G$3:$G651,AA$1,$C$3:$C651,"Sell"),0)</f>
        <v>0</v>
      </c>
      <c r="AB651" s="111">
        <f t="shared" si="114"/>
        <v>0</v>
      </c>
      <c r="AC651" s="111">
        <f>SUMIFS('Deductions and Deposits'!$H:$H,'Deductions and Deposits'!$G:$G,D651,'Deductions and Deposits'!$F:$F,"&lt;="&amp;B651)+SUMIFS($F$3:F651,$D$3:D651,D651,$C$3:C651,"Coin Deposit",$E$3:E651,"")</f>
        <v>0</v>
      </c>
      <c r="AD651" s="111">
        <f>SUMIFS('Deductions and Deposits'!$D:$D,'Deductions and Deposits'!$C:$C,D651)+SUMIFS($F:$F,$D:$D,D651,$C:$C,"Coin Deduction")</f>
        <v>0</v>
      </c>
      <c r="AE651" s="111">
        <f>Table5[[#This Row],[Column4]]+Table5[[#This Row],[Column14]]+Table5[[#This Row],[Column19]]+Table5[[#This Row],[Column12]]</f>
        <v>0</v>
      </c>
      <c r="AF651" s="111">
        <f>Table5[[#This Row],[Column5]]+Table5[[#This Row],[Column13]]+Table5[[#This Row],[Column21]]+Table5[[#This Row],[Column18]]</f>
        <v>0</v>
      </c>
      <c r="AG651" s="111">
        <f t="shared" si="115"/>
        <v>0</v>
      </c>
      <c r="AH651" s="111">
        <f t="shared" si="116"/>
        <v>0</v>
      </c>
      <c r="AI651" s="111">
        <f>Table5[[#This Row],[Column17]]-Table5[[#This Row],[Column20]]</f>
        <v>0</v>
      </c>
      <c r="AJ651" s="111">
        <f t="shared" si="117"/>
        <v>0</v>
      </c>
      <c r="AK651" s="111">
        <f t="shared" si="110"/>
        <v>0</v>
      </c>
      <c r="AL651" s="111">
        <f t="shared" si="118"/>
        <v>0</v>
      </c>
      <c r="AM651" s="111" t="str">
        <f t="shared" si="119"/>
        <v/>
      </c>
      <c r="AN651" s="111" t="str">
        <f t="shared" ca="1" si="120"/>
        <v/>
      </c>
    </row>
    <row r="652" spans="1:40" ht="20.25" customHeight="1" x14ac:dyDescent="0.3">
      <c r="A652" s="107"/>
      <c r="B652" s="144"/>
      <c r="C652" s="119"/>
      <c r="D652" s="120"/>
      <c r="E652" s="119"/>
      <c r="F652" s="119"/>
      <c r="G652" s="120"/>
      <c r="H652" s="119"/>
      <c r="I652" s="109"/>
      <c r="L652" s="108"/>
      <c r="M652" s="108"/>
      <c r="N652" s="108"/>
      <c r="O652" s="108"/>
      <c r="P652" s="108"/>
      <c r="Q652" s="108"/>
      <c r="R652" s="108"/>
      <c r="S652" s="108"/>
      <c r="T652" s="100">
        <f t="shared" si="111"/>
        <v>0</v>
      </c>
      <c r="U652" s="111"/>
      <c r="V652" s="111"/>
      <c r="W652" s="111">
        <f>SUMIFS($F$3:F652,$D$3:D652,D652,$C$3:C652,"Buy")+SUMIFS($F$3:F652,$D$3:D652,D652,$C$3:C652,"Coin Deposit",$E$3:E652,"&lt;&gt;")</f>
        <v>0</v>
      </c>
      <c r="X652" s="111">
        <f t="shared" si="112"/>
        <v>0</v>
      </c>
      <c r="Y652" s="111">
        <f>IF($D652=Y$1,SUMIFS($H$3:$H652,$G$3:$G652,Y$1,$C$3:$C652,"Sell"),0)</f>
        <v>0</v>
      </c>
      <c r="Z652" s="111">
        <f t="shared" si="113"/>
        <v>0</v>
      </c>
      <c r="AA652" s="111">
        <f>IF($D652=AA$1,SUMIFS($H$3:$H652,$G$3:$G652,AA$1,$C$3:$C652,"Sell"),0)</f>
        <v>0</v>
      </c>
      <c r="AB652" s="111">
        <f t="shared" si="114"/>
        <v>0</v>
      </c>
      <c r="AC652" s="111">
        <f>SUMIFS('Deductions and Deposits'!$H:$H,'Deductions and Deposits'!$G:$G,D652,'Deductions and Deposits'!$F:$F,"&lt;="&amp;B652)+SUMIFS($F$3:F652,$D$3:D652,D652,$C$3:C652,"Coin Deposit",$E$3:E652,"")</f>
        <v>0</v>
      </c>
      <c r="AD652" s="111">
        <f>SUMIFS('Deductions and Deposits'!$D:$D,'Deductions and Deposits'!$C:$C,D652)+SUMIFS($F:$F,$D:$D,D652,$C:$C,"Coin Deduction")</f>
        <v>0</v>
      </c>
      <c r="AE652" s="111">
        <f>Table5[[#This Row],[Column4]]+Table5[[#This Row],[Column14]]+Table5[[#This Row],[Column19]]+Table5[[#This Row],[Column12]]</f>
        <v>0</v>
      </c>
      <c r="AF652" s="111">
        <f>Table5[[#This Row],[Column5]]+Table5[[#This Row],[Column13]]+Table5[[#This Row],[Column21]]+Table5[[#This Row],[Column18]]</f>
        <v>0</v>
      </c>
      <c r="AG652" s="111">
        <f t="shared" si="115"/>
        <v>0</v>
      </c>
      <c r="AH652" s="111">
        <f t="shared" si="116"/>
        <v>0</v>
      </c>
      <c r="AI652" s="111">
        <f>Table5[[#This Row],[Column17]]-Table5[[#This Row],[Column20]]</f>
        <v>0</v>
      </c>
      <c r="AJ652" s="111">
        <f t="shared" si="117"/>
        <v>0</v>
      </c>
      <c r="AK652" s="111">
        <f t="shared" si="110"/>
        <v>0</v>
      </c>
      <c r="AL652" s="111">
        <f t="shared" si="118"/>
        <v>0</v>
      </c>
      <c r="AM652" s="111" t="str">
        <f t="shared" si="119"/>
        <v/>
      </c>
      <c r="AN652" s="111" t="str">
        <f t="shared" ca="1" si="120"/>
        <v/>
      </c>
    </row>
    <row r="653" spans="1:40" ht="20.25" customHeight="1" x14ac:dyDescent="0.3">
      <c r="A653" s="107"/>
      <c r="B653" s="144"/>
      <c r="C653" s="119"/>
      <c r="D653" s="120"/>
      <c r="E653" s="119"/>
      <c r="F653" s="119"/>
      <c r="G653" s="120"/>
      <c r="H653" s="119"/>
      <c r="I653" s="109"/>
      <c r="L653" s="108"/>
      <c r="M653" s="108"/>
      <c r="N653" s="108"/>
      <c r="O653" s="108"/>
      <c r="P653" s="108"/>
      <c r="Q653" s="108"/>
      <c r="R653" s="108"/>
      <c r="S653" s="108"/>
      <c r="T653" s="100">
        <f t="shared" si="111"/>
        <v>0</v>
      </c>
      <c r="U653" s="111"/>
      <c r="V653" s="111"/>
      <c r="W653" s="111">
        <f>SUMIFS($F$3:F653,$D$3:D653,D653,$C$3:C653,"Buy")+SUMIFS($F$3:F653,$D$3:D653,D653,$C$3:C653,"Coin Deposit",$E$3:E653,"&lt;&gt;")</f>
        <v>0</v>
      </c>
      <c r="X653" s="111">
        <f t="shared" si="112"/>
        <v>0</v>
      </c>
      <c r="Y653" s="111">
        <f>IF($D653=Y$1,SUMIFS($H$3:$H653,$G$3:$G653,Y$1,$C$3:$C653,"Sell"),0)</f>
        <v>0</v>
      </c>
      <c r="Z653" s="111">
        <f t="shared" si="113"/>
        <v>0</v>
      </c>
      <c r="AA653" s="111">
        <f>IF($D653=AA$1,SUMIFS($H$3:$H653,$G$3:$G653,AA$1,$C$3:$C653,"Sell"),0)</f>
        <v>0</v>
      </c>
      <c r="AB653" s="111">
        <f t="shared" si="114"/>
        <v>0</v>
      </c>
      <c r="AC653" s="111">
        <f>SUMIFS('Deductions and Deposits'!$H:$H,'Deductions and Deposits'!$G:$G,D653,'Deductions and Deposits'!$F:$F,"&lt;="&amp;B653)+SUMIFS($F$3:F653,$D$3:D653,D653,$C$3:C653,"Coin Deposit",$E$3:E653,"")</f>
        <v>0</v>
      </c>
      <c r="AD653" s="111">
        <f>SUMIFS('Deductions and Deposits'!$D:$D,'Deductions and Deposits'!$C:$C,D653)+SUMIFS($F:$F,$D:$D,D653,$C:$C,"Coin Deduction")</f>
        <v>0</v>
      </c>
      <c r="AE653" s="111">
        <f>Table5[[#This Row],[Column4]]+Table5[[#This Row],[Column14]]+Table5[[#This Row],[Column19]]+Table5[[#This Row],[Column12]]</f>
        <v>0</v>
      </c>
      <c r="AF653" s="111">
        <f>Table5[[#This Row],[Column5]]+Table5[[#This Row],[Column13]]+Table5[[#This Row],[Column21]]+Table5[[#This Row],[Column18]]</f>
        <v>0</v>
      </c>
      <c r="AG653" s="111">
        <f t="shared" si="115"/>
        <v>0</v>
      </c>
      <c r="AH653" s="111">
        <f t="shared" si="116"/>
        <v>0</v>
      </c>
      <c r="AI653" s="111">
        <f>Table5[[#This Row],[Column17]]-Table5[[#This Row],[Column20]]</f>
        <v>0</v>
      </c>
      <c r="AJ653" s="111">
        <f t="shared" si="117"/>
        <v>0</v>
      </c>
      <c r="AK653" s="111">
        <f t="shared" si="110"/>
        <v>0</v>
      </c>
      <c r="AL653" s="111">
        <f t="shared" si="118"/>
        <v>0</v>
      </c>
      <c r="AM653" s="111" t="str">
        <f t="shared" si="119"/>
        <v/>
      </c>
      <c r="AN653" s="111" t="str">
        <f t="shared" ca="1" si="120"/>
        <v/>
      </c>
    </row>
    <row r="654" spans="1:40" ht="20.25" customHeight="1" x14ac:dyDescent="0.3">
      <c r="A654" s="107"/>
      <c r="B654" s="144"/>
      <c r="C654" s="119"/>
      <c r="D654" s="120"/>
      <c r="E654" s="119"/>
      <c r="F654" s="119"/>
      <c r="G654" s="120"/>
      <c r="H654" s="119"/>
      <c r="I654" s="109"/>
      <c r="L654" s="108"/>
      <c r="M654" s="108"/>
      <c r="N654" s="108"/>
      <c r="O654" s="108"/>
      <c r="P654" s="108"/>
      <c r="Q654" s="108"/>
      <c r="R654" s="108"/>
      <c r="S654" s="108"/>
      <c r="T654" s="100">
        <f t="shared" si="111"/>
        <v>0</v>
      </c>
      <c r="U654" s="111"/>
      <c r="V654" s="111"/>
      <c r="W654" s="111">
        <f>SUMIFS($F$3:F654,$D$3:D654,D654,$C$3:C654,"Buy")+SUMIFS($F$3:F654,$D$3:D654,D654,$C$3:C654,"Coin Deposit",$E$3:E654,"&lt;&gt;")</f>
        <v>0</v>
      </c>
      <c r="X654" s="111">
        <f t="shared" si="112"/>
        <v>0</v>
      </c>
      <c r="Y654" s="111">
        <f>IF($D654=Y$1,SUMIFS($H$3:$H654,$G$3:$G654,Y$1,$C$3:$C654,"Sell"),0)</f>
        <v>0</v>
      </c>
      <c r="Z654" s="111">
        <f t="shared" si="113"/>
        <v>0</v>
      </c>
      <c r="AA654" s="111">
        <f>IF($D654=AA$1,SUMIFS($H$3:$H654,$G$3:$G654,AA$1,$C$3:$C654,"Sell"),0)</f>
        <v>0</v>
      </c>
      <c r="AB654" s="111">
        <f t="shared" si="114"/>
        <v>0</v>
      </c>
      <c r="AC654" s="111">
        <f>SUMIFS('Deductions and Deposits'!$H:$H,'Deductions and Deposits'!$G:$G,D654,'Deductions and Deposits'!$F:$F,"&lt;="&amp;B654)+SUMIFS($F$3:F654,$D$3:D654,D654,$C$3:C654,"Coin Deposit",$E$3:E654,"")</f>
        <v>0</v>
      </c>
      <c r="AD654" s="111">
        <f>SUMIFS('Deductions and Deposits'!$D:$D,'Deductions and Deposits'!$C:$C,D654)+SUMIFS($F:$F,$D:$D,D654,$C:$C,"Coin Deduction")</f>
        <v>0</v>
      </c>
      <c r="AE654" s="111">
        <f>Table5[[#This Row],[Column4]]+Table5[[#This Row],[Column14]]+Table5[[#This Row],[Column19]]+Table5[[#This Row],[Column12]]</f>
        <v>0</v>
      </c>
      <c r="AF654" s="111">
        <f>Table5[[#This Row],[Column5]]+Table5[[#This Row],[Column13]]+Table5[[#This Row],[Column21]]+Table5[[#This Row],[Column18]]</f>
        <v>0</v>
      </c>
      <c r="AG654" s="111">
        <f t="shared" si="115"/>
        <v>0</v>
      </c>
      <c r="AH654" s="111">
        <f t="shared" si="116"/>
        <v>0</v>
      </c>
      <c r="AI654" s="111">
        <f>Table5[[#This Row],[Column17]]-Table5[[#This Row],[Column20]]</f>
        <v>0</v>
      </c>
      <c r="AJ654" s="111">
        <f t="shared" si="117"/>
        <v>0</v>
      </c>
      <c r="AK654" s="111">
        <f t="shared" si="110"/>
        <v>0</v>
      </c>
      <c r="AL654" s="111">
        <f t="shared" si="118"/>
        <v>0</v>
      </c>
      <c r="AM654" s="111" t="str">
        <f t="shared" si="119"/>
        <v/>
      </c>
      <c r="AN654" s="111" t="str">
        <f t="shared" ca="1" si="120"/>
        <v/>
      </c>
    </row>
    <row r="655" spans="1:40" ht="20.25" customHeight="1" x14ac:dyDescent="0.3">
      <c r="A655" s="107"/>
      <c r="B655" s="144"/>
      <c r="C655" s="119"/>
      <c r="D655" s="120"/>
      <c r="E655" s="119"/>
      <c r="F655" s="119"/>
      <c r="G655" s="120"/>
      <c r="H655" s="119"/>
      <c r="I655" s="109"/>
      <c r="L655" s="108"/>
      <c r="M655" s="108"/>
      <c r="N655" s="108"/>
      <c r="O655" s="108"/>
      <c r="P655" s="108"/>
      <c r="Q655" s="108"/>
      <c r="R655" s="108"/>
      <c r="S655" s="108"/>
      <c r="T655" s="100">
        <f t="shared" si="111"/>
        <v>0</v>
      </c>
      <c r="U655" s="111"/>
      <c r="V655" s="111"/>
      <c r="W655" s="111">
        <f>SUMIFS($F$3:F655,$D$3:D655,D655,$C$3:C655,"Buy")+SUMIFS($F$3:F655,$D$3:D655,D655,$C$3:C655,"Coin Deposit",$E$3:E655,"&lt;&gt;")</f>
        <v>0</v>
      </c>
      <c r="X655" s="111">
        <f t="shared" si="112"/>
        <v>0</v>
      </c>
      <c r="Y655" s="111">
        <f>IF($D655=Y$1,SUMIFS($H$3:$H655,$G$3:$G655,Y$1,$C$3:$C655,"Sell"),0)</f>
        <v>0</v>
      </c>
      <c r="Z655" s="111">
        <f t="shared" si="113"/>
        <v>0</v>
      </c>
      <c r="AA655" s="111">
        <f>IF($D655=AA$1,SUMIFS($H$3:$H655,$G$3:$G655,AA$1,$C$3:$C655,"Sell"),0)</f>
        <v>0</v>
      </c>
      <c r="AB655" s="111">
        <f t="shared" si="114"/>
        <v>0</v>
      </c>
      <c r="AC655" s="111">
        <f>SUMIFS('Deductions and Deposits'!$H:$H,'Deductions and Deposits'!$G:$G,D655,'Deductions and Deposits'!$F:$F,"&lt;="&amp;B655)+SUMIFS($F$3:F655,$D$3:D655,D655,$C$3:C655,"Coin Deposit",$E$3:E655,"")</f>
        <v>0</v>
      </c>
      <c r="AD655" s="111">
        <f>SUMIFS('Deductions and Deposits'!$D:$D,'Deductions and Deposits'!$C:$C,D655)+SUMIFS($F:$F,$D:$D,D655,$C:$C,"Coin Deduction")</f>
        <v>0</v>
      </c>
      <c r="AE655" s="111">
        <f>Table5[[#This Row],[Column4]]+Table5[[#This Row],[Column14]]+Table5[[#This Row],[Column19]]+Table5[[#This Row],[Column12]]</f>
        <v>0</v>
      </c>
      <c r="AF655" s="111">
        <f>Table5[[#This Row],[Column5]]+Table5[[#This Row],[Column13]]+Table5[[#This Row],[Column21]]+Table5[[#This Row],[Column18]]</f>
        <v>0</v>
      </c>
      <c r="AG655" s="111">
        <f t="shared" si="115"/>
        <v>0</v>
      </c>
      <c r="AH655" s="111">
        <f t="shared" si="116"/>
        <v>0</v>
      </c>
      <c r="AI655" s="111">
        <f>Table5[[#This Row],[Column17]]-Table5[[#This Row],[Column20]]</f>
        <v>0</v>
      </c>
      <c r="AJ655" s="111">
        <f t="shared" si="117"/>
        <v>0</v>
      </c>
      <c r="AK655" s="111">
        <f t="shared" si="110"/>
        <v>0</v>
      </c>
      <c r="AL655" s="111">
        <f t="shared" si="118"/>
        <v>0</v>
      </c>
      <c r="AM655" s="111" t="str">
        <f t="shared" si="119"/>
        <v/>
      </c>
      <c r="AN655" s="111" t="str">
        <f t="shared" ca="1" si="120"/>
        <v/>
      </c>
    </row>
    <row r="656" spans="1:40" ht="20.25" customHeight="1" x14ac:dyDescent="0.3">
      <c r="A656" s="107"/>
      <c r="B656" s="144"/>
      <c r="C656" s="119"/>
      <c r="D656" s="120"/>
      <c r="E656" s="119"/>
      <c r="F656" s="119"/>
      <c r="G656" s="120"/>
      <c r="H656" s="119"/>
      <c r="I656" s="109"/>
      <c r="L656" s="108"/>
      <c r="M656" s="108"/>
      <c r="N656" s="108"/>
      <c r="O656" s="108"/>
      <c r="P656" s="108"/>
      <c r="Q656" s="108"/>
      <c r="R656" s="108"/>
      <c r="S656" s="108"/>
      <c r="T656" s="100">
        <f t="shared" si="111"/>
        <v>0</v>
      </c>
      <c r="U656" s="111"/>
      <c r="V656" s="111"/>
      <c r="W656" s="111">
        <f>SUMIFS($F$3:F656,$D$3:D656,D656,$C$3:C656,"Buy")+SUMIFS($F$3:F656,$D$3:D656,D656,$C$3:C656,"Coin Deposit",$E$3:E656,"&lt;&gt;")</f>
        <v>0</v>
      </c>
      <c r="X656" s="111">
        <f t="shared" si="112"/>
        <v>0</v>
      </c>
      <c r="Y656" s="111">
        <f>IF($D656=Y$1,SUMIFS($H$3:$H656,$G$3:$G656,Y$1,$C$3:$C656,"Sell"),0)</f>
        <v>0</v>
      </c>
      <c r="Z656" s="111">
        <f t="shared" si="113"/>
        <v>0</v>
      </c>
      <c r="AA656" s="111">
        <f>IF($D656=AA$1,SUMIFS($H$3:$H656,$G$3:$G656,AA$1,$C$3:$C656,"Sell"),0)</f>
        <v>0</v>
      </c>
      <c r="AB656" s="111">
        <f t="shared" si="114"/>
        <v>0</v>
      </c>
      <c r="AC656" s="111">
        <f>SUMIFS('Deductions and Deposits'!$H:$H,'Deductions and Deposits'!$G:$G,D656,'Deductions and Deposits'!$F:$F,"&lt;="&amp;B656)+SUMIFS($F$3:F656,$D$3:D656,D656,$C$3:C656,"Coin Deposit",$E$3:E656,"")</f>
        <v>0</v>
      </c>
      <c r="AD656" s="111">
        <f>SUMIFS('Deductions and Deposits'!$D:$D,'Deductions and Deposits'!$C:$C,D656)+SUMIFS($F:$F,$D:$D,D656,$C:$C,"Coin Deduction")</f>
        <v>0</v>
      </c>
      <c r="AE656" s="111">
        <f>Table5[[#This Row],[Column4]]+Table5[[#This Row],[Column14]]+Table5[[#This Row],[Column19]]+Table5[[#This Row],[Column12]]</f>
        <v>0</v>
      </c>
      <c r="AF656" s="111">
        <f>Table5[[#This Row],[Column5]]+Table5[[#This Row],[Column13]]+Table5[[#This Row],[Column21]]+Table5[[#This Row],[Column18]]</f>
        <v>0</v>
      </c>
      <c r="AG656" s="111">
        <f t="shared" si="115"/>
        <v>0</v>
      </c>
      <c r="AH656" s="111">
        <f t="shared" si="116"/>
        <v>0</v>
      </c>
      <c r="AI656" s="111">
        <f>Table5[[#This Row],[Column17]]-Table5[[#This Row],[Column20]]</f>
        <v>0</v>
      </c>
      <c r="AJ656" s="111">
        <f t="shared" si="117"/>
        <v>0</v>
      </c>
      <c r="AK656" s="111">
        <f t="shared" si="110"/>
        <v>0</v>
      </c>
      <c r="AL656" s="111">
        <f t="shared" si="118"/>
        <v>0</v>
      </c>
      <c r="AM656" s="111" t="str">
        <f t="shared" si="119"/>
        <v/>
      </c>
      <c r="AN656" s="111" t="str">
        <f t="shared" ca="1" si="120"/>
        <v/>
      </c>
    </row>
    <row r="657" spans="1:40" ht="20.25" customHeight="1" x14ac:dyDescent="0.3">
      <c r="A657" s="107"/>
      <c r="B657" s="144"/>
      <c r="C657" s="119"/>
      <c r="D657" s="120"/>
      <c r="E657" s="119"/>
      <c r="F657" s="119"/>
      <c r="G657" s="120"/>
      <c r="H657" s="119"/>
      <c r="I657" s="109"/>
      <c r="L657" s="108"/>
      <c r="M657" s="108"/>
      <c r="N657" s="108"/>
      <c r="O657" s="108"/>
      <c r="P657" s="108"/>
      <c r="Q657" s="108"/>
      <c r="R657" s="108"/>
      <c r="S657" s="108"/>
      <c r="T657" s="100">
        <f t="shared" si="111"/>
        <v>0</v>
      </c>
      <c r="U657" s="111"/>
      <c r="V657" s="111"/>
      <c r="W657" s="111">
        <f>SUMIFS($F$3:F657,$D$3:D657,D657,$C$3:C657,"Buy")+SUMIFS($F$3:F657,$D$3:D657,D657,$C$3:C657,"Coin Deposit",$E$3:E657,"&lt;&gt;")</f>
        <v>0</v>
      </c>
      <c r="X657" s="111">
        <f t="shared" si="112"/>
        <v>0</v>
      </c>
      <c r="Y657" s="111">
        <f>IF($D657=Y$1,SUMIFS($H$3:$H657,$G$3:$G657,Y$1,$C$3:$C657,"Sell"),0)</f>
        <v>0</v>
      </c>
      <c r="Z657" s="111">
        <f t="shared" si="113"/>
        <v>0</v>
      </c>
      <c r="AA657" s="111">
        <f>IF($D657=AA$1,SUMIFS($H$3:$H657,$G$3:$G657,AA$1,$C$3:$C657,"Sell"),0)</f>
        <v>0</v>
      </c>
      <c r="AB657" s="111">
        <f t="shared" si="114"/>
        <v>0</v>
      </c>
      <c r="AC657" s="111">
        <f>SUMIFS('Deductions and Deposits'!$H:$H,'Deductions and Deposits'!$G:$G,D657,'Deductions and Deposits'!$F:$F,"&lt;="&amp;B657)+SUMIFS($F$3:F657,$D$3:D657,D657,$C$3:C657,"Coin Deposit",$E$3:E657,"")</f>
        <v>0</v>
      </c>
      <c r="AD657" s="111">
        <f>SUMIFS('Deductions and Deposits'!$D:$D,'Deductions and Deposits'!$C:$C,D657)+SUMIFS($F:$F,$D:$D,D657,$C:$C,"Coin Deduction")</f>
        <v>0</v>
      </c>
      <c r="AE657" s="111">
        <f>Table5[[#This Row],[Column4]]+Table5[[#This Row],[Column14]]+Table5[[#This Row],[Column19]]+Table5[[#This Row],[Column12]]</f>
        <v>0</v>
      </c>
      <c r="AF657" s="111">
        <f>Table5[[#This Row],[Column5]]+Table5[[#This Row],[Column13]]+Table5[[#This Row],[Column21]]+Table5[[#This Row],[Column18]]</f>
        <v>0</v>
      </c>
      <c r="AG657" s="111">
        <f t="shared" si="115"/>
        <v>0</v>
      </c>
      <c r="AH657" s="111">
        <f t="shared" si="116"/>
        <v>0</v>
      </c>
      <c r="AI657" s="111">
        <f>Table5[[#This Row],[Column17]]-Table5[[#This Row],[Column20]]</f>
        <v>0</v>
      </c>
      <c r="AJ657" s="111">
        <f t="shared" si="117"/>
        <v>0</v>
      </c>
      <c r="AK657" s="111">
        <f t="shared" ref="AK657:AK720" si="121">AJ657*T657</f>
        <v>0</v>
      </c>
      <c r="AL657" s="111">
        <f t="shared" si="118"/>
        <v>0</v>
      </c>
      <c r="AM657" s="111" t="str">
        <f t="shared" si="119"/>
        <v/>
      </c>
      <c r="AN657" s="111" t="str">
        <f t="shared" ca="1" si="120"/>
        <v/>
      </c>
    </row>
    <row r="658" spans="1:40" ht="20.25" customHeight="1" x14ac:dyDescent="0.3">
      <c r="A658" s="107"/>
      <c r="B658" s="144"/>
      <c r="C658" s="119"/>
      <c r="D658" s="120"/>
      <c r="E658" s="119"/>
      <c r="F658" s="119"/>
      <c r="G658" s="120"/>
      <c r="H658" s="119"/>
      <c r="I658" s="109"/>
      <c r="L658" s="108"/>
      <c r="M658" s="108"/>
      <c r="N658" s="108"/>
      <c r="O658" s="108"/>
      <c r="P658" s="108"/>
      <c r="Q658" s="108"/>
      <c r="R658" s="108"/>
      <c r="S658" s="108"/>
      <c r="T658" s="100">
        <f t="shared" si="111"/>
        <v>0</v>
      </c>
      <c r="U658" s="111"/>
      <c r="V658" s="111"/>
      <c r="W658" s="111">
        <f>SUMIFS($F$3:F658,$D$3:D658,D658,$C$3:C658,"Buy")+SUMIFS($F$3:F658,$D$3:D658,D658,$C$3:C658,"Coin Deposit",$E$3:E658,"&lt;&gt;")</f>
        <v>0</v>
      </c>
      <c r="X658" s="111">
        <f t="shared" si="112"/>
        <v>0</v>
      </c>
      <c r="Y658" s="111">
        <f>IF($D658=Y$1,SUMIFS($H$3:$H658,$G$3:$G658,Y$1,$C$3:$C658,"Sell"),0)</f>
        <v>0</v>
      </c>
      <c r="Z658" s="111">
        <f t="shared" si="113"/>
        <v>0</v>
      </c>
      <c r="AA658" s="111">
        <f>IF($D658=AA$1,SUMIFS($H$3:$H658,$G$3:$G658,AA$1,$C$3:$C658,"Sell"),0)</f>
        <v>0</v>
      </c>
      <c r="AB658" s="111">
        <f t="shared" si="114"/>
        <v>0</v>
      </c>
      <c r="AC658" s="111">
        <f>SUMIFS('Deductions and Deposits'!$H:$H,'Deductions and Deposits'!$G:$G,D658,'Deductions and Deposits'!$F:$F,"&lt;="&amp;B658)+SUMIFS($F$3:F658,$D$3:D658,D658,$C$3:C658,"Coin Deposit",$E$3:E658,"")</f>
        <v>0</v>
      </c>
      <c r="AD658" s="111">
        <f>SUMIFS('Deductions and Deposits'!$D:$D,'Deductions and Deposits'!$C:$C,D658)+SUMIFS($F:$F,$D:$D,D658,$C:$C,"Coin Deduction")</f>
        <v>0</v>
      </c>
      <c r="AE658" s="111">
        <f>Table5[[#This Row],[Column4]]+Table5[[#This Row],[Column14]]+Table5[[#This Row],[Column19]]+Table5[[#This Row],[Column12]]</f>
        <v>0</v>
      </c>
      <c r="AF658" s="111">
        <f>Table5[[#This Row],[Column5]]+Table5[[#This Row],[Column13]]+Table5[[#This Row],[Column21]]+Table5[[#This Row],[Column18]]</f>
        <v>0</v>
      </c>
      <c r="AG658" s="111">
        <f t="shared" si="115"/>
        <v>0</v>
      </c>
      <c r="AH658" s="111">
        <f t="shared" si="116"/>
        <v>0</v>
      </c>
      <c r="AI658" s="111">
        <f>Table5[[#This Row],[Column17]]-Table5[[#This Row],[Column20]]</f>
        <v>0</v>
      </c>
      <c r="AJ658" s="111">
        <f t="shared" si="117"/>
        <v>0</v>
      </c>
      <c r="AK658" s="111">
        <f t="shared" si="121"/>
        <v>0</v>
      </c>
      <c r="AL658" s="111">
        <f t="shared" si="118"/>
        <v>0</v>
      </c>
      <c r="AM658" s="111" t="str">
        <f t="shared" si="119"/>
        <v/>
      </c>
      <c r="AN658" s="111" t="str">
        <f t="shared" ca="1" si="120"/>
        <v/>
      </c>
    </row>
    <row r="659" spans="1:40" ht="20.25" customHeight="1" x14ac:dyDescent="0.3">
      <c r="A659" s="107"/>
      <c r="B659" s="144"/>
      <c r="C659" s="119"/>
      <c r="D659" s="120"/>
      <c r="E659" s="119"/>
      <c r="F659" s="119"/>
      <c r="G659" s="120"/>
      <c r="H659" s="119"/>
      <c r="I659" s="109"/>
      <c r="L659" s="108"/>
      <c r="M659" s="108"/>
      <c r="N659" s="108"/>
      <c r="O659" s="108"/>
      <c r="P659" s="108"/>
      <c r="Q659" s="108"/>
      <c r="R659" s="108"/>
      <c r="S659" s="108"/>
      <c r="T659" s="100">
        <f t="shared" si="111"/>
        <v>0</v>
      </c>
      <c r="U659" s="111"/>
      <c r="V659" s="111"/>
      <c r="W659" s="111">
        <f>SUMIFS($F$3:F659,$D$3:D659,D659,$C$3:C659,"Buy")+SUMIFS($F$3:F659,$D$3:D659,D659,$C$3:C659,"Coin Deposit",$E$3:E659,"&lt;&gt;")</f>
        <v>0</v>
      </c>
      <c r="X659" s="111">
        <f t="shared" si="112"/>
        <v>0</v>
      </c>
      <c r="Y659" s="111">
        <f>IF($D659=Y$1,SUMIFS($H$3:$H659,$G$3:$G659,Y$1,$C$3:$C659,"Sell"),0)</f>
        <v>0</v>
      </c>
      <c r="Z659" s="111">
        <f t="shared" si="113"/>
        <v>0</v>
      </c>
      <c r="AA659" s="111">
        <f>IF($D659=AA$1,SUMIFS($H$3:$H659,$G$3:$G659,AA$1,$C$3:$C659,"Sell"),0)</f>
        <v>0</v>
      </c>
      <c r="AB659" s="111">
        <f t="shared" si="114"/>
        <v>0</v>
      </c>
      <c r="AC659" s="111">
        <f>SUMIFS('Deductions and Deposits'!$H:$H,'Deductions and Deposits'!$G:$G,D659,'Deductions and Deposits'!$F:$F,"&lt;="&amp;B659)+SUMIFS($F$3:F659,$D$3:D659,D659,$C$3:C659,"Coin Deposit",$E$3:E659,"")</f>
        <v>0</v>
      </c>
      <c r="AD659" s="111">
        <f>SUMIFS('Deductions and Deposits'!$D:$D,'Deductions and Deposits'!$C:$C,D659)+SUMIFS($F:$F,$D:$D,D659,$C:$C,"Coin Deduction")</f>
        <v>0</v>
      </c>
      <c r="AE659" s="111">
        <f>Table5[[#This Row],[Column4]]+Table5[[#This Row],[Column14]]+Table5[[#This Row],[Column19]]+Table5[[#This Row],[Column12]]</f>
        <v>0</v>
      </c>
      <c r="AF659" s="111">
        <f>Table5[[#This Row],[Column5]]+Table5[[#This Row],[Column13]]+Table5[[#This Row],[Column21]]+Table5[[#This Row],[Column18]]</f>
        <v>0</v>
      </c>
      <c r="AG659" s="111">
        <f t="shared" si="115"/>
        <v>0</v>
      </c>
      <c r="AH659" s="111">
        <f t="shared" si="116"/>
        <v>0</v>
      </c>
      <c r="AI659" s="111">
        <f>Table5[[#This Row],[Column17]]-Table5[[#This Row],[Column20]]</f>
        <v>0</v>
      </c>
      <c r="AJ659" s="111">
        <f t="shared" si="117"/>
        <v>0</v>
      </c>
      <c r="AK659" s="111">
        <f t="shared" si="121"/>
        <v>0</v>
      </c>
      <c r="AL659" s="111">
        <f t="shared" si="118"/>
        <v>0</v>
      </c>
      <c r="AM659" s="111" t="str">
        <f t="shared" si="119"/>
        <v/>
      </c>
      <c r="AN659" s="111" t="str">
        <f t="shared" ca="1" si="120"/>
        <v/>
      </c>
    </row>
    <row r="660" spans="1:40" ht="20.25" customHeight="1" x14ac:dyDescent="0.3">
      <c r="A660" s="107"/>
      <c r="B660" s="144"/>
      <c r="C660" s="119"/>
      <c r="D660" s="120"/>
      <c r="E660" s="119"/>
      <c r="F660" s="119"/>
      <c r="G660" s="120"/>
      <c r="H660" s="119"/>
      <c r="I660" s="109"/>
      <c r="L660" s="108"/>
      <c r="M660" s="108"/>
      <c r="N660" s="108"/>
      <c r="O660" s="108"/>
      <c r="P660" s="108"/>
      <c r="Q660" s="108"/>
      <c r="R660" s="108"/>
      <c r="S660" s="108"/>
      <c r="T660" s="100">
        <f t="shared" si="111"/>
        <v>0</v>
      </c>
      <c r="U660" s="111"/>
      <c r="V660" s="111"/>
      <c r="W660" s="111">
        <f>SUMIFS($F$3:F660,$D$3:D660,D660,$C$3:C660,"Buy")+SUMIFS($F$3:F660,$D$3:D660,D660,$C$3:C660,"Coin Deposit",$E$3:E660,"&lt;&gt;")</f>
        <v>0</v>
      </c>
      <c r="X660" s="111">
        <f t="shared" si="112"/>
        <v>0</v>
      </c>
      <c r="Y660" s="111">
        <f>IF($D660=Y$1,SUMIFS($H$3:$H660,$G$3:$G660,Y$1,$C$3:$C660,"Sell"),0)</f>
        <v>0</v>
      </c>
      <c r="Z660" s="111">
        <f t="shared" si="113"/>
        <v>0</v>
      </c>
      <c r="AA660" s="111">
        <f>IF($D660=AA$1,SUMIFS($H$3:$H660,$G$3:$G660,AA$1,$C$3:$C660,"Sell"),0)</f>
        <v>0</v>
      </c>
      <c r="AB660" s="111">
        <f t="shared" si="114"/>
        <v>0</v>
      </c>
      <c r="AC660" s="111">
        <f>SUMIFS('Deductions and Deposits'!$H:$H,'Deductions and Deposits'!$G:$G,D660,'Deductions and Deposits'!$F:$F,"&lt;="&amp;B660)+SUMIFS($F$3:F660,$D$3:D660,D660,$C$3:C660,"Coin Deposit",$E$3:E660,"")</f>
        <v>0</v>
      </c>
      <c r="AD660" s="111">
        <f>SUMIFS('Deductions and Deposits'!$D:$D,'Deductions and Deposits'!$C:$C,D660)+SUMIFS($F:$F,$D:$D,D660,$C:$C,"Coin Deduction")</f>
        <v>0</v>
      </c>
      <c r="AE660" s="111">
        <f>Table5[[#This Row],[Column4]]+Table5[[#This Row],[Column14]]+Table5[[#This Row],[Column19]]+Table5[[#This Row],[Column12]]</f>
        <v>0</v>
      </c>
      <c r="AF660" s="111">
        <f>Table5[[#This Row],[Column5]]+Table5[[#This Row],[Column13]]+Table5[[#This Row],[Column21]]+Table5[[#This Row],[Column18]]</f>
        <v>0</v>
      </c>
      <c r="AG660" s="111">
        <f t="shared" si="115"/>
        <v>0</v>
      </c>
      <c r="AH660" s="111">
        <f t="shared" si="116"/>
        <v>0</v>
      </c>
      <c r="AI660" s="111">
        <f>Table5[[#This Row],[Column17]]-Table5[[#This Row],[Column20]]</f>
        <v>0</v>
      </c>
      <c r="AJ660" s="111">
        <f t="shared" si="117"/>
        <v>0</v>
      </c>
      <c r="AK660" s="111">
        <f t="shared" si="121"/>
        <v>0</v>
      </c>
      <c r="AL660" s="111">
        <f t="shared" si="118"/>
        <v>0</v>
      </c>
      <c r="AM660" s="111" t="str">
        <f t="shared" si="119"/>
        <v/>
      </c>
      <c r="AN660" s="111" t="str">
        <f t="shared" ca="1" si="120"/>
        <v/>
      </c>
    </row>
    <row r="661" spans="1:40" ht="20.25" customHeight="1" x14ac:dyDescent="0.3">
      <c r="A661" s="107"/>
      <c r="B661" s="144"/>
      <c r="C661" s="119"/>
      <c r="D661" s="120"/>
      <c r="E661" s="119"/>
      <c r="F661" s="119"/>
      <c r="G661" s="120"/>
      <c r="H661" s="119"/>
      <c r="I661" s="109"/>
      <c r="L661" s="108"/>
      <c r="M661" s="108"/>
      <c r="N661" s="108"/>
      <c r="O661" s="108"/>
      <c r="P661" s="108"/>
      <c r="Q661" s="108"/>
      <c r="R661" s="108"/>
      <c r="S661" s="108"/>
      <c r="T661" s="100">
        <f t="shared" si="111"/>
        <v>0</v>
      </c>
      <c r="U661" s="111"/>
      <c r="V661" s="111"/>
      <c r="W661" s="111">
        <f>SUMIFS($F$3:F661,$D$3:D661,D661,$C$3:C661,"Buy")+SUMIFS($F$3:F661,$D$3:D661,D661,$C$3:C661,"Coin Deposit",$E$3:E661,"&lt;&gt;")</f>
        <v>0</v>
      </c>
      <c r="X661" s="111">
        <f t="shared" si="112"/>
        <v>0</v>
      </c>
      <c r="Y661" s="111">
        <f>IF($D661=Y$1,SUMIFS($H$3:$H661,$G$3:$G661,Y$1,$C$3:$C661,"Sell"),0)</f>
        <v>0</v>
      </c>
      <c r="Z661" s="111">
        <f t="shared" si="113"/>
        <v>0</v>
      </c>
      <c r="AA661" s="111">
        <f>IF($D661=AA$1,SUMIFS($H$3:$H661,$G$3:$G661,AA$1,$C$3:$C661,"Sell"),0)</f>
        <v>0</v>
      </c>
      <c r="AB661" s="111">
        <f t="shared" si="114"/>
        <v>0</v>
      </c>
      <c r="AC661" s="111">
        <f>SUMIFS('Deductions and Deposits'!$H:$H,'Deductions and Deposits'!$G:$G,D661,'Deductions and Deposits'!$F:$F,"&lt;="&amp;B661)+SUMIFS($F$3:F661,$D$3:D661,D661,$C$3:C661,"Coin Deposit",$E$3:E661,"")</f>
        <v>0</v>
      </c>
      <c r="AD661" s="111">
        <f>SUMIFS('Deductions and Deposits'!$D:$D,'Deductions and Deposits'!$C:$C,D661)+SUMIFS($F:$F,$D:$D,D661,$C:$C,"Coin Deduction")</f>
        <v>0</v>
      </c>
      <c r="AE661" s="111">
        <f>Table5[[#This Row],[Column4]]+Table5[[#This Row],[Column14]]+Table5[[#This Row],[Column19]]+Table5[[#This Row],[Column12]]</f>
        <v>0</v>
      </c>
      <c r="AF661" s="111">
        <f>Table5[[#This Row],[Column5]]+Table5[[#This Row],[Column13]]+Table5[[#This Row],[Column21]]+Table5[[#This Row],[Column18]]</f>
        <v>0</v>
      </c>
      <c r="AG661" s="111">
        <f t="shared" si="115"/>
        <v>0</v>
      </c>
      <c r="AH661" s="111">
        <f t="shared" si="116"/>
        <v>0</v>
      </c>
      <c r="AI661" s="111">
        <f>Table5[[#This Row],[Column17]]-Table5[[#This Row],[Column20]]</f>
        <v>0</v>
      </c>
      <c r="AJ661" s="111">
        <f t="shared" si="117"/>
        <v>0</v>
      </c>
      <c r="AK661" s="111">
        <f t="shared" si="121"/>
        <v>0</v>
      </c>
      <c r="AL661" s="111">
        <f t="shared" si="118"/>
        <v>0</v>
      </c>
      <c r="AM661" s="111" t="str">
        <f t="shared" si="119"/>
        <v/>
      </c>
      <c r="AN661" s="111" t="str">
        <f t="shared" ca="1" si="120"/>
        <v/>
      </c>
    </row>
    <row r="662" spans="1:40" ht="20.25" customHeight="1" x14ac:dyDescent="0.3">
      <c r="A662" s="107"/>
      <c r="B662" s="144"/>
      <c r="C662" s="119"/>
      <c r="D662" s="120"/>
      <c r="E662" s="119"/>
      <c r="F662" s="119"/>
      <c r="G662" s="120"/>
      <c r="H662" s="119"/>
      <c r="I662" s="109"/>
      <c r="L662" s="108"/>
      <c r="M662" s="108"/>
      <c r="N662" s="108"/>
      <c r="O662" s="108"/>
      <c r="P662" s="108"/>
      <c r="Q662" s="108"/>
      <c r="R662" s="108"/>
      <c r="S662" s="108"/>
      <c r="T662" s="100">
        <f t="shared" si="111"/>
        <v>0</v>
      </c>
      <c r="U662" s="111"/>
      <c r="V662" s="111"/>
      <c r="W662" s="111">
        <f>SUMIFS($F$3:F662,$D$3:D662,D662,$C$3:C662,"Buy")+SUMIFS($F$3:F662,$D$3:D662,D662,$C$3:C662,"Coin Deposit",$E$3:E662,"&lt;&gt;")</f>
        <v>0</v>
      </c>
      <c r="X662" s="111">
        <f t="shared" si="112"/>
        <v>0</v>
      </c>
      <c r="Y662" s="111">
        <f>IF($D662=Y$1,SUMIFS($H$3:$H662,$G$3:$G662,Y$1,$C$3:$C662,"Sell"),0)</f>
        <v>0</v>
      </c>
      <c r="Z662" s="111">
        <f t="shared" si="113"/>
        <v>0</v>
      </c>
      <c r="AA662" s="111">
        <f>IF($D662=AA$1,SUMIFS($H$3:$H662,$G$3:$G662,AA$1,$C$3:$C662,"Sell"),0)</f>
        <v>0</v>
      </c>
      <c r="AB662" s="111">
        <f t="shared" si="114"/>
        <v>0</v>
      </c>
      <c r="AC662" s="111">
        <f>SUMIFS('Deductions and Deposits'!$H:$H,'Deductions and Deposits'!$G:$G,D662,'Deductions and Deposits'!$F:$F,"&lt;="&amp;B662)+SUMIFS($F$3:F662,$D$3:D662,D662,$C$3:C662,"Coin Deposit",$E$3:E662,"")</f>
        <v>0</v>
      </c>
      <c r="AD662" s="111">
        <f>SUMIFS('Deductions and Deposits'!$D:$D,'Deductions and Deposits'!$C:$C,D662)+SUMIFS($F:$F,$D:$D,D662,$C:$C,"Coin Deduction")</f>
        <v>0</v>
      </c>
      <c r="AE662" s="111">
        <f>Table5[[#This Row],[Column4]]+Table5[[#This Row],[Column14]]+Table5[[#This Row],[Column19]]+Table5[[#This Row],[Column12]]</f>
        <v>0</v>
      </c>
      <c r="AF662" s="111">
        <f>Table5[[#This Row],[Column5]]+Table5[[#This Row],[Column13]]+Table5[[#This Row],[Column21]]+Table5[[#This Row],[Column18]]</f>
        <v>0</v>
      </c>
      <c r="AG662" s="111">
        <f t="shared" si="115"/>
        <v>0</v>
      </c>
      <c r="AH662" s="111">
        <f t="shared" si="116"/>
        <v>0</v>
      </c>
      <c r="AI662" s="111">
        <f>Table5[[#This Row],[Column17]]-Table5[[#This Row],[Column20]]</f>
        <v>0</v>
      </c>
      <c r="AJ662" s="111">
        <f t="shared" si="117"/>
        <v>0</v>
      </c>
      <c r="AK662" s="111">
        <f t="shared" si="121"/>
        <v>0</v>
      </c>
      <c r="AL662" s="111">
        <f t="shared" si="118"/>
        <v>0</v>
      </c>
      <c r="AM662" s="111" t="str">
        <f t="shared" si="119"/>
        <v/>
      </c>
      <c r="AN662" s="111" t="str">
        <f t="shared" ca="1" si="120"/>
        <v/>
      </c>
    </row>
    <row r="663" spans="1:40" ht="20.25" customHeight="1" x14ac:dyDescent="0.3">
      <c r="A663" s="107"/>
      <c r="B663" s="144"/>
      <c r="C663" s="119"/>
      <c r="D663" s="120"/>
      <c r="E663" s="119"/>
      <c r="F663" s="119"/>
      <c r="G663" s="120"/>
      <c r="H663" s="119"/>
      <c r="I663" s="109"/>
      <c r="L663" s="108"/>
      <c r="M663" s="108"/>
      <c r="N663" s="108"/>
      <c r="O663" s="108"/>
      <c r="P663" s="108"/>
      <c r="Q663" s="108"/>
      <c r="R663" s="108"/>
      <c r="S663" s="108"/>
      <c r="T663" s="100">
        <f t="shared" si="111"/>
        <v>0</v>
      </c>
      <c r="U663" s="111"/>
      <c r="V663" s="111"/>
      <c r="W663" s="111">
        <f>SUMIFS($F$3:F663,$D$3:D663,D663,$C$3:C663,"Buy")+SUMIFS($F$3:F663,$D$3:D663,D663,$C$3:C663,"Coin Deposit",$E$3:E663,"&lt;&gt;")</f>
        <v>0</v>
      </c>
      <c r="X663" s="111">
        <f t="shared" si="112"/>
        <v>0</v>
      </c>
      <c r="Y663" s="111">
        <f>IF($D663=Y$1,SUMIFS($H$3:$H663,$G$3:$G663,Y$1,$C$3:$C663,"Sell"),0)</f>
        <v>0</v>
      </c>
      <c r="Z663" s="111">
        <f t="shared" si="113"/>
        <v>0</v>
      </c>
      <c r="AA663" s="111">
        <f>IF($D663=AA$1,SUMIFS($H$3:$H663,$G$3:$G663,AA$1,$C$3:$C663,"Sell"),0)</f>
        <v>0</v>
      </c>
      <c r="AB663" s="111">
        <f t="shared" si="114"/>
        <v>0</v>
      </c>
      <c r="AC663" s="111">
        <f>SUMIFS('Deductions and Deposits'!$H:$H,'Deductions and Deposits'!$G:$G,D663,'Deductions and Deposits'!$F:$F,"&lt;="&amp;B663)+SUMIFS($F$3:F663,$D$3:D663,D663,$C$3:C663,"Coin Deposit",$E$3:E663,"")</f>
        <v>0</v>
      </c>
      <c r="AD663" s="111">
        <f>SUMIFS('Deductions and Deposits'!$D:$D,'Deductions and Deposits'!$C:$C,D663)+SUMIFS($F:$F,$D:$D,D663,$C:$C,"Coin Deduction")</f>
        <v>0</v>
      </c>
      <c r="AE663" s="111">
        <f>Table5[[#This Row],[Column4]]+Table5[[#This Row],[Column14]]+Table5[[#This Row],[Column19]]+Table5[[#This Row],[Column12]]</f>
        <v>0</v>
      </c>
      <c r="AF663" s="111">
        <f>Table5[[#This Row],[Column5]]+Table5[[#This Row],[Column13]]+Table5[[#This Row],[Column21]]+Table5[[#This Row],[Column18]]</f>
        <v>0</v>
      </c>
      <c r="AG663" s="111">
        <f t="shared" si="115"/>
        <v>0</v>
      </c>
      <c r="AH663" s="111">
        <f t="shared" si="116"/>
        <v>0</v>
      </c>
      <c r="AI663" s="111">
        <f>Table5[[#This Row],[Column17]]-Table5[[#This Row],[Column20]]</f>
        <v>0</v>
      </c>
      <c r="AJ663" s="111">
        <f t="shared" si="117"/>
        <v>0</v>
      </c>
      <c r="AK663" s="111">
        <f t="shared" si="121"/>
        <v>0</v>
      </c>
      <c r="AL663" s="111">
        <f t="shared" si="118"/>
        <v>0</v>
      </c>
      <c r="AM663" s="111" t="str">
        <f t="shared" si="119"/>
        <v/>
      </c>
      <c r="AN663" s="111" t="str">
        <f t="shared" ca="1" si="120"/>
        <v/>
      </c>
    </row>
    <row r="664" spans="1:40" ht="20.25" customHeight="1" x14ac:dyDescent="0.3">
      <c r="A664" s="107"/>
      <c r="B664" s="144"/>
      <c r="C664" s="119"/>
      <c r="D664" s="120"/>
      <c r="E664" s="119"/>
      <c r="F664" s="119"/>
      <c r="G664" s="120"/>
      <c r="H664" s="119"/>
      <c r="I664" s="109"/>
      <c r="L664" s="108"/>
      <c r="M664" s="108"/>
      <c r="N664" s="108"/>
      <c r="O664" s="108"/>
      <c r="P664" s="108"/>
      <c r="Q664" s="108"/>
      <c r="R664" s="108"/>
      <c r="S664" s="108"/>
      <c r="T664" s="100">
        <f t="shared" si="111"/>
        <v>0</v>
      </c>
      <c r="U664" s="111"/>
      <c r="V664" s="111"/>
      <c r="W664" s="111">
        <f>SUMIFS($F$3:F664,$D$3:D664,D664,$C$3:C664,"Buy")+SUMIFS($F$3:F664,$D$3:D664,D664,$C$3:C664,"Coin Deposit",$E$3:E664,"&lt;&gt;")</f>
        <v>0</v>
      </c>
      <c r="X664" s="111">
        <f t="shared" si="112"/>
        <v>0</v>
      </c>
      <c r="Y664" s="111">
        <f>IF($D664=Y$1,SUMIFS($H$3:$H664,$G$3:$G664,Y$1,$C$3:$C664,"Sell"),0)</f>
        <v>0</v>
      </c>
      <c r="Z664" s="111">
        <f t="shared" si="113"/>
        <v>0</v>
      </c>
      <c r="AA664" s="111">
        <f>IF($D664=AA$1,SUMIFS($H$3:$H664,$G$3:$G664,AA$1,$C$3:$C664,"Sell"),0)</f>
        <v>0</v>
      </c>
      <c r="AB664" s="111">
        <f t="shared" si="114"/>
        <v>0</v>
      </c>
      <c r="AC664" s="111">
        <f>SUMIFS('Deductions and Deposits'!$H:$H,'Deductions and Deposits'!$G:$G,D664,'Deductions and Deposits'!$F:$F,"&lt;="&amp;B664)+SUMIFS($F$3:F664,$D$3:D664,D664,$C$3:C664,"Coin Deposit",$E$3:E664,"")</f>
        <v>0</v>
      </c>
      <c r="AD664" s="111">
        <f>SUMIFS('Deductions and Deposits'!$D:$D,'Deductions and Deposits'!$C:$C,D664)+SUMIFS($F:$F,$D:$D,D664,$C:$C,"Coin Deduction")</f>
        <v>0</v>
      </c>
      <c r="AE664" s="111">
        <f>Table5[[#This Row],[Column4]]+Table5[[#This Row],[Column14]]+Table5[[#This Row],[Column19]]+Table5[[#This Row],[Column12]]</f>
        <v>0</v>
      </c>
      <c r="AF664" s="111">
        <f>Table5[[#This Row],[Column5]]+Table5[[#This Row],[Column13]]+Table5[[#This Row],[Column21]]+Table5[[#This Row],[Column18]]</f>
        <v>0</v>
      </c>
      <c r="AG664" s="111">
        <f t="shared" si="115"/>
        <v>0</v>
      </c>
      <c r="AH664" s="111">
        <f t="shared" si="116"/>
        <v>0</v>
      </c>
      <c r="AI664" s="111">
        <f>Table5[[#This Row],[Column17]]-Table5[[#This Row],[Column20]]</f>
        <v>0</v>
      </c>
      <c r="AJ664" s="111">
        <f t="shared" si="117"/>
        <v>0</v>
      </c>
      <c r="AK664" s="111">
        <f t="shared" si="121"/>
        <v>0</v>
      </c>
      <c r="AL664" s="111">
        <f t="shared" si="118"/>
        <v>0</v>
      </c>
      <c r="AM664" s="111" t="str">
        <f t="shared" si="119"/>
        <v/>
      </c>
      <c r="AN664" s="111" t="str">
        <f t="shared" ca="1" si="120"/>
        <v/>
      </c>
    </row>
    <row r="665" spans="1:40" ht="20.25" customHeight="1" x14ac:dyDescent="0.3">
      <c r="A665" s="107"/>
      <c r="B665" s="144"/>
      <c r="C665" s="119"/>
      <c r="D665" s="120"/>
      <c r="E665" s="119"/>
      <c r="F665" s="119"/>
      <c r="G665" s="120"/>
      <c r="H665" s="119"/>
      <c r="I665" s="109"/>
      <c r="L665" s="108"/>
      <c r="M665" s="108"/>
      <c r="N665" s="108"/>
      <c r="O665" s="108"/>
      <c r="P665" s="108"/>
      <c r="Q665" s="108"/>
      <c r="R665" s="108"/>
      <c r="S665" s="108"/>
      <c r="T665" s="100">
        <f t="shared" si="111"/>
        <v>0</v>
      </c>
      <c r="U665" s="111"/>
      <c r="V665" s="111"/>
      <c r="W665" s="111">
        <f>SUMIFS($F$3:F665,$D$3:D665,D665,$C$3:C665,"Buy")+SUMIFS($F$3:F665,$D$3:D665,D665,$C$3:C665,"Coin Deposit",$E$3:E665,"&lt;&gt;")</f>
        <v>0</v>
      </c>
      <c r="X665" s="111">
        <f t="shared" si="112"/>
        <v>0</v>
      </c>
      <c r="Y665" s="111">
        <f>IF($D665=Y$1,SUMIFS($H$3:$H665,$G$3:$G665,Y$1,$C$3:$C665,"Sell"),0)</f>
        <v>0</v>
      </c>
      <c r="Z665" s="111">
        <f t="shared" si="113"/>
        <v>0</v>
      </c>
      <c r="AA665" s="111">
        <f>IF($D665=AA$1,SUMIFS($H$3:$H665,$G$3:$G665,AA$1,$C$3:$C665,"Sell"),0)</f>
        <v>0</v>
      </c>
      <c r="AB665" s="111">
        <f t="shared" si="114"/>
        <v>0</v>
      </c>
      <c r="AC665" s="111">
        <f>SUMIFS('Deductions and Deposits'!$H:$H,'Deductions and Deposits'!$G:$G,D665,'Deductions and Deposits'!$F:$F,"&lt;="&amp;B665)+SUMIFS($F$3:F665,$D$3:D665,D665,$C$3:C665,"Coin Deposit",$E$3:E665,"")</f>
        <v>0</v>
      </c>
      <c r="AD665" s="111">
        <f>SUMIFS('Deductions and Deposits'!$D:$D,'Deductions and Deposits'!$C:$C,D665)+SUMIFS($F:$F,$D:$D,D665,$C:$C,"Coin Deduction")</f>
        <v>0</v>
      </c>
      <c r="AE665" s="111">
        <f>Table5[[#This Row],[Column4]]+Table5[[#This Row],[Column14]]+Table5[[#This Row],[Column19]]+Table5[[#This Row],[Column12]]</f>
        <v>0</v>
      </c>
      <c r="AF665" s="111">
        <f>Table5[[#This Row],[Column5]]+Table5[[#This Row],[Column13]]+Table5[[#This Row],[Column21]]+Table5[[#This Row],[Column18]]</f>
        <v>0</v>
      </c>
      <c r="AG665" s="111">
        <f t="shared" si="115"/>
        <v>0</v>
      </c>
      <c r="AH665" s="111">
        <f t="shared" si="116"/>
        <v>0</v>
      </c>
      <c r="AI665" s="111">
        <f>Table5[[#This Row],[Column17]]-Table5[[#This Row],[Column20]]</f>
        <v>0</v>
      </c>
      <c r="AJ665" s="111">
        <f t="shared" si="117"/>
        <v>0</v>
      </c>
      <c r="AK665" s="111">
        <f t="shared" si="121"/>
        <v>0</v>
      </c>
      <c r="AL665" s="111">
        <f t="shared" si="118"/>
        <v>0</v>
      </c>
      <c r="AM665" s="111" t="str">
        <f t="shared" si="119"/>
        <v/>
      </c>
      <c r="AN665" s="111" t="str">
        <f t="shared" ca="1" si="120"/>
        <v/>
      </c>
    </row>
    <row r="666" spans="1:40" ht="20.25" customHeight="1" x14ac:dyDescent="0.3">
      <c r="A666" s="107"/>
      <c r="B666" s="144"/>
      <c r="C666" s="119"/>
      <c r="D666" s="120"/>
      <c r="E666" s="119"/>
      <c r="F666" s="119"/>
      <c r="G666" s="120"/>
      <c r="H666" s="119"/>
      <c r="I666" s="109"/>
      <c r="L666" s="108"/>
      <c r="M666" s="108"/>
      <c r="N666" s="108"/>
      <c r="O666" s="108"/>
      <c r="P666" s="108"/>
      <c r="Q666" s="108"/>
      <c r="R666" s="108"/>
      <c r="S666" s="108"/>
      <c r="T666" s="100">
        <f t="shared" si="111"/>
        <v>0</v>
      </c>
      <c r="U666" s="111"/>
      <c r="V666" s="111"/>
      <c r="W666" s="111">
        <f>SUMIFS($F$3:F666,$D$3:D666,D666,$C$3:C666,"Buy")+SUMIFS($F$3:F666,$D$3:D666,D666,$C$3:C666,"Coin Deposit",$E$3:E666,"&lt;&gt;")</f>
        <v>0</v>
      </c>
      <c r="X666" s="111">
        <f t="shared" si="112"/>
        <v>0</v>
      </c>
      <c r="Y666" s="111">
        <f>IF($D666=Y$1,SUMIFS($H$3:$H666,$G$3:$G666,Y$1,$C$3:$C666,"Sell"),0)</f>
        <v>0</v>
      </c>
      <c r="Z666" s="111">
        <f t="shared" si="113"/>
        <v>0</v>
      </c>
      <c r="AA666" s="111">
        <f>IF($D666=AA$1,SUMIFS($H$3:$H666,$G$3:$G666,AA$1,$C$3:$C666,"Sell"),0)</f>
        <v>0</v>
      </c>
      <c r="AB666" s="111">
        <f t="shared" si="114"/>
        <v>0</v>
      </c>
      <c r="AC666" s="111">
        <f>SUMIFS('Deductions and Deposits'!$H:$H,'Deductions and Deposits'!$G:$G,D666,'Deductions and Deposits'!$F:$F,"&lt;="&amp;B666)+SUMIFS($F$3:F666,$D$3:D666,D666,$C$3:C666,"Coin Deposit",$E$3:E666,"")</f>
        <v>0</v>
      </c>
      <c r="AD666" s="111">
        <f>SUMIFS('Deductions and Deposits'!$D:$D,'Deductions and Deposits'!$C:$C,D666)+SUMIFS($F:$F,$D:$D,D666,$C:$C,"Coin Deduction")</f>
        <v>0</v>
      </c>
      <c r="AE666" s="111">
        <f>Table5[[#This Row],[Column4]]+Table5[[#This Row],[Column14]]+Table5[[#This Row],[Column19]]+Table5[[#This Row],[Column12]]</f>
        <v>0</v>
      </c>
      <c r="AF666" s="111">
        <f>Table5[[#This Row],[Column5]]+Table5[[#This Row],[Column13]]+Table5[[#This Row],[Column21]]+Table5[[#This Row],[Column18]]</f>
        <v>0</v>
      </c>
      <c r="AG666" s="111">
        <f t="shared" si="115"/>
        <v>0</v>
      </c>
      <c r="AH666" s="111">
        <f t="shared" si="116"/>
        <v>0</v>
      </c>
      <c r="AI666" s="111">
        <f>Table5[[#This Row],[Column17]]-Table5[[#This Row],[Column20]]</f>
        <v>0</v>
      </c>
      <c r="AJ666" s="111">
        <f t="shared" si="117"/>
        <v>0</v>
      </c>
      <c r="AK666" s="111">
        <f t="shared" si="121"/>
        <v>0</v>
      </c>
      <c r="AL666" s="111">
        <f t="shared" si="118"/>
        <v>0</v>
      </c>
      <c r="AM666" s="111" t="str">
        <f t="shared" si="119"/>
        <v/>
      </c>
      <c r="AN666" s="111" t="str">
        <f t="shared" ca="1" si="120"/>
        <v/>
      </c>
    </row>
    <row r="667" spans="1:40" ht="20.25" customHeight="1" x14ac:dyDescent="0.3">
      <c r="A667" s="107"/>
      <c r="B667" s="144"/>
      <c r="C667" s="119"/>
      <c r="D667" s="120"/>
      <c r="E667" s="119"/>
      <c r="F667" s="119"/>
      <c r="G667" s="120"/>
      <c r="H667" s="119"/>
      <c r="I667" s="109"/>
      <c r="L667" s="108"/>
      <c r="M667" s="108"/>
      <c r="N667" s="108"/>
      <c r="O667" s="108"/>
      <c r="P667" s="108"/>
      <c r="Q667" s="108"/>
      <c r="R667" s="108"/>
      <c r="S667" s="108"/>
      <c r="T667" s="100">
        <f t="shared" si="111"/>
        <v>0</v>
      </c>
      <c r="U667" s="111"/>
      <c r="V667" s="111"/>
      <c r="W667" s="111">
        <f>SUMIFS($F$3:F667,$D$3:D667,D667,$C$3:C667,"Buy")+SUMIFS($F$3:F667,$D$3:D667,D667,$C$3:C667,"Coin Deposit",$E$3:E667,"&lt;&gt;")</f>
        <v>0</v>
      </c>
      <c r="X667" s="111">
        <f t="shared" si="112"/>
        <v>0</v>
      </c>
      <c r="Y667" s="111">
        <f>IF($D667=Y$1,SUMIFS($H$3:$H667,$G$3:$G667,Y$1,$C$3:$C667,"Sell"),0)</f>
        <v>0</v>
      </c>
      <c r="Z667" s="111">
        <f t="shared" si="113"/>
        <v>0</v>
      </c>
      <c r="AA667" s="111">
        <f>IF($D667=AA$1,SUMIFS($H$3:$H667,$G$3:$G667,AA$1,$C$3:$C667,"Sell"),0)</f>
        <v>0</v>
      </c>
      <c r="AB667" s="111">
        <f t="shared" si="114"/>
        <v>0</v>
      </c>
      <c r="AC667" s="111">
        <f>SUMIFS('Deductions and Deposits'!$H:$H,'Deductions and Deposits'!$G:$G,D667,'Deductions and Deposits'!$F:$F,"&lt;="&amp;B667)+SUMIFS($F$3:F667,$D$3:D667,D667,$C$3:C667,"Coin Deposit",$E$3:E667,"")</f>
        <v>0</v>
      </c>
      <c r="AD667" s="111">
        <f>SUMIFS('Deductions and Deposits'!$D:$D,'Deductions and Deposits'!$C:$C,D667)+SUMIFS($F:$F,$D:$D,D667,$C:$C,"Coin Deduction")</f>
        <v>0</v>
      </c>
      <c r="AE667" s="111">
        <f>Table5[[#This Row],[Column4]]+Table5[[#This Row],[Column14]]+Table5[[#This Row],[Column19]]+Table5[[#This Row],[Column12]]</f>
        <v>0</v>
      </c>
      <c r="AF667" s="111">
        <f>Table5[[#This Row],[Column5]]+Table5[[#This Row],[Column13]]+Table5[[#This Row],[Column21]]+Table5[[#This Row],[Column18]]</f>
        <v>0</v>
      </c>
      <c r="AG667" s="111">
        <f t="shared" si="115"/>
        <v>0</v>
      </c>
      <c r="AH667" s="111">
        <f t="shared" si="116"/>
        <v>0</v>
      </c>
      <c r="AI667" s="111">
        <f>Table5[[#This Row],[Column17]]-Table5[[#This Row],[Column20]]</f>
        <v>0</v>
      </c>
      <c r="AJ667" s="111">
        <f t="shared" si="117"/>
        <v>0</v>
      </c>
      <c r="AK667" s="111">
        <f t="shared" si="121"/>
        <v>0</v>
      </c>
      <c r="AL667" s="111">
        <f t="shared" si="118"/>
        <v>0</v>
      </c>
      <c r="AM667" s="111" t="str">
        <f t="shared" si="119"/>
        <v/>
      </c>
      <c r="AN667" s="111" t="str">
        <f t="shared" ca="1" si="120"/>
        <v/>
      </c>
    </row>
    <row r="668" spans="1:40" ht="20.25" customHeight="1" x14ac:dyDescent="0.3">
      <c r="A668" s="107"/>
      <c r="B668" s="144"/>
      <c r="C668" s="119"/>
      <c r="D668" s="120"/>
      <c r="E668" s="119"/>
      <c r="F668" s="119"/>
      <c r="G668" s="120"/>
      <c r="H668" s="119"/>
      <c r="I668" s="109"/>
      <c r="L668" s="108"/>
      <c r="M668" s="108"/>
      <c r="N668" s="108"/>
      <c r="O668" s="108"/>
      <c r="P668" s="108"/>
      <c r="Q668" s="108"/>
      <c r="R668" s="108"/>
      <c r="S668" s="108"/>
      <c r="T668" s="100">
        <f t="shared" si="111"/>
        <v>0</v>
      </c>
      <c r="U668" s="111"/>
      <c r="V668" s="111"/>
      <c r="W668" s="111">
        <f>SUMIFS($F$3:F668,$D$3:D668,D668,$C$3:C668,"Buy")+SUMIFS($F$3:F668,$D$3:D668,D668,$C$3:C668,"Coin Deposit",$E$3:E668,"&lt;&gt;")</f>
        <v>0</v>
      </c>
      <c r="X668" s="111">
        <f t="shared" si="112"/>
        <v>0</v>
      </c>
      <c r="Y668" s="111">
        <f>IF($D668=Y$1,SUMIFS($H$3:$H668,$G$3:$G668,Y$1,$C$3:$C668,"Sell"),0)</f>
        <v>0</v>
      </c>
      <c r="Z668" s="111">
        <f t="shared" si="113"/>
        <v>0</v>
      </c>
      <c r="AA668" s="111">
        <f>IF($D668=AA$1,SUMIFS($H$3:$H668,$G$3:$G668,AA$1,$C$3:$C668,"Sell"),0)</f>
        <v>0</v>
      </c>
      <c r="AB668" s="111">
        <f t="shared" si="114"/>
        <v>0</v>
      </c>
      <c r="AC668" s="111">
        <f>SUMIFS('Deductions and Deposits'!$H:$H,'Deductions and Deposits'!$G:$G,D668,'Deductions and Deposits'!$F:$F,"&lt;="&amp;B668)+SUMIFS($F$3:F668,$D$3:D668,D668,$C$3:C668,"Coin Deposit",$E$3:E668,"")</f>
        <v>0</v>
      </c>
      <c r="AD668" s="111">
        <f>SUMIFS('Deductions and Deposits'!$D:$D,'Deductions and Deposits'!$C:$C,D668)+SUMIFS($F:$F,$D:$D,D668,$C:$C,"Coin Deduction")</f>
        <v>0</v>
      </c>
      <c r="AE668" s="111">
        <f>Table5[[#This Row],[Column4]]+Table5[[#This Row],[Column14]]+Table5[[#This Row],[Column19]]+Table5[[#This Row],[Column12]]</f>
        <v>0</v>
      </c>
      <c r="AF668" s="111">
        <f>Table5[[#This Row],[Column5]]+Table5[[#This Row],[Column13]]+Table5[[#This Row],[Column21]]+Table5[[#This Row],[Column18]]</f>
        <v>0</v>
      </c>
      <c r="AG668" s="111">
        <f t="shared" si="115"/>
        <v>0</v>
      </c>
      <c r="AH668" s="111">
        <f t="shared" si="116"/>
        <v>0</v>
      </c>
      <c r="AI668" s="111">
        <f>Table5[[#This Row],[Column17]]-Table5[[#This Row],[Column20]]</f>
        <v>0</v>
      </c>
      <c r="AJ668" s="111">
        <f t="shared" si="117"/>
        <v>0</v>
      </c>
      <c r="AK668" s="111">
        <f t="shared" si="121"/>
        <v>0</v>
      </c>
      <c r="AL668" s="111">
        <f t="shared" si="118"/>
        <v>0</v>
      </c>
      <c r="AM668" s="111" t="str">
        <f t="shared" si="119"/>
        <v/>
      </c>
      <c r="AN668" s="111" t="str">
        <f t="shared" ca="1" si="120"/>
        <v/>
      </c>
    </row>
    <row r="669" spans="1:40" ht="20.25" customHeight="1" x14ac:dyDescent="0.3">
      <c r="A669" s="107"/>
      <c r="B669" s="144"/>
      <c r="C669" s="119"/>
      <c r="D669" s="120"/>
      <c r="E669" s="119"/>
      <c r="F669" s="119"/>
      <c r="G669" s="120"/>
      <c r="H669" s="119"/>
      <c r="I669" s="109"/>
      <c r="L669" s="108"/>
      <c r="M669" s="108"/>
      <c r="N669" s="108"/>
      <c r="O669" s="108"/>
      <c r="P669" s="108"/>
      <c r="Q669" s="108"/>
      <c r="R669" s="108"/>
      <c r="S669" s="108"/>
      <c r="T669" s="100">
        <f t="shared" si="111"/>
        <v>0</v>
      </c>
      <c r="U669" s="111"/>
      <c r="V669" s="111"/>
      <c r="W669" s="111">
        <f>SUMIFS($F$3:F669,$D$3:D669,D669,$C$3:C669,"Buy")+SUMIFS($F$3:F669,$D$3:D669,D669,$C$3:C669,"Coin Deposit",$E$3:E669,"&lt;&gt;")</f>
        <v>0</v>
      </c>
      <c r="X669" s="111">
        <f t="shared" si="112"/>
        <v>0</v>
      </c>
      <c r="Y669" s="111">
        <f>IF($D669=Y$1,SUMIFS($H$3:$H669,$G$3:$G669,Y$1,$C$3:$C669,"Sell"),0)</f>
        <v>0</v>
      </c>
      <c r="Z669" s="111">
        <f t="shared" si="113"/>
        <v>0</v>
      </c>
      <c r="AA669" s="111">
        <f>IF($D669=AA$1,SUMIFS($H$3:$H669,$G$3:$G669,AA$1,$C$3:$C669,"Sell"),0)</f>
        <v>0</v>
      </c>
      <c r="AB669" s="111">
        <f t="shared" si="114"/>
        <v>0</v>
      </c>
      <c r="AC669" s="111">
        <f>SUMIFS('Deductions and Deposits'!$H:$H,'Deductions and Deposits'!$G:$G,D669,'Deductions and Deposits'!$F:$F,"&lt;="&amp;B669)+SUMIFS($F$3:F669,$D$3:D669,D669,$C$3:C669,"Coin Deposit",$E$3:E669,"")</f>
        <v>0</v>
      </c>
      <c r="AD669" s="111">
        <f>SUMIFS('Deductions and Deposits'!$D:$D,'Deductions and Deposits'!$C:$C,D669)+SUMIFS($F:$F,$D:$D,D669,$C:$C,"Coin Deduction")</f>
        <v>0</v>
      </c>
      <c r="AE669" s="111">
        <f>Table5[[#This Row],[Column4]]+Table5[[#This Row],[Column14]]+Table5[[#This Row],[Column19]]+Table5[[#This Row],[Column12]]</f>
        <v>0</v>
      </c>
      <c r="AF669" s="111">
        <f>Table5[[#This Row],[Column5]]+Table5[[#This Row],[Column13]]+Table5[[#This Row],[Column21]]+Table5[[#This Row],[Column18]]</f>
        <v>0</v>
      </c>
      <c r="AG669" s="111">
        <f t="shared" si="115"/>
        <v>0</v>
      </c>
      <c r="AH669" s="111">
        <f t="shared" si="116"/>
        <v>0</v>
      </c>
      <c r="AI669" s="111">
        <f>Table5[[#This Row],[Column17]]-Table5[[#This Row],[Column20]]</f>
        <v>0</v>
      </c>
      <c r="AJ669" s="111">
        <f t="shared" si="117"/>
        <v>0</v>
      </c>
      <c r="AK669" s="111">
        <f t="shared" si="121"/>
        <v>0</v>
      </c>
      <c r="AL669" s="111">
        <f t="shared" si="118"/>
        <v>0</v>
      </c>
      <c r="AM669" s="111" t="str">
        <f t="shared" si="119"/>
        <v/>
      </c>
      <c r="AN669" s="111" t="str">
        <f t="shared" ca="1" si="120"/>
        <v/>
      </c>
    </row>
    <row r="670" spans="1:40" ht="20.25" customHeight="1" x14ac:dyDescent="0.3">
      <c r="A670" s="107"/>
      <c r="B670" s="144"/>
      <c r="C670" s="119"/>
      <c r="D670" s="120"/>
      <c r="E670" s="119"/>
      <c r="F670" s="119"/>
      <c r="G670" s="120"/>
      <c r="H670" s="119"/>
      <c r="I670" s="109"/>
      <c r="L670" s="108"/>
      <c r="M670" s="108"/>
      <c r="N670" s="108"/>
      <c r="O670" s="108"/>
      <c r="P670" s="108"/>
      <c r="Q670" s="108"/>
      <c r="R670" s="108"/>
      <c r="S670" s="108"/>
      <c r="T670" s="100">
        <f t="shared" si="111"/>
        <v>0</v>
      </c>
      <c r="U670" s="111"/>
      <c r="V670" s="111"/>
      <c r="W670" s="111">
        <f>SUMIFS($F$3:F670,$D$3:D670,D670,$C$3:C670,"Buy")+SUMIFS($F$3:F670,$D$3:D670,D670,$C$3:C670,"Coin Deposit",$E$3:E670,"&lt;&gt;")</f>
        <v>0</v>
      </c>
      <c r="X670" s="111">
        <f t="shared" si="112"/>
        <v>0</v>
      </c>
      <c r="Y670" s="111">
        <f>IF($D670=Y$1,SUMIFS($H$3:$H670,$G$3:$G670,Y$1,$C$3:$C670,"Sell"),0)</f>
        <v>0</v>
      </c>
      <c r="Z670" s="111">
        <f t="shared" si="113"/>
        <v>0</v>
      </c>
      <c r="AA670" s="111">
        <f>IF($D670=AA$1,SUMIFS($H$3:$H670,$G$3:$G670,AA$1,$C$3:$C670,"Sell"),0)</f>
        <v>0</v>
      </c>
      <c r="AB670" s="111">
        <f t="shared" si="114"/>
        <v>0</v>
      </c>
      <c r="AC670" s="111">
        <f>SUMIFS('Deductions and Deposits'!$H:$H,'Deductions and Deposits'!$G:$G,D670,'Deductions and Deposits'!$F:$F,"&lt;="&amp;B670)+SUMIFS($F$3:F670,$D$3:D670,D670,$C$3:C670,"Coin Deposit",$E$3:E670,"")</f>
        <v>0</v>
      </c>
      <c r="AD670" s="111">
        <f>SUMIFS('Deductions and Deposits'!$D:$D,'Deductions and Deposits'!$C:$C,D670)+SUMIFS($F:$F,$D:$D,D670,$C:$C,"Coin Deduction")</f>
        <v>0</v>
      </c>
      <c r="AE670" s="111">
        <f>Table5[[#This Row],[Column4]]+Table5[[#This Row],[Column14]]+Table5[[#This Row],[Column19]]+Table5[[#This Row],[Column12]]</f>
        <v>0</v>
      </c>
      <c r="AF670" s="111">
        <f>Table5[[#This Row],[Column5]]+Table5[[#This Row],[Column13]]+Table5[[#This Row],[Column21]]+Table5[[#This Row],[Column18]]</f>
        <v>0</v>
      </c>
      <c r="AG670" s="111">
        <f t="shared" si="115"/>
        <v>0</v>
      </c>
      <c r="AH670" s="111">
        <f t="shared" si="116"/>
        <v>0</v>
      </c>
      <c r="AI670" s="111">
        <f>Table5[[#This Row],[Column17]]-Table5[[#This Row],[Column20]]</f>
        <v>0</v>
      </c>
      <c r="AJ670" s="111">
        <f t="shared" si="117"/>
        <v>0</v>
      </c>
      <c r="AK670" s="111">
        <f t="shared" si="121"/>
        <v>0</v>
      </c>
      <c r="AL670" s="111">
        <f t="shared" si="118"/>
        <v>0</v>
      </c>
      <c r="AM670" s="111" t="str">
        <f t="shared" si="119"/>
        <v/>
      </c>
      <c r="AN670" s="111" t="str">
        <f t="shared" ca="1" si="120"/>
        <v/>
      </c>
    </row>
    <row r="671" spans="1:40" ht="20.25" customHeight="1" x14ac:dyDescent="0.3">
      <c r="A671" s="107"/>
      <c r="B671" s="144"/>
      <c r="C671" s="119"/>
      <c r="D671" s="120"/>
      <c r="E671" s="119"/>
      <c r="F671" s="119"/>
      <c r="G671" s="120"/>
      <c r="H671" s="119"/>
      <c r="I671" s="109"/>
      <c r="L671" s="108"/>
      <c r="M671" s="108"/>
      <c r="N671" s="108"/>
      <c r="O671" s="108"/>
      <c r="P671" s="108"/>
      <c r="Q671" s="108"/>
      <c r="R671" s="108"/>
      <c r="S671" s="108"/>
      <c r="T671" s="100">
        <f t="shared" si="111"/>
        <v>0</v>
      </c>
      <c r="U671" s="111"/>
      <c r="V671" s="111"/>
      <c r="W671" s="111">
        <f>SUMIFS($F$3:F671,$D$3:D671,D671,$C$3:C671,"Buy")+SUMIFS($F$3:F671,$D$3:D671,D671,$C$3:C671,"Coin Deposit",$E$3:E671,"&lt;&gt;")</f>
        <v>0</v>
      </c>
      <c r="X671" s="111">
        <f t="shared" si="112"/>
        <v>0</v>
      </c>
      <c r="Y671" s="111">
        <f>IF($D671=Y$1,SUMIFS($H$3:$H671,$G$3:$G671,Y$1,$C$3:$C671,"Sell"),0)</f>
        <v>0</v>
      </c>
      <c r="Z671" s="111">
        <f t="shared" si="113"/>
        <v>0</v>
      </c>
      <c r="AA671" s="111">
        <f>IF($D671=AA$1,SUMIFS($H$3:$H671,$G$3:$G671,AA$1,$C$3:$C671,"Sell"),0)</f>
        <v>0</v>
      </c>
      <c r="AB671" s="111">
        <f t="shared" si="114"/>
        <v>0</v>
      </c>
      <c r="AC671" s="111">
        <f>SUMIFS('Deductions and Deposits'!$H:$H,'Deductions and Deposits'!$G:$G,D671,'Deductions and Deposits'!$F:$F,"&lt;="&amp;B671)+SUMIFS($F$3:F671,$D$3:D671,D671,$C$3:C671,"Coin Deposit",$E$3:E671,"")</f>
        <v>0</v>
      </c>
      <c r="AD671" s="111">
        <f>SUMIFS('Deductions and Deposits'!$D:$D,'Deductions and Deposits'!$C:$C,D671)+SUMIFS($F:$F,$D:$D,D671,$C:$C,"Coin Deduction")</f>
        <v>0</v>
      </c>
      <c r="AE671" s="111">
        <f>Table5[[#This Row],[Column4]]+Table5[[#This Row],[Column14]]+Table5[[#This Row],[Column19]]+Table5[[#This Row],[Column12]]</f>
        <v>0</v>
      </c>
      <c r="AF671" s="111">
        <f>Table5[[#This Row],[Column5]]+Table5[[#This Row],[Column13]]+Table5[[#This Row],[Column21]]+Table5[[#This Row],[Column18]]</f>
        <v>0</v>
      </c>
      <c r="AG671" s="111">
        <f t="shared" si="115"/>
        <v>0</v>
      </c>
      <c r="AH671" s="111">
        <f t="shared" si="116"/>
        <v>0</v>
      </c>
      <c r="AI671" s="111">
        <f>Table5[[#This Row],[Column17]]-Table5[[#This Row],[Column20]]</f>
        <v>0</v>
      </c>
      <c r="AJ671" s="111">
        <f t="shared" si="117"/>
        <v>0</v>
      </c>
      <c r="AK671" s="111">
        <f t="shared" si="121"/>
        <v>0</v>
      </c>
      <c r="AL671" s="111">
        <f t="shared" si="118"/>
        <v>0</v>
      </c>
      <c r="AM671" s="111" t="str">
        <f t="shared" si="119"/>
        <v/>
      </c>
      <c r="AN671" s="111" t="str">
        <f t="shared" ca="1" si="120"/>
        <v/>
      </c>
    </row>
    <row r="672" spans="1:40" ht="20.25" customHeight="1" x14ac:dyDescent="0.3">
      <c r="A672" s="107"/>
      <c r="B672" s="144"/>
      <c r="C672" s="119"/>
      <c r="D672" s="120"/>
      <c r="E672" s="119"/>
      <c r="F672" s="119"/>
      <c r="G672" s="120"/>
      <c r="H672" s="119"/>
      <c r="I672" s="109"/>
      <c r="L672" s="108"/>
      <c r="M672" s="108"/>
      <c r="N672" s="108"/>
      <c r="O672" s="108"/>
      <c r="P672" s="108"/>
      <c r="Q672" s="108"/>
      <c r="R672" s="108"/>
      <c r="S672" s="108"/>
      <c r="T672" s="100">
        <f t="shared" si="111"/>
        <v>0</v>
      </c>
      <c r="U672" s="111"/>
      <c r="V672" s="111"/>
      <c r="W672" s="111">
        <f>SUMIFS($F$3:F672,$D$3:D672,D672,$C$3:C672,"Buy")+SUMIFS($F$3:F672,$D$3:D672,D672,$C$3:C672,"Coin Deposit",$E$3:E672,"&lt;&gt;")</f>
        <v>0</v>
      </c>
      <c r="X672" s="111">
        <f t="shared" si="112"/>
        <v>0</v>
      </c>
      <c r="Y672" s="111">
        <f>IF($D672=Y$1,SUMIFS($H$3:$H672,$G$3:$G672,Y$1,$C$3:$C672,"Sell"),0)</f>
        <v>0</v>
      </c>
      <c r="Z672" s="111">
        <f t="shared" si="113"/>
        <v>0</v>
      </c>
      <c r="AA672" s="111">
        <f>IF($D672=AA$1,SUMIFS($H$3:$H672,$G$3:$G672,AA$1,$C$3:$C672,"Sell"),0)</f>
        <v>0</v>
      </c>
      <c r="AB672" s="111">
        <f t="shared" si="114"/>
        <v>0</v>
      </c>
      <c r="AC672" s="111">
        <f>SUMIFS('Deductions and Deposits'!$H:$H,'Deductions and Deposits'!$G:$G,D672,'Deductions and Deposits'!$F:$F,"&lt;="&amp;B672)+SUMIFS($F$3:F672,$D$3:D672,D672,$C$3:C672,"Coin Deposit",$E$3:E672,"")</f>
        <v>0</v>
      </c>
      <c r="AD672" s="111">
        <f>SUMIFS('Deductions and Deposits'!$D:$D,'Deductions and Deposits'!$C:$C,D672)+SUMIFS($F:$F,$D:$D,D672,$C:$C,"Coin Deduction")</f>
        <v>0</v>
      </c>
      <c r="AE672" s="111">
        <f>Table5[[#This Row],[Column4]]+Table5[[#This Row],[Column14]]+Table5[[#This Row],[Column19]]+Table5[[#This Row],[Column12]]</f>
        <v>0</v>
      </c>
      <c r="AF672" s="111">
        <f>Table5[[#This Row],[Column5]]+Table5[[#This Row],[Column13]]+Table5[[#This Row],[Column21]]+Table5[[#This Row],[Column18]]</f>
        <v>0</v>
      </c>
      <c r="AG672" s="111">
        <f t="shared" si="115"/>
        <v>0</v>
      </c>
      <c r="AH672" s="111">
        <f t="shared" si="116"/>
        <v>0</v>
      </c>
      <c r="AI672" s="111">
        <f>Table5[[#This Row],[Column17]]-Table5[[#This Row],[Column20]]</f>
        <v>0</v>
      </c>
      <c r="AJ672" s="111">
        <f t="shared" si="117"/>
        <v>0</v>
      </c>
      <c r="AK672" s="111">
        <f t="shared" si="121"/>
        <v>0</v>
      </c>
      <c r="AL672" s="111">
        <f t="shared" si="118"/>
        <v>0</v>
      </c>
      <c r="AM672" s="111" t="str">
        <f t="shared" si="119"/>
        <v/>
      </c>
      <c r="AN672" s="111" t="str">
        <f t="shared" ca="1" si="120"/>
        <v/>
      </c>
    </row>
    <row r="673" spans="1:40" ht="20.25" customHeight="1" x14ac:dyDescent="0.3">
      <c r="A673" s="107"/>
      <c r="B673" s="144"/>
      <c r="C673" s="119"/>
      <c r="D673" s="120"/>
      <c r="E673" s="119"/>
      <c r="F673" s="119"/>
      <c r="G673" s="120"/>
      <c r="H673" s="119"/>
      <c r="I673" s="109"/>
      <c r="L673" s="108"/>
      <c r="M673" s="108"/>
      <c r="N673" s="108"/>
      <c r="O673" s="108"/>
      <c r="P673" s="108"/>
      <c r="Q673" s="108"/>
      <c r="R673" s="108"/>
      <c r="S673" s="108"/>
      <c r="T673" s="100">
        <f t="shared" si="111"/>
        <v>0</v>
      </c>
      <c r="U673" s="111"/>
      <c r="V673" s="111"/>
      <c r="W673" s="111">
        <f>SUMIFS($F$3:F673,$D$3:D673,D673,$C$3:C673,"Buy")+SUMIFS($F$3:F673,$D$3:D673,D673,$C$3:C673,"Coin Deposit",$E$3:E673,"&lt;&gt;")</f>
        <v>0</v>
      </c>
      <c r="X673" s="111">
        <f t="shared" si="112"/>
        <v>0</v>
      </c>
      <c r="Y673" s="111">
        <f>IF($D673=Y$1,SUMIFS($H$3:$H673,$G$3:$G673,Y$1,$C$3:$C673,"Sell"),0)</f>
        <v>0</v>
      </c>
      <c r="Z673" s="111">
        <f t="shared" si="113"/>
        <v>0</v>
      </c>
      <c r="AA673" s="111">
        <f>IF($D673=AA$1,SUMIFS($H$3:$H673,$G$3:$G673,AA$1,$C$3:$C673,"Sell"),0)</f>
        <v>0</v>
      </c>
      <c r="AB673" s="111">
        <f t="shared" si="114"/>
        <v>0</v>
      </c>
      <c r="AC673" s="111">
        <f>SUMIFS('Deductions and Deposits'!$H:$H,'Deductions and Deposits'!$G:$G,D673,'Deductions and Deposits'!$F:$F,"&lt;="&amp;B673)+SUMIFS($F$3:F673,$D$3:D673,D673,$C$3:C673,"Coin Deposit",$E$3:E673,"")</f>
        <v>0</v>
      </c>
      <c r="AD673" s="111">
        <f>SUMIFS('Deductions and Deposits'!$D:$D,'Deductions and Deposits'!$C:$C,D673)+SUMIFS($F:$F,$D:$D,D673,$C:$C,"Coin Deduction")</f>
        <v>0</v>
      </c>
      <c r="AE673" s="111">
        <f>Table5[[#This Row],[Column4]]+Table5[[#This Row],[Column14]]+Table5[[#This Row],[Column19]]+Table5[[#This Row],[Column12]]</f>
        <v>0</v>
      </c>
      <c r="AF673" s="111">
        <f>Table5[[#This Row],[Column5]]+Table5[[#This Row],[Column13]]+Table5[[#This Row],[Column21]]+Table5[[#This Row],[Column18]]</f>
        <v>0</v>
      </c>
      <c r="AG673" s="111">
        <f t="shared" si="115"/>
        <v>0</v>
      </c>
      <c r="AH673" s="111">
        <f t="shared" si="116"/>
        <v>0</v>
      </c>
      <c r="AI673" s="111">
        <f>Table5[[#This Row],[Column17]]-Table5[[#This Row],[Column20]]</f>
        <v>0</v>
      </c>
      <c r="AJ673" s="111">
        <f t="shared" si="117"/>
        <v>0</v>
      </c>
      <c r="AK673" s="111">
        <f t="shared" si="121"/>
        <v>0</v>
      </c>
      <c r="AL673" s="111">
        <f t="shared" si="118"/>
        <v>0</v>
      </c>
      <c r="AM673" s="111" t="str">
        <f t="shared" si="119"/>
        <v/>
      </c>
      <c r="AN673" s="111" t="str">
        <f t="shared" ca="1" si="120"/>
        <v/>
      </c>
    </row>
    <row r="674" spans="1:40" ht="20.25" customHeight="1" x14ac:dyDescent="0.3">
      <c r="A674" s="107"/>
      <c r="B674" s="144"/>
      <c r="C674" s="119"/>
      <c r="D674" s="120"/>
      <c r="E674" s="119"/>
      <c r="F674" s="119"/>
      <c r="G674" s="120"/>
      <c r="H674" s="119"/>
      <c r="I674" s="109"/>
      <c r="L674" s="108"/>
      <c r="M674" s="108"/>
      <c r="N674" s="108"/>
      <c r="O674" s="108"/>
      <c r="P674" s="108"/>
      <c r="Q674" s="108"/>
      <c r="R674" s="108"/>
      <c r="S674" s="108"/>
      <c r="T674" s="100">
        <f t="shared" si="111"/>
        <v>0</v>
      </c>
      <c r="U674" s="111"/>
      <c r="V674" s="111"/>
      <c r="W674" s="111">
        <f>SUMIFS($F$3:F674,$D$3:D674,D674,$C$3:C674,"Buy")+SUMIFS($F$3:F674,$D$3:D674,D674,$C$3:C674,"Coin Deposit",$E$3:E674,"&lt;&gt;")</f>
        <v>0</v>
      </c>
      <c r="X674" s="111">
        <f t="shared" si="112"/>
        <v>0</v>
      </c>
      <c r="Y674" s="111">
        <f>IF($D674=Y$1,SUMIFS($H$3:$H674,$G$3:$G674,Y$1,$C$3:$C674,"Sell"),0)</f>
        <v>0</v>
      </c>
      <c r="Z674" s="111">
        <f t="shared" si="113"/>
        <v>0</v>
      </c>
      <c r="AA674" s="111">
        <f>IF($D674=AA$1,SUMIFS($H$3:$H674,$G$3:$G674,AA$1,$C$3:$C674,"Sell"),0)</f>
        <v>0</v>
      </c>
      <c r="AB674" s="111">
        <f t="shared" si="114"/>
        <v>0</v>
      </c>
      <c r="AC674" s="111">
        <f>SUMIFS('Deductions and Deposits'!$H:$H,'Deductions and Deposits'!$G:$G,D674,'Deductions and Deposits'!$F:$F,"&lt;="&amp;B674)+SUMIFS($F$3:F674,$D$3:D674,D674,$C$3:C674,"Coin Deposit",$E$3:E674,"")</f>
        <v>0</v>
      </c>
      <c r="AD674" s="111">
        <f>SUMIFS('Deductions and Deposits'!$D:$D,'Deductions and Deposits'!$C:$C,D674)+SUMIFS($F:$F,$D:$D,D674,$C:$C,"Coin Deduction")</f>
        <v>0</v>
      </c>
      <c r="AE674" s="111">
        <f>Table5[[#This Row],[Column4]]+Table5[[#This Row],[Column14]]+Table5[[#This Row],[Column19]]+Table5[[#This Row],[Column12]]</f>
        <v>0</v>
      </c>
      <c r="AF674" s="111">
        <f>Table5[[#This Row],[Column5]]+Table5[[#This Row],[Column13]]+Table5[[#This Row],[Column21]]+Table5[[#This Row],[Column18]]</f>
        <v>0</v>
      </c>
      <c r="AG674" s="111">
        <f t="shared" si="115"/>
        <v>0</v>
      </c>
      <c r="AH674" s="111">
        <f t="shared" si="116"/>
        <v>0</v>
      </c>
      <c r="AI674" s="111">
        <f>Table5[[#This Row],[Column17]]-Table5[[#This Row],[Column20]]</f>
        <v>0</v>
      </c>
      <c r="AJ674" s="111">
        <f t="shared" si="117"/>
        <v>0</v>
      </c>
      <c r="AK674" s="111">
        <f t="shared" si="121"/>
        <v>0</v>
      </c>
      <c r="AL674" s="111">
        <f t="shared" si="118"/>
        <v>0</v>
      </c>
      <c r="AM674" s="111" t="str">
        <f t="shared" si="119"/>
        <v/>
      </c>
      <c r="AN674" s="111" t="str">
        <f t="shared" ca="1" si="120"/>
        <v/>
      </c>
    </row>
    <row r="675" spans="1:40" ht="20.25" customHeight="1" x14ac:dyDescent="0.3">
      <c r="A675" s="107"/>
      <c r="B675" s="144"/>
      <c r="C675" s="119"/>
      <c r="D675" s="120"/>
      <c r="E675" s="119"/>
      <c r="F675" s="119"/>
      <c r="G675" s="120"/>
      <c r="H675" s="119"/>
      <c r="I675" s="109"/>
      <c r="L675" s="108"/>
      <c r="M675" s="108"/>
      <c r="N675" s="108"/>
      <c r="O675" s="108"/>
      <c r="P675" s="108"/>
      <c r="Q675" s="108"/>
      <c r="R675" s="108"/>
      <c r="S675" s="108"/>
      <c r="T675" s="100">
        <f t="shared" si="111"/>
        <v>0</v>
      </c>
      <c r="U675" s="111"/>
      <c r="V675" s="111"/>
      <c r="W675" s="111">
        <f>SUMIFS($F$3:F675,$D$3:D675,D675,$C$3:C675,"Buy")+SUMIFS($F$3:F675,$D$3:D675,D675,$C$3:C675,"Coin Deposit",$E$3:E675,"&lt;&gt;")</f>
        <v>0</v>
      </c>
      <c r="X675" s="111">
        <f t="shared" si="112"/>
        <v>0</v>
      </c>
      <c r="Y675" s="111">
        <f>IF($D675=Y$1,SUMIFS($H$3:$H675,$G$3:$G675,Y$1,$C$3:$C675,"Sell"),0)</f>
        <v>0</v>
      </c>
      <c r="Z675" s="111">
        <f t="shared" si="113"/>
        <v>0</v>
      </c>
      <c r="AA675" s="111">
        <f>IF($D675=AA$1,SUMIFS($H$3:$H675,$G$3:$G675,AA$1,$C$3:$C675,"Sell"),0)</f>
        <v>0</v>
      </c>
      <c r="AB675" s="111">
        <f t="shared" si="114"/>
        <v>0</v>
      </c>
      <c r="AC675" s="111">
        <f>SUMIFS('Deductions and Deposits'!$H:$H,'Deductions and Deposits'!$G:$G,D675,'Deductions and Deposits'!$F:$F,"&lt;="&amp;B675)+SUMIFS($F$3:F675,$D$3:D675,D675,$C$3:C675,"Coin Deposit",$E$3:E675,"")</f>
        <v>0</v>
      </c>
      <c r="AD675" s="111">
        <f>SUMIFS('Deductions and Deposits'!$D:$D,'Deductions and Deposits'!$C:$C,D675)+SUMIFS($F:$F,$D:$D,D675,$C:$C,"Coin Deduction")</f>
        <v>0</v>
      </c>
      <c r="AE675" s="111">
        <f>Table5[[#This Row],[Column4]]+Table5[[#This Row],[Column14]]+Table5[[#This Row],[Column19]]+Table5[[#This Row],[Column12]]</f>
        <v>0</v>
      </c>
      <c r="AF675" s="111">
        <f>Table5[[#This Row],[Column5]]+Table5[[#This Row],[Column13]]+Table5[[#This Row],[Column21]]+Table5[[#This Row],[Column18]]</f>
        <v>0</v>
      </c>
      <c r="AG675" s="111">
        <f t="shared" si="115"/>
        <v>0</v>
      </c>
      <c r="AH675" s="111">
        <f t="shared" si="116"/>
        <v>0</v>
      </c>
      <c r="AI675" s="111">
        <f>Table5[[#This Row],[Column17]]-Table5[[#This Row],[Column20]]</f>
        <v>0</v>
      </c>
      <c r="AJ675" s="111">
        <f t="shared" si="117"/>
        <v>0</v>
      </c>
      <c r="AK675" s="111">
        <f t="shared" si="121"/>
        <v>0</v>
      </c>
      <c r="AL675" s="111">
        <f t="shared" si="118"/>
        <v>0</v>
      </c>
      <c r="AM675" s="111" t="str">
        <f t="shared" si="119"/>
        <v/>
      </c>
      <c r="AN675" s="111" t="str">
        <f t="shared" ca="1" si="120"/>
        <v/>
      </c>
    </row>
    <row r="676" spans="1:40" ht="20.25" customHeight="1" x14ac:dyDescent="0.3">
      <c r="A676" s="107"/>
      <c r="B676" s="144"/>
      <c r="C676" s="119"/>
      <c r="D676" s="120"/>
      <c r="E676" s="119"/>
      <c r="F676" s="119"/>
      <c r="G676" s="120"/>
      <c r="H676" s="119"/>
      <c r="I676" s="109"/>
      <c r="L676" s="108"/>
      <c r="M676" s="108"/>
      <c r="N676" s="108"/>
      <c r="O676" s="108"/>
      <c r="P676" s="108"/>
      <c r="Q676" s="108"/>
      <c r="R676" s="108"/>
      <c r="S676" s="108"/>
      <c r="T676" s="100">
        <f t="shared" si="111"/>
        <v>0</v>
      </c>
      <c r="U676" s="111"/>
      <c r="V676" s="111"/>
      <c r="W676" s="111">
        <f>SUMIFS($F$3:F676,$D$3:D676,D676,$C$3:C676,"Buy")+SUMIFS($F$3:F676,$D$3:D676,D676,$C$3:C676,"Coin Deposit",$E$3:E676,"&lt;&gt;")</f>
        <v>0</v>
      </c>
      <c r="X676" s="111">
        <f t="shared" si="112"/>
        <v>0</v>
      </c>
      <c r="Y676" s="111">
        <f>IF($D676=Y$1,SUMIFS($H$3:$H676,$G$3:$G676,Y$1,$C$3:$C676,"Sell"),0)</f>
        <v>0</v>
      </c>
      <c r="Z676" s="111">
        <f t="shared" si="113"/>
        <v>0</v>
      </c>
      <c r="AA676" s="111">
        <f>IF($D676=AA$1,SUMIFS($H$3:$H676,$G$3:$G676,AA$1,$C$3:$C676,"Sell"),0)</f>
        <v>0</v>
      </c>
      <c r="AB676" s="111">
        <f t="shared" si="114"/>
        <v>0</v>
      </c>
      <c r="AC676" s="111">
        <f>SUMIFS('Deductions and Deposits'!$H:$H,'Deductions and Deposits'!$G:$G,D676,'Deductions and Deposits'!$F:$F,"&lt;="&amp;B676)+SUMIFS($F$3:F676,$D$3:D676,D676,$C$3:C676,"Coin Deposit",$E$3:E676,"")</f>
        <v>0</v>
      </c>
      <c r="AD676" s="111">
        <f>SUMIFS('Deductions and Deposits'!$D:$D,'Deductions and Deposits'!$C:$C,D676)+SUMIFS($F:$F,$D:$D,D676,$C:$C,"Coin Deduction")</f>
        <v>0</v>
      </c>
      <c r="AE676" s="111">
        <f>Table5[[#This Row],[Column4]]+Table5[[#This Row],[Column14]]+Table5[[#This Row],[Column19]]+Table5[[#This Row],[Column12]]</f>
        <v>0</v>
      </c>
      <c r="AF676" s="111">
        <f>Table5[[#This Row],[Column5]]+Table5[[#This Row],[Column13]]+Table5[[#This Row],[Column21]]+Table5[[#This Row],[Column18]]</f>
        <v>0</v>
      </c>
      <c r="AG676" s="111">
        <f t="shared" si="115"/>
        <v>0</v>
      </c>
      <c r="AH676" s="111">
        <f t="shared" si="116"/>
        <v>0</v>
      </c>
      <c r="AI676" s="111">
        <f>Table5[[#This Row],[Column17]]-Table5[[#This Row],[Column20]]</f>
        <v>0</v>
      </c>
      <c r="AJ676" s="111">
        <f t="shared" si="117"/>
        <v>0</v>
      </c>
      <c r="AK676" s="111">
        <f t="shared" si="121"/>
        <v>0</v>
      </c>
      <c r="AL676" s="111">
        <f t="shared" si="118"/>
        <v>0</v>
      </c>
      <c r="AM676" s="111" t="str">
        <f t="shared" si="119"/>
        <v/>
      </c>
      <c r="AN676" s="111" t="str">
        <f t="shared" ca="1" si="120"/>
        <v/>
      </c>
    </row>
    <row r="677" spans="1:40" ht="20.25" customHeight="1" x14ac:dyDescent="0.3">
      <c r="A677" s="107"/>
      <c r="B677" s="144"/>
      <c r="C677" s="119"/>
      <c r="D677" s="120"/>
      <c r="E677" s="119"/>
      <c r="F677" s="119"/>
      <c r="G677" s="120"/>
      <c r="H677" s="119"/>
      <c r="I677" s="109"/>
      <c r="L677" s="108"/>
      <c r="M677" s="108"/>
      <c r="N677" s="108"/>
      <c r="O677" s="108"/>
      <c r="P677" s="108"/>
      <c r="Q677" s="108"/>
      <c r="R677" s="108"/>
      <c r="S677" s="108"/>
      <c r="T677" s="100">
        <f t="shared" si="111"/>
        <v>0</v>
      </c>
      <c r="U677" s="111"/>
      <c r="V677" s="111"/>
      <c r="W677" s="111">
        <f>SUMIFS($F$3:F677,$D$3:D677,D677,$C$3:C677,"Buy")+SUMIFS($F$3:F677,$D$3:D677,D677,$C$3:C677,"Coin Deposit",$E$3:E677,"&lt;&gt;")</f>
        <v>0</v>
      </c>
      <c r="X677" s="111">
        <f t="shared" si="112"/>
        <v>0</v>
      </c>
      <c r="Y677" s="111">
        <f>IF($D677=Y$1,SUMIFS($H$3:$H677,$G$3:$G677,Y$1,$C$3:$C677,"Sell"),0)</f>
        <v>0</v>
      </c>
      <c r="Z677" s="111">
        <f t="shared" si="113"/>
        <v>0</v>
      </c>
      <c r="AA677" s="111">
        <f>IF($D677=AA$1,SUMIFS($H$3:$H677,$G$3:$G677,AA$1,$C$3:$C677,"Sell"),0)</f>
        <v>0</v>
      </c>
      <c r="AB677" s="111">
        <f t="shared" si="114"/>
        <v>0</v>
      </c>
      <c r="AC677" s="111">
        <f>SUMIFS('Deductions and Deposits'!$H:$H,'Deductions and Deposits'!$G:$G,D677,'Deductions and Deposits'!$F:$F,"&lt;="&amp;B677)+SUMIFS($F$3:F677,$D$3:D677,D677,$C$3:C677,"Coin Deposit",$E$3:E677,"")</f>
        <v>0</v>
      </c>
      <c r="AD677" s="111">
        <f>SUMIFS('Deductions and Deposits'!$D:$D,'Deductions and Deposits'!$C:$C,D677)+SUMIFS($F:$F,$D:$D,D677,$C:$C,"Coin Deduction")</f>
        <v>0</v>
      </c>
      <c r="AE677" s="111">
        <f>Table5[[#This Row],[Column4]]+Table5[[#This Row],[Column14]]+Table5[[#This Row],[Column19]]+Table5[[#This Row],[Column12]]</f>
        <v>0</v>
      </c>
      <c r="AF677" s="111">
        <f>Table5[[#This Row],[Column5]]+Table5[[#This Row],[Column13]]+Table5[[#This Row],[Column21]]+Table5[[#This Row],[Column18]]</f>
        <v>0</v>
      </c>
      <c r="AG677" s="111">
        <f t="shared" si="115"/>
        <v>0</v>
      </c>
      <c r="AH677" s="111">
        <f t="shared" si="116"/>
        <v>0</v>
      </c>
      <c r="AI677" s="111">
        <f>Table5[[#This Row],[Column17]]-Table5[[#This Row],[Column20]]</f>
        <v>0</v>
      </c>
      <c r="AJ677" s="111">
        <f t="shared" si="117"/>
        <v>0</v>
      </c>
      <c r="AK677" s="111">
        <f t="shared" si="121"/>
        <v>0</v>
      </c>
      <c r="AL677" s="111">
        <f t="shared" si="118"/>
        <v>0</v>
      </c>
      <c r="AM677" s="111" t="str">
        <f t="shared" si="119"/>
        <v/>
      </c>
      <c r="AN677" s="111" t="str">
        <f t="shared" ca="1" si="120"/>
        <v/>
      </c>
    </row>
    <row r="678" spans="1:40" ht="20.25" customHeight="1" x14ac:dyDescent="0.3">
      <c r="A678" s="107"/>
      <c r="B678" s="144"/>
      <c r="C678" s="119"/>
      <c r="D678" s="120"/>
      <c r="E678" s="119"/>
      <c r="F678" s="119"/>
      <c r="G678" s="120"/>
      <c r="H678" s="119"/>
      <c r="I678" s="109"/>
      <c r="L678" s="108"/>
      <c r="M678" s="108"/>
      <c r="N678" s="108"/>
      <c r="O678" s="108"/>
      <c r="P678" s="108"/>
      <c r="Q678" s="108"/>
      <c r="R678" s="108"/>
      <c r="S678" s="108"/>
      <c r="T678" s="100">
        <f t="shared" si="111"/>
        <v>0</v>
      </c>
      <c r="U678" s="111"/>
      <c r="V678" s="111"/>
      <c r="W678" s="111">
        <f>SUMIFS($F$3:F678,$D$3:D678,D678,$C$3:C678,"Buy")+SUMIFS($F$3:F678,$D$3:D678,D678,$C$3:C678,"Coin Deposit",$E$3:E678,"&lt;&gt;")</f>
        <v>0</v>
      </c>
      <c r="X678" s="111">
        <f t="shared" si="112"/>
        <v>0</v>
      </c>
      <c r="Y678" s="111">
        <f>IF($D678=Y$1,SUMIFS($H$3:$H678,$G$3:$G678,Y$1,$C$3:$C678,"Sell"),0)</f>
        <v>0</v>
      </c>
      <c r="Z678" s="111">
        <f t="shared" si="113"/>
        <v>0</v>
      </c>
      <c r="AA678" s="111">
        <f>IF($D678=AA$1,SUMIFS($H$3:$H678,$G$3:$G678,AA$1,$C$3:$C678,"Sell"),0)</f>
        <v>0</v>
      </c>
      <c r="AB678" s="111">
        <f t="shared" si="114"/>
        <v>0</v>
      </c>
      <c r="AC678" s="111">
        <f>SUMIFS('Deductions and Deposits'!$H:$H,'Deductions and Deposits'!$G:$G,D678,'Deductions and Deposits'!$F:$F,"&lt;="&amp;B678)+SUMIFS($F$3:F678,$D$3:D678,D678,$C$3:C678,"Coin Deposit",$E$3:E678,"")</f>
        <v>0</v>
      </c>
      <c r="AD678" s="111">
        <f>SUMIFS('Deductions and Deposits'!$D:$D,'Deductions and Deposits'!$C:$C,D678)+SUMIFS($F:$F,$D:$D,D678,$C:$C,"Coin Deduction")</f>
        <v>0</v>
      </c>
      <c r="AE678" s="111">
        <f>Table5[[#This Row],[Column4]]+Table5[[#This Row],[Column14]]+Table5[[#This Row],[Column19]]+Table5[[#This Row],[Column12]]</f>
        <v>0</v>
      </c>
      <c r="AF678" s="111">
        <f>Table5[[#This Row],[Column5]]+Table5[[#This Row],[Column13]]+Table5[[#This Row],[Column21]]+Table5[[#This Row],[Column18]]</f>
        <v>0</v>
      </c>
      <c r="AG678" s="111">
        <f t="shared" si="115"/>
        <v>0</v>
      </c>
      <c r="AH678" s="111">
        <f t="shared" si="116"/>
        <v>0</v>
      </c>
      <c r="AI678" s="111">
        <f>Table5[[#This Row],[Column17]]-Table5[[#This Row],[Column20]]</f>
        <v>0</v>
      </c>
      <c r="AJ678" s="111">
        <f t="shared" si="117"/>
        <v>0</v>
      </c>
      <c r="AK678" s="111">
        <f t="shared" si="121"/>
        <v>0</v>
      </c>
      <c r="AL678" s="111">
        <f t="shared" si="118"/>
        <v>0</v>
      </c>
      <c r="AM678" s="111" t="str">
        <f t="shared" si="119"/>
        <v/>
      </c>
      <c r="AN678" s="111" t="str">
        <f t="shared" ca="1" si="120"/>
        <v/>
      </c>
    </row>
    <row r="679" spans="1:40" ht="20.25" customHeight="1" x14ac:dyDescent="0.3">
      <c r="A679" s="107"/>
      <c r="B679" s="144"/>
      <c r="C679" s="119"/>
      <c r="D679" s="120"/>
      <c r="E679" s="119"/>
      <c r="F679" s="119"/>
      <c r="G679" s="120"/>
      <c r="H679" s="119"/>
      <c r="I679" s="109"/>
      <c r="L679" s="108"/>
      <c r="M679" s="108"/>
      <c r="N679" s="108"/>
      <c r="O679" s="108"/>
      <c r="P679" s="108"/>
      <c r="Q679" s="108"/>
      <c r="R679" s="108"/>
      <c r="S679" s="108"/>
      <c r="T679" s="100">
        <f t="shared" si="111"/>
        <v>0</v>
      </c>
      <c r="U679" s="111"/>
      <c r="V679" s="111"/>
      <c r="W679" s="111">
        <f>SUMIFS($F$3:F679,$D$3:D679,D679,$C$3:C679,"Buy")+SUMIFS($F$3:F679,$D$3:D679,D679,$C$3:C679,"Coin Deposit",$E$3:E679,"&lt;&gt;")</f>
        <v>0</v>
      </c>
      <c r="X679" s="111">
        <f t="shared" si="112"/>
        <v>0</v>
      </c>
      <c r="Y679" s="111">
        <f>IF($D679=Y$1,SUMIFS($H$3:$H679,$G$3:$G679,Y$1,$C$3:$C679,"Sell"),0)</f>
        <v>0</v>
      </c>
      <c r="Z679" s="111">
        <f t="shared" si="113"/>
        <v>0</v>
      </c>
      <c r="AA679" s="111">
        <f>IF($D679=AA$1,SUMIFS($H$3:$H679,$G$3:$G679,AA$1,$C$3:$C679,"Sell"),0)</f>
        <v>0</v>
      </c>
      <c r="AB679" s="111">
        <f t="shared" si="114"/>
        <v>0</v>
      </c>
      <c r="AC679" s="111">
        <f>SUMIFS('Deductions and Deposits'!$H:$H,'Deductions and Deposits'!$G:$G,D679,'Deductions and Deposits'!$F:$F,"&lt;="&amp;B679)+SUMIFS($F$3:F679,$D$3:D679,D679,$C$3:C679,"Coin Deposit",$E$3:E679,"")</f>
        <v>0</v>
      </c>
      <c r="AD679" s="111">
        <f>SUMIFS('Deductions and Deposits'!$D:$D,'Deductions and Deposits'!$C:$C,D679)+SUMIFS($F:$F,$D:$D,D679,$C:$C,"Coin Deduction")</f>
        <v>0</v>
      </c>
      <c r="AE679" s="111">
        <f>Table5[[#This Row],[Column4]]+Table5[[#This Row],[Column14]]+Table5[[#This Row],[Column19]]+Table5[[#This Row],[Column12]]</f>
        <v>0</v>
      </c>
      <c r="AF679" s="111">
        <f>Table5[[#This Row],[Column5]]+Table5[[#This Row],[Column13]]+Table5[[#This Row],[Column21]]+Table5[[#This Row],[Column18]]</f>
        <v>0</v>
      </c>
      <c r="AG679" s="111">
        <f t="shared" si="115"/>
        <v>0</v>
      </c>
      <c r="AH679" s="111">
        <f t="shared" si="116"/>
        <v>0</v>
      </c>
      <c r="AI679" s="111">
        <f>Table5[[#This Row],[Column17]]-Table5[[#This Row],[Column20]]</f>
        <v>0</v>
      </c>
      <c r="AJ679" s="111">
        <f t="shared" si="117"/>
        <v>0</v>
      </c>
      <c r="AK679" s="111">
        <f t="shared" si="121"/>
        <v>0</v>
      </c>
      <c r="AL679" s="111">
        <f t="shared" si="118"/>
        <v>0</v>
      </c>
      <c r="AM679" s="111" t="str">
        <f t="shared" si="119"/>
        <v/>
      </c>
      <c r="AN679" s="111" t="str">
        <f t="shared" ca="1" si="120"/>
        <v/>
      </c>
    </row>
    <row r="680" spans="1:40" ht="20.25" customHeight="1" x14ac:dyDescent="0.3">
      <c r="A680" s="107"/>
      <c r="B680" s="144"/>
      <c r="C680" s="119"/>
      <c r="D680" s="120"/>
      <c r="E680" s="119"/>
      <c r="F680" s="119"/>
      <c r="G680" s="120"/>
      <c r="H680" s="119"/>
      <c r="I680" s="109"/>
      <c r="L680" s="108"/>
      <c r="M680" s="108"/>
      <c r="N680" s="108"/>
      <c r="O680" s="108"/>
      <c r="P680" s="108"/>
      <c r="Q680" s="108"/>
      <c r="R680" s="108"/>
      <c r="S680" s="108"/>
      <c r="T680" s="100">
        <f t="shared" si="111"/>
        <v>0</v>
      </c>
      <c r="U680" s="111"/>
      <c r="V680" s="111"/>
      <c r="W680" s="111">
        <f>SUMIFS($F$3:F680,$D$3:D680,D680,$C$3:C680,"Buy")+SUMIFS($F$3:F680,$D$3:D680,D680,$C$3:C680,"Coin Deposit",$E$3:E680,"&lt;&gt;")</f>
        <v>0</v>
      </c>
      <c r="X680" s="111">
        <f t="shared" si="112"/>
        <v>0</v>
      </c>
      <c r="Y680" s="111">
        <f>IF($D680=Y$1,SUMIFS($H$3:$H680,$G$3:$G680,Y$1,$C$3:$C680,"Sell"),0)</f>
        <v>0</v>
      </c>
      <c r="Z680" s="111">
        <f t="shared" si="113"/>
        <v>0</v>
      </c>
      <c r="AA680" s="111">
        <f>IF($D680=AA$1,SUMIFS($H$3:$H680,$G$3:$G680,AA$1,$C$3:$C680,"Sell"),0)</f>
        <v>0</v>
      </c>
      <c r="AB680" s="111">
        <f t="shared" si="114"/>
        <v>0</v>
      </c>
      <c r="AC680" s="111">
        <f>SUMIFS('Deductions and Deposits'!$H:$H,'Deductions and Deposits'!$G:$G,D680,'Deductions and Deposits'!$F:$F,"&lt;="&amp;B680)+SUMIFS($F$3:F680,$D$3:D680,D680,$C$3:C680,"Coin Deposit",$E$3:E680,"")</f>
        <v>0</v>
      </c>
      <c r="AD680" s="111">
        <f>SUMIFS('Deductions and Deposits'!$D:$D,'Deductions and Deposits'!$C:$C,D680)+SUMIFS($F:$F,$D:$D,D680,$C:$C,"Coin Deduction")</f>
        <v>0</v>
      </c>
      <c r="AE680" s="111">
        <f>Table5[[#This Row],[Column4]]+Table5[[#This Row],[Column14]]+Table5[[#This Row],[Column19]]+Table5[[#This Row],[Column12]]</f>
        <v>0</v>
      </c>
      <c r="AF680" s="111">
        <f>Table5[[#This Row],[Column5]]+Table5[[#This Row],[Column13]]+Table5[[#This Row],[Column21]]+Table5[[#This Row],[Column18]]</f>
        <v>0</v>
      </c>
      <c r="AG680" s="111">
        <f t="shared" si="115"/>
        <v>0</v>
      </c>
      <c r="AH680" s="111">
        <f t="shared" si="116"/>
        <v>0</v>
      </c>
      <c r="AI680" s="111">
        <f>Table5[[#This Row],[Column17]]-Table5[[#This Row],[Column20]]</f>
        <v>0</v>
      </c>
      <c r="AJ680" s="111">
        <f t="shared" si="117"/>
        <v>0</v>
      </c>
      <c r="AK680" s="111">
        <f t="shared" si="121"/>
        <v>0</v>
      </c>
      <c r="AL680" s="111">
        <f t="shared" si="118"/>
        <v>0</v>
      </c>
      <c r="AM680" s="111" t="str">
        <f t="shared" si="119"/>
        <v/>
      </c>
      <c r="AN680" s="111" t="str">
        <f t="shared" ca="1" si="120"/>
        <v/>
      </c>
    </row>
    <row r="681" spans="1:40" ht="20.25" customHeight="1" x14ac:dyDescent="0.3">
      <c r="A681" s="107"/>
      <c r="B681" s="144"/>
      <c r="C681" s="119"/>
      <c r="D681" s="120"/>
      <c r="E681" s="119"/>
      <c r="F681" s="119"/>
      <c r="G681" s="120"/>
      <c r="H681" s="119"/>
      <c r="I681" s="109"/>
      <c r="L681" s="108"/>
      <c r="M681" s="108"/>
      <c r="N681" s="108"/>
      <c r="O681" s="108"/>
      <c r="P681" s="108"/>
      <c r="Q681" s="108"/>
      <c r="R681" s="108"/>
      <c r="S681" s="108"/>
      <c r="T681" s="100">
        <f t="shared" si="111"/>
        <v>0</v>
      </c>
      <c r="U681" s="111"/>
      <c r="V681" s="111"/>
      <c r="W681" s="111">
        <f>SUMIFS($F$3:F681,$D$3:D681,D681,$C$3:C681,"Buy")+SUMIFS($F$3:F681,$D$3:D681,D681,$C$3:C681,"Coin Deposit",$E$3:E681,"&lt;&gt;")</f>
        <v>0</v>
      </c>
      <c r="X681" s="111">
        <f t="shared" si="112"/>
        <v>0</v>
      </c>
      <c r="Y681" s="111">
        <f>IF($D681=Y$1,SUMIFS($H$3:$H681,$G$3:$G681,Y$1,$C$3:$C681,"Sell"),0)</f>
        <v>0</v>
      </c>
      <c r="Z681" s="111">
        <f t="shared" si="113"/>
        <v>0</v>
      </c>
      <c r="AA681" s="111">
        <f>IF($D681=AA$1,SUMIFS($H$3:$H681,$G$3:$G681,AA$1,$C$3:$C681,"Sell"),0)</f>
        <v>0</v>
      </c>
      <c r="AB681" s="111">
        <f t="shared" si="114"/>
        <v>0</v>
      </c>
      <c r="AC681" s="111">
        <f>SUMIFS('Deductions and Deposits'!$H:$H,'Deductions and Deposits'!$G:$G,D681,'Deductions and Deposits'!$F:$F,"&lt;="&amp;B681)+SUMIFS($F$3:F681,$D$3:D681,D681,$C$3:C681,"Coin Deposit",$E$3:E681,"")</f>
        <v>0</v>
      </c>
      <c r="AD681" s="111">
        <f>SUMIFS('Deductions and Deposits'!$D:$D,'Deductions and Deposits'!$C:$C,D681)+SUMIFS($F:$F,$D:$D,D681,$C:$C,"Coin Deduction")</f>
        <v>0</v>
      </c>
      <c r="AE681" s="111">
        <f>Table5[[#This Row],[Column4]]+Table5[[#This Row],[Column14]]+Table5[[#This Row],[Column19]]+Table5[[#This Row],[Column12]]</f>
        <v>0</v>
      </c>
      <c r="AF681" s="111">
        <f>Table5[[#This Row],[Column5]]+Table5[[#This Row],[Column13]]+Table5[[#This Row],[Column21]]+Table5[[#This Row],[Column18]]</f>
        <v>0</v>
      </c>
      <c r="AG681" s="111">
        <f t="shared" si="115"/>
        <v>0</v>
      </c>
      <c r="AH681" s="111">
        <f t="shared" si="116"/>
        <v>0</v>
      </c>
      <c r="AI681" s="111">
        <f>Table5[[#This Row],[Column17]]-Table5[[#This Row],[Column20]]</f>
        <v>0</v>
      </c>
      <c r="AJ681" s="111">
        <f t="shared" si="117"/>
        <v>0</v>
      </c>
      <c r="AK681" s="111">
        <f t="shared" si="121"/>
        <v>0</v>
      </c>
      <c r="AL681" s="111">
        <f t="shared" si="118"/>
        <v>0</v>
      </c>
      <c r="AM681" s="111" t="str">
        <f t="shared" si="119"/>
        <v/>
      </c>
      <c r="AN681" s="111" t="str">
        <f t="shared" ca="1" si="120"/>
        <v/>
      </c>
    </row>
    <row r="682" spans="1:40" ht="20.25" customHeight="1" x14ac:dyDescent="0.3">
      <c r="A682" s="107"/>
      <c r="B682" s="144"/>
      <c r="C682" s="119"/>
      <c r="D682" s="120"/>
      <c r="E682" s="119"/>
      <c r="F682" s="119"/>
      <c r="G682" s="120"/>
      <c r="H682" s="119"/>
      <c r="I682" s="109"/>
      <c r="L682" s="108"/>
      <c r="M682" s="108"/>
      <c r="N682" s="108"/>
      <c r="O682" s="108"/>
      <c r="P682" s="108"/>
      <c r="Q682" s="108"/>
      <c r="R682" s="108"/>
      <c r="S682" s="108"/>
      <c r="T682" s="100">
        <f t="shared" si="111"/>
        <v>0</v>
      </c>
      <c r="U682" s="111"/>
      <c r="V682" s="111"/>
      <c r="W682" s="111">
        <f>SUMIFS($F$3:F682,$D$3:D682,D682,$C$3:C682,"Buy")+SUMIFS($F$3:F682,$D$3:D682,D682,$C$3:C682,"Coin Deposit",$E$3:E682,"&lt;&gt;")</f>
        <v>0</v>
      </c>
      <c r="X682" s="111">
        <f t="shared" si="112"/>
        <v>0</v>
      </c>
      <c r="Y682" s="111">
        <f>IF($D682=Y$1,SUMIFS($H$3:$H682,$G$3:$G682,Y$1,$C$3:$C682,"Sell"),0)</f>
        <v>0</v>
      </c>
      <c r="Z682" s="111">
        <f t="shared" si="113"/>
        <v>0</v>
      </c>
      <c r="AA682" s="111">
        <f>IF($D682=AA$1,SUMIFS($H$3:$H682,$G$3:$G682,AA$1,$C$3:$C682,"Sell"),0)</f>
        <v>0</v>
      </c>
      <c r="AB682" s="111">
        <f t="shared" si="114"/>
        <v>0</v>
      </c>
      <c r="AC682" s="111">
        <f>SUMIFS('Deductions and Deposits'!$H:$H,'Deductions and Deposits'!$G:$G,D682,'Deductions and Deposits'!$F:$F,"&lt;="&amp;B682)+SUMIFS($F$3:F682,$D$3:D682,D682,$C$3:C682,"Coin Deposit",$E$3:E682,"")</f>
        <v>0</v>
      </c>
      <c r="AD682" s="111">
        <f>SUMIFS('Deductions and Deposits'!$D:$D,'Deductions and Deposits'!$C:$C,D682)+SUMIFS($F:$F,$D:$D,D682,$C:$C,"Coin Deduction")</f>
        <v>0</v>
      </c>
      <c r="AE682" s="111">
        <f>Table5[[#This Row],[Column4]]+Table5[[#This Row],[Column14]]+Table5[[#This Row],[Column19]]+Table5[[#This Row],[Column12]]</f>
        <v>0</v>
      </c>
      <c r="AF682" s="111">
        <f>Table5[[#This Row],[Column5]]+Table5[[#This Row],[Column13]]+Table5[[#This Row],[Column21]]+Table5[[#This Row],[Column18]]</f>
        <v>0</v>
      </c>
      <c r="AG682" s="111">
        <f t="shared" si="115"/>
        <v>0</v>
      </c>
      <c r="AH682" s="111">
        <f t="shared" si="116"/>
        <v>0</v>
      </c>
      <c r="AI682" s="111">
        <f>Table5[[#This Row],[Column17]]-Table5[[#This Row],[Column20]]</f>
        <v>0</v>
      </c>
      <c r="AJ682" s="111">
        <f t="shared" si="117"/>
        <v>0</v>
      </c>
      <c r="AK682" s="111">
        <f t="shared" si="121"/>
        <v>0</v>
      </c>
      <c r="AL682" s="111">
        <f t="shared" si="118"/>
        <v>0</v>
      </c>
      <c r="AM682" s="111" t="str">
        <f t="shared" si="119"/>
        <v/>
      </c>
      <c r="AN682" s="111" t="str">
        <f t="shared" ca="1" si="120"/>
        <v/>
      </c>
    </row>
    <row r="683" spans="1:40" ht="20.25" customHeight="1" x14ac:dyDescent="0.3">
      <c r="A683" s="107"/>
      <c r="B683" s="144"/>
      <c r="C683" s="119"/>
      <c r="D683" s="120"/>
      <c r="E683" s="119"/>
      <c r="F683" s="119"/>
      <c r="G683" s="120"/>
      <c r="H683" s="119"/>
      <c r="I683" s="109"/>
      <c r="L683" s="108"/>
      <c r="M683" s="108"/>
      <c r="N683" s="108"/>
      <c r="O683" s="108"/>
      <c r="P683" s="108"/>
      <c r="Q683" s="108"/>
      <c r="R683" s="108"/>
      <c r="S683" s="108"/>
      <c r="T683" s="100">
        <f t="shared" si="111"/>
        <v>0</v>
      </c>
      <c r="U683" s="111"/>
      <c r="V683" s="111"/>
      <c r="W683" s="111">
        <f>SUMIFS($F$3:F683,$D$3:D683,D683,$C$3:C683,"Buy")+SUMIFS($F$3:F683,$D$3:D683,D683,$C$3:C683,"Coin Deposit",$E$3:E683,"&lt;&gt;")</f>
        <v>0</v>
      </c>
      <c r="X683" s="111">
        <f t="shared" si="112"/>
        <v>0</v>
      </c>
      <c r="Y683" s="111">
        <f>IF($D683=Y$1,SUMIFS($H$3:$H683,$G$3:$G683,Y$1,$C$3:$C683,"Sell"),0)</f>
        <v>0</v>
      </c>
      <c r="Z683" s="111">
        <f t="shared" si="113"/>
        <v>0</v>
      </c>
      <c r="AA683" s="111">
        <f>IF($D683=AA$1,SUMIFS($H$3:$H683,$G$3:$G683,AA$1,$C$3:$C683,"Sell"),0)</f>
        <v>0</v>
      </c>
      <c r="AB683" s="111">
        <f t="shared" si="114"/>
        <v>0</v>
      </c>
      <c r="AC683" s="111">
        <f>SUMIFS('Deductions and Deposits'!$H:$H,'Deductions and Deposits'!$G:$G,D683,'Deductions and Deposits'!$F:$F,"&lt;="&amp;B683)+SUMIFS($F$3:F683,$D$3:D683,D683,$C$3:C683,"Coin Deposit",$E$3:E683,"")</f>
        <v>0</v>
      </c>
      <c r="AD683" s="111">
        <f>SUMIFS('Deductions and Deposits'!$D:$D,'Deductions and Deposits'!$C:$C,D683)+SUMIFS($F:$F,$D:$D,D683,$C:$C,"Coin Deduction")</f>
        <v>0</v>
      </c>
      <c r="AE683" s="111">
        <f>Table5[[#This Row],[Column4]]+Table5[[#This Row],[Column14]]+Table5[[#This Row],[Column19]]+Table5[[#This Row],[Column12]]</f>
        <v>0</v>
      </c>
      <c r="AF683" s="111">
        <f>Table5[[#This Row],[Column5]]+Table5[[#This Row],[Column13]]+Table5[[#This Row],[Column21]]+Table5[[#This Row],[Column18]]</f>
        <v>0</v>
      </c>
      <c r="AG683" s="111">
        <f t="shared" si="115"/>
        <v>0</v>
      </c>
      <c r="AH683" s="111">
        <f t="shared" si="116"/>
        <v>0</v>
      </c>
      <c r="AI683" s="111">
        <f>Table5[[#This Row],[Column17]]-Table5[[#This Row],[Column20]]</f>
        <v>0</v>
      </c>
      <c r="AJ683" s="111">
        <f t="shared" si="117"/>
        <v>0</v>
      </c>
      <c r="AK683" s="111">
        <f t="shared" si="121"/>
        <v>0</v>
      </c>
      <c r="AL683" s="111">
        <f t="shared" si="118"/>
        <v>0</v>
      </c>
      <c r="AM683" s="111" t="str">
        <f t="shared" si="119"/>
        <v/>
      </c>
      <c r="AN683" s="111" t="str">
        <f t="shared" ca="1" si="120"/>
        <v/>
      </c>
    </row>
    <row r="684" spans="1:40" ht="20.25" customHeight="1" x14ac:dyDescent="0.3">
      <c r="A684" s="107"/>
      <c r="B684" s="144"/>
      <c r="C684" s="119"/>
      <c r="D684" s="120"/>
      <c r="E684" s="119"/>
      <c r="F684" s="119"/>
      <c r="G684" s="120"/>
      <c r="H684" s="119"/>
      <c r="I684" s="109"/>
      <c r="L684" s="108"/>
      <c r="M684" s="108"/>
      <c r="N684" s="108"/>
      <c r="O684" s="108"/>
      <c r="P684" s="108"/>
      <c r="Q684" s="108"/>
      <c r="R684" s="108"/>
      <c r="S684" s="108"/>
      <c r="T684" s="100">
        <f t="shared" si="111"/>
        <v>0</v>
      </c>
      <c r="U684" s="111"/>
      <c r="V684" s="111"/>
      <c r="W684" s="111">
        <f>SUMIFS($F$3:F684,$D$3:D684,D684,$C$3:C684,"Buy")+SUMIFS($F$3:F684,$D$3:D684,D684,$C$3:C684,"Coin Deposit",$E$3:E684,"&lt;&gt;")</f>
        <v>0</v>
      </c>
      <c r="X684" s="111">
        <f t="shared" si="112"/>
        <v>0</v>
      </c>
      <c r="Y684" s="111">
        <f>IF($D684=Y$1,SUMIFS($H$3:$H684,$G$3:$G684,Y$1,$C$3:$C684,"Sell"),0)</f>
        <v>0</v>
      </c>
      <c r="Z684" s="111">
        <f t="shared" si="113"/>
        <v>0</v>
      </c>
      <c r="AA684" s="111">
        <f>IF($D684=AA$1,SUMIFS($H$3:$H684,$G$3:$G684,AA$1,$C$3:$C684,"Sell"),0)</f>
        <v>0</v>
      </c>
      <c r="AB684" s="111">
        <f t="shared" si="114"/>
        <v>0</v>
      </c>
      <c r="AC684" s="111">
        <f>SUMIFS('Deductions and Deposits'!$H:$H,'Deductions and Deposits'!$G:$G,D684,'Deductions and Deposits'!$F:$F,"&lt;="&amp;B684)+SUMIFS($F$3:F684,$D$3:D684,D684,$C$3:C684,"Coin Deposit",$E$3:E684,"")</f>
        <v>0</v>
      </c>
      <c r="AD684" s="111">
        <f>SUMIFS('Deductions and Deposits'!$D:$D,'Deductions and Deposits'!$C:$C,D684)+SUMIFS($F:$F,$D:$D,D684,$C:$C,"Coin Deduction")</f>
        <v>0</v>
      </c>
      <c r="AE684" s="111">
        <f>Table5[[#This Row],[Column4]]+Table5[[#This Row],[Column14]]+Table5[[#This Row],[Column19]]+Table5[[#This Row],[Column12]]</f>
        <v>0</v>
      </c>
      <c r="AF684" s="111">
        <f>Table5[[#This Row],[Column5]]+Table5[[#This Row],[Column13]]+Table5[[#This Row],[Column21]]+Table5[[#This Row],[Column18]]</f>
        <v>0</v>
      </c>
      <c r="AG684" s="111">
        <f t="shared" si="115"/>
        <v>0</v>
      </c>
      <c r="AH684" s="111">
        <f t="shared" si="116"/>
        <v>0</v>
      </c>
      <c r="AI684" s="111">
        <f>Table5[[#This Row],[Column17]]-Table5[[#This Row],[Column20]]</f>
        <v>0</v>
      </c>
      <c r="AJ684" s="111">
        <f t="shared" si="117"/>
        <v>0</v>
      </c>
      <c r="AK684" s="111">
        <f t="shared" si="121"/>
        <v>0</v>
      </c>
      <c r="AL684" s="111">
        <f t="shared" si="118"/>
        <v>0</v>
      </c>
      <c r="AM684" s="111" t="str">
        <f t="shared" si="119"/>
        <v/>
      </c>
      <c r="AN684" s="111" t="str">
        <f t="shared" ca="1" si="120"/>
        <v/>
      </c>
    </row>
    <row r="685" spans="1:40" ht="20.25" customHeight="1" x14ac:dyDescent="0.3">
      <c r="A685" s="107"/>
      <c r="B685" s="144"/>
      <c r="C685" s="119"/>
      <c r="D685" s="120"/>
      <c r="E685" s="119"/>
      <c r="F685" s="119"/>
      <c r="G685" s="120"/>
      <c r="H685" s="119"/>
      <c r="I685" s="109"/>
      <c r="L685" s="108"/>
      <c r="M685" s="108"/>
      <c r="N685" s="108"/>
      <c r="O685" s="108"/>
      <c r="P685" s="108"/>
      <c r="Q685" s="108"/>
      <c r="R685" s="108"/>
      <c r="S685" s="108"/>
      <c r="T685" s="100">
        <f t="shared" si="111"/>
        <v>0</v>
      </c>
      <c r="U685" s="111"/>
      <c r="V685" s="111"/>
      <c r="W685" s="111">
        <f>SUMIFS($F$3:F685,$D$3:D685,D685,$C$3:C685,"Buy")+SUMIFS($F$3:F685,$D$3:D685,D685,$C$3:C685,"Coin Deposit",$E$3:E685,"&lt;&gt;")</f>
        <v>0</v>
      </c>
      <c r="X685" s="111">
        <f t="shared" si="112"/>
        <v>0</v>
      </c>
      <c r="Y685" s="111">
        <f>IF($D685=Y$1,SUMIFS($H$3:$H685,$G$3:$G685,Y$1,$C$3:$C685,"Sell"),0)</f>
        <v>0</v>
      </c>
      <c r="Z685" s="111">
        <f t="shared" si="113"/>
        <v>0</v>
      </c>
      <c r="AA685" s="111">
        <f>IF($D685=AA$1,SUMIFS($H$3:$H685,$G$3:$G685,AA$1,$C$3:$C685,"Sell"),0)</f>
        <v>0</v>
      </c>
      <c r="AB685" s="111">
        <f t="shared" si="114"/>
        <v>0</v>
      </c>
      <c r="AC685" s="111">
        <f>SUMIFS('Deductions and Deposits'!$H:$H,'Deductions and Deposits'!$G:$G,D685,'Deductions and Deposits'!$F:$F,"&lt;="&amp;B685)+SUMIFS($F$3:F685,$D$3:D685,D685,$C$3:C685,"Coin Deposit",$E$3:E685,"")</f>
        <v>0</v>
      </c>
      <c r="AD685" s="111">
        <f>SUMIFS('Deductions and Deposits'!$D:$D,'Deductions and Deposits'!$C:$C,D685)+SUMIFS($F:$F,$D:$D,D685,$C:$C,"Coin Deduction")</f>
        <v>0</v>
      </c>
      <c r="AE685" s="111">
        <f>Table5[[#This Row],[Column4]]+Table5[[#This Row],[Column14]]+Table5[[#This Row],[Column19]]+Table5[[#This Row],[Column12]]</f>
        <v>0</v>
      </c>
      <c r="AF685" s="111">
        <f>Table5[[#This Row],[Column5]]+Table5[[#This Row],[Column13]]+Table5[[#This Row],[Column21]]+Table5[[#This Row],[Column18]]</f>
        <v>0</v>
      </c>
      <c r="AG685" s="111">
        <f t="shared" si="115"/>
        <v>0</v>
      </c>
      <c r="AH685" s="111">
        <f t="shared" si="116"/>
        <v>0</v>
      </c>
      <c r="AI685" s="111">
        <f>Table5[[#This Row],[Column17]]-Table5[[#This Row],[Column20]]</f>
        <v>0</v>
      </c>
      <c r="AJ685" s="111">
        <f t="shared" si="117"/>
        <v>0</v>
      </c>
      <c r="AK685" s="111">
        <f t="shared" si="121"/>
        <v>0</v>
      </c>
      <c r="AL685" s="111">
        <f t="shared" si="118"/>
        <v>0</v>
      </c>
      <c r="AM685" s="111" t="str">
        <f t="shared" si="119"/>
        <v/>
      </c>
      <c r="AN685" s="111" t="str">
        <f t="shared" ca="1" si="120"/>
        <v/>
      </c>
    </row>
    <row r="686" spans="1:40" ht="20.25" customHeight="1" x14ac:dyDescent="0.3">
      <c r="A686" s="107"/>
      <c r="B686" s="144"/>
      <c r="C686" s="119"/>
      <c r="D686" s="120"/>
      <c r="E686" s="119"/>
      <c r="F686" s="119"/>
      <c r="G686" s="120"/>
      <c r="H686" s="119"/>
      <c r="I686" s="109"/>
      <c r="L686" s="108"/>
      <c r="M686" s="108"/>
      <c r="N686" s="108"/>
      <c r="O686" s="108"/>
      <c r="P686" s="108"/>
      <c r="Q686" s="108"/>
      <c r="R686" s="108"/>
      <c r="S686" s="108"/>
      <c r="T686" s="100">
        <f t="shared" si="111"/>
        <v>0</v>
      </c>
      <c r="U686" s="111"/>
      <c r="V686" s="111"/>
      <c r="W686" s="111">
        <f>SUMIFS($F$3:F686,$D$3:D686,D686,$C$3:C686,"Buy")+SUMIFS($F$3:F686,$D$3:D686,D686,$C$3:C686,"Coin Deposit",$E$3:E686,"&lt;&gt;")</f>
        <v>0</v>
      </c>
      <c r="X686" s="111">
        <f t="shared" si="112"/>
        <v>0</v>
      </c>
      <c r="Y686" s="111">
        <f>IF($D686=Y$1,SUMIFS($H$3:$H686,$G$3:$G686,Y$1,$C$3:$C686,"Sell"),0)</f>
        <v>0</v>
      </c>
      <c r="Z686" s="111">
        <f t="shared" si="113"/>
        <v>0</v>
      </c>
      <c r="AA686" s="111">
        <f>IF($D686=AA$1,SUMIFS($H$3:$H686,$G$3:$G686,AA$1,$C$3:$C686,"Sell"),0)</f>
        <v>0</v>
      </c>
      <c r="AB686" s="111">
        <f t="shared" si="114"/>
        <v>0</v>
      </c>
      <c r="AC686" s="111">
        <f>SUMIFS('Deductions and Deposits'!$H:$H,'Deductions and Deposits'!$G:$G,D686,'Deductions and Deposits'!$F:$F,"&lt;="&amp;B686)+SUMIFS($F$3:F686,$D$3:D686,D686,$C$3:C686,"Coin Deposit",$E$3:E686,"")</f>
        <v>0</v>
      </c>
      <c r="AD686" s="111">
        <f>SUMIFS('Deductions and Deposits'!$D:$D,'Deductions and Deposits'!$C:$C,D686)+SUMIFS($F:$F,$D:$D,D686,$C:$C,"Coin Deduction")</f>
        <v>0</v>
      </c>
      <c r="AE686" s="111">
        <f>Table5[[#This Row],[Column4]]+Table5[[#This Row],[Column14]]+Table5[[#This Row],[Column19]]+Table5[[#This Row],[Column12]]</f>
        <v>0</v>
      </c>
      <c r="AF686" s="111">
        <f>Table5[[#This Row],[Column5]]+Table5[[#This Row],[Column13]]+Table5[[#This Row],[Column21]]+Table5[[#This Row],[Column18]]</f>
        <v>0</v>
      </c>
      <c r="AG686" s="111">
        <f t="shared" si="115"/>
        <v>0</v>
      </c>
      <c r="AH686" s="111">
        <f t="shared" si="116"/>
        <v>0</v>
      </c>
      <c r="AI686" s="111">
        <f>Table5[[#This Row],[Column17]]-Table5[[#This Row],[Column20]]</f>
        <v>0</v>
      </c>
      <c r="AJ686" s="111">
        <f t="shared" si="117"/>
        <v>0</v>
      </c>
      <c r="AK686" s="111">
        <f t="shared" si="121"/>
        <v>0</v>
      </c>
      <c r="AL686" s="111">
        <f t="shared" si="118"/>
        <v>0</v>
      </c>
      <c r="AM686" s="111" t="str">
        <f t="shared" si="119"/>
        <v/>
      </c>
      <c r="AN686" s="111" t="str">
        <f t="shared" ca="1" si="120"/>
        <v/>
      </c>
    </row>
    <row r="687" spans="1:40" ht="20.25" customHeight="1" x14ac:dyDescent="0.3">
      <c r="A687" s="107"/>
      <c r="B687" s="144"/>
      <c r="C687" s="119"/>
      <c r="D687" s="120"/>
      <c r="E687" s="119"/>
      <c r="F687" s="119"/>
      <c r="G687" s="120"/>
      <c r="H687" s="119"/>
      <c r="I687" s="109"/>
      <c r="L687" s="108"/>
      <c r="M687" s="108"/>
      <c r="N687" s="108"/>
      <c r="O687" s="108"/>
      <c r="P687" s="108"/>
      <c r="Q687" s="108"/>
      <c r="R687" s="108"/>
      <c r="S687" s="108"/>
      <c r="T687" s="100">
        <f t="shared" si="111"/>
        <v>0</v>
      </c>
      <c r="U687" s="111"/>
      <c r="V687" s="111"/>
      <c r="W687" s="111">
        <f>SUMIFS($F$3:F687,$D$3:D687,D687,$C$3:C687,"Buy")+SUMIFS($F$3:F687,$D$3:D687,D687,$C$3:C687,"Coin Deposit",$E$3:E687,"&lt;&gt;")</f>
        <v>0</v>
      </c>
      <c r="X687" s="111">
        <f t="shared" si="112"/>
        <v>0</v>
      </c>
      <c r="Y687" s="111">
        <f>IF($D687=Y$1,SUMIFS($H$3:$H687,$G$3:$G687,Y$1,$C$3:$C687,"Sell"),0)</f>
        <v>0</v>
      </c>
      <c r="Z687" s="111">
        <f t="shared" si="113"/>
        <v>0</v>
      </c>
      <c r="AA687" s="111">
        <f>IF($D687=AA$1,SUMIFS($H$3:$H687,$G$3:$G687,AA$1,$C$3:$C687,"Sell"),0)</f>
        <v>0</v>
      </c>
      <c r="AB687" s="111">
        <f t="shared" si="114"/>
        <v>0</v>
      </c>
      <c r="AC687" s="111">
        <f>SUMIFS('Deductions and Deposits'!$H:$H,'Deductions and Deposits'!$G:$G,D687,'Deductions and Deposits'!$F:$F,"&lt;="&amp;B687)+SUMIFS($F$3:F687,$D$3:D687,D687,$C$3:C687,"Coin Deposit",$E$3:E687,"")</f>
        <v>0</v>
      </c>
      <c r="AD687" s="111">
        <f>SUMIFS('Deductions and Deposits'!$D:$D,'Deductions and Deposits'!$C:$C,D687)+SUMIFS($F:$F,$D:$D,D687,$C:$C,"Coin Deduction")</f>
        <v>0</v>
      </c>
      <c r="AE687" s="111">
        <f>Table5[[#This Row],[Column4]]+Table5[[#This Row],[Column14]]+Table5[[#This Row],[Column19]]+Table5[[#This Row],[Column12]]</f>
        <v>0</v>
      </c>
      <c r="AF687" s="111">
        <f>Table5[[#This Row],[Column5]]+Table5[[#This Row],[Column13]]+Table5[[#This Row],[Column21]]+Table5[[#This Row],[Column18]]</f>
        <v>0</v>
      </c>
      <c r="AG687" s="111">
        <f t="shared" si="115"/>
        <v>0</v>
      </c>
      <c r="AH687" s="111">
        <f t="shared" si="116"/>
        <v>0</v>
      </c>
      <c r="AI687" s="111">
        <f>Table5[[#This Row],[Column17]]-Table5[[#This Row],[Column20]]</f>
        <v>0</v>
      </c>
      <c r="AJ687" s="111">
        <f t="shared" si="117"/>
        <v>0</v>
      </c>
      <c r="AK687" s="111">
        <f t="shared" si="121"/>
        <v>0</v>
      </c>
      <c r="AL687" s="111">
        <f t="shared" si="118"/>
        <v>0</v>
      </c>
      <c r="AM687" s="111" t="str">
        <f t="shared" si="119"/>
        <v/>
      </c>
      <c r="AN687" s="111" t="str">
        <f t="shared" ca="1" si="120"/>
        <v/>
      </c>
    </row>
    <row r="688" spans="1:40" ht="20.25" customHeight="1" x14ac:dyDescent="0.3">
      <c r="A688" s="107"/>
      <c r="B688" s="144"/>
      <c r="C688" s="119"/>
      <c r="D688" s="120"/>
      <c r="E688" s="119"/>
      <c r="F688" s="119"/>
      <c r="G688" s="120"/>
      <c r="H688" s="119"/>
      <c r="I688" s="109"/>
      <c r="L688" s="108"/>
      <c r="M688" s="108"/>
      <c r="N688" s="108"/>
      <c r="O688" s="108"/>
      <c r="P688" s="108"/>
      <c r="Q688" s="108"/>
      <c r="R688" s="108"/>
      <c r="S688" s="108"/>
      <c r="T688" s="100">
        <f t="shared" si="111"/>
        <v>0</v>
      </c>
      <c r="U688" s="111"/>
      <c r="V688" s="111"/>
      <c r="W688" s="111">
        <f>SUMIFS($F$3:F688,$D$3:D688,D688,$C$3:C688,"Buy")+SUMIFS($F$3:F688,$D$3:D688,D688,$C$3:C688,"Coin Deposit",$E$3:E688,"&lt;&gt;")</f>
        <v>0</v>
      </c>
      <c r="X688" s="111">
        <f t="shared" si="112"/>
        <v>0</v>
      </c>
      <c r="Y688" s="111">
        <f>IF($D688=Y$1,SUMIFS($H$3:$H688,$G$3:$G688,Y$1,$C$3:$C688,"Sell"),0)</f>
        <v>0</v>
      </c>
      <c r="Z688" s="111">
        <f t="shared" si="113"/>
        <v>0</v>
      </c>
      <c r="AA688" s="111">
        <f>IF($D688=AA$1,SUMIFS($H$3:$H688,$G$3:$G688,AA$1,$C$3:$C688,"Sell"),0)</f>
        <v>0</v>
      </c>
      <c r="AB688" s="111">
        <f t="shared" si="114"/>
        <v>0</v>
      </c>
      <c r="AC688" s="111">
        <f>SUMIFS('Deductions and Deposits'!$H:$H,'Deductions and Deposits'!$G:$G,D688,'Deductions and Deposits'!$F:$F,"&lt;="&amp;B688)+SUMIFS($F$3:F688,$D$3:D688,D688,$C$3:C688,"Coin Deposit",$E$3:E688,"")</f>
        <v>0</v>
      </c>
      <c r="AD688" s="111">
        <f>SUMIFS('Deductions and Deposits'!$D:$D,'Deductions and Deposits'!$C:$C,D688)+SUMIFS($F:$F,$D:$D,D688,$C:$C,"Coin Deduction")</f>
        <v>0</v>
      </c>
      <c r="AE688" s="111">
        <f>Table5[[#This Row],[Column4]]+Table5[[#This Row],[Column14]]+Table5[[#This Row],[Column19]]+Table5[[#This Row],[Column12]]</f>
        <v>0</v>
      </c>
      <c r="AF688" s="111">
        <f>Table5[[#This Row],[Column5]]+Table5[[#This Row],[Column13]]+Table5[[#This Row],[Column21]]+Table5[[#This Row],[Column18]]</f>
        <v>0</v>
      </c>
      <c r="AG688" s="111">
        <f t="shared" si="115"/>
        <v>0</v>
      </c>
      <c r="AH688" s="111">
        <f t="shared" si="116"/>
        <v>0</v>
      </c>
      <c r="AI688" s="111">
        <f>Table5[[#This Row],[Column17]]-Table5[[#This Row],[Column20]]</f>
        <v>0</v>
      </c>
      <c r="AJ688" s="111">
        <f t="shared" si="117"/>
        <v>0</v>
      </c>
      <c r="AK688" s="111">
        <f t="shared" si="121"/>
        <v>0</v>
      </c>
      <c r="AL688" s="111">
        <f t="shared" si="118"/>
        <v>0</v>
      </c>
      <c r="AM688" s="111" t="str">
        <f t="shared" si="119"/>
        <v/>
      </c>
      <c r="AN688" s="111" t="str">
        <f t="shared" ca="1" si="120"/>
        <v/>
      </c>
    </row>
    <row r="689" spans="1:40" ht="20.25" customHeight="1" x14ac:dyDescent="0.3">
      <c r="A689" s="107"/>
      <c r="B689" s="144"/>
      <c r="C689" s="119"/>
      <c r="D689" s="120"/>
      <c r="E689" s="119"/>
      <c r="F689" s="119"/>
      <c r="G689" s="120"/>
      <c r="H689" s="119"/>
      <c r="I689" s="109"/>
      <c r="L689" s="108"/>
      <c r="M689" s="108"/>
      <c r="N689" s="108"/>
      <c r="O689" s="108"/>
      <c r="P689" s="108"/>
      <c r="Q689" s="108"/>
      <c r="R689" s="108"/>
      <c r="S689" s="108"/>
      <c r="T689" s="100">
        <f t="shared" si="111"/>
        <v>0</v>
      </c>
      <c r="U689" s="111"/>
      <c r="V689" s="111"/>
      <c r="W689" s="111">
        <f>SUMIFS($F$3:F689,$D$3:D689,D689,$C$3:C689,"Buy")+SUMIFS($F$3:F689,$D$3:D689,D689,$C$3:C689,"Coin Deposit",$E$3:E689,"&lt;&gt;")</f>
        <v>0</v>
      </c>
      <c r="X689" s="111">
        <f t="shared" si="112"/>
        <v>0</v>
      </c>
      <c r="Y689" s="111">
        <f>IF($D689=Y$1,SUMIFS($H$3:$H689,$G$3:$G689,Y$1,$C$3:$C689,"Sell"),0)</f>
        <v>0</v>
      </c>
      <c r="Z689" s="111">
        <f t="shared" si="113"/>
        <v>0</v>
      </c>
      <c r="AA689" s="111">
        <f>IF($D689=AA$1,SUMIFS($H$3:$H689,$G$3:$G689,AA$1,$C$3:$C689,"Sell"),0)</f>
        <v>0</v>
      </c>
      <c r="AB689" s="111">
        <f t="shared" si="114"/>
        <v>0</v>
      </c>
      <c r="AC689" s="111">
        <f>SUMIFS('Deductions and Deposits'!$H:$H,'Deductions and Deposits'!$G:$G,D689,'Deductions and Deposits'!$F:$F,"&lt;="&amp;B689)+SUMIFS($F$3:F689,$D$3:D689,D689,$C$3:C689,"Coin Deposit",$E$3:E689,"")</f>
        <v>0</v>
      </c>
      <c r="AD689" s="111">
        <f>SUMIFS('Deductions and Deposits'!$D:$D,'Deductions and Deposits'!$C:$C,D689)+SUMIFS($F:$F,$D:$D,D689,$C:$C,"Coin Deduction")</f>
        <v>0</v>
      </c>
      <c r="AE689" s="111">
        <f>Table5[[#This Row],[Column4]]+Table5[[#This Row],[Column14]]+Table5[[#This Row],[Column19]]+Table5[[#This Row],[Column12]]</f>
        <v>0</v>
      </c>
      <c r="AF689" s="111">
        <f>Table5[[#This Row],[Column5]]+Table5[[#This Row],[Column13]]+Table5[[#This Row],[Column21]]+Table5[[#This Row],[Column18]]</f>
        <v>0</v>
      </c>
      <c r="AG689" s="111">
        <f t="shared" si="115"/>
        <v>0</v>
      </c>
      <c r="AH689" s="111">
        <f t="shared" si="116"/>
        <v>0</v>
      </c>
      <c r="AI689" s="111">
        <f>Table5[[#This Row],[Column17]]-Table5[[#This Row],[Column20]]</f>
        <v>0</v>
      </c>
      <c r="AJ689" s="111">
        <f t="shared" si="117"/>
        <v>0</v>
      </c>
      <c r="AK689" s="111">
        <f t="shared" si="121"/>
        <v>0</v>
      </c>
      <c r="AL689" s="111">
        <f t="shared" si="118"/>
        <v>0</v>
      </c>
      <c r="AM689" s="111" t="str">
        <f t="shared" si="119"/>
        <v/>
      </c>
      <c r="AN689" s="111" t="str">
        <f t="shared" ca="1" si="120"/>
        <v/>
      </c>
    </row>
    <row r="690" spans="1:40" ht="20.25" customHeight="1" x14ac:dyDescent="0.3">
      <c r="A690" s="107"/>
      <c r="B690" s="144"/>
      <c r="C690" s="119"/>
      <c r="D690" s="120"/>
      <c r="E690" s="119"/>
      <c r="F690" s="119"/>
      <c r="G690" s="120"/>
      <c r="H690" s="119"/>
      <c r="I690" s="109"/>
      <c r="L690" s="108"/>
      <c r="M690" s="108"/>
      <c r="N690" s="108"/>
      <c r="O690" s="108"/>
      <c r="P690" s="108"/>
      <c r="Q690" s="108"/>
      <c r="R690" s="108"/>
      <c r="S690" s="108"/>
      <c r="T690" s="100">
        <f t="shared" si="111"/>
        <v>0</v>
      </c>
      <c r="U690" s="111"/>
      <c r="V690" s="111"/>
      <c r="W690" s="111">
        <f>SUMIFS($F$3:F690,$D$3:D690,D690,$C$3:C690,"Buy")+SUMIFS($F$3:F690,$D$3:D690,D690,$C$3:C690,"Coin Deposit",$E$3:E690,"&lt;&gt;")</f>
        <v>0</v>
      </c>
      <c r="X690" s="111">
        <f t="shared" si="112"/>
        <v>0</v>
      </c>
      <c r="Y690" s="111">
        <f>IF($D690=Y$1,SUMIFS($H$3:$H690,$G$3:$G690,Y$1,$C$3:$C690,"Sell"),0)</f>
        <v>0</v>
      </c>
      <c r="Z690" s="111">
        <f t="shared" si="113"/>
        <v>0</v>
      </c>
      <c r="AA690" s="111">
        <f>IF($D690=AA$1,SUMIFS($H$3:$H690,$G$3:$G690,AA$1,$C$3:$C690,"Sell"),0)</f>
        <v>0</v>
      </c>
      <c r="AB690" s="111">
        <f t="shared" si="114"/>
        <v>0</v>
      </c>
      <c r="AC690" s="111">
        <f>SUMIFS('Deductions and Deposits'!$H:$H,'Deductions and Deposits'!$G:$G,D690,'Deductions and Deposits'!$F:$F,"&lt;="&amp;B690)+SUMIFS($F$3:F690,$D$3:D690,D690,$C$3:C690,"Coin Deposit",$E$3:E690,"")</f>
        <v>0</v>
      </c>
      <c r="AD690" s="111">
        <f>SUMIFS('Deductions and Deposits'!$D:$D,'Deductions and Deposits'!$C:$C,D690)+SUMIFS($F:$F,$D:$D,D690,$C:$C,"Coin Deduction")</f>
        <v>0</v>
      </c>
      <c r="AE690" s="111">
        <f>Table5[[#This Row],[Column4]]+Table5[[#This Row],[Column14]]+Table5[[#This Row],[Column19]]+Table5[[#This Row],[Column12]]</f>
        <v>0</v>
      </c>
      <c r="AF690" s="111">
        <f>Table5[[#This Row],[Column5]]+Table5[[#This Row],[Column13]]+Table5[[#This Row],[Column21]]+Table5[[#This Row],[Column18]]</f>
        <v>0</v>
      </c>
      <c r="AG690" s="111">
        <f t="shared" si="115"/>
        <v>0</v>
      </c>
      <c r="AH690" s="111">
        <f t="shared" si="116"/>
        <v>0</v>
      </c>
      <c r="AI690" s="111">
        <f>Table5[[#This Row],[Column17]]-Table5[[#This Row],[Column20]]</f>
        <v>0</v>
      </c>
      <c r="AJ690" s="111">
        <f t="shared" si="117"/>
        <v>0</v>
      </c>
      <c r="AK690" s="111">
        <f t="shared" si="121"/>
        <v>0</v>
      </c>
      <c r="AL690" s="111">
        <f t="shared" si="118"/>
        <v>0</v>
      </c>
      <c r="AM690" s="111" t="str">
        <f t="shared" si="119"/>
        <v/>
      </c>
      <c r="AN690" s="111" t="str">
        <f t="shared" ca="1" si="120"/>
        <v/>
      </c>
    </row>
    <row r="691" spans="1:40" ht="20.25" customHeight="1" x14ac:dyDescent="0.3">
      <c r="A691" s="107"/>
      <c r="B691" s="144"/>
      <c r="C691" s="119"/>
      <c r="D691" s="120"/>
      <c r="E691" s="119"/>
      <c r="F691" s="119"/>
      <c r="G691" s="120"/>
      <c r="H691" s="119"/>
      <c r="I691" s="109"/>
      <c r="L691" s="108"/>
      <c r="M691" s="108"/>
      <c r="N691" s="108"/>
      <c r="O691" s="108"/>
      <c r="P691" s="108"/>
      <c r="Q691" s="108"/>
      <c r="R691" s="108"/>
      <c r="S691" s="108"/>
      <c r="T691" s="100">
        <f t="shared" si="111"/>
        <v>0</v>
      </c>
      <c r="U691" s="111"/>
      <c r="V691" s="111"/>
      <c r="W691" s="111">
        <f>SUMIFS($F$3:F691,$D$3:D691,D691,$C$3:C691,"Buy")+SUMIFS($F$3:F691,$D$3:D691,D691,$C$3:C691,"Coin Deposit",$E$3:E691,"&lt;&gt;")</f>
        <v>0</v>
      </c>
      <c r="X691" s="111">
        <f t="shared" si="112"/>
        <v>0</v>
      </c>
      <c r="Y691" s="111">
        <f>IF($D691=Y$1,SUMIFS($H$3:$H691,$G$3:$G691,Y$1,$C$3:$C691,"Sell"),0)</f>
        <v>0</v>
      </c>
      <c r="Z691" s="111">
        <f t="shared" si="113"/>
        <v>0</v>
      </c>
      <c r="AA691" s="111">
        <f>IF($D691=AA$1,SUMIFS($H$3:$H691,$G$3:$G691,AA$1,$C$3:$C691,"Sell"),0)</f>
        <v>0</v>
      </c>
      <c r="AB691" s="111">
        <f t="shared" si="114"/>
        <v>0</v>
      </c>
      <c r="AC691" s="111">
        <f>SUMIFS('Deductions and Deposits'!$H:$H,'Deductions and Deposits'!$G:$G,D691,'Deductions and Deposits'!$F:$F,"&lt;="&amp;B691)+SUMIFS($F$3:F691,$D$3:D691,D691,$C$3:C691,"Coin Deposit",$E$3:E691,"")</f>
        <v>0</v>
      </c>
      <c r="AD691" s="111">
        <f>SUMIFS('Deductions and Deposits'!$D:$D,'Deductions and Deposits'!$C:$C,D691)+SUMIFS($F:$F,$D:$D,D691,$C:$C,"Coin Deduction")</f>
        <v>0</v>
      </c>
      <c r="AE691" s="111">
        <f>Table5[[#This Row],[Column4]]+Table5[[#This Row],[Column14]]+Table5[[#This Row],[Column19]]+Table5[[#This Row],[Column12]]</f>
        <v>0</v>
      </c>
      <c r="AF691" s="111">
        <f>Table5[[#This Row],[Column5]]+Table5[[#This Row],[Column13]]+Table5[[#This Row],[Column21]]+Table5[[#This Row],[Column18]]</f>
        <v>0</v>
      </c>
      <c r="AG691" s="111">
        <f t="shared" si="115"/>
        <v>0</v>
      </c>
      <c r="AH691" s="111">
        <f t="shared" si="116"/>
        <v>0</v>
      </c>
      <c r="AI691" s="111">
        <f>Table5[[#This Row],[Column17]]-Table5[[#This Row],[Column20]]</f>
        <v>0</v>
      </c>
      <c r="AJ691" s="111">
        <f t="shared" si="117"/>
        <v>0</v>
      </c>
      <c r="AK691" s="111">
        <f t="shared" si="121"/>
        <v>0</v>
      </c>
      <c r="AL691" s="111">
        <f t="shared" si="118"/>
        <v>0</v>
      </c>
      <c r="AM691" s="111" t="str">
        <f t="shared" si="119"/>
        <v/>
      </c>
      <c r="AN691" s="111" t="str">
        <f t="shared" ca="1" si="120"/>
        <v/>
      </c>
    </row>
    <row r="692" spans="1:40" ht="20.25" customHeight="1" x14ac:dyDescent="0.3">
      <c r="A692" s="107"/>
      <c r="B692" s="144"/>
      <c r="C692" s="119"/>
      <c r="D692" s="120"/>
      <c r="E692" s="119"/>
      <c r="F692" s="119"/>
      <c r="G692" s="120"/>
      <c r="H692" s="119"/>
      <c r="I692" s="109"/>
      <c r="L692" s="108"/>
      <c r="M692" s="108"/>
      <c r="N692" s="108"/>
      <c r="O692" s="108"/>
      <c r="P692" s="108"/>
      <c r="Q692" s="108"/>
      <c r="R692" s="108"/>
      <c r="S692" s="108"/>
      <c r="T692" s="100">
        <f t="shared" si="111"/>
        <v>0</v>
      </c>
      <c r="U692" s="111"/>
      <c r="V692" s="111"/>
      <c r="W692" s="111">
        <f>SUMIFS($F$3:F692,$D$3:D692,D692,$C$3:C692,"Buy")+SUMIFS($F$3:F692,$D$3:D692,D692,$C$3:C692,"Coin Deposit",$E$3:E692,"&lt;&gt;")</f>
        <v>0</v>
      </c>
      <c r="X692" s="111">
        <f t="shared" si="112"/>
        <v>0</v>
      </c>
      <c r="Y692" s="111">
        <f>IF($D692=Y$1,SUMIFS($H$3:$H692,$G$3:$G692,Y$1,$C$3:$C692,"Sell"),0)</f>
        <v>0</v>
      </c>
      <c r="Z692" s="111">
        <f t="shared" si="113"/>
        <v>0</v>
      </c>
      <c r="AA692" s="111">
        <f>IF($D692=AA$1,SUMIFS($H$3:$H692,$G$3:$G692,AA$1,$C$3:$C692,"Sell"),0)</f>
        <v>0</v>
      </c>
      <c r="AB692" s="111">
        <f t="shared" si="114"/>
        <v>0</v>
      </c>
      <c r="AC692" s="111">
        <f>SUMIFS('Deductions and Deposits'!$H:$H,'Deductions and Deposits'!$G:$G,D692,'Deductions and Deposits'!$F:$F,"&lt;="&amp;B692)+SUMIFS($F$3:F692,$D$3:D692,D692,$C$3:C692,"Coin Deposit",$E$3:E692,"")</f>
        <v>0</v>
      </c>
      <c r="AD692" s="111">
        <f>SUMIFS('Deductions and Deposits'!$D:$D,'Deductions and Deposits'!$C:$C,D692)+SUMIFS($F:$F,$D:$D,D692,$C:$C,"Coin Deduction")</f>
        <v>0</v>
      </c>
      <c r="AE692" s="111">
        <f>Table5[[#This Row],[Column4]]+Table5[[#This Row],[Column14]]+Table5[[#This Row],[Column19]]+Table5[[#This Row],[Column12]]</f>
        <v>0</v>
      </c>
      <c r="AF692" s="111">
        <f>Table5[[#This Row],[Column5]]+Table5[[#This Row],[Column13]]+Table5[[#This Row],[Column21]]+Table5[[#This Row],[Column18]]</f>
        <v>0</v>
      </c>
      <c r="AG692" s="111">
        <f t="shared" si="115"/>
        <v>0</v>
      </c>
      <c r="AH692" s="111">
        <f t="shared" si="116"/>
        <v>0</v>
      </c>
      <c r="AI692" s="111">
        <f>Table5[[#This Row],[Column17]]-Table5[[#This Row],[Column20]]</f>
        <v>0</v>
      </c>
      <c r="AJ692" s="111">
        <f t="shared" si="117"/>
        <v>0</v>
      </c>
      <c r="AK692" s="111">
        <f t="shared" si="121"/>
        <v>0</v>
      </c>
      <c r="AL692" s="111">
        <f t="shared" si="118"/>
        <v>0</v>
      </c>
      <c r="AM692" s="111" t="str">
        <f t="shared" si="119"/>
        <v/>
      </c>
      <c r="AN692" s="111" t="str">
        <f t="shared" ca="1" si="120"/>
        <v/>
      </c>
    </row>
    <row r="693" spans="1:40" ht="20.25" customHeight="1" x14ac:dyDescent="0.3">
      <c r="A693" s="107"/>
      <c r="B693" s="144"/>
      <c r="C693" s="119"/>
      <c r="D693" s="120"/>
      <c r="E693" s="119"/>
      <c r="F693" s="119"/>
      <c r="G693" s="120"/>
      <c r="H693" s="119"/>
      <c r="I693" s="109"/>
      <c r="L693" s="108"/>
      <c r="M693" s="108"/>
      <c r="N693" s="108"/>
      <c r="O693" s="108"/>
      <c r="P693" s="108"/>
      <c r="Q693" s="108"/>
      <c r="R693" s="108"/>
      <c r="S693" s="108"/>
      <c r="T693" s="100">
        <f t="shared" si="111"/>
        <v>0</v>
      </c>
      <c r="U693" s="111"/>
      <c r="V693" s="111"/>
      <c r="W693" s="111">
        <f>SUMIFS($F$3:F693,$D$3:D693,D693,$C$3:C693,"Buy")+SUMIFS($F$3:F693,$D$3:D693,D693,$C$3:C693,"Coin Deposit",$E$3:E693,"&lt;&gt;")</f>
        <v>0</v>
      </c>
      <c r="X693" s="111">
        <f t="shared" si="112"/>
        <v>0</v>
      </c>
      <c r="Y693" s="111">
        <f>IF($D693=Y$1,SUMIFS($H$3:$H693,$G$3:$G693,Y$1,$C$3:$C693,"Sell"),0)</f>
        <v>0</v>
      </c>
      <c r="Z693" s="111">
        <f t="shared" si="113"/>
        <v>0</v>
      </c>
      <c r="AA693" s="111">
        <f>IF($D693=AA$1,SUMIFS($H$3:$H693,$G$3:$G693,AA$1,$C$3:$C693,"Sell"),0)</f>
        <v>0</v>
      </c>
      <c r="AB693" s="111">
        <f t="shared" si="114"/>
        <v>0</v>
      </c>
      <c r="AC693" s="111">
        <f>SUMIFS('Deductions and Deposits'!$H:$H,'Deductions and Deposits'!$G:$G,D693,'Deductions and Deposits'!$F:$F,"&lt;="&amp;B693)+SUMIFS($F$3:F693,$D$3:D693,D693,$C$3:C693,"Coin Deposit",$E$3:E693,"")</f>
        <v>0</v>
      </c>
      <c r="AD693" s="111">
        <f>SUMIFS('Deductions and Deposits'!$D:$D,'Deductions and Deposits'!$C:$C,D693)+SUMIFS($F:$F,$D:$D,D693,$C:$C,"Coin Deduction")</f>
        <v>0</v>
      </c>
      <c r="AE693" s="111">
        <f>Table5[[#This Row],[Column4]]+Table5[[#This Row],[Column14]]+Table5[[#This Row],[Column19]]+Table5[[#This Row],[Column12]]</f>
        <v>0</v>
      </c>
      <c r="AF693" s="111">
        <f>Table5[[#This Row],[Column5]]+Table5[[#This Row],[Column13]]+Table5[[#This Row],[Column21]]+Table5[[#This Row],[Column18]]</f>
        <v>0</v>
      </c>
      <c r="AG693" s="111">
        <f t="shared" si="115"/>
        <v>0</v>
      </c>
      <c r="AH693" s="111">
        <f t="shared" si="116"/>
        <v>0</v>
      </c>
      <c r="AI693" s="111">
        <f>Table5[[#This Row],[Column17]]-Table5[[#This Row],[Column20]]</f>
        <v>0</v>
      </c>
      <c r="AJ693" s="111">
        <f t="shared" si="117"/>
        <v>0</v>
      </c>
      <c r="AK693" s="111">
        <f t="shared" si="121"/>
        <v>0</v>
      </c>
      <c r="AL693" s="111">
        <f t="shared" si="118"/>
        <v>0</v>
      </c>
      <c r="AM693" s="111" t="str">
        <f t="shared" si="119"/>
        <v/>
      </c>
      <c r="AN693" s="111" t="str">
        <f t="shared" ca="1" si="120"/>
        <v/>
      </c>
    </row>
    <row r="694" spans="1:40" ht="20.25" customHeight="1" x14ac:dyDescent="0.3">
      <c r="A694" s="107"/>
      <c r="B694" s="144"/>
      <c r="C694" s="119"/>
      <c r="D694" s="120"/>
      <c r="E694" s="119"/>
      <c r="F694" s="119"/>
      <c r="G694" s="120"/>
      <c r="H694" s="119"/>
      <c r="I694" s="109"/>
      <c r="L694" s="108"/>
      <c r="M694" s="108"/>
      <c r="N694" s="108"/>
      <c r="O694" s="108"/>
      <c r="P694" s="108"/>
      <c r="Q694" s="108"/>
      <c r="R694" s="108"/>
      <c r="S694" s="108"/>
      <c r="T694" s="100">
        <f t="shared" si="111"/>
        <v>0</v>
      </c>
      <c r="U694" s="111"/>
      <c r="V694" s="111"/>
      <c r="W694" s="111">
        <f>SUMIFS($F$3:F694,$D$3:D694,D694,$C$3:C694,"Buy")+SUMIFS($F$3:F694,$D$3:D694,D694,$C$3:C694,"Coin Deposit",$E$3:E694,"&lt;&gt;")</f>
        <v>0</v>
      </c>
      <c r="X694" s="111">
        <f t="shared" si="112"/>
        <v>0</v>
      </c>
      <c r="Y694" s="111">
        <f>IF($D694=Y$1,SUMIFS($H$3:$H694,$G$3:$G694,Y$1,$C$3:$C694,"Sell"),0)</f>
        <v>0</v>
      </c>
      <c r="Z694" s="111">
        <f t="shared" si="113"/>
        <v>0</v>
      </c>
      <c r="AA694" s="111">
        <f>IF($D694=AA$1,SUMIFS($H$3:$H694,$G$3:$G694,AA$1,$C$3:$C694,"Sell"),0)</f>
        <v>0</v>
      </c>
      <c r="AB694" s="111">
        <f t="shared" si="114"/>
        <v>0</v>
      </c>
      <c r="AC694" s="111">
        <f>SUMIFS('Deductions and Deposits'!$H:$H,'Deductions and Deposits'!$G:$G,D694,'Deductions and Deposits'!$F:$F,"&lt;="&amp;B694)+SUMIFS($F$3:F694,$D$3:D694,D694,$C$3:C694,"Coin Deposit",$E$3:E694,"")</f>
        <v>0</v>
      </c>
      <c r="AD694" s="111">
        <f>SUMIFS('Deductions and Deposits'!$D:$D,'Deductions and Deposits'!$C:$C,D694)+SUMIFS($F:$F,$D:$D,D694,$C:$C,"Coin Deduction")</f>
        <v>0</v>
      </c>
      <c r="AE694" s="111">
        <f>Table5[[#This Row],[Column4]]+Table5[[#This Row],[Column14]]+Table5[[#This Row],[Column19]]+Table5[[#This Row],[Column12]]</f>
        <v>0</v>
      </c>
      <c r="AF694" s="111">
        <f>Table5[[#This Row],[Column5]]+Table5[[#This Row],[Column13]]+Table5[[#This Row],[Column21]]+Table5[[#This Row],[Column18]]</f>
        <v>0</v>
      </c>
      <c r="AG694" s="111">
        <f t="shared" si="115"/>
        <v>0</v>
      </c>
      <c r="AH694" s="111">
        <f t="shared" si="116"/>
        <v>0</v>
      </c>
      <c r="AI694" s="111">
        <f>Table5[[#This Row],[Column17]]-Table5[[#This Row],[Column20]]</f>
        <v>0</v>
      </c>
      <c r="AJ694" s="111">
        <f t="shared" si="117"/>
        <v>0</v>
      </c>
      <c r="AK694" s="111">
        <f t="shared" si="121"/>
        <v>0</v>
      </c>
      <c r="AL694" s="111">
        <f t="shared" si="118"/>
        <v>0</v>
      </c>
      <c r="AM694" s="111" t="str">
        <f t="shared" si="119"/>
        <v/>
      </c>
      <c r="AN694" s="111" t="str">
        <f t="shared" ca="1" si="120"/>
        <v/>
      </c>
    </row>
    <row r="695" spans="1:40" ht="20.25" customHeight="1" x14ac:dyDescent="0.3">
      <c r="A695" s="107"/>
      <c r="B695" s="144"/>
      <c r="C695" s="119"/>
      <c r="D695" s="120"/>
      <c r="E695" s="119"/>
      <c r="F695" s="119"/>
      <c r="G695" s="120"/>
      <c r="H695" s="119"/>
      <c r="I695" s="109"/>
      <c r="L695" s="108"/>
      <c r="M695" s="108"/>
      <c r="N695" s="108"/>
      <c r="O695" s="108"/>
      <c r="P695" s="108"/>
      <c r="Q695" s="108"/>
      <c r="R695" s="108"/>
      <c r="S695" s="108"/>
      <c r="T695" s="100">
        <f t="shared" si="111"/>
        <v>0</v>
      </c>
      <c r="U695" s="111"/>
      <c r="V695" s="111"/>
      <c r="W695" s="111">
        <f>SUMIFS($F$3:F695,$D$3:D695,D695,$C$3:C695,"Buy")+SUMIFS($F$3:F695,$D$3:D695,D695,$C$3:C695,"Coin Deposit",$E$3:E695,"&lt;&gt;")</f>
        <v>0</v>
      </c>
      <c r="X695" s="111">
        <f t="shared" si="112"/>
        <v>0</v>
      </c>
      <c r="Y695" s="111">
        <f>IF($D695=Y$1,SUMIFS($H$3:$H695,$G$3:$G695,Y$1,$C$3:$C695,"Sell"),0)</f>
        <v>0</v>
      </c>
      <c r="Z695" s="111">
        <f t="shared" si="113"/>
        <v>0</v>
      </c>
      <c r="AA695" s="111">
        <f>IF($D695=AA$1,SUMIFS($H$3:$H695,$G$3:$G695,AA$1,$C$3:$C695,"Sell"),0)</f>
        <v>0</v>
      </c>
      <c r="AB695" s="111">
        <f t="shared" si="114"/>
        <v>0</v>
      </c>
      <c r="AC695" s="111">
        <f>SUMIFS('Deductions and Deposits'!$H:$H,'Deductions and Deposits'!$G:$G,D695,'Deductions and Deposits'!$F:$F,"&lt;="&amp;B695)+SUMIFS($F$3:F695,$D$3:D695,D695,$C$3:C695,"Coin Deposit",$E$3:E695,"")</f>
        <v>0</v>
      </c>
      <c r="AD695" s="111">
        <f>SUMIFS('Deductions and Deposits'!$D:$D,'Deductions and Deposits'!$C:$C,D695)+SUMIFS($F:$F,$D:$D,D695,$C:$C,"Coin Deduction")</f>
        <v>0</v>
      </c>
      <c r="AE695" s="111">
        <f>Table5[[#This Row],[Column4]]+Table5[[#This Row],[Column14]]+Table5[[#This Row],[Column19]]+Table5[[#This Row],[Column12]]</f>
        <v>0</v>
      </c>
      <c r="AF695" s="111">
        <f>Table5[[#This Row],[Column5]]+Table5[[#This Row],[Column13]]+Table5[[#This Row],[Column21]]+Table5[[#This Row],[Column18]]</f>
        <v>0</v>
      </c>
      <c r="AG695" s="111">
        <f t="shared" si="115"/>
        <v>0</v>
      </c>
      <c r="AH695" s="111">
        <f t="shared" si="116"/>
        <v>0</v>
      </c>
      <c r="AI695" s="111">
        <f>Table5[[#This Row],[Column17]]-Table5[[#This Row],[Column20]]</f>
        <v>0</v>
      </c>
      <c r="AJ695" s="111">
        <f t="shared" si="117"/>
        <v>0</v>
      </c>
      <c r="AK695" s="111">
        <f t="shared" si="121"/>
        <v>0</v>
      </c>
      <c r="AL695" s="111">
        <f t="shared" si="118"/>
        <v>0</v>
      </c>
      <c r="AM695" s="111" t="str">
        <f t="shared" si="119"/>
        <v/>
      </c>
      <c r="AN695" s="111" t="str">
        <f t="shared" ca="1" si="120"/>
        <v/>
      </c>
    </row>
    <row r="696" spans="1:40" ht="20.25" customHeight="1" x14ac:dyDescent="0.3">
      <c r="A696" s="107"/>
      <c r="B696" s="144"/>
      <c r="C696" s="119"/>
      <c r="D696" s="120"/>
      <c r="E696" s="119"/>
      <c r="F696" s="119"/>
      <c r="G696" s="120"/>
      <c r="H696" s="119"/>
      <c r="I696" s="109"/>
      <c r="L696" s="108"/>
      <c r="M696" s="108"/>
      <c r="N696" s="108"/>
      <c r="O696" s="108"/>
      <c r="P696" s="108"/>
      <c r="Q696" s="108"/>
      <c r="R696" s="108"/>
      <c r="S696" s="108"/>
      <c r="T696" s="100">
        <f t="shared" si="111"/>
        <v>0</v>
      </c>
      <c r="U696" s="111"/>
      <c r="V696" s="111"/>
      <c r="W696" s="111">
        <f>SUMIFS($F$3:F696,$D$3:D696,D696,$C$3:C696,"Buy")+SUMIFS($F$3:F696,$D$3:D696,D696,$C$3:C696,"Coin Deposit",$E$3:E696,"&lt;&gt;")</f>
        <v>0</v>
      </c>
      <c r="X696" s="111">
        <f t="shared" si="112"/>
        <v>0</v>
      </c>
      <c r="Y696" s="111">
        <f>IF($D696=Y$1,SUMIFS($H$3:$H696,$G$3:$G696,Y$1,$C$3:$C696,"Sell"),0)</f>
        <v>0</v>
      </c>
      <c r="Z696" s="111">
        <f t="shared" si="113"/>
        <v>0</v>
      </c>
      <c r="AA696" s="111">
        <f>IF($D696=AA$1,SUMIFS($H$3:$H696,$G$3:$G696,AA$1,$C$3:$C696,"Sell"),0)</f>
        <v>0</v>
      </c>
      <c r="AB696" s="111">
        <f t="shared" si="114"/>
        <v>0</v>
      </c>
      <c r="AC696" s="111">
        <f>SUMIFS('Deductions and Deposits'!$H:$H,'Deductions and Deposits'!$G:$G,D696,'Deductions and Deposits'!$F:$F,"&lt;="&amp;B696)+SUMIFS($F$3:F696,$D$3:D696,D696,$C$3:C696,"Coin Deposit",$E$3:E696,"")</f>
        <v>0</v>
      </c>
      <c r="AD696" s="111">
        <f>SUMIFS('Deductions and Deposits'!$D:$D,'Deductions and Deposits'!$C:$C,D696)+SUMIFS($F:$F,$D:$D,D696,$C:$C,"Coin Deduction")</f>
        <v>0</v>
      </c>
      <c r="AE696" s="111">
        <f>Table5[[#This Row],[Column4]]+Table5[[#This Row],[Column14]]+Table5[[#This Row],[Column19]]+Table5[[#This Row],[Column12]]</f>
        <v>0</v>
      </c>
      <c r="AF696" s="111">
        <f>Table5[[#This Row],[Column5]]+Table5[[#This Row],[Column13]]+Table5[[#This Row],[Column21]]+Table5[[#This Row],[Column18]]</f>
        <v>0</v>
      </c>
      <c r="AG696" s="111">
        <f t="shared" si="115"/>
        <v>0</v>
      </c>
      <c r="AH696" s="111">
        <f t="shared" si="116"/>
        <v>0</v>
      </c>
      <c r="AI696" s="111">
        <f>Table5[[#This Row],[Column17]]-Table5[[#This Row],[Column20]]</f>
        <v>0</v>
      </c>
      <c r="AJ696" s="111">
        <f t="shared" si="117"/>
        <v>0</v>
      </c>
      <c r="AK696" s="111">
        <f t="shared" si="121"/>
        <v>0</v>
      </c>
      <c r="AL696" s="111">
        <f t="shared" si="118"/>
        <v>0</v>
      </c>
      <c r="AM696" s="111" t="str">
        <f t="shared" si="119"/>
        <v/>
      </c>
      <c r="AN696" s="111" t="str">
        <f t="shared" ca="1" si="120"/>
        <v/>
      </c>
    </row>
    <row r="697" spans="1:40" ht="20.25" customHeight="1" x14ac:dyDescent="0.3">
      <c r="A697" s="107"/>
      <c r="B697" s="144"/>
      <c r="C697" s="119"/>
      <c r="D697" s="120"/>
      <c r="E697" s="119"/>
      <c r="F697" s="119"/>
      <c r="G697" s="120"/>
      <c r="H697" s="119"/>
      <c r="I697" s="109"/>
      <c r="L697" s="108"/>
      <c r="M697" s="108"/>
      <c r="N697" s="108"/>
      <c r="O697" s="108"/>
      <c r="P697" s="108"/>
      <c r="Q697" s="108"/>
      <c r="R697" s="108"/>
      <c r="S697" s="108"/>
      <c r="T697" s="100">
        <f t="shared" si="111"/>
        <v>0</v>
      </c>
      <c r="U697" s="111"/>
      <c r="V697" s="111"/>
      <c r="W697" s="111">
        <f>SUMIFS($F$3:F697,$D$3:D697,D697,$C$3:C697,"Buy")+SUMIFS($F$3:F697,$D$3:D697,D697,$C$3:C697,"Coin Deposit",$E$3:E697,"&lt;&gt;")</f>
        <v>0</v>
      </c>
      <c r="X697" s="111">
        <f t="shared" si="112"/>
        <v>0</v>
      </c>
      <c r="Y697" s="111">
        <f>IF($D697=Y$1,SUMIFS($H$3:$H697,$G$3:$G697,Y$1,$C$3:$C697,"Sell"),0)</f>
        <v>0</v>
      </c>
      <c r="Z697" s="111">
        <f t="shared" si="113"/>
        <v>0</v>
      </c>
      <c r="AA697" s="111">
        <f>IF($D697=AA$1,SUMIFS($H$3:$H697,$G$3:$G697,AA$1,$C$3:$C697,"Sell"),0)</f>
        <v>0</v>
      </c>
      <c r="AB697" s="111">
        <f t="shared" si="114"/>
        <v>0</v>
      </c>
      <c r="AC697" s="111">
        <f>SUMIFS('Deductions and Deposits'!$H:$H,'Deductions and Deposits'!$G:$G,D697,'Deductions and Deposits'!$F:$F,"&lt;="&amp;B697)+SUMIFS($F$3:F697,$D$3:D697,D697,$C$3:C697,"Coin Deposit",$E$3:E697,"")</f>
        <v>0</v>
      </c>
      <c r="AD697" s="111">
        <f>SUMIFS('Deductions and Deposits'!$D:$D,'Deductions and Deposits'!$C:$C,D697)+SUMIFS($F:$F,$D:$D,D697,$C:$C,"Coin Deduction")</f>
        <v>0</v>
      </c>
      <c r="AE697" s="111">
        <f>Table5[[#This Row],[Column4]]+Table5[[#This Row],[Column14]]+Table5[[#This Row],[Column19]]+Table5[[#This Row],[Column12]]</f>
        <v>0</v>
      </c>
      <c r="AF697" s="111">
        <f>Table5[[#This Row],[Column5]]+Table5[[#This Row],[Column13]]+Table5[[#This Row],[Column21]]+Table5[[#This Row],[Column18]]</f>
        <v>0</v>
      </c>
      <c r="AG697" s="111">
        <f t="shared" si="115"/>
        <v>0</v>
      </c>
      <c r="AH697" s="111">
        <f t="shared" si="116"/>
        <v>0</v>
      </c>
      <c r="AI697" s="111">
        <f>Table5[[#This Row],[Column17]]-Table5[[#This Row],[Column20]]</f>
        <v>0</v>
      </c>
      <c r="AJ697" s="111">
        <f t="shared" si="117"/>
        <v>0</v>
      </c>
      <c r="AK697" s="111">
        <f t="shared" si="121"/>
        <v>0</v>
      </c>
      <c r="AL697" s="111">
        <f t="shared" si="118"/>
        <v>0</v>
      </c>
      <c r="AM697" s="111" t="str">
        <f t="shared" si="119"/>
        <v/>
      </c>
      <c r="AN697" s="111" t="str">
        <f t="shared" ca="1" si="120"/>
        <v/>
      </c>
    </row>
    <row r="698" spans="1:40" ht="20.25" customHeight="1" x14ac:dyDescent="0.3">
      <c r="A698" s="107"/>
      <c r="B698" s="144"/>
      <c r="C698" s="119"/>
      <c r="D698" s="120"/>
      <c r="E698" s="119"/>
      <c r="F698" s="119"/>
      <c r="G698" s="120"/>
      <c r="H698" s="119"/>
      <c r="I698" s="109"/>
      <c r="L698" s="108"/>
      <c r="M698" s="108"/>
      <c r="N698" s="108"/>
      <c r="O698" s="108"/>
      <c r="P698" s="108"/>
      <c r="Q698" s="108"/>
      <c r="R698" s="108"/>
      <c r="S698" s="108"/>
      <c r="T698" s="100">
        <f t="shared" si="111"/>
        <v>0</v>
      </c>
      <c r="U698" s="111"/>
      <c r="V698" s="111"/>
      <c r="W698" s="111">
        <f>SUMIFS($F$3:F698,$D$3:D698,D698,$C$3:C698,"Buy")+SUMIFS($F$3:F698,$D$3:D698,D698,$C$3:C698,"Coin Deposit",$E$3:E698,"&lt;&gt;")</f>
        <v>0</v>
      </c>
      <c r="X698" s="111">
        <f t="shared" si="112"/>
        <v>0</v>
      </c>
      <c r="Y698" s="111">
        <f>IF($D698=Y$1,SUMIFS($H$3:$H698,$G$3:$G698,Y$1,$C$3:$C698,"Sell"),0)</f>
        <v>0</v>
      </c>
      <c r="Z698" s="111">
        <f t="shared" si="113"/>
        <v>0</v>
      </c>
      <c r="AA698" s="111">
        <f>IF($D698=AA$1,SUMIFS($H$3:$H698,$G$3:$G698,AA$1,$C$3:$C698,"Sell"),0)</f>
        <v>0</v>
      </c>
      <c r="AB698" s="111">
        <f t="shared" si="114"/>
        <v>0</v>
      </c>
      <c r="AC698" s="111">
        <f>SUMIFS('Deductions and Deposits'!$H:$H,'Deductions and Deposits'!$G:$G,D698,'Deductions and Deposits'!$F:$F,"&lt;="&amp;B698)+SUMIFS($F$3:F698,$D$3:D698,D698,$C$3:C698,"Coin Deposit",$E$3:E698,"")</f>
        <v>0</v>
      </c>
      <c r="AD698" s="111">
        <f>SUMIFS('Deductions and Deposits'!$D:$D,'Deductions and Deposits'!$C:$C,D698)+SUMIFS($F:$F,$D:$D,D698,$C:$C,"Coin Deduction")</f>
        <v>0</v>
      </c>
      <c r="AE698" s="111">
        <f>Table5[[#This Row],[Column4]]+Table5[[#This Row],[Column14]]+Table5[[#This Row],[Column19]]+Table5[[#This Row],[Column12]]</f>
        <v>0</v>
      </c>
      <c r="AF698" s="111">
        <f>Table5[[#This Row],[Column5]]+Table5[[#This Row],[Column13]]+Table5[[#This Row],[Column21]]+Table5[[#This Row],[Column18]]</f>
        <v>0</v>
      </c>
      <c r="AG698" s="111">
        <f t="shared" si="115"/>
        <v>0</v>
      </c>
      <c r="AH698" s="111">
        <f t="shared" si="116"/>
        <v>0</v>
      </c>
      <c r="AI698" s="111">
        <f>Table5[[#This Row],[Column17]]-Table5[[#This Row],[Column20]]</f>
        <v>0</v>
      </c>
      <c r="AJ698" s="111">
        <f t="shared" si="117"/>
        <v>0</v>
      </c>
      <c r="AK698" s="111">
        <f t="shared" si="121"/>
        <v>0</v>
      </c>
      <c r="AL698" s="111">
        <f t="shared" si="118"/>
        <v>0</v>
      </c>
      <c r="AM698" s="111" t="str">
        <f t="shared" si="119"/>
        <v/>
      </c>
      <c r="AN698" s="111" t="str">
        <f t="shared" ca="1" si="120"/>
        <v/>
      </c>
    </row>
    <row r="699" spans="1:40" ht="20.25" customHeight="1" x14ac:dyDescent="0.3">
      <c r="A699" s="107"/>
      <c r="B699" s="144"/>
      <c r="C699" s="119"/>
      <c r="D699" s="120"/>
      <c r="E699" s="119"/>
      <c r="F699" s="119"/>
      <c r="G699" s="120"/>
      <c r="H699" s="119"/>
      <c r="I699" s="109"/>
      <c r="L699" s="108"/>
      <c r="M699" s="108"/>
      <c r="N699" s="108"/>
      <c r="O699" s="108"/>
      <c r="P699" s="108"/>
      <c r="Q699" s="108"/>
      <c r="R699" s="108"/>
      <c r="S699" s="108"/>
      <c r="T699" s="100">
        <f t="shared" si="111"/>
        <v>0</v>
      </c>
      <c r="U699" s="111"/>
      <c r="V699" s="111"/>
      <c r="W699" s="111">
        <f>SUMIFS($F$3:F699,$D$3:D699,D699,$C$3:C699,"Buy")+SUMIFS($F$3:F699,$D$3:D699,D699,$C$3:C699,"Coin Deposit",$E$3:E699,"&lt;&gt;")</f>
        <v>0</v>
      </c>
      <c r="X699" s="111">
        <f t="shared" si="112"/>
        <v>0</v>
      </c>
      <c r="Y699" s="111">
        <f>IF($D699=Y$1,SUMIFS($H$3:$H699,$G$3:$G699,Y$1,$C$3:$C699,"Sell"),0)</f>
        <v>0</v>
      </c>
      <c r="Z699" s="111">
        <f t="shared" si="113"/>
        <v>0</v>
      </c>
      <c r="AA699" s="111">
        <f>IF($D699=AA$1,SUMIFS($H$3:$H699,$G$3:$G699,AA$1,$C$3:$C699,"Sell"),0)</f>
        <v>0</v>
      </c>
      <c r="AB699" s="111">
        <f t="shared" si="114"/>
        <v>0</v>
      </c>
      <c r="AC699" s="111">
        <f>SUMIFS('Deductions and Deposits'!$H:$H,'Deductions and Deposits'!$G:$G,D699,'Deductions and Deposits'!$F:$F,"&lt;="&amp;B699)+SUMIFS($F$3:F699,$D$3:D699,D699,$C$3:C699,"Coin Deposit",$E$3:E699,"")</f>
        <v>0</v>
      </c>
      <c r="AD699" s="111">
        <f>SUMIFS('Deductions and Deposits'!$D:$D,'Deductions and Deposits'!$C:$C,D699)+SUMIFS($F:$F,$D:$D,D699,$C:$C,"Coin Deduction")</f>
        <v>0</v>
      </c>
      <c r="AE699" s="111">
        <f>Table5[[#This Row],[Column4]]+Table5[[#This Row],[Column14]]+Table5[[#This Row],[Column19]]+Table5[[#This Row],[Column12]]</f>
        <v>0</v>
      </c>
      <c r="AF699" s="111">
        <f>Table5[[#This Row],[Column5]]+Table5[[#This Row],[Column13]]+Table5[[#This Row],[Column21]]+Table5[[#This Row],[Column18]]</f>
        <v>0</v>
      </c>
      <c r="AG699" s="111">
        <f t="shared" si="115"/>
        <v>0</v>
      </c>
      <c r="AH699" s="111">
        <f t="shared" si="116"/>
        <v>0</v>
      </c>
      <c r="AI699" s="111">
        <f>Table5[[#This Row],[Column17]]-Table5[[#This Row],[Column20]]</f>
        <v>0</v>
      </c>
      <c r="AJ699" s="111">
        <f t="shared" si="117"/>
        <v>0</v>
      </c>
      <c r="AK699" s="111">
        <f t="shared" si="121"/>
        <v>0</v>
      </c>
      <c r="AL699" s="111">
        <f t="shared" si="118"/>
        <v>0</v>
      </c>
      <c r="AM699" s="111" t="str">
        <f t="shared" si="119"/>
        <v/>
      </c>
      <c r="AN699" s="111" t="str">
        <f t="shared" ca="1" si="120"/>
        <v/>
      </c>
    </row>
    <row r="700" spans="1:40" ht="20.25" customHeight="1" x14ac:dyDescent="0.3">
      <c r="A700" s="107"/>
      <c r="B700" s="144"/>
      <c r="C700" s="119"/>
      <c r="D700" s="120"/>
      <c r="E700" s="119"/>
      <c r="F700" s="119"/>
      <c r="G700" s="120"/>
      <c r="H700" s="119"/>
      <c r="I700" s="109"/>
      <c r="L700" s="108"/>
      <c r="M700" s="108"/>
      <c r="N700" s="108"/>
      <c r="O700" s="108"/>
      <c r="P700" s="108"/>
      <c r="Q700" s="108"/>
      <c r="R700" s="108"/>
      <c r="S700" s="108"/>
      <c r="T700" s="100">
        <f t="shared" si="111"/>
        <v>0</v>
      </c>
      <c r="U700" s="111"/>
      <c r="V700" s="111"/>
      <c r="W700" s="111">
        <f>SUMIFS($F$3:F700,$D$3:D700,D700,$C$3:C700,"Buy")+SUMIFS($F$3:F700,$D$3:D700,D700,$C$3:C700,"Coin Deposit",$E$3:E700,"&lt;&gt;")</f>
        <v>0</v>
      </c>
      <c r="X700" s="111">
        <f t="shared" si="112"/>
        <v>0</v>
      </c>
      <c r="Y700" s="111">
        <f>IF($D700=Y$1,SUMIFS($H$3:$H700,$G$3:$G700,Y$1,$C$3:$C700,"Sell"),0)</f>
        <v>0</v>
      </c>
      <c r="Z700" s="111">
        <f t="shared" si="113"/>
        <v>0</v>
      </c>
      <c r="AA700" s="111">
        <f>IF($D700=AA$1,SUMIFS($H$3:$H700,$G$3:$G700,AA$1,$C$3:$C700,"Sell"),0)</f>
        <v>0</v>
      </c>
      <c r="AB700" s="111">
        <f t="shared" si="114"/>
        <v>0</v>
      </c>
      <c r="AC700" s="111">
        <f>SUMIFS('Deductions and Deposits'!$H:$H,'Deductions and Deposits'!$G:$G,D700,'Deductions and Deposits'!$F:$F,"&lt;="&amp;B700)+SUMIFS($F$3:F700,$D$3:D700,D700,$C$3:C700,"Coin Deposit",$E$3:E700,"")</f>
        <v>0</v>
      </c>
      <c r="AD700" s="111">
        <f>SUMIFS('Deductions and Deposits'!$D:$D,'Deductions and Deposits'!$C:$C,D700)+SUMIFS($F:$F,$D:$D,D700,$C:$C,"Coin Deduction")</f>
        <v>0</v>
      </c>
      <c r="AE700" s="111">
        <f>Table5[[#This Row],[Column4]]+Table5[[#This Row],[Column14]]+Table5[[#This Row],[Column19]]+Table5[[#This Row],[Column12]]</f>
        <v>0</v>
      </c>
      <c r="AF700" s="111">
        <f>Table5[[#This Row],[Column5]]+Table5[[#This Row],[Column13]]+Table5[[#This Row],[Column21]]+Table5[[#This Row],[Column18]]</f>
        <v>0</v>
      </c>
      <c r="AG700" s="111">
        <f t="shared" si="115"/>
        <v>0</v>
      </c>
      <c r="AH700" s="111">
        <f t="shared" si="116"/>
        <v>0</v>
      </c>
      <c r="AI700" s="111">
        <f>Table5[[#This Row],[Column17]]-Table5[[#This Row],[Column20]]</f>
        <v>0</v>
      </c>
      <c r="AJ700" s="111">
        <f t="shared" si="117"/>
        <v>0</v>
      </c>
      <c r="AK700" s="111">
        <f t="shared" si="121"/>
        <v>0</v>
      </c>
      <c r="AL700" s="111">
        <f t="shared" si="118"/>
        <v>0</v>
      </c>
      <c r="AM700" s="111" t="str">
        <f t="shared" si="119"/>
        <v/>
      </c>
      <c r="AN700" s="111" t="str">
        <f t="shared" ca="1" si="120"/>
        <v/>
      </c>
    </row>
    <row r="701" spans="1:40" ht="20.25" customHeight="1" x14ac:dyDescent="0.3">
      <c r="A701" s="107"/>
      <c r="B701" s="144"/>
      <c r="C701" s="119"/>
      <c r="D701" s="120"/>
      <c r="E701" s="119"/>
      <c r="F701" s="119"/>
      <c r="G701" s="120"/>
      <c r="H701" s="119"/>
      <c r="I701" s="109"/>
      <c r="L701" s="108"/>
      <c r="M701" s="108"/>
      <c r="N701" s="108"/>
      <c r="O701" s="108"/>
      <c r="P701" s="108"/>
      <c r="Q701" s="108"/>
      <c r="R701" s="108"/>
      <c r="S701" s="108"/>
      <c r="T701" s="100">
        <f t="shared" si="111"/>
        <v>0</v>
      </c>
      <c r="U701" s="111"/>
      <c r="V701" s="111"/>
      <c r="W701" s="111">
        <f>SUMIFS($F$3:F701,$D$3:D701,D701,$C$3:C701,"Buy")+SUMIFS($F$3:F701,$D$3:D701,D701,$C$3:C701,"Coin Deposit",$E$3:E701,"&lt;&gt;")</f>
        <v>0</v>
      </c>
      <c r="X701" s="111">
        <f t="shared" si="112"/>
        <v>0</v>
      </c>
      <c r="Y701" s="111">
        <f>IF($D701=Y$1,SUMIFS($H$3:$H701,$G$3:$G701,Y$1,$C$3:$C701,"Sell"),0)</f>
        <v>0</v>
      </c>
      <c r="Z701" s="111">
        <f t="shared" si="113"/>
        <v>0</v>
      </c>
      <c r="AA701" s="111">
        <f>IF($D701=AA$1,SUMIFS($H$3:$H701,$G$3:$G701,AA$1,$C$3:$C701,"Sell"),0)</f>
        <v>0</v>
      </c>
      <c r="AB701" s="111">
        <f t="shared" si="114"/>
        <v>0</v>
      </c>
      <c r="AC701" s="111">
        <f>SUMIFS('Deductions and Deposits'!$H:$H,'Deductions and Deposits'!$G:$G,D701,'Deductions and Deposits'!$F:$F,"&lt;="&amp;B701)+SUMIFS($F$3:F701,$D$3:D701,D701,$C$3:C701,"Coin Deposit",$E$3:E701,"")</f>
        <v>0</v>
      </c>
      <c r="AD701" s="111">
        <f>SUMIFS('Deductions and Deposits'!$D:$D,'Deductions and Deposits'!$C:$C,D701)+SUMIFS($F:$F,$D:$D,D701,$C:$C,"Coin Deduction")</f>
        <v>0</v>
      </c>
      <c r="AE701" s="111">
        <f>Table5[[#This Row],[Column4]]+Table5[[#This Row],[Column14]]+Table5[[#This Row],[Column19]]+Table5[[#This Row],[Column12]]</f>
        <v>0</v>
      </c>
      <c r="AF701" s="111">
        <f>Table5[[#This Row],[Column5]]+Table5[[#This Row],[Column13]]+Table5[[#This Row],[Column21]]+Table5[[#This Row],[Column18]]</f>
        <v>0</v>
      </c>
      <c r="AG701" s="111">
        <f t="shared" si="115"/>
        <v>0</v>
      </c>
      <c r="AH701" s="111">
        <f t="shared" si="116"/>
        <v>0</v>
      </c>
      <c r="AI701" s="111">
        <f>Table5[[#This Row],[Column17]]-Table5[[#This Row],[Column20]]</f>
        <v>0</v>
      </c>
      <c r="AJ701" s="111">
        <f t="shared" si="117"/>
        <v>0</v>
      </c>
      <c r="AK701" s="111">
        <f t="shared" si="121"/>
        <v>0</v>
      </c>
      <c r="AL701" s="111">
        <f t="shared" si="118"/>
        <v>0</v>
      </c>
      <c r="AM701" s="111" t="str">
        <f t="shared" si="119"/>
        <v/>
      </c>
      <c r="AN701" s="111" t="str">
        <f t="shared" ca="1" si="120"/>
        <v/>
      </c>
    </row>
    <row r="702" spans="1:40" ht="20.25" customHeight="1" x14ac:dyDescent="0.3">
      <c r="A702" s="107"/>
      <c r="B702" s="144"/>
      <c r="C702" s="119"/>
      <c r="D702" s="120"/>
      <c r="E702" s="119"/>
      <c r="F702" s="119"/>
      <c r="G702" s="120"/>
      <c r="H702" s="119"/>
      <c r="I702" s="109"/>
      <c r="L702" s="108"/>
      <c r="M702" s="108"/>
      <c r="N702" s="108"/>
      <c r="O702" s="108"/>
      <c r="P702" s="108"/>
      <c r="Q702" s="108"/>
      <c r="R702" s="108"/>
      <c r="S702" s="108"/>
      <c r="T702" s="100">
        <f t="shared" si="111"/>
        <v>0</v>
      </c>
      <c r="U702" s="111"/>
      <c r="V702" s="111"/>
      <c r="W702" s="111">
        <f>SUMIFS($F$3:F702,$D$3:D702,D702,$C$3:C702,"Buy")+SUMIFS($F$3:F702,$D$3:D702,D702,$C$3:C702,"Coin Deposit",$E$3:E702,"&lt;&gt;")</f>
        <v>0</v>
      </c>
      <c r="X702" s="111">
        <f t="shared" si="112"/>
        <v>0</v>
      </c>
      <c r="Y702" s="111">
        <f>IF($D702=Y$1,SUMIFS($H$3:$H702,$G$3:$G702,Y$1,$C$3:$C702,"Sell"),0)</f>
        <v>0</v>
      </c>
      <c r="Z702" s="111">
        <f t="shared" si="113"/>
        <v>0</v>
      </c>
      <c r="AA702" s="111">
        <f>IF($D702=AA$1,SUMIFS($H$3:$H702,$G$3:$G702,AA$1,$C$3:$C702,"Sell"),0)</f>
        <v>0</v>
      </c>
      <c r="AB702" s="111">
        <f t="shared" si="114"/>
        <v>0</v>
      </c>
      <c r="AC702" s="111">
        <f>SUMIFS('Deductions and Deposits'!$H:$H,'Deductions and Deposits'!$G:$G,D702,'Deductions and Deposits'!$F:$F,"&lt;="&amp;B702)+SUMIFS($F$3:F702,$D$3:D702,D702,$C$3:C702,"Coin Deposit",$E$3:E702,"")</f>
        <v>0</v>
      </c>
      <c r="AD702" s="111">
        <f>SUMIFS('Deductions and Deposits'!$D:$D,'Deductions and Deposits'!$C:$C,D702)+SUMIFS($F:$F,$D:$D,D702,$C:$C,"Coin Deduction")</f>
        <v>0</v>
      </c>
      <c r="AE702" s="111">
        <f>Table5[[#This Row],[Column4]]+Table5[[#This Row],[Column14]]+Table5[[#This Row],[Column19]]+Table5[[#This Row],[Column12]]</f>
        <v>0</v>
      </c>
      <c r="AF702" s="111">
        <f>Table5[[#This Row],[Column5]]+Table5[[#This Row],[Column13]]+Table5[[#This Row],[Column21]]+Table5[[#This Row],[Column18]]</f>
        <v>0</v>
      </c>
      <c r="AG702" s="111">
        <f t="shared" si="115"/>
        <v>0</v>
      </c>
      <c r="AH702" s="111">
        <f t="shared" si="116"/>
        <v>0</v>
      </c>
      <c r="AI702" s="111">
        <f>Table5[[#This Row],[Column17]]-Table5[[#This Row],[Column20]]</f>
        <v>0</v>
      </c>
      <c r="AJ702" s="111">
        <f t="shared" si="117"/>
        <v>0</v>
      </c>
      <c r="AK702" s="111">
        <f t="shared" si="121"/>
        <v>0</v>
      </c>
      <c r="AL702" s="111">
        <f t="shared" si="118"/>
        <v>0</v>
      </c>
      <c r="AM702" s="111" t="str">
        <f t="shared" si="119"/>
        <v/>
      </c>
      <c r="AN702" s="111" t="str">
        <f t="shared" ca="1" si="120"/>
        <v/>
      </c>
    </row>
    <row r="703" spans="1:40" ht="20.25" customHeight="1" x14ac:dyDescent="0.3">
      <c r="A703" s="107"/>
      <c r="B703" s="144"/>
      <c r="C703" s="119"/>
      <c r="D703" s="120"/>
      <c r="E703" s="119"/>
      <c r="F703" s="119"/>
      <c r="G703" s="120"/>
      <c r="H703" s="119"/>
      <c r="I703" s="109"/>
      <c r="L703" s="108"/>
      <c r="M703" s="108"/>
      <c r="N703" s="108"/>
      <c r="O703" s="108"/>
      <c r="P703" s="108"/>
      <c r="Q703" s="108"/>
      <c r="R703" s="108"/>
      <c r="S703" s="108"/>
      <c r="T703" s="100">
        <f t="shared" si="111"/>
        <v>0</v>
      </c>
      <c r="U703" s="111"/>
      <c r="V703" s="111"/>
      <c r="W703" s="111">
        <f>SUMIFS($F$3:F703,$D$3:D703,D703,$C$3:C703,"Buy")+SUMIFS($F$3:F703,$D$3:D703,D703,$C$3:C703,"Coin Deposit",$E$3:E703,"&lt;&gt;")</f>
        <v>0</v>
      </c>
      <c r="X703" s="111">
        <f t="shared" si="112"/>
        <v>0</v>
      </c>
      <c r="Y703" s="111">
        <f>IF($D703=Y$1,SUMIFS($H$3:$H703,$G$3:$G703,Y$1,$C$3:$C703,"Sell"),0)</f>
        <v>0</v>
      </c>
      <c r="Z703" s="111">
        <f t="shared" si="113"/>
        <v>0</v>
      </c>
      <c r="AA703" s="111">
        <f>IF($D703=AA$1,SUMIFS($H$3:$H703,$G$3:$G703,AA$1,$C$3:$C703,"Sell"),0)</f>
        <v>0</v>
      </c>
      <c r="AB703" s="111">
        <f t="shared" si="114"/>
        <v>0</v>
      </c>
      <c r="AC703" s="111">
        <f>SUMIFS('Deductions and Deposits'!$H:$H,'Deductions and Deposits'!$G:$G,D703,'Deductions and Deposits'!$F:$F,"&lt;="&amp;B703)+SUMIFS($F$3:F703,$D$3:D703,D703,$C$3:C703,"Coin Deposit",$E$3:E703,"")</f>
        <v>0</v>
      </c>
      <c r="AD703" s="111">
        <f>SUMIFS('Deductions and Deposits'!$D:$D,'Deductions and Deposits'!$C:$C,D703)+SUMIFS($F:$F,$D:$D,D703,$C:$C,"Coin Deduction")</f>
        <v>0</v>
      </c>
      <c r="AE703" s="111">
        <f>Table5[[#This Row],[Column4]]+Table5[[#This Row],[Column14]]+Table5[[#This Row],[Column19]]+Table5[[#This Row],[Column12]]</f>
        <v>0</v>
      </c>
      <c r="AF703" s="111">
        <f>Table5[[#This Row],[Column5]]+Table5[[#This Row],[Column13]]+Table5[[#This Row],[Column21]]+Table5[[#This Row],[Column18]]</f>
        <v>0</v>
      </c>
      <c r="AG703" s="111">
        <f t="shared" si="115"/>
        <v>0</v>
      </c>
      <c r="AH703" s="111">
        <f t="shared" si="116"/>
        <v>0</v>
      </c>
      <c r="AI703" s="111">
        <f>Table5[[#This Row],[Column17]]-Table5[[#This Row],[Column20]]</f>
        <v>0</v>
      </c>
      <c r="AJ703" s="111">
        <f t="shared" si="117"/>
        <v>0</v>
      </c>
      <c r="AK703" s="111">
        <f t="shared" si="121"/>
        <v>0</v>
      </c>
      <c r="AL703" s="111">
        <f t="shared" si="118"/>
        <v>0</v>
      </c>
      <c r="AM703" s="111" t="str">
        <f t="shared" si="119"/>
        <v/>
      </c>
      <c r="AN703" s="111" t="str">
        <f t="shared" ca="1" si="120"/>
        <v/>
      </c>
    </row>
    <row r="704" spans="1:40" ht="20.25" customHeight="1" x14ac:dyDescent="0.3">
      <c r="A704" s="107"/>
      <c r="B704" s="144"/>
      <c r="C704" s="119"/>
      <c r="D704" s="120"/>
      <c r="E704" s="119"/>
      <c r="F704" s="119"/>
      <c r="G704" s="120"/>
      <c r="H704" s="119"/>
      <c r="I704" s="109"/>
      <c r="L704" s="108"/>
      <c r="M704" s="108"/>
      <c r="N704" s="108"/>
      <c r="O704" s="108"/>
      <c r="P704" s="108"/>
      <c r="Q704" s="108"/>
      <c r="R704" s="108"/>
      <c r="S704" s="108"/>
      <c r="T704" s="100">
        <f t="shared" si="111"/>
        <v>0</v>
      </c>
      <c r="U704" s="111"/>
      <c r="V704" s="111"/>
      <c r="W704" s="111">
        <f>SUMIFS($F$3:F704,$D$3:D704,D704,$C$3:C704,"Buy")+SUMIFS($F$3:F704,$D$3:D704,D704,$C$3:C704,"Coin Deposit",$E$3:E704,"&lt;&gt;")</f>
        <v>0</v>
      </c>
      <c r="X704" s="111">
        <f t="shared" si="112"/>
        <v>0</v>
      </c>
      <c r="Y704" s="111">
        <f>IF($D704=Y$1,SUMIFS($H$3:$H704,$G$3:$G704,Y$1,$C$3:$C704,"Sell"),0)</f>
        <v>0</v>
      </c>
      <c r="Z704" s="111">
        <f t="shared" si="113"/>
        <v>0</v>
      </c>
      <c r="AA704" s="111">
        <f>IF($D704=AA$1,SUMIFS($H$3:$H704,$G$3:$G704,AA$1,$C$3:$C704,"Sell"),0)</f>
        <v>0</v>
      </c>
      <c r="AB704" s="111">
        <f t="shared" si="114"/>
        <v>0</v>
      </c>
      <c r="AC704" s="111">
        <f>SUMIFS('Deductions and Deposits'!$H:$H,'Deductions and Deposits'!$G:$G,D704,'Deductions and Deposits'!$F:$F,"&lt;="&amp;B704)+SUMIFS($F$3:F704,$D$3:D704,D704,$C$3:C704,"Coin Deposit",$E$3:E704,"")</f>
        <v>0</v>
      </c>
      <c r="AD704" s="111">
        <f>SUMIFS('Deductions and Deposits'!$D:$D,'Deductions and Deposits'!$C:$C,D704)+SUMIFS($F:$F,$D:$D,D704,$C:$C,"Coin Deduction")</f>
        <v>0</v>
      </c>
      <c r="AE704" s="111">
        <f>Table5[[#This Row],[Column4]]+Table5[[#This Row],[Column14]]+Table5[[#This Row],[Column19]]+Table5[[#This Row],[Column12]]</f>
        <v>0</v>
      </c>
      <c r="AF704" s="111">
        <f>Table5[[#This Row],[Column5]]+Table5[[#This Row],[Column13]]+Table5[[#This Row],[Column21]]+Table5[[#This Row],[Column18]]</f>
        <v>0</v>
      </c>
      <c r="AG704" s="111">
        <f t="shared" si="115"/>
        <v>0</v>
      </c>
      <c r="AH704" s="111">
        <f t="shared" si="116"/>
        <v>0</v>
      </c>
      <c r="AI704" s="111">
        <f>Table5[[#This Row],[Column17]]-Table5[[#This Row],[Column20]]</f>
        <v>0</v>
      </c>
      <c r="AJ704" s="111">
        <f t="shared" si="117"/>
        <v>0</v>
      </c>
      <c r="AK704" s="111">
        <f t="shared" si="121"/>
        <v>0</v>
      </c>
      <c r="AL704" s="111">
        <f t="shared" si="118"/>
        <v>0</v>
      </c>
      <c r="AM704" s="111" t="str">
        <f t="shared" si="119"/>
        <v/>
      </c>
      <c r="AN704" s="111" t="str">
        <f t="shared" ca="1" si="120"/>
        <v/>
      </c>
    </row>
    <row r="705" spans="1:40" ht="20.25" customHeight="1" x14ac:dyDescent="0.3">
      <c r="A705" s="107"/>
      <c r="B705" s="144"/>
      <c r="C705" s="119"/>
      <c r="D705" s="120"/>
      <c r="E705" s="119"/>
      <c r="F705" s="119"/>
      <c r="G705" s="120"/>
      <c r="H705" s="119"/>
      <c r="I705" s="109"/>
      <c r="L705" s="108"/>
      <c r="M705" s="108"/>
      <c r="N705" s="108"/>
      <c r="O705" s="108"/>
      <c r="P705" s="108"/>
      <c r="Q705" s="108"/>
      <c r="R705" s="108"/>
      <c r="S705" s="108"/>
      <c r="T705" s="100">
        <f t="shared" si="111"/>
        <v>0</v>
      </c>
      <c r="U705" s="111"/>
      <c r="V705" s="111"/>
      <c r="W705" s="111">
        <f>SUMIFS($F$3:F705,$D$3:D705,D705,$C$3:C705,"Buy")+SUMIFS($F$3:F705,$D$3:D705,D705,$C$3:C705,"Coin Deposit",$E$3:E705,"&lt;&gt;")</f>
        <v>0</v>
      </c>
      <c r="X705" s="111">
        <f t="shared" si="112"/>
        <v>0</v>
      </c>
      <c r="Y705" s="111">
        <f>IF($D705=Y$1,SUMIFS($H$3:$H705,$G$3:$G705,Y$1,$C$3:$C705,"Sell"),0)</f>
        <v>0</v>
      </c>
      <c r="Z705" s="111">
        <f t="shared" si="113"/>
        <v>0</v>
      </c>
      <c r="AA705" s="111">
        <f>IF($D705=AA$1,SUMIFS($H$3:$H705,$G$3:$G705,AA$1,$C$3:$C705,"Sell"),0)</f>
        <v>0</v>
      </c>
      <c r="AB705" s="111">
        <f t="shared" si="114"/>
        <v>0</v>
      </c>
      <c r="AC705" s="111">
        <f>SUMIFS('Deductions and Deposits'!$H:$H,'Deductions and Deposits'!$G:$G,D705,'Deductions and Deposits'!$F:$F,"&lt;="&amp;B705)+SUMIFS($F$3:F705,$D$3:D705,D705,$C$3:C705,"Coin Deposit",$E$3:E705,"")</f>
        <v>0</v>
      </c>
      <c r="AD705" s="111">
        <f>SUMIFS('Deductions and Deposits'!$D:$D,'Deductions and Deposits'!$C:$C,D705)+SUMIFS($F:$F,$D:$D,D705,$C:$C,"Coin Deduction")</f>
        <v>0</v>
      </c>
      <c r="AE705" s="111">
        <f>Table5[[#This Row],[Column4]]+Table5[[#This Row],[Column14]]+Table5[[#This Row],[Column19]]+Table5[[#This Row],[Column12]]</f>
        <v>0</v>
      </c>
      <c r="AF705" s="111">
        <f>Table5[[#This Row],[Column5]]+Table5[[#This Row],[Column13]]+Table5[[#This Row],[Column21]]+Table5[[#This Row],[Column18]]</f>
        <v>0</v>
      </c>
      <c r="AG705" s="111">
        <f t="shared" si="115"/>
        <v>0</v>
      </c>
      <c r="AH705" s="111">
        <f t="shared" si="116"/>
        <v>0</v>
      </c>
      <c r="AI705" s="111">
        <f>Table5[[#This Row],[Column17]]-Table5[[#This Row],[Column20]]</f>
        <v>0</v>
      </c>
      <c r="AJ705" s="111">
        <f t="shared" si="117"/>
        <v>0</v>
      </c>
      <c r="AK705" s="111">
        <f t="shared" si="121"/>
        <v>0</v>
      </c>
      <c r="AL705" s="111">
        <f t="shared" si="118"/>
        <v>0</v>
      </c>
      <c r="AM705" s="111" t="str">
        <f t="shared" si="119"/>
        <v/>
      </c>
      <c r="AN705" s="111" t="str">
        <f t="shared" ca="1" si="120"/>
        <v/>
      </c>
    </row>
    <row r="706" spans="1:40" ht="20.25" customHeight="1" x14ac:dyDescent="0.3">
      <c r="A706" s="107"/>
      <c r="B706" s="144"/>
      <c r="C706" s="119"/>
      <c r="D706" s="120"/>
      <c r="E706" s="119"/>
      <c r="F706" s="119"/>
      <c r="G706" s="120"/>
      <c r="H706" s="119"/>
      <c r="I706" s="109"/>
      <c r="L706" s="108"/>
      <c r="M706" s="108"/>
      <c r="N706" s="108"/>
      <c r="O706" s="108"/>
      <c r="P706" s="108"/>
      <c r="Q706" s="108"/>
      <c r="R706" s="108"/>
      <c r="S706" s="108"/>
      <c r="T706" s="100">
        <f t="shared" si="111"/>
        <v>0</v>
      </c>
      <c r="U706" s="111"/>
      <c r="V706" s="111"/>
      <c r="W706" s="111">
        <f>SUMIFS($F$3:F706,$D$3:D706,D706,$C$3:C706,"Buy")+SUMIFS($F$3:F706,$D$3:D706,D706,$C$3:C706,"Coin Deposit",$E$3:E706,"&lt;&gt;")</f>
        <v>0</v>
      </c>
      <c r="X706" s="111">
        <f t="shared" si="112"/>
        <v>0</v>
      </c>
      <c r="Y706" s="111">
        <f>IF($D706=Y$1,SUMIFS($H$3:$H706,$G$3:$G706,Y$1,$C$3:$C706,"Sell"),0)</f>
        <v>0</v>
      </c>
      <c r="Z706" s="111">
        <f t="shared" si="113"/>
        <v>0</v>
      </c>
      <c r="AA706" s="111">
        <f>IF($D706=AA$1,SUMIFS($H$3:$H706,$G$3:$G706,AA$1,$C$3:$C706,"Sell"),0)</f>
        <v>0</v>
      </c>
      <c r="AB706" s="111">
        <f t="shared" si="114"/>
        <v>0</v>
      </c>
      <c r="AC706" s="111">
        <f>SUMIFS('Deductions and Deposits'!$H:$H,'Deductions and Deposits'!$G:$G,D706,'Deductions and Deposits'!$F:$F,"&lt;="&amp;B706)+SUMIFS($F$3:F706,$D$3:D706,D706,$C$3:C706,"Coin Deposit",$E$3:E706,"")</f>
        <v>0</v>
      </c>
      <c r="AD706" s="111">
        <f>SUMIFS('Deductions and Deposits'!$D:$D,'Deductions and Deposits'!$C:$C,D706)+SUMIFS($F:$F,$D:$D,D706,$C:$C,"Coin Deduction")</f>
        <v>0</v>
      </c>
      <c r="AE706" s="111">
        <f>Table5[[#This Row],[Column4]]+Table5[[#This Row],[Column14]]+Table5[[#This Row],[Column19]]+Table5[[#This Row],[Column12]]</f>
        <v>0</v>
      </c>
      <c r="AF706" s="111">
        <f>Table5[[#This Row],[Column5]]+Table5[[#This Row],[Column13]]+Table5[[#This Row],[Column21]]+Table5[[#This Row],[Column18]]</f>
        <v>0</v>
      </c>
      <c r="AG706" s="111">
        <f t="shared" si="115"/>
        <v>0</v>
      </c>
      <c r="AH706" s="111">
        <f t="shared" si="116"/>
        <v>0</v>
      </c>
      <c r="AI706" s="111">
        <f>Table5[[#This Row],[Column17]]-Table5[[#This Row],[Column20]]</f>
        <v>0</v>
      </c>
      <c r="AJ706" s="111">
        <f t="shared" si="117"/>
        <v>0</v>
      </c>
      <c r="AK706" s="111">
        <f t="shared" si="121"/>
        <v>0</v>
      </c>
      <c r="AL706" s="111">
        <f t="shared" si="118"/>
        <v>0</v>
      </c>
      <c r="AM706" s="111" t="str">
        <f t="shared" si="119"/>
        <v/>
      </c>
      <c r="AN706" s="111" t="str">
        <f t="shared" ca="1" si="120"/>
        <v/>
      </c>
    </row>
    <row r="707" spans="1:40" ht="20.25" customHeight="1" x14ac:dyDescent="0.3">
      <c r="A707" s="107"/>
      <c r="B707" s="144"/>
      <c r="C707" s="119"/>
      <c r="D707" s="120"/>
      <c r="E707" s="119"/>
      <c r="F707" s="119"/>
      <c r="G707" s="120"/>
      <c r="H707" s="119"/>
      <c r="I707" s="109"/>
      <c r="L707" s="108"/>
      <c r="M707" s="108"/>
      <c r="N707" s="108"/>
      <c r="O707" s="108"/>
      <c r="P707" s="108"/>
      <c r="Q707" s="108"/>
      <c r="R707" s="108"/>
      <c r="S707" s="108"/>
      <c r="T707" s="100">
        <f t="shared" ref="T707:T770" si="122">IF(E707&lt;&gt;"",E707,0)</f>
        <v>0</v>
      </c>
      <c r="U707" s="111"/>
      <c r="V707" s="111"/>
      <c r="W707" s="111">
        <f>SUMIFS($F$3:F707,$D$3:D707,D707,$C$3:C707,"Buy")+SUMIFS($F$3:F707,$D$3:D707,D707,$C$3:C707,"Coin Deposit",$E$3:E707,"&lt;&gt;")</f>
        <v>0</v>
      </c>
      <c r="X707" s="111">
        <f t="shared" ref="X707:X770" si="123">IF(OR(C707="buy",AND(C707="Coin Deposit",E707&lt;&gt;"")),SUMIFS($F:$F,$D:$D,D707,$C:$C,"sell"),0)</f>
        <v>0</v>
      </c>
      <c r="Y707" s="111">
        <f>IF($D707=Y$1,SUMIFS($H$3:$H707,$G$3:$G707,Y$1,$C$3:$C707,"Sell"),0)</f>
        <v>0</v>
      </c>
      <c r="Z707" s="111">
        <f t="shared" ref="Z707:Z770" si="124">IF($D707=Z$1,SUMIFS($H:$H,$G:$G,Z$1,$C:$C,"Buy")+SUMIFS($H:$H,$G:$G,Z$1,$C:$C,"Coin Deposit",$E:$E,"&lt;&gt;"),0)</f>
        <v>0</v>
      </c>
      <c r="AA707" s="111">
        <f>IF($D707=AA$1,SUMIFS($H$3:$H707,$G$3:$G707,AA$1,$C$3:$C707,"Sell"),0)</f>
        <v>0</v>
      </c>
      <c r="AB707" s="111">
        <f t="shared" ref="AB707:AB770" si="125">IF($D707=AB$1,SUMIFS($H:$H,$G:$G,AB$1,$C:$C,"Buy")+SUMIFS($H:$H,$G:$G,AB$1,$C:$C,"Coin Deposit",$E:$E,"&lt;&gt;"),0)</f>
        <v>0</v>
      </c>
      <c r="AC707" s="111">
        <f>SUMIFS('Deductions and Deposits'!$H:$H,'Deductions and Deposits'!$G:$G,D707,'Deductions and Deposits'!$F:$F,"&lt;="&amp;B707)+SUMIFS($F$3:F707,$D$3:D707,D707,$C$3:C707,"Coin Deposit",$E$3:E707,"")</f>
        <v>0</v>
      </c>
      <c r="AD707" s="111">
        <f>SUMIFS('Deductions and Deposits'!$D:$D,'Deductions and Deposits'!$C:$C,D707)+SUMIFS($F:$F,$D:$D,D707,$C:$C,"Coin Deduction")</f>
        <v>0</v>
      </c>
      <c r="AE707" s="111">
        <f>Table5[[#This Row],[Column4]]+Table5[[#This Row],[Column14]]+Table5[[#This Row],[Column19]]+Table5[[#This Row],[Column12]]</f>
        <v>0</v>
      </c>
      <c r="AF707" s="111">
        <f>Table5[[#This Row],[Column5]]+Table5[[#This Row],[Column13]]+Table5[[#This Row],[Column21]]+Table5[[#This Row],[Column18]]</f>
        <v>0</v>
      </c>
      <c r="AG707" s="111">
        <f t="shared" ref="AG707:AG770" si="126">IF(AND((AC707+Y707+AA707)&gt;AF707,OR(C707="buy",AND(C707="Coin Deposit",E707&lt;&gt;""))),(AC707+Y707+AA707)-AF707,0)</f>
        <v>0</v>
      </c>
      <c r="AH707" s="111">
        <f t="shared" ref="AH707:AH770" si="127">IF(AND(AE707&gt;AF707,OR(C707="buy",AND(C707="Coin Deposit",E707&lt;&gt;""))),AE707-AF707,0)</f>
        <v>0</v>
      </c>
      <c r="AI707" s="111">
        <f>Table5[[#This Row],[Column17]]-Table5[[#This Row],[Column20]]</f>
        <v>0</v>
      </c>
      <c r="AJ707" s="111">
        <f t="shared" ref="AJ707:AJ770" si="128">IF(AI707&gt;F707,F707,AI707)</f>
        <v>0</v>
      </c>
      <c r="AK707" s="111">
        <f t="shared" si="121"/>
        <v>0</v>
      </c>
      <c r="AL707" s="111">
        <f t="shared" ref="AL707:AL770" si="129">IFERROR(SUMIFS($AK:$AK,$D:$D,D707)/SUMIFS($AJ:$AJ,$D:$D,D707),0)</f>
        <v>0</v>
      </c>
      <c r="AM707" s="111" t="str">
        <f t="shared" ref="AM707:AM770" si="130">C707&amp;D707</f>
        <v/>
      </c>
      <c r="AN707" s="111" t="str">
        <f t="shared" ref="AN707:AN770" ca="1" si="131">OFFSET(AM707,COUNTA($AM:$AM)-ROW()-(ROW()-ROW($AN$2)-1),)</f>
        <v/>
      </c>
    </row>
    <row r="708" spans="1:40" ht="20.25" customHeight="1" x14ac:dyDescent="0.3">
      <c r="A708" s="107"/>
      <c r="B708" s="144"/>
      <c r="C708" s="119"/>
      <c r="D708" s="120"/>
      <c r="E708" s="119"/>
      <c r="F708" s="119"/>
      <c r="G708" s="120"/>
      <c r="H708" s="119"/>
      <c r="I708" s="109"/>
      <c r="L708" s="108"/>
      <c r="M708" s="108"/>
      <c r="N708" s="108"/>
      <c r="O708" s="108"/>
      <c r="P708" s="108"/>
      <c r="Q708" s="108"/>
      <c r="R708" s="108"/>
      <c r="S708" s="108"/>
      <c r="T708" s="100">
        <f t="shared" si="122"/>
        <v>0</v>
      </c>
      <c r="U708" s="111"/>
      <c r="V708" s="111"/>
      <c r="W708" s="111">
        <f>SUMIFS($F$3:F708,$D$3:D708,D708,$C$3:C708,"Buy")+SUMIFS($F$3:F708,$D$3:D708,D708,$C$3:C708,"Coin Deposit",$E$3:E708,"&lt;&gt;")</f>
        <v>0</v>
      </c>
      <c r="X708" s="111">
        <f t="shared" si="123"/>
        <v>0</v>
      </c>
      <c r="Y708" s="111">
        <f>IF($D708=Y$1,SUMIFS($H$3:$H708,$G$3:$G708,Y$1,$C$3:$C708,"Sell"),0)</f>
        <v>0</v>
      </c>
      <c r="Z708" s="111">
        <f t="shared" si="124"/>
        <v>0</v>
      </c>
      <c r="AA708" s="111">
        <f>IF($D708=AA$1,SUMIFS($H$3:$H708,$G$3:$G708,AA$1,$C$3:$C708,"Sell"),0)</f>
        <v>0</v>
      </c>
      <c r="AB708" s="111">
        <f t="shared" si="125"/>
        <v>0</v>
      </c>
      <c r="AC708" s="111">
        <f>SUMIFS('Deductions and Deposits'!$H:$H,'Deductions and Deposits'!$G:$G,D708,'Deductions and Deposits'!$F:$F,"&lt;="&amp;B708)+SUMIFS($F$3:F708,$D$3:D708,D708,$C$3:C708,"Coin Deposit",$E$3:E708,"")</f>
        <v>0</v>
      </c>
      <c r="AD708" s="111">
        <f>SUMIFS('Deductions and Deposits'!$D:$D,'Deductions and Deposits'!$C:$C,D708)+SUMIFS($F:$F,$D:$D,D708,$C:$C,"Coin Deduction")</f>
        <v>0</v>
      </c>
      <c r="AE708" s="111">
        <f>Table5[[#This Row],[Column4]]+Table5[[#This Row],[Column14]]+Table5[[#This Row],[Column19]]+Table5[[#This Row],[Column12]]</f>
        <v>0</v>
      </c>
      <c r="AF708" s="111">
        <f>Table5[[#This Row],[Column5]]+Table5[[#This Row],[Column13]]+Table5[[#This Row],[Column21]]+Table5[[#This Row],[Column18]]</f>
        <v>0</v>
      </c>
      <c r="AG708" s="111">
        <f t="shared" si="126"/>
        <v>0</v>
      </c>
      <c r="AH708" s="111">
        <f t="shared" si="127"/>
        <v>0</v>
      </c>
      <c r="AI708" s="111">
        <f>Table5[[#This Row],[Column17]]-Table5[[#This Row],[Column20]]</f>
        <v>0</v>
      </c>
      <c r="AJ708" s="111">
        <f t="shared" si="128"/>
        <v>0</v>
      </c>
      <c r="AK708" s="111">
        <f t="shared" si="121"/>
        <v>0</v>
      </c>
      <c r="AL708" s="111">
        <f t="shared" si="129"/>
        <v>0</v>
      </c>
      <c r="AM708" s="111" t="str">
        <f t="shared" si="130"/>
        <v/>
      </c>
      <c r="AN708" s="111" t="str">
        <f t="shared" ca="1" si="131"/>
        <v/>
      </c>
    </row>
    <row r="709" spans="1:40" ht="20.25" customHeight="1" x14ac:dyDescent="0.3">
      <c r="A709" s="107"/>
      <c r="B709" s="144"/>
      <c r="C709" s="119"/>
      <c r="D709" s="120"/>
      <c r="E709" s="119"/>
      <c r="F709" s="119"/>
      <c r="G709" s="120"/>
      <c r="H709" s="119"/>
      <c r="I709" s="109"/>
      <c r="L709" s="108"/>
      <c r="M709" s="108"/>
      <c r="N709" s="108"/>
      <c r="O709" s="108"/>
      <c r="P709" s="108"/>
      <c r="Q709" s="108"/>
      <c r="R709" s="108"/>
      <c r="S709" s="108"/>
      <c r="T709" s="100">
        <f t="shared" si="122"/>
        <v>0</v>
      </c>
      <c r="U709" s="111"/>
      <c r="V709" s="111"/>
      <c r="W709" s="111">
        <f>SUMIFS($F$3:F709,$D$3:D709,D709,$C$3:C709,"Buy")+SUMIFS($F$3:F709,$D$3:D709,D709,$C$3:C709,"Coin Deposit",$E$3:E709,"&lt;&gt;")</f>
        <v>0</v>
      </c>
      <c r="X709" s="111">
        <f t="shared" si="123"/>
        <v>0</v>
      </c>
      <c r="Y709" s="111">
        <f>IF($D709=Y$1,SUMIFS($H$3:$H709,$G$3:$G709,Y$1,$C$3:$C709,"Sell"),0)</f>
        <v>0</v>
      </c>
      <c r="Z709" s="111">
        <f t="shared" si="124"/>
        <v>0</v>
      </c>
      <c r="AA709" s="111">
        <f>IF($D709=AA$1,SUMIFS($H$3:$H709,$G$3:$G709,AA$1,$C$3:$C709,"Sell"),0)</f>
        <v>0</v>
      </c>
      <c r="AB709" s="111">
        <f t="shared" si="125"/>
        <v>0</v>
      </c>
      <c r="AC709" s="111">
        <f>SUMIFS('Deductions and Deposits'!$H:$H,'Deductions and Deposits'!$G:$G,D709,'Deductions and Deposits'!$F:$F,"&lt;="&amp;B709)+SUMIFS($F$3:F709,$D$3:D709,D709,$C$3:C709,"Coin Deposit",$E$3:E709,"")</f>
        <v>0</v>
      </c>
      <c r="AD709" s="111">
        <f>SUMIFS('Deductions and Deposits'!$D:$D,'Deductions and Deposits'!$C:$C,D709)+SUMIFS($F:$F,$D:$D,D709,$C:$C,"Coin Deduction")</f>
        <v>0</v>
      </c>
      <c r="AE709" s="111">
        <f>Table5[[#This Row],[Column4]]+Table5[[#This Row],[Column14]]+Table5[[#This Row],[Column19]]+Table5[[#This Row],[Column12]]</f>
        <v>0</v>
      </c>
      <c r="AF709" s="111">
        <f>Table5[[#This Row],[Column5]]+Table5[[#This Row],[Column13]]+Table5[[#This Row],[Column21]]+Table5[[#This Row],[Column18]]</f>
        <v>0</v>
      </c>
      <c r="AG709" s="111">
        <f t="shared" si="126"/>
        <v>0</v>
      </c>
      <c r="AH709" s="111">
        <f t="shared" si="127"/>
        <v>0</v>
      </c>
      <c r="AI709" s="111">
        <f>Table5[[#This Row],[Column17]]-Table5[[#This Row],[Column20]]</f>
        <v>0</v>
      </c>
      <c r="AJ709" s="111">
        <f t="shared" si="128"/>
        <v>0</v>
      </c>
      <c r="AK709" s="111">
        <f t="shared" si="121"/>
        <v>0</v>
      </c>
      <c r="AL709" s="111">
        <f t="shared" si="129"/>
        <v>0</v>
      </c>
      <c r="AM709" s="111" t="str">
        <f t="shared" si="130"/>
        <v/>
      </c>
      <c r="AN709" s="111" t="str">
        <f t="shared" ca="1" si="131"/>
        <v/>
      </c>
    </row>
    <row r="710" spans="1:40" ht="20.25" customHeight="1" x14ac:dyDescent="0.3">
      <c r="A710" s="107"/>
      <c r="B710" s="144"/>
      <c r="C710" s="119"/>
      <c r="D710" s="120"/>
      <c r="E710" s="119"/>
      <c r="F710" s="119"/>
      <c r="G710" s="120"/>
      <c r="H710" s="119"/>
      <c r="I710" s="109"/>
      <c r="L710" s="108"/>
      <c r="M710" s="108"/>
      <c r="N710" s="108"/>
      <c r="O710" s="108"/>
      <c r="P710" s="108"/>
      <c r="Q710" s="108"/>
      <c r="R710" s="108"/>
      <c r="S710" s="108"/>
      <c r="T710" s="100">
        <f t="shared" si="122"/>
        <v>0</v>
      </c>
      <c r="U710" s="111"/>
      <c r="V710" s="111"/>
      <c r="W710" s="111">
        <f>SUMIFS($F$3:F710,$D$3:D710,D710,$C$3:C710,"Buy")+SUMIFS($F$3:F710,$D$3:D710,D710,$C$3:C710,"Coin Deposit",$E$3:E710,"&lt;&gt;")</f>
        <v>0</v>
      </c>
      <c r="X710" s="111">
        <f t="shared" si="123"/>
        <v>0</v>
      </c>
      <c r="Y710" s="111">
        <f>IF($D710=Y$1,SUMIFS($H$3:$H710,$G$3:$G710,Y$1,$C$3:$C710,"Sell"),0)</f>
        <v>0</v>
      </c>
      <c r="Z710" s="111">
        <f t="shared" si="124"/>
        <v>0</v>
      </c>
      <c r="AA710" s="111">
        <f>IF($D710=AA$1,SUMIFS($H$3:$H710,$G$3:$G710,AA$1,$C$3:$C710,"Sell"),0)</f>
        <v>0</v>
      </c>
      <c r="AB710" s="111">
        <f t="shared" si="125"/>
        <v>0</v>
      </c>
      <c r="AC710" s="111">
        <f>SUMIFS('Deductions and Deposits'!$H:$H,'Deductions and Deposits'!$G:$G,D710,'Deductions and Deposits'!$F:$F,"&lt;="&amp;B710)+SUMIFS($F$3:F710,$D$3:D710,D710,$C$3:C710,"Coin Deposit",$E$3:E710,"")</f>
        <v>0</v>
      </c>
      <c r="AD710" s="111">
        <f>SUMIFS('Deductions and Deposits'!$D:$D,'Deductions and Deposits'!$C:$C,D710)+SUMIFS($F:$F,$D:$D,D710,$C:$C,"Coin Deduction")</f>
        <v>0</v>
      </c>
      <c r="AE710" s="111">
        <f>Table5[[#This Row],[Column4]]+Table5[[#This Row],[Column14]]+Table5[[#This Row],[Column19]]+Table5[[#This Row],[Column12]]</f>
        <v>0</v>
      </c>
      <c r="AF710" s="111">
        <f>Table5[[#This Row],[Column5]]+Table5[[#This Row],[Column13]]+Table5[[#This Row],[Column21]]+Table5[[#This Row],[Column18]]</f>
        <v>0</v>
      </c>
      <c r="AG710" s="111">
        <f t="shared" si="126"/>
        <v>0</v>
      </c>
      <c r="AH710" s="111">
        <f t="shared" si="127"/>
        <v>0</v>
      </c>
      <c r="AI710" s="111">
        <f>Table5[[#This Row],[Column17]]-Table5[[#This Row],[Column20]]</f>
        <v>0</v>
      </c>
      <c r="AJ710" s="111">
        <f t="shared" si="128"/>
        <v>0</v>
      </c>
      <c r="AK710" s="111">
        <f t="shared" si="121"/>
        <v>0</v>
      </c>
      <c r="AL710" s="111">
        <f t="shared" si="129"/>
        <v>0</v>
      </c>
      <c r="AM710" s="111" t="str">
        <f t="shared" si="130"/>
        <v/>
      </c>
      <c r="AN710" s="111" t="str">
        <f t="shared" ca="1" si="131"/>
        <v/>
      </c>
    </row>
    <row r="711" spans="1:40" ht="20.25" customHeight="1" x14ac:dyDescent="0.3">
      <c r="A711" s="107"/>
      <c r="B711" s="144"/>
      <c r="C711" s="119"/>
      <c r="D711" s="120"/>
      <c r="E711" s="119"/>
      <c r="F711" s="119"/>
      <c r="G711" s="120"/>
      <c r="H711" s="119"/>
      <c r="I711" s="109"/>
      <c r="L711" s="108"/>
      <c r="M711" s="108"/>
      <c r="N711" s="108"/>
      <c r="O711" s="108"/>
      <c r="P711" s="108"/>
      <c r="Q711" s="108"/>
      <c r="R711" s="108"/>
      <c r="S711" s="108"/>
      <c r="T711" s="100">
        <f t="shared" si="122"/>
        <v>0</v>
      </c>
      <c r="U711" s="111"/>
      <c r="V711" s="111"/>
      <c r="W711" s="111">
        <f>SUMIFS($F$3:F711,$D$3:D711,D711,$C$3:C711,"Buy")+SUMIFS($F$3:F711,$D$3:D711,D711,$C$3:C711,"Coin Deposit",$E$3:E711,"&lt;&gt;")</f>
        <v>0</v>
      </c>
      <c r="X711" s="111">
        <f t="shared" si="123"/>
        <v>0</v>
      </c>
      <c r="Y711" s="111">
        <f>IF($D711=Y$1,SUMIFS($H$3:$H711,$G$3:$G711,Y$1,$C$3:$C711,"Sell"),0)</f>
        <v>0</v>
      </c>
      <c r="Z711" s="111">
        <f t="shared" si="124"/>
        <v>0</v>
      </c>
      <c r="AA711" s="111">
        <f>IF($D711=AA$1,SUMIFS($H$3:$H711,$G$3:$G711,AA$1,$C$3:$C711,"Sell"),0)</f>
        <v>0</v>
      </c>
      <c r="AB711" s="111">
        <f t="shared" si="125"/>
        <v>0</v>
      </c>
      <c r="AC711" s="111">
        <f>SUMIFS('Deductions and Deposits'!$H:$H,'Deductions and Deposits'!$G:$G,D711,'Deductions and Deposits'!$F:$F,"&lt;="&amp;B711)+SUMIFS($F$3:F711,$D$3:D711,D711,$C$3:C711,"Coin Deposit",$E$3:E711,"")</f>
        <v>0</v>
      </c>
      <c r="AD711" s="111">
        <f>SUMIFS('Deductions and Deposits'!$D:$D,'Deductions and Deposits'!$C:$C,D711)+SUMIFS($F:$F,$D:$D,D711,$C:$C,"Coin Deduction")</f>
        <v>0</v>
      </c>
      <c r="AE711" s="111">
        <f>Table5[[#This Row],[Column4]]+Table5[[#This Row],[Column14]]+Table5[[#This Row],[Column19]]+Table5[[#This Row],[Column12]]</f>
        <v>0</v>
      </c>
      <c r="AF711" s="111">
        <f>Table5[[#This Row],[Column5]]+Table5[[#This Row],[Column13]]+Table5[[#This Row],[Column21]]+Table5[[#This Row],[Column18]]</f>
        <v>0</v>
      </c>
      <c r="AG711" s="111">
        <f t="shared" si="126"/>
        <v>0</v>
      </c>
      <c r="AH711" s="111">
        <f t="shared" si="127"/>
        <v>0</v>
      </c>
      <c r="AI711" s="111">
        <f>Table5[[#This Row],[Column17]]-Table5[[#This Row],[Column20]]</f>
        <v>0</v>
      </c>
      <c r="AJ711" s="111">
        <f t="shared" si="128"/>
        <v>0</v>
      </c>
      <c r="AK711" s="111">
        <f t="shared" si="121"/>
        <v>0</v>
      </c>
      <c r="AL711" s="111">
        <f t="shared" si="129"/>
        <v>0</v>
      </c>
      <c r="AM711" s="111" t="str">
        <f t="shared" si="130"/>
        <v/>
      </c>
      <c r="AN711" s="111" t="str">
        <f t="shared" ca="1" si="131"/>
        <v/>
      </c>
    </row>
    <row r="712" spans="1:40" ht="20.25" customHeight="1" x14ac:dyDescent="0.3">
      <c r="A712" s="107"/>
      <c r="B712" s="144"/>
      <c r="C712" s="119"/>
      <c r="D712" s="120"/>
      <c r="E712" s="119"/>
      <c r="F712" s="119"/>
      <c r="G712" s="120"/>
      <c r="H712" s="119"/>
      <c r="I712" s="109"/>
      <c r="L712" s="108"/>
      <c r="M712" s="108"/>
      <c r="N712" s="108"/>
      <c r="O712" s="108"/>
      <c r="P712" s="108"/>
      <c r="Q712" s="108"/>
      <c r="R712" s="108"/>
      <c r="S712" s="108"/>
      <c r="T712" s="100">
        <f t="shared" si="122"/>
        <v>0</v>
      </c>
      <c r="U712" s="111"/>
      <c r="V712" s="111"/>
      <c r="W712" s="111">
        <f>SUMIFS($F$3:F712,$D$3:D712,D712,$C$3:C712,"Buy")+SUMIFS($F$3:F712,$D$3:D712,D712,$C$3:C712,"Coin Deposit",$E$3:E712,"&lt;&gt;")</f>
        <v>0</v>
      </c>
      <c r="X712" s="111">
        <f t="shared" si="123"/>
        <v>0</v>
      </c>
      <c r="Y712" s="111">
        <f>IF($D712=Y$1,SUMIFS($H$3:$H712,$G$3:$G712,Y$1,$C$3:$C712,"Sell"),0)</f>
        <v>0</v>
      </c>
      <c r="Z712" s="111">
        <f t="shared" si="124"/>
        <v>0</v>
      </c>
      <c r="AA712" s="111">
        <f>IF($D712=AA$1,SUMIFS($H$3:$H712,$G$3:$G712,AA$1,$C$3:$C712,"Sell"),0)</f>
        <v>0</v>
      </c>
      <c r="AB712" s="111">
        <f t="shared" si="125"/>
        <v>0</v>
      </c>
      <c r="AC712" s="111">
        <f>SUMIFS('Deductions and Deposits'!$H:$H,'Deductions and Deposits'!$G:$G,D712,'Deductions and Deposits'!$F:$F,"&lt;="&amp;B712)+SUMIFS($F$3:F712,$D$3:D712,D712,$C$3:C712,"Coin Deposit",$E$3:E712,"")</f>
        <v>0</v>
      </c>
      <c r="AD712" s="111">
        <f>SUMIFS('Deductions and Deposits'!$D:$D,'Deductions and Deposits'!$C:$C,D712)+SUMIFS($F:$F,$D:$D,D712,$C:$C,"Coin Deduction")</f>
        <v>0</v>
      </c>
      <c r="AE712" s="111">
        <f>Table5[[#This Row],[Column4]]+Table5[[#This Row],[Column14]]+Table5[[#This Row],[Column19]]+Table5[[#This Row],[Column12]]</f>
        <v>0</v>
      </c>
      <c r="AF712" s="111">
        <f>Table5[[#This Row],[Column5]]+Table5[[#This Row],[Column13]]+Table5[[#This Row],[Column21]]+Table5[[#This Row],[Column18]]</f>
        <v>0</v>
      </c>
      <c r="AG712" s="111">
        <f t="shared" si="126"/>
        <v>0</v>
      </c>
      <c r="AH712" s="111">
        <f t="shared" si="127"/>
        <v>0</v>
      </c>
      <c r="AI712" s="111">
        <f>Table5[[#This Row],[Column17]]-Table5[[#This Row],[Column20]]</f>
        <v>0</v>
      </c>
      <c r="AJ712" s="111">
        <f t="shared" si="128"/>
        <v>0</v>
      </c>
      <c r="AK712" s="111">
        <f t="shared" si="121"/>
        <v>0</v>
      </c>
      <c r="AL712" s="111">
        <f t="shared" si="129"/>
        <v>0</v>
      </c>
      <c r="AM712" s="111" t="str">
        <f t="shared" si="130"/>
        <v/>
      </c>
      <c r="AN712" s="111" t="str">
        <f t="shared" ca="1" si="131"/>
        <v/>
      </c>
    </row>
    <row r="713" spans="1:40" ht="20.25" customHeight="1" x14ac:dyDescent="0.3">
      <c r="A713" s="107"/>
      <c r="B713" s="144"/>
      <c r="C713" s="119"/>
      <c r="D713" s="120"/>
      <c r="E713" s="119"/>
      <c r="F713" s="119"/>
      <c r="G713" s="120"/>
      <c r="H713" s="119"/>
      <c r="I713" s="109"/>
      <c r="L713" s="108"/>
      <c r="M713" s="108"/>
      <c r="N713" s="108"/>
      <c r="O713" s="108"/>
      <c r="P713" s="108"/>
      <c r="Q713" s="108"/>
      <c r="R713" s="108"/>
      <c r="S713" s="108"/>
      <c r="T713" s="100">
        <f t="shared" si="122"/>
        <v>0</v>
      </c>
      <c r="U713" s="111"/>
      <c r="V713" s="111"/>
      <c r="W713" s="111">
        <f>SUMIFS($F$3:F713,$D$3:D713,D713,$C$3:C713,"Buy")+SUMIFS($F$3:F713,$D$3:D713,D713,$C$3:C713,"Coin Deposit",$E$3:E713,"&lt;&gt;")</f>
        <v>0</v>
      </c>
      <c r="X713" s="111">
        <f t="shared" si="123"/>
        <v>0</v>
      </c>
      <c r="Y713" s="111">
        <f>IF($D713=Y$1,SUMIFS($H$3:$H713,$G$3:$G713,Y$1,$C$3:$C713,"Sell"),0)</f>
        <v>0</v>
      </c>
      <c r="Z713" s="111">
        <f t="shared" si="124"/>
        <v>0</v>
      </c>
      <c r="AA713" s="111">
        <f>IF($D713=AA$1,SUMIFS($H$3:$H713,$G$3:$G713,AA$1,$C$3:$C713,"Sell"),0)</f>
        <v>0</v>
      </c>
      <c r="AB713" s="111">
        <f t="shared" si="125"/>
        <v>0</v>
      </c>
      <c r="AC713" s="111">
        <f>SUMIFS('Deductions and Deposits'!$H:$H,'Deductions and Deposits'!$G:$G,D713,'Deductions and Deposits'!$F:$F,"&lt;="&amp;B713)+SUMIFS($F$3:F713,$D$3:D713,D713,$C$3:C713,"Coin Deposit",$E$3:E713,"")</f>
        <v>0</v>
      </c>
      <c r="AD713" s="111">
        <f>SUMIFS('Deductions and Deposits'!$D:$D,'Deductions and Deposits'!$C:$C,D713)+SUMIFS($F:$F,$D:$D,D713,$C:$C,"Coin Deduction")</f>
        <v>0</v>
      </c>
      <c r="AE713" s="111">
        <f>Table5[[#This Row],[Column4]]+Table5[[#This Row],[Column14]]+Table5[[#This Row],[Column19]]+Table5[[#This Row],[Column12]]</f>
        <v>0</v>
      </c>
      <c r="AF713" s="111">
        <f>Table5[[#This Row],[Column5]]+Table5[[#This Row],[Column13]]+Table5[[#This Row],[Column21]]+Table5[[#This Row],[Column18]]</f>
        <v>0</v>
      </c>
      <c r="AG713" s="111">
        <f t="shared" si="126"/>
        <v>0</v>
      </c>
      <c r="AH713" s="111">
        <f t="shared" si="127"/>
        <v>0</v>
      </c>
      <c r="AI713" s="111">
        <f>Table5[[#This Row],[Column17]]-Table5[[#This Row],[Column20]]</f>
        <v>0</v>
      </c>
      <c r="AJ713" s="111">
        <f t="shared" si="128"/>
        <v>0</v>
      </c>
      <c r="AK713" s="111">
        <f t="shared" si="121"/>
        <v>0</v>
      </c>
      <c r="AL713" s="111">
        <f t="shared" si="129"/>
        <v>0</v>
      </c>
      <c r="AM713" s="111" t="str">
        <f t="shared" si="130"/>
        <v/>
      </c>
      <c r="AN713" s="111" t="str">
        <f t="shared" ca="1" si="131"/>
        <v/>
      </c>
    </row>
    <row r="714" spans="1:40" ht="20.25" customHeight="1" x14ac:dyDescent="0.3">
      <c r="A714" s="107"/>
      <c r="B714" s="144"/>
      <c r="C714" s="119"/>
      <c r="D714" s="120"/>
      <c r="E714" s="119"/>
      <c r="F714" s="119"/>
      <c r="G714" s="120"/>
      <c r="H714" s="119"/>
      <c r="I714" s="109"/>
      <c r="L714" s="108"/>
      <c r="M714" s="108"/>
      <c r="N714" s="108"/>
      <c r="O714" s="108"/>
      <c r="P714" s="108"/>
      <c r="Q714" s="108"/>
      <c r="R714" s="108"/>
      <c r="S714" s="108"/>
      <c r="T714" s="100">
        <f t="shared" si="122"/>
        <v>0</v>
      </c>
      <c r="U714" s="111"/>
      <c r="V714" s="111"/>
      <c r="W714" s="111">
        <f>SUMIFS($F$3:F714,$D$3:D714,D714,$C$3:C714,"Buy")+SUMIFS($F$3:F714,$D$3:D714,D714,$C$3:C714,"Coin Deposit",$E$3:E714,"&lt;&gt;")</f>
        <v>0</v>
      </c>
      <c r="X714" s="111">
        <f t="shared" si="123"/>
        <v>0</v>
      </c>
      <c r="Y714" s="111">
        <f>IF($D714=Y$1,SUMIFS($H$3:$H714,$G$3:$G714,Y$1,$C$3:$C714,"Sell"),0)</f>
        <v>0</v>
      </c>
      <c r="Z714" s="111">
        <f t="shared" si="124"/>
        <v>0</v>
      </c>
      <c r="AA714" s="111">
        <f>IF($D714=AA$1,SUMIFS($H$3:$H714,$G$3:$G714,AA$1,$C$3:$C714,"Sell"),0)</f>
        <v>0</v>
      </c>
      <c r="AB714" s="111">
        <f t="shared" si="125"/>
        <v>0</v>
      </c>
      <c r="AC714" s="111">
        <f>SUMIFS('Deductions and Deposits'!$H:$H,'Deductions and Deposits'!$G:$G,D714,'Deductions and Deposits'!$F:$F,"&lt;="&amp;B714)+SUMIFS($F$3:F714,$D$3:D714,D714,$C$3:C714,"Coin Deposit",$E$3:E714,"")</f>
        <v>0</v>
      </c>
      <c r="AD714" s="111">
        <f>SUMIFS('Deductions and Deposits'!$D:$D,'Deductions and Deposits'!$C:$C,D714)+SUMIFS($F:$F,$D:$D,D714,$C:$C,"Coin Deduction")</f>
        <v>0</v>
      </c>
      <c r="AE714" s="111">
        <f>Table5[[#This Row],[Column4]]+Table5[[#This Row],[Column14]]+Table5[[#This Row],[Column19]]+Table5[[#This Row],[Column12]]</f>
        <v>0</v>
      </c>
      <c r="AF714" s="111">
        <f>Table5[[#This Row],[Column5]]+Table5[[#This Row],[Column13]]+Table5[[#This Row],[Column21]]+Table5[[#This Row],[Column18]]</f>
        <v>0</v>
      </c>
      <c r="AG714" s="111">
        <f t="shared" si="126"/>
        <v>0</v>
      </c>
      <c r="AH714" s="111">
        <f t="shared" si="127"/>
        <v>0</v>
      </c>
      <c r="AI714" s="111">
        <f>Table5[[#This Row],[Column17]]-Table5[[#This Row],[Column20]]</f>
        <v>0</v>
      </c>
      <c r="AJ714" s="111">
        <f t="shared" si="128"/>
        <v>0</v>
      </c>
      <c r="AK714" s="111">
        <f t="shared" si="121"/>
        <v>0</v>
      </c>
      <c r="AL714" s="111">
        <f t="shared" si="129"/>
        <v>0</v>
      </c>
      <c r="AM714" s="111" t="str">
        <f t="shared" si="130"/>
        <v/>
      </c>
      <c r="AN714" s="111" t="str">
        <f t="shared" ca="1" si="131"/>
        <v/>
      </c>
    </row>
    <row r="715" spans="1:40" ht="20.25" customHeight="1" x14ac:dyDescent="0.3">
      <c r="A715" s="107"/>
      <c r="B715" s="144"/>
      <c r="C715" s="119"/>
      <c r="D715" s="120"/>
      <c r="E715" s="119"/>
      <c r="F715" s="119"/>
      <c r="G715" s="120"/>
      <c r="H715" s="119"/>
      <c r="I715" s="109"/>
      <c r="L715" s="108"/>
      <c r="M715" s="108"/>
      <c r="N715" s="108"/>
      <c r="O715" s="108"/>
      <c r="P715" s="108"/>
      <c r="Q715" s="108"/>
      <c r="R715" s="108"/>
      <c r="S715" s="108"/>
      <c r="T715" s="100">
        <f t="shared" si="122"/>
        <v>0</v>
      </c>
      <c r="U715" s="111"/>
      <c r="V715" s="111"/>
      <c r="W715" s="111">
        <f>SUMIFS($F$3:F715,$D$3:D715,D715,$C$3:C715,"Buy")+SUMIFS($F$3:F715,$D$3:D715,D715,$C$3:C715,"Coin Deposit",$E$3:E715,"&lt;&gt;")</f>
        <v>0</v>
      </c>
      <c r="X715" s="111">
        <f t="shared" si="123"/>
        <v>0</v>
      </c>
      <c r="Y715" s="111">
        <f>IF($D715=Y$1,SUMIFS($H$3:$H715,$G$3:$G715,Y$1,$C$3:$C715,"Sell"),0)</f>
        <v>0</v>
      </c>
      <c r="Z715" s="111">
        <f t="shared" si="124"/>
        <v>0</v>
      </c>
      <c r="AA715" s="111">
        <f>IF($D715=AA$1,SUMIFS($H$3:$H715,$G$3:$G715,AA$1,$C$3:$C715,"Sell"),0)</f>
        <v>0</v>
      </c>
      <c r="AB715" s="111">
        <f t="shared" si="125"/>
        <v>0</v>
      </c>
      <c r="AC715" s="111">
        <f>SUMIFS('Deductions and Deposits'!$H:$H,'Deductions and Deposits'!$G:$G,D715,'Deductions and Deposits'!$F:$F,"&lt;="&amp;B715)+SUMIFS($F$3:F715,$D$3:D715,D715,$C$3:C715,"Coin Deposit",$E$3:E715,"")</f>
        <v>0</v>
      </c>
      <c r="AD715" s="111">
        <f>SUMIFS('Deductions and Deposits'!$D:$D,'Deductions and Deposits'!$C:$C,D715)+SUMIFS($F:$F,$D:$D,D715,$C:$C,"Coin Deduction")</f>
        <v>0</v>
      </c>
      <c r="AE715" s="111">
        <f>Table5[[#This Row],[Column4]]+Table5[[#This Row],[Column14]]+Table5[[#This Row],[Column19]]+Table5[[#This Row],[Column12]]</f>
        <v>0</v>
      </c>
      <c r="AF715" s="111">
        <f>Table5[[#This Row],[Column5]]+Table5[[#This Row],[Column13]]+Table5[[#This Row],[Column21]]+Table5[[#This Row],[Column18]]</f>
        <v>0</v>
      </c>
      <c r="AG715" s="111">
        <f t="shared" si="126"/>
        <v>0</v>
      </c>
      <c r="AH715" s="111">
        <f t="shared" si="127"/>
        <v>0</v>
      </c>
      <c r="AI715" s="111">
        <f>Table5[[#This Row],[Column17]]-Table5[[#This Row],[Column20]]</f>
        <v>0</v>
      </c>
      <c r="AJ715" s="111">
        <f t="shared" si="128"/>
        <v>0</v>
      </c>
      <c r="AK715" s="111">
        <f t="shared" si="121"/>
        <v>0</v>
      </c>
      <c r="AL715" s="111">
        <f t="shared" si="129"/>
        <v>0</v>
      </c>
      <c r="AM715" s="111" t="str">
        <f t="shared" si="130"/>
        <v/>
      </c>
      <c r="AN715" s="111" t="str">
        <f t="shared" ca="1" si="131"/>
        <v/>
      </c>
    </row>
    <row r="716" spans="1:40" ht="20.25" customHeight="1" x14ac:dyDescent="0.3">
      <c r="A716" s="107"/>
      <c r="B716" s="144"/>
      <c r="C716" s="119"/>
      <c r="D716" s="120"/>
      <c r="E716" s="119"/>
      <c r="F716" s="119"/>
      <c r="G716" s="120"/>
      <c r="H716" s="119"/>
      <c r="I716" s="109"/>
      <c r="L716" s="108"/>
      <c r="M716" s="108"/>
      <c r="N716" s="108"/>
      <c r="O716" s="108"/>
      <c r="P716" s="108"/>
      <c r="Q716" s="108"/>
      <c r="R716" s="108"/>
      <c r="S716" s="108"/>
      <c r="T716" s="100">
        <f t="shared" si="122"/>
        <v>0</v>
      </c>
      <c r="U716" s="111"/>
      <c r="V716" s="111"/>
      <c r="W716" s="111">
        <f>SUMIFS($F$3:F716,$D$3:D716,D716,$C$3:C716,"Buy")+SUMIFS($F$3:F716,$D$3:D716,D716,$C$3:C716,"Coin Deposit",$E$3:E716,"&lt;&gt;")</f>
        <v>0</v>
      </c>
      <c r="X716" s="111">
        <f t="shared" si="123"/>
        <v>0</v>
      </c>
      <c r="Y716" s="111">
        <f>IF($D716=Y$1,SUMIFS($H$3:$H716,$G$3:$G716,Y$1,$C$3:$C716,"Sell"),0)</f>
        <v>0</v>
      </c>
      <c r="Z716" s="111">
        <f t="shared" si="124"/>
        <v>0</v>
      </c>
      <c r="AA716" s="111">
        <f>IF($D716=AA$1,SUMIFS($H$3:$H716,$G$3:$G716,AA$1,$C$3:$C716,"Sell"),0)</f>
        <v>0</v>
      </c>
      <c r="AB716" s="111">
        <f t="shared" si="125"/>
        <v>0</v>
      </c>
      <c r="AC716" s="111">
        <f>SUMIFS('Deductions and Deposits'!$H:$H,'Deductions and Deposits'!$G:$G,D716,'Deductions and Deposits'!$F:$F,"&lt;="&amp;B716)+SUMIFS($F$3:F716,$D$3:D716,D716,$C$3:C716,"Coin Deposit",$E$3:E716,"")</f>
        <v>0</v>
      </c>
      <c r="AD716" s="111">
        <f>SUMIFS('Deductions and Deposits'!$D:$D,'Deductions and Deposits'!$C:$C,D716)+SUMIFS($F:$F,$D:$D,D716,$C:$C,"Coin Deduction")</f>
        <v>0</v>
      </c>
      <c r="AE716" s="111">
        <f>Table5[[#This Row],[Column4]]+Table5[[#This Row],[Column14]]+Table5[[#This Row],[Column19]]+Table5[[#This Row],[Column12]]</f>
        <v>0</v>
      </c>
      <c r="AF716" s="111">
        <f>Table5[[#This Row],[Column5]]+Table5[[#This Row],[Column13]]+Table5[[#This Row],[Column21]]+Table5[[#This Row],[Column18]]</f>
        <v>0</v>
      </c>
      <c r="AG716" s="111">
        <f t="shared" si="126"/>
        <v>0</v>
      </c>
      <c r="AH716" s="111">
        <f t="shared" si="127"/>
        <v>0</v>
      </c>
      <c r="AI716" s="111">
        <f>Table5[[#This Row],[Column17]]-Table5[[#This Row],[Column20]]</f>
        <v>0</v>
      </c>
      <c r="AJ716" s="111">
        <f t="shared" si="128"/>
        <v>0</v>
      </c>
      <c r="AK716" s="111">
        <f t="shared" si="121"/>
        <v>0</v>
      </c>
      <c r="AL716" s="111">
        <f t="shared" si="129"/>
        <v>0</v>
      </c>
      <c r="AM716" s="111" t="str">
        <f t="shared" si="130"/>
        <v/>
      </c>
      <c r="AN716" s="111" t="str">
        <f t="shared" ca="1" si="131"/>
        <v/>
      </c>
    </row>
    <row r="717" spans="1:40" ht="20.25" customHeight="1" x14ac:dyDescent="0.3">
      <c r="A717" s="107"/>
      <c r="B717" s="144"/>
      <c r="C717" s="119"/>
      <c r="D717" s="120"/>
      <c r="E717" s="119"/>
      <c r="F717" s="119"/>
      <c r="G717" s="120"/>
      <c r="H717" s="119"/>
      <c r="I717" s="109"/>
      <c r="L717" s="108"/>
      <c r="M717" s="108"/>
      <c r="N717" s="108"/>
      <c r="O717" s="108"/>
      <c r="P717" s="108"/>
      <c r="Q717" s="108"/>
      <c r="R717" s="108"/>
      <c r="S717" s="108"/>
      <c r="T717" s="100">
        <f t="shared" si="122"/>
        <v>0</v>
      </c>
      <c r="U717" s="111"/>
      <c r="V717" s="111"/>
      <c r="W717" s="111">
        <f>SUMIFS($F$3:F717,$D$3:D717,D717,$C$3:C717,"Buy")+SUMIFS($F$3:F717,$D$3:D717,D717,$C$3:C717,"Coin Deposit",$E$3:E717,"&lt;&gt;")</f>
        <v>0</v>
      </c>
      <c r="X717" s="111">
        <f t="shared" si="123"/>
        <v>0</v>
      </c>
      <c r="Y717" s="111">
        <f>IF($D717=Y$1,SUMIFS($H$3:$H717,$G$3:$G717,Y$1,$C$3:$C717,"Sell"),0)</f>
        <v>0</v>
      </c>
      <c r="Z717" s="111">
        <f t="shared" si="124"/>
        <v>0</v>
      </c>
      <c r="AA717" s="111">
        <f>IF($D717=AA$1,SUMIFS($H$3:$H717,$G$3:$G717,AA$1,$C$3:$C717,"Sell"),0)</f>
        <v>0</v>
      </c>
      <c r="AB717" s="111">
        <f t="shared" si="125"/>
        <v>0</v>
      </c>
      <c r="AC717" s="111">
        <f>SUMIFS('Deductions and Deposits'!$H:$H,'Deductions and Deposits'!$G:$G,D717,'Deductions and Deposits'!$F:$F,"&lt;="&amp;B717)+SUMIFS($F$3:F717,$D$3:D717,D717,$C$3:C717,"Coin Deposit",$E$3:E717,"")</f>
        <v>0</v>
      </c>
      <c r="AD717" s="111">
        <f>SUMIFS('Deductions and Deposits'!$D:$D,'Deductions and Deposits'!$C:$C,D717)+SUMIFS($F:$F,$D:$D,D717,$C:$C,"Coin Deduction")</f>
        <v>0</v>
      </c>
      <c r="AE717" s="111">
        <f>Table5[[#This Row],[Column4]]+Table5[[#This Row],[Column14]]+Table5[[#This Row],[Column19]]+Table5[[#This Row],[Column12]]</f>
        <v>0</v>
      </c>
      <c r="AF717" s="111">
        <f>Table5[[#This Row],[Column5]]+Table5[[#This Row],[Column13]]+Table5[[#This Row],[Column21]]+Table5[[#This Row],[Column18]]</f>
        <v>0</v>
      </c>
      <c r="AG717" s="111">
        <f t="shared" si="126"/>
        <v>0</v>
      </c>
      <c r="AH717" s="111">
        <f t="shared" si="127"/>
        <v>0</v>
      </c>
      <c r="AI717" s="111">
        <f>Table5[[#This Row],[Column17]]-Table5[[#This Row],[Column20]]</f>
        <v>0</v>
      </c>
      <c r="AJ717" s="111">
        <f t="shared" si="128"/>
        <v>0</v>
      </c>
      <c r="AK717" s="111">
        <f t="shared" si="121"/>
        <v>0</v>
      </c>
      <c r="AL717" s="111">
        <f t="shared" si="129"/>
        <v>0</v>
      </c>
      <c r="AM717" s="111" t="str">
        <f t="shared" si="130"/>
        <v/>
      </c>
      <c r="AN717" s="111" t="str">
        <f t="shared" ca="1" si="131"/>
        <v/>
      </c>
    </row>
    <row r="718" spans="1:40" ht="20.25" customHeight="1" x14ac:dyDescent="0.3">
      <c r="A718" s="107"/>
      <c r="B718" s="144"/>
      <c r="C718" s="119"/>
      <c r="D718" s="120"/>
      <c r="E718" s="119"/>
      <c r="F718" s="119"/>
      <c r="G718" s="120"/>
      <c r="H718" s="119"/>
      <c r="I718" s="109"/>
      <c r="L718" s="108"/>
      <c r="M718" s="108"/>
      <c r="N718" s="108"/>
      <c r="O718" s="108"/>
      <c r="P718" s="108"/>
      <c r="Q718" s="108"/>
      <c r="R718" s="108"/>
      <c r="S718" s="108"/>
      <c r="T718" s="100">
        <f t="shared" si="122"/>
        <v>0</v>
      </c>
      <c r="U718" s="111"/>
      <c r="V718" s="111"/>
      <c r="W718" s="111">
        <f>SUMIFS($F$3:F718,$D$3:D718,D718,$C$3:C718,"Buy")+SUMIFS($F$3:F718,$D$3:D718,D718,$C$3:C718,"Coin Deposit",$E$3:E718,"&lt;&gt;")</f>
        <v>0</v>
      </c>
      <c r="X718" s="111">
        <f t="shared" si="123"/>
        <v>0</v>
      </c>
      <c r="Y718" s="111">
        <f>IF($D718=Y$1,SUMIFS($H$3:$H718,$G$3:$G718,Y$1,$C$3:$C718,"Sell"),0)</f>
        <v>0</v>
      </c>
      <c r="Z718" s="111">
        <f t="shared" si="124"/>
        <v>0</v>
      </c>
      <c r="AA718" s="111">
        <f>IF($D718=AA$1,SUMIFS($H$3:$H718,$G$3:$G718,AA$1,$C$3:$C718,"Sell"),0)</f>
        <v>0</v>
      </c>
      <c r="AB718" s="111">
        <f t="shared" si="125"/>
        <v>0</v>
      </c>
      <c r="AC718" s="111">
        <f>SUMIFS('Deductions and Deposits'!$H:$H,'Deductions and Deposits'!$G:$G,D718,'Deductions and Deposits'!$F:$F,"&lt;="&amp;B718)+SUMIFS($F$3:F718,$D$3:D718,D718,$C$3:C718,"Coin Deposit",$E$3:E718,"")</f>
        <v>0</v>
      </c>
      <c r="AD718" s="111">
        <f>SUMIFS('Deductions and Deposits'!$D:$D,'Deductions and Deposits'!$C:$C,D718)+SUMIFS($F:$F,$D:$D,D718,$C:$C,"Coin Deduction")</f>
        <v>0</v>
      </c>
      <c r="AE718" s="111">
        <f>Table5[[#This Row],[Column4]]+Table5[[#This Row],[Column14]]+Table5[[#This Row],[Column19]]+Table5[[#This Row],[Column12]]</f>
        <v>0</v>
      </c>
      <c r="AF718" s="111">
        <f>Table5[[#This Row],[Column5]]+Table5[[#This Row],[Column13]]+Table5[[#This Row],[Column21]]+Table5[[#This Row],[Column18]]</f>
        <v>0</v>
      </c>
      <c r="AG718" s="111">
        <f t="shared" si="126"/>
        <v>0</v>
      </c>
      <c r="AH718" s="111">
        <f t="shared" si="127"/>
        <v>0</v>
      </c>
      <c r="AI718" s="111">
        <f>Table5[[#This Row],[Column17]]-Table5[[#This Row],[Column20]]</f>
        <v>0</v>
      </c>
      <c r="AJ718" s="111">
        <f t="shared" si="128"/>
        <v>0</v>
      </c>
      <c r="AK718" s="111">
        <f t="shared" si="121"/>
        <v>0</v>
      </c>
      <c r="AL718" s="111">
        <f t="shared" si="129"/>
        <v>0</v>
      </c>
      <c r="AM718" s="111" t="str">
        <f t="shared" si="130"/>
        <v/>
      </c>
      <c r="AN718" s="111" t="str">
        <f t="shared" ca="1" si="131"/>
        <v/>
      </c>
    </row>
    <row r="719" spans="1:40" ht="20.25" customHeight="1" x14ac:dyDescent="0.3">
      <c r="A719" s="107"/>
      <c r="B719" s="144"/>
      <c r="C719" s="119"/>
      <c r="D719" s="120"/>
      <c r="E719" s="119"/>
      <c r="F719" s="119"/>
      <c r="G719" s="120"/>
      <c r="H719" s="119"/>
      <c r="I719" s="109"/>
      <c r="L719" s="108"/>
      <c r="M719" s="108"/>
      <c r="N719" s="108"/>
      <c r="O719" s="108"/>
      <c r="P719" s="108"/>
      <c r="Q719" s="108"/>
      <c r="R719" s="108"/>
      <c r="S719" s="108"/>
      <c r="T719" s="100">
        <f t="shared" si="122"/>
        <v>0</v>
      </c>
      <c r="U719" s="111"/>
      <c r="V719" s="111"/>
      <c r="W719" s="111">
        <f>SUMIFS($F$3:F719,$D$3:D719,D719,$C$3:C719,"Buy")+SUMIFS($F$3:F719,$D$3:D719,D719,$C$3:C719,"Coin Deposit",$E$3:E719,"&lt;&gt;")</f>
        <v>0</v>
      </c>
      <c r="X719" s="111">
        <f t="shared" si="123"/>
        <v>0</v>
      </c>
      <c r="Y719" s="111">
        <f>IF($D719=Y$1,SUMIFS($H$3:$H719,$G$3:$G719,Y$1,$C$3:$C719,"Sell"),0)</f>
        <v>0</v>
      </c>
      <c r="Z719" s="111">
        <f t="shared" si="124"/>
        <v>0</v>
      </c>
      <c r="AA719" s="111">
        <f>IF($D719=AA$1,SUMIFS($H$3:$H719,$G$3:$G719,AA$1,$C$3:$C719,"Sell"),0)</f>
        <v>0</v>
      </c>
      <c r="AB719" s="111">
        <f t="shared" si="125"/>
        <v>0</v>
      </c>
      <c r="AC719" s="111">
        <f>SUMIFS('Deductions and Deposits'!$H:$H,'Deductions and Deposits'!$G:$G,D719,'Deductions and Deposits'!$F:$F,"&lt;="&amp;B719)+SUMIFS($F$3:F719,$D$3:D719,D719,$C$3:C719,"Coin Deposit",$E$3:E719,"")</f>
        <v>0</v>
      </c>
      <c r="AD719" s="111">
        <f>SUMIFS('Deductions and Deposits'!$D:$D,'Deductions and Deposits'!$C:$C,D719)+SUMIFS($F:$F,$D:$D,D719,$C:$C,"Coin Deduction")</f>
        <v>0</v>
      </c>
      <c r="AE719" s="111">
        <f>Table5[[#This Row],[Column4]]+Table5[[#This Row],[Column14]]+Table5[[#This Row],[Column19]]+Table5[[#This Row],[Column12]]</f>
        <v>0</v>
      </c>
      <c r="AF719" s="111">
        <f>Table5[[#This Row],[Column5]]+Table5[[#This Row],[Column13]]+Table5[[#This Row],[Column21]]+Table5[[#This Row],[Column18]]</f>
        <v>0</v>
      </c>
      <c r="AG719" s="111">
        <f t="shared" si="126"/>
        <v>0</v>
      </c>
      <c r="AH719" s="111">
        <f t="shared" si="127"/>
        <v>0</v>
      </c>
      <c r="AI719" s="111">
        <f>Table5[[#This Row],[Column17]]-Table5[[#This Row],[Column20]]</f>
        <v>0</v>
      </c>
      <c r="AJ719" s="111">
        <f t="shared" si="128"/>
        <v>0</v>
      </c>
      <c r="AK719" s="111">
        <f t="shared" si="121"/>
        <v>0</v>
      </c>
      <c r="AL719" s="111">
        <f t="shared" si="129"/>
        <v>0</v>
      </c>
      <c r="AM719" s="111" t="str">
        <f t="shared" si="130"/>
        <v/>
      </c>
      <c r="AN719" s="111" t="str">
        <f t="shared" ca="1" si="131"/>
        <v/>
      </c>
    </row>
    <row r="720" spans="1:40" ht="20.25" customHeight="1" x14ac:dyDescent="0.3">
      <c r="A720" s="107"/>
      <c r="B720" s="144"/>
      <c r="C720" s="119"/>
      <c r="D720" s="120"/>
      <c r="E720" s="119"/>
      <c r="F720" s="119"/>
      <c r="G720" s="120"/>
      <c r="H720" s="119"/>
      <c r="I720" s="109"/>
      <c r="L720" s="108"/>
      <c r="M720" s="108"/>
      <c r="N720" s="108"/>
      <c r="O720" s="108"/>
      <c r="P720" s="108"/>
      <c r="Q720" s="108"/>
      <c r="R720" s="108"/>
      <c r="S720" s="108"/>
      <c r="T720" s="100">
        <f t="shared" si="122"/>
        <v>0</v>
      </c>
      <c r="U720" s="111"/>
      <c r="V720" s="111"/>
      <c r="W720" s="111">
        <f>SUMIFS($F$3:F720,$D$3:D720,D720,$C$3:C720,"Buy")+SUMIFS($F$3:F720,$D$3:D720,D720,$C$3:C720,"Coin Deposit",$E$3:E720,"&lt;&gt;")</f>
        <v>0</v>
      </c>
      <c r="X720" s="111">
        <f t="shared" si="123"/>
        <v>0</v>
      </c>
      <c r="Y720" s="111">
        <f>IF($D720=Y$1,SUMIFS($H$3:$H720,$G$3:$G720,Y$1,$C$3:$C720,"Sell"),0)</f>
        <v>0</v>
      </c>
      <c r="Z720" s="111">
        <f t="shared" si="124"/>
        <v>0</v>
      </c>
      <c r="AA720" s="111">
        <f>IF($D720=AA$1,SUMIFS($H$3:$H720,$G$3:$G720,AA$1,$C$3:$C720,"Sell"),0)</f>
        <v>0</v>
      </c>
      <c r="AB720" s="111">
        <f t="shared" si="125"/>
        <v>0</v>
      </c>
      <c r="AC720" s="111">
        <f>SUMIFS('Deductions and Deposits'!$H:$H,'Deductions and Deposits'!$G:$G,D720,'Deductions and Deposits'!$F:$F,"&lt;="&amp;B720)+SUMIFS($F$3:F720,$D$3:D720,D720,$C$3:C720,"Coin Deposit",$E$3:E720,"")</f>
        <v>0</v>
      </c>
      <c r="AD720" s="111">
        <f>SUMIFS('Deductions and Deposits'!$D:$D,'Deductions and Deposits'!$C:$C,D720)+SUMIFS($F:$F,$D:$D,D720,$C:$C,"Coin Deduction")</f>
        <v>0</v>
      </c>
      <c r="AE720" s="111">
        <f>Table5[[#This Row],[Column4]]+Table5[[#This Row],[Column14]]+Table5[[#This Row],[Column19]]+Table5[[#This Row],[Column12]]</f>
        <v>0</v>
      </c>
      <c r="AF720" s="111">
        <f>Table5[[#This Row],[Column5]]+Table5[[#This Row],[Column13]]+Table5[[#This Row],[Column21]]+Table5[[#This Row],[Column18]]</f>
        <v>0</v>
      </c>
      <c r="AG720" s="111">
        <f t="shared" si="126"/>
        <v>0</v>
      </c>
      <c r="AH720" s="111">
        <f t="shared" si="127"/>
        <v>0</v>
      </c>
      <c r="AI720" s="111">
        <f>Table5[[#This Row],[Column17]]-Table5[[#This Row],[Column20]]</f>
        <v>0</v>
      </c>
      <c r="AJ720" s="111">
        <f t="shared" si="128"/>
        <v>0</v>
      </c>
      <c r="AK720" s="111">
        <f t="shared" si="121"/>
        <v>0</v>
      </c>
      <c r="AL720" s="111">
        <f t="shared" si="129"/>
        <v>0</v>
      </c>
      <c r="AM720" s="111" t="str">
        <f t="shared" si="130"/>
        <v/>
      </c>
      <c r="AN720" s="111" t="str">
        <f t="shared" ca="1" si="131"/>
        <v/>
      </c>
    </row>
    <row r="721" spans="1:40" ht="20.25" customHeight="1" x14ac:dyDescent="0.3">
      <c r="A721" s="107"/>
      <c r="B721" s="144"/>
      <c r="C721" s="119"/>
      <c r="D721" s="120"/>
      <c r="E721" s="119"/>
      <c r="F721" s="119"/>
      <c r="G721" s="120"/>
      <c r="H721" s="119"/>
      <c r="I721" s="109"/>
      <c r="L721" s="108"/>
      <c r="M721" s="108"/>
      <c r="N721" s="108"/>
      <c r="O721" s="108"/>
      <c r="P721" s="108"/>
      <c r="Q721" s="108"/>
      <c r="R721" s="108"/>
      <c r="S721" s="108"/>
      <c r="T721" s="100">
        <f t="shared" si="122"/>
        <v>0</v>
      </c>
      <c r="U721" s="111"/>
      <c r="V721" s="111"/>
      <c r="W721" s="111">
        <f>SUMIFS($F$3:F721,$D$3:D721,D721,$C$3:C721,"Buy")+SUMIFS($F$3:F721,$D$3:D721,D721,$C$3:C721,"Coin Deposit",$E$3:E721,"&lt;&gt;")</f>
        <v>0</v>
      </c>
      <c r="X721" s="111">
        <f t="shared" si="123"/>
        <v>0</v>
      </c>
      <c r="Y721" s="111">
        <f>IF($D721=Y$1,SUMIFS($H$3:$H721,$G$3:$G721,Y$1,$C$3:$C721,"Sell"),0)</f>
        <v>0</v>
      </c>
      <c r="Z721" s="111">
        <f t="shared" si="124"/>
        <v>0</v>
      </c>
      <c r="AA721" s="111">
        <f>IF($D721=AA$1,SUMIFS($H$3:$H721,$G$3:$G721,AA$1,$C$3:$C721,"Sell"),0)</f>
        <v>0</v>
      </c>
      <c r="AB721" s="111">
        <f t="shared" si="125"/>
        <v>0</v>
      </c>
      <c r="AC721" s="111">
        <f>SUMIFS('Deductions and Deposits'!$H:$H,'Deductions and Deposits'!$G:$G,D721,'Deductions and Deposits'!$F:$F,"&lt;="&amp;B721)+SUMIFS($F$3:F721,$D$3:D721,D721,$C$3:C721,"Coin Deposit",$E$3:E721,"")</f>
        <v>0</v>
      </c>
      <c r="AD721" s="111">
        <f>SUMIFS('Deductions and Deposits'!$D:$D,'Deductions and Deposits'!$C:$C,D721)+SUMIFS($F:$F,$D:$D,D721,$C:$C,"Coin Deduction")</f>
        <v>0</v>
      </c>
      <c r="AE721" s="111">
        <f>Table5[[#This Row],[Column4]]+Table5[[#This Row],[Column14]]+Table5[[#This Row],[Column19]]+Table5[[#This Row],[Column12]]</f>
        <v>0</v>
      </c>
      <c r="AF721" s="111">
        <f>Table5[[#This Row],[Column5]]+Table5[[#This Row],[Column13]]+Table5[[#This Row],[Column21]]+Table5[[#This Row],[Column18]]</f>
        <v>0</v>
      </c>
      <c r="AG721" s="111">
        <f t="shared" si="126"/>
        <v>0</v>
      </c>
      <c r="AH721" s="111">
        <f t="shared" si="127"/>
        <v>0</v>
      </c>
      <c r="AI721" s="111">
        <f>Table5[[#This Row],[Column17]]-Table5[[#This Row],[Column20]]</f>
        <v>0</v>
      </c>
      <c r="AJ721" s="111">
        <f t="shared" si="128"/>
        <v>0</v>
      </c>
      <c r="AK721" s="111">
        <f t="shared" ref="AK721:AK784" si="132">AJ721*T721</f>
        <v>0</v>
      </c>
      <c r="AL721" s="111">
        <f t="shared" si="129"/>
        <v>0</v>
      </c>
      <c r="AM721" s="111" t="str">
        <f t="shared" si="130"/>
        <v/>
      </c>
      <c r="AN721" s="111" t="str">
        <f t="shared" ca="1" si="131"/>
        <v/>
      </c>
    </row>
    <row r="722" spans="1:40" ht="20.25" customHeight="1" x14ac:dyDescent="0.3">
      <c r="A722" s="107"/>
      <c r="B722" s="144"/>
      <c r="C722" s="119"/>
      <c r="D722" s="120"/>
      <c r="E722" s="119"/>
      <c r="F722" s="119"/>
      <c r="G722" s="120"/>
      <c r="H722" s="119"/>
      <c r="I722" s="109"/>
      <c r="L722" s="108"/>
      <c r="M722" s="108"/>
      <c r="N722" s="108"/>
      <c r="O722" s="108"/>
      <c r="P722" s="108"/>
      <c r="Q722" s="108"/>
      <c r="R722" s="108"/>
      <c r="S722" s="108"/>
      <c r="T722" s="100">
        <f t="shared" si="122"/>
        <v>0</v>
      </c>
      <c r="U722" s="111"/>
      <c r="V722" s="111"/>
      <c r="W722" s="111">
        <f>SUMIFS($F$3:F722,$D$3:D722,D722,$C$3:C722,"Buy")+SUMIFS($F$3:F722,$D$3:D722,D722,$C$3:C722,"Coin Deposit",$E$3:E722,"&lt;&gt;")</f>
        <v>0</v>
      </c>
      <c r="X722" s="111">
        <f t="shared" si="123"/>
        <v>0</v>
      </c>
      <c r="Y722" s="111">
        <f>IF($D722=Y$1,SUMIFS($H$3:$H722,$G$3:$G722,Y$1,$C$3:$C722,"Sell"),0)</f>
        <v>0</v>
      </c>
      <c r="Z722" s="111">
        <f t="shared" si="124"/>
        <v>0</v>
      </c>
      <c r="AA722" s="111">
        <f>IF($D722=AA$1,SUMIFS($H$3:$H722,$G$3:$G722,AA$1,$C$3:$C722,"Sell"),0)</f>
        <v>0</v>
      </c>
      <c r="AB722" s="111">
        <f t="shared" si="125"/>
        <v>0</v>
      </c>
      <c r="AC722" s="111">
        <f>SUMIFS('Deductions and Deposits'!$H:$H,'Deductions and Deposits'!$G:$G,D722,'Deductions and Deposits'!$F:$F,"&lt;="&amp;B722)+SUMIFS($F$3:F722,$D$3:D722,D722,$C$3:C722,"Coin Deposit",$E$3:E722,"")</f>
        <v>0</v>
      </c>
      <c r="AD722" s="111">
        <f>SUMIFS('Deductions and Deposits'!$D:$D,'Deductions and Deposits'!$C:$C,D722)+SUMIFS($F:$F,$D:$D,D722,$C:$C,"Coin Deduction")</f>
        <v>0</v>
      </c>
      <c r="AE722" s="111">
        <f>Table5[[#This Row],[Column4]]+Table5[[#This Row],[Column14]]+Table5[[#This Row],[Column19]]+Table5[[#This Row],[Column12]]</f>
        <v>0</v>
      </c>
      <c r="AF722" s="111">
        <f>Table5[[#This Row],[Column5]]+Table5[[#This Row],[Column13]]+Table5[[#This Row],[Column21]]+Table5[[#This Row],[Column18]]</f>
        <v>0</v>
      </c>
      <c r="AG722" s="111">
        <f t="shared" si="126"/>
        <v>0</v>
      </c>
      <c r="AH722" s="111">
        <f t="shared" si="127"/>
        <v>0</v>
      </c>
      <c r="AI722" s="111">
        <f>Table5[[#This Row],[Column17]]-Table5[[#This Row],[Column20]]</f>
        <v>0</v>
      </c>
      <c r="AJ722" s="111">
        <f t="shared" si="128"/>
        <v>0</v>
      </c>
      <c r="AK722" s="111">
        <f t="shared" si="132"/>
        <v>0</v>
      </c>
      <c r="AL722" s="111">
        <f t="shared" si="129"/>
        <v>0</v>
      </c>
      <c r="AM722" s="111" t="str">
        <f t="shared" si="130"/>
        <v/>
      </c>
      <c r="AN722" s="111" t="str">
        <f t="shared" ca="1" si="131"/>
        <v/>
      </c>
    </row>
    <row r="723" spans="1:40" ht="20.25" customHeight="1" x14ac:dyDescent="0.3">
      <c r="A723" s="107"/>
      <c r="B723" s="144"/>
      <c r="C723" s="119"/>
      <c r="D723" s="120"/>
      <c r="E723" s="119"/>
      <c r="F723" s="119"/>
      <c r="G723" s="120"/>
      <c r="H723" s="119"/>
      <c r="I723" s="109"/>
      <c r="L723" s="108"/>
      <c r="M723" s="108"/>
      <c r="N723" s="108"/>
      <c r="O723" s="108"/>
      <c r="P723" s="108"/>
      <c r="Q723" s="108"/>
      <c r="R723" s="108"/>
      <c r="S723" s="108"/>
      <c r="T723" s="100">
        <f t="shared" si="122"/>
        <v>0</v>
      </c>
      <c r="U723" s="111"/>
      <c r="V723" s="111"/>
      <c r="W723" s="111">
        <f>SUMIFS($F$3:F723,$D$3:D723,D723,$C$3:C723,"Buy")+SUMIFS($F$3:F723,$D$3:D723,D723,$C$3:C723,"Coin Deposit",$E$3:E723,"&lt;&gt;")</f>
        <v>0</v>
      </c>
      <c r="X723" s="111">
        <f t="shared" si="123"/>
        <v>0</v>
      </c>
      <c r="Y723" s="111">
        <f>IF($D723=Y$1,SUMIFS($H$3:$H723,$G$3:$G723,Y$1,$C$3:$C723,"Sell"),0)</f>
        <v>0</v>
      </c>
      <c r="Z723" s="111">
        <f t="shared" si="124"/>
        <v>0</v>
      </c>
      <c r="AA723" s="111">
        <f>IF($D723=AA$1,SUMIFS($H$3:$H723,$G$3:$G723,AA$1,$C$3:$C723,"Sell"),0)</f>
        <v>0</v>
      </c>
      <c r="AB723" s="111">
        <f t="shared" si="125"/>
        <v>0</v>
      </c>
      <c r="AC723" s="111">
        <f>SUMIFS('Deductions and Deposits'!$H:$H,'Deductions and Deposits'!$G:$G,D723,'Deductions and Deposits'!$F:$F,"&lt;="&amp;B723)+SUMIFS($F$3:F723,$D$3:D723,D723,$C$3:C723,"Coin Deposit",$E$3:E723,"")</f>
        <v>0</v>
      </c>
      <c r="AD723" s="111">
        <f>SUMIFS('Deductions and Deposits'!$D:$D,'Deductions and Deposits'!$C:$C,D723)+SUMIFS($F:$F,$D:$D,D723,$C:$C,"Coin Deduction")</f>
        <v>0</v>
      </c>
      <c r="AE723" s="111">
        <f>Table5[[#This Row],[Column4]]+Table5[[#This Row],[Column14]]+Table5[[#This Row],[Column19]]+Table5[[#This Row],[Column12]]</f>
        <v>0</v>
      </c>
      <c r="AF723" s="111">
        <f>Table5[[#This Row],[Column5]]+Table5[[#This Row],[Column13]]+Table5[[#This Row],[Column21]]+Table5[[#This Row],[Column18]]</f>
        <v>0</v>
      </c>
      <c r="AG723" s="111">
        <f t="shared" si="126"/>
        <v>0</v>
      </c>
      <c r="AH723" s="111">
        <f t="shared" si="127"/>
        <v>0</v>
      </c>
      <c r="AI723" s="111">
        <f>Table5[[#This Row],[Column17]]-Table5[[#This Row],[Column20]]</f>
        <v>0</v>
      </c>
      <c r="AJ723" s="111">
        <f t="shared" si="128"/>
        <v>0</v>
      </c>
      <c r="AK723" s="111">
        <f t="shared" si="132"/>
        <v>0</v>
      </c>
      <c r="AL723" s="111">
        <f t="shared" si="129"/>
        <v>0</v>
      </c>
      <c r="AM723" s="111" t="str">
        <f t="shared" si="130"/>
        <v/>
      </c>
      <c r="AN723" s="111" t="str">
        <f t="shared" ca="1" si="131"/>
        <v/>
      </c>
    </row>
    <row r="724" spans="1:40" ht="20.25" customHeight="1" x14ac:dyDescent="0.3">
      <c r="A724" s="107"/>
      <c r="B724" s="144"/>
      <c r="C724" s="119"/>
      <c r="D724" s="120"/>
      <c r="E724" s="119"/>
      <c r="F724" s="119"/>
      <c r="G724" s="120"/>
      <c r="H724" s="119"/>
      <c r="I724" s="109"/>
      <c r="L724" s="108"/>
      <c r="M724" s="108"/>
      <c r="N724" s="108"/>
      <c r="O724" s="108"/>
      <c r="P724" s="108"/>
      <c r="Q724" s="108"/>
      <c r="R724" s="108"/>
      <c r="S724" s="108"/>
      <c r="T724" s="100">
        <f t="shared" si="122"/>
        <v>0</v>
      </c>
      <c r="U724" s="111"/>
      <c r="V724" s="111"/>
      <c r="W724" s="111">
        <f>SUMIFS($F$3:F724,$D$3:D724,D724,$C$3:C724,"Buy")+SUMIFS($F$3:F724,$D$3:D724,D724,$C$3:C724,"Coin Deposit",$E$3:E724,"&lt;&gt;")</f>
        <v>0</v>
      </c>
      <c r="X724" s="111">
        <f t="shared" si="123"/>
        <v>0</v>
      </c>
      <c r="Y724" s="111">
        <f>IF($D724=Y$1,SUMIFS($H$3:$H724,$G$3:$G724,Y$1,$C$3:$C724,"Sell"),0)</f>
        <v>0</v>
      </c>
      <c r="Z724" s="111">
        <f t="shared" si="124"/>
        <v>0</v>
      </c>
      <c r="AA724" s="111">
        <f>IF($D724=AA$1,SUMIFS($H$3:$H724,$G$3:$G724,AA$1,$C$3:$C724,"Sell"),0)</f>
        <v>0</v>
      </c>
      <c r="AB724" s="111">
        <f t="shared" si="125"/>
        <v>0</v>
      </c>
      <c r="AC724" s="111">
        <f>SUMIFS('Deductions and Deposits'!$H:$H,'Deductions and Deposits'!$G:$G,D724,'Deductions and Deposits'!$F:$F,"&lt;="&amp;B724)+SUMIFS($F$3:F724,$D$3:D724,D724,$C$3:C724,"Coin Deposit",$E$3:E724,"")</f>
        <v>0</v>
      </c>
      <c r="AD724" s="111">
        <f>SUMIFS('Deductions and Deposits'!$D:$D,'Deductions and Deposits'!$C:$C,D724)+SUMIFS($F:$F,$D:$D,D724,$C:$C,"Coin Deduction")</f>
        <v>0</v>
      </c>
      <c r="AE724" s="111">
        <f>Table5[[#This Row],[Column4]]+Table5[[#This Row],[Column14]]+Table5[[#This Row],[Column19]]+Table5[[#This Row],[Column12]]</f>
        <v>0</v>
      </c>
      <c r="AF724" s="111">
        <f>Table5[[#This Row],[Column5]]+Table5[[#This Row],[Column13]]+Table5[[#This Row],[Column21]]+Table5[[#This Row],[Column18]]</f>
        <v>0</v>
      </c>
      <c r="AG724" s="111">
        <f t="shared" si="126"/>
        <v>0</v>
      </c>
      <c r="AH724" s="111">
        <f t="shared" si="127"/>
        <v>0</v>
      </c>
      <c r="AI724" s="111">
        <f>Table5[[#This Row],[Column17]]-Table5[[#This Row],[Column20]]</f>
        <v>0</v>
      </c>
      <c r="AJ724" s="111">
        <f t="shared" si="128"/>
        <v>0</v>
      </c>
      <c r="AK724" s="111">
        <f t="shared" si="132"/>
        <v>0</v>
      </c>
      <c r="AL724" s="111">
        <f t="shared" si="129"/>
        <v>0</v>
      </c>
      <c r="AM724" s="111" t="str">
        <f t="shared" si="130"/>
        <v/>
      </c>
      <c r="AN724" s="111" t="str">
        <f t="shared" ca="1" si="131"/>
        <v/>
      </c>
    </row>
    <row r="725" spans="1:40" ht="20.25" customHeight="1" x14ac:dyDescent="0.3">
      <c r="A725" s="107"/>
      <c r="B725" s="144"/>
      <c r="C725" s="119"/>
      <c r="D725" s="120"/>
      <c r="E725" s="119"/>
      <c r="F725" s="119"/>
      <c r="G725" s="120"/>
      <c r="H725" s="119"/>
      <c r="I725" s="109"/>
      <c r="L725" s="108"/>
      <c r="M725" s="108"/>
      <c r="N725" s="108"/>
      <c r="O725" s="108"/>
      <c r="P725" s="108"/>
      <c r="Q725" s="108"/>
      <c r="R725" s="108"/>
      <c r="S725" s="108"/>
      <c r="T725" s="100">
        <f t="shared" si="122"/>
        <v>0</v>
      </c>
      <c r="U725" s="111"/>
      <c r="V725" s="111"/>
      <c r="W725" s="111">
        <f>SUMIFS($F$3:F725,$D$3:D725,D725,$C$3:C725,"Buy")+SUMIFS($F$3:F725,$D$3:D725,D725,$C$3:C725,"Coin Deposit",$E$3:E725,"&lt;&gt;")</f>
        <v>0</v>
      </c>
      <c r="X725" s="111">
        <f t="shared" si="123"/>
        <v>0</v>
      </c>
      <c r="Y725" s="111">
        <f>IF($D725=Y$1,SUMIFS($H$3:$H725,$G$3:$G725,Y$1,$C$3:$C725,"Sell"),0)</f>
        <v>0</v>
      </c>
      <c r="Z725" s="111">
        <f t="shared" si="124"/>
        <v>0</v>
      </c>
      <c r="AA725" s="111">
        <f>IF($D725=AA$1,SUMIFS($H$3:$H725,$G$3:$G725,AA$1,$C$3:$C725,"Sell"),0)</f>
        <v>0</v>
      </c>
      <c r="AB725" s="111">
        <f t="shared" si="125"/>
        <v>0</v>
      </c>
      <c r="AC725" s="111">
        <f>SUMIFS('Deductions and Deposits'!$H:$H,'Deductions and Deposits'!$G:$G,D725,'Deductions and Deposits'!$F:$F,"&lt;="&amp;B725)+SUMIFS($F$3:F725,$D$3:D725,D725,$C$3:C725,"Coin Deposit",$E$3:E725,"")</f>
        <v>0</v>
      </c>
      <c r="AD725" s="111">
        <f>SUMIFS('Deductions and Deposits'!$D:$D,'Deductions and Deposits'!$C:$C,D725)+SUMIFS($F:$F,$D:$D,D725,$C:$C,"Coin Deduction")</f>
        <v>0</v>
      </c>
      <c r="AE725" s="111">
        <f>Table5[[#This Row],[Column4]]+Table5[[#This Row],[Column14]]+Table5[[#This Row],[Column19]]+Table5[[#This Row],[Column12]]</f>
        <v>0</v>
      </c>
      <c r="AF725" s="111">
        <f>Table5[[#This Row],[Column5]]+Table5[[#This Row],[Column13]]+Table5[[#This Row],[Column21]]+Table5[[#This Row],[Column18]]</f>
        <v>0</v>
      </c>
      <c r="AG725" s="111">
        <f t="shared" si="126"/>
        <v>0</v>
      </c>
      <c r="AH725" s="111">
        <f t="shared" si="127"/>
        <v>0</v>
      </c>
      <c r="AI725" s="111">
        <f>Table5[[#This Row],[Column17]]-Table5[[#This Row],[Column20]]</f>
        <v>0</v>
      </c>
      <c r="AJ725" s="111">
        <f t="shared" si="128"/>
        <v>0</v>
      </c>
      <c r="AK725" s="111">
        <f t="shared" si="132"/>
        <v>0</v>
      </c>
      <c r="AL725" s="111">
        <f t="shared" si="129"/>
        <v>0</v>
      </c>
      <c r="AM725" s="111" t="str">
        <f t="shared" si="130"/>
        <v/>
      </c>
      <c r="AN725" s="111" t="str">
        <f t="shared" ca="1" si="131"/>
        <v/>
      </c>
    </row>
    <row r="726" spans="1:40" ht="20.25" customHeight="1" x14ac:dyDescent="0.3">
      <c r="A726" s="107"/>
      <c r="B726" s="144"/>
      <c r="C726" s="119"/>
      <c r="D726" s="120"/>
      <c r="E726" s="119"/>
      <c r="F726" s="119"/>
      <c r="G726" s="120"/>
      <c r="H726" s="119"/>
      <c r="I726" s="109"/>
      <c r="L726" s="108"/>
      <c r="M726" s="108"/>
      <c r="N726" s="108"/>
      <c r="O726" s="108"/>
      <c r="P726" s="108"/>
      <c r="Q726" s="108"/>
      <c r="R726" s="108"/>
      <c r="S726" s="108"/>
      <c r="T726" s="100">
        <f t="shared" si="122"/>
        <v>0</v>
      </c>
      <c r="U726" s="111"/>
      <c r="V726" s="111"/>
      <c r="W726" s="111">
        <f>SUMIFS($F$3:F726,$D$3:D726,D726,$C$3:C726,"Buy")+SUMIFS($F$3:F726,$D$3:D726,D726,$C$3:C726,"Coin Deposit",$E$3:E726,"&lt;&gt;")</f>
        <v>0</v>
      </c>
      <c r="X726" s="111">
        <f t="shared" si="123"/>
        <v>0</v>
      </c>
      <c r="Y726" s="111">
        <f>IF($D726=Y$1,SUMIFS($H$3:$H726,$G$3:$G726,Y$1,$C$3:$C726,"Sell"),0)</f>
        <v>0</v>
      </c>
      <c r="Z726" s="111">
        <f t="shared" si="124"/>
        <v>0</v>
      </c>
      <c r="AA726" s="111">
        <f>IF($D726=AA$1,SUMIFS($H$3:$H726,$G$3:$G726,AA$1,$C$3:$C726,"Sell"),0)</f>
        <v>0</v>
      </c>
      <c r="AB726" s="111">
        <f t="shared" si="125"/>
        <v>0</v>
      </c>
      <c r="AC726" s="111">
        <f>SUMIFS('Deductions and Deposits'!$H:$H,'Deductions and Deposits'!$G:$G,D726,'Deductions and Deposits'!$F:$F,"&lt;="&amp;B726)+SUMIFS($F$3:F726,$D$3:D726,D726,$C$3:C726,"Coin Deposit",$E$3:E726,"")</f>
        <v>0</v>
      </c>
      <c r="AD726" s="111">
        <f>SUMIFS('Deductions and Deposits'!$D:$D,'Deductions and Deposits'!$C:$C,D726)+SUMIFS($F:$F,$D:$D,D726,$C:$C,"Coin Deduction")</f>
        <v>0</v>
      </c>
      <c r="AE726" s="111">
        <f>Table5[[#This Row],[Column4]]+Table5[[#This Row],[Column14]]+Table5[[#This Row],[Column19]]+Table5[[#This Row],[Column12]]</f>
        <v>0</v>
      </c>
      <c r="AF726" s="111">
        <f>Table5[[#This Row],[Column5]]+Table5[[#This Row],[Column13]]+Table5[[#This Row],[Column21]]+Table5[[#This Row],[Column18]]</f>
        <v>0</v>
      </c>
      <c r="AG726" s="111">
        <f t="shared" si="126"/>
        <v>0</v>
      </c>
      <c r="AH726" s="111">
        <f t="shared" si="127"/>
        <v>0</v>
      </c>
      <c r="AI726" s="111">
        <f>Table5[[#This Row],[Column17]]-Table5[[#This Row],[Column20]]</f>
        <v>0</v>
      </c>
      <c r="AJ726" s="111">
        <f t="shared" si="128"/>
        <v>0</v>
      </c>
      <c r="AK726" s="111">
        <f t="shared" si="132"/>
        <v>0</v>
      </c>
      <c r="AL726" s="111">
        <f t="shared" si="129"/>
        <v>0</v>
      </c>
      <c r="AM726" s="111" t="str">
        <f t="shared" si="130"/>
        <v/>
      </c>
      <c r="AN726" s="111" t="str">
        <f t="shared" ca="1" si="131"/>
        <v/>
      </c>
    </row>
    <row r="727" spans="1:40" ht="20.25" customHeight="1" x14ac:dyDescent="0.3">
      <c r="A727" s="107"/>
      <c r="B727" s="144"/>
      <c r="C727" s="119"/>
      <c r="D727" s="120"/>
      <c r="E727" s="119"/>
      <c r="F727" s="119"/>
      <c r="G727" s="120"/>
      <c r="H727" s="119"/>
      <c r="I727" s="109"/>
      <c r="L727" s="108"/>
      <c r="M727" s="108"/>
      <c r="N727" s="108"/>
      <c r="O727" s="108"/>
      <c r="P727" s="108"/>
      <c r="Q727" s="108"/>
      <c r="R727" s="108"/>
      <c r="S727" s="108"/>
      <c r="T727" s="100">
        <f t="shared" si="122"/>
        <v>0</v>
      </c>
      <c r="U727" s="111"/>
      <c r="V727" s="111"/>
      <c r="W727" s="111">
        <f>SUMIFS($F$3:F727,$D$3:D727,D727,$C$3:C727,"Buy")+SUMIFS($F$3:F727,$D$3:D727,D727,$C$3:C727,"Coin Deposit",$E$3:E727,"&lt;&gt;")</f>
        <v>0</v>
      </c>
      <c r="X727" s="111">
        <f t="shared" si="123"/>
        <v>0</v>
      </c>
      <c r="Y727" s="111">
        <f>IF($D727=Y$1,SUMIFS($H$3:$H727,$G$3:$G727,Y$1,$C$3:$C727,"Sell"),0)</f>
        <v>0</v>
      </c>
      <c r="Z727" s="111">
        <f t="shared" si="124"/>
        <v>0</v>
      </c>
      <c r="AA727" s="111">
        <f>IF($D727=AA$1,SUMIFS($H$3:$H727,$G$3:$G727,AA$1,$C$3:$C727,"Sell"),0)</f>
        <v>0</v>
      </c>
      <c r="AB727" s="111">
        <f t="shared" si="125"/>
        <v>0</v>
      </c>
      <c r="AC727" s="111">
        <f>SUMIFS('Deductions and Deposits'!$H:$H,'Deductions and Deposits'!$G:$G,D727,'Deductions and Deposits'!$F:$F,"&lt;="&amp;B727)+SUMIFS($F$3:F727,$D$3:D727,D727,$C$3:C727,"Coin Deposit",$E$3:E727,"")</f>
        <v>0</v>
      </c>
      <c r="AD727" s="111">
        <f>SUMIFS('Deductions and Deposits'!$D:$D,'Deductions and Deposits'!$C:$C,D727)+SUMIFS($F:$F,$D:$D,D727,$C:$C,"Coin Deduction")</f>
        <v>0</v>
      </c>
      <c r="AE727" s="111">
        <f>Table5[[#This Row],[Column4]]+Table5[[#This Row],[Column14]]+Table5[[#This Row],[Column19]]+Table5[[#This Row],[Column12]]</f>
        <v>0</v>
      </c>
      <c r="AF727" s="111">
        <f>Table5[[#This Row],[Column5]]+Table5[[#This Row],[Column13]]+Table5[[#This Row],[Column21]]+Table5[[#This Row],[Column18]]</f>
        <v>0</v>
      </c>
      <c r="AG727" s="111">
        <f t="shared" si="126"/>
        <v>0</v>
      </c>
      <c r="AH727" s="111">
        <f t="shared" si="127"/>
        <v>0</v>
      </c>
      <c r="AI727" s="111">
        <f>Table5[[#This Row],[Column17]]-Table5[[#This Row],[Column20]]</f>
        <v>0</v>
      </c>
      <c r="AJ727" s="111">
        <f t="shared" si="128"/>
        <v>0</v>
      </c>
      <c r="AK727" s="111">
        <f t="shared" si="132"/>
        <v>0</v>
      </c>
      <c r="AL727" s="111">
        <f t="shared" si="129"/>
        <v>0</v>
      </c>
      <c r="AM727" s="111" t="str">
        <f t="shared" si="130"/>
        <v/>
      </c>
      <c r="AN727" s="111" t="str">
        <f t="shared" ca="1" si="131"/>
        <v/>
      </c>
    </row>
    <row r="728" spans="1:40" ht="20.25" customHeight="1" x14ac:dyDescent="0.3">
      <c r="A728" s="107"/>
      <c r="B728" s="144"/>
      <c r="C728" s="119"/>
      <c r="D728" s="120"/>
      <c r="E728" s="119"/>
      <c r="F728" s="119"/>
      <c r="G728" s="120"/>
      <c r="H728" s="119"/>
      <c r="I728" s="109"/>
      <c r="L728" s="108"/>
      <c r="M728" s="108"/>
      <c r="N728" s="108"/>
      <c r="O728" s="108"/>
      <c r="P728" s="108"/>
      <c r="Q728" s="108"/>
      <c r="R728" s="108"/>
      <c r="S728" s="108"/>
      <c r="T728" s="100">
        <f t="shared" si="122"/>
        <v>0</v>
      </c>
      <c r="U728" s="111"/>
      <c r="V728" s="111"/>
      <c r="W728" s="111">
        <f>SUMIFS($F$3:F728,$D$3:D728,D728,$C$3:C728,"Buy")+SUMIFS($F$3:F728,$D$3:D728,D728,$C$3:C728,"Coin Deposit",$E$3:E728,"&lt;&gt;")</f>
        <v>0</v>
      </c>
      <c r="X728" s="111">
        <f t="shared" si="123"/>
        <v>0</v>
      </c>
      <c r="Y728" s="111">
        <f>IF($D728=Y$1,SUMIFS($H$3:$H728,$G$3:$G728,Y$1,$C$3:$C728,"Sell"),0)</f>
        <v>0</v>
      </c>
      <c r="Z728" s="111">
        <f t="shared" si="124"/>
        <v>0</v>
      </c>
      <c r="AA728" s="111">
        <f>IF($D728=AA$1,SUMIFS($H$3:$H728,$G$3:$G728,AA$1,$C$3:$C728,"Sell"),0)</f>
        <v>0</v>
      </c>
      <c r="AB728" s="111">
        <f t="shared" si="125"/>
        <v>0</v>
      </c>
      <c r="AC728" s="111">
        <f>SUMIFS('Deductions and Deposits'!$H:$H,'Deductions and Deposits'!$G:$G,D728,'Deductions and Deposits'!$F:$F,"&lt;="&amp;B728)+SUMIFS($F$3:F728,$D$3:D728,D728,$C$3:C728,"Coin Deposit",$E$3:E728,"")</f>
        <v>0</v>
      </c>
      <c r="AD728" s="111">
        <f>SUMIFS('Deductions and Deposits'!$D:$D,'Deductions and Deposits'!$C:$C,D728)+SUMIFS($F:$F,$D:$D,D728,$C:$C,"Coin Deduction")</f>
        <v>0</v>
      </c>
      <c r="AE728" s="111">
        <f>Table5[[#This Row],[Column4]]+Table5[[#This Row],[Column14]]+Table5[[#This Row],[Column19]]+Table5[[#This Row],[Column12]]</f>
        <v>0</v>
      </c>
      <c r="AF728" s="111">
        <f>Table5[[#This Row],[Column5]]+Table5[[#This Row],[Column13]]+Table5[[#This Row],[Column21]]+Table5[[#This Row],[Column18]]</f>
        <v>0</v>
      </c>
      <c r="AG728" s="111">
        <f t="shared" si="126"/>
        <v>0</v>
      </c>
      <c r="AH728" s="111">
        <f t="shared" si="127"/>
        <v>0</v>
      </c>
      <c r="AI728" s="111">
        <f>Table5[[#This Row],[Column17]]-Table5[[#This Row],[Column20]]</f>
        <v>0</v>
      </c>
      <c r="AJ728" s="111">
        <f t="shared" si="128"/>
        <v>0</v>
      </c>
      <c r="AK728" s="111">
        <f t="shared" si="132"/>
        <v>0</v>
      </c>
      <c r="AL728" s="111">
        <f t="shared" si="129"/>
        <v>0</v>
      </c>
      <c r="AM728" s="111" t="str">
        <f t="shared" si="130"/>
        <v/>
      </c>
      <c r="AN728" s="111" t="str">
        <f t="shared" ca="1" si="131"/>
        <v/>
      </c>
    </row>
    <row r="729" spans="1:40" ht="20.25" customHeight="1" x14ac:dyDescent="0.3">
      <c r="A729" s="107"/>
      <c r="B729" s="144"/>
      <c r="C729" s="119"/>
      <c r="D729" s="120"/>
      <c r="E729" s="119"/>
      <c r="F729" s="119"/>
      <c r="G729" s="120"/>
      <c r="H729" s="119"/>
      <c r="I729" s="109"/>
      <c r="L729" s="108"/>
      <c r="M729" s="108"/>
      <c r="N729" s="108"/>
      <c r="O729" s="108"/>
      <c r="P729" s="108"/>
      <c r="Q729" s="108"/>
      <c r="R729" s="108"/>
      <c r="S729" s="108"/>
      <c r="T729" s="100">
        <f t="shared" si="122"/>
        <v>0</v>
      </c>
      <c r="U729" s="111"/>
      <c r="V729" s="111"/>
      <c r="W729" s="111">
        <f>SUMIFS($F$3:F729,$D$3:D729,D729,$C$3:C729,"Buy")+SUMIFS($F$3:F729,$D$3:D729,D729,$C$3:C729,"Coin Deposit",$E$3:E729,"&lt;&gt;")</f>
        <v>0</v>
      </c>
      <c r="X729" s="111">
        <f t="shared" si="123"/>
        <v>0</v>
      </c>
      <c r="Y729" s="111">
        <f>IF($D729=Y$1,SUMIFS($H$3:$H729,$G$3:$G729,Y$1,$C$3:$C729,"Sell"),0)</f>
        <v>0</v>
      </c>
      <c r="Z729" s="111">
        <f t="shared" si="124"/>
        <v>0</v>
      </c>
      <c r="AA729" s="111">
        <f>IF($D729=AA$1,SUMIFS($H$3:$H729,$G$3:$G729,AA$1,$C$3:$C729,"Sell"),0)</f>
        <v>0</v>
      </c>
      <c r="AB729" s="111">
        <f t="shared" si="125"/>
        <v>0</v>
      </c>
      <c r="AC729" s="111">
        <f>SUMIFS('Deductions and Deposits'!$H:$H,'Deductions and Deposits'!$G:$G,D729,'Deductions and Deposits'!$F:$F,"&lt;="&amp;B729)+SUMIFS($F$3:F729,$D$3:D729,D729,$C$3:C729,"Coin Deposit",$E$3:E729,"")</f>
        <v>0</v>
      </c>
      <c r="AD729" s="111">
        <f>SUMIFS('Deductions and Deposits'!$D:$D,'Deductions and Deposits'!$C:$C,D729)+SUMIFS($F:$F,$D:$D,D729,$C:$C,"Coin Deduction")</f>
        <v>0</v>
      </c>
      <c r="AE729" s="111">
        <f>Table5[[#This Row],[Column4]]+Table5[[#This Row],[Column14]]+Table5[[#This Row],[Column19]]+Table5[[#This Row],[Column12]]</f>
        <v>0</v>
      </c>
      <c r="AF729" s="111">
        <f>Table5[[#This Row],[Column5]]+Table5[[#This Row],[Column13]]+Table5[[#This Row],[Column21]]+Table5[[#This Row],[Column18]]</f>
        <v>0</v>
      </c>
      <c r="AG729" s="111">
        <f t="shared" si="126"/>
        <v>0</v>
      </c>
      <c r="AH729" s="111">
        <f t="shared" si="127"/>
        <v>0</v>
      </c>
      <c r="AI729" s="111">
        <f>Table5[[#This Row],[Column17]]-Table5[[#This Row],[Column20]]</f>
        <v>0</v>
      </c>
      <c r="AJ729" s="111">
        <f t="shared" si="128"/>
        <v>0</v>
      </c>
      <c r="AK729" s="111">
        <f t="shared" si="132"/>
        <v>0</v>
      </c>
      <c r="AL729" s="111">
        <f t="shared" si="129"/>
        <v>0</v>
      </c>
      <c r="AM729" s="111" t="str">
        <f t="shared" si="130"/>
        <v/>
      </c>
      <c r="AN729" s="111" t="str">
        <f t="shared" ca="1" si="131"/>
        <v/>
      </c>
    </row>
    <row r="730" spans="1:40" ht="20.25" customHeight="1" x14ac:dyDescent="0.3">
      <c r="A730" s="107"/>
      <c r="B730" s="144"/>
      <c r="C730" s="119"/>
      <c r="D730" s="120"/>
      <c r="E730" s="119"/>
      <c r="F730" s="119"/>
      <c r="G730" s="120"/>
      <c r="H730" s="119"/>
      <c r="I730" s="109"/>
      <c r="L730" s="108"/>
      <c r="M730" s="108"/>
      <c r="N730" s="108"/>
      <c r="O730" s="108"/>
      <c r="P730" s="108"/>
      <c r="Q730" s="108"/>
      <c r="R730" s="108"/>
      <c r="S730" s="108"/>
      <c r="T730" s="100">
        <f t="shared" si="122"/>
        <v>0</v>
      </c>
      <c r="U730" s="111"/>
      <c r="V730" s="111"/>
      <c r="W730" s="111">
        <f>SUMIFS($F$3:F730,$D$3:D730,D730,$C$3:C730,"Buy")+SUMIFS($F$3:F730,$D$3:D730,D730,$C$3:C730,"Coin Deposit",$E$3:E730,"&lt;&gt;")</f>
        <v>0</v>
      </c>
      <c r="X730" s="111">
        <f t="shared" si="123"/>
        <v>0</v>
      </c>
      <c r="Y730" s="111">
        <f>IF($D730=Y$1,SUMIFS($H$3:$H730,$G$3:$G730,Y$1,$C$3:$C730,"Sell"),0)</f>
        <v>0</v>
      </c>
      <c r="Z730" s="111">
        <f t="shared" si="124"/>
        <v>0</v>
      </c>
      <c r="AA730" s="111">
        <f>IF($D730=AA$1,SUMIFS($H$3:$H730,$G$3:$G730,AA$1,$C$3:$C730,"Sell"),0)</f>
        <v>0</v>
      </c>
      <c r="AB730" s="111">
        <f t="shared" si="125"/>
        <v>0</v>
      </c>
      <c r="AC730" s="111">
        <f>SUMIFS('Deductions and Deposits'!$H:$H,'Deductions and Deposits'!$G:$G,D730,'Deductions and Deposits'!$F:$F,"&lt;="&amp;B730)+SUMIFS($F$3:F730,$D$3:D730,D730,$C$3:C730,"Coin Deposit",$E$3:E730,"")</f>
        <v>0</v>
      </c>
      <c r="AD730" s="111">
        <f>SUMIFS('Deductions and Deposits'!$D:$D,'Deductions and Deposits'!$C:$C,D730)+SUMIFS($F:$F,$D:$D,D730,$C:$C,"Coin Deduction")</f>
        <v>0</v>
      </c>
      <c r="AE730" s="111">
        <f>Table5[[#This Row],[Column4]]+Table5[[#This Row],[Column14]]+Table5[[#This Row],[Column19]]+Table5[[#This Row],[Column12]]</f>
        <v>0</v>
      </c>
      <c r="AF730" s="111">
        <f>Table5[[#This Row],[Column5]]+Table5[[#This Row],[Column13]]+Table5[[#This Row],[Column21]]+Table5[[#This Row],[Column18]]</f>
        <v>0</v>
      </c>
      <c r="AG730" s="111">
        <f t="shared" si="126"/>
        <v>0</v>
      </c>
      <c r="AH730" s="111">
        <f t="shared" si="127"/>
        <v>0</v>
      </c>
      <c r="AI730" s="111">
        <f>Table5[[#This Row],[Column17]]-Table5[[#This Row],[Column20]]</f>
        <v>0</v>
      </c>
      <c r="AJ730" s="111">
        <f t="shared" si="128"/>
        <v>0</v>
      </c>
      <c r="AK730" s="111">
        <f t="shared" si="132"/>
        <v>0</v>
      </c>
      <c r="AL730" s="111">
        <f t="shared" si="129"/>
        <v>0</v>
      </c>
      <c r="AM730" s="111" t="str">
        <f t="shared" si="130"/>
        <v/>
      </c>
      <c r="AN730" s="111" t="str">
        <f t="shared" ca="1" si="131"/>
        <v/>
      </c>
    </row>
    <row r="731" spans="1:40" ht="20.25" customHeight="1" x14ac:dyDescent="0.3">
      <c r="A731" s="107"/>
      <c r="B731" s="144"/>
      <c r="C731" s="119"/>
      <c r="D731" s="120"/>
      <c r="E731" s="119"/>
      <c r="F731" s="119"/>
      <c r="G731" s="120"/>
      <c r="H731" s="119"/>
      <c r="I731" s="109"/>
      <c r="L731" s="108"/>
      <c r="M731" s="108"/>
      <c r="N731" s="108"/>
      <c r="O731" s="108"/>
      <c r="P731" s="108"/>
      <c r="Q731" s="108"/>
      <c r="R731" s="108"/>
      <c r="S731" s="108"/>
      <c r="T731" s="100">
        <f t="shared" si="122"/>
        <v>0</v>
      </c>
      <c r="U731" s="111"/>
      <c r="V731" s="111"/>
      <c r="W731" s="111">
        <f>SUMIFS($F$3:F731,$D$3:D731,D731,$C$3:C731,"Buy")+SUMIFS($F$3:F731,$D$3:D731,D731,$C$3:C731,"Coin Deposit",$E$3:E731,"&lt;&gt;")</f>
        <v>0</v>
      </c>
      <c r="X731" s="111">
        <f t="shared" si="123"/>
        <v>0</v>
      </c>
      <c r="Y731" s="111">
        <f>IF($D731=Y$1,SUMIFS($H$3:$H731,$G$3:$G731,Y$1,$C$3:$C731,"Sell"),0)</f>
        <v>0</v>
      </c>
      <c r="Z731" s="111">
        <f t="shared" si="124"/>
        <v>0</v>
      </c>
      <c r="AA731" s="111">
        <f>IF($D731=AA$1,SUMIFS($H$3:$H731,$G$3:$G731,AA$1,$C$3:$C731,"Sell"),0)</f>
        <v>0</v>
      </c>
      <c r="AB731" s="111">
        <f t="shared" si="125"/>
        <v>0</v>
      </c>
      <c r="AC731" s="111">
        <f>SUMIFS('Deductions and Deposits'!$H:$H,'Deductions and Deposits'!$G:$G,D731,'Deductions and Deposits'!$F:$F,"&lt;="&amp;B731)+SUMIFS($F$3:F731,$D$3:D731,D731,$C$3:C731,"Coin Deposit",$E$3:E731,"")</f>
        <v>0</v>
      </c>
      <c r="AD731" s="111">
        <f>SUMIFS('Deductions and Deposits'!$D:$D,'Deductions and Deposits'!$C:$C,D731)+SUMIFS($F:$F,$D:$D,D731,$C:$C,"Coin Deduction")</f>
        <v>0</v>
      </c>
      <c r="AE731" s="111">
        <f>Table5[[#This Row],[Column4]]+Table5[[#This Row],[Column14]]+Table5[[#This Row],[Column19]]+Table5[[#This Row],[Column12]]</f>
        <v>0</v>
      </c>
      <c r="AF731" s="111">
        <f>Table5[[#This Row],[Column5]]+Table5[[#This Row],[Column13]]+Table5[[#This Row],[Column21]]+Table5[[#This Row],[Column18]]</f>
        <v>0</v>
      </c>
      <c r="AG731" s="111">
        <f t="shared" si="126"/>
        <v>0</v>
      </c>
      <c r="AH731" s="111">
        <f t="shared" si="127"/>
        <v>0</v>
      </c>
      <c r="AI731" s="111">
        <f>Table5[[#This Row],[Column17]]-Table5[[#This Row],[Column20]]</f>
        <v>0</v>
      </c>
      <c r="AJ731" s="111">
        <f t="shared" si="128"/>
        <v>0</v>
      </c>
      <c r="AK731" s="111">
        <f t="shared" si="132"/>
        <v>0</v>
      </c>
      <c r="AL731" s="111">
        <f t="shared" si="129"/>
        <v>0</v>
      </c>
      <c r="AM731" s="111" t="str">
        <f t="shared" si="130"/>
        <v/>
      </c>
      <c r="AN731" s="111" t="str">
        <f t="shared" ca="1" si="131"/>
        <v/>
      </c>
    </row>
    <row r="732" spans="1:40" ht="20.25" customHeight="1" x14ac:dyDescent="0.3">
      <c r="A732" s="107"/>
      <c r="B732" s="144"/>
      <c r="C732" s="119"/>
      <c r="D732" s="120"/>
      <c r="E732" s="119"/>
      <c r="F732" s="119"/>
      <c r="G732" s="120"/>
      <c r="H732" s="119"/>
      <c r="I732" s="109"/>
      <c r="L732" s="108"/>
      <c r="M732" s="108"/>
      <c r="N732" s="108"/>
      <c r="O732" s="108"/>
      <c r="P732" s="108"/>
      <c r="Q732" s="108"/>
      <c r="R732" s="108"/>
      <c r="S732" s="108"/>
      <c r="T732" s="100">
        <f t="shared" si="122"/>
        <v>0</v>
      </c>
      <c r="U732" s="111"/>
      <c r="V732" s="111"/>
      <c r="W732" s="111">
        <f>SUMIFS($F$3:F732,$D$3:D732,D732,$C$3:C732,"Buy")+SUMIFS($F$3:F732,$D$3:D732,D732,$C$3:C732,"Coin Deposit",$E$3:E732,"&lt;&gt;")</f>
        <v>0</v>
      </c>
      <c r="X732" s="111">
        <f t="shared" si="123"/>
        <v>0</v>
      </c>
      <c r="Y732" s="111">
        <f>IF($D732=Y$1,SUMIFS($H$3:$H732,$G$3:$G732,Y$1,$C$3:$C732,"Sell"),0)</f>
        <v>0</v>
      </c>
      <c r="Z732" s="111">
        <f t="shared" si="124"/>
        <v>0</v>
      </c>
      <c r="AA732" s="111">
        <f>IF($D732=AA$1,SUMIFS($H$3:$H732,$G$3:$G732,AA$1,$C$3:$C732,"Sell"),0)</f>
        <v>0</v>
      </c>
      <c r="AB732" s="111">
        <f t="shared" si="125"/>
        <v>0</v>
      </c>
      <c r="AC732" s="111">
        <f>SUMIFS('Deductions and Deposits'!$H:$H,'Deductions and Deposits'!$G:$G,D732,'Deductions and Deposits'!$F:$F,"&lt;="&amp;B732)+SUMIFS($F$3:F732,$D$3:D732,D732,$C$3:C732,"Coin Deposit",$E$3:E732,"")</f>
        <v>0</v>
      </c>
      <c r="AD732" s="111">
        <f>SUMIFS('Deductions and Deposits'!$D:$D,'Deductions and Deposits'!$C:$C,D732)+SUMIFS($F:$F,$D:$D,D732,$C:$C,"Coin Deduction")</f>
        <v>0</v>
      </c>
      <c r="AE732" s="111">
        <f>Table5[[#This Row],[Column4]]+Table5[[#This Row],[Column14]]+Table5[[#This Row],[Column19]]+Table5[[#This Row],[Column12]]</f>
        <v>0</v>
      </c>
      <c r="AF732" s="111">
        <f>Table5[[#This Row],[Column5]]+Table5[[#This Row],[Column13]]+Table5[[#This Row],[Column21]]+Table5[[#This Row],[Column18]]</f>
        <v>0</v>
      </c>
      <c r="AG732" s="111">
        <f t="shared" si="126"/>
        <v>0</v>
      </c>
      <c r="AH732" s="111">
        <f t="shared" si="127"/>
        <v>0</v>
      </c>
      <c r="AI732" s="111">
        <f>Table5[[#This Row],[Column17]]-Table5[[#This Row],[Column20]]</f>
        <v>0</v>
      </c>
      <c r="AJ732" s="111">
        <f t="shared" si="128"/>
        <v>0</v>
      </c>
      <c r="AK732" s="111">
        <f t="shared" si="132"/>
        <v>0</v>
      </c>
      <c r="AL732" s="111">
        <f t="shared" si="129"/>
        <v>0</v>
      </c>
      <c r="AM732" s="111" t="str">
        <f t="shared" si="130"/>
        <v/>
      </c>
      <c r="AN732" s="111" t="str">
        <f t="shared" ca="1" si="131"/>
        <v/>
      </c>
    </row>
    <row r="733" spans="1:40" ht="20.25" customHeight="1" x14ac:dyDescent="0.3">
      <c r="A733" s="107"/>
      <c r="B733" s="144"/>
      <c r="C733" s="119"/>
      <c r="D733" s="120"/>
      <c r="E733" s="119"/>
      <c r="F733" s="119"/>
      <c r="G733" s="120"/>
      <c r="H733" s="119"/>
      <c r="I733" s="109"/>
      <c r="L733" s="108"/>
      <c r="M733" s="108"/>
      <c r="N733" s="108"/>
      <c r="O733" s="108"/>
      <c r="P733" s="108"/>
      <c r="Q733" s="108"/>
      <c r="R733" s="108"/>
      <c r="S733" s="108"/>
      <c r="T733" s="100">
        <f t="shared" si="122"/>
        <v>0</v>
      </c>
      <c r="U733" s="111"/>
      <c r="V733" s="111"/>
      <c r="W733" s="111">
        <f>SUMIFS($F$3:F733,$D$3:D733,D733,$C$3:C733,"Buy")+SUMIFS($F$3:F733,$D$3:D733,D733,$C$3:C733,"Coin Deposit",$E$3:E733,"&lt;&gt;")</f>
        <v>0</v>
      </c>
      <c r="X733" s="111">
        <f t="shared" si="123"/>
        <v>0</v>
      </c>
      <c r="Y733" s="111">
        <f>IF($D733=Y$1,SUMIFS($H$3:$H733,$G$3:$G733,Y$1,$C$3:$C733,"Sell"),0)</f>
        <v>0</v>
      </c>
      <c r="Z733" s="111">
        <f t="shared" si="124"/>
        <v>0</v>
      </c>
      <c r="AA733" s="111">
        <f>IF($D733=AA$1,SUMIFS($H$3:$H733,$G$3:$G733,AA$1,$C$3:$C733,"Sell"),0)</f>
        <v>0</v>
      </c>
      <c r="AB733" s="111">
        <f t="shared" si="125"/>
        <v>0</v>
      </c>
      <c r="AC733" s="111">
        <f>SUMIFS('Deductions and Deposits'!$H:$H,'Deductions and Deposits'!$G:$G,D733,'Deductions and Deposits'!$F:$F,"&lt;="&amp;B733)+SUMIFS($F$3:F733,$D$3:D733,D733,$C$3:C733,"Coin Deposit",$E$3:E733,"")</f>
        <v>0</v>
      </c>
      <c r="AD733" s="111">
        <f>SUMIFS('Deductions and Deposits'!$D:$D,'Deductions and Deposits'!$C:$C,D733)+SUMIFS($F:$F,$D:$D,D733,$C:$C,"Coin Deduction")</f>
        <v>0</v>
      </c>
      <c r="AE733" s="111">
        <f>Table5[[#This Row],[Column4]]+Table5[[#This Row],[Column14]]+Table5[[#This Row],[Column19]]+Table5[[#This Row],[Column12]]</f>
        <v>0</v>
      </c>
      <c r="AF733" s="111">
        <f>Table5[[#This Row],[Column5]]+Table5[[#This Row],[Column13]]+Table5[[#This Row],[Column21]]+Table5[[#This Row],[Column18]]</f>
        <v>0</v>
      </c>
      <c r="AG733" s="111">
        <f t="shared" si="126"/>
        <v>0</v>
      </c>
      <c r="AH733" s="111">
        <f t="shared" si="127"/>
        <v>0</v>
      </c>
      <c r="AI733" s="111">
        <f>Table5[[#This Row],[Column17]]-Table5[[#This Row],[Column20]]</f>
        <v>0</v>
      </c>
      <c r="AJ733" s="111">
        <f t="shared" si="128"/>
        <v>0</v>
      </c>
      <c r="AK733" s="111">
        <f t="shared" si="132"/>
        <v>0</v>
      </c>
      <c r="AL733" s="111">
        <f t="shared" si="129"/>
        <v>0</v>
      </c>
      <c r="AM733" s="111" t="str">
        <f t="shared" si="130"/>
        <v/>
      </c>
      <c r="AN733" s="111" t="str">
        <f t="shared" ca="1" si="131"/>
        <v/>
      </c>
    </row>
    <row r="734" spans="1:40" ht="20.25" customHeight="1" x14ac:dyDescent="0.3">
      <c r="A734" s="107"/>
      <c r="B734" s="144"/>
      <c r="C734" s="119"/>
      <c r="D734" s="120"/>
      <c r="E734" s="119"/>
      <c r="F734" s="119"/>
      <c r="G734" s="120"/>
      <c r="H734" s="119"/>
      <c r="I734" s="109"/>
      <c r="L734" s="108"/>
      <c r="M734" s="108"/>
      <c r="N734" s="108"/>
      <c r="O734" s="108"/>
      <c r="P734" s="108"/>
      <c r="Q734" s="108"/>
      <c r="R734" s="108"/>
      <c r="S734" s="108"/>
      <c r="T734" s="100">
        <f t="shared" si="122"/>
        <v>0</v>
      </c>
      <c r="U734" s="111"/>
      <c r="V734" s="111"/>
      <c r="W734" s="111">
        <f>SUMIFS($F$3:F734,$D$3:D734,D734,$C$3:C734,"Buy")+SUMIFS($F$3:F734,$D$3:D734,D734,$C$3:C734,"Coin Deposit",$E$3:E734,"&lt;&gt;")</f>
        <v>0</v>
      </c>
      <c r="X734" s="111">
        <f t="shared" si="123"/>
        <v>0</v>
      </c>
      <c r="Y734" s="111">
        <f>IF($D734=Y$1,SUMIFS($H$3:$H734,$G$3:$G734,Y$1,$C$3:$C734,"Sell"),0)</f>
        <v>0</v>
      </c>
      <c r="Z734" s="111">
        <f t="shared" si="124"/>
        <v>0</v>
      </c>
      <c r="AA734" s="111">
        <f>IF($D734=AA$1,SUMIFS($H$3:$H734,$G$3:$G734,AA$1,$C$3:$C734,"Sell"),0)</f>
        <v>0</v>
      </c>
      <c r="AB734" s="111">
        <f t="shared" si="125"/>
        <v>0</v>
      </c>
      <c r="AC734" s="111">
        <f>SUMIFS('Deductions and Deposits'!$H:$H,'Deductions and Deposits'!$G:$G,D734,'Deductions and Deposits'!$F:$F,"&lt;="&amp;B734)+SUMIFS($F$3:F734,$D$3:D734,D734,$C$3:C734,"Coin Deposit",$E$3:E734,"")</f>
        <v>0</v>
      </c>
      <c r="AD734" s="111">
        <f>SUMIFS('Deductions and Deposits'!$D:$D,'Deductions and Deposits'!$C:$C,D734)+SUMIFS($F:$F,$D:$D,D734,$C:$C,"Coin Deduction")</f>
        <v>0</v>
      </c>
      <c r="AE734" s="111">
        <f>Table5[[#This Row],[Column4]]+Table5[[#This Row],[Column14]]+Table5[[#This Row],[Column19]]+Table5[[#This Row],[Column12]]</f>
        <v>0</v>
      </c>
      <c r="AF734" s="111">
        <f>Table5[[#This Row],[Column5]]+Table5[[#This Row],[Column13]]+Table5[[#This Row],[Column21]]+Table5[[#This Row],[Column18]]</f>
        <v>0</v>
      </c>
      <c r="AG734" s="111">
        <f t="shared" si="126"/>
        <v>0</v>
      </c>
      <c r="AH734" s="111">
        <f t="shared" si="127"/>
        <v>0</v>
      </c>
      <c r="AI734" s="111">
        <f>Table5[[#This Row],[Column17]]-Table5[[#This Row],[Column20]]</f>
        <v>0</v>
      </c>
      <c r="AJ734" s="111">
        <f t="shared" si="128"/>
        <v>0</v>
      </c>
      <c r="AK734" s="111">
        <f t="shared" si="132"/>
        <v>0</v>
      </c>
      <c r="AL734" s="111">
        <f t="shared" si="129"/>
        <v>0</v>
      </c>
      <c r="AM734" s="111" t="str">
        <f t="shared" si="130"/>
        <v/>
      </c>
      <c r="AN734" s="111" t="str">
        <f t="shared" ca="1" si="131"/>
        <v/>
      </c>
    </row>
    <row r="735" spans="1:40" ht="20.25" customHeight="1" x14ac:dyDescent="0.3">
      <c r="A735" s="107"/>
      <c r="B735" s="144"/>
      <c r="C735" s="119"/>
      <c r="D735" s="120"/>
      <c r="E735" s="119"/>
      <c r="F735" s="119"/>
      <c r="G735" s="120"/>
      <c r="H735" s="119"/>
      <c r="I735" s="109"/>
      <c r="L735" s="108"/>
      <c r="M735" s="108"/>
      <c r="N735" s="108"/>
      <c r="O735" s="108"/>
      <c r="P735" s="108"/>
      <c r="Q735" s="108"/>
      <c r="R735" s="108"/>
      <c r="S735" s="108"/>
      <c r="T735" s="100">
        <f t="shared" si="122"/>
        <v>0</v>
      </c>
      <c r="U735" s="111"/>
      <c r="V735" s="111"/>
      <c r="W735" s="111">
        <f>SUMIFS($F$3:F735,$D$3:D735,D735,$C$3:C735,"Buy")+SUMIFS($F$3:F735,$D$3:D735,D735,$C$3:C735,"Coin Deposit",$E$3:E735,"&lt;&gt;")</f>
        <v>0</v>
      </c>
      <c r="X735" s="111">
        <f t="shared" si="123"/>
        <v>0</v>
      </c>
      <c r="Y735" s="111">
        <f>IF($D735=Y$1,SUMIFS($H$3:$H735,$G$3:$G735,Y$1,$C$3:$C735,"Sell"),0)</f>
        <v>0</v>
      </c>
      <c r="Z735" s="111">
        <f t="shared" si="124"/>
        <v>0</v>
      </c>
      <c r="AA735" s="111">
        <f>IF($D735=AA$1,SUMIFS($H$3:$H735,$G$3:$G735,AA$1,$C$3:$C735,"Sell"),0)</f>
        <v>0</v>
      </c>
      <c r="AB735" s="111">
        <f t="shared" si="125"/>
        <v>0</v>
      </c>
      <c r="AC735" s="111">
        <f>SUMIFS('Deductions and Deposits'!$H:$H,'Deductions and Deposits'!$G:$G,D735,'Deductions and Deposits'!$F:$F,"&lt;="&amp;B735)+SUMIFS($F$3:F735,$D$3:D735,D735,$C$3:C735,"Coin Deposit",$E$3:E735,"")</f>
        <v>0</v>
      </c>
      <c r="AD735" s="111">
        <f>SUMIFS('Deductions and Deposits'!$D:$D,'Deductions and Deposits'!$C:$C,D735)+SUMIFS($F:$F,$D:$D,D735,$C:$C,"Coin Deduction")</f>
        <v>0</v>
      </c>
      <c r="AE735" s="111">
        <f>Table5[[#This Row],[Column4]]+Table5[[#This Row],[Column14]]+Table5[[#This Row],[Column19]]+Table5[[#This Row],[Column12]]</f>
        <v>0</v>
      </c>
      <c r="AF735" s="111">
        <f>Table5[[#This Row],[Column5]]+Table5[[#This Row],[Column13]]+Table5[[#This Row],[Column21]]+Table5[[#This Row],[Column18]]</f>
        <v>0</v>
      </c>
      <c r="AG735" s="111">
        <f t="shared" si="126"/>
        <v>0</v>
      </c>
      <c r="AH735" s="111">
        <f t="shared" si="127"/>
        <v>0</v>
      </c>
      <c r="AI735" s="111">
        <f>Table5[[#This Row],[Column17]]-Table5[[#This Row],[Column20]]</f>
        <v>0</v>
      </c>
      <c r="AJ735" s="111">
        <f t="shared" si="128"/>
        <v>0</v>
      </c>
      <c r="AK735" s="111">
        <f t="shared" si="132"/>
        <v>0</v>
      </c>
      <c r="AL735" s="111">
        <f t="shared" si="129"/>
        <v>0</v>
      </c>
      <c r="AM735" s="111" t="str">
        <f t="shared" si="130"/>
        <v/>
      </c>
      <c r="AN735" s="111" t="str">
        <f t="shared" ca="1" si="131"/>
        <v/>
      </c>
    </row>
    <row r="736" spans="1:40" ht="20.25" customHeight="1" x14ac:dyDescent="0.3">
      <c r="A736" s="107"/>
      <c r="B736" s="144"/>
      <c r="C736" s="119"/>
      <c r="D736" s="120"/>
      <c r="E736" s="119"/>
      <c r="F736" s="119"/>
      <c r="G736" s="120"/>
      <c r="H736" s="119"/>
      <c r="I736" s="109"/>
      <c r="L736" s="108"/>
      <c r="M736" s="108"/>
      <c r="N736" s="108"/>
      <c r="O736" s="108"/>
      <c r="P736" s="108"/>
      <c r="Q736" s="108"/>
      <c r="R736" s="108"/>
      <c r="S736" s="108"/>
      <c r="T736" s="100">
        <f t="shared" si="122"/>
        <v>0</v>
      </c>
      <c r="U736" s="111"/>
      <c r="V736" s="111"/>
      <c r="W736" s="111">
        <f>SUMIFS($F$3:F736,$D$3:D736,D736,$C$3:C736,"Buy")+SUMIFS($F$3:F736,$D$3:D736,D736,$C$3:C736,"Coin Deposit",$E$3:E736,"&lt;&gt;")</f>
        <v>0</v>
      </c>
      <c r="X736" s="111">
        <f t="shared" si="123"/>
        <v>0</v>
      </c>
      <c r="Y736" s="111">
        <f>IF($D736=Y$1,SUMIFS($H$3:$H736,$G$3:$G736,Y$1,$C$3:$C736,"Sell"),0)</f>
        <v>0</v>
      </c>
      <c r="Z736" s="111">
        <f t="shared" si="124"/>
        <v>0</v>
      </c>
      <c r="AA736" s="111">
        <f>IF($D736=AA$1,SUMIFS($H$3:$H736,$G$3:$G736,AA$1,$C$3:$C736,"Sell"),0)</f>
        <v>0</v>
      </c>
      <c r="AB736" s="111">
        <f t="shared" si="125"/>
        <v>0</v>
      </c>
      <c r="AC736" s="111">
        <f>SUMIFS('Deductions and Deposits'!$H:$H,'Deductions and Deposits'!$G:$G,D736,'Deductions and Deposits'!$F:$F,"&lt;="&amp;B736)+SUMIFS($F$3:F736,$D$3:D736,D736,$C$3:C736,"Coin Deposit",$E$3:E736,"")</f>
        <v>0</v>
      </c>
      <c r="AD736" s="111">
        <f>SUMIFS('Deductions and Deposits'!$D:$D,'Deductions and Deposits'!$C:$C,D736)+SUMIFS($F:$F,$D:$D,D736,$C:$C,"Coin Deduction")</f>
        <v>0</v>
      </c>
      <c r="AE736" s="111">
        <f>Table5[[#This Row],[Column4]]+Table5[[#This Row],[Column14]]+Table5[[#This Row],[Column19]]+Table5[[#This Row],[Column12]]</f>
        <v>0</v>
      </c>
      <c r="AF736" s="111">
        <f>Table5[[#This Row],[Column5]]+Table5[[#This Row],[Column13]]+Table5[[#This Row],[Column21]]+Table5[[#This Row],[Column18]]</f>
        <v>0</v>
      </c>
      <c r="AG736" s="111">
        <f t="shared" si="126"/>
        <v>0</v>
      </c>
      <c r="AH736" s="111">
        <f t="shared" si="127"/>
        <v>0</v>
      </c>
      <c r="AI736" s="111">
        <f>Table5[[#This Row],[Column17]]-Table5[[#This Row],[Column20]]</f>
        <v>0</v>
      </c>
      <c r="AJ736" s="111">
        <f t="shared" si="128"/>
        <v>0</v>
      </c>
      <c r="AK736" s="111">
        <f t="shared" si="132"/>
        <v>0</v>
      </c>
      <c r="AL736" s="111">
        <f t="shared" si="129"/>
        <v>0</v>
      </c>
      <c r="AM736" s="111" t="str">
        <f t="shared" si="130"/>
        <v/>
      </c>
      <c r="AN736" s="111" t="str">
        <f t="shared" ca="1" si="131"/>
        <v/>
      </c>
    </row>
    <row r="737" spans="1:40" ht="20.25" customHeight="1" x14ac:dyDescent="0.3">
      <c r="A737" s="107"/>
      <c r="B737" s="144"/>
      <c r="C737" s="119"/>
      <c r="D737" s="120"/>
      <c r="E737" s="119"/>
      <c r="F737" s="119"/>
      <c r="G737" s="120"/>
      <c r="H737" s="119"/>
      <c r="I737" s="109"/>
      <c r="L737" s="108"/>
      <c r="M737" s="108"/>
      <c r="N737" s="108"/>
      <c r="O737" s="108"/>
      <c r="P737" s="108"/>
      <c r="Q737" s="108"/>
      <c r="R737" s="108"/>
      <c r="S737" s="108"/>
      <c r="T737" s="100">
        <f t="shared" si="122"/>
        <v>0</v>
      </c>
      <c r="U737" s="111"/>
      <c r="V737" s="111"/>
      <c r="W737" s="111">
        <f>SUMIFS($F$3:F737,$D$3:D737,D737,$C$3:C737,"Buy")+SUMIFS($F$3:F737,$D$3:D737,D737,$C$3:C737,"Coin Deposit",$E$3:E737,"&lt;&gt;")</f>
        <v>0</v>
      </c>
      <c r="X737" s="111">
        <f t="shared" si="123"/>
        <v>0</v>
      </c>
      <c r="Y737" s="111">
        <f>IF($D737=Y$1,SUMIFS($H$3:$H737,$G$3:$G737,Y$1,$C$3:$C737,"Sell"),0)</f>
        <v>0</v>
      </c>
      <c r="Z737" s="111">
        <f t="shared" si="124"/>
        <v>0</v>
      </c>
      <c r="AA737" s="111">
        <f>IF($D737=AA$1,SUMIFS($H$3:$H737,$G$3:$G737,AA$1,$C$3:$C737,"Sell"),0)</f>
        <v>0</v>
      </c>
      <c r="AB737" s="111">
        <f t="shared" si="125"/>
        <v>0</v>
      </c>
      <c r="AC737" s="111">
        <f>SUMIFS('Deductions and Deposits'!$H:$H,'Deductions and Deposits'!$G:$G,D737,'Deductions and Deposits'!$F:$F,"&lt;="&amp;B737)+SUMIFS($F$3:F737,$D$3:D737,D737,$C$3:C737,"Coin Deposit",$E$3:E737,"")</f>
        <v>0</v>
      </c>
      <c r="AD737" s="111">
        <f>SUMIFS('Deductions and Deposits'!$D:$D,'Deductions and Deposits'!$C:$C,D737)+SUMIFS($F:$F,$D:$D,D737,$C:$C,"Coin Deduction")</f>
        <v>0</v>
      </c>
      <c r="AE737" s="111">
        <f>Table5[[#This Row],[Column4]]+Table5[[#This Row],[Column14]]+Table5[[#This Row],[Column19]]+Table5[[#This Row],[Column12]]</f>
        <v>0</v>
      </c>
      <c r="AF737" s="111">
        <f>Table5[[#This Row],[Column5]]+Table5[[#This Row],[Column13]]+Table5[[#This Row],[Column21]]+Table5[[#This Row],[Column18]]</f>
        <v>0</v>
      </c>
      <c r="AG737" s="111">
        <f t="shared" si="126"/>
        <v>0</v>
      </c>
      <c r="AH737" s="111">
        <f t="shared" si="127"/>
        <v>0</v>
      </c>
      <c r="AI737" s="111">
        <f>Table5[[#This Row],[Column17]]-Table5[[#This Row],[Column20]]</f>
        <v>0</v>
      </c>
      <c r="AJ737" s="111">
        <f t="shared" si="128"/>
        <v>0</v>
      </c>
      <c r="AK737" s="111">
        <f t="shared" si="132"/>
        <v>0</v>
      </c>
      <c r="AL737" s="111">
        <f t="shared" si="129"/>
        <v>0</v>
      </c>
      <c r="AM737" s="111" t="str">
        <f t="shared" si="130"/>
        <v/>
      </c>
      <c r="AN737" s="111" t="str">
        <f t="shared" ca="1" si="131"/>
        <v/>
      </c>
    </row>
    <row r="738" spans="1:40" ht="20.25" customHeight="1" x14ac:dyDescent="0.3">
      <c r="A738" s="107"/>
      <c r="B738" s="144"/>
      <c r="C738" s="119"/>
      <c r="D738" s="120"/>
      <c r="E738" s="119"/>
      <c r="F738" s="119"/>
      <c r="G738" s="120"/>
      <c r="H738" s="119"/>
      <c r="I738" s="109"/>
      <c r="L738" s="108"/>
      <c r="M738" s="108"/>
      <c r="N738" s="108"/>
      <c r="O738" s="108"/>
      <c r="P738" s="108"/>
      <c r="Q738" s="108"/>
      <c r="R738" s="108"/>
      <c r="S738" s="108"/>
      <c r="T738" s="100">
        <f t="shared" si="122"/>
        <v>0</v>
      </c>
      <c r="U738" s="111"/>
      <c r="V738" s="111"/>
      <c r="W738" s="111">
        <f>SUMIFS($F$3:F738,$D$3:D738,D738,$C$3:C738,"Buy")+SUMIFS($F$3:F738,$D$3:D738,D738,$C$3:C738,"Coin Deposit",$E$3:E738,"&lt;&gt;")</f>
        <v>0</v>
      </c>
      <c r="X738" s="111">
        <f t="shared" si="123"/>
        <v>0</v>
      </c>
      <c r="Y738" s="111">
        <f>IF($D738=Y$1,SUMIFS($H$3:$H738,$G$3:$G738,Y$1,$C$3:$C738,"Sell"),0)</f>
        <v>0</v>
      </c>
      <c r="Z738" s="111">
        <f t="shared" si="124"/>
        <v>0</v>
      </c>
      <c r="AA738" s="111">
        <f>IF($D738=AA$1,SUMIFS($H$3:$H738,$G$3:$G738,AA$1,$C$3:$C738,"Sell"),0)</f>
        <v>0</v>
      </c>
      <c r="AB738" s="111">
        <f t="shared" si="125"/>
        <v>0</v>
      </c>
      <c r="AC738" s="111">
        <f>SUMIFS('Deductions and Deposits'!$H:$H,'Deductions and Deposits'!$G:$G,D738,'Deductions and Deposits'!$F:$F,"&lt;="&amp;B738)+SUMIFS($F$3:F738,$D$3:D738,D738,$C$3:C738,"Coin Deposit",$E$3:E738,"")</f>
        <v>0</v>
      </c>
      <c r="AD738" s="111">
        <f>SUMIFS('Deductions and Deposits'!$D:$D,'Deductions and Deposits'!$C:$C,D738)+SUMIFS($F:$F,$D:$D,D738,$C:$C,"Coin Deduction")</f>
        <v>0</v>
      </c>
      <c r="AE738" s="111">
        <f>Table5[[#This Row],[Column4]]+Table5[[#This Row],[Column14]]+Table5[[#This Row],[Column19]]+Table5[[#This Row],[Column12]]</f>
        <v>0</v>
      </c>
      <c r="AF738" s="111">
        <f>Table5[[#This Row],[Column5]]+Table5[[#This Row],[Column13]]+Table5[[#This Row],[Column21]]+Table5[[#This Row],[Column18]]</f>
        <v>0</v>
      </c>
      <c r="AG738" s="111">
        <f t="shared" si="126"/>
        <v>0</v>
      </c>
      <c r="AH738" s="111">
        <f t="shared" si="127"/>
        <v>0</v>
      </c>
      <c r="AI738" s="111">
        <f>Table5[[#This Row],[Column17]]-Table5[[#This Row],[Column20]]</f>
        <v>0</v>
      </c>
      <c r="AJ738" s="111">
        <f t="shared" si="128"/>
        <v>0</v>
      </c>
      <c r="AK738" s="111">
        <f t="shared" si="132"/>
        <v>0</v>
      </c>
      <c r="AL738" s="111">
        <f t="shared" si="129"/>
        <v>0</v>
      </c>
      <c r="AM738" s="111" t="str">
        <f t="shared" si="130"/>
        <v/>
      </c>
      <c r="AN738" s="111" t="str">
        <f t="shared" ca="1" si="131"/>
        <v/>
      </c>
    </row>
    <row r="739" spans="1:40" ht="20.25" customHeight="1" x14ac:dyDescent="0.3">
      <c r="A739" s="107"/>
      <c r="B739" s="144"/>
      <c r="C739" s="119"/>
      <c r="D739" s="120"/>
      <c r="E739" s="119"/>
      <c r="F739" s="119"/>
      <c r="G739" s="120"/>
      <c r="H739" s="119"/>
      <c r="I739" s="109"/>
      <c r="L739" s="108"/>
      <c r="M739" s="108"/>
      <c r="N739" s="108"/>
      <c r="O739" s="108"/>
      <c r="P739" s="108"/>
      <c r="Q739" s="108"/>
      <c r="R739" s="108"/>
      <c r="S739" s="108"/>
      <c r="T739" s="100">
        <f t="shared" si="122"/>
        <v>0</v>
      </c>
      <c r="U739" s="111"/>
      <c r="V739" s="111"/>
      <c r="W739" s="111">
        <f>SUMIFS($F$3:F739,$D$3:D739,D739,$C$3:C739,"Buy")+SUMIFS($F$3:F739,$D$3:D739,D739,$C$3:C739,"Coin Deposit",$E$3:E739,"&lt;&gt;")</f>
        <v>0</v>
      </c>
      <c r="X739" s="111">
        <f t="shared" si="123"/>
        <v>0</v>
      </c>
      <c r="Y739" s="111">
        <f>IF($D739=Y$1,SUMIFS($H$3:$H739,$G$3:$G739,Y$1,$C$3:$C739,"Sell"),0)</f>
        <v>0</v>
      </c>
      <c r="Z739" s="111">
        <f t="shared" si="124"/>
        <v>0</v>
      </c>
      <c r="AA739" s="111">
        <f>IF($D739=AA$1,SUMIFS($H$3:$H739,$G$3:$G739,AA$1,$C$3:$C739,"Sell"),0)</f>
        <v>0</v>
      </c>
      <c r="AB739" s="111">
        <f t="shared" si="125"/>
        <v>0</v>
      </c>
      <c r="AC739" s="111">
        <f>SUMIFS('Deductions and Deposits'!$H:$H,'Deductions and Deposits'!$G:$G,D739,'Deductions and Deposits'!$F:$F,"&lt;="&amp;B739)+SUMIFS($F$3:F739,$D$3:D739,D739,$C$3:C739,"Coin Deposit",$E$3:E739,"")</f>
        <v>0</v>
      </c>
      <c r="AD739" s="111">
        <f>SUMIFS('Deductions and Deposits'!$D:$D,'Deductions and Deposits'!$C:$C,D739)+SUMIFS($F:$F,$D:$D,D739,$C:$C,"Coin Deduction")</f>
        <v>0</v>
      </c>
      <c r="AE739" s="111">
        <f>Table5[[#This Row],[Column4]]+Table5[[#This Row],[Column14]]+Table5[[#This Row],[Column19]]+Table5[[#This Row],[Column12]]</f>
        <v>0</v>
      </c>
      <c r="AF739" s="111">
        <f>Table5[[#This Row],[Column5]]+Table5[[#This Row],[Column13]]+Table5[[#This Row],[Column21]]+Table5[[#This Row],[Column18]]</f>
        <v>0</v>
      </c>
      <c r="AG739" s="111">
        <f t="shared" si="126"/>
        <v>0</v>
      </c>
      <c r="AH739" s="111">
        <f t="shared" si="127"/>
        <v>0</v>
      </c>
      <c r="AI739" s="111">
        <f>Table5[[#This Row],[Column17]]-Table5[[#This Row],[Column20]]</f>
        <v>0</v>
      </c>
      <c r="AJ739" s="111">
        <f t="shared" si="128"/>
        <v>0</v>
      </c>
      <c r="AK739" s="111">
        <f t="shared" si="132"/>
        <v>0</v>
      </c>
      <c r="AL739" s="111">
        <f t="shared" si="129"/>
        <v>0</v>
      </c>
      <c r="AM739" s="111" t="str">
        <f t="shared" si="130"/>
        <v/>
      </c>
      <c r="AN739" s="111" t="str">
        <f t="shared" ca="1" si="131"/>
        <v/>
      </c>
    </row>
    <row r="740" spans="1:40" ht="20.25" customHeight="1" x14ac:dyDescent="0.3">
      <c r="A740" s="107"/>
      <c r="B740" s="144"/>
      <c r="C740" s="119"/>
      <c r="D740" s="120"/>
      <c r="E740" s="119"/>
      <c r="F740" s="119"/>
      <c r="G740" s="120"/>
      <c r="H740" s="119"/>
      <c r="I740" s="109"/>
      <c r="L740" s="108"/>
      <c r="M740" s="108"/>
      <c r="N740" s="108"/>
      <c r="O740" s="108"/>
      <c r="P740" s="108"/>
      <c r="Q740" s="108"/>
      <c r="R740" s="108"/>
      <c r="S740" s="108"/>
      <c r="T740" s="100">
        <f t="shared" si="122"/>
        <v>0</v>
      </c>
      <c r="U740" s="111"/>
      <c r="V740" s="111"/>
      <c r="W740" s="111">
        <f>SUMIFS($F$3:F740,$D$3:D740,D740,$C$3:C740,"Buy")+SUMIFS($F$3:F740,$D$3:D740,D740,$C$3:C740,"Coin Deposit",$E$3:E740,"&lt;&gt;")</f>
        <v>0</v>
      </c>
      <c r="X740" s="111">
        <f t="shared" si="123"/>
        <v>0</v>
      </c>
      <c r="Y740" s="111">
        <f>IF($D740=Y$1,SUMIFS($H$3:$H740,$G$3:$G740,Y$1,$C$3:$C740,"Sell"),0)</f>
        <v>0</v>
      </c>
      <c r="Z740" s="111">
        <f t="shared" si="124"/>
        <v>0</v>
      </c>
      <c r="AA740" s="111">
        <f>IF($D740=AA$1,SUMIFS($H$3:$H740,$G$3:$G740,AA$1,$C$3:$C740,"Sell"),0)</f>
        <v>0</v>
      </c>
      <c r="AB740" s="111">
        <f t="shared" si="125"/>
        <v>0</v>
      </c>
      <c r="AC740" s="111">
        <f>SUMIFS('Deductions and Deposits'!$H:$H,'Deductions and Deposits'!$G:$G,D740,'Deductions and Deposits'!$F:$F,"&lt;="&amp;B740)+SUMIFS($F$3:F740,$D$3:D740,D740,$C$3:C740,"Coin Deposit",$E$3:E740,"")</f>
        <v>0</v>
      </c>
      <c r="AD740" s="111">
        <f>SUMIFS('Deductions and Deposits'!$D:$D,'Deductions and Deposits'!$C:$C,D740)+SUMIFS($F:$F,$D:$D,D740,$C:$C,"Coin Deduction")</f>
        <v>0</v>
      </c>
      <c r="AE740" s="111">
        <f>Table5[[#This Row],[Column4]]+Table5[[#This Row],[Column14]]+Table5[[#This Row],[Column19]]+Table5[[#This Row],[Column12]]</f>
        <v>0</v>
      </c>
      <c r="AF740" s="111">
        <f>Table5[[#This Row],[Column5]]+Table5[[#This Row],[Column13]]+Table5[[#This Row],[Column21]]+Table5[[#This Row],[Column18]]</f>
        <v>0</v>
      </c>
      <c r="AG740" s="111">
        <f t="shared" si="126"/>
        <v>0</v>
      </c>
      <c r="AH740" s="111">
        <f t="shared" si="127"/>
        <v>0</v>
      </c>
      <c r="AI740" s="111">
        <f>Table5[[#This Row],[Column17]]-Table5[[#This Row],[Column20]]</f>
        <v>0</v>
      </c>
      <c r="AJ740" s="111">
        <f t="shared" si="128"/>
        <v>0</v>
      </c>
      <c r="AK740" s="111">
        <f t="shared" si="132"/>
        <v>0</v>
      </c>
      <c r="AL740" s="111">
        <f t="shared" si="129"/>
        <v>0</v>
      </c>
      <c r="AM740" s="111" t="str">
        <f t="shared" si="130"/>
        <v/>
      </c>
      <c r="AN740" s="111" t="str">
        <f t="shared" ca="1" si="131"/>
        <v/>
      </c>
    </row>
    <row r="741" spans="1:40" ht="20.25" customHeight="1" x14ac:dyDescent="0.3">
      <c r="A741" s="107"/>
      <c r="B741" s="144"/>
      <c r="C741" s="119"/>
      <c r="D741" s="120"/>
      <c r="E741" s="119"/>
      <c r="F741" s="119"/>
      <c r="G741" s="120"/>
      <c r="H741" s="119"/>
      <c r="I741" s="109"/>
      <c r="L741" s="108"/>
      <c r="M741" s="108"/>
      <c r="N741" s="108"/>
      <c r="O741" s="108"/>
      <c r="P741" s="108"/>
      <c r="Q741" s="108"/>
      <c r="R741" s="108"/>
      <c r="S741" s="108"/>
      <c r="T741" s="100">
        <f t="shared" si="122"/>
        <v>0</v>
      </c>
      <c r="U741" s="111"/>
      <c r="V741" s="111"/>
      <c r="W741" s="111">
        <f>SUMIFS($F$3:F741,$D$3:D741,D741,$C$3:C741,"Buy")+SUMIFS($F$3:F741,$D$3:D741,D741,$C$3:C741,"Coin Deposit",$E$3:E741,"&lt;&gt;")</f>
        <v>0</v>
      </c>
      <c r="X741" s="111">
        <f t="shared" si="123"/>
        <v>0</v>
      </c>
      <c r="Y741" s="111">
        <f>IF($D741=Y$1,SUMIFS($H$3:$H741,$G$3:$G741,Y$1,$C$3:$C741,"Sell"),0)</f>
        <v>0</v>
      </c>
      <c r="Z741" s="111">
        <f t="shared" si="124"/>
        <v>0</v>
      </c>
      <c r="AA741" s="111">
        <f>IF($D741=AA$1,SUMIFS($H$3:$H741,$G$3:$G741,AA$1,$C$3:$C741,"Sell"),0)</f>
        <v>0</v>
      </c>
      <c r="AB741" s="111">
        <f t="shared" si="125"/>
        <v>0</v>
      </c>
      <c r="AC741" s="111">
        <f>SUMIFS('Deductions and Deposits'!$H:$H,'Deductions and Deposits'!$G:$G,D741,'Deductions and Deposits'!$F:$F,"&lt;="&amp;B741)+SUMIFS($F$3:F741,$D$3:D741,D741,$C$3:C741,"Coin Deposit",$E$3:E741,"")</f>
        <v>0</v>
      </c>
      <c r="AD741" s="111">
        <f>SUMIFS('Deductions and Deposits'!$D:$D,'Deductions and Deposits'!$C:$C,D741)+SUMIFS($F:$F,$D:$D,D741,$C:$C,"Coin Deduction")</f>
        <v>0</v>
      </c>
      <c r="AE741" s="111">
        <f>Table5[[#This Row],[Column4]]+Table5[[#This Row],[Column14]]+Table5[[#This Row],[Column19]]+Table5[[#This Row],[Column12]]</f>
        <v>0</v>
      </c>
      <c r="AF741" s="111">
        <f>Table5[[#This Row],[Column5]]+Table5[[#This Row],[Column13]]+Table5[[#This Row],[Column21]]+Table5[[#This Row],[Column18]]</f>
        <v>0</v>
      </c>
      <c r="AG741" s="111">
        <f t="shared" si="126"/>
        <v>0</v>
      </c>
      <c r="AH741" s="111">
        <f t="shared" si="127"/>
        <v>0</v>
      </c>
      <c r="AI741" s="111">
        <f>Table5[[#This Row],[Column17]]-Table5[[#This Row],[Column20]]</f>
        <v>0</v>
      </c>
      <c r="AJ741" s="111">
        <f t="shared" si="128"/>
        <v>0</v>
      </c>
      <c r="AK741" s="111">
        <f t="shared" si="132"/>
        <v>0</v>
      </c>
      <c r="AL741" s="111">
        <f t="shared" si="129"/>
        <v>0</v>
      </c>
      <c r="AM741" s="111" t="str">
        <f t="shared" si="130"/>
        <v/>
      </c>
      <c r="AN741" s="111" t="str">
        <f t="shared" ca="1" si="131"/>
        <v/>
      </c>
    </row>
    <row r="742" spans="1:40" ht="20.25" customHeight="1" x14ac:dyDescent="0.3">
      <c r="A742" s="107"/>
      <c r="B742" s="144"/>
      <c r="C742" s="119"/>
      <c r="D742" s="120"/>
      <c r="E742" s="119"/>
      <c r="F742" s="119"/>
      <c r="G742" s="120"/>
      <c r="H742" s="119"/>
      <c r="I742" s="109"/>
      <c r="L742" s="108"/>
      <c r="M742" s="108"/>
      <c r="N742" s="108"/>
      <c r="O742" s="108"/>
      <c r="P742" s="108"/>
      <c r="Q742" s="108"/>
      <c r="R742" s="108"/>
      <c r="S742" s="108"/>
      <c r="T742" s="100">
        <f t="shared" si="122"/>
        <v>0</v>
      </c>
      <c r="U742" s="111"/>
      <c r="V742" s="111"/>
      <c r="W742" s="111">
        <f>SUMIFS($F$3:F742,$D$3:D742,D742,$C$3:C742,"Buy")+SUMIFS($F$3:F742,$D$3:D742,D742,$C$3:C742,"Coin Deposit",$E$3:E742,"&lt;&gt;")</f>
        <v>0</v>
      </c>
      <c r="X742" s="111">
        <f t="shared" si="123"/>
        <v>0</v>
      </c>
      <c r="Y742" s="111">
        <f>IF($D742=Y$1,SUMIFS($H$3:$H742,$G$3:$G742,Y$1,$C$3:$C742,"Sell"),0)</f>
        <v>0</v>
      </c>
      <c r="Z742" s="111">
        <f t="shared" si="124"/>
        <v>0</v>
      </c>
      <c r="AA742" s="111">
        <f>IF($D742=AA$1,SUMIFS($H$3:$H742,$G$3:$G742,AA$1,$C$3:$C742,"Sell"),0)</f>
        <v>0</v>
      </c>
      <c r="AB742" s="111">
        <f t="shared" si="125"/>
        <v>0</v>
      </c>
      <c r="AC742" s="111">
        <f>SUMIFS('Deductions and Deposits'!$H:$H,'Deductions and Deposits'!$G:$G,D742,'Deductions and Deposits'!$F:$F,"&lt;="&amp;B742)+SUMIFS($F$3:F742,$D$3:D742,D742,$C$3:C742,"Coin Deposit",$E$3:E742,"")</f>
        <v>0</v>
      </c>
      <c r="AD742" s="111">
        <f>SUMIFS('Deductions and Deposits'!$D:$D,'Deductions and Deposits'!$C:$C,D742)+SUMIFS($F:$F,$D:$D,D742,$C:$C,"Coin Deduction")</f>
        <v>0</v>
      </c>
      <c r="AE742" s="111">
        <f>Table5[[#This Row],[Column4]]+Table5[[#This Row],[Column14]]+Table5[[#This Row],[Column19]]+Table5[[#This Row],[Column12]]</f>
        <v>0</v>
      </c>
      <c r="AF742" s="111">
        <f>Table5[[#This Row],[Column5]]+Table5[[#This Row],[Column13]]+Table5[[#This Row],[Column21]]+Table5[[#This Row],[Column18]]</f>
        <v>0</v>
      </c>
      <c r="AG742" s="111">
        <f t="shared" si="126"/>
        <v>0</v>
      </c>
      <c r="AH742" s="111">
        <f t="shared" si="127"/>
        <v>0</v>
      </c>
      <c r="AI742" s="111">
        <f>Table5[[#This Row],[Column17]]-Table5[[#This Row],[Column20]]</f>
        <v>0</v>
      </c>
      <c r="AJ742" s="111">
        <f t="shared" si="128"/>
        <v>0</v>
      </c>
      <c r="AK742" s="111">
        <f t="shared" si="132"/>
        <v>0</v>
      </c>
      <c r="AL742" s="111">
        <f t="shared" si="129"/>
        <v>0</v>
      </c>
      <c r="AM742" s="111" t="str">
        <f t="shared" si="130"/>
        <v/>
      </c>
      <c r="AN742" s="111" t="str">
        <f t="shared" ca="1" si="131"/>
        <v/>
      </c>
    </row>
    <row r="743" spans="1:40" ht="20.25" customHeight="1" x14ac:dyDescent="0.3">
      <c r="A743" s="107"/>
      <c r="B743" s="144"/>
      <c r="C743" s="119"/>
      <c r="D743" s="120"/>
      <c r="E743" s="119"/>
      <c r="F743" s="119"/>
      <c r="G743" s="120"/>
      <c r="H743" s="119"/>
      <c r="I743" s="109"/>
      <c r="L743" s="108"/>
      <c r="M743" s="108"/>
      <c r="N743" s="108"/>
      <c r="O743" s="108"/>
      <c r="P743" s="108"/>
      <c r="Q743" s="108"/>
      <c r="R743" s="108"/>
      <c r="S743" s="108"/>
      <c r="T743" s="100">
        <f t="shared" si="122"/>
        <v>0</v>
      </c>
      <c r="U743" s="111"/>
      <c r="V743" s="111"/>
      <c r="W743" s="111">
        <f>SUMIFS($F$3:F743,$D$3:D743,D743,$C$3:C743,"Buy")+SUMIFS($F$3:F743,$D$3:D743,D743,$C$3:C743,"Coin Deposit",$E$3:E743,"&lt;&gt;")</f>
        <v>0</v>
      </c>
      <c r="X743" s="111">
        <f t="shared" si="123"/>
        <v>0</v>
      </c>
      <c r="Y743" s="111">
        <f>IF($D743=Y$1,SUMIFS($H$3:$H743,$G$3:$G743,Y$1,$C$3:$C743,"Sell"),0)</f>
        <v>0</v>
      </c>
      <c r="Z743" s="111">
        <f t="shared" si="124"/>
        <v>0</v>
      </c>
      <c r="AA743" s="111">
        <f>IF($D743=AA$1,SUMIFS($H$3:$H743,$G$3:$G743,AA$1,$C$3:$C743,"Sell"),0)</f>
        <v>0</v>
      </c>
      <c r="AB743" s="111">
        <f t="shared" si="125"/>
        <v>0</v>
      </c>
      <c r="AC743" s="111">
        <f>SUMIFS('Deductions and Deposits'!$H:$H,'Deductions and Deposits'!$G:$G,D743,'Deductions and Deposits'!$F:$F,"&lt;="&amp;B743)+SUMIFS($F$3:F743,$D$3:D743,D743,$C$3:C743,"Coin Deposit",$E$3:E743,"")</f>
        <v>0</v>
      </c>
      <c r="AD743" s="111">
        <f>SUMIFS('Deductions and Deposits'!$D:$D,'Deductions and Deposits'!$C:$C,D743)+SUMIFS($F:$F,$D:$D,D743,$C:$C,"Coin Deduction")</f>
        <v>0</v>
      </c>
      <c r="AE743" s="111">
        <f>Table5[[#This Row],[Column4]]+Table5[[#This Row],[Column14]]+Table5[[#This Row],[Column19]]+Table5[[#This Row],[Column12]]</f>
        <v>0</v>
      </c>
      <c r="AF743" s="111">
        <f>Table5[[#This Row],[Column5]]+Table5[[#This Row],[Column13]]+Table5[[#This Row],[Column21]]+Table5[[#This Row],[Column18]]</f>
        <v>0</v>
      </c>
      <c r="AG743" s="111">
        <f t="shared" si="126"/>
        <v>0</v>
      </c>
      <c r="AH743" s="111">
        <f t="shared" si="127"/>
        <v>0</v>
      </c>
      <c r="AI743" s="111">
        <f>Table5[[#This Row],[Column17]]-Table5[[#This Row],[Column20]]</f>
        <v>0</v>
      </c>
      <c r="AJ743" s="111">
        <f t="shared" si="128"/>
        <v>0</v>
      </c>
      <c r="AK743" s="111">
        <f t="shared" si="132"/>
        <v>0</v>
      </c>
      <c r="AL743" s="111">
        <f t="shared" si="129"/>
        <v>0</v>
      </c>
      <c r="AM743" s="111" t="str">
        <f t="shared" si="130"/>
        <v/>
      </c>
      <c r="AN743" s="111" t="str">
        <f t="shared" ca="1" si="131"/>
        <v/>
      </c>
    </row>
    <row r="744" spans="1:40" ht="20.25" customHeight="1" x14ac:dyDescent="0.3">
      <c r="A744" s="107"/>
      <c r="B744" s="144"/>
      <c r="C744" s="119"/>
      <c r="D744" s="120"/>
      <c r="E744" s="119"/>
      <c r="F744" s="119"/>
      <c r="G744" s="120"/>
      <c r="H744" s="119"/>
      <c r="I744" s="109"/>
      <c r="L744" s="108"/>
      <c r="M744" s="108"/>
      <c r="N744" s="108"/>
      <c r="O744" s="108"/>
      <c r="P744" s="108"/>
      <c r="Q744" s="108"/>
      <c r="R744" s="108"/>
      <c r="S744" s="108"/>
      <c r="T744" s="100">
        <f t="shared" si="122"/>
        <v>0</v>
      </c>
      <c r="U744" s="111"/>
      <c r="V744" s="111"/>
      <c r="W744" s="111">
        <f>SUMIFS($F$3:F744,$D$3:D744,D744,$C$3:C744,"Buy")+SUMIFS($F$3:F744,$D$3:D744,D744,$C$3:C744,"Coin Deposit",$E$3:E744,"&lt;&gt;")</f>
        <v>0</v>
      </c>
      <c r="X744" s="111">
        <f t="shared" si="123"/>
        <v>0</v>
      </c>
      <c r="Y744" s="111">
        <f>IF($D744=Y$1,SUMIFS($H$3:$H744,$G$3:$G744,Y$1,$C$3:$C744,"Sell"),0)</f>
        <v>0</v>
      </c>
      <c r="Z744" s="111">
        <f t="shared" si="124"/>
        <v>0</v>
      </c>
      <c r="AA744" s="111">
        <f>IF($D744=AA$1,SUMIFS($H$3:$H744,$G$3:$G744,AA$1,$C$3:$C744,"Sell"),0)</f>
        <v>0</v>
      </c>
      <c r="AB744" s="111">
        <f t="shared" si="125"/>
        <v>0</v>
      </c>
      <c r="AC744" s="111">
        <f>SUMIFS('Deductions and Deposits'!$H:$H,'Deductions and Deposits'!$G:$G,D744,'Deductions and Deposits'!$F:$F,"&lt;="&amp;B744)+SUMIFS($F$3:F744,$D$3:D744,D744,$C$3:C744,"Coin Deposit",$E$3:E744,"")</f>
        <v>0</v>
      </c>
      <c r="AD744" s="111">
        <f>SUMIFS('Deductions and Deposits'!$D:$D,'Deductions and Deposits'!$C:$C,D744)+SUMIFS($F:$F,$D:$D,D744,$C:$C,"Coin Deduction")</f>
        <v>0</v>
      </c>
      <c r="AE744" s="111">
        <f>Table5[[#This Row],[Column4]]+Table5[[#This Row],[Column14]]+Table5[[#This Row],[Column19]]+Table5[[#This Row],[Column12]]</f>
        <v>0</v>
      </c>
      <c r="AF744" s="111">
        <f>Table5[[#This Row],[Column5]]+Table5[[#This Row],[Column13]]+Table5[[#This Row],[Column21]]+Table5[[#This Row],[Column18]]</f>
        <v>0</v>
      </c>
      <c r="AG744" s="111">
        <f t="shared" si="126"/>
        <v>0</v>
      </c>
      <c r="AH744" s="111">
        <f t="shared" si="127"/>
        <v>0</v>
      </c>
      <c r="AI744" s="111">
        <f>Table5[[#This Row],[Column17]]-Table5[[#This Row],[Column20]]</f>
        <v>0</v>
      </c>
      <c r="AJ744" s="111">
        <f t="shared" si="128"/>
        <v>0</v>
      </c>
      <c r="AK744" s="111">
        <f t="shared" si="132"/>
        <v>0</v>
      </c>
      <c r="AL744" s="111">
        <f t="shared" si="129"/>
        <v>0</v>
      </c>
      <c r="AM744" s="111" t="str">
        <f t="shared" si="130"/>
        <v/>
      </c>
      <c r="AN744" s="111" t="str">
        <f t="shared" ca="1" si="131"/>
        <v/>
      </c>
    </row>
    <row r="745" spans="1:40" ht="20.25" customHeight="1" x14ac:dyDescent="0.3">
      <c r="A745" s="107"/>
      <c r="B745" s="144"/>
      <c r="C745" s="119"/>
      <c r="D745" s="120"/>
      <c r="E745" s="119"/>
      <c r="F745" s="119"/>
      <c r="G745" s="120"/>
      <c r="H745" s="119"/>
      <c r="I745" s="109"/>
      <c r="L745" s="108"/>
      <c r="M745" s="108"/>
      <c r="N745" s="108"/>
      <c r="O745" s="108"/>
      <c r="P745" s="108"/>
      <c r="Q745" s="108"/>
      <c r="R745" s="108"/>
      <c r="S745" s="108"/>
      <c r="T745" s="100">
        <f t="shared" si="122"/>
        <v>0</v>
      </c>
      <c r="U745" s="111"/>
      <c r="V745" s="111"/>
      <c r="W745" s="111">
        <f>SUMIFS($F$3:F745,$D$3:D745,D745,$C$3:C745,"Buy")+SUMIFS($F$3:F745,$D$3:D745,D745,$C$3:C745,"Coin Deposit",$E$3:E745,"&lt;&gt;")</f>
        <v>0</v>
      </c>
      <c r="X745" s="111">
        <f t="shared" si="123"/>
        <v>0</v>
      </c>
      <c r="Y745" s="111">
        <f>IF($D745=Y$1,SUMIFS($H$3:$H745,$G$3:$G745,Y$1,$C$3:$C745,"Sell"),0)</f>
        <v>0</v>
      </c>
      <c r="Z745" s="111">
        <f t="shared" si="124"/>
        <v>0</v>
      </c>
      <c r="AA745" s="111">
        <f>IF($D745=AA$1,SUMIFS($H$3:$H745,$G$3:$G745,AA$1,$C$3:$C745,"Sell"),0)</f>
        <v>0</v>
      </c>
      <c r="AB745" s="111">
        <f t="shared" si="125"/>
        <v>0</v>
      </c>
      <c r="AC745" s="111">
        <f>SUMIFS('Deductions and Deposits'!$H:$H,'Deductions and Deposits'!$G:$G,D745,'Deductions and Deposits'!$F:$F,"&lt;="&amp;B745)+SUMIFS($F$3:F745,$D$3:D745,D745,$C$3:C745,"Coin Deposit",$E$3:E745,"")</f>
        <v>0</v>
      </c>
      <c r="AD745" s="111">
        <f>SUMIFS('Deductions and Deposits'!$D:$D,'Deductions and Deposits'!$C:$C,D745)+SUMIFS($F:$F,$D:$D,D745,$C:$C,"Coin Deduction")</f>
        <v>0</v>
      </c>
      <c r="AE745" s="111">
        <f>Table5[[#This Row],[Column4]]+Table5[[#This Row],[Column14]]+Table5[[#This Row],[Column19]]+Table5[[#This Row],[Column12]]</f>
        <v>0</v>
      </c>
      <c r="AF745" s="111">
        <f>Table5[[#This Row],[Column5]]+Table5[[#This Row],[Column13]]+Table5[[#This Row],[Column21]]+Table5[[#This Row],[Column18]]</f>
        <v>0</v>
      </c>
      <c r="AG745" s="111">
        <f t="shared" si="126"/>
        <v>0</v>
      </c>
      <c r="AH745" s="111">
        <f t="shared" si="127"/>
        <v>0</v>
      </c>
      <c r="AI745" s="111">
        <f>Table5[[#This Row],[Column17]]-Table5[[#This Row],[Column20]]</f>
        <v>0</v>
      </c>
      <c r="AJ745" s="111">
        <f t="shared" si="128"/>
        <v>0</v>
      </c>
      <c r="AK745" s="111">
        <f t="shared" si="132"/>
        <v>0</v>
      </c>
      <c r="AL745" s="111">
        <f t="shared" si="129"/>
        <v>0</v>
      </c>
      <c r="AM745" s="111" t="str">
        <f t="shared" si="130"/>
        <v/>
      </c>
      <c r="AN745" s="111" t="str">
        <f t="shared" ca="1" si="131"/>
        <v/>
      </c>
    </row>
    <row r="746" spans="1:40" ht="20.25" customHeight="1" x14ac:dyDescent="0.3">
      <c r="A746" s="107"/>
      <c r="B746" s="144"/>
      <c r="C746" s="119"/>
      <c r="D746" s="120"/>
      <c r="E746" s="119"/>
      <c r="F746" s="119"/>
      <c r="G746" s="120"/>
      <c r="H746" s="119"/>
      <c r="I746" s="109"/>
      <c r="L746" s="108"/>
      <c r="M746" s="108"/>
      <c r="N746" s="108"/>
      <c r="O746" s="108"/>
      <c r="P746" s="108"/>
      <c r="Q746" s="108"/>
      <c r="R746" s="108"/>
      <c r="S746" s="108"/>
      <c r="T746" s="100">
        <f t="shared" si="122"/>
        <v>0</v>
      </c>
      <c r="U746" s="111"/>
      <c r="V746" s="111"/>
      <c r="W746" s="111">
        <f>SUMIFS($F$3:F746,$D$3:D746,D746,$C$3:C746,"Buy")+SUMIFS($F$3:F746,$D$3:D746,D746,$C$3:C746,"Coin Deposit",$E$3:E746,"&lt;&gt;")</f>
        <v>0</v>
      </c>
      <c r="X746" s="111">
        <f t="shared" si="123"/>
        <v>0</v>
      </c>
      <c r="Y746" s="111">
        <f>IF($D746=Y$1,SUMIFS($H$3:$H746,$G$3:$G746,Y$1,$C$3:$C746,"Sell"),0)</f>
        <v>0</v>
      </c>
      <c r="Z746" s="111">
        <f t="shared" si="124"/>
        <v>0</v>
      </c>
      <c r="AA746" s="111">
        <f>IF($D746=AA$1,SUMIFS($H$3:$H746,$G$3:$G746,AA$1,$C$3:$C746,"Sell"),0)</f>
        <v>0</v>
      </c>
      <c r="AB746" s="111">
        <f t="shared" si="125"/>
        <v>0</v>
      </c>
      <c r="AC746" s="111">
        <f>SUMIFS('Deductions and Deposits'!$H:$H,'Deductions and Deposits'!$G:$G,D746,'Deductions and Deposits'!$F:$F,"&lt;="&amp;B746)+SUMIFS($F$3:F746,$D$3:D746,D746,$C$3:C746,"Coin Deposit",$E$3:E746,"")</f>
        <v>0</v>
      </c>
      <c r="AD746" s="111">
        <f>SUMIFS('Deductions and Deposits'!$D:$D,'Deductions and Deposits'!$C:$C,D746)+SUMIFS($F:$F,$D:$D,D746,$C:$C,"Coin Deduction")</f>
        <v>0</v>
      </c>
      <c r="AE746" s="111">
        <f>Table5[[#This Row],[Column4]]+Table5[[#This Row],[Column14]]+Table5[[#This Row],[Column19]]+Table5[[#This Row],[Column12]]</f>
        <v>0</v>
      </c>
      <c r="AF746" s="111">
        <f>Table5[[#This Row],[Column5]]+Table5[[#This Row],[Column13]]+Table5[[#This Row],[Column21]]+Table5[[#This Row],[Column18]]</f>
        <v>0</v>
      </c>
      <c r="AG746" s="111">
        <f t="shared" si="126"/>
        <v>0</v>
      </c>
      <c r="AH746" s="111">
        <f t="shared" si="127"/>
        <v>0</v>
      </c>
      <c r="AI746" s="111">
        <f>Table5[[#This Row],[Column17]]-Table5[[#This Row],[Column20]]</f>
        <v>0</v>
      </c>
      <c r="AJ746" s="111">
        <f t="shared" si="128"/>
        <v>0</v>
      </c>
      <c r="AK746" s="111">
        <f t="shared" si="132"/>
        <v>0</v>
      </c>
      <c r="AL746" s="111">
        <f t="shared" si="129"/>
        <v>0</v>
      </c>
      <c r="AM746" s="111" t="str">
        <f t="shared" si="130"/>
        <v/>
      </c>
      <c r="AN746" s="111" t="str">
        <f t="shared" ca="1" si="131"/>
        <v/>
      </c>
    </row>
    <row r="747" spans="1:40" ht="20.25" customHeight="1" x14ac:dyDescent="0.3">
      <c r="A747" s="107"/>
      <c r="B747" s="144"/>
      <c r="C747" s="119"/>
      <c r="D747" s="120"/>
      <c r="E747" s="119"/>
      <c r="F747" s="119"/>
      <c r="G747" s="120"/>
      <c r="H747" s="119"/>
      <c r="I747" s="109"/>
      <c r="L747" s="108"/>
      <c r="M747" s="108"/>
      <c r="N747" s="108"/>
      <c r="O747" s="108"/>
      <c r="P747" s="108"/>
      <c r="Q747" s="108"/>
      <c r="R747" s="108"/>
      <c r="S747" s="108"/>
      <c r="T747" s="100">
        <f t="shared" si="122"/>
        <v>0</v>
      </c>
      <c r="U747" s="111"/>
      <c r="V747" s="111"/>
      <c r="W747" s="111">
        <f>SUMIFS($F$3:F747,$D$3:D747,D747,$C$3:C747,"Buy")+SUMIFS($F$3:F747,$D$3:D747,D747,$C$3:C747,"Coin Deposit",$E$3:E747,"&lt;&gt;")</f>
        <v>0</v>
      </c>
      <c r="X747" s="111">
        <f t="shared" si="123"/>
        <v>0</v>
      </c>
      <c r="Y747" s="111">
        <f>IF($D747=Y$1,SUMIFS($H$3:$H747,$G$3:$G747,Y$1,$C$3:$C747,"Sell"),0)</f>
        <v>0</v>
      </c>
      <c r="Z747" s="111">
        <f t="shared" si="124"/>
        <v>0</v>
      </c>
      <c r="AA747" s="111">
        <f>IF($D747=AA$1,SUMIFS($H$3:$H747,$G$3:$G747,AA$1,$C$3:$C747,"Sell"),0)</f>
        <v>0</v>
      </c>
      <c r="AB747" s="111">
        <f t="shared" si="125"/>
        <v>0</v>
      </c>
      <c r="AC747" s="111">
        <f>SUMIFS('Deductions and Deposits'!$H:$H,'Deductions and Deposits'!$G:$G,D747,'Deductions and Deposits'!$F:$F,"&lt;="&amp;B747)+SUMIFS($F$3:F747,$D$3:D747,D747,$C$3:C747,"Coin Deposit",$E$3:E747,"")</f>
        <v>0</v>
      </c>
      <c r="AD747" s="111">
        <f>SUMIFS('Deductions and Deposits'!$D:$D,'Deductions and Deposits'!$C:$C,D747)+SUMIFS($F:$F,$D:$D,D747,$C:$C,"Coin Deduction")</f>
        <v>0</v>
      </c>
      <c r="AE747" s="111">
        <f>Table5[[#This Row],[Column4]]+Table5[[#This Row],[Column14]]+Table5[[#This Row],[Column19]]+Table5[[#This Row],[Column12]]</f>
        <v>0</v>
      </c>
      <c r="AF747" s="111">
        <f>Table5[[#This Row],[Column5]]+Table5[[#This Row],[Column13]]+Table5[[#This Row],[Column21]]+Table5[[#This Row],[Column18]]</f>
        <v>0</v>
      </c>
      <c r="AG747" s="111">
        <f t="shared" si="126"/>
        <v>0</v>
      </c>
      <c r="AH747" s="111">
        <f t="shared" si="127"/>
        <v>0</v>
      </c>
      <c r="AI747" s="111">
        <f>Table5[[#This Row],[Column17]]-Table5[[#This Row],[Column20]]</f>
        <v>0</v>
      </c>
      <c r="AJ747" s="111">
        <f t="shared" si="128"/>
        <v>0</v>
      </c>
      <c r="AK747" s="111">
        <f t="shared" si="132"/>
        <v>0</v>
      </c>
      <c r="AL747" s="111">
        <f t="shared" si="129"/>
        <v>0</v>
      </c>
      <c r="AM747" s="111" t="str">
        <f t="shared" si="130"/>
        <v/>
      </c>
      <c r="AN747" s="111" t="str">
        <f t="shared" ca="1" si="131"/>
        <v/>
      </c>
    </row>
    <row r="748" spans="1:40" ht="20.25" customHeight="1" x14ac:dyDescent="0.3">
      <c r="A748" s="107"/>
      <c r="B748" s="144"/>
      <c r="C748" s="119"/>
      <c r="D748" s="120"/>
      <c r="E748" s="119"/>
      <c r="F748" s="119"/>
      <c r="G748" s="120"/>
      <c r="H748" s="119"/>
      <c r="I748" s="109"/>
      <c r="L748" s="108"/>
      <c r="M748" s="108"/>
      <c r="N748" s="108"/>
      <c r="O748" s="108"/>
      <c r="P748" s="108"/>
      <c r="Q748" s="108"/>
      <c r="R748" s="108"/>
      <c r="S748" s="108"/>
      <c r="T748" s="100">
        <f t="shared" si="122"/>
        <v>0</v>
      </c>
      <c r="U748" s="111"/>
      <c r="V748" s="111"/>
      <c r="W748" s="111">
        <f>SUMIFS($F$3:F748,$D$3:D748,D748,$C$3:C748,"Buy")+SUMIFS($F$3:F748,$D$3:D748,D748,$C$3:C748,"Coin Deposit",$E$3:E748,"&lt;&gt;")</f>
        <v>0</v>
      </c>
      <c r="X748" s="111">
        <f t="shared" si="123"/>
        <v>0</v>
      </c>
      <c r="Y748" s="111">
        <f>IF($D748=Y$1,SUMIFS($H$3:$H748,$G$3:$G748,Y$1,$C$3:$C748,"Sell"),0)</f>
        <v>0</v>
      </c>
      <c r="Z748" s="111">
        <f t="shared" si="124"/>
        <v>0</v>
      </c>
      <c r="AA748" s="111">
        <f>IF($D748=AA$1,SUMIFS($H$3:$H748,$G$3:$G748,AA$1,$C$3:$C748,"Sell"),0)</f>
        <v>0</v>
      </c>
      <c r="AB748" s="111">
        <f t="shared" si="125"/>
        <v>0</v>
      </c>
      <c r="AC748" s="111">
        <f>SUMIFS('Deductions and Deposits'!$H:$H,'Deductions and Deposits'!$G:$G,D748,'Deductions and Deposits'!$F:$F,"&lt;="&amp;B748)+SUMIFS($F$3:F748,$D$3:D748,D748,$C$3:C748,"Coin Deposit",$E$3:E748,"")</f>
        <v>0</v>
      </c>
      <c r="AD748" s="111">
        <f>SUMIFS('Deductions and Deposits'!$D:$D,'Deductions and Deposits'!$C:$C,D748)+SUMIFS($F:$F,$D:$D,D748,$C:$C,"Coin Deduction")</f>
        <v>0</v>
      </c>
      <c r="AE748" s="111">
        <f>Table5[[#This Row],[Column4]]+Table5[[#This Row],[Column14]]+Table5[[#This Row],[Column19]]+Table5[[#This Row],[Column12]]</f>
        <v>0</v>
      </c>
      <c r="AF748" s="111">
        <f>Table5[[#This Row],[Column5]]+Table5[[#This Row],[Column13]]+Table5[[#This Row],[Column21]]+Table5[[#This Row],[Column18]]</f>
        <v>0</v>
      </c>
      <c r="AG748" s="111">
        <f t="shared" si="126"/>
        <v>0</v>
      </c>
      <c r="AH748" s="111">
        <f t="shared" si="127"/>
        <v>0</v>
      </c>
      <c r="AI748" s="111">
        <f>Table5[[#This Row],[Column17]]-Table5[[#This Row],[Column20]]</f>
        <v>0</v>
      </c>
      <c r="AJ748" s="111">
        <f t="shared" si="128"/>
        <v>0</v>
      </c>
      <c r="AK748" s="111">
        <f t="shared" si="132"/>
        <v>0</v>
      </c>
      <c r="AL748" s="111">
        <f t="shared" si="129"/>
        <v>0</v>
      </c>
      <c r="AM748" s="111" t="str">
        <f t="shared" si="130"/>
        <v/>
      </c>
      <c r="AN748" s="111" t="str">
        <f t="shared" ca="1" si="131"/>
        <v/>
      </c>
    </row>
    <row r="749" spans="1:40" ht="20.25" customHeight="1" x14ac:dyDescent="0.3">
      <c r="A749" s="107"/>
      <c r="B749" s="144"/>
      <c r="C749" s="119"/>
      <c r="D749" s="120"/>
      <c r="E749" s="119"/>
      <c r="F749" s="119"/>
      <c r="G749" s="120"/>
      <c r="H749" s="119"/>
      <c r="I749" s="109"/>
      <c r="L749" s="108"/>
      <c r="M749" s="108"/>
      <c r="N749" s="108"/>
      <c r="O749" s="108"/>
      <c r="P749" s="108"/>
      <c r="Q749" s="108"/>
      <c r="R749" s="108"/>
      <c r="S749" s="108"/>
      <c r="T749" s="100">
        <f t="shared" si="122"/>
        <v>0</v>
      </c>
      <c r="U749" s="111"/>
      <c r="V749" s="111"/>
      <c r="W749" s="111">
        <f>SUMIFS($F$3:F749,$D$3:D749,D749,$C$3:C749,"Buy")+SUMIFS($F$3:F749,$D$3:D749,D749,$C$3:C749,"Coin Deposit",$E$3:E749,"&lt;&gt;")</f>
        <v>0</v>
      </c>
      <c r="X749" s="111">
        <f t="shared" si="123"/>
        <v>0</v>
      </c>
      <c r="Y749" s="111">
        <f>IF($D749=Y$1,SUMIFS($H$3:$H749,$G$3:$G749,Y$1,$C$3:$C749,"Sell"),0)</f>
        <v>0</v>
      </c>
      <c r="Z749" s="111">
        <f t="shared" si="124"/>
        <v>0</v>
      </c>
      <c r="AA749" s="111">
        <f>IF($D749=AA$1,SUMIFS($H$3:$H749,$G$3:$G749,AA$1,$C$3:$C749,"Sell"),0)</f>
        <v>0</v>
      </c>
      <c r="AB749" s="111">
        <f t="shared" si="125"/>
        <v>0</v>
      </c>
      <c r="AC749" s="111">
        <f>SUMIFS('Deductions and Deposits'!$H:$H,'Deductions and Deposits'!$G:$G,D749,'Deductions and Deposits'!$F:$F,"&lt;="&amp;B749)+SUMIFS($F$3:F749,$D$3:D749,D749,$C$3:C749,"Coin Deposit",$E$3:E749,"")</f>
        <v>0</v>
      </c>
      <c r="AD749" s="111">
        <f>SUMIFS('Deductions and Deposits'!$D:$D,'Deductions and Deposits'!$C:$C,D749)+SUMIFS($F:$F,$D:$D,D749,$C:$C,"Coin Deduction")</f>
        <v>0</v>
      </c>
      <c r="AE749" s="111">
        <f>Table5[[#This Row],[Column4]]+Table5[[#This Row],[Column14]]+Table5[[#This Row],[Column19]]+Table5[[#This Row],[Column12]]</f>
        <v>0</v>
      </c>
      <c r="AF749" s="111">
        <f>Table5[[#This Row],[Column5]]+Table5[[#This Row],[Column13]]+Table5[[#This Row],[Column21]]+Table5[[#This Row],[Column18]]</f>
        <v>0</v>
      </c>
      <c r="AG749" s="111">
        <f t="shared" si="126"/>
        <v>0</v>
      </c>
      <c r="AH749" s="111">
        <f t="shared" si="127"/>
        <v>0</v>
      </c>
      <c r="AI749" s="111">
        <f>Table5[[#This Row],[Column17]]-Table5[[#This Row],[Column20]]</f>
        <v>0</v>
      </c>
      <c r="AJ749" s="111">
        <f t="shared" si="128"/>
        <v>0</v>
      </c>
      <c r="AK749" s="111">
        <f t="shared" si="132"/>
        <v>0</v>
      </c>
      <c r="AL749" s="111">
        <f t="shared" si="129"/>
        <v>0</v>
      </c>
      <c r="AM749" s="111" t="str">
        <f t="shared" si="130"/>
        <v/>
      </c>
      <c r="AN749" s="111" t="str">
        <f t="shared" ca="1" si="131"/>
        <v/>
      </c>
    </row>
    <row r="750" spans="1:40" ht="20.25" customHeight="1" x14ac:dyDescent="0.3">
      <c r="A750" s="107"/>
      <c r="B750" s="144"/>
      <c r="C750" s="119"/>
      <c r="D750" s="120"/>
      <c r="E750" s="119"/>
      <c r="F750" s="119"/>
      <c r="G750" s="120"/>
      <c r="H750" s="119"/>
      <c r="I750" s="109"/>
      <c r="L750" s="108"/>
      <c r="M750" s="108"/>
      <c r="N750" s="108"/>
      <c r="O750" s="108"/>
      <c r="P750" s="108"/>
      <c r="Q750" s="108"/>
      <c r="R750" s="108"/>
      <c r="S750" s="108"/>
      <c r="T750" s="100">
        <f t="shared" si="122"/>
        <v>0</v>
      </c>
      <c r="U750" s="111"/>
      <c r="V750" s="111"/>
      <c r="W750" s="111">
        <f>SUMIFS($F$3:F750,$D$3:D750,D750,$C$3:C750,"Buy")+SUMIFS($F$3:F750,$D$3:D750,D750,$C$3:C750,"Coin Deposit",$E$3:E750,"&lt;&gt;")</f>
        <v>0</v>
      </c>
      <c r="X750" s="111">
        <f t="shared" si="123"/>
        <v>0</v>
      </c>
      <c r="Y750" s="111">
        <f>IF($D750=Y$1,SUMIFS($H$3:$H750,$G$3:$G750,Y$1,$C$3:$C750,"Sell"),0)</f>
        <v>0</v>
      </c>
      <c r="Z750" s="111">
        <f t="shared" si="124"/>
        <v>0</v>
      </c>
      <c r="AA750" s="111">
        <f>IF($D750=AA$1,SUMIFS($H$3:$H750,$G$3:$G750,AA$1,$C$3:$C750,"Sell"),0)</f>
        <v>0</v>
      </c>
      <c r="AB750" s="111">
        <f t="shared" si="125"/>
        <v>0</v>
      </c>
      <c r="AC750" s="111">
        <f>SUMIFS('Deductions and Deposits'!$H:$H,'Deductions and Deposits'!$G:$G,D750,'Deductions and Deposits'!$F:$F,"&lt;="&amp;B750)+SUMIFS($F$3:F750,$D$3:D750,D750,$C$3:C750,"Coin Deposit",$E$3:E750,"")</f>
        <v>0</v>
      </c>
      <c r="AD750" s="111">
        <f>SUMIFS('Deductions and Deposits'!$D:$D,'Deductions and Deposits'!$C:$C,D750)+SUMIFS($F:$F,$D:$D,D750,$C:$C,"Coin Deduction")</f>
        <v>0</v>
      </c>
      <c r="AE750" s="111">
        <f>Table5[[#This Row],[Column4]]+Table5[[#This Row],[Column14]]+Table5[[#This Row],[Column19]]+Table5[[#This Row],[Column12]]</f>
        <v>0</v>
      </c>
      <c r="AF750" s="111">
        <f>Table5[[#This Row],[Column5]]+Table5[[#This Row],[Column13]]+Table5[[#This Row],[Column21]]+Table5[[#This Row],[Column18]]</f>
        <v>0</v>
      </c>
      <c r="AG750" s="111">
        <f t="shared" si="126"/>
        <v>0</v>
      </c>
      <c r="AH750" s="111">
        <f t="shared" si="127"/>
        <v>0</v>
      </c>
      <c r="AI750" s="111">
        <f>Table5[[#This Row],[Column17]]-Table5[[#This Row],[Column20]]</f>
        <v>0</v>
      </c>
      <c r="AJ750" s="111">
        <f t="shared" si="128"/>
        <v>0</v>
      </c>
      <c r="AK750" s="111">
        <f t="shared" si="132"/>
        <v>0</v>
      </c>
      <c r="AL750" s="111">
        <f t="shared" si="129"/>
        <v>0</v>
      </c>
      <c r="AM750" s="111" t="str">
        <f t="shared" si="130"/>
        <v/>
      </c>
      <c r="AN750" s="111" t="str">
        <f t="shared" ca="1" si="131"/>
        <v/>
      </c>
    </row>
    <row r="751" spans="1:40" ht="20.25" customHeight="1" x14ac:dyDescent="0.3">
      <c r="A751" s="107"/>
      <c r="B751" s="144"/>
      <c r="C751" s="119"/>
      <c r="D751" s="120"/>
      <c r="E751" s="119"/>
      <c r="F751" s="119"/>
      <c r="G751" s="120"/>
      <c r="H751" s="119"/>
      <c r="I751" s="109"/>
      <c r="L751" s="108"/>
      <c r="M751" s="108"/>
      <c r="N751" s="108"/>
      <c r="O751" s="108"/>
      <c r="P751" s="108"/>
      <c r="Q751" s="108"/>
      <c r="R751" s="108"/>
      <c r="S751" s="108"/>
      <c r="T751" s="100">
        <f t="shared" si="122"/>
        <v>0</v>
      </c>
      <c r="U751" s="111"/>
      <c r="V751" s="111"/>
      <c r="W751" s="111">
        <f>SUMIFS($F$3:F751,$D$3:D751,D751,$C$3:C751,"Buy")+SUMIFS($F$3:F751,$D$3:D751,D751,$C$3:C751,"Coin Deposit",$E$3:E751,"&lt;&gt;")</f>
        <v>0</v>
      </c>
      <c r="X751" s="111">
        <f t="shared" si="123"/>
        <v>0</v>
      </c>
      <c r="Y751" s="111">
        <f>IF($D751=Y$1,SUMIFS($H$3:$H751,$G$3:$G751,Y$1,$C$3:$C751,"Sell"),0)</f>
        <v>0</v>
      </c>
      <c r="Z751" s="111">
        <f t="shared" si="124"/>
        <v>0</v>
      </c>
      <c r="AA751" s="111">
        <f>IF($D751=AA$1,SUMIFS($H$3:$H751,$G$3:$G751,AA$1,$C$3:$C751,"Sell"),0)</f>
        <v>0</v>
      </c>
      <c r="AB751" s="111">
        <f t="shared" si="125"/>
        <v>0</v>
      </c>
      <c r="AC751" s="111">
        <f>SUMIFS('Deductions and Deposits'!$H:$H,'Deductions and Deposits'!$G:$G,D751,'Deductions and Deposits'!$F:$F,"&lt;="&amp;B751)+SUMIFS($F$3:F751,$D$3:D751,D751,$C$3:C751,"Coin Deposit",$E$3:E751,"")</f>
        <v>0</v>
      </c>
      <c r="AD751" s="111">
        <f>SUMIFS('Deductions and Deposits'!$D:$D,'Deductions and Deposits'!$C:$C,D751)+SUMIFS($F:$F,$D:$D,D751,$C:$C,"Coin Deduction")</f>
        <v>0</v>
      </c>
      <c r="AE751" s="111">
        <f>Table5[[#This Row],[Column4]]+Table5[[#This Row],[Column14]]+Table5[[#This Row],[Column19]]+Table5[[#This Row],[Column12]]</f>
        <v>0</v>
      </c>
      <c r="AF751" s="111">
        <f>Table5[[#This Row],[Column5]]+Table5[[#This Row],[Column13]]+Table5[[#This Row],[Column21]]+Table5[[#This Row],[Column18]]</f>
        <v>0</v>
      </c>
      <c r="AG751" s="111">
        <f t="shared" si="126"/>
        <v>0</v>
      </c>
      <c r="AH751" s="111">
        <f t="shared" si="127"/>
        <v>0</v>
      </c>
      <c r="AI751" s="111">
        <f>Table5[[#This Row],[Column17]]-Table5[[#This Row],[Column20]]</f>
        <v>0</v>
      </c>
      <c r="AJ751" s="111">
        <f t="shared" si="128"/>
        <v>0</v>
      </c>
      <c r="AK751" s="111">
        <f t="shared" si="132"/>
        <v>0</v>
      </c>
      <c r="AL751" s="111">
        <f t="shared" si="129"/>
        <v>0</v>
      </c>
      <c r="AM751" s="111" t="str">
        <f t="shared" si="130"/>
        <v/>
      </c>
      <c r="AN751" s="111" t="str">
        <f t="shared" ca="1" si="131"/>
        <v/>
      </c>
    </row>
    <row r="752" spans="1:40" ht="20.25" customHeight="1" x14ac:dyDescent="0.3">
      <c r="A752" s="107"/>
      <c r="B752" s="144"/>
      <c r="C752" s="119"/>
      <c r="D752" s="120"/>
      <c r="E752" s="119"/>
      <c r="F752" s="119"/>
      <c r="G752" s="120"/>
      <c r="H752" s="119"/>
      <c r="I752" s="109"/>
      <c r="L752" s="108"/>
      <c r="M752" s="108"/>
      <c r="N752" s="108"/>
      <c r="O752" s="108"/>
      <c r="P752" s="108"/>
      <c r="Q752" s="108"/>
      <c r="R752" s="108"/>
      <c r="S752" s="108"/>
      <c r="T752" s="100">
        <f t="shared" si="122"/>
        <v>0</v>
      </c>
      <c r="U752" s="111"/>
      <c r="V752" s="111"/>
      <c r="W752" s="111">
        <f>SUMIFS($F$3:F752,$D$3:D752,D752,$C$3:C752,"Buy")+SUMIFS($F$3:F752,$D$3:D752,D752,$C$3:C752,"Coin Deposit",$E$3:E752,"&lt;&gt;")</f>
        <v>0</v>
      </c>
      <c r="X752" s="111">
        <f t="shared" si="123"/>
        <v>0</v>
      </c>
      <c r="Y752" s="111">
        <f>IF($D752=Y$1,SUMIFS($H$3:$H752,$G$3:$G752,Y$1,$C$3:$C752,"Sell"),0)</f>
        <v>0</v>
      </c>
      <c r="Z752" s="111">
        <f t="shared" si="124"/>
        <v>0</v>
      </c>
      <c r="AA752" s="111">
        <f>IF($D752=AA$1,SUMIFS($H$3:$H752,$G$3:$G752,AA$1,$C$3:$C752,"Sell"),0)</f>
        <v>0</v>
      </c>
      <c r="AB752" s="111">
        <f t="shared" si="125"/>
        <v>0</v>
      </c>
      <c r="AC752" s="111">
        <f>SUMIFS('Deductions and Deposits'!$H:$H,'Deductions and Deposits'!$G:$G,D752,'Deductions and Deposits'!$F:$F,"&lt;="&amp;B752)+SUMIFS($F$3:F752,$D$3:D752,D752,$C$3:C752,"Coin Deposit",$E$3:E752,"")</f>
        <v>0</v>
      </c>
      <c r="AD752" s="111">
        <f>SUMIFS('Deductions and Deposits'!$D:$D,'Deductions and Deposits'!$C:$C,D752)+SUMIFS($F:$F,$D:$D,D752,$C:$C,"Coin Deduction")</f>
        <v>0</v>
      </c>
      <c r="AE752" s="111">
        <f>Table5[[#This Row],[Column4]]+Table5[[#This Row],[Column14]]+Table5[[#This Row],[Column19]]+Table5[[#This Row],[Column12]]</f>
        <v>0</v>
      </c>
      <c r="AF752" s="111">
        <f>Table5[[#This Row],[Column5]]+Table5[[#This Row],[Column13]]+Table5[[#This Row],[Column21]]+Table5[[#This Row],[Column18]]</f>
        <v>0</v>
      </c>
      <c r="AG752" s="111">
        <f t="shared" si="126"/>
        <v>0</v>
      </c>
      <c r="AH752" s="111">
        <f t="shared" si="127"/>
        <v>0</v>
      </c>
      <c r="AI752" s="111">
        <f>Table5[[#This Row],[Column17]]-Table5[[#This Row],[Column20]]</f>
        <v>0</v>
      </c>
      <c r="AJ752" s="111">
        <f t="shared" si="128"/>
        <v>0</v>
      </c>
      <c r="AK752" s="111">
        <f t="shared" si="132"/>
        <v>0</v>
      </c>
      <c r="AL752" s="111">
        <f t="shared" si="129"/>
        <v>0</v>
      </c>
      <c r="AM752" s="111" t="str">
        <f t="shared" si="130"/>
        <v/>
      </c>
      <c r="AN752" s="111" t="str">
        <f t="shared" ca="1" si="131"/>
        <v/>
      </c>
    </row>
    <row r="753" spans="1:40" ht="20.25" customHeight="1" x14ac:dyDescent="0.3">
      <c r="A753" s="107"/>
      <c r="B753" s="144"/>
      <c r="C753" s="119"/>
      <c r="D753" s="120"/>
      <c r="E753" s="119"/>
      <c r="F753" s="119"/>
      <c r="G753" s="120"/>
      <c r="H753" s="119"/>
      <c r="I753" s="109"/>
      <c r="L753" s="108"/>
      <c r="M753" s="108"/>
      <c r="N753" s="108"/>
      <c r="O753" s="108"/>
      <c r="P753" s="108"/>
      <c r="Q753" s="108"/>
      <c r="R753" s="108"/>
      <c r="S753" s="108"/>
      <c r="T753" s="100">
        <f t="shared" si="122"/>
        <v>0</v>
      </c>
      <c r="U753" s="111"/>
      <c r="V753" s="111"/>
      <c r="W753" s="111">
        <f>SUMIFS($F$3:F753,$D$3:D753,D753,$C$3:C753,"Buy")+SUMIFS($F$3:F753,$D$3:D753,D753,$C$3:C753,"Coin Deposit",$E$3:E753,"&lt;&gt;")</f>
        <v>0</v>
      </c>
      <c r="X753" s="111">
        <f t="shared" si="123"/>
        <v>0</v>
      </c>
      <c r="Y753" s="111">
        <f>IF($D753=Y$1,SUMIFS($H$3:$H753,$G$3:$G753,Y$1,$C$3:$C753,"Sell"),0)</f>
        <v>0</v>
      </c>
      <c r="Z753" s="111">
        <f t="shared" si="124"/>
        <v>0</v>
      </c>
      <c r="AA753" s="111">
        <f>IF($D753=AA$1,SUMIFS($H$3:$H753,$G$3:$G753,AA$1,$C$3:$C753,"Sell"),0)</f>
        <v>0</v>
      </c>
      <c r="AB753" s="111">
        <f t="shared" si="125"/>
        <v>0</v>
      </c>
      <c r="AC753" s="111">
        <f>SUMIFS('Deductions and Deposits'!$H:$H,'Deductions and Deposits'!$G:$G,D753,'Deductions and Deposits'!$F:$F,"&lt;="&amp;B753)+SUMIFS($F$3:F753,$D$3:D753,D753,$C$3:C753,"Coin Deposit",$E$3:E753,"")</f>
        <v>0</v>
      </c>
      <c r="AD753" s="111">
        <f>SUMIFS('Deductions and Deposits'!$D:$D,'Deductions and Deposits'!$C:$C,D753)+SUMIFS($F:$F,$D:$D,D753,$C:$C,"Coin Deduction")</f>
        <v>0</v>
      </c>
      <c r="AE753" s="111">
        <f>Table5[[#This Row],[Column4]]+Table5[[#This Row],[Column14]]+Table5[[#This Row],[Column19]]+Table5[[#This Row],[Column12]]</f>
        <v>0</v>
      </c>
      <c r="AF753" s="111">
        <f>Table5[[#This Row],[Column5]]+Table5[[#This Row],[Column13]]+Table5[[#This Row],[Column21]]+Table5[[#This Row],[Column18]]</f>
        <v>0</v>
      </c>
      <c r="AG753" s="111">
        <f t="shared" si="126"/>
        <v>0</v>
      </c>
      <c r="AH753" s="111">
        <f t="shared" si="127"/>
        <v>0</v>
      </c>
      <c r="AI753" s="111">
        <f>Table5[[#This Row],[Column17]]-Table5[[#This Row],[Column20]]</f>
        <v>0</v>
      </c>
      <c r="AJ753" s="111">
        <f t="shared" si="128"/>
        <v>0</v>
      </c>
      <c r="AK753" s="111">
        <f t="shared" si="132"/>
        <v>0</v>
      </c>
      <c r="AL753" s="111">
        <f t="shared" si="129"/>
        <v>0</v>
      </c>
      <c r="AM753" s="111" t="str">
        <f t="shared" si="130"/>
        <v/>
      </c>
      <c r="AN753" s="111" t="str">
        <f t="shared" ca="1" si="131"/>
        <v/>
      </c>
    </row>
    <row r="754" spans="1:40" ht="20.25" customHeight="1" x14ac:dyDescent="0.3">
      <c r="A754" s="107"/>
      <c r="B754" s="144"/>
      <c r="C754" s="119"/>
      <c r="D754" s="120"/>
      <c r="E754" s="119"/>
      <c r="F754" s="119"/>
      <c r="G754" s="120"/>
      <c r="H754" s="119"/>
      <c r="I754" s="109"/>
      <c r="L754" s="108"/>
      <c r="M754" s="108"/>
      <c r="N754" s="108"/>
      <c r="O754" s="108"/>
      <c r="P754" s="108"/>
      <c r="Q754" s="108"/>
      <c r="R754" s="108"/>
      <c r="S754" s="108"/>
      <c r="T754" s="100">
        <f t="shared" si="122"/>
        <v>0</v>
      </c>
      <c r="U754" s="111"/>
      <c r="V754" s="111"/>
      <c r="W754" s="111">
        <f>SUMIFS($F$3:F754,$D$3:D754,D754,$C$3:C754,"Buy")+SUMIFS($F$3:F754,$D$3:D754,D754,$C$3:C754,"Coin Deposit",$E$3:E754,"&lt;&gt;")</f>
        <v>0</v>
      </c>
      <c r="X754" s="111">
        <f t="shared" si="123"/>
        <v>0</v>
      </c>
      <c r="Y754" s="111">
        <f>IF($D754=Y$1,SUMIFS($H$3:$H754,$G$3:$G754,Y$1,$C$3:$C754,"Sell"),0)</f>
        <v>0</v>
      </c>
      <c r="Z754" s="111">
        <f t="shared" si="124"/>
        <v>0</v>
      </c>
      <c r="AA754" s="111">
        <f>IF($D754=AA$1,SUMIFS($H$3:$H754,$G$3:$G754,AA$1,$C$3:$C754,"Sell"),0)</f>
        <v>0</v>
      </c>
      <c r="AB754" s="111">
        <f t="shared" si="125"/>
        <v>0</v>
      </c>
      <c r="AC754" s="111">
        <f>SUMIFS('Deductions and Deposits'!$H:$H,'Deductions and Deposits'!$G:$G,D754,'Deductions and Deposits'!$F:$F,"&lt;="&amp;B754)+SUMIFS($F$3:F754,$D$3:D754,D754,$C$3:C754,"Coin Deposit",$E$3:E754,"")</f>
        <v>0</v>
      </c>
      <c r="AD754" s="111">
        <f>SUMIFS('Deductions and Deposits'!$D:$D,'Deductions and Deposits'!$C:$C,D754)+SUMIFS($F:$F,$D:$D,D754,$C:$C,"Coin Deduction")</f>
        <v>0</v>
      </c>
      <c r="AE754" s="111">
        <f>Table5[[#This Row],[Column4]]+Table5[[#This Row],[Column14]]+Table5[[#This Row],[Column19]]+Table5[[#This Row],[Column12]]</f>
        <v>0</v>
      </c>
      <c r="AF754" s="111">
        <f>Table5[[#This Row],[Column5]]+Table5[[#This Row],[Column13]]+Table5[[#This Row],[Column21]]+Table5[[#This Row],[Column18]]</f>
        <v>0</v>
      </c>
      <c r="AG754" s="111">
        <f t="shared" si="126"/>
        <v>0</v>
      </c>
      <c r="AH754" s="111">
        <f t="shared" si="127"/>
        <v>0</v>
      </c>
      <c r="AI754" s="111">
        <f>Table5[[#This Row],[Column17]]-Table5[[#This Row],[Column20]]</f>
        <v>0</v>
      </c>
      <c r="AJ754" s="111">
        <f t="shared" si="128"/>
        <v>0</v>
      </c>
      <c r="AK754" s="111">
        <f t="shared" si="132"/>
        <v>0</v>
      </c>
      <c r="AL754" s="111">
        <f t="shared" si="129"/>
        <v>0</v>
      </c>
      <c r="AM754" s="111" t="str">
        <f t="shared" si="130"/>
        <v/>
      </c>
      <c r="AN754" s="111" t="str">
        <f t="shared" ca="1" si="131"/>
        <v/>
      </c>
    </row>
    <row r="755" spans="1:40" ht="20.25" customHeight="1" x14ac:dyDescent="0.3">
      <c r="A755" s="107"/>
      <c r="B755" s="144"/>
      <c r="C755" s="119"/>
      <c r="D755" s="120"/>
      <c r="E755" s="119"/>
      <c r="F755" s="119"/>
      <c r="G755" s="120"/>
      <c r="H755" s="119"/>
      <c r="I755" s="109"/>
      <c r="L755" s="108"/>
      <c r="M755" s="108"/>
      <c r="N755" s="108"/>
      <c r="O755" s="108"/>
      <c r="P755" s="108"/>
      <c r="Q755" s="108"/>
      <c r="R755" s="108"/>
      <c r="S755" s="108"/>
      <c r="T755" s="100">
        <f t="shared" si="122"/>
        <v>0</v>
      </c>
      <c r="U755" s="111"/>
      <c r="V755" s="111"/>
      <c r="W755" s="111">
        <f>SUMIFS($F$3:F755,$D$3:D755,D755,$C$3:C755,"Buy")+SUMIFS($F$3:F755,$D$3:D755,D755,$C$3:C755,"Coin Deposit",$E$3:E755,"&lt;&gt;")</f>
        <v>0</v>
      </c>
      <c r="X755" s="111">
        <f t="shared" si="123"/>
        <v>0</v>
      </c>
      <c r="Y755" s="111">
        <f>IF($D755=Y$1,SUMIFS($H$3:$H755,$G$3:$G755,Y$1,$C$3:$C755,"Sell"),0)</f>
        <v>0</v>
      </c>
      <c r="Z755" s="111">
        <f t="shared" si="124"/>
        <v>0</v>
      </c>
      <c r="AA755" s="111">
        <f>IF($D755=AA$1,SUMIFS($H$3:$H755,$G$3:$G755,AA$1,$C$3:$C755,"Sell"),0)</f>
        <v>0</v>
      </c>
      <c r="AB755" s="111">
        <f t="shared" si="125"/>
        <v>0</v>
      </c>
      <c r="AC755" s="111">
        <f>SUMIFS('Deductions and Deposits'!$H:$H,'Deductions and Deposits'!$G:$G,D755,'Deductions and Deposits'!$F:$F,"&lt;="&amp;B755)+SUMIFS($F$3:F755,$D$3:D755,D755,$C$3:C755,"Coin Deposit",$E$3:E755,"")</f>
        <v>0</v>
      </c>
      <c r="AD755" s="111">
        <f>SUMIFS('Deductions and Deposits'!$D:$D,'Deductions and Deposits'!$C:$C,D755)+SUMIFS($F:$F,$D:$D,D755,$C:$C,"Coin Deduction")</f>
        <v>0</v>
      </c>
      <c r="AE755" s="111">
        <f>Table5[[#This Row],[Column4]]+Table5[[#This Row],[Column14]]+Table5[[#This Row],[Column19]]+Table5[[#This Row],[Column12]]</f>
        <v>0</v>
      </c>
      <c r="AF755" s="111">
        <f>Table5[[#This Row],[Column5]]+Table5[[#This Row],[Column13]]+Table5[[#This Row],[Column21]]+Table5[[#This Row],[Column18]]</f>
        <v>0</v>
      </c>
      <c r="AG755" s="111">
        <f t="shared" si="126"/>
        <v>0</v>
      </c>
      <c r="AH755" s="111">
        <f t="shared" si="127"/>
        <v>0</v>
      </c>
      <c r="AI755" s="111">
        <f>Table5[[#This Row],[Column17]]-Table5[[#This Row],[Column20]]</f>
        <v>0</v>
      </c>
      <c r="AJ755" s="111">
        <f t="shared" si="128"/>
        <v>0</v>
      </c>
      <c r="AK755" s="111">
        <f t="shared" si="132"/>
        <v>0</v>
      </c>
      <c r="AL755" s="111">
        <f t="shared" si="129"/>
        <v>0</v>
      </c>
      <c r="AM755" s="111" t="str">
        <f t="shared" si="130"/>
        <v/>
      </c>
      <c r="AN755" s="111" t="str">
        <f t="shared" ca="1" si="131"/>
        <v/>
      </c>
    </row>
    <row r="756" spans="1:40" ht="20.25" customHeight="1" x14ac:dyDescent="0.3">
      <c r="A756" s="107"/>
      <c r="B756" s="144"/>
      <c r="C756" s="119"/>
      <c r="D756" s="120"/>
      <c r="E756" s="119"/>
      <c r="F756" s="119"/>
      <c r="G756" s="120"/>
      <c r="H756" s="119"/>
      <c r="I756" s="109"/>
      <c r="L756" s="108"/>
      <c r="M756" s="108"/>
      <c r="N756" s="108"/>
      <c r="O756" s="108"/>
      <c r="P756" s="108"/>
      <c r="Q756" s="108"/>
      <c r="R756" s="108"/>
      <c r="S756" s="108"/>
      <c r="T756" s="100">
        <f t="shared" si="122"/>
        <v>0</v>
      </c>
      <c r="U756" s="111"/>
      <c r="V756" s="111"/>
      <c r="W756" s="111">
        <f>SUMIFS($F$3:F756,$D$3:D756,D756,$C$3:C756,"Buy")+SUMIFS($F$3:F756,$D$3:D756,D756,$C$3:C756,"Coin Deposit",$E$3:E756,"&lt;&gt;")</f>
        <v>0</v>
      </c>
      <c r="X756" s="111">
        <f t="shared" si="123"/>
        <v>0</v>
      </c>
      <c r="Y756" s="111">
        <f>IF($D756=Y$1,SUMIFS($H$3:$H756,$G$3:$G756,Y$1,$C$3:$C756,"Sell"),0)</f>
        <v>0</v>
      </c>
      <c r="Z756" s="111">
        <f t="shared" si="124"/>
        <v>0</v>
      </c>
      <c r="AA756" s="111">
        <f>IF($D756=AA$1,SUMIFS($H$3:$H756,$G$3:$G756,AA$1,$C$3:$C756,"Sell"),0)</f>
        <v>0</v>
      </c>
      <c r="AB756" s="111">
        <f t="shared" si="125"/>
        <v>0</v>
      </c>
      <c r="AC756" s="111">
        <f>SUMIFS('Deductions and Deposits'!$H:$H,'Deductions and Deposits'!$G:$G,D756,'Deductions and Deposits'!$F:$F,"&lt;="&amp;B756)+SUMIFS($F$3:F756,$D$3:D756,D756,$C$3:C756,"Coin Deposit",$E$3:E756,"")</f>
        <v>0</v>
      </c>
      <c r="AD756" s="111">
        <f>SUMIFS('Deductions and Deposits'!$D:$D,'Deductions and Deposits'!$C:$C,D756)+SUMIFS($F:$F,$D:$D,D756,$C:$C,"Coin Deduction")</f>
        <v>0</v>
      </c>
      <c r="AE756" s="111">
        <f>Table5[[#This Row],[Column4]]+Table5[[#This Row],[Column14]]+Table5[[#This Row],[Column19]]+Table5[[#This Row],[Column12]]</f>
        <v>0</v>
      </c>
      <c r="AF756" s="111">
        <f>Table5[[#This Row],[Column5]]+Table5[[#This Row],[Column13]]+Table5[[#This Row],[Column21]]+Table5[[#This Row],[Column18]]</f>
        <v>0</v>
      </c>
      <c r="AG756" s="111">
        <f t="shared" si="126"/>
        <v>0</v>
      </c>
      <c r="AH756" s="111">
        <f t="shared" si="127"/>
        <v>0</v>
      </c>
      <c r="AI756" s="111">
        <f>Table5[[#This Row],[Column17]]-Table5[[#This Row],[Column20]]</f>
        <v>0</v>
      </c>
      <c r="AJ756" s="111">
        <f t="shared" si="128"/>
        <v>0</v>
      </c>
      <c r="AK756" s="111">
        <f t="shared" si="132"/>
        <v>0</v>
      </c>
      <c r="AL756" s="111">
        <f t="shared" si="129"/>
        <v>0</v>
      </c>
      <c r="AM756" s="111" t="str">
        <f t="shared" si="130"/>
        <v/>
      </c>
      <c r="AN756" s="111" t="str">
        <f t="shared" ca="1" si="131"/>
        <v/>
      </c>
    </row>
    <row r="757" spans="1:40" ht="20.25" customHeight="1" x14ac:dyDescent="0.3">
      <c r="A757" s="107"/>
      <c r="B757" s="144"/>
      <c r="C757" s="119"/>
      <c r="D757" s="120"/>
      <c r="E757" s="119"/>
      <c r="F757" s="119"/>
      <c r="G757" s="120"/>
      <c r="H757" s="119"/>
      <c r="I757" s="109"/>
      <c r="L757" s="108"/>
      <c r="M757" s="108"/>
      <c r="N757" s="108"/>
      <c r="O757" s="108"/>
      <c r="P757" s="108"/>
      <c r="Q757" s="108"/>
      <c r="R757" s="108"/>
      <c r="S757" s="108"/>
      <c r="T757" s="100">
        <f t="shared" si="122"/>
        <v>0</v>
      </c>
      <c r="U757" s="111"/>
      <c r="V757" s="111"/>
      <c r="W757" s="111">
        <f>SUMIFS($F$3:F757,$D$3:D757,D757,$C$3:C757,"Buy")+SUMIFS($F$3:F757,$D$3:D757,D757,$C$3:C757,"Coin Deposit",$E$3:E757,"&lt;&gt;")</f>
        <v>0</v>
      </c>
      <c r="X757" s="111">
        <f t="shared" si="123"/>
        <v>0</v>
      </c>
      <c r="Y757" s="111">
        <f>IF($D757=Y$1,SUMIFS($H$3:$H757,$G$3:$G757,Y$1,$C$3:$C757,"Sell"),0)</f>
        <v>0</v>
      </c>
      <c r="Z757" s="111">
        <f t="shared" si="124"/>
        <v>0</v>
      </c>
      <c r="AA757" s="111">
        <f>IF($D757=AA$1,SUMIFS($H$3:$H757,$G$3:$G757,AA$1,$C$3:$C757,"Sell"),0)</f>
        <v>0</v>
      </c>
      <c r="AB757" s="111">
        <f t="shared" si="125"/>
        <v>0</v>
      </c>
      <c r="AC757" s="111">
        <f>SUMIFS('Deductions and Deposits'!$H:$H,'Deductions and Deposits'!$G:$G,D757,'Deductions and Deposits'!$F:$F,"&lt;="&amp;B757)+SUMIFS($F$3:F757,$D$3:D757,D757,$C$3:C757,"Coin Deposit",$E$3:E757,"")</f>
        <v>0</v>
      </c>
      <c r="AD757" s="111">
        <f>SUMIFS('Deductions and Deposits'!$D:$D,'Deductions and Deposits'!$C:$C,D757)+SUMIFS($F:$F,$D:$D,D757,$C:$C,"Coin Deduction")</f>
        <v>0</v>
      </c>
      <c r="AE757" s="111">
        <f>Table5[[#This Row],[Column4]]+Table5[[#This Row],[Column14]]+Table5[[#This Row],[Column19]]+Table5[[#This Row],[Column12]]</f>
        <v>0</v>
      </c>
      <c r="AF757" s="111">
        <f>Table5[[#This Row],[Column5]]+Table5[[#This Row],[Column13]]+Table5[[#This Row],[Column21]]+Table5[[#This Row],[Column18]]</f>
        <v>0</v>
      </c>
      <c r="AG757" s="111">
        <f t="shared" si="126"/>
        <v>0</v>
      </c>
      <c r="AH757" s="111">
        <f t="shared" si="127"/>
        <v>0</v>
      </c>
      <c r="AI757" s="111">
        <f>Table5[[#This Row],[Column17]]-Table5[[#This Row],[Column20]]</f>
        <v>0</v>
      </c>
      <c r="AJ757" s="111">
        <f t="shared" si="128"/>
        <v>0</v>
      </c>
      <c r="AK757" s="111">
        <f t="shared" si="132"/>
        <v>0</v>
      </c>
      <c r="AL757" s="111">
        <f t="shared" si="129"/>
        <v>0</v>
      </c>
      <c r="AM757" s="111" t="str">
        <f t="shared" si="130"/>
        <v/>
      </c>
      <c r="AN757" s="111" t="str">
        <f t="shared" ca="1" si="131"/>
        <v/>
      </c>
    </row>
    <row r="758" spans="1:40" ht="20.25" customHeight="1" x14ac:dyDescent="0.3">
      <c r="A758" s="107"/>
      <c r="B758" s="144"/>
      <c r="C758" s="119"/>
      <c r="D758" s="120"/>
      <c r="E758" s="119"/>
      <c r="F758" s="119"/>
      <c r="G758" s="120"/>
      <c r="H758" s="119"/>
      <c r="I758" s="109"/>
      <c r="L758" s="108"/>
      <c r="M758" s="108"/>
      <c r="N758" s="108"/>
      <c r="O758" s="108"/>
      <c r="P758" s="108"/>
      <c r="Q758" s="108"/>
      <c r="R758" s="108"/>
      <c r="S758" s="108"/>
      <c r="T758" s="100">
        <f t="shared" si="122"/>
        <v>0</v>
      </c>
      <c r="U758" s="111"/>
      <c r="V758" s="111"/>
      <c r="W758" s="111">
        <f>SUMIFS($F$3:F758,$D$3:D758,D758,$C$3:C758,"Buy")+SUMIFS($F$3:F758,$D$3:D758,D758,$C$3:C758,"Coin Deposit",$E$3:E758,"&lt;&gt;")</f>
        <v>0</v>
      </c>
      <c r="X758" s="111">
        <f t="shared" si="123"/>
        <v>0</v>
      </c>
      <c r="Y758" s="111">
        <f>IF($D758=Y$1,SUMIFS($H$3:$H758,$G$3:$G758,Y$1,$C$3:$C758,"Sell"),0)</f>
        <v>0</v>
      </c>
      <c r="Z758" s="111">
        <f t="shared" si="124"/>
        <v>0</v>
      </c>
      <c r="AA758" s="111">
        <f>IF($D758=AA$1,SUMIFS($H$3:$H758,$G$3:$G758,AA$1,$C$3:$C758,"Sell"),0)</f>
        <v>0</v>
      </c>
      <c r="AB758" s="111">
        <f t="shared" si="125"/>
        <v>0</v>
      </c>
      <c r="AC758" s="111">
        <f>SUMIFS('Deductions and Deposits'!$H:$H,'Deductions and Deposits'!$G:$G,D758,'Deductions and Deposits'!$F:$F,"&lt;="&amp;B758)+SUMIFS($F$3:F758,$D$3:D758,D758,$C$3:C758,"Coin Deposit",$E$3:E758,"")</f>
        <v>0</v>
      </c>
      <c r="AD758" s="111">
        <f>SUMIFS('Deductions and Deposits'!$D:$D,'Deductions and Deposits'!$C:$C,D758)+SUMIFS($F:$F,$D:$D,D758,$C:$C,"Coin Deduction")</f>
        <v>0</v>
      </c>
      <c r="AE758" s="111">
        <f>Table5[[#This Row],[Column4]]+Table5[[#This Row],[Column14]]+Table5[[#This Row],[Column19]]+Table5[[#This Row],[Column12]]</f>
        <v>0</v>
      </c>
      <c r="AF758" s="111">
        <f>Table5[[#This Row],[Column5]]+Table5[[#This Row],[Column13]]+Table5[[#This Row],[Column21]]+Table5[[#This Row],[Column18]]</f>
        <v>0</v>
      </c>
      <c r="AG758" s="111">
        <f t="shared" si="126"/>
        <v>0</v>
      </c>
      <c r="AH758" s="111">
        <f t="shared" si="127"/>
        <v>0</v>
      </c>
      <c r="AI758" s="111">
        <f>Table5[[#This Row],[Column17]]-Table5[[#This Row],[Column20]]</f>
        <v>0</v>
      </c>
      <c r="AJ758" s="111">
        <f t="shared" si="128"/>
        <v>0</v>
      </c>
      <c r="AK758" s="111">
        <f t="shared" si="132"/>
        <v>0</v>
      </c>
      <c r="AL758" s="111">
        <f t="shared" si="129"/>
        <v>0</v>
      </c>
      <c r="AM758" s="111" t="str">
        <f t="shared" si="130"/>
        <v/>
      </c>
      <c r="AN758" s="111" t="str">
        <f t="shared" ca="1" si="131"/>
        <v/>
      </c>
    </row>
    <row r="759" spans="1:40" ht="20.25" customHeight="1" x14ac:dyDescent="0.3">
      <c r="A759" s="107"/>
      <c r="B759" s="144"/>
      <c r="C759" s="119"/>
      <c r="D759" s="120"/>
      <c r="E759" s="119"/>
      <c r="F759" s="119"/>
      <c r="G759" s="120"/>
      <c r="H759" s="119"/>
      <c r="I759" s="109"/>
      <c r="L759" s="108"/>
      <c r="M759" s="108"/>
      <c r="N759" s="108"/>
      <c r="O759" s="108"/>
      <c r="P759" s="108"/>
      <c r="Q759" s="108"/>
      <c r="R759" s="108"/>
      <c r="S759" s="108"/>
      <c r="T759" s="100">
        <f t="shared" si="122"/>
        <v>0</v>
      </c>
      <c r="U759" s="111"/>
      <c r="V759" s="111"/>
      <c r="W759" s="111">
        <f>SUMIFS($F$3:F759,$D$3:D759,D759,$C$3:C759,"Buy")+SUMIFS($F$3:F759,$D$3:D759,D759,$C$3:C759,"Coin Deposit",$E$3:E759,"&lt;&gt;")</f>
        <v>0</v>
      </c>
      <c r="X759" s="111">
        <f t="shared" si="123"/>
        <v>0</v>
      </c>
      <c r="Y759" s="111">
        <f>IF($D759=Y$1,SUMIFS($H$3:$H759,$G$3:$G759,Y$1,$C$3:$C759,"Sell"),0)</f>
        <v>0</v>
      </c>
      <c r="Z759" s="111">
        <f t="shared" si="124"/>
        <v>0</v>
      </c>
      <c r="AA759" s="111">
        <f>IF($D759=AA$1,SUMIFS($H$3:$H759,$G$3:$G759,AA$1,$C$3:$C759,"Sell"),0)</f>
        <v>0</v>
      </c>
      <c r="AB759" s="111">
        <f t="shared" si="125"/>
        <v>0</v>
      </c>
      <c r="AC759" s="111">
        <f>SUMIFS('Deductions and Deposits'!$H:$H,'Deductions and Deposits'!$G:$G,D759,'Deductions and Deposits'!$F:$F,"&lt;="&amp;B759)+SUMIFS($F$3:F759,$D$3:D759,D759,$C$3:C759,"Coin Deposit",$E$3:E759,"")</f>
        <v>0</v>
      </c>
      <c r="AD759" s="111">
        <f>SUMIFS('Deductions and Deposits'!$D:$D,'Deductions and Deposits'!$C:$C,D759)+SUMIFS($F:$F,$D:$D,D759,$C:$C,"Coin Deduction")</f>
        <v>0</v>
      </c>
      <c r="AE759" s="111">
        <f>Table5[[#This Row],[Column4]]+Table5[[#This Row],[Column14]]+Table5[[#This Row],[Column19]]+Table5[[#This Row],[Column12]]</f>
        <v>0</v>
      </c>
      <c r="AF759" s="111">
        <f>Table5[[#This Row],[Column5]]+Table5[[#This Row],[Column13]]+Table5[[#This Row],[Column21]]+Table5[[#This Row],[Column18]]</f>
        <v>0</v>
      </c>
      <c r="AG759" s="111">
        <f t="shared" si="126"/>
        <v>0</v>
      </c>
      <c r="AH759" s="111">
        <f t="shared" si="127"/>
        <v>0</v>
      </c>
      <c r="AI759" s="111">
        <f>Table5[[#This Row],[Column17]]-Table5[[#This Row],[Column20]]</f>
        <v>0</v>
      </c>
      <c r="AJ759" s="111">
        <f t="shared" si="128"/>
        <v>0</v>
      </c>
      <c r="AK759" s="111">
        <f t="shared" si="132"/>
        <v>0</v>
      </c>
      <c r="AL759" s="111">
        <f t="shared" si="129"/>
        <v>0</v>
      </c>
      <c r="AM759" s="111" t="str">
        <f t="shared" si="130"/>
        <v/>
      </c>
      <c r="AN759" s="111" t="str">
        <f t="shared" ca="1" si="131"/>
        <v/>
      </c>
    </row>
    <row r="760" spans="1:40" ht="20.25" customHeight="1" x14ac:dyDescent="0.3">
      <c r="A760" s="107"/>
      <c r="B760" s="144"/>
      <c r="C760" s="119"/>
      <c r="D760" s="120"/>
      <c r="E760" s="119"/>
      <c r="F760" s="119"/>
      <c r="G760" s="120"/>
      <c r="H760" s="119"/>
      <c r="I760" s="109"/>
      <c r="L760" s="108"/>
      <c r="M760" s="108"/>
      <c r="N760" s="108"/>
      <c r="O760" s="108"/>
      <c r="P760" s="108"/>
      <c r="Q760" s="108"/>
      <c r="R760" s="108"/>
      <c r="S760" s="108"/>
      <c r="T760" s="100">
        <f t="shared" si="122"/>
        <v>0</v>
      </c>
      <c r="U760" s="111"/>
      <c r="V760" s="111"/>
      <c r="W760" s="111">
        <f>SUMIFS($F$3:F760,$D$3:D760,D760,$C$3:C760,"Buy")+SUMIFS($F$3:F760,$D$3:D760,D760,$C$3:C760,"Coin Deposit",$E$3:E760,"&lt;&gt;")</f>
        <v>0</v>
      </c>
      <c r="X760" s="111">
        <f t="shared" si="123"/>
        <v>0</v>
      </c>
      <c r="Y760" s="111">
        <f>IF($D760=Y$1,SUMIFS($H$3:$H760,$G$3:$G760,Y$1,$C$3:$C760,"Sell"),0)</f>
        <v>0</v>
      </c>
      <c r="Z760" s="111">
        <f t="shared" si="124"/>
        <v>0</v>
      </c>
      <c r="AA760" s="111">
        <f>IF($D760=AA$1,SUMIFS($H$3:$H760,$G$3:$G760,AA$1,$C$3:$C760,"Sell"),0)</f>
        <v>0</v>
      </c>
      <c r="AB760" s="111">
        <f t="shared" si="125"/>
        <v>0</v>
      </c>
      <c r="AC760" s="111">
        <f>SUMIFS('Deductions and Deposits'!$H:$H,'Deductions and Deposits'!$G:$G,D760,'Deductions and Deposits'!$F:$F,"&lt;="&amp;B760)+SUMIFS($F$3:F760,$D$3:D760,D760,$C$3:C760,"Coin Deposit",$E$3:E760,"")</f>
        <v>0</v>
      </c>
      <c r="AD760" s="111">
        <f>SUMIFS('Deductions and Deposits'!$D:$D,'Deductions and Deposits'!$C:$C,D760)+SUMIFS($F:$F,$D:$D,D760,$C:$C,"Coin Deduction")</f>
        <v>0</v>
      </c>
      <c r="AE760" s="111">
        <f>Table5[[#This Row],[Column4]]+Table5[[#This Row],[Column14]]+Table5[[#This Row],[Column19]]+Table5[[#This Row],[Column12]]</f>
        <v>0</v>
      </c>
      <c r="AF760" s="111">
        <f>Table5[[#This Row],[Column5]]+Table5[[#This Row],[Column13]]+Table5[[#This Row],[Column21]]+Table5[[#This Row],[Column18]]</f>
        <v>0</v>
      </c>
      <c r="AG760" s="111">
        <f t="shared" si="126"/>
        <v>0</v>
      </c>
      <c r="AH760" s="111">
        <f t="shared" si="127"/>
        <v>0</v>
      </c>
      <c r="AI760" s="111">
        <f>Table5[[#This Row],[Column17]]-Table5[[#This Row],[Column20]]</f>
        <v>0</v>
      </c>
      <c r="AJ760" s="111">
        <f t="shared" si="128"/>
        <v>0</v>
      </c>
      <c r="AK760" s="111">
        <f t="shared" si="132"/>
        <v>0</v>
      </c>
      <c r="AL760" s="111">
        <f t="shared" si="129"/>
        <v>0</v>
      </c>
      <c r="AM760" s="111" t="str">
        <f t="shared" si="130"/>
        <v/>
      </c>
      <c r="AN760" s="111" t="str">
        <f t="shared" ca="1" si="131"/>
        <v/>
      </c>
    </row>
    <row r="761" spans="1:40" ht="20.25" customHeight="1" x14ac:dyDescent="0.3">
      <c r="A761" s="107"/>
      <c r="B761" s="144"/>
      <c r="C761" s="119"/>
      <c r="D761" s="120"/>
      <c r="E761" s="119"/>
      <c r="F761" s="119"/>
      <c r="G761" s="120"/>
      <c r="H761" s="119"/>
      <c r="I761" s="109"/>
      <c r="L761" s="108"/>
      <c r="M761" s="108"/>
      <c r="N761" s="108"/>
      <c r="O761" s="108"/>
      <c r="P761" s="108"/>
      <c r="Q761" s="108"/>
      <c r="R761" s="108"/>
      <c r="S761" s="108"/>
      <c r="T761" s="100">
        <f t="shared" si="122"/>
        <v>0</v>
      </c>
      <c r="U761" s="111"/>
      <c r="V761" s="111"/>
      <c r="W761" s="111">
        <f>SUMIFS($F$3:F761,$D$3:D761,D761,$C$3:C761,"Buy")+SUMIFS($F$3:F761,$D$3:D761,D761,$C$3:C761,"Coin Deposit",$E$3:E761,"&lt;&gt;")</f>
        <v>0</v>
      </c>
      <c r="X761" s="111">
        <f t="shared" si="123"/>
        <v>0</v>
      </c>
      <c r="Y761" s="111">
        <f>IF($D761=Y$1,SUMIFS($H$3:$H761,$G$3:$G761,Y$1,$C$3:$C761,"Sell"),0)</f>
        <v>0</v>
      </c>
      <c r="Z761" s="111">
        <f t="shared" si="124"/>
        <v>0</v>
      </c>
      <c r="AA761" s="111">
        <f>IF($D761=AA$1,SUMIFS($H$3:$H761,$G$3:$G761,AA$1,$C$3:$C761,"Sell"),0)</f>
        <v>0</v>
      </c>
      <c r="AB761" s="111">
        <f t="shared" si="125"/>
        <v>0</v>
      </c>
      <c r="AC761" s="111">
        <f>SUMIFS('Deductions and Deposits'!$H:$H,'Deductions and Deposits'!$G:$G,D761,'Deductions and Deposits'!$F:$F,"&lt;="&amp;B761)+SUMIFS($F$3:F761,$D$3:D761,D761,$C$3:C761,"Coin Deposit",$E$3:E761,"")</f>
        <v>0</v>
      </c>
      <c r="AD761" s="111">
        <f>SUMIFS('Deductions and Deposits'!$D:$D,'Deductions and Deposits'!$C:$C,D761)+SUMIFS($F:$F,$D:$D,D761,$C:$C,"Coin Deduction")</f>
        <v>0</v>
      </c>
      <c r="AE761" s="111">
        <f>Table5[[#This Row],[Column4]]+Table5[[#This Row],[Column14]]+Table5[[#This Row],[Column19]]+Table5[[#This Row],[Column12]]</f>
        <v>0</v>
      </c>
      <c r="AF761" s="111">
        <f>Table5[[#This Row],[Column5]]+Table5[[#This Row],[Column13]]+Table5[[#This Row],[Column21]]+Table5[[#This Row],[Column18]]</f>
        <v>0</v>
      </c>
      <c r="AG761" s="111">
        <f t="shared" si="126"/>
        <v>0</v>
      </c>
      <c r="AH761" s="111">
        <f t="shared" si="127"/>
        <v>0</v>
      </c>
      <c r="AI761" s="111">
        <f>Table5[[#This Row],[Column17]]-Table5[[#This Row],[Column20]]</f>
        <v>0</v>
      </c>
      <c r="AJ761" s="111">
        <f t="shared" si="128"/>
        <v>0</v>
      </c>
      <c r="AK761" s="111">
        <f t="shared" si="132"/>
        <v>0</v>
      </c>
      <c r="AL761" s="111">
        <f t="shared" si="129"/>
        <v>0</v>
      </c>
      <c r="AM761" s="111" t="str">
        <f t="shared" si="130"/>
        <v/>
      </c>
      <c r="AN761" s="111" t="str">
        <f t="shared" ca="1" si="131"/>
        <v/>
      </c>
    </row>
    <row r="762" spans="1:40" ht="20.25" customHeight="1" x14ac:dyDescent="0.3">
      <c r="A762" s="107"/>
      <c r="B762" s="144"/>
      <c r="C762" s="119"/>
      <c r="D762" s="120"/>
      <c r="E762" s="119"/>
      <c r="F762" s="119"/>
      <c r="G762" s="120"/>
      <c r="H762" s="119"/>
      <c r="I762" s="109"/>
      <c r="L762" s="108"/>
      <c r="M762" s="108"/>
      <c r="N762" s="108"/>
      <c r="O762" s="108"/>
      <c r="P762" s="108"/>
      <c r="Q762" s="108"/>
      <c r="R762" s="108"/>
      <c r="S762" s="108"/>
      <c r="T762" s="100">
        <f t="shared" si="122"/>
        <v>0</v>
      </c>
      <c r="U762" s="111"/>
      <c r="V762" s="111"/>
      <c r="W762" s="111">
        <f>SUMIFS($F$3:F762,$D$3:D762,D762,$C$3:C762,"Buy")+SUMIFS($F$3:F762,$D$3:D762,D762,$C$3:C762,"Coin Deposit",$E$3:E762,"&lt;&gt;")</f>
        <v>0</v>
      </c>
      <c r="X762" s="111">
        <f t="shared" si="123"/>
        <v>0</v>
      </c>
      <c r="Y762" s="111">
        <f>IF($D762=Y$1,SUMIFS($H$3:$H762,$G$3:$G762,Y$1,$C$3:$C762,"Sell"),0)</f>
        <v>0</v>
      </c>
      <c r="Z762" s="111">
        <f t="shared" si="124"/>
        <v>0</v>
      </c>
      <c r="AA762" s="111">
        <f>IF($D762=AA$1,SUMIFS($H$3:$H762,$G$3:$G762,AA$1,$C$3:$C762,"Sell"),0)</f>
        <v>0</v>
      </c>
      <c r="AB762" s="111">
        <f t="shared" si="125"/>
        <v>0</v>
      </c>
      <c r="AC762" s="111">
        <f>SUMIFS('Deductions and Deposits'!$H:$H,'Deductions and Deposits'!$G:$G,D762,'Deductions and Deposits'!$F:$F,"&lt;="&amp;B762)+SUMIFS($F$3:F762,$D$3:D762,D762,$C$3:C762,"Coin Deposit",$E$3:E762,"")</f>
        <v>0</v>
      </c>
      <c r="AD762" s="111">
        <f>SUMIFS('Deductions and Deposits'!$D:$D,'Deductions and Deposits'!$C:$C,D762)+SUMIFS($F:$F,$D:$D,D762,$C:$C,"Coin Deduction")</f>
        <v>0</v>
      </c>
      <c r="AE762" s="111">
        <f>Table5[[#This Row],[Column4]]+Table5[[#This Row],[Column14]]+Table5[[#This Row],[Column19]]+Table5[[#This Row],[Column12]]</f>
        <v>0</v>
      </c>
      <c r="AF762" s="111">
        <f>Table5[[#This Row],[Column5]]+Table5[[#This Row],[Column13]]+Table5[[#This Row],[Column21]]+Table5[[#This Row],[Column18]]</f>
        <v>0</v>
      </c>
      <c r="AG762" s="111">
        <f t="shared" si="126"/>
        <v>0</v>
      </c>
      <c r="AH762" s="111">
        <f t="shared" si="127"/>
        <v>0</v>
      </c>
      <c r="AI762" s="111">
        <f>Table5[[#This Row],[Column17]]-Table5[[#This Row],[Column20]]</f>
        <v>0</v>
      </c>
      <c r="AJ762" s="111">
        <f t="shared" si="128"/>
        <v>0</v>
      </c>
      <c r="AK762" s="111">
        <f t="shared" si="132"/>
        <v>0</v>
      </c>
      <c r="AL762" s="111">
        <f t="shared" si="129"/>
        <v>0</v>
      </c>
      <c r="AM762" s="111" t="str">
        <f t="shared" si="130"/>
        <v/>
      </c>
      <c r="AN762" s="111" t="str">
        <f t="shared" ca="1" si="131"/>
        <v/>
      </c>
    </row>
    <row r="763" spans="1:40" ht="20.25" customHeight="1" x14ac:dyDescent="0.3">
      <c r="A763" s="107"/>
      <c r="B763" s="144"/>
      <c r="C763" s="119"/>
      <c r="D763" s="120"/>
      <c r="E763" s="119"/>
      <c r="F763" s="119"/>
      <c r="G763" s="120"/>
      <c r="H763" s="119"/>
      <c r="I763" s="109"/>
      <c r="L763" s="108"/>
      <c r="M763" s="108"/>
      <c r="N763" s="108"/>
      <c r="O763" s="108"/>
      <c r="P763" s="108"/>
      <c r="Q763" s="108"/>
      <c r="R763" s="108"/>
      <c r="S763" s="108"/>
      <c r="T763" s="100">
        <f t="shared" si="122"/>
        <v>0</v>
      </c>
      <c r="U763" s="111"/>
      <c r="V763" s="111"/>
      <c r="W763" s="111">
        <f>SUMIFS($F$3:F763,$D$3:D763,D763,$C$3:C763,"Buy")+SUMIFS($F$3:F763,$D$3:D763,D763,$C$3:C763,"Coin Deposit",$E$3:E763,"&lt;&gt;")</f>
        <v>0</v>
      </c>
      <c r="X763" s="111">
        <f t="shared" si="123"/>
        <v>0</v>
      </c>
      <c r="Y763" s="111">
        <f>IF($D763=Y$1,SUMIFS($H$3:$H763,$G$3:$G763,Y$1,$C$3:$C763,"Sell"),0)</f>
        <v>0</v>
      </c>
      <c r="Z763" s="111">
        <f t="shared" si="124"/>
        <v>0</v>
      </c>
      <c r="AA763" s="111">
        <f>IF($D763=AA$1,SUMIFS($H$3:$H763,$G$3:$G763,AA$1,$C$3:$C763,"Sell"),0)</f>
        <v>0</v>
      </c>
      <c r="AB763" s="111">
        <f t="shared" si="125"/>
        <v>0</v>
      </c>
      <c r="AC763" s="111">
        <f>SUMIFS('Deductions and Deposits'!$H:$H,'Deductions and Deposits'!$G:$G,D763,'Deductions and Deposits'!$F:$F,"&lt;="&amp;B763)+SUMIFS($F$3:F763,$D$3:D763,D763,$C$3:C763,"Coin Deposit",$E$3:E763,"")</f>
        <v>0</v>
      </c>
      <c r="AD763" s="111">
        <f>SUMIFS('Deductions and Deposits'!$D:$D,'Deductions and Deposits'!$C:$C,D763)+SUMIFS($F:$F,$D:$D,D763,$C:$C,"Coin Deduction")</f>
        <v>0</v>
      </c>
      <c r="AE763" s="111">
        <f>Table5[[#This Row],[Column4]]+Table5[[#This Row],[Column14]]+Table5[[#This Row],[Column19]]+Table5[[#This Row],[Column12]]</f>
        <v>0</v>
      </c>
      <c r="AF763" s="111">
        <f>Table5[[#This Row],[Column5]]+Table5[[#This Row],[Column13]]+Table5[[#This Row],[Column21]]+Table5[[#This Row],[Column18]]</f>
        <v>0</v>
      </c>
      <c r="AG763" s="111">
        <f t="shared" si="126"/>
        <v>0</v>
      </c>
      <c r="AH763" s="111">
        <f t="shared" si="127"/>
        <v>0</v>
      </c>
      <c r="AI763" s="111">
        <f>Table5[[#This Row],[Column17]]-Table5[[#This Row],[Column20]]</f>
        <v>0</v>
      </c>
      <c r="AJ763" s="111">
        <f t="shared" si="128"/>
        <v>0</v>
      </c>
      <c r="AK763" s="111">
        <f t="shared" si="132"/>
        <v>0</v>
      </c>
      <c r="AL763" s="111">
        <f t="shared" si="129"/>
        <v>0</v>
      </c>
      <c r="AM763" s="111" t="str">
        <f t="shared" si="130"/>
        <v/>
      </c>
      <c r="AN763" s="111" t="str">
        <f t="shared" ca="1" si="131"/>
        <v/>
      </c>
    </row>
    <row r="764" spans="1:40" ht="20.25" customHeight="1" x14ac:dyDescent="0.3">
      <c r="A764" s="107"/>
      <c r="B764" s="144"/>
      <c r="C764" s="119"/>
      <c r="D764" s="120"/>
      <c r="E764" s="119"/>
      <c r="F764" s="119"/>
      <c r="G764" s="120"/>
      <c r="H764" s="119"/>
      <c r="I764" s="109"/>
      <c r="L764" s="108"/>
      <c r="M764" s="108"/>
      <c r="N764" s="108"/>
      <c r="O764" s="108"/>
      <c r="P764" s="108"/>
      <c r="Q764" s="108"/>
      <c r="R764" s="108"/>
      <c r="S764" s="108"/>
      <c r="T764" s="100">
        <f t="shared" si="122"/>
        <v>0</v>
      </c>
      <c r="U764" s="111"/>
      <c r="V764" s="111"/>
      <c r="W764" s="111">
        <f>SUMIFS($F$3:F764,$D$3:D764,D764,$C$3:C764,"Buy")+SUMIFS($F$3:F764,$D$3:D764,D764,$C$3:C764,"Coin Deposit",$E$3:E764,"&lt;&gt;")</f>
        <v>0</v>
      </c>
      <c r="X764" s="111">
        <f t="shared" si="123"/>
        <v>0</v>
      </c>
      <c r="Y764" s="111">
        <f>IF($D764=Y$1,SUMIFS($H$3:$H764,$G$3:$G764,Y$1,$C$3:$C764,"Sell"),0)</f>
        <v>0</v>
      </c>
      <c r="Z764" s="111">
        <f t="shared" si="124"/>
        <v>0</v>
      </c>
      <c r="AA764" s="111">
        <f>IF($D764=AA$1,SUMIFS($H$3:$H764,$G$3:$G764,AA$1,$C$3:$C764,"Sell"),0)</f>
        <v>0</v>
      </c>
      <c r="AB764" s="111">
        <f t="shared" si="125"/>
        <v>0</v>
      </c>
      <c r="AC764" s="111">
        <f>SUMIFS('Deductions and Deposits'!$H:$H,'Deductions and Deposits'!$G:$G,D764,'Deductions and Deposits'!$F:$F,"&lt;="&amp;B764)+SUMIFS($F$3:F764,$D$3:D764,D764,$C$3:C764,"Coin Deposit",$E$3:E764,"")</f>
        <v>0</v>
      </c>
      <c r="AD764" s="111">
        <f>SUMIFS('Deductions and Deposits'!$D:$D,'Deductions and Deposits'!$C:$C,D764)+SUMIFS($F:$F,$D:$D,D764,$C:$C,"Coin Deduction")</f>
        <v>0</v>
      </c>
      <c r="AE764" s="111">
        <f>Table5[[#This Row],[Column4]]+Table5[[#This Row],[Column14]]+Table5[[#This Row],[Column19]]+Table5[[#This Row],[Column12]]</f>
        <v>0</v>
      </c>
      <c r="AF764" s="111">
        <f>Table5[[#This Row],[Column5]]+Table5[[#This Row],[Column13]]+Table5[[#This Row],[Column21]]+Table5[[#This Row],[Column18]]</f>
        <v>0</v>
      </c>
      <c r="AG764" s="111">
        <f t="shared" si="126"/>
        <v>0</v>
      </c>
      <c r="AH764" s="111">
        <f t="shared" si="127"/>
        <v>0</v>
      </c>
      <c r="AI764" s="111">
        <f>Table5[[#This Row],[Column17]]-Table5[[#This Row],[Column20]]</f>
        <v>0</v>
      </c>
      <c r="AJ764" s="111">
        <f t="shared" si="128"/>
        <v>0</v>
      </c>
      <c r="AK764" s="111">
        <f t="shared" si="132"/>
        <v>0</v>
      </c>
      <c r="AL764" s="111">
        <f t="shared" si="129"/>
        <v>0</v>
      </c>
      <c r="AM764" s="111" t="str">
        <f t="shared" si="130"/>
        <v/>
      </c>
      <c r="AN764" s="111" t="str">
        <f t="shared" ca="1" si="131"/>
        <v/>
      </c>
    </row>
    <row r="765" spans="1:40" ht="20.25" customHeight="1" x14ac:dyDescent="0.3">
      <c r="A765" s="107"/>
      <c r="B765" s="144"/>
      <c r="C765" s="119"/>
      <c r="D765" s="120"/>
      <c r="E765" s="119"/>
      <c r="F765" s="119"/>
      <c r="G765" s="120"/>
      <c r="H765" s="119"/>
      <c r="I765" s="109"/>
      <c r="L765" s="108"/>
      <c r="M765" s="108"/>
      <c r="N765" s="108"/>
      <c r="O765" s="108"/>
      <c r="P765" s="108"/>
      <c r="Q765" s="108"/>
      <c r="R765" s="108"/>
      <c r="S765" s="108"/>
      <c r="T765" s="100">
        <f t="shared" si="122"/>
        <v>0</v>
      </c>
      <c r="U765" s="111"/>
      <c r="V765" s="111"/>
      <c r="W765" s="111">
        <f>SUMIFS($F$3:F765,$D$3:D765,D765,$C$3:C765,"Buy")+SUMIFS($F$3:F765,$D$3:D765,D765,$C$3:C765,"Coin Deposit",$E$3:E765,"&lt;&gt;")</f>
        <v>0</v>
      </c>
      <c r="X765" s="111">
        <f t="shared" si="123"/>
        <v>0</v>
      </c>
      <c r="Y765" s="111">
        <f>IF($D765=Y$1,SUMIFS($H$3:$H765,$G$3:$G765,Y$1,$C$3:$C765,"Sell"),0)</f>
        <v>0</v>
      </c>
      <c r="Z765" s="111">
        <f t="shared" si="124"/>
        <v>0</v>
      </c>
      <c r="AA765" s="111">
        <f>IF($D765=AA$1,SUMIFS($H$3:$H765,$G$3:$G765,AA$1,$C$3:$C765,"Sell"),0)</f>
        <v>0</v>
      </c>
      <c r="AB765" s="111">
        <f t="shared" si="125"/>
        <v>0</v>
      </c>
      <c r="AC765" s="111">
        <f>SUMIFS('Deductions and Deposits'!$H:$H,'Deductions and Deposits'!$G:$G,D765,'Deductions and Deposits'!$F:$F,"&lt;="&amp;B765)+SUMIFS($F$3:F765,$D$3:D765,D765,$C$3:C765,"Coin Deposit",$E$3:E765,"")</f>
        <v>0</v>
      </c>
      <c r="AD765" s="111">
        <f>SUMIFS('Deductions and Deposits'!$D:$D,'Deductions and Deposits'!$C:$C,D765)+SUMIFS($F:$F,$D:$D,D765,$C:$C,"Coin Deduction")</f>
        <v>0</v>
      </c>
      <c r="AE765" s="111">
        <f>Table5[[#This Row],[Column4]]+Table5[[#This Row],[Column14]]+Table5[[#This Row],[Column19]]+Table5[[#This Row],[Column12]]</f>
        <v>0</v>
      </c>
      <c r="AF765" s="111">
        <f>Table5[[#This Row],[Column5]]+Table5[[#This Row],[Column13]]+Table5[[#This Row],[Column21]]+Table5[[#This Row],[Column18]]</f>
        <v>0</v>
      </c>
      <c r="AG765" s="111">
        <f t="shared" si="126"/>
        <v>0</v>
      </c>
      <c r="AH765" s="111">
        <f t="shared" si="127"/>
        <v>0</v>
      </c>
      <c r="AI765" s="111">
        <f>Table5[[#This Row],[Column17]]-Table5[[#This Row],[Column20]]</f>
        <v>0</v>
      </c>
      <c r="AJ765" s="111">
        <f t="shared" si="128"/>
        <v>0</v>
      </c>
      <c r="AK765" s="111">
        <f t="shared" si="132"/>
        <v>0</v>
      </c>
      <c r="AL765" s="111">
        <f t="shared" si="129"/>
        <v>0</v>
      </c>
      <c r="AM765" s="111" t="str">
        <f t="shared" si="130"/>
        <v/>
      </c>
      <c r="AN765" s="111" t="str">
        <f t="shared" ca="1" si="131"/>
        <v/>
      </c>
    </row>
    <row r="766" spans="1:40" ht="20.25" customHeight="1" x14ac:dyDescent="0.3">
      <c r="A766" s="107"/>
      <c r="B766" s="144"/>
      <c r="C766" s="119"/>
      <c r="D766" s="120"/>
      <c r="E766" s="119"/>
      <c r="F766" s="119"/>
      <c r="G766" s="120"/>
      <c r="H766" s="119"/>
      <c r="I766" s="109"/>
      <c r="L766" s="108"/>
      <c r="M766" s="108"/>
      <c r="N766" s="108"/>
      <c r="O766" s="108"/>
      <c r="P766" s="108"/>
      <c r="Q766" s="108"/>
      <c r="R766" s="108"/>
      <c r="S766" s="108"/>
      <c r="T766" s="100">
        <f t="shared" si="122"/>
        <v>0</v>
      </c>
      <c r="U766" s="111"/>
      <c r="V766" s="111"/>
      <c r="W766" s="111">
        <f>SUMIFS($F$3:F766,$D$3:D766,D766,$C$3:C766,"Buy")+SUMIFS($F$3:F766,$D$3:D766,D766,$C$3:C766,"Coin Deposit",$E$3:E766,"&lt;&gt;")</f>
        <v>0</v>
      </c>
      <c r="X766" s="111">
        <f t="shared" si="123"/>
        <v>0</v>
      </c>
      <c r="Y766" s="111">
        <f>IF($D766=Y$1,SUMIFS($H$3:$H766,$G$3:$G766,Y$1,$C$3:$C766,"Sell"),0)</f>
        <v>0</v>
      </c>
      <c r="Z766" s="111">
        <f t="shared" si="124"/>
        <v>0</v>
      </c>
      <c r="AA766" s="111">
        <f>IF($D766=AA$1,SUMIFS($H$3:$H766,$G$3:$G766,AA$1,$C$3:$C766,"Sell"),0)</f>
        <v>0</v>
      </c>
      <c r="AB766" s="111">
        <f t="shared" si="125"/>
        <v>0</v>
      </c>
      <c r="AC766" s="111">
        <f>SUMIFS('Deductions and Deposits'!$H:$H,'Deductions and Deposits'!$G:$G,D766,'Deductions and Deposits'!$F:$F,"&lt;="&amp;B766)+SUMIFS($F$3:F766,$D$3:D766,D766,$C$3:C766,"Coin Deposit",$E$3:E766,"")</f>
        <v>0</v>
      </c>
      <c r="AD766" s="111">
        <f>SUMIFS('Deductions and Deposits'!$D:$D,'Deductions and Deposits'!$C:$C,D766)+SUMIFS($F:$F,$D:$D,D766,$C:$C,"Coin Deduction")</f>
        <v>0</v>
      </c>
      <c r="AE766" s="111">
        <f>Table5[[#This Row],[Column4]]+Table5[[#This Row],[Column14]]+Table5[[#This Row],[Column19]]+Table5[[#This Row],[Column12]]</f>
        <v>0</v>
      </c>
      <c r="AF766" s="111">
        <f>Table5[[#This Row],[Column5]]+Table5[[#This Row],[Column13]]+Table5[[#This Row],[Column21]]+Table5[[#This Row],[Column18]]</f>
        <v>0</v>
      </c>
      <c r="AG766" s="111">
        <f t="shared" si="126"/>
        <v>0</v>
      </c>
      <c r="AH766" s="111">
        <f t="shared" si="127"/>
        <v>0</v>
      </c>
      <c r="AI766" s="111">
        <f>Table5[[#This Row],[Column17]]-Table5[[#This Row],[Column20]]</f>
        <v>0</v>
      </c>
      <c r="AJ766" s="111">
        <f t="shared" si="128"/>
        <v>0</v>
      </c>
      <c r="AK766" s="111">
        <f t="shared" si="132"/>
        <v>0</v>
      </c>
      <c r="AL766" s="111">
        <f t="shared" si="129"/>
        <v>0</v>
      </c>
      <c r="AM766" s="111" t="str">
        <f t="shared" si="130"/>
        <v/>
      </c>
      <c r="AN766" s="111" t="str">
        <f t="shared" ca="1" si="131"/>
        <v/>
      </c>
    </row>
    <row r="767" spans="1:40" ht="20.25" customHeight="1" x14ac:dyDescent="0.3">
      <c r="A767" s="107"/>
      <c r="B767" s="144"/>
      <c r="C767" s="119"/>
      <c r="D767" s="120"/>
      <c r="E767" s="119"/>
      <c r="F767" s="119"/>
      <c r="G767" s="120"/>
      <c r="H767" s="119"/>
      <c r="I767" s="109"/>
      <c r="L767" s="108"/>
      <c r="M767" s="108"/>
      <c r="N767" s="108"/>
      <c r="O767" s="108"/>
      <c r="P767" s="108"/>
      <c r="Q767" s="108"/>
      <c r="R767" s="108"/>
      <c r="S767" s="108"/>
      <c r="T767" s="100">
        <f t="shared" si="122"/>
        <v>0</v>
      </c>
      <c r="U767" s="111"/>
      <c r="V767" s="111"/>
      <c r="W767" s="111">
        <f>SUMIFS($F$3:F767,$D$3:D767,D767,$C$3:C767,"Buy")+SUMIFS($F$3:F767,$D$3:D767,D767,$C$3:C767,"Coin Deposit",$E$3:E767,"&lt;&gt;")</f>
        <v>0</v>
      </c>
      <c r="X767" s="111">
        <f t="shared" si="123"/>
        <v>0</v>
      </c>
      <c r="Y767" s="111">
        <f>IF($D767=Y$1,SUMIFS($H$3:$H767,$G$3:$G767,Y$1,$C$3:$C767,"Sell"),0)</f>
        <v>0</v>
      </c>
      <c r="Z767" s="111">
        <f t="shared" si="124"/>
        <v>0</v>
      </c>
      <c r="AA767" s="111">
        <f>IF($D767=AA$1,SUMIFS($H$3:$H767,$G$3:$G767,AA$1,$C$3:$C767,"Sell"),0)</f>
        <v>0</v>
      </c>
      <c r="AB767" s="111">
        <f t="shared" si="125"/>
        <v>0</v>
      </c>
      <c r="AC767" s="111">
        <f>SUMIFS('Deductions and Deposits'!$H:$H,'Deductions and Deposits'!$G:$G,D767,'Deductions and Deposits'!$F:$F,"&lt;="&amp;B767)+SUMIFS($F$3:F767,$D$3:D767,D767,$C$3:C767,"Coin Deposit",$E$3:E767,"")</f>
        <v>0</v>
      </c>
      <c r="AD767" s="111">
        <f>SUMIFS('Deductions and Deposits'!$D:$D,'Deductions and Deposits'!$C:$C,D767)+SUMIFS($F:$F,$D:$D,D767,$C:$C,"Coin Deduction")</f>
        <v>0</v>
      </c>
      <c r="AE767" s="111">
        <f>Table5[[#This Row],[Column4]]+Table5[[#This Row],[Column14]]+Table5[[#This Row],[Column19]]+Table5[[#This Row],[Column12]]</f>
        <v>0</v>
      </c>
      <c r="AF767" s="111">
        <f>Table5[[#This Row],[Column5]]+Table5[[#This Row],[Column13]]+Table5[[#This Row],[Column21]]+Table5[[#This Row],[Column18]]</f>
        <v>0</v>
      </c>
      <c r="AG767" s="111">
        <f t="shared" si="126"/>
        <v>0</v>
      </c>
      <c r="AH767" s="111">
        <f t="shared" si="127"/>
        <v>0</v>
      </c>
      <c r="AI767" s="111">
        <f>Table5[[#This Row],[Column17]]-Table5[[#This Row],[Column20]]</f>
        <v>0</v>
      </c>
      <c r="AJ767" s="111">
        <f t="shared" si="128"/>
        <v>0</v>
      </c>
      <c r="AK767" s="111">
        <f t="shared" si="132"/>
        <v>0</v>
      </c>
      <c r="AL767" s="111">
        <f t="shared" si="129"/>
        <v>0</v>
      </c>
      <c r="AM767" s="111" t="str">
        <f t="shared" si="130"/>
        <v/>
      </c>
      <c r="AN767" s="111" t="str">
        <f t="shared" ca="1" si="131"/>
        <v/>
      </c>
    </row>
    <row r="768" spans="1:40" ht="20.25" customHeight="1" x14ac:dyDescent="0.3">
      <c r="A768" s="107"/>
      <c r="B768" s="144"/>
      <c r="C768" s="119"/>
      <c r="D768" s="120"/>
      <c r="E768" s="119"/>
      <c r="F768" s="119"/>
      <c r="G768" s="120"/>
      <c r="H768" s="119"/>
      <c r="I768" s="109"/>
      <c r="L768" s="108"/>
      <c r="M768" s="108"/>
      <c r="N768" s="108"/>
      <c r="O768" s="108"/>
      <c r="P768" s="108"/>
      <c r="Q768" s="108"/>
      <c r="R768" s="108"/>
      <c r="S768" s="108"/>
      <c r="T768" s="100">
        <f t="shared" si="122"/>
        <v>0</v>
      </c>
      <c r="U768" s="111"/>
      <c r="V768" s="111"/>
      <c r="W768" s="111">
        <f>SUMIFS($F$3:F768,$D$3:D768,D768,$C$3:C768,"Buy")+SUMIFS($F$3:F768,$D$3:D768,D768,$C$3:C768,"Coin Deposit",$E$3:E768,"&lt;&gt;")</f>
        <v>0</v>
      </c>
      <c r="X768" s="111">
        <f t="shared" si="123"/>
        <v>0</v>
      </c>
      <c r="Y768" s="111">
        <f>IF($D768=Y$1,SUMIFS($H$3:$H768,$G$3:$G768,Y$1,$C$3:$C768,"Sell"),0)</f>
        <v>0</v>
      </c>
      <c r="Z768" s="111">
        <f t="shared" si="124"/>
        <v>0</v>
      </c>
      <c r="AA768" s="111">
        <f>IF($D768=AA$1,SUMIFS($H$3:$H768,$G$3:$G768,AA$1,$C$3:$C768,"Sell"),0)</f>
        <v>0</v>
      </c>
      <c r="AB768" s="111">
        <f t="shared" si="125"/>
        <v>0</v>
      </c>
      <c r="AC768" s="111">
        <f>SUMIFS('Deductions and Deposits'!$H:$H,'Deductions and Deposits'!$G:$G,D768,'Deductions and Deposits'!$F:$F,"&lt;="&amp;B768)+SUMIFS($F$3:F768,$D$3:D768,D768,$C$3:C768,"Coin Deposit",$E$3:E768,"")</f>
        <v>0</v>
      </c>
      <c r="AD768" s="111">
        <f>SUMIFS('Deductions and Deposits'!$D:$D,'Deductions and Deposits'!$C:$C,D768)+SUMIFS($F:$F,$D:$D,D768,$C:$C,"Coin Deduction")</f>
        <v>0</v>
      </c>
      <c r="AE768" s="111">
        <f>Table5[[#This Row],[Column4]]+Table5[[#This Row],[Column14]]+Table5[[#This Row],[Column19]]+Table5[[#This Row],[Column12]]</f>
        <v>0</v>
      </c>
      <c r="AF768" s="111">
        <f>Table5[[#This Row],[Column5]]+Table5[[#This Row],[Column13]]+Table5[[#This Row],[Column21]]+Table5[[#This Row],[Column18]]</f>
        <v>0</v>
      </c>
      <c r="AG768" s="111">
        <f t="shared" si="126"/>
        <v>0</v>
      </c>
      <c r="AH768" s="111">
        <f t="shared" si="127"/>
        <v>0</v>
      </c>
      <c r="AI768" s="111">
        <f>Table5[[#This Row],[Column17]]-Table5[[#This Row],[Column20]]</f>
        <v>0</v>
      </c>
      <c r="AJ768" s="111">
        <f t="shared" si="128"/>
        <v>0</v>
      </c>
      <c r="AK768" s="111">
        <f t="shared" si="132"/>
        <v>0</v>
      </c>
      <c r="AL768" s="111">
        <f t="shared" si="129"/>
        <v>0</v>
      </c>
      <c r="AM768" s="111" t="str">
        <f t="shared" si="130"/>
        <v/>
      </c>
      <c r="AN768" s="111" t="str">
        <f t="shared" ca="1" si="131"/>
        <v/>
      </c>
    </row>
    <row r="769" spans="1:40" ht="20.25" customHeight="1" x14ac:dyDescent="0.3">
      <c r="A769" s="107"/>
      <c r="B769" s="144"/>
      <c r="C769" s="119"/>
      <c r="D769" s="120"/>
      <c r="E769" s="119"/>
      <c r="F769" s="119"/>
      <c r="G769" s="120"/>
      <c r="H769" s="119"/>
      <c r="I769" s="109"/>
      <c r="L769" s="108"/>
      <c r="M769" s="108"/>
      <c r="N769" s="108"/>
      <c r="O769" s="108"/>
      <c r="P769" s="108"/>
      <c r="Q769" s="108"/>
      <c r="R769" s="108"/>
      <c r="S769" s="108"/>
      <c r="T769" s="100">
        <f t="shared" si="122"/>
        <v>0</v>
      </c>
      <c r="U769" s="111"/>
      <c r="V769" s="111"/>
      <c r="W769" s="111">
        <f>SUMIFS($F$3:F769,$D$3:D769,D769,$C$3:C769,"Buy")+SUMIFS($F$3:F769,$D$3:D769,D769,$C$3:C769,"Coin Deposit",$E$3:E769,"&lt;&gt;")</f>
        <v>0</v>
      </c>
      <c r="X769" s="111">
        <f t="shared" si="123"/>
        <v>0</v>
      </c>
      <c r="Y769" s="111">
        <f>IF($D769=Y$1,SUMIFS($H$3:$H769,$G$3:$G769,Y$1,$C$3:$C769,"Sell"),0)</f>
        <v>0</v>
      </c>
      <c r="Z769" s="111">
        <f t="shared" si="124"/>
        <v>0</v>
      </c>
      <c r="AA769" s="111">
        <f>IF($D769=AA$1,SUMIFS($H$3:$H769,$G$3:$G769,AA$1,$C$3:$C769,"Sell"),0)</f>
        <v>0</v>
      </c>
      <c r="AB769" s="111">
        <f t="shared" si="125"/>
        <v>0</v>
      </c>
      <c r="AC769" s="111">
        <f>SUMIFS('Deductions and Deposits'!$H:$H,'Deductions and Deposits'!$G:$G,D769,'Deductions and Deposits'!$F:$F,"&lt;="&amp;B769)+SUMIFS($F$3:F769,$D$3:D769,D769,$C$3:C769,"Coin Deposit",$E$3:E769,"")</f>
        <v>0</v>
      </c>
      <c r="AD769" s="111">
        <f>SUMIFS('Deductions and Deposits'!$D:$D,'Deductions and Deposits'!$C:$C,D769)+SUMIFS($F:$F,$D:$D,D769,$C:$C,"Coin Deduction")</f>
        <v>0</v>
      </c>
      <c r="AE769" s="111">
        <f>Table5[[#This Row],[Column4]]+Table5[[#This Row],[Column14]]+Table5[[#This Row],[Column19]]+Table5[[#This Row],[Column12]]</f>
        <v>0</v>
      </c>
      <c r="AF769" s="111">
        <f>Table5[[#This Row],[Column5]]+Table5[[#This Row],[Column13]]+Table5[[#This Row],[Column21]]+Table5[[#This Row],[Column18]]</f>
        <v>0</v>
      </c>
      <c r="AG769" s="111">
        <f t="shared" si="126"/>
        <v>0</v>
      </c>
      <c r="AH769" s="111">
        <f t="shared" si="127"/>
        <v>0</v>
      </c>
      <c r="AI769" s="111">
        <f>Table5[[#This Row],[Column17]]-Table5[[#This Row],[Column20]]</f>
        <v>0</v>
      </c>
      <c r="AJ769" s="111">
        <f t="shared" si="128"/>
        <v>0</v>
      </c>
      <c r="AK769" s="111">
        <f t="shared" si="132"/>
        <v>0</v>
      </c>
      <c r="AL769" s="111">
        <f t="shared" si="129"/>
        <v>0</v>
      </c>
      <c r="AM769" s="111" t="str">
        <f t="shared" si="130"/>
        <v/>
      </c>
      <c r="AN769" s="111" t="str">
        <f t="shared" ca="1" si="131"/>
        <v/>
      </c>
    </row>
    <row r="770" spans="1:40" ht="20.25" customHeight="1" x14ac:dyDescent="0.3">
      <c r="A770" s="107"/>
      <c r="B770" s="144"/>
      <c r="C770" s="119"/>
      <c r="D770" s="120"/>
      <c r="E770" s="119"/>
      <c r="F770" s="119"/>
      <c r="G770" s="120"/>
      <c r="H770" s="119"/>
      <c r="I770" s="109"/>
      <c r="L770" s="108"/>
      <c r="M770" s="108"/>
      <c r="N770" s="108"/>
      <c r="O770" s="108"/>
      <c r="P770" s="108"/>
      <c r="Q770" s="108"/>
      <c r="R770" s="108"/>
      <c r="S770" s="108"/>
      <c r="T770" s="100">
        <f t="shared" si="122"/>
        <v>0</v>
      </c>
      <c r="U770" s="111"/>
      <c r="V770" s="111"/>
      <c r="W770" s="111">
        <f>SUMIFS($F$3:F770,$D$3:D770,D770,$C$3:C770,"Buy")+SUMIFS($F$3:F770,$D$3:D770,D770,$C$3:C770,"Coin Deposit",$E$3:E770,"&lt;&gt;")</f>
        <v>0</v>
      </c>
      <c r="X770" s="111">
        <f t="shared" si="123"/>
        <v>0</v>
      </c>
      <c r="Y770" s="111">
        <f>IF($D770=Y$1,SUMIFS($H$3:$H770,$G$3:$G770,Y$1,$C$3:$C770,"Sell"),0)</f>
        <v>0</v>
      </c>
      <c r="Z770" s="111">
        <f t="shared" si="124"/>
        <v>0</v>
      </c>
      <c r="AA770" s="111">
        <f>IF($D770=AA$1,SUMIFS($H$3:$H770,$G$3:$G770,AA$1,$C$3:$C770,"Sell"),0)</f>
        <v>0</v>
      </c>
      <c r="AB770" s="111">
        <f t="shared" si="125"/>
        <v>0</v>
      </c>
      <c r="AC770" s="111">
        <f>SUMIFS('Deductions and Deposits'!$H:$H,'Deductions and Deposits'!$G:$G,D770,'Deductions and Deposits'!$F:$F,"&lt;="&amp;B770)+SUMIFS($F$3:F770,$D$3:D770,D770,$C$3:C770,"Coin Deposit",$E$3:E770,"")</f>
        <v>0</v>
      </c>
      <c r="AD770" s="111">
        <f>SUMIFS('Deductions and Deposits'!$D:$D,'Deductions and Deposits'!$C:$C,D770)+SUMIFS($F:$F,$D:$D,D770,$C:$C,"Coin Deduction")</f>
        <v>0</v>
      </c>
      <c r="AE770" s="111">
        <f>Table5[[#This Row],[Column4]]+Table5[[#This Row],[Column14]]+Table5[[#This Row],[Column19]]+Table5[[#This Row],[Column12]]</f>
        <v>0</v>
      </c>
      <c r="AF770" s="111">
        <f>Table5[[#This Row],[Column5]]+Table5[[#This Row],[Column13]]+Table5[[#This Row],[Column21]]+Table5[[#This Row],[Column18]]</f>
        <v>0</v>
      </c>
      <c r="AG770" s="111">
        <f t="shared" si="126"/>
        <v>0</v>
      </c>
      <c r="AH770" s="111">
        <f t="shared" si="127"/>
        <v>0</v>
      </c>
      <c r="AI770" s="111">
        <f>Table5[[#This Row],[Column17]]-Table5[[#This Row],[Column20]]</f>
        <v>0</v>
      </c>
      <c r="AJ770" s="111">
        <f t="shared" si="128"/>
        <v>0</v>
      </c>
      <c r="AK770" s="111">
        <f t="shared" si="132"/>
        <v>0</v>
      </c>
      <c r="AL770" s="111">
        <f t="shared" si="129"/>
        <v>0</v>
      </c>
      <c r="AM770" s="111" t="str">
        <f t="shared" si="130"/>
        <v/>
      </c>
      <c r="AN770" s="111" t="str">
        <f t="shared" ca="1" si="131"/>
        <v/>
      </c>
    </row>
    <row r="771" spans="1:40" ht="20.25" customHeight="1" x14ac:dyDescent="0.3">
      <c r="A771" s="107"/>
      <c r="B771" s="144"/>
      <c r="C771" s="119"/>
      <c r="D771" s="120"/>
      <c r="E771" s="119"/>
      <c r="F771" s="119"/>
      <c r="G771" s="120"/>
      <c r="H771" s="119"/>
      <c r="I771" s="109"/>
      <c r="L771" s="108"/>
      <c r="M771" s="108"/>
      <c r="N771" s="108"/>
      <c r="O771" s="108"/>
      <c r="P771" s="108"/>
      <c r="Q771" s="108"/>
      <c r="R771" s="108"/>
      <c r="S771" s="108"/>
      <c r="T771" s="100">
        <f t="shared" ref="T771:T834" si="133">IF(E771&lt;&gt;"",E771,0)</f>
        <v>0</v>
      </c>
      <c r="U771" s="111"/>
      <c r="V771" s="111"/>
      <c r="W771" s="111">
        <f>SUMIFS($F$3:F771,$D$3:D771,D771,$C$3:C771,"Buy")+SUMIFS($F$3:F771,$D$3:D771,D771,$C$3:C771,"Coin Deposit",$E$3:E771,"&lt;&gt;")</f>
        <v>0</v>
      </c>
      <c r="X771" s="111">
        <f t="shared" ref="X771:X834" si="134">IF(OR(C771="buy",AND(C771="Coin Deposit",E771&lt;&gt;"")),SUMIFS($F:$F,$D:$D,D771,$C:$C,"sell"),0)</f>
        <v>0</v>
      </c>
      <c r="Y771" s="111">
        <f>IF($D771=Y$1,SUMIFS($H$3:$H771,$G$3:$G771,Y$1,$C$3:$C771,"Sell"),0)</f>
        <v>0</v>
      </c>
      <c r="Z771" s="111">
        <f t="shared" ref="Z771:Z834" si="135">IF($D771=Z$1,SUMIFS($H:$H,$G:$G,Z$1,$C:$C,"Buy")+SUMIFS($H:$H,$G:$G,Z$1,$C:$C,"Coin Deposit",$E:$E,"&lt;&gt;"),0)</f>
        <v>0</v>
      </c>
      <c r="AA771" s="111">
        <f>IF($D771=AA$1,SUMIFS($H$3:$H771,$G$3:$G771,AA$1,$C$3:$C771,"Sell"),0)</f>
        <v>0</v>
      </c>
      <c r="AB771" s="111">
        <f t="shared" ref="AB771:AB834" si="136">IF($D771=AB$1,SUMIFS($H:$H,$G:$G,AB$1,$C:$C,"Buy")+SUMIFS($H:$H,$G:$G,AB$1,$C:$C,"Coin Deposit",$E:$E,"&lt;&gt;"),0)</f>
        <v>0</v>
      </c>
      <c r="AC771" s="111">
        <f>SUMIFS('Deductions and Deposits'!$H:$H,'Deductions and Deposits'!$G:$G,D771,'Deductions and Deposits'!$F:$F,"&lt;="&amp;B771)+SUMIFS($F$3:F771,$D$3:D771,D771,$C$3:C771,"Coin Deposit",$E$3:E771,"")</f>
        <v>0</v>
      </c>
      <c r="AD771" s="111">
        <f>SUMIFS('Deductions and Deposits'!$D:$D,'Deductions and Deposits'!$C:$C,D771)+SUMIFS($F:$F,$D:$D,D771,$C:$C,"Coin Deduction")</f>
        <v>0</v>
      </c>
      <c r="AE771" s="111">
        <f>Table5[[#This Row],[Column4]]+Table5[[#This Row],[Column14]]+Table5[[#This Row],[Column19]]+Table5[[#This Row],[Column12]]</f>
        <v>0</v>
      </c>
      <c r="AF771" s="111">
        <f>Table5[[#This Row],[Column5]]+Table5[[#This Row],[Column13]]+Table5[[#This Row],[Column21]]+Table5[[#This Row],[Column18]]</f>
        <v>0</v>
      </c>
      <c r="AG771" s="111">
        <f t="shared" ref="AG771:AG834" si="137">IF(AND((AC771+Y771+AA771)&gt;AF771,OR(C771="buy",AND(C771="Coin Deposit",E771&lt;&gt;""))),(AC771+Y771+AA771)-AF771,0)</f>
        <v>0</v>
      </c>
      <c r="AH771" s="111">
        <f t="shared" ref="AH771:AH834" si="138">IF(AND(AE771&gt;AF771,OR(C771="buy",AND(C771="Coin Deposit",E771&lt;&gt;""))),AE771-AF771,0)</f>
        <v>0</v>
      </c>
      <c r="AI771" s="111">
        <f>Table5[[#This Row],[Column17]]-Table5[[#This Row],[Column20]]</f>
        <v>0</v>
      </c>
      <c r="AJ771" s="111">
        <f t="shared" ref="AJ771:AJ834" si="139">IF(AI771&gt;F771,F771,AI771)</f>
        <v>0</v>
      </c>
      <c r="AK771" s="111">
        <f t="shared" si="132"/>
        <v>0</v>
      </c>
      <c r="AL771" s="111">
        <f t="shared" ref="AL771:AL834" si="140">IFERROR(SUMIFS($AK:$AK,$D:$D,D771)/SUMIFS($AJ:$AJ,$D:$D,D771),0)</f>
        <v>0</v>
      </c>
      <c r="AM771" s="111" t="str">
        <f t="shared" ref="AM771:AM834" si="141">C771&amp;D771</f>
        <v/>
      </c>
      <c r="AN771" s="111" t="str">
        <f t="shared" ref="AN771:AN834" ca="1" si="142">OFFSET(AM771,COUNTA($AM:$AM)-ROW()-(ROW()-ROW($AN$2)-1),)</f>
        <v/>
      </c>
    </row>
    <row r="772" spans="1:40" ht="20.25" customHeight="1" x14ac:dyDescent="0.3">
      <c r="A772" s="107"/>
      <c r="B772" s="144"/>
      <c r="C772" s="119"/>
      <c r="D772" s="120"/>
      <c r="E772" s="119"/>
      <c r="F772" s="119"/>
      <c r="G772" s="120"/>
      <c r="H772" s="119"/>
      <c r="I772" s="109"/>
      <c r="L772" s="108"/>
      <c r="M772" s="108"/>
      <c r="N772" s="108"/>
      <c r="O772" s="108"/>
      <c r="P772" s="108"/>
      <c r="Q772" s="108"/>
      <c r="R772" s="108"/>
      <c r="S772" s="108"/>
      <c r="T772" s="100">
        <f t="shared" si="133"/>
        <v>0</v>
      </c>
      <c r="U772" s="111"/>
      <c r="V772" s="111"/>
      <c r="W772" s="111">
        <f>SUMIFS($F$3:F772,$D$3:D772,D772,$C$3:C772,"Buy")+SUMIFS($F$3:F772,$D$3:D772,D772,$C$3:C772,"Coin Deposit",$E$3:E772,"&lt;&gt;")</f>
        <v>0</v>
      </c>
      <c r="X772" s="111">
        <f t="shared" si="134"/>
        <v>0</v>
      </c>
      <c r="Y772" s="111">
        <f>IF($D772=Y$1,SUMIFS($H$3:$H772,$G$3:$G772,Y$1,$C$3:$C772,"Sell"),0)</f>
        <v>0</v>
      </c>
      <c r="Z772" s="111">
        <f t="shared" si="135"/>
        <v>0</v>
      </c>
      <c r="AA772" s="111">
        <f>IF($D772=AA$1,SUMIFS($H$3:$H772,$G$3:$G772,AA$1,$C$3:$C772,"Sell"),0)</f>
        <v>0</v>
      </c>
      <c r="AB772" s="111">
        <f t="shared" si="136"/>
        <v>0</v>
      </c>
      <c r="AC772" s="111">
        <f>SUMIFS('Deductions and Deposits'!$H:$H,'Deductions and Deposits'!$G:$G,D772,'Deductions and Deposits'!$F:$F,"&lt;="&amp;B772)+SUMIFS($F$3:F772,$D$3:D772,D772,$C$3:C772,"Coin Deposit",$E$3:E772,"")</f>
        <v>0</v>
      </c>
      <c r="AD772" s="111">
        <f>SUMIFS('Deductions and Deposits'!$D:$D,'Deductions and Deposits'!$C:$C,D772)+SUMIFS($F:$F,$D:$D,D772,$C:$C,"Coin Deduction")</f>
        <v>0</v>
      </c>
      <c r="AE772" s="111">
        <f>Table5[[#This Row],[Column4]]+Table5[[#This Row],[Column14]]+Table5[[#This Row],[Column19]]+Table5[[#This Row],[Column12]]</f>
        <v>0</v>
      </c>
      <c r="AF772" s="111">
        <f>Table5[[#This Row],[Column5]]+Table5[[#This Row],[Column13]]+Table5[[#This Row],[Column21]]+Table5[[#This Row],[Column18]]</f>
        <v>0</v>
      </c>
      <c r="AG772" s="111">
        <f t="shared" si="137"/>
        <v>0</v>
      </c>
      <c r="AH772" s="111">
        <f t="shared" si="138"/>
        <v>0</v>
      </c>
      <c r="AI772" s="111">
        <f>Table5[[#This Row],[Column17]]-Table5[[#This Row],[Column20]]</f>
        <v>0</v>
      </c>
      <c r="AJ772" s="111">
        <f t="shared" si="139"/>
        <v>0</v>
      </c>
      <c r="AK772" s="111">
        <f t="shared" si="132"/>
        <v>0</v>
      </c>
      <c r="AL772" s="111">
        <f t="shared" si="140"/>
        <v>0</v>
      </c>
      <c r="AM772" s="111" t="str">
        <f t="shared" si="141"/>
        <v/>
      </c>
      <c r="AN772" s="111" t="str">
        <f t="shared" ca="1" si="142"/>
        <v/>
      </c>
    </row>
    <row r="773" spans="1:40" ht="20.25" customHeight="1" x14ac:dyDescent="0.3">
      <c r="A773" s="107"/>
      <c r="B773" s="144"/>
      <c r="C773" s="119"/>
      <c r="D773" s="120"/>
      <c r="E773" s="119"/>
      <c r="F773" s="119"/>
      <c r="G773" s="120"/>
      <c r="H773" s="119"/>
      <c r="I773" s="109"/>
      <c r="L773" s="108"/>
      <c r="M773" s="108"/>
      <c r="N773" s="108"/>
      <c r="O773" s="108"/>
      <c r="P773" s="108"/>
      <c r="Q773" s="108"/>
      <c r="R773" s="108"/>
      <c r="S773" s="108"/>
      <c r="T773" s="100">
        <f t="shared" si="133"/>
        <v>0</v>
      </c>
      <c r="U773" s="111"/>
      <c r="V773" s="111"/>
      <c r="W773" s="111">
        <f>SUMIFS($F$3:F773,$D$3:D773,D773,$C$3:C773,"Buy")+SUMIFS($F$3:F773,$D$3:D773,D773,$C$3:C773,"Coin Deposit",$E$3:E773,"&lt;&gt;")</f>
        <v>0</v>
      </c>
      <c r="X773" s="111">
        <f t="shared" si="134"/>
        <v>0</v>
      </c>
      <c r="Y773" s="111">
        <f>IF($D773=Y$1,SUMIFS($H$3:$H773,$G$3:$G773,Y$1,$C$3:$C773,"Sell"),0)</f>
        <v>0</v>
      </c>
      <c r="Z773" s="111">
        <f t="shared" si="135"/>
        <v>0</v>
      </c>
      <c r="AA773" s="111">
        <f>IF($D773=AA$1,SUMIFS($H$3:$H773,$G$3:$G773,AA$1,$C$3:$C773,"Sell"),0)</f>
        <v>0</v>
      </c>
      <c r="AB773" s="111">
        <f t="shared" si="136"/>
        <v>0</v>
      </c>
      <c r="AC773" s="111">
        <f>SUMIFS('Deductions and Deposits'!$H:$H,'Deductions and Deposits'!$G:$G,D773,'Deductions and Deposits'!$F:$F,"&lt;="&amp;B773)+SUMIFS($F$3:F773,$D$3:D773,D773,$C$3:C773,"Coin Deposit",$E$3:E773,"")</f>
        <v>0</v>
      </c>
      <c r="AD773" s="111">
        <f>SUMIFS('Deductions and Deposits'!$D:$D,'Deductions and Deposits'!$C:$C,D773)+SUMIFS($F:$F,$D:$D,D773,$C:$C,"Coin Deduction")</f>
        <v>0</v>
      </c>
      <c r="AE773" s="111">
        <f>Table5[[#This Row],[Column4]]+Table5[[#This Row],[Column14]]+Table5[[#This Row],[Column19]]+Table5[[#This Row],[Column12]]</f>
        <v>0</v>
      </c>
      <c r="AF773" s="111">
        <f>Table5[[#This Row],[Column5]]+Table5[[#This Row],[Column13]]+Table5[[#This Row],[Column21]]+Table5[[#This Row],[Column18]]</f>
        <v>0</v>
      </c>
      <c r="AG773" s="111">
        <f t="shared" si="137"/>
        <v>0</v>
      </c>
      <c r="AH773" s="111">
        <f t="shared" si="138"/>
        <v>0</v>
      </c>
      <c r="AI773" s="111">
        <f>Table5[[#This Row],[Column17]]-Table5[[#This Row],[Column20]]</f>
        <v>0</v>
      </c>
      <c r="AJ773" s="111">
        <f t="shared" si="139"/>
        <v>0</v>
      </c>
      <c r="AK773" s="111">
        <f t="shared" si="132"/>
        <v>0</v>
      </c>
      <c r="AL773" s="111">
        <f t="shared" si="140"/>
        <v>0</v>
      </c>
      <c r="AM773" s="111" t="str">
        <f t="shared" si="141"/>
        <v/>
      </c>
      <c r="AN773" s="111" t="str">
        <f t="shared" ca="1" si="142"/>
        <v/>
      </c>
    </row>
    <row r="774" spans="1:40" ht="20.25" customHeight="1" x14ac:dyDescent="0.3">
      <c r="A774" s="107"/>
      <c r="B774" s="144"/>
      <c r="C774" s="119"/>
      <c r="D774" s="120"/>
      <c r="E774" s="119"/>
      <c r="F774" s="119"/>
      <c r="G774" s="120"/>
      <c r="H774" s="119"/>
      <c r="I774" s="109"/>
      <c r="L774" s="108"/>
      <c r="M774" s="108"/>
      <c r="N774" s="108"/>
      <c r="O774" s="108"/>
      <c r="P774" s="108"/>
      <c r="Q774" s="108"/>
      <c r="R774" s="108"/>
      <c r="S774" s="108"/>
      <c r="T774" s="100">
        <f t="shared" si="133"/>
        <v>0</v>
      </c>
      <c r="U774" s="111"/>
      <c r="V774" s="111"/>
      <c r="W774" s="111">
        <f>SUMIFS($F$3:F774,$D$3:D774,D774,$C$3:C774,"Buy")+SUMIFS($F$3:F774,$D$3:D774,D774,$C$3:C774,"Coin Deposit",$E$3:E774,"&lt;&gt;")</f>
        <v>0</v>
      </c>
      <c r="X774" s="111">
        <f t="shared" si="134"/>
        <v>0</v>
      </c>
      <c r="Y774" s="111">
        <f>IF($D774=Y$1,SUMIFS($H$3:$H774,$G$3:$G774,Y$1,$C$3:$C774,"Sell"),0)</f>
        <v>0</v>
      </c>
      <c r="Z774" s="111">
        <f t="shared" si="135"/>
        <v>0</v>
      </c>
      <c r="AA774" s="111">
        <f>IF($D774=AA$1,SUMIFS($H$3:$H774,$G$3:$G774,AA$1,$C$3:$C774,"Sell"),0)</f>
        <v>0</v>
      </c>
      <c r="AB774" s="111">
        <f t="shared" si="136"/>
        <v>0</v>
      </c>
      <c r="AC774" s="111">
        <f>SUMIFS('Deductions and Deposits'!$H:$H,'Deductions and Deposits'!$G:$G,D774,'Deductions and Deposits'!$F:$F,"&lt;="&amp;B774)+SUMIFS($F$3:F774,$D$3:D774,D774,$C$3:C774,"Coin Deposit",$E$3:E774,"")</f>
        <v>0</v>
      </c>
      <c r="AD774" s="111">
        <f>SUMIFS('Deductions and Deposits'!$D:$D,'Deductions and Deposits'!$C:$C,D774)+SUMIFS($F:$F,$D:$D,D774,$C:$C,"Coin Deduction")</f>
        <v>0</v>
      </c>
      <c r="AE774" s="111">
        <f>Table5[[#This Row],[Column4]]+Table5[[#This Row],[Column14]]+Table5[[#This Row],[Column19]]+Table5[[#This Row],[Column12]]</f>
        <v>0</v>
      </c>
      <c r="AF774" s="111">
        <f>Table5[[#This Row],[Column5]]+Table5[[#This Row],[Column13]]+Table5[[#This Row],[Column21]]+Table5[[#This Row],[Column18]]</f>
        <v>0</v>
      </c>
      <c r="AG774" s="111">
        <f t="shared" si="137"/>
        <v>0</v>
      </c>
      <c r="AH774" s="111">
        <f t="shared" si="138"/>
        <v>0</v>
      </c>
      <c r="AI774" s="111">
        <f>Table5[[#This Row],[Column17]]-Table5[[#This Row],[Column20]]</f>
        <v>0</v>
      </c>
      <c r="AJ774" s="111">
        <f t="shared" si="139"/>
        <v>0</v>
      </c>
      <c r="AK774" s="111">
        <f t="shared" si="132"/>
        <v>0</v>
      </c>
      <c r="AL774" s="111">
        <f t="shared" si="140"/>
        <v>0</v>
      </c>
      <c r="AM774" s="111" t="str">
        <f t="shared" si="141"/>
        <v/>
      </c>
      <c r="AN774" s="111" t="str">
        <f t="shared" ca="1" si="142"/>
        <v/>
      </c>
    </row>
    <row r="775" spans="1:40" ht="20.25" customHeight="1" x14ac:dyDescent="0.3">
      <c r="A775" s="107"/>
      <c r="B775" s="144"/>
      <c r="C775" s="119"/>
      <c r="D775" s="120"/>
      <c r="E775" s="119"/>
      <c r="F775" s="119"/>
      <c r="G775" s="120"/>
      <c r="H775" s="119"/>
      <c r="I775" s="109"/>
      <c r="L775" s="108"/>
      <c r="M775" s="108"/>
      <c r="N775" s="108"/>
      <c r="O775" s="108"/>
      <c r="P775" s="108"/>
      <c r="Q775" s="108"/>
      <c r="R775" s="108"/>
      <c r="S775" s="108"/>
      <c r="T775" s="100">
        <f t="shared" si="133"/>
        <v>0</v>
      </c>
      <c r="U775" s="111"/>
      <c r="V775" s="111"/>
      <c r="W775" s="111">
        <f>SUMIFS($F$3:F775,$D$3:D775,D775,$C$3:C775,"Buy")+SUMIFS($F$3:F775,$D$3:D775,D775,$C$3:C775,"Coin Deposit",$E$3:E775,"&lt;&gt;")</f>
        <v>0</v>
      </c>
      <c r="X775" s="111">
        <f t="shared" si="134"/>
        <v>0</v>
      </c>
      <c r="Y775" s="111">
        <f>IF($D775=Y$1,SUMIFS($H$3:$H775,$G$3:$G775,Y$1,$C$3:$C775,"Sell"),0)</f>
        <v>0</v>
      </c>
      <c r="Z775" s="111">
        <f t="shared" si="135"/>
        <v>0</v>
      </c>
      <c r="AA775" s="111">
        <f>IF($D775=AA$1,SUMIFS($H$3:$H775,$G$3:$G775,AA$1,$C$3:$C775,"Sell"),0)</f>
        <v>0</v>
      </c>
      <c r="AB775" s="111">
        <f t="shared" si="136"/>
        <v>0</v>
      </c>
      <c r="AC775" s="111">
        <f>SUMIFS('Deductions and Deposits'!$H:$H,'Deductions and Deposits'!$G:$G,D775,'Deductions and Deposits'!$F:$F,"&lt;="&amp;B775)+SUMIFS($F$3:F775,$D$3:D775,D775,$C$3:C775,"Coin Deposit",$E$3:E775,"")</f>
        <v>0</v>
      </c>
      <c r="AD775" s="111">
        <f>SUMIFS('Deductions and Deposits'!$D:$D,'Deductions and Deposits'!$C:$C,D775)+SUMIFS($F:$F,$D:$D,D775,$C:$C,"Coin Deduction")</f>
        <v>0</v>
      </c>
      <c r="AE775" s="111">
        <f>Table5[[#This Row],[Column4]]+Table5[[#This Row],[Column14]]+Table5[[#This Row],[Column19]]+Table5[[#This Row],[Column12]]</f>
        <v>0</v>
      </c>
      <c r="AF775" s="111">
        <f>Table5[[#This Row],[Column5]]+Table5[[#This Row],[Column13]]+Table5[[#This Row],[Column21]]+Table5[[#This Row],[Column18]]</f>
        <v>0</v>
      </c>
      <c r="AG775" s="111">
        <f t="shared" si="137"/>
        <v>0</v>
      </c>
      <c r="AH775" s="111">
        <f t="shared" si="138"/>
        <v>0</v>
      </c>
      <c r="AI775" s="111">
        <f>Table5[[#This Row],[Column17]]-Table5[[#This Row],[Column20]]</f>
        <v>0</v>
      </c>
      <c r="AJ775" s="111">
        <f t="shared" si="139"/>
        <v>0</v>
      </c>
      <c r="AK775" s="111">
        <f t="shared" si="132"/>
        <v>0</v>
      </c>
      <c r="AL775" s="111">
        <f t="shared" si="140"/>
        <v>0</v>
      </c>
      <c r="AM775" s="111" t="str">
        <f t="shared" si="141"/>
        <v/>
      </c>
      <c r="AN775" s="111" t="str">
        <f t="shared" ca="1" si="142"/>
        <v/>
      </c>
    </row>
    <row r="776" spans="1:40" ht="20.25" customHeight="1" x14ac:dyDescent="0.3">
      <c r="A776" s="107"/>
      <c r="B776" s="144"/>
      <c r="C776" s="119"/>
      <c r="D776" s="120"/>
      <c r="E776" s="119"/>
      <c r="F776" s="119"/>
      <c r="G776" s="120"/>
      <c r="H776" s="119"/>
      <c r="I776" s="109"/>
      <c r="L776" s="108"/>
      <c r="M776" s="108"/>
      <c r="N776" s="108"/>
      <c r="O776" s="108"/>
      <c r="P776" s="108"/>
      <c r="Q776" s="108"/>
      <c r="R776" s="108"/>
      <c r="S776" s="108"/>
      <c r="T776" s="100">
        <f t="shared" si="133"/>
        <v>0</v>
      </c>
      <c r="U776" s="111"/>
      <c r="V776" s="111"/>
      <c r="W776" s="111">
        <f>SUMIFS($F$3:F776,$D$3:D776,D776,$C$3:C776,"Buy")+SUMIFS($F$3:F776,$D$3:D776,D776,$C$3:C776,"Coin Deposit",$E$3:E776,"&lt;&gt;")</f>
        <v>0</v>
      </c>
      <c r="X776" s="111">
        <f t="shared" si="134"/>
        <v>0</v>
      </c>
      <c r="Y776" s="111">
        <f>IF($D776=Y$1,SUMIFS($H$3:$H776,$G$3:$G776,Y$1,$C$3:$C776,"Sell"),0)</f>
        <v>0</v>
      </c>
      <c r="Z776" s="111">
        <f t="shared" si="135"/>
        <v>0</v>
      </c>
      <c r="AA776" s="111">
        <f>IF($D776=AA$1,SUMIFS($H$3:$H776,$G$3:$G776,AA$1,$C$3:$C776,"Sell"),0)</f>
        <v>0</v>
      </c>
      <c r="AB776" s="111">
        <f t="shared" si="136"/>
        <v>0</v>
      </c>
      <c r="AC776" s="111">
        <f>SUMIFS('Deductions and Deposits'!$H:$H,'Deductions and Deposits'!$G:$G,D776,'Deductions and Deposits'!$F:$F,"&lt;="&amp;B776)+SUMIFS($F$3:F776,$D$3:D776,D776,$C$3:C776,"Coin Deposit",$E$3:E776,"")</f>
        <v>0</v>
      </c>
      <c r="AD776" s="111">
        <f>SUMIFS('Deductions and Deposits'!$D:$D,'Deductions and Deposits'!$C:$C,D776)+SUMIFS($F:$F,$D:$D,D776,$C:$C,"Coin Deduction")</f>
        <v>0</v>
      </c>
      <c r="AE776" s="111">
        <f>Table5[[#This Row],[Column4]]+Table5[[#This Row],[Column14]]+Table5[[#This Row],[Column19]]+Table5[[#This Row],[Column12]]</f>
        <v>0</v>
      </c>
      <c r="AF776" s="111">
        <f>Table5[[#This Row],[Column5]]+Table5[[#This Row],[Column13]]+Table5[[#This Row],[Column21]]+Table5[[#This Row],[Column18]]</f>
        <v>0</v>
      </c>
      <c r="AG776" s="111">
        <f t="shared" si="137"/>
        <v>0</v>
      </c>
      <c r="AH776" s="111">
        <f t="shared" si="138"/>
        <v>0</v>
      </c>
      <c r="AI776" s="111">
        <f>Table5[[#This Row],[Column17]]-Table5[[#This Row],[Column20]]</f>
        <v>0</v>
      </c>
      <c r="AJ776" s="111">
        <f t="shared" si="139"/>
        <v>0</v>
      </c>
      <c r="AK776" s="111">
        <f t="shared" si="132"/>
        <v>0</v>
      </c>
      <c r="AL776" s="111">
        <f t="shared" si="140"/>
        <v>0</v>
      </c>
      <c r="AM776" s="111" t="str">
        <f t="shared" si="141"/>
        <v/>
      </c>
      <c r="AN776" s="111" t="str">
        <f t="shared" ca="1" si="142"/>
        <v/>
      </c>
    </row>
    <row r="777" spans="1:40" ht="20.25" customHeight="1" x14ac:dyDescent="0.3">
      <c r="A777" s="107"/>
      <c r="B777" s="144"/>
      <c r="C777" s="119"/>
      <c r="D777" s="120"/>
      <c r="E777" s="119"/>
      <c r="F777" s="119"/>
      <c r="G777" s="120"/>
      <c r="H777" s="119"/>
      <c r="I777" s="109"/>
      <c r="L777" s="108"/>
      <c r="M777" s="108"/>
      <c r="N777" s="108"/>
      <c r="O777" s="108"/>
      <c r="P777" s="108"/>
      <c r="Q777" s="108"/>
      <c r="R777" s="108"/>
      <c r="S777" s="108"/>
      <c r="T777" s="100">
        <f t="shared" si="133"/>
        <v>0</v>
      </c>
      <c r="U777" s="111"/>
      <c r="V777" s="111"/>
      <c r="W777" s="111">
        <f>SUMIFS($F$3:F777,$D$3:D777,D777,$C$3:C777,"Buy")+SUMIFS($F$3:F777,$D$3:D777,D777,$C$3:C777,"Coin Deposit",$E$3:E777,"&lt;&gt;")</f>
        <v>0</v>
      </c>
      <c r="X777" s="111">
        <f t="shared" si="134"/>
        <v>0</v>
      </c>
      <c r="Y777" s="111">
        <f>IF($D777=Y$1,SUMIFS($H$3:$H777,$G$3:$G777,Y$1,$C$3:$C777,"Sell"),0)</f>
        <v>0</v>
      </c>
      <c r="Z777" s="111">
        <f t="shared" si="135"/>
        <v>0</v>
      </c>
      <c r="AA777" s="111">
        <f>IF($D777=AA$1,SUMIFS($H$3:$H777,$G$3:$G777,AA$1,$C$3:$C777,"Sell"),0)</f>
        <v>0</v>
      </c>
      <c r="AB777" s="111">
        <f t="shared" si="136"/>
        <v>0</v>
      </c>
      <c r="AC777" s="111">
        <f>SUMIFS('Deductions and Deposits'!$H:$H,'Deductions and Deposits'!$G:$G,D777,'Deductions and Deposits'!$F:$F,"&lt;="&amp;B777)+SUMIFS($F$3:F777,$D$3:D777,D777,$C$3:C777,"Coin Deposit",$E$3:E777,"")</f>
        <v>0</v>
      </c>
      <c r="AD777" s="111">
        <f>SUMIFS('Deductions and Deposits'!$D:$D,'Deductions and Deposits'!$C:$C,D777)+SUMIFS($F:$F,$D:$D,D777,$C:$C,"Coin Deduction")</f>
        <v>0</v>
      </c>
      <c r="AE777" s="111">
        <f>Table5[[#This Row],[Column4]]+Table5[[#This Row],[Column14]]+Table5[[#This Row],[Column19]]+Table5[[#This Row],[Column12]]</f>
        <v>0</v>
      </c>
      <c r="AF777" s="111">
        <f>Table5[[#This Row],[Column5]]+Table5[[#This Row],[Column13]]+Table5[[#This Row],[Column21]]+Table5[[#This Row],[Column18]]</f>
        <v>0</v>
      </c>
      <c r="AG777" s="111">
        <f t="shared" si="137"/>
        <v>0</v>
      </c>
      <c r="AH777" s="111">
        <f t="shared" si="138"/>
        <v>0</v>
      </c>
      <c r="AI777" s="111">
        <f>Table5[[#This Row],[Column17]]-Table5[[#This Row],[Column20]]</f>
        <v>0</v>
      </c>
      <c r="AJ777" s="111">
        <f t="shared" si="139"/>
        <v>0</v>
      </c>
      <c r="AK777" s="111">
        <f t="shared" si="132"/>
        <v>0</v>
      </c>
      <c r="AL777" s="111">
        <f t="shared" si="140"/>
        <v>0</v>
      </c>
      <c r="AM777" s="111" t="str">
        <f t="shared" si="141"/>
        <v/>
      </c>
      <c r="AN777" s="111" t="str">
        <f t="shared" ca="1" si="142"/>
        <v/>
      </c>
    </row>
    <row r="778" spans="1:40" ht="20.25" customHeight="1" x14ac:dyDescent="0.3">
      <c r="A778" s="107"/>
      <c r="B778" s="144"/>
      <c r="C778" s="119"/>
      <c r="D778" s="120"/>
      <c r="E778" s="119"/>
      <c r="F778" s="119"/>
      <c r="G778" s="120"/>
      <c r="H778" s="119"/>
      <c r="I778" s="109"/>
      <c r="L778" s="108"/>
      <c r="M778" s="108"/>
      <c r="N778" s="108"/>
      <c r="O778" s="108"/>
      <c r="P778" s="108"/>
      <c r="Q778" s="108"/>
      <c r="R778" s="108"/>
      <c r="S778" s="108"/>
      <c r="T778" s="100">
        <f t="shared" si="133"/>
        <v>0</v>
      </c>
      <c r="U778" s="111"/>
      <c r="V778" s="111"/>
      <c r="W778" s="111">
        <f>SUMIFS($F$3:F778,$D$3:D778,D778,$C$3:C778,"Buy")+SUMIFS($F$3:F778,$D$3:D778,D778,$C$3:C778,"Coin Deposit",$E$3:E778,"&lt;&gt;")</f>
        <v>0</v>
      </c>
      <c r="X778" s="111">
        <f t="shared" si="134"/>
        <v>0</v>
      </c>
      <c r="Y778" s="111">
        <f>IF($D778=Y$1,SUMIFS($H$3:$H778,$G$3:$G778,Y$1,$C$3:$C778,"Sell"),0)</f>
        <v>0</v>
      </c>
      <c r="Z778" s="111">
        <f t="shared" si="135"/>
        <v>0</v>
      </c>
      <c r="AA778" s="111">
        <f>IF($D778=AA$1,SUMIFS($H$3:$H778,$G$3:$G778,AA$1,$C$3:$C778,"Sell"),0)</f>
        <v>0</v>
      </c>
      <c r="AB778" s="111">
        <f t="shared" si="136"/>
        <v>0</v>
      </c>
      <c r="AC778" s="111">
        <f>SUMIFS('Deductions and Deposits'!$H:$H,'Deductions and Deposits'!$G:$G,D778,'Deductions and Deposits'!$F:$F,"&lt;="&amp;B778)+SUMIFS($F$3:F778,$D$3:D778,D778,$C$3:C778,"Coin Deposit",$E$3:E778,"")</f>
        <v>0</v>
      </c>
      <c r="AD778" s="111">
        <f>SUMIFS('Deductions and Deposits'!$D:$D,'Deductions and Deposits'!$C:$C,D778)+SUMIFS($F:$F,$D:$D,D778,$C:$C,"Coin Deduction")</f>
        <v>0</v>
      </c>
      <c r="AE778" s="111">
        <f>Table5[[#This Row],[Column4]]+Table5[[#This Row],[Column14]]+Table5[[#This Row],[Column19]]+Table5[[#This Row],[Column12]]</f>
        <v>0</v>
      </c>
      <c r="AF778" s="111">
        <f>Table5[[#This Row],[Column5]]+Table5[[#This Row],[Column13]]+Table5[[#This Row],[Column21]]+Table5[[#This Row],[Column18]]</f>
        <v>0</v>
      </c>
      <c r="AG778" s="111">
        <f t="shared" si="137"/>
        <v>0</v>
      </c>
      <c r="AH778" s="111">
        <f t="shared" si="138"/>
        <v>0</v>
      </c>
      <c r="AI778" s="111">
        <f>Table5[[#This Row],[Column17]]-Table5[[#This Row],[Column20]]</f>
        <v>0</v>
      </c>
      <c r="AJ778" s="111">
        <f t="shared" si="139"/>
        <v>0</v>
      </c>
      <c r="AK778" s="111">
        <f t="shared" si="132"/>
        <v>0</v>
      </c>
      <c r="AL778" s="111">
        <f t="shared" si="140"/>
        <v>0</v>
      </c>
      <c r="AM778" s="111" t="str">
        <f t="shared" si="141"/>
        <v/>
      </c>
      <c r="AN778" s="111" t="str">
        <f t="shared" ca="1" si="142"/>
        <v/>
      </c>
    </row>
    <row r="779" spans="1:40" ht="20.25" customHeight="1" x14ac:dyDescent="0.3">
      <c r="A779" s="107"/>
      <c r="B779" s="144"/>
      <c r="C779" s="119"/>
      <c r="D779" s="120"/>
      <c r="E779" s="119"/>
      <c r="F779" s="119"/>
      <c r="G779" s="120"/>
      <c r="H779" s="119"/>
      <c r="I779" s="109"/>
      <c r="L779" s="108"/>
      <c r="M779" s="108"/>
      <c r="N779" s="108"/>
      <c r="O779" s="108"/>
      <c r="P779" s="108"/>
      <c r="Q779" s="108"/>
      <c r="R779" s="108"/>
      <c r="S779" s="108"/>
      <c r="T779" s="100">
        <f t="shared" si="133"/>
        <v>0</v>
      </c>
      <c r="U779" s="111"/>
      <c r="V779" s="111"/>
      <c r="W779" s="111">
        <f>SUMIFS($F$3:F779,$D$3:D779,D779,$C$3:C779,"Buy")+SUMIFS($F$3:F779,$D$3:D779,D779,$C$3:C779,"Coin Deposit",$E$3:E779,"&lt;&gt;")</f>
        <v>0</v>
      </c>
      <c r="X779" s="111">
        <f t="shared" si="134"/>
        <v>0</v>
      </c>
      <c r="Y779" s="111">
        <f>IF($D779=Y$1,SUMIFS($H$3:$H779,$G$3:$G779,Y$1,$C$3:$C779,"Sell"),0)</f>
        <v>0</v>
      </c>
      <c r="Z779" s="111">
        <f t="shared" si="135"/>
        <v>0</v>
      </c>
      <c r="AA779" s="111">
        <f>IF($D779=AA$1,SUMIFS($H$3:$H779,$G$3:$G779,AA$1,$C$3:$C779,"Sell"),0)</f>
        <v>0</v>
      </c>
      <c r="AB779" s="111">
        <f t="shared" si="136"/>
        <v>0</v>
      </c>
      <c r="AC779" s="111">
        <f>SUMIFS('Deductions and Deposits'!$H:$H,'Deductions and Deposits'!$G:$G,D779,'Deductions and Deposits'!$F:$F,"&lt;="&amp;B779)+SUMIFS($F$3:F779,$D$3:D779,D779,$C$3:C779,"Coin Deposit",$E$3:E779,"")</f>
        <v>0</v>
      </c>
      <c r="AD779" s="111">
        <f>SUMIFS('Deductions and Deposits'!$D:$D,'Deductions and Deposits'!$C:$C,D779)+SUMIFS($F:$F,$D:$D,D779,$C:$C,"Coin Deduction")</f>
        <v>0</v>
      </c>
      <c r="AE779" s="111">
        <f>Table5[[#This Row],[Column4]]+Table5[[#This Row],[Column14]]+Table5[[#This Row],[Column19]]+Table5[[#This Row],[Column12]]</f>
        <v>0</v>
      </c>
      <c r="AF779" s="111">
        <f>Table5[[#This Row],[Column5]]+Table5[[#This Row],[Column13]]+Table5[[#This Row],[Column21]]+Table5[[#This Row],[Column18]]</f>
        <v>0</v>
      </c>
      <c r="AG779" s="111">
        <f t="shared" si="137"/>
        <v>0</v>
      </c>
      <c r="AH779" s="111">
        <f t="shared" si="138"/>
        <v>0</v>
      </c>
      <c r="AI779" s="111">
        <f>Table5[[#This Row],[Column17]]-Table5[[#This Row],[Column20]]</f>
        <v>0</v>
      </c>
      <c r="AJ779" s="111">
        <f t="shared" si="139"/>
        <v>0</v>
      </c>
      <c r="AK779" s="111">
        <f t="shared" si="132"/>
        <v>0</v>
      </c>
      <c r="AL779" s="111">
        <f t="shared" si="140"/>
        <v>0</v>
      </c>
      <c r="AM779" s="111" t="str">
        <f t="shared" si="141"/>
        <v/>
      </c>
      <c r="AN779" s="111" t="str">
        <f t="shared" ca="1" si="142"/>
        <v/>
      </c>
    </row>
    <row r="780" spans="1:40" ht="20.25" customHeight="1" x14ac:dyDescent="0.3">
      <c r="A780" s="107"/>
      <c r="B780" s="144"/>
      <c r="C780" s="119"/>
      <c r="D780" s="120"/>
      <c r="E780" s="119"/>
      <c r="F780" s="119"/>
      <c r="G780" s="120"/>
      <c r="H780" s="119"/>
      <c r="I780" s="109"/>
      <c r="L780" s="108"/>
      <c r="M780" s="108"/>
      <c r="N780" s="108"/>
      <c r="O780" s="108"/>
      <c r="P780" s="108"/>
      <c r="Q780" s="108"/>
      <c r="R780" s="108"/>
      <c r="S780" s="108"/>
      <c r="T780" s="100">
        <f t="shared" si="133"/>
        <v>0</v>
      </c>
      <c r="U780" s="111"/>
      <c r="V780" s="111"/>
      <c r="W780" s="111">
        <f>SUMIFS($F$3:F780,$D$3:D780,D780,$C$3:C780,"Buy")+SUMIFS($F$3:F780,$D$3:D780,D780,$C$3:C780,"Coin Deposit",$E$3:E780,"&lt;&gt;")</f>
        <v>0</v>
      </c>
      <c r="X780" s="111">
        <f t="shared" si="134"/>
        <v>0</v>
      </c>
      <c r="Y780" s="111">
        <f>IF($D780=Y$1,SUMIFS($H$3:$H780,$G$3:$G780,Y$1,$C$3:$C780,"Sell"),0)</f>
        <v>0</v>
      </c>
      <c r="Z780" s="111">
        <f t="shared" si="135"/>
        <v>0</v>
      </c>
      <c r="AA780" s="111">
        <f>IF($D780=AA$1,SUMIFS($H$3:$H780,$G$3:$G780,AA$1,$C$3:$C780,"Sell"),0)</f>
        <v>0</v>
      </c>
      <c r="AB780" s="111">
        <f t="shared" si="136"/>
        <v>0</v>
      </c>
      <c r="AC780" s="111">
        <f>SUMIFS('Deductions and Deposits'!$H:$H,'Deductions and Deposits'!$G:$G,D780,'Deductions and Deposits'!$F:$F,"&lt;="&amp;B780)+SUMIFS($F$3:F780,$D$3:D780,D780,$C$3:C780,"Coin Deposit",$E$3:E780,"")</f>
        <v>0</v>
      </c>
      <c r="AD780" s="111">
        <f>SUMIFS('Deductions and Deposits'!$D:$D,'Deductions and Deposits'!$C:$C,D780)+SUMIFS($F:$F,$D:$D,D780,$C:$C,"Coin Deduction")</f>
        <v>0</v>
      </c>
      <c r="AE780" s="111">
        <f>Table5[[#This Row],[Column4]]+Table5[[#This Row],[Column14]]+Table5[[#This Row],[Column19]]+Table5[[#This Row],[Column12]]</f>
        <v>0</v>
      </c>
      <c r="AF780" s="111">
        <f>Table5[[#This Row],[Column5]]+Table5[[#This Row],[Column13]]+Table5[[#This Row],[Column21]]+Table5[[#This Row],[Column18]]</f>
        <v>0</v>
      </c>
      <c r="AG780" s="111">
        <f t="shared" si="137"/>
        <v>0</v>
      </c>
      <c r="AH780" s="111">
        <f t="shared" si="138"/>
        <v>0</v>
      </c>
      <c r="AI780" s="111">
        <f>Table5[[#This Row],[Column17]]-Table5[[#This Row],[Column20]]</f>
        <v>0</v>
      </c>
      <c r="AJ780" s="111">
        <f t="shared" si="139"/>
        <v>0</v>
      </c>
      <c r="AK780" s="111">
        <f t="shared" si="132"/>
        <v>0</v>
      </c>
      <c r="AL780" s="111">
        <f t="shared" si="140"/>
        <v>0</v>
      </c>
      <c r="AM780" s="111" t="str">
        <f t="shared" si="141"/>
        <v/>
      </c>
      <c r="AN780" s="111" t="str">
        <f t="shared" ca="1" si="142"/>
        <v/>
      </c>
    </row>
    <row r="781" spans="1:40" ht="20.25" customHeight="1" x14ac:dyDescent="0.3">
      <c r="A781" s="107"/>
      <c r="B781" s="144"/>
      <c r="C781" s="119"/>
      <c r="D781" s="120"/>
      <c r="E781" s="119"/>
      <c r="F781" s="119"/>
      <c r="G781" s="120"/>
      <c r="H781" s="119"/>
      <c r="I781" s="109"/>
      <c r="L781" s="108"/>
      <c r="M781" s="108"/>
      <c r="N781" s="108"/>
      <c r="O781" s="108"/>
      <c r="P781" s="108"/>
      <c r="Q781" s="108"/>
      <c r="R781" s="108"/>
      <c r="S781" s="108"/>
      <c r="T781" s="100">
        <f t="shared" si="133"/>
        <v>0</v>
      </c>
      <c r="U781" s="111"/>
      <c r="V781" s="111"/>
      <c r="W781" s="111">
        <f>SUMIFS($F$3:F781,$D$3:D781,D781,$C$3:C781,"Buy")+SUMIFS($F$3:F781,$D$3:D781,D781,$C$3:C781,"Coin Deposit",$E$3:E781,"&lt;&gt;")</f>
        <v>0</v>
      </c>
      <c r="X781" s="111">
        <f t="shared" si="134"/>
        <v>0</v>
      </c>
      <c r="Y781" s="111">
        <f>IF($D781=Y$1,SUMIFS($H$3:$H781,$G$3:$G781,Y$1,$C$3:$C781,"Sell"),0)</f>
        <v>0</v>
      </c>
      <c r="Z781" s="111">
        <f t="shared" si="135"/>
        <v>0</v>
      </c>
      <c r="AA781" s="111">
        <f>IF($D781=AA$1,SUMIFS($H$3:$H781,$G$3:$G781,AA$1,$C$3:$C781,"Sell"),0)</f>
        <v>0</v>
      </c>
      <c r="AB781" s="111">
        <f t="shared" si="136"/>
        <v>0</v>
      </c>
      <c r="AC781" s="111">
        <f>SUMIFS('Deductions and Deposits'!$H:$H,'Deductions and Deposits'!$G:$G,D781,'Deductions and Deposits'!$F:$F,"&lt;="&amp;B781)+SUMIFS($F$3:F781,$D$3:D781,D781,$C$3:C781,"Coin Deposit",$E$3:E781,"")</f>
        <v>0</v>
      </c>
      <c r="AD781" s="111">
        <f>SUMIFS('Deductions and Deposits'!$D:$D,'Deductions and Deposits'!$C:$C,D781)+SUMIFS($F:$F,$D:$D,D781,$C:$C,"Coin Deduction")</f>
        <v>0</v>
      </c>
      <c r="AE781" s="111">
        <f>Table5[[#This Row],[Column4]]+Table5[[#This Row],[Column14]]+Table5[[#This Row],[Column19]]+Table5[[#This Row],[Column12]]</f>
        <v>0</v>
      </c>
      <c r="AF781" s="111">
        <f>Table5[[#This Row],[Column5]]+Table5[[#This Row],[Column13]]+Table5[[#This Row],[Column21]]+Table5[[#This Row],[Column18]]</f>
        <v>0</v>
      </c>
      <c r="AG781" s="111">
        <f t="shared" si="137"/>
        <v>0</v>
      </c>
      <c r="AH781" s="111">
        <f t="shared" si="138"/>
        <v>0</v>
      </c>
      <c r="AI781" s="111">
        <f>Table5[[#This Row],[Column17]]-Table5[[#This Row],[Column20]]</f>
        <v>0</v>
      </c>
      <c r="AJ781" s="111">
        <f t="shared" si="139"/>
        <v>0</v>
      </c>
      <c r="AK781" s="111">
        <f t="shared" si="132"/>
        <v>0</v>
      </c>
      <c r="AL781" s="111">
        <f t="shared" si="140"/>
        <v>0</v>
      </c>
      <c r="AM781" s="111" t="str">
        <f t="shared" si="141"/>
        <v/>
      </c>
      <c r="AN781" s="111" t="str">
        <f t="shared" ca="1" si="142"/>
        <v/>
      </c>
    </row>
    <row r="782" spans="1:40" ht="20.25" customHeight="1" x14ac:dyDescent="0.3">
      <c r="A782" s="107"/>
      <c r="B782" s="144"/>
      <c r="C782" s="119"/>
      <c r="D782" s="120"/>
      <c r="E782" s="119"/>
      <c r="F782" s="119"/>
      <c r="G782" s="120"/>
      <c r="H782" s="119"/>
      <c r="I782" s="109"/>
      <c r="L782" s="108"/>
      <c r="M782" s="108"/>
      <c r="N782" s="108"/>
      <c r="O782" s="108"/>
      <c r="P782" s="108"/>
      <c r="Q782" s="108"/>
      <c r="R782" s="108"/>
      <c r="S782" s="108"/>
      <c r="T782" s="100">
        <f t="shared" si="133"/>
        <v>0</v>
      </c>
      <c r="U782" s="111"/>
      <c r="V782" s="111"/>
      <c r="W782" s="111">
        <f>SUMIFS($F$3:F782,$D$3:D782,D782,$C$3:C782,"Buy")+SUMIFS($F$3:F782,$D$3:D782,D782,$C$3:C782,"Coin Deposit",$E$3:E782,"&lt;&gt;")</f>
        <v>0</v>
      </c>
      <c r="X782" s="111">
        <f t="shared" si="134"/>
        <v>0</v>
      </c>
      <c r="Y782" s="111">
        <f>IF($D782=Y$1,SUMIFS($H$3:$H782,$G$3:$G782,Y$1,$C$3:$C782,"Sell"),0)</f>
        <v>0</v>
      </c>
      <c r="Z782" s="111">
        <f t="shared" si="135"/>
        <v>0</v>
      </c>
      <c r="AA782" s="111">
        <f>IF($D782=AA$1,SUMIFS($H$3:$H782,$G$3:$G782,AA$1,$C$3:$C782,"Sell"),0)</f>
        <v>0</v>
      </c>
      <c r="AB782" s="111">
        <f t="shared" si="136"/>
        <v>0</v>
      </c>
      <c r="AC782" s="111">
        <f>SUMIFS('Deductions and Deposits'!$H:$H,'Deductions and Deposits'!$G:$G,D782,'Deductions and Deposits'!$F:$F,"&lt;="&amp;B782)+SUMIFS($F$3:F782,$D$3:D782,D782,$C$3:C782,"Coin Deposit",$E$3:E782,"")</f>
        <v>0</v>
      </c>
      <c r="AD782" s="111">
        <f>SUMIFS('Deductions and Deposits'!$D:$D,'Deductions and Deposits'!$C:$C,D782)+SUMIFS($F:$F,$D:$D,D782,$C:$C,"Coin Deduction")</f>
        <v>0</v>
      </c>
      <c r="AE782" s="111">
        <f>Table5[[#This Row],[Column4]]+Table5[[#This Row],[Column14]]+Table5[[#This Row],[Column19]]+Table5[[#This Row],[Column12]]</f>
        <v>0</v>
      </c>
      <c r="AF782" s="111">
        <f>Table5[[#This Row],[Column5]]+Table5[[#This Row],[Column13]]+Table5[[#This Row],[Column21]]+Table5[[#This Row],[Column18]]</f>
        <v>0</v>
      </c>
      <c r="AG782" s="111">
        <f t="shared" si="137"/>
        <v>0</v>
      </c>
      <c r="AH782" s="111">
        <f t="shared" si="138"/>
        <v>0</v>
      </c>
      <c r="AI782" s="111">
        <f>Table5[[#This Row],[Column17]]-Table5[[#This Row],[Column20]]</f>
        <v>0</v>
      </c>
      <c r="AJ782" s="111">
        <f t="shared" si="139"/>
        <v>0</v>
      </c>
      <c r="AK782" s="111">
        <f t="shared" si="132"/>
        <v>0</v>
      </c>
      <c r="AL782" s="111">
        <f t="shared" si="140"/>
        <v>0</v>
      </c>
      <c r="AM782" s="111" t="str">
        <f t="shared" si="141"/>
        <v/>
      </c>
      <c r="AN782" s="111" t="str">
        <f t="shared" ca="1" si="142"/>
        <v/>
      </c>
    </row>
    <row r="783" spans="1:40" ht="20.25" customHeight="1" x14ac:dyDescent="0.3">
      <c r="A783" s="107"/>
      <c r="B783" s="144"/>
      <c r="C783" s="119"/>
      <c r="D783" s="120"/>
      <c r="E783" s="119"/>
      <c r="F783" s="119"/>
      <c r="G783" s="120"/>
      <c r="H783" s="119"/>
      <c r="I783" s="109"/>
      <c r="L783" s="108"/>
      <c r="M783" s="108"/>
      <c r="N783" s="108"/>
      <c r="O783" s="108"/>
      <c r="P783" s="108"/>
      <c r="Q783" s="108"/>
      <c r="R783" s="108"/>
      <c r="S783" s="108"/>
      <c r="T783" s="100">
        <f t="shared" si="133"/>
        <v>0</v>
      </c>
      <c r="U783" s="111"/>
      <c r="V783" s="111"/>
      <c r="W783" s="111">
        <f>SUMIFS($F$3:F783,$D$3:D783,D783,$C$3:C783,"Buy")+SUMIFS($F$3:F783,$D$3:D783,D783,$C$3:C783,"Coin Deposit",$E$3:E783,"&lt;&gt;")</f>
        <v>0</v>
      </c>
      <c r="X783" s="111">
        <f t="shared" si="134"/>
        <v>0</v>
      </c>
      <c r="Y783" s="111">
        <f>IF($D783=Y$1,SUMIFS($H$3:$H783,$G$3:$G783,Y$1,$C$3:$C783,"Sell"),0)</f>
        <v>0</v>
      </c>
      <c r="Z783" s="111">
        <f t="shared" si="135"/>
        <v>0</v>
      </c>
      <c r="AA783" s="111">
        <f>IF($D783=AA$1,SUMIFS($H$3:$H783,$G$3:$G783,AA$1,$C$3:$C783,"Sell"),0)</f>
        <v>0</v>
      </c>
      <c r="AB783" s="111">
        <f t="shared" si="136"/>
        <v>0</v>
      </c>
      <c r="AC783" s="111">
        <f>SUMIFS('Deductions and Deposits'!$H:$H,'Deductions and Deposits'!$G:$G,D783,'Deductions and Deposits'!$F:$F,"&lt;="&amp;B783)+SUMIFS($F$3:F783,$D$3:D783,D783,$C$3:C783,"Coin Deposit",$E$3:E783,"")</f>
        <v>0</v>
      </c>
      <c r="AD783" s="111">
        <f>SUMIFS('Deductions and Deposits'!$D:$D,'Deductions and Deposits'!$C:$C,D783)+SUMIFS($F:$F,$D:$D,D783,$C:$C,"Coin Deduction")</f>
        <v>0</v>
      </c>
      <c r="AE783" s="111">
        <f>Table5[[#This Row],[Column4]]+Table5[[#This Row],[Column14]]+Table5[[#This Row],[Column19]]+Table5[[#This Row],[Column12]]</f>
        <v>0</v>
      </c>
      <c r="AF783" s="111">
        <f>Table5[[#This Row],[Column5]]+Table5[[#This Row],[Column13]]+Table5[[#This Row],[Column21]]+Table5[[#This Row],[Column18]]</f>
        <v>0</v>
      </c>
      <c r="AG783" s="111">
        <f t="shared" si="137"/>
        <v>0</v>
      </c>
      <c r="AH783" s="111">
        <f t="shared" si="138"/>
        <v>0</v>
      </c>
      <c r="AI783" s="111">
        <f>Table5[[#This Row],[Column17]]-Table5[[#This Row],[Column20]]</f>
        <v>0</v>
      </c>
      <c r="AJ783" s="111">
        <f t="shared" si="139"/>
        <v>0</v>
      </c>
      <c r="AK783" s="111">
        <f t="shared" si="132"/>
        <v>0</v>
      </c>
      <c r="AL783" s="111">
        <f t="shared" si="140"/>
        <v>0</v>
      </c>
      <c r="AM783" s="111" t="str">
        <f t="shared" si="141"/>
        <v/>
      </c>
      <c r="AN783" s="111" t="str">
        <f t="shared" ca="1" si="142"/>
        <v/>
      </c>
    </row>
    <row r="784" spans="1:40" ht="20.25" customHeight="1" x14ac:dyDescent="0.3">
      <c r="A784" s="107"/>
      <c r="B784" s="144"/>
      <c r="C784" s="119"/>
      <c r="D784" s="120"/>
      <c r="E784" s="119"/>
      <c r="F784" s="119"/>
      <c r="G784" s="120"/>
      <c r="H784" s="119"/>
      <c r="I784" s="109"/>
      <c r="L784" s="108"/>
      <c r="M784" s="108"/>
      <c r="N784" s="108"/>
      <c r="O784" s="108"/>
      <c r="P784" s="108"/>
      <c r="Q784" s="108"/>
      <c r="R784" s="108"/>
      <c r="S784" s="108"/>
      <c r="T784" s="100">
        <f t="shared" si="133"/>
        <v>0</v>
      </c>
      <c r="U784" s="111"/>
      <c r="V784" s="111"/>
      <c r="W784" s="111">
        <f>SUMIFS($F$3:F784,$D$3:D784,D784,$C$3:C784,"Buy")+SUMIFS($F$3:F784,$D$3:D784,D784,$C$3:C784,"Coin Deposit",$E$3:E784,"&lt;&gt;")</f>
        <v>0</v>
      </c>
      <c r="X784" s="111">
        <f t="shared" si="134"/>
        <v>0</v>
      </c>
      <c r="Y784" s="111">
        <f>IF($D784=Y$1,SUMIFS($H$3:$H784,$G$3:$G784,Y$1,$C$3:$C784,"Sell"),0)</f>
        <v>0</v>
      </c>
      <c r="Z784" s="111">
        <f t="shared" si="135"/>
        <v>0</v>
      </c>
      <c r="AA784" s="111">
        <f>IF($D784=AA$1,SUMIFS($H$3:$H784,$G$3:$G784,AA$1,$C$3:$C784,"Sell"),0)</f>
        <v>0</v>
      </c>
      <c r="AB784" s="111">
        <f t="shared" si="136"/>
        <v>0</v>
      </c>
      <c r="AC784" s="111">
        <f>SUMIFS('Deductions and Deposits'!$H:$H,'Deductions and Deposits'!$G:$G,D784,'Deductions and Deposits'!$F:$F,"&lt;="&amp;B784)+SUMIFS($F$3:F784,$D$3:D784,D784,$C$3:C784,"Coin Deposit",$E$3:E784,"")</f>
        <v>0</v>
      </c>
      <c r="AD784" s="111">
        <f>SUMIFS('Deductions and Deposits'!$D:$D,'Deductions and Deposits'!$C:$C,D784)+SUMIFS($F:$F,$D:$D,D784,$C:$C,"Coin Deduction")</f>
        <v>0</v>
      </c>
      <c r="AE784" s="111">
        <f>Table5[[#This Row],[Column4]]+Table5[[#This Row],[Column14]]+Table5[[#This Row],[Column19]]+Table5[[#This Row],[Column12]]</f>
        <v>0</v>
      </c>
      <c r="AF784" s="111">
        <f>Table5[[#This Row],[Column5]]+Table5[[#This Row],[Column13]]+Table5[[#This Row],[Column21]]+Table5[[#This Row],[Column18]]</f>
        <v>0</v>
      </c>
      <c r="AG784" s="111">
        <f t="shared" si="137"/>
        <v>0</v>
      </c>
      <c r="AH784" s="111">
        <f t="shared" si="138"/>
        <v>0</v>
      </c>
      <c r="AI784" s="111">
        <f>Table5[[#This Row],[Column17]]-Table5[[#This Row],[Column20]]</f>
        <v>0</v>
      </c>
      <c r="AJ784" s="111">
        <f t="shared" si="139"/>
        <v>0</v>
      </c>
      <c r="AK784" s="111">
        <f t="shared" si="132"/>
        <v>0</v>
      </c>
      <c r="AL784" s="111">
        <f t="shared" si="140"/>
        <v>0</v>
      </c>
      <c r="AM784" s="111" t="str">
        <f t="shared" si="141"/>
        <v/>
      </c>
      <c r="AN784" s="111" t="str">
        <f t="shared" ca="1" si="142"/>
        <v/>
      </c>
    </row>
    <row r="785" spans="1:40" ht="20.25" customHeight="1" x14ac:dyDescent="0.3">
      <c r="A785" s="107"/>
      <c r="B785" s="144"/>
      <c r="C785" s="119"/>
      <c r="D785" s="120"/>
      <c r="E785" s="119"/>
      <c r="F785" s="119"/>
      <c r="G785" s="120"/>
      <c r="H785" s="119"/>
      <c r="I785" s="109"/>
      <c r="L785" s="108"/>
      <c r="M785" s="108"/>
      <c r="N785" s="108"/>
      <c r="O785" s="108"/>
      <c r="P785" s="108"/>
      <c r="Q785" s="108"/>
      <c r="R785" s="108"/>
      <c r="S785" s="108"/>
      <c r="T785" s="100">
        <f t="shared" si="133"/>
        <v>0</v>
      </c>
      <c r="U785" s="111"/>
      <c r="V785" s="111"/>
      <c r="W785" s="111">
        <f>SUMIFS($F$3:F785,$D$3:D785,D785,$C$3:C785,"Buy")+SUMIFS($F$3:F785,$D$3:D785,D785,$C$3:C785,"Coin Deposit",$E$3:E785,"&lt;&gt;")</f>
        <v>0</v>
      </c>
      <c r="X785" s="111">
        <f t="shared" si="134"/>
        <v>0</v>
      </c>
      <c r="Y785" s="111">
        <f>IF($D785=Y$1,SUMIFS($H$3:$H785,$G$3:$G785,Y$1,$C$3:$C785,"Sell"),0)</f>
        <v>0</v>
      </c>
      <c r="Z785" s="111">
        <f t="shared" si="135"/>
        <v>0</v>
      </c>
      <c r="AA785" s="111">
        <f>IF($D785=AA$1,SUMIFS($H$3:$H785,$G$3:$G785,AA$1,$C$3:$C785,"Sell"),0)</f>
        <v>0</v>
      </c>
      <c r="AB785" s="111">
        <f t="shared" si="136"/>
        <v>0</v>
      </c>
      <c r="AC785" s="111">
        <f>SUMIFS('Deductions and Deposits'!$H:$H,'Deductions and Deposits'!$G:$G,D785,'Deductions and Deposits'!$F:$F,"&lt;="&amp;B785)+SUMIFS($F$3:F785,$D$3:D785,D785,$C$3:C785,"Coin Deposit",$E$3:E785,"")</f>
        <v>0</v>
      </c>
      <c r="AD785" s="111">
        <f>SUMIFS('Deductions and Deposits'!$D:$D,'Deductions and Deposits'!$C:$C,D785)+SUMIFS($F:$F,$D:$D,D785,$C:$C,"Coin Deduction")</f>
        <v>0</v>
      </c>
      <c r="AE785" s="111">
        <f>Table5[[#This Row],[Column4]]+Table5[[#This Row],[Column14]]+Table5[[#This Row],[Column19]]+Table5[[#This Row],[Column12]]</f>
        <v>0</v>
      </c>
      <c r="AF785" s="111">
        <f>Table5[[#This Row],[Column5]]+Table5[[#This Row],[Column13]]+Table5[[#This Row],[Column21]]+Table5[[#This Row],[Column18]]</f>
        <v>0</v>
      </c>
      <c r="AG785" s="111">
        <f t="shared" si="137"/>
        <v>0</v>
      </c>
      <c r="AH785" s="111">
        <f t="shared" si="138"/>
        <v>0</v>
      </c>
      <c r="AI785" s="111">
        <f>Table5[[#This Row],[Column17]]-Table5[[#This Row],[Column20]]</f>
        <v>0</v>
      </c>
      <c r="AJ785" s="111">
        <f t="shared" si="139"/>
        <v>0</v>
      </c>
      <c r="AK785" s="111">
        <f t="shared" ref="AK785:AK848" si="143">AJ785*T785</f>
        <v>0</v>
      </c>
      <c r="AL785" s="111">
        <f t="shared" si="140"/>
        <v>0</v>
      </c>
      <c r="AM785" s="111" t="str">
        <f t="shared" si="141"/>
        <v/>
      </c>
      <c r="AN785" s="111" t="str">
        <f t="shared" ca="1" si="142"/>
        <v/>
      </c>
    </row>
    <row r="786" spans="1:40" ht="20.25" customHeight="1" x14ac:dyDescent="0.3">
      <c r="A786" s="107"/>
      <c r="B786" s="144"/>
      <c r="C786" s="119"/>
      <c r="D786" s="120"/>
      <c r="E786" s="119"/>
      <c r="F786" s="119"/>
      <c r="G786" s="120"/>
      <c r="H786" s="119"/>
      <c r="I786" s="109"/>
      <c r="L786" s="108"/>
      <c r="M786" s="108"/>
      <c r="N786" s="108"/>
      <c r="O786" s="108"/>
      <c r="P786" s="108"/>
      <c r="Q786" s="108"/>
      <c r="R786" s="108"/>
      <c r="S786" s="108"/>
      <c r="T786" s="100">
        <f t="shared" si="133"/>
        <v>0</v>
      </c>
      <c r="U786" s="111"/>
      <c r="V786" s="111"/>
      <c r="W786" s="111">
        <f>SUMIFS($F$3:F786,$D$3:D786,D786,$C$3:C786,"Buy")+SUMIFS($F$3:F786,$D$3:D786,D786,$C$3:C786,"Coin Deposit",$E$3:E786,"&lt;&gt;")</f>
        <v>0</v>
      </c>
      <c r="X786" s="111">
        <f t="shared" si="134"/>
        <v>0</v>
      </c>
      <c r="Y786" s="111">
        <f>IF($D786=Y$1,SUMIFS($H$3:$H786,$G$3:$G786,Y$1,$C$3:$C786,"Sell"),0)</f>
        <v>0</v>
      </c>
      <c r="Z786" s="111">
        <f t="shared" si="135"/>
        <v>0</v>
      </c>
      <c r="AA786" s="111">
        <f>IF($D786=AA$1,SUMIFS($H$3:$H786,$G$3:$G786,AA$1,$C$3:$C786,"Sell"),0)</f>
        <v>0</v>
      </c>
      <c r="AB786" s="111">
        <f t="shared" si="136"/>
        <v>0</v>
      </c>
      <c r="AC786" s="111">
        <f>SUMIFS('Deductions and Deposits'!$H:$H,'Deductions and Deposits'!$G:$G,D786,'Deductions and Deposits'!$F:$F,"&lt;="&amp;B786)+SUMIFS($F$3:F786,$D$3:D786,D786,$C$3:C786,"Coin Deposit",$E$3:E786,"")</f>
        <v>0</v>
      </c>
      <c r="AD786" s="111">
        <f>SUMIFS('Deductions and Deposits'!$D:$D,'Deductions and Deposits'!$C:$C,D786)+SUMIFS($F:$F,$D:$D,D786,$C:$C,"Coin Deduction")</f>
        <v>0</v>
      </c>
      <c r="AE786" s="111">
        <f>Table5[[#This Row],[Column4]]+Table5[[#This Row],[Column14]]+Table5[[#This Row],[Column19]]+Table5[[#This Row],[Column12]]</f>
        <v>0</v>
      </c>
      <c r="AF786" s="111">
        <f>Table5[[#This Row],[Column5]]+Table5[[#This Row],[Column13]]+Table5[[#This Row],[Column21]]+Table5[[#This Row],[Column18]]</f>
        <v>0</v>
      </c>
      <c r="AG786" s="111">
        <f t="shared" si="137"/>
        <v>0</v>
      </c>
      <c r="AH786" s="111">
        <f t="shared" si="138"/>
        <v>0</v>
      </c>
      <c r="AI786" s="111">
        <f>Table5[[#This Row],[Column17]]-Table5[[#This Row],[Column20]]</f>
        <v>0</v>
      </c>
      <c r="AJ786" s="111">
        <f t="shared" si="139"/>
        <v>0</v>
      </c>
      <c r="AK786" s="111">
        <f t="shared" si="143"/>
        <v>0</v>
      </c>
      <c r="AL786" s="111">
        <f t="shared" si="140"/>
        <v>0</v>
      </c>
      <c r="AM786" s="111" t="str">
        <f t="shared" si="141"/>
        <v/>
      </c>
      <c r="AN786" s="111" t="str">
        <f t="shared" ca="1" si="142"/>
        <v/>
      </c>
    </row>
    <row r="787" spans="1:40" ht="20.25" customHeight="1" x14ac:dyDescent="0.3">
      <c r="A787" s="107"/>
      <c r="B787" s="144"/>
      <c r="C787" s="119"/>
      <c r="D787" s="120"/>
      <c r="E787" s="119"/>
      <c r="F787" s="119"/>
      <c r="G787" s="120"/>
      <c r="H787" s="119"/>
      <c r="I787" s="109"/>
      <c r="L787" s="108"/>
      <c r="M787" s="108"/>
      <c r="N787" s="108"/>
      <c r="O787" s="108"/>
      <c r="P787" s="108"/>
      <c r="Q787" s="108"/>
      <c r="R787" s="108"/>
      <c r="S787" s="108"/>
      <c r="T787" s="100">
        <f t="shared" si="133"/>
        <v>0</v>
      </c>
      <c r="U787" s="111"/>
      <c r="V787" s="111"/>
      <c r="W787" s="111">
        <f>SUMIFS($F$3:F787,$D$3:D787,D787,$C$3:C787,"Buy")+SUMIFS($F$3:F787,$D$3:D787,D787,$C$3:C787,"Coin Deposit",$E$3:E787,"&lt;&gt;")</f>
        <v>0</v>
      </c>
      <c r="X787" s="111">
        <f t="shared" si="134"/>
        <v>0</v>
      </c>
      <c r="Y787" s="111">
        <f>IF($D787=Y$1,SUMIFS($H$3:$H787,$G$3:$G787,Y$1,$C$3:$C787,"Sell"),0)</f>
        <v>0</v>
      </c>
      <c r="Z787" s="111">
        <f t="shared" si="135"/>
        <v>0</v>
      </c>
      <c r="AA787" s="111">
        <f>IF($D787=AA$1,SUMIFS($H$3:$H787,$G$3:$G787,AA$1,$C$3:$C787,"Sell"),0)</f>
        <v>0</v>
      </c>
      <c r="AB787" s="111">
        <f t="shared" si="136"/>
        <v>0</v>
      </c>
      <c r="AC787" s="111">
        <f>SUMIFS('Deductions and Deposits'!$H:$H,'Deductions and Deposits'!$G:$G,D787,'Deductions and Deposits'!$F:$F,"&lt;="&amp;B787)+SUMIFS($F$3:F787,$D$3:D787,D787,$C$3:C787,"Coin Deposit",$E$3:E787,"")</f>
        <v>0</v>
      </c>
      <c r="AD787" s="111">
        <f>SUMIFS('Deductions and Deposits'!$D:$D,'Deductions and Deposits'!$C:$C,D787)+SUMIFS($F:$F,$D:$D,D787,$C:$C,"Coin Deduction")</f>
        <v>0</v>
      </c>
      <c r="AE787" s="111">
        <f>Table5[[#This Row],[Column4]]+Table5[[#This Row],[Column14]]+Table5[[#This Row],[Column19]]+Table5[[#This Row],[Column12]]</f>
        <v>0</v>
      </c>
      <c r="AF787" s="111">
        <f>Table5[[#This Row],[Column5]]+Table5[[#This Row],[Column13]]+Table5[[#This Row],[Column21]]+Table5[[#This Row],[Column18]]</f>
        <v>0</v>
      </c>
      <c r="AG787" s="111">
        <f t="shared" si="137"/>
        <v>0</v>
      </c>
      <c r="AH787" s="111">
        <f t="shared" si="138"/>
        <v>0</v>
      </c>
      <c r="AI787" s="111">
        <f>Table5[[#This Row],[Column17]]-Table5[[#This Row],[Column20]]</f>
        <v>0</v>
      </c>
      <c r="AJ787" s="111">
        <f t="shared" si="139"/>
        <v>0</v>
      </c>
      <c r="AK787" s="111">
        <f t="shared" si="143"/>
        <v>0</v>
      </c>
      <c r="AL787" s="111">
        <f t="shared" si="140"/>
        <v>0</v>
      </c>
      <c r="AM787" s="111" t="str">
        <f t="shared" si="141"/>
        <v/>
      </c>
      <c r="AN787" s="111" t="str">
        <f t="shared" ca="1" si="142"/>
        <v/>
      </c>
    </row>
    <row r="788" spans="1:40" ht="20.25" customHeight="1" x14ac:dyDescent="0.3">
      <c r="A788" s="107"/>
      <c r="B788" s="144"/>
      <c r="C788" s="119"/>
      <c r="D788" s="120"/>
      <c r="E788" s="119"/>
      <c r="F788" s="119"/>
      <c r="G788" s="120"/>
      <c r="H788" s="119"/>
      <c r="I788" s="109"/>
      <c r="L788" s="108"/>
      <c r="M788" s="108"/>
      <c r="N788" s="108"/>
      <c r="O788" s="108"/>
      <c r="P788" s="108"/>
      <c r="Q788" s="108"/>
      <c r="R788" s="108"/>
      <c r="S788" s="108"/>
      <c r="T788" s="100">
        <f t="shared" si="133"/>
        <v>0</v>
      </c>
      <c r="U788" s="111"/>
      <c r="V788" s="111"/>
      <c r="W788" s="111">
        <f>SUMIFS($F$3:F788,$D$3:D788,D788,$C$3:C788,"Buy")+SUMIFS($F$3:F788,$D$3:D788,D788,$C$3:C788,"Coin Deposit",$E$3:E788,"&lt;&gt;")</f>
        <v>0</v>
      </c>
      <c r="X788" s="111">
        <f t="shared" si="134"/>
        <v>0</v>
      </c>
      <c r="Y788" s="111">
        <f>IF($D788=Y$1,SUMIFS($H$3:$H788,$G$3:$G788,Y$1,$C$3:$C788,"Sell"),0)</f>
        <v>0</v>
      </c>
      <c r="Z788" s="111">
        <f t="shared" si="135"/>
        <v>0</v>
      </c>
      <c r="AA788" s="111">
        <f>IF($D788=AA$1,SUMIFS($H$3:$H788,$G$3:$G788,AA$1,$C$3:$C788,"Sell"),0)</f>
        <v>0</v>
      </c>
      <c r="AB788" s="111">
        <f t="shared" si="136"/>
        <v>0</v>
      </c>
      <c r="AC788" s="111">
        <f>SUMIFS('Deductions and Deposits'!$H:$H,'Deductions and Deposits'!$G:$G,D788,'Deductions and Deposits'!$F:$F,"&lt;="&amp;B788)+SUMIFS($F$3:F788,$D$3:D788,D788,$C$3:C788,"Coin Deposit",$E$3:E788,"")</f>
        <v>0</v>
      </c>
      <c r="AD788" s="111">
        <f>SUMIFS('Deductions and Deposits'!$D:$D,'Deductions and Deposits'!$C:$C,D788)+SUMIFS($F:$F,$D:$D,D788,$C:$C,"Coin Deduction")</f>
        <v>0</v>
      </c>
      <c r="AE788" s="111">
        <f>Table5[[#This Row],[Column4]]+Table5[[#This Row],[Column14]]+Table5[[#This Row],[Column19]]+Table5[[#This Row],[Column12]]</f>
        <v>0</v>
      </c>
      <c r="AF788" s="111">
        <f>Table5[[#This Row],[Column5]]+Table5[[#This Row],[Column13]]+Table5[[#This Row],[Column21]]+Table5[[#This Row],[Column18]]</f>
        <v>0</v>
      </c>
      <c r="AG788" s="111">
        <f t="shared" si="137"/>
        <v>0</v>
      </c>
      <c r="AH788" s="111">
        <f t="shared" si="138"/>
        <v>0</v>
      </c>
      <c r="AI788" s="111">
        <f>Table5[[#This Row],[Column17]]-Table5[[#This Row],[Column20]]</f>
        <v>0</v>
      </c>
      <c r="AJ788" s="111">
        <f t="shared" si="139"/>
        <v>0</v>
      </c>
      <c r="AK788" s="111">
        <f t="shared" si="143"/>
        <v>0</v>
      </c>
      <c r="AL788" s="111">
        <f t="shared" si="140"/>
        <v>0</v>
      </c>
      <c r="AM788" s="111" t="str">
        <f t="shared" si="141"/>
        <v/>
      </c>
      <c r="AN788" s="111" t="str">
        <f t="shared" ca="1" si="142"/>
        <v/>
      </c>
    </row>
    <row r="789" spans="1:40" ht="20.25" customHeight="1" x14ac:dyDescent="0.3">
      <c r="A789" s="107"/>
      <c r="B789" s="144"/>
      <c r="C789" s="119"/>
      <c r="D789" s="120"/>
      <c r="E789" s="119"/>
      <c r="F789" s="119"/>
      <c r="G789" s="120"/>
      <c r="H789" s="119"/>
      <c r="I789" s="109"/>
      <c r="L789" s="108"/>
      <c r="M789" s="108"/>
      <c r="N789" s="108"/>
      <c r="O789" s="108"/>
      <c r="P789" s="108"/>
      <c r="Q789" s="108"/>
      <c r="R789" s="108"/>
      <c r="S789" s="108"/>
      <c r="T789" s="100">
        <f t="shared" si="133"/>
        <v>0</v>
      </c>
      <c r="U789" s="111"/>
      <c r="V789" s="111"/>
      <c r="W789" s="111">
        <f>SUMIFS($F$3:F789,$D$3:D789,D789,$C$3:C789,"Buy")+SUMIFS($F$3:F789,$D$3:D789,D789,$C$3:C789,"Coin Deposit",$E$3:E789,"&lt;&gt;")</f>
        <v>0</v>
      </c>
      <c r="X789" s="111">
        <f t="shared" si="134"/>
        <v>0</v>
      </c>
      <c r="Y789" s="111">
        <f>IF($D789=Y$1,SUMIFS($H$3:$H789,$G$3:$G789,Y$1,$C$3:$C789,"Sell"),0)</f>
        <v>0</v>
      </c>
      <c r="Z789" s="111">
        <f t="shared" si="135"/>
        <v>0</v>
      </c>
      <c r="AA789" s="111">
        <f>IF($D789=AA$1,SUMIFS($H$3:$H789,$G$3:$G789,AA$1,$C$3:$C789,"Sell"),0)</f>
        <v>0</v>
      </c>
      <c r="AB789" s="111">
        <f t="shared" si="136"/>
        <v>0</v>
      </c>
      <c r="AC789" s="111">
        <f>SUMIFS('Deductions and Deposits'!$H:$H,'Deductions and Deposits'!$G:$G,D789,'Deductions and Deposits'!$F:$F,"&lt;="&amp;B789)+SUMIFS($F$3:F789,$D$3:D789,D789,$C$3:C789,"Coin Deposit",$E$3:E789,"")</f>
        <v>0</v>
      </c>
      <c r="AD789" s="111">
        <f>SUMIFS('Deductions and Deposits'!$D:$D,'Deductions and Deposits'!$C:$C,D789)+SUMIFS($F:$F,$D:$D,D789,$C:$C,"Coin Deduction")</f>
        <v>0</v>
      </c>
      <c r="AE789" s="111">
        <f>Table5[[#This Row],[Column4]]+Table5[[#This Row],[Column14]]+Table5[[#This Row],[Column19]]+Table5[[#This Row],[Column12]]</f>
        <v>0</v>
      </c>
      <c r="AF789" s="111">
        <f>Table5[[#This Row],[Column5]]+Table5[[#This Row],[Column13]]+Table5[[#This Row],[Column21]]+Table5[[#This Row],[Column18]]</f>
        <v>0</v>
      </c>
      <c r="AG789" s="111">
        <f t="shared" si="137"/>
        <v>0</v>
      </c>
      <c r="AH789" s="111">
        <f t="shared" si="138"/>
        <v>0</v>
      </c>
      <c r="AI789" s="111">
        <f>Table5[[#This Row],[Column17]]-Table5[[#This Row],[Column20]]</f>
        <v>0</v>
      </c>
      <c r="AJ789" s="111">
        <f t="shared" si="139"/>
        <v>0</v>
      </c>
      <c r="AK789" s="111">
        <f t="shared" si="143"/>
        <v>0</v>
      </c>
      <c r="AL789" s="111">
        <f t="shared" si="140"/>
        <v>0</v>
      </c>
      <c r="AM789" s="111" t="str">
        <f t="shared" si="141"/>
        <v/>
      </c>
      <c r="AN789" s="111" t="str">
        <f t="shared" ca="1" si="142"/>
        <v/>
      </c>
    </row>
    <row r="790" spans="1:40" ht="20.25" customHeight="1" x14ac:dyDescent="0.3">
      <c r="A790" s="107"/>
      <c r="B790" s="144"/>
      <c r="C790" s="119"/>
      <c r="D790" s="120"/>
      <c r="E790" s="119"/>
      <c r="F790" s="119"/>
      <c r="G790" s="120"/>
      <c r="H790" s="119"/>
      <c r="I790" s="109"/>
      <c r="L790" s="108"/>
      <c r="M790" s="108"/>
      <c r="N790" s="108"/>
      <c r="O790" s="108"/>
      <c r="P790" s="108"/>
      <c r="Q790" s="108"/>
      <c r="R790" s="108"/>
      <c r="S790" s="108"/>
      <c r="T790" s="100">
        <f t="shared" si="133"/>
        <v>0</v>
      </c>
      <c r="U790" s="111"/>
      <c r="V790" s="111"/>
      <c r="W790" s="111">
        <f>SUMIFS($F$3:F790,$D$3:D790,D790,$C$3:C790,"Buy")+SUMIFS($F$3:F790,$D$3:D790,D790,$C$3:C790,"Coin Deposit",$E$3:E790,"&lt;&gt;")</f>
        <v>0</v>
      </c>
      <c r="X790" s="111">
        <f t="shared" si="134"/>
        <v>0</v>
      </c>
      <c r="Y790" s="111">
        <f>IF($D790=Y$1,SUMIFS($H$3:$H790,$G$3:$G790,Y$1,$C$3:$C790,"Sell"),0)</f>
        <v>0</v>
      </c>
      <c r="Z790" s="111">
        <f t="shared" si="135"/>
        <v>0</v>
      </c>
      <c r="AA790" s="111">
        <f>IF($D790=AA$1,SUMIFS($H$3:$H790,$G$3:$G790,AA$1,$C$3:$C790,"Sell"),0)</f>
        <v>0</v>
      </c>
      <c r="AB790" s="111">
        <f t="shared" si="136"/>
        <v>0</v>
      </c>
      <c r="AC790" s="111">
        <f>SUMIFS('Deductions and Deposits'!$H:$H,'Deductions and Deposits'!$G:$G,D790,'Deductions and Deposits'!$F:$F,"&lt;="&amp;B790)+SUMIFS($F$3:F790,$D$3:D790,D790,$C$3:C790,"Coin Deposit",$E$3:E790,"")</f>
        <v>0</v>
      </c>
      <c r="AD790" s="111">
        <f>SUMIFS('Deductions and Deposits'!$D:$D,'Deductions and Deposits'!$C:$C,D790)+SUMIFS($F:$F,$D:$D,D790,$C:$C,"Coin Deduction")</f>
        <v>0</v>
      </c>
      <c r="AE790" s="111">
        <f>Table5[[#This Row],[Column4]]+Table5[[#This Row],[Column14]]+Table5[[#This Row],[Column19]]+Table5[[#This Row],[Column12]]</f>
        <v>0</v>
      </c>
      <c r="AF790" s="111">
        <f>Table5[[#This Row],[Column5]]+Table5[[#This Row],[Column13]]+Table5[[#This Row],[Column21]]+Table5[[#This Row],[Column18]]</f>
        <v>0</v>
      </c>
      <c r="AG790" s="111">
        <f t="shared" si="137"/>
        <v>0</v>
      </c>
      <c r="AH790" s="111">
        <f t="shared" si="138"/>
        <v>0</v>
      </c>
      <c r="AI790" s="111">
        <f>Table5[[#This Row],[Column17]]-Table5[[#This Row],[Column20]]</f>
        <v>0</v>
      </c>
      <c r="AJ790" s="111">
        <f t="shared" si="139"/>
        <v>0</v>
      </c>
      <c r="AK790" s="111">
        <f t="shared" si="143"/>
        <v>0</v>
      </c>
      <c r="AL790" s="111">
        <f t="shared" si="140"/>
        <v>0</v>
      </c>
      <c r="AM790" s="111" t="str">
        <f t="shared" si="141"/>
        <v/>
      </c>
      <c r="AN790" s="111" t="str">
        <f t="shared" ca="1" si="142"/>
        <v/>
      </c>
    </row>
    <row r="791" spans="1:40" ht="20.25" customHeight="1" x14ac:dyDescent="0.3">
      <c r="A791" s="107"/>
      <c r="B791" s="144"/>
      <c r="C791" s="119"/>
      <c r="D791" s="120"/>
      <c r="E791" s="119"/>
      <c r="F791" s="119"/>
      <c r="G791" s="120"/>
      <c r="H791" s="119"/>
      <c r="I791" s="109"/>
      <c r="L791" s="108"/>
      <c r="M791" s="108"/>
      <c r="N791" s="108"/>
      <c r="O791" s="108"/>
      <c r="P791" s="108"/>
      <c r="Q791" s="108"/>
      <c r="R791" s="108"/>
      <c r="S791" s="108"/>
      <c r="T791" s="100">
        <f t="shared" si="133"/>
        <v>0</v>
      </c>
      <c r="U791" s="111"/>
      <c r="V791" s="111"/>
      <c r="W791" s="111">
        <f>SUMIFS($F$3:F791,$D$3:D791,D791,$C$3:C791,"Buy")+SUMIFS($F$3:F791,$D$3:D791,D791,$C$3:C791,"Coin Deposit",$E$3:E791,"&lt;&gt;")</f>
        <v>0</v>
      </c>
      <c r="X791" s="111">
        <f t="shared" si="134"/>
        <v>0</v>
      </c>
      <c r="Y791" s="111">
        <f>IF($D791=Y$1,SUMIFS($H$3:$H791,$G$3:$G791,Y$1,$C$3:$C791,"Sell"),0)</f>
        <v>0</v>
      </c>
      <c r="Z791" s="111">
        <f t="shared" si="135"/>
        <v>0</v>
      </c>
      <c r="AA791" s="111">
        <f>IF($D791=AA$1,SUMIFS($H$3:$H791,$G$3:$G791,AA$1,$C$3:$C791,"Sell"),0)</f>
        <v>0</v>
      </c>
      <c r="AB791" s="111">
        <f t="shared" si="136"/>
        <v>0</v>
      </c>
      <c r="AC791" s="111">
        <f>SUMIFS('Deductions and Deposits'!$H:$H,'Deductions and Deposits'!$G:$G,D791,'Deductions and Deposits'!$F:$F,"&lt;="&amp;B791)+SUMIFS($F$3:F791,$D$3:D791,D791,$C$3:C791,"Coin Deposit",$E$3:E791,"")</f>
        <v>0</v>
      </c>
      <c r="AD791" s="111">
        <f>SUMIFS('Deductions and Deposits'!$D:$D,'Deductions and Deposits'!$C:$C,D791)+SUMIFS($F:$F,$D:$D,D791,$C:$C,"Coin Deduction")</f>
        <v>0</v>
      </c>
      <c r="AE791" s="111">
        <f>Table5[[#This Row],[Column4]]+Table5[[#This Row],[Column14]]+Table5[[#This Row],[Column19]]+Table5[[#This Row],[Column12]]</f>
        <v>0</v>
      </c>
      <c r="AF791" s="111">
        <f>Table5[[#This Row],[Column5]]+Table5[[#This Row],[Column13]]+Table5[[#This Row],[Column21]]+Table5[[#This Row],[Column18]]</f>
        <v>0</v>
      </c>
      <c r="AG791" s="111">
        <f t="shared" si="137"/>
        <v>0</v>
      </c>
      <c r="AH791" s="111">
        <f t="shared" si="138"/>
        <v>0</v>
      </c>
      <c r="AI791" s="111">
        <f>Table5[[#This Row],[Column17]]-Table5[[#This Row],[Column20]]</f>
        <v>0</v>
      </c>
      <c r="AJ791" s="111">
        <f t="shared" si="139"/>
        <v>0</v>
      </c>
      <c r="AK791" s="111">
        <f t="shared" si="143"/>
        <v>0</v>
      </c>
      <c r="AL791" s="111">
        <f t="shared" si="140"/>
        <v>0</v>
      </c>
      <c r="AM791" s="111" t="str">
        <f t="shared" si="141"/>
        <v/>
      </c>
      <c r="AN791" s="111" t="str">
        <f t="shared" ca="1" si="142"/>
        <v/>
      </c>
    </row>
    <row r="792" spans="1:40" ht="20.25" customHeight="1" x14ac:dyDescent="0.3">
      <c r="A792" s="107"/>
      <c r="B792" s="144"/>
      <c r="C792" s="119"/>
      <c r="D792" s="120"/>
      <c r="E792" s="119"/>
      <c r="F792" s="119"/>
      <c r="G792" s="120"/>
      <c r="H792" s="119"/>
      <c r="I792" s="109"/>
      <c r="L792" s="108"/>
      <c r="M792" s="108"/>
      <c r="N792" s="108"/>
      <c r="O792" s="108"/>
      <c r="P792" s="108"/>
      <c r="Q792" s="108"/>
      <c r="R792" s="108"/>
      <c r="S792" s="108"/>
      <c r="T792" s="100">
        <f t="shared" si="133"/>
        <v>0</v>
      </c>
      <c r="U792" s="111"/>
      <c r="V792" s="111"/>
      <c r="W792" s="111">
        <f>SUMIFS($F$3:F792,$D$3:D792,D792,$C$3:C792,"Buy")+SUMIFS($F$3:F792,$D$3:D792,D792,$C$3:C792,"Coin Deposit",$E$3:E792,"&lt;&gt;")</f>
        <v>0</v>
      </c>
      <c r="X792" s="111">
        <f t="shared" si="134"/>
        <v>0</v>
      </c>
      <c r="Y792" s="111">
        <f>IF($D792=Y$1,SUMIFS($H$3:$H792,$G$3:$G792,Y$1,$C$3:$C792,"Sell"),0)</f>
        <v>0</v>
      </c>
      <c r="Z792" s="111">
        <f t="shared" si="135"/>
        <v>0</v>
      </c>
      <c r="AA792" s="111">
        <f>IF($D792=AA$1,SUMIFS($H$3:$H792,$G$3:$G792,AA$1,$C$3:$C792,"Sell"),0)</f>
        <v>0</v>
      </c>
      <c r="AB792" s="111">
        <f t="shared" si="136"/>
        <v>0</v>
      </c>
      <c r="AC792" s="111">
        <f>SUMIFS('Deductions and Deposits'!$H:$H,'Deductions and Deposits'!$G:$G,D792,'Deductions and Deposits'!$F:$F,"&lt;="&amp;B792)+SUMIFS($F$3:F792,$D$3:D792,D792,$C$3:C792,"Coin Deposit",$E$3:E792,"")</f>
        <v>0</v>
      </c>
      <c r="AD792" s="111">
        <f>SUMIFS('Deductions and Deposits'!$D:$D,'Deductions and Deposits'!$C:$C,D792)+SUMIFS($F:$F,$D:$D,D792,$C:$C,"Coin Deduction")</f>
        <v>0</v>
      </c>
      <c r="AE792" s="111">
        <f>Table5[[#This Row],[Column4]]+Table5[[#This Row],[Column14]]+Table5[[#This Row],[Column19]]+Table5[[#This Row],[Column12]]</f>
        <v>0</v>
      </c>
      <c r="AF792" s="111">
        <f>Table5[[#This Row],[Column5]]+Table5[[#This Row],[Column13]]+Table5[[#This Row],[Column21]]+Table5[[#This Row],[Column18]]</f>
        <v>0</v>
      </c>
      <c r="AG792" s="111">
        <f t="shared" si="137"/>
        <v>0</v>
      </c>
      <c r="AH792" s="111">
        <f t="shared" si="138"/>
        <v>0</v>
      </c>
      <c r="AI792" s="111">
        <f>Table5[[#This Row],[Column17]]-Table5[[#This Row],[Column20]]</f>
        <v>0</v>
      </c>
      <c r="AJ792" s="111">
        <f t="shared" si="139"/>
        <v>0</v>
      </c>
      <c r="AK792" s="111">
        <f t="shared" si="143"/>
        <v>0</v>
      </c>
      <c r="AL792" s="111">
        <f t="shared" si="140"/>
        <v>0</v>
      </c>
      <c r="AM792" s="111" t="str">
        <f t="shared" si="141"/>
        <v/>
      </c>
      <c r="AN792" s="111" t="str">
        <f t="shared" ca="1" si="142"/>
        <v/>
      </c>
    </row>
    <row r="793" spans="1:40" ht="20.25" customHeight="1" x14ac:dyDescent="0.3">
      <c r="A793" s="107"/>
      <c r="B793" s="144"/>
      <c r="C793" s="119"/>
      <c r="D793" s="120"/>
      <c r="E793" s="119"/>
      <c r="F793" s="119"/>
      <c r="G793" s="120"/>
      <c r="H793" s="119"/>
      <c r="I793" s="109"/>
      <c r="L793" s="108"/>
      <c r="M793" s="108"/>
      <c r="N793" s="108"/>
      <c r="O793" s="108"/>
      <c r="P793" s="108"/>
      <c r="Q793" s="108"/>
      <c r="R793" s="108"/>
      <c r="S793" s="108"/>
      <c r="T793" s="100">
        <f t="shared" si="133"/>
        <v>0</v>
      </c>
      <c r="U793" s="111"/>
      <c r="V793" s="111"/>
      <c r="W793" s="111">
        <f>SUMIFS($F$3:F793,$D$3:D793,D793,$C$3:C793,"Buy")+SUMIFS($F$3:F793,$D$3:D793,D793,$C$3:C793,"Coin Deposit",$E$3:E793,"&lt;&gt;")</f>
        <v>0</v>
      </c>
      <c r="X793" s="111">
        <f t="shared" si="134"/>
        <v>0</v>
      </c>
      <c r="Y793" s="111">
        <f>IF($D793=Y$1,SUMIFS($H$3:$H793,$G$3:$G793,Y$1,$C$3:$C793,"Sell"),0)</f>
        <v>0</v>
      </c>
      <c r="Z793" s="111">
        <f t="shared" si="135"/>
        <v>0</v>
      </c>
      <c r="AA793" s="111">
        <f>IF($D793=AA$1,SUMIFS($H$3:$H793,$G$3:$G793,AA$1,$C$3:$C793,"Sell"),0)</f>
        <v>0</v>
      </c>
      <c r="AB793" s="111">
        <f t="shared" si="136"/>
        <v>0</v>
      </c>
      <c r="AC793" s="111">
        <f>SUMIFS('Deductions and Deposits'!$H:$H,'Deductions and Deposits'!$G:$G,D793,'Deductions and Deposits'!$F:$F,"&lt;="&amp;B793)+SUMIFS($F$3:F793,$D$3:D793,D793,$C$3:C793,"Coin Deposit",$E$3:E793,"")</f>
        <v>0</v>
      </c>
      <c r="AD793" s="111">
        <f>SUMIFS('Deductions and Deposits'!$D:$D,'Deductions and Deposits'!$C:$C,D793)+SUMIFS($F:$F,$D:$D,D793,$C:$C,"Coin Deduction")</f>
        <v>0</v>
      </c>
      <c r="AE793" s="111">
        <f>Table5[[#This Row],[Column4]]+Table5[[#This Row],[Column14]]+Table5[[#This Row],[Column19]]+Table5[[#This Row],[Column12]]</f>
        <v>0</v>
      </c>
      <c r="AF793" s="111">
        <f>Table5[[#This Row],[Column5]]+Table5[[#This Row],[Column13]]+Table5[[#This Row],[Column21]]+Table5[[#This Row],[Column18]]</f>
        <v>0</v>
      </c>
      <c r="AG793" s="111">
        <f t="shared" si="137"/>
        <v>0</v>
      </c>
      <c r="AH793" s="111">
        <f t="shared" si="138"/>
        <v>0</v>
      </c>
      <c r="AI793" s="111">
        <f>Table5[[#This Row],[Column17]]-Table5[[#This Row],[Column20]]</f>
        <v>0</v>
      </c>
      <c r="AJ793" s="111">
        <f t="shared" si="139"/>
        <v>0</v>
      </c>
      <c r="AK793" s="111">
        <f t="shared" si="143"/>
        <v>0</v>
      </c>
      <c r="AL793" s="111">
        <f t="shared" si="140"/>
        <v>0</v>
      </c>
      <c r="AM793" s="111" t="str">
        <f t="shared" si="141"/>
        <v/>
      </c>
      <c r="AN793" s="111" t="str">
        <f t="shared" ca="1" si="142"/>
        <v/>
      </c>
    </row>
    <row r="794" spans="1:40" ht="20.25" customHeight="1" x14ac:dyDescent="0.3">
      <c r="A794" s="107"/>
      <c r="B794" s="144"/>
      <c r="C794" s="119"/>
      <c r="D794" s="120"/>
      <c r="E794" s="119"/>
      <c r="F794" s="119"/>
      <c r="G794" s="120"/>
      <c r="H794" s="119"/>
      <c r="I794" s="109"/>
      <c r="L794" s="108"/>
      <c r="M794" s="108"/>
      <c r="N794" s="108"/>
      <c r="O794" s="108"/>
      <c r="P794" s="108"/>
      <c r="Q794" s="108"/>
      <c r="R794" s="108"/>
      <c r="S794" s="108"/>
      <c r="T794" s="100">
        <f t="shared" si="133"/>
        <v>0</v>
      </c>
      <c r="U794" s="111"/>
      <c r="V794" s="111"/>
      <c r="W794" s="111">
        <f>SUMIFS($F$3:F794,$D$3:D794,D794,$C$3:C794,"Buy")+SUMIFS($F$3:F794,$D$3:D794,D794,$C$3:C794,"Coin Deposit",$E$3:E794,"&lt;&gt;")</f>
        <v>0</v>
      </c>
      <c r="X794" s="111">
        <f t="shared" si="134"/>
        <v>0</v>
      </c>
      <c r="Y794" s="111">
        <f>IF($D794=Y$1,SUMIFS($H$3:$H794,$G$3:$G794,Y$1,$C$3:$C794,"Sell"),0)</f>
        <v>0</v>
      </c>
      <c r="Z794" s="111">
        <f t="shared" si="135"/>
        <v>0</v>
      </c>
      <c r="AA794" s="111">
        <f>IF($D794=AA$1,SUMIFS($H$3:$H794,$G$3:$G794,AA$1,$C$3:$C794,"Sell"),0)</f>
        <v>0</v>
      </c>
      <c r="AB794" s="111">
        <f t="shared" si="136"/>
        <v>0</v>
      </c>
      <c r="AC794" s="111">
        <f>SUMIFS('Deductions and Deposits'!$H:$H,'Deductions and Deposits'!$G:$G,D794,'Deductions and Deposits'!$F:$F,"&lt;="&amp;B794)+SUMIFS($F$3:F794,$D$3:D794,D794,$C$3:C794,"Coin Deposit",$E$3:E794,"")</f>
        <v>0</v>
      </c>
      <c r="AD794" s="111">
        <f>SUMIFS('Deductions and Deposits'!$D:$D,'Deductions and Deposits'!$C:$C,D794)+SUMIFS($F:$F,$D:$D,D794,$C:$C,"Coin Deduction")</f>
        <v>0</v>
      </c>
      <c r="AE794" s="111">
        <f>Table5[[#This Row],[Column4]]+Table5[[#This Row],[Column14]]+Table5[[#This Row],[Column19]]+Table5[[#This Row],[Column12]]</f>
        <v>0</v>
      </c>
      <c r="AF794" s="111">
        <f>Table5[[#This Row],[Column5]]+Table5[[#This Row],[Column13]]+Table5[[#This Row],[Column21]]+Table5[[#This Row],[Column18]]</f>
        <v>0</v>
      </c>
      <c r="AG794" s="111">
        <f t="shared" si="137"/>
        <v>0</v>
      </c>
      <c r="AH794" s="111">
        <f t="shared" si="138"/>
        <v>0</v>
      </c>
      <c r="AI794" s="111">
        <f>Table5[[#This Row],[Column17]]-Table5[[#This Row],[Column20]]</f>
        <v>0</v>
      </c>
      <c r="AJ794" s="111">
        <f t="shared" si="139"/>
        <v>0</v>
      </c>
      <c r="AK794" s="111">
        <f t="shared" si="143"/>
        <v>0</v>
      </c>
      <c r="AL794" s="111">
        <f t="shared" si="140"/>
        <v>0</v>
      </c>
      <c r="AM794" s="111" t="str">
        <f t="shared" si="141"/>
        <v/>
      </c>
      <c r="AN794" s="111" t="str">
        <f t="shared" ca="1" si="142"/>
        <v/>
      </c>
    </row>
    <row r="795" spans="1:40" ht="20.25" customHeight="1" x14ac:dyDescent="0.3">
      <c r="A795" s="107"/>
      <c r="B795" s="144"/>
      <c r="C795" s="119"/>
      <c r="D795" s="120"/>
      <c r="E795" s="119"/>
      <c r="F795" s="119"/>
      <c r="G795" s="120"/>
      <c r="H795" s="119"/>
      <c r="I795" s="109"/>
      <c r="L795" s="108"/>
      <c r="M795" s="108"/>
      <c r="N795" s="108"/>
      <c r="O795" s="108"/>
      <c r="P795" s="108"/>
      <c r="Q795" s="108"/>
      <c r="R795" s="108"/>
      <c r="S795" s="108"/>
      <c r="T795" s="100">
        <f t="shared" si="133"/>
        <v>0</v>
      </c>
      <c r="U795" s="111"/>
      <c r="V795" s="111"/>
      <c r="W795" s="111">
        <f>SUMIFS($F$3:F795,$D$3:D795,D795,$C$3:C795,"Buy")+SUMIFS($F$3:F795,$D$3:D795,D795,$C$3:C795,"Coin Deposit",$E$3:E795,"&lt;&gt;")</f>
        <v>0</v>
      </c>
      <c r="X795" s="111">
        <f t="shared" si="134"/>
        <v>0</v>
      </c>
      <c r="Y795" s="111">
        <f>IF($D795=Y$1,SUMIFS($H$3:$H795,$G$3:$G795,Y$1,$C$3:$C795,"Sell"),0)</f>
        <v>0</v>
      </c>
      <c r="Z795" s="111">
        <f t="shared" si="135"/>
        <v>0</v>
      </c>
      <c r="AA795" s="111">
        <f>IF($D795=AA$1,SUMIFS($H$3:$H795,$G$3:$G795,AA$1,$C$3:$C795,"Sell"),0)</f>
        <v>0</v>
      </c>
      <c r="AB795" s="111">
        <f t="shared" si="136"/>
        <v>0</v>
      </c>
      <c r="AC795" s="111">
        <f>SUMIFS('Deductions and Deposits'!$H:$H,'Deductions and Deposits'!$G:$G,D795,'Deductions and Deposits'!$F:$F,"&lt;="&amp;B795)+SUMIFS($F$3:F795,$D$3:D795,D795,$C$3:C795,"Coin Deposit",$E$3:E795,"")</f>
        <v>0</v>
      </c>
      <c r="AD795" s="111">
        <f>SUMIFS('Deductions and Deposits'!$D:$D,'Deductions and Deposits'!$C:$C,D795)+SUMIFS($F:$F,$D:$D,D795,$C:$C,"Coin Deduction")</f>
        <v>0</v>
      </c>
      <c r="AE795" s="111">
        <f>Table5[[#This Row],[Column4]]+Table5[[#This Row],[Column14]]+Table5[[#This Row],[Column19]]+Table5[[#This Row],[Column12]]</f>
        <v>0</v>
      </c>
      <c r="AF795" s="111">
        <f>Table5[[#This Row],[Column5]]+Table5[[#This Row],[Column13]]+Table5[[#This Row],[Column21]]+Table5[[#This Row],[Column18]]</f>
        <v>0</v>
      </c>
      <c r="AG795" s="111">
        <f t="shared" si="137"/>
        <v>0</v>
      </c>
      <c r="AH795" s="111">
        <f t="shared" si="138"/>
        <v>0</v>
      </c>
      <c r="AI795" s="111">
        <f>Table5[[#This Row],[Column17]]-Table5[[#This Row],[Column20]]</f>
        <v>0</v>
      </c>
      <c r="AJ795" s="111">
        <f t="shared" si="139"/>
        <v>0</v>
      </c>
      <c r="AK795" s="111">
        <f t="shared" si="143"/>
        <v>0</v>
      </c>
      <c r="AL795" s="111">
        <f t="shared" si="140"/>
        <v>0</v>
      </c>
      <c r="AM795" s="111" t="str">
        <f t="shared" si="141"/>
        <v/>
      </c>
      <c r="AN795" s="111" t="str">
        <f t="shared" ca="1" si="142"/>
        <v/>
      </c>
    </row>
    <row r="796" spans="1:40" ht="20.25" customHeight="1" x14ac:dyDescent="0.3">
      <c r="A796" s="107"/>
      <c r="B796" s="144"/>
      <c r="C796" s="119"/>
      <c r="D796" s="120"/>
      <c r="E796" s="119"/>
      <c r="F796" s="119"/>
      <c r="G796" s="120"/>
      <c r="H796" s="119"/>
      <c r="I796" s="109"/>
      <c r="L796" s="108"/>
      <c r="M796" s="108"/>
      <c r="N796" s="108"/>
      <c r="O796" s="108"/>
      <c r="P796" s="108"/>
      <c r="Q796" s="108"/>
      <c r="R796" s="108"/>
      <c r="S796" s="108"/>
      <c r="T796" s="100">
        <f t="shared" si="133"/>
        <v>0</v>
      </c>
      <c r="U796" s="111"/>
      <c r="V796" s="111"/>
      <c r="W796" s="111">
        <f>SUMIFS($F$3:F796,$D$3:D796,D796,$C$3:C796,"Buy")+SUMIFS($F$3:F796,$D$3:D796,D796,$C$3:C796,"Coin Deposit",$E$3:E796,"&lt;&gt;")</f>
        <v>0</v>
      </c>
      <c r="X796" s="111">
        <f t="shared" si="134"/>
        <v>0</v>
      </c>
      <c r="Y796" s="111">
        <f>IF($D796=Y$1,SUMIFS($H$3:$H796,$G$3:$G796,Y$1,$C$3:$C796,"Sell"),0)</f>
        <v>0</v>
      </c>
      <c r="Z796" s="111">
        <f t="shared" si="135"/>
        <v>0</v>
      </c>
      <c r="AA796" s="111">
        <f>IF($D796=AA$1,SUMIFS($H$3:$H796,$G$3:$G796,AA$1,$C$3:$C796,"Sell"),0)</f>
        <v>0</v>
      </c>
      <c r="AB796" s="111">
        <f t="shared" si="136"/>
        <v>0</v>
      </c>
      <c r="AC796" s="111">
        <f>SUMIFS('Deductions and Deposits'!$H:$H,'Deductions and Deposits'!$G:$G,D796,'Deductions and Deposits'!$F:$F,"&lt;="&amp;B796)+SUMIFS($F$3:F796,$D$3:D796,D796,$C$3:C796,"Coin Deposit",$E$3:E796,"")</f>
        <v>0</v>
      </c>
      <c r="AD796" s="111">
        <f>SUMIFS('Deductions and Deposits'!$D:$D,'Deductions and Deposits'!$C:$C,D796)+SUMIFS($F:$F,$D:$D,D796,$C:$C,"Coin Deduction")</f>
        <v>0</v>
      </c>
      <c r="AE796" s="111">
        <f>Table5[[#This Row],[Column4]]+Table5[[#This Row],[Column14]]+Table5[[#This Row],[Column19]]+Table5[[#This Row],[Column12]]</f>
        <v>0</v>
      </c>
      <c r="AF796" s="111">
        <f>Table5[[#This Row],[Column5]]+Table5[[#This Row],[Column13]]+Table5[[#This Row],[Column21]]+Table5[[#This Row],[Column18]]</f>
        <v>0</v>
      </c>
      <c r="AG796" s="111">
        <f t="shared" si="137"/>
        <v>0</v>
      </c>
      <c r="AH796" s="111">
        <f t="shared" si="138"/>
        <v>0</v>
      </c>
      <c r="AI796" s="111">
        <f>Table5[[#This Row],[Column17]]-Table5[[#This Row],[Column20]]</f>
        <v>0</v>
      </c>
      <c r="AJ796" s="111">
        <f t="shared" si="139"/>
        <v>0</v>
      </c>
      <c r="AK796" s="111">
        <f t="shared" si="143"/>
        <v>0</v>
      </c>
      <c r="AL796" s="111">
        <f t="shared" si="140"/>
        <v>0</v>
      </c>
      <c r="AM796" s="111" t="str">
        <f t="shared" si="141"/>
        <v/>
      </c>
      <c r="AN796" s="111" t="str">
        <f t="shared" ca="1" si="142"/>
        <v/>
      </c>
    </row>
    <row r="797" spans="1:40" ht="20.25" customHeight="1" x14ac:dyDescent="0.3">
      <c r="A797" s="107"/>
      <c r="B797" s="144"/>
      <c r="C797" s="119"/>
      <c r="D797" s="120"/>
      <c r="E797" s="119"/>
      <c r="F797" s="119"/>
      <c r="G797" s="120"/>
      <c r="H797" s="119"/>
      <c r="I797" s="109"/>
      <c r="L797" s="108"/>
      <c r="M797" s="108"/>
      <c r="N797" s="108"/>
      <c r="O797" s="108"/>
      <c r="P797" s="108"/>
      <c r="Q797" s="108"/>
      <c r="R797" s="108"/>
      <c r="S797" s="108"/>
      <c r="T797" s="100">
        <f t="shared" si="133"/>
        <v>0</v>
      </c>
      <c r="U797" s="111"/>
      <c r="V797" s="111"/>
      <c r="W797" s="111">
        <f>SUMIFS($F$3:F797,$D$3:D797,D797,$C$3:C797,"Buy")+SUMIFS($F$3:F797,$D$3:D797,D797,$C$3:C797,"Coin Deposit",$E$3:E797,"&lt;&gt;")</f>
        <v>0</v>
      </c>
      <c r="X797" s="111">
        <f t="shared" si="134"/>
        <v>0</v>
      </c>
      <c r="Y797" s="111">
        <f>IF($D797=Y$1,SUMIFS($H$3:$H797,$G$3:$G797,Y$1,$C$3:$C797,"Sell"),0)</f>
        <v>0</v>
      </c>
      <c r="Z797" s="111">
        <f t="shared" si="135"/>
        <v>0</v>
      </c>
      <c r="AA797" s="111">
        <f>IF($D797=AA$1,SUMIFS($H$3:$H797,$G$3:$G797,AA$1,$C$3:$C797,"Sell"),0)</f>
        <v>0</v>
      </c>
      <c r="AB797" s="111">
        <f t="shared" si="136"/>
        <v>0</v>
      </c>
      <c r="AC797" s="111">
        <f>SUMIFS('Deductions and Deposits'!$H:$H,'Deductions and Deposits'!$G:$G,D797,'Deductions and Deposits'!$F:$F,"&lt;="&amp;B797)+SUMIFS($F$3:F797,$D$3:D797,D797,$C$3:C797,"Coin Deposit",$E$3:E797,"")</f>
        <v>0</v>
      </c>
      <c r="AD797" s="111">
        <f>SUMIFS('Deductions and Deposits'!$D:$D,'Deductions and Deposits'!$C:$C,D797)+SUMIFS($F:$F,$D:$D,D797,$C:$C,"Coin Deduction")</f>
        <v>0</v>
      </c>
      <c r="AE797" s="111">
        <f>Table5[[#This Row],[Column4]]+Table5[[#This Row],[Column14]]+Table5[[#This Row],[Column19]]+Table5[[#This Row],[Column12]]</f>
        <v>0</v>
      </c>
      <c r="AF797" s="111">
        <f>Table5[[#This Row],[Column5]]+Table5[[#This Row],[Column13]]+Table5[[#This Row],[Column21]]+Table5[[#This Row],[Column18]]</f>
        <v>0</v>
      </c>
      <c r="AG797" s="111">
        <f t="shared" si="137"/>
        <v>0</v>
      </c>
      <c r="AH797" s="111">
        <f t="shared" si="138"/>
        <v>0</v>
      </c>
      <c r="AI797" s="111">
        <f>Table5[[#This Row],[Column17]]-Table5[[#This Row],[Column20]]</f>
        <v>0</v>
      </c>
      <c r="AJ797" s="111">
        <f t="shared" si="139"/>
        <v>0</v>
      </c>
      <c r="AK797" s="111">
        <f t="shared" si="143"/>
        <v>0</v>
      </c>
      <c r="AL797" s="111">
        <f t="shared" si="140"/>
        <v>0</v>
      </c>
      <c r="AM797" s="111" t="str">
        <f t="shared" si="141"/>
        <v/>
      </c>
      <c r="AN797" s="111" t="str">
        <f t="shared" ca="1" si="142"/>
        <v/>
      </c>
    </row>
    <row r="798" spans="1:40" ht="20.25" customHeight="1" x14ac:dyDescent="0.3">
      <c r="A798" s="107"/>
      <c r="B798" s="144"/>
      <c r="C798" s="119"/>
      <c r="D798" s="120"/>
      <c r="E798" s="119"/>
      <c r="F798" s="119"/>
      <c r="G798" s="120"/>
      <c r="H798" s="119"/>
      <c r="I798" s="109"/>
      <c r="L798" s="108"/>
      <c r="M798" s="108"/>
      <c r="N798" s="108"/>
      <c r="O798" s="108"/>
      <c r="P798" s="108"/>
      <c r="Q798" s="108"/>
      <c r="R798" s="108"/>
      <c r="S798" s="108"/>
      <c r="T798" s="100">
        <f t="shared" si="133"/>
        <v>0</v>
      </c>
      <c r="U798" s="111"/>
      <c r="V798" s="111"/>
      <c r="W798" s="111">
        <f>SUMIFS($F$3:F798,$D$3:D798,D798,$C$3:C798,"Buy")+SUMIFS($F$3:F798,$D$3:D798,D798,$C$3:C798,"Coin Deposit",$E$3:E798,"&lt;&gt;")</f>
        <v>0</v>
      </c>
      <c r="X798" s="111">
        <f t="shared" si="134"/>
        <v>0</v>
      </c>
      <c r="Y798" s="111">
        <f>IF($D798=Y$1,SUMIFS($H$3:$H798,$G$3:$G798,Y$1,$C$3:$C798,"Sell"),0)</f>
        <v>0</v>
      </c>
      <c r="Z798" s="111">
        <f t="shared" si="135"/>
        <v>0</v>
      </c>
      <c r="AA798" s="111">
        <f>IF($D798=AA$1,SUMIFS($H$3:$H798,$G$3:$G798,AA$1,$C$3:$C798,"Sell"),0)</f>
        <v>0</v>
      </c>
      <c r="AB798" s="111">
        <f t="shared" si="136"/>
        <v>0</v>
      </c>
      <c r="AC798" s="111">
        <f>SUMIFS('Deductions and Deposits'!$H:$H,'Deductions and Deposits'!$G:$G,D798,'Deductions and Deposits'!$F:$F,"&lt;="&amp;B798)+SUMIFS($F$3:F798,$D$3:D798,D798,$C$3:C798,"Coin Deposit",$E$3:E798,"")</f>
        <v>0</v>
      </c>
      <c r="AD798" s="111">
        <f>SUMIFS('Deductions and Deposits'!$D:$D,'Deductions and Deposits'!$C:$C,D798)+SUMIFS($F:$F,$D:$D,D798,$C:$C,"Coin Deduction")</f>
        <v>0</v>
      </c>
      <c r="AE798" s="111">
        <f>Table5[[#This Row],[Column4]]+Table5[[#This Row],[Column14]]+Table5[[#This Row],[Column19]]+Table5[[#This Row],[Column12]]</f>
        <v>0</v>
      </c>
      <c r="AF798" s="111">
        <f>Table5[[#This Row],[Column5]]+Table5[[#This Row],[Column13]]+Table5[[#This Row],[Column21]]+Table5[[#This Row],[Column18]]</f>
        <v>0</v>
      </c>
      <c r="AG798" s="111">
        <f t="shared" si="137"/>
        <v>0</v>
      </c>
      <c r="AH798" s="111">
        <f t="shared" si="138"/>
        <v>0</v>
      </c>
      <c r="AI798" s="111">
        <f>Table5[[#This Row],[Column17]]-Table5[[#This Row],[Column20]]</f>
        <v>0</v>
      </c>
      <c r="AJ798" s="111">
        <f t="shared" si="139"/>
        <v>0</v>
      </c>
      <c r="AK798" s="111">
        <f t="shared" si="143"/>
        <v>0</v>
      </c>
      <c r="AL798" s="111">
        <f t="shared" si="140"/>
        <v>0</v>
      </c>
      <c r="AM798" s="111" t="str">
        <f t="shared" si="141"/>
        <v/>
      </c>
      <c r="AN798" s="111" t="str">
        <f t="shared" ca="1" si="142"/>
        <v/>
      </c>
    </row>
    <row r="799" spans="1:40" ht="20.25" customHeight="1" x14ac:dyDescent="0.3">
      <c r="A799" s="107"/>
      <c r="B799" s="144"/>
      <c r="C799" s="119"/>
      <c r="D799" s="120"/>
      <c r="E799" s="119"/>
      <c r="F799" s="119"/>
      <c r="G799" s="120"/>
      <c r="H799" s="119"/>
      <c r="I799" s="109"/>
      <c r="L799" s="108"/>
      <c r="M799" s="108"/>
      <c r="N799" s="108"/>
      <c r="O799" s="108"/>
      <c r="P799" s="108"/>
      <c r="Q799" s="108"/>
      <c r="R799" s="108"/>
      <c r="S799" s="108"/>
      <c r="T799" s="100">
        <f t="shared" si="133"/>
        <v>0</v>
      </c>
      <c r="U799" s="111"/>
      <c r="V799" s="111"/>
      <c r="W799" s="111">
        <f>SUMIFS($F$3:F799,$D$3:D799,D799,$C$3:C799,"Buy")+SUMIFS($F$3:F799,$D$3:D799,D799,$C$3:C799,"Coin Deposit",$E$3:E799,"&lt;&gt;")</f>
        <v>0</v>
      </c>
      <c r="X799" s="111">
        <f t="shared" si="134"/>
        <v>0</v>
      </c>
      <c r="Y799" s="111">
        <f>IF($D799=Y$1,SUMIFS($H$3:$H799,$G$3:$G799,Y$1,$C$3:$C799,"Sell"),0)</f>
        <v>0</v>
      </c>
      <c r="Z799" s="111">
        <f t="shared" si="135"/>
        <v>0</v>
      </c>
      <c r="AA799" s="111">
        <f>IF($D799=AA$1,SUMIFS($H$3:$H799,$G$3:$G799,AA$1,$C$3:$C799,"Sell"),0)</f>
        <v>0</v>
      </c>
      <c r="AB799" s="111">
        <f t="shared" si="136"/>
        <v>0</v>
      </c>
      <c r="AC799" s="111">
        <f>SUMIFS('Deductions and Deposits'!$H:$H,'Deductions and Deposits'!$G:$G,D799,'Deductions and Deposits'!$F:$F,"&lt;="&amp;B799)+SUMIFS($F$3:F799,$D$3:D799,D799,$C$3:C799,"Coin Deposit",$E$3:E799,"")</f>
        <v>0</v>
      </c>
      <c r="AD799" s="111">
        <f>SUMIFS('Deductions and Deposits'!$D:$D,'Deductions and Deposits'!$C:$C,D799)+SUMIFS($F:$F,$D:$D,D799,$C:$C,"Coin Deduction")</f>
        <v>0</v>
      </c>
      <c r="AE799" s="111">
        <f>Table5[[#This Row],[Column4]]+Table5[[#This Row],[Column14]]+Table5[[#This Row],[Column19]]+Table5[[#This Row],[Column12]]</f>
        <v>0</v>
      </c>
      <c r="AF799" s="111">
        <f>Table5[[#This Row],[Column5]]+Table5[[#This Row],[Column13]]+Table5[[#This Row],[Column21]]+Table5[[#This Row],[Column18]]</f>
        <v>0</v>
      </c>
      <c r="AG799" s="111">
        <f t="shared" si="137"/>
        <v>0</v>
      </c>
      <c r="AH799" s="111">
        <f t="shared" si="138"/>
        <v>0</v>
      </c>
      <c r="AI799" s="111">
        <f>Table5[[#This Row],[Column17]]-Table5[[#This Row],[Column20]]</f>
        <v>0</v>
      </c>
      <c r="AJ799" s="111">
        <f t="shared" si="139"/>
        <v>0</v>
      </c>
      <c r="AK799" s="111">
        <f t="shared" si="143"/>
        <v>0</v>
      </c>
      <c r="AL799" s="111">
        <f t="shared" si="140"/>
        <v>0</v>
      </c>
      <c r="AM799" s="111" t="str">
        <f t="shared" si="141"/>
        <v/>
      </c>
      <c r="AN799" s="111" t="str">
        <f t="shared" ca="1" si="142"/>
        <v/>
      </c>
    </row>
    <row r="800" spans="1:40" ht="20.25" customHeight="1" x14ac:dyDescent="0.3">
      <c r="A800" s="107"/>
      <c r="B800" s="144"/>
      <c r="C800" s="119"/>
      <c r="D800" s="120"/>
      <c r="E800" s="119"/>
      <c r="F800" s="119"/>
      <c r="G800" s="120"/>
      <c r="H800" s="119"/>
      <c r="I800" s="109"/>
      <c r="L800" s="108"/>
      <c r="M800" s="108"/>
      <c r="N800" s="108"/>
      <c r="O800" s="108"/>
      <c r="P800" s="108"/>
      <c r="Q800" s="108"/>
      <c r="R800" s="108"/>
      <c r="S800" s="108"/>
      <c r="T800" s="100">
        <f t="shared" si="133"/>
        <v>0</v>
      </c>
      <c r="U800" s="111"/>
      <c r="V800" s="111"/>
      <c r="W800" s="111">
        <f>SUMIFS($F$3:F800,$D$3:D800,D800,$C$3:C800,"Buy")+SUMIFS($F$3:F800,$D$3:D800,D800,$C$3:C800,"Coin Deposit",$E$3:E800,"&lt;&gt;")</f>
        <v>0</v>
      </c>
      <c r="X800" s="111">
        <f t="shared" si="134"/>
        <v>0</v>
      </c>
      <c r="Y800" s="111">
        <f>IF($D800=Y$1,SUMIFS($H$3:$H800,$G$3:$G800,Y$1,$C$3:$C800,"Sell"),0)</f>
        <v>0</v>
      </c>
      <c r="Z800" s="111">
        <f t="shared" si="135"/>
        <v>0</v>
      </c>
      <c r="AA800" s="111">
        <f>IF($D800=AA$1,SUMIFS($H$3:$H800,$G$3:$G800,AA$1,$C$3:$C800,"Sell"),0)</f>
        <v>0</v>
      </c>
      <c r="AB800" s="111">
        <f t="shared" si="136"/>
        <v>0</v>
      </c>
      <c r="AC800" s="111">
        <f>SUMIFS('Deductions and Deposits'!$H:$H,'Deductions and Deposits'!$G:$G,D800,'Deductions and Deposits'!$F:$F,"&lt;="&amp;B800)+SUMIFS($F$3:F800,$D$3:D800,D800,$C$3:C800,"Coin Deposit",$E$3:E800,"")</f>
        <v>0</v>
      </c>
      <c r="AD800" s="111">
        <f>SUMIFS('Deductions and Deposits'!$D:$D,'Deductions and Deposits'!$C:$C,D800)+SUMIFS($F:$F,$D:$D,D800,$C:$C,"Coin Deduction")</f>
        <v>0</v>
      </c>
      <c r="AE800" s="111">
        <f>Table5[[#This Row],[Column4]]+Table5[[#This Row],[Column14]]+Table5[[#This Row],[Column19]]+Table5[[#This Row],[Column12]]</f>
        <v>0</v>
      </c>
      <c r="AF800" s="111">
        <f>Table5[[#This Row],[Column5]]+Table5[[#This Row],[Column13]]+Table5[[#This Row],[Column21]]+Table5[[#This Row],[Column18]]</f>
        <v>0</v>
      </c>
      <c r="AG800" s="111">
        <f t="shared" si="137"/>
        <v>0</v>
      </c>
      <c r="AH800" s="111">
        <f t="shared" si="138"/>
        <v>0</v>
      </c>
      <c r="AI800" s="111">
        <f>Table5[[#This Row],[Column17]]-Table5[[#This Row],[Column20]]</f>
        <v>0</v>
      </c>
      <c r="AJ800" s="111">
        <f t="shared" si="139"/>
        <v>0</v>
      </c>
      <c r="AK800" s="111">
        <f t="shared" si="143"/>
        <v>0</v>
      </c>
      <c r="AL800" s="111">
        <f t="shared" si="140"/>
        <v>0</v>
      </c>
      <c r="AM800" s="111" t="str">
        <f t="shared" si="141"/>
        <v/>
      </c>
      <c r="AN800" s="111" t="str">
        <f t="shared" ca="1" si="142"/>
        <v/>
      </c>
    </row>
    <row r="801" spans="1:40" ht="20.25" customHeight="1" x14ac:dyDescent="0.3">
      <c r="A801" s="107"/>
      <c r="B801" s="144"/>
      <c r="C801" s="119"/>
      <c r="D801" s="120"/>
      <c r="E801" s="119"/>
      <c r="F801" s="119"/>
      <c r="G801" s="120"/>
      <c r="H801" s="119"/>
      <c r="I801" s="109"/>
      <c r="L801" s="108"/>
      <c r="M801" s="108"/>
      <c r="N801" s="108"/>
      <c r="O801" s="108"/>
      <c r="P801" s="108"/>
      <c r="Q801" s="108"/>
      <c r="R801" s="108"/>
      <c r="S801" s="108"/>
      <c r="T801" s="100">
        <f t="shared" si="133"/>
        <v>0</v>
      </c>
      <c r="U801" s="111"/>
      <c r="V801" s="111"/>
      <c r="W801" s="111">
        <f>SUMIFS($F$3:F801,$D$3:D801,D801,$C$3:C801,"Buy")+SUMIFS($F$3:F801,$D$3:D801,D801,$C$3:C801,"Coin Deposit",$E$3:E801,"&lt;&gt;")</f>
        <v>0</v>
      </c>
      <c r="X801" s="111">
        <f t="shared" si="134"/>
        <v>0</v>
      </c>
      <c r="Y801" s="111">
        <f>IF($D801=Y$1,SUMIFS($H$3:$H801,$G$3:$G801,Y$1,$C$3:$C801,"Sell"),0)</f>
        <v>0</v>
      </c>
      <c r="Z801" s="111">
        <f t="shared" si="135"/>
        <v>0</v>
      </c>
      <c r="AA801" s="111">
        <f>IF($D801=AA$1,SUMIFS($H$3:$H801,$G$3:$G801,AA$1,$C$3:$C801,"Sell"),0)</f>
        <v>0</v>
      </c>
      <c r="AB801" s="111">
        <f t="shared" si="136"/>
        <v>0</v>
      </c>
      <c r="AC801" s="111">
        <f>SUMIFS('Deductions and Deposits'!$H:$H,'Deductions and Deposits'!$G:$G,D801,'Deductions and Deposits'!$F:$F,"&lt;="&amp;B801)+SUMIFS($F$3:F801,$D$3:D801,D801,$C$3:C801,"Coin Deposit",$E$3:E801,"")</f>
        <v>0</v>
      </c>
      <c r="AD801" s="111">
        <f>SUMIFS('Deductions and Deposits'!$D:$D,'Deductions and Deposits'!$C:$C,D801)+SUMIFS($F:$F,$D:$D,D801,$C:$C,"Coin Deduction")</f>
        <v>0</v>
      </c>
      <c r="AE801" s="111">
        <f>Table5[[#This Row],[Column4]]+Table5[[#This Row],[Column14]]+Table5[[#This Row],[Column19]]+Table5[[#This Row],[Column12]]</f>
        <v>0</v>
      </c>
      <c r="AF801" s="111">
        <f>Table5[[#This Row],[Column5]]+Table5[[#This Row],[Column13]]+Table5[[#This Row],[Column21]]+Table5[[#This Row],[Column18]]</f>
        <v>0</v>
      </c>
      <c r="AG801" s="111">
        <f t="shared" si="137"/>
        <v>0</v>
      </c>
      <c r="AH801" s="111">
        <f t="shared" si="138"/>
        <v>0</v>
      </c>
      <c r="AI801" s="111">
        <f>Table5[[#This Row],[Column17]]-Table5[[#This Row],[Column20]]</f>
        <v>0</v>
      </c>
      <c r="AJ801" s="111">
        <f t="shared" si="139"/>
        <v>0</v>
      </c>
      <c r="AK801" s="111">
        <f t="shared" si="143"/>
        <v>0</v>
      </c>
      <c r="AL801" s="111">
        <f t="shared" si="140"/>
        <v>0</v>
      </c>
      <c r="AM801" s="111" t="str">
        <f t="shared" si="141"/>
        <v/>
      </c>
      <c r="AN801" s="111" t="str">
        <f t="shared" ca="1" si="142"/>
        <v/>
      </c>
    </row>
    <row r="802" spans="1:40" ht="20.25" customHeight="1" x14ac:dyDescent="0.3">
      <c r="A802" s="107"/>
      <c r="B802" s="144"/>
      <c r="C802" s="119"/>
      <c r="D802" s="120"/>
      <c r="E802" s="119"/>
      <c r="F802" s="119"/>
      <c r="G802" s="120"/>
      <c r="H802" s="119"/>
      <c r="I802" s="109"/>
      <c r="L802" s="108"/>
      <c r="M802" s="108"/>
      <c r="N802" s="108"/>
      <c r="O802" s="108"/>
      <c r="P802" s="108"/>
      <c r="Q802" s="108"/>
      <c r="R802" s="108"/>
      <c r="S802" s="108"/>
      <c r="T802" s="100">
        <f t="shared" si="133"/>
        <v>0</v>
      </c>
      <c r="U802" s="111"/>
      <c r="V802" s="111"/>
      <c r="W802" s="111">
        <f>SUMIFS($F$3:F802,$D$3:D802,D802,$C$3:C802,"Buy")+SUMIFS($F$3:F802,$D$3:D802,D802,$C$3:C802,"Coin Deposit",$E$3:E802,"&lt;&gt;")</f>
        <v>0</v>
      </c>
      <c r="X802" s="111">
        <f t="shared" si="134"/>
        <v>0</v>
      </c>
      <c r="Y802" s="111">
        <f>IF($D802=Y$1,SUMIFS($H$3:$H802,$G$3:$G802,Y$1,$C$3:$C802,"Sell"),0)</f>
        <v>0</v>
      </c>
      <c r="Z802" s="111">
        <f t="shared" si="135"/>
        <v>0</v>
      </c>
      <c r="AA802" s="111">
        <f>IF($D802=AA$1,SUMIFS($H$3:$H802,$G$3:$G802,AA$1,$C$3:$C802,"Sell"),0)</f>
        <v>0</v>
      </c>
      <c r="AB802" s="111">
        <f t="shared" si="136"/>
        <v>0</v>
      </c>
      <c r="AC802" s="111">
        <f>SUMIFS('Deductions and Deposits'!$H:$H,'Deductions and Deposits'!$G:$G,D802,'Deductions and Deposits'!$F:$F,"&lt;="&amp;B802)+SUMIFS($F$3:F802,$D$3:D802,D802,$C$3:C802,"Coin Deposit",$E$3:E802,"")</f>
        <v>0</v>
      </c>
      <c r="AD802" s="111">
        <f>SUMIFS('Deductions and Deposits'!$D:$D,'Deductions and Deposits'!$C:$C,D802)+SUMIFS($F:$F,$D:$D,D802,$C:$C,"Coin Deduction")</f>
        <v>0</v>
      </c>
      <c r="AE802" s="111">
        <f>Table5[[#This Row],[Column4]]+Table5[[#This Row],[Column14]]+Table5[[#This Row],[Column19]]+Table5[[#This Row],[Column12]]</f>
        <v>0</v>
      </c>
      <c r="AF802" s="111">
        <f>Table5[[#This Row],[Column5]]+Table5[[#This Row],[Column13]]+Table5[[#This Row],[Column21]]+Table5[[#This Row],[Column18]]</f>
        <v>0</v>
      </c>
      <c r="AG802" s="111">
        <f t="shared" si="137"/>
        <v>0</v>
      </c>
      <c r="AH802" s="111">
        <f t="shared" si="138"/>
        <v>0</v>
      </c>
      <c r="AI802" s="111">
        <f>Table5[[#This Row],[Column17]]-Table5[[#This Row],[Column20]]</f>
        <v>0</v>
      </c>
      <c r="AJ802" s="111">
        <f t="shared" si="139"/>
        <v>0</v>
      </c>
      <c r="AK802" s="111">
        <f t="shared" si="143"/>
        <v>0</v>
      </c>
      <c r="AL802" s="111">
        <f t="shared" si="140"/>
        <v>0</v>
      </c>
      <c r="AM802" s="111" t="str">
        <f t="shared" si="141"/>
        <v/>
      </c>
      <c r="AN802" s="111" t="str">
        <f t="shared" ca="1" si="142"/>
        <v/>
      </c>
    </row>
    <row r="803" spans="1:40" ht="20.25" customHeight="1" x14ac:dyDescent="0.3">
      <c r="A803" s="107"/>
      <c r="B803" s="144"/>
      <c r="C803" s="119"/>
      <c r="D803" s="120"/>
      <c r="E803" s="119"/>
      <c r="F803" s="119"/>
      <c r="G803" s="120"/>
      <c r="H803" s="119"/>
      <c r="I803" s="109"/>
      <c r="L803" s="108"/>
      <c r="M803" s="108"/>
      <c r="N803" s="108"/>
      <c r="O803" s="108"/>
      <c r="P803" s="108"/>
      <c r="Q803" s="108"/>
      <c r="R803" s="108"/>
      <c r="S803" s="108"/>
      <c r="T803" s="100">
        <f t="shared" si="133"/>
        <v>0</v>
      </c>
      <c r="U803" s="111"/>
      <c r="V803" s="111"/>
      <c r="W803" s="111">
        <f>SUMIFS($F$3:F803,$D$3:D803,D803,$C$3:C803,"Buy")+SUMIFS($F$3:F803,$D$3:D803,D803,$C$3:C803,"Coin Deposit",$E$3:E803,"&lt;&gt;")</f>
        <v>0</v>
      </c>
      <c r="X803" s="111">
        <f t="shared" si="134"/>
        <v>0</v>
      </c>
      <c r="Y803" s="111">
        <f>IF($D803=Y$1,SUMIFS($H$3:$H803,$G$3:$G803,Y$1,$C$3:$C803,"Sell"),0)</f>
        <v>0</v>
      </c>
      <c r="Z803" s="111">
        <f t="shared" si="135"/>
        <v>0</v>
      </c>
      <c r="AA803" s="111">
        <f>IF($D803=AA$1,SUMIFS($H$3:$H803,$G$3:$G803,AA$1,$C$3:$C803,"Sell"),0)</f>
        <v>0</v>
      </c>
      <c r="AB803" s="111">
        <f t="shared" si="136"/>
        <v>0</v>
      </c>
      <c r="AC803" s="111">
        <f>SUMIFS('Deductions and Deposits'!$H:$H,'Deductions and Deposits'!$G:$G,D803,'Deductions and Deposits'!$F:$F,"&lt;="&amp;B803)+SUMIFS($F$3:F803,$D$3:D803,D803,$C$3:C803,"Coin Deposit",$E$3:E803,"")</f>
        <v>0</v>
      </c>
      <c r="AD803" s="111">
        <f>SUMIFS('Deductions and Deposits'!$D:$D,'Deductions and Deposits'!$C:$C,D803)+SUMIFS($F:$F,$D:$D,D803,$C:$C,"Coin Deduction")</f>
        <v>0</v>
      </c>
      <c r="AE803" s="111">
        <f>Table5[[#This Row],[Column4]]+Table5[[#This Row],[Column14]]+Table5[[#This Row],[Column19]]+Table5[[#This Row],[Column12]]</f>
        <v>0</v>
      </c>
      <c r="AF803" s="111">
        <f>Table5[[#This Row],[Column5]]+Table5[[#This Row],[Column13]]+Table5[[#This Row],[Column21]]+Table5[[#This Row],[Column18]]</f>
        <v>0</v>
      </c>
      <c r="AG803" s="111">
        <f t="shared" si="137"/>
        <v>0</v>
      </c>
      <c r="AH803" s="111">
        <f t="shared" si="138"/>
        <v>0</v>
      </c>
      <c r="AI803" s="111">
        <f>Table5[[#This Row],[Column17]]-Table5[[#This Row],[Column20]]</f>
        <v>0</v>
      </c>
      <c r="AJ803" s="111">
        <f t="shared" si="139"/>
        <v>0</v>
      </c>
      <c r="AK803" s="111">
        <f t="shared" si="143"/>
        <v>0</v>
      </c>
      <c r="AL803" s="111">
        <f t="shared" si="140"/>
        <v>0</v>
      </c>
      <c r="AM803" s="111" t="str">
        <f t="shared" si="141"/>
        <v/>
      </c>
      <c r="AN803" s="111" t="str">
        <f t="shared" ca="1" si="142"/>
        <v/>
      </c>
    </row>
    <row r="804" spans="1:40" ht="20.25" customHeight="1" x14ac:dyDescent="0.3">
      <c r="A804" s="107"/>
      <c r="B804" s="144"/>
      <c r="C804" s="119"/>
      <c r="D804" s="120"/>
      <c r="E804" s="119"/>
      <c r="F804" s="119"/>
      <c r="G804" s="120"/>
      <c r="H804" s="119"/>
      <c r="I804" s="109"/>
      <c r="L804" s="108"/>
      <c r="M804" s="108"/>
      <c r="N804" s="108"/>
      <c r="O804" s="108"/>
      <c r="P804" s="108"/>
      <c r="Q804" s="108"/>
      <c r="R804" s="108"/>
      <c r="S804" s="108"/>
      <c r="T804" s="100">
        <f t="shared" si="133"/>
        <v>0</v>
      </c>
      <c r="U804" s="111"/>
      <c r="V804" s="111"/>
      <c r="W804" s="111">
        <f>SUMIFS($F$3:F804,$D$3:D804,D804,$C$3:C804,"Buy")+SUMIFS($F$3:F804,$D$3:D804,D804,$C$3:C804,"Coin Deposit",$E$3:E804,"&lt;&gt;")</f>
        <v>0</v>
      </c>
      <c r="X804" s="111">
        <f t="shared" si="134"/>
        <v>0</v>
      </c>
      <c r="Y804" s="111">
        <f>IF($D804=Y$1,SUMIFS($H$3:$H804,$G$3:$G804,Y$1,$C$3:$C804,"Sell"),0)</f>
        <v>0</v>
      </c>
      <c r="Z804" s="111">
        <f t="shared" si="135"/>
        <v>0</v>
      </c>
      <c r="AA804" s="111">
        <f>IF($D804=AA$1,SUMIFS($H$3:$H804,$G$3:$G804,AA$1,$C$3:$C804,"Sell"),0)</f>
        <v>0</v>
      </c>
      <c r="AB804" s="111">
        <f t="shared" si="136"/>
        <v>0</v>
      </c>
      <c r="AC804" s="111">
        <f>SUMIFS('Deductions and Deposits'!$H:$H,'Deductions and Deposits'!$G:$G,D804,'Deductions and Deposits'!$F:$F,"&lt;="&amp;B804)+SUMIFS($F$3:F804,$D$3:D804,D804,$C$3:C804,"Coin Deposit",$E$3:E804,"")</f>
        <v>0</v>
      </c>
      <c r="AD804" s="111">
        <f>SUMIFS('Deductions and Deposits'!$D:$D,'Deductions and Deposits'!$C:$C,D804)+SUMIFS($F:$F,$D:$D,D804,$C:$C,"Coin Deduction")</f>
        <v>0</v>
      </c>
      <c r="AE804" s="111">
        <f>Table5[[#This Row],[Column4]]+Table5[[#This Row],[Column14]]+Table5[[#This Row],[Column19]]+Table5[[#This Row],[Column12]]</f>
        <v>0</v>
      </c>
      <c r="AF804" s="111">
        <f>Table5[[#This Row],[Column5]]+Table5[[#This Row],[Column13]]+Table5[[#This Row],[Column21]]+Table5[[#This Row],[Column18]]</f>
        <v>0</v>
      </c>
      <c r="AG804" s="111">
        <f t="shared" si="137"/>
        <v>0</v>
      </c>
      <c r="AH804" s="111">
        <f t="shared" si="138"/>
        <v>0</v>
      </c>
      <c r="AI804" s="111">
        <f>Table5[[#This Row],[Column17]]-Table5[[#This Row],[Column20]]</f>
        <v>0</v>
      </c>
      <c r="AJ804" s="111">
        <f t="shared" si="139"/>
        <v>0</v>
      </c>
      <c r="AK804" s="111">
        <f t="shared" si="143"/>
        <v>0</v>
      </c>
      <c r="AL804" s="111">
        <f t="shared" si="140"/>
        <v>0</v>
      </c>
      <c r="AM804" s="111" t="str">
        <f t="shared" si="141"/>
        <v/>
      </c>
      <c r="AN804" s="111" t="str">
        <f t="shared" ca="1" si="142"/>
        <v/>
      </c>
    </row>
    <row r="805" spans="1:40" ht="20.25" customHeight="1" x14ac:dyDescent="0.3">
      <c r="A805" s="107"/>
      <c r="B805" s="144"/>
      <c r="C805" s="119"/>
      <c r="D805" s="120"/>
      <c r="E805" s="119"/>
      <c r="F805" s="119"/>
      <c r="G805" s="120"/>
      <c r="H805" s="119"/>
      <c r="I805" s="109"/>
      <c r="L805" s="108"/>
      <c r="M805" s="108"/>
      <c r="N805" s="108"/>
      <c r="O805" s="108"/>
      <c r="P805" s="108"/>
      <c r="Q805" s="108"/>
      <c r="R805" s="108"/>
      <c r="S805" s="108"/>
      <c r="T805" s="100">
        <f t="shared" si="133"/>
        <v>0</v>
      </c>
      <c r="U805" s="111"/>
      <c r="V805" s="111"/>
      <c r="W805" s="111">
        <f>SUMIFS($F$3:F805,$D$3:D805,D805,$C$3:C805,"Buy")+SUMIFS($F$3:F805,$D$3:D805,D805,$C$3:C805,"Coin Deposit",$E$3:E805,"&lt;&gt;")</f>
        <v>0</v>
      </c>
      <c r="X805" s="111">
        <f t="shared" si="134"/>
        <v>0</v>
      </c>
      <c r="Y805" s="111">
        <f>IF($D805=Y$1,SUMIFS($H$3:$H805,$G$3:$G805,Y$1,$C$3:$C805,"Sell"),0)</f>
        <v>0</v>
      </c>
      <c r="Z805" s="111">
        <f t="shared" si="135"/>
        <v>0</v>
      </c>
      <c r="AA805" s="111">
        <f>IF($D805=AA$1,SUMIFS($H$3:$H805,$G$3:$G805,AA$1,$C$3:$C805,"Sell"),0)</f>
        <v>0</v>
      </c>
      <c r="AB805" s="111">
        <f t="shared" si="136"/>
        <v>0</v>
      </c>
      <c r="AC805" s="111">
        <f>SUMIFS('Deductions and Deposits'!$H:$H,'Deductions and Deposits'!$G:$G,D805,'Deductions and Deposits'!$F:$F,"&lt;="&amp;B805)+SUMIFS($F$3:F805,$D$3:D805,D805,$C$3:C805,"Coin Deposit",$E$3:E805,"")</f>
        <v>0</v>
      </c>
      <c r="AD805" s="111">
        <f>SUMIFS('Deductions and Deposits'!$D:$D,'Deductions and Deposits'!$C:$C,D805)+SUMIFS($F:$F,$D:$D,D805,$C:$C,"Coin Deduction")</f>
        <v>0</v>
      </c>
      <c r="AE805" s="111">
        <f>Table5[[#This Row],[Column4]]+Table5[[#This Row],[Column14]]+Table5[[#This Row],[Column19]]+Table5[[#This Row],[Column12]]</f>
        <v>0</v>
      </c>
      <c r="AF805" s="111">
        <f>Table5[[#This Row],[Column5]]+Table5[[#This Row],[Column13]]+Table5[[#This Row],[Column21]]+Table5[[#This Row],[Column18]]</f>
        <v>0</v>
      </c>
      <c r="AG805" s="111">
        <f t="shared" si="137"/>
        <v>0</v>
      </c>
      <c r="AH805" s="111">
        <f t="shared" si="138"/>
        <v>0</v>
      </c>
      <c r="AI805" s="111">
        <f>Table5[[#This Row],[Column17]]-Table5[[#This Row],[Column20]]</f>
        <v>0</v>
      </c>
      <c r="AJ805" s="111">
        <f t="shared" si="139"/>
        <v>0</v>
      </c>
      <c r="AK805" s="111">
        <f t="shared" si="143"/>
        <v>0</v>
      </c>
      <c r="AL805" s="111">
        <f t="shared" si="140"/>
        <v>0</v>
      </c>
      <c r="AM805" s="111" t="str">
        <f t="shared" si="141"/>
        <v/>
      </c>
      <c r="AN805" s="111" t="str">
        <f t="shared" ca="1" si="142"/>
        <v/>
      </c>
    </row>
    <row r="806" spans="1:40" ht="20.25" customHeight="1" x14ac:dyDescent="0.3">
      <c r="A806" s="107"/>
      <c r="B806" s="144"/>
      <c r="C806" s="119"/>
      <c r="D806" s="120"/>
      <c r="E806" s="119"/>
      <c r="F806" s="119"/>
      <c r="G806" s="120"/>
      <c r="H806" s="119"/>
      <c r="I806" s="109"/>
      <c r="L806" s="108"/>
      <c r="M806" s="108"/>
      <c r="N806" s="108"/>
      <c r="O806" s="108"/>
      <c r="P806" s="108"/>
      <c r="Q806" s="108"/>
      <c r="R806" s="108"/>
      <c r="S806" s="108"/>
      <c r="T806" s="100">
        <f t="shared" si="133"/>
        <v>0</v>
      </c>
      <c r="U806" s="111"/>
      <c r="V806" s="111"/>
      <c r="W806" s="111">
        <f>SUMIFS($F$3:F806,$D$3:D806,D806,$C$3:C806,"Buy")+SUMIFS($F$3:F806,$D$3:D806,D806,$C$3:C806,"Coin Deposit",$E$3:E806,"&lt;&gt;")</f>
        <v>0</v>
      </c>
      <c r="X806" s="111">
        <f t="shared" si="134"/>
        <v>0</v>
      </c>
      <c r="Y806" s="111">
        <f>IF($D806=Y$1,SUMIFS($H$3:$H806,$G$3:$G806,Y$1,$C$3:$C806,"Sell"),0)</f>
        <v>0</v>
      </c>
      <c r="Z806" s="111">
        <f t="shared" si="135"/>
        <v>0</v>
      </c>
      <c r="AA806" s="111">
        <f>IF($D806=AA$1,SUMIFS($H$3:$H806,$G$3:$G806,AA$1,$C$3:$C806,"Sell"),0)</f>
        <v>0</v>
      </c>
      <c r="AB806" s="111">
        <f t="shared" si="136"/>
        <v>0</v>
      </c>
      <c r="AC806" s="111">
        <f>SUMIFS('Deductions and Deposits'!$H:$H,'Deductions and Deposits'!$G:$G,D806,'Deductions and Deposits'!$F:$F,"&lt;="&amp;B806)+SUMIFS($F$3:F806,$D$3:D806,D806,$C$3:C806,"Coin Deposit",$E$3:E806,"")</f>
        <v>0</v>
      </c>
      <c r="AD806" s="111">
        <f>SUMIFS('Deductions and Deposits'!$D:$D,'Deductions and Deposits'!$C:$C,D806)+SUMIFS($F:$F,$D:$D,D806,$C:$C,"Coin Deduction")</f>
        <v>0</v>
      </c>
      <c r="AE806" s="111">
        <f>Table5[[#This Row],[Column4]]+Table5[[#This Row],[Column14]]+Table5[[#This Row],[Column19]]+Table5[[#This Row],[Column12]]</f>
        <v>0</v>
      </c>
      <c r="AF806" s="111">
        <f>Table5[[#This Row],[Column5]]+Table5[[#This Row],[Column13]]+Table5[[#This Row],[Column21]]+Table5[[#This Row],[Column18]]</f>
        <v>0</v>
      </c>
      <c r="AG806" s="111">
        <f t="shared" si="137"/>
        <v>0</v>
      </c>
      <c r="AH806" s="111">
        <f t="shared" si="138"/>
        <v>0</v>
      </c>
      <c r="AI806" s="111">
        <f>Table5[[#This Row],[Column17]]-Table5[[#This Row],[Column20]]</f>
        <v>0</v>
      </c>
      <c r="AJ806" s="111">
        <f t="shared" si="139"/>
        <v>0</v>
      </c>
      <c r="AK806" s="111">
        <f t="shared" si="143"/>
        <v>0</v>
      </c>
      <c r="AL806" s="111">
        <f t="shared" si="140"/>
        <v>0</v>
      </c>
      <c r="AM806" s="111" t="str">
        <f t="shared" si="141"/>
        <v/>
      </c>
      <c r="AN806" s="111" t="str">
        <f t="shared" ca="1" si="142"/>
        <v/>
      </c>
    </row>
    <row r="807" spans="1:40" ht="20.25" customHeight="1" x14ac:dyDescent="0.3">
      <c r="A807" s="107"/>
      <c r="B807" s="144"/>
      <c r="C807" s="119"/>
      <c r="D807" s="120"/>
      <c r="E807" s="119"/>
      <c r="F807" s="119"/>
      <c r="G807" s="120"/>
      <c r="H807" s="119"/>
      <c r="I807" s="109"/>
      <c r="L807" s="108"/>
      <c r="M807" s="108"/>
      <c r="N807" s="108"/>
      <c r="O807" s="108"/>
      <c r="P807" s="108"/>
      <c r="Q807" s="108"/>
      <c r="R807" s="108"/>
      <c r="S807" s="108"/>
      <c r="T807" s="100">
        <f t="shared" si="133"/>
        <v>0</v>
      </c>
      <c r="U807" s="111"/>
      <c r="V807" s="111"/>
      <c r="W807" s="111">
        <f>SUMIFS($F$3:F807,$D$3:D807,D807,$C$3:C807,"Buy")+SUMIFS($F$3:F807,$D$3:D807,D807,$C$3:C807,"Coin Deposit",$E$3:E807,"&lt;&gt;")</f>
        <v>0</v>
      </c>
      <c r="X807" s="111">
        <f t="shared" si="134"/>
        <v>0</v>
      </c>
      <c r="Y807" s="111">
        <f>IF($D807=Y$1,SUMIFS($H$3:$H807,$G$3:$G807,Y$1,$C$3:$C807,"Sell"),0)</f>
        <v>0</v>
      </c>
      <c r="Z807" s="111">
        <f t="shared" si="135"/>
        <v>0</v>
      </c>
      <c r="AA807" s="111">
        <f>IF($D807=AA$1,SUMIFS($H$3:$H807,$G$3:$G807,AA$1,$C$3:$C807,"Sell"),0)</f>
        <v>0</v>
      </c>
      <c r="AB807" s="111">
        <f t="shared" si="136"/>
        <v>0</v>
      </c>
      <c r="AC807" s="111">
        <f>SUMIFS('Deductions and Deposits'!$H:$H,'Deductions and Deposits'!$G:$G,D807,'Deductions and Deposits'!$F:$F,"&lt;="&amp;B807)+SUMIFS($F$3:F807,$D$3:D807,D807,$C$3:C807,"Coin Deposit",$E$3:E807,"")</f>
        <v>0</v>
      </c>
      <c r="AD807" s="111">
        <f>SUMIFS('Deductions and Deposits'!$D:$D,'Deductions and Deposits'!$C:$C,D807)+SUMIFS($F:$F,$D:$D,D807,$C:$C,"Coin Deduction")</f>
        <v>0</v>
      </c>
      <c r="AE807" s="111">
        <f>Table5[[#This Row],[Column4]]+Table5[[#This Row],[Column14]]+Table5[[#This Row],[Column19]]+Table5[[#This Row],[Column12]]</f>
        <v>0</v>
      </c>
      <c r="AF807" s="111">
        <f>Table5[[#This Row],[Column5]]+Table5[[#This Row],[Column13]]+Table5[[#This Row],[Column21]]+Table5[[#This Row],[Column18]]</f>
        <v>0</v>
      </c>
      <c r="AG807" s="111">
        <f t="shared" si="137"/>
        <v>0</v>
      </c>
      <c r="AH807" s="111">
        <f t="shared" si="138"/>
        <v>0</v>
      </c>
      <c r="AI807" s="111">
        <f>Table5[[#This Row],[Column17]]-Table5[[#This Row],[Column20]]</f>
        <v>0</v>
      </c>
      <c r="AJ807" s="111">
        <f t="shared" si="139"/>
        <v>0</v>
      </c>
      <c r="AK807" s="111">
        <f t="shared" si="143"/>
        <v>0</v>
      </c>
      <c r="AL807" s="111">
        <f t="shared" si="140"/>
        <v>0</v>
      </c>
      <c r="AM807" s="111" t="str">
        <f t="shared" si="141"/>
        <v/>
      </c>
      <c r="AN807" s="111" t="str">
        <f t="shared" ca="1" si="142"/>
        <v/>
      </c>
    </row>
    <row r="808" spans="1:40" ht="20.25" customHeight="1" x14ac:dyDescent="0.3">
      <c r="A808" s="107"/>
      <c r="B808" s="144"/>
      <c r="C808" s="119"/>
      <c r="D808" s="120"/>
      <c r="E808" s="119"/>
      <c r="F808" s="119"/>
      <c r="G808" s="120"/>
      <c r="H808" s="119"/>
      <c r="I808" s="109"/>
      <c r="L808" s="108"/>
      <c r="M808" s="108"/>
      <c r="N808" s="108"/>
      <c r="O808" s="108"/>
      <c r="P808" s="108"/>
      <c r="Q808" s="108"/>
      <c r="R808" s="108"/>
      <c r="S808" s="108"/>
      <c r="T808" s="100">
        <f t="shared" si="133"/>
        <v>0</v>
      </c>
      <c r="U808" s="111"/>
      <c r="V808" s="111"/>
      <c r="W808" s="111">
        <f>SUMIFS($F$3:F808,$D$3:D808,D808,$C$3:C808,"Buy")+SUMIFS($F$3:F808,$D$3:D808,D808,$C$3:C808,"Coin Deposit",$E$3:E808,"&lt;&gt;")</f>
        <v>0</v>
      </c>
      <c r="X808" s="111">
        <f t="shared" si="134"/>
        <v>0</v>
      </c>
      <c r="Y808" s="111">
        <f>IF($D808=Y$1,SUMIFS($H$3:$H808,$G$3:$G808,Y$1,$C$3:$C808,"Sell"),0)</f>
        <v>0</v>
      </c>
      <c r="Z808" s="111">
        <f t="shared" si="135"/>
        <v>0</v>
      </c>
      <c r="AA808" s="111">
        <f>IF($D808=AA$1,SUMIFS($H$3:$H808,$G$3:$G808,AA$1,$C$3:$C808,"Sell"),0)</f>
        <v>0</v>
      </c>
      <c r="AB808" s="111">
        <f t="shared" si="136"/>
        <v>0</v>
      </c>
      <c r="AC808" s="111">
        <f>SUMIFS('Deductions and Deposits'!$H:$H,'Deductions and Deposits'!$G:$G,D808,'Deductions and Deposits'!$F:$F,"&lt;="&amp;B808)+SUMIFS($F$3:F808,$D$3:D808,D808,$C$3:C808,"Coin Deposit",$E$3:E808,"")</f>
        <v>0</v>
      </c>
      <c r="AD808" s="111">
        <f>SUMIFS('Deductions and Deposits'!$D:$D,'Deductions and Deposits'!$C:$C,D808)+SUMIFS($F:$F,$D:$D,D808,$C:$C,"Coin Deduction")</f>
        <v>0</v>
      </c>
      <c r="AE808" s="111">
        <f>Table5[[#This Row],[Column4]]+Table5[[#This Row],[Column14]]+Table5[[#This Row],[Column19]]+Table5[[#This Row],[Column12]]</f>
        <v>0</v>
      </c>
      <c r="AF808" s="111">
        <f>Table5[[#This Row],[Column5]]+Table5[[#This Row],[Column13]]+Table5[[#This Row],[Column21]]+Table5[[#This Row],[Column18]]</f>
        <v>0</v>
      </c>
      <c r="AG808" s="111">
        <f t="shared" si="137"/>
        <v>0</v>
      </c>
      <c r="AH808" s="111">
        <f t="shared" si="138"/>
        <v>0</v>
      </c>
      <c r="AI808" s="111">
        <f>Table5[[#This Row],[Column17]]-Table5[[#This Row],[Column20]]</f>
        <v>0</v>
      </c>
      <c r="AJ808" s="111">
        <f t="shared" si="139"/>
        <v>0</v>
      </c>
      <c r="AK808" s="111">
        <f t="shared" si="143"/>
        <v>0</v>
      </c>
      <c r="AL808" s="111">
        <f t="shared" si="140"/>
        <v>0</v>
      </c>
      <c r="AM808" s="111" t="str">
        <f t="shared" si="141"/>
        <v/>
      </c>
      <c r="AN808" s="111" t="str">
        <f t="shared" ca="1" si="142"/>
        <v/>
      </c>
    </row>
    <row r="809" spans="1:40" ht="20.25" customHeight="1" x14ac:dyDescent="0.3">
      <c r="A809" s="107"/>
      <c r="B809" s="144"/>
      <c r="C809" s="119"/>
      <c r="D809" s="120"/>
      <c r="E809" s="119"/>
      <c r="F809" s="119"/>
      <c r="G809" s="120"/>
      <c r="H809" s="119"/>
      <c r="I809" s="109"/>
      <c r="L809" s="108"/>
      <c r="M809" s="108"/>
      <c r="N809" s="108"/>
      <c r="O809" s="108"/>
      <c r="P809" s="108"/>
      <c r="Q809" s="108"/>
      <c r="R809" s="108"/>
      <c r="S809" s="108"/>
      <c r="T809" s="100">
        <f t="shared" si="133"/>
        <v>0</v>
      </c>
      <c r="U809" s="111"/>
      <c r="V809" s="111"/>
      <c r="W809" s="111">
        <f>SUMIFS($F$3:F809,$D$3:D809,D809,$C$3:C809,"Buy")+SUMIFS($F$3:F809,$D$3:D809,D809,$C$3:C809,"Coin Deposit",$E$3:E809,"&lt;&gt;")</f>
        <v>0</v>
      </c>
      <c r="X809" s="111">
        <f t="shared" si="134"/>
        <v>0</v>
      </c>
      <c r="Y809" s="111">
        <f>IF($D809=Y$1,SUMIFS($H$3:$H809,$G$3:$G809,Y$1,$C$3:$C809,"Sell"),0)</f>
        <v>0</v>
      </c>
      <c r="Z809" s="111">
        <f t="shared" si="135"/>
        <v>0</v>
      </c>
      <c r="AA809" s="111">
        <f>IF($D809=AA$1,SUMIFS($H$3:$H809,$G$3:$G809,AA$1,$C$3:$C809,"Sell"),0)</f>
        <v>0</v>
      </c>
      <c r="AB809" s="111">
        <f t="shared" si="136"/>
        <v>0</v>
      </c>
      <c r="AC809" s="111">
        <f>SUMIFS('Deductions and Deposits'!$H:$H,'Deductions and Deposits'!$G:$G,D809,'Deductions and Deposits'!$F:$F,"&lt;="&amp;B809)+SUMIFS($F$3:F809,$D$3:D809,D809,$C$3:C809,"Coin Deposit",$E$3:E809,"")</f>
        <v>0</v>
      </c>
      <c r="AD809" s="111">
        <f>SUMIFS('Deductions and Deposits'!$D:$D,'Deductions and Deposits'!$C:$C,D809)+SUMIFS($F:$F,$D:$D,D809,$C:$C,"Coin Deduction")</f>
        <v>0</v>
      </c>
      <c r="AE809" s="111">
        <f>Table5[[#This Row],[Column4]]+Table5[[#This Row],[Column14]]+Table5[[#This Row],[Column19]]+Table5[[#This Row],[Column12]]</f>
        <v>0</v>
      </c>
      <c r="AF809" s="111">
        <f>Table5[[#This Row],[Column5]]+Table5[[#This Row],[Column13]]+Table5[[#This Row],[Column21]]+Table5[[#This Row],[Column18]]</f>
        <v>0</v>
      </c>
      <c r="AG809" s="111">
        <f t="shared" si="137"/>
        <v>0</v>
      </c>
      <c r="AH809" s="111">
        <f t="shared" si="138"/>
        <v>0</v>
      </c>
      <c r="AI809" s="111">
        <f>Table5[[#This Row],[Column17]]-Table5[[#This Row],[Column20]]</f>
        <v>0</v>
      </c>
      <c r="AJ809" s="111">
        <f t="shared" si="139"/>
        <v>0</v>
      </c>
      <c r="AK809" s="111">
        <f t="shared" si="143"/>
        <v>0</v>
      </c>
      <c r="AL809" s="111">
        <f t="shared" si="140"/>
        <v>0</v>
      </c>
      <c r="AM809" s="111" t="str">
        <f t="shared" si="141"/>
        <v/>
      </c>
      <c r="AN809" s="111" t="str">
        <f t="shared" ca="1" si="142"/>
        <v/>
      </c>
    </row>
    <row r="810" spans="1:40" ht="20.25" customHeight="1" x14ac:dyDescent="0.3">
      <c r="A810" s="107"/>
      <c r="B810" s="144"/>
      <c r="C810" s="119"/>
      <c r="D810" s="120"/>
      <c r="E810" s="119"/>
      <c r="F810" s="119"/>
      <c r="G810" s="120"/>
      <c r="H810" s="119"/>
      <c r="I810" s="109"/>
      <c r="L810" s="108"/>
      <c r="M810" s="108"/>
      <c r="N810" s="108"/>
      <c r="O810" s="108"/>
      <c r="P810" s="108"/>
      <c r="Q810" s="108"/>
      <c r="R810" s="108"/>
      <c r="S810" s="108"/>
      <c r="T810" s="100">
        <f t="shared" si="133"/>
        <v>0</v>
      </c>
      <c r="U810" s="111"/>
      <c r="V810" s="111"/>
      <c r="W810" s="111">
        <f>SUMIFS($F$3:F810,$D$3:D810,D810,$C$3:C810,"Buy")+SUMIFS($F$3:F810,$D$3:D810,D810,$C$3:C810,"Coin Deposit",$E$3:E810,"&lt;&gt;")</f>
        <v>0</v>
      </c>
      <c r="X810" s="111">
        <f t="shared" si="134"/>
        <v>0</v>
      </c>
      <c r="Y810" s="111">
        <f>IF($D810=Y$1,SUMIFS($H$3:$H810,$G$3:$G810,Y$1,$C$3:$C810,"Sell"),0)</f>
        <v>0</v>
      </c>
      <c r="Z810" s="111">
        <f t="shared" si="135"/>
        <v>0</v>
      </c>
      <c r="AA810" s="111">
        <f>IF($D810=AA$1,SUMIFS($H$3:$H810,$G$3:$G810,AA$1,$C$3:$C810,"Sell"),0)</f>
        <v>0</v>
      </c>
      <c r="AB810" s="111">
        <f t="shared" si="136"/>
        <v>0</v>
      </c>
      <c r="AC810" s="111">
        <f>SUMIFS('Deductions and Deposits'!$H:$H,'Deductions and Deposits'!$G:$G,D810,'Deductions and Deposits'!$F:$F,"&lt;="&amp;B810)+SUMIFS($F$3:F810,$D$3:D810,D810,$C$3:C810,"Coin Deposit",$E$3:E810,"")</f>
        <v>0</v>
      </c>
      <c r="AD810" s="111">
        <f>SUMIFS('Deductions and Deposits'!$D:$D,'Deductions and Deposits'!$C:$C,D810)+SUMIFS($F:$F,$D:$D,D810,$C:$C,"Coin Deduction")</f>
        <v>0</v>
      </c>
      <c r="AE810" s="111">
        <f>Table5[[#This Row],[Column4]]+Table5[[#This Row],[Column14]]+Table5[[#This Row],[Column19]]+Table5[[#This Row],[Column12]]</f>
        <v>0</v>
      </c>
      <c r="AF810" s="111">
        <f>Table5[[#This Row],[Column5]]+Table5[[#This Row],[Column13]]+Table5[[#This Row],[Column21]]+Table5[[#This Row],[Column18]]</f>
        <v>0</v>
      </c>
      <c r="AG810" s="111">
        <f t="shared" si="137"/>
        <v>0</v>
      </c>
      <c r="AH810" s="111">
        <f t="shared" si="138"/>
        <v>0</v>
      </c>
      <c r="AI810" s="111">
        <f>Table5[[#This Row],[Column17]]-Table5[[#This Row],[Column20]]</f>
        <v>0</v>
      </c>
      <c r="AJ810" s="111">
        <f t="shared" si="139"/>
        <v>0</v>
      </c>
      <c r="AK810" s="111">
        <f t="shared" si="143"/>
        <v>0</v>
      </c>
      <c r="AL810" s="111">
        <f t="shared" si="140"/>
        <v>0</v>
      </c>
      <c r="AM810" s="111" t="str">
        <f t="shared" si="141"/>
        <v/>
      </c>
      <c r="AN810" s="111" t="str">
        <f t="shared" ca="1" si="142"/>
        <v/>
      </c>
    </row>
    <row r="811" spans="1:40" ht="20.25" customHeight="1" x14ac:dyDescent="0.3">
      <c r="A811" s="107"/>
      <c r="B811" s="144"/>
      <c r="C811" s="119"/>
      <c r="D811" s="120"/>
      <c r="E811" s="119"/>
      <c r="F811" s="119"/>
      <c r="G811" s="120"/>
      <c r="H811" s="119"/>
      <c r="I811" s="109"/>
      <c r="L811" s="108"/>
      <c r="M811" s="108"/>
      <c r="N811" s="108"/>
      <c r="O811" s="108"/>
      <c r="P811" s="108"/>
      <c r="Q811" s="108"/>
      <c r="R811" s="108"/>
      <c r="S811" s="108"/>
      <c r="T811" s="100">
        <f t="shared" si="133"/>
        <v>0</v>
      </c>
      <c r="U811" s="111"/>
      <c r="V811" s="111"/>
      <c r="W811" s="111">
        <f>SUMIFS($F$3:F811,$D$3:D811,D811,$C$3:C811,"Buy")+SUMIFS($F$3:F811,$D$3:D811,D811,$C$3:C811,"Coin Deposit",$E$3:E811,"&lt;&gt;")</f>
        <v>0</v>
      </c>
      <c r="X811" s="111">
        <f t="shared" si="134"/>
        <v>0</v>
      </c>
      <c r="Y811" s="111">
        <f>IF($D811=Y$1,SUMIFS($H$3:$H811,$G$3:$G811,Y$1,$C$3:$C811,"Sell"),0)</f>
        <v>0</v>
      </c>
      <c r="Z811" s="111">
        <f t="shared" si="135"/>
        <v>0</v>
      </c>
      <c r="AA811" s="111">
        <f>IF($D811=AA$1,SUMIFS($H$3:$H811,$G$3:$G811,AA$1,$C$3:$C811,"Sell"),0)</f>
        <v>0</v>
      </c>
      <c r="AB811" s="111">
        <f t="shared" si="136"/>
        <v>0</v>
      </c>
      <c r="AC811" s="111">
        <f>SUMIFS('Deductions and Deposits'!$H:$H,'Deductions and Deposits'!$G:$G,D811,'Deductions and Deposits'!$F:$F,"&lt;="&amp;B811)+SUMIFS($F$3:F811,$D$3:D811,D811,$C$3:C811,"Coin Deposit",$E$3:E811,"")</f>
        <v>0</v>
      </c>
      <c r="AD811" s="111">
        <f>SUMIFS('Deductions and Deposits'!$D:$D,'Deductions and Deposits'!$C:$C,D811)+SUMIFS($F:$F,$D:$D,D811,$C:$C,"Coin Deduction")</f>
        <v>0</v>
      </c>
      <c r="AE811" s="111">
        <f>Table5[[#This Row],[Column4]]+Table5[[#This Row],[Column14]]+Table5[[#This Row],[Column19]]+Table5[[#This Row],[Column12]]</f>
        <v>0</v>
      </c>
      <c r="AF811" s="111">
        <f>Table5[[#This Row],[Column5]]+Table5[[#This Row],[Column13]]+Table5[[#This Row],[Column21]]+Table5[[#This Row],[Column18]]</f>
        <v>0</v>
      </c>
      <c r="AG811" s="111">
        <f t="shared" si="137"/>
        <v>0</v>
      </c>
      <c r="AH811" s="111">
        <f t="shared" si="138"/>
        <v>0</v>
      </c>
      <c r="AI811" s="111">
        <f>Table5[[#This Row],[Column17]]-Table5[[#This Row],[Column20]]</f>
        <v>0</v>
      </c>
      <c r="AJ811" s="111">
        <f t="shared" si="139"/>
        <v>0</v>
      </c>
      <c r="AK811" s="111">
        <f t="shared" si="143"/>
        <v>0</v>
      </c>
      <c r="AL811" s="111">
        <f t="shared" si="140"/>
        <v>0</v>
      </c>
      <c r="AM811" s="111" t="str">
        <f t="shared" si="141"/>
        <v/>
      </c>
      <c r="AN811" s="111" t="str">
        <f t="shared" ca="1" si="142"/>
        <v/>
      </c>
    </row>
    <row r="812" spans="1:40" ht="20.25" customHeight="1" x14ac:dyDescent="0.3">
      <c r="A812" s="107"/>
      <c r="B812" s="144"/>
      <c r="C812" s="119"/>
      <c r="D812" s="120"/>
      <c r="E812" s="119"/>
      <c r="F812" s="119"/>
      <c r="G812" s="120"/>
      <c r="H812" s="119"/>
      <c r="I812" s="109"/>
      <c r="L812" s="108"/>
      <c r="M812" s="108"/>
      <c r="N812" s="108"/>
      <c r="O812" s="108"/>
      <c r="P812" s="108"/>
      <c r="Q812" s="108"/>
      <c r="R812" s="108"/>
      <c r="S812" s="108"/>
      <c r="T812" s="100">
        <f t="shared" si="133"/>
        <v>0</v>
      </c>
      <c r="U812" s="111"/>
      <c r="V812" s="111"/>
      <c r="W812" s="111">
        <f>SUMIFS($F$3:F812,$D$3:D812,D812,$C$3:C812,"Buy")+SUMIFS($F$3:F812,$D$3:D812,D812,$C$3:C812,"Coin Deposit",$E$3:E812,"&lt;&gt;")</f>
        <v>0</v>
      </c>
      <c r="X812" s="111">
        <f t="shared" si="134"/>
        <v>0</v>
      </c>
      <c r="Y812" s="111">
        <f>IF($D812=Y$1,SUMIFS($H$3:$H812,$G$3:$G812,Y$1,$C$3:$C812,"Sell"),0)</f>
        <v>0</v>
      </c>
      <c r="Z812" s="111">
        <f t="shared" si="135"/>
        <v>0</v>
      </c>
      <c r="AA812" s="111">
        <f>IF($D812=AA$1,SUMIFS($H$3:$H812,$G$3:$G812,AA$1,$C$3:$C812,"Sell"),0)</f>
        <v>0</v>
      </c>
      <c r="AB812" s="111">
        <f t="shared" si="136"/>
        <v>0</v>
      </c>
      <c r="AC812" s="111">
        <f>SUMIFS('Deductions and Deposits'!$H:$H,'Deductions and Deposits'!$G:$G,D812,'Deductions and Deposits'!$F:$F,"&lt;="&amp;B812)+SUMIFS($F$3:F812,$D$3:D812,D812,$C$3:C812,"Coin Deposit",$E$3:E812,"")</f>
        <v>0</v>
      </c>
      <c r="AD812" s="111">
        <f>SUMIFS('Deductions and Deposits'!$D:$D,'Deductions and Deposits'!$C:$C,D812)+SUMIFS($F:$F,$D:$D,D812,$C:$C,"Coin Deduction")</f>
        <v>0</v>
      </c>
      <c r="AE812" s="111">
        <f>Table5[[#This Row],[Column4]]+Table5[[#This Row],[Column14]]+Table5[[#This Row],[Column19]]+Table5[[#This Row],[Column12]]</f>
        <v>0</v>
      </c>
      <c r="AF812" s="111">
        <f>Table5[[#This Row],[Column5]]+Table5[[#This Row],[Column13]]+Table5[[#This Row],[Column21]]+Table5[[#This Row],[Column18]]</f>
        <v>0</v>
      </c>
      <c r="AG812" s="111">
        <f t="shared" si="137"/>
        <v>0</v>
      </c>
      <c r="AH812" s="111">
        <f t="shared" si="138"/>
        <v>0</v>
      </c>
      <c r="AI812" s="111">
        <f>Table5[[#This Row],[Column17]]-Table5[[#This Row],[Column20]]</f>
        <v>0</v>
      </c>
      <c r="AJ812" s="111">
        <f t="shared" si="139"/>
        <v>0</v>
      </c>
      <c r="AK812" s="111">
        <f t="shared" si="143"/>
        <v>0</v>
      </c>
      <c r="AL812" s="111">
        <f t="shared" si="140"/>
        <v>0</v>
      </c>
      <c r="AM812" s="111" t="str">
        <f t="shared" si="141"/>
        <v/>
      </c>
      <c r="AN812" s="111" t="str">
        <f t="shared" ca="1" si="142"/>
        <v/>
      </c>
    </row>
    <row r="813" spans="1:40" ht="20.25" customHeight="1" x14ac:dyDescent="0.3">
      <c r="A813" s="107"/>
      <c r="B813" s="144"/>
      <c r="C813" s="119"/>
      <c r="D813" s="120"/>
      <c r="E813" s="119"/>
      <c r="F813" s="119"/>
      <c r="G813" s="120"/>
      <c r="H813" s="119"/>
      <c r="I813" s="109"/>
      <c r="L813" s="108"/>
      <c r="M813" s="108"/>
      <c r="N813" s="108"/>
      <c r="O813" s="108"/>
      <c r="P813" s="108"/>
      <c r="Q813" s="108"/>
      <c r="R813" s="108"/>
      <c r="S813" s="108"/>
      <c r="T813" s="100">
        <f t="shared" si="133"/>
        <v>0</v>
      </c>
      <c r="U813" s="111"/>
      <c r="V813" s="111"/>
      <c r="W813" s="111">
        <f>SUMIFS($F$3:F813,$D$3:D813,D813,$C$3:C813,"Buy")+SUMIFS($F$3:F813,$D$3:D813,D813,$C$3:C813,"Coin Deposit",$E$3:E813,"&lt;&gt;")</f>
        <v>0</v>
      </c>
      <c r="X813" s="111">
        <f t="shared" si="134"/>
        <v>0</v>
      </c>
      <c r="Y813" s="111">
        <f>IF($D813=Y$1,SUMIFS($H$3:$H813,$G$3:$G813,Y$1,$C$3:$C813,"Sell"),0)</f>
        <v>0</v>
      </c>
      <c r="Z813" s="111">
        <f t="shared" si="135"/>
        <v>0</v>
      </c>
      <c r="AA813" s="111">
        <f>IF($D813=AA$1,SUMIFS($H$3:$H813,$G$3:$G813,AA$1,$C$3:$C813,"Sell"),0)</f>
        <v>0</v>
      </c>
      <c r="AB813" s="111">
        <f t="shared" si="136"/>
        <v>0</v>
      </c>
      <c r="AC813" s="111">
        <f>SUMIFS('Deductions and Deposits'!$H:$H,'Deductions and Deposits'!$G:$G,D813,'Deductions and Deposits'!$F:$F,"&lt;="&amp;B813)+SUMIFS($F$3:F813,$D$3:D813,D813,$C$3:C813,"Coin Deposit",$E$3:E813,"")</f>
        <v>0</v>
      </c>
      <c r="AD813" s="111">
        <f>SUMIFS('Deductions and Deposits'!$D:$D,'Deductions and Deposits'!$C:$C,D813)+SUMIFS($F:$F,$D:$D,D813,$C:$C,"Coin Deduction")</f>
        <v>0</v>
      </c>
      <c r="AE813" s="111">
        <f>Table5[[#This Row],[Column4]]+Table5[[#This Row],[Column14]]+Table5[[#This Row],[Column19]]+Table5[[#This Row],[Column12]]</f>
        <v>0</v>
      </c>
      <c r="AF813" s="111">
        <f>Table5[[#This Row],[Column5]]+Table5[[#This Row],[Column13]]+Table5[[#This Row],[Column21]]+Table5[[#This Row],[Column18]]</f>
        <v>0</v>
      </c>
      <c r="AG813" s="111">
        <f t="shared" si="137"/>
        <v>0</v>
      </c>
      <c r="AH813" s="111">
        <f t="shared" si="138"/>
        <v>0</v>
      </c>
      <c r="AI813" s="111">
        <f>Table5[[#This Row],[Column17]]-Table5[[#This Row],[Column20]]</f>
        <v>0</v>
      </c>
      <c r="AJ813" s="111">
        <f t="shared" si="139"/>
        <v>0</v>
      </c>
      <c r="AK813" s="111">
        <f t="shared" si="143"/>
        <v>0</v>
      </c>
      <c r="AL813" s="111">
        <f t="shared" si="140"/>
        <v>0</v>
      </c>
      <c r="AM813" s="111" t="str">
        <f t="shared" si="141"/>
        <v/>
      </c>
      <c r="AN813" s="111" t="str">
        <f t="shared" ca="1" si="142"/>
        <v/>
      </c>
    </row>
    <row r="814" spans="1:40" ht="20.25" customHeight="1" x14ac:dyDescent="0.3">
      <c r="A814" s="107"/>
      <c r="B814" s="144"/>
      <c r="C814" s="119"/>
      <c r="D814" s="120"/>
      <c r="E814" s="119"/>
      <c r="F814" s="119"/>
      <c r="G814" s="120"/>
      <c r="H814" s="119"/>
      <c r="I814" s="109"/>
      <c r="L814" s="108"/>
      <c r="M814" s="108"/>
      <c r="N814" s="108"/>
      <c r="O814" s="108"/>
      <c r="P814" s="108"/>
      <c r="Q814" s="108"/>
      <c r="R814" s="108"/>
      <c r="S814" s="108"/>
      <c r="T814" s="100">
        <f t="shared" si="133"/>
        <v>0</v>
      </c>
      <c r="U814" s="111"/>
      <c r="V814" s="111"/>
      <c r="W814" s="111">
        <f>SUMIFS($F$3:F814,$D$3:D814,D814,$C$3:C814,"Buy")+SUMIFS($F$3:F814,$D$3:D814,D814,$C$3:C814,"Coin Deposit",$E$3:E814,"&lt;&gt;")</f>
        <v>0</v>
      </c>
      <c r="X814" s="111">
        <f t="shared" si="134"/>
        <v>0</v>
      </c>
      <c r="Y814" s="111">
        <f>IF($D814=Y$1,SUMIFS($H$3:$H814,$G$3:$G814,Y$1,$C$3:$C814,"Sell"),0)</f>
        <v>0</v>
      </c>
      <c r="Z814" s="111">
        <f t="shared" si="135"/>
        <v>0</v>
      </c>
      <c r="AA814" s="111">
        <f>IF($D814=AA$1,SUMIFS($H$3:$H814,$G$3:$G814,AA$1,$C$3:$C814,"Sell"),0)</f>
        <v>0</v>
      </c>
      <c r="AB814" s="111">
        <f t="shared" si="136"/>
        <v>0</v>
      </c>
      <c r="AC814" s="111">
        <f>SUMIFS('Deductions and Deposits'!$H:$H,'Deductions and Deposits'!$G:$G,D814,'Deductions and Deposits'!$F:$F,"&lt;="&amp;B814)+SUMIFS($F$3:F814,$D$3:D814,D814,$C$3:C814,"Coin Deposit",$E$3:E814,"")</f>
        <v>0</v>
      </c>
      <c r="AD814" s="111">
        <f>SUMIFS('Deductions and Deposits'!$D:$D,'Deductions and Deposits'!$C:$C,D814)+SUMIFS($F:$F,$D:$D,D814,$C:$C,"Coin Deduction")</f>
        <v>0</v>
      </c>
      <c r="AE814" s="111">
        <f>Table5[[#This Row],[Column4]]+Table5[[#This Row],[Column14]]+Table5[[#This Row],[Column19]]+Table5[[#This Row],[Column12]]</f>
        <v>0</v>
      </c>
      <c r="AF814" s="111">
        <f>Table5[[#This Row],[Column5]]+Table5[[#This Row],[Column13]]+Table5[[#This Row],[Column21]]+Table5[[#This Row],[Column18]]</f>
        <v>0</v>
      </c>
      <c r="AG814" s="111">
        <f t="shared" si="137"/>
        <v>0</v>
      </c>
      <c r="AH814" s="111">
        <f t="shared" si="138"/>
        <v>0</v>
      </c>
      <c r="AI814" s="111">
        <f>Table5[[#This Row],[Column17]]-Table5[[#This Row],[Column20]]</f>
        <v>0</v>
      </c>
      <c r="AJ814" s="111">
        <f t="shared" si="139"/>
        <v>0</v>
      </c>
      <c r="AK814" s="111">
        <f t="shared" si="143"/>
        <v>0</v>
      </c>
      <c r="AL814" s="111">
        <f t="shared" si="140"/>
        <v>0</v>
      </c>
      <c r="AM814" s="111" t="str">
        <f t="shared" si="141"/>
        <v/>
      </c>
      <c r="AN814" s="111" t="str">
        <f t="shared" ca="1" si="142"/>
        <v/>
      </c>
    </row>
    <row r="815" spans="1:40" ht="20.25" customHeight="1" x14ac:dyDescent="0.3">
      <c r="A815" s="107"/>
      <c r="B815" s="144"/>
      <c r="C815" s="119"/>
      <c r="D815" s="120"/>
      <c r="E815" s="119"/>
      <c r="F815" s="119"/>
      <c r="G815" s="120"/>
      <c r="H815" s="119"/>
      <c r="I815" s="109"/>
      <c r="L815" s="108"/>
      <c r="M815" s="108"/>
      <c r="N815" s="108"/>
      <c r="O815" s="108"/>
      <c r="P815" s="108"/>
      <c r="Q815" s="108"/>
      <c r="R815" s="108"/>
      <c r="S815" s="108"/>
      <c r="T815" s="100">
        <f t="shared" si="133"/>
        <v>0</v>
      </c>
      <c r="U815" s="111"/>
      <c r="V815" s="111"/>
      <c r="W815" s="111">
        <f>SUMIFS($F$3:F815,$D$3:D815,D815,$C$3:C815,"Buy")+SUMIFS($F$3:F815,$D$3:D815,D815,$C$3:C815,"Coin Deposit",$E$3:E815,"&lt;&gt;")</f>
        <v>0</v>
      </c>
      <c r="X815" s="111">
        <f t="shared" si="134"/>
        <v>0</v>
      </c>
      <c r="Y815" s="111">
        <f>IF($D815=Y$1,SUMIFS($H$3:$H815,$G$3:$G815,Y$1,$C$3:$C815,"Sell"),0)</f>
        <v>0</v>
      </c>
      <c r="Z815" s="111">
        <f t="shared" si="135"/>
        <v>0</v>
      </c>
      <c r="AA815" s="111">
        <f>IF($D815=AA$1,SUMIFS($H$3:$H815,$G$3:$G815,AA$1,$C$3:$C815,"Sell"),0)</f>
        <v>0</v>
      </c>
      <c r="AB815" s="111">
        <f t="shared" si="136"/>
        <v>0</v>
      </c>
      <c r="AC815" s="111">
        <f>SUMIFS('Deductions and Deposits'!$H:$H,'Deductions and Deposits'!$G:$G,D815,'Deductions and Deposits'!$F:$F,"&lt;="&amp;B815)+SUMIFS($F$3:F815,$D$3:D815,D815,$C$3:C815,"Coin Deposit",$E$3:E815,"")</f>
        <v>0</v>
      </c>
      <c r="AD815" s="111">
        <f>SUMIFS('Deductions and Deposits'!$D:$D,'Deductions and Deposits'!$C:$C,D815)+SUMIFS($F:$F,$D:$D,D815,$C:$C,"Coin Deduction")</f>
        <v>0</v>
      </c>
      <c r="AE815" s="111">
        <f>Table5[[#This Row],[Column4]]+Table5[[#This Row],[Column14]]+Table5[[#This Row],[Column19]]+Table5[[#This Row],[Column12]]</f>
        <v>0</v>
      </c>
      <c r="AF815" s="111">
        <f>Table5[[#This Row],[Column5]]+Table5[[#This Row],[Column13]]+Table5[[#This Row],[Column21]]+Table5[[#This Row],[Column18]]</f>
        <v>0</v>
      </c>
      <c r="AG815" s="111">
        <f t="shared" si="137"/>
        <v>0</v>
      </c>
      <c r="AH815" s="111">
        <f t="shared" si="138"/>
        <v>0</v>
      </c>
      <c r="AI815" s="111">
        <f>Table5[[#This Row],[Column17]]-Table5[[#This Row],[Column20]]</f>
        <v>0</v>
      </c>
      <c r="AJ815" s="111">
        <f t="shared" si="139"/>
        <v>0</v>
      </c>
      <c r="AK815" s="111">
        <f t="shared" si="143"/>
        <v>0</v>
      </c>
      <c r="AL815" s="111">
        <f t="shared" si="140"/>
        <v>0</v>
      </c>
      <c r="AM815" s="111" t="str">
        <f t="shared" si="141"/>
        <v/>
      </c>
      <c r="AN815" s="111" t="str">
        <f t="shared" ca="1" si="142"/>
        <v/>
      </c>
    </row>
    <row r="816" spans="1:40" ht="20.25" customHeight="1" x14ac:dyDescent="0.3">
      <c r="A816" s="107"/>
      <c r="B816" s="144"/>
      <c r="C816" s="119"/>
      <c r="D816" s="120"/>
      <c r="E816" s="119"/>
      <c r="F816" s="119"/>
      <c r="G816" s="120"/>
      <c r="H816" s="119"/>
      <c r="I816" s="109"/>
      <c r="L816" s="108"/>
      <c r="M816" s="108"/>
      <c r="N816" s="108"/>
      <c r="O816" s="108"/>
      <c r="P816" s="108"/>
      <c r="Q816" s="108"/>
      <c r="R816" s="108"/>
      <c r="S816" s="108"/>
      <c r="T816" s="100">
        <f t="shared" si="133"/>
        <v>0</v>
      </c>
      <c r="U816" s="111"/>
      <c r="V816" s="111"/>
      <c r="W816" s="111">
        <f>SUMIFS($F$3:F816,$D$3:D816,D816,$C$3:C816,"Buy")+SUMIFS($F$3:F816,$D$3:D816,D816,$C$3:C816,"Coin Deposit",$E$3:E816,"&lt;&gt;")</f>
        <v>0</v>
      </c>
      <c r="X816" s="111">
        <f t="shared" si="134"/>
        <v>0</v>
      </c>
      <c r="Y816" s="111">
        <f>IF($D816=Y$1,SUMIFS($H$3:$H816,$G$3:$G816,Y$1,$C$3:$C816,"Sell"),0)</f>
        <v>0</v>
      </c>
      <c r="Z816" s="111">
        <f t="shared" si="135"/>
        <v>0</v>
      </c>
      <c r="AA816" s="111">
        <f>IF($D816=AA$1,SUMIFS($H$3:$H816,$G$3:$G816,AA$1,$C$3:$C816,"Sell"),0)</f>
        <v>0</v>
      </c>
      <c r="AB816" s="111">
        <f t="shared" si="136"/>
        <v>0</v>
      </c>
      <c r="AC816" s="111">
        <f>SUMIFS('Deductions and Deposits'!$H:$H,'Deductions and Deposits'!$G:$G,D816,'Deductions and Deposits'!$F:$F,"&lt;="&amp;B816)+SUMIFS($F$3:F816,$D$3:D816,D816,$C$3:C816,"Coin Deposit",$E$3:E816,"")</f>
        <v>0</v>
      </c>
      <c r="AD816" s="111">
        <f>SUMIFS('Deductions and Deposits'!$D:$D,'Deductions and Deposits'!$C:$C,D816)+SUMIFS($F:$F,$D:$D,D816,$C:$C,"Coin Deduction")</f>
        <v>0</v>
      </c>
      <c r="AE816" s="111">
        <f>Table5[[#This Row],[Column4]]+Table5[[#This Row],[Column14]]+Table5[[#This Row],[Column19]]+Table5[[#This Row],[Column12]]</f>
        <v>0</v>
      </c>
      <c r="AF816" s="111">
        <f>Table5[[#This Row],[Column5]]+Table5[[#This Row],[Column13]]+Table5[[#This Row],[Column21]]+Table5[[#This Row],[Column18]]</f>
        <v>0</v>
      </c>
      <c r="AG816" s="111">
        <f t="shared" si="137"/>
        <v>0</v>
      </c>
      <c r="AH816" s="111">
        <f t="shared" si="138"/>
        <v>0</v>
      </c>
      <c r="AI816" s="111">
        <f>Table5[[#This Row],[Column17]]-Table5[[#This Row],[Column20]]</f>
        <v>0</v>
      </c>
      <c r="AJ816" s="111">
        <f t="shared" si="139"/>
        <v>0</v>
      </c>
      <c r="AK816" s="111">
        <f t="shared" si="143"/>
        <v>0</v>
      </c>
      <c r="AL816" s="111">
        <f t="shared" si="140"/>
        <v>0</v>
      </c>
      <c r="AM816" s="111" t="str">
        <f t="shared" si="141"/>
        <v/>
      </c>
      <c r="AN816" s="111" t="str">
        <f t="shared" ca="1" si="142"/>
        <v/>
      </c>
    </row>
    <row r="817" spans="1:40" ht="20.25" customHeight="1" x14ac:dyDescent="0.3">
      <c r="A817" s="107"/>
      <c r="B817" s="144"/>
      <c r="C817" s="119"/>
      <c r="D817" s="120"/>
      <c r="E817" s="119"/>
      <c r="F817" s="119"/>
      <c r="G817" s="120"/>
      <c r="H817" s="119"/>
      <c r="I817" s="109"/>
      <c r="L817" s="108"/>
      <c r="M817" s="108"/>
      <c r="N817" s="108"/>
      <c r="O817" s="108"/>
      <c r="P817" s="108"/>
      <c r="Q817" s="108"/>
      <c r="R817" s="108"/>
      <c r="S817" s="108"/>
      <c r="T817" s="100">
        <f t="shared" si="133"/>
        <v>0</v>
      </c>
      <c r="U817" s="111"/>
      <c r="V817" s="111"/>
      <c r="W817" s="111">
        <f>SUMIFS($F$3:F817,$D$3:D817,D817,$C$3:C817,"Buy")+SUMIFS($F$3:F817,$D$3:D817,D817,$C$3:C817,"Coin Deposit",$E$3:E817,"&lt;&gt;")</f>
        <v>0</v>
      </c>
      <c r="X817" s="111">
        <f t="shared" si="134"/>
        <v>0</v>
      </c>
      <c r="Y817" s="111">
        <f>IF($D817=Y$1,SUMIFS($H$3:$H817,$G$3:$G817,Y$1,$C$3:$C817,"Sell"),0)</f>
        <v>0</v>
      </c>
      <c r="Z817" s="111">
        <f t="shared" si="135"/>
        <v>0</v>
      </c>
      <c r="AA817" s="111">
        <f>IF($D817=AA$1,SUMIFS($H$3:$H817,$G$3:$G817,AA$1,$C$3:$C817,"Sell"),0)</f>
        <v>0</v>
      </c>
      <c r="AB817" s="111">
        <f t="shared" si="136"/>
        <v>0</v>
      </c>
      <c r="AC817" s="111">
        <f>SUMIFS('Deductions and Deposits'!$H:$H,'Deductions and Deposits'!$G:$G,D817,'Deductions and Deposits'!$F:$F,"&lt;="&amp;B817)+SUMIFS($F$3:F817,$D$3:D817,D817,$C$3:C817,"Coin Deposit",$E$3:E817,"")</f>
        <v>0</v>
      </c>
      <c r="AD817" s="111">
        <f>SUMIFS('Deductions and Deposits'!$D:$D,'Deductions and Deposits'!$C:$C,D817)+SUMIFS($F:$F,$D:$D,D817,$C:$C,"Coin Deduction")</f>
        <v>0</v>
      </c>
      <c r="AE817" s="111">
        <f>Table5[[#This Row],[Column4]]+Table5[[#This Row],[Column14]]+Table5[[#This Row],[Column19]]+Table5[[#This Row],[Column12]]</f>
        <v>0</v>
      </c>
      <c r="AF817" s="111">
        <f>Table5[[#This Row],[Column5]]+Table5[[#This Row],[Column13]]+Table5[[#This Row],[Column21]]+Table5[[#This Row],[Column18]]</f>
        <v>0</v>
      </c>
      <c r="AG817" s="111">
        <f t="shared" si="137"/>
        <v>0</v>
      </c>
      <c r="AH817" s="111">
        <f t="shared" si="138"/>
        <v>0</v>
      </c>
      <c r="AI817" s="111">
        <f>Table5[[#This Row],[Column17]]-Table5[[#This Row],[Column20]]</f>
        <v>0</v>
      </c>
      <c r="AJ817" s="111">
        <f t="shared" si="139"/>
        <v>0</v>
      </c>
      <c r="AK817" s="111">
        <f t="shared" si="143"/>
        <v>0</v>
      </c>
      <c r="AL817" s="111">
        <f t="shared" si="140"/>
        <v>0</v>
      </c>
      <c r="AM817" s="111" t="str">
        <f t="shared" si="141"/>
        <v/>
      </c>
      <c r="AN817" s="111" t="str">
        <f t="shared" ca="1" si="142"/>
        <v/>
      </c>
    </row>
    <row r="818" spans="1:40" ht="20.25" customHeight="1" x14ac:dyDescent="0.3">
      <c r="A818" s="107"/>
      <c r="B818" s="144"/>
      <c r="C818" s="119"/>
      <c r="D818" s="120"/>
      <c r="E818" s="119"/>
      <c r="F818" s="119"/>
      <c r="G818" s="120"/>
      <c r="H818" s="119"/>
      <c r="I818" s="109"/>
      <c r="L818" s="108"/>
      <c r="M818" s="108"/>
      <c r="N818" s="108"/>
      <c r="O818" s="108"/>
      <c r="P818" s="108"/>
      <c r="Q818" s="108"/>
      <c r="R818" s="108"/>
      <c r="S818" s="108"/>
      <c r="T818" s="100">
        <f t="shared" si="133"/>
        <v>0</v>
      </c>
      <c r="U818" s="111"/>
      <c r="V818" s="111"/>
      <c r="W818" s="111">
        <f>SUMIFS($F$3:F818,$D$3:D818,D818,$C$3:C818,"Buy")+SUMIFS($F$3:F818,$D$3:D818,D818,$C$3:C818,"Coin Deposit",$E$3:E818,"&lt;&gt;")</f>
        <v>0</v>
      </c>
      <c r="X818" s="111">
        <f t="shared" si="134"/>
        <v>0</v>
      </c>
      <c r="Y818" s="111">
        <f>IF($D818=Y$1,SUMIFS($H$3:$H818,$G$3:$G818,Y$1,$C$3:$C818,"Sell"),0)</f>
        <v>0</v>
      </c>
      <c r="Z818" s="111">
        <f t="shared" si="135"/>
        <v>0</v>
      </c>
      <c r="AA818" s="111">
        <f>IF($D818=AA$1,SUMIFS($H$3:$H818,$G$3:$G818,AA$1,$C$3:$C818,"Sell"),0)</f>
        <v>0</v>
      </c>
      <c r="AB818" s="111">
        <f t="shared" si="136"/>
        <v>0</v>
      </c>
      <c r="AC818" s="111">
        <f>SUMIFS('Deductions and Deposits'!$H:$H,'Deductions and Deposits'!$G:$G,D818,'Deductions and Deposits'!$F:$F,"&lt;="&amp;B818)+SUMIFS($F$3:F818,$D$3:D818,D818,$C$3:C818,"Coin Deposit",$E$3:E818,"")</f>
        <v>0</v>
      </c>
      <c r="AD818" s="111">
        <f>SUMIFS('Deductions and Deposits'!$D:$D,'Deductions and Deposits'!$C:$C,D818)+SUMIFS($F:$F,$D:$D,D818,$C:$C,"Coin Deduction")</f>
        <v>0</v>
      </c>
      <c r="AE818" s="111">
        <f>Table5[[#This Row],[Column4]]+Table5[[#This Row],[Column14]]+Table5[[#This Row],[Column19]]+Table5[[#This Row],[Column12]]</f>
        <v>0</v>
      </c>
      <c r="AF818" s="111">
        <f>Table5[[#This Row],[Column5]]+Table5[[#This Row],[Column13]]+Table5[[#This Row],[Column21]]+Table5[[#This Row],[Column18]]</f>
        <v>0</v>
      </c>
      <c r="AG818" s="111">
        <f t="shared" si="137"/>
        <v>0</v>
      </c>
      <c r="AH818" s="111">
        <f t="shared" si="138"/>
        <v>0</v>
      </c>
      <c r="AI818" s="111">
        <f>Table5[[#This Row],[Column17]]-Table5[[#This Row],[Column20]]</f>
        <v>0</v>
      </c>
      <c r="AJ818" s="111">
        <f t="shared" si="139"/>
        <v>0</v>
      </c>
      <c r="AK818" s="111">
        <f t="shared" si="143"/>
        <v>0</v>
      </c>
      <c r="AL818" s="111">
        <f t="shared" si="140"/>
        <v>0</v>
      </c>
      <c r="AM818" s="111" t="str">
        <f t="shared" si="141"/>
        <v/>
      </c>
      <c r="AN818" s="111" t="str">
        <f t="shared" ca="1" si="142"/>
        <v/>
      </c>
    </row>
    <row r="819" spans="1:40" ht="20.25" customHeight="1" x14ac:dyDescent="0.3">
      <c r="A819" s="107"/>
      <c r="B819" s="144"/>
      <c r="C819" s="119"/>
      <c r="D819" s="120"/>
      <c r="E819" s="119"/>
      <c r="F819" s="119"/>
      <c r="G819" s="120"/>
      <c r="H819" s="119"/>
      <c r="I819" s="109"/>
      <c r="L819" s="108"/>
      <c r="M819" s="108"/>
      <c r="N819" s="108"/>
      <c r="O819" s="108"/>
      <c r="P819" s="108"/>
      <c r="Q819" s="108"/>
      <c r="R819" s="108"/>
      <c r="S819" s="108"/>
      <c r="T819" s="100">
        <f t="shared" si="133"/>
        <v>0</v>
      </c>
      <c r="U819" s="111"/>
      <c r="V819" s="111"/>
      <c r="W819" s="111">
        <f>SUMIFS($F$3:F819,$D$3:D819,D819,$C$3:C819,"Buy")+SUMIFS($F$3:F819,$D$3:D819,D819,$C$3:C819,"Coin Deposit",$E$3:E819,"&lt;&gt;")</f>
        <v>0</v>
      </c>
      <c r="X819" s="111">
        <f t="shared" si="134"/>
        <v>0</v>
      </c>
      <c r="Y819" s="111">
        <f>IF($D819=Y$1,SUMIFS($H$3:$H819,$G$3:$G819,Y$1,$C$3:$C819,"Sell"),0)</f>
        <v>0</v>
      </c>
      <c r="Z819" s="111">
        <f t="shared" si="135"/>
        <v>0</v>
      </c>
      <c r="AA819" s="111">
        <f>IF($D819=AA$1,SUMIFS($H$3:$H819,$G$3:$G819,AA$1,$C$3:$C819,"Sell"),0)</f>
        <v>0</v>
      </c>
      <c r="AB819" s="111">
        <f t="shared" si="136"/>
        <v>0</v>
      </c>
      <c r="AC819" s="111">
        <f>SUMIFS('Deductions and Deposits'!$H:$H,'Deductions and Deposits'!$G:$G,D819,'Deductions and Deposits'!$F:$F,"&lt;="&amp;B819)+SUMIFS($F$3:F819,$D$3:D819,D819,$C$3:C819,"Coin Deposit",$E$3:E819,"")</f>
        <v>0</v>
      </c>
      <c r="AD819" s="111">
        <f>SUMIFS('Deductions and Deposits'!$D:$D,'Deductions and Deposits'!$C:$C,D819)+SUMIFS($F:$F,$D:$D,D819,$C:$C,"Coin Deduction")</f>
        <v>0</v>
      </c>
      <c r="AE819" s="111">
        <f>Table5[[#This Row],[Column4]]+Table5[[#This Row],[Column14]]+Table5[[#This Row],[Column19]]+Table5[[#This Row],[Column12]]</f>
        <v>0</v>
      </c>
      <c r="AF819" s="111">
        <f>Table5[[#This Row],[Column5]]+Table5[[#This Row],[Column13]]+Table5[[#This Row],[Column21]]+Table5[[#This Row],[Column18]]</f>
        <v>0</v>
      </c>
      <c r="AG819" s="111">
        <f t="shared" si="137"/>
        <v>0</v>
      </c>
      <c r="AH819" s="111">
        <f t="shared" si="138"/>
        <v>0</v>
      </c>
      <c r="AI819" s="111">
        <f>Table5[[#This Row],[Column17]]-Table5[[#This Row],[Column20]]</f>
        <v>0</v>
      </c>
      <c r="AJ819" s="111">
        <f t="shared" si="139"/>
        <v>0</v>
      </c>
      <c r="AK819" s="111">
        <f t="shared" si="143"/>
        <v>0</v>
      </c>
      <c r="AL819" s="111">
        <f t="shared" si="140"/>
        <v>0</v>
      </c>
      <c r="AM819" s="111" t="str">
        <f t="shared" si="141"/>
        <v/>
      </c>
      <c r="AN819" s="111" t="str">
        <f t="shared" ca="1" si="142"/>
        <v/>
      </c>
    </row>
    <row r="820" spans="1:40" ht="20.25" customHeight="1" x14ac:dyDescent="0.3">
      <c r="A820" s="107"/>
      <c r="B820" s="144"/>
      <c r="C820" s="119"/>
      <c r="D820" s="120"/>
      <c r="E820" s="119"/>
      <c r="F820" s="119"/>
      <c r="G820" s="120"/>
      <c r="H820" s="119"/>
      <c r="I820" s="109"/>
      <c r="L820" s="108"/>
      <c r="M820" s="108"/>
      <c r="N820" s="108"/>
      <c r="O820" s="108"/>
      <c r="P820" s="108"/>
      <c r="Q820" s="108"/>
      <c r="R820" s="108"/>
      <c r="S820" s="108"/>
      <c r="T820" s="100">
        <f t="shared" si="133"/>
        <v>0</v>
      </c>
      <c r="U820" s="111"/>
      <c r="V820" s="111"/>
      <c r="W820" s="111">
        <f>SUMIFS($F$3:F820,$D$3:D820,D820,$C$3:C820,"Buy")+SUMIFS($F$3:F820,$D$3:D820,D820,$C$3:C820,"Coin Deposit",$E$3:E820,"&lt;&gt;")</f>
        <v>0</v>
      </c>
      <c r="X820" s="111">
        <f t="shared" si="134"/>
        <v>0</v>
      </c>
      <c r="Y820" s="111">
        <f>IF($D820=Y$1,SUMIFS($H$3:$H820,$G$3:$G820,Y$1,$C$3:$C820,"Sell"),0)</f>
        <v>0</v>
      </c>
      <c r="Z820" s="111">
        <f t="shared" si="135"/>
        <v>0</v>
      </c>
      <c r="AA820" s="111">
        <f>IF($D820=AA$1,SUMIFS($H$3:$H820,$G$3:$G820,AA$1,$C$3:$C820,"Sell"),0)</f>
        <v>0</v>
      </c>
      <c r="AB820" s="111">
        <f t="shared" si="136"/>
        <v>0</v>
      </c>
      <c r="AC820" s="111">
        <f>SUMIFS('Deductions and Deposits'!$H:$H,'Deductions and Deposits'!$G:$G,D820,'Deductions and Deposits'!$F:$F,"&lt;="&amp;B820)+SUMIFS($F$3:F820,$D$3:D820,D820,$C$3:C820,"Coin Deposit",$E$3:E820,"")</f>
        <v>0</v>
      </c>
      <c r="AD820" s="111">
        <f>SUMIFS('Deductions and Deposits'!$D:$D,'Deductions and Deposits'!$C:$C,D820)+SUMIFS($F:$F,$D:$D,D820,$C:$C,"Coin Deduction")</f>
        <v>0</v>
      </c>
      <c r="AE820" s="111">
        <f>Table5[[#This Row],[Column4]]+Table5[[#This Row],[Column14]]+Table5[[#This Row],[Column19]]+Table5[[#This Row],[Column12]]</f>
        <v>0</v>
      </c>
      <c r="AF820" s="111">
        <f>Table5[[#This Row],[Column5]]+Table5[[#This Row],[Column13]]+Table5[[#This Row],[Column21]]+Table5[[#This Row],[Column18]]</f>
        <v>0</v>
      </c>
      <c r="AG820" s="111">
        <f t="shared" si="137"/>
        <v>0</v>
      </c>
      <c r="AH820" s="111">
        <f t="shared" si="138"/>
        <v>0</v>
      </c>
      <c r="AI820" s="111">
        <f>Table5[[#This Row],[Column17]]-Table5[[#This Row],[Column20]]</f>
        <v>0</v>
      </c>
      <c r="AJ820" s="111">
        <f t="shared" si="139"/>
        <v>0</v>
      </c>
      <c r="AK820" s="111">
        <f t="shared" si="143"/>
        <v>0</v>
      </c>
      <c r="AL820" s="111">
        <f t="shared" si="140"/>
        <v>0</v>
      </c>
      <c r="AM820" s="111" t="str">
        <f t="shared" si="141"/>
        <v/>
      </c>
      <c r="AN820" s="111" t="str">
        <f t="shared" ca="1" si="142"/>
        <v/>
      </c>
    </row>
    <row r="821" spans="1:40" ht="20.25" customHeight="1" x14ac:dyDescent="0.3">
      <c r="A821" s="107"/>
      <c r="B821" s="144"/>
      <c r="C821" s="119"/>
      <c r="D821" s="120"/>
      <c r="E821" s="119"/>
      <c r="F821" s="119"/>
      <c r="G821" s="120"/>
      <c r="H821" s="119"/>
      <c r="I821" s="109"/>
      <c r="L821" s="108"/>
      <c r="M821" s="108"/>
      <c r="N821" s="108"/>
      <c r="O821" s="108"/>
      <c r="P821" s="108"/>
      <c r="Q821" s="108"/>
      <c r="R821" s="108"/>
      <c r="S821" s="108"/>
      <c r="T821" s="100">
        <f t="shared" si="133"/>
        <v>0</v>
      </c>
      <c r="U821" s="111"/>
      <c r="V821" s="111"/>
      <c r="W821" s="111">
        <f>SUMIFS($F$3:F821,$D$3:D821,D821,$C$3:C821,"Buy")+SUMIFS($F$3:F821,$D$3:D821,D821,$C$3:C821,"Coin Deposit",$E$3:E821,"&lt;&gt;")</f>
        <v>0</v>
      </c>
      <c r="X821" s="111">
        <f t="shared" si="134"/>
        <v>0</v>
      </c>
      <c r="Y821" s="111">
        <f>IF($D821=Y$1,SUMIFS($H$3:$H821,$G$3:$G821,Y$1,$C$3:$C821,"Sell"),0)</f>
        <v>0</v>
      </c>
      <c r="Z821" s="111">
        <f t="shared" si="135"/>
        <v>0</v>
      </c>
      <c r="AA821" s="111">
        <f>IF($D821=AA$1,SUMIFS($H$3:$H821,$G$3:$G821,AA$1,$C$3:$C821,"Sell"),0)</f>
        <v>0</v>
      </c>
      <c r="AB821" s="111">
        <f t="shared" si="136"/>
        <v>0</v>
      </c>
      <c r="AC821" s="111">
        <f>SUMIFS('Deductions and Deposits'!$H:$H,'Deductions and Deposits'!$G:$G,D821,'Deductions and Deposits'!$F:$F,"&lt;="&amp;B821)+SUMIFS($F$3:F821,$D$3:D821,D821,$C$3:C821,"Coin Deposit",$E$3:E821,"")</f>
        <v>0</v>
      </c>
      <c r="AD821" s="111">
        <f>SUMIFS('Deductions and Deposits'!$D:$D,'Deductions and Deposits'!$C:$C,D821)+SUMIFS($F:$F,$D:$D,D821,$C:$C,"Coin Deduction")</f>
        <v>0</v>
      </c>
      <c r="AE821" s="111">
        <f>Table5[[#This Row],[Column4]]+Table5[[#This Row],[Column14]]+Table5[[#This Row],[Column19]]+Table5[[#This Row],[Column12]]</f>
        <v>0</v>
      </c>
      <c r="AF821" s="111">
        <f>Table5[[#This Row],[Column5]]+Table5[[#This Row],[Column13]]+Table5[[#This Row],[Column21]]+Table5[[#This Row],[Column18]]</f>
        <v>0</v>
      </c>
      <c r="AG821" s="111">
        <f t="shared" si="137"/>
        <v>0</v>
      </c>
      <c r="AH821" s="111">
        <f t="shared" si="138"/>
        <v>0</v>
      </c>
      <c r="AI821" s="111">
        <f>Table5[[#This Row],[Column17]]-Table5[[#This Row],[Column20]]</f>
        <v>0</v>
      </c>
      <c r="AJ821" s="111">
        <f t="shared" si="139"/>
        <v>0</v>
      </c>
      <c r="AK821" s="111">
        <f t="shared" si="143"/>
        <v>0</v>
      </c>
      <c r="AL821" s="111">
        <f t="shared" si="140"/>
        <v>0</v>
      </c>
      <c r="AM821" s="111" t="str">
        <f t="shared" si="141"/>
        <v/>
      </c>
      <c r="AN821" s="111" t="str">
        <f t="shared" ca="1" si="142"/>
        <v/>
      </c>
    </row>
    <row r="822" spans="1:40" ht="20.25" customHeight="1" x14ac:dyDescent="0.3">
      <c r="A822" s="107"/>
      <c r="B822" s="144"/>
      <c r="C822" s="119"/>
      <c r="D822" s="120"/>
      <c r="E822" s="119"/>
      <c r="F822" s="119"/>
      <c r="G822" s="120"/>
      <c r="H822" s="119"/>
      <c r="I822" s="109"/>
      <c r="L822" s="108"/>
      <c r="M822" s="108"/>
      <c r="N822" s="108"/>
      <c r="O822" s="108"/>
      <c r="P822" s="108"/>
      <c r="Q822" s="108"/>
      <c r="R822" s="108"/>
      <c r="S822" s="108"/>
      <c r="T822" s="100">
        <f t="shared" si="133"/>
        <v>0</v>
      </c>
      <c r="U822" s="111"/>
      <c r="V822" s="111"/>
      <c r="W822" s="111">
        <f>SUMIFS($F$3:F822,$D$3:D822,D822,$C$3:C822,"Buy")+SUMIFS($F$3:F822,$D$3:D822,D822,$C$3:C822,"Coin Deposit",$E$3:E822,"&lt;&gt;")</f>
        <v>0</v>
      </c>
      <c r="X822" s="111">
        <f t="shared" si="134"/>
        <v>0</v>
      </c>
      <c r="Y822" s="111">
        <f>IF($D822=Y$1,SUMIFS($H$3:$H822,$G$3:$G822,Y$1,$C$3:$C822,"Sell"),0)</f>
        <v>0</v>
      </c>
      <c r="Z822" s="111">
        <f t="shared" si="135"/>
        <v>0</v>
      </c>
      <c r="AA822" s="111">
        <f>IF($D822=AA$1,SUMIFS($H$3:$H822,$G$3:$G822,AA$1,$C$3:$C822,"Sell"),0)</f>
        <v>0</v>
      </c>
      <c r="AB822" s="111">
        <f t="shared" si="136"/>
        <v>0</v>
      </c>
      <c r="AC822" s="111">
        <f>SUMIFS('Deductions and Deposits'!$H:$H,'Deductions and Deposits'!$G:$G,D822,'Deductions and Deposits'!$F:$F,"&lt;="&amp;B822)+SUMIFS($F$3:F822,$D$3:D822,D822,$C$3:C822,"Coin Deposit",$E$3:E822,"")</f>
        <v>0</v>
      </c>
      <c r="AD822" s="111">
        <f>SUMIFS('Deductions and Deposits'!$D:$D,'Deductions and Deposits'!$C:$C,D822)+SUMIFS($F:$F,$D:$D,D822,$C:$C,"Coin Deduction")</f>
        <v>0</v>
      </c>
      <c r="AE822" s="111">
        <f>Table5[[#This Row],[Column4]]+Table5[[#This Row],[Column14]]+Table5[[#This Row],[Column19]]+Table5[[#This Row],[Column12]]</f>
        <v>0</v>
      </c>
      <c r="AF822" s="111">
        <f>Table5[[#This Row],[Column5]]+Table5[[#This Row],[Column13]]+Table5[[#This Row],[Column21]]+Table5[[#This Row],[Column18]]</f>
        <v>0</v>
      </c>
      <c r="AG822" s="111">
        <f t="shared" si="137"/>
        <v>0</v>
      </c>
      <c r="AH822" s="111">
        <f t="shared" si="138"/>
        <v>0</v>
      </c>
      <c r="AI822" s="111">
        <f>Table5[[#This Row],[Column17]]-Table5[[#This Row],[Column20]]</f>
        <v>0</v>
      </c>
      <c r="AJ822" s="111">
        <f t="shared" si="139"/>
        <v>0</v>
      </c>
      <c r="AK822" s="111">
        <f t="shared" si="143"/>
        <v>0</v>
      </c>
      <c r="AL822" s="111">
        <f t="shared" si="140"/>
        <v>0</v>
      </c>
      <c r="AM822" s="111" t="str">
        <f t="shared" si="141"/>
        <v/>
      </c>
      <c r="AN822" s="111" t="str">
        <f t="shared" ca="1" si="142"/>
        <v/>
      </c>
    </row>
    <row r="823" spans="1:40" ht="20.25" customHeight="1" x14ac:dyDescent="0.3">
      <c r="A823" s="107"/>
      <c r="B823" s="144"/>
      <c r="C823" s="119"/>
      <c r="D823" s="120"/>
      <c r="E823" s="119"/>
      <c r="F823" s="119"/>
      <c r="G823" s="120"/>
      <c r="H823" s="119"/>
      <c r="I823" s="109"/>
      <c r="L823" s="108"/>
      <c r="M823" s="108"/>
      <c r="N823" s="108"/>
      <c r="O823" s="108"/>
      <c r="P823" s="108"/>
      <c r="Q823" s="108"/>
      <c r="R823" s="108"/>
      <c r="S823" s="108"/>
      <c r="T823" s="100">
        <f t="shared" si="133"/>
        <v>0</v>
      </c>
      <c r="U823" s="111"/>
      <c r="V823" s="111"/>
      <c r="W823" s="111">
        <f>SUMIFS($F$3:F823,$D$3:D823,D823,$C$3:C823,"Buy")+SUMIFS($F$3:F823,$D$3:D823,D823,$C$3:C823,"Coin Deposit",$E$3:E823,"&lt;&gt;")</f>
        <v>0</v>
      </c>
      <c r="X823" s="111">
        <f t="shared" si="134"/>
        <v>0</v>
      </c>
      <c r="Y823" s="111">
        <f>IF($D823=Y$1,SUMIFS($H$3:$H823,$G$3:$G823,Y$1,$C$3:$C823,"Sell"),0)</f>
        <v>0</v>
      </c>
      <c r="Z823" s="111">
        <f t="shared" si="135"/>
        <v>0</v>
      </c>
      <c r="AA823" s="111">
        <f>IF($D823=AA$1,SUMIFS($H$3:$H823,$G$3:$G823,AA$1,$C$3:$C823,"Sell"),0)</f>
        <v>0</v>
      </c>
      <c r="AB823" s="111">
        <f t="shared" si="136"/>
        <v>0</v>
      </c>
      <c r="AC823" s="111">
        <f>SUMIFS('Deductions and Deposits'!$H:$H,'Deductions and Deposits'!$G:$G,D823,'Deductions and Deposits'!$F:$F,"&lt;="&amp;B823)+SUMIFS($F$3:F823,$D$3:D823,D823,$C$3:C823,"Coin Deposit",$E$3:E823,"")</f>
        <v>0</v>
      </c>
      <c r="AD823" s="111">
        <f>SUMIFS('Deductions and Deposits'!$D:$D,'Deductions and Deposits'!$C:$C,D823)+SUMIFS($F:$F,$D:$D,D823,$C:$C,"Coin Deduction")</f>
        <v>0</v>
      </c>
      <c r="AE823" s="111">
        <f>Table5[[#This Row],[Column4]]+Table5[[#This Row],[Column14]]+Table5[[#This Row],[Column19]]+Table5[[#This Row],[Column12]]</f>
        <v>0</v>
      </c>
      <c r="AF823" s="111">
        <f>Table5[[#This Row],[Column5]]+Table5[[#This Row],[Column13]]+Table5[[#This Row],[Column21]]+Table5[[#This Row],[Column18]]</f>
        <v>0</v>
      </c>
      <c r="AG823" s="111">
        <f t="shared" si="137"/>
        <v>0</v>
      </c>
      <c r="AH823" s="111">
        <f t="shared" si="138"/>
        <v>0</v>
      </c>
      <c r="AI823" s="111">
        <f>Table5[[#This Row],[Column17]]-Table5[[#This Row],[Column20]]</f>
        <v>0</v>
      </c>
      <c r="AJ823" s="111">
        <f t="shared" si="139"/>
        <v>0</v>
      </c>
      <c r="AK823" s="111">
        <f t="shared" si="143"/>
        <v>0</v>
      </c>
      <c r="AL823" s="111">
        <f t="shared" si="140"/>
        <v>0</v>
      </c>
      <c r="AM823" s="111" t="str">
        <f t="shared" si="141"/>
        <v/>
      </c>
      <c r="AN823" s="111" t="str">
        <f t="shared" ca="1" si="142"/>
        <v/>
      </c>
    </row>
    <row r="824" spans="1:40" ht="20.25" customHeight="1" x14ac:dyDescent="0.3">
      <c r="A824" s="107"/>
      <c r="B824" s="144"/>
      <c r="C824" s="119"/>
      <c r="D824" s="120"/>
      <c r="E824" s="119"/>
      <c r="F824" s="119"/>
      <c r="G824" s="120"/>
      <c r="H824" s="119"/>
      <c r="I824" s="109"/>
      <c r="L824" s="108"/>
      <c r="M824" s="108"/>
      <c r="N824" s="108"/>
      <c r="O824" s="108"/>
      <c r="P824" s="108"/>
      <c r="Q824" s="108"/>
      <c r="R824" s="108"/>
      <c r="S824" s="108"/>
      <c r="T824" s="100">
        <f t="shared" si="133"/>
        <v>0</v>
      </c>
      <c r="U824" s="111"/>
      <c r="V824" s="111"/>
      <c r="W824" s="111">
        <f>SUMIFS($F$3:F824,$D$3:D824,D824,$C$3:C824,"Buy")+SUMIFS($F$3:F824,$D$3:D824,D824,$C$3:C824,"Coin Deposit",$E$3:E824,"&lt;&gt;")</f>
        <v>0</v>
      </c>
      <c r="X824" s="111">
        <f t="shared" si="134"/>
        <v>0</v>
      </c>
      <c r="Y824" s="111">
        <f>IF($D824=Y$1,SUMIFS($H$3:$H824,$G$3:$G824,Y$1,$C$3:$C824,"Sell"),0)</f>
        <v>0</v>
      </c>
      <c r="Z824" s="111">
        <f t="shared" si="135"/>
        <v>0</v>
      </c>
      <c r="AA824" s="111">
        <f>IF($D824=AA$1,SUMIFS($H$3:$H824,$G$3:$G824,AA$1,$C$3:$C824,"Sell"),0)</f>
        <v>0</v>
      </c>
      <c r="AB824" s="111">
        <f t="shared" si="136"/>
        <v>0</v>
      </c>
      <c r="AC824" s="111">
        <f>SUMIFS('Deductions and Deposits'!$H:$H,'Deductions and Deposits'!$G:$G,D824,'Deductions and Deposits'!$F:$F,"&lt;="&amp;B824)+SUMIFS($F$3:F824,$D$3:D824,D824,$C$3:C824,"Coin Deposit",$E$3:E824,"")</f>
        <v>0</v>
      </c>
      <c r="AD824" s="111">
        <f>SUMIFS('Deductions and Deposits'!$D:$D,'Deductions and Deposits'!$C:$C,D824)+SUMIFS($F:$F,$D:$D,D824,$C:$C,"Coin Deduction")</f>
        <v>0</v>
      </c>
      <c r="AE824" s="111">
        <f>Table5[[#This Row],[Column4]]+Table5[[#This Row],[Column14]]+Table5[[#This Row],[Column19]]+Table5[[#This Row],[Column12]]</f>
        <v>0</v>
      </c>
      <c r="AF824" s="111">
        <f>Table5[[#This Row],[Column5]]+Table5[[#This Row],[Column13]]+Table5[[#This Row],[Column21]]+Table5[[#This Row],[Column18]]</f>
        <v>0</v>
      </c>
      <c r="AG824" s="111">
        <f t="shared" si="137"/>
        <v>0</v>
      </c>
      <c r="AH824" s="111">
        <f t="shared" si="138"/>
        <v>0</v>
      </c>
      <c r="AI824" s="111">
        <f>Table5[[#This Row],[Column17]]-Table5[[#This Row],[Column20]]</f>
        <v>0</v>
      </c>
      <c r="AJ824" s="111">
        <f t="shared" si="139"/>
        <v>0</v>
      </c>
      <c r="AK824" s="111">
        <f t="shared" si="143"/>
        <v>0</v>
      </c>
      <c r="AL824" s="111">
        <f t="shared" si="140"/>
        <v>0</v>
      </c>
      <c r="AM824" s="111" t="str">
        <f t="shared" si="141"/>
        <v/>
      </c>
      <c r="AN824" s="111" t="str">
        <f t="shared" ca="1" si="142"/>
        <v/>
      </c>
    </row>
    <row r="825" spans="1:40" ht="20.25" customHeight="1" x14ac:dyDescent="0.3">
      <c r="A825" s="107"/>
      <c r="B825" s="144"/>
      <c r="C825" s="119"/>
      <c r="D825" s="120"/>
      <c r="E825" s="119"/>
      <c r="F825" s="119"/>
      <c r="G825" s="120"/>
      <c r="H825" s="119"/>
      <c r="I825" s="109"/>
      <c r="L825" s="108"/>
      <c r="M825" s="108"/>
      <c r="N825" s="108"/>
      <c r="O825" s="108"/>
      <c r="P825" s="108"/>
      <c r="Q825" s="108"/>
      <c r="R825" s="108"/>
      <c r="S825" s="108"/>
      <c r="T825" s="100">
        <f t="shared" si="133"/>
        <v>0</v>
      </c>
      <c r="U825" s="111"/>
      <c r="V825" s="111"/>
      <c r="W825" s="111">
        <f>SUMIFS($F$3:F825,$D$3:D825,D825,$C$3:C825,"Buy")+SUMIFS($F$3:F825,$D$3:D825,D825,$C$3:C825,"Coin Deposit",$E$3:E825,"&lt;&gt;")</f>
        <v>0</v>
      </c>
      <c r="X825" s="111">
        <f t="shared" si="134"/>
        <v>0</v>
      </c>
      <c r="Y825" s="111">
        <f>IF($D825=Y$1,SUMIFS($H$3:$H825,$G$3:$G825,Y$1,$C$3:$C825,"Sell"),0)</f>
        <v>0</v>
      </c>
      <c r="Z825" s="111">
        <f t="shared" si="135"/>
        <v>0</v>
      </c>
      <c r="AA825" s="111">
        <f>IF($D825=AA$1,SUMIFS($H$3:$H825,$G$3:$G825,AA$1,$C$3:$C825,"Sell"),0)</f>
        <v>0</v>
      </c>
      <c r="AB825" s="111">
        <f t="shared" si="136"/>
        <v>0</v>
      </c>
      <c r="AC825" s="111">
        <f>SUMIFS('Deductions and Deposits'!$H:$H,'Deductions and Deposits'!$G:$G,D825,'Deductions and Deposits'!$F:$F,"&lt;="&amp;B825)+SUMIFS($F$3:F825,$D$3:D825,D825,$C$3:C825,"Coin Deposit",$E$3:E825,"")</f>
        <v>0</v>
      </c>
      <c r="AD825" s="111">
        <f>SUMIFS('Deductions and Deposits'!$D:$D,'Deductions and Deposits'!$C:$C,D825)+SUMIFS($F:$F,$D:$D,D825,$C:$C,"Coin Deduction")</f>
        <v>0</v>
      </c>
      <c r="AE825" s="111">
        <f>Table5[[#This Row],[Column4]]+Table5[[#This Row],[Column14]]+Table5[[#This Row],[Column19]]+Table5[[#This Row],[Column12]]</f>
        <v>0</v>
      </c>
      <c r="AF825" s="111">
        <f>Table5[[#This Row],[Column5]]+Table5[[#This Row],[Column13]]+Table5[[#This Row],[Column21]]+Table5[[#This Row],[Column18]]</f>
        <v>0</v>
      </c>
      <c r="AG825" s="111">
        <f t="shared" si="137"/>
        <v>0</v>
      </c>
      <c r="AH825" s="111">
        <f t="shared" si="138"/>
        <v>0</v>
      </c>
      <c r="AI825" s="111">
        <f>Table5[[#This Row],[Column17]]-Table5[[#This Row],[Column20]]</f>
        <v>0</v>
      </c>
      <c r="AJ825" s="111">
        <f t="shared" si="139"/>
        <v>0</v>
      </c>
      <c r="AK825" s="111">
        <f t="shared" si="143"/>
        <v>0</v>
      </c>
      <c r="AL825" s="111">
        <f t="shared" si="140"/>
        <v>0</v>
      </c>
      <c r="AM825" s="111" t="str">
        <f t="shared" si="141"/>
        <v/>
      </c>
      <c r="AN825" s="111" t="str">
        <f t="shared" ca="1" si="142"/>
        <v/>
      </c>
    </row>
    <row r="826" spans="1:40" ht="20.25" customHeight="1" x14ac:dyDescent="0.3">
      <c r="A826" s="107"/>
      <c r="B826" s="144"/>
      <c r="C826" s="119"/>
      <c r="D826" s="120"/>
      <c r="E826" s="119"/>
      <c r="F826" s="119"/>
      <c r="G826" s="120"/>
      <c r="H826" s="119"/>
      <c r="I826" s="109"/>
      <c r="L826" s="108"/>
      <c r="M826" s="108"/>
      <c r="N826" s="108"/>
      <c r="O826" s="108"/>
      <c r="P826" s="108"/>
      <c r="Q826" s="108"/>
      <c r="R826" s="108"/>
      <c r="S826" s="108"/>
      <c r="T826" s="100">
        <f t="shared" si="133"/>
        <v>0</v>
      </c>
      <c r="U826" s="111"/>
      <c r="V826" s="111"/>
      <c r="W826" s="111">
        <f>SUMIFS($F$3:F826,$D$3:D826,D826,$C$3:C826,"Buy")+SUMIFS($F$3:F826,$D$3:D826,D826,$C$3:C826,"Coin Deposit",$E$3:E826,"&lt;&gt;")</f>
        <v>0</v>
      </c>
      <c r="X826" s="111">
        <f t="shared" si="134"/>
        <v>0</v>
      </c>
      <c r="Y826" s="111">
        <f>IF($D826=Y$1,SUMIFS($H$3:$H826,$G$3:$G826,Y$1,$C$3:$C826,"Sell"),0)</f>
        <v>0</v>
      </c>
      <c r="Z826" s="111">
        <f t="shared" si="135"/>
        <v>0</v>
      </c>
      <c r="AA826" s="111">
        <f>IF($D826=AA$1,SUMIFS($H$3:$H826,$G$3:$G826,AA$1,$C$3:$C826,"Sell"),0)</f>
        <v>0</v>
      </c>
      <c r="AB826" s="111">
        <f t="shared" si="136"/>
        <v>0</v>
      </c>
      <c r="AC826" s="111">
        <f>SUMIFS('Deductions and Deposits'!$H:$H,'Deductions and Deposits'!$G:$G,D826,'Deductions and Deposits'!$F:$F,"&lt;="&amp;B826)+SUMIFS($F$3:F826,$D$3:D826,D826,$C$3:C826,"Coin Deposit",$E$3:E826,"")</f>
        <v>0</v>
      </c>
      <c r="AD826" s="111">
        <f>SUMIFS('Deductions and Deposits'!$D:$D,'Deductions and Deposits'!$C:$C,D826)+SUMIFS($F:$F,$D:$D,D826,$C:$C,"Coin Deduction")</f>
        <v>0</v>
      </c>
      <c r="AE826" s="111">
        <f>Table5[[#This Row],[Column4]]+Table5[[#This Row],[Column14]]+Table5[[#This Row],[Column19]]+Table5[[#This Row],[Column12]]</f>
        <v>0</v>
      </c>
      <c r="AF826" s="111">
        <f>Table5[[#This Row],[Column5]]+Table5[[#This Row],[Column13]]+Table5[[#This Row],[Column21]]+Table5[[#This Row],[Column18]]</f>
        <v>0</v>
      </c>
      <c r="AG826" s="111">
        <f t="shared" si="137"/>
        <v>0</v>
      </c>
      <c r="AH826" s="111">
        <f t="shared" si="138"/>
        <v>0</v>
      </c>
      <c r="AI826" s="111">
        <f>Table5[[#This Row],[Column17]]-Table5[[#This Row],[Column20]]</f>
        <v>0</v>
      </c>
      <c r="AJ826" s="111">
        <f t="shared" si="139"/>
        <v>0</v>
      </c>
      <c r="AK826" s="111">
        <f t="shared" si="143"/>
        <v>0</v>
      </c>
      <c r="AL826" s="111">
        <f t="shared" si="140"/>
        <v>0</v>
      </c>
      <c r="AM826" s="111" t="str">
        <f t="shared" si="141"/>
        <v/>
      </c>
      <c r="AN826" s="111" t="str">
        <f t="shared" ca="1" si="142"/>
        <v/>
      </c>
    </row>
    <row r="827" spans="1:40" ht="20.25" customHeight="1" x14ac:dyDescent="0.3">
      <c r="A827" s="107"/>
      <c r="B827" s="144"/>
      <c r="C827" s="119"/>
      <c r="D827" s="120"/>
      <c r="E827" s="119"/>
      <c r="F827" s="119"/>
      <c r="G827" s="120"/>
      <c r="H827" s="119"/>
      <c r="I827" s="109"/>
      <c r="L827" s="108"/>
      <c r="M827" s="108"/>
      <c r="N827" s="108"/>
      <c r="O827" s="108"/>
      <c r="P827" s="108"/>
      <c r="Q827" s="108"/>
      <c r="R827" s="108"/>
      <c r="S827" s="108"/>
      <c r="T827" s="100">
        <f t="shared" si="133"/>
        <v>0</v>
      </c>
      <c r="U827" s="111"/>
      <c r="V827" s="111"/>
      <c r="W827" s="111">
        <f>SUMIFS($F$3:F827,$D$3:D827,D827,$C$3:C827,"Buy")+SUMIFS($F$3:F827,$D$3:D827,D827,$C$3:C827,"Coin Deposit",$E$3:E827,"&lt;&gt;")</f>
        <v>0</v>
      </c>
      <c r="X827" s="111">
        <f t="shared" si="134"/>
        <v>0</v>
      </c>
      <c r="Y827" s="111">
        <f>IF($D827=Y$1,SUMIFS($H$3:$H827,$G$3:$G827,Y$1,$C$3:$C827,"Sell"),0)</f>
        <v>0</v>
      </c>
      <c r="Z827" s="111">
        <f t="shared" si="135"/>
        <v>0</v>
      </c>
      <c r="AA827" s="111">
        <f>IF($D827=AA$1,SUMIFS($H$3:$H827,$G$3:$G827,AA$1,$C$3:$C827,"Sell"),0)</f>
        <v>0</v>
      </c>
      <c r="AB827" s="111">
        <f t="shared" si="136"/>
        <v>0</v>
      </c>
      <c r="AC827" s="111">
        <f>SUMIFS('Deductions and Deposits'!$H:$H,'Deductions and Deposits'!$G:$G,D827,'Deductions and Deposits'!$F:$F,"&lt;="&amp;B827)+SUMIFS($F$3:F827,$D$3:D827,D827,$C$3:C827,"Coin Deposit",$E$3:E827,"")</f>
        <v>0</v>
      </c>
      <c r="AD827" s="111">
        <f>SUMIFS('Deductions and Deposits'!$D:$D,'Deductions and Deposits'!$C:$C,D827)+SUMIFS($F:$F,$D:$D,D827,$C:$C,"Coin Deduction")</f>
        <v>0</v>
      </c>
      <c r="AE827" s="111">
        <f>Table5[[#This Row],[Column4]]+Table5[[#This Row],[Column14]]+Table5[[#This Row],[Column19]]+Table5[[#This Row],[Column12]]</f>
        <v>0</v>
      </c>
      <c r="AF827" s="111">
        <f>Table5[[#This Row],[Column5]]+Table5[[#This Row],[Column13]]+Table5[[#This Row],[Column21]]+Table5[[#This Row],[Column18]]</f>
        <v>0</v>
      </c>
      <c r="AG827" s="111">
        <f t="shared" si="137"/>
        <v>0</v>
      </c>
      <c r="AH827" s="111">
        <f t="shared" si="138"/>
        <v>0</v>
      </c>
      <c r="AI827" s="111">
        <f>Table5[[#This Row],[Column17]]-Table5[[#This Row],[Column20]]</f>
        <v>0</v>
      </c>
      <c r="AJ827" s="111">
        <f t="shared" si="139"/>
        <v>0</v>
      </c>
      <c r="AK827" s="111">
        <f t="shared" si="143"/>
        <v>0</v>
      </c>
      <c r="AL827" s="111">
        <f t="shared" si="140"/>
        <v>0</v>
      </c>
      <c r="AM827" s="111" t="str">
        <f t="shared" si="141"/>
        <v/>
      </c>
      <c r="AN827" s="111" t="str">
        <f t="shared" ca="1" si="142"/>
        <v/>
      </c>
    </row>
    <row r="828" spans="1:40" ht="20.25" customHeight="1" x14ac:dyDescent="0.3">
      <c r="A828" s="107"/>
      <c r="B828" s="144"/>
      <c r="C828" s="119"/>
      <c r="D828" s="120"/>
      <c r="E828" s="119"/>
      <c r="F828" s="119"/>
      <c r="G828" s="120"/>
      <c r="H828" s="119"/>
      <c r="I828" s="109"/>
      <c r="L828" s="108"/>
      <c r="M828" s="108"/>
      <c r="N828" s="108"/>
      <c r="O828" s="108"/>
      <c r="P828" s="108"/>
      <c r="Q828" s="108"/>
      <c r="R828" s="108"/>
      <c r="S828" s="108"/>
      <c r="T828" s="100">
        <f t="shared" si="133"/>
        <v>0</v>
      </c>
      <c r="U828" s="111"/>
      <c r="V828" s="111"/>
      <c r="W828" s="111">
        <f>SUMIFS($F$3:F828,$D$3:D828,D828,$C$3:C828,"Buy")+SUMIFS($F$3:F828,$D$3:D828,D828,$C$3:C828,"Coin Deposit",$E$3:E828,"&lt;&gt;")</f>
        <v>0</v>
      </c>
      <c r="X828" s="111">
        <f t="shared" si="134"/>
        <v>0</v>
      </c>
      <c r="Y828" s="111">
        <f>IF($D828=Y$1,SUMIFS($H$3:$H828,$G$3:$G828,Y$1,$C$3:$C828,"Sell"),0)</f>
        <v>0</v>
      </c>
      <c r="Z828" s="111">
        <f t="shared" si="135"/>
        <v>0</v>
      </c>
      <c r="AA828" s="111">
        <f>IF($D828=AA$1,SUMIFS($H$3:$H828,$G$3:$G828,AA$1,$C$3:$C828,"Sell"),0)</f>
        <v>0</v>
      </c>
      <c r="AB828" s="111">
        <f t="shared" si="136"/>
        <v>0</v>
      </c>
      <c r="AC828" s="111">
        <f>SUMIFS('Deductions and Deposits'!$H:$H,'Deductions and Deposits'!$G:$G,D828,'Deductions and Deposits'!$F:$F,"&lt;="&amp;B828)+SUMIFS($F$3:F828,$D$3:D828,D828,$C$3:C828,"Coin Deposit",$E$3:E828,"")</f>
        <v>0</v>
      </c>
      <c r="AD828" s="111">
        <f>SUMIFS('Deductions and Deposits'!$D:$D,'Deductions and Deposits'!$C:$C,D828)+SUMIFS($F:$F,$D:$D,D828,$C:$C,"Coin Deduction")</f>
        <v>0</v>
      </c>
      <c r="AE828" s="111">
        <f>Table5[[#This Row],[Column4]]+Table5[[#This Row],[Column14]]+Table5[[#This Row],[Column19]]+Table5[[#This Row],[Column12]]</f>
        <v>0</v>
      </c>
      <c r="AF828" s="111">
        <f>Table5[[#This Row],[Column5]]+Table5[[#This Row],[Column13]]+Table5[[#This Row],[Column21]]+Table5[[#This Row],[Column18]]</f>
        <v>0</v>
      </c>
      <c r="AG828" s="111">
        <f t="shared" si="137"/>
        <v>0</v>
      </c>
      <c r="AH828" s="111">
        <f t="shared" si="138"/>
        <v>0</v>
      </c>
      <c r="AI828" s="111">
        <f>Table5[[#This Row],[Column17]]-Table5[[#This Row],[Column20]]</f>
        <v>0</v>
      </c>
      <c r="AJ828" s="111">
        <f t="shared" si="139"/>
        <v>0</v>
      </c>
      <c r="AK828" s="111">
        <f t="shared" si="143"/>
        <v>0</v>
      </c>
      <c r="AL828" s="111">
        <f t="shared" si="140"/>
        <v>0</v>
      </c>
      <c r="AM828" s="111" t="str">
        <f t="shared" si="141"/>
        <v/>
      </c>
      <c r="AN828" s="111" t="str">
        <f t="shared" ca="1" si="142"/>
        <v/>
      </c>
    </row>
    <row r="829" spans="1:40" ht="20.25" customHeight="1" x14ac:dyDescent="0.3">
      <c r="A829" s="107"/>
      <c r="B829" s="144"/>
      <c r="C829" s="119"/>
      <c r="D829" s="120"/>
      <c r="E829" s="119"/>
      <c r="F829" s="119"/>
      <c r="G829" s="120"/>
      <c r="H829" s="119"/>
      <c r="I829" s="109"/>
      <c r="L829" s="108"/>
      <c r="M829" s="108"/>
      <c r="N829" s="108"/>
      <c r="O829" s="108"/>
      <c r="P829" s="108"/>
      <c r="Q829" s="108"/>
      <c r="R829" s="108"/>
      <c r="S829" s="108"/>
      <c r="T829" s="100">
        <f t="shared" si="133"/>
        <v>0</v>
      </c>
      <c r="U829" s="111"/>
      <c r="V829" s="111"/>
      <c r="W829" s="111">
        <f>SUMIFS($F$3:F829,$D$3:D829,D829,$C$3:C829,"Buy")+SUMIFS($F$3:F829,$D$3:D829,D829,$C$3:C829,"Coin Deposit",$E$3:E829,"&lt;&gt;")</f>
        <v>0</v>
      </c>
      <c r="X829" s="111">
        <f t="shared" si="134"/>
        <v>0</v>
      </c>
      <c r="Y829" s="111">
        <f>IF($D829=Y$1,SUMIFS($H$3:$H829,$G$3:$G829,Y$1,$C$3:$C829,"Sell"),0)</f>
        <v>0</v>
      </c>
      <c r="Z829" s="111">
        <f t="shared" si="135"/>
        <v>0</v>
      </c>
      <c r="AA829" s="111">
        <f>IF($D829=AA$1,SUMIFS($H$3:$H829,$G$3:$G829,AA$1,$C$3:$C829,"Sell"),0)</f>
        <v>0</v>
      </c>
      <c r="AB829" s="111">
        <f t="shared" si="136"/>
        <v>0</v>
      </c>
      <c r="AC829" s="111">
        <f>SUMIFS('Deductions and Deposits'!$H:$H,'Deductions and Deposits'!$G:$G,D829,'Deductions and Deposits'!$F:$F,"&lt;="&amp;B829)+SUMIFS($F$3:F829,$D$3:D829,D829,$C$3:C829,"Coin Deposit",$E$3:E829,"")</f>
        <v>0</v>
      </c>
      <c r="AD829" s="111">
        <f>SUMIFS('Deductions and Deposits'!$D:$D,'Deductions and Deposits'!$C:$C,D829)+SUMIFS($F:$F,$D:$D,D829,$C:$C,"Coin Deduction")</f>
        <v>0</v>
      </c>
      <c r="AE829" s="111">
        <f>Table5[[#This Row],[Column4]]+Table5[[#This Row],[Column14]]+Table5[[#This Row],[Column19]]+Table5[[#This Row],[Column12]]</f>
        <v>0</v>
      </c>
      <c r="AF829" s="111">
        <f>Table5[[#This Row],[Column5]]+Table5[[#This Row],[Column13]]+Table5[[#This Row],[Column21]]+Table5[[#This Row],[Column18]]</f>
        <v>0</v>
      </c>
      <c r="AG829" s="111">
        <f t="shared" si="137"/>
        <v>0</v>
      </c>
      <c r="AH829" s="111">
        <f t="shared" si="138"/>
        <v>0</v>
      </c>
      <c r="AI829" s="111">
        <f>Table5[[#This Row],[Column17]]-Table5[[#This Row],[Column20]]</f>
        <v>0</v>
      </c>
      <c r="AJ829" s="111">
        <f t="shared" si="139"/>
        <v>0</v>
      </c>
      <c r="AK829" s="111">
        <f t="shared" si="143"/>
        <v>0</v>
      </c>
      <c r="AL829" s="111">
        <f t="shared" si="140"/>
        <v>0</v>
      </c>
      <c r="AM829" s="111" t="str">
        <f t="shared" si="141"/>
        <v/>
      </c>
      <c r="AN829" s="111" t="str">
        <f t="shared" ca="1" si="142"/>
        <v/>
      </c>
    </row>
    <row r="830" spans="1:40" ht="20.25" customHeight="1" x14ac:dyDescent="0.3">
      <c r="A830" s="107"/>
      <c r="B830" s="144"/>
      <c r="C830" s="119"/>
      <c r="D830" s="120"/>
      <c r="E830" s="119"/>
      <c r="F830" s="119"/>
      <c r="G830" s="120"/>
      <c r="H830" s="119"/>
      <c r="I830" s="109"/>
      <c r="L830" s="108"/>
      <c r="M830" s="108"/>
      <c r="N830" s="108"/>
      <c r="O830" s="108"/>
      <c r="P830" s="108"/>
      <c r="Q830" s="108"/>
      <c r="R830" s="108"/>
      <c r="S830" s="108"/>
      <c r="T830" s="100">
        <f t="shared" si="133"/>
        <v>0</v>
      </c>
      <c r="U830" s="111"/>
      <c r="V830" s="111"/>
      <c r="W830" s="111">
        <f>SUMIFS($F$3:F830,$D$3:D830,D830,$C$3:C830,"Buy")+SUMIFS($F$3:F830,$D$3:D830,D830,$C$3:C830,"Coin Deposit",$E$3:E830,"&lt;&gt;")</f>
        <v>0</v>
      </c>
      <c r="X830" s="111">
        <f t="shared" si="134"/>
        <v>0</v>
      </c>
      <c r="Y830" s="111">
        <f>IF($D830=Y$1,SUMIFS($H$3:$H830,$G$3:$G830,Y$1,$C$3:$C830,"Sell"),0)</f>
        <v>0</v>
      </c>
      <c r="Z830" s="111">
        <f t="shared" si="135"/>
        <v>0</v>
      </c>
      <c r="AA830" s="111">
        <f>IF($D830=AA$1,SUMIFS($H$3:$H830,$G$3:$G830,AA$1,$C$3:$C830,"Sell"),0)</f>
        <v>0</v>
      </c>
      <c r="AB830" s="111">
        <f t="shared" si="136"/>
        <v>0</v>
      </c>
      <c r="AC830" s="111">
        <f>SUMIFS('Deductions and Deposits'!$H:$H,'Deductions and Deposits'!$G:$G,D830,'Deductions and Deposits'!$F:$F,"&lt;="&amp;B830)+SUMIFS($F$3:F830,$D$3:D830,D830,$C$3:C830,"Coin Deposit",$E$3:E830,"")</f>
        <v>0</v>
      </c>
      <c r="AD830" s="111">
        <f>SUMIFS('Deductions and Deposits'!$D:$D,'Deductions and Deposits'!$C:$C,D830)+SUMIFS($F:$F,$D:$D,D830,$C:$C,"Coin Deduction")</f>
        <v>0</v>
      </c>
      <c r="AE830" s="111">
        <f>Table5[[#This Row],[Column4]]+Table5[[#This Row],[Column14]]+Table5[[#This Row],[Column19]]+Table5[[#This Row],[Column12]]</f>
        <v>0</v>
      </c>
      <c r="AF830" s="111">
        <f>Table5[[#This Row],[Column5]]+Table5[[#This Row],[Column13]]+Table5[[#This Row],[Column21]]+Table5[[#This Row],[Column18]]</f>
        <v>0</v>
      </c>
      <c r="AG830" s="111">
        <f t="shared" si="137"/>
        <v>0</v>
      </c>
      <c r="AH830" s="111">
        <f t="shared" si="138"/>
        <v>0</v>
      </c>
      <c r="AI830" s="111">
        <f>Table5[[#This Row],[Column17]]-Table5[[#This Row],[Column20]]</f>
        <v>0</v>
      </c>
      <c r="AJ830" s="111">
        <f t="shared" si="139"/>
        <v>0</v>
      </c>
      <c r="AK830" s="111">
        <f t="shared" si="143"/>
        <v>0</v>
      </c>
      <c r="AL830" s="111">
        <f t="shared" si="140"/>
        <v>0</v>
      </c>
      <c r="AM830" s="111" t="str">
        <f t="shared" si="141"/>
        <v/>
      </c>
      <c r="AN830" s="111" t="str">
        <f t="shared" ca="1" si="142"/>
        <v/>
      </c>
    </row>
    <row r="831" spans="1:40" ht="20.25" customHeight="1" x14ac:dyDescent="0.3">
      <c r="A831" s="107"/>
      <c r="B831" s="144"/>
      <c r="C831" s="119"/>
      <c r="D831" s="120"/>
      <c r="E831" s="119"/>
      <c r="F831" s="119"/>
      <c r="G831" s="120"/>
      <c r="H831" s="119"/>
      <c r="I831" s="109"/>
      <c r="L831" s="108"/>
      <c r="M831" s="108"/>
      <c r="N831" s="108"/>
      <c r="O831" s="108"/>
      <c r="P831" s="108"/>
      <c r="Q831" s="108"/>
      <c r="R831" s="108"/>
      <c r="S831" s="108"/>
      <c r="T831" s="100">
        <f t="shared" si="133"/>
        <v>0</v>
      </c>
      <c r="U831" s="111"/>
      <c r="V831" s="111"/>
      <c r="W831" s="111">
        <f>SUMIFS($F$3:F831,$D$3:D831,D831,$C$3:C831,"Buy")+SUMIFS($F$3:F831,$D$3:D831,D831,$C$3:C831,"Coin Deposit",$E$3:E831,"&lt;&gt;")</f>
        <v>0</v>
      </c>
      <c r="X831" s="111">
        <f t="shared" si="134"/>
        <v>0</v>
      </c>
      <c r="Y831" s="111">
        <f>IF($D831=Y$1,SUMIFS($H$3:$H831,$G$3:$G831,Y$1,$C$3:$C831,"Sell"),0)</f>
        <v>0</v>
      </c>
      <c r="Z831" s="111">
        <f t="shared" si="135"/>
        <v>0</v>
      </c>
      <c r="AA831" s="111">
        <f>IF($D831=AA$1,SUMIFS($H$3:$H831,$G$3:$G831,AA$1,$C$3:$C831,"Sell"),0)</f>
        <v>0</v>
      </c>
      <c r="AB831" s="111">
        <f t="shared" si="136"/>
        <v>0</v>
      </c>
      <c r="AC831" s="111">
        <f>SUMIFS('Deductions and Deposits'!$H:$H,'Deductions and Deposits'!$G:$G,D831,'Deductions and Deposits'!$F:$F,"&lt;="&amp;B831)+SUMIFS($F$3:F831,$D$3:D831,D831,$C$3:C831,"Coin Deposit",$E$3:E831,"")</f>
        <v>0</v>
      </c>
      <c r="AD831" s="111">
        <f>SUMIFS('Deductions and Deposits'!$D:$D,'Deductions and Deposits'!$C:$C,D831)+SUMIFS($F:$F,$D:$D,D831,$C:$C,"Coin Deduction")</f>
        <v>0</v>
      </c>
      <c r="AE831" s="111">
        <f>Table5[[#This Row],[Column4]]+Table5[[#This Row],[Column14]]+Table5[[#This Row],[Column19]]+Table5[[#This Row],[Column12]]</f>
        <v>0</v>
      </c>
      <c r="AF831" s="111">
        <f>Table5[[#This Row],[Column5]]+Table5[[#This Row],[Column13]]+Table5[[#This Row],[Column21]]+Table5[[#This Row],[Column18]]</f>
        <v>0</v>
      </c>
      <c r="AG831" s="111">
        <f t="shared" si="137"/>
        <v>0</v>
      </c>
      <c r="AH831" s="111">
        <f t="shared" si="138"/>
        <v>0</v>
      </c>
      <c r="AI831" s="111">
        <f>Table5[[#This Row],[Column17]]-Table5[[#This Row],[Column20]]</f>
        <v>0</v>
      </c>
      <c r="AJ831" s="111">
        <f t="shared" si="139"/>
        <v>0</v>
      </c>
      <c r="AK831" s="111">
        <f t="shared" si="143"/>
        <v>0</v>
      </c>
      <c r="AL831" s="111">
        <f t="shared" si="140"/>
        <v>0</v>
      </c>
      <c r="AM831" s="111" t="str">
        <f t="shared" si="141"/>
        <v/>
      </c>
      <c r="AN831" s="111" t="str">
        <f t="shared" ca="1" si="142"/>
        <v/>
      </c>
    </row>
    <row r="832" spans="1:40" ht="20.25" customHeight="1" x14ac:dyDescent="0.3">
      <c r="A832" s="107"/>
      <c r="B832" s="144"/>
      <c r="C832" s="119"/>
      <c r="D832" s="120"/>
      <c r="E832" s="119"/>
      <c r="F832" s="119"/>
      <c r="G832" s="120"/>
      <c r="H832" s="119"/>
      <c r="I832" s="109"/>
      <c r="L832" s="108"/>
      <c r="M832" s="108"/>
      <c r="N832" s="108"/>
      <c r="O832" s="108"/>
      <c r="P832" s="108"/>
      <c r="Q832" s="108"/>
      <c r="R832" s="108"/>
      <c r="S832" s="108"/>
      <c r="T832" s="100">
        <f t="shared" si="133"/>
        <v>0</v>
      </c>
      <c r="U832" s="111"/>
      <c r="V832" s="111"/>
      <c r="W832" s="111">
        <f>SUMIFS($F$3:F832,$D$3:D832,D832,$C$3:C832,"Buy")+SUMIFS($F$3:F832,$D$3:D832,D832,$C$3:C832,"Coin Deposit",$E$3:E832,"&lt;&gt;")</f>
        <v>0</v>
      </c>
      <c r="X832" s="111">
        <f t="shared" si="134"/>
        <v>0</v>
      </c>
      <c r="Y832" s="111">
        <f>IF($D832=Y$1,SUMIFS($H$3:$H832,$G$3:$G832,Y$1,$C$3:$C832,"Sell"),0)</f>
        <v>0</v>
      </c>
      <c r="Z832" s="111">
        <f t="shared" si="135"/>
        <v>0</v>
      </c>
      <c r="AA832" s="111">
        <f>IF($D832=AA$1,SUMIFS($H$3:$H832,$G$3:$G832,AA$1,$C$3:$C832,"Sell"),0)</f>
        <v>0</v>
      </c>
      <c r="AB832" s="111">
        <f t="shared" si="136"/>
        <v>0</v>
      </c>
      <c r="AC832" s="111">
        <f>SUMIFS('Deductions and Deposits'!$H:$H,'Deductions and Deposits'!$G:$G,D832,'Deductions and Deposits'!$F:$F,"&lt;="&amp;B832)+SUMIFS($F$3:F832,$D$3:D832,D832,$C$3:C832,"Coin Deposit",$E$3:E832,"")</f>
        <v>0</v>
      </c>
      <c r="AD832" s="111">
        <f>SUMIFS('Deductions and Deposits'!$D:$D,'Deductions and Deposits'!$C:$C,D832)+SUMIFS($F:$F,$D:$D,D832,$C:$C,"Coin Deduction")</f>
        <v>0</v>
      </c>
      <c r="AE832" s="111">
        <f>Table5[[#This Row],[Column4]]+Table5[[#This Row],[Column14]]+Table5[[#This Row],[Column19]]+Table5[[#This Row],[Column12]]</f>
        <v>0</v>
      </c>
      <c r="AF832" s="111">
        <f>Table5[[#This Row],[Column5]]+Table5[[#This Row],[Column13]]+Table5[[#This Row],[Column21]]+Table5[[#This Row],[Column18]]</f>
        <v>0</v>
      </c>
      <c r="AG832" s="111">
        <f t="shared" si="137"/>
        <v>0</v>
      </c>
      <c r="AH832" s="111">
        <f t="shared" si="138"/>
        <v>0</v>
      </c>
      <c r="AI832" s="111">
        <f>Table5[[#This Row],[Column17]]-Table5[[#This Row],[Column20]]</f>
        <v>0</v>
      </c>
      <c r="AJ832" s="111">
        <f t="shared" si="139"/>
        <v>0</v>
      </c>
      <c r="AK832" s="111">
        <f t="shared" si="143"/>
        <v>0</v>
      </c>
      <c r="AL832" s="111">
        <f t="shared" si="140"/>
        <v>0</v>
      </c>
      <c r="AM832" s="111" t="str">
        <f t="shared" si="141"/>
        <v/>
      </c>
      <c r="AN832" s="111" t="str">
        <f t="shared" ca="1" si="142"/>
        <v/>
      </c>
    </row>
    <row r="833" spans="1:40" ht="20.25" customHeight="1" x14ac:dyDescent="0.3">
      <c r="A833" s="107"/>
      <c r="B833" s="144"/>
      <c r="C833" s="119"/>
      <c r="D833" s="120"/>
      <c r="E833" s="119"/>
      <c r="F833" s="119"/>
      <c r="G833" s="120"/>
      <c r="H833" s="119"/>
      <c r="I833" s="109"/>
      <c r="L833" s="108"/>
      <c r="M833" s="108"/>
      <c r="N833" s="108"/>
      <c r="O833" s="108"/>
      <c r="P833" s="108"/>
      <c r="Q833" s="108"/>
      <c r="R833" s="108"/>
      <c r="S833" s="108"/>
      <c r="T833" s="100">
        <f t="shared" si="133"/>
        <v>0</v>
      </c>
      <c r="U833" s="111"/>
      <c r="V833" s="111"/>
      <c r="W833" s="111">
        <f>SUMIFS($F$3:F833,$D$3:D833,D833,$C$3:C833,"Buy")+SUMIFS($F$3:F833,$D$3:D833,D833,$C$3:C833,"Coin Deposit",$E$3:E833,"&lt;&gt;")</f>
        <v>0</v>
      </c>
      <c r="X833" s="111">
        <f t="shared" si="134"/>
        <v>0</v>
      </c>
      <c r="Y833" s="111">
        <f>IF($D833=Y$1,SUMIFS($H$3:$H833,$G$3:$G833,Y$1,$C$3:$C833,"Sell"),0)</f>
        <v>0</v>
      </c>
      <c r="Z833" s="111">
        <f t="shared" si="135"/>
        <v>0</v>
      </c>
      <c r="AA833" s="111">
        <f>IF($D833=AA$1,SUMIFS($H$3:$H833,$G$3:$G833,AA$1,$C$3:$C833,"Sell"),0)</f>
        <v>0</v>
      </c>
      <c r="AB833" s="111">
        <f t="shared" si="136"/>
        <v>0</v>
      </c>
      <c r="AC833" s="111">
        <f>SUMIFS('Deductions and Deposits'!$H:$H,'Deductions and Deposits'!$G:$G,D833,'Deductions and Deposits'!$F:$F,"&lt;="&amp;B833)+SUMIFS($F$3:F833,$D$3:D833,D833,$C$3:C833,"Coin Deposit",$E$3:E833,"")</f>
        <v>0</v>
      </c>
      <c r="AD833" s="111">
        <f>SUMIFS('Deductions and Deposits'!$D:$D,'Deductions and Deposits'!$C:$C,D833)+SUMIFS($F:$F,$D:$D,D833,$C:$C,"Coin Deduction")</f>
        <v>0</v>
      </c>
      <c r="AE833" s="111">
        <f>Table5[[#This Row],[Column4]]+Table5[[#This Row],[Column14]]+Table5[[#This Row],[Column19]]+Table5[[#This Row],[Column12]]</f>
        <v>0</v>
      </c>
      <c r="AF833" s="111">
        <f>Table5[[#This Row],[Column5]]+Table5[[#This Row],[Column13]]+Table5[[#This Row],[Column21]]+Table5[[#This Row],[Column18]]</f>
        <v>0</v>
      </c>
      <c r="AG833" s="111">
        <f t="shared" si="137"/>
        <v>0</v>
      </c>
      <c r="AH833" s="111">
        <f t="shared" si="138"/>
        <v>0</v>
      </c>
      <c r="AI833" s="111">
        <f>Table5[[#This Row],[Column17]]-Table5[[#This Row],[Column20]]</f>
        <v>0</v>
      </c>
      <c r="AJ833" s="111">
        <f t="shared" si="139"/>
        <v>0</v>
      </c>
      <c r="AK833" s="111">
        <f t="shared" si="143"/>
        <v>0</v>
      </c>
      <c r="AL833" s="111">
        <f t="shared" si="140"/>
        <v>0</v>
      </c>
      <c r="AM833" s="111" t="str">
        <f t="shared" si="141"/>
        <v/>
      </c>
      <c r="AN833" s="111" t="str">
        <f t="shared" ca="1" si="142"/>
        <v/>
      </c>
    </row>
    <row r="834" spans="1:40" ht="20.25" customHeight="1" x14ac:dyDescent="0.3">
      <c r="A834" s="107"/>
      <c r="B834" s="144"/>
      <c r="C834" s="119"/>
      <c r="D834" s="120"/>
      <c r="E834" s="119"/>
      <c r="F834" s="119"/>
      <c r="G834" s="120"/>
      <c r="H834" s="119"/>
      <c r="I834" s="109"/>
      <c r="L834" s="108"/>
      <c r="M834" s="108"/>
      <c r="N834" s="108"/>
      <c r="O834" s="108"/>
      <c r="P834" s="108"/>
      <c r="Q834" s="108"/>
      <c r="R834" s="108"/>
      <c r="S834" s="108"/>
      <c r="T834" s="100">
        <f t="shared" si="133"/>
        <v>0</v>
      </c>
      <c r="U834" s="111"/>
      <c r="V834" s="111"/>
      <c r="W834" s="111">
        <f>SUMIFS($F$3:F834,$D$3:D834,D834,$C$3:C834,"Buy")+SUMIFS($F$3:F834,$D$3:D834,D834,$C$3:C834,"Coin Deposit",$E$3:E834,"&lt;&gt;")</f>
        <v>0</v>
      </c>
      <c r="X834" s="111">
        <f t="shared" si="134"/>
        <v>0</v>
      </c>
      <c r="Y834" s="111">
        <f>IF($D834=Y$1,SUMIFS($H$3:$H834,$G$3:$G834,Y$1,$C$3:$C834,"Sell"),0)</f>
        <v>0</v>
      </c>
      <c r="Z834" s="111">
        <f t="shared" si="135"/>
        <v>0</v>
      </c>
      <c r="AA834" s="111">
        <f>IF($D834=AA$1,SUMIFS($H$3:$H834,$G$3:$G834,AA$1,$C$3:$C834,"Sell"),0)</f>
        <v>0</v>
      </c>
      <c r="AB834" s="111">
        <f t="shared" si="136"/>
        <v>0</v>
      </c>
      <c r="AC834" s="111">
        <f>SUMIFS('Deductions and Deposits'!$H:$H,'Deductions and Deposits'!$G:$G,D834,'Deductions and Deposits'!$F:$F,"&lt;="&amp;B834)+SUMIFS($F$3:F834,$D$3:D834,D834,$C$3:C834,"Coin Deposit",$E$3:E834,"")</f>
        <v>0</v>
      </c>
      <c r="AD834" s="111">
        <f>SUMIFS('Deductions and Deposits'!$D:$D,'Deductions and Deposits'!$C:$C,D834)+SUMIFS($F:$F,$D:$D,D834,$C:$C,"Coin Deduction")</f>
        <v>0</v>
      </c>
      <c r="AE834" s="111">
        <f>Table5[[#This Row],[Column4]]+Table5[[#This Row],[Column14]]+Table5[[#This Row],[Column19]]+Table5[[#This Row],[Column12]]</f>
        <v>0</v>
      </c>
      <c r="AF834" s="111">
        <f>Table5[[#This Row],[Column5]]+Table5[[#This Row],[Column13]]+Table5[[#This Row],[Column21]]+Table5[[#This Row],[Column18]]</f>
        <v>0</v>
      </c>
      <c r="AG834" s="111">
        <f t="shared" si="137"/>
        <v>0</v>
      </c>
      <c r="AH834" s="111">
        <f t="shared" si="138"/>
        <v>0</v>
      </c>
      <c r="AI834" s="111">
        <f>Table5[[#This Row],[Column17]]-Table5[[#This Row],[Column20]]</f>
        <v>0</v>
      </c>
      <c r="AJ834" s="111">
        <f t="shared" si="139"/>
        <v>0</v>
      </c>
      <c r="AK834" s="111">
        <f t="shared" si="143"/>
        <v>0</v>
      </c>
      <c r="AL834" s="111">
        <f t="shared" si="140"/>
        <v>0</v>
      </c>
      <c r="AM834" s="111" t="str">
        <f t="shared" si="141"/>
        <v/>
      </c>
      <c r="AN834" s="111" t="str">
        <f t="shared" ca="1" si="142"/>
        <v/>
      </c>
    </row>
    <row r="835" spans="1:40" ht="20.25" customHeight="1" x14ac:dyDescent="0.3">
      <c r="A835" s="107"/>
      <c r="B835" s="144"/>
      <c r="C835" s="119"/>
      <c r="D835" s="120"/>
      <c r="E835" s="119"/>
      <c r="F835" s="119"/>
      <c r="G835" s="120"/>
      <c r="H835" s="119"/>
      <c r="I835" s="109"/>
      <c r="L835" s="108"/>
      <c r="M835" s="108"/>
      <c r="N835" s="108"/>
      <c r="O835" s="108"/>
      <c r="P835" s="108"/>
      <c r="Q835" s="108"/>
      <c r="R835" s="108"/>
      <c r="S835" s="108"/>
      <c r="T835" s="100">
        <f t="shared" ref="T835:T898" si="144">IF(E835&lt;&gt;"",E835,0)</f>
        <v>0</v>
      </c>
      <c r="U835" s="111"/>
      <c r="V835" s="111"/>
      <c r="W835" s="111">
        <f>SUMIFS($F$3:F835,$D$3:D835,D835,$C$3:C835,"Buy")+SUMIFS($F$3:F835,$D$3:D835,D835,$C$3:C835,"Coin Deposit",$E$3:E835,"&lt;&gt;")</f>
        <v>0</v>
      </c>
      <c r="X835" s="111">
        <f t="shared" ref="X835:X898" si="145">IF(OR(C835="buy",AND(C835="Coin Deposit",E835&lt;&gt;"")),SUMIFS($F:$F,$D:$D,D835,$C:$C,"sell"),0)</f>
        <v>0</v>
      </c>
      <c r="Y835" s="111">
        <f>IF($D835=Y$1,SUMIFS($H$3:$H835,$G$3:$G835,Y$1,$C$3:$C835,"Sell"),0)</f>
        <v>0</v>
      </c>
      <c r="Z835" s="111">
        <f t="shared" ref="Z835:Z898" si="146">IF($D835=Z$1,SUMIFS($H:$H,$G:$G,Z$1,$C:$C,"Buy")+SUMIFS($H:$H,$G:$G,Z$1,$C:$C,"Coin Deposit",$E:$E,"&lt;&gt;"),0)</f>
        <v>0</v>
      </c>
      <c r="AA835" s="111">
        <f>IF($D835=AA$1,SUMIFS($H$3:$H835,$G$3:$G835,AA$1,$C$3:$C835,"Sell"),0)</f>
        <v>0</v>
      </c>
      <c r="AB835" s="111">
        <f t="shared" ref="AB835:AB898" si="147">IF($D835=AB$1,SUMIFS($H:$H,$G:$G,AB$1,$C:$C,"Buy")+SUMIFS($H:$H,$G:$G,AB$1,$C:$C,"Coin Deposit",$E:$E,"&lt;&gt;"),0)</f>
        <v>0</v>
      </c>
      <c r="AC835" s="111">
        <f>SUMIFS('Deductions and Deposits'!$H:$H,'Deductions and Deposits'!$G:$G,D835,'Deductions and Deposits'!$F:$F,"&lt;="&amp;B835)+SUMIFS($F$3:F835,$D$3:D835,D835,$C$3:C835,"Coin Deposit",$E$3:E835,"")</f>
        <v>0</v>
      </c>
      <c r="AD835" s="111">
        <f>SUMIFS('Deductions and Deposits'!$D:$D,'Deductions and Deposits'!$C:$C,D835)+SUMIFS($F:$F,$D:$D,D835,$C:$C,"Coin Deduction")</f>
        <v>0</v>
      </c>
      <c r="AE835" s="111">
        <f>Table5[[#This Row],[Column4]]+Table5[[#This Row],[Column14]]+Table5[[#This Row],[Column19]]+Table5[[#This Row],[Column12]]</f>
        <v>0</v>
      </c>
      <c r="AF835" s="111">
        <f>Table5[[#This Row],[Column5]]+Table5[[#This Row],[Column13]]+Table5[[#This Row],[Column21]]+Table5[[#This Row],[Column18]]</f>
        <v>0</v>
      </c>
      <c r="AG835" s="111">
        <f t="shared" ref="AG835:AG898" si="148">IF(AND((AC835+Y835+AA835)&gt;AF835,OR(C835="buy",AND(C835="Coin Deposit",E835&lt;&gt;""))),(AC835+Y835+AA835)-AF835,0)</f>
        <v>0</v>
      </c>
      <c r="AH835" s="111">
        <f t="shared" ref="AH835:AH898" si="149">IF(AND(AE835&gt;AF835,OR(C835="buy",AND(C835="Coin Deposit",E835&lt;&gt;""))),AE835-AF835,0)</f>
        <v>0</v>
      </c>
      <c r="AI835" s="111">
        <f>Table5[[#This Row],[Column17]]-Table5[[#This Row],[Column20]]</f>
        <v>0</v>
      </c>
      <c r="AJ835" s="111">
        <f t="shared" ref="AJ835:AJ898" si="150">IF(AI835&gt;F835,F835,AI835)</f>
        <v>0</v>
      </c>
      <c r="AK835" s="111">
        <f t="shared" si="143"/>
        <v>0</v>
      </c>
      <c r="AL835" s="111">
        <f t="shared" ref="AL835:AL898" si="151">IFERROR(SUMIFS($AK:$AK,$D:$D,D835)/SUMIFS($AJ:$AJ,$D:$D,D835),0)</f>
        <v>0</v>
      </c>
      <c r="AM835" s="111" t="str">
        <f t="shared" ref="AM835:AM898" si="152">C835&amp;D835</f>
        <v/>
      </c>
      <c r="AN835" s="111" t="str">
        <f t="shared" ref="AN835:AN898" ca="1" si="153">OFFSET(AM835,COUNTA($AM:$AM)-ROW()-(ROW()-ROW($AN$2)-1),)</f>
        <v/>
      </c>
    </row>
    <row r="836" spans="1:40" ht="20.25" customHeight="1" x14ac:dyDescent="0.3">
      <c r="A836" s="107"/>
      <c r="B836" s="144"/>
      <c r="C836" s="119"/>
      <c r="D836" s="120"/>
      <c r="E836" s="119"/>
      <c r="F836" s="119"/>
      <c r="G836" s="120"/>
      <c r="H836" s="119"/>
      <c r="I836" s="109"/>
      <c r="L836" s="108"/>
      <c r="M836" s="108"/>
      <c r="N836" s="108"/>
      <c r="O836" s="108"/>
      <c r="P836" s="108"/>
      <c r="Q836" s="108"/>
      <c r="R836" s="108"/>
      <c r="S836" s="108"/>
      <c r="T836" s="100">
        <f t="shared" si="144"/>
        <v>0</v>
      </c>
      <c r="U836" s="111"/>
      <c r="V836" s="111"/>
      <c r="W836" s="111">
        <f>SUMIFS($F$3:F836,$D$3:D836,D836,$C$3:C836,"Buy")+SUMIFS($F$3:F836,$D$3:D836,D836,$C$3:C836,"Coin Deposit",$E$3:E836,"&lt;&gt;")</f>
        <v>0</v>
      </c>
      <c r="X836" s="111">
        <f t="shared" si="145"/>
        <v>0</v>
      </c>
      <c r="Y836" s="111">
        <f>IF($D836=Y$1,SUMIFS($H$3:$H836,$G$3:$G836,Y$1,$C$3:$C836,"Sell"),0)</f>
        <v>0</v>
      </c>
      <c r="Z836" s="111">
        <f t="shared" si="146"/>
        <v>0</v>
      </c>
      <c r="AA836" s="111">
        <f>IF($D836=AA$1,SUMIFS($H$3:$H836,$G$3:$G836,AA$1,$C$3:$C836,"Sell"),0)</f>
        <v>0</v>
      </c>
      <c r="AB836" s="111">
        <f t="shared" si="147"/>
        <v>0</v>
      </c>
      <c r="AC836" s="111">
        <f>SUMIFS('Deductions and Deposits'!$H:$H,'Deductions and Deposits'!$G:$G,D836,'Deductions and Deposits'!$F:$F,"&lt;="&amp;B836)+SUMIFS($F$3:F836,$D$3:D836,D836,$C$3:C836,"Coin Deposit",$E$3:E836,"")</f>
        <v>0</v>
      </c>
      <c r="AD836" s="111">
        <f>SUMIFS('Deductions and Deposits'!$D:$D,'Deductions and Deposits'!$C:$C,D836)+SUMIFS($F:$F,$D:$D,D836,$C:$C,"Coin Deduction")</f>
        <v>0</v>
      </c>
      <c r="AE836" s="111">
        <f>Table5[[#This Row],[Column4]]+Table5[[#This Row],[Column14]]+Table5[[#This Row],[Column19]]+Table5[[#This Row],[Column12]]</f>
        <v>0</v>
      </c>
      <c r="AF836" s="111">
        <f>Table5[[#This Row],[Column5]]+Table5[[#This Row],[Column13]]+Table5[[#This Row],[Column21]]+Table5[[#This Row],[Column18]]</f>
        <v>0</v>
      </c>
      <c r="AG836" s="111">
        <f t="shared" si="148"/>
        <v>0</v>
      </c>
      <c r="AH836" s="111">
        <f t="shared" si="149"/>
        <v>0</v>
      </c>
      <c r="AI836" s="111">
        <f>Table5[[#This Row],[Column17]]-Table5[[#This Row],[Column20]]</f>
        <v>0</v>
      </c>
      <c r="AJ836" s="111">
        <f t="shared" si="150"/>
        <v>0</v>
      </c>
      <c r="AK836" s="111">
        <f t="shared" si="143"/>
        <v>0</v>
      </c>
      <c r="AL836" s="111">
        <f t="shared" si="151"/>
        <v>0</v>
      </c>
      <c r="AM836" s="111" t="str">
        <f t="shared" si="152"/>
        <v/>
      </c>
      <c r="AN836" s="111" t="str">
        <f t="shared" ca="1" si="153"/>
        <v/>
      </c>
    </row>
    <row r="837" spans="1:40" ht="20.25" customHeight="1" x14ac:dyDescent="0.3">
      <c r="A837" s="107"/>
      <c r="B837" s="144"/>
      <c r="C837" s="119"/>
      <c r="D837" s="120"/>
      <c r="E837" s="119"/>
      <c r="F837" s="119"/>
      <c r="G837" s="120"/>
      <c r="H837" s="119"/>
      <c r="I837" s="109"/>
      <c r="L837" s="108"/>
      <c r="M837" s="108"/>
      <c r="N837" s="108"/>
      <c r="O837" s="108"/>
      <c r="P837" s="108"/>
      <c r="Q837" s="108"/>
      <c r="R837" s="108"/>
      <c r="S837" s="108"/>
      <c r="T837" s="100">
        <f t="shared" si="144"/>
        <v>0</v>
      </c>
      <c r="U837" s="111"/>
      <c r="V837" s="111"/>
      <c r="W837" s="111">
        <f>SUMIFS($F$3:F837,$D$3:D837,D837,$C$3:C837,"Buy")+SUMIFS($F$3:F837,$D$3:D837,D837,$C$3:C837,"Coin Deposit",$E$3:E837,"&lt;&gt;")</f>
        <v>0</v>
      </c>
      <c r="X837" s="111">
        <f t="shared" si="145"/>
        <v>0</v>
      </c>
      <c r="Y837" s="111">
        <f>IF($D837=Y$1,SUMIFS($H$3:$H837,$G$3:$G837,Y$1,$C$3:$C837,"Sell"),0)</f>
        <v>0</v>
      </c>
      <c r="Z837" s="111">
        <f t="shared" si="146"/>
        <v>0</v>
      </c>
      <c r="AA837" s="111">
        <f>IF($D837=AA$1,SUMIFS($H$3:$H837,$G$3:$G837,AA$1,$C$3:$C837,"Sell"),0)</f>
        <v>0</v>
      </c>
      <c r="AB837" s="111">
        <f t="shared" si="147"/>
        <v>0</v>
      </c>
      <c r="AC837" s="111">
        <f>SUMIFS('Deductions and Deposits'!$H:$H,'Deductions and Deposits'!$G:$G,D837,'Deductions and Deposits'!$F:$F,"&lt;="&amp;B837)+SUMIFS($F$3:F837,$D$3:D837,D837,$C$3:C837,"Coin Deposit",$E$3:E837,"")</f>
        <v>0</v>
      </c>
      <c r="AD837" s="111">
        <f>SUMIFS('Deductions and Deposits'!$D:$D,'Deductions and Deposits'!$C:$C,D837)+SUMIFS($F:$F,$D:$D,D837,$C:$C,"Coin Deduction")</f>
        <v>0</v>
      </c>
      <c r="AE837" s="111">
        <f>Table5[[#This Row],[Column4]]+Table5[[#This Row],[Column14]]+Table5[[#This Row],[Column19]]+Table5[[#This Row],[Column12]]</f>
        <v>0</v>
      </c>
      <c r="AF837" s="111">
        <f>Table5[[#This Row],[Column5]]+Table5[[#This Row],[Column13]]+Table5[[#This Row],[Column21]]+Table5[[#This Row],[Column18]]</f>
        <v>0</v>
      </c>
      <c r="AG837" s="111">
        <f t="shared" si="148"/>
        <v>0</v>
      </c>
      <c r="AH837" s="111">
        <f t="shared" si="149"/>
        <v>0</v>
      </c>
      <c r="AI837" s="111">
        <f>Table5[[#This Row],[Column17]]-Table5[[#This Row],[Column20]]</f>
        <v>0</v>
      </c>
      <c r="AJ837" s="111">
        <f t="shared" si="150"/>
        <v>0</v>
      </c>
      <c r="AK837" s="111">
        <f t="shared" si="143"/>
        <v>0</v>
      </c>
      <c r="AL837" s="111">
        <f t="shared" si="151"/>
        <v>0</v>
      </c>
      <c r="AM837" s="111" t="str">
        <f t="shared" si="152"/>
        <v/>
      </c>
      <c r="AN837" s="111" t="str">
        <f t="shared" ca="1" si="153"/>
        <v/>
      </c>
    </row>
    <row r="838" spans="1:40" ht="20.25" customHeight="1" x14ac:dyDescent="0.3">
      <c r="A838" s="107"/>
      <c r="B838" s="144"/>
      <c r="C838" s="119"/>
      <c r="D838" s="120"/>
      <c r="E838" s="119"/>
      <c r="F838" s="119"/>
      <c r="G838" s="120"/>
      <c r="H838" s="119"/>
      <c r="I838" s="109"/>
      <c r="L838" s="108"/>
      <c r="M838" s="108"/>
      <c r="N838" s="108"/>
      <c r="O838" s="108"/>
      <c r="P838" s="108"/>
      <c r="Q838" s="108"/>
      <c r="R838" s="108"/>
      <c r="S838" s="108"/>
      <c r="T838" s="100">
        <f t="shared" si="144"/>
        <v>0</v>
      </c>
      <c r="U838" s="111"/>
      <c r="V838" s="111"/>
      <c r="W838" s="111">
        <f>SUMIFS($F$3:F838,$D$3:D838,D838,$C$3:C838,"Buy")+SUMIFS($F$3:F838,$D$3:D838,D838,$C$3:C838,"Coin Deposit",$E$3:E838,"&lt;&gt;")</f>
        <v>0</v>
      </c>
      <c r="X838" s="111">
        <f t="shared" si="145"/>
        <v>0</v>
      </c>
      <c r="Y838" s="111">
        <f>IF($D838=Y$1,SUMIFS($H$3:$H838,$G$3:$G838,Y$1,$C$3:$C838,"Sell"),0)</f>
        <v>0</v>
      </c>
      <c r="Z838" s="111">
        <f t="shared" si="146"/>
        <v>0</v>
      </c>
      <c r="AA838" s="111">
        <f>IF($D838=AA$1,SUMIFS($H$3:$H838,$G$3:$G838,AA$1,$C$3:$C838,"Sell"),0)</f>
        <v>0</v>
      </c>
      <c r="AB838" s="111">
        <f t="shared" si="147"/>
        <v>0</v>
      </c>
      <c r="AC838" s="111">
        <f>SUMIFS('Deductions and Deposits'!$H:$H,'Deductions and Deposits'!$G:$G,D838,'Deductions and Deposits'!$F:$F,"&lt;="&amp;B838)+SUMIFS($F$3:F838,$D$3:D838,D838,$C$3:C838,"Coin Deposit",$E$3:E838,"")</f>
        <v>0</v>
      </c>
      <c r="AD838" s="111">
        <f>SUMIFS('Deductions and Deposits'!$D:$D,'Deductions and Deposits'!$C:$C,D838)+SUMIFS($F:$F,$D:$D,D838,$C:$C,"Coin Deduction")</f>
        <v>0</v>
      </c>
      <c r="AE838" s="111">
        <f>Table5[[#This Row],[Column4]]+Table5[[#This Row],[Column14]]+Table5[[#This Row],[Column19]]+Table5[[#This Row],[Column12]]</f>
        <v>0</v>
      </c>
      <c r="AF838" s="111">
        <f>Table5[[#This Row],[Column5]]+Table5[[#This Row],[Column13]]+Table5[[#This Row],[Column21]]+Table5[[#This Row],[Column18]]</f>
        <v>0</v>
      </c>
      <c r="AG838" s="111">
        <f t="shared" si="148"/>
        <v>0</v>
      </c>
      <c r="AH838" s="111">
        <f t="shared" si="149"/>
        <v>0</v>
      </c>
      <c r="AI838" s="111">
        <f>Table5[[#This Row],[Column17]]-Table5[[#This Row],[Column20]]</f>
        <v>0</v>
      </c>
      <c r="AJ838" s="111">
        <f t="shared" si="150"/>
        <v>0</v>
      </c>
      <c r="AK838" s="111">
        <f t="shared" si="143"/>
        <v>0</v>
      </c>
      <c r="AL838" s="111">
        <f t="shared" si="151"/>
        <v>0</v>
      </c>
      <c r="AM838" s="111" t="str">
        <f t="shared" si="152"/>
        <v/>
      </c>
      <c r="AN838" s="111" t="str">
        <f t="shared" ca="1" si="153"/>
        <v/>
      </c>
    </row>
    <row r="839" spans="1:40" ht="20.25" customHeight="1" x14ac:dyDescent="0.3">
      <c r="A839" s="107"/>
      <c r="B839" s="144"/>
      <c r="C839" s="119"/>
      <c r="D839" s="120"/>
      <c r="E839" s="119"/>
      <c r="F839" s="119"/>
      <c r="G839" s="120"/>
      <c r="H839" s="119"/>
      <c r="I839" s="109"/>
      <c r="L839" s="108"/>
      <c r="M839" s="108"/>
      <c r="N839" s="108"/>
      <c r="O839" s="108"/>
      <c r="P839" s="108"/>
      <c r="Q839" s="108"/>
      <c r="R839" s="108"/>
      <c r="S839" s="108"/>
      <c r="T839" s="100">
        <f t="shared" si="144"/>
        <v>0</v>
      </c>
      <c r="U839" s="111"/>
      <c r="V839" s="111"/>
      <c r="W839" s="111">
        <f>SUMIFS($F$3:F839,$D$3:D839,D839,$C$3:C839,"Buy")+SUMIFS($F$3:F839,$D$3:D839,D839,$C$3:C839,"Coin Deposit",$E$3:E839,"&lt;&gt;")</f>
        <v>0</v>
      </c>
      <c r="X839" s="111">
        <f t="shared" si="145"/>
        <v>0</v>
      </c>
      <c r="Y839" s="111">
        <f>IF($D839=Y$1,SUMIFS($H$3:$H839,$G$3:$G839,Y$1,$C$3:$C839,"Sell"),0)</f>
        <v>0</v>
      </c>
      <c r="Z839" s="111">
        <f t="shared" si="146"/>
        <v>0</v>
      </c>
      <c r="AA839" s="111">
        <f>IF($D839=AA$1,SUMIFS($H$3:$H839,$G$3:$G839,AA$1,$C$3:$C839,"Sell"),0)</f>
        <v>0</v>
      </c>
      <c r="AB839" s="111">
        <f t="shared" si="147"/>
        <v>0</v>
      </c>
      <c r="AC839" s="111">
        <f>SUMIFS('Deductions and Deposits'!$H:$H,'Deductions and Deposits'!$G:$G,D839,'Deductions and Deposits'!$F:$F,"&lt;="&amp;B839)+SUMIFS($F$3:F839,$D$3:D839,D839,$C$3:C839,"Coin Deposit",$E$3:E839,"")</f>
        <v>0</v>
      </c>
      <c r="AD839" s="111">
        <f>SUMIFS('Deductions and Deposits'!$D:$D,'Deductions and Deposits'!$C:$C,D839)+SUMIFS($F:$F,$D:$D,D839,$C:$C,"Coin Deduction")</f>
        <v>0</v>
      </c>
      <c r="AE839" s="111">
        <f>Table5[[#This Row],[Column4]]+Table5[[#This Row],[Column14]]+Table5[[#This Row],[Column19]]+Table5[[#This Row],[Column12]]</f>
        <v>0</v>
      </c>
      <c r="AF839" s="111">
        <f>Table5[[#This Row],[Column5]]+Table5[[#This Row],[Column13]]+Table5[[#This Row],[Column21]]+Table5[[#This Row],[Column18]]</f>
        <v>0</v>
      </c>
      <c r="AG839" s="111">
        <f t="shared" si="148"/>
        <v>0</v>
      </c>
      <c r="AH839" s="111">
        <f t="shared" si="149"/>
        <v>0</v>
      </c>
      <c r="AI839" s="111">
        <f>Table5[[#This Row],[Column17]]-Table5[[#This Row],[Column20]]</f>
        <v>0</v>
      </c>
      <c r="AJ839" s="111">
        <f t="shared" si="150"/>
        <v>0</v>
      </c>
      <c r="AK839" s="111">
        <f t="shared" si="143"/>
        <v>0</v>
      </c>
      <c r="AL839" s="111">
        <f t="shared" si="151"/>
        <v>0</v>
      </c>
      <c r="AM839" s="111" t="str">
        <f t="shared" si="152"/>
        <v/>
      </c>
      <c r="AN839" s="111" t="str">
        <f t="shared" ca="1" si="153"/>
        <v/>
      </c>
    </row>
    <row r="840" spans="1:40" ht="20.25" customHeight="1" x14ac:dyDescent="0.3">
      <c r="A840" s="107"/>
      <c r="B840" s="144"/>
      <c r="C840" s="119"/>
      <c r="D840" s="120"/>
      <c r="E840" s="119"/>
      <c r="F840" s="119"/>
      <c r="G840" s="120"/>
      <c r="H840" s="119"/>
      <c r="I840" s="109"/>
      <c r="L840" s="108"/>
      <c r="M840" s="108"/>
      <c r="N840" s="108"/>
      <c r="O840" s="108"/>
      <c r="P840" s="108"/>
      <c r="Q840" s="108"/>
      <c r="R840" s="108"/>
      <c r="S840" s="108"/>
      <c r="T840" s="100">
        <f t="shared" si="144"/>
        <v>0</v>
      </c>
      <c r="U840" s="111"/>
      <c r="V840" s="111"/>
      <c r="W840" s="111">
        <f>SUMIFS($F$3:F840,$D$3:D840,D840,$C$3:C840,"Buy")+SUMIFS($F$3:F840,$D$3:D840,D840,$C$3:C840,"Coin Deposit",$E$3:E840,"&lt;&gt;")</f>
        <v>0</v>
      </c>
      <c r="X840" s="111">
        <f t="shared" si="145"/>
        <v>0</v>
      </c>
      <c r="Y840" s="111">
        <f>IF($D840=Y$1,SUMIFS($H$3:$H840,$G$3:$G840,Y$1,$C$3:$C840,"Sell"),0)</f>
        <v>0</v>
      </c>
      <c r="Z840" s="111">
        <f t="shared" si="146"/>
        <v>0</v>
      </c>
      <c r="AA840" s="111">
        <f>IF($D840=AA$1,SUMIFS($H$3:$H840,$G$3:$G840,AA$1,$C$3:$C840,"Sell"),0)</f>
        <v>0</v>
      </c>
      <c r="AB840" s="111">
        <f t="shared" si="147"/>
        <v>0</v>
      </c>
      <c r="AC840" s="111">
        <f>SUMIFS('Deductions and Deposits'!$H:$H,'Deductions and Deposits'!$G:$G,D840,'Deductions and Deposits'!$F:$F,"&lt;="&amp;B840)+SUMIFS($F$3:F840,$D$3:D840,D840,$C$3:C840,"Coin Deposit",$E$3:E840,"")</f>
        <v>0</v>
      </c>
      <c r="AD840" s="111">
        <f>SUMIFS('Deductions and Deposits'!$D:$D,'Deductions and Deposits'!$C:$C,D840)+SUMIFS($F:$F,$D:$D,D840,$C:$C,"Coin Deduction")</f>
        <v>0</v>
      </c>
      <c r="AE840" s="111">
        <f>Table5[[#This Row],[Column4]]+Table5[[#This Row],[Column14]]+Table5[[#This Row],[Column19]]+Table5[[#This Row],[Column12]]</f>
        <v>0</v>
      </c>
      <c r="AF840" s="111">
        <f>Table5[[#This Row],[Column5]]+Table5[[#This Row],[Column13]]+Table5[[#This Row],[Column21]]+Table5[[#This Row],[Column18]]</f>
        <v>0</v>
      </c>
      <c r="AG840" s="111">
        <f t="shared" si="148"/>
        <v>0</v>
      </c>
      <c r="AH840" s="111">
        <f t="shared" si="149"/>
        <v>0</v>
      </c>
      <c r="AI840" s="111">
        <f>Table5[[#This Row],[Column17]]-Table5[[#This Row],[Column20]]</f>
        <v>0</v>
      </c>
      <c r="AJ840" s="111">
        <f t="shared" si="150"/>
        <v>0</v>
      </c>
      <c r="AK840" s="111">
        <f t="shared" si="143"/>
        <v>0</v>
      </c>
      <c r="AL840" s="111">
        <f t="shared" si="151"/>
        <v>0</v>
      </c>
      <c r="AM840" s="111" t="str">
        <f t="shared" si="152"/>
        <v/>
      </c>
      <c r="AN840" s="111" t="str">
        <f t="shared" ca="1" si="153"/>
        <v/>
      </c>
    </row>
    <row r="841" spans="1:40" ht="20.25" customHeight="1" x14ac:dyDescent="0.3">
      <c r="A841" s="107"/>
      <c r="B841" s="144"/>
      <c r="C841" s="119"/>
      <c r="D841" s="120"/>
      <c r="E841" s="119"/>
      <c r="F841" s="119"/>
      <c r="G841" s="120"/>
      <c r="H841" s="119"/>
      <c r="I841" s="109"/>
      <c r="L841" s="108"/>
      <c r="M841" s="108"/>
      <c r="N841" s="108"/>
      <c r="O841" s="108"/>
      <c r="P841" s="108"/>
      <c r="Q841" s="108"/>
      <c r="R841" s="108"/>
      <c r="S841" s="108"/>
      <c r="T841" s="100">
        <f t="shared" si="144"/>
        <v>0</v>
      </c>
      <c r="U841" s="111"/>
      <c r="V841" s="111"/>
      <c r="W841" s="111">
        <f>SUMIFS($F$3:F841,$D$3:D841,D841,$C$3:C841,"Buy")+SUMIFS($F$3:F841,$D$3:D841,D841,$C$3:C841,"Coin Deposit",$E$3:E841,"&lt;&gt;")</f>
        <v>0</v>
      </c>
      <c r="X841" s="111">
        <f t="shared" si="145"/>
        <v>0</v>
      </c>
      <c r="Y841" s="111">
        <f>IF($D841=Y$1,SUMIFS($H$3:$H841,$G$3:$G841,Y$1,$C$3:$C841,"Sell"),0)</f>
        <v>0</v>
      </c>
      <c r="Z841" s="111">
        <f t="shared" si="146"/>
        <v>0</v>
      </c>
      <c r="AA841" s="111">
        <f>IF($D841=AA$1,SUMIFS($H$3:$H841,$G$3:$G841,AA$1,$C$3:$C841,"Sell"),0)</f>
        <v>0</v>
      </c>
      <c r="AB841" s="111">
        <f t="shared" si="147"/>
        <v>0</v>
      </c>
      <c r="AC841" s="111">
        <f>SUMIFS('Deductions and Deposits'!$H:$H,'Deductions and Deposits'!$G:$G,D841,'Deductions and Deposits'!$F:$F,"&lt;="&amp;B841)+SUMIFS($F$3:F841,$D$3:D841,D841,$C$3:C841,"Coin Deposit",$E$3:E841,"")</f>
        <v>0</v>
      </c>
      <c r="AD841" s="111">
        <f>SUMIFS('Deductions and Deposits'!$D:$D,'Deductions and Deposits'!$C:$C,D841)+SUMIFS($F:$F,$D:$D,D841,$C:$C,"Coin Deduction")</f>
        <v>0</v>
      </c>
      <c r="AE841" s="111">
        <f>Table5[[#This Row],[Column4]]+Table5[[#This Row],[Column14]]+Table5[[#This Row],[Column19]]+Table5[[#This Row],[Column12]]</f>
        <v>0</v>
      </c>
      <c r="AF841" s="111">
        <f>Table5[[#This Row],[Column5]]+Table5[[#This Row],[Column13]]+Table5[[#This Row],[Column21]]+Table5[[#This Row],[Column18]]</f>
        <v>0</v>
      </c>
      <c r="AG841" s="111">
        <f t="shared" si="148"/>
        <v>0</v>
      </c>
      <c r="AH841" s="111">
        <f t="shared" si="149"/>
        <v>0</v>
      </c>
      <c r="AI841" s="111">
        <f>Table5[[#This Row],[Column17]]-Table5[[#This Row],[Column20]]</f>
        <v>0</v>
      </c>
      <c r="AJ841" s="111">
        <f t="shared" si="150"/>
        <v>0</v>
      </c>
      <c r="AK841" s="111">
        <f t="shared" si="143"/>
        <v>0</v>
      </c>
      <c r="AL841" s="111">
        <f t="shared" si="151"/>
        <v>0</v>
      </c>
      <c r="AM841" s="111" t="str">
        <f t="shared" si="152"/>
        <v/>
      </c>
      <c r="AN841" s="111" t="str">
        <f t="shared" ca="1" si="153"/>
        <v/>
      </c>
    </row>
    <row r="842" spans="1:40" ht="20.25" customHeight="1" x14ac:dyDescent="0.3">
      <c r="A842" s="107"/>
      <c r="B842" s="144"/>
      <c r="C842" s="119"/>
      <c r="D842" s="120"/>
      <c r="E842" s="119"/>
      <c r="F842" s="119"/>
      <c r="G842" s="120"/>
      <c r="H842" s="119"/>
      <c r="I842" s="109"/>
      <c r="L842" s="108"/>
      <c r="M842" s="108"/>
      <c r="N842" s="108"/>
      <c r="O842" s="108"/>
      <c r="P842" s="108"/>
      <c r="Q842" s="108"/>
      <c r="R842" s="108"/>
      <c r="S842" s="108"/>
      <c r="T842" s="100">
        <f t="shared" si="144"/>
        <v>0</v>
      </c>
      <c r="U842" s="111"/>
      <c r="V842" s="111"/>
      <c r="W842" s="111">
        <f>SUMIFS($F$3:F842,$D$3:D842,D842,$C$3:C842,"Buy")+SUMIFS($F$3:F842,$D$3:D842,D842,$C$3:C842,"Coin Deposit",$E$3:E842,"&lt;&gt;")</f>
        <v>0</v>
      </c>
      <c r="X842" s="111">
        <f t="shared" si="145"/>
        <v>0</v>
      </c>
      <c r="Y842" s="111">
        <f>IF($D842=Y$1,SUMIFS($H$3:$H842,$G$3:$G842,Y$1,$C$3:$C842,"Sell"),0)</f>
        <v>0</v>
      </c>
      <c r="Z842" s="111">
        <f t="shared" si="146"/>
        <v>0</v>
      </c>
      <c r="AA842" s="111">
        <f>IF($D842=AA$1,SUMIFS($H$3:$H842,$G$3:$G842,AA$1,$C$3:$C842,"Sell"),0)</f>
        <v>0</v>
      </c>
      <c r="AB842" s="111">
        <f t="shared" si="147"/>
        <v>0</v>
      </c>
      <c r="AC842" s="111">
        <f>SUMIFS('Deductions and Deposits'!$H:$H,'Deductions and Deposits'!$G:$G,D842,'Deductions and Deposits'!$F:$F,"&lt;="&amp;B842)+SUMIFS($F$3:F842,$D$3:D842,D842,$C$3:C842,"Coin Deposit",$E$3:E842,"")</f>
        <v>0</v>
      </c>
      <c r="AD842" s="111">
        <f>SUMIFS('Deductions and Deposits'!$D:$D,'Deductions and Deposits'!$C:$C,D842)+SUMIFS($F:$F,$D:$D,D842,$C:$C,"Coin Deduction")</f>
        <v>0</v>
      </c>
      <c r="AE842" s="111">
        <f>Table5[[#This Row],[Column4]]+Table5[[#This Row],[Column14]]+Table5[[#This Row],[Column19]]+Table5[[#This Row],[Column12]]</f>
        <v>0</v>
      </c>
      <c r="AF842" s="111">
        <f>Table5[[#This Row],[Column5]]+Table5[[#This Row],[Column13]]+Table5[[#This Row],[Column21]]+Table5[[#This Row],[Column18]]</f>
        <v>0</v>
      </c>
      <c r="AG842" s="111">
        <f t="shared" si="148"/>
        <v>0</v>
      </c>
      <c r="AH842" s="111">
        <f t="shared" si="149"/>
        <v>0</v>
      </c>
      <c r="AI842" s="111">
        <f>Table5[[#This Row],[Column17]]-Table5[[#This Row],[Column20]]</f>
        <v>0</v>
      </c>
      <c r="AJ842" s="111">
        <f t="shared" si="150"/>
        <v>0</v>
      </c>
      <c r="AK842" s="111">
        <f t="shared" si="143"/>
        <v>0</v>
      </c>
      <c r="AL842" s="111">
        <f t="shared" si="151"/>
        <v>0</v>
      </c>
      <c r="AM842" s="111" t="str">
        <f t="shared" si="152"/>
        <v/>
      </c>
      <c r="AN842" s="111" t="str">
        <f t="shared" ca="1" si="153"/>
        <v/>
      </c>
    </row>
    <row r="843" spans="1:40" ht="20.25" customHeight="1" x14ac:dyDescent="0.3">
      <c r="A843" s="107"/>
      <c r="B843" s="144"/>
      <c r="C843" s="119"/>
      <c r="D843" s="120"/>
      <c r="E843" s="119"/>
      <c r="F843" s="119"/>
      <c r="G843" s="120"/>
      <c r="H843" s="119"/>
      <c r="I843" s="109"/>
      <c r="L843" s="108"/>
      <c r="M843" s="108"/>
      <c r="N843" s="108"/>
      <c r="O843" s="108"/>
      <c r="P843" s="108"/>
      <c r="Q843" s="108"/>
      <c r="R843" s="108"/>
      <c r="S843" s="108"/>
      <c r="T843" s="100">
        <f t="shared" si="144"/>
        <v>0</v>
      </c>
      <c r="U843" s="111"/>
      <c r="V843" s="111"/>
      <c r="W843" s="111">
        <f>SUMIFS($F$3:F843,$D$3:D843,D843,$C$3:C843,"Buy")+SUMIFS($F$3:F843,$D$3:D843,D843,$C$3:C843,"Coin Deposit",$E$3:E843,"&lt;&gt;")</f>
        <v>0</v>
      </c>
      <c r="X843" s="111">
        <f t="shared" si="145"/>
        <v>0</v>
      </c>
      <c r="Y843" s="111">
        <f>IF($D843=Y$1,SUMIFS($H$3:$H843,$G$3:$G843,Y$1,$C$3:$C843,"Sell"),0)</f>
        <v>0</v>
      </c>
      <c r="Z843" s="111">
        <f t="shared" si="146"/>
        <v>0</v>
      </c>
      <c r="AA843" s="111">
        <f>IF($D843=AA$1,SUMIFS($H$3:$H843,$G$3:$G843,AA$1,$C$3:$C843,"Sell"),0)</f>
        <v>0</v>
      </c>
      <c r="AB843" s="111">
        <f t="shared" si="147"/>
        <v>0</v>
      </c>
      <c r="AC843" s="111">
        <f>SUMIFS('Deductions and Deposits'!$H:$H,'Deductions and Deposits'!$G:$G,D843,'Deductions and Deposits'!$F:$F,"&lt;="&amp;B843)+SUMIFS($F$3:F843,$D$3:D843,D843,$C$3:C843,"Coin Deposit",$E$3:E843,"")</f>
        <v>0</v>
      </c>
      <c r="AD843" s="111">
        <f>SUMIFS('Deductions and Deposits'!$D:$D,'Deductions and Deposits'!$C:$C,D843)+SUMIFS($F:$F,$D:$D,D843,$C:$C,"Coin Deduction")</f>
        <v>0</v>
      </c>
      <c r="AE843" s="111">
        <f>Table5[[#This Row],[Column4]]+Table5[[#This Row],[Column14]]+Table5[[#This Row],[Column19]]+Table5[[#This Row],[Column12]]</f>
        <v>0</v>
      </c>
      <c r="AF843" s="111">
        <f>Table5[[#This Row],[Column5]]+Table5[[#This Row],[Column13]]+Table5[[#This Row],[Column21]]+Table5[[#This Row],[Column18]]</f>
        <v>0</v>
      </c>
      <c r="AG843" s="111">
        <f t="shared" si="148"/>
        <v>0</v>
      </c>
      <c r="AH843" s="111">
        <f t="shared" si="149"/>
        <v>0</v>
      </c>
      <c r="AI843" s="111">
        <f>Table5[[#This Row],[Column17]]-Table5[[#This Row],[Column20]]</f>
        <v>0</v>
      </c>
      <c r="AJ843" s="111">
        <f t="shared" si="150"/>
        <v>0</v>
      </c>
      <c r="AK843" s="111">
        <f t="shared" si="143"/>
        <v>0</v>
      </c>
      <c r="AL843" s="111">
        <f t="shared" si="151"/>
        <v>0</v>
      </c>
      <c r="AM843" s="111" t="str">
        <f t="shared" si="152"/>
        <v/>
      </c>
      <c r="AN843" s="111" t="str">
        <f t="shared" ca="1" si="153"/>
        <v/>
      </c>
    </row>
    <row r="844" spans="1:40" ht="20.25" customHeight="1" x14ac:dyDescent="0.3">
      <c r="A844" s="107"/>
      <c r="B844" s="144"/>
      <c r="C844" s="119"/>
      <c r="D844" s="120"/>
      <c r="E844" s="119"/>
      <c r="F844" s="119"/>
      <c r="G844" s="120"/>
      <c r="H844" s="119"/>
      <c r="I844" s="109"/>
      <c r="L844" s="108"/>
      <c r="M844" s="108"/>
      <c r="N844" s="108"/>
      <c r="O844" s="108"/>
      <c r="P844" s="108"/>
      <c r="Q844" s="108"/>
      <c r="R844" s="108"/>
      <c r="S844" s="108"/>
      <c r="T844" s="100">
        <f t="shared" si="144"/>
        <v>0</v>
      </c>
      <c r="U844" s="111"/>
      <c r="V844" s="111"/>
      <c r="W844" s="111">
        <f>SUMIFS($F$3:F844,$D$3:D844,D844,$C$3:C844,"Buy")+SUMIFS($F$3:F844,$D$3:D844,D844,$C$3:C844,"Coin Deposit",$E$3:E844,"&lt;&gt;")</f>
        <v>0</v>
      </c>
      <c r="X844" s="111">
        <f t="shared" si="145"/>
        <v>0</v>
      </c>
      <c r="Y844" s="111">
        <f>IF($D844=Y$1,SUMIFS($H$3:$H844,$G$3:$G844,Y$1,$C$3:$C844,"Sell"),0)</f>
        <v>0</v>
      </c>
      <c r="Z844" s="111">
        <f t="shared" si="146"/>
        <v>0</v>
      </c>
      <c r="AA844" s="111">
        <f>IF($D844=AA$1,SUMIFS($H$3:$H844,$G$3:$G844,AA$1,$C$3:$C844,"Sell"),0)</f>
        <v>0</v>
      </c>
      <c r="AB844" s="111">
        <f t="shared" si="147"/>
        <v>0</v>
      </c>
      <c r="AC844" s="111">
        <f>SUMIFS('Deductions and Deposits'!$H:$H,'Deductions and Deposits'!$G:$G,D844,'Deductions and Deposits'!$F:$F,"&lt;="&amp;B844)+SUMIFS($F$3:F844,$D$3:D844,D844,$C$3:C844,"Coin Deposit",$E$3:E844,"")</f>
        <v>0</v>
      </c>
      <c r="AD844" s="111">
        <f>SUMIFS('Deductions and Deposits'!$D:$D,'Deductions and Deposits'!$C:$C,D844)+SUMIFS($F:$F,$D:$D,D844,$C:$C,"Coin Deduction")</f>
        <v>0</v>
      </c>
      <c r="AE844" s="111">
        <f>Table5[[#This Row],[Column4]]+Table5[[#This Row],[Column14]]+Table5[[#This Row],[Column19]]+Table5[[#This Row],[Column12]]</f>
        <v>0</v>
      </c>
      <c r="AF844" s="111">
        <f>Table5[[#This Row],[Column5]]+Table5[[#This Row],[Column13]]+Table5[[#This Row],[Column21]]+Table5[[#This Row],[Column18]]</f>
        <v>0</v>
      </c>
      <c r="AG844" s="111">
        <f t="shared" si="148"/>
        <v>0</v>
      </c>
      <c r="AH844" s="111">
        <f t="shared" si="149"/>
        <v>0</v>
      </c>
      <c r="AI844" s="111">
        <f>Table5[[#This Row],[Column17]]-Table5[[#This Row],[Column20]]</f>
        <v>0</v>
      </c>
      <c r="AJ844" s="111">
        <f t="shared" si="150"/>
        <v>0</v>
      </c>
      <c r="AK844" s="111">
        <f t="shared" si="143"/>
        <v>0</v>
      </c>
      <c r="AL844" s="111">
        <f t="shared" si="151"/>
        <v>0</v>
      </c>
      <c r="AM844" s="111" t="str">
        <f t="shared" si="152"/>
        <v/>
      </c>
      <c r="AN844" s="111" t="str">
        <f t="shared" ca="1" si="153"/>
        <v/>
      </c>
    </row>
    <row r="845" spans="1:40" ht="20.25" customHeight="1" x14ac:dyDescent="0.3">
      <c r="A845" s="107"/>
      <c r="B845" s="144"/>
      <c r="C845" s="119"/>
      <c r="D845" s="120"/>
      <c r="E845" s="119"/>
      <c r="F845" s="119"/>
      <c r="G845" s="120"/>
      <c r="H845" s="119"/>
      <c r="I845" s="109"/>
      <c r="L845" s="108"/>
      <c r="M845" s="108"/>
      <c r="N845" s="108"/>
      <c r="O845" s="108"/>
      <c r="P845" s="108"/>
      <c r="Q845" s="108"/>
      <c r="R845" s="108"/>
      <c r="S845" s="108"/>
      <c r="T845" s="100">
        <f t="shared" si="144"/>
        <v>0</v>
      </c>
      <c r="U845" s="111"/>
      <c r="V845" s="111"/>
      <c r="W845" s="111">
        <f>SUMIFS($F$3:F845,$D$3:D845,D845,$C$3:C845,"Buy")+SUMIFS($F$3:F845,$D$3:D845,D845,$C$3:C845,"Coin Deposit",$E$3:E845,"&lt;&gt;")</f>
        <v>0</v>
      </c>
      <c r="X845" s="111">
        <f t="shared" si="145"/>
        <v>0</v>
      </c>
      <c r="Y845" s="111">
        <f>IF($D845=Y$1,SUMIFS($H$3:$H845,$G$3:$G845,Y$1,$C$3:$C845,"Sell"),0)</f>
        <v>0</v>
      </c>
      <c r="Z845" s="111">
        <f t="shared" si="146"/>
        <v>0</v>
      </c>
      <c r="AA845" s="111">
        <f>IF($D845=AA$1,SUMIFS($H$3:$H845,$G$3:$G845,AA$1,$C$3:$C845,"Sell"),0)</f>
        <v>0</v>
      </c>
      <c r="AB845" s="111">
        <f t="shared" si="147"/>
        <v>0</v>
      </c>
      <c r="AC845" s="111">
        <f>SUMIFS('Deductions and Deposits'!$H:$H,'Deductions and Deposits'!$G:$G,D845,'Deductions and Deposits'!$F:$F,"&lt;="&amp;B845)+SUMIFS($F$3:F845,$D$3:D845,D845,$C$3:C845,"Coin Deposit",$E$3:E845,"")</f>
        <v>0</v>
      </c>
      <c r="AD845" s="111">
        <f>SUMIFS('Deductions and Deposits'!$D:$D,'Deductions and Deposits'!$C:$C,D845)+SUMIFS($F:$F,$D:$D,D845,$C:$C,"Coin Deduction")</f>
        <v>0</v>
      </c>
      <c r="AE845" s="111">
        <f>Table5[[#This Row],[Column4]]+Table5[[#This Row],[Column14]]+Table5[[#This Row],[Column19]]+Table5[[#This Row],[Column12]]</f>
        <v>0</v>
      </c>
      <c r="AF845" s="111">
        <f>Table5[[#This Row],[Column5]]+Table5[[#This Row],[Column13]]+Table5[[#This Row],[Column21]]+Table5[[#This Row],[Column18]]</f>
        <v>0</v>
      </c>
      <c r="AG845" s="111">
        <f t="shared" si="148"/>
        <v>0</v>
      </c>
      <c r="AH845" s="111">
        <f t="shared" si="149"/>
        <v>0</v>
      </c>
      <c r="AI845" s="111">
        <f>Table5[[#This Row],[Column17]]-Table5[[#This Row],[Column20]]</f>
        <v>0</v>
      </c>
      <c r="AJ845" s="111">
        <f t="shared" si="150"/>
        <v>0</v>
      </c>
      <c r="AK845" s="111">
        <f t="shared" si="143"/>
        <v>0</v>
      </c>
      <c r="AL845" s="111">
        <f t="shared" si="151"/>
        <v>0</v>
      </c>
      <c r="AM845" s="111" t="str">
        <f t="shared" si="152"/>
        <v/>
      </c>
      <c r="AN845" s="111" t="str">
        <f t="shared" ca="1" si="153"/>
        <v/>
      </c>
    </row>
    <row r="846" spans="1:40" ht="20.25" customHeight="1" x14ac:dyDescent="0.3">
      <c r="A846" s="107"/>
      <c r="B846" s="144"/>
      <c r="C846" s="119"/>
      <c r="D846" s="120"/>
      <c r="E846" s="119"/>
      <c r="F846" s="119"/>
      <c r="G846" s="120"/>
      <c r="H846" s="119"/>
      <c r="I846" s="109"/>
      <c r="L846" s="108"/>
      <c r="M846" s="108"/>
      <c r="N846" s="108"/>
      <c r="O846" s="108"/>
      <c r="P846" s="108"/>
      <c r="Q846" s="108"/>
      <c r="R846" s="108"/>
      <c r="S846" s="108"/>
      <c r="T846" s="100">
        <f t="shared" si="144"/>
        <v>0</v>
      </c>
      <c r="U846" s="111"/>
      <c r="V846" s="111"/>
      <c r="W846" s="111">
        <f>SUMIFS($F$3:F846,$D$3:D846,D846,$C$3:C846,"Buy")+SUMIFS($F$3:F846,$D$3:D846,D846,$C$3:C846,"Coin Deposit",$E$3:E846,"&lt;&gt;")</f>
        <v>0</v>
      </c>
      <c r="X846" s="111">
        <f t="shared" si="145"/>
        <v>0</v>
      </c>
      <c r="Y846" s="111">
        <f>IF($D846=Y$1,SUMIFS($H$3:$H846,$G$3:$G846,Y$1,$C$3:$C846,"Sell"),0)</f>
        <v>0</v>
      </c>
      <c r="Z846" s="111">
        <f t="shared" si="146"/>
        <v>0</v>
      </c>
      <c r="AA846" s="111">
        <f>IF($D846=AA$1,SUMIFS($H$3:$H846,$G$3:$G846,AA$1,$C$3:$C846,"Sell"),0)</f>
        <v>0</v>
      </c>
      <c r="AB846" s="111">
        <f t="shared" si="147"/>
        <v>0</v>
      </c>
      <c r="AC846" s="111">
        <f>SUMIFS('Deductions and Deposits'!$H:$H,'Deductions and Deposits'!$G:$G,D846,'Deductions and Deposits'!$F:$F,"&lt;="&amp;B846)+SUMIFS($F$3:F846,$D$3:D846,D846,$C$3:C846,"Coin Deposit",$E$3:E846,"")</f>
        <v>0</v>
      </c>
      <c r="AD846" s="111">
        <f>SUMIFS('Deductions and Deposits'!$D:$D,'Deductions and Deposits'!$C:$C,D846)+SUMIFS($F:$F,$D:$D,D846,$C:$C,"Coin Deduction")</f>
        <v>0</v>
      </c>
      <c r="AE846" s="111">
        <f>Table5[[#This Row],[Column4]]+Table5[[#This Row],[Column14]]+Table5[[#This Row],[Column19]]+Table5[[#This Row],[Column12]]</f>
        <v>0</v>
      </c>
      <c r="AF846" s="111">
        <f>Table5[[#This Row],[Column5]]+Table5[[#This Row],[Column13]]+Table5[[#This Row],[Column21]]+Table5[[#This Row],[Column18]]</f>
        <v>0</v>
      </c>
      <c r="AG846" s="111">
        <f t="shared" si="148"/>
        <v>0</v>
      </c>
      <c r="AH846" s="111">
        <f t="shared" si="149"/>
        <v>0</v>
      </c>
      <c r="AI846" s="111">
        <f>Table5[[#This Row],[Column17]]-Table5[[#This Row],[Column20]]</f>
        <v>0</v>
      </c>
      <c r="AJ846" s="111">
        <f t="shared" si="150"/>
        <v>0</v>
      </c>
      <c r="AK846" s="111">
        <f t="shared" si="143"/>
        <v>0</v>
      </c>
      <c r="AL846" s="111">
        <f t="shared" si="151"/>
        <v>0</v>
      </c>
      <c r="AM846" s="111" t="str">
        <f t="shared" si="152"/>
        <v/>
      </c>
      <c r="AN846" s="111" t="str">
        <f t="shared" ca="1" si="153"/>
        <v/>
      </c>
    </row>
    <row r="847" spans="1:40" ht="20.25" customHeight="1" x14ac:dyDescent="0.3">
      <c r="A847" s="107"/>
      <c r="B847" s="144"/>
      <c r="C847" s="119"/>
      <c r="D847" s="120"/>
      <c r="E847" s="119"/>
      <c r="F847" s="119"/>
      <c r="G847" s="120"/>
      <c r="H847" s="119"/>
      <c r="I847" s="109"/>
      <c r="L847" s="108"/>
      <c r="M847" s="108"/>
      <c r="N847" s="108"/>
      <c r="O847" s="108"/>
      <c r="P847" s="108"/>
      <c r="Q847" s="108"/>
      <c r="R847" s="108"/>
      <c r="S847" s="108"/>
      <c r="T847" s="100">
        <f t="shared" si="144"/>
        <v>0</v>
      </c>
      <c r="U847" s="111"/>
      <c r="V847" s="111"/>
      <c r="W847" s="111">
        <f>SUMIFS($F$3:F847,$D$3:D847,D847,$C$3:C847,"Buy")+SUMIFS($F$3:F847,$D$3:D847,D847,$C$3:C847,"Coin Deposit",$E$3:E847,"&lt;&gt;")</f>
        <v>0</v>
      </c>
      <c r="X847" s="111">
        <f t="shared" si="145"/>
        <v>0</v>
      </c>
      <c r="Y847" s="111">
        <f>IF($D847=Y$1,SUMIFS($H$3:$H847,$G$3:$G847,Y$1,$C$3:$C847,"Sell"),0)</f>
        <v>0</v>
      </c>
      <c r="Z847" s="111">
        <f t="shared" si="146"/>
        <v>0</v>
      </c>
      <c r="AA847" s="111">
        <f>IF($D847=AA$1,SUMIFS($H$3:$H847,$G$3:$G847,AA$1,$C$3:$C847,"Sell"),0)</f>
        <v>0</v>
      </c>
      <c r="AB847" s="111">
        <f t="shared" si="147"/>
        <v>0</v>
      </c>
      <c r="AC847" s="111">
        <f>SUMIFS('Deductions and Deposits'!$H:$H,'Deductions and Deposits'!$G:$G,D847,'Deductions and Deposits'!$F:$F,"&lt;="&amp;B847)+SUMIFS($F$3:F847,$D$3:D847,D847,$C$3:C847,"Coin Deposit",$E$3:E847,"")</f>
        <v>0</v>
      </c>
      <c r="AD847" s="111">
        <f>SUMIFS('Deductions and Deposits'!$D:$D,'Deductions and Deposits'!$C:$C,D847)+SUMIFS($F:$F,$D:$D,D847,$C:$C,"Coin Deduction")</f>
        <v>0</v>
      </c>
      <c r="AE847" s="111">
        <f>Table5[[#This Row],[Column4]]+Table5[[#This Row],[Column14]]+Table5[[#This Row],[Column19]]+Table5[[#This Row],[Column12]]</f>
        <v>0</v>
      </c>
      <c r="AF847" s="111">
        <f>Table5[[#This Row],[Column5]]+Table5[[#This Row],[Column13]]+Table5[[#This Row],[Column21]]+Table5[[#This Row],[Column18]]</f>
        <v>0</v>
      </c>
      <c r="AG847" s="111">
        <f t="shared" si="148"/>
        <v>0</v>
      </c>
      <c r="AH847" s="111">
        <f t="shared" si="149"/>
        <v>0</v>
      </c>
      <c r="AI847" s="111">
        <f>Table5[[#This Row],[Column17]]-Table5[[#This Row],[Column20]]</f>
        <v>0</v>
      </c>
      <c r="AJ847" s="111">
        <f t="shared" si="150"/>
        <v>0</v>
      </c>
      <c r="AK847" s="111">
        <f t="shared" si="143"/>
        <v>0</v>
      </c>
      <c r="AL847" s="111">
        <f t="shared" si="151"/>
        <v>0</v>
      </c>
      <c r="AM847" s="111" t="str">
        <f t="shared" si="152"/>
        <v/>
      </c>
      <c r="AN847" s="111" t="str">
        <f t="shared" ca="1" si="153"/>
        <v/>
      </c>
    </row>
    <row r="848" spans="1:40" ht="20.25" customHeight="1" x14ac:dyDescent="0.3">
      <c r="A848" s="107"/>
      <c r="B848" s="144"/>
      <c r="C848" s="119"/>
      <c r="D848" s="120"/>
      <c r="E848" s="119"/>
      <c r="F848" s="119"/>
      <c r="G848" s="120"/>
      <c r="H848" s="119"/>
      <c r="I848" s="109"/>
      <c r="L848" s="108"/>
      <c r="M848" s="108"/>
      <c r="N848" s="108"/>
      <c r="O848" s="108"/>
      <c r="P848" s="108"/>
      <c r="Q848" s="108"/>
      <c r="R848" s="108"/>
      <c r="S848" s="108"/>
      <c r="T848" s="100">
        <f t="shared" si="144"/>
        <v>0</v>
      </c>
      <c r="U848" s="111"/>
      <c r="V848" s="111"/>
      <c r="W848" s="111">
        <f>SUMIFS($F$3:F848,$D$3:D848,D848,$C$3:C848,"Buy")+SUMIFS($F$3:F848,$D$3:D848,D848,$C$3:C848,"Coin Deposit",$E$3:E848,"&lt;&gt;")</f>
        <v>0</v>
      </c>
      <c r="X848" s="111">
        <f t="shared" si="145"/>
        <v>0</v>
      </c>
      <c r="Y848" s="111">
        <f>IF($D848=Y$1,SUMIFS($H$3:$H848,$G$3:$G848,Y$1,$C$3:$C848,"Sell"),0)</f>
        <v>0</v>
      </c>
      <c r="Z848" s="111">
        <f t="shared" si="146"/>
        <v>0</v>
      </c>
      <c r="AA848" s="111">
        <f>IF($D848=AA$1,SUMIFS($H$3:$H848,$G$3:$G848,AA$1,$C$3:$C848,"Sell"),0)</f>
        <v>0</v>
      </c>
      <c r="AB848" s="111">
        <f t="shared" si="147"/>
        <v>0</v>
      </c>
      <c r="AC848" s="111">
        <f>SUMIFS('Deductions and Deposits'!$H:$H,'Deductions and Deposits'!$G:$G,D848,'Deductions and Deposits'!$F:$F,"&lt;="&amp;B848)+SUMIFS($F$3:F848,$D$3:D848,D848,$C$3:C848,"Coin Deposit",$E$3:E848,"")</f>
        <v>0</v>
      </c>
      <c r="AD848" s="111">
        <f>SUMIFS('Deductions and Deposits'!$D:$D,'Deductions and Deposits'!$C:$C,D848)+SUMIFS($F:$F,$D:$D,D848,$C:$C,"Coin Deduction")</f>
        <v>0</v>
      </c>
      <c r="AE848" s="111">
        <f>Table5[[#This Row],[Column4]]+Table5[[#This Row],[Column14]]+Table5[[#This Row],[Column19]]+Table5[[#This Row],[Column12]]</f>
        <v>0</v>
      </c>
      <c r="AF848" s="111">
        <f>Table5[[#This Row],[Column5]]+Table5[[#This Row],[Column13]]+Table5[[#This Row],[Column21]]+Table5[[#This Row],[Column18]]</f>
        <v>0</v>
      </c>
      <c r="AG848" s="111">
        <f t="shared" si="148"/>
        <v>0</v>
      </c>
      <c r="AH848" s="111">
        <f t="shared" si="149"/>
        <v>0</v>
      </c>
      <c r="AI848" s="111">
        <f>Table5[[#This Row],[Column17]]-Table5[[#This Row],[Column20]]</f>
        <v>0</v>
      </c>
      <c r="AJ848" s="111">
        <f t="shared" si="150"/>
        <v>0</v>
      </c>
      <c r="AK848" s="111">
        <f t="shared" si="143"/>
        <v>0</v>
      </c>
      <c r="AL848" s="111">
        <f t="shared" si="151"/>
        <v>0</v>
      </c>
      <c r="AM848" s="111" t="str">
        <f t="shared" si="152"/>
        <v/>
      </c>
      <c r="AN848" s="111" t="str">
        <f t="shared" ca="1" si="153"/>
        <v/>
      </c>
    </row>
    <row r="849" spans="1:40" ht="20.25" customHeight="1" x14ac:dyDescent="0.3">
      <c r="A849" s="107"/>
      <c r="B849" s="144"/>
      <c r="C849" s="119"/>
      <c r="D849" s="120"/>
      <c r="E849" s="119"/>
      <c r="F849" s="119"/>
      <c r="G849" s="120"/>
      <c r="H849" s="119"/>
      <c r="I849" s="109"/>
      <c r="L849" s="108"/>
      <c r="M849" s="108"/>
      <c r="N849" s="108"/>
      <c r="O849" s="108"/>
      <c r="P849" s="108"/>
      <c r="Q849" s="108"/>
      <c r="R849" s="108"/>
      <c r="S849" s="108"/>
      <c r="T849" s="100">
        <f t="shared" si="144"/>
        <v>0</v>
      </c>
      <c r="U849" s="111"/>
      <c r="V849" s="111"/>
      <c r="W849" s="111">
        <f>SUMIFS($F$3:F849,$D$3:D849,D849,$C$3:C849,"Buy")+SUMIFS($F$3:F849,$D$3:D849,D849,$C$3:C849,"Coin Deposit",$E$3:E849,"&lt;&gt;")</f>
        <v>0</v>
      </c>
      <c r="X849" s="111">
        <f t="shared" si="145"/>
        <v>0</v>
      </c>
      <c r="Y849" s="111">
        <f>IF($D849=Y$1,SUMIFS($H$3:$H849,$G$3:$G849,Y$1,$C$3:$C849,"Sell"),0)</f>
        <v>0</v>
      </c>
      <c r="Z849" s="111">
        <f t="shared" si="146"/>
        <v>0</v>
      </c>
      <c r="AA849" s="111">
        <f>IF($D849=AA$1,SUMIFS($H$3:$H849,$G$3:$G849,AA$1,$C$3:$C849,"Sell"),0)</f>
        <v>0</v>
      </c>
      <c r="AB849" s="111">
        <f t="shared" si="147"/>
        <v>0</v>
      </c>
      <c r="AC849" s="111">
        <f>SUMIFS('Deductions and Deposits'!$H:$H,'Deductions and Deposits'!$G:$G,D849,'Deductions and Deposits'!$F:$F,"&lt;="&amp;B849)+SUMIFS($F$3:F849,$D$3:D849,D849,$C$3:C849,"Coin Deposit",$E$3:E849,"")</f>
        <v>0</v>
      </c>
      <c r="AD849" s="111">
        <f>SUMIFS('Deductions and Deposits'!$D:$D,'Deductions and Deposits'!$C:$C,D849)+SUMIFS($F:$F,$D:$D,D849,$C:$C,"Coin Deduction")</f>
        <v>0</v>
      </c>
      <c r="AE849" s="111">
        <f>Table5[[#This Row],[Column4]]+Table5[[#This Row],[Column14]]+Table5[[#This Row],[Column19]]+Table5[[#This Row],[Column12]]</f>
        <v>0</v>
      </c>
      <c r="AF849" s="111">
        <f>Table5[[#This Row],[Column5]]+Table5[[#This Row],[Column13]]+Table5[[#This Row],[Column21]]+Table5[[#This Row],[Column18]]</f>
        <v>0</v>
      </c>
      <c r="AG849" s="111">
        <f t="shared" si="148"/>
        <v>0</v>
      </c>
      <c r="AH849" s="111">
        <f t="shared" si="149"/>
        <v>0</v>
      </c>
      <c r="AI849" s="111">
        <f>Table5[[#This Row],[Column17]]-Table5[[#This Row],[Column20]]</f>
        <v>0</v>
      </c>
      <c r="AJ849" s="111">
        <f t="shared" si="150"/>
        <v>0</v>
      </c>
      <c r="AK849" s="111">
        <f t="shared" ref="AK849:AK912" si="154">AJ849*T849</f>
        <v>0</v>
      </c>
      <c r="AL849" s="111">
        <f t="shared" si="151"/>
        <v>0</v>
      </c>
      <c r="AM849" s="111" t="str">
        <f t="shared" si="152"/>
        <v/>
      </c>
      <c r="AN849" s="111" t="str">
        <f t="shared" ca="1" si="153"/>
        <v/>
      </c>
    </row>
    <row r="850" spans="1:40" ht="20.25" customHeight="1" x14ac:dyDescent="0.3">
      <c r="A850" s="107"/>
      <c r="B850" s="144"/>
      <c r="C850" s="119"/>
      <c r="D850" s="120"/>
      <c r="E850" s="119"/>
      <c r="F850" s="119"/>
      <c r="G850" s="120"/>
      <c r="H850" s="119"/>
      <c r="I850" s="109"/>
      <c r="L850" s="108"/>
      <c r="M850" s="108"/>
      <c r="N850" s="108"/>
      <c r="O850" s="108"/>
      <c r="P850" s="108"/>
      <c r="Q850" s="108"/>
      <c r="R850" s="108"/>
      <c r="S850" s="108"/>
      <c r="T850" s="100">
        <f t="shared" si="144"/>
        <v>0</v>
      </c>
      <c r="U850" s="111"/>
      <c r="V850" s="111"/>
      <c r="W850" s="111">
        <f>SUMIFS($F$3:F850,$D$3:D850,D850,$C$3:C850,"Buy")+SUMIFS($F$3:F850,$D$3:D850,D850,$C$3:C850,"Coin Deposit",$E$3:E850,"&lt;&gt;")</f>
        <v>0</v>
      </c>
      <c r="X850" s="111">
        <f t="shared" si="145"/>
        <v>0</v>
      </c>
      <c r="Y850" s="111">
        <f>IF($D850=Y$1,SUMIFS($H$3:$H850,$G$3:$G850,Y$1,$C$3:$C850,"Sell"),0)</f>
        <v>0</v>
      </c>
      <c r="Z850" s="111">
        <f t="shared" si="146"/>
        <v>0</v>
      </c>
      <c r="AA850" s="111">
        <f>IF($D850=AA$1,SUMIFS($H$3:$H850,$G$3:$G850,AA$1,$C$3:$C850,"Sell"),0)</f>
        <v>0</v>
      </c>
      <c r="AB850" s="111">
        <f t="shared" si="147"/>
        <v>0</v>
      </c>
      <c r="AC850" s="111">
        <f>SUMIFS('Deductions and Deposits'!$H:$H,'Deductions and Deposits'!$G:$G,D850,'Deductions and Deposits'!$F:$F,"&lt;="&amp;B850)+SUMIFS($F$3:F850,$D$3:D850,D850,$C$3:C850,"Coin Deposit",$E$3:E850,"")</f>
        <v>0</v>
      </c>
      <c r="AD850" s="111">
        <f>SUMIFS('Deductions and Deposits'!$D:$D,'Deductions and Deposits'!$C:$C,D850)+SUMIFS($F:$F,$D:$D,D850,$C:$C,"Coin Deduction")</f>
        <v>0</v>
      </c>
      <c r="AE850" s="111">
        <f>Table5[[#This Row],[Column4]]+Table5[[#This Row],[Column14]]+Table5[[#This Row],[Column19]]+Table5[[#This Row],[Column12]]</f>
        <v>0</v>
      </c>
      <c r="AF850" s="111">
        <f>Table5[[#This Row],[Column5]]+Table5[[#This Row],[Column13]]+Table5[[#This Row],[Column21]]+Table5[[#This Row],[Column18]]</f>
        <v>0</v>
      </c>
      <c r="AG850" s="111">
        <f t="shared" si="148"/>
        <v>0</v>
      </c>
      <c r="AH850" s="111">
        <f t="shared" si="149"/>
        <v>0</v>
      </c>
      <c r="AI850" s="111">
        <f>Table5[[#This Row],[Column17]]-Table5[[#This Row],[Column20]]</f>
        <v>0</v>
      </c>
      <c r="AJ850" s="111">
        <f t="shared" si="150"/>
        <v>0</v>
      </c>
      <c r="AK850" s="111">
        <f t="shared" si="154"/>
        <v>0</v>
      </c>
      <c r="AL850" s="111">
        <f t="shared" si="151"/>
        <v>0</v>
      </c>
      <c r="AM850" s="111" t="str">
        <f t="shared" si="152"/>
        <v/>
      </c>
      <c r="AN850" s="111" t="str">
        <f t="shared" ca="1" si="153"/>
        <v/>
      </c>
    </row>
    <row r="851" spans="1:40" ht="20.25" customHeight="1" x14ac:dyDescent="0.3">
      <c r="A851" s="107"/>
      <c r="B851" s="144"/>
      <c r="C851" s="119"/>
      <c r="D851" s="120"/>
      <c r="E851" s="119"/>
      <c r="F851" s="119"/>
      <c r="G851" s="120"/>
      <c r="H851" s="119"/>
      <c r="I851" s="109"/>
      <c r="L851" s="108"/>
      <c r="M851" s="108"/>
      <c r="N851" s="108"/>
      <c r="O851" s="108"/>
      <c r="P851" s="108"/>
      <c r="Q851" s="108"/>
      <c r="R851" s="108"/>
      <c r="S851" s="108"/>
      <c r="T851" s="100">
        <f t="shared" si="144"/>
        <v>0</v>
      </c>
      <c r="U851" s="111"/>
      <c r="V851" s="111"/>
      <c r="W851" s="111">
        <f>SUMIFS($F$3:F851,$D$3:D851,D851,$C$3:C851,"Buy")+SUMIFS($F$3:F851,$D$3:D851,D851,$C$3:C851,"Coin Deposit",$E$3:E851,"&lt;&gt;")</f>
        <v>0</v>
      </c>
      <c r="X851" s="111">
        <f t="shared" si="145"/>
        <v>0</v>
      </c>
      <c r="Y851" s="111">
        <f>IF($D851=Y$1,SUMIFS($H$3:$H851,$G$3:$G851,Y$1,$C$3:$C851,"Sell"),0)</f>
        <v>0</v>
      </c>
      <c r="Z851" s="111">
        <f t="shared" si="146"/>
        <v>0</v>
      </c>
      <c r="AA851" s="111">
        <f>IF($D851=AA$1,SUMIFS($H$3:$H851,$G$3:$G851,AA$1,$C$3:$C851,"Sell"),0)</f>
        <v>0</v>
      </c>
      <c r="AB851" s="111">
        <f t="shared" si="147"/>
        <v>0</v>
      </c>
      <c r="AC851" s="111">
        <f>SUMIFS('Deductions and Deposits'!$H:$H,'Deductions and Deposits'!$G:$G,D851,'Deductions and Deposits'!$F:$F,"&lt;="&amp;B851)+SUMIFS($F$3:F851,$D$3:D851,D851,$C$3:C851,"Coin Deposit",$E$3:E851,"")</f>
        <v>0</v>
      </c>
      <c r="AD851" s="111">
        <f>SUMIFS('Deductions and Deposits'!$D:$D,'Deductions and Deposits'!$C:$C,D851)+SUMIFS($F:$F,$D:$D,D851,$C:$C,"Coin Deduction")</f>
        <v>0</v>
      </c>
      <c r="AE851" s="111">
        <f>Table5[[#This Row],[Column4]]+Table5[[#This Row],[Column14]]+Table5[[#This Row],[Column19]]+Table5[[#This Row],[Column12]]</f>
        <v>0</v>
      </c>
      <c r="AF851" s="111">
        <f>Table5[[#This Row],[Column5]]+Table5[[#This Row],[Column13]]+Table5[[#This Row],[Column21]]+Table5[[#This Row],[Column18]]</f>
        <v>0</v>
      </c>
      <c r="AG851" s="111">
        <f t="shared" si="148"/>
        <v>0</v>
      </c>
      <c r="AH851" s="111">
        <f t="shared" si="149"/>
        <v>0</v>
      </c>
      <c r="AI851" s="111">
        <f>Table5[[#This Row],[Column17]]-Table5[[#This Row],[Column20]]</f>
        <v>0</v>
      </c>
      <c r="AJ851" s="111">
        <f t="shared" si="150"/>
        <v>0</v>
      </c>
      <c r="AK851" s="111">
        <f t="shared" si="154"/>
        <v>0</v>
      </c>
      <c r="AL851" s="111">
        <f t="shared" si="151"/>
        <v>0</v>
      </c>
      <c r="AM851" s="111" t="str">
        <f t="shared" si="152"/>
        <v/>
      </c>
      <c r="AN851" s="111" t="str">
        <f t="shared" ca="1" si="153"/>
        <v/>
      </c>
    </row>
    <row r="852" spans="1:40" ht="20.25" customHeight="1" x14ac:dyDescent="0.3">
      <c r="A852" s="107"/>
      <c r="B852" s="144"/>
      <c r="C852" s="119"/>
      <c r="D852" s="120"/>
      <c r="E852" s="119"/>
      <c r="F852" s="119"/>
      <c r="G852" s="120"/>
      <c r="H852" s="119"/>
      <c r="I852" s="109"/>
      <c r="L852" s="108"/>
      <c r="M852" s="108"/>
      <c r="N852" s="108"/>
      <c r="O852" s="108"/>
      <c r="P852" s="108"/>
      <c r="Q852" s="108"/>
      <c r="R852" s="108"/>
      <c r="S852" s="108"/>
      <c r="T852" s="100">
        <f t="shared" si="144"/>
        <v>0</v>
      </c>
      <c r="U852" s="111"/>
      <c r="V852" s="111"/>
      <c r="W852" s="111">
        <f>SUMIFS($F$3:F852,$D$3:D852,D852,$C$3:C852,"Buy")+SUMIFS($F$3:F852,$D$3:D852,D852,$C$3:C852,"Coin Deposit",$E$3:E852,"&lt;&gt;")</f>
        <v>0</v>
      </c>
      <c r="X852" s="111">
        <f t="shared" si="145"/>
        <v>0</v>
      </c>
      <c r="Y852" s="111">
        <f>IF($D852=Y$1,SUMIFS($H$3:$H852,$G$3:$G852,Y$1,$C$3:$C852,"Sell"),0)</f>
        <v>0</v>
      </c>
      <c r="Z852" s="111">
        <f t="shared" si="146"/>
        <v>0</v>
      </c>
      <c r="AA852" s="111">
        <f>IF($D852=AA$1,SUMIFS($H$3:$H852,$G$3:$G852,AA$1,$C$3:$C852,"Sell"),0)</f>
        <v>0</v>
      </c>
      <c r="AB852" s="111">
        <f t="shared" si="147"/>
        <v>0</v>
      </c>
      <c r="AC852" s="111">
        <f>SUMIFS('Deductions and Deposits'!$H:$H,'Deductions and Deposits'!$G:$G,D852,'Deductions and Deposits'!$F:$F,"&lt;="&amp;B852)+SUMIFS($F$3:F852,$D$3:D852,D852,$C$3:C852,"Coin Deposit",$E$3:E852,"")</f>
        <v>0</v>
      </c>
      <c r="AD852" s="111">
        <f>SUMIFS('Deductions and Deposits'!$D:$D,'Deductions and Deposits'!$C:$C,D852)+SUMIFS($F:$F,$D:$D,D852,$C:$C,"Coin Deduction")</f>
        <v>0</v>
      </c>
      <c r="AE852" s="111">
        <f>Table5[[#This Row],[Column4]]+Table5[[#This Row],[Column14]]+Table5[[#This Row],[Column19]]+Table5[[#This Row],[Column12]]</f>
        <v>0</v>
      </c>
      <c r="AF852" s="111">
        <f>Table5[[#This Row],[Column5]]+Table5[[#This Row],[Column13]]+Table5[[#This Row],[Column21]]+Table5[[#This Row],[Column18]]</f>
        <v>0</v>
      </c>
      <c r="AG852" s="111">
        <f t="shared" si="148"/>
        <v>0</v>
      </c>
      <c r="AH852" s="111">
        <f t="shared" si="149"/>
        <v>0</v>
      </c>
      <c r="AI852" s="111">
        <f>Table5[[#This Row],[Column17]]-Table5[[#This Row],[Column20]]</f>
        <v>0</v>
      </c>
      <c r="AJ852" s="111">
        <f t="shared" si="150"/>
        <v>0</v>
      </c>
      <c r="AK852" s="111">
        <f t="shared" si="154"/>
        <v>0</v>
      </c>
      <c r="AL852" s="111">
        <f t="shared" si="151"/>
        <v>0</v>
      </c>
      <c r="AM852" s="111" t="str">
        <f t="shared" si="152"/>
        <v/>
      </c>
      <c r="AN852" s="111" t="str">
        <f t="shared" ca="1" si="153"/>
        <v/>
      </c>
    </row>
    <row r="853" spans="1:40" ht="20.25" customHeight="1" x14ac:dyDescent="0.3">
      <c r="A853" s="107"/>
      <c r="B853" s="144"/>
      <c r="C853" s="119"/>
      <c r="D853" s="120"/>
      <c r="E853" s="119"/>
      <c r="F853" s="119"/>
      <c r="G853" s="120"/>
      <c r="H853" s="119"/>
      <c r="I853" s="109"/>
      <c r="L853" s="108"/>
      <c r="M853" s="108"/>
      <c r="N853" s="108"/>
      <c r="O853" s="108"/>
      <c r="P853" s="108"/>
      <c r="Q853" s="108"/>
      <c r="R853" s="108"/>
      <c r="S853" s="108"/>
      <c r="T853" s="100">
        <f t="shared" si="144"/>
        <v>0</v>
      </c>
      <c r="U853" s="111"/>
      <c r="V853" s="111"/>
      <c r="W853" s="111">
        <f>SUMIFS($F$3:F853,$D$3:D853,D853,$C$3:C853,"Buy")+SUMIFS($F$3:F853,$D$3:D853,D853,$C$3:C853,"Coin Deposit",$E$3:E853,"&lt;&gt;")</f>
        <v>0</v>
      </c>
      <c r="X853" s="111">
        <f t="shared" si="145"/>
        <v>0</v>
      </c>
      <c r="Y853" s="111">
        <f>IF($D853=Y$1,SUMIFS($H$3:$H853,$G$3:$G853,Y$1,$C$3:$C853,"Sell"),0)</f>
        <v>0</v>
      </c>
      <c r="Z853" s="111">
        <f t="shared" si="146"/>
        <v>0</v>
      </c>
      <c r="AA853" s="111">
        <f>IF($D853=AA$1,SUMIFS($H$3:$H853,$G$3:$G853,AA$1,$C$3:$C853,"Sell"),0)</f>
        <v>0</v>
      </c>
      <c r="AB853" s="111">
        <f t="shared" si="147"/>
        <v>0</v>
      </c>
      <c r="AC853" s="111">
        <f>SUMIFS('Deductions and Deposits'!$H:$H,'Deductions and Deposits'!$G:$G,D853,'Deductions and Deposits'!$F:$F,"&lt;="&amp;B853)+SUMIFS($F$3:F853,$D$3:D853,D853,$C$3:C853,"Coin Deposit",$E$3:E853,"")</f>
        <v>0</v>
      </c>
      <c r="AD853" s="111">
        <f>SUMIFS('Deductions and Deposits'!$D:$D,'Deductions and Deposits'!$C:$C,D853)+SUMIFS($F:$F,$D:$D,D853,$C:$C,"Coin Deduction")</f>
        <v>0</v>
      </c>
      <c r="AE853" s="111">
        <f>Table5[[#This Row],[Column4]]+Table5[[#This Row],[Column14]]+Table5[[#This Row],[Column19]]+Table5[[#This Row],[Column12]]</f>
        <v>0</v>
      </c>
      <c r="AF853" s="111">
        <f>Table5[[#This Row],[Column5]]+Table5[[#This Row],[Column13]]+Table5[[#This Row],[Column21]]+Table5[[#This Row],[Column18]]</f>
        <v>0</v>
      </c>
      <c r="AG853" s="111">
        <f t="shared" si="148"/>
        <v>0</v>
      </c>
      <c r="AH853" s="111">
        <f t="shared" si="149"/>
        <v>0</v>
      </c>
      <c r="AI853" s="111">
        <f>Table5[[#This Row],[Column17]]-Table5[[#This Row],[Column20]]</f>
        <v>0</v>
      </c>
      <c r="AJ853" s="111">
        <f t="shared" si="150"/>
        <v>0</v>
      </c>
      <c r="AK853" s="111">
        <f t="shared" si="154"/>
        <v>0</v>
      </c>
      <c r="AL853" s="111">
        <f t="shared" si="151"/>
        <v>0</v>
      </c>
      <c r="AM853" s="111" t="str">
        <f t="shared" si="152"/>
        <v/>
      </c>
      <c r="AN853" s="111" t="str">
        <f t="shared" ca="1" si="153"/>
        <v/>
      </c>
    </row>
    <row r="854" spans="1:40" ht="20.25" customHeight="1" x14ac:dyDescent="0.3">
      <c r="A854" s="107"/>
      <c r="B854" s="144"/>
      <c r="C854" s="119"/>
      <c r="D854" s="120"/>
      <c r="E854" s="119"/>
      <c r="F854" s="119"/>
      <c r="G854" s="120"/>
      <c r="H854" s="119"/>
      <c r="I854" s="109"/>
      <c r="L854" s="108"/>
      <c r="M854" s="108"/>
      <c r="N854" s="108"/>
      <c r="O854" s="108"/>
      <c r="P854" s="108"/>
      <c r="Q854" s="108"/>
      <c r="R854" s="108"/>
      <c r="S854" s="108"/>
      <c r="T854" s="100">
        <f t="shared" si="144"/>
        <v>0</v>
      </c>
      <c r="U854" s="111"/>
      <c r="V854" s="111"/>
      <c r="W854" s="111">
        <f>SUMIFS($F$3:F854,$D$3:D854,D854,$C$3:C854,"Buy")+SUMIFS($F$3:F854,$D$3:D854,D854,$C$3:C854,"Coin Deposit",$E$3:E854,"&lt;&gt;")</f>
        <v>0</v>
      </c>
      <c r="X854" s="111">
        <f t="shared" si="145"/>
        <v>0</v>
      </c>
      <c r="Y854" s="111">
        <f>IF($D854=Y$1,SUMIFS($H$3:$H854,$G$3:$G854,Y$1,$C$3:$C854,"Sell"),0)</f>
        <v>0</v>
      </c>
      <c r="Z854" s="111">
        <f t="shared" si="146"/>
        <v>0</v>
      </c>
      <c r="AA854" s="111">
        <f>IF($D854=AA$1,SUMIFS($H$3:$H854,$G$3:$G854,AA$1,$C$3:$C854,"Sell"),0)</f>
        <v>0</v>
      </c>
      <c r="AB854" s="111">
        <f t="shared" si="147"/>
        <v>0</v>
      </c>
      <c r="AC854" s="111">
        <f>SUMIFS('Deductions and Deposits'!$H:$H,'Deductions and Deposits'!$G:$G,D854,'Deductions and Deposits'!$F:$F,"&lt;="&amp;B854)+SUMIFS($F$3:F854,$D$3:D854,D854,$C$3:C854,"Coin Deposit",$E$3:E854,"")</f>
        <v>0</v>
      </c>
      <c r="AD854" s="111">
        <f>SUMIFS('Deductions and Deposits'!$D:$D,'Deductions and Deposits'!$C:$C,D854)+SUMIFS($F:$F,$D:$D,D854,$C:$C,"Coin Deduction")</f>
        <v>0</v>
      </c>
      <c r="AE854" s="111">
        <f>Table5[[#This Row],[Column4]]+Table5[[#This Row],[Column14]]+Table5[[#This Row],[Column19]]+Table5[[#This Row],[Column12]]</f>
        <v>0</v>
      </c>
      <c r="AF854" s="111">
        <f>Table5[[#This Row],[Column5]]+Table5[[#This Row],[Column13]]+Table5[[#This Row],[Column21]]+Table5[[#This Row],[Column18]]</f>
        <v>0</v>
      </c>
      <c r="AG854" s="111">
        <f t="shared" si="148"/>
        <v>0</v>
      </c>
      <c r="AH854" s="111">
        <f t="shared" si="149"/>
        <v>0</v>
      </c>
      <c r="AI854" s="111">
        <f>Table5[[#This Row],[Column17]]-Table5[[#This Row],[Column20]]</f>
        <v>0</v>
      </c>
      <c r="AJ854" s="111">
        <f t="shared" si="150"/>
        <v>0</v>
      </c>
      <c r="AK854" s="111">
        <f t="shared" si="154"/>
        <v>0</v>
      </c>
      <c r="AL854" s="111">
        <f t="shared" si="151"/>
        <v>0</v>
      </c>
      <c r="AM854" s="111" t="str">
        <f t="shared" si="152"/>
        <v/>
      </c>
      <c r="AN854" s="111" t="str">
        <f t="shared" ca="1" si="153"/>
        <v/>
      </c>
    </row>
    <row r="855" spans="1:40" ht="20.25" customHeight="1" x14ac:dyDescent="0.3">
      <c r="A855" s="107"/>
      <c r="B855" s="144"/>
      <c r="C855" s="119"/>
      <c r="D855" s="120"/>
      <c r="E855" s="119"/>
      <c r="F855" s="119"/>
      <c r="G855" s="120"/>
      <c r="H855" s="119"/>
      <c r="I855" s="109"/>
      <c r="L855" s="108"/>
      <c r="M855" s="108"/>
      <c r="N855" s="108"/>
      <c r="O855" s="108"/>
      <c r="P855" s="108"/>
      <c r="Q855" s="108"/>
      <c r="R855" s="108"/>
      <c r="S855" s="108"/>
      <c r="T855" s="100">
        <f t="shared" si="144"/>
        <v>0</v>
      </c>
      <c r="U855" s="111"/>
      <c r="V855" s="111"/>
      <c r="W855" s="111">
        <f>SUMIFS($F$3:F855,$D$3:D855,D855,$C$3:C855,"Buy")+SUMIFS($F$3:F855,$D$3:D855,D855,$C$3:C855,"Coin Deposit",$E$3:E855,"&lt;&gt;")</f>
        <v>0</v>
      </c>
      <c r="X855" s="111">
        <f t="shared" si="145"/>
        <v>0</v>
      </c>
      <c r="Y855" s="111">
        <f>IF($D855=Y$1,SUMIFS($H$3:$H855,$G$3:$G855,Y$1,$C$3:$C855,"Sell"),0)</f>
        <v>0</v>
      </c>
      <c r="Z855" s="111">
        <f t="shared" si="146"/>
        <v>0</v>
      </c>
      <c r="AA855" s="111">
        <f>IF($D855=AA$1,SUMIFS($H$3:$H855,$G$3:$G855,AA$1,$C$3:$C855,"Sell"),0)</f>
        <v>0</v>
      </c>
      <c r="AB855" s="111">
        <f t="shared" si="147"/>
        <v>0</v>
      </c>
      <c r="AC855" s="111">
        <f>SUMIFS('Deductions and Deposits'!$H:$H,'Deductions and Deposits'!$G:$G,D855,'Deductions and Deposits'!$F:$F,"&lt;="&amp;B855)+SUMIFS($F$3:F855,$D$3:D855,D855,$C$3:C855,"Coin Deposit",$E$3:E855,"")</f>
        <v>0</v>
      </c>
      <c r="AD855" s="111">
        <f>SUMIFS('Deductions and Deposits'!$D:$D,'Deductions and Deposits'!$C:$C,D855)+SUMIFS($F:$F,$D:$D,D855,$C:$C,"Coin Deduction")</f>
        <v>0</v>
      </c>
      <c r="AE855" s="111">
        <f>Table5[[#This Row],[Column4]]+Table5[[#This Row],[Column14]]+Table5[[#This Row],[Column19]]+Table5[[#This Row],[Column12]]</f>
        <v>0</v>
      </c>
      <c r="AF855" s="111">
        <f>Table5[[#This Row],[Column5]]+Table5[[#This Row],[Column13]]+Table5[[#This Row],[Column21]]+Table5[[#This Row],[Column18]]</f>
        <v>0</v>
      </c>
      <c r="AG855" s="111">
        <f t="shared" si="148"/>
        <v>0</v>
      </c>
      <c r="AH855" s="111">
        <f t="shared" si="149"/>
        <v>0</v>
      </c>
      <c r="AI855" s="111">
        <f>Table5[[#This Row],[Column17]]-Table5[[#This Row],[Column20]]</f>
        <v>0</v>
      </c>
      <c r="AJ855" s="111">
        <f t="shared" si="150"/>
        <v>0</v>
      </c>
      <c r="AK855" s="111">
        <f t="shared" si="154"/>
        <v>0</v>
      </c>
      <c r="AL855" s="111">
        <f t="shared" si="151"/>
        <v>0</v>
      </c>
      <c r="AM855" s="111" t="str">
        <f t="shared" si="152"/>
        <v/>
      </c>
      <c r="AN855" s="111" t="str">
        <f t="shared" ca="1" si="153"/>
        <v/>
      </c>
    </row>
    <row r="856" spans="1:40" ht="20.25" customHeight="1" x14ac:dyDescent="0.3">
      <c r="A856" s="107"/>
      <c r="B856" s="144"/>
      <c r="C856" s="119"/>
      <c r="D856" s="120"/>
      <c r="E856" s="119"/>
      <c r="F856" s="119"/>
      <c r="G856" s="120"/>
      <c r="H856" s="119"/>
      <c r="I856" s="109"/>
      <c r="L856" s="108"/>
      <c r="M856" s="108"/>
      <c r="N856" s="108"/>
      <c r="O856" s="108"/>
      <c r="P856" s="108"/>
      <c r="Q856" s="108"/>
      <c r="R856" s="108"/>
      <c r="S856" s="108"/>
      <c r="T856" s="100">
        <f t="shared" si="144"/>
        <v>0</v>
      </c>
      <c r="U856" s="111"/>
      <c r="V856" s="111"/>
      <c r="W856" s="111">
        <f>SUMIFS($F$3:F856,$D$3:D856,D856,$C$3:C856,"Buy")+SUMIFS($F$3:F856,$D$3:D856,D856,$C$3:C856,"Coin Deposit",$E$3:E856,"&lt;&gt;")</f>
        <v>0</v>
      </c>
      <c r="X856" s="111">
        <f t="shared" si="145"/>
        <v>0</v>
      </c>
      <c r="Y856" s="111">
        <f>IF($D856=Y$1,SUMIFS($H$3:$H856,$G$3:$G856,Y$1,$C$3:$C856,"Sell"),0)</f>
        <v>0</v>
      </c>
      <c r="Z856" s="111">
        <f t="shared" si="146"/>
        <v>0</v>
      </c>
      <c r="AA856" s="111">
        <f>IF($D856=AA$1,SUMIFS($H$3:$H856,$G$3:$G856,AA$1,$C$3:$C856,"Sell"),0)</f>
        <v>0</v>
      </c>
      <c r="AB856" s="111">
        <f t="shared" si="147"/>
        <v>0</v>
      </c>
      <c r="AC856" s="111">
        <f>SUMIFS('Deductions and Deposits'!$H:$H,'Deductions and Deposits'!$G:$G,D856,'Deductions and Deposits'!$F:$F,"&lt;="&amp;B856)+SUMIFS($F$3:F856,$D$3:D856,D856,$C$3:C856,"Coin Deposit",$E$3:E856,"")</f>
        <v>0</v>
      </c>
      <c r="AD856" s="111">
        <f>SUMIFS('Deductions and Deposits'!$D:$D,'Deductions and Deposits'!$C:$C,D856)+SUMIFS($F:$F,$D:$D,D856,$C:$C,"Coin Deduction")</f>
        <v>0</v>
      </c>
      <c r="AE856" s="111">
        <f>Table5[[#This Row],[Column4]]+Table5[[#This Row],[Column14]]+Table5[[#This Row],[Column19]]+Table5[[#This Row],[Column12]]</f>
        <v>0</v>
      </c>
      <c r="AF856" s="111">
        <f>Table5[[#This Row],[Column5]]+Table5[[#This Row],[Column13]]+Table5[[#This Row],[Column21]]+Table5[[#This Row],[Column18]]</f>
        <v>0</v>
      </c>
      <c r="AG856" s="111">
        <f t="shared" si="148"/>
        <v>0</v>
      </c>
      <c r="AH856" s="111">
        <f t="shared" si="149"/>
        <v>0</v>
      </c>
      <c r="AI856" s="111">
        <f>Table5[[#This Row],[Column17]]-Table5[[#This Row],[Column20]]</f>
        <v>0</v>
      </c>
      <c r="AJ856" s="111">
        <f t="shared" si="150"/>
        <v>0</v>
      </c>
      <c r="AK856" s="111">
        <f t="shared" si="154"/>
        <v>0</v>
      </c>
      <c r="AL856" s="111">
        <f t="shared" si="151"/>
        <v>0</v>
      </c>
      <c r="AM856" s="111" t="str">
        <f t="shared" si="152"/>
        <v/>
      </c>
      <c r="AN856" s="111" t="str">
        <f t="shared" ca="1" si="153"/>
        <v/>
      </c>
    </row>
    <row r="857" spans="1:40" ht="20.25" customHeight="1" x14ac:dyDescent="0.3">
      <c r="A857" s="107"/>
      <c r="B857" s="144"/>
      <c r="C857" s="119"/>
      <c r="D857" s="120"/>
      <c r="E857" s="119"/>
      <c r="F857" s="119"/>
      <c r="G857" s="120"/>
      <c r="H857" s="119"/>
      <c r="I857" s="109"/>
      <c r="L857" s="108"/>
      <c r="M857" s="108"/>
      <c r="N857" s="108"/>
      <c r="O857" s="108"/>
      <c r="P857" s="108"/>
      <c r="Q857" s="108"/>
      <c r="R857" s="108"/>
      <c r="S857" s="108"/>
      <c r="T857" s="100">
        <f t="shared" si="144"/>
        <v>0</v>
      </c>
      <c r="U857" s="111"/>
      <c r="V857" s="111"/>
      <c r="W857" s="111">
        <f>SUMIFS($F$3:F857,$D$3:D857,D857,$C$3:C857,"Buy")+SUMIFS($F$3:F857,$D$3:D857,D857,$C$3:C857,"Coin Deposit",$E$3:E857,"&lt;&gt;")</f>
        <v>0</v>
      </c>
      <c r="X857" s="111">
        <f t="shared" si="145"/>
        <v>0</v>
      </c>
      <c r="Y857" s="111">
        <f>IF($D857=Y$1,SUMIFS($H$3:$H857,$G$3:$G857,Y$1,$C$3:$C857,"Sell"),0)</f>
        <v>0</v>
      </c>
      <c r="Z857" s="111">
        <f t="shared" si="146"/>
        <v>0</v>
      </c>
      <c r="AA857" s="111">
        <f>IF($D857=AA$1,SUMIFS($H$3:$H857,$G$3:$G857,AA$1,$C$3:$C857,"Sell"),0)</f>
        <v>0</v>
      </c>
      <c r="AB857" s="111">
        <f t="shared" si="147"/>
        <v>0</v>
      </c>
      <c r="AC857" s="111">
        <f>SUMIFS('Deductions and Deposits'!$H:$H,'Deductions and Deposits'!$G:$G,D857,'Deductions and Deposits'!$F:$F,"&lt;="&amp;B857)+SUMIFS($F$3:F857,$D$3:D857,D857,$C$3:C857,"Coin Deposit",$E$3:E857,"")</f>
        <v>0</v>
      </c>
      <c r="AD857" s="111">
        <f>SUMIFS('Deductions and Deposits'!$D:$D,'Deductions and Deposits'!$C:$C,D857)+SUMIFS($F:$F,$D:$D,D857,$C:$C,"Coin Deduction")</f>
        <v>0</v>
      </c>
      <c r="AE857" s="111">
        <f>Table5[[#This Row],[Column4]]+Table5[[#This Row],[Column14]]+Table5[[#This Row],[Column19]]+Table5[[#This Row],[Column12]]</f>
        <v>0</v>
      </c>
      <c r="AF857" s="111">
        <f>Table5[[#This Row],[Column5]]+Table5[[#This Row],[Column13]]+Table5[[#This Row],[Column21]]+Table5[[#This Row],[Column18]]</f>
        <v>0</v>
      </c>
      <c r="AG857" s="111">
        <f t="shared" si="148"/>
        <v>0</v>
      </c>
      <c r="AH857" s="111">
        <f t="shared" si="149"/>
        <v>0</v>
      </c>
      <c r="AI857" s="111">
        <f>Table5[[#This Row],[Column17]]-Table5[[#This Row],[Column20]]</f>
        <v>0</v>
      </c>
      <c r="AJ857" s="111">
        <f t="shared" si="150"/>
        <v>0</v>
      </c>
      <c r="AK857" s="111">
        <f t="shared" si="154"/>
        <v>0</v>
      </c>
      <c r="AL857" s="111">
        <f t="shared" si="151"/>
        <v>0</v>
      </c>
      <c r="AM857" s="111" t="str">
        <f t="shared" si="152"/>
        <v/>
      </c>
      <c r="AN857" s="111" t="str">
        <f t="shared" ca="1" si="153"/>
        <v/>
      </c>
    </row>
    <row r="858" spans="1:40" ht="20.25" customHeight="1" x14ac:dyDescent="0.3">
      <c r="A858" s="107"/>
      <c r="B858" s="144"/>
      <c r="C858" s="119"/>
      <c r="D858" s="120"/>
      <c r="E858" s="119"/>
      <c r="F858" s="119"/>
      <c r="G858" s="120"/>
      <c r="H858" s="119"/>
      <c r="I858" s="109"/>
      <c r="L858" s="108"/>
      <c r="M858" s="108"/>
      <c r="N858" s="108"/>
      <c r="O858" s="108"/>
      <c r="P858" s="108"/>
      <c r="Q858" s="108"/>
      <c r="R858" s="108"/>
      <c r="S858" s="108"/>
      <c r="T858" s="100">
        <f t="shared" si="144"/>
        <v>0</v>
      </c>
      <c r="U858" s="111"/>
      <c r="V858" s="111"/>
      <c r="W858" s="111">
        <f>SUMIFS($F$3:F858,$D$3:D858,D858,$C$3:C858,"Buy")+SUMIFS($F$3:F858,$D$3:D858,D858,$C$3:C858,"Coin Deposit",$E$3:E858,"&lt;&gt;")</f>
        <v>0</v>
      </c>
      <c r="X858" s="111">
        <f t="shared" si="145"/>
        <v>0</v>
      </c>
      <c r="Y858" s="111">
        <f>IF($D858=Y$1,SUMIFS($H$3:$H858,$G$3:$G858,Y$1,$C$3:$C858,"Sell"),0)</f>
        <v>0</v>
      </c>
      <c r="Z858" s="111">
        <f t="shared" si="146"/>
        <v>0</v>
      </c>
      <c r="AA858" s="111">
        <f>IF($D858=AA$1,SUMIFS($H$3:$H858,$G$3:$G858,AA$1,$C$3:$C858,"Sell"),0)</f>
        <v>0</v>
      </c>
      <c r="AB858" s="111">
        <f t="shared" si="147"/>
        <v>0</v>
      </c>
      <c r="AC858" s="111">
        <f>SUMIFS('Deductions and Deposits'!$H:$H,'Deductions and Deposits'!$G:$G,D858,'Deductions and Deposits'!$F:$F,"&lt;="&amp;B858)+SUMIFS($F$3:F858,$D$3:D858,D858,$C$3:C858,"Coin Deposit",$E$3:E858,"")</f>
        <v>0</v>
      </c>
      <c r="AD858" s="111">
        <f>SUMIFS('Deductions and Deposits'!$D:$D,'Deductions and Deposits'!$C:$C,D858)+SUMIFS($F:$F,$D:$D,D858,$C:$C,"Coin Deduction")</f>
        <v>0</v>
      </c>
      <c r="AE858" s="111">
        <f>Table5[[#This Row],[Column4]]+Table5[[#This Row],[Column14]]+Table5[[#This Row],[Column19]]+Table5[[#This Row],[Column12]]</f>
        <v>0</v>
      </c>
      <c r="AF858" s="111">
        <f>Table5[[#This Row],[Column5]]+Table5[[#This Row],[Column13]]+Table5[[#This Row],[Column21]]+Table5[[#This Row],[Column18]]</f>
        <v>0</v>
      </c>
      <c r="AG858" s="111">
        <f t="shared" si="148"/>
        <v>0</v>
      </c>
      <c r="AH858" s="111">
        <f t="shared" si="149"/>
        <v>0</v>
      </c>
      <c r="AI858" s="111">
        <f>Table5[[#This Row],[Column17]]-Table5[[#This Row],[Column20]]</f>
        <v>0</v>
      </c>
      <c r="AJ858" s="111">
        <f t="shared" si="150"/>
        <v>0</v>
      </c>
      <c r="AK858" s="111">
        <f t="shared" si="154"/>
        <v>0</v>
      </c>
      <c r="AL858" s="111">
        <f t="shared" si="151"/>
        <v>0</v>
      </c>
      <c r="AM858" s="111" t="str">
        <f t="shared" si="152"/>
        <v/>
      </c>
      <c r="AN858" s="111" t="str">
        <f t="shared" ca="1" si="153"/>
        <v/>
      </c>
    </row>
    <row r="859" spans="1:40" ht="20.25" customHeight="1" x14ac:dyDescent="0.3">
      <c r="A859" s="107"/>
      <c r="B859" s="144"/>
      <c r="C859" s="119"/>
      <c r="D859" s="120"/>
      <c r="E859" s="119"/>
      <c r="F859" s="119"/>
      <c r="G859" s="120"/>
      <c r="H859" s="119"/>
      <c r="I859" s="109"/>
      <c r="L859" s="108"/>
      <c r="M859" s="108"/>
      <c r="N859" s="108"/>
      <c r="O859" s="108"/>
      <c r="P859" s="108"/>
      <c r="Q859" s="108"/>
      <c r="R859" s="108"/>
      <c r="S859" s="108"/>
      <c r="T859" s="100">
        <f t="shared" si="144"/>
        <v>0</v>
      </c>
      <c r="U859" s="111"/>
      <c r="V859" s="111"/>
      <c r="W859" s="111">
        <f>SUMIFS($F$3:F859,$D$3:D859,D859,$C$3:C859,"Buy")+SUMIFS($F$3:F859,$D$3:D859,D859,$C$3:C859,"Coin Deposit",$E$3:E859,"&lt;&gt;")</f>
        <v>0</v>
      </c>
      <c r="X859" s="111">
        <f t="shared" si="145"/>
        <v>0</v>
      </c>
      <c r="Y859" s="111">
        <f>IF($D859=Y$1,SUMIFS($H$3:$H859,$G$3:$G859,Y$1,$C$3:$C859,"Sell"),0)</f>
        <v>0</v>
      </c>
      <c r="Z859" s="111">
        <f t="shared" si="146"/>
        <v>0</v>
      </c>
      <c r="AA859" s="111">
        <f>IF($D859=AA$1,SUMIFS($H$3:$H859,$G$3:$G859,AA$1,$C$3:$C859,"Sell"),0)</f>
        <v>0</v>
      </c>
      <c r="AB859" s="111">
        <f t="shared" si="147"/>
        <v>0</v>
      </c>
      <c r="AC859" s="111">
        <f>SUMIFS('Deductions and Deposits'!$H:$H,'Deductions and Deposits'!$G:$G,D859,'Deductions and Deposits'!$F:$F,"&lt;="&amp;B859)+SUMIFS($F$3:F859,$D$3:D859,D859,$C$3:C859,"Coin Deposit",$E$3:E859,"")</f>
        <v>0</v>
      </c>
      <c r="AD859" s="111">
        <f>SUMIFS('Deductions and Deposits'!$D:$D,'Deductions and Deposits'!$C:$C,D859)+SUMIFS($F:$F,$D:$D,D859,$C:$C,"Coin Deduction")</f>
        <v>0</v>
      </c>
      <c r="AE859" s="111">
        <f>Table5[[#This Row],[Column4]]+Table5[[#This Row],[Column14]]+Table5[[#This Row],[Column19]]+Table5[[#This Row],[Column12]]</f>
        <v>0</v>
      </c>
      <c r="AF859" s="111">
        <f>Table5[[#This Row],[Column5]]+Table5[[#This Row],[Column13]]+Table5[[#This Row],[Column21]]+Table5[[#This Row],[Column18]]</f>
        <v>0</v>
      </c>
      <c r="AG859" s="111">
        <f t="shared" si="148"/>
        <v>0</v>
      </c>
      <c r="AH859" s="111">
        <f t="shared" si="149"/>
        <v>0</v>
      </c>
      <c r="AI859" s="111">
        <f>Table5[[#This Row],[Column17]]-Table5[[#This Row],[Column20]]</f>
        <v>0</v>
      </c>
      <c r="AJ859" s="111">
        <f t="shared" si="150"/>
        <v>0</v>
      </c>
      <c r="AK859" s="111">
        <f t="shared" si="154"/>
        <v>0</v>
      </c>
      <c r="AL859" s="111">
        <f t="shared" si="151"/>
        <v>0</v>
      </c>
      <c r="AM859" s="111" t="str">
        <f t="shared" si="152"/>
        <v/>
      </c>
      <c r="AN859" s="111" t="str">
        <f t="shared" ca="1" si="153"/>
        <v/>
      </c>
    </row>
    <row r="860" spans="1:40" ht="20.25" customHeight="1" x14ac:dyDescent="0.3">
      <c r="A860" s="107"/>
      <c r="B860" s="144"/>
      <c r="C860" s="119"/>
      <c r="D860" s="120"/>
      <c r="E860" s="119"/>
      <c r="F860" s="119"/>
      <c r="G860" s="120"/>
      <c r="H860" s="119"/>
      <c r="I860" s="109"/>
      <c r="L860" s="108"/>
      <c r="M860" s="108"/>
      <c r="N860" s="108"/>
      <c r="O860" s="108"/>
      <c r="P860" s="108"/>
      <c r="Q860" s="108"/>
      <c r="R860" s="108"/>
      <c r="S860" s="108"/>
      <c r="T860" s="100">
        <f t="shared" si="144"/>
        <v>0</v>
      </c>
      <c r="U860" s="111"/>
      <c r="V860" s="111"/>
      <c r="W860" s="111">
        <f>SUMIFS($F$3:F860,$D$3:D860,D860,$C$3:C860,"Buy")+SUMIFS($F$3:F860,$D$3:D860,D860,$C$3:C860,"Coin Deposit",$E$3:E860,"&lt;&gt;")</f>
        <v>0</v>
      </c>
      <c r="X860" s="111">
        <f t="shared" si="145"/>
        <v>0</v>
      </c>
      <c r="Y860" s="111">
        <f>IF($D860=Y$1,SUMIFS($H$3:$H860,$G$3:$G860,Y$1,$C$3:$C860,"Sell"),0)</f>
        <v>0</v>
      </c>
      <c r="Z860" s="111">
        <f t="shared" si="146"/>
        <v>0</v>
      </c>
      <c r="AA860" s="111">
        <f>IF($D860=AA$1,SUMIFS($H$3:$H860,$G$3:$G860,AA$1,$C$3:$C860,"Sell"),0)</f>
        <v>0</v>
      </c>
      <c r="AB860" s="111">
        <f t="shared" si="147"/>
        <v>0</v>
      </c>
      <c r="AC860" s="111">
        <f>SUMIFS('Deductions and Deposits'!$H:$H,'Deductions and Deposits'!$G:$G,D860,'Deductions and Deposits'!$F:$F,"&lt;="&amp;B860)+SUMIFS($F$3:F860,$D$3:D860,D860,$C$3:C860,"Coin Deposit",$E$3:E860,"")</f>
        <v>0</v>
      </c>
      <c r="AD860" s="111">
        <f>SUMIFS('Deductions and Deposits'!$D:$D,'Deductions and Deposits'!$C:$C,D860)+SUMIFS($F:$F,$D:$D,D860,$C:$C,"Coin Deduction")</f>
        <v>0</v>
      </c>
      <c r="AE860" s="111">
        <f>Table5[[#This Row],[Column4]]+Table5[[#This Row],[Column14]]+Table5[[#This Row],[Column19]]+Table5[[#This Row],[Column12]]</f>
        <v>0</v>
      </c>
      <c r="AF860" s="111">
        <f>Table5[[#This Row],[Column5]]+Table5[[#This Row],[Column13]]+Table5[[#This Row],[Column21]]+Table5[[#This Row],[Column18]]</f>
        <v>0</v>
      </c>
      <c r="AG860" s="111">
        <f t="shared" si="148"/>
        <v>0</v>
      </c>
      <c r="AH860" s="111">
        <f t="shared" si="149"/>
        <v>0</v>
      </c>
      <c r="AI860" s="111">
        <f>Table5[[#This Row],[Column17]]-Table5[[#This Row],[Column20]]</f>
        <v>0</v>
      </c>
      <c r="AJ860" s="111">
        <f t="shared" si="150"/>
        <v>0</v>
      </c>
      <c r="AK860" s="111">
        <f t="shared" si="154"/>
        <v>0</v>
      </c>
      <c r="AL860" s="111">
        <f t="shared" si="151"/>
        <v>0</v>
      </c>
      <c r="AM860" s="111" t="str">
        <f t="shared" si="152"/>
        <v/>
      </c>
      <c r="AN860" s="111" t="str">
        <f t="shared" ca="1" si="153"/>
        <v/>
      </c>
    </row>
    <row r="861" spans="1:40" ht="20.25" customHeight="1" x14ac:dyDescent="0.3">
      <c r="A861" s="107"/>
      <c r="B861" s="144"/>
      <c r="C861" s="119"/>
      <c r="D861" s="120"/>
      <c r="E861" s="119"/>
      <c r="F861" s="119"/>
      <c r="G861" s="120"/>
      <c r="H861" s="119"/>
      <c r="I861" s="109"/>
      <c r="L861" s="108"/>
      <c r="M861" s="108"/>
      <c r="N861" s="108"/>
      <c r="O861" s="108"/>
      <c r="P861" s="108"/>
      <c r="Q861" s="108"/>
      <c r="R861" s="108"/>
      <c r="S861" s="108"/>
      <c r="T861" s="100">
        <f t="shared" si="144"/>
        <v>0</v>
      </c>
      <c r="U861" s="111"/>
      <c r="V861" s="111"/>
      <c r="W861" s="111">
        <f>SUMIFS($F$3:F861,$D$3:D861,D861,$C$3:C861,"Buy")+SUMIFS($F$3:F861,$D$3:D861,D861,$C$3:C861,"Coin Deposit",$E$3:E861,"&lt;&gt;")</f>
        <v>0</v>
      </c>
      <c r="X861" s="111">
        <f t="shared" si="145"/>
        <v>0</v>
      </c>
      <c r="Y861" s="111">
        <f>IF($D861=Y$1,SUMIFS($H$3:$H861,$G$3:$G861,Y$1,$C$3:$C861,"Sell"),0)</f>
        <v>0</v>
      </c>
      <c r="Z861" s="111">
        <f t="shared" si="146"/>
        <v>0</v>
      </c>
      <c r="AA861" s="111">
        <f>IF($D861=AA$1,SUMIFS($H$3:$H861,$G$3:$G861,AA$1,$C$3:$C861,"Sell"),0)</f>
        <v>0</v>
      </c>
      <c r="AB861" s="111">
        <f t="shared" si="147"/>
        <v>0</v>
      </c>
      <c r="AC861" s="111">
        <f>SUMIFS('Deductions and Deposits'!$H:$H,'Deductions and Deposits'!$G:$G,D861,'Deductions and Deposits'!$F:$F,"&lt;="&amp;B861)+SUMIFS($F$3:F861,$D$3:D861,D861,$C$3:C861,"Coin Deposit",$E$3:E861,"")</f>
        <v>0</v>
      </c>
      <c r="AD861" s="111">
        <f>SUMIFS('Deductions and Deposits'!$D:$D,'Deductions and Deposits'!$C:$C,D861)+SUMIFS($F:$F,$D:$D,D861,$C:$C,"Coin Deduction")</f>
        <v>0</v>
      </c>
      <c r="AE861" s="111">
        <f>Table5[[#This Row],[Column4]]+Table5[[#This Row],[Column14]]+Table5[[#This Row],[Column19]]+Table5[[#This Row],[Column12]]</f>
        <v>0</v>
      </c>
      <c r="AF861" s="111">
        <f>Table5[[#This Row],[Column5]]+Table5[[#This Row],[Column13]]+Table5[[#This Row],[Column21]]+Table5[[#This Row],[Column18]]</f>
        <v>0</v>
      </c>
      <c r="AG861" s="111">
        <f t="shared" si="148"/>
        <v>0</v>
      </c>
      <c r="AH861" s="111">
        <f t="shared" si="149"/>
        <v>0</v>
      </c>
      <c r="AI861" s="111">
        <f>Table5[[#This Row],[Column17]]-Table5[[#This Row],[Column20]]</f>
        <v>0</v>
      </c>
      <c r="AJ861" s="111">
        <f t="shared" si="150"/>
        <v>0</v>
      </c>
      <c r="AK861" s="111">
        <f t="shared" si="154"/>
        <v>0</v>
      </c>
      <c r="AL861" s="111">
        <f t="shared" si="151"/>
        <v>0</v>
      </c>
      <c r="AM861" s="111" t="str">
        <f t="shared" si="152"/>
        <v/>
      </c>
      <c r="AN861" s="111" t="str">
        <f t="shared" ca="1" si="153"/>
        <v/>
      </c>
    </row>
    <row r="862" spans="1:40" ht="20.25" customHeight="1" x14ac:dyDescent="0.3">
      <c r="A862" s="107"/>
      <c r="B862" s="144"/>
      <c r="C862" s="119"/>
      <c r="D862" s="120"/>
      <c r="E862" s="119"/>
      <c r="F862" s="119"/>
      <c r="G862" s="120"/>
      <c r="H862" s="119"/>
      <c r="I862" s="109"/>
      <c r="L862" s="108"/>
      <c r="M862" s="108"/>
      <c r="N862" s="108"/>
      <c r="O862" s="108"/>
      <c r="P862" s="108"/>
      <c r="Q862" s="108"/>
      <c r="R862" s="108"/>
      <c r="S862" s="108"/>
      <c r="T862" s="100">
        <f t="shared" si="144"/>
        <v>0</v>
      </c>
      <c r="U862" s="111"/>
      <c r="V862" s="111"/>
      <c r="W862" s="111">
        <f>SUMIFS($F$3:F862,$D$3:D862,D862,$C$3:C862,"Buy")+SUMIFS($F$3:F862,$D$3:D862,D862,$C$3:C862,"Coin Deposit",$E$3:E862,"&lt;&gt;")</f>
        <v>0</v>
      </c>
      <c r="X862" s="111">
        <f t="shared" si="145"/>
        <v>0</v>
      </c>
      <c r="Y862" s="111">
        <f>IF($D862=Y$1,SUMIFS($H$3:$H862,$G$3:$G862,Y$1,$C$3:$C862,"Sell"),0)</f>
        <v>0</v>
      </c>
      <c r="Z862" s="111">
        <f t="shared" si="146"/>
        <v>0</v>
      </c>
      <c r="AA862" s="111">
        <f>IF($D862=AA$1,SUMIFS($H$3:$H862,$G$3:$G862,AA$1,$C$3:$C862,"Sell"),0)</f>
        <v>0</v>
      </c>
      <c r="AB862" s="111">
        <f t="shared" si="147"/>
        <v>0</v>
      </c>
      <c r="AC862" s="111">
        <f>SUMIFS('Deductions and Deposits'!$H:$H,'Deductions and Deposits'!$G:$G,D862,'Deductions and Deposits'!$F:$F,"&lt;="&amp;B862)+SUMIFS($F$3:F862,$D$3:D862,D862,$C$3:C862,"Coin Deposit",$E$3:E862,"")</f>
        <v>0</v>
      </c>
      <c r="AD862" s="111">
        <f>SUMIFS('Deductions and Deposits'!$D:$D,'Deductions and Deposits'!$C:$C,D862)+SUMIFS($F:$F,$D:$D,D862,$C:$C,"Coin Deduction")</f>
        <v>0</v>
      </c>
      <c r="AE862" s="111">
        <f>Table5[[#This Row],[Column4]]+Table5[[#This Row],[Column14]]+Table5[[#This Row],[Column19]]+Table5[[#This Row],[Column12]]</f>
        <v>0</v>
      </c>
      <c r="AF862" s="111">
        <f>Table5[[#This Row],[Column5]]+Table5[[#This Row],[Column13]]+Table5[[#This Row],[Column21]]+Table5[[#This Row],[Column18]]</f>
        <v>0</v>
      </c>
      <c r="AG862" s="111">
        <f t="shared" si="148"/>
        <v>0</v>
      </c>
      <c r="AH862" s="111">
        <f t="shared" si="149"/>
        <v>0</v>
      </c>
      <c r="AI862" s="111">
        <f>Table5[[#This Row],[Column17]]-Table5[[#This Row],[Column20]]</f>
        <v>0</v>
      </c>
      <c r="AJ862" s="111">
        <f t="shared" si="150"/>
        <v>0</v>
      </c>
      <c r="AK862" s="111">
        <f t="shared" si="154"/>
        <v>0</v>
      </c>
      <c r="AL862" s="111">
        <f t="shared" si="151"/>
        <v>0</v>
      </c>
      <c r="AM862" s="111" t="str">
        <f t="shared" si="152"/>
        <v/>
      </c>
      <c r="AN862" s="111" t="str">
        <f t="shared" ca="1" si="153"/>
        <v/>
      </c>
    </row>
    <row r="863" spans="1:40" ht="20.25" customHeight="1" x14ac:dyDescent="0.3">
      <c r="A863" s="107"/>
      <c r="B863" s="144"/>
      <c r="C863" s="119"/>
      <c r="D863" s="120"/>
      <c r="E863" s="119"/>
      <c r="F863" s="119"/>
      <c r="G863" s="120"/>
      <c r="H863" s="119"/>
      <c r="I863" s="109"/>
      <c r="L863" s="108"/>
      <c r="M863" s="108"/>
      <c r="N863" s="108"/>
      <c r="O863" s="108"/>
      <c r="P863" s="108"/>
      <c r="Q863" s="108"/>
      <c r="R863" s="108"/>
      <c r="S863" s="108"/>
      <c r="T863" s="100">
        <f t="shared" si="144"/>
        <v>0</v>
      </c>
      <c r="U863" s="111"/>
      <c r="V863" s="111"/>
      <c r="W863" s="111">
        <f>SUMIFS($F$3:F863,$D$3:D863,D863,$C$3:C863,"Buy")+SUMIFS($F$3:F863,$D$3:D863,D863,$C$3:C863,"Coin Deposit",$E$3:E863,"&lt;&gt;")</f>
        <v>0</v>
      </c>
      <c r="X863" s="111">
        <f t="shared" si="145"/>
        <v>0</v>
      </c>
      <c r="Y863" s="111">
        <f>IF($D863=Y$1,SUMIFS($H$3:$H863,$G$3:$G863,Y$1,$C$3:$C863,"Sell"),0)</f>
        <v>0</v>
      </c>
      <c r="Z863" s="111">
        <f t="shared" si="146"/>
        <v>0</v>
      </c>
      <c r="AA863" s="111">
        <f>IF($D863=AA$1,SUMIFS($H$3:$H863,$G$3:$G863,AA$1,$C$3:$C863,"Sell"),0)</f>
        <v>0</v>
      </c>
      <c r="AB863" s="111">
        <f t="shared" si="147"/>
        <v>0</v>
      </c>
      <c r="AC863" s="111">
        <f>SUMIFS('Deductions and Deposits'!$H:$H,'Deductions and Deposits'!$G:$G,D863,'Deductions and Deposits'!$F:$F,"&lt;="&amp;B863)+SUMIFS($F$3:F863,$D$3:D863,D863,$C$3:C863,"Coin Deposit",$E$3:E863,"")</f>
        <v>0</v>
      </c>
      <c r="AD863" s="111">
        <f>SUMIFS('Deductions and Deposits'!$D:$D,'Deductions and Deposits'!$C:$C,D863)+SUMIFS($F:$F,$D:$D,D863,$C:$C,"Coin Deduction")</f>
        <v>0</v>
      </c>
      <c r="AE863" s="111">
        <f>Table5[[#This Row],[Column4]]+Table5[[#This Row],[Column14]]+Table5[[#This Row],[Column19]]+Table5[[#This Row],[Column12]]</f>
        <v>0</v>
      </c>
      <c r="AF863" s="111">
        <f>Table5[[#This Row],[Column5]]+Table5[[#This Row],[Column13]]+Table5[[#This Row],[Column21]]+Table5[[#This Row],[Column18]]</f>
        <v>0</v>
      </c>
      <c r="AG863" s="111">
        <f t="shared" si="148"/>
        <v>0</v>
      </c>
      <c r="AH863" s="111">
        <f t="shared" si="149"/>
        <v>0</v>
      </c>
      <c r="AI863" s="111">
        <f>Table5[[#This Row],[Column17]]-Table5[[#This Row],[Column20]]</f>
        <v>0</v>
      </c>
      <c r="AJ863" s="111">
        <f t="shared" si="150"/>
        <v>0</v>
      </c>
      <c r="AK863" s="111">
        <f t="shared" si="154"/>
        <v>0</v>
      </c>
      <c r="AL863" s="111">
        <f t="shared" si="151"/>
        <v>0</v>
      </c>
      <c r="AM863" s="111" t="str">
        <f t="shared" si="152"/>
        <v/>
      </c>
      <c r="AN863" s="111" t="str">
        <f t="shared" ca="1" si="153"/>
        <v/>
      </c>
    </row>
    <row r="864" spans="1:40" ht="20.25" customHeight="1" x14ac:dyDescent="0.3">
      <c r="A864" s="107"/>
      <c r="B864" s="144"/>
      <c r="C864" s="119"/>
      <c r="D864" s="120"/>
      <c r="E864" s="119"/>
      <c r="F864" s="119"/>
      <c r="G864" s="120"/>
      <c r="H864" s="119"/>
      <c r="I864" s="109"/>
      <c r="L864" s="108"/>
      <c r="M864" s="108"/>
      <c r="N864" s="108"/>
      <c r="O864" s="108"/>
      <c r="P864" s="108"/>
      <c r="Q864" s="108"/>
      <c r="R864" s="108"/>
      <c r="S864" s="108"/>
      <c r="T864" s="100">
        <f t="shared" si="144"/>
        <v>0</v>
      </c>
      <c r="U864" s="111"/>
      <c r="V864" s="111"/>
      <c r="W864" s="111">
        <f>SUMIFS($F$3:F864,$D$3:D864,D864,$C$3:C864,"Buy")+SUMIFS($F$3:F864,$D$3:D864,D864,$C$3:C864,"Coin Deposit",$E$3:E864,"&lt;&gt;")</f>
        <v>0</v>
      </c>
      <c r="X864" s="111">
        <f t="shared" si="145"/>
        <v>0</v>
      </c>
      <c r="Y864" s="111">
        <f>IF($D864=Y$1,SUMIFS($H$3:$H864,$G$3:$G864,Y$1,$C$3:$C864,"Sell"),0)</f>
        <v>0</v>
      </c>
      <c r="Z864" s="111">
        <f t="shared" si="146"/>
        <v>0</v>
      </c>
      <c r="AA864" s="111">
        <f>IF($D864=AA$1,SUMIFS($H$3:$H864,$G$3:$G864,AA$1,$C$3:$C864,"Sell"),0)</f>
        <v>0</v>
      </c>
      <c r="AB864" s="111">
        <f t="shared" si="147"/>
        <v>0</v>
      </c>
      <c r="AC864" s="111">
        <f>SUMIFS('Deductions and Deposits'!$H:$H,'Deductions and Deposits'!$G:$G,D864,'Deductions and Deposits'!$F:$F,"&lt;="&amp;B864)+SUMIFS($F$3:F864,$D$3:D864,D864,$C$3:C864,"Coin Deposit",$E$3:E864,"")</f>
        <v>0</v>
      </c>
      <c r="AD864" s="111">
        <f>SUMIFS('Deductions and Deposits'!$D:$D,'Deductions and Deposits'!$C:$C,D864)+SUMIFS($F:$F,$D:$D,D864,$C:$C,"Coin Deduction")</f>
        <v>0</v>
      </c>
      <c r="AE864" s="111">
        <f>Table5[[#This Row],[Column4]]+Table5[[#This Row],[Column14]]+Table5[[#This Row],[Column19]]+Table5[[#This Row],[Column12]]</f>
        <v>0</v>
      </c>
      <c r="AF864" s="111">
        <f>Table5[[#This Row],[Column5]]+Table5[[#This Row],[Column13]]+Table5[[#This Row],[Column21]]+Table5[[#This Row],[Column18]]</f>
        <v>0</v>
      </c>
      <c r="AG864" s="111">
        <f t="shared" si="148"/>
        <v>0</v>
      </c>
      <c r="AH864" s="111">
        <f t="shared" si="149"/>
        <v>0</v>
      </c>
      <c r="AI864" s="111">
        <f>Table5[[#This Row],[Column17]]-Table5[[#This Row],[Column20]]</f>
        <v>0</v>
      </c>
      <c r="AJ864" s="111">
        <f t="shared" si="150"/>
        <v>0</v>
      </c>
      <c r="AK864" s="111">
        <f t="shared" si="154"/>
        <v>0</v>
      </c>
      <c r="AL864" s="111">
        <f t="shared" si="151"/>
        <v>0</v>
      </c>
      <c r="AM864" s="111" t="str">
        <f t="shared" si="152"/>
        <v/>
      </c>
      <c r="AN864" s="111" t="str">
        <f t="shared" ca="1" si="153"/>
        <v/>
      </c>
    </row>
    <row r="865" spans="1:40" ht="20.25" customHeight="1" x14ac:dyDescent="0.3">
      <c r="A865" s="107"/>
      <c r="B865" s="144"/>
      <c r="C865" s="119"/>
      <c r="D865" s="120"/>
      <c r="E865" s="119"/>
      <c r="F865" s="119"/>
      <c r="G865" s="120"/>
      <c r="H865" s="119"/>
      <c r="I865" s="109"/>
      <c r="L865" s="108"/>
      <c r="M865" s="108"/>
      <c r="N865" s="108"/>
      <c r="O865" s="108"/>
      <c r="P865" s="108"/>
      <c r="Q865" s="108"/>
      <c r="R865" s="108"/>
      <c r="S865" s="108"/>
      <c r="T865" s="100">
        <f t="shared" si="144"/>
        <v>0</v>
      </c>
      <c r="U865" s="111"/>
      <c r="V865" s="111"/>
      <c r="W865" s="111">
        <f>SUMIFS($F$3:F865,$D$3:D865,D865,$C$3:C865,"Buy")+SUMIFS($F$3:F865,$D$3:D865,D865,$C$3:C865,"Coin Deposit",$E$3:E865,"&lt;&gt;")</f>
        <v>0</v>
      </c>
      <c r="X865" s="111">
        <f t="shared" si="145"/>
        <v>0</v>
      </c>
      <c r="Y865" s="111">
        <f>IF($D865=Y$1,SUMIFS($H$3:$H865,$G$3:$G865,Y$1,$C$3:$C865,"Sell"),0)</f>
        <v>0</v>
      </c>
      <c r="Z865" s="111">
        <f t="shared" si="146"/>
        <v>0</v>
      </c>
      <c r="AA865" s="111">
        <f>IF($D865=AA$1,SUMIFS($H$3:$H865,$G$3:$G865,AA$1,$C$3:$C865,"Sell"),0)</f>
        <v>0</v>
      </c>
      <c r="AB865" s="111">
        <f t="shared" si="147"/>
        <v>0</v>
      </c>
      <c r="AC865" s="111">
        <f>SUMIFS('Deductions and Deposits'!$H:$H,'Deductions and Deposits'!$G:$G,D865,'Deductions and Deposits'!$F:$F,"&lt;="&amp;B865)+SUMIFS($F$3:F865,$D$3:D865,D865,$C$3:C865,"Coin Deposit",$E$3:E865,"")</f>
        <v>0</v>
      </c>
      <c r="AD865" s="111">
        <f>SUMIFS('Deductions and Deposits'!$D:$D,'Deductions and Deposits'!$C:$C,D865)+SUMIFS($F:$F,$D:$D,D865,$C:$C,"Coin Deduction")</f>
        <v>0</v>
      </c>
      <c r="AE865" s="111">
        <f>Table5[[#This Row],[Column4]]+Table5[[#This Row],[Column14]]+Table5[[#This Row],[Column19]]+Table5[[#This Row],[Column12]]</f>
        <v>0</v>
      </c>
      <c r="AF865" s="111">
        <f>Table5[[#This Row],[Column5]]+Table5[[#This Row],[Column13]]+Table5[[#This Row],[Column21]]+Table5[[#This Row],[Column18]]</f>
        <v>0</v>
      </c>
      <c r="AG865" s="111">
        <f t="shared" si="148"/>
        <v>0</v>
      </c>
      <c r="AH865" s="111">
        <f t="shared" si="149"/>
        <v>0</v>
      </c>
      <c r="AI865" s="111">
        <f>Table5[[#This Row],[Column17]]-Table5[[#This Row],[Column20]]</f>
        <v>0</v>
      </c>
      <c r="AJ865" s="111">
        <f t="shared" si="150"/>
        <v>0</v>
      </c>
      <c r="AK865" s="111">
        <f t="shared" si="154"/>
        <v>0</v>
      </c>
      <c r="AL865" s="111">
        <f t="shared" si="151"/>
        <v>0</v>
      </c>
      <c r="AM865" s="111" t="str">
        <f t="shared" si="152"/>
        <v/>
      </c>
      <c r="AN865" s="111" t="str">
        <f t="shared" ca="1" si="153"/>
        <v/>
      </c>
    </row>
    <row r="866" spans="1:40" ht="20.25" customHeight="1" x14ac:dyDescent="0.3">
      <c r="A866" s="107"/>
      <c r="B866" s="144"/>
      <c r="C866" s="119"/>
      <c r="D866" s="120"/>
      <c r="E866" s="119"/>
      <c r="F866" s="119"/>
      <c r="G866" s="120"/>
      <c r="H866" s="119"/>
      <c r="I866" s="109"/>
      <c r="L866" s="108"/>
      <c r="M866" s="108"/>
      <c r="N866" s="108"/>
      <c r="O866" s="108"/>
      <c r="P866" s="108"/>
      <c r="Q866" s="108"/>
      <c r="R866" s="108"/>
      <c r="S866" s="108"/>
      <c r="T866" s="100">
        <f t="shared" si="144"/>
        <v>0</v>
      </c>
      <c r="U866" s="111"/>
      <c r="V866" s="111"/>
      <c r="W866" s="111">
        <f>SUMIFS($F$3:F866,$D$3:D866,D866,$C$3:C866,"Buy")+SUMIFS($F$3:F866,$D$3:D866,D866,$C$3:C866,"Coin Deposit",$E$3:E866,"&lt;&gt;")</f>
        <v>0</v>
      </c>
      <c r="X866" s="111">
        <f t="shared" si="145"/>
        <v>0</v>
      </c>
      <c r="Y866" s="111">
        <f>IF($D866=Y$1,SUMIFS($H$3:$H866,$G$3:$G866,Y$1,$C$3:$C866,"Sell"),0)</f>
        <v>0</v>
      </c>
      <c r="Z866" s="111">
        <f t="shared" si="146"/>
        <v>0</v>
      </c>
      <c r="AA866" s="111">
        <f>IF($D866=AA$1,SUMIFS($H$3:$H866,$G$3:$G866,AA$1,$C$3:$C866,"Sell"),0)</f>
        <v>0</v>
      </c>
      <c r="AB866" s="111">
        <f t="shared" si="147"/>
        <v>0</v>
      </c>
      <c r="AC866" s="111">
        <f>SUMIFS('Deductions and Deposits'!$H:$H,'Deductions and Deposits'!$G:$G,D866,'Deductions and Deposits'!$F:$F,"&lt;="&amp;B866)+SUMIFS($F$3:F866,$D$3:D866,D866,$C$3:C866,"Coin Deposit",$E$3:E866,"")</f>
        <v>0</v>
      </c>
      <c r="AD866" s="111">
        <f>SUMIFS('Deductions and Deposits'!$D:$D,'Deductions and Deposits'!$C:$C,D866)+SUMIFS($F:$F,$D:$D,D866,$C:$C,"Coin Deduction")</f>
        <v>0</v>
      </c>
      <c r="AE866" s="111">
        <f>Table5[[#This Row],[Column4]]+Table5[[#This Row],[Column14]]+Table5[[#This Row],[Column19]]+Table5[[#This Row],[Column12]]</f>
        <v>0</v>
      </c>
      <c r="AF866" s="111">
        <f>Table5[[#This Row],[Column5]]+Table5[[#This Row],[Column13]]+Table5[[#This Row],[Column21]]+Table5[[#This Row],[Column18]]</f>
        <v>0</v>
      </c>
      <c r="AG866" s="111">
        <f t="shared" si="148"/>
        <v>0</v>
      </c>
      <c r="AH866" s="111">
        <f t="shared" si="149"/>
        <v>0</v>
      </c>
      <c r="AI866" s="111">
        <f>Table5[[#This Row],[Column17]]-Table5[[#This Row],[Column20]]</f>
        <v>0</v>
      </c>
      <c r="AJ866" s="111">
        <f t="shared" si="150"/>
        <v>0</v>
      </c>
      <c r="AK866" s="111">
        <f t="shared" si="154"/>
        <v>0</v>
      </c>
      <c r="AL866" s="111">
        <f t="shared" si="151"/>
        <v>0</v>
      </c>
      <c r="AM866" s="111" t="str">
        <f t="shared" si="152"/>
        <v/>
      </c>
      <c r="AN866" s="111" t="str">
        <f t="shared" ca="1" si="153"/>
        <v/>
      </c>
    </row>
    <row r="867" spans="1:40" ht="20.25" customHeight="1" x14ac:dyDescent="0.3">
      <c r="A867" s="107"/>
      <c r="B867" s="144"/>
      <c r="C867" s="119"/>
      <c r="D867" s="120"/>
      <c r="E867" s="119"/>
      <c r="F867" s="119"/>
      <c r="G867" s="120"/>
      <c r="H867" s="119"/>
      <c r="I867" s="109"/>
      <c r="L867" s="108"/>
      <c r="M867" s="108"/>
      <c r="N867" s="108"/>
      <c r="O867" s="108"/>
      <c r="P867" s="108"/>
      <c r="Q867" s="108"/>
      <c r="R867" s="108"/>
      <c r="S867" s="108"/>
      <c r="T867" s="100">
        <f t="shared" si="144"/>
        <v>0</v>
      </c>
      <c r="U867" s="111"/>
      <c r="V867" s="111"/>
      <c r="W867" s="111">
        <f>SUMIFS($F$3:F867,$D$3:D867,D867,$C$3:C867,"Buy")+SUMIFS($F$3:F867,$D$3:D867,D867,$C$3:C867,"Coin Deposit",$E$3:E867,"&lt;&gt;")</f>
        <v>0</v>
      </c>
      <c r="X867" s="111">
        <f t="shared" si="145"/>
        <v>0</v>
      </c>
      <c r="Y867" s="111">
        <f>IF($D867=Y$1,SUMIFS($H$3:$H867,$G$3:$G867,Y$1,$C$3:$C867,"Sell"),0)</f>
        <v>0</v>
      </c>
      <c r="Z867" s="111">
        <f t="shared" si="146"/>
        <v>0</v>
      </c>
      <c r="AA867" s="111">
        <f>IF($D867=AA$1,SUMIFS($H$3:$H867,$G$3:$G867,AA$1,$C$3:$C867,"Sell"),0)</f>
        <v>0</v>
      </c>
      <c r="AB867" s="111">
        <f t="shared" si="147"/>
        <v>0</v>
      </c>
      <c r="AC867" s="111">
        <f>SUMIFS('Deductions and Deposits'!$H:$H,'Deductions and Deposits'!$G:$G,D867,'Deductions and Deposits'!$F:$F,"&lt;="&amp;B867)+SUMIFS($F$3:F867,$D$3:D867,D867,$C$3:C867,"Coin Deposit",$E$3:E867,"")</f>
        <v>0</v>
      </c>
      <c r="AD867" s="111">
        <f>SUMIFS('Deductions and Deposits'!$D:$D,'Deductions and Deposits'!$C:$C,D867)+SUMIFS($F:$F,$D:$D,D867,$C:$C,"Coin Deduction")</f>
        <v>0</v>
      </c>
      <c r="AE867" s="111">
        <f>Table5[[#This Row],[Column4]]+Table5[[#This Row],[Column14]]+Table5[[#This Row],[Column19]]+Table5[[#This Row],[Column12]]</f>
        <v>0</v>
      </c>
      <c r="AF867" s="111">
        <f>Table5[[#This Row],[Column5]]+Table5[[#This Row],[Column13]]+Table5[[#This Row],[Column21]]+Table5[[#This Row],[Column18]]</f>
        <v>0</v>
      </c>
      <c r="AG867" s="111">
        <f t="shared" si="148"/>
        <v>0</v>
      </c>
      <c r="AH867" s="111">
        <f t="shared" si="149"/>
        <v>0</v>
      </c>
      <c r="AI867" s="111">
        <f>Table5[[#This Row],[Column17]]-Table5[[#This Row],[Column20]]</f>
        <v>0</v>
      </c>
      <c r="AJ867" s="111">
        <f t="shared" si="150"/>
        <v>0</v>
      </c>
      <c r="AK867" s="111">
        <f t="shared" si="154"/>
        <v>0</v>
      </c>
      <c r="AL867" s="111">
        <f t="shared" si="151"/>
        <v>0</v>
      </c>
      <c r="AM867" s="111" t="str">
        <f t="shared" si="152"/>
        <v/>
      </c>
      <c r="AN867" s="111" t="str">
        <f t="shared" ca="1" si="153"/>
        <v/>
      </c>
    </row>
    <row r="868" spans="1:40" ht="20.25" customHeight="1" x14ac:dyDescent="0.3">
      <c r="A868" s="107"/>
      <c r="B868" s="144"/>
      <c r="C868" s="119"/>
      <c r="D868" s="120"/>
      <c r="E868" s="119"/>
      <c r="F868" s="119"/>
      <c r="G868" s="120"/>
      <c r="H868" s="119"/>
      <c r="I868" s="109"/>
      <c r="L868" s="108"/>
      <c r="M868" s="108"/>
      <c r="N868" s="108"/>
      <c r="O868" s="108"/>
      <c r="P868" s="108"/>
      <c r="Q868" s="108"/>
      <c r="R868" s="108"/>
      <c r="S868" s="108"/>
      <c r="T868" s="100">
        <f t="shared" si="144"/>
        <v>0</v>
      </c>
      <c r="U868" s="111"/>
      <c r="V868" s="111"/>
      <c r="W868" s="111">
        <f>SUMIFS($F$3:F868,$D$3:D868,D868,$C$3:C868,"Buy")+SUMIFS($F$3:F868,$D$3:D868,D868,$C$3:C868,"Coin Deposit",$E$3:E868,"&lt;&gt;")</f>
        <v>0</v>
      </c>
      <c r="X868" s="111">
        <f t="shared" si="145"/>
        <v>0</v>
      </c>
      <c r="Y868" s="111">
        <f>IF($D868=Y$1,SUMIFS($H$3:$H868,$G$3:$G868,Y$1,$C$3:$C868,"Sell"),0)</f>
        <v>0</v>
      </c>
      <c r="Z868" s="111">
        <f t="shared" si="146"/>
        <v>0</v>
      </c>
      <c r="AA868" s="111">
        <f>IF($D868=AA$1,SUMIFS($H$3:$H868,$G$3:$G868,AA$1,$C$3:$C868,"Sell"),0)</f>
        <v>0</v>
      </c>
      <c r="AB868" s="111">
        <f t="shared" si="147"/>
        <v>0</v>
      </c>
      <c r="AC868" s="111">
        <f>SUMIFS('Deductions and Deposits'!$H:$H,'Deductions and Deposits'!$G:$G,D868,'Deductions and Deposits'!$F:$F,"&lt;="&amp;B868)+SUMIFS($F$3:F868,$D$3:D868,D868,$C$3:C868,"Coin Deposit",$E$3:E868,"")</f>
        <v>0</v>
      </c>
      <c r="AD868" s="111">
        <f>SUMIFS('Deductions and Deposits'!$D:$D,'Deductions and Deposits'!$C:$C,D868)+SUMIFS($F:$F,$D:$D,D868,$C:$C,"Coin Deduction")</f>
        <v>0</v>
      </c>
      <c r="AE868" s="111">
        <f>Table5[[#This Row],[Column4]]+Table5[[#This Row],[Column14]]+Table5[[#This Row],[Column19]]+Table5[[#This Row],[Column12]]</f>
        <v>0</v>
      </c>
      <c r="AF868" s="111">
        <f>Table5[[#This Row],[Column5]]+Table5[[#This Row],[Column13]]+Table5[[#This Row],[Column21]]+Table5[[#This Row],[Column18]]</f>
        <v>0</v>
      </c>
      <c r="AG868" s="111">
        <f t="shared" si="148"/>
        <v>0</v>
      </c>
      <c r="AH868" s="111">
        <f t="shared" si="149"/>
        <v>0</v>
      </c>
      <c r="AI868" s="111">
        <f>Table5[[#This Row],[Column17]]-Table5[[#This Row],[Column20]]</f>
        <v>0</v>
      </c>
      <c r="AJ868" s="111">
        <f t="shared" si="150"/>
        <v>0</v>
      </c>
      <c r="AK868" s="111">
        <f t="shared" si="154"/>
        <v>0</v>
      </c>
      <c r="AL868" s="111">
        <f t="shared" si="151"/>
        <v>0</v>
      </c>
      <c r="AM868" s="111" t="str">
        <f t="shared" si="152"/>
        <v/>
      </c>
      <c r="AN868" s="111" t="str">
        <f t="shared" ca="1" si="153"/>
        <v/>
      </c>
    </row>
    <row r="869" spans="1:40" ht="20.25" customHeight="1" x14ac:dyDescent="0.3">
      <c r="A869" s="107"/>
      <c r="B869" s="144"/>
      <c r="C869" s="119"/>
      <c r="D869" s="120"/>
      <c r="E869" s="119"/>
      <c r="F869" s="119"/>
      <c r="G869" s="120"/>
      <c r="H869" s="119"/>
      <c r="I869" s="109"/>
      <c r="L869" s="108"/>
      <c r="M869" s="108"/>
      <c r="N869" s="108"/>
      <c r="O869" s="108"/>
      <c r="P869" s="108"/>
      <c r="Q869" s="108"/>
      <c r="R869" s="108"/>
      <c r="S869" s="108"/>
      <c r="T869" s="100">
        <f t="shared" si="144"/>
        <v>0</v>
      </c>
      <c r="U869" s="111"/>
      <c r="V869" s="111"/>
      <c r="W869" s="111">
        <f>SUMIFS($F$3:F869,$D$3:D869,D869,$C$3:C869,"Buy")+SUMIFS($F$3:F869,$D$3:D869,D869,$C$3:C869,"Coin Deposit",$E$3:E869,"&lt;&gt;")</f>
        <v>0</v>
      </c>
      <c r="X869" s="111">
        <f t="shared" si="145"/>
        <v>0</v>
      </c>
      <c r="Y869" s="111">
        <f>IF($D869=Y$1,SUMIFS($H$3:$H869,$G$3:$G869,Y$1,$C$3:$C869,"Sell"),0)</f>
        <v>0</v>
      </c>
      <c r="Z869" s="111">
        <f t="shared" si="146"/>
        <v>0</v>
      </c>
      <c r="AA869" s="111">
        <f>IF($D869=AA$1,SUMIFS($H$3:$H869,$G$3:$G869,AA$1,$C$3:$C869,"Sell"),0)</f>
        <v>0</v>
      </c>
      <c r="AB869" s="111">
        <f t="shared" si="147"/>
        <v>0</v>
      </c>
      <c r="AC869" s="111">
        <f>SUMIFS('Deductions and Deposits'!$H:$H,'Deductions and Deposits'!$G:$G,D869,'Deductions and Deposits'!$F:$F,"&lt;="&amp;B869)+SUMIFS($F$3:F869,$D$3:D869,D869,$C$3:C869,"Coin Deposit",$E$3:E869,"")</f>
        <v>0</v>
      </c>
      <c r="AD869" s="111">
        <f>SUMIFS('Deductions and Deposits'!$D:$D,'Deductions and Deposits'!$C:$C,D869)+SUMIFS($F:$F,$D:$D,D869,$C:$C,"Coin Deduction")</f>
        <v>0</v>
      </c>
      <c r="AE869" s="111">
        <f>Table5[[#This Row],[Column4]]+Table5[[#This Row],[Column14]]+Table5[[#This Row],[Column19]]+Table5[[#This Row],[Column12]]</f>
        <v>0</v>
      </c>
      <c r="AF869" s="111">
        <f>Table5[[#This Row],[Column5]]+Table5[[#This Row],[Column13]]+Table5[[#This Row],[Column21]]+Table5[[#This Row],[Column18]]</f>
        <v>0</v>
      </c>
      <c r="AG869" s="111">
        <f t="shared" si="148"/>
        <v>0</v>
      </c>
      <c r="AH869" s="111">
        <f t="shared" si="149"/>
        <v>0</v>
      </c>
      <c r="AI869" s="111">
        <f>Table5[[#This Row],[Column17]]-Table5[[#This Row],[Column20]]</f>
        <v>0</v>
      </c>
      <c r="AJ869" s="111">
        <f t="shared" si="150"/>
        <v>0</v>
      </c>
      <c r="AK869" s="111">
        <f t="shared" si="154"/>
        <v>0</v>
      </c>
      <c r="AL869" s="111">
        <f t="shared" si="151"/>
        <v>0</v>
      </c>
      <c r="AM869" s="111" t="str">
        <f t="shared" si="152"/>
        <v/>
      </c>
      <c r="AN869" s="111" t="str">
        <f t="shared" ca="1" si="153"/>
        <v/>
      </c>
    </row>
    <row r="870" spans="1:40" ht="20.25" customHeight="1" x14ac:dyDescent="0.3">
      <c r="A870" s="107"/>
      <c r="B870" s="144"/>
      <c r="C870" s="119"/>
      <c r="D870" s="120"/>
      <c r="E870" s="119"/>
      <c r="F870" s="119"/>
      <c r="G870" s="120"/>
      <c r="H870" s="119"/>
      <c r="I870" s="109"/>
      <c r="L870" s="108"/>
      <c r="M870" s="108"/>
      <c r="N870" s="108"/>
      <c r="O870" s="108"/>
      <c r="P870" s="108"/>
      <c r="Q870" s="108"/>
      <c r="R870" s="108"/>
      <c r="S870" s="108"/>
      <c r="T870" s="100">
        <f t="shared" si="144"/>
        <v>0</v>
      </c>
      <c r="U870" s="111"/>
      <c r="V870" s="111"/>
      <c r="W870" s="111">
        <f>SUMIFS($F$3:F870,$D$3:D870,D870,$C$3:C870,"Buy")+SUMIFS($F$3:F870,$D$3:D870,D870,$C$3:C870,"Coin Deposit",$E$3:E870,"&lt;&gt;")</f>
        <v>0</v>
      </c>
      <c r="X870" s="111">
        <f t="shared" si="145"/>
        <v>0</v>
      </c>
      <c r="Y870" s="111">
        <f>IF($D870=Y$1,SUMIFS($H$3:$H870,$G$3:$G870,Y$1,$C$3:$C870,"Sell"),0)</f>
        <v>0</v>
      </c>
      <c r="Z870" s="111">
        <f t="shared" si="146"/>
        <v>0</v>
      </c>
      <c r="AA870" s="111">
        <f>IF($D870=AA$1,SUMIFS($H$3:$H870,$G$3:$G870,AA$1,$C$3:$C870,"Sell"),0)</f>
        <v>0</v>
      </c>
      <c r="AB870" s="111">
        <f t="shared" si="147"/>
        <v>0</v>
      </c>
      <c r="AC870" s="111">
        <f>SUMIFS('Deductions and Deposits'!$H:$H,'Deductions and Deposits'!$G:$G,D870,'Deductions and Deposits'!$F:$F,"&lt;="&amp;B870)+SUMIFS($F$3:F870,$D$3:D870,D870,$C$3:C870,"Coin Deposit",$E$3:E870,"")</f>
        <v>0</v>
      </c>
      <c r="AD870" s="111">
        <f>SUMIFS('Deductions and Deposits'!$D:$D,'Deductions and Deposits'!$C:$C,D870)+SUMIFS($F:$F,$D:$D,D870,$C:$C,"Coin Deduction")</f>
        <v>0</v>
      </c>
      <c r="AE870" s="111">
        <f>Table5[[#This Row],[Column4]]+Table5[[#This Row],[Column14]]+Table5[[#This Row],[Column19]]+Table5[[#This Row],[Column12]]</f>
        <v>0</v>
      </c>
      <c r="AF870" s="111">
        <f>Table5[[#This Row],[Column5]]+Table5[[#This Row],[Column13]]+Table5[[#This Row],[Column21]]+Table5[[#This Row],[Column18]]</f>
        <v>0</v>
      </c>
      <c r="AG870" s="111">
        <f t="shared" si="148"/>
        <v>0</v>
      </c>
      <c r="AH870" s="111">
        <f t="shared" si="149"/>
        <v>0</v>
      </c>
      <c r="AI870" s="111">
        <f>Table5[[#This Row],[Column17]]-Table5[[#This Row],[Column20]]</f>
        <v>0</v>
      </c>
      <c r="AJ870" s="111">
        <f t="shared" si="150"/>
        <v>0</v>
      </c>
      <c r="AK870" s="111">
        <f t="shared" si="154"/>
        <v>0</v>
      </c>
      <c r="AL870" s="111">
        <f t="shared" si="151"/>
        <v>0</v>
      </c>
      <c r="AM870" s="111" t="str">
        <f t="shared" si="152"/>
        <v/>
      </c>
      <c r="AN870" s="111" t="str">
        <f t="shared" ca="1" si="153"/>
        <v/>
      </c>
    </row>
    <row r="871" spans="1:40" ht="20.25" customHeight="1" x14ac:dyDescent="0.3">
      <c r="A871" s="107"/>
      <c r="B871" s="144"/>
      <c r="C871" s="119"/>
      <c r="D871" s="120"/>
      <c r="E871" s="119"/>
      <c r="F871" s="119"/>
      <c r="G871" s="120"/>
      <c r="H871" s="119"/>
      <c r="I871" s="109"/>
      <c r="L871" s="108"/>
      <c r="M871" s="108"/>
      <c r="N871" s="108"/>
      <c r="O871" s="108"/>
      <c r="P871" s="108"/>
      <c r="Q871" s="108"/>
      <c r="R871" s="108"/>
      <c r="S871" s="108"/>
      <c r="T871" s="100">
        <f t="shared" si="144"/>
        <v>0</v>
      </c>
      <c r="U871" s="111"/>
      <c r="V871" s="111"/>
      <c r="W871" s="111">
        <f>SUMIFS($F$3:F871,$D$3:D871,D871,$C$3:C871,"Buy")+SUMIFS($F$3:F871,$D$3:D871,D871,$C$3:C871,"Coin Deposit",$E$3:E871,"&lt;&gt;")</f>
        <v>0</v>
      </c>
      <c r="X871" s="111">
        <f t="shared" si="145"/>
        <v>0</v>
      </c>
      <c r="Y871" s="111">
        <f>IF($D871=Y$1,SUMIFS($H$3:$H871,$G$3:$G871,Y$1,$C$3:$C871,"Sell"),0)</f>
        <v>0</v>
      </c>
      <c r="Z871" s="111">
        <f t="shared" si="146"/>
        <v>0</v>
      </c>
      <c r="AA871" s="111">
        <f>IF($D871=AA$1,SUMIFS($H$3:$H871,$G$3:$G871,AA$1,$C$3:$C871,"Sell"),0)</f>
        <v>0</v>
      </c>
      <c r="AB871" s="111">
        <f t="shared" si="147"/>
        <v>0</v>
      </c>
      <c r="AC871" s="111">
        <f>SUMIFS('Deductions and Deposits'!$H:$H,'Deductions and Deposits'!$G:$G,D871,'Deductions and Deposits'!$F:$F,"&lt;="&amp;B871)+SUMIFS($F$3:F871,$D$3:D871,D871,$C$3:C871,"Coin Deposit",$E$3:E871,"")</f>
        <v>0</v>
      </c>
      <c r="AD871" s="111">
        <f>SUMIFS('Deductions and Deposits'!$D:$D,'Deductions and Deposits'!$C:$C,D871)+SUMIFS($F:$F,$D:$D,D871,$C:$C,"Coin Deduction")</f>
        <v>0</v>
      </c>
      <c r="AE871" s="111">
        <f>Table5[[#This Row],[Column4]]+Table5[[#This Row],[Column14]]+Table5[[#This Row],[Column19]]+Table5[[#This Row],[Column12]]</f>
        <v>0</v>
      </c>
      <c r="AF871" s="111">
        <f>Table5[[#This Row],[Column5]]+Table5[[#This Row],[Column13]]+Table5[[#This Row],[Column21]]+Table5[[#This Row],[Column18]]</f>
        <v>0</v>
      </c>
      <c r="AG871" s="111">
        <f t="shared" si="148"/>
        <v>0</v>
      </c>
      <c r="AH871" s="111">
        <f t="shared" si="149"/>
        <v>0</v>
      </c>
      <c r="AI871" s="111">
        <f>Table5[[#This Row],[Column17]]-Table5[[#This Row],[Column20]]</f>
        <v>0</v>
      </c>
      <c r="AJ871" s="111">
        <f t="shared" si="150"/>
        <v>0</v>
      </c>
      <c r="AK871" s="111">
        <f t="shared" si="154"/>
        <v>0</v>
      </c>
      <c r="AL871" s="111">
        <f t="shared" si="151"/>
        <v>0</v>
      </c>
      <c r="AM871" s="111" t="str">
        <f t="shared" si="152"/>
        <v/>
      </c>
      <c r="AN871" s="111" t="str">
        <f t="shared" ca="1" si="153"/>
        <v/>
      </c>
    </row>
    <row r="872" spans="1:40" ht="20.25" customHeight="1" x14ac:dyDescent="0.3">
      <c r="A872" s="107"/>
      <c r="B872" s="144"/>
      <c r="C872" s="119"/>
      <c r="D872" s="120"/>
      <c r="E872" s="119"/>
      <c r="F872" s="119"/>
      <c r="G872" s="120"/>
      <c r="H872" s="119"/>
      <c r="I872" s="109"/>
      <c r="L872" s="108"/>
      <c r="M872" s="108"/>
      <c r="N872" s="108"/>
      <c r="O872" s="108"/>
      <c r="P872" s="108"/>
      <c r="Q872" s="108"/>
      <c r="R872" s="108"/>
      <c r="S872" s="108"/>
      <c r="T872" s="100">
        <f t="shared" si="144"/>
        <v>0</v>
      </c>
      <c r="U872" s="111"/>
      <c r="V872" s="111"/>
      <c r="W872" s="111">
        <f>SUMIFS($F$3:F872,$D$3:D872,D872,$C$3:C872,"Buy")+SUMIFS($F$3:F872,$D$3:D872,D872,$C$3:C872,"Coin Deposit",$E$3:E872,"&lt;&gt;")</f>
        <v>0</v>
      </c>
      <c r="X872" s="111">
        <f t="shared" si="145"/>
        <v>0</v>
      </c>
      <c r="Y872" s="111">
        <f>IF($D872=Y$1,SUMIFS($H$3:$H872,$G$3:$G872,Y$1,$C$3:$C872,"Sell"),0)</f>
        <v>0</v>
      </c>
      <c r="Z872" s="111">
        <f t="shared" si="146"/>
        <v>0</v>
      </c>
      <c r="AA872" s="111">
        <f>IF($D872=AA$1,SUMIFS($H$3:$H872,$G$3:$G872,AA$1,$C$3:$C872,"Sell"),0)</f>
        <v>0</v>
      </c>
      <c r="AB872" s="111">
        <f t="shared" si="147"/>
        <v>0</v>
      </c>
      <c r="AC872" s="111">
        <f>SUMIFS('Deductions and Deposits'!$H:$H,'Deductions and Deposits'!$G:$G,D872,'Deductions and Deposits'!$F:$F,"&lt;="&amp;B872)+SUMIFS($F$3:F872,$D$3:D872,D872,$C$3:C872,"Coin Deposit",$E$3:E872,"")</f>
        <v>0</v>
      </c>
      <c r="AD872" s="111">
        <f>SUMIFS('Deductions and Deposits'!$D:$D,'Deductions and Deposits'!$C:$C,D872)+SUMIFS($F:$F,$D:$D,D872,$C:$C,"Coin Deduction")</f>
        <v>0</v>
      </c>
      <c r="AE872" s="111">
        <f>Table5[[#This Row],[Column4]]+Table5[[#This Row],[Column14]]+Table5[[#This Row],[Column19]]+Table5[[#This Row],[Column12]]</f>
        <v>0</v>
      </c>
      <c r="AF872" s="111">
        <f>Table5[[#This Row],[Column5]]+Table5[[#This Row],[Column13]]+Table5[[#This Row],[Column21]]+Table5[[#This Row],[Column18]]</f>
        <v>0</v>
      </c>
      <c r="AG872" s="111">
        <f t="shared" si="148"/>
        <v>0</v>
      </c>
      <c r="AH872" s="111">
        <f t="shared" si="149"/>
        <v>0</v>
      </c>
      <c r="AI872" s="111">
        <f>Table5[[#This Row],[Column17]]-Table5[[#This Row],[Column20]]</f>
        <v>0</v>
      </c>
      <c r="AJ872" s="111">
        <f t="shared" si="150"/>
        <v>0</v>
      </c>
      <c r="AK872" s="111">
        <f t="shared" si="154"/>
        <v>0</v>
      </c>
      <c r="AL872" s="111">
        <f t="shared" si="151"/>
        <v>0</v>
      </c>
      <c r="AM872" s="111" t="str">
        <f t="shared" si="152"/>
        <v/>
      </c>
      <c r="AN872" s="111" t="str">
        <f t="shared" ca="1" si="153"/>
        <v/>
      </c>
    </row>
    <row r="873" spans="1:40" ht="20.25" customHeight="1" x14ac:dyDescent="0.3">
      <c r="A873" s="107"/>
      <c r="B873" s="144"/>
      <c r="C873" s="119"/>
      <c r="D873" s="120"/>
      <c r="E873" s="119"/>
      <c r="F873" s="119"/>
      <c r="G873" s="120"/>
      <c r="H873" s="119"/>
      <c r="I873" s="109"/>
      <c r="L873" s="108"/>
      <c r="M873" s="108"/>
      <c r="N873" s="108"/>
      <c r="O873" s="108"/>
      <c r="P873" s="108"/>
      <c r="Q873" s="108"/>
      <c r="R873" s="108"/>
      <c r="S873" s="108"/>
      <c r="T873" s="100">
        <f t="shared" si="144"/>
        <v>0</v>
      </c>
      <c r="U873" s="111"/>
      <c r="V873" s="111"/>
      <c r="W873" s="111">
        <f>SUMIFS($F$3:F873,$D$3:D873,D873,$C$3:C873,"Buy")+SUMIFS($F$3:F873,$D$3:D873,D873,$C$3:C873,"Coin Deposit",$E$3:E873,"&lt;&gt;")</f>
        <v>0</v>
      </c>
      <c r="X873" s="111">
        <f t="shared" si="145"/>
        <v>0</v>
      </c>
      <c r="Y873" s="111">
        <f>IF($D873=Y$1,SUMIFS($H$3:$H873,$G$3:$G873,Y$1,$C$3:$C873,"Sell"),0)</f>
        <v>0</v>
      </c>
      <c r="Z873" s="111">
        <f t="shared" si="146"/>
        <v>0</v>
      </c>
      <c r="AA873" s="111">
        <f>IF($D873=AA$1,SUMIFS($H$3:$H873,$G$3:$G873,AA$1,$C$3:$C873,"Sell"),0)</f>
        <v>0</v>
      </c>
      <c r="AB873" s="111">
        <f t="shared" si="147"/>
        <v>0</v>
      </c>
      <c r="AC873" s="111">
        <f>SUMIFS('Deductions and Deposits'!$H:$H,'Deductions and Deposits'!$G:$G,D873,'Deductions and Deposits'!$F:$F,"&lt;="&amp;B873)+SUMIFS($F$3:F873,$D$3:D873,D873,$C$3:C873,"Coin Deposit",$E$3:E873,"")</f>
        <v>0</v>
      </c>
      <c r="AD873" s="111">
        <f>SUMIFS('Deductions and Deposits'!$D:$D,'Deductions and Deposits'!$C:$C,D873)+SUMIFS($F:$F,$D:$D,D873,$C:$C,"Coin Deduction")</f>
        <v>0</v>
      </c>
      <c r="AE873" s="111">
        <f>Table5[[#This Row],[Column4]]+Table5[[#This Row],[Column14]]+Table5[[#This Row],[Column19]]+Table5[[#This Row],[Column12]]</f>
        <v>0</v>
      </c>
      <c r="AF873" s="111">
        <f>Table5[[#This Row],[Column5]]+Table5[[#This Row],[Column13]]+Table5[[#This Row],[Column21]]+Table5[[#This Row],[Column18]]</f>
        <v>0</v>
      </c>
      <c r="AG873" s="111">
        <f t="shared" si="148"/>
        <v>0</v>
      </c>
      <c r="AH873" s="111">
        <f t="shared" si="149"/>
        <v>0</v>
      </c>
      <c r="AI873" s="111">
        <f>Table5[[#This Row],[Column17]]-Table5[[#This Row],[Column20]]</f>
        <v>0</v>
      </c>
      <c r="AJ873" s="111">
        <f t="shared" si="150"/>
        <v>0</v>
      </c>
      <c r="AK873" s="111">
        <f t="shared" si="154"/>
        <v>0</v>
      </c>
      <c r="AL873" s="111">
        <f t="shared" si="151"/>
        <v>0</v>
      </c>
      <c r="AM873" s="111" t="str">
        <f t="shared" si="152"/>
        <v/>
      </c>
      <c r="AN873" s="111" t="str">
        <f t="shared" ca="1" si="153"/>
        <v/>
      </c>
    </row>
    <row r="874" spans="1:40" ht="20.25" customHeight="1" x14ac:dyDescent="0.3">
      <c r="A874" s="107"/>
      <c r="B874" s="144"/>
      <c r="C874" s="119"/>
      <c r="D874" s="120"/>
      <c r="E874" s="119"/>
      <c r="F874" s="119"/>
      <c r="G874" s="120"/>
      <c r="H874" s="119"/>
      <c r="I874" s="109"/>
      <c r="L874" s="108"/>
      <c r="M874" s="108"/>
      <c r="N874" s="108"/>
      <c r="O874" s="108"/>
      <c r="P874" s="108"/>
      <c r="Q874" s="108"/>
      <c r="R874" s="108"/>
      <c r="S874" s="108"/>
      <c r="T874" s="100">
        <f t="shared" si="144"/>
        <v>0</v>
      </c>
      <c r="U874" s="111"/>
      <c r="V874" s="111"/>
      <c r="W874" s="111">
        <f>SUMIFS($F$3:F874,$D$3:D874,D874,$C$3:C874,"Buy")+SUMIFS($F$3:F874,$D$3:D874,D874,$C$3:C874,"Coin Deposit",$E$3:E874,"&lt;&gt;")</f>
        <v>0</v>
      </c>
      <c r="X874" s="111">
        <f t="shared" si="145"/>
        <v>0</v>
      </c>
      <c r="Y874" s="111">
        <f>IF($D874=Y$1,SUMIFS($H$3:$H874,$G$3:$G874,Y$1,$C$3:$C874,"Sell"),0)</f>
        <v>0</v>
      </c>
      <c r="Z874" s="111">
        <f t="shared" si="146"/>
        <v>0</v>
      </c>
      <c r="AA874" s="111">
        <f>IF($D874=AA$1,SUMIFS($H$3:$H874,$G$3:$G874,AA$1,$C$3:$C874,"Sell"),0)</f>
        <v>0</v>
      </c>
      <c r="AB874" s="111">
        <f t="shared" si="147"/>
        <v>0</v>
      </c>
      <c r="AC874" s="111">
        <f>SUMIFS('Deductions and Deposits'!$H:$H,'Deductions and Deposits'!$G:$G,D874,'Deductions and Deposits'!$F:$F,"&lt;="&amp;B874)+SUMIFS($F$3:F874,$D$3:D874,D874,$C$3:C874,"Coin Deposit",$E$3:E874,"")</f>
        <v>0</v>
      </c>
      <c r="AD874" s="111">
        <f>SUMIFS('Deductions and Deposits'!$D:$D,'Deductions and Deposits'!$C:$C,D874)+SUMIFS($F:$F,$D:$D,D874,$C:$C,"Coin Deduction")</f>
        <v>0</v>
      </c>
      <c r="AE874" s="111">
        <f>Table5[[#This Row],[Column4]]+Table5[[#This Row],[Column14]]+Table5[[#This Row],[Column19]]+Table5[[#This Row],[Column12]]</f>
        <v>0</v>
      </c>
      <c r="AF874" s="111">
        <f>Table5[[#This Row],[Column5]]+Table5[[#This Row],[Column13]]+Table5[[#This Row],[Column21]]+Table5[[#This Row],[Column18]]</f>
        <v>0</v>
      </c>
      <c r="AG874" s="111">
        <f t="shared" si="148"/>
        <v>0</v>
      </c>
      <c r="AH874" s="111">
        <f t="shared" si="149"/>
        <v>0</v>
      </c>
      <c r="AI874" s="111">
        <f>Table5[[#This Row],[Column17]]-Table5[[#This Row],[Column20]]</f>
        <v>0</v>
      </c>
      <c r="AJ874" s="111">
        <f t="shared" si="150"/>
        <v>0</v>
      </c>
      <c r="AK874" s="111">
        <f t="shared" si="154"/>
        <v>0</v>
      </c>
      <c r="AL874" s="111">
        <f t="shared" si="151"/>
        <v>0</v>
      </c>
      <c r="AM874" s="111" t="str">
        <f t="shared" si="152"/>
        <v/>
      </c>
      <c r="AN874" s="111" t="str">
        <f t="shared" ca="1" si="153"/>
        <v/>
      </c>
    </row>
    <row r="875" spans="1:40" ht="20.25" customHeight="1" x14ac:dyDescent="0.3">
      <c r="A875" s="107"/>
      <c r="B875" s="144"/>
      <c r="C875" s="119"/>
      <c r="D875" s="120"/>
      <c r="E875" s="119"/>
      <c r="F875" s="119"/>
      <c r="G875" s="120"/>
      <c r="H875" s="119"/>
      <c r="I875" s="109"/>
      <c r="L875" s="108"/>
      <c r="M875" s="108"/>
      <c r="N875" s="108"/>
      <c r="O875" s="108"/>
      <c r="P875" s="108"/>
      <c r="Q875" s="108"/>
      <c r="R875" s="108"/>
      <c r="S875" s="108"/>
      <c r="T875" s="100">
        <f t="shared" si="144"/>
        <v>0</v>
      </c>
      <c r="U875" s="111"/>
      <c r="V875" s="111"/>
      <c r="W875" s="111">
        <f>SUMIFS($F$3:F875,$D$3:D875,D875,$C$3:C875,"Buy")+SUMIFS($F$3:F875,$D$3:D875,D875,$C$3:C875,"Coin Deposit",$E$3:E875,"&lt;&gt;")</f>
        <v>0</v>
      </c>
      <c r="X875" s="111">
        <f t="shared" si="145"/>
        <v>0</v>
      </c>
      <c r="Y875" s="111">
        <f>IF($D875=Y$1,SUMIFS($H$3:$H875,$G$3:$G875,Y$1,$C$3:$C875,"Sell"),0)</f>
        <v>0</v>
      </c>
      <c r="Z875" s="111">
        <f t="shared" si="146"/>
        <v>0</v>
      </c>
      <c r="AA875" s="111">
        <f>IF($D875=AA$1,SUMIFS($H$3:$H875,$G$3:$G875,AA$1,$C$3:$C875,"Sell"),0)</f>
        <v>0</v>
      </c>
      <c r="AB875" s="111">
        <f t="shared" si="147"/>
        <v>0</v>
      </c>
      <c r="AC875" s="111">
        <f>SUMIFS('Deductions and Deposits'!$H:$H,'Deductions and Deposits'!$G:$G,D875,'Deductions and Deposits'!$F:$F,"&lt;="&amp;B875)+SUMIFS($F$3:F875,$D$3:D875,D875,$C$3:C875,"Coin Deposit",$E$3:E875,"")</f>
        <v>0</v>
      </c>
      <c r="AD875" s="111">
        <f>SUMIFS('Deductions and Deposits'!$D:$D,'Deductions and Deposits'!$C:$C,D875)+SUMIFS($F:$F,$D:$D,D875,$C:$C,"Coin Deduction")</f>
        <v>0</v>
      </c>
      <c r="AE875" s="111">
        <f>Table5[[#This Row],[Column4]]+Table5[[#This Row],[Column14]]+Table5[[#This Row],[Column19]]+Table5[[#This Row],[Column12]]</f>
        <v>0</v>
      </c>
      <c r="AF875" s="111">
        <f>Table5[[#This Row],[Column5]]+Table5[[#This Row],[Column13]]+Table5[[#This Row],[Column21]]+Table5[[#This Row],[Column18]]</f>
        <v>0</v>
      </c>
      <c r="AG875" s="111">
        <f t="shared" si="148"/>
        <v>0</v>
      </c>
      <c r="AH875" s="111">
        <f t="shared" si="149"/>
        <v>0</v>
      </c>
      <c r="AI875" s="111">
        <f>Table5[[#This Row],[Column17]]-Table5[[#This Row],[Column20]]</f>
        <v>0</v>
      </c>
      <c r="AJ875" s="111">
        <f t="shared" si="150"/>
        <v>0</v>
      </c>
      <c r="AK875" s="111">
        <f t="shared" si="154"/>
        <v>0</v>
      </c>
      <c r="AL875" s="111">
        <f t="shared" si="151"/>
        <v>0</v>
      </c>
      <c r="AM875" s="111" t="str">
        <f t="shared" si="152"/>
        <v/>
      </c>
      <c r="AN875" s="111" t="str">
        <f t="shared" ca="1" si="153"/>
        <v/>
      </c>
    </row>
    <row r="876" spans="1:40" ht="20.25" customHeight="1" x14ac:dyDescent="0.3">
      <c r="A876" s="107"/>
      <c r="B876" s="144"/>
      <c r="C876" s="119"/>
      <c r="D876" s="120"/>
      <c r="E876" s="119"/>
      <c r="F876" s="119"/>
      <c r="G876" s="120"/>
      <c r="H876" s="119"/>
      <c r="I876" s="109"/>
      <c r="L876" s="108"/>
      <c r="M876" s="108"/>
      <c r="N876" s="108"/>
      <c r="O876" s="108"/>
      <c r="P876" s="108"/>
      <c r="Q876" s="108"/>
      <c r="R876" s="108"/>
      <c r="S876" s="108"/>
      <c r="T876" s="100">
        <f t="shared" si="144"/>
        <v>0</v>
      </c>
      <c r="U876" s="111"/>
      <c r="V876" s="111"/>
      <c r="W876" s="111">
        <f>SUMIFS($F$3:F876,$D$3:D876,D876,$C$3:C876,"Buy")+SUMIFS($F$3:F876,$D$3:D876,D876,$C$3:C876,"Coin Deposit",$E$3:E876,"&lt;&gt;")</f>
        <v>0</v>
      </c>
      <c r="X876" s="111">
        <f t="shared" si="145"/>
        <v>0</v>
      </c>
      <c r="Y876" s="111">
        <f>IF($D876=Y$1,SUMIFS($H$3:$H876,$G$3:$G876,Y$1,$C$3:$C876,"Sell"),0)</f>
        <v>0</v>
      </c>
      <c r="Z876" s="111">
        <f t="shared" si="146"/>
        <v>0</v>
      </c>
      <c r="AA876" s="111">
        <f>IF($D876=AA$1,SUMIFS($H$3:$H876,$G$3:$G876,AA$1,$C$3:$C876,"Sell"),0)</f>
        <v>0</v>
      </c>
      <c r="AB876" s="111">
        <f t="shared" si="147"/>
        <v>0</v>
      </c>
      <c r="AC876" s="111">
        <f>SUMIFS('Deductions and Deposits'!$H:$H,'Deductions and Deposits'!$G:$G,D876,'Deductions and Deposits'!$F:$F,"&lt;="&amp;B876)+SUMIFS($F$3:F876,$D$3:D876,D876,$C$3:C876,"Coin Deposit",$E$3:E876,"")</f>
        <v>0</v>
      </c>
      <c r="AD876" s="111">
        <f>SUMIFS('Deductions and Deposits'!$D:$D,'Deductions and Deposits'!$C:$C,D876)+SUMIFS($F:$F,$D:$D,D876,$C:$C,"Coin Deduction")</f>
        <v>0</v>
      </c>
      <c r="AE876" s="111">
        <f>Table5[[#This Row],[Column4]]+Table5[[#This Row],[Column14]]+Table5[[#This Row],[Column19]]+Table5[[#This Row],[Column12]]</f>
        <v>0</v>
      </c>
      <c r="AF876" s="111">
        <f>Table5[[#This Row],[Column5]]+Table5[[#This Row],[Column13]]+Table5[[#This Row],[Column21]]+Table5[[#This Row],[Column18]]</f>
        <v>0</v>
      </c>
      <c r="AG876" s="111">
        <f t="shared" si="148"/>
        <v>0</v>
      </c>
      <c r="AH876" s="111">
        <f t="shared" si="149"/>
        <v>0</v>
      </c>
      <c r="AI876" s="111">
        <f>Table5[[#This Row],[Column17]]-Table5[[#This Row],[Column20]]</f>
        <v>0</v>
      </c>
      <c r="AJ876" s="111">
        <f t="shared" si="150"/>
        <v>0</v>
      </c>
      <c r="AK876" s="111">
        <f t="shared" si="154"/>
        <v>0</v>
      </c>
      <c r="AL876" s="111">
        <f t="shared" si="151"/>
        <v>0</v>
      </c>
      <c r="AM876" s="111" t="str">
        <f t="shared" si="152"/>
        <v/>
      </c>
      <c r="AN876" s="111" t="str">
        <f t="shared" ca="1" si="153"/>
        <v/>
      </c>
    </row>
    <row r="877" spans="1:40" ht="20.25" customHeight="1" x14ac:dyDescent="0.3">
      <c r="A877" s="107"/>
      <c r="B877" s="144"/>
      <c r="C877" s="119"/>
      <c r="D877" s="120"/>
      <c r="E877" s="119"/>
      <c r="F877" s="119"/>
      <c r="G877" s="120"/>
      <c r="H877" s="119"/>
      <c r="I877" s="109"/>
      <c r="L877" s="108"/>
      <c r="M877" s="108"/>
      <c r="N877" s="108"/>
      <c r="O877" s="108"/>
      <c r="P877" s="108"/>
      <c r="Q877" s="108"/>
      <c r="R877" s="108"/>
      <c r="S877" s="108"/>
      <c r="T877" s="100">
        <f t="shared" si="144"/>
        <v>0</v>
      </c>
      <c r="U877" s="111"/>
      <c r="V877" s="111"/>
      <c r="W877" s="111">
        <f>SUMIFS($F$3:F877,$D$3:D877,D877,$C$3:C877,"Buy")+SUMIFS($F$3:F877,$D$3:D877,D877,$C$3:C877,"Coin Deposit",$E$3:E877,"&lt;&gt;")</f>
        <v>0</v>
      </c>
      <c r="X877" s="111">
        <f t="shared" si="145"/>
        <v>0</v>
      </c>
      <c r="Y877" s="111">
        <f>IF($D877=Y$1,SUMIFS($H$3:$H877,$G$3:$G877,Y$1,$C$3:$C877,"Sell"),0)</f>
        <v>0</v>
      </c>
      <c r="Z877" s="111">
        <f t="shared" si="146"/>
        <v>0</v>
      </c>
      <c r="AA877" s="111">
        <f>IF($D877=AA$1,SUMIFS($H$3:$H877,$G$3:$G877,AA$1,$C$3:$C877,"Sell"),0)</f>
        <v>0</v>
      </c>
      <c r="AB877" s="111">
        <f t="shared" si="147"/>
        <v>0</v>
      </c>
      <c r="AC877" s="111">
        <f>SUMIFS('Deductions and Deposits'!$H:$H,'Deductions and Deposits'!$G:$G,D877,'Deductions and Deposits'!$F:$F,"&lt;="&amp;B877)+SUMIFS($F$3:F877,$D$3:D877,D877,$C$3:C877,"Coin Deposit",$E$3:E877,"")</f>
        <v>0</v>
      </c>
      <c r="AD877" s="111">
        <f>SUMIFS('Deductions and Deposits'!$D:$D,'Deductions and Deposits'!$C:$C,D877)+SUMIFS($F:$F,$D:$D,D877,$C:$C,"Coin Deduction")</f>
        <v>0</v>
      </c>
      <c r="AE877" s="111">
        <f>Table5[[#This Row],[Column4]]+Table5[[#This Row],[Column14]]+Table5[[#This Row],[Column19]]+Table5[[#This Row],[Column12]]</f>
        <v>0</v>
      </c>
      <c r="AF877" s="111">
        <f>Table5[[#This Row],[Column5]]+Table5[[#This Row],[Column13]]+Table5[[#This Row],[Column21]]+Table5[[#This Row],[Column18]]</f>
        <v>0</v>
      </c>
      <c r="AG877" s="111">
        <f t="shared" si="148"/>
        <v>0</v>
      </c>
      <c r="AH877" s="111">
        <f t="shared" si="149"/>
        <v>0</v>
      </c>
      <c r="AI877" s="111">
        <f>Table5[[#This Row],[Column17]]-Table5[[#This Row],[Column20]]</f>
        <v>0</v>
      </c>
      <c r="AJ877" s="111">
        <f t="shared" si="150"/>
        <v>0</v>
      </c>
      <c r="AK877" s="111">
        <f t="shared" si="154"/>
        <v>0</v>
      </c>
      <c r="AL877" s="111">
        <f t="shared" si="151"/>
        <v>0</v>
      </c>
      <c r="AM877" s="111" t="str">
        <f t="shared" si="152"/>
        <v/>
      </c>
      <c r="AN877" s="111" t="str">
        <f t="shared" ca="1" si="153"/>
        <v/>
      </c>
    </row>
    <row r="878" spans="1:40" ht="20.25" customHeight="1" x14ac:dyDescent="0.3">
      <c r="A878" s="107"/>
      <c r="B878" s="144"/>
      <c r="C878" s="119"/>
      <c r="D878" s="120"/>
      <c r="E878" s="119"/>
      <c r="F878" s="119"/>
      <c r="G878" s="120"/>
      <c r="H878" s="119"/>
      <c r="I878" s="109"/>
      <c r="L878" s="108"/>
      <c r="M878" s="108"/>
      <c r="N878" s="108"/>
      <c r="O878" s="108"/>
      <c r="P878" s="108"/>
      <c r="Q878" s="108"/>
      <c r="R878" s="108"/>
      <c r="S878" s="108"/>
      <c r="T878" s="100">
        <f t="shared" si="144"/>
        <v>0</v>
      </c>
      <c r="U878" s="111"/>
      <c r="V878" s="111"/>
      <c r="W878" s="111">
        <f>SUMIFS($F$3:F878,$D$3:D878,D878,$C$3:C878,"Buy")+SUMIFS($F$3:F878,$D$3:D878,D878,$C$3:C878,"Coin Deposit",$E$3:E878,"&lt;&gt;")</f>
        <v>0</v>
      </c>
      <c r="X878" s="111">
        <f t="shared" si="145"/>
        <v>0</v>
      </c>
      <c r="Y878" s="111">
        <f>IF($D878=Y$1,SUMIFS($H$3:$H878,$G$3:$G878,Y$1,$C$3:$C878,"Sell"),0)</f>
        <v>0</v>
      </c>
      <c r="Z878" s="111">
        <f t="shared" si="146"/>
        <v>0</v>
      </c>
      <c r="AA878" s="111">
        <f>IF($D878=AA$1,SUMIFS($H$3:$H878,$G$3:$G878,AA$1,$C$3:$C878,"Sell"),0)</f>
        <v>0</v>
      </c>
      <c r="AB878" s="111">
        <f t="shared" si="147"/>
        <v>0</v>
      </c>
      <c r="AC878" s="111">
        <f>SUMIFS('Deductions and Deposits'!$H:$H,'Deductions and Deposits'!$G:$G,D878,'Deductions and Deposits'!$F:$F,"&lt;="&amp;B878)+SUMIFS($F$3:F878,$D$3:D878,D878,$C$3:C878,"Coin Deposit",$E$3:E878,"")</f>
        <v>0</v>
      </c>
      <c r="AD878" s="111">
        <f>SUMIFS('Deductions and Deposits'!$D:$D,'Deductions and Deposits'!$C:$C,D878)+SUMIFS($F:$F,$D:$D,D878,$C:$C,"Coin Deduction")</f>
        <v>0</v>
      </c>
      <c r="AE878" s="111">
        <f>Table5[[#This Row],[Column4]]+Table5[[#This Row],[Column14]]+Table5[[#This Row],[Column19]]+Table5[[#This Row],[Column12]]</f>
        <v>0</v>
      </c>
      <c r="AF878" s="111">
        <f>Table5[[#This Row],[Column5]]+Table5[[#This Row],[Column13]]+Table5[[#This Row],[Column21]]+Table5[[#This Row],[Column18]]</f>
        <v>0</v>
      </c>
      <c r="AG878" s="111">
        <f t="shared" si="148"/>
        <v>0</v>
      </c>
      <c r="AH878" s="111">
        <f t="shared" si="149"/>
        <v>0</v>
      </c>
      <c r="AI878" s="111">
        <f>Table5[[#This Row],[Column17]]-Table5[[#This Row],[Column20]]</f>
        <v>0</v>
      </c>
      <c r="AJ878" s="111">
        <f t="shared" si="150"/>
        <v>0</v>
      </c>
      <c r="AK878" s="111">
        <f t="shared" si="154"/>
        <v>0</v>
      </c>
      <c r="AL878" s="111">
        <f t="shared" si="151"/>
        <v>0</v>
      </c>
      <c r="AM878" s="111" t="str">
        <f t="shared" si="152"/>
        <v/>
      </c>
      <c r="AN878" s="111" t="str">
        <f t="shared" ca="1" si="153"/>
        <v/>
      </c>
    </row>
    <row r="879" spans="1:40" ht="20.25" customHeight="1" x14ac:dyDescent="0.3">
      <c r="A879" s="107"/>
      <c r="B879" s="144"/>
      <c r="C879" s="119"/>
      <c r="D879" s="120"/>
      <c r="E879" s="119"/>
      <c r="F879" s="119"/>
      <c r="G879" s="120"/>
      <c r="H879" s="119"/>
      <c r="I879" s="109"/>
      <c r="L879" s="108"/>
      <c r="M879" s="108"/>
      <c r="N879" s="108"/>
      <c r="O879" s="108"/>
      <c r="P879" s="108"/>
      <c r="Q879" s="108"/>
      <c r="R879" s="108"/>
      <c r="S879" s="108"/>
      <c r="T879" s="100">
        <f t="shared" si="144"/>
        <v>0</v>
      </c>
      <c r="U879" s="111"/>
      <c r="V879" s="111"/>
      <c r="W879" s="111">
        <f>SUMIFS($F$3:F879,$D$3:D879,D879,$C$3:C879,"Buy")+SUMIFS($F$3:F879,$D$3:D879,D879,$C$3:C879,"Coin Deposit",$E$3:E879,"&lt;&gt;")</f>
        <v>0</v>
      </c>
      <c r="X879" s="111">
        <f t="shared" si="145"/>
        <v>0</v>
      </c>
      <c r="Y879" s="111">
        <f>IF($D879=Y$1,SUMIFS($H$3:$H879,$G$3:$G879,Y$1,$C$3:$C879,"Sell"),0)</f>
        <v>0</v>
      </c>
      <c r="Z879" s="111">
        <f t="shared" si="146"/>
        <v>0</v>
      </c>
      <c r="AA879" s="111">
        <f>IF($D879=AA$1,SUMIFS($H$3:$H879,$G$3:$G879,AA$1,$C$3:$C879,"Sell"),0)</f>
        <v>0</v>
      </c>
      <c r="AB879" s="111">
        <f t="shared" si="147"/>
        <v>0</v>
      </c>
      <c r="AC879" s="111">
        <f>SUMIFS('Deductions and Deposits'!$H:$H,'Deductions and Deposits'!$G:$G,D879,'Deductions and Deposits'!$F:$F,"&lt;="&amp;B879)+SUMIFS($F$3:F879,$D$3:D879,D879,$C$3:C879,"Coin Deposit",$E$3:E879,"")</f>
        <v>0</v>
      </c>
      <c r="AD879" s="111">
        <f>SUMIFS('Deductions and Deposits'!$D:$D,'Deductions and Deposits'!$C:$C,D879)+SUMIFS($F:$F,$D:$D,D879,$C:$C,"Coin Deduction")</f>
        <v>0</v>
      </c>
      <c r="AE879" s="111">
        <f>Table5[[#This Row],[Column4]]+Table5[[#This Row],[Column14]]+Table5[[#This Row],[Column19]]+Table5[[#This Row],[Column12]]</f>
        <v>0</v>
      </c>
      <c r="AF879" s="111">
        <f>Table5[[#This Row],[Column5]]+Table5[[#This Row],[Column13]]+Table5[[#This Row],[Column21]]+Table5[[#This Row],[Column18]]</f>
        <v>0</v>
      </c>
      <c r="AG879" s="111">
        <f t="shared" si="148"/>
        <v>0</v>
      </c>
      <c r="AH879" s="111">
        <f t="shared" si="149"/>
        <v>0</v>
      </c>
      <c r="AI879" s="111">
        <f>Table5[[#This Row],[Column17]]-Table5[[#This Row],[Column20]]</f>
        <v>0</v>
      </c>
      <c r="AJ879" s="111">
        <f t="shared" si="150"/>
        <v>0</v>
      </c>
      <c r="AK879" s="111">
        <f t="shared" si="154"/>
        <v>0</v>
      </c>
      <c r="AL879" s="111">
        <f t="shared" si="151"/>
        <v>0</v>
      </c>
      <c r="AM879" s="111" t="str">
        <f t="shared" si="152"/>
        <v/>
      </c>
      <c r="AN879" s="111" t="str">
        <f t="shared" ca="1" si="153"/>
        <v/>
      </c>
    </row>
    <row r="880" spans="1:40" ht="20.25" customHeight="1" x14ac:dyDescent="0.3">
      <c r="A880" s="107"/>
      <c r="B880" s="144"/>
      <c r="C880" s="119"/>
      <c r="D880" s="120"/>
      <c r="E880" s="119"/>
      <c r="F880" s="119"/>
      <c r="G880" s="120"/>
      <c r="H880" s="119"/>
      <c r="I880" s="109"/>
      <c r="L880" s="108"/>
      <c r="M880" s="108"/>
      <c r="N880" s="108"/>
      <c r="O880" s="108"/>
      <c r="P880" s="108"/>
      <c r="Q880" s="108"/>
      <c r="R880" s="108"/>
      <c r="S880" s="108"/>
      <c r="T880" s="100">
        <f t="shared" si="144"/>
        <v>0</v>
      </c>
      <c r="U880" s="111"/>
      <c r="V880" s="111"/>
      <c r="W880" s="111">
        <f>SUMIFS($F$3:F880,$D$3:D880,D880,$C$3:C880,"Buy")+SUMIFS($F$3:F880,$D$3:D880,D880,$C$3:C880,"Coin Deposit",$E$3:E880,"&lt;&gt;")</f>
        <v>0</v>
      </c>
      <c r="X880" s="111">
        <f t="shared" si="145"/>
        <v>0</v>
      </c>
      <c r="Y880" s="111">
        <f>IF($D880=Y$1,SUMIFS($H$3:$H880,$G$3:$G880,Y$1,$C$3:$C880,"Sell"),0)</f>
        <v>0</v>
      </c>
      <c r="Z880" s="111">
        <f t="shared" si="146"/>
        <v>0</v>
      </c>
      <c r="AA880" s="111">
        <f>IF($D880=AA$1,SUMIFS($H$3:$H880,$G$3:$G880,AA$1,$C$3:$C880,"Sell"),0)</f>
        <v>0</v>
      </c>
      <c r="AB880" s="111">
        <f t="shared" si="147"/>
        <v>0</v>
      </c>
      <c r="AC880" s="111">
        <f>SUMIFS('Deductions and Deposits'!$H:$H,'Deductions and Deposits'!$G:$G,D880,'Deductions and Deposits'!$F:$F,"&lt;="&amp;B880)+SUMIFS($F$3:F880,$D$3:D880,D880,$C$3:C880,"Coin Deposit",$E$3:E880,"")</f>
        <v>0</v>
      </c>
      <c r="AD880" s="111">
        <f>SUMIFS('Deductions and Deposits'!$D:$D,'Deductions and Deposits'!$C:$C,D880)+SUMIFS($F:$F,$D:$D,D880,$C:$C,"Coin Deduction")</f>
        <v>0</v>
      </c>
      <c r="AE880" s="111">
        <f>Table5[[#This Row],[Column4]]+Table5[[#This Row],[Column14]]+Table5[[#This Row],[Column19]]+Table5[[#This Row],[Column12]]</f>
        <v>0</v>
      </c>
      <c r="AF880" s="111">
        <f>Table5[[#This Row],[Column5]]+Table5[[#This Row],[Column13]]+Table5[[#This Row],[Column21]]+Table5[[#This Row],[Column18]]</f>
        <v>0</v>
      </c>
      <c r="AG880" s="111">
        <f t="shared" si="148"/>
        <v>0</v>
      </c>
      <c r="AH880" s="111">
        <f t="shared" si="149"/>
        <v>0</v>
      </c>
      <c r="AI880" s="111">
        <f>Table5[[#This Row],[Column17]]-Table5[[#This Row],[Column20]]</f>
        <v>0</v>
      </c>
      <c r="AJ880" s="111">
        <f t="shared" si="150"/>
        <v>0</v>
      </c>
      <c r="AK880" s="111">
        <f t="shared" si="154"/>
        <v>0</v>
      </c>
      <c r="AL880" s="111">
        <f t="shared" si="151"/>
        <v>0</v>
      </c>
      <c r="AM880" s="111" t="str">
        <f t="shared" si="152"/>
        <v/>
      </c>
      <c r="AN880" s="111" t="str">
        <f t="shared" ca="1" si="153"/>
        <v/>
      </c>
    </row>
    <row r="881" spans="1:40" ht="20.25" customHeight="1" x14ac:dyDescent="0.3">
      <c r="A881" s="107"/>
      <c r="B881" s="144"/>
      <c r="C881" s="119"/>
      <c r="D881" s="120"/>
      <c r="E881" s="119"/>
      <c r="F881" s="119"/>
      <c r="G881" s="120"/>
      <c r="H881" s="119"/>
      <c r="I881" s="109"/>
      <c r="L881" s="108"/>
      <c r="M881" s="108"/>
      <c r="N881" s="108"/>
      <c r="O881" s="108"/>
      <c r="P881" s="108"/>
      <c r="Q881" s="108"/>
      <c r="R881" s="108"/>
      <c r="S881" s="108"/>
      <c r="T881" s="100">
        <f t="shared" si="144"/>
        <v>0</v>
      </c>
      <c r="U881" s="111"/>
      <c r="V881" s="111"/>
      <c r="W881" s="111">
        <f>SUMIFS($F$3:F881,$D$3:D881,D881,$C$3:C881,"Buy")+SUMIFS($F$3:F881,$D$3:D881,D881,$C$3:C881,"Coin Deposit",$E$3:E881,"&lt;&gt;")</f>
        <v>0</v>
      </c>
      <c r="X881" s="111">
        <f t="shared" si="145"/>
        <v>0</v>
      </c>
      <c r="Y881" s="111">
        <f>IF($D881=Y$1,SUMIFS($H$3:$H881,$G$3:$G881,Y$1,$C$3:$C881,"Sell"),0)</f>
        <v>0</v>
      </c>
      <c r="Z881" s="111">
        <f t="shared" si="146"/>
        <v>0</v>
      </c>
      <c r="AA881" s="111">
        <f>IF($D881=AA$1,SUMIFS($H$3:$H881,$G$3:$G881,AA$1,$C$3:$C881,"Sell"),0)</f>
        <v>0</v>
      </c>
      <c r="AB881" s="111">
        <f t="shared" si="147"/>
        <v>0</v>
      </c>
      <c r="AC881" s="111">
        <f>SUMIFS('Deductions and Deposits'!$H:$H,'Deductions and Deposits'!$G:$G,D881,'Deductions and Deposits'!$F:$F,"&lt;="&amp;B881)+SUMIFS($F$3:F881,$D$3:D881,D881,$C$3:C881,"Coin Deposit",$E$3:E881,"")</f>
        <v>0</v>
      </c>
      <c r="AD881" s="111">
        <f>SUMIFS('Deductions and Deposits'!$D:$D,'Deductions and Deposits'!$C:$C,D881)+SUMIFS($F:$F,$D:$D,D881,$C:$C,"Coin Deduction")</f>
        <v>0</v>
      </c>
      <c r="AE881" s="111">
        <f>Table5[[#This Row],[Column4]]+Table5[[#This Row],[Column14]]+Table5[[#This Row],[Column19]]+Table5[[#This Row],[Column12]]</f>
        <v>0</v>
      </c>
      <c r="AF881" s="111">
        <f>Table5[[#This Row],[Column5]]+Table5[[#This Row],[Column13]]+Table5[[#This Row],[Column21]]+Table5[[#This Row],[Column18]]</f>
        <v>0</v>
      </c>
      <c r="AG881" s="111">
        <f t="shared" si="148"/>
        <v>0</v>
      </c>
      <c r="AH881" s="111">
        <f t="shared" si="149"/>
        <v>0</v>
      </c>
      <c r="AI881" s="111">
        <f>Table5[[#This Row],[Column17]]-Table5[[#This Row],[Column20]]</f>
        <v>0</v>
      </c>
      <c r="AJ881" s="111">
        <f t="shared" si="150"/>
        <v>0</v>
      </c>
      <c r="AK881" s="111">
        <f t="shared" si="154"/>
        <v>0</v>
      </c>
      <c r="AL881" s="111">
        <f t="shared" si="151"/>
        <v>0</v>
      </c>
      <c r="AM881" s="111" t="str">
        <f t="shared" si="152"/>
        <v/>
      </c>
      <c r="AN881" s="111" t="str">
        <f t="shared" ca="1" si="153"/>
        <v/>
      </c>
    </row>
    <row r="882" spans="1:40" ht="20.25" customHeight="1" x14ac:dyDescent="0.3">
      <c r="A882" s="107"/>
      <c r="B882" s="144"/>
      <c r="C882" s="119"/>
      <c r="D882" s="120"/>
      <c r="E882" s="119"/>
      <c r="F882" s="119"/>
      <c r="G882" s="120"/>
      <c r="H882" s="119"/>
      <c r="I882" s="109"/>
      <c r="L882" s="108"/>
      <c r="M882" s="108"/>
      <c r="N882" s="108"/>
      <c r="O882" s="108"/>
      <c r="P882" s="108"/>
      <c r="Q882" s="108"/>
      <c r="R882" s="108"/>
      <c r="S882" s="108"/>
      <c r="T882" s="100">
        <f t="shared" si="144"/>
        <v>0</v>
      </c>
      <c r="U882" s="111"/>
      <c r="V882" s="111"/>
      <c r="W882" s="111">
        <f>SUMIFS($F$3:F882,$D$3:D882,D882,$C$3:C882,"Buy")+SUMIFS($F$3:F882,$D$3:D882,D882,$C$3:C882,"Coin Deposit",$E$3:E882,"&lt;&gt;")</f>
        <v>0</v>
      </c>
      <c r="X882" s="111">
        <f t="shared" si="145"/>
        <v>0</v>
      </c>
      <c r="Y882" s="111">
        <f>IF($D882=Y$1,SUMIFS($H$3:$H882,$G$3:$G882,Y$1,$C$3:$C882,"Sell"),0)</f>
        <v>0</v>
      </c>
      <c r="Z882" s="111">
        <f t="shared" si="146"/>
        <v>0</v>
      </c>
      <c r="AA882" s="111">
        <f>IF($D882=AA$1,SUMIFS($H$3:$H882,$G$3:$G882,AA$1,$C$3:$C882,"Sell"),0)</f>
        <v>0</v>
      </c>
      <c r="AB882" s="111">
        <f t="shared" si="147"/>
        <v>0</v>
      </c>
      <c r="AC882" s="111">
        <f>SUMIFS('Deductions and Deposits'!$H:$H,'Deductions and Deposits'!$G:$G,D882,'Deductions and Deposits'!$F:$F,"&lt;="&amp;B882)+SUMIFS($F$3:F882,$D$3:D882,D882,$C$3:C882,"Coin Deposit",$E$3:E882,"")</f>
        <v>0</v>
      </c>
      <c r="AD882" s="111">
        <f>SUMIFS('Deductions and Deposits'!$D:$D,'Deductions and Deposits'!$C:$C,D882)+SUMIFS($F:$F,$D:$D,D882,$C:$C,"Coin Deduction")</f>
        <v>0</v>
      </c>
      <c r="AE882" s="111">
        <f>Table5[[#This Row],[Column4]]+Table5[[#This Row],[Column14]]+Table5[[#This Row],[Column19]]+Table5[[#This Row],[Column12]]</f>
        <v>0</v>
      </c>
      <c r="AF882" s="111">
        <f>Table5[[#This Row],[Column5]]+Table5[[#This Row],[Column13]]+Table5[[#This Row],[Column21]]+Table5[[#This Row],[Column18]]</f>
        <v>0</v>
      </c>
      <c r="AG882" s="111">
        <f t="shared" si="148"/>
        <v>0</v>
      </c>
      <c r="AH882" s="111">
        <f t="shared" si="149"/>
        <v>0</v>
      </c>
      <c r="AI882" s="111">
        <f>Table5[[#This Row],[Column17]]-Table5[[#This Row],[Column20]]</f>
        <v>0</v>
      </c>
      <c r="AJ882" s="111">
        <f t="shared" si="150"/>
        <v>0</v>
      </c>
      <c r="AK882" s="111">
        <f t="shared" si="154"/>
        <v>0</v>
      </c>
      <c r="AL882" s="111">
        <f t="shared" si="151"/>
        <v>0</v>
      </c>
      <c r="AM882" s="111" t="str">
        <f t="shared" si="152"/>
        <v/>
      </c>
      <c r="AN882" s="111" t="str">
        <f t="shared" ca="1" si="153"/>
        <v/>
      </c>
    </row>
    <row r="883" spans="1:40" ht="20.25" customHeight="1" x14ac:dyDescent="0.3">
      <c r="A883" s="107"/>
      <c r="B883" s="144"/>
      <c r="C883" s="119"/>
      <c r="D883" s="120"/>
      <c r="E883" s="119"/>
      <c r="F883" s="119"/>
      <c r="G883" s="120"/>
      <c r="H883" s="119"/>
      <c r="I883" s="109"/>
      <c r="L883" s="108"/>
      <c r="M883" s="108"/>
      <c r="N883" s="108"/>
      <c r="O883" s="108"/>
      <c r="P883" s="108"/>
      <c r="Q883" s="108"/>
      <c r="R883" s="108"/>
      <c r="S883" s="108"/>
      <c r="T883" s="100">
        <f t="shared" si="144"/>
        <v>0</v>
      </c>
      <c r="U883" s="111"/>
      <c r="V883" s="111"/>
      <c r="W883" s="111">
        <f>SUMIFS($F$3:F883,$D$3:D883,D883,$C$3:C883,"Buy")+SUMIFS($F$3:F883,$D$3:D883,D883,$C$3:C883,"Coin Deposit",$E$3:E883,"&lt;&gt;")</f>
        <v>0</v>
      </c>
      <c r="X883" s="111">
        <f t="shared" si="145"/>
        <v>0</v>
      </c>
      <c r="Y883" s="111">
        <f>IF($D883=Y$1,SUMIFS($H$3:$H883,$G$3:$G883,Y$1,$C$3:$C883,"Sell"),0)</f>
        <v>0</v>
      </c>
      <c r="Z883" s="111">
        <f t="shared" si="146"/>
        <v>0</v>
      </c>
      <c r="AA883" s="111">
        <f>IF($D883=AA$1,SUMIFS($H$3:$H883,$G$3:$G883,AA$1,$C$3:$C883,"Sell"),0)</f>
        <v>0</v>
      </c>
      <c r="AB883" s="111">
        <f t="shared" si="147"/>
        <v>0</v>
      </c>
      <c r="AC883" s="111">
        <f>SUMIFS('Deductions and Deposits'!$H:$H,'Deductions and Deposits'!$G:$G,D883,'Deductions and Deposits'!$F:$F,"&lt;="&amp;B883)+SUMIFS($F$3:F883,$D$3:D883,D883,$C$3:C883,"Coin Deposit",$E$3:E883,"")</f>
        <v>0</v>
      </c>
      <c r="AD883" s="111">
        <f>SUMIFS('Deductions and Deposits'!$D:$D,'Deductions and Deposits'!$C:$C,D883)+SUMIFS($F:$F,$D:$D,D883,$C:$C,"Coin Deduction")</f>
        <v>0</v>
      </c>
      <c r="AE883" s="111">
        <f>Table5[[#This Row],[Column4]]+Table5[[#This Row],[Column14]]+Table5[[#This Row],[Column19]]+Table5[[#This Row],[Column12]]</f>
        <v>0</v>
      </c>
      <c r="AF883" s="111">
        <f>Table5[[#This Row],[Column5]]+Table5[[#This Row],[Column13]]+Table5[[#This Row],[Column21]]+Table5[[#This Row],[Column18]]</f>
        <v>0</v>
      </c>
      <c r="AG883" s="111">
        <f t="shared" si="148"/>
        <v>0</v>
      </c>
      <c r="AH883" s="111">
        <f t="shared" si="149"/>
        <v>0</v>
      </c>
      <c r="AI883" s="111">
        <f>Table5[[#This Row],[Column17]]-Table5[[#This Row],[Column20]]</f>
        <v>0</v>
      </c>
      <c r="AJ883" s="111">
        <f t="shared" si="150"/>
        <v>0</v>
      </c>
      <c r="AK883" s="111">
        <f t="shared" si="154"/>
        <v>0</v>
      </c>
      <c r="AL883" s="111">
        <f t="shared" si="151"/>
        <v>0</v>
      </c>
      <c r="AM883" s="111" t="str">
        <f t="shared" si="152"/>
        <v/>
      </c>
      <c r="AN883" s="111" t="str">
        <f t="shared" ca="1" si="153"/>
        <v/>
      </c>
    </row>
    <row r="884" spans="1:40" ht="20.25" customHeight="1" x14ac:dyDescent="0.3">
      <c r="A884" s="107"/>
      <c r="B884" s="144"/>
      <c r="C884" s="119"/>
      <c r="D884" s="120"/>
      <c r="E884" s="119"/>
      <c r="F884" s="119"/>
      <c r="G884" s="120"/>
      <c r="H884" s="119"/>
      <c r="I884" s="109"/>
      <c r="L884" s="108"/>
      <c r="M884" s="108"/>
      <c r="N884" s="108"/>
      <c r="O884" s="108"/>
      <c r="P884" s="108"/>
      <c r="Q884" s="108"/>
      <c r="R884" s="108"/>
      <c r="S884" s="108"/>
      <c r="T884" s="100">
        <f t="shared" si="144"/>
        <v>0</v>
      </c>
      <c r="U884" s="111"/>
      <c r="V884" s="111"/>
      <c r="W884" s="111">
        <f>SUMIFS($F$3:F884,$D$3:D884,D884,$C$3:C884,"Buy")+SUMIFS($F$3:F884,$D$3:D884,D884,$C$3:C884,"Coin Deposit",$E$3:E884,"&lt;&gt;")</f>
        <v>0</v>
      </c>
      <c r="X884" s="111">
        <f t="shared" si="145"/>
        <v>0</v>
      </c>
      <c r="Y884" s="111">
        <f>IF($D884=Y$1,SUMIFS($H$3:$H884,$G$3:$G884,Y$1,$C$3:$C884,"Sell"),0)</f>
        <v>0</v>
      </c>
      <c r="Z884" s="111">
        <f t="shared" si="146"/>
        <v>0</v>
      </c>
      <c r="AA884" s="111">
        <f>IF($D884=AA$1,SUMIFS($H$3:$H884,$G$3:$G884,AA$1,$C$3:$C884,"Sell"),0)</f>
        <v>0</v>
      </c>
      <c r="AB884" s="111">
        <f t="shared" si="147"/>
        <v>0</v>
      </c>
      <c r="AC884" s="111">
        <f>SUMIFS('Deductions and Deposits'!$H:$H,'Deductions and Deposits'!$G:$G,D884,'Deductions and Deposits'!$F:$F,"&lt;="&amp;B884)+SUMIFS($F$3:F884,$D$3:D884,D884,$C$3:C884,"Coin Deposit",$E$3:E884,"")</f>
        <v>0</v>
      </c>
      <c r="AD884" s="111">
        <f>SUMIFS('Deductions and Deposits'!$D:$D,'Deductions and Deposits'!$C:$C,D884)+SUMIFS($F:$F,$D:$D,D884,$C:$C,"Coin Deduction")</f>
        <v>0</v>
      </c>
      <c r="AE884" s="111">
        <f>Table5[[#This Row],[Column4]]+Table5[[#This Row],[Column14]]+Table5[[#This Row],[Column19]]+Table5[[#This Row],[Column12]]</f>
        <v>0</v>
      </c>
      <c r="AF884" s="111">
        <f>Table5[[#This Row],[Column5]]+Table5[[#This Row],[Column13]]+Table5[[#This Row],[Column21]]+Table5[[#This Row],[Column18]]</f>
        <v>0</v>
      </c>
      <c r="AG884" s="111">
        <f t="shared" si="148"/>
        <v>0</v>
      </c>
      <c r="AH884" s="111">
        <f t="shared" si="149"/>
        <v>0</v>
      </c>
      <c r="AI884" s="111">
        <f>Table5[[#This Row],[Column17]]-Table5[[#This Row],[Column20]]</f>
        <v>0</v>
      </c>
      <c r="AJ884" s="111">
        <f t="shared" si="150"/>
        <v>0</v>
      </c>
      <c r="AK884" s="111">
        <f t="shared" si="154"/>
        <v>0</v>
      </c>
      <c r="AL884" s="111">
        <f t="shared" si="151"/>
        <v>0</v>
      </c>
      <c r="AM884" s="111" t="str">
        <f t="shared" si="152"/>
        <v/>
      </c>
      <c r="AN884" s="111" t="str">
        <f t="shared" ca="1" si="153"/>
        <v/>
      </c>
    </row>
    <row r="885" spans="1:40" ht="20.25" customHeight="1" x14ac:dyDescent="0.3">
      <c r="A885" s="107"/>
      <c r="B885" s="144"/>
      <c r="C885" s="119"/>
      <c r="D885" s="120"/>
      <c r="E885" s="119"/>
      <c r="F885" s="119"/>
      <c r="G885" s="120"/>
      <c r="H885" s="119"/>
      <c r="I885" s="109"/>
      <c r="L885" s="108"/>
      <c r="M885" s="108"/>
      <c r="N885" s="108"/>
      <c r="O885" s="108"/>
      <c r="P885" s="108"/>
      <c r="Q885" s="108"/>
      <c r="R885" s="108"/>
      <c r="S885" s="108"/>
      <c r="T885" s="100">
        <f t="shared" si="144"/>
        <v>0</v>
      </c>
      <c r="U885" s="111"/>
      <c r="V885" s="111"/>
      <c r="W885" s="111">
        <f>SUMIFS($F$3:F885,$D$3:D885,D885,$C$3:C885,"Buy")+SUMIFS($F$3:F885,$D$3:D885,D885,$C$3:C885,"Coin Deposit",$E$3:E885,"&lt;&gt;")</f>
        <v>0</v>
      </c>
      <c r="X885" s="111">
        <f t="shared" si="145"/>
        <v>0</v>
      </c>
      <c r="Y885" s="111">
        <f>IF($D885=Y$1,SUMIFS($H$3:$H885,$G$3:$G885,Y$1,$C$3:$C885,"Sell"),0)</f>
        <v>0</v>
      </c>
      <c r="Z885" s="111">
        <f t="shared" si="146"/>
        <v>0</v>
      </c>
      <c r="AA885" s="111">
        <f>IF($D885=AA$1,SUMIFS($H$3:$H885,$G$3:$G885,AA$1,$C$3:$C885,"Sell"),0)</f>
        <v>0</v>
      </c>
      <c r="AB885" s="111">
        <f t="shared" si="147"/>
        <v>0</v>
      </c>
      <c r="AC885" s="111">
        <f>SUMIFS('Deductions and Deposits'!$H:$H,'Deductions and Deposits'!$G:$G,D885,'Deductions and Deposits'!$F:$F,"&lt;="&amp;B885)+SUMIFS($F$3:F885,$D$3:D885,D885,$C$3:C885,"Coin Deposit",$E$3:E885,"")</f>
        <v>0</v>
      </c>
      <c r="AD885" s="111">
        <f>SUMIFS('Deductions and Deposits'!$D:$D,'Deductions and Deposits'!$C:$C,D885)+SUMIFS($F:$F,$D:$D,D885,$C:$C,"Coin Deduction")</f>
        <v>0</v>
      </c>
      <c r="AE885" s="111">
        <f>Table5[[#This Row],[Column4]]+Table5[[#This Row],[Column14]]+Table5[[#This Row],[Column19]]+Table5[[#This Row],[Column12]]</f>
        <v>0</v>
      </c>
      <c r="AF885" s="111">
        <f>Table5[[#This Row],[Column5]]+Table5[[#This Row],[Column13]]+Table5[[#This Row],[Column21]]+Table5[[#This Row],[Column18]]</f>
        <v>0</v>
      </c>
      <c r="AG885" s="111">
        <f t="shared" si="148"/>
        <v>0</v>
      </c>
      <c r="AH885" s="111">
        <f t="shared" si="149"/>
        <v>0</v>
      </c>
      <c r="AI885" s="111">
        <f>Table5[[#This Row],[Column17]]-Table5[[#This Row],[Column20]]</f>
        <v>0</v>
      </c>
      <c r="AJ885" s="111">
        <f t="shared" si="150"/>
        <v>0</v>
      </c>
      <c r="AK885" s="111">
        <f t="shared" si="154"/>
        <v>0</v>
      </c>
      <c r="AL885" s="111">
        <f t="shared" si="151"/>
        <v>0</v>
      </c>
      <c r="AM885" s="111" t="str">
        <f t="shared" si="152"/>
        <v/>
      </c>
      <c r="AN885" s="111" t="str">
        <f t="shared" ca="1" si="153"/>
        <v/>
      </c>
    </row>
    <row r="886" spans="1:40" ht="20.25" customHeight="1" x14ac:dyDescent="0.3">
      <c r="A886" s="107"/>
      <c r="B886" s="144"/>
      <c r="C886" s="119"/>
      <c r="D886" s="120"/>
      <c r="E886" s="119"/>
      <c r="F886" s="119"/>
      <c r="G886" s="120"/>
      <c r="H886" s="119"/>
      <c r="I886" s="109"/>
      <c r="L886" s="108"/>
      <c r="M886" s="108"/>
      <c r="N886" s="108"/>
      <c r="O886" s="108"/>
      <c r="P886" s="108"/>
      <c r="Q886" s="108"/>
      <c r="R886" s="108"/>
      <c r="S886" s="108"/>
      <c r="T886" s="100">
        <f t="shared" si="144"/>
        <v>0</v>
      </c>
      <c r="U886" s="111"/>
      <c r="V886" s="111"/>
      <c r="W886" s="111">
        <f>SUMIFS($F$3:F886,$D$3:D886,D886,$C$3:C886,"Buy")+SUMIFS($F$3:F886,$D$3:D886,D886,$C$3:C886,"Coin Deposit",$E$3:E886,"&lt;&gt;")</f>
        <v>0</v>
      </c>
      <c r="X886" s="111">
        <f t="shared" si="145"/>
        <v>0</v>
      </c>
      <c r="Y886" s="111">
        <f>IF($D886=Y$1,SUMIFS($H$3:$H886,$G$3:$G886,Y$1,$C$3:$C886,"Sell"),0)</f>
        <v>0</v>
      </c>
      <c r="Z886" s="111">
        <f t="shared" si="146"/>
        <v>0</v>
      </c>
      <c r="AA886" s="111">
        <f>IF($D886=AA$1,SUMIFS($H$3:$H886,$G$3:$G886,AA$1,$C$3:$C886,"Sell"),0)</f>
        <v>0</v>
      </c>
      <c r="AB886" s="111">
        <f t="shared" si="147"/>
        <v>0</v>
      </c>
      <c r="AC886" s="111">
        <f>SUMIFS('Deductions and Deposits'!$H:$H,'Deductions and Deposits'!$G:$G,D886,'Deductions and Deposits'!$F:$F,"&lt;="&amp;B886)+SUMIFS($F$3:F886,$D$3:D886,D886,$C$3:C886,"Coin Deposit",$E$3:E886,"")</f>
        <v>0</v>
      </c>
      <c r="AD886" s="111">
        <f>SUMIFS('Deductions and Deposits'!$D:$D,'Deductions and Deposits'!$C:$C,D886)+SUMIFS($F:$F,$D:$D,D886,$C:$C,"Coin Deduction")</f>
        <v>0</v>
      </c>
      <c r="AE886" s="111">
        <f>Table5[[#This Row],[Column4]]+Table5[[#This Row],[Column14]]+Table5[[#This Row],[Column19]]+Table5[[#This Row],[Column12]]</f>
        <v>0</v>
      </c>
      <c r="AF886" s="111">
        <f>Table5[[#This Row],[Column5]]+Table5[[#This Row],[Column13]]+Table5[[#This Row],[Column21]]+Table5[[#This Row],[Column18]]</f>
        <v>0</v>
      </c>
      <c r="AG886" s="111">
        <f t="shared" si="148"/>
        <v>0</v>
      </c>
      <c r="AH886" s="111">
        <f t="shared" si="149"/>
        <v>0</v>
      </c>
      <c r="AI886" s="111">
        <f>Table5[[#This Row],[Column17]]-Table5[[#This Row],[Column20]]</f>
        <v>0</v>
      </c>
      <c r="AJ886" s="111">
        <f t="shared" si="150"/>
        <v>0</v>
      </c>
      <c r="AK886" s="111">
        <f t="shared" si="154"/>
        <v>0</v>
      </c>
      <c r="AL886" s="111">
        <f t="shared" si="151"/>
        <v>0</v>
      </c>
      <c r="AM886" s="111" t="str">
        <f t="shared" si="152"/>
        <v/>
      </c>
      <c r="AN886" s="111" t="str">
        <f t="shared" ca="1" si="153"/>
        <v/>
      </c>
    </row>
    <row r="887" spans="1:40" ht="20.25" customHeight="1" x14ac:dyDescent="0.3">
      <c r="A887" s="107"/>
      <c r="B887" s="144"/>
      <c r="C887" s="119"/>
      <c r="D887" s="120"/>
      <c r="E887" s="119"/>
      <c r="F887" s="119"/>
      <c r="G887" s="120"/>
      <c r="H887" s="119"/>
      <c r="I887" s="109"/>
      <c r="L887" s="108"/>
      <c r="M887" s="108"/>
      <c r="N887" s="108"/>
      <c r="O887" s="108"/>
      <c r="P887" s="108"/>
      <c r="Q887" s="108"/>
      <c r="R887" s="108"/>
      <c r="S887" s="108"/>
      <c r="T887" s="100">
        <f t="shared" si="144"/>
        <v>0</v>
      </c>
      <c r="U887" s="111"/>
      <c r="V887" s="111"/>
      <c r="W887" s="111">
        <f>SUMIFS($F$3:F887,$D$3:D887,D887,$C$3:C887,"Buy")+SUMIFS($F$3:F887,$D$3:D887,D887,$C$3:C887,"Coin Deposit",$E$3:E887,"&lt;&gt;")</f>
        <v>0</v>
      </c>
      <c r="X887" s="111">
        <f t="shared" si="145"/>
        <v>0</v>
      </c>
      <c r="Y887" s="111">
        <f>IF($D887=Y$1,SUMIFS($H$3:$H887,$G$3:$G887,Y$1,$C$3:$C887,"Sell"),0)</f>
        <v>0</v>
      </c>
      <c r="Z887" s="111">
        <f t="shared" si="146"/>
        <v>0</v>
      </c>
      <c r="AA887" s="111">
        <f>IF($D887=AA$1,SUMIFS($H$3:$H887,$G$3:$G887,AA$1,$C$3:$C887,"Sell"),0)</f>
        <v>0</v>
      </c>
      <c r="AB887" s="111">
        <f t="shared" si="147"/>
        <v>0</v>
      </c>
      <c r="AC887" s="111">
        <f>SUMIFS('Deductions and Deposits'!$H:$H,'Deductions and Deposits'!$G:$G,D887,'Deductions and Deposits'!$F:$F,"&lt;="&amp;B887)+SUMIFS($F$3:F887,$D$3:D887,D887,$C$3:C887,"Coin Deposit",$E$3:E887,"")</f>
        <v>0</v>
      </c>
      <c r="AD887" s="111">
        <f>SUMIFS('Deductions and Deposits'!$D:$D,'Deductions and Deposits'!$C:$C,D887)+SUMIFS($F:$F,$D:$D,D887,$C:$C,"Coin Deduction")</f>
        <v>0</v>
      </c>
      <c r="AE887" s="111">
        <f>Table5[[#This Row],[Column4]]+Table5[[#This Row],[Column14]]+Table5[[#This Row],[Column19]]+Table5[[#This Row],[Column12]]</f>
        <v>0</v>
      </c>
      <c r="AF887" s="111">
        <f>Table5[[#This Row],[Column5]]+Table5[[#This Row],[Column13]]+Table5[[#This Row],[Column21]]+Table5[[#This Row],[Column18]]</f>
        <v>0</v>
      </c>
      <c r="AG887" s="111">
        <f t="shared" si="148"/>
        <v>0</v>
      </c>
      <c r="AH887" s="111">
        <f t="shared" si="149"/>
        <v>0</v>
      </c>
      <c r="AI887" s="111">
        <f>Table5[[#This Row],[Column17]]-Table5[[#This Row],[Column20]]</f>
        <v>0</v>
      </c>
      <c r="AJ887" s="111">
        <f t="shared" si="150"/>
        <v>0</v>
      </c>
      <c r="AK887" s="111">
        <f t="shared" si="154"/>
        <v>0</v>
      </c>
      <c r="AL887" s="111">
        <f t="shared" si="151"/>
        <v>0</v>
      </c>
      <c r="AM887" s="111" t="str">
        <f t="shared" si="152"/>
        <v/>
      </c>
      <c r="AN887" s="111" t="str">
        <f t="shared" ca="1" si="153"/>
        <v/>
      </c>
    </row>
    <row r="888" spans="1:40" ht="20.25" customHeight="1" x14ac:dyDescent="0.3">
      <c r="A888" s="107"/>
      <c r="B888" s="144"/>
      <c r="C888" s="119"/>
      <c r="D888" s="120"/>
      <c r="E888" s="119"/>
      <c r="F888" s="119"/>
      <c r="G888" s="120"/>
      <c r="H888" s="119"/>
      <c r="I888" s="109"/>
      <c r="L888" s="108"/>
      <c r="M888" s="108"/>
      <c r="N888" s="108"/>
      <c r="O888" s="108"/>
      <c r="P888" s="108"/>
      <c r="Q888" s="108"/>
      <c r="R888" s="108"/>
      <c r="S888" s="108"/>
      <c r="T888" s="100">
        <f t="shared" si="144"/>
        <v>0</v>
      </c>
      <c r="U888" s="111"/>
      <c r="V888" s="111"/>
      <c r="W888" s="111">
        <f>SUMIFS($F$3:F888,$D$3:D888,D888,$C$3:C888,"Buy")+SUMIFS($F$3:F888,$D$3:D888,D888,$C$3:C888,"Coin Deposit",$E$3:E888,"&lt;&gt;")</f>
        <v>0</v>
      </c>
      <c r="X888" s="111">
        <f t="shared" si="145"/>
        <v>0</v>
      </c>
      <c r="Y888" s="111">
        <f>IF($D888=Y$1,SUMIFS($H$3:$H888,$G$3:$G888,Y$1,$C$3:$C888,"Sell"),0)</f>
        <v>0</v>
      </c>
      <c r="Z888" s="111">
        <f t="shared" si="146"/>
        <v>0</v>
      </c>
      <c r="AA888" s="111">
        <f>IF($D888=AA$1,SUMIFS($H$3:$H888,$G$3:$G888,AA$1,$C$3:$C888,"Sell"),0)</f>
        <v>0</v>
      </c>
      <c r="AB888" s="111">
        <f t="shared" si="147"/>
        <v>0</v>
      </c>
      <c r="AC888" s="111">
        <f>SUMIFS('Deductions and Deposits'!$H:$H,'Deductions and Deposits'!$G:$G,D888,'Deductions and Deposits'!$F:$F,"&lt;="&amp;B888)+SUMIFS($F$3:F888,$D$3:D888,D888,$C$3:C888,"Coin Deposit",$E$3:E888,"")</f>
        <v>0</v>
      </c>
      <c r="AD888" s="111">
        <f>SUMIFS('Deductions and Deposits'!$D:$D,'Deductions and Deposits'!$C:$C,D888)+SUMIFS($F:$F,$D:$D,D888,$C:$C,"Coin Deduction")</f>
        <v>0</v>
      </c>
      <c r="AE888" s="111">
        <f>Table5[[#This Row],[Column4]]+Table5[[#This Row],[Column14]]+Table5[[#This Row],[Column19]]+Table5[[#This Row],[Column12]]</f>
        <v>0</v>
      </c>
      <c r="AF888" s="111">
        <f>Table5[[#This Row],[Column5]]+Table5[[#This Row],[Column13]]+Table5[[#This Row],[Column21]]+Table5[[#This Row],[Column18]]</f>
        <v>0</v>
      </c>
      <c r="AG888" s="111">
        <f t="shared" si="148"/>
        <v>0</v>
      </c>
      <c r="AH888" s="111">
        <f t="shared" si="149"/>
        <v>0</v>
      </c>
      <c r="AI888" s="111">
        <f>Table5[[#This Row],[Column17]]-Table5[[#This Row],[Column20]]</f>
        <v>0</v>
      </c>
      <c r="AJ888" s="111">
        <f t="shared" si="150"/>
        <v>0</v>
      </c>
      <c r="AK888" s="111">
        <f t="shared" si="154"/>
        <v>0</v>
      </c>
      <c r="AL888" s="111">
        <f t="shared" si="151"/>
        <v>0</v>
      </c>
      <c r="AM888" s="111" t="str">
        <f t="shared" si="152"/>
        <v/>
      </c>
      <c r="AN888" s="111" t="str">
        <f t="shared" ca="1" si="153"/>
        <v/>
      </c>
    </row>
    <row r="889" spans="1:40" ht="20.25" customHeight="1" x14ac:dyDescent="0.3">
      <c r="A889" s="107"/>
      <c r="B889" s="144"/>
      <c r="C889" s="119"/>
      <c r="D889" s="120"/>
      <c r="E889" s="119"/>
      <c r="F889" s="119"/>
      <c r="G889" s="120"/>
      <c r="H889" s="119"/>
      <c r="I889" s="109"/>
      <c r="L889" s="108"/>
      <c r="M889" s="108"/>
      <c r="N889" s="108"/>
      <c r="O889" s="108"/>
      <c r="P889" s="108"/>
      <c r="Q889" s="108"/>
      <c r="R889" s="108"/>
      <c r="S889" s="108"/>
      <c r="T889" s="100">
        <f t="shared" si="144"/>
        <v>0</v>
      </c>
      <c r="U889" s="111"/>
      <c r="V889" s="111"/>
      <c r="W889" s="111">
        <f>SUMIFS($F$3:F889,$D$3:D889,D889,$C$3:C889,"Buy")+SUMIFS($F$3:F889,$D$3:D889,D889,$C$3:C889,"Coin Deposit",$E$3:E889,"&lt;&gt;")</f>
        <v>0</v>
      </c>
      <c r="X889" s="111">
        <f t="shared" si="145"/>
        <v>0</v>
      </c>
      <c r="Y889" s="111">
        <f>IF($D889=Y$1,SUMIFS($H$3:$H889,$G$3:$G889,Y$1,$C$3:$C889,"Sell"),0)</f>
        <v>0</v>
      </c>
      <c r="Z889" s="111">
        <f t="shared" si="146"/>
        <v>0</v>
      </c>
      <c r="AA889" s="111">
        <f>IF($D889=AA$1,SUMIFS($H$3:$H889,$G$3:$G889,AA$1,$C$3:$C889,"Sell"),0)</f>
        <v>0</v>
      </c>
      <c r="AB889" s="111">
        <f t="shared" si="147"/>
        <v>0</v>
      </c>
      <c r="AC889" s="111">
        <f>SUMIFS('Deductions and Deposits'!$H:$H,'Deductions and Deposits'!$G:$G,D889,'Deductions and Deposits'!$F:$F,"&lt;="&amp;B889)+SUMIFS($F$3:F889,$D$3:D889,D889,$C$3:C889,"Coin Deposit",$E$3:E889,"")</f>
        <v>0</v>
      </c>
      <c r="AD889" s="111">
        <f>SUMIFS('Deductions and Deposits'!$D:$D,'Deductions and Deposits'!$C:$C,D889)+SUMIFS($F:$F,$D:$D,D889,$C:$C,"Coin Deduction")</f>
        <v>0</v>
      </c>
      <c r="AE889" s="111">
        <f>Table5[[#This Row],[Column4]]+Table5[[#This Row],[Column14]]+Table5[[#This Row],[Column19]]+Table5[[#This Row],[Column12]]</f>
        <v>0</v>
      </c>
      <c r="AF889" s="111">
        <f>Table5[[#This Row],[Column5]]+Table5[[#This Row],[Column13]]+Table5[[#This Row],[Column21]]+Table5[[#This Row],[Column18]]</f>
        <v>0</v>
      </c>
      <c r="AG889" s="111">
        <f t="shared" si="148"/>
        <v>0</v>
      </c>
      <c r="AH889" s="111">
        <f t="shared" si="149"/>
        <v>0</v>
      </c>
      <c r="AI889" s="111">
        <f>Table5[[#This Row],[Column17]]-Table5[[#This Row],[Column20]]</f>
        <v>0</v>
      </c>
      <c r="AJ889" s="111">
        <f t="shared" si="150"/>
        <v>0</v>
      </c>
      <c r="AK889" s="111">
        <f t="shared" si="154"/>
        <v>0</v>
      </c>
      <c r="AL889" s="111">
        <f t="shared" si="151"/>
        <v>0</v>
      </c>
      <c r="AM889" s="111" t="str">
        <f t="shared" si="152"/>
        <v/>
      </c>
      <c r="AN889" s="111" t="str">
        <f t="shared" ca="1" si="153"/>
        <v/>
      </c>
    </row>
    <row r="890" spans="1:40" ht="20.25" customHeight="1" x14ac:dyDescent="0.3">
      <c r="A890" s="107"/>
      <c r="B890" s="144"/>
      <c r="C890" s="119"/>
      <c r="D890" s="120"/>
      <c r="E890" s="119"/>
      <c r="F890" s="119"/>
      <c r="G890" s="120"/>
      <c r="H890" s="119"/>
      <c r="I890" s="109"/>
      <c r="L890" s="108"/>
      <c r="M890" s="108"/>
      <c r="N890" s="108"/>
      <c r="O890" s="108"/>
      <c r="P890" s="108"/>
      <c r="Q890" s="108"/>
      <c r="R890" s="108"/>
      <c r="S890" s="108"/>
      <c r="T890" s="100">
        <f t="shared" si="144"/>
        <v>0</v>
      </c>
      <c r="U890" s="111"/>
      <c r="V890" s="111"/>
      <c r="W890" s="111">
        <f>SUMIFS($F$3:F890,$D$3:D890,D890,$C$3:C890,"Buy")+SUMIFS($F$3:F890,$D$3:D890,D890,$C$3:C890,"Coin Deposit",$E$3:E890,"&lt;&gt;")</f>
        <v>0</v>
      </c>
      <c r="X890" s="111">
        <f t="shared" si="145"/>
        <v>0</v>
      </c>
      <c r="Y890" s="111">
        <f>IF($D890=Y$1,SUMIFS($H$3:$H890,$G$3:$G890,Y$1,$C$3:$C890,"Sell"),0)</f>
        <v>0</v>
      </c>
      <c r="Z890" s="111">
        <f t="shared" si="146"/>
        <v>0</v>
      </c>
      <c r="AA890" s="111">
        <f>IF($D890=AA$1,SUMIFS($H$3:$H890,$G$3:$G890,AA$1,$C$3:$C890,"Sell"),0)</f>
        <v>0</v>
      </c>
      <c r="AB890" s="111">
        <f t="shared" si="147"/>
        <v>0</v>
      </c>
      <c r="AC890" s="111">
        <f>SUMIFS('Deductions and Deposits'!$H:$H,'Deductions and Deposits'!$G:$G,D890,'Deductions and Deposits'!$F:$F,"&lt;="&amp;B890)+SUMIFS($F$3:F890,$D$3:D890,D890,$C$3:C890,"Coin Deposit",$E$3:E890,"")</f>
        <v>0</v>
      </c>
      <c r="AD890" s="111">
        <f>SUMIFS('Deductions and Deposits'!$D:$D,'Deductions and Deposits'!$C:$C,D890)+SUMIFS($F:$F,$D:$D,D890,$C:$C,"Coin Deduction")</f>
        <v>0</v>
      </c>
      <c r="AE890" s="111">
        <f>Table5[[#This Row],[Column4]]+Table5[[#This Row],[Column14]]+Table5[[#This Row],[Column19]]+Table5[[#This Row],[Column12]]</f>
        <v>0</v>
      </c>
      <c r="AF890" s="111">
        <f>Table5[[#This Row],[Column5]]+Table5[[#This Row],[Column13]]+Table5[[#This Row],[Column21]]+Table5[[#This Row],[Column18]]</f>
        <v>0</v>
      </c>
      <c r="AG890" s="111">
        <f t="shared" si="148"/>
        <v>0</v>
      </c>
      <c r="AH890" s="111">
        <f t="shared" si="149"/>
        <v>0</v>
      </c>
      <c r="AI890" s="111">
        <f>Table5[[#This Row],[Column17]]-Table5[[#This Row],[Column20]]</f>
        <v>0</v>
      </c>
      <c r="AJ890" s="111">
        <f t="shared" si="150"/>
        <v>0</v>
      </c>
      <c r="AK890" s="111">
        <f t="shared" si="154"/>
        <v>0</v>
      </c>
      <c r="AL890" s="111">
        <f t="shared" si="151"/>
        <v>0</v>
      </c>
      <c r="AM890" s="111" t="str">
        <f t="shared" si="152"/>
        <v/>
      </c>
      <c r="AN890" s="111" t="str">
        <f t="shared" ca="1" si="153"/>
        <v/>
      </c>
    </row>
    <row r="891" spans="1:40" ht="20.25" customHeight="1" x14ac:dyDescent="0.3">
      <c r="A891" s="107"/>
      <c r="B891" s="144"/>
      <c r="C891" s="119"/>
      <c r="D891" s="120"/>
      <c r="E891" s="119"/>
      <c r="F891" s="119"/>
      <c r="G891" s="120"/>
      <c r="H891" s="119"/>
      <c r="I891" s="109"/>
      <c r="L891" s="108"/>
      <c r="M891" s="108"/>
      <c r="N891" s="108"/>
      <c r="O891" s="108"/>
      <c r="P891" s="108"/>
      <c r="Q891" s="108"/>
      <c r="R891" s="108"/>
      <c r="S891" s="108"/>
      <c r="T891" s="100">
        <f t="shared" si="144"/>
        <v>0</v>
      </c>
      <c r="U891" s="111"/>
      <c r="V891" s="111"/>
      <c r="W891" s="111">
        <f>SUMIFS($F$3:F891,$D$3:D891,D891,$C$3:C891,"Buy")+SUMIFS($F$3:F891,$D$3:D891,D891,$C$3:C891,"Coin Deposit",$E$3:E891,"&lt;&gt;")</f>
        <v>0</v>
      </c>
      <c r="X891" s="111">
        <f t="shared" si="145"/>
        <v>0</v>
      </c>
      <c r="Y891" s="111">
        <f>IF($D891=Y$1,SUMIFS($H$3:$H891,$G$3:$G891,Y$1,$C$3:$C891,"Sell"),0)</f>
        <v>0</v>
      </c>
      <c r="Z891" s="111">
        <f t="shared" si="146"/>
        <v>0</v>
      </c>
      <c r="AA891" s="111">
        <f>IF($D891=AA$1,SUMIFS($H$3:$H891,$G$3:$G891,AA$1,$C$3:$C891,"Sell"),0)</f>
        <v>0</v>
      </c>
      <c r="AB891" s="111">
        <f t="shared" si="147"/>
        <v>0</v>
      </c>
      <c r="AC891" s="111">
        <f>SUMIFS('Deductions and Deposits'!$H:$H,'Deductions and Deposits'!$G:$G,D891,'Deductions and Deposits'!$F:$F,"&lt;="&amp;B891)+SUMIFS($F$3:F891,$D$3:D891,D891,$C$3:C891,"Coin Deposit",$E$3:E891,"")</f>
        <v>0</v>
      </c>
      <c r="AD891" s="111">
        <f>SUMIFS('Deductions and Deposits'!$D:$D,'Deductions and Deposits'!$C:$C,D891)+SUMIFS($F:$F,$D:$D,D891,$C:$C,"Coin Deduction")</f>
        <v>0</v>
      </c>
      <c r="AE891" s="111">
        <f>Table5[[#This Row],[Column4]]+Table5[[#This Row],[Column14]]+Table5[[#This Row],[Column19]]+Table5[[#This Row],[Column12]]</f>
        <v>0</v>
      </c>
      <c r="AF891" s="111">
        <f>Table5[[#This Row],[Column5]]+Table5[[#This Row],[Column13]]+Table5[[#This Row],[Column21]]+Table5[[#This Row],[Column18]]</f>
        <v>0</v>
      </c>
      <c r="AG891" s="111">
        <f t="shared" si="148"/>
        <v>0</v>
      </c>
      <c r="AH891" s="111">
        <f t="shared" si="149"/>
        <v>0</v>
      </c>
      <c r="AI891" s="111">
        <f>Table5[[#This Row],[Column17]]-Table5[[#This Row],[Column20]]</f>
        <v>0</v>
      </c>
      <c r="AJ891" s="111">
        <f t="shared" si="150"/>
        <v>0</v>
      </c>
      <c r="AK891" s="111">
        <f t="shared" si="154"/>
        <v>0</v>
      </c>
      <c r="AL891" s="111">
        <f t="shared" si="151"/>
        <v>0</v>
      </c>
      <c r="AM891" s="111" t="str">
        <f t="shared" si="152"/>
        <v/>
      </c>
      <c r="AN891" s="111" t="str">
        <f t="shared" ca="1" si="153"/>
        <v/>
      </c>
    </row>
    <row r="892" spans="1:40" ht="20.25" customHeight="1" x14ac:dyDescent="0.3">
      <c r="A892" s="107"/>
      <c r="B892" s="144"/>
      <c r="C892" s="119"/>
      <c r="D892" s="120"/>
      <c r="E892" s="119"/>
      <c r="F892" s="119"/>
      <c r="G892" s="120"/>
      <c r="H892" s="119"/>
      <c r="I892" s="109"/>
      <c r="L892" s="108"/>
      <c r="M892" s="108"/>
      <c r="N892" s="108"/>
      <c r="O892" s="108"/>
      <c r="P892" s="108"/>
      <c r="Q892" s="108"/>
      <c r="R892" s="108"/>
      <c r="S892" s="108"/>
      <c r="T892" s="100">
        <f t="shared" si="144"/>
        <v>0</v>
      </c>
      <c r="U892" s="111"/>
      <c r="V892" s="111"/>
      <c r="W892" s="111">
        <f>SUMIFS($F$3:F892,$D$3:D892,D892,$C$3:C892,"Buy")+SUMIFS($F$3:F892,$D$3:D892,D892,$C$3:C892,"Coin Deposit",$E$3:E892,"&lt;&gt;")</f>
        <v>0</v>
      </c>
      <c r="X892" s="111">
        <f t="shared" si="145"/>
        <v>0</v>
      </c>
      <c r="Y892" s="111">
        <f>IF($D892=Y$1,SUMIFS($H$3:$H892,$G$3:$G892,Y$1,$C$3:$C892,"Sell"),0)</f>
        <v>0</v>
      </c>
      <c r="Z892" s="111">
        <f t="shared" si="146"/>
        <v>0</v>
      </c>
      <c r="AA892" s="111">
        <f>IF($D892=AA$1,SUMIFS($H$3:$H892,$G$3:$G892,AA$1,$C$3:$C892,"Sell"),0)</f>
        <v>0</v>
      </c>
      <c r="AB892" s="111">
        <f t="shared" si="147"/>
        <v>0</v>
      </c>
      <c r="AC892" s="111">
        <f>SUMIFS('Deductions and Deposits'!$H:$H,'Deductions and Deposits'!$G:$G,D892,'Deductions and Deposits'!$F:$F,"&lt;="&amp;B892)+SUMIFS($F$3:F892,$D$3:D892,D892,$C$3:C892,"Coin Deposit",$E$3:E892,"")</f>
        <v>0</v>
      </c>
      <c r="AD892" s="111">
        <f>SUMIFS('Deductions and Deposits'!$D:$D,'Deductions and Deposits'!$C:$C,D892)+SUMIFS($F:$F,$D:$D,D892,$C:$C,"Coin Deduction")</f>
        <v>0</v>
      </c>
      <c r="AE892" s="111">
        <f>Table5[[#This Row],[Column4]]+Table5[[#This Row],[Column14]]+Table5[[#This Row],[Column19]]+Table5[[#This Row],[Column12]]</f>
        <v>0</v>
      </c>
      <c r="AF892" s="111">
        <f>Table5[[#This Row],[Column5]]+Table5[[#This Row],[Column13]]+Table5[[#This Row],[Column21]]+Table5[[#This Row],[Column18]]</f>
        <v>0</v>
      </c>
      <c r="AG892" s="111">
        <f t="shared" si="148"/>
        <v>0</v>
      </c>
      <c r="AH892" s="111">
        <f t="shared" si="149"/>
        <v>0</v>
      </c>
      <c r="AI892" s="111">
        <f>Table5[[#This Row],[Column17]]-Table5[[#This Row],[Column20]]</f>
        <v>0</v>
      </c>
      <c r="AJ892" s="111">
        <f t="shared" si="150"/>
        <v>0</v>
      </c>
      <c r="AK892" s="111">
        <f t="shared" si="154"/>
        <v>0</v>
      </c>
      <c r="AL892" s="111">
        <f t="shared" si="151"/>
        <v>0</v>
      </c>
      <c r="AM892" s="111" t="str">
        <f t="shared" si="152"/>
        <v/>
      </c>
      <c r="AN892" s="111" t="str">
        <f t="shared" ca="1" si="153"/>
        <v/>
      </c>
    </row>
    <row r="893" spans="1:40" ht="20.25" customHeight="1" x14ac:dyDescent="0.3">
      <c r="A893" s="107"/>
      <c r="B893" s="144"/>
      <c r="C893" s="119"/>
      <c r="D893" s="120"/>
      <c r="E893" s="119"/>
      <c r="F893" s="119"/>
      <c r="G893" s="120"/>
      <c r="H893" s="119"/>
      <c r="I893" s="109"/>
      <c r="L893" s="108"/>
      <c r="M893" s="108"/>
      <c r="N893" s="108"/>
      <c r="O893" s="108"/>
      <c r="P893" s="108"/>
      <c r="Q893" s="108"/>
      <c r="R893" s="108"/>
      <c r="S893" s="108"/>
      <c r="T893" s="100">
        <f t="shared" si="144"/>
        <v>0</v>
      </c>
      <c r="U893" s="111"/>
      <c r="V893" s="111"/>
      <c r="W893" s="111">
        <f>SUMIFS($F$3:F893,$D$3:D893,D893,$C$3:C893,"Buy")+SUMIFS($F$3:F893,$D$3:D893,D893,$C$3:C893,"Coin Deposit",$E$3:E893,"&lt;&gt;")</f>
        <v>0</v>
      </c>
      <c r="X893" s="111">
        <f t="shared" si="145"/>
        <v>0</v>
      </c>
      <c r="Y893" s="111">
        <f>IF($D893=Y$1,SUMIFS($H$3:$H893,$G$3:$G893,Y$1,$C$3:$C893,"Sell"),0)</f>
        <v>0</v>
      </c>
      <c r="Z893" s="111">
        <f t="shared" si="146"/>
        <v>0</v>
      </c>
      <c r="AA893" s="111">
        <f>IF($D893=AA$1,SUMIFS($H$3:$H893,$G$3:$G893,AA$1,$C$3:$C893,"Sell"),0)</f>
        <v>0</v>
      </c>
      <c r="AB893" s="111">
        <f t="shared" si="147"/>
        <v>0</v>
      </c>
      <c r="AC893" s="111">
        <f>SUMIFS('Deductions and Deposits'!$H:$H,'Deductions and Deposits'!$G:$G,D893,'Deductions and Deposits'!$F:$F,"&lt;="&amp;B893)+SUMIFS($F$3:F893,$D$3:D893,D893,$C$3:C893,"Coin Deposit",$E$3:E893,"")</f>
        <v>0</v>
      </c>
      <c r="AD893" s="111">
        <f>SUMIFS('Deductions and Deposits'!$D:$D,'Deductions and Deposits'!$C:$C,D893)+SUMIFS($F:$F,$D:$D,D893,$C:$C,"Coin Deduction")</f>
        <v>0</v>
      </c>
      <c r="AE893" s="111">
        <f>Table5[[#This Row],[Column4]]+Table5[[#This Row],[Column14]]+Table5[[#This Row],[Column19]]+Table5[[#This Row],[Column12]]</f>
        <v>0</v>
      </c>
      <c r="AF893" s="111">
        <f>Table5[[#This Row],[Column5]]+Table5[[#This Row],[Column13]]+Table5[[#This Row],[Column21]]+Table5[[#This Row],[Column18]]</f>
        <v>0</v>
      </c>
      <c r="AG893" s="111">
        <f t="shared" si="148"/>
        <v>0</v>
      </c>
      <c r="AH893" s="111">
        <f t="shared" si="149"/>
        <v>0</v>
      </c>
      <c r="AI893" s="111">
        <f>Table5[[#This Row],[Column17]]-Table5[[#This Row],[Column20]]</f>
        <v>0</v>
      </c>
      <c r="AJ893" s="111">
        <f t="shared" si="150"/>
        <v>0</v>
      </c>
      <c r="AK893" s="111">
        <f t="shared" si="154"/>
        <v>0</v>
      </c>
      <c r="AL893" s="111">
        <f t="shared" si="151"/>
        <v>0</v>
      </c>
      <c r="AM893" s="111" t="str">
        <f t="shared" si="152"/>
        <v/>
      </c>
      <c r="AN893" s="111" t="str">
        <f t="shared" ca="1" si="153"/>
        <v/>
      </c>
    </row>
    <row r="894" spans="1:40" ht="20.25" customHeight="1" x14ac:dyDescent="0.3">
      <c r="A894" s="107"/>
      <c r="B894" s="144"/>
      <c r="C894" s="119"/>
      <c r="D894" s="120"/>
      <c r="E894" s="119"/>
      <c r="F894" s="119"/>
      <c r="G894" s="120"/>
      <c r="H894" s="119"/>
      <c r="I894" s="109"/>
      <c r="L894" s="108"/>
      <c r="M894" s="108"/>
      <c r="N894" s="108"/>
      <c r="O894" s="108"/>
      <c r="P894" s="108"/>
      <c r="Q894" s="108"/>
      <c r="R894" s="108"/>
      <c r="S894" s="108"/>
      <c r="T894" s="100">
        <f t="shared" si="144"/>
        <v>0</v>
      </c>
      <c r="U894" s="111"/>
      <c r="V894" s="111"/>
      <c r="W894" s="111">
        <f>SUMIFS($F$3:F894,$D$3:D894,D894,$C$3:C894,"Buy")+SUMIFS($F$3:F894,$D$3:D894,D894,$C$3:C894,"Coin Deposit",$E$3:E894,"&lt;&gt;")</f>
        <v>0</v>
      </c>
      <c r="X894" s="111">
        <f t="shared" si="145"/>
        <v>0</v>
      </c>
      <c r="Y894" s="111">
        <f>IF($D894=Y$1,SUMIFS($H$3:$H894,$G$3:$G894,Y$1,$C$3:$C894,"Sell"),0)</f>
        <v>0</v>
      </c>
      <c r="Z894" s="111">
        <f t="shared" si="146"/>
        <v>0</v>
      </c>
      <c r="AA894" s="111">
        <f>IF($D894=AA$1,SUMIFS($H$3:$H894,$G$3:$G894,AA$1,$C$3:$C894,"Sell"),0)</f>
        <v>0</v>
      </c>
      <c r="AB894" s="111">
        <f t="shared" si="147"/>
        <v>0</v>
      </c>
      <c r="AC894" s="111">
        <f>SUMIFS('Deductions and Deposits'!$H:$H,'Deductions and Deposits'!$G:$G,D894,'Deductions and Deposits'!$F:$F,"&lt;="&amp;B894)+SUMIFS($F$3:F894,$D$3:D894,D894,$C$3:C894,"Coin Deposit",$E$3:E894,"")</f>
        <v>0</v>
      </c>
      <c r="AD894" s="111">
        <f>SUMIFS('Deductions and Deposits'!$D:$D,'Deductions and Deposits'!$C:$C,D894)+SUMIFS($F:$F,$D:$D,D894,$C:$C,"Coin Deduction")</f>
        <v>0</v>
      </c>
      <c r="AE894" s="111">
        <f>Table5[[#This Row],[Column4]]+Table5[[#This Row],[Column14]]+Table5[[#This Row],[Column19]]+Table5[[#This Row],[Column12]]</f>
        <v>0</v>
      </c>
      <c r="AF894" s="111">
        <f>Table5[[#This Row],[Column5]]+Table5[[#This Row],[Column13]]+Table5[[#This Row],[Column21]]+Table5[[#This Row],[Column18]]</f>
        <v>0</v>
      </c>
      <c r="AG894" s="111">
        <f t="shared" si="148"/>
        <v>0</v>
      </c>
      <c r="AH894" s="111">
        <f t="shared" si="149"/>
        <v>0</v>
      </c>
      <c r="AI894" s="111">
        <f>Table5[[#This Row],[Column17]]-Table5[[#This Row],[Column20]]</f>
        <v>0</v>
      </c>
      <c r="AJ894" s="111">
        <f t="shared" si="150"/>
        <v>0</v>
      </c>
      <c r="AK894" s="111">
        <f t="shared" si="154"/>
        <v>0</v>
      </c>
      <c r="AL894" s="111">
        <f t="shared" si="151"/>
        <v>0</v>
      </c>
      <c r="AM894" s="111" t="str">
        <f t="shared" si="152"/>
        <v/>
      </c>
      <c r="AN894" s="111" t="str">
        <f t="shared" ca="1" si="153"/>
        <v/>
      </c>
    </row>
    <row r="895" spans="1:40" ht="20.25" customHeight="1" x14ac:dyDescent="0.3">
      <c r="A895" s="107"/>
      <c r="B895" s="144"/>
      <c r="C895" s="119"/>
      <c r="D895" s="120"/>
      <c r="E895" s="119"/>
      <c r="F895" s="119"/>
      <c r="G895" s="120"/>
      <c r="H895" s="119"/>
      <c r="I895" s="109"/>
      <c r="L895" s="108"/>
      <c r="M895" s="108"/>
      <c r="N895" s="108"/>
      <c r="O895" s="108"/>
      <c r="P895" s="108"/>
      <c r="Q895" s="108"/>
      <c r="R895" s="108"/>
      <c r="S895" s="108"/>
      <c r="T895" s="100">
        <f t="shared" si="144"/>
        <v>0</v>
      </c>
      <c r="U895" s="111"/>
      <c r="V895" s="111"/>
      <c r="W895" s="111">
        <f>SUMIFS($F$3:F895,$D$3:D895,D895,$C$3:C895,"Buy")+SUMIFS($F$3:F895,$D$3:D895,D895,$C$3:C895,"Coin Deposit",$E$3:E895,"&lt;&gt;")</f>
        <v>0</v>
      </c>
      <c r="X895" s="111">
        <f t="shared" si="145"/>
        <v>0</v>
      </c>
      <c r="Y895" s="111">
        <f>IF($D895=Y$1,SUMIFS($H$3:$H895,$G$3:$G895,Y$1,$C$3:$C895,"Sell"),0)</f>
        <v>0</v>
      </c>
      <c r="Z895" s="111">
        <f t="shared" si="146"/>
        <v>0</v>
      </c>
      <c r="AA895" s="111">
        <f>IF($D895=AA$1,SUMIFS($H$3:$H895,$G$3:$G895,AA$1,$C$3:$C895,"Sell"),0)</f>
        <v>0</v>
      </c>
      <c r="AB895" s="111">
        <f t="shared" si="147"/>
        <v>0</v>
      </c>
      <c r="AC895" s="111">
        <f>SUMIFS('Deductions and Deposits'!$H:$H,'Deductions and Deposits'!$G:$G,D895,'Deductions and Deposits'!$F:$F,"&lt;="&amp;B895)+SUMIFS($F$3:F895,$D$3:D895,D895,$C$3:C895,"Coin Deposit",$E$3:E895,"")</f>
        <v>0</v>
      </c>
      <c r="AD895" s="111">
        <f>SUMIFS('Deductions and Deposits'!$D:$D,'Deductions and Deposits'!$C:$C,D895)+SUMIFS($F:$F,$D:$D,D895,$C:$C,"Coin Deduction")</f>
        <v>0</v>
      </c>
      <c r="AE895" s="111">
        <f>Table5[[#This Row],[Column4]]+Table5[[#This Row],[Column14]]+Table5[[#This Row],[Column19]]+Table5[[#This Row],[Column12]]</f>
        <v>0</v>
      </c>
      <c r="AF895" s="111">
        <f>Table5[[#This Row],[Column5]]+Table5[[#This Row],[Column13]]+Table5[[#This Row],[Column21]]+Table5[[#This Row],[Column18]]</f>
        <v>0</v>
      </c>
      <c r="AG895" s="111">
        <f t="shared" si="148"/>
        <v>0</v>
      </c>
      <c r="AH895" s="111">
        <f t="shared" si="149"/>
        <v>0</v>
      </c>
      <c r="AI895" s="111">
        <f>Table5[[#This Row],[Column17]]-Table5[[#This Row],[Column20]]</f>
        <v>0</v>
      </c>
      <c r="AJ895" s="111">
        <f t="shared" si="150"/>
        <v>0</v>
      </c>
      <c r="AK895" s="111">
        <f t="shared" si="154"/>
        <v>0</v>
      </c>
      <c r="AL895" s="111">
        <f t="shared" si="151"/>
        <v>0</v>
      </c>
      <c r="AM895" s="111" t="str">
        <f t="shared" si="152"/>
        <v/>
      </c>
      <c r="AN895" s="111" t="str">
        <f t="shared" ca="1" si="153"/>
        <v/>
      </c>
    </row>
    <row r="896" spans="1:40" ht="20.25" customHeight="1" x14ac:dyDescent="0.3">
      <c r="A896" s="107"/>
      <c r="B896" s="144"/>
      <c r="C896" s="119"/>
      <c r="D896" s="120"/>
      <c r="E896" s="119"/>
      <c r="F896" s="119"/>
      <c r="G896" s="120"/>
      <c r="H896" s="119"/>
      <c r="I896" s="109"/>
      <c r="L896" s="108"/>
      <c r="M896" s="108"/>
      <c r="N896" s="108"/>
      <c r="O896" s="108"/>
      <c r="P896" s="108"/>
      <c r="Q896" s="108"/>
      <c r="R896" s="108"/>
      <c r="S896" s="108"/>
      <c r="T896" s="100">
        <f t="shared" si="144"/>
        <v>0</v>
      </c>
      <c r="U896" s="111"/>
      <c r="V896" s="111"/>
      <c r="W896" s="111">
        <f>SUMIFS($F$3:F896,$D$3:D896,D896,$C$3:C896,"Buy")+SUMIFS($F$3:F896,$D$3:D896,D896,$C$3:C896,"Coin Deposit",$E$3:E896,"&lt;&gt;")</f>
        <v>0</v>
      </c>
      <c r="X896" s="111">
        <f t="shared" si="145"/>
        <v>0</v>
      </c>
      <c r="Y896" s="111">
        <f>IF($D896=Y$1,SUMIFS($H$3:$H896,$G$3:$G896,Y$1,$C$3:$C896,"Sell"),0)</f>
        <v>0</v>
      </c>
      <c r="Z896" s="111">
        <f t="shared" si="146"/>
        <v>0</v>
      </c>
      <c r="AA896" s="111">
        <f>IF($D896=AA$1,SUMIFS($H$3:$H896,$G$3:$G896,AA$1,$C$3:$C896,"Sell"),0)</f>
        <v>0</v>
      </c>
      <c r="AB896" s="111">
        <f t="shared" si="147"/>
        <v>0</v>
      </c>
      <c r="AC896" s="111">
        <f>SUMIFS('Deductions and Deposits'!$H:$H,'Deductions and Deposits'!$G:$G,D896,'Deductions and Deposits'!$F:$F,"&lt;="&amp;B896)+SUMIFS($F$3:F896,$D$3:D896,D896,$C$3:C896,"Coin Deposit",$E$3:E896,"")</f>
        <v>0</v>
      </c>
      <c r="AD896" s="111">
        <f>SUMIFS('Deductions and Deposits'!$D:$D,'Deductions and Deposits'!$C:$C,D896)+SUMIFS($F:$F,$D:$D,D896,$C:$C,"Coin Deduction")</f>
        <v>0</v>
      </c>
      <c r="AE896" s="111">
        <f>Table5[[#This Row],[Column4]]+Table5[[#This Row],[Column14]]+Table5[[#This Row],[Column19]]+Table5[[#This Row],[Column12]]</f>
        <v>0</v>
      </c>
      <c r="AF896" s="111">
        <f>Table5[[#This Row],[Column5]]+Table5[[#This Row],[Column13]]+Table5[[#This Row],[Column21]]+Table5[[#This Row],[Column18]]</f>
        <v>0</v>
      </c>
      <c r="AG896" s="111">
        <f t="shared" si="148"/>
        <v>0</v>
      </c>
      <c r="AH896" s="111">
        <f t="shared" si="149"/>
        <v>0</v>
      </c>
      <c r="AI896" s="111">
        <f>Table5[[#This Row],[Column17]]-Table5[[#This Row],[Column20]]</f>
        <v>0</v>
      </c>
      <c r="AJ896" s="111">
        <f t="shared" si="150"/>
        <v>0</v>
      </c>
      <c r="AK896" s="111">
        <f t="shared" si="154"/>
        <v>0</v>
      </c>
      <c r="AL896" s="111">
        <f t="shared" si="151"/>
        <v>0</v>
      </c>
      <c r="AM896" s="111" t="str">
        <f t="shared" si="152"/>
        <v/>
      </c>
      <c r="AN896" s="111" t="str">
        <f t="shared" ca="1" si="153"/>
        <v/>
      </c>
    </row>
    <row r="897" spans="1:40" ht="20.25" customHeight="1" x14ac:dyDescent="0.3">
      <c r="A897" s="107"/>
      <c r="B897" s="144"/>
      <c r="C897" s="119"/>
      <c r="D897" s="120"/>
      <c r="E897" s="119"/>
      <c r="F897" s="119"/>
      <c r="G897" s="120"/>
      <c r="H897" s="119"/>
      <c r="I897" s="109"/>
      <c r="L897" s="108"/>
      <c r="M897" s="108"/>
      <c r="N897" s="108"/>
      <c r="O897" s="108"/>
      <c r="P897" s="108"/>
      <c r="Q897" s="108"/>
      <c r="R897" s="108"/>
      <c r="S897" s="108"/>
      <c r="T897" s="100">
        <f t="shared" si="144"/>
        <v>0</v>
      </c>
      <c r="U897" s="111"/>
      <c r="V897" s="111"/>
      <c r="W897" s="111">
        <f>SUMIFS($F$3:F897,$D$3:D897,D897,$C$3:C897,"Buy")+SUMIFS($F$3:F897,$D$3:D897,D897,$C$3:C897,"Coin Deposit",$E$3:E897,"&lt;&gt;")</f>
        <v>0</v>
      </c>
      <c r="X897" s="111">
        <f t="shared" si="145"/>
        <v>0</v>
      </c>
      <c r="Y897" s="111">
        <f>IF($D897=Y$1,SUMIFS($H$3:$H897,$G$3:$G897,Y$1,$C$3:$C897,"Sell"),0)</f>
        <v>0</v>
      </c>
      <c r="Z897" s="111">
        <f t="shared" si="146"/>
        <v>0</v>
      </c>
      <c r="AA897" s="111">
        <f>IF($D897=AA$1,SUMIFS($H$3:$H897,$G$3:$G897,AA$1,$C$3:$C897,"Sell"),0)</f>
        <v>0</v>
      </c>
      <c r="AB897" s="111">
        <f t="shared" si="147"/>
        <v>0</v>
      </c>
      <c r="AC897" s="111">
        <f>SUMIFS('Deductions and Deposits'!$H:$H,'Deductions and Deposits'!$G:$G,D897,'Deductions and Deposits'!$F:$F,"&lt;="&amp;B897)+SUMIFS($F$3:F897,$D$3:D897,D897,$C$3:C897,"Coin Deposit",$E$3:E897,"")</f>
        <v>0</v>
      </c>
      <c r="AD897" s="111">
        <f>SUMIFS('Deductions and Deposits'!$D:$D,'Deductions and Deposits'!$C:$C,D897)+SUMIFS($F:$F,$D:$D,D897,$C:$C,"Coin Deduction")</f>
        <v>0</v>
      </c>
      <c r="AE897" s="111">
        <f>Table5[[#This Row],[Column4]]+Table5[[#This Row],[Column14]]+Table5[[#This Row],[Column19]]+Table5[[#This Row],[Column12]]</f>
        <v>0</v>
      </c>
      <c r="AF897" s="111">
        <f>Table5[[#This Row],[Column5]]+Table5[[#This Row],[Column13]]+Table5[[#This Row],[Column21]]+Table5[[#This Row],[Column18]]</f>
        <v>0</v>
      </c>
      <c r="AG897" s="111">
        <f t="shared" si="148"/>
        <v>0</v>
      </c>
      <c r="AH897" s="111">
        <f t="shared" si="149"/>
        <v>0</v>
      </c>
      <c r="AI897" s="111">
        <f>Table5[[#This Row],[Column17]]-Table5[[#This Row],[Column20]]</f>
        <v>0</v>
      </c>
      <c r="AJ897" s="111">
        <f t="shared" si="150"/>
        <v>0</v>
      </c>
      <c r="AK897" s="111">
        <f t="shared" si="154"/>
        <v>0</v>
      </c>
      <c r="AL897" s="111">
        <f t="shared" si="151"/>
        <v>0</v>
      </c>
      <c r="AM897" s="111" t="str">
        <f t="shared" si="152"/>
        <v/>
      </c>
      <c r="AN897" s="111" t="str">
        <f t="shared" ca="1" si="153"/>
        <v/>
      </c>
    </row>
    <row r="898" spans="1:40" ht="20.25" customHeight="1" x14ac:dyDescent="0.3">
      <c r="A898" s="107"/>
      <c r="B898" s="144"/>
      <c r="C898" s="119"/>
      <c r="D898" s="120"/>
      <c r="E898" s="119"/>
      <c r="F898" s="119"/>
      <c r="G898" s="120"/>
      <c r="H898" s="119"/>
      <c r="I898" s="109"/>
      <c r="L898" s="108"/>
      <c r="M898" s="108"/>
      <c r="N898" s="108"/>
      <c r="O898" s="108"/>
      <c r="P898" s="108"/>
      <c r="Q898" s="108"/>
      <c r="R898" s="108"/>
      <c r="S898" s="108"/>
      <c r="T898" s="100">
        <f t="shared" si="144"/>
        <v>0</v>
      </c>
      <c r="U898" s="111"/>
      <c r="V898" s="111"/>
      <c r="W898" s="111">
        <f>SUMIFS($F$3:F898,$D$3:D898,D898,$C$3:C898,"Buy")+SUMIFS($F$3:F898,$D$3:D898,D898,$C$3:C898,"Coin Deposit",$E$3:E898,"&lt;&gt;")</f>
        <v>0</v>
      </c>
      <c r="X898" s="111">
        <f t="shared" si="145"/>
        <v>0</v>
      </c>
      <c r="Y898" s="111">
        <f>IF($D898=Y$1,SUMIFS($H$3:$H898,$G$3:$G898,Y$1,$C$3:$C898,"Sell"),0)</f>
        <v>0</v>
      </c>
      <c r="Z898" s="111">
        <f t="shared" si="146"/>
        <v>0</v>
      </c>
      <c r="AA898" s="111">
        <f>IF($D898=AA$1,SUMIFS($H$3:$H898,$G$3:$G898,AA$1,$C$3:$C898,"Sell"),0)</f>
        <v>0</v>
      </c>
      <c r="AB898" s="111">
        <f t="shared" si="147"/>
        <v>0</v>
      </c>
      <c r="AC898" s="111">
        <f>SUMIFS('Deductions and Deposits'!$H:$H,'Deductions and Deposits'!$G:$G,D898,'Deductions and Deposits'!$F:$F,"&lt;="&amp;B898)+SUMIFS($F$3:F898,$D$3:D898,D898,$C$3:C898,"Coin Deposit",$E$3:E898,"")</f>
        <v>0</v>
      </c>
      <c r="AD898" s="111">
        <f>SUMIFS('Deductions and Deposits'!$D:$D,'Deductions and Deposits'!$C:$C,D898)+SUMIFS($F:$F,$D:$D,D898,$C:$C,"Coin Deduction")</f>
        <v>0</v>
      </c>
      <c r="AE898" s="111">
        <f>Table5[[#This Row],[Column4]]+Table5[[#This Row],[Column14]]+Table5[[#This Row],[Column19]]+Table5[[#This Row],[Column12]]</f>
        <v>0</v>
      </c>
      <c r="AF898" s="111">
        <f>Table5[[#This Row],[Column5]]+Table5[[#This Row],[Column13]]+Table5[[#This Row],[Column21]]+Table5[[#This Row],[Column18]]</f>
        <v>0</v>
      </c>
      <c r="AG898" s="111">
        <f t="shared" si="148"/>
        <v>0</v>
      </c>
      <c r="AH898" s="111">
        <f t="shared" si="149"/>
        <v>0</v>
      </c>
      <c r="AI898" s="111">
        <f>Table5[[#This Row],[Column17]]-Table5[[#This Row],[Column20]]</f>
        <v>0</v>
      </c>
      <c r="AJ898" s="111">
        <f t="shared" si="150"/>
        <v>0</v>
      </c>
      <c r="AK898" s="111">
        <f t="shared" si="154"/>
        <v>0</v>
      </c>
      <c r="AL898" s="111">
        <f t="shared" si="151"/>
        <v>0</v>
      </c>
      <c r="AM898" s="111" t="str">
        <f t="shared" si="152"/>
        <v/>
      </c>
      <c r="AN898" s="111" t="str">
        <f t="shared" ca="1" si="153"/>
        <v/>
      </c>
    </row>
    <row r="899" spans="1:40" ht="20.25" customHeight="1" x14ac:dyDescent="0.3">
      <c r="A899" s="107"/>
      <c r="B899" s="144"/>
      <c r="C899" s="119"/>
      <c r="D899" s="120"/>
      <c r="E899" s="119"/>
      <c r="F899" s="119"/>
      <c r="G899" s="120"/>
      <c r="H899" s="119"/>
      <c r="I899" s="109"/>
      <c r="L899" s="108"/>
      <c r="M899" s="108"/>
      <c r="N899" s="108"/>
      <c r="O899" s="108"/>
      <c r="P899" s="108"/>
      <c r="Q899" s="108"/>
      <c r="R899" s="108"/>
      <c r="S899" s="108"/>
      <c r="T899" s="100">
        <f t="shared" ref="T899:T962" si="155">IF(E899&lt;&gt;"",E899,0)</f>
        <v>0</v>
      </c>
      <c r="U899" s="111"/>
      <c r="V899" s="111"/>
      <c r="W899" s="111">
        <f>SUMIFS($F$3:F899,$D$3:D899,D899,$C$3:C899,"Buy")+SUMIFS($F$3:F899,$D$3:D899,D899,$C$3:C899,"Coin Deposit",$E$3:E899,"&lt;&gt;")</f>
        <v>0</v>
      </c>
      <c r="X899" s="111">
        <f t="shared" ref="X899:X962" si="156">IF(OR(C899="buy",AND(C899="Coin Deposit",E899&lt;&gt;"")),SUMIFS($F:$F,$D:$D,D899,$C:$C,"sell"),0)</f>
        <v>0</v>
      </c>
      <c r="Y899" s="111">
        <f>IF($D899=Y$1,SUMIFS($H$3:$H899,$G$3:$G899,Y$1,$C$3:$C899,"Sell"),0)</f>
        <v>0</v>
      </c>
      <c r="Z899" s="111">
        <f t="shared" ref="Z899:Z962" si="157">IF($D899=Z$1,SUMIFS($H:$H,$G:$G,Z$1,$C:$C,"Buy")+SUMIFS($H:$H,$G:$G,Z$1,$C:$C,"Coin Deposit",$E:$E,"&lt;&gt;"),0)</f>
        <v>0</v>
      </c>
      <c r="AA899" s="111">
        <f>IF($D899=AA$1,SUMIFS($H$3:$H899,$G$3:$G899,AA$1,$C$3:$C899,"Sell"),0)</f>
        <v>0</v>
      </c>
      <c r="AB899" s="111">
        <f t="shared" ref="AB899:AB962" si="158">IF($D899=AB$1,SUMIFS($H:$H,$G:$G,AB$1,$C:$C,"Buy")+SUMIFS($H:$H,$G:$G,AB$1,$C:$C,"Coin Deposit",$E:$E,"&lt;&gt;"),0)</f>
        <v>0</v>
      </c>
      <c r="AC899" s="111">
        <f>SUMIFS('Deductions and Deposits'!$H:$H,'Deductions and Deposits'!$G:$G,D899,'Deductions and Deposits'!$F:$F,"&lt;="&amp;B899)+SUMIFS($F$3:F899,$D$3:D899,D899,$C$3:C899,"Coin Deposit",$E$3:E899,"")</f>
        <v>0</v>
      </c>
      <c r="AD899" s="111">
        <f>SUMIFS('Deductions and Deposits'!$D:$D,'Deductions and Deposits'!$C:$C,D899)+SUMIFS($F:$F,$D:$D,D899,$C:$C,"Coin Deduction")</f>
        <v>0</v>
      </c>
      <c r="AE899" s="111">
        <f>Table5[[#This Row],[Column4]]+Table5[[#This Row],[Column14]]+Table5[[#This Row],[Column19]]+Table5[[#This Row],[Column12]]</f>
        <v>0</v>
      </c>
      <c r="AF899" s="111">
        <f>Table5[[#This Row],[Column5]]+Table5[[#This Row],[Column13]]+Table5[[#This Row],[Column21]]+Table5[[#This Row],[Column18]]</f>
        <v>0</v>
      </c>
      <c r="AG899" s="111">
        <f t="shared" ref="AG899:AG962" si="159">IF(AND((AC899+Y899+AA899)&gt;AF899,OR(C899="buy",AND(C899="Coin Deposit",E899&lt;&gt;""))),(AC899+Y899+AA899)-AF899,0)</f>
        <v>0</v>
      </c>
      <c r="AH899" s="111">
        <f t="shared" ref="AH899:AH962" si="160">IF(AND(AE899&gt;AF899,OR(C899="buy",AND(C899="Coin Deposit",E899&lt;&gt;""))),AE899-AF899,0)</f>
        <v>0</v>
      </c>
      <c r="AI899" s="111">
        <f>Table5[[#This Row],[Column17]]-Table5[[#This Row],[Column20]]</f>
        <v>0</v>
      </c>
      <c r="AJ899" s="111">
        <f t="shared" ref="AJ899:AJ962" si="161">IF(AI899&gt;F899,F899,AI899)</f>
        <v>0</v>
      </c>
      <c r="AK899" s="111">
        <f t="shared" si="154"/>
        <v>0</v>
      </c>
      <c r="AL899" s="111">
        <f t="shared" ref="AL899:AL962" si="162">IFERROR(SUMIFS($AK:$AK,$D:$D,D899)/SUMIFS($AJ:$AJ,$D:$D,D899),0)</f>
        <v>0</v>
      </c>
      <c r="AM899" s="111" t="str">
        <f t="shared" ref="AM899:AM962" si="163">C899&amp;D899</f>
        <v/>
      </c>
      <c r="AN899" s="111" t="str">
        <f t="shared" ref="AN899:AN962" ca="1" si="164">OFFSET(AM899,COUNTA($AM:$AM)-ROW()-(ROW()-ROW($AN$2)-1),)</f>
        <v/>
      </c>
    </row>
    <row r="900" spans="1:40" ht="20.25" customHeight="1" x14ac:dyDescent="0.3">
      <c r="A900" s="107"/>
      <c r="B900" s="144"/>
      <c r="C900" s="119"/>
      <c r="D900" s="120"/>
      <c r="E900" s="119"/>
      <c r="F900" s="119"/>
      <c r="G900" s="120"/>
      <c r="H900" s="119"/>
      <c r="I900" s="109"/>
      <c r="L900" s="108"/>
      <c r="M900" s="108"/>
      <c r="N900" s="108"/>
      <c r="O900" s="108"/>
      <c r="P900" s="108"/>
      <c r="Q900" s="108"/>
      <c r="R900" s="108"/>
      <c r="S900" s="108"/>
      <c r="T900" s="100">
        <f t="shared" si="155"/>
        <v>0</v>
      </c>
      <c r="U900" s="111"/>
      <c r="V900" s="111"/>
      <c r="W900" s="111">
        <f>SUMIFS($F$3:F900,$D$3:D900,D900,$C$3:C900,"Buy")+SUMIFS($F$3:F900,$D$3:D900,D900,$C$3:C900,"Coin Deposit",$E$3:E900,"&lt;&gt;")</f>
        <v>0</v>
      </c>
      <c r="X900" s="111">
        <f t="shared" si="156"/>
        <v>0</v>
      </c>
      <c r="Y900" s="111">
        <f>IF($D900=Y$1,SUMIFS($H$3:$H900,$G$3:$G900,Y$1,$C$3:$C900,"Sell"),0)</f>
        <v>0</v>
      </c>
      <c r="Z900" s="111">
        <f t="shared" si="157"/>
        <v>0</v>
      </c>
      <c r="AA900" s="111">
        <f>IF($D900=AA$1,SUMIFS($H$3:$H900,$G$3:$G900,AA$1,$C$3:$C900,"Sell"),0)</f>
        <v>0</v>
      </c>
      <c r="AB900" s="111">
        <f t="shared" si="158"/>
        <v>0</v>
      </c>
      <c r="AC900" s="111">
        <f>SUMIFS('Deductions and Deposits'!$H:$H,'Deductions and Deposits'!$G:$G,D900,'Deductions and Deposits'!$F:$F,"&lt;="&amp;B900)+SUMIFS($F$3:F900,$D$3:D900,D900,$C$3:C900,"Coin Deposit",$E$3:E900,"")</f>
        <v>0</v>
      </c>
      <c r="AD900" s="111">
        <f>SUMIFS('Deductions and Deposits'!$D:$D,'Deductions and Deposits'!$C:$C,D900)+SUMIFS($F:$F,$D:$D,D900,$C:$C,"Coin Deduction")</f>
        <v>0</v>
      </c>
      <c r="AE900" s="111">
        <f>Table5[[#This Row],[Column4]]+Table5[[#This Row],[Column14]]+Table5[[#This Row],[Column19]]+Table5[[#This Row],[Column12]]</f>
        <v>0</v>
      </c>
      <c r="AF900" s="111">
        <f>Table5[[#This Row],[Column5]]+Table5[[#This Row],[Column13]]+Table5[[#This Row],[Column21]]+Table5[[#This Row],[Column18]]</f>
        <v>0</v>
      </c>
      <c r="AG900" s="111">
        <f t="shared" si="159"/>
        <v>0</v>
      </c>
      <c r="AH900" s="111">
        <f t="shared" si="160"/>
        <v>0</v>
      </c>
      <c r="AI900" s="111">
        <f>Table5[[#This Row],[Column17]]-Table5[[#This Row],[Column20]]</f>
        <v>0</v>
      </c>
      <c r="AJ900" s="111">
        <f t="shared" si="161"/>
        <v>0</v>
      </c>
      <c r="AK900" s="111">
        <f t="shared" si="154"/>
        <v>0</v>
      </c>
      <c r="AL900" s="111">
        <f t="shared" si="162"/>
        <v>0</v>
      </c>
      <c r="AM900" s="111" t="str">
        <f t="shared" si="163"/>
        <v/>
      </c>
      <c r="AN900" s="111" t="str">
        <f t="shared" ca="1" si="164"/>
        <v/>
      </c>
    </row>
    <row r="901" spans="1:40" ht="20.25" customHeight="1" x14ac:dyDescent="0.3">
      <c r="A901" s="107"/>
      <c r="B901" s="144"/>
      <c r="C901" s="119"/>
      <c r="D901" s="120"/>
      <c r="E901" s="119"/>
      <c r="F901" s="119"/>
      <c r="G901" s="120"/>
      <c r="H901" s="119"/>
      <c r="I901" s="109"/>
      <c r="L901" s="108"/>
      <c r="M901" s="108"/>
      <c r="N901" s="108"/>
      <c r="O901" s="108"/>
      <c r="P901" s="108"/>
      <c r="Q901" s="108"/>
      <c r="R901" s="108"/>
      <c r="S901" s="108"/>
      <c r="T901" s="100">
        <f t="shared" si="155"/>
        <v>0</v>
      </c>
      <c r="U901" s="111"/>
      <c r="V901" s="111"/>
      <c r="W901" s="111">
        <f>SUMIFS($F$3:F901,$D$3:D901,D901,$C$3:C901,"Buy")+SUMIFS($F$3:F901,$D$3:D901,D901,$C$3:C901,"Coin Deposit",$E$3:E901,"&lt;&gt;")</f>
        <v>0</v>
      </c>
      <c r="X901" s="111">
        <f t="shared" si="156"/>
        <v>0</v>
      </c>
      <c r="Y901" s="111">
        <f>IF($D901=Y$1,SUMIFS($H$3:$H901,$G$3:$G901,Y$1,$C$3:$C901,"Sell"),0)</f>
        <v>0</v>
      </c>
      <c r="Z901" s="111">
        <f t="shared" si="157"/>
        <v>0</v>
      </c>
      <c r="AA901" s="111">
        <f>IF($D901=AA$1,SUMIFS($H$3:$H901,$G$3:$G901,AA$1,$C$3:$C901,"Sell"),0)</f>
        <v>0</v>
      </c>
      <c r="AB901" s="111">
        <f t="shared" si="158"/>
        <v>0</v>
      </c>
      <c r="AC901" s="111">
        <f>SUMIFS('Deductions and Deposits'!$H:$H,'Deductions and Deposits'!$G:$G,D901,'Deductions and Deposits'!$F:$F,"&lt;="&amp;B901)+SUMIFS($F$3:F901,$D$3:D901,D901,$C$3:C901,"Coin Deposit",$E$3:E901,"")</f>
        <v>0</v>
      </c>
      <c r="AD901" s="111">
        <f>SUMIFS('Deductions and Deposits'!$D:$D,'Deductions and Deposits'!$C:$C,D901)+SUMIFS($F:$F,$D:$D,D901,$C:$C,"Coin Deduction")</f>
        <v>0</v>
      </c>
      <c r="AE901" s="111">
        <f>Table5[[#This Row],[Column4]]+Table5[[#This Row],[Column14]]+Table5[[#This Row],[Column19]]+Table5[[#This Row],[Column12]]</f>
        <v>0</v>
      </c>
      <c r="AF901" s="111">
        <f>Table5[[#This Row],[Column5]]+Table5[[#This Row],[Column13]]+Table5[[#This Row],[Column21]]+Table5[[#This Row],[Column18]]</f>
        <v>0</v>
      </c>
      <c r="AG901" s="111">
        <f t="shared" si="159"/>
        <v>0</v>
      </c>
      <c r="AH901" s="111">
        <f t="shared" si="160"/>
        <v>0</v>
      </c>
      <c r="AI901" s="111">
        <f>Table5[[#This Row],[Column17]]-Table5[[#This Row],[Column20]]</f>
        <v>0</v>
      </c>
      <c r="AJ901" s="111">
        <f t="shared" si="161"/>
        <v>0</v>
      </c>
      <c r="AK901" s="111">
        <f t="shared" si="154"/>
        <v>0</v>
      </c>
      <c r="AL901" s="111">
        <f t="shared" si="162"/>
        <v>0</v>
      </c>
      <c r="AM901" s="111" t="str">
        <f t="shared" si="163"/>
        <v/>
      </c>
      <c r="AN901" s="111" t="str">
        <f t="shared" ca="1" si="164"/>
        <v/>
      </c>
    </row>
    <row r="902" spans="1:40" ht="20.25" customHeight="1" x14ac:dyDescent="0.3">
      <c r="A902" s="107"/>
      <c r="B902" s="144"/>
      <c r="C902" s="119"/>
      <c r="D902" s="120"/>
      <c r="E902" s="119"/>
      <c r="F902" s="119"/>
      <c r="G902" s="120"/>
      <c r="H902" s="119"/>
      <c r="I902" s="109"/>
      <c r="L902" s="108"/>
      <c r="M902" s="108"/>
      <c r="N902" s="108"/>
      <c r="O902" s="108"/>
      <c r="P902" s="108"/>
      <c r="Q902" s="108"/>
      <c r="R902" s="108"/>
      <c r="S902" s="108"/>
      <c r="T902" s="100">
        <f t="shared" si="155"/>
        <v>0</v>
      </c>
      <c r="U902" s="111"/>
      <c r="V902" s="111"/>
      <c r="W902" s="111">
        <f>SUMIFS($F$3:F902,$D$3:D902,D902,$C$3:C902,"Buy")+SUMIFS($F$3:F902,$D$3:D902,D902,$C$3:C902,"Coin Deposit",$E$3:E902,"&lt;&gt;")</f>
        <v>0</v>
      </c>
      <c r="X902" s="111">
        <f t="shared" si="156"/>
        <v>0</v>
      </c>
      <c r="Y902" s="111">
        <f>IF($D902=Y$1,SUMIFS($H$3:$H902,$G$3:$G902,Y$1,$C$3:$C902,"Sell"),0)</f>
        <v>0</v>
      </c>
      <c r="Z902" s="111">
        <f t="shared" si="157"/>
        <v>0</v>
      </c>
      <c r="AA902" s="111">
        <f>IF($D902=AA$1,SUMIFS($H$3:$H902,$G$3:$G902,AA$1,$C$3:$C902,"Sell"),0)</f>
        <v>0</v>
      </c>
      <c r="AB902" s="111">
        <f t="shared" si="158"/>
        <v>0</v>
      </c>
      <c r="AC902" s="111">
        <f>SUMIFS('Deductions and Deposits'!$H:$H,'Deductions and Deposits'!$G:$G,D902,'Deductions and Deposits'!$F:$F,"&lt;="&amp;B902)+SUMIFS($F$3:F902,$D$3:D902,D902,$C$3:C902,"Coin Deposit",$E$3:E902,"")</f>
        <v>0</v>
      </c>
      <c r="AD902" s="111">
        <f>SUMIFS('Deductions and Deposits'!$D:$D,'Deductions and Deposits'!$C:$C,D902)+SUMIFS($F:$F,$D:$D,D902,$C:$C,"Coin Deduction")</f>
        <v>0</v>
      </c>
      <c r="AE902" s="111">
        <f>Table5[[#This Row],[Column4]]+Table5[[#This Row],[Column14]]+Table5[[#This Row],[Column19]]+Table5[[#This Row],[Column12]]</f>
        <v>0</v>
      </c>
      <c r="AF902" s="111">
        <f>Table5[[#This Row],[Column5]]+Table5[[#This Row],[Column13]]+Table5[[#This Row],[Column21]]+Table5[[#This Row],[Column18]]</f>
        <v>0</v>
      </c>
      <c r="AG902" s="111">
        <f t="shared" si="159"/>
        <v>0</v>
      </c>
      <c r="AH902" s="111">
        <f t="shared" si="160"/>
        <v>0</v>
      </c>
      <c r="AI902" s="111">
        <f>Table5[[#This Row],[Column17]]-Table5[[#This Row],[Column20]]</f>
        <v>0</v>
      </c>
      <c r="AJ902" s="111">
        <f t="shared" si="161"/>
        <v>0</v>
      </c>
      <c r="AK902" s="111">
        <f t="shared" si="154"/>
        <v>0</v>
      </c>
      <c r="AL902" s="111">
        <f t="shared" si="162"/>
        <v>0</v>
      </c>
      <c r="AM902" s="111" t="str">
        <f t="shared" si="163"/>
        <v/>
      </c>
      <c r="AN902" s="111" t="str">
        <f t="shared" ca="1" si="164"/>
        <v/>
      </c>
    </row>
    <row r="903" spans="1:40" ht="20.25" customHeight="1" x14ac:dyDescent="0.3">
      <c r="A903" s="107"/>
      <c r="B903" s="144"/>
      <c r="C903" s="119"/>
      <c r="D903" s="120"/>
      <c r="E903" s="119"/>
      <c r="F903" s="119"/>
      <c r="G903" s="120"/>
      <c r="H903" s="119"/>
      <c r="I903" s="109"/>
      <c r="L903" s="108"/>
      <c r="M903" s="108"/>
      <c r="N903" s="108"/>
      <c r="O903" s="108"/>
      <c r="P903" s="108"/>
      <c r="Q903" s="108"/>
      <c r="R903" s="108"/>
      <c r="S903" s="108"/>
      <c r="T903" s="100">
        <f t="shared" si="155"/>
        <v>0</v>
      </c>
      <c r="U903" s="111"/>
      <c r="V903" s="111"/>
      <c r="W903" s="111">
        <f>SUMIFS($F$3:F903,$D$3:D903,D903,$C$3:C903,"Buy")+SUMIFS($F$3:F903,$D$3:D903,D903,$C$3:C903,"Coin Deposit",$E$3:E903,"&lt;&gt;")</f>
        <v>0</v>
      </c>
      <c r="X903" s="111">
        <f t="shared" si="156"/>
        <v>0</v>
      </c>
      <c r="Y903" s="111">
        <f>IF($D903=Y$1,SUMIFS($H$3:$H903,$G$3:$G903,Y$1,$C$3:$C903,"Sell"),0)</f>
        <v>0</v>
      </c>
      <c r="Z903" s="111">
        <f t="shared" si="157"/>
        <v>0</v>
      </c>
      <c r="AA903" s="111">
        <f>IF($D903=AA$1,SUMIFS($H$3:$H903,$G$3:$G903,AA$1,$C$3:$C903,"Sell"),0)</f>
        <v>0</v>
      </c>
      <c r="AB903" s="111">
        <f t="shared" si="158"/>
        <v>0</v>
      </c>
      <c r="AC903" s="111">
        <f>SUMIFS('Deductions and Deposits'!$H:$H,'Deductions and Deposits'!$G:$G,D903,'Deductions and Deposits'!$F:$F,"&lt;="&amp;B903)+SUMIFS($F$3:F903,$D$3:D903,D903,$C$3:C903,"Coin Deposit",$E$3:E903,"")</f>
        <v>0</v>
      </c>
      <c r="AD903" s="111">
        <f>SUMIFS('Deductions and Deposits'!$D:$D,'Deductions and Deposits'!$C:$C,D903)+SUMIFS($F:$F,$D:$D,D903,$C:$C,"Coin Deduction")</f>
        <v>0</v>
      </c>
      <c r="AE903" s="111">
        <f>Table5[[#This Row],[Column4]]+Table5[[#This Row],[Column14]]+Table5[[#This Row],[Column19]]+Table5[[#This Row],[Column12]]</f>
        <v>0</v>
      </c>
      <c r="AF903" s="111">
        <f>Table5[[#This Row],[Column5]]+Table5[[#This Row],[Column13]]+Table5[[#This Row],[Column21]]+Table5[[#This Row],[Column18]]</f>
        <v>0</v>
      </c>
      <c r="AG903" s="111">
        <f t="shared" si="159"/>
        <v>0</v>
      </c>
      <c r="AH903" s="111">
        <f t="shared" si="160"/>
        <v>0</v>
      </c>
      <c r="AI903" s="111">
        <f>Table5[[#This Row],[Column17]]-Table5[[#This Row],[Column20]]</f>
        <v>0</v>
      </c>
      <c r="AJ903" s="111">
        <f t="shared" si="161"/>
        <v>0</v>
      </c>
      <c r="AK903" s="111">
        <f t="shared" si="154"/>
        <v>0</v>
      </c>
      <c r="AL903" s="111">
        <f t="shared" si="162"/>
        <v>0</v>
      </c>
      <c r="AM903" s="111" t="str">
        <f t="shared" si="163"/>
        <v/>
      </c>
      <c r="AN903" s="111" t="str">
        <f t="shared" ca="1" si="164"/>
        <v/>
      </c>
    </row>
    <row r="904" spans="1:40" ht="20.25" customHeight="1" x14ac:dyDescent="0.3">
      <c r="A904" s="107"/>
      <c r="B904" s="144"/>
      <c r="C904" s="119"/>
      <c r="D904" s="120"/>
      <c r="E904" s="119"/>
      <c r="F904" s="119"/>
      <c r="G904" s="120"/>
      <c r="H904" s="119"/>
      <c r="I904" s="109"/>
      <c r="L904" s="108"/>
      <c r="M904" s="108"/>
      <c r="N904" s="108"/>
      <c r="O904" s="108"/>
      <c r="P904" s="108"/>
      <c r="Q904" s="108"/>
      <c r="R904" s="108"/>
      <c r="S904" s="108"/>
      <c r="T904" s="100">
        <f t="shared" si="155"/>
        <v>0</v>
      </c>
      <c r="U904" s="111"/>
      <c r="V904" s="111"/>
      <c r="W904" s="111">
        <f>SUMIFS($F$3:F904,$D$3:D904,D904,$C$3:C904,"Buy")+SUMIFS($F$3:F904,$D$3:D904,D904,$C$3:C904,"Coin Deposit",$E$3:E904,"&lt;&gt;")</f>
        <v>0</v>
      </c>
      <c r="X904" s="111">
        <f t="shared" si="156"/>
        <v>0</v>
      </c>
      <c r="Y904" s="111">
        <f>IF($D904=Y$1,SUMIFS($H$3:$H904,$G$3:$G904,Y$1,$C$3:$C904,"Sell"),0)</f>
        <v>0</v>
      </c>
      <c r="Z904" s="111">
        <f t="shared" si="157"/>
        <v>0</v>
      </c>
      <c r="AA904" s="111">
        <f>IF($D904=AA$1,SUMIFS($H$3:$H904,$G$3:$G904,AA$1,$C$3:$C904,"Sell"),0)</f>
        <v>0</v>
      </c>
      <c r="AB904" s="111">
        <f t="shared" si="158"/>
        <v>0</v>
      </c>
      <c r="AC904" s="111">
        <f>SUMIFS('Deductions and Deposits'!$H:$H,'Deductions and Deposits'!$G:$G,D904,'Deductions and Deposits'!$F:$F,"&lt;="&amp;B904)+SUMIFS($F$3:F904,$D$3:D904,D904,$C$3:C904,"Coin Deposit",$E$3:E904,"")</f>
        <v>0</v>
      </c>
      <c r="AD904" s="111">
        <f>SUMIFS('Deductions and Deposits'!$D:$D,'Deductions and Deposits'!$C:$C,D904)+SUMIFS($F:$F,$D:$D,D904,$C:$C,"Coin Deduction")</f>
        <v>0</v>
      </c>
      <c r="AE904" s="111">
        <f>Table5[[#This Row],[Column4]]+Table5[[#This Row],[Column14]]+Table5[[#This Row],[Column19]]+Table5[[#This Row],[Column12]]</f>
        <v>0</v>
      </c>
      <c r="AF904" s="111">
        <f>Table5[[#This Row],[Column5]]+Table5[[#This Row],[Column13]]+Table5[[#This Row],[Column21]]+Table5[[#This Row],[Column18]]</f>
        <v>0</v>
      </c>
      <c r="AG904" s="111">
        <f t="shared" si="159"/>
        <v>0</v>
      </c>
      <c r="AH904" s="111">
        <f t="shared" si="160"/>
        <v>0</v>
      </c>
      <c r="AI904" s="111">
        <f>Table5[[#This Row],[Column17]]-Table5[[#This Row],[Column20]]</f>
        <v>0</v>
      </c>
      <c r="AJ904" s="111">
        <f t="shared" si="161"/>
        <v>0</v>
      </c>
      <c r="AK904" s="111">
        <f t="shared" si="154"/>
        <v>0</v>
      </c>
      <c r="AL904" s="111">
        <f t="shared" si="162"/>
        <v>0</v>
      </c>
      <c r="AM904" s="111" t="str">
        <f t="shared" si="163"/>
        <v/>
      </c>
      <c r="AN904" s="111" t="str">
        <f t="shared" ca="1" si="164"/>
        <v/>
      </c>
    </row>
    <row r="905" spans="1:40" ht="20.25" customHeight="1" x14ac:dyDescent="0.3">
      <c r="A905" s="107"/>
      <c r="B905" s="144"/>
      <c r="C905" s="119"/>
      <c r="D905" s="120"/>
      <c r="E905" s="119"/>
      <c r="F905" s="119"/>
      <c r="G905" s="120"/>
      <c r="H905" s="119"/>
      <c r="I905" s="109"/>
      <c r="L905" s="108"/>
      <c r="M905" s="108"/>
      <c r="N905" s="108"/>
      <c r="O905" s="108"/>
      <c r="P905" s="108"/>
      <c r="Q905" s="108"/>
      <c r="R905" s="108"/>
      <c r="S905" s="108"/>
      <c r="T905" s="100">
        <f t="shared" si="155"/>
        <v>0</v>
      </c>
      <c r="U905" s="111"/>
      <c r="V905" s="111"/>
      <c r="W905" s="111">
        <f>SUMIFS($F$3:F905,$D$3:D905,D905,$C$3:C905,"Buy")+SUMIFS($F$3:F905,$D$3:D905,D905,$C$3:C905,"Coin Deposit",$E$3:E905,"&lt;&gt;")</f>
        <v>0</v>
      </c>
      <c r="X905" s="111">
        <f t="shared" si="156"/>
        <v>0</v>
      </c>
      <c r="Y905" s="111">
        <f>IF($D905=Y$1,SUMIFS($H$3:$H905,$G$3:$G905,Y$1,$C$3:$C905,"Sell"),0)</f>
        <v>0</v>
      </c>
      <c r="Z905" s="111">
        <f t="shared" si="157"/>
        <v>0</v>
      </c>
      <c r="AA905" s="111">
        <f>IF($D905=AA$1,SUMIFS($H$3:$H905,$G$3:$G905,AA$1,$C$3:$C905,"Sell"),0)</f>
        <v>0</v>
      </c>
      <c r="AB905" s="111">
        <f t="shared" si="158"/>
        <v>0</v>
      </c>
      <c r="AC905" s="111">
        <f>SUMIFS('Deductions and Deposits'!$H:$H,'Deductions and Deposits'!$G:$G,D905,'Deductions and Deposits'!$F:$F,"&lt;="&amp;B905)+SUMIFS($F$3:F905,$D$3:D905,D905,$C$3:C905,"Coin Deposit",$E$3:E905,"")</f>
        <v>0</v>
      </c>
      <c r="AD905" s="111">
        <f>SUMIFS('Deductions and Deposits'!$D:$D,'Deductions and Deposits'!$C:$C,D905)+SUMIFS($F:$F,$D:$D,D905,$C:$C,"Coin Deduction")</f>
        <v>0</v>
      </c>
      <c r="AE905" s="111">
        <f>Table5[[#This Row],[Column4]]+Table5[[#This Row],[Column14]]+Table5[[#This Row],[Column19]]+Table5[[#This Row],[Column12]]</f>
        <v>0</v>
      </c>
      <c r="AF905" s="111">
        <f>Table5[[#This Row],[Column5]]+Table5[[#This Row],[Column13]]+Table5[[#This Row],[Column21]]+Table5[[#This Row],[Column18]]</f>
        <v>0</v>
      </c>
      <c r="AG905" s="111">
        <f t="shared" si="159"/>
        <v>0</v>
      </c>
      <c r="AH905" s="111">
        <f t="shared" si="160"/>
        <v>0</v>
      </c>
      <c r="AI905" s="111">
        <f>Table5[[#This Row],[Column17]]-Table5[[#This Row],[Column20]]</f>
        <v>0</v>
      </c>
      <c r="AJ905" s="111">
        <f t="shared" si="161"/>
        <v>0</v>
      </c>
      <c r="AK905" s="111">
        <f t="shared" si="154"/>
        <v>0</v>
      </c>
      <c r="AL905" s="111">
        <f t="shared" si="162"/>
        <v>0</v>
      </c>
      <c r="AM905" s="111" t="str">
        <f t="shared" si="163"/>
        <v/>
      </c>
      <c r="AN905" s="111" t="str">
        <f t="shared" ca="1" si="164"/>
        <v/>
      </c>
    </row>
    <row r="906" spans="1:40" ht="20.25" customHeight="1" x14ac:dyDescent="0.3">
      <c r="A906" s="107"/>
      <c r="B906" s="144"/>
      <c r="C906" s="119"/>
      <c r="D906" s="120"/>
      <c r="E906" s="119"/>
      <c r="F906" s="119"/>
      <c r="G906" s="120"/>
      <c r="H906" s="119"/>
      <c r="I906" s="109"/>
      <c r="L906" s="108"/>
      <c r="M906" s="108"/>
      <c r="N906" s="108"/>
      <c r="O906" s="108"/>
      <c r="P906" s="108"/>
      <c r="Q906" s="108"/>
      <c r="R906" s="108"/>
      <c r="S906" s="108"/>
      <c r="T906" s="100">
        <f t="shared" si="155"/>
        <v>0</v>
      </c>
      <c r="U906" s="111"/>
      <c r="V906" s="111"/>
      <c r="W906" s="111">
        <f>SUMIFS($F$3:F906,$D$3:D906,D906,$C$3:C906,"Buy")+SUMIFS($F$3:F906,$D$3:D906,D906,$C$3:C906,"Coin Deposit",$E$3:E906,"&lt;&gt;")</f>
        <v>0</v>
      </c>
      <c r="X906" s="111">
        <f t="shared" si="156"/>
        <v>0</v>
      </c>
      <c r="Y906" s="111">
        <f>IF($D906=Y$1,SUMIFS($H$3:$H906,$G$3:$G906,Y$1,$C$3:$C906,"Sell"),0)</f>
        <v>0</v>
      </c>
      <c r="Z906" s="111">
        <f t="shared" si="157"/>
        <v>0</v>
      </c>
      <c r="AA906" s="111">
        <f>IF($D906=AA$1,SUMIFS($H$3:$H906,$G$3:$G906,AA$1,$C$3:$C906,"Sell"),0)</f>
        <v>0</v>
      </c>
      <c r="AB906" s="111">
        <f t="shared" si="158"/>
        <v>0</v>
      </c>
      <c r="AC906" s="111">
        <f>SUMIFS('Deductions and Deposits'!$H:$H,'Deductions and Deposits'!$G:$G,D906,'Deductions and Deposits'!$F:$F,"&lt;="&amp;B906)+SUMIFS($F$3:F906,$D$3:D906,D906,$C$3:C906,"Coin Deposit",$E$3:E906,"")</f>
        <v>0</v>
      </c>
      <c r="AD906" s="111">
        <f>SUMIFS('Deductions and Deposits'!$D:$D,'Deductions and Deposits'!$C:$C,D906)+SUMIFS($F:$F,$D:$D,D906,$C:$C,"Coin Deduction")</f>
        <v>0</v>
      </c>
      <c r="AE906" s="111">
        <f>Table5[[#This Row],[Column4]]+Table5[[#This Row],[Column14]]+Table5[[#This Row],[Column19]]+Table5[[#This Row],[Column12]]</f>
        <v>0</v>
      </c>
      <c r="AF906" s="111">
        <f>Table5[[#This Row],[Column5]]+Table5[[#This Row],[Column13]]+Table5[[#This Row],[Column21]]+Table5[[#This Row],[Column18]]</f>
        <v>0</v>
      </c>
      <c r="AG906" s="111">
        <f t="shared" si="159"/>
        <v>0</v>
      </c>
      <c r="AH906" s="111">
        <f t="shared" si="160"/>
        <v>0</v>
      </c>
      <c r="AI906" s="111">
        <f>Table5[[#This Row],[Column17]]-Table5[[#This Row],[Column20]]</f>
        <v>0</v>
      </c>
      <c r="AJ906" s="111">
        <f t="shared" si="161"/>
        <v>0</v>
      </c>
      <c r="AK906" s="111">
        <f t="shared" si="154"/>
        <v>0</v>
      </c>
      <c r="AL906" s="111">
        <f t="shared" si="162"/>
        <v>0</v>
      </c>
      <c r="AM906" s="111" t="str">
        <f t="shared" si="163"/>
        <v/>
      </c>
      <c r="AN906" s="111" t="str">
        <f t="shared" ca="1" si="164"/>
        <v/>
      </c>
    </row>
    <row r="907" spans="1:40" ht="20.25" customHeight="1" x14ac:dyDescent="0.3">
      <c r="A907" s="107"/>
      <c r="B907" s="144"/>
      <c r="C907" s="119"/>
      <c r="D907" s="120"/>
      <c r="E907" s="119"/>
      <c r="F907" s="119"/>
      <c r="G907" s="120"/>
      <c r="H907" s="119"/>
      <c r="I907" s="109"/>
      <c r="L907" s="108"/>
      <c r="M907" s="108"/>
      <c r="N907" s="108"/>
      <c r="O907" s="108"/>
      <c r="P907" s="108"/>
      <c r="Q907" s="108"/>
      <c r="R907" s="108"/>
      <c r="S907" s="108"/>
      <c r="T907" s="100">
        <f t="shared" si="155"/>
        <v>0</v>
      </c>
      <c r="U907" s="111"/>
      <c r="V907" s="111"/>
      <c r="W907" s="111">
        <f>SUMIFS($F$3:F907,$D$3:D907,D907,$C$3:C907,"Buy")+SUMIFS($F$3:F907,$D$3:D907,D907,$C$3:C907,"Coin Deposit",$E$3:E907,"&lt;&gt;")</f>
        <v>0</v>
      </c>
      <c r="X907" s="111">
        <f t="shared" si="156"/>
        <v>0</v>
      </c>
      <c r="Y907" s="111">
        <f>IF($D907=Y$1,SUMIFS($H$3:$H907,$G$3:$G907,Y$1,$C$3:$C907,"Sell"),0)</f>
        <v>0</v>
      </c>
      <c r="Z907" s="111">
        <f t="shared" si="157"/>
        <v>0</v>
      </c>
      <c r="AA907" s="111">
        <f>IF($D907=AA$1,SUMIFS($H$3:$H907,$G$3:$G907,AA$1,$C$3:$C907,"Sell"),0)</f>
        <v>0</v>
      </c>
      <c r="AB907" s="111">
        <f t="shared" si="158"/>
        <v>0</v>
      </c>
      <c r="AC907" s="111">
        <f>SUMIFS('Deductions and Deposits'!$H:$H,'Deductions and Deposits'!$G:$G,D907,'Deductions and Deposits'!$F:$F,"&lt;="&amp;B907)+SUMIFS($F$3:F907,$D$3:D907,D907,$C$3:C907,"Coin Deposit",$E$3:E907,"")</f>
        <v>0</v>
      </c>
      <c r="AD907" s="111">
        <f>SUMIFS('Deductions and Deposits'!$D:$D,'Deductions and Deposits'!$C:$C,D907)+SUMIFS($F:$F,$D:$D,D907,$C:$C,"Coin Deduction")</f>
        <v>0</v>
      </c>
      <c r="AE907" s="111">
        <f>Table5[[#This Row],[Column4]]+Table5[[#This Row],[Column14]]+Table5[[#This Row],[Column19]]+Table5[[#This Row],[Column12]]</f>
        <v>0</v>
      </c>
      <c r="AF907" s="111">
        <f>Table5[[#This Row],[Column5]]+Table5[[#This Row],[Column13]]+Table5[[#This Row],[Column21]]+Table5[[#This Row],[Column18]]</f>
        <v>0</v>
      </c>
      <c r="AG907" s="111">
        <f t="shared" si="159"/>
        <v>0</v>
      </c>
      <c r="AH907" s="111">
        <f t="shared" si="160"/>
        <v>0</v>
      </c>
      <c r="AI907" s="111">
        <f>Table5[[#This Row],[Column17]]-Table5[[#This Row],[Column20]]</f>
        <v>0</v>
      </c>
      <c r="AJ907" s="111">
        <f t="shared" si="161"/>
        <v>0</v>
      </c>
      <c r="AK907" s="111">
        <f t="shared" si="154"/>
        <v>0</v>
      </c>
      <c r="AL907" s="111">
        <f t="shared" si="162"/>
        <v>0</v>
      </c>
      <c r="AM907" s="111" t="str">
        <f t="shared" si="163"/>
        <v/>
      </c>
      <c r="AN907" s="111" t="str">
        <f t="shared" ca="1" si="164"/>
        <v/>
      </c>
    </row>
    <row r="908" spans="1:40" ht="20.25" customHeight="1" x14ac:dyDescent="0.3">
      <c r="A908" s="107"/>
      <c r="B908" s="144"/>
      <c r="C908" s="119"/>
      <c r="D908" s="120"/>
      <c r="E908" s="119"/>
      <c r="F908" s="119"/>
      <c r="G908" s="120"/>
      <c r="H908" s="119"/>
      <c r="I908" s="109"/>
      <c r="L908" s="108"/>
      <c r="M908" s="108"/>
      <c r="N908" s="108"/>
      <c r="O908" s="108"/>
      <c r="P908" s="108"/>
      <c r="Q908" s="108"/>
      <c r="R908" s="108"/>
      <c r="S908" s="108"/>
      <c r="T908" s="100">
        <f t="shared" si="155"/>
        <v>0</v>
      </c>
      <c r="U908" s="111"/>
      <c r="V908" s="111"/>
      <c r="W908" s="111">
        <f>SUMIFS($F$3:F908,$D$3:D908,D908,$C$3:C908,"Buy")+SUMIFS($F$3:F908,$D$3:D908,D908,$C$3:C908,"Coin Deposit",$E$3:E908,"&lt;&gt;")</f>
        <v>0</v>
      </c>
      <c r="X908" s="111">
        <f t="shared" si="156"/>
        <v>0</v>
      </c>
      <c r="Y908" s="111">
        <f>IF($D908=Y$1,SUMIFS($H$3:$H908,$G$3:$G908,Y$1,$C$3:$C908,"Sell"),0)</f>
        <v>0</v>
      </c>
      <c r="Z908" s="111">
        <f t="shared" si="157"/>
        <v>0</v>
      </c>
      <c r="AA908" s="111">
        <f>IF($D908=AA$1,SUMIFS($H$3:$H908,$G$3:$G908,AA$1,$C$3:$C908,"Sell"),0)</f>
        <v>0</v>
      </c>
      <c r="AB908" s="111">
        <f t="shared" si="158"/>
        <v>0</v>
      </c>
      <c r="AC908" s="111">
        <f>SUMIFS('Deductions and Deposits'!$H:$H,'Deductions and Deposits'!$G:$G,D908,'Deductions and Deposits'!$F:$F,"&lt;="&amp;B908)+SUMIFS($F$3:F908,$D$3:D908,D908,$C$3:C908,"Coin Deposit",$E$3:E908,"")</f>
        <v>0</v>
      </c>
      <c r="AD908" s="111">
        <f>SUMIFS('Deductions and Deposits'!$D:$D,'Deductions and Deposits'!$C:$C,D908)+SUMIFS($F:$F,$D:$D,D908,$C:$C,"Coin Deduction")</f>
        <v>0</v>
      </c>
      <c r="AE908" s="111">
        <f>Table5[[#This Row],[Column4]]+Table5[[#This Row],[Column14]]+Table5[[#This Row],[Column19]]+Table5[[#This Row],[Column12]]</f>
        <v>0</v>
      </c>
      <c r="AF908" s="111">
        <f>Table5[[#This Row],[Column5]]+Table5[[#This Row],[Column13]]+Table5[[#This Row],[Column21]]+Table5[[#This Row],[Column18]]</f>
        <v>0</v>
      </c>
      <c r="AG908" s="111">
        <f t="shared" si="159"/>
        <v>0</v>
      </c>
      <c r="AH908" s="111">
        <f t="shared" si="160"/>
        <v>0</v>
      </c>
      <c r="AI908" s="111">
        <f>Table5[[#This Row],[Column17]]-Table5[[#This Row],[Column20]]</f>
        <v>0</v>
      </c>
      <c r="AJ908" s="111">
        <f t="shared" si="161"/>
        <v>0</v>
      </c>
      <c r="AK908" s="111">
        <f t="shared" si="154"/>
        <v>0</v>
      </c>
      <c r="AL908" s="111">
        <f t="shared" si="162"/>
        <v>0</v>
      </c>
      <c r="AM908" s="111" t="str">
        <f t="shared" si="163"/>
        <v/>
      </c>
      <c r="AN908" s="111" t="str">
        <f t="shared" ca="1" si="164"/>
        <v/>
      </c>
    </row>
    <row r="909" spans="1:40" ht="20.25" customHeight="1" x14ac:dyDescent="0.3">
      <c r="A909" s="107"/>
      <c r="B909" s="144"/>
      <c r="C909" s="119"/>
      <c r="D909" s="120"/>
      <c r="E909" s="119"/>
      <c r="F909" s="119"/>
      <c r="G909" s="120"/>
      <c r="H909" s="119"/>
      <c r="I909" s="109"/>
      <c r="L909" s="108"/>
      <c r="M909" s="108"/>
      <c r="N909" s="108"/>
      <c r="O909" s="108"/>
      <c r="P909" s="108"/>
      <c r="Q909" s="108"/>
      <c r="R909" s="108"/>
      <c r="S909" s="108"/>
      <c r="T909" s="100">
        <f t="shared" si="155"/>
        <v>0</v>
      </c>
      <c r="U909" s="111"/>
      <c r="V909" s="111"/>
      <c r="W909" s="111">
        <f>SUMIFS($F$3:F909,$D$3:D909,D909,$C$3:C909,"Buy")+SUMIFS($F$3:F909,$D$3:D909,D909,$C$3:C909,"Coin Deposit",$E$3:E909,"&lt;&gt;")</f>
        <v>0</v>
      </c>
      <c r="X909" s="111">
        <f t="shared" si="156"/>
        <v>0</v>
      </c>
      <c r="Y909" s="111">
        <f>IF($D909=Y$1,SUMIFS($H$3:$H909,$G$3:$G909,Y$1,$C$3:$C909,"Sell"),0)</f>
        <v>0</v>
      </c>
      <c r="Z909" s="111">
        <f t="shared" si="157"/>
        <v>0</v>
      </c>
      <c r="AA909" s="111">
        <f>IF($D909=AA$1,SUMIFS($H$3:$H909,$G$3:$G909,AA$1,$C$3:$C909,"Sell"),0)</f>
        <v>0</v>
      </c>
      <c r="AB909" s="111">
        <f t="shared" si="158"/>
        <v>0</v>
      </c>
      <c r="AC909" s="111">
        <f>SUMIFS('Deductions and Deposits'!$H:$H,'Deductions and Deposits'!$G:$G,D909,'Deductions and Deposits'!$F:$F,"&lt;="&amp;B909)+SUMIFS($F$3:F909,$D$3:D909,D909,$C$3:C909,"Coin Deposit",$E$3:E909,"")</f>
        <v>0</v>
      </c>
      <c r="AD909" s="111">
        <f>SUMIFS('Deductions and Deposits'!$D:$D,'Deductions and Deposits'!$C:$C,D909)+SUMIFS($F:$F,$D:$D,D909,$C:$C,"Coin Deduction")</f>
        <v>0</v>
      </c>
      <c r="AE909" s="111">
        <f>Table5[[#This Row],[Column4]]+Table5[[#This Row],[Column14]]+Table5[[#This Row],[Column19]]+Table5[[#This Row],[Column12]]</f>
        <v>0</v>
      </c>
      <c r="AF909" s="111">
        <f>Table5[[#This Row],[Column5]]+Table5[[#This Row],[Column13]]+Table5[[#This Row],[Column21]]+Table5[[#This Row],[Column18]]</f>
        <v>0</v>
      </c>
      <c r="AG909" s="111">
        <f t="shared" si="159"/>
        <v>0</v>
      </c>
      <c r="AH909" s="111">
        <f t="shared" si="160"/>
        <v>0</v>
      </c>
      <c r="AI909" s="111">
        <f>Table5[[#This Row],[Column17]]-Table5[[#This Row],[Column20]]</f>
        <v>0</v>
      </c>
      <c r="AJ909" s="111">
        <f t="shared" si="161"/>
        <v>0</v>
      </c>
      <c r="AK909" s="111">
        <f t="shared" si="154"/>
        <v>0</v>
      </c>
      <c r="AL909" s="111">
        <f t="shared" si="162"/>
        <v>0</v>
      </c>
      <c r="AM909" s="111" t="str">
        <f t="shared" si="163"/>
        <v/>
      </c>
      <c r="AN909" s="111" t="str">
        <f t="shared" ca="1" si="164"/>
        <v/>
      </c>
    </row>
    <row r="910" spans="1:40" ht="20.25" customHeight="1" x14ac:dyDescent="0.3">
      <c r="A910" s="107"/>
      <c r="B910" s="144"/>
      <c r="C910" s="119"/>
      <c r="D910" s="120"/>
      <c r="E910" s="119"/>
      <c r="F910" s="119"/>
      <c r="G910" s="120"/>
      <c r="H910" s="119"/>
      <c r="I910" s="109"/>
      <c r="L910" s="108"/>
      <c r="M910" s="108"/>
      <c r="N910" s="108"/>
      <c r="O910" s="108"/>
      <c r="P910" s="108"/>
      <c r="Q910" s="108"/>
      <c r="R910" s="108"/>
      <c r="S910" s="108"/>
      <c r="T910" s="100">
        <f t="shared" si="155"/>
        <v>0</v>
      </c>
      <c r="U910" s="111"/>
      <c r="V910" s="111"/>
      <c r="W910" s="111">
        <f>SUMIFS($F$3:F910,$D$3:D910,D910,$C$3:C910,"Buy")+SUMIFS($F$3:F910,$D$3:D910,D910,$C$3:C910,"Coin Deposit",$E$3:E910,"&lt;&gt;")</f>
        <v>0</v>
      </c>
      <c r="X910" s="111">
        <f t="shared" si="156"/>
        <v>0</v>
      </c>
      <c r="Y910" s="111">
        <f>IF($D910=Y$1,SUMIFS($H$3:$H910,$G$3:$G910,Y$1,$C$3:$C910,"Sell"),0)</f>
        <v>0</v>
      </c>
      <c r="Z910" s="111">
        <f t="shared" si="157"/>
        <v>0</v>
      </c>
      <c r="AA910" s="111">
        <f>IF($D910=AA$1,SUMIFS($H$3:$H910,$G$3:$G910,AA$1,$C$3:$C910,"Sell"),0)</f>
        <v>0</v>
      </c>
      <c r="AB910" s="111">
        <f t="shared" si="158"/>
        <v>0</v>
      </c>
      <c r="AC910" s="111">
        <f>SUMIFS('Deductions and Deposits'!$H:$H,'Deductions and Deposits'!$G:$G,D910,'Deductions and Deposits'!$F:$F,"&lt;="&amp;B910)+SUMIFS($F$3:F910,$D$3:D910,D910,$C$3:C910,"Coin Deposit",$E$3:E910,"")</f>
        <v>0</v>
      </c>
      <c r="AD910" s="111">
        <f>SUMIFS('Deductions and Deposits'!$D:$D,'Deductions and Deposits'!$C:$C,D910)+SUMIFS($F:$F,$D:$D,D910,$C:$C,"Coin Deduction")</f>
        <v>0</v>
      </c>
      <c r="AE910" s="111">
        <f>Table5[[#This Row],[Column4]]+Table5[[#This Row],[Column14]]+Table5[[#This Row],[Column19]]+Table5[[#This Row],[Column12]]</f>
        <v>0</v>
      </c>
      <c r="AF910" s="111">
        <f>Table5[[#This Row],[Column5]]+Table5[[#This Row],[Column13]]+Table5[[#This Row],[Column21]]+Table5[[#This Row],[Column18]]</f>
        <v>0</v>
      </c>
      <c r="AG910" s="111">
        <f t="shared" si="159"/>
        <v>0</v>
      </c>
      <c r="AH910" s="111">
        <f t="shared" si="160"/>
        <v>0</v>
      </c>
      <c r="AI910" s="111">
        <f>Table5[[#This Row],[Column17]]-Table5[[#This Row],[Column20]]</f>
        <v>0</v>
      </c>
      <c r="AJ910" s="111">
        <f t="shared" si="161"/>
        <v>0</v>
      </c>
      <c r="AK910" s="111">
        <f t="shared" si="154"/>
        <v>0</v>
      </c>
      <c r="AL910" s="111">
        <f t="shared" si="162"/>
        <v>0</v>
      </c>
      <c r="AM910" s="111" t="str">
        <f t="shared" si="163"/>
        <v/>
      </c>
      <c r="AN910" s="111" t="str">
        <f t="shared" ca="1" si="164"/>
        <v/>
      </c>
    </row>
    <row r="911" spans="1:40" ht="20.25" customHeight="1" x14ac:dyDescent="0.3">
      <c r="A911" s="107"/>
      <c r="B911" s="144"/>
      <c r="C911" s="119"/>
      <c r="D911" s="120"/>
      <c r="E911" s="119"/>
      <c r="F911" s="119"/>
      <c r="G911" s="120"/>
      <c r="H911" s="119"/>
      <c r="I911" s="109"/>
      <c r="L911" s="108"/>
      <c r="M911" s="108"/>
      <c r="N911" s="108"/>
      <c r="O911" s="108"/>
      <c r="P911" s="108"/>
      <c r="Q911" s="108"/>
      <c r="R911" s="108"/>
      <c r="S911" s="108"/>
      <c r="T911" s="100">
        <f t="shared" si="155"/>
        <v>0</v>
      </c>
      <c r="U911" s="111"/>
      <c r="V911" s="111"/>
      <c r="W911" s="111">
        <f>SUMIFS($F$3:F911,$D$3:D911,D911,$C$3:C911,"Buy")+SUMIFS($F$3:F911,$D$3:D911,D911,$C$3:C911,"Coin Deposit",$E$3:E911,"&lt;&gt;")</f>
        <v>0</v>
      </c>
      <c r="X911" s="111">
        <f t="shared" si="156"/>
        <v>0</v>
      </c>
      <c r="Y911" s="111">
        <f>IF($D911=Y$1,SUMIFS($H$3:$H911,$G$3:$G911,Y$1,$C$3:$C911,"Sell"),0)</f>
        <v>0</v>
      </c>
      <c r="Z911" s="111">
        <f t="shared" si="157"/>
        <v>0</v>
      </c>
      <c r="AA911" s="111">
        <f>IF($D911=AA$1,SUMIFS($H$3:$H911,$G$3:$G911,AA$1,$C$3:$C911,"Sell"),0)</f>
        <v>0</v>
      </c>
      <c r="AB911" s="111">
        <f t="shared" si="158"/>
        <v>0</v>
      </c>
      <c r="AC911" s="111">
        <f>SUMIFS('Deductions and Deposits'!$H:$H,'Deductions and Deposits'!$G:$G,D911,'Deductions and Deposits'!$F:$F,"&lt;="&amp;B911)+SUMIFS($F$3:F911,$D$3:D911,D911,$C$3:C911,"Coin Deposit",$E$3:E911,"")</f>
        <v>0</v>
      </c>
      <c r="AD911" s="111">
        <f>SUMIFS('Deductions and Deposits'!$D:$D,'Deductions and Deposits'!$C:$C,D911)+SUMIFS($F:$F,$D:$D,D911,$C:$C,"Coin Deduction")</f>
        <v>0</v>
      </c>
      <c r="AE911" s="111">
        <f>Table5[[#This Row],[Column4]]+Table5[[#This Row],[Column14]]+Table5[[#This Row],[Column19]]+Table5[[#This Row],[Column12]]</f>
        <v>0</v>
      </c>
      <c r="AF911" s="111">
        <f>Table5[[#This Row],[Column5]]+Table5[[#This Row],[Column13]]+Table5[[#This Row],[Column21]]+Table5[[#This Row],[Column18]]</f>
        <v>0</v>
      </c>
      <c r="AG911" s="111">
        <f t="shared" si="159"/>
        <v>0</v>
      </c>
      <c r="AH911" s="111">
        <f t="shared" si="160"/>
        <v>0</v>
      </c>
      <c r="AI911" s="111">
        <f>Table5[[#This Row],[Column17]]-Table5[[#This Row],[Column20]]</f>
        <v>0</v>
      </c>
      <c r="AJ911" s="111">
        <f t="shared" si="161"/>
        <v>0</v>
      </c>
      <c r="AK911" s="111">
        <f t="shared" si="154"/>
        <v>0</v>
      </c>
      <c r="AL911" s="111">
        <f t="shared" si="162"/>
        <v>0</v>
      </c>
      <c r="AM911" s="111" t="str">
        <f t="shared" si="163"/>
        <v/>
      </c>
      <c r="AN911" s="111" t="str">
        <f t="shared" ca="1" si="164"/>
        <v/>
      </c>
    </row>
    <row r="912" spans="1:40" ht="20.25" customHeight="1" x14ac:dyDescent="0.3">
      <c r="A912" s="107"/>
      <c r="B912" s="144"/>
      <c r="C912" s="119"/>
      <c r="D912" s="120"/>
      <c r="E912" s="119"/>
      <c r="F912" s="119"/>
      <c r="G912" s="120"/>
      <c r="H912" s="119"/>
      <c r="I912" s="109"/>
      <c r="L912" s="108"/>
      <c r="M912" s="108"/>
      <c r="N912" s="108"/>
      <c r="O912" s="108"/>
      <c r="P912" s="108"/>
      <c r="Q912" s="108"/>
      <c r="R912" s="108"/>
      <c r="S912" s="108"/>
      <c r="T912" s="100">
        <f t="shared" si="155"/>
        <v>0</v>
      </c>
      <c r="U912" s="111"/>
      <c r="V912" s="111"/>
      <c r="W912" s="111">
        <f>SUMIFS($F$3:F912,$D$3:D912,D912,$C$3:C912,"Buy")+SUMIFS($F$3:F912,$D$3:D912,D912,$C$3:C912,"Coin Deposit",$E$3:E912,"&lt;&gt;")</f>
        <v>0</v>
      </c>
      <c r="X912" s="111">
        <f t="shared" si="156"/>
        <v>0</v>
      </c>
      <c r="Y912" s="111">
        <f>IF($D912=Y$1,SUMIFS($H$3:$H912,$G$3:$G912,Y$1,$C$3:$C912,"Sell"),0)</f>
        <v>0</v>
      </c>
      <c r="Z912" s="111">
        <f t="shared" si="157"/>
        <v>0</v>
      </c>
      <c r="AA912" s="111">
        <f>IF($D912=AA$1,SUMIFS($H$3:$H912,$G$3:$G912,AA$1,$C$3:$C912,"Sell"),0)</f>
        <v>0</v>
      </c>
      <c r="AB912" s="111">
        <f t="shared" si="158"/>
        <v>0</v>
      </c>
      <c r="AC912" s="111">
        <f>SUMIFS('Deductions and Deposits'!$H:$H,'Deductions and Deposits'!$G:$G,D912,'Deductions and Deposits'!$F:$F,"&lt;="&amp;B912)+SUMIFS($F$3:F912,$D$3:D912,D912,$C$3:C912,"Coin Deposit",$E$3:E912,"")</f>
        <v>0</v>
      </c>
      <c r="AD912" s="111">
        <f>SUMIFS('Deductions and Deposits'!$D:$D,'Deductions and Deposits'!$C:$C,D912)+SUMIFS($F:$F,$D:$D,D912,$C:$C,"Coin Deduction")</f>
        <v>0</v>
      </c>
      <c r="AE912" s="111">
        <f>Table5[[#This Row],[Column4]]+Table5[[#This Row],[Column14]]+Table5[[#This Row],[Column19]]+Table5[[#This Row],[Column12]]</f>
        <v>0</v>
      </c>
      <c r="AF912" s="111">
        <f>Table5[[#This Row],[Column5]]+Table5[[#This Row],[Column13]]+Table5[[#This Row],[Column21]]+Table5[[#This Row],[Column18]]</f>
        <v>0</v>
      </c>
      <c r="AG912" s="111">
        <f t="shared" si="159"/>
        <v>0</v>
      </c>
      <c r="AH912" s="111">
        <f t="shared" si="160"/>
        <v>0</v>
      </c>
      <c r="AI912" s="111">
        <f>Table5[[#This Row],[Column17]]-Table5[[#This Row],[Column20]]</f>
        <v>0</v>
      </c>
      <c r="AJ912" s="111">
        <f t="shared" si="161"/>
        <v>0</v>
      </c>
      <c r="AK912" s="111">
        <f t="shared" si="154"/>
        <v>0</v>
      </c>
      <c r="AL912" s="111">
        <f t="shared" si="162"/>
        <v>0</v>
      </c>
      <c r="AM912" s="111" t="str">
        <f t="shared" si="163"/>
        <v/>
      </c>
      <c r="AN912" s="111" t="str">
        <f t="shared" ca="1" si="164"/>
        <v/>
      </c>
    </row>
    <row r="913" spans="1:40" ht="20.25" customHeight="1" x14ac:dyDescent="0.3">
      <c r="A913" s="107"/>
      <c r="B913" s="144"/>
      <c r="C913" s="119"/>
      <c r="D913" s="120"/>
      <c r="E913" s="119"/>
      <c r="F913" s="119"/>
      <c r="G913" s="120"/>
      <c r="H913" s="119"/>
      <c r="I913" s="109"/>
      <c r="L913" s="108"/>
      <c r="M913" s="108"/>
      <c r="N913" s="108"/>
      <c r="O913" s="108"/>
      <c r="P913" s="108"/>
      <c r="Q913" s="108"/>
      <c r="R913" s="108"/>
      <c r="S913" s="108"/>
      <c r="T913" s="100">
        <f t="shared" si="155"/>
        <v>0</v>
      </c>
      <c r="U913" s="111"/>
      <c r="V913" s="111"/>
      <c r="W913" s="111">
        <f>SUMIFS($F$3:F913,$D$3:D913,D913,$C$3:C913,"Buy")+SUMIFS($F$3:F913,$D$3:D913,D913,$C$3:C913,"Coin Deposit",$E$3:E913,"&lt;&gt;")</f>
        <v>0</v>
      </c>
      <c r="X913" s="111">
        <f t="shared" si="156"/>
        <v>0</v>
      </c>
      <c r="Y913" s="111">
        <f>IF($D913=Y$1,SUMIFS($H$3:$H913,$G$3:$G913,Y$1,$C$3:$C913,"Sell"),0)</f>
        <v>0</v>
      </c>
      <c r="Z913" s="111">
        <f t="shared" si="157"/>
        <v>0</v>
      </c>
      <c r="AA913" s="111">
        <f>IF($D913=AA$1,SUMIFS($H$3:$H913,$G$3:$G913,AA$1,$C$3:$C913,"Sell"),0)</f>
        <v>0</v>
      </c>
      <c r="AB913" s="111">
        <f t="shared" si="158"/>
        <v>0</v>
      </c>
      <c r="AC913" s="111">
        <f>SUMIFS('Deductions and Deposits'!$H:$H,'Deductions and Deposits'!$G:$G,D913,'Deductions and Deposits'!$F:$F,"&lt;="&amp;B913)+SUMIFS($F$3:F913,$D$3:D913,D913,$C$3:C913,"Coin Deposit",$E$3:E913,"")</f>
        <v>0</v>
      </c>
      <c r="AD913" s="111">
        <f>SUMIFS('Deductions and Deposits'!$D:$D,'Deductions and Deposits'!$C:$C,D913)+SUMIFS($F:$F,$D:$D,D913,$C:$C,"Coin Deduction")</f>
        <v>0</v>
      </c>
      <c r="AE913" s="111">
        <f>Table5[[#This Row],[Column4]]+Table5[[#This Row],[Column14]]+Table5[[#This Row],[Column19]]+Table5[[#This Row],[Column12]]</f>
        <v>0</v>
      </c>
      <c r="AF913" s="111">
        <f>Table5[[#This Row],[Column5]]+Table5[[#This Row],[Column13]]+Table5[[#This Row],[Column21]]+Table5[[#This Row],[Column18]]</f>
        <v>0</v>
      </c>
      <c r="AG913" s="111">
        <f t="shared" si="159"/>
        <v>0</v>
      </c>
      <c r="AH913" s="111">
        <f t="shared" si="160"/>
        <v>0</v>
      </c>
      <c r="AI913" s="111">
        <f>Table5[[#This Row],[Column17]]-Table5[[#This Row],[Column20]]</f>
        <v>0</v>
      </c>
      <c r="AJ913" s="111">
        <f t="shared" si="161"/>
        <v>0</v>
      </c>
      <c r="AK913" s="111">
        <f t="shared" ref="AK913:AK976" si="165">AJ913*T913</f>
        <v>0</v>
      </c>
      <c r="AL913" s="111">
        <f t="shared" si="162"/>
        <v>0</v>
      </c>
      <c r="AM913" s="111" t="str">
        <f t="shared" si="163"/>
        <v/>
      </c>
      <c r="AN913" s="111" t="str">
        <f t="shared" ca="1" si="164"/>
        <v/>
      </c>
    </row>
    <row r="914" spans="1:40" ht="20.25" customHeight="1" x14ac:dyDescent="0.3">
      <c r="A914" s="107"/>
      <c r="B914" s="144"/>
      <c r="C914" s="119"/>
      <c r="D914" s="120"/>
      <c r="E914" s="119"/>
      <c r="F914" s="119"/>
      <c r="G914" s="120"/>
      <c r="H914" s="119"/>
      <c r="I914" s="109"/>
      <c r="L914" s="108"/>
      <c r="M914" s="108"/>
      <c r="N914" s="108"/>
      <c r="O914" s="108"/>
      <c r="P914" s="108"/>
      <c r="Q914" s="108"/>
      <c r="R914" s="108"/>
      <c r="S914" s="108"/>
      <c r="T914" s="100">
        <f t="shared" si="155"/>
        <v>0</v>
      </c>
      <c r="U914" s="111"/>
      <c r="V914" s="111"/>
      <c r="W914" s="111">
        <f>SUMIFS($F$3:F914,$D$3:D914,D914,$C$3:C914,"Buy")+SUMIFS($F$3:F914,$D$3:D914,D914,$C$3:C914,"Coin Deposit",$E$3:E914,"&lt;&gt;")</f>
        <v>0</v>
      </c>
      <c r="X914" s="111">
        <f t="shared" si="156"/>
        <v>0</v>
      </c>
      <c r="Y914" s="111">
        <f>IF($D914=Y$1,SUMIFS($H$3:$H914,$G$3:$G914,Y$1,$C$3:$C914,"Sell"),0)</f>
        <v>0</v>
      </c>
      <c r="Z914" s="111">
        <f t="shared" si="157"/>
        <v>0</v>
      </c>
      <c r="AA914" s="111">
        <f>IF($D914=AA$1,SUMIFS($H$3:$H914,$G$3:$G914,AA$1,$C$3:$C914,"Sell"),0)</f>
        <v>0</v>
      </c>
      <c r="AB914" s="111">
        <f t="shared" si="158"/>
        <v>0</v>
      </c>
      <c r="AC914" s="111">
        <f>SUMIFS('Deductions and Deposits'!$H:$H,'Deductions and Deposits'!$G:$G,D914,'Deductions and Deposits'!$F:$F,"&lt;="&amp;B914)+SUMIFS($F$3:F914,$D$3:D914,D914,$C$3:C914,"Coin Deposit",$E$3:E914,"")</f>
        <v>0</v>
      </c>
      <c r="AD914" s="111">
        <f>SUMIFS('Deductions and Deposits'!$D:$D,'Deductions and Deposits'!$C:$C,D914)+SUMIFS($F:$F,$D:$D,D914,$C:$C,"Coin Deduction")</f>
        <v>0</v>
      </c>
      <c r="AE914" s="111">
        <f>Table5[[#This Row],[Column4]]+Table5[[#This Row],[Column14]]+Table5[[#This Row],[Column19]]+Table5[[#This Row],[Column12]]</f>
        <v>0</v>
      </c>
      <c r="AF914" s="111">
        <f>Table5[[#This Row],[Column5]]+Table5[[#This Row],[Column13]]+Table5[[#This Row],[Column21]]+Table5[[#This Row],[Column18]]</f>
        <v>0</v>
      </c>
      <c r="AG914" s="111">
        <f t="shared" si="159"/>
        <v>0</v>
      </c>
      <c r="AH914" s="111">
        <f t="shared" si="160"/>
        <v>0</v>
      </c>
      <c r="AI914" s="111">
        <f>Table5[[#This Row],[Column17]]-Table5[[#This Row],[Column20]]</f>
        <v>0</v>
      </c>
      <c r="AJ914" s="111">
        <f t="shared" si="161"/>
        <v>0</v>
      </c>
      <c r="AK914" s="111">
        <f t="shared" si="165"/>
        <v>0</v>
      </c>
      <c r="AL914" s="111">
        <f t="shared" si="162"/>
        <v>0</v>
      </c>
      <c r="AM914" s="111" t="str">
        <f t="shared" si="163"/>
        <v/>
      </c>
      <c r="AN914" s="111" t="str">
        <f t="shared" ca="1" si="164"/>
        <v/>
      </c>
    </row>
    <row r="915" spans="1:40" ht="20.25" customHeight="1" x14ac:dyDescent="0.3">
      <c r="A915" s="107"/>
      <c r="B915" s="144"/>
      <c r="C915" s="119"/>
      <c r="D915" s="120"/>
      <c r="E915" s="119"/>
      <c r="F915" s="119"/>
      <c r="G915" s="120"/>
      <c r="H915" s="119"/>
      <c r="I915" s="109"/>
      <c r="L915" s="108"/>
      <c r="M915" s="108"/>
      <c r="N915" s="108"/>
      <c r="O915" s="108"/>
      <c r="P915" s="108"/>
      <c r="Q915" s="108"/>
      <c r="R915" s="108"/>
      <c r="S915" s="108"/>
      <c r="T915" s="100">
        <f t="shared" si="155"/>
        <v>0</v>
      </c>
      <c r="U915" s="111"/>
      <c r="V915" s="111"/>
      <c r="W915" s="111">
        <f>SUMIFS($F$3:F915,$D$3:D915,D915,$C$3:C915,"Buy")+SUMIFS($F$3:F915,$D$3:D915,D915,$C$3:C915,"Coin Deposit",$E$3:E915,"&lt;&gt;")</f>
        <v>0</v>
      </c>
      <c r="X915" s="111">
        <f t="shared" si="156"/>
        <v>0</v>
      </c>
      <c r="Y915" s="111">
        <f>IF($D915=Y$1,SUMIFS($H$3:$H915,$G$3:$G915,Y$1,$C$3:$C915,"Sell"),0)</f>
        <v>0</v>
      </c>
      <c r="Z915" s="111">
        <f t="shared" si="157"/>
        <v>0</v>
      </c>
      <c r="AA915" s="111">
        <f>IF($D915=AA$1,SUMIFS($H$3:$H915,$G$3:$G915,AA$1,$C$3:$C915,"Sell"),0)</f>
        <v>0</v>
      </c>
      <c r="AB915" s="111">
        <f t="shared" si="158"/>
        <v>0</v>
      </c>
      <c r="AC915" s="111">
        <f>SUMIFS('Deductions and Deposits'!$H:$H,'Deductions and Deposits'!$G:$G,D915,'Deductions and Deposits'!$F:$F,"&lt;="&amp;B915)+SUMIFS($F$3:F915,$D$3:D915,D915,$C$3:C915,"Coin Deposit",$E$3:E915,"")</f>
        <v>0</v>
      </c>
      <c r="AD915" s="111">
        <f>SUMIFS('Deductions and Deposits'!$D:$D,'Deductions and Deposits'!$C:$C,D915)+SUMIFS($F:$F,$D:$D,D915,$C:$C,"Coin Deduction")</f>
        <v>0</v>
      </c>
      <c r="AE915" s="111">
        <f>Table5[[#This Row],[Column4]]+Table5[[#This Row],[Column14]]+Table5[[#This Row],[Column19]]+Table5[[#This Row],[Column12]]</f>
        <v>0</v>
      </c>
      <c r="AF915" s="111">
        <f>Table5[[#This Row],[Column5]]+Table5[[#This Row],[Column13]]+Table5[[#This Row],[Column21]]+Table5[[#This Row],[Column18]]</f>
        <v>0</v>
      </c>
      <c r="AG915" s="111">
        <f t="shared" si="159"/>
        <v>0</v>
      </c>
      <c r="AH915" s="111">
        <f t="shared" si="160"/>
        <v>0</v>
      </c>
      <c r="AI915" s="111">
        <f>Table5[[#This Row],[Column17]]-Table5[[#This Row],[Column20]]</f>
        <v>0</v>
      </c>
      <c r="AJ915" s="111">
        <f t="shared" si="161"/>
        <v>0</v>
      </c>
      <c r="AK915" s="111">
        <f t="shared" si="165"/>
        <v>0</v>
      </c>
      <c r="AL915" s="111">
        <f t="shared" si="162"/>
        <v>0</v>
      </c>
      <c r="AM915" s="111" t="str">
        <f t="shared" si="163"/>
        <v/>
      </c>
      <c r="AN915" s="111" t="str">
        <f t="shared" ca="1" si="164"/>
        <v/>
      </c>
    </row>
    <row r="916" spans="1:40" ht="20.25" customHeight="1" x14ac:dyDescent="0.3">
      <c r="A916" s="107"/>
      <c r="B916" s="144"/>
      <c r="C916" s="119"/>
      <c r="D916" s="120"/>
      <c r="E916" s="119"/>
      <c r="F916" s="119"/>
      <c r="G916" s="120"/>
      <c r="H916" s="119"/>
      <c r="I916" s="109"/>
      <c r="L916" s="108"/>
      <c r="M916" s="108"/>
      <c r="N916" s="108"/>
      <c r="O916" s="108"/>
      <c r="P916" s="108"/>
      <c r="Q916" s="108"/>
      <c r="R916" s="108"/>
      <c r="S916" s="108"/>
      <c r="T916" s="100">
        <f t="shared" si="155"/>
        <v>0</v>
      </c>
      <c r="U916" s="111"/>
      <c r="V916" s="111"/>
      <c r="W916" s="111">
        <f>SUMIFS($F$3:F916,$D$3:D916,D916,$C$3:C916,"Buy")+SUMIFS($F$3:F916,$D$3:D916,D916,$C$3:C916,"Coin Deposit",$E$3:E916,"&lt;&gt;")</f>
        <v>0</v>
      </c>
      <c r="X916" s="111">
        <f t="shared" si="156"/>
        <v>0</v>
      </c>
      <c r="Y916" s="111">
        <f>IF($D916=Y$1,SUMIFS($H$3:$H916,$G$3:$G916,Y$1,$C$3:$C916,"Sell"),0)</f>
        <v>0</v>
      </c>
      <c r="Z916" s="111">
        <f t="shared" si="157"/>
        <v>0</v>
      </c>
      <c r="AA916" s="111">
        <f>IF($D916=AA$1,SUMIFS($H$3:$H916,$G$3:$G916,AA$1,$C$3:$C916,"Sell"),0)</f>
        <v>0</v>
      </c>
      <c r="AB916" s="111">
        <f t="shared" si="158"/>
        <v>0</v>
      </c>
      <c r="AC916" s="111">
        <f>SUMIFS('Deductions and Deposits'!$H:$H,'Deductions and Deposits'!$G:$G,D916,'Deductions and Deposits'!$F:$F,"&lt;="&amp;B916)+SUMIFS($F$3:F916,$D$3:D916,D916,$C$3:C916,"Coin Deposit",$E$3:E916,"")</f>
        <v>0</v>
      </c>
      <c r="AD916" s="111">
        <f>SUMIFS('Deductions and Deposits'!$D:$D,'Deductions and Deposits'!$C:$C,D916)+SUMIFS($F:$F,$D:$D,D916,$C:$C,"Coin Deduction")</f>
        <v>0</v>
      </c>
      <c r="AE916" s="111">
        <f>Table5[[#This Row],[Column4]]+Table5[[#This Row],[Column14]]+Table5[[#This Row],[Column19]]+Table5[[#This Row],[Column12]]</f>
        <v>0</v>
      </c>
      <c r="AF916" s="111">
        <f>Table5[[#This Row],[Column5]]+Table5[[#This Row],[Column13]]+Table5[[#This Row],[Column21]]+Table5[[#This Row],[Column18]]</f>
        <v>0</v>
      </c>
      <c r="AG916" s="111">
        <f t="shared" si="159"/>
        <v>0</v>
      </c>
      <c r="AH916" s="111">
        <f t="shared" si="160"/>
        <v>0</v>
      </c>
      <c r="AI916" s="111">
        <f>Table5[[#This Row],[Column17]]-Table5[[#This Row],[Column20]]</f>
        <v>0</v>
      </c>
      <c r="AJ916" s="111">
        <f t="shared" si="161"/>
        <v>0</v>
      </c>
      <c r="AK916" s="111">
        <f t="shared" si="165"/>
        <v>0</v>
      </c>
      <c r="AL916" s="111">
        <f t="shared" si="162"/>
        <v>0</v>
      </c>
      <c r="AM916" s="111" t="str">
        <f t="shared" si="163"/>
        <v/>
      </c>
      <c r="AN916" s="111" t="str">
        <f t="shared" ca="1" si="164"/>
        <v/>
      </c>
    </row>
    <row r="917" spans="1:40" ht="20.25" customHeight="1" x14ac:dyDescent="0.3">
      <c r="A917" s="107"/>
      <c r="B917" s="144"/>
      <c r="C917" s="119"/>
      <c r="D917" s="120"/>
      <c r="E917" s="119"/>
      <c r="F917" s="119"/>
      <c r="G917" s="120"/>
      <c r="H917" s="119"/>
      <c r="I917" s="109"/>
      <c r="L917" s="108"/>
      <c r="M917" s="108"/>
      <c r="N917" s="108"/>
      <c r="O917" s="108"/>
      <c r="P917" s="108"/>
      <c r="Q917" s="108"/>
      <c r="R917" s="108"/>
      <c r="S917" s="108"/>
      <c r="T917" s="100">
        <f t="shared" si="155"/>
        <v>0</v>
      </c>
      <c r="U917" s="111"/>
      <c r="V917" s="111"/>
      <c r="W917" s="111">
        <f>SUMIFS($F$3:F917,$D$3:D917,D917,$C$3:C917,"Buy")+SUMIFS($F$3:F917,$D$3:D917,D917,$C$3:C917,"Coin Deposit",$E$3:E917,"&lt;&gt;")</f>
        <v>0</v>
      </c>
      <c r="X917" s="111">
        <f t="shared" si="156"/>
        <v>0</v>
      </c>
      <c r="Y917" s="111">
        <f>IF($D917=Y$1,SUMIFS($H$3:$H917,$G$3:$G917,Y$1,$C$3:$C917,"Sell"),0)</f>
        <v>0</v>
      </c>
      <c r="Z917" s="111">
        <f t="shared" si="157"/>
        <v>0</v>
      </c>
      <c r="AA917" s="111">
        <f>IF($D917=AA$1,SUMIFS($H$3:$H917,$G$3:$G917,AA$1,$C$3:$C917,"Sell"),0)</f>
        <v>0</v>
      </c>
      <c r="AB917" s="111">
        <f t="shared" si="158"/>
        <v>0</v>
      </c>
      <c r="AC917" s="111">
        <f>SUMIFS('Deductions and Deposits'!$H:$H,'Deductions and Deposits'!$G:$G,D917,'Deductions and Deposits'!$F:$F,"&lt;="&amp;B917)+SUMIFS($F$3:F917,$D$3:D917,D917,$C$3:C917,"Coin Deposit",$E$3:E917,"")</f>
        <v>0</v>
      </c>
      <c r="AD917" s="111">
        <f>SUMIFS('Deductions and Deposits'!$D:$D,'Deductions and Deposits'!$C:$C,D917)+SUMIFS($F:$F,$D:$D,D917,$C:$C,"Coin Deduction")</f>
        <v>0</v>
      </c>
      <c r="AE917" s="111">
        <f>Table5[[#This Row],[Column4]]+Table5[[#This Row],[Column14]]+Table5[[#This Row],[Column19]]+Table5[[#This Row],[Column12]]</f>
        <v>0</v>
      </c>
      <c r="AF917" s="111">
        <f>Table5[[#This Row],[Column5]]+Table5[[#This Row],[Column13]]+Table5[[#This Row],[Column21]]+Table5[[#This Row],[Column18]]</f>
        <v>0</v>
      </c>
      <c r="AG917" s="111">
        <f t="shared" si="159"/>
        <v>0</v>
      </c>
      <c r="AH917" s="111">
        <f t="shared" si="160"/>
        <v>0</v>
      </c>
      <c r="AI917" s="111">
        <f>Table5[[#This Row],[Column17]]-Table5[[#This Row],[Column20]]</f>
        <v>0</v>
      </c>
      <c r="AJ917" s="111">
        <f t="shared" si="161"/>
        <v>0</v>
      </c>
      <c r="AK917" s="111">
        <f t="shared" si="165"/>
        <v>0</v>
      </c>
      <c r="AL917" s="111">
        <f t="shared" si="162"/>
        <v>0</v>
      </c>
      <c r="AM917" s="111" t="str">
        <f t="shared" si="163"/>
        <v/>
      </c>
      <c r="AN917" s="111" t="str">
        <f t="shared" ca="1" si="164"/>
        <v/>
      </c>
    </row>
    <row r="918" spans="1:40" ht="20.25" customHeight="1" x14ac:dyDescent="0.3">
      <c r="A918" s="107"/>
      <c r="B918" s="144"/>
      <c r="C918" s="119"/>
      <c r="D918" s="120"/>
      <c r="E918" s="119"/>
      <c r="F918" s="119"/>
      <c r="G918" s="120"/>
      <c r="H918" s="119"/>
      <c r="I918" s="109"/>
      <c r="L918" s="108"/>
      <c r="M918" s="108"/>
      <c r="N918" s="108"/>
      <c r="O918" s="108"/>
      <c r="P918" s="108"/>
      <c r="Q918" s="108"/>
      <c r="R918" s="108"/>
      <c r="S918" s="108"/>
      <c r="T918" s="100">
        <f t="shared" si="155"/>
        <v>0</v>
      </c>
      <c r="U918" s="111"/>
      <c r="V918" s="111"/>
      <c r="W918" s="111">
        <f>SUMIFS($F$3:F918,$D$3:D918,D918,$C$3:C918,"Buy")+SUMIFS($F$3:F918,$D$3:D918,D918,$C$3:C918,"Coin Deposit",$E$3:E918,"&lt;&gt;")</f>
        <v>0</v>
      </c>
      <c r="X918" s="111">
        <f t="shared" si="156"/>
        <v>0</v>
      </c>
      <c r="Y918" s="111">
        <f>IF($D918=Y$1,SUMIFS($H$3:$H918,$G$3:$G918,Y$1,$C$3:$C918,"Sell"),0)</f>
        <v>0</v>
      </c>
      <c r="Z918" s="111">
        <f t="shared" si="157"/>
        <v>0</v>
      </c>
      <c r="AA918" s="111">
        <f>IF($D918=AA$1,SUMIFS($H$3:$H918,$G$3:$G918,AA$1,$C$3:$C918,"Sell"),0)</f>
        <v>0</v>
      </c>
      <c r="AB918" s="111">
        <f t="shared" si="158"/>
        <v>0</v>
      </c>
      <c r="AC918" s="111">
        <f>SUMIFS('Deductions and Deposits'!$H:$H,'Deductions and Deposits'!$G:$G,D918,'Deductions and Deposits'!$F:$F,"&lt;="&amp;B918)+SUMIFS($F$3:F918,$D$3:D918,D918,$C$3:C918,"Coin Deposit",$E$3:E918,"")</f>
        <v>0</v>
      </c>
      <c r="AD918" s="111">
        <f>SUMIFS('Deductions and Deposits'!$D:$D,'Deductions and Deposits'!$C:$C,D918)+SUMIFS($F:$F,$D:$D,D918,$C:$C,"Coin Deduction")</f>
        <v>0</v>
      </c>
      <c r="AE918" s="111">
        <f>Table5[[#This Row],[Column4]]+Table5[[#This Row],[Column14]]+Table5[[#This Row],[Column19]]+Table5[[#This Row],[Column12]]</f>
        <v>0</v>
      </c>
      <c r="AF918" s="111">
        <f>Table5[[#This Row],[Column5]]+Table5[[#This Row],[Column13]]+Table5[[#This Row],[Column21]]+Table5[[#This Row],[Column18]]</f>
        <v>0</v>
      </c>
      <c r="AG918" s="111">
        <f t="shared" si="159"/>
        <v>0</v>
      </c>
      <c r="AH918" s="111">
        <f t="shared" si="160"/>
        <v>0</v>
      </c>
      <c r="AI918" s="111">
        <f>Table5[[#This Row],[Column17]]-Table5[[#This Row],[Column20]]</f>
        <v>0</v>
      </c>
      <c r="AJ918" s="111">
        <f t="shared" si="161"/>
        <v>0</v>
      </c>
      <c r="AK918" s="111">
        <f t="shared" si="165"/>
        <v>0</v>
      </c>
      <c r="AL918" s="111">
        <f t="shared" si="162"/>
        <v>0</v>
      </c>
      <c r="AM918" s="111" t="str">
        <f t="shared" si="163"/>
        <v/>
      </c>
      <c r="AN918" s="111" t="str">
        <f t="shared" ca="1" si="164"/>
        <v/>
      </c>
    </row>
    <row r="919" spans="1:40" ht="20.25" customHeight="1" x14ac:dyDescent="0.3">
      <c r="A919" s="107"/>
      <c r="B919" s="144"/>
      <c r="C919" s="119"/>
      <c r="D919" s="120"/>
      <c r="E919" s="119"/>
      <c r="F919" s="119"/>
      <c r="G919" s="120"/>
      <c r="H919" s="119"/>
      <c r="I919" s="109"/>
      <c r="L919" s="108"/>
      <c r="M919" s="108"/>
      <c r="N919" s="108"/>
      <c r="O919" s="108"/>
      <c r="P919" s="108"/>
      <c r="Q919" s="108"/>
      <c r="R919" s="108"/>
      <c r="S919" s="108"/>
      <c r="T919" s="100">
        <f t="shared" si="155"/>
        <v>0</v>
      </c>
      <c r="U919" s="111"/>
      <c r="V919" s="111"/>
      <c r="W919" s="111">
        <f>SUMIFS($F$3:F919,$D$3:D919,D919,$C$3:C919,"Buy")+SUMIFS($F$3:F919,$D$3:D919,D919,$C$3:C919,"Coin Deposit",$E$3:E919,"&lt;&gt;")</f>
        <v>0</v>
      </c>
      <c r="X919" s="111">
        <f t="shared" si="156"/>
        <v>0</v>
      </c>
      <c r="Y919" s="111">
        <f>IF($D919=Y$1,SUMIFS($H$3:$H919,$G$3:$G919,Y$1,$C$3:$C919,"Sell"),0)</f>
        <v>0</v>
      </c>
      <c r="Z919" s="111">
        <f t="shared" si="157"/>
        <v>0</v>
      </c>
      <c r="AA919" s="111">
        <f>IF($D919=AA$1,SUMIFS($H$3:$H919,$G$3:$G919,AA$1,$C$3:$C919,"Sell"),0)</f>
        <v>0</v>
      </c>
      <c r="AB919" s="111">
        <f t="shared" si="158"/>
        <v>0</v>
      </c>
      <c r="AC919" s="111">
        <f>SUMIFS('Deductions and Deposits'!$H:$H,'Deductions and Deposits'!$G:$G,D919,'Deductions and Deposits'!$F:$F,"&lt;="&amp;B919)+SUMIFS($F$3:F919,$D$3:D919,D919,$C$3:C919,"Coin Deposit",$E$3:E919,"")</f>
        <v>0</v>
      </c>
      <c r="AD919" s="111">
        <f>SUMIFS('Deductions and Deposits'!$D:$D,'Deductions and Deposits'!$C:$C,D919)+SUMIFS($F:$F,$D:$D,D919,$C:$C,"Coin Deduction")</f>
        <v>0</v>
      </c>
      <c r="AE919" s="111">
        <f>Table5[[#This Row],[Column4]]+Table5[[#This Row],[Column14]]+Table5[[#This Row],[Column19]]+Table5[[#This Row],[Column12]]</f>
        <v>0</v>
      </c>
      <c r="AF919" s="111">
        <f>Table5[[#This Row],[Column5]]+Table5[[#This Row],[Column13]]+Table5[[#This Row],[Column21]]+Table5[[#This Row],[Column18]]</f>
        <v>0</v>
      </c>
      <c r="AG919" s="111">
        <f t="shared" si="159"/>
        <v>0</v>
      </c>
      <c r="AH919" s="111">
        <f t="shared" si="160"/>
        <v>0</v>
      </c>
      <c r="AI919" s="111">
        <f>Table5[[#This Row],[Column17]]-Table5[[#This Row],[Column20]]</f>
        <v>0</v>
      </c>
      <c r="AJ919" s="111">
        <f t="shared" si="161"/>
        <v>0</v>
      </c>
      <c r="AK919" s="111">
        <f t="shared" si="165"/>
        <v>0</v>
      </c>
      <c r="AL919" s="111">
        <f t="shared" si="162"/>
        <v>0</v>
      </c>
      <c r="AM919" s="111" t="str">
        <f t="shared" si="163"/>
        <v/>
      </c>
      <c r="AN919" s="111" t="str">
        <f t="shared" ca="1" si="164"/>
        <v/>
      </c>
    </row>
    <row r="920" spans="1:40" ht="20.25" customHeight="1" x14ac:dyDescent="0.3">
      <c r="A920" s="107"/>
      <c r="B920" s="144"/>
      <c r="C920" s="119"/>
      <c r="D920" s="120"/>
      <c r="E920" s="119"/>
      <c r="F920" s="119"/>
      <c r="G920" s="120"/>
      <c r="H920" s="119"/>
      <c r="I920" s="109"/>
      <c r="L920" s="108"/>
      <c r="M920" s="108"/>
      <c r="N920" s="108"/>
      <c r="O920" s="108"/>
      <c r="P920" s="108"/>
      <c r="Q920" s="108"/>
      <c r="R920" s="108"/>
      <c r="S920" s="108"/>
      <c r="T920" s="100">
        <f t="shared" si="155"/>
        <v>0</v>
      </c>
      <c r="U920" s="111"/>
      <c r="V920" s="111"/>
      <c r="W920" s="111">
        <f>SUMIFS($F$3:F920,$D$3:D920,D920,$C$3:C920,"Buy")+SUMIFS($F$3:F920,$D$3:D920,D920,$C$3:C920,"Coin Deposit",$E$3:E920,"&lt;&gt;")</f>
        <v>0</v>
      </c>
      <c r="X920" s="111">
        <f t="shared" si="156"/>
        <v>0</v>
      </c>
      <c r="Y920" s="111">
        <f>IF($D920=Y$1,SUMIFS($H$3:$H920,$G$3:$G920,Y$1,$C$3:$C920,"Sell"),0)</f>
        <v>0</v>
      </c>
      <c r="Z920" s="111">
        <f t="shared" si="157"/>
        <v>0</v>
      </c>
      <c r="AA920" s="111">
        <f>IF($D920=AA$1,SUMIFS($H$3:$H920,$G$3:$G920,AA$1,$C$3:$C920,"Sell"),0)</f>
        <v>0</v>
      </c>
      <c r="AB920" s="111">
        <f t="shared" si="158"/>
        <v>0</v>
      </c>
      <c r="AC920" s="111">
        <f>SUMIFS('Deductions and Deposits'!$H:$H,'Deductions and Deposits'!$G:$G,D920,'Deductions and Deposits'!$F:$F,"&lt;="&amp;B920)+SUMIFS($F$3:F920,$D$3:D920,D920,$C$3:C920,"Coin Deposit",$E$3:E920,"")</f>
        <v>0</v>
      </c>
      <c r="AD920" s="111">
        <f>SUMIFS('Deductions and Deposits'!$D:$D,'Deductions and Deposits'!$C:$C,D920)+SUMIFS($F:$F,$D:$D,D920,$C:$C,"Coin Deduction")</f>
        <v>0</v>
      </c>
      <c r="AE920" s="111">
        <f>Table5[[#This Row],[Column4]]+Table5[[#This Row],[Column14]]+Table5[[#This Row],[Column19]]+Table5[[#This Row],[Column12]]</f>
        <v>0</v>
      </c>
      <c r="AF920" s="111">
        <f>Table5[[#This Row],[Column5]]+Table5[[#This Row],[Column13]]+Table5[[#This Row],[Column21]]+Table5[[#This Row],[Column18]]</f>
        <v>0</v>
      </c>
      <c r="AG920" s="111">
        <f t="shared" si="159"/>
        <v>0</v>
      </c>
      <c r="AH920" s="111">
        <f t="shared" si="160"/>
        <v>0</v>
      </c>
      <c r="AI920" s="111">
        <f>Table5[[#This Row],[Column17]]-Table5[[#This Row],[Column20]]</f>
        <v>0</v>
      </c>
      <c r="AJ920" s="111">
        <f t="shared" si="161"/>
        <v>0</v>
      </c>
      <c r="AK920" s="111">
        <f t="shared" si="165"/>
        <v>0</v>
      </c>
      <c r="AL920" s="111">
        <f t="shared" si="162"/>
        <v>0</v>
      </c>
      <c r="AM920" s="111" t="str">
        <f t="shared" si="163"/>
        <v/>
      </c>
      <c r="AN920" s="111" t="str">
        <f t="shared" ca="1" si="164"/>
        <v/>
      </c>
    </row>
    <row r="921" spans="1:40" ht="20.25" customHeight="1" x14ac:dyDescent="0.3">
      <c r="A921" s="107"/>
      <c r="B921" s="144"/>
      <c r="C921" s="119"/>
      <c r="D921" s="120"/>
      <c r="E921" s="119"/>
      <c r="F921" s="119"/>
      <c r="G921" s="120"/>
      <c r="H921" s="119"/>
      <c r="I921" s="109"/>
      <c r="L921" s="108"/>
      <c r="M921" s="108"/>
      <c r="N921" s="108"/>
      <c r="O921" s="108"/>
      <c r="P921" s="108"/>
      <c r="Q921" s="108"/>
      <c r="R921" s="108"/>
      <c r="S921" s="108"/>
      <c r="T921" s="100">
        <f t="shared" si="155"/>
        <v>0</v>
      </c>
      <c r="U921" s="111"/>
      <c r="V921" s="111"/>
      <c r="W921" s="111">
        <f>SUMIFS($F$3:F921,$D$3:D921,D921,$C$3:C921,"Buy")+SUMIFS($F$3:F921,$D$3:D921,D921,$C$3:C921,"Coin Deposit",$E$3:E921,"&lt;&gt;")</f>
        <v>0</v>
      </c>
      <c r="X921" s="111">
        <f t="shared" si="156"/>
        <v>0</v>
      </c>
      <c r="Y921" s="111">
        <f>IF($D921=Y$1,SUMIFS($H$3:$H921,$G$3:$G921,Y$1,$C$3:$C921,"Sell"),0)</f>
        <v>0</v>
      </c>
      <c r="Z921" s="111">
        <f t="shared" si="157"/>
        <v>0</v>
      </c>
      <c r="AA921" s="111">
        <f>IF($D921=AA$1,SUMIFS($H$3:$H921,$G$3:$G921,AA$1,$C$3:$C921,"Sell"),0)</f>
        <v>0</v>
      </c>
      <c r="AB921" s="111">
        <f t="shared" si="158"/>
        <v>0</v>
      </c>
      <c r="AC921" s="111">
        <f>SUMIFS('Deductions and Deposits'!$H:$H,'Deductions and Deposits'!$G:$G,D921,'Deductions and Deposits'!$F:$F,"&lt;="&amp;B921)+SUMIFS($F$3:F921,$D$3:D921,D921,$C$3:C921,"Coin Deposit",$E$3:E921,"")</f>
        <v>0</v>
      </c>
      <c r="AD921" s="111">
        <f>SUMIFS('Deductions and Deposits'!$D:$D,'Deductions and Deposits'!$C:$C,D921)+SUMIFS($F:$F,$D:$D,D921,$C:$C,"Coin Deduction")</f>
        <v>0</v>
      </c>
      <c r="AE921" s="111">
        <f>Table5[[#This Row],[Column4]]+Table5[[#This Row],[Column14]]+Table5[[#This Row],[Column19]]+Table5[[#This Row],[Column12]]</f>
        <v>0</v>
      </c>
      <c r="AF921" s="111">
        <f>Table5[[#This Row],[Column5]]+Table5[[#This Row],[Column13]]+Table5[[#This Row],[Column21]]+Table5[[#This Row],[Column18]]</f>
        <v>0</v>
      </c>
      <c r="AG921" s="111">
        <f t="shared" si="159"/>
        <v>0</v>
      </c>
      <c r="AH921" s="111">
        <f t="shared" si="160"/>
        <v>0</v>
      </c>
      <c r="AI921" s="111">
        <f>Table5[[#This Row],[Column17]]-Table5[[#This Row],[Column20]]</f>
        <v>0</v>
      </c>
      <c r="AJ921" s="111">
        <f t="shared" si="161"/>
        <v>0</v>
      </c>
      <c r="AK921" s="111">
        <f t="shared" si="165"/>
        <v>0</v>
      </c>
      <c r="AL921" s="111">
        <f t="shared" si="162"/>
        <v>0</v>
      </c>
      <c r="AM921" s="111" t="str">
        <f t="shared" si="163"/>
        <v/>
      </c>
      <c r="AN921" s="111" t="str">
        <f t="shared" ca="1" si="164"/>
        <v/>
      </c>
    </row>
    <row r="922" spans="1:40" ht="20.25" customHeight="1" x14ac:dyDescent="0.3">
      <c r="A922" s="107"/>
      <c r="B922" s="144"/>
      <c r="C922" s="119"/>
      <c r="D922" s="120"/>
      <c r="E922" s="119"/>
      <c r="F922" s="119"/>
      <c r="G922" s="120"/>
      <c r="H922" s="119"/>
      <c r="I922" s="109"/>
      <c r="L922" s="108"/>
      <c r="M922" s="108"/>
      <c r="N922" s="108"/>
      <c r="O922" s="108"/>
      <c r="P922" s="108"/>
      <c r="Q922" s="108"/>
      <c r="R922" s="108"/>
      <c r="S922" s="108"/>
      <c r="T922" s="100">
        <f t="shared" si="155"/>
        <v>0</v>
      </c>
      <c r="U922" s="111"/>
      <c r="V922" s="111"/>
      <c r="W922" s="111">
        <f>SUMIFS($F$3:F922,$D$3:D922,D922,$C$3:C922,"Buy")+SUMIFS($F$3:F922,$D$3:D922,D922,$C$3:C922,"Coin Deposit",$E$3:E922,"&lt;&gt;")</f>
        <v>0</v>
      </c>
      <c r="X922" s="111">
        <f t="shared" si="156"/>
        <v>0</v>
      </c>
      <c r="Y922" s="111">
        <f>IF($D922=Y$1,SUMIFS($H$3:$H922,$G$3:$G922,Y$1,$C$3:$C922,"Sell"),0)</f>
        <v>0</v>
      </c>
      <c r="Z922" s="111">
        <f t="shared" si="157"/>
        <v>0</v>
      </c>
      <c r="AA922" s="111">
        <f>IF($D922=AA$1,SUMIFS($H$3:$H922,$G$3:$G922,AA$1,$C$3:$C922,"Sell"),0)</f>
        <v>0</v>
      </c>
      <c r="AB922" s="111">
        <f t="shared" si="158"/>
        <v>0</v>
      </c>
      <c r="AC922" s="111">
        <f>SUMIFS('Deductions and Deposits'!$H:$H,'Deductions and Deposits'!$G:$G,D922,'Deductions and Deposits'!$F:$F,"&lt;="&amp;B922)+SUMIFS($F$3:F922,$D$3:D922,D922,$C$3:C922,"Coin Deposit",$E$3:E922,"")</f>
        <v>0</v>
      </c>
      <c r="AD922" s="111">
        <f>SUMIFS('Deductions and Deposits'!$D:$D,'Deductions and Deposits'!$C:$C,D922)+SUMIFS($F:$F,$D:$D,D922,$C:$C,"Coin Deduction")</f>
        <v>0</v>
      </c>
      <c r="AE922" s="111">
        <f>Table5[[#This Row],[Column4]]+Table5[[#This Row],[Column14]]+Table5[[#This Row],[Column19]]+Table5[[#This Row],[Column12]]</f>
        <v>0</v>
      </c>
      <c r="AF922" s="111">
        <f>Table5[[#This Row],[Column5]]+Table5[[#This Row],[Column13]]+Table5[[#This Row],[Column21]]+Table5[[#This Row],[Column18]]</f>
        <v>0</v>
      </c>
      <c r="AG922" s="111">
        <f t="shared" si="159"/>
        <v>0</v>
      </c>
      <c r="AH922" s="111">
        <f t="shared" si="160"/>
        <v>0</v>
      </c>
      <c r="AI922" s="111">
        <f>Table5[[#This Row],[Column17]]-Table5[[#This Row],[Column20]]</f>
        <v>0</v>
      </c>
      <c r="AJ922" s="111">
        <f t="shared" si="161"/>
        <v>0</v>
      </c>
      <c r="AK922" s="111">
        <f t="shared" si="165"/>
        <v>0</v>
      </c>
      <c r="AL922" s="111">
        <f t="shared" si="162"/>
        <v>0</v>
      </c>
      <c r="AM922" s="111" t="str">
        <f t="shared" si="163"/>
        <v/>
      </c>
      <c r="AN922" s="111" t="str">
        <f t="shared" ca="1" si="164"/>
        <v/>
      </c>
    </row>
    <row r="923" spans="1:40" ht="20.25" customHeight="1" x14ac:dyDescent="0.3">
      <c r="A923" s="107"/>
      <c r="B923" s="144"/>
      <c r="C923" s="119"/>
      <c r="D923" s="120"/>
      <c r="E923" s="119"/>
      <c r="F923" s="119"/>
      <c r="G923" s="120"/>
      <c r="H923" s="119"/>
      <c r="I923" s="109"/>
      <c r="L923" s="108"/>
      <c r="M923" s="108"/>
      <c r="N923" s="108"/>
      <c r="O923" s="108"/>
      <c r="P923" s="108"/>
      <c r="Q923" s="108"/>
      <c r="R923" s="108"/>
      <c r="S923" s="108"/>
      <c r="T923" s="100">
        <f t="shared" si="155"/>
        <v>0</v>
      </c>
      <c r="U923" s="111"/>
      <c r="V923" s="111"/>
      <c r="W923" s="111">
        <f>SUMIFS($F$3:F923,$D$3:D923,D923,$C$3:C923,"Buy")+SUMIFS($F$3:F923,$D$3:D923,D923,$C$3:C923,"Coin Deposit",$E$3:E923,"&lt;&gt;")</f>
        <v>0</v>
      </c>
      <c r="X923" s="111">
        <f t="shared" si="156"/>
        <v>0</v>
      </c>
      <c r="Y923" s="111">
        <f>IF($D923=Y$1,SUMIFS($H$3:$H923,$G$3:$G923,Y$1,$C$3:$C923,"Sell"),0)</f>
        <v>0</v>
      </c>
      <c r="Z923" s="111">
        <f t="shared" si="157"/>
        <v>0</v>
      </c>
      <c r="AA923" s="111">
        <f>IF($D923=AA$1,SUMIFS($H$3:$H923,$G$3:$G923,AA$1,$C$3:$C923,"Sell"),0)</f>
        <v>0</v>
      </c>
      <c r="AB923" s="111">
        <f t="shared" si="158"/>
        <v>0</v>
      </c>
      <c r="AC923" s="111">
        <f>SUMIFS('Deductions and Deposits'!$H:$H,'Deductions and Deposits'!$G:$G,D923,'Deductions and Deposits'!$F:$F,"&lt;="&amp;B923)+SUMIFS($F$3:F923,$D$3:D923,D923,$C$3:C923,"Coin Deposit",$E$3:E923,"")</f>
        <v>0</v>
      </c>
      <c r="AD923" s="111">
        <f>SUMIFS('Deductions and Deposits'!$D:$D,'Deductions and Deposits'!$C:$C,D923)+SUMIFS($F:$F,$D:$D,D923,$C:$C,"Coin Deduction")</f>
        <v>0</v>
      </c>
      <c r="AE923" s="111">
        <f>Table5[[#This Row],[Column4]]+Table5[[#This Row],[Column14]]+Table5[[#This Row],[Column19]]+Table5[[#This Row],[Column12]]</f>
        <v>0</v>
      </c>
      <c r="AF923" s="111">
        <f>Table5[[#This Row],[Column5]]+Table5[[#This Row],[Column13]]+Table5[[#This Row],[Column21]]+Table5[[#This Row],[Column18]]</f>
        <v>0</v>
      </c>
      <c r="AG923" s="111">
        <f t="shared" si="159"/>
        <v>0</v>
      </c>
      <c r="AH923" s="111">
        <f t="shared" si="160"/>
        <v>0</v>
      </c>
      <c r="AI923" s="111">
        <f>Table5[[#This Row],[Column17]]-Table5[[#This Row],[Column20]]</f>
        <v>0</v>
      </c>
      <c r="AJ923" s="111">
        <f t="shared" si="161"/>
        <v>0</v>
      </c>
      <c r="AK923" s="111">
        <f t="shared" si="165"/>
        <v>0</v>
      </c>
      <c r="AL923" s="111">
        <f t="shared" si="162"/>
        <v>0</v>
      </c>
      <c r="AM923" s="111" t="str">
        <f t="shared" si="163"/>
        <v/>
      </c>
      <c r="AN923" s="111" t="str">
        <f t="shared" ca="1" si="164"/>
        <v/>
      </c>
    </row>
    <row r="924" spans="1:40" ht="20.25" customHeight="1" x14ac:dyDescent="0.3">
      <c r="A924" s="107"/>
      <c r="B924" s="144"/>
      <c r="C924" s="119"/>
      <c r="D924" s="120"/>
      <c r="E924" s="119"/>
      <c r="F924" s="119"/>
      <c r="G924" s="120"/>
      <c r="H924" s="119"/>
      <c r="I924" s="109"/>
      <c r="L924" s="108"/>
      <c r="M924" s="108"/>
      <c r="N924" s="108"/>
      <c r="O924" s="108"/>
      <c r="P924" s="108"/>
      <c r="Q924" s="108"/>
      <c r="R924" s="108"/>
      <c r="S924" s="108"/>
      <c r="T924" s="100">
        <f t="shared" si="155"/>
        <v>0</v>
      </c>
      <c r="U924" s="111"/>
      <c r="V924" s="111"/>
      <c r="W924" s="111">
        <f>SUMIFS($F$3:F924,$D$3:D924,D924,$C$3:C924,"Buy")+SUMIFS($F$3:F924,$D$3:D924,D924,$C$3:C924,"Coin Deposit",$E$3:E924,"&lt;&gt;")</f>
        <v>0</v>
      </c>
      <c r="X924" s="111">
        <f t="shared" si="156"/>
        <v>0</v>
      </c>
      <c r="Y924" s="111">
        <f>IF($D924=Y$1,SUMIFS($H$3:$H924,$G$3:$G924,Y$1,$C$3:$C924,"Sell"),0)</f>
        <v>0</v>
      </c>
      <c r="Z924" s="111">
        <f t="shared" si="157"/>
        <v>0</v>
      </c>
      <c r="AA924" s="111">
        <f>IF($D924=AA$1,SUMIFS($H$3:$H924,$G$3:$G924,AA$1,$C$3:$C924,"Sell"),0)</f>
        <v>0</v>
      </c>
      <c r="AB924" s="111">
        <f t="shared" si="158"/>
        <v>0</v>
      </c>
      <c r="AC924" s="111">
        <f>SUMIFS('Deductions and Deposits'!$H:$H,'Deductions and Deposits'!$G:$G,D924,'Deductions and Deposits'!$F:$F,"&lt;="&amp;B924)+SUMIFS($F$3:F924,$D$3:D924,D924,$C$3:C924,"Coin Deposit",$E$3:E924,"")</f>
        <v>0</v>
      </c>
      <c r="AD924" s="111">
        <f>SUMIFS('Deductions and Deposits'!$D:$D,'Deductions and Deposits'!$C:$C,D924)+SUMIFS($F:$F,$D:$D,D924,$C:$C,"Coin Deduction")</f>
        <v>0</v>
      </c>
      <c r="AE924" s="111">
        <f>Table5[[#This Row],[Column4]]+Table5[[#This Row],[Column14]]+Table5[[#This Row],[Column19]]+Table5[[#This Row],[Column12]]</f>
        <v>0</v>
      </c>
      <c r="AF924" s="111">
        <f>Table5[[#This Row],[Column5]]+Table5[[#This Row],[Column13]]+Table5[[#This Row],[Column21]]+Table5[[#This Row],[Column18]]</f>
        <v>0</v>
      </c>
      <c r="AG924" s="111">
        <f t="shared" si="159"/>
        <v>0</v>
      </c>
      <c r="AH924" s="111">
        <f t="shared" si="160"/>
        <v>0</v>
      </c>
      <c r="AI924" s="111">
        <f>Table5[[#This Row],[Column17]]-Table5[[#This Row],[Column20]]</f>
        <v>0</v>
      </c>
      <c r="AJ924" s="111">
        <f t="shared" si="161"/>
        <v>0</v>
      </c>
      <c r="AK924" s="111">
        <f t="shared" si="165"/>
        <v>0</v>
      </c>
      <c r="AL924" s="111">
        <f t="shared" si="162"/>
        <v>0</v>
      </c>
      <c r="AM924" s="111" t="str">
        <f t="shared" si="163"/>
        <v/>
      </c>
      <c r="AN924" s="111" t="str">
        <f t="shared" ca="1" si="164"/>
        <v/>
      </c>
    </row>
    <row r="925" spans="1:40" ht="20.25" customHeight="1" x14ac:dyDescent="0.3">
      <c r="A925" s="107"/>
      <c r="B925" s="144"/>
      <c r="C925" s="119"/>
      <c r="D925" s="120"/>
      <c r="E925" s="119"/>
      <c r="F925" s="119"/>
      <c r="G925" s="120"/>
      <c r="H925" s="119"/>
      <c r="I925" s="109"/>
      <c r="L925" s="108"/>
      <c r="M925" s="108"/>
      <c r="N925" s="108"/>
      <c r="O925" s="108"/>
      <c r="P925" s="108"/>
      <c r="Q925" s="108"/>
      <c r="R925" s="108"/>
      <c r="S925" s="108"/>
      <c r="T925" s="100">
        <f t="shared" si="155"/>
        <v>0</v>
      </c>
      <c r="U925" s="111"/>
      <c r="V925" s="111"/>
      <c r="W925" s="111">
        <f>SUMIFS($F$3:F925,$D$3:D925,D925,$C$3:C925,"Buy")+SUMIFS($F$3:F925,$D$3:D925,D925,$C$3:C925,"Coin Deposit",$E$3:E925,"&lt;&gt;")</f>
        <v>0</v>
      </c>
      <c r="X925" s="111">
        <f t="shared" si="156"/>
        <v>0</v>
      </c>
      <c r="Y925" s="111">
        <f>IF($D925=Y$1,SUMIFS($H$3:$H925,$G$3:$G925,Y$1,$C$3:$C925,"Sell"),0)</f>
        <v>0</v>
      </c>
      <c r="Z925" s="111">
        <f t="shared" si="157"/>
        <v>0</v>
      </c>
      <c r="AA925" s="111">
        <f>IF($D925=AA$1,SUMIFS($H$3:$H925,$G$3:$G925,AA$1,$C$3:$C925,"Sell"),0)</f>
        <v>0</v>
      </c>
      <c r="AB925" s="111">
        <f t="shared" si="158"/>
        <v>0</v>
      </c>
      <c r="AC925" s="111">
        <f>SUMIFS('Deductions and Deposits'!$H:$H,'Deductions and Deposits'!$G:$G,D925,'Deductions and Deposits'!$F:$F,"&lt;="&amp;B925)+SUMIFS($F$3:F925,$D$3:D925,D925,$C$3:C925,"Coin Deposit",$E$3:E925,"")</f>
        <v>0</v>
      </c>
      <c r="AD925" s="111">
        <f>SUMIFS('Deductions and Deposits'!$D:$D,'Deductions and Deposits'!$C:$C,D925)+SUMIFS($F:$F,$D:$D,D925,$C:$C,"Coin Deduction")</f>
        <v>0</v>
      </c>
      <c r="AE925" s="111">
        <f>Table5[[#This Row],[Column4]]+Table5[[#This Row],[Column14]]+Table5[[#This Row],[Column19]]+Table5[[#This Row],[Column12]]</f>
        <v>0</v>
      </c>
      <c r="AF925" s="111">
        <f>Table5[[#This Row],[Column5]]+Table5[[#This Row],[Column13]]+Table5[[#This Row],[Column21]]+Table5[[#This Row],[Column18]]</f>
        <v>0</v>
      </c>
      <c r="AG925" s="111">
        <f t="shared" si="159"/>
        <v>0</v>
      </c>
      <c r="AH925" s="111">
        <f t="shared" si="160"/>
        <v>0</v>
      </c>
      <c r="AI925" s="111">
        <f>Table5[[#This Row],[Column17]]-Table5[[#This Row],[Column20]]</f>
        <v>0</v>
      </c>
      <c r="AJ925" s="111">
        <f t="shared" si="161"/>
        <v>0</v>
      </c>
      <c r="AK925" s="111">
        <f t="shared" si="165"/>
        <v>0</v>
      </c>
      <c r="AL925" s="111">
        <f t="shared" si="162"/>
        <v>0</v>
      </c>
      <c r="AM925" s="111" t="str">
        <f t="shared" si="163"/>
        <v/>
      </c>
      <c r="AN925" s="111" t="str">
        <f t="shared" ca="1" si="164"/>
        <v/>
      </c>
    </row>
    <row r="926" spans="1:40" ht="20.25" customHeight="1" x14ac:dyDescent="0.3">
      <c r="A926" s="107"/>
      <c r="B926" s="144"/>
      <c r="C926" s="119"/>
      <c r="D926" s="120"/>
      <c r="E926" s="119"/>
      <c r="F926" s="119"/>
      <c r="G926" s="120"/>
      <c r="H926" s="119"/>
      <c r="I926" s="109"/>
      <c r="L926" s="108"/>
      <c r="M926" s="108"/>
      <c r="N926" s="108"/>
      <c r="O926" s="108"/>
      <c r="P926" s="108"/>
      <c r="Q926" s="108"/>
      <c r="R926" s="108"/>
      <c r="S926" s="108"/>
      <c r="T926" s="100">
        <f t="shared" si="155"/>
        <v>0</v>
      </c>
      <c r="U926" s="111"/>
      <c r="V926" s="111"/>
      <c r="W926" s="111">
        <f>SUMIFS($F$3:F926,$D$3:D926,D926,$C$3:C926,"Buy")+SUMIFS($F$3:F926,$D$3:D926,D926,$C$3:C926,"Coin Deposit",$E$3:E926,"&lt;&gt;")</f>
        <v>0</v>
      </c>
      <c r="X926" s="111">
        <f t="shared" si="156"/>
        <v>0</v>
      </c>
      <c r="Y926" s="111">
        <f>IF($D926=Y$1,SUMIFS($H$3:$H926,$G$3:$G926,Y$1,$C$3:$C926,"Sell"),0)</f>
        <v>0</v>
      </c>
      <c r="Z926" s="111">
        <f t="shared" si="157"/>
        <v>0</v>
      </c>
      <c r="AA926" s="111">
        <f>IF($D926=AA$1,SUMIFS($H$3:$H926,$G$3:$G926,AA$1,$C$3:$C926,"Sell"),0)</f>
        <v>0</v>
      </c>
      <c r="AB926" s="111">
        <f t="shared" si="158"/>
        <v>0</v>
      </c>
      <c r="AC926" s="111">
        <f>SUMIFS('Deductions and Deposits'!$H:$H,'Deductions and Deposits'!$G:$G,D926,'Deductions and Deposits'!$F:$F,"&lt;="&amp;B926)+SUMIFS($F$3:F926,$D$3:D926,D926,$C$3:C926,"Coin Deposit",$E$3:E926,"")</f>
        <v>0</v>
      </c>
      <c r="AD926" s="111">
        <f>SUMIFS('Deductions and Deposits'!$D:$D,'Deductions and Deposits'!$C:$C,D926)+SUMIFS($F:$F,$D:$D,D926,$C:$C,"Coin Deduction")</f>
        <v>0</v>
      </c>
      <c r="AE926" s="111">
        <f>Table5[[#This Row],[Column4]]+Table5[[#This Row],[Column14]]+Table5[[#This Row],[Column19]]+Table5[[#This Row],[Column12]]</f>
        <v>0</v>
      </c>
      <c r="AF926" s="111">
        <f>Table5[[#This Row],[Column5]]+Table5[[#This Row],[Column13]]+Table5[[#This Row],[Column21]]+Table5[[#This Row],[Column18]]</f>
        <v>0</v>
      </c>
      <c r="AG926" s="111">
        <f t="shared" si="159"/>
        <v>0</v>
      </c>
      <c r="AH926" s="111">
        <f t="shared" si="160"/>
        <v>0</v>
      </c>
      <c r="AI926" s="111">
        <f>Table5[[#This Row],[Column17]]-Table5[[#This Row],[Column20]]</f>
        <v>0</v>
      </c>
      <c r="AJ926" s="111">
        <f t="shared" si="161"/>
        <v>0</v>
      </c>
      <c r="AK926" s="111">
        <f t="shared" si="165"/>
        <v>0</v>
      </c>
      <c r="AL926" s="111">
        <f t="shared" si="162"/>
        <v>0</v>
      </c>
      <c r="AM926" s="111" t="str">
        <f t="shared" si="163"/>
        <v/>
      </c>
      <c r="AN926" s="111" t="str">
        <f t="shared" ca="1" si="164"/>
        <v/>
      </c>
    </row>
    <row r="927" spans="1:40" ht="20.25" customHeight="1" x14ac:dyDescent="0.3">
      <c r="A927" s="107"/>
      <c r="B927" s="144"/>
      <c r="C927" s="119"/>
      <c r="D927" s="120"/>
      <c r="E927" s="119"/>
      <c r="F927" s="119"/>
      <c r="G927" s="120"/>
      <c r="H927" s="119"/>
      <c r="I927" s="109"/>
      <c r="L927" s="108"/>
      <c r="M927" s="108"/>
      <c r="N927" s="108"/>
      <c r="O927" s="108"/>
      <c r="P927" s="108"/>
      <c r="Q927" s="108"/>
      <c r="R927" s="108"/>
      <c r="S927" s="108"/>
      <c r="T927" s="100">
        <f t="shared" si="155"/>
        <v>0</v>
      </c>
      <c r="U927" s="111"/>
      <c r="V927" s="111"/>
      <c r="W927" s="111">
        <f>SUMIFS($F$3:F927,$D$3:D927,D927,$C$3:C927,"Buy")+SUMIFS($F$3:F927,$D$3:D927,D927,$C$3:C927,"Coin Deposit",$E$3:E927,"&lt;&gt;")</f>
        <v>0</v>
      </c>
      <c r="X927" s="111">
        <f t="shared" si="156"/>
        <v>0</v>
      </c>
      <c r="Y927" s="111">
        <f>IF($D927=Y$1,SUMIFS($H$3:$H927,$G$3:$G927,Y$1,$C$3:$C927,"Sell"),0)</f>
        <v>0</v>
      </c>
      <c r="Z927" s="111">
        <f t="shared" si="157"/>
        <v>0</v>
      </c>
      <c r="AA927" s="111">
        <f>IF($D927=AA$1,SUMIFS($H$3:$H927,$G$3:$G927,AA$1,$C$3:$C927,"Sell"),0)</f>
        <v>0</v>
      </c>
      <c r="AB927" s="111">
        <f t="shared" si="158"/>
        <v>0</v>
      </c>
      <c r="AC927" s="111">
        <f>SUMIFS('Deductions and Deposits'!$H:$H,'Deductions and Deposits'!$G:$G,D927,'Deductions and Deposits'!$F:$F,"&lt;="&amp;B927)+SUMIFS($F$3:F927,$D$3:D927,D927,$C$3:C927,"Coin Deposit",$E$3:E927,"")</f>
        <v>0</v>
      </c>
      <c r="AD927" s="111">
        <f>SUMIFS('Deductions and Deposits'!$D:$D,'Deductions and Deposits'!$C:$C,D927)+SUMIFS($F:$F,$D:$D,D927,$C:$C,"Coin Deduction")</f>
        <v>0</v>
      </c>
      <c r="AE927" s="111">
        <f>Table5[[#This Row],[Column4]]+Table5[[#This Row],[Column14]]+Table5[[#This Row],[Column19]]+Table5[[#This Row],[Column12]]</f>
        <v>0</v>
      </c>
      <c r="AF927" s="111">
        <f>Table5[[#This Row],[Column5]]+Table5[[#This Row],[Column13]]+Table5[[#This Row],[Column21]]+Table5[[#This Row],[Column18]]</f>
        <v>0</v>
      </c>
      <c r="AG927" s="111">
        <f t="shared" si="159"/>
        <v>0</v>
      </c>
      <c r="AH927" s="111">
        <f t="shared" si="160"/>
        <v>0</v>
      </c>
      <c r="AI927" s="111">
        <f>Table5[[#This Row],[Column17]]-Table5[[#This Row],[Column20]]</f>
        <v>0</v>
      </c>
      <c r="AJ927" s="111">
        <f t="shared" si="161"/>
        <v>0</v>
      </c>
      <c r="AK927" s="111">
        <f t="shared" si="165"/>
        <v>0</v>
      </c>
      <c r="AL927" s="111">
        <f t="shared" si="162"/>
        <v>0</v>
      </c>
      <c r="AM927" s="111" t="str">
        <f t="shared" si="163"/>
        <v/>
      </c>
      <c r="AN927" s="111" t="str">
        <f t="shared" ca="1" si="164"/>
        <v/>
      </c>
    </row>
    <row r="928" spans="1:40" ht="20.25" customHeight="1" x14ac:dyDescent="0.3">
      <c r="A928" s="107"/>
      <c r="B928" s="144"/>
      <c r="C928" s="119"/>
      <c r="D928" s="120"/>
      <c r="E928" s="119"/>
      <c r="F928" s="119"/>
      <c r="G928" s="120"/>
      <c r="H928" s="119"/>
      <c r="I928" s="109"/>
      <c r="L928" s="108"/>
      <c r="M928" s="108"/>
      <c r="N928" s="108"/>
      <c r="O928" s="108"/>
      <c r="P928" s="108"/>
      <c r="Q928" s="108"/>
      <c r="R928" s="108"/>
      <c r="S928" s="108"/>
      <c r="T928" s="100">
        <f t="shared" si="155"/>
        <v>0</v>
      </c>
      <c r="U928" s="111"/>
      <c r="V928" s="111"/>
      <c r="W928" s="111">
        <f>SUMIFS($F$3:F928,$D$3:D928,D928,$C$3:C928,"Buy")+SUMIFS($F$3:F928,$D$3:D928,D928,$C$3:C928,"Coin Deposit",$E$3:E928,"&lt;&gt;")</f>
        <v>0</v>
      </c>
      <c r="X928" s="111">
        <f t="shared" si="156"/>
        <v>0</v>
      </c>
      <c r="Y928" s="111">
        <f>IF($D928=Y$1,SUMIFS($H$3:$H928,$G$3:$G928,Y$1,$C$3:$C928,"Sell"),0)</f>
        <v>0</v>
      </c>
      <c r="Z928" s="111">
        <f t="shared" si="157"/>
        <v>0</v>
      </c>
      <c r="AA928" s="111">
        <f>IF($D928=AA$1,SUMIFS($H$3:$H928,$G$3:$G928,AA$1,$C$3:$C928,"Sell"),0)</f>
        <v>0</v>
      </c>
      <c r="AB928" s="111">
        <f t="shared" si="158"/>
        <v>0</v>
      </c>
      <c r="AC928" s="111">
        <f>SUMIFS('Deductions and Deposits'!$H:$H,'Deductions and Deposits'!$G:$G,D928,'Deductions and Deposits'!$F:$F,"&lt;="&amp;B928)+SUMIFS($F$3:F928,$D$3:D928,D928,$C$3:C928,"Coin Deposit",$E$3:E928,"")</f>
        <v>0</v>
      </c>
      <c r="AD928" s="111">
        <f>SUMIFS('Deductions and Deposits'!$D:$D,'Deductions and Deposits'!$C:$C,D928)+SUMIFS($F:$F,$D:$D,D928,$C:$C,"Coin Deduction")</f>
        <v>0</v>
      </c>
      <c r="AE928" s="111">
        <f>Table5[[#This Row],[Column4]]+Table5[[#This Row],[Column14]]+Table5[[#This Row],[Column19]]+Table5[[#This Row],[Column12]]</f>
        <v>0</v>
      </c>
      <c r="AF928" s="111">
        <f>Table5[[#This Row],[Column5]]+Table5[[#This Row],[Column13]]+Table5[[#This Row],[Column21]]+Table5[[#This Row],[Column18]]</f>
        <v>0</v>
      </c>
      <c r="AG928" s="111">
        <f t="shared" si="159"/>
        <v>0</v>
      </c>
      <c r="AH928" s="111">
        <f t="shared" si="160"/>
        <v>0</v>
      </c>
      <c r="AI928" s="111">
        <f>Table5[[#This Row],[Column17]]-Table5[[#This Row],[Column20]]</f>
        <v>0</v>
      </c>
      <c r="AJ928" s="111">
        <f t="shared" si="161"/>
        <v>0</v>
      </c>
      <c r="AK928" s="111">
        <f t="shared" si="165"/>
        <v>0</v>
      </c>
      <c r="AL928" s="111">
        <f t="shared" si="162"/>
        <v>0</v>
      </c>
      <c r="AM928" s="111" t="str">
        <f t="shared" si="163"/>
        <v/>
      </c>
      <c r="AN928" s="111" t="str">
        <f t="shared" ca="1" si="164"/>
        <v/>
      </c>
    </row>
    <row r="929" spans="1:40" ht="20.25" customHeight="1" x14ac:dyDescent="0.3">
      <c r="A929" s="107"/>
      <c r="B929" s="144"/>
      <c r="C929" s="119"/>
      <c r="D929" s="120"/>
      <c r="E929" s="119"/>
      <c r="F929" s="119"/>
      <c r="G929" s="120"/>
      <c r="H929" s="119"/>
      <c r="I929" s="109"/>
      <c r="L929" s="108"/>
      <c r="M929" s="108"/>
      <c r="N929" s="108"/>
      <c r="O929" s="108"/>
      <c r="P929" s="108"/>
      <c r="Q929" s="108"/>
      <c r="R929" s="108"/>
      <c r="S929" s="108"/>
      <c r="T929" s="100">
        <f t="shared" si="155"/>
        <v>0</v>
      </c>
      <c r="U929" s="111"/>
      <c r="V929" s="111"/>
      <c r="W929" s="111">
        <f>SUMIFS($F$3:F929,$D$3:D929,D929,$C$3:C929,"Buy")+SUMIFS($F$3:F929,$D$3:D929,D929,$C$3:C929,"Coin Deposit",$E$3:E929,"&lt;&gt;")</f>
        <v>0</v>
      </c>
      <c r="X929" s="111">
        <f t="shared" si="156"/>
        <v>0</v>
      </c>
      <c r="Y929" s="111">
        <f>IF($D929=Y$1,SUMIFS($H$3:$H929,$G$3:$G929,Y$1,$C$3:$C929,"Sell"),0)</f>
        <v>0</v>
      </c>
      <c r="Z929" s="111">
        <f t="shared" si="157"/>
        <v>0</v>
      </c>
      <c r="AA929" s="111">
        <f>IF($D929=AA$1,SUMIFS($H$3:$H929,$G$3:$G929,AA$1,$C$3:$C929,"Sell"),0)</f>
        <v>0</v>
      </c>
      <c r="AB929" s="111">
        <f t="shared" si="158"/>
        <v>0</v>
      </c>
      <c r="AC929" s="111">
        <f>SUMIFS('Deductions and Deposits'!$H:$H,'Deductions and Deposits'!$G:$G,D929,'Deductions and Deposits'!$F:$F,"&lt;="&amp;B929)+SUMIFS($F$3:F929,$D$3:D929,D929,$C$3:C929,"Coin Deposit",$E$3:E929,"")</f>
        <v>0</v>
      </c>
      <c r="AD929" s="111">
        <f>SUMIFS('Deductions and Deposits'!$D:$D,'Deductions and Deposits'!$C:$C,D929)+SUMIFS($F:$F,$D:$D,D929,$C:$C,"Coin Deduction")</f>
        <v>0</v>
      </c>
      <c r="AE929" s="111">
        <f>Table5[[#This Row],[Column4]]+Table5[[#This Row],[Column14]]+Table5[[#This Row],[Column19]]+Table5[[#This Row],[Column12]]</f>
        <v>0</v>
      </c>
      <c r="AF929" s="111">
        <f>Table5[[#This Row],[Column5]]+Table5[[#This Row],[Column13]]+Table5[[#This Row],[Column21]]+Table5[[#This Row],[Column18]]</f>
        <v>0</v>
      </c>
      <c r="AG929" s="111">
        <f t="shared" si="159"/>
        <v>0</v>
      </c>
      <c r="AH929" s="111">
        <f t="shared" si="160"/>
        <v>0</v>
      </c>
      <c r="AI929" s="111">
        <f>Table5[[#This Row],[Column17]]-Table5[[#This Row],[Column20]]</f>
        <v>0</v>
      </c>
      <c r="AJ929" s="111">
        <f t="shared" si="161"/>
        <v>0</v>
      </c>
      <c r="AK929" s="111">
        <f t="shared" si="165"/>
        <v>0</v>
      </c>
      <c r="AL929" s="111">
        <f t="shared" si="162"/>
        <v>0</v>
      </c>
      <c r="AM929" s="111" t="str">
        <f t="shared" si="163"/>
        <v/>
      </c>
      <c r="AN929" s="111" t="str">
        <f t="shared" ca="1" si="164"/>
        <v/>
      </c>
    </row>
    <row r="930" spans="1:40" ht="20.25" customHeight="1" x14ac:dyDescent="0.3">
      <c r="A930" s="107"/>
      <c r="B930" s="144"/>
      <c r="C930" s="119"/>
      <c r="D930" s="120"/>
      <c r="E930" s="119"/>
      <c r="F930" s="119"/>
      <c r="G930" s="120"/>
      <c r="H930" s="119"/>
      <c r="I930" s="109"/>
      <c r="L930" s="108"/>
      <c r="M930" s="108"/>
      <c r="N930" s="108"/>
      <c r="O930" s="108"/>
      <c r="P930" s="108"/>
      <c r="Q930" s="108"/>
      <c r="R930" s="108"/>
      <c r="S930" s="108"/>
      <c r="T930" s="100">
        <f t="shared" si="155"/>
        <v>0</v>
      </c>
      <c r="U930" s="111"/>
      <c r="V930" s="111"/>
      <c r="W930" s="111">
        <f>SUMIFS($F$3:F930,$D$3:D930,D930,$C$3:C930,"Buy")+SUMIFS($F$3:F930,$D$3:D930,D930,$C$3:C930,"Coin Deposit",$E$3:E930,"&lt;&gt;")</f>
        <v>0</v>
      </c>
      <c r="X930" s="111">
        <f t="shared" si="156"/>
        <v>0</v>
      </c>
      <c r="Y930" s="111">
        <f>IF($D930=Y$1,SUMIFS($H$3:$H930,$G$3:$G930,Y$1,$C$3:$C930,"Sell"),0)</f>
        <v>0</v>
      </c>
      <c r="Z930" s="111">
        <f t="shared" si="157"/>
        <v>0</v>
      </c>
      <c r="AA930" s="111">
        <f>IF($D930=AA$1,SUMIFS($H$3:$H930,$G$3:$G930,AA$1,$C$3:$C930,"Sell"),0)</f>
        <v>0</v>
      </c>
      <c r="AB930" s="111">
        <f t="shared" si="158"/>
        <v>0</v>
      </c>
      <c r="AC930" s="111">
        <f>SUMIFS('Deductions and Deposits'!$H:$H,'Deductions and Deposits'!$G:$G,D930,'Deductions and Deposits'!$F:$F,"&lt;="&amp;B930)+SUMIFS($F$3:F930,$D$3:D930,D930,$C$3:C930,"Coin Deposit",$E$3:E930,"")</f>
        <v>0</v>
      </c>
      <c r="AD930" s="111">
        <f>SUMIFS('Deductions and Deposits'!$D:$D,'Deductions and Deposits'!$C:$C,D930)+SUMIFS($F:$F,$D:$D,D930,$C:$C,"Coin Deduction")</f>
        <v>0</v>
      </c>
      <c r="AE930" s="111">
        <f>Table5[[#This Row],[Column4]]+Table5[[#This Row],[Column14]]+Table5[[#This Row],[Column19]]+Table5[[#This Row],[Column12]]</f>
        <v>0</v>
      </c>
      <c r="AF930" s="111">
        <f>Table5[[#This Row],[Column5]]+Table5[[#This Row],[Column13]]+Table5[[#This Row],[Column21]]+Table5[[#This Row],[Column18]]</f>
        <v>0</v>
      </c>
      <c r="AG930" s="111">
        <f t="shared" si="159"/>
        <v>0</v>
      </c>
      <c r="AH930" s="111">
        <f t="shared" si="160"/>
        <v>0</v>
      </c>
      <c r="AI930" s="111">
        <f>Table5[[#This Row],[Column17]]-Table5[[#This Row],[Column20]]</f>
        <v>0</v>
      </c>
      <c r="AJ930" s="111">
        <f t="shared" si="161"/>
        <v>0</v>
      </c>
      <c r="AK930" s="111">
        <f t="shared" si="165"/>
        <v>0</v>
      </c>
      <c r="AL930" s="111">
        <f t="shared" si="162"/>
        <v>0</v>
      </c>
      <c r="AM930" s="111" t="str">
        <f t="shared" si="163"/>
        <v/>
      </c>
      <c r="AN930" s="111" t="str">
        <f t="shared" ca="1" si="164"/>
        <v/>
      </c>
    </row>
    <row r="931" spans="1:40" ht="20.25" customHeight="1" x14ac:dyDescent="0.3">
      <c r="A931" s="107"/>
      <c r="B931" s="144"/>
      <c r="C931" s="119"/>
      <c r="D931" s="120"/>
      <c r="E931" s="119"/>
      <c r="F931" s="119"/>
      <c r="G931" s="120"/>
      <c r="H931" s="119"/>
      <c r="I931" s="109"/>
      <c r="L931" s="108"/>
      <c r="M931" s="108"/>
      <c r="N931" s="108"/>
      <c r="O931" s="108"/>
      <c r="P931" s="108"/>
      <c r="Q931" s="108"/>
      <c r="R931" s="108"/>
      <c r="S931" s="108"/>
      <c r="T931" s="100">
        <f t="shared" si="155"/>
        <v>0</v>
      </c>
      <c r="U931" s="111"/>
      <c r="V931" s="111"/>
      <c r="W931" s="111">
        <f>SUMIFS($F$3:F931,$D$3:D931,D931,$C$3:C931,"Buy")+SUMIFS($F$3:F931,$D$3:D931,D931,$C$3:C931,"Coin Deposit",$E$3:E931,"&lt;&gt;")</f>
        <v>0</v>
      </c>
      <c r="X931" s="111">
        <f t="shared" si="156"/>
        <v>0</v>
      </c>
      <c r="Y931" s="111">
        <f>IF($D931=Y$1,SUMIFS($H$3:$H931,$G$3:$G931,Y$1,$C$3:$C931,"Sell"),0)</f>
        <v>0</v>
      </c>
      <c r="Z931" s="111">
        <f t="shared" si="157"/>
        <v>0</v>
      </c>
      <c r="AA931" s="111">
        <f>IF($D931=AA$1,SUMIFS($H$3:$H931,$G$3:$G931,AA$1,$C$3:$C931,"Sell"),0)</f>
        <v>0</v>
      </c>
      <c r="AB931" s="111">
        <f t="shared" si="158"/>
        <v>0</v>
      </c>
      <c r="AC931" s="111">
        <f>SUMIFS('Deductions and Deposits'!$H:$H,'Deductions and Deposits'!$G:$G,D931,'Deductions and Deposits'!$F:$F,"&lt;="&amp;B931)+SUMIFS($F$3:F931,$D$3:D931,D931,$C$3:C931,"Coin Deposit",$E$3:E931,"")</f>
        <v>0</v>
      </c>
      <c r="AD931" s="111">
        <f>SUMIFS('Deductions and Deposits'!$D:$D,'Deductions and Deposits'!$C:$C,D931)+SUMIFS($F:$F,$D:$D,D931,$C:$C,"Coin Deduction")</f>
        <v>0</v>
      </c>
      <c r="AE931" s="111">
        <f>Table5[[#This Row],[Column4]]+Table5[[#This Row],[Column14]]+Table5[[#This Row],[Column19]]+Table5[[#This Row],[Column12]]</f>
        <v>0</v>
      </c>
      <c r="AF931" s="111">
        <f>Table5[[#This Row],[Column5]]+Table5[[#This Row],[Column13]]+Table5[[#This Row],[Column21]]+Table5[[#This Row],[Column18]]</f>
        <v>0</v>
      </c>
      <c r="AG931" s="111">
        <f t="shared" si="159"/>
        <v>0</v>
      </c>
      <c r="AH931" s="111">
        <f t="shared" si="160"/>
        <v>0</v>
      </c>
      <c r="AI931" s="111">
        <f>Table5[[#This Row],[Column17]]-Table5[[#This Row],[Column20]]</f>
        <v>0</v>
      </c>
      <c r="AJ931" s="111">
        <f t="shared" si="161"/>
        <v>0</v>
      </c>
      <c r="AK931" s="111">
        <f t="shared" si="165"/>
        <v>0</v>
      </c>
      <c r="AL931" s="111">
        <f t="shared" si="162"/>
        <v>0</v>
      </c>
      <c r="AM931" s="111" t="str">
        <f t="shared" si="163"/>
        <v/>
      </c>
      <c r="AN931" s="111" t="str">
        <f t="shared" ca="1" si="164"/>
        <v/>
      </c>
    </row>
    <row r="932" spans="1:40" ht="20.25" customHeight="1" x14ac:dyDescent="0.3">
      <c r="A932" s="107"/>
      <c r="B932" s="144"/>
      <c r="C932" s="119"/>
      <c r="D932" s="120"/>
      <c r="E932" s="119"/>
      <c r="F932" s="119"/>
      <c r="G932" s="120"/>
      <c r="H932" s="119"/>
      <c r="I932" s="109"/>
      <c r="L932" s="108"/>
      <c r="M932" s="108"/>
      <c r="N932" s="108"/>
      <c r="O932" s="108"/>
      <c r="P932" s="108"/>
      <c r="Q932" s="108"/>
      <c r="R932" s="108"/>
      <c r="S932" s="108"/>
      <c r="T932" s="100">
        <f t="shared" si="155"/>
        <v>0</v>
      </c>
      <c r="U932" s="111"/>
      <c r="V932" s="111"/>
      <c r="W932" s="111">
        <f>SUMIFS($F$3:F932,$D$3:D932,D932,$C$3:C932,"Buy")+SUMIFS($F$3:F932,$D$3:D932,D932,$C$3:C932,"Coin Deposit",$E$3:E932,"&lt;&gt;")</f>
        <v>0</v>
      </c>
      <c r="X932" s="111">
        <f t="shared" si="156"/>
        <v>0</v>
      </c>
      <c r="Y932" s="111">
        <f>IF($D932=Y$1,SUMIFS($H$3:$H932,$G$3:$G932,Y$1,$C$3:$C932,"Sell"),0)</f>
        <v>0</v>
      </c>
      <c r="Z932" s="111">
        <f t="shared" si="157"/>
        <v>0</v>
      </c>
      <c r="AA932" s="111">
        <f>IF($D932=AA$1,SUMIFS($H$3:$H932,$G$3:$G932,AA$1,$C$3:$C932,"Sell"),0)</f>
        <v>0</v>
      </c>
      <c r="AB932" s="111">
        <f t="shared" si="158"/>
        <v>0</v>
      </c>
      <c r="AC932" s="111">
        <f>SUMIFS('Deductions and Deposits'!$H:$H,'Deductions and Deposits'!$G:$G,D932,'Deductions and Deposits'!$F:$F,"&lt;="&amp;B932)+SUMIFS($F$3:F932,$D$3:D932,D932,$C$3:C932,"Coin Deposit",$E$3:E932,"")</f>
        <v>0</v>
      </c>
      <c r="AD932" s="111">
        <f>SUMIFS('Deductions and Deposits'!$D:$D,'Deductions and Deposits'!$C:$C,D932)+SUMIFS($F:$F,$D:$D,D932,$C:$C,"Coin Deduction")</f>
        <v>0</v>
      </c>
      <c r="AE932" s="111">
        <f>Table5[[#This Row],[Column4]]+Table5[[#This Row],[Column14]]+Table5[[#This Row],[Column19]]+Table5[[#This Row],[Column12]]</f>
        <v>0</v>
      </c>
      <c r="AF932" s="111">
        <f>Table5[[#This Row],[Column5]]+Table5[[#This Row],[Column13]]+Table5[[#This Row],[Column21]]+Table5[[#This Row],[Column18]]</f>
        <v>0</v>
      </c>
      <c r="AG932" s="111">
        <f t="shared" si="159"/>
        <v>0</v>
      </c>
      <c r="AH932" s="111">
        <f t="shared" si="160"/>
        <v>0</v>
      </c>
      <c r="AI932" s="111">
        <f>Table5[[#This Row],[Column17]]-Table5[[#This Row],[Column20]]</f>
        <v>0</v>
      </c>
      <c r="AJ932" s="111">
        <f t="shared" si="161"/>
        <v>0</v>
      </c>
      <c r="AK932" s="111">
        <f t="shared" si="165"/>
        <v>0</v>
      </c>
      <c r="AL932" s="111">
        <f t="shared" si="162"/>
        <v>0</v>
      </c>
      <c r="AM932" s="111" t="str">
        <f t="shared" si="163"/>
        <v/>
      </c>
      <c r="AN932" s="111" t="str">
        <f t="shared" ca="1" si="164"/>
        <v/>
      </c>
    </row>
    <row r="933" spans="1:40" ht="20.25" customHeight="1" x14ac:dyDescent="0.3">
      <c r="A933" s="107"/>
      <c r="B933" s="144"/>
      <c r="C933" s="119"/>
      <c r="D933" s="120"/>
      <c r="E933" s="119"/>
      <c r="F933" s="119"/>
      <c r="G933" s="120"/>
      <c r="H933" s="119"/>
      <c r="I933" s="109"/>
      <c r="L933" s="108"/>
      <c r="M933" s="108"/>
      <c r="N933" s="108"/>
      <c r="O933" s="108"/>
      <c r="P933" s="108"/>
      <c r="Q933" s="108"/>
      <c r="R933" s="108"/>
      <c r="S933" s="108"/>
      <c r="T933" s="100">
        <f t="shared" si="155"/>
        <v>0</v>
      </c>
      <c r="U933" s="111"/>
      <c r="V933" s="111"/>
      <c r="W933" s="111">
        <f>SUMIFS($F$3:F933,$D$3:D933,D933,$C$3:C933,"Buy")+SUMIFS($F$3:F933,$D$3:D933,D933,$C$3:C933,"Coin Deposit",$E$3:E933,"&lt;&gt;")</f>
        <v>0</v>
      </c>
      <c r="X933" s="111">
        <f t="shared" si="156"/>
        <v>0</v>
      </c>
      <c r="Y933" s="111">
        <f>IF($D933=Y$1,SUMIFS($H$3:$H933,$G$3:$G933,Y$1,$C$3:$C933,"Sell"),0)</f>
        <v>0</v>
      </c>
      <c r="Z933" s="111">
        <f t="shared" si="157"/>
        <v>0</v>
      </c>
      <c r="AA933" s="111">
        <f>IF($D933=AA$1,SUMIFS($H$3:$H933,$G$3:$G933,AA$1,$C$3:$C933,"Sell"),0)</f>
        <v>0</v>
      </c>
      <c r="AB933" s="111">
        <f t="shared" si="158"/>
        <v>0</v>
      </c>
      <c r="AC933" s="111">
        <f>SUMIFS('Deductions and Deposits'!$H:$H,'Deductions and Deposits'!$G:$G,D933,'Deductions and Deposits'!$F:$F,"&lt;="&amp;B933)+SUMIFS($F$3:F933,$D$3:D933,D933,$C$3:C933,"Coin Deposit",$E$3:E933,"")</f>
        <v>0</v>
      </c>
      <c r="AD933" s="111">
        <f>SUMIFS('Deductions and Deposits'!$D:$D,'Deductions and Deposits'!$C:$C,D933)+SUMIFS($F:$F,$D:$D,D933,$C:$C,"Coin Deduction")</f>
        <v>0</v>
      </c>
      <c r="AE933" s="111">
        <f>Table5[[#This Row],[Column4]]+Table5[[#This Row],[Column14]]+Table5[[#This Row],[Column19]]+Table5[[#This Row],[Column12]]</f>
        <v>0</v>
      </c>
      <c r="AF933" s="111">
        <f>Table5[[#This Row],[Column5]]+Table5[[#This Row],[Column13]]+Table5[[#This Row],[Column21]]+Table5[[#This Row],[Column18]]</f>
        <v>0</v>
      </c>
      <c r="AG933" s="111">
        <f t="shared" si="159"/>
        <v>0</v>
      </c>
      <c r="AH933" s="111">
        <f t="shared" si="160"/>
        <v>0</v>
      </c>
      <c r="AI933" s="111">
        <f>Table5[[#This Row],[Column17]]-Table5[[#This Row],[Column20]]</f>
        <v>0</v>
      </c>
      <c r="AJ933" s="111">
        <f t="shared" si="161"/>
        <v>0</v>
      </c>
      <c r="AK933" s="111">
        <f t="shared" si="165"/>
        <v>0</v>
      </c>
      <c r="AL933" s="111">
        <f t="shared" si="162"/>
        <v>0</v>
      </c>
      <c r="AM933" s="111" t="str">
        <f t="shared" si="163"/>
        <v/>
      </c>
      <c r="AN933" s="111" t="str">
        <f t="shared" ca="1" si="164"/>
        <v/>
      </c>
    </row>
    <row r="934" spans="1:40" ht="20.25" customHeight="1" x14ac:dyDescent="0.3">
      <c r="A934" s="107"/>
      <c r="B934" s="144"/>
      <c r="C934" s="119"/>
      <c r="D934" s="120"/>
      <c r="E934" s="119"/>
      <c r="F934" s="119"/>
      <c r="G934" s="120"/>
      <c r="H934" s="119"/>
      <c r="I934" s="109"/>
      <c r="L934" s="108"/>
      <c r="M934" s="108"/>
      <c r="N934" s="108"/>
      <c r="O934" s="108"/>
      <c r="P934" s="108"/>
      <c r="Q934" s="108"/>
      <c r="R934" s="108"/>
      <c r="S934" s="108"/>
      <c r="T934" s="100">
        <f t="shared" si="155"/>
        <v>0</v>
      </c>
      <c r="U934" s="111"/>
      <c r="V934" s="111"/>
      <c r="W934" s="111">
        <f>SUMIFS($F$3:F934,$D$3:D934,D934,$C$3:C934,"Buy")+SUMIFS($F$3:F934,$D$3:D934,D934,$C$3:C934,"Coin Deposit",$E$3:E934,"&lt;&gt;")</f>
        <v>0</v>
      </c>
      <c r="X934" s="111">
        <f t="shared" si="156"/>
        <v>0</v>
      </c>
      <c r="Y934" s="111">
        <f>IF($D934=Y$1,SUMIFS($H$3:$H934,$G$3:$G934,Y$1,$C$3:$C934,"Sell"),0)</f>
        <v>0</v>
      </c>
      <c r="Z934" s="111">
        <f t="shared" si="157"/>
        <v>0</v>
      </c>
      <c r="AA934" s="111">
        <f>IF($D934=AA$1,SUMIFS($H$3:$H934,$G$3:$G934,AA$1,$C$3:$C934,"Sell"),0)</f>
        <v>0</v>
      </c>
      <c r="AB934" s="111">
        <f t="shared" si="158"/>
        <v>0</v>
      </c>
      <c r="AC934" s="111">
        <f>SUMIFS('Deductions and Deposits'!$H:$H,'Deductions and Deposits'!$G:$G,D934,'Deductions and Deposits'!$F:$F,"&lt;="&amp;B934)+SUMIFS($F$3:F934,$D$3:D934,D934,$C$3:C934,"Coin Deposit",$E$3:E934,"")</f>
        <v>0</v>
      </c>
      <c r="AD934" s="111">
        <f>SUMIFS('Deductions and Deposits'!$D:$D,'Deductions and Deposits'!$C:$C,D934)+SUMIFS($F:$F,$D:$D,D934,$C:$C,"Coin Deduction")</f>
        <v>0</v>
      </c>
      <c r="AE934" s="111">
        <f>Table5[[#This Row],[Column4]]+Table5[[#This Row],[Column14]]+Table5[[#This Row],[Column19]]+Table5[[#This Row],[Column12]]</f>
        <v>0</v>
      </c>
      <c r="AF934" s="111">
        <f>Table5[[#This Row],[Column5]]+Table5[[#This Row],[Column13]]+Table5[[#This Row],[Column21]]+Table5[[#This Row],[Column18]]</f>
        <v>0</v>
      </c>
      <c r="AG934" s="111">
        <f t="shared" si="159"/>
        <v>0</v>
      </c>
      <c r="AH934" s="111">
        <f t="shared" si="160"/>
        <v>0</v>
      </c>
      <c r="AI934" s="111">
        <f>Table5[[#This Row],[Column17]]-Table5[[#This Row],[Column20]]</f>
        <v>0</v>
      </c>
      <c r="AJ934" s="111">
        <f t="shared" si="161"/>
        <v>0</v>
      </c>
      <c r="AK934" s="111">
        <f t="shared" si="165"/>
        <v>0</v>
      </c>
      <c r="AL934" s="111">
        <f t="shared" si="162"/>
        <v>0</v>
      </c>
      <c r="AM934" s="111" t="str">
        <f t="shared" si="163"/>
        <v/>
      </c>
      <c r="AN934" s="111" t="str">
        <f t="shared" ca="1" si="164"/>
        <v/>
      </c>
    </row>
    <row r="935" spans="1:40" ht="20.25" customHeight="1" x14ac:dyDescent="0.3">
      <c r="A935" s="107"/>
      <c r="B935" s="144"/>
      <c r="C935" s="119"/>
      <c r="D935" s="120"/>
      <c r="E935" s="119"/>
      <c r="F935" s="119"/>
      <c r="G935" s="120"/>
      <c r="H935" s="119"/>
      <c r="I935" s="109"/>
      <c r="L935" s="108"/>
      <c r="M935" s="108"/>
      <c r="N935" s="108"/>
      <c r="O935" s="108"/>
      <c r="P935" s="108"/>
      <c r="Q935" s="108"/>
      <c r="R935" s="108"/>
      <c r="S935" s="108"/>
      <c r="T935" s="100">
        <f t="shared" si="155"/>
        <v>0</v>
      </c>
      <c r="U935" s="111"/>
      <c r="V935" s="111"/>
      <c r="W935" s="111">
        <f>SUMIFS($F$3:F935,$D$3:D935,D935,$C$3:C935,"Buy")+SUMIFS($F$3:F935,$D$3:D935,D935,$C$3:C935,"Coin Deposit",$E$3:E935,"&lt;&gt;")</f>
        <v>0</v>
      </c>
      <c r="X935" s="111">
        <f t="shared" si="156"/>
        <v>0</v>
      </c>
      <c r="Y935" s="111">
        <f>IF($D935=Y$1,SUMIFS($H$3:$H935,$G$3:$G935,Y$1,$C$3:$C935,"Sell"),0)</f>
        <v>0</v>
      </c>
      <c r="Z935" s="111">
        <f t="shared" si="157"/>
        <v>0</v>
      </c>
      <c r="AA935" s="111">
        <f>IF($D935=AA$1,SUMIFS($H$3:$H935,$G$3:$G935,AA$1,$C$3:$C935,"Sell"),0)</f>
        <v>0</v>
      </c>
      <c r="AB935" s="111">
        <f t="shared" si="158"/>
        <v>0</v>
      </c>
      <c r="AC935" s="111">
        <f>SUMIFS('Deductions and Deposits'!$H:$H,'Deductions and Deposits'!$G:$G,D935,'Deductions and Deposits'!$F:$F,"&lt;="&amp;B935)+SUMIFS($F$3:F935,$D$3:D935,D935,$C$3:C935,"Coin Deposit",$E$3:E935,"")</f>
        <v>0</v>
      </c>
      <c r="AD935" s="111">
        <f>SUMIFS('Deductions and Deposits'!$D:$D,'Deductions and Deposits'!$C:$C,D935)+SUMIFS($F:$F,$D:$D,D935,$C:$C,"Coin Deduction")</f>
        <v>0</v>
      </c>
      <c r="AE935" s="111">
        <f>Table5[[#This Row],[Column4]]+Table5[[#This Row],[Column14]]+Table5[[#This Row],[Column19]]+Table5[[#This Row],[Column12]]</f>
        <v>0</v>
      </c>
      <c r="AF935" s="111">
        <f>Table5[[#This Row],[Column5]]+Table5[[#This Row],[Column13]]+Table5[[#This Row],[Column21]]+Table5[[#This Row],[Column18]]</f>
        <v>0</v>
      </c>
      <c r="AG935" s="111">
        <f t="shared" si="159"/>
        <v>0</v>
      </c>
      <c r="AH935" s="111">
        <f t="shared" si="160"/>
        <v>0</v>
      </c>
      <c r="AI935" s="111">
        <f>Table5[[#This Row],[Column17]]-Table5[[#This Row],[Column20]]</f>
        <v>0</v>
      </c>
      <c r="AJ935" s="111">
        <f t="shared" si="161"/>
        <v>0</v>
      </c>
      <c r="AK935" s="111">
        <f t="shared" si="165"/>
        <v>0</v>
      </c>
      <c r="AL935" s="111">
        <f t="shared" si="162"/>
        <v>0</v>
      </c>
      <c r="AM935" s="111" t="str">
        <f t="shared" si="163"/>
        <v/>
      </c>
      <c r="AN935" s="111" t="str">
        <f t="shared" ca="1" si="164"/>
        <v/>
      </c>
    </row>
    <row r="936" spans="1:40" ht="20.25" customHeight="1" x14ac:dyDescent="0.3">
      <c r="A936" s="107"/>
      <c r="B936" s="144"/>
      <c r="C936" s="119"/>
      <c r="D936" s="120"/>
      <c r="E936" s="119"/>
      <c r="F936" s="119"/>
      <c r="G936" s="120"/>
      <c r="H936" s="119"/>
      <c r="I936" s="109"/>
      <c r="L936" s="108"/>
      <c r="M936" s="108"/>
      <c r="N936" s="108"/>
      <c r="O936" s="108"/>
      <c r="P936" s="108"/>
      <c r="Q936" s="108"/>
      <c r="R936" s="108"/>
      <c r="S936" s="108"/>
      <c r="T936" s="100">
        <f t="shared" si="155"/>
        <v>0</v>
      </c>
      <c r="U936" s="111"/>
      <c r="V936" s="111"/>
      <c r="W936" s="111">
        <f>SUMIFS($F$3:F936,$D$3:D936,D936,$C$3:C936,"Buy")+SUMIFS($F$3:F936,$D$3:D936,D936,$C$3:C936,"Coin Deposit",$E$3:E936,"&lt;&gt;")</f>
        <v>0</v>
      </c>
      <c r="X936" s="111">
        <f t="shared" si="156"/>
        <v>0</v>
      </c>
      <c r="Y936" s="111">
        <f>IF($D936=Y$1,SUMIFS($H$3:$H936,$G$3:$G936,Y$1,$C$3:$C936,"Sell"),0)</f>
        <v>0</v>
      </c>
      <c r="Z936" s="111">
        <f t="shared" si="157"/>
        <v>0</v>
      </c>
      <c r="AA936" s="111">
        <f>IF($D936=AA$1,SUMIFS($H$3:$H936,$G$3:$G936,AA$1,$C$3:$C936,"Sell"),0)</f>
        <v>0</v>
      </c>
      <c r="AB936" s="111">
        <f t="shared" si="158"/>
        <v>0</v>
      </c>
      <c r="AC936" s="111">
        <f>SUMIFS('Deductions and Deposits'!$H:$H,'Deductions and Deposits'!$G:$G,D936,'Deductions and Deposits'!$F:$F,"&lt;="&amp;B936)+SUMIFS($F$3:F936,$D$3:D936,D936,$C$3:C936,"Coin Deposit",$E$3:E936,"")</f>
        <v>0</v>
      </c>
      <c r="AD936" s="111">
        <f>SUMIFS('Deductions and Deposits'!$D:$D,'Deductions and Deposits'!$C:$C,D936)+SUMIFS($F:$F,$D:$D,D936,$C:$C,"Coin Deduction")</f>
        <v>0</v>
      </c>
      <c r="AE936" s="111">
        <f>Table5[[#This Row],[Column4]]+Table5[[#This Row],[Column14]]+Table5[[#This Row],[Column19]]+Table5[[#This Row],[Column12]]</f>
        <v>0</v>
      </c>
      <c r="AF936" s="111">
        <f>Table5[[#This Row],[Column5]]+Table5[[#This Row],[Column13]]+Table5[[#This Row],[Column21]]+Table5[[#This Row],[Column18]]</f>
        <v>0</v>
      </c>
      <c r="AG936" s="111">
        <f t="shared" si="159"/>
        <v>0</v>
      </c>
      <c r="AH936" s="111">
        <f t="shared" si="160"/>
        <v>0</v>
      </c>
      <c r="AI936" s="111">
        <f>Table5[[#This Row],[Column17]]-Table5[[#This Row],[Column20]]</f>
        <v>0</v>
      </c>
      <c r="AJ936" s="111">
        <f t="shared" si="161"/>
        <v>0</v>
      </c>
      <c r="AK936" s="111">
        <f t="shared" si="165"/>
        <v>0</v>
      </c>
      <c r="AL936" s="111">
        <f t="shared" si="162"/>
        <v>0</v>
      </c>
      <c r="AM936" s="111" t="str">
        <f t="shared" si="163"/>
        <v/>
      </c>
      <c r="AN936" s="111" t="str">
        <f t="shared" ca="1" si="164"/>
        <v/>
      </c>
    </row>
    <row r="937" spans="1:40" ht="20.25" customHeight="1" x14ac:dyDescent="0.3">
      <c r="A937" s="107"/>
      <c r="B937" s="144"/>
      <c r="C937" s="119"/>
      <c r="D937" s="120"/>
      <c r="E937" s="119"/>
      <c r="F937" s="119"/>
      <c r="G937" s="120"/>
      <c r="H937" s="119"/>
      <c r="I937" s="109"/>
      <c r="L937" s="108"/>
      <c r="M937" s="108"/>
      <c r="N937" s="108"/>
      <c r="O937" s="108"/>
      <c r="P937" s="108"/>
      <c r="Q937" s="108"/>
      <c r="R937" s="108"/>
      <c r="S937" s="108"/>
      <c r="T937" s="100">
        <f t="shared" si="155"/>
        <v>0</v>
      </c>
      <c r="U937" s="111"/>
      <c r="V937" s="111"/>
      <c r="W937" s="111">
        <f>SUMIFS($F$3:F937,$D$3:D937,D937,$C$3:C937,"Buy")+SUMIFS($F$3:F937,$D$3:D937,D937,$C$3:C937,"Coin Deposit",$E$3:E937,"&lt;&gt;")</f>
        <v>0</v>
      </c>
      <c r="X937" s="111">
        <f t="shared" si="156"/>
        <v>0</v>
      </c>
      <c r="Y937" s="111">
        <f>IF($D937=Y$1,SUMIFS($H$3:$H937,$G$3:$G937,Y$1,$C$3:$C937,"Sell"),0)</f>
        <v>0</v>
      </c>
      <c r="Z937" s="111">
        <f t="shared" si="157"/>
        <v>0</v>
      </c>
      <c r="AA937" s="111">
        <f>IF($D937=AA$1,SUMIFS($H$3:$H937,$G$3:$G937,AA$1,$C$3:$C937,"Sell"),0)</f>
        <v>0</v>
      </c>
      <c r="AB937" s="111">
        <f t="shared" si="158"/>
        <v>0</v>
      </c>
      <c r="AC937" s="111">
        <f>SUMIFS('Deductions and Deposits'!$H:$H,'Deductions and Deposits'!$G:$G,D937,'Deductions and Deposits'!$F:$F,"&lt;="&amp;B937)+SUMIFS($F$3:F937,$D$3:D937,D937,$C$3:C937,"Coin Deposit",$E$3:E937,"")</f>
        <v>0</v>
      </c>
      <c r="AD937" s="111">
        <f>SUMIFS('Deductions and Deposits'!$D:$D,'Deductions and Deposits'!$C:$C,D937)+SUMIFS($F:$F,$D:$D,D937,$C:$C,"Coin Deduction")</f>
        <v>0</v>
      </c>
      <c r="AE937" s="111">
        <f>Table5[[#This Row],[Column4]]+Table5[[#This Row],[Column14]]+Table5[[#This Row],[Column19]]+Table5[[#This Row],[Column12]]</f>
        <v>0</v>
      </c>
      <c r="AF937" s="111">
        <f>Table5[[#This Row],[Column5]]+Table5[[#This Row],[Column13]]+Table5[[#This Row],[Column21]]+Table5[[#This Row],[Column18]]</f>
        <v>0</v>
      </c>
      <c r="AG937" s="111">
        <f t="shared" si="159"/>
        <v>0</v>
      </c>
      <c r="AH937" s="111">
        <f t="shared" si="160"/>
        <v>0</v>
      </c>
      <c r="AI937" s="111">
        <f>Table5[[#This Row],[Column17]]-Table5[[#This Row],[Column20]]</f>
        <v>0</v>
      </c>
      <c r="AJ937" s="111">
        <f t="shared" si="161"/>
        <v>0</v>
      </c>
      <c r="AK937" s="111">
        <f t="shared" si="165"/>
        <v>0</v>
      </c>
      <c r="AL937" s="111">
        <f t="shared" si="162"/>
        <v>0</v>
      </c>
      <c r="AM937" s="111" t="str">
        <f t="shared" si="163"/>
        <v/>
      </c>
      <c r="AN937" s="111" t="str">
        <f t="shared" ca="1" si="164"/>
        <v/>
      </c>
    </row>
    <row r="938" spans="1:40" ht="20.25" customHeight="1" x14ac:dyDescent="0.3">
      <c r="A938" s="107"/>
      <c r="B938" s="144"/>
      <c r="C938" s="119"/>
      <c r="D938" s="120"/>
      <c r="E938" s="119"/>
      <c r="F938" s="119"/>
      <c r="G938" s="120"/>
      <c r="H938" s="119"/>
      <c r="I938" s="109"/>
      <c r="L938" s="108"/>
      <c r="M938" s="108"/>
      <c r="N938" s="108"/>
      <c r="O938" s="108"/>
      <c r="P938" s="108"/>
      <c r="Q938" s="108"/>
      <c r="R938" s="108"/>
      <c r="S938" s="108"/>
      <c r="T938" s="100">
        <f t="shared" si="155"/>
        <v>0</v>
      </c>
      <c r="U938" s="111"/>
      <c r="V938" s="111"/>
      <c r="W938" s="111">
        <f>SUMIFS($F$3:F938,$D$3:D938,D938,$C$3:C938,"Buy")+SUMIFS($F$3:F938,$D$3:D938,D938,$C$3:C938,"Coin Deposit",$E$3:E938,"&lt;&gt;")</f>
        <v>0</v>
      </c>
      <c r="X938" s="111">
        <f t="shared" si="156"/>
        <v>0</v>
      </c>
      <c r="Y938" s="111">
        <f>IF($D938=Y$1,SUMIFS($H$3:$H938,$G$3:$G938,Y$1,$C$3:$C938,"Sell"),0)</f>
        <v>0</v>
      </c>
      <c r="Z938" s="111">
        <f t="shared" si="157"/>
        <v>0</v>
      </c>
      <c r="AA938" s="111">
        <f>IF($D938=AA$1,SUMIFS($H$3:$H938,$G$3:$G938,AA$1,$C$3:$C938,"Sell"),0)</f>
        <v>0</v>
      </c>
      <c r="AB938" s="111">
        <f t="shared" si="158"/>
        <v>0</v>
      </c>
      <c r="AC938" s="111">
        <f>SUMIFS('Deductions and Deposits'!$H:$H,'Deductions and Deposits'!$G:$G,D938,'Deductions and Deposits'!$F:$F,"&lt;="&amp;B938)+SUMIFS($F$3:F938,$D$3:D938,D938,$C$3:C938,"Coin Deposit",$E$3:E938,"")</f>
        <v>0</v>
      </c>
      <c r="AD938" s="111">
        <f>SUMIFS('Deductions and Deposits'!$D:$D,'Deductions and Deposits'!$C:$C,D938)+SUMIFS($F:$F,$D:$D,D938,$C:$C,"Coin Deduction")</f>
        <v>0</v>
      </c>
      <c r="AE938" s="111">
        <f>Table5[[#This Row],[Column4]]+Table5[[#This Row],[Column14]]+Table5[[#This Row],[Column19]]+Table5[[#This Row],[Column12]]</f>
        <v>0</v>
      </c>
      <c r="AF938" s="111">
        <f>Table5[[#This Row],[Column5]]+Table5[[#This Row],[Column13]]+Table5[[#This Row],[Column21]]+Table5[[#This Row],[Column18]]</f>
        <v>0</v>
      </c>
      <c r="AG938" s="111">
        <f t="shared" si="159"/>
        <v>0</v>
      </c>
      <c r="AH938" s="111">
        <f t="shared" si="160"/>
        <v>0</v>
      </c>
      <c r="AI938" s="111">
        <f>Table5[[#This Row],[Column17]]-Table5[[#This Row],[Column20]]</f>
        <v>0</v>
      </c>
      <c r="AJ938" s="111">
        <f t="shared" si="161"/>
        <v>0</v>
      </c>
      <c r="AK938" s="111">
        <f t="shared" si="165"/>
        <v>0</v>
      </c>
      <c r="AL938" s="111">
        <f t="shared" si="162"/>
        <v>0</v>
      </c>
      <c r="AM938" s="111" t="str">
        <f t="shared" si="163"/>
        <v/>
      </c>
      <c r="AN938" s="111" t="str">
        <f t="shared" ca="1" si="164"/>
        <v/>
      </c>
    </row>
    <row r="939" spans="1:40" ht="20.25" customHeight="1" x14ac:dyDescent="0.3">
      <c r="A939" s="107"/>
      <c r="B939" s="144"/>
      <c r="C939" s="119"/>
      <c r="D939" s="120"/>
      <c r="E939" s="119"/>
      <c r="F939" s="119"/>
      <c r="G939" s="120"/>
      <c r="H939" s="119"/>
      <c r="I939" s="109"/>
      <c r="L939" s="108"/>
      <c r="M939" s="108"/>
      <c r="N939" s="108"/>
      <c r="O939" s="108"/>
      <c r="P939" s="108"/>
      <c r="Q939" s="108"/>
      <c r="R939" s="108"/>
      <c r="S939" s="108"/>
      <c r="T939" s="100">
        <f t="shared" si="155"/>
        <v>0</v>
      </c>
      <c r="U939" s="111"/>
      <c r="V939" s="111"/>
      <c r="W939" s="111">
        <f>SUMIFS($F$3:F939,$D$3:D939,D939,$C$3:C939,"Buy")+SUMIFS($F$3:F939,$D$3:D939,D939,$C$3:C939,"Coin Deposit",$E$3:E939,"&lt;&gt;")</f>
        <v>0</v>
      </c>
      <c r="X939" s="111">
        <f t="shared" si="156"/>
        <v>0</v>
      </c>
      <c r="Y939" s="111">
        <f>IF($D939=Y$1,SUMIFS($H$3:$H939,$G$3:$G939,Y$1,$C$3:$C939,"Sell"),0)</f>
        <v>0</v>
      </c>
      <c r="Z939" s="111">
        <f t="shared" si="157"/>
        <v>0</v>
      </c>
      <c r="AA939" s="111">
        <f>IF($D939=AA$1,SUMIFS($H$3:$H939,$G$3:$G939,AA$1,$C$3:$C939,"Sell"),0)</f>
        <v>0</v>
      </c>
      <c r="AB939" s="111">
        <f t="shared" si="158"/>
        <v>0</v>
      </c>
      <c r="AC939" s="111">
        <f>SUMIFS('Deductions and Deposits'!$H:$H,'Deductions and Deposits'!$G:$G,D939,'Deductions and Deposits'!$F:$F,"&lt;="&amp;B939)+SUMIFS($F$3:F939,$D$3:D939,D939,$C$3:C939,"Coin Deposit",$E$3:E939,"")</f>
        <v>0</v>
      </c>
      <c r="AD939" s="111">
        <f>SUMIFS('Deductions and Deposits'!$D:$D,'Deductions and Deposits'!$C:$C,D939)+SUMIFS($F:$F,$D:$D,D939,$C:$C,"Coin Deduction")</f>
        <v>0</v>
      </c>
      <c r="AE939" s="111">
        <f>Table5[[#This Row],[Column4]]+Table5[[#This Row],[Column14]]+Table5[[#This Row],[Column19]]+Table5[[#This Row],[Column12]]</f>
        <v>0</v>
      </c>
      <c r="AF939" s="111">
        <f>Table5[[#This Row],[Column5]]+Table5[[#This Row],[Column13]]+Table5[[#This Row],[Column21]]+Table5[[#This Row],[Column18]]</f>
        <v>0</v>
      </c>
      <c r="AG939" s="111">
        <f t="shared" si="159"/>
        <v>0</v>
      </c>
      <c r="AH939" s="111">
        <f t="shared" si="160"/>
        <v>0</v>
      </c>
      <c r="AI939" s="111">
        <f>Table5[[#This Row],[Column17]]-Table5[[#This Row],[Column20]]</f>
        <v>0</v>
      </c>
      <c r="AJ939" s="111">
        <f t="shared" si="161"/>
        <v>0</v>
      </c>
      <c r="AK939" s="111">
        <f t="shared" si="165"/>
        <v>0</v>
      </c>
      <c r="AL939" s="111">
        <f t="shared" si="162"/>
        <v>0</v>
      </c>
      <c r="AM939" s="111" t="str">
        <f t="shared" si="163"/>
        <v/>
      </c>
      <c r="AN939" s="111" t="str">
        <f t="shared" ca="1" si="164"/>
        <v/>
      </c>
    </row>
    <row r="940" spans="1:40" ht="20.25" customHeight="1" x14ac:dyDescent="0.3">
      <c r="A940" s="107"/>
      <c r="B940" s="144"/>
      <c r="C940" s="119"/>
      <c r="D940" s="120"/>
      <c r="E940" s="119"/>
      <c r="F940" s="119"/>
      <c r="G940" s="120"/>
      <c r="H940" s="119"/>
      <c r="I940" s="109"/>
      <c r="L940" s="108"/>
      <c r="M940" s="108"/>
      <c r="N940" s="108"/>
      <c r="O940" s="108"/>
      <c r="P940" s="108"/>
      <c r="Q940" s="108"/>
      <c r="R940" s="108"/>
      <c r="S940" s="108"/>
      <c r="T940" s="100">
        <f t="shared" si="155"/>
        <v>0</v>
      </c>
      <c r="U940" s="111"/>
      <c r="V940" s="111"/>
      <c r="W940" s="111">
        <f>SUMIFS($F$3:F940,$D$3:D940,D940,$C$3:C940,"Buy")+SUMIFS($F$3:F940,$D$3:D940,D940,$C$3:C940,"Coin Deposit",$E$3:E940,"&lt;&gt;")</f>
        <v>0</v>
      </c>
      <c r="X940" s="111">
        <f t="shared" si="156"/>
        <v>0</v>
      </c>
      <c r="Y940" s="111">
        <f>IF($D940=Y$1,SUMIFS($H$3:$H940,$G$3:$G940,Y$1,$C$3:$C940,"Sell"),0)</f>
        <v>0</v>
      </c>
      <c r="Z940" s="111">
        <f t="shared" si="157"/>
        <v>0</v>
      </c>
      <c r="AA940" s="111">
        <f>IF($D940=AA$1,SUMIFS($H$3:$H940,$G$3:$G940,AA$1,$C$3:$C940,"Sell"),0)</f>
        <v>0</v>
      </c>
      <c r="AB940" s="111">
        <f t="shared" si="158"/>
        <v>0</v>
      </c>
      <c r="AC940" s="111">
        <f>SUMIFS('Deductions and Deposits'!$H:$H,'Deductions and Deposits'!$G:$G,D940,'Deductions and Deposits'!$F:$F,"&lt;="&amp;B940)+SUMIFS($F$3:F940,$D$3:D940,D940,$C$3:C940,"Coin Deposit",$E$3:E940,"")</f>
        <v>0</v>
      </c>
      <c r="AD940" s="111">
        <f>SUMIFS('Deductions and Deposits'!$D:$D,'Deductions and Deposits'!$C:$C,D940)+SUMIFS($F:$F,$D:$D,D940,$C:$C,"Coin Deduction")</f>
        <v>0</v>
      </c>
      <c r="AE940" s="111">
        <f>Table5[[#This Row],[Column4]]+Table5[[#This Row],[Column14]]+Table5[[#This Row],[Column19]]+Table5[[#This Row],[Column12]]</f>
        <v>0</v>
      </c>
      <c r="AF940" s="111">
        <f>Table5[[#This Row],[Column5]]+Table5[[#This Row],[Column13]]+Table5[[#This Row],[Column21]]+Table5[[#This Row],[Column18]]</f>
        <v>0</v>
      </c>
      <c r="AG940" s="111">
        <f t="shared" si="159"/>
        <v>0</v>
      </c>
      <c r="AH940" s="111">
        <f t="shared" si="160"/>
        <v>0</v>
      </c>
      <c r="AI940" s="111">
        <f>Table5[[#This Row],[Column17]]-Table5[[#This Row],[Column20]]</f>
        <v>0</v>
      </c>
      <c r="AJ940" s="111">
        <f t="shared" si="161"/>
        <v>0</v>
      </c>
      <c r="AK940" s="111">
        <f t="shared" si="165"/>
        <v>0</v>
      </c>
      <c r="AL940" s="111">
        <f t="shared" si="162"/>
        <v>0</v>
      </c>
      <c r="AM940" s="111" t="str">
        <f t="shared" si="163"/>
        <v/>
      </c>
      <c r="AN940" s="111" t="str">
        <f t="shared" ca="1" si="164"/>
        <v/>
      </c>
    </row>
    <row r="941" spans="1:40" ht="20.25" customHeight="1" x14ac:dyDescent="0.3">
      <c r="A941" s="107"/>
      <c r="B941" s="144"/>
      <c r="C941" s="119"/>
      <c r="D941" s="120"/>
      <c r="E941" s="119"/>
      <c r="F941" s="119"/>
      <c r="G941" s="120"/>
      <c r="H941" s="119"/>
      <c r="I941" s="109"/>
      <c r="L941" s="108"/>
      <c r="M941" s="108"/>
      <c r="N941" s="108"/>
      <c r="O941" s="108"/>
      <c r="P941" s="108"/>
      <c r="Q941" s="108"/>
      <c r="R941" s="108"/>
      <c r="S941" s="108"/>
      <c r="T941" s="100">
        <f t="shared" si="155"/>
        <v>0</v>
      </c>
      <c r="U941" s="111"/>
      <c r="V941" s="111"/>
      <c r="W941" s="111">
        <f>SUMIFS($F$3:F941,$D$3:D941,D941,$C$3:C941,"Buy")+SUMIFS($F$3:F941,$D$3:D941,D941,$C$3:C941,"Coin Deposit",$E$3:E941,"&lt;&gt;")</f>
        <v>0</v>
      </c>
      <c r="X941" s="111">
        <f t="shared" si="156"/>
        <v>0</v>
      </c>
      <c r="Y941" s="111">
        <f>IF($D941=Y$1,SUMIFS($H$3:$H941,$G$3:$G941,Y$1,$C$3:$C941,"Sell"),0)</f>
        <v>0</v>
      </c>
      <c r="Z941" s="111">
        <f t="shared" si="157"/>
        <v>0</v>
      </c>
      <c r="AA941" s="111">
        <f>IF($D941=AA$1,SUMIFS($H$3:$H941,$G$3:$G941,AA$1,$C$3:$C941,"Sell"),0)</f>
        <v>0</v>
      </c>
      <c r="AB941" s="111">
        <f t="shared" si="158"/>
        <v>0</v>
      </c>
      <c r="AC941" s="111">
        <f>SUMIFS('Deductions and Deposits'!$H:$H,'Deductions and Deposits'!$G:$G,D941,'Deductions and Deposits'!$F:$F,"&lt;="&amp;B941)+SUMIFS($F$3:F941,$D$3:D941,D941,$C$3:C941,"Coin Deposit",$E$3:E941,"")</f>
        <v>0</v>
      </c>
      <c r="AD941" s="111">
        <f>SUMIFS('Deductions and Deposits'!$D:$D,'Deductions and Deposits'!$C:$C,D941)+SUMIFS($F:$F,$D:$D,D941,$C:$C,"Coin Deduction")</f>
        <v>0</v>
      </c>
      <c r="AE941" s="111">
        <f>Table5[[#This Row],[Column4]]+Table5[[#This Row],[Column14]]+Table5[[#This Row],[Column19]]+Table5[[#This Row],[Column12]]</f>
        <v>0</v>
      </c>
      <c r="AF941" s="111">
        <f>Table5[[#This Row],[Column5]]+Table5[[#This Row],[Column13]]+Table5[[#This Row],[Column21]]+Table5[[#This Row],[Column18]]</f>
        <v>0</v>
      </c>
      <c r="AG941" s="111">
        <f t="shared" si="159"/>
        <v>0</v>
      </c>
      <c r="AH941" s="111">
        <f t="shared" si="160"/>
        <v>0</v>
      </c>
      <c r="AI941" s="111">
        <f>Table5[[#This Row],[Column17]]-Table5[[#This Row],[Column20]]</f>
        <v>0</v>
      </c>
      <c r="AJ941" s="111">
        <f t="shared" si="161"/>
        <v>0</v>
      </c>
      <c r="AK941" s="111">
        <f t="shared" si="165"/>
        <v>0</v>
      </c>
      <c r="AL941" s="111">
        <f t="shared" si="162"/>
        <v>0</v>
      </c>
      <c r="AM941" s="111" t="str">
        <f t="shared" si="163"/>
        <v/>
      </c>
      <c r="AN941" s="111" t="str">
        <f t="shared" ca="1" si="164"/>
        <v/>
      </c>
    </row>
    <row r="942" spans="1:40" ht="20.25" customHeight="1" x14ac:dyDescent="0.3">
      <c r="A942" s="107"/>
      <c r="B942" s="144"/>
      <c r="C942" s="119"/>
      <c r="D942" s="120"/>
      <c r="E942" s="119"/>
      <c r="F942" s="119"/>
      <c r="G942" s="120"/>
      <c r="H942" s="119"/>
      <c r="I942" s="109"/>
      <c r="L942" s="108"/>
      <c r="M942" s="108"/>
      <c r="N942" s="108"/>
      <c r="O942" s="108"/>
      <c r="P942" s="108"/>
      <c r="Q942" s="108"/>
      <c r="R942" s="108"/>
      <c r="S942" s="108"/>
      <c r="T942" s="100">
        <f t="shared" si="155"/>
        <v>0</v>
      </c>
      <c r="U942" s="111"/>
      <c r="V942" s="111"/>
      <c r="W942" s="111">
        <f>SUMIFS($F$3:F942,$D$3:D942,D942,$C$3:C942,"Buy")+SUMIFS($F$3:F942,$D$3:D942,D942,$C$3:C942,"Coin Deposit",$E$3:E942,"&lt;&gt;")</f>
        <v>0</v>
      </c>
      <c r="X942" s="111">
        <f t="shared" si="156"/>
        <v>0</v>
      </c>
      <c r="Y942" s="111">
        <f>IF($D942=Y$1,SUMIFS($H$3:$H942,$G$3:$G942,Y$1,$C$3:$C942,"Sell"),0)</f>
        <v>0</v>
      </c>
      <c r="Z942" s="111">
        <f t="shared" si="157"/>
        <v>0</v>
      </c>
      <c r="AA942" s="111">
        <f>IF($D942=AA$1,SUMIFS($H$3:$H942,$G$3:$G942,AA$1,$C$3:$C942,"Sell"),0)</f>
        <v>0</v>
      </c>
      <c r="AB942" s="111">
        <f t="shared" si="158"/>
        <v>0</v>
      </c>
      <c r="AC942" s="111">
        <f>SUMIFS('Deductions and Deposits'!$H:$H,'Deductions and Deposits'!$G:$G,D942,'Deductions and Deposits'!$F:$F,"&lt;="&amp;B942)+SUMIFS($F$3:F942,$D$3:D942,D942,$C$3:C942,"Coin Deposit",$E$3:E942,"")</f>
        <v>0</v>
      </c>
      <c r="AD942" s="111">
        <f>SUMIFS('Deductions and Deposits'!$D:$D,'Deductions and Deposits'!$C:$C,D942)+SUMIFS($F:$F,$D:$D,D942,$C:$C,"Coin Deduction")</f>
        <v>0</v>
      </c>
      <c r="AE942" s="111">
        <f>Table5[[#This Row],[Column4]]+Table5[[#This Row],[Column14]]+Table5[[#This Row],[Column19]]+Table5[[#This Row],[Column12]]</f>
        <v>0</v>
      </c>
      <c r="AF942" s="111">
        <f>Table5[[#This Row],[Column5]]+Table5[[#This Row],[Column13]]+Table5[[#This Row],[Column21]]+Table5[[#This Row],[Column18]]</f>
        <v>0</v>
      </c>
      <c r="AG942" s="111">
        <f t="shared" si="159"/>
        <v>0</v>
      </c>
      <c r="AH942" s="111">
        <f t="shared" si="160"/>
        <v>0</v>
      </c>
      <c r="AI942" s="111">
        <f>Table5[[#This Row],[Column17]]-Table5[[#This Row],[Column20]]</f>
        <v>0</v>
      </c>
      <c r="AJ942" s="111">
        <f t="shared" si="161"/>
        <v>0</v>
      </c>
      <c r="AK942" s="111">
        <f t="shared" si="165"/>
        <v>0</v>
      </c>
      <c r="AL942" s="111">
        <f t="shared" si="162"/>
        <v>0</v>
      </c>
      <c r="AM942" s="111" t="str">
        <f t="shared" si="163"/>
        <v/>
      </c>
      <c r="AN942" s="111" t="str">
        <f t="shared" ca="1" si="164"/>
        <v/>
      </c>
    </row>
    <row r="943" spans="1:40" ht="20.25" customHeight="1" x14ac:dyDescent="0.3">
      <c r="A943" s="107"/>
      <c r="B943" s="144"/>
      <c r="C943" s="119"/>
      <c r="D943" s="120"/>
      <c r="E943" s="119"/>
      <c r="F943" s="119"/>
      <c r="G943" s="120"/>
      <c r="H943" s="119"/>
      <c r="I943" s="109"/>
      <c r="L943" s="108"/>
      <c r="M943" s="108"/>
      <c r="N943" s="108"/>
      <c r="O943" s="108"/>
      <c r="P943" s="108"/>
      <c r="Q943" s="108"/>
      <c r="R943" s="108"/>
      <c r="S943" s="108"/>
      <c r="T943" s="100">
        <f t="shared" si="155"/>
        <v>0</v>
      </c>
      <c r="U943" s="111"/>
      <c r="V943" s="111"/>
      <c r="W943" s="111">
        <f>SUMIFS($F$3:F943,$D$3:D943,D943,$C$3:C943,"Buy")+SUMIFS($F$3:F943,$D$3:D943,D943,$C$3:C943,"Coin Deposit",$E$3:E943,"&lt;&gt;")</f>
        <v>0</v>
      </c>
      <c r="X943" s="111">
        <f t="shared" si="156"/>
        <v>0</v>
      </c>
      <c r="Y943" s="111">
        <f>IF($D943=Y$1,SUMIFS($H$3:$H943,$G$3:$G943,Y$1,$C$3:$C943,"Sell"),0)</f>
        <v>0</v>
      </c>
      <c r="Z943" s="111">
        <f t="shared" si="157"/>
        <v>0</v>
      </c>
      <c r="AA943" s="111">
        <f>IF($D943=AA$1,SUMIFS($H$3:$H943,$G$3:$G943,AA$1,$C$3:$C943,"Sell"),0)</f>
        <v>0</v>
      </c>
      <c r="AB943" s="111">
        <f t="shared" si="158"/>
        <v>0</v>
      </c>
      <c r="AC943" s="111">
        <f>SUMIFS('Deductions and Deposits'!$H:$H,'Deductions and Deposits'!$G:$G,D943,'Deductions and Deposits'!$F:$F,"&lt;="&amp;B943)+SUMIFS($F$3:F943,$D$3:D943,D943,$C$3:C943,"Coin Deposit",$E$3:E943,"")</f>
        <v>0</v>
      </c>
      <c r="AD943" s="111">
        <f>SUMIFS('Deductions and Deposits'!$D:$D,'Deductions and Deposits'!$C:$C,D943)+SUMIFS($F:$F,$D:$D,D943,$C:$C,"Coin Deduction")</f>
        <v>0</v>
      </c>
      <c r="AE943" s="111">
        <f>Table5[[#This Row],[Column4]]+Table5[[#This Row],[Column14]]+Table5[[#This Row],[Column19]]+Table5[[#This Row],[Column12]]</f>
        <v>0</v>
      </c>
      <c r="AF943" s="111">
        <f>Table5[[#This Row],[Column5]]+Table5[[#This Row],[Column13]]+Table5[[#This Row],[Column21]]+Table5[[#This Row],[Column18]]</f>
        <v>0</v>
      </c>
      <c r="AG943" s="111">
        <f t="shared" si="159"/>
        <v>0</v>
      </c>
      <c r="AH943" s="111">
        <f t="shared" si="160"/>
        <v>0</v>
      </c>
      <c r="AI943" s="111">
        <f>Table5[[#This Row],[Column17]]-Table5[[#This Row],[Column20]]</f>
        <v>0</v>
      </c>
      <c r="AJ943" s="111">
        <f t="shared" si="161"/>
        <v>0</v>
      </c>
      <c r="AK943" s="111">
        <f t="shared" si="165"/>
        <v>0</v>
      </c>
      <c r="AL943" s="111">
        <f t="shared" si="162"/>
        <v>0</v>
      </c>
      <c r="AM943" s="111" t="str">
        <f t="shared" si="163"/>
        <v/>
      </c>
      <c r="AN943" s="111" t="str">
        <f t="shared" ca="1" si="164"/>
        <v/>
      </c>
    </row>
    <row r="944" spans="1:40" ht="20.25" customHeight="1" x14ac:dyDescent="0.3">
      <c r="A944" s="107"/>
      <c r="B944" s="144"/>
      <c r="C944" s="119"/>
      <c r="D944" s="120"/>
      <c r="E944" s="119"/>
      <c r="F944" s="119"/>
      <c r="G944" s="120"/>
      <c r="H944" s="119"/>
      <c r="I944" s="109"/>
      <c r="L944" s="108"/>
      <c r="M944" s="108"/>
      <c r="N944" s="108"/>
      <c r="O944" s="108"/>
      <c r="P944" s="108"/>
      <c r="Q944" s="108"/>
      <c r="R944" s="108"/>
      <c r="S944" s="108"/>
      <c r="T944" s="100">
        <f t="shared" si="155"/>
        <v>0</v>
      </c>
      <c r="U944" s="111"/>
      <c r="V944" s="111"/>
      <c r="W944" s="111">
        <f>SUMIFS($F$3:F944,$D$3:D944,D944,$C$3:C944,"Buy")+SUMIFS($F$3:F944,$D$3:D944,D944,$C$3:C944,"Coin Deposit",$E$3:E944,"&lt;&gt;")</f>
        <v>0</v>
      </c>
      <c r="X944" s="111">
        <f t="shared" si="156"/>
        <v>0</v>
      </c>
      <c r="Y944" s="111">
        <f>IF($D944=Y$1,SUMIFS($H$3:$H944,$G$3:$G944,Y$1,$C$3:$C944,"Sell"),0)</f>
        <v>0</v>
      </c>
      <c r="Z944" s="111">
        <f t="shared" si="157"/>
        <v>0</v>
      </c>
      <c r="AA944" s="111">
        <f>IF($D944=AA$1,SUMIFS($H$3:$H944,$G$3:$G944,AA$1,$C$3:$C944,"Sell"),0)</f>
        <v>0</v>
      </c>
      <c r="AB944" s="111">
        <f t="shared" si="158"/>
        <v>0</v>
      </c>
      <c r="AC944" s="111">
        <f>SUMIFS('Deductions and Deposits'!$H:$H,'Deductions and Deposits'!$G:$G,D944,'Deductions and Deposits'!$F:$F,"&lt;="&amp;B944)+SUMIFS($F$3:F944,$D$3:D944,D944,$C$3:C944,"Coin Deposit",$E$3:E944,"")</f>
        <v>0</v>
      </c>
      <c r="AD944" s="111">
        <f>SUMIFS('Deductions and Deposits'!$D:$D,'Deductions and Deposits'!$C:$C,D944)+SUMIFS($F:$F,$D:$D,D944,$C:$C,"Coin Deduction")</f>
        <v>0</v>
      </c>
      <c r="AE944" s="111">
        <f>Table5[[#This Row],[Column4]]+Table5[[#This Row],[Column14]]+Table5[[#This Row],[Column19]]+Table5[[#This Row],[Column12]]</f>
        <v>0</v>
      </c>
      <c r="AF944" s="111">
        <f>Table5[[#This Row],[Column5]]+Table5[[#This Row],[Column13]]+Table5[[#This Row],[Column21]]+Table5[[#This Row],[Column18]]</f>
        <v>0</v>
      </c>
      <c r="AG944" s="111">
        <f t="shared" si="159"/>
        <v>0</v>
      </c>
      <c r="AH944" s="111">
        <f t="shared" si="160"/>
        <v>0</v>
      </c>
      <c r="AI944" s="111">
        <f>Table5[[#This Row],[Column17]]-Table5[[#This Row],[Column20]]</f>
        <v>0</v>
      </c>
      <c r="AJ944" s="111">
        <f t="shared" si="161"/>
        <v>0</v>
      </c>
      <c r="AK944" s="111">
        <f t="shared" si="165"/>
        <v>0</v>
      </c>
      <c r="AL944" s="111">
        <f t="shared" si="162"/>
        <v>0</v>
      </c>
      <c r="AM944" s="111" t="str">
        <f t="shared" si="163"/>
        <v/>
      </c>
      <c r="AN944" s="111" t="str">
        <f t="shared" ca="1" si="164"/>
        <v/>
      </c>
    </row>
    <row r="945" spans="1:40" ht="20.25" customHeight="1" x14ac:dyDescent="0.3">
      <c r="A945" s="107"/>
      <c r="B945" s="144"/>
      <c r="C945" s="119"/>
      <c r="D945" s="120"/>
      <c r="E945" s="119"/>
      <c r="F945" s="119"/>
      <c r="G945" s="120"/>
      <c r="H945" s="119"/>
      <c r="I945" s="109"/>
      <c r="L945" s="108"/>
      <c r="M945" s="108"/>
      <c r="N945" s="108"/>
      <c r="O945" s="108"/>
      <c r="P945" s="108"/>
      <c r="Q945" s="108"/>
      <c r="R945" s="108"/>
      <c r="S945" s="108"/>
      <c r="T945" s="100">
        <f t="shared" si="155"/>
        <v>0</v>
      </c>
      <c r="U945" s="111"/>
      <c r="V945" s="111"/>
      <c r="W945" s="111">
        <f>SUMIFS($F$3:F945,$D$3:D945,D945,$C$3:C945,"Buy")+SUMIFS($F$3:F945,$D$3:D945,D945,$C$3:C945,"Coin Deposit",$E$3:E945,"&lt;&gt;")</f>
        <v>0</v>
      </c>
      <c r="X945" s="111">
        <f t="shared" si="156"/>
        <v>0</v>
      </c>
      <c r="Y945" s="111">
        <f>IF($D945=Y$1,SUMIFS($H$3:$H945,$G$3:$G945,Y$1,$C$3:$C945,"Sell"),0)</f>
        <v>0</v>
      </c>
      <c r="Z945" s="111">
        <f t="shared" si="157"/>
        <v>0</v>
      </c>
      <c r="AA945" s="111">
        <f>IF($D945=AA$1,SUMIFS($H$3:$H945,$G$3:$G945,AA$1,$C$3:$C945,"Sell"),0)</f>
        <v>0</v>
      </c>
      <c r="AB945" s="111">
        <f t="shared" si="158"/>
        <v>0</v>
      </c>
      <c r="AC945" s="111">
        <f>SUMIFS('Deductions and Deposits'!$H:$H,'Deductions and Deposits'!$G:$G,D945,'Deductions and Deposits'!$F:$F,"&lt;="&amp;B945)+SUMIFS($F$3:F945,$D$3:D945,D945,$C$3:C945,"Coin Deposit",$E$3:E945,"")</f>
        <v>0</v>
      </c>
      <c r="AD945" s="111">
        <f>SUMIFS('Deductions and Deposits'!$D:$D,'Deductions and Deposits'!$C:$C,D945)+SUMIFS($F:$F,$D:$D,D945,$C:$C,"Coin Deduction")</f>
        <v>0</v>
      </c>
      <c r="AE945" s="111">
        <f>Table5[[#This Row],[Column4]]+Table5[[#This Row],[Column14]]+Table5[[#This Row],[Column19]]+Table5[[#This Row],[Column12]]</f>
        <v>0</v>
      </c>
      <c r="AF945" s="111">
        <f>Table5[[#This Row],[Column5]]+Table5[[#This Row],[Column13]]+Table5[[#This Row],[Column21]]+Table5[[#This Row],[Column18]]</f>
        <v>0</v>
      </c>
      <c r="AG945" s="111">
        <f t="shared" si="159"/>
        <v>0</v>
      </c>
      <c r="AH945" s="111">
        <f t="shared" si="160"/>
        <v>0</v>
      </c>
      <c r="AI945" s="111">
        <f>Table5[[#This Row],[Column17]]-Table5[[#This Row],[Column20]]</f>
        <v>0</v>
      </c>
      <c r="AJ945" s="111">
        <f t="shared" si="161"/>
        <v>0</v>
      </c>
      <c r="AK945" s="111">
        <f t="shared" si="165"/>
        <v>0</v>
      </c>
      <c r="AL945" s="111">
        <f t="shared" si="162"/>
        <v>0</v>
      </c>
      <c r="AM945" s="111" t="str">
        <f t="shared" si="163"/>
        <v/>
      </c>
      <c r="AN945" s="111" t="str">
        <f t="shared" ca="1" si="164"/>
        <v/>
      </c>
    </row>
    <row r="946" spans="1:40" ht="20.25" customHeight="1" x14ac:dyDescent="0.3">
      <c r="A946" s="107"/>
      <c r="B946" s="144"/>
      <c r="C946" s="119"/>
      <c r="D946" s="120"/>
      <c r="E946" s="119"/>
      <c r="F946" s="119"/>
      <c r="G946" s="120"/>
      <c r="H946" s="119"/>
      <c r="I946" s="109"/>
      <c r="L946" s="108"/>
      <c r="M946" s="108"/>
      <c r="N946" s="108"/>
      <c r="O946" s="108"/>
      <c r="P946" s="108"/>
      <c r="Q946" s="108"/>
      <c r="R946" s="108"/>
      <c r="S946" s="108"/>
      <c r="T946" s="100">
        <f t="shared" si="155"/>
        <v>0</v>
      </c>
      <c r="U946" s="111"/>
      <c r="V946" s="111"/>
      <c r="W946" s="111">
        <f>SUMIFS($F$3:F946,$D$3:D946,D946,$C$3:C946,"Buy")+SUMIFS($F$3:F946,$D$3:D946,D946,$C$3:C946,"Coin Deposit",$E$3:E946,"&lt;&gt;")</f>
        <v>0</v>
      </c>
      <c r="X946" s="111">
        <f t="shared" si="156"/>
        <v>0</v>
      </c>
      <c r="Y946" s="111">
        <f>IF($D946=Y$1,SUMIFS($H$3:$H946,$G$3:$G946,Y$1,$C$3:$C946,"Sell"),0)</f>
        <v>0</v>
      </c>
      <c r="Z946" s="111">
        <f t="shared" si="157"/>
        <v>0</v>
      </c>
      <c r="AA946" s="111">
        <f>IF($D946=AA$1,SUMIFS($H$3:$H946,$G$3:$G946,AA$1,$C$3:$C946,"Sell"),0)</f>
        <v>0</v>
      </c>
      <c r="AB946" s="111">
        <f t="shared" si="158"/>
        <v>0</v>
      </c>
      <c r="AC946" s="111">
        <f>SUMIFS('Deductions and Deposits'!$H:$H,'Deductions and Deposits'!$G:$G,D946,'Deductions and Deposits'!$F:$F,"&lt;="&amp;B946)+SUMIFS($F$3:F946,$D$3:D946,D946,$C$3:C946,"Coin Deposit",$E$3:E946,"")</f>
        <v>0</v>
      </c>
      <c r="AD946" s="111">
        <f>SUMIFS('Deductions and Deposits'!$D:$D,'Deductions and Deposits'!$C:$C,D946)+SUMIFS($F:$F,$D:$D,D946,$C:$C,"Coin Deduction")</f>
        <v>0</v>
      </c>
      <c r="AE946" s="111">
        <f>Table5[[#This Row],[Column4]]+Table5[[#This Row],[Column14]]+Table5[[#This Row],[Column19]]+Table5[[#This Row],[Column12]]</f>
        <v>0</v>
      </c>
      <c r="AF946" s="111">
        <f>Table5[[#This Row],[Column5]]+Table5[[#This Row],[Column13]]+Table5[[#This Row],[Column21]]+Table5[[#This Row],[Column18]]</f>
        <v>0</v>
      </c>
      <c r="AG946" s="111">
        <f t="shared" si="159"/>
        <v>0</v>
      </c>
      <c r="AH946" s="111">
        <f t="shared" si="160"/>
        <v>0</v>
      </c>
      <c r="AI946" s="111">
        <f>Table5[[#This Row],[Column17]]-Table5[[#This Row],[Column20]]</f>
        <v>0</v>
      </c>
      <c r="AJ946" s="111">
        <f t="shared" si="161"/>
        <v>0</v>
      </c>
      <c r="AK946" s="111">
        <f t="shared" si="165"/>
        <v>0</v>
      </c>
      <c r="AL946" s="111">
        <f t="shared" si="162"/>
        <v>0</v>
      </c>
      <c r="AM946" s="111" t="str">
        <f t="shared" si="163"/>
        <v/>
      </c>
      <c r="AN946" s="111" t="str">
        <f t="shared" ca="1" si="164"/>
        <v/>
      </c>
    </row>
    <row r="947" spans="1:40" ht="20.25" customHeight="1" x14ac:dyDescent="0.3">
      <c r="A947" s="107"/>
      <c r="B947" s="144"/>
      <c r="C947" s="119"/>
      <c r="D947" s="120"/>
      <c r="E947" s="119"/>
      <c r="F947" s="119"/>
      <c r="G947" s="120"/>
      <c r="H947" s="119"/>
      <c r="I947" s="109"/>
      <c r="L947" s="108"/>
      <c r="M947" s="108"/>
      <c r="N947" s="108"/>
      <c r="O947" s="108"/>
      <c r="P947" s="108"/>
      <c r="Q947" s="108"/>
      <c r="R947" s="108"/>
      <c r="S947" s="108"/>
      <c r="T947" s="100">
        <f t="shared" si="155"/>
        <v>0</v>
      </c>
      <c r="U947" s="111"/>
      <c r="V947" s="111"/>
      <c r="W947" s="111">
        <f>SUMIFS($F$3:F947,$D$3:D947,D947,$C$3:C947,"Buy")+SUMIFS($F$3:F947,$D$3:D947,D947,$C$3:C947,"Coin Deposit",$E$3:E947,"&lt;&gt;")</f>
        <v>0</v>
      </c>
      <c r="X947" s="111">
        <f t="shared" si="156"/>
        <v>0</v>
      </c>
      <c r="Y947" s="111">
        <f>IF($D947=Y$1,SUMIFS($H$3:$H947,$G$3:$G947,Y$1,$C$3:$C947,"Sell"),0)</f>
        <v>0</v>
      </c>
      <c r="Z947" s="111">
        <f t="shared" si="157"/>
        <v>0</v>
      </c>
      <c r="AA947" s="111">
        <f>IF($D947=AA$1,SUMIFS($H$3:$H947,$G$3:$G947,AA$1,$C$3:$C947,"Sell"),0)</f>
        <v>0</v>
      </c>
      <c r="AB947" s="111">
        <f t="shared" si="158"/>
        <v>0</v>
      </c>
      <c r="AC947" s="111">
        <f>SUMIFS('Deductions and Deposits'!$H:$H,'Deductions and Deposits'!$G:$G,D947,'Deductions and Deposits'!$F:$F,"&lt;="&amp;B947)+SUMIFS($F$3:F947,$D$3:D947,D947,$C$3:C947,"Coin Deposit",$E$3:E947,"")</f>
        <v>0</v>
      </c>
      <c r="AD947" s="111">
        <f>SUMIFS('Deductions and Deposits'!$D:$D,'Deductions and Deposits'!$C:$C,D947)+SUMIFS($F:$F,$D:$D,D947,$C:$C,"Coin Deduction")</f>
        <v>0</v>
      </c>
      <c r="AE947" s="111">
        <f>Table5[[#This Row],[Column4]]+Table5[[#This Row],[Column14]]+Table5[[#This Row],[Column19]]+Table5[[#This Row],[Column12]]</f>
        <v>0</v>
      </c>
      <c r="AF947" s="111">
        <f>Table5[[#This Row],[Column5]]+Table5[[#This Row],[Column13]]+Table5[[#This Row],[Column21]]+Table5[[#This Row],[Column18]]</f>
        <v>0</v>
      </c>
      <c r="AG947" s="111">
        <f t="shared" si="159"/>
        <v>0</v>
      </c>
      <c r="AH947" s="111">
        <f t="shared" si="160"/>
        <v>0</v>
      </c>
      <c r="AI947" s="111">
        <f>Table5[[#This Row],[Column17]]-Table5[[#This Row],[Column20]]</f>
        <v>0</v>
      </c>
      <c r="AJ947" s="111">
        <f t="shared" si="161"/>
        <v>0</v>
      </c>
      <c r="AK947" s="111">
        <f t="shared" si="165"/>
        <v>0</v>
      </c>
      <c r="AL947" s="111">
        <f t="shared" si="162"/>
        <v>0</v>
      </c>
      <c r="AM947" s="111" t="str">
        <f t="shared" si="163"/>
        <v/>
      </c>
      <c r="AN947" s="111" t="str">
        <f t="shared" ca="1" si="164"/>
        <v/>
      </c>
    </row>
    <row r="948" spans="1:40" ht="20.25" customHeight="1" x14ac:dyDescent="0.3">
      <c r="A948" s="107"/>
      <c r="B948" s="144"/>
      <c r="C948" s="119"/>
      <c r="D948" s="120"/>
      <c r="E948" s="119"/>
      <c r="F948" s="119"/>
      <c r="G948" s="120"/>
      <c r="H948" s="119"/>
      <c r="I948" s="109"/>
      <c r="L948" s="108"/>
      <c r="M948" s="108"/>
      <c r="N948" s="108"/>
      <c r="O948" s="108"/>
      <c r="P948" s="108"/>
      <c r="Q948" s="108"/>
      <c r="R948" s="108"/>
      <c r="S948" s="108"/>
      <c r="T948" s="100">
        <f t="shared" si="155"/>
        <v>0</v>
      </c>
      <c r="U948" s="111"/>
      <c r="V948" s="111"/>
      <c r="W948" s="111">
        <f>SUMIFS($F$3:F948,$D$3:D948,D948,$C$3:C948,"Buy")+SUMIFS($F$3:F948,$D$3:D948,D948,$C$3:C948,"Coin Deposit",$E$3:E948,"&lt;&gt;")</f>
        <v>0</v>
      </c>
      <c r="X948" s="111">
        <f t="shared" si="156"/>
        <v>0</v>
      </c>
      <c r="Y948" s="111">
        <f>IF($D948=Y$1,SUMIFS($H$3:$H948,$G$3:$G948,Y$1,$C$3:$C948,"Sell"),0)</f>
        <v>0</v>
      </c>
      <c r="Z948" s="111">
        <f t="shared" si="157"/>
        <v>0</v>
      </c>
      <c r="AA948" s="111">
        <f>IF($D948=AA$1,SUMIFS($H$3:$H948,$G$3:$G948,AA$1,$C$3:$C948,"Sell"),0)</f>
        <v>0</v>
      </c>
      <c r="AB948" s="111">
        <f t="shared" si="158"/>
        <v>0</v>
      </c>
      <c r="AC948" s="111">
        <f>SUMIFS('Deductions and Deposits'!$H:$H,'Deductions and Deposits'!$G:$G,D948,'Deductions and Deposits'!$F:$F,"&lt;="&amp;B948)+SUMIFS($F$3:F948,$D$3:D948,D948,$C$3:C948,"Coin Deposit",$E$3:E948,"")</f>
        <v>0</v>
      </c>
      <c r="AD948" s="111">
        <f>SUMIFS('Deductions and Deposits'!$D:$D,'Deductions and Deposits'!$C:$C,D948)+SUMIFS($F:$F,$D:$D,D948,$C:$C,"Coin Deduction")</f>
        <v>0</v>
      </c>
      <c r="AE948" s="111">
        <f>Table5[[#This Row],[Column4]]+Table5[[#This Row],[Column14]]+Table5[[#This Row],[Column19]]+Table5[[#This Row],[Column12]]</f>
        <v>0</v>
      </c>
      <c r="AF948" s="111">
        <f>Table5[[#This Row],[Column5]]+Table5[[#This Row],[Column13]]+Table5[[#This Row],[Column21]]+Table5[[#This Row],[Column18]]</f>
        <v>0</v>
      </c>
      <c r="AG948" s="111">
        <f t="shared" si="159"/>
        <v>0</v>
      </c>
      <c r="AH948" s="111">
        <f t="shared" si="160"/>
        <v>0</v>
      </c>
      <c r="AI948" s="111">
        <f>Table5[[#This Row],[Column17]]-Table5[[#This Row],[Column20]]</f>
        <v>0</v>
      </c>
      <c r="AJ948" s="111">
        <f t="shared" si="161"/>
        <v>0</v>
      </c>
      <c r="AK948" s="111">
        <f t="shared" si="165"/>
        <v>0</v>
      </c>
      <c r="AL948" s="111">
        <f t="shared" si="162"/>
        <v>0</v>
      </c>
      <c r="AM948" s="111" t="str">
        <f t="shared" si="163"/>
        <v/>
      </c>
      <c r="AN948" s="111" t="str">
        <f t="shared" ca="1" si="164"/>
        <v/>
      </c>
    </row>
    <row r="949" spans="1:40" ht="20.25" customHeight="1" x14ac:dyDescent="0.3">
      <c r="A949" s="107"/>
      <c r="B949" s="144"/>
      <c r="C949" s="119"/>
      <c r="D949" s="120"/>
      <c r="E949" s="119"/>
      <c r="F949" s="119"/>
      <c r="G949" s="120"/>
      <c r="H949" s="119"/>
      <c r="I949" s="109"/>
      <c r="L949" s="108"/>
      <c r="M949" s="108"/>
      <c r="N949" s="108"/>
      <c r="O949" s="108"/>
      <c r="P949" s="108"/>
      <c r="Q949" s="108"/>
      <c r="R949" s="108"/>
      <c r="S949" s="108"/>
      <c r="T949" s="100">
        <f t="shared" si="155"/>
        <v>0</v>
      </c>
      <c r="U949" s="111"/>
      <c r="V949" s="111"/>
      <c r="W949" s="111">
        <f>SUMIFS($F$3:F949,$D$3:D949,D949,$C$3:C949,"Buy")+SUMIFS($F$3:F949,$D$3:D949,D949,$C$3:C949,"Coin Deposit",$E$3:E949,"&lt;&gt;")</f>
        <v>0</v>
      </c>
      <c r="X949" s="111">
        <f t="shared" si="156"/>
        <v>0</v>
      </c>
      <c r="Y949" s="111">
        <f>IF($D949=Y$1,SUMIFS($H$3:$H949,$G$3:$G949,Y$1,$C$3:$C949,"Sell"),0)</f>
        <v>0</v>
      </c>
      <c r="Z949" s="111">
        <f t="shared" si="157"/>
        <v>0</v>
      </c>
      <c r="AA949" s="111">
        <f>IF($D949=AA$1,SUMIFS($H$3:$H949,$G$3:$G949,AA$1,$C$3:$C949,"Sell"),0)</f>
        <v>0</v>
      </c>
      <c r="AB949" s="111">
        <f t="shared" si="158"/>
        <v>0</v>
      </c>
      <c r="AC949" s="111">
        <f>SUMIFS('Deductions and Deposits'!$H:$H,'Deductions and Deposits'!$G:$G,D949,'Deductions and Deposits'!$F:$F,"&lt;="&amp;B949)+SUMIFS($F$3:F949,$D$3:D949,D949,$C$3:C949,"Coin Deposit",$E$3:E949,"")</f>
        <v>0</v>
      </c>
      <c r="AD949" s="111">
        <f>SUMIFS('Deductions and Deposits'!$D:$D,'Deductions and Deposits'!$C:$C,D949)+SUMIFS($F:$F,$D:$D,D949,$C:$C,"Coin Deduction")</f>
        <v>0</v>
      </c>
      <c r="AE949" s="111">
        <f>Table5[[#This Row],[Column4]]+Table5[[#This Row],[Column14]]+Table5[[#This Row],[Column19]]+Table5[[#This Row],[Column12]]</f>
        <v>0</v>
      </c>
      <c r="AF949" s="111">
        <f>Table5[[#This Row],[Column5]]+Table5[[#This Row],[Column13]]+Table5[[#This Row],[Column21]]+Table5[[#This Row],[Column18]]</f>
        <v>0</v>
      </c>
      <c r="AG949" s="111">
        <f t="shared" si="159"/>
        <v>0</v>
      </c>
      <c r="AH949" s="111">
        <f t="shared" si="160"/>
        <v>0</v>
      </c>
      <c r="AI949" s="111">
        <f>Table5[[#This Row],[Column17]]-Table5[[#This Row],[Column20]]</f>
        <v>0</v>
      </c>
      <c r="AJ949" s="111">
        <f t="shared" si="161"/>
        <v>0</v>
      </c>
      <c r="AK949" s="111">
        <f t="shared" si="165"/>
        <v>0</v>
      </c>
      <c r="AL949" s="111">
        <f t="shared" si="162"/>
        <v>0</v>
      </c>
      <c r="AM949" s="111" t="str">
        <f t="shared" si="163"/>
        <v/>
      </c>
      <c r="AN949" s="111" t="str">
        <f t="shared" ca="1" si="164"/>
        <v/>
      </c>
    </row>
    <row r="950" spans="1:40" ht="20.25" customHeight="1" x14ac:dyDescent="0.3">
      <c r="A950" s="107"/>
      <c r="B950" s="144"/>
      <c r="C950" s="119"/>
      <c r="D950" s="120"/>
      <c r="E950" s="119"/>
      <c r="F950" s="119"/>
      <c r="G950" s="120"/>
      <c r="H950" s="119"/>
      <c r="I950" s="109"/>
      <c r="L950" s="108"/>
      <c r="M950" s="108"/>
      <c r="N950" s="108"/>
      <c r="O950" s="108"/>
      <c r="P950" s="108"/>
      <c r="Q950" s="108"/>
      <c r="R950" s="108"/>
      <c r="S950" s="108"/>
      <c r="T950" s="100">
        <f t="shared" si="155"/>
        <v>0</v>
      </c>
      <c r="U950" s="111"/>
      <c r="V950" s="111"/>
      <c r="W950" s="111">
        <f>SUMIFS($F$3:F950,$D$3:D950,D950,$C$3:C950,"Buy")+SUMIFS($F$3:F950,$D$3:D950,D950,$C$3:C950,"Coin Deposit",$E$3:E950,"&lt;&gt;")</f>
        <v>0</v>
      </c>
      <c r="X950" s="111">
        <f t="shared" si="156"/>
        <v>0</v>
      </c>
      <c r="Y950" s="111">
        <f>IF($D950=Y$1,SUMIFS($H$3:$H950,$G$3:$G950,Y$1,$C$3:$C950,"Sell"),0)</f>
        <v>0</v>
      </c>
      <c r="Z950" s="111">
        <f t="shared" si="157"/>
        <v>0</v>
      </c>
      <c r="AA950" s="111">
        <f>IF($D950=AA$1,SUMIFS($H$3:$H950,$G$3:$G950,AA$1,$C$3:$C950,"Sell"),0)</f>
        <v>0</v>
      </c>
      <c r="AB950" s="111">
        <f t="shared" si="158"/>
        <v>0</v>
      </c>
      <c r="AC950" s="111">
        <f>SUMIFS('Deductions and Deposits'!$H:$H,'Deductions and Deposits'!$G:$G,D950,'Deductions and Deposits'!$F:$F,"&lt;="&amp;B950)+SUMIFS($F$3:F950,$D$3:D950,D950,$C$3:C950,"Coin Deposit",$E$3:E950,"")</f>
        <v>0</v>
      </c>
      <c r="AD950" s="111">
        <f>SUMIFS('Deductions and Deposits'!$D:$D,'Deductions and Deposits'!$C:$C,D950)+SUMIFS($F:$F,$D:$D,D950,$C:$C,"Coin Deduction")</f>
        <v>0</v>
      </c>
      <c r="AE950" s="111">
        <f>Table5[[#This Row],[Column4]]+Table5[[#This Row],[Column14]]+Table5[[#This Row],[Column19]]+Table5[[#This Row],[Column12]]</f>
        <v>0</v>
      </c>
      <c r="AF950" s="111">
        <f>Table5[[#This Row],[Column5]]+Table5[[#This Row],[Column13]]+Table5[[#This Row],[Column21]]+Table5[[#This Row],[Column18]]</f>
        <v>0</v>
      </c>
      <c r="AG950" s="111">
        <f t="shared" si="159"/>
        <v>0</v>
      </c>
      <c r="AH950" s="111">
        <f t="shared" si="160"/>
        <v>0</v>
      </c>
      <c r="AI950" s="111">
        <f>Table5[[#This Row],[Column17]]-Table5[[#This Row],[Column20]]</f>
        <v>0</v>
      </c>
      <c r="AJ950" s="111">
        <f t="shared" si="161"/>
        <v>0</v>
      </c>
      <c r="AK950" s="111">
        <f t="shared" si="165"/>
        <v>0</v>
      </c>
      <c r="AL950" s="111">
        <f t="shared" si="162"/>
        <v>0</v>
      </c>
      <c r="AM950" s="111" t="str">
        <f t="shared" si="163"/>
        <v/>
      </c>
      <c r="AN950" s="111" t="str">
        <f t="shared" ca="1" si="164"/>
        <v/>
      </c>
    </row>
    <row r="951" spans="1:40" ht="20.25" customHeight="1" x14ac:dyDescent="0.3">
      <c r="A951" s="107"/>
      <c r="B951" s="144"/>
      <c r="C951" s="119"/>
      <c r="D951" s="120"/>
      <c r="E951" s="119"/>
      <c r="F951" s="119"/>
      <c r="G951" s="120"/>
      <c r="H951" s="119"/>
      <c r="I951" s="109"/>
      <c r="L951" s="108"/>
      <c r="M951" s="108"/>
      <c r="N951" s="108"/>
      <c r="O951" s="108"/>
      <c r="P951" s="108"/>
      <c r="Q951" s="108"/>
      <c r="R951" s="108"/>
      <c r="S951" s="108"/>
      <c r="T951" s="100">
        <f t="shared" si="155"/>
        <v>0</v>
      </c>
      <c r="U951" s="111"/>
      <c r="V951" s="111"/>
      <c r="W951" s="111">
        <f>SUMIFS($F$3:F951,$D$3:D951,D951,$C$3:C951,"Buy")+SUMIFS($F$3:F951,$D$3:D951,D951,$C$3:C951,"Coin Deposit",$E$3:E951,"&lt;&gt;")</f>
        <v>0</v>
      </c>
      <c r="X951" s="111">
        <f t="shared" si="156"/>
        <v>0</v>
      </c>
      <c r="Y951" s="111">
        <f>IF($D951=Y$1,SUMIFS($H$3:$H951,$G$3:$G951,Y$1,$C$3:$C951,"Sell"),0)</f>
        <v>0</v>
      </c>
      <c r="Z951" s="111">
        <f t="shared" si="157"/>
        <v>0</v>
      </c>
      <c r="AA951" s="111">
        <f>IF($D951=AA$1,SUMIFS($H$3:$H951,$G$3:$G951,AA$1,$C$3:$C951,"Sell"),0)</f>
        <v>0</v>
      </c>
      <c r="AB951" s="111">
        <f t="shared" si="158"/>
        <v>0</v>
      </c>
      <c r="AC951" s="111">
        <f>SUMIFS('Deductions and Deposits'!$H:$H,'Deductions and Deposits'!$G:$G,D951,'Deductions and Deposits'!$F:$F,"&lt;="&amp;B951)+SUMIFS($F$3:F951,$D$3:D951,D951,$C$3:C951,"Coin Deposit",$E$3:E951,"")</f>
        <v>0</v>
      </c>
      <c r="AD951" s="111">
        <f>SUMIFS('Deductions and Deposits'!$D:$D,'Deductions and Deposits'!$C:$C,D951)+SUMIFS($F:$F,$D:$D,D951,$C:$C,"Coin Deduction")</f>
        <v>0</v>
      </c>
      <c r="AE951" s="111">
        <f>Table5[[#This Row],[Column4]]+Table5[[#This Row],[Column14]]+Table5[[#This Row],[Column19]]+Table5[[#This Row],[Column12]]</f>
        <v>0</v>
      </c>
      <c r="AF951" s="111">
        <f>Table5[[#This Row],[Column5]]+Table5[[#This Row],[Column13]]+Table5[[#This Row],[Column21]]+Table5[[#This Row],[Column18]]</f>
        <v>0</v>
      </c>
      <c r="AG951" s="111">
        <f t="shared" si="159"/>
        <v>0</v>
      </c>
      <c r="AH951" s="111">
        <f t="shared" si="160"/>
        <v>0</v>
      </c>
      <c r="AI951" s="111">
        <f>Table5[[#This Row],[Column17]]-Table5[[#This Row],[Column20]]</f>
        <v>0</v>
      </c>
      <c r="AJ951" s="111">
        <f t="shared" si="161"/>
        <v>0</v>
      </c>
      <c r="AK951" s="111">
        <f t="shared" si="165"/>
        <v>0</v>
      </c>
      <c r="AL951" s="111">
        <f t="shared" si="162"/>
        <v>0</v>
      </c>
      <c r="AM951" s="111" t="str">
        <f t="shared" si="163"/>
        <v/>
      </c>
      <c r="AN951" s="111" t="str">
        <f t="shared" ca="1" si="164"/>
        <v/>
      </c>
    </row>
    <row r="952" spans="1:40" ht="20.25" customHeight="1" x14ac:dyDescent="0.3">
      <c r="A952" s="107"/>
      <c r="B952" s="144"/>
      <c r="C952" s="119"/>
      <c r="D952" s="120"/>
      <c r="E952" s="119"/>
      <c r="F952" s="119"/>
      <c r="G952" s="120"/>
      <c r="H952" s="119"/>
      <c r="I952" s="109"/>
      <c r="L952" s="108"/>
      <c r="M952" s="108"/>
      <c r="N952" s="108"/>
      <c r="O952" s="108"/>
      <c r="P952" s="108"/>
      <c r="Q952" s="108"/>
      <c r="R952" s="108"/>
      <c r="S952" s="108"/>
      <c r="T952" s="100">
        <f t="shared" si="155"/>
        <v>0</v>
      </c>
      <c r="U952" s="111"/>
      <c r="V952" s="111"/>
      <c r="W952" s="111">
        <f>SUMIFS($F$3:F952,$D$3:D952,D952,$C$3:C952,"Buy")+SUMIFS($F$3:F952,$D$3:D952,D952,$C$3:C952,"Coin Deposit",$E$3:E952,"&lt;&gt;")</f>
        <v>0</v>
      </c>
      <c r="X952" s="111">
        <f t="shared" si="156"/>
        <v>0</v>
      </c>
      <c r="Y952" s="111">
        <f>IF($D952=Y$1,SUMIFS($H$3:$H952,$G$3:$G952,Y$1,$C$3:$C952,"Sell"),0)</f>
        <v>0</v>
      </c>
      <c r="Z952" s="111">
        <f t="shared" si="157"/>
        <v>0</v>
      </c>
      <c r="AA952" s="111">
        <f>IF($D952=AA$1,SUMIFS($H$3:$H952,$G$3:$G952,AA$1,$C$3:$C952,"Sell"),0)</f>
        <v>0</v>
      </c>
      <c r="AB952" s="111">
        <f t="shared" si="158"/>
        <v>0</v>
      </c>
      <c r="AC952" s="111">
        <f>SUMIFS('Deductions and Deposits'!$H:$H,'Deductions and Deposits'!$G:$G,D952,'Deductions and Deposits'!$F:$F,"&lt;="&amp;B952)+SUMIFS($F$3:F952,$D$3:D952,D952,$C$3:C952,"Coin Deposit",$E$3:E952,"")</f>
        <v>0</v>
      </c>
      <c r="AD952" s="111">
        <f>SUMIFS('Deductions and Deposits'!$D:$D,'Deductions and Deposits'!$C:$C,D952)+SUMIFS($F:$F,$D:$D,D952,$C:$C,"Coin Deduction")</f>
        <v>0</v>
      </c>
      <c r="AE952" s="111">
        <f>Table5[[#This Row],[Column4]]+Table5[[#This Row],[Column14]]+Table5[[#This Row],[Column19]]+Table5[[#This Row],[Column12]]</f>
        <v>0</v>
      </c>
      <c r="AF952" s="111">
        <f>Table5[[#This Row],[Column5]]+Table5[[#This Row],[Column13]]+Table5[[#This Row],[Column21]]+Table5[[#This Row],[Column18]]</f>
        <v>0</v>
      </c>
      <c r="AG952" s="111">
        <f t="shared" si="159"/>
        <v>0</v>
      </c>
      <c r="AH952" s="111">
        <f t="shared" si="160"/>
        <v>0</v>
      </c>
      <c r="AI952" s="111">
        <f>Table5[[#This Row],[Column17]]-Table5[[#This Row],[Column20]]</f>
        <v>0</v>
      </c>
      <c r="AJ952" s="111">
        <f t="shared" si="161"/>
        <v>0</v>
      </c>
      <c r="AK952" s="111">
        <f t="shared" si="165"/>
        <v>0</v>
      </c>
      <c r="AL952" s="111">
        <f t="shared" si="162"/>
        <v>0</v>
      </c>
      <c r="AM952" s="111" t="str">
        <f t="shared" si="163"/>
        <v/>
      </c>
      <c r="AN952" s="111" t="str">
        <f t="shared" ca="1" si="164"/>
        <v/>
      </c>
    </row>
    <row r="953" spans="1:40" ht="20.25" customHeight="1" x14ac:dyDescent="0.3">
      <c r="A953" s="107"/>
      <c r="B953" s="144"/>
      <c r="C953" s="119"/>
      <c r="D953" s="120"/>
      <c r="E953" s="119"/>
      <c r="F953" s="119"/>
      <c r="G953" s="120"/>
      <c r="H953" s="119"/>
      <c r="I953" s="109"/>
      <c r="L953" s="108"/>
      <c r="M953" s="108"/>
      <c r="N953" s="108"/>
      <c r="O953" s="108"/>
      <c r="P953" s="108"/>
      <c r="Q953" s="108"/>
      <c r="R953" s="108"/>
      <c r="S953" s="108"/>
      <c r="T953" s="100">
        <f t="shared" si="155"/>
        <v>0</v>
      </c>
      <c r="U953" s="111"/>
      <c r="V953" s="111"/>
      <c r="W953" s="111">
        <f>SUMIFS($F$3:F953,$D$3:D953,D953,$C$3:C953,"Buy")+SUMIFS($F$3:F953,$D$3:D953,D953,$C$3:C953,"Coin Deposit",$E$3:E953,"&lt;&gt;")</f>
        <v>0</v>
      </c>
      <c r="X953" s="111">
        <f t="shared" si="156"/>
        <v>0</v>
      </c>
      <c r="Y953" s="111">
        <f>IF($D953=Y$1,SUMIFS($H$3:$H953,$G$3:$G953,Y$1,$C$3:$C953,"Sell"),0)</f>
        <v>0</v>
      </c>
      <c r="Z953" s="111">
        <f t="shared" si="157"/>
        <v>0</v>
      </c>
      <c r="AA953" s="111">
        <f>IF($D953=AA$1,SUMIFS($H$3:$H953,$G$3:$G953,AA$1,$C$3:$C953,"Sell"),0)</f>
        <v>0</v>
      </c>
      <c r="AB953" s="111">
        <f t="shared" si="158"/>
        <v>0</v>
      </c>
      <c r="AC953" s="111">
        <f>SUMIFS('Deductions and Deposits'!$H:$H,'Deductions and Deposits'!$G:$G,D953,'Deductions and Deposits'!$F:$F,"&lt;="&amp;B953)+SUMIFS($F$3:F953,$D$3:D953,D953,$C$3:C953,"Coin Deposit",$E$3:E953,"")</f>
        <v>0</v>
      </c>
      <c r="AD953" s="111">
        <f>SUMIFS('Deductions and Deposits'!$D:$D,'Deductions and Deposits'!$C:$C,D953)+SUMIFS($F:$F,$D:$D,D953,$C:$C,"Coin Deduction")</f>
        <v>0</v>
      </c>
      <c r="AE953" s="111">
        <f>Table5[[#This Row],[Column4]]+Table5[[#This Row],[Column14]]+Table5[[#This Row],[Column19]]+Table5[[#This Row],[Column12]]</f>
        <v>0</v>
      </c>
      <c r="AF953" s="111">
        <f>Table5[[#This Row],[Column5]]+Table5[[#This Row],[Column13]]+Table5[[#This Row],[Column21]]+Table5[[#This Row],[Column18]]</f>
        <v>0</v>
      </c>
      <c r="AG953" s="111">
        <f t="shared" si="159"/>
        <v>0</v>
      </c>
      <c r="AH953" s="111">
        <f t="shared" si="160"/>
        <v>0</v>
      </c>
      <c r="AI953" s="111">
        <f>Table5[[#This Row],[Column17]]-Table5[[#This Row],[Column20]]</f>
        <v>0</v>
      </c>
      <c r="AJ953" s="111">
        <f t="shared" si="161"/>
        <v>0</v>
      </c>
      <c r="AK953" s="111">
        <f t="shared" si="165"/>
        <v>0</v>
      </c>
      <c r="AL953" s="111">
        <f t="shared" si="162"/>
        <v>0</v>
      </c>
      <c r="AM953" s="111" t="str">
        <f t="shared" si="163"/>
        <v/>
      </c>
      <c r="AN953" s="111" t="str">
        <f t="shared" ca="1" si="164"/>
        <v/>
      </c>
    </row>
    <row r="954" spans="1:40" ht="20.25" customHeight="1" x14ac:dyDescent="0.3">
      <c r="A954" s="107"/>
      <c r="B954" s="144"/>
      <c r="C954" s="119"/>
      <c r="D954" s="120"/>
      <c r="E954" s="119"/>
      <c r="F954" s="119"/>
      <c r="G954" s="120"/>
      <c r="H954" s="119"/>
      <c r="I954" s="109"/>
      <c r="L954" s="108"/>
      <c r="M954" s="108"/>
      <c r="N954" s="108"/>
      <c r="O954" s="108"/>
      <c r="P954" s="108"/>
      <c r="Q954" s="108"/>
      <c r="R954" s="108"/>
      <c r="S954" s="108"/>
      <c r="T954" s="100">
        <f t="shared" si="155"/>
        <v>0</v>
      </c>
      <c r="U954" s="111"/>
      <c r="V954" s="111"/>
      <c r="W954" s="111">
        <f>SUMIFS($F$3:F954,$D$3:D954,D954,$C$3:C954,"Buy")+SUMIFS($F$3:F954,$D$3:D954,D954,$C$3:C954,"Coin Deposit",$E$3:E954,"&lt;&gt;")</f>
        <v>0</v>
      </c>
      <c r="X954" s="111">
        <f t="shared" si="156"/>
        <v>0</v>
      </c>
      <c r="Y954" s="111">
        <f>IF($D954=Y$1,SUMIFS($H$3:$H954,$G$3:$G954,Y$1,$C$3:$C954,"Sell"),0)</f>
        <v>0</v>
      </c>
      <c r="Z954" s="111">
        <f t="shared" si="157"/>
        <v>0</v>
      </c>
      <c r="AA954" s="111">
        <f>IF($D954=AA$1,SUMIFS($H$3:$H954,$G$3:$G954,AA$1,$C$3:$C954,"Sell"),0)</f>
        <v>0</v>
      </c>
      <c r="AB954" s="111">
        <f t="shared" si="158"/>
        <v>0</v>
      </c>
      <c r="AC954" s="111">
        <f>SUMIFS('Deductions and Deposits'!$H:$H,'Deductions and Deposits'!$G:$G,D954,'Deductions and Deposits'!$F:$F,"&lt;="&amp;B954)+SUMIFS($F$3:F954,$D$3:D954,D954,$C$3:C954,"Coin Deposit",$E$3:E954,"")</f>
        <v>0</v>
      </c>
      <c r="AD954" s="111">
        <f>SUMIFS('Deductions and Deposits'!$D:$D,'Deductions and Deposits'!$C:$C,D954)+SUMIFS($F:$F,$D:$D,D954,$C:$C,"Coin Deduction")</f>
        <v>0</v>
      </c>
      <c r="AE954" s="111">
        <f>Table5[[#This Row],[Column4]]+Table5[[#This Row],[Column14]]+Table5[[#This Row],[Column19]]+Table5[[#This Row],[Column12]]</f>
        <v>0</v>
      </c>
      <c r="AF954" s="111">
        <f>Table5[[#This Row],[Column5]]+Table5[[#This Row],[Column13]]+Table5[[#This Row],[Column21]]+Table5[[#This Row],[Column18]]</f>
        <v>0</v>
      </c>
      <c r="AG954" s="111">
        <f t="shared" si="159"/>
        <v>0</v>
      </c>
      <c r="AH954" s="111">
        <f t="shared" si="160"/>
        <v>0</v>
      </c>
      <c r="AI954" s="111">
        <f>Table5[[#This Row],[Column17]]-Table5[[#This Row],[Column20]]</f>
        <v>0</v>
      </c>
      <c r="AJ954" s="111">
        <f t="shared" si="161"/>
        <v>0</v>
      </c>
      <c r="AK954" s="111">
        <f t="shared" si="165"/>
        <v>0</v>
      </c>
      <c r="AL954" s="111">
        <f t="shared" si="162"/>
        <v>0</v>
      </c>
      <c r="AM954" s="111" t="str">
        <f t="shared" si="163"/>
        <v/>
      </c>
      <c r="AN954" s="111" t="str">
        <f t="shared" ca="1" si="164"/>
        <v/>
      </c>
    </row>
    <row r="955" spans="1:40" ht="20.25" customHeight="1" x14ac:dyDescent="0.3">
      <c r="A955" s="107"/>
      <c r="B955" s="144"/>
      <c r="C955" s="119"/>
      <c r="D955" s="120"/>
      <c r="E955" s="119"/>
      <c r="F955" s="119"/>
      <c r="G955" s="120"/>
      <c r="H955" s="119"/>
      <c r="I955" s="109"/>
      <c r="L955" s="108"/>
      <c r="M955" s="108"/>
      <c r="N955" s="108"/>
      <c r="O955" s="108"/>
      <c r="P955" s="108"/>
      <c r="Q955" s="108"/>
      <c r="R955" s="108"/>
      <c r="S955" s="108"/>
      <c r="T955" s="100">
        <f t="shared" si="155"/>
        <v>0</v>
      </c>
      <c r="U955" s="111"/>
      <c r="V955" s="111"/>
      <c r="W955" s="111">
        <f>SUMIFS($F$3:F955,$D$3:D955,D955,$C$3:C955,"Buy")+SUMIFS($F$3:F955,$D$3:D955,D955,$C$3:C955,"Coin Deposit",$E$3:E955,"&lt;&gt;")</f>
        <v>0</v>
      </c>
      <c r="X955" s="111">
        <f t="shared" si="156"/>
        <v>0</v>
      </c>
      <c r="Y955" s="111">
        <f>IF($D955=Y$1,SUMIFS($H$3:$H955,$G$3:$G955,Y$1,$C$3:$C955,"Sell"),0)</f>
        <v>0</v>
      </c>
      <c r="Z955" s="111">
        <f t="shared" si="157"/>
        <v>0</v>
      </c>
      <c r="AA955" s="111">
        <f>IF($D955=AA$1,SUMIFS($H$3:$H955,$G$3:$G955,AA$1,$C$3:$C955,"Sell"),0)</f>
        <v>0</v>
      </c>
      <c r="AB955" s="111">
        <f t="shared" si="158"/>
        <v>0</v>
      </c>
      <c r="AC955" s="111">
        <f>SUMIFS('Deductions and Deposits'!$H:$H,'Deductions and Deposits'!$G:$G,D955,'Deductions and Deposits'!$F:$F,"&lt;="&amp;B955)+SUMIFS($F$3:F955,$D$3:D955,D955,$C$3:C955,"Coin Deposit",$E$3:E955,"")</f>
        <v>0</v>
      </c>
      <c r="AD955" s="111">
        <f>SUMIFS('Deductions and Deposits'!$D:$D,'Deductions and Deposits'!$C:$C,D955)+SUMIFS($F:$F,$D:$D,D955,$C:$C,"Coin Deduction")</f>
        <v>0</v>
      </c>
      <c r="AE955" s="111">
        <f>Table5[[#This Row],[Column4]]+Table5[[#This Row],[Column14]]+Table5[[#This Row],[Column19]]+Table5[[#This Row],[Column12]]</f>
        <v>0</v>
      </c>
      <c r="AF955" s="111">
        <f>Table5[[#This Row],[Column5]]+Table5[[#This Row],[Column13]]+Table5[[#This Row],[Column21]]+Table5[[#This Row],[Column18]]</f>
        <v>0</v>
      </c>
      <c r="AG955" s="111">
        <f t="shared" si="159"/>
        <v>0</v>
      </c>
      <c r="AH955" s="111">
        <f t="shared" si="160"/>
        <v>0</v>
      </c>
      <c r="AI955" s="111">
        <f>Table5[[#This Row],[Column17]]-Table5[[#This Row],[Column20]]</f>
        <v>0</v>
      </c>
      <c r="AJ955" s="111">
        <f t="shared" si="161"/>
        <v>0</v>
      </c>
      <c r="AK955" s="111">
        <f t="shared" si="165"/>
        <v>0</v>
      </c>
      <c r="AL955" s="111">
        <f t="shared" si="162"/>
        <v>0</v>
      </c>
      <c r="AM955" s="111" t="str">
        <f t="shared" si="163"/>
        <v/>
      </c>
      <c r="AN955" s="111" t="str">
        <f t="shared" ca="1" si="164"/>
        <v/>
      </c>
    </row>
    <row r="956" spans="1:40" ht="20.25" customHeight="1" x14ac:dyDescent="0.3">
      <c r="A956" s="107"/>
      <c r="B956" s="144"/>
      <c r="C956" s="119"/>
      <c r="D956" s="120"/>
      <c r="E956" s="119"/>
      <c r="F956" s="119"/>
      <c r="G956" s="120"/>
      <c r="H956" s="119"/>
      <c r="I956" s="109"/>
      <c r="L956" s="108"/>
      <c r="M956" s="108"/>
      <c r="N956" s="108"/>
      <c r="O956" s="108"/>
      <c r="P956" s="108"/>
      <c r="Q956" s="108"/>
      <c r="R956" s="108"/>
      <c r="S956" s="108"/>
      <c r="T956" s="100">
        <f t="shared" si="155"/>
        <v>0</v>
      </c>
      <c r="U956" s="111"/>
      <c r="V956" s="111"/>
      <c r="W956" s="111">
        <f>SUMIFS($F$3:F956,$D$3:D956,D956,$C$3:C956,"Buy")+SUMIFS($F$3:F956,$D$3:D956,D956,$C$3:C956,"Coin Deposit",$E$3:E956,"&lt;&gt;")</f>
        <v>0</v>
      </c>
      <c r="X956" s="111">
        <f t="shared" si="156"/>
        <v>0</v>
      </c>
      <c r="Y956" s="111">
        <f>IF($D956=Y$1,SUMIFS($H$3:$H956,$G$3:$G956,Y$1,$C$3:$C956,"Sell"),0)</f>
        <v>0</v>
      </c>
      <c r="Z956" s="111">
        <f t="shared" si="157"/>
        <v>0</v>
      </c>
      <c r="AA956" s="111">
        <f>IF($D956=AA$1,SUMIFS($H$3:$H956,$G$3:$G956,AA$1,$C$3:$C956,"Sell"),0)</f>
        <v>0</v>
      </c>
      <c r="AB956" s="111">
        <f t="shared" si="158"/>
        <v>0</v>
      </c>
      <c r="AC956" s="111">
        <f>SUMIFS('Deductions and Deposits'!$H:$H,'Deductions and Deposits'!$G:$G,D956,'Deductions and Deposits'!$F:$F,"&lt;="&amp;B956)+SUMIFS($F$3:F956,$D$3:D956,D956,$C$3:C956,"Coin Deposit",$E$3:E956,"")</f>
        <v>0</v>
      </c>
      <c r="AD956" s="111">
        <f>SUMIFS('Deductions and Deposits'!$D:$D,'Deductions and Deposits'!$C:$C,D956)+SUMIFS($F:$F,$D:$D,D956,$C:$C,"Coin Deduction")</f>
        <v>0</v>
      </c>
      <c r="AE956" s="111">
        <f>Table5[[#This Row],[Column4]]+Table5[[#This Row],[Column14]]+Table5[[#This Row],[Column19]]+Table5[[#This Row],[Column12]]</f>
        <v>0</v>
      </c>
      <c r="AF956" s="111">
        <f>Table5[[#This Row],[Column5]]+Table5[[#This Row],[Column13]]+Table5[[#This Row],[Column21]]+Table5[[#This Row],[Column18]]</f>
        <v>0</v>
      </c>
      <c r="AG956" s="111">
        <f t="shared" si="159"/>
        <v>0</v>
      </c>
      <c r="AH956" s="111">
        <f t="shared" si="160"/>
        <v>0</v>
      </c>
      <c r="AI956" s="111">
        <f>Table5[[#This Row],[Column17]]-Table5[[#This Row],[Column20]]</f>
        <v>0</v>
      </c>
      <c r="AJ956" s="111">
        <f t="shared" si="161"/>
        <v>0</v>
      </c>
      <c r="AK956" s="111">
        <f t="shared" si="165"/>
        <v>0</v>
      </c>
      <c r="AL956" s="111">
        <f t="shared" si="162"/>
        <v>0</v>
      </c>
      <c r="AM956" s="111" t="str">
        <f t="shared" si="163"/>
        <v/>
      </c>
      <c r="AN956" s="111" t="str">
        <f t="shared" ca="1" si="164"/>
        <v/>
      </c>
    </row>
    <row r="957" spans="1:40" ht="20.25" customHeight="1" x14ac:dyDescent="0.3">
      <c r="A957" s="107"/>
      <c r="B957" s="144"/>
      <c r="C957" s="119"/>
      <c r="D957" s="120"/>
      <c r="E957" s="119"/>
      <c r="F957" s="119"/>
      <c r="G957" s="120"/>
      <c r="H957" s="119"/>
      <c r="I957" s="109"/>
      <c r="L957" s="108"/>
      <c r="M957" s="108"/>
      <c r="N957" s="108"/>
      <c r="O957" s="108"/>
      <c r="P957" s="108"/>
      <c r="Q957" s="108"/>
      <c r="R957" s="108"/>
      <c r="S957" s="108"/>
      <c r="T957" s="100">
        <f t="shared" si="155"/>
        <v>0</v>
      </c>
      <c r="U957" s="111"/>
      <c r="V957" s="111"/>
      <c r="W957" s="111">
        <f>SUMIFS($F$3:F957,$D$3:D957,D957,$C$3:C957,"Buy")+SUMIFS($F$3:F957,$D$3:D957,D957,$C$3:C957,"Coin Deposit",$E$3:E957,"&lt;&gt;")</f>
        <v>0</v>
      </c>
      <c r="X957" s="111">
        <f t="shared" si="156"/>
        <v>0</v>
      </c>
      <c r="Y957" s="111">
        <f>IF($D957=Y$1,SUMIFS($H$3:$H957,$G$3:$G957,Y$1,$C$3:$C957,"Sell"),0)</f>
        <v>0</v>
      </c>
      <c r="Z957" s="111">
        <f t="shared" si="157"/>
        <v>0</v>
      </c>
      <c r="AA957" s="111">
        <f>IF($D957=AA$1,SUMIFS($H$3:$H957,$G$3:$G957,AA$1,$C$3:$C957,"Sell"),0)</f>
        <v>0</v>
      </c>
      <c r="AB957" s="111">
        <f t="shared" si="158"/>
        <v>0</v>
      </c>
      <c r="AC957" s="111">
        <f>SUMIFS('Deductions and Deposits'!$H:$H,'Deductions and Deposits'!$G:$G,D957,'Deductions and Deposits'!$F:$F,"&lt;="&amp;B957)+SUMIFS($F$3:F957,$D$3:D957,D957,$C$3:C957,"Coin Deposit",$E$3:E957,"")</f>
        <v>0</v>
      </c>
      <c r="AD957" s="111">
        <f>SUMIFS('Deductions and Deposits'!$D:$D,'Deductions and Deposits'!$C:$C,D957)+SUMIFS($F:$F,$D:$D,D957,$C:$C,"Coin Deduction")</f>
        <v>0</v>
      </c>
      <c r="AE957" s="111">
        <f>Table5[[#This Row],[Column4]]+Table5[[#This Row],[Column14]]+Table5[[#This Row],[Column19]]+Table5[[#This Row],[Column12]]</f>
        <v>0</v>
      </c>
      <c r="AF957" s="111">
        <f>Table5[[#This Row],[Column5]]+Table5[[#This Row],[Column13]]+Table5[[#This Row],[Column21]]+Table5[[#This Row],[Column18]]</f>
        <v>0</v>
      </c>
      <c r="AG957" s="111">
        <f t="shared" si="159"/>
        <v>0</v>
      </c>
      <c r="AH957" s="111">
        <f t="shared" si="160"/>
        <v>0</v>
      </c>
      <c r="AI957" s="111">
        <f>Table5[[#This Row],[Column17]]-Table5[[#This Row],[Column20]]</f>
        <v>0</v>
      </c>
      <c r="AJ957" s="111">
        <f t="shared" si="161"/>
        <v>0</v>
      </c>
      <c r="AK957" s="111">
        <f t="shared" si="165"/>
        <v>0</v>
      </c>
      <c r="AL957" s="111">
        <f t="shared" si="162"/>
        <v>0</v>
      </c>
      <c r="AM957" s="111" t="str">
        <f t="shared" si="163"/>
        <v/>
      </c>
      <c r="AN957" s="111" t="str">
        <f t="shared" ca="1" si="164"/>
        <v/>
      </c>
    </row>
    <row r="958" spans="1:40" ht="20.25" customHeight="1" x14ac:dyDescent="0.3">
      <c r="A958" s="107"/>
      <c r="B958" s="144"/>
      <c r="C958" s="119"/>
      <c r="D958" s="120"/>
      <c r="E958" s="119"/>
      <c r="F958" s="119"/>
      <c r="G958" s="120"/>
      <c r="H958" s="119"/>
      <c r="I958" s="109"/>
      <c r="L958" s="108"/>
      <c r="M958" s="108"/>
      <c r="N958" s="108"/>
      <c r="O958" s="108"/>
      <c r="P958" s="108"/>
      <c r="Q958" s="108"/>
      <c r="R958" s="108"/>
      <c r="S958" s="108"/>
      <c r="T958" s="100">
        <f t="shared" si="155"/>
        <v>0</v>
      </c>
      <c r="U958" s="111"/>
      <c r="V958" s="111"/>
      <c r="W958" s="111">
        <f>SUMIFS($F$3:F958,$D$3:D958,D958,$C$3:C958,"Buy")+SUMIFS($F$3:F958,$D$3:D958,D958,$C$3:C958,"Coin Deposit",$E$3:E958,"&lt;&gt;")</f>
        <v>0</v>
      </c>
      <c r="X958" s="111">
        <f t="shared" si="156"/>
        <v>0</v>
      </c>
      <c r="Y958" s="111">
        <f>IF($D958=Y$1,SUMIFS($H$3:$H958,$G$3:$G958,Y$1,$C$3:$C958,"Sell"),0)</f>
        <v>0</v>
      </c>
      <c r="Z958" s="111">
        <f t="shared" si="157"/>
        <v>0</v>
      </c>
      <c r="AA958" s="111">
        <f>IF($D958=AA$1,SUMIFS($H$3:$H958,$G$3:$G958,AA$1,$C$3:$C958,"Sell"),0)</f>
        <v>0</v>
      </c>
      <c r="AB958" s="111">
        <f t="shared" si="158"/>
        <v>0</v>
      </c>
      <c r="AC958" s="111">
        <f>SUMIFS('Deductions and Deposits'!$H:$H,'Deductions and Deposits'!$G:$G,D958,'Deductions and Deposits'!$F:$F,"&lt;="&amp;B958)+SUMIFS($F$3:F958,$D$3:D958,D958,$C$3:C958,"Coin Deposit",$E$3:E958,"")</f>
        <v>0</v>
      </c>
      <c r="AD958" s="111">
        <f>SUMIFS('Deductions and Deposits'!$D:$D,'Deductions and Deposits'!$C:$C,D958)+SUMIFS($F:$F,$D:$D,D958,$C:$C,"Coin Deduction")</f>
        <v>0</v>
      </c>
      <c r="AE958" s="111">
        <f>Table5[[#This Row],[Column4]]+Table5[[#This Row],[Column14]]+Table5[[#This Row],[Column19]]+Table5[[#This Row],[Column12]]</f>
        <v>0</v>
      </c>
      <c r="AF958" s="111">
        <f>Table5[[#This Row],[Column5]]+Table5[[#This Row],[Column13]]+Table5[[#This Row],[Column21]]+Table5[[#This Row],[Column18]]</f>
        <v>0</v>
      </c>
      <c r="AG958" s="111">
        <f t="shared" si="159"/>
        <v>0</v>
      </c>
      <c r="AH958" s="111">
        <f t="shared" si="160"/>
        <v>0</v>
      </c>
      <c r="AI958" s="111">
        <f>Table5[[#This Row],[Column17]]-Table5[[#This Row],[Column20]]</f>
        <v>0</v>
      </c>
      <c r="AJ958" s="111">
        <f t="shared" si="161"/>
        <v>0</v>
      </c>
      <c r="AK958" s="111">
        <f t="shared" si="165"/>
        <v>0</v>
      </c>
      <c r="AL958" s="111">
        <f t="shared" si="162"/>
        <v>0</v>
      </c>
      <c r="AM958" s="111" t="str">
        <f t="shared" si="163"/>
        <v/>
      </c>
      <c r="AN958" s="111" t="str">
        <f t="shared" ca="1" si="164"/>
        <v/>
      </c>
    </row>
    <row r="959" spans="1:40" ht="20.25" customHeight="1" x14ac:dyDescent="0.3">
      <c r="A959" s="107"/>
      <c r="B959" s="144"/>
      <c r="C959" s="119"/>
      <c r="D959" s="120"/>
      <c r="E959" s="119"/>
      <c r="F959" s="119"/>
      <c r="G959" s="120"/>
      <c r="H959" s="119"/>
      <c r="I959" s="109"/>
      <c r="L959" s="108"/>
      <c r="M959" s="108"/>
      <c r="N959" s="108"/>
      <c r="O959" s="108"/>
      <c r="P959" s="108"/>
      <c r="Q959" s="108"/>
      <c r="R959" s="108"/>
      <c r="S959" s="108"/>
      <c r="T959" s="100">
        <f t="shared" si="155"/>
        <v>0</v>
      </c>
      <c r="U959" s="111"/>
      <c r="V959" s="111"/>
      <c r="W959" s="111">
        <f>SUMIFS($F$3:F959,$D$3:D959,D959,$C$3:C959,"Buy")+SUMIFS($F$3:F959,$D$3:D959,D959,$C$3:C959,"Coin Deposit",$E$3:E959,"&lt;&gt;")</f>
        <v>0</v>
      </c>
      <c r="X959" s="111">
        <f t="shared" si="156"/>
        <v>0</v>
      </c>
      <c r="Y959" s="111">
        <f>IF($D959=Y$1,SUMIFS($H$3:$H959,$G$3:$G959,Y$1,$C$3:$C959,"Sell"),0)</f>
        <v>0</v>
      </c>
      <c r="Z959" s="111">
        <f t="shared" si="157"/>
        <v>0</v>
      </c>
      <c r="AA959" s="111">
        <f>IF($D959=AA$1,SUMIFS($H$3:$H959,$G$3:$G959,AA$1,$C$3:$C959,"Sell"),0)</f>
        <v>0</v>
      </c>
      <c r="AB959" s="111">
        <f t="shared" si="158"/>
        <v>0</v>
      </c>
      <c r="AC959" s="111">
        <f>SUMIFS('Deductions and Deposits'!$H:$H,'Deductions and Deposits'!$G:$G,D959,'Deductions and Deposits'!$F:$F,"&lt;="&amp;B959)+SUMIFS($F$3:F959,$D$3:D959,D959,$C$3:C959,"Coin Deposit",$E$3:E959,"")</f>
        <v>0</v>
      </c>
      <c r="AD959" s="111">
        <f>SUMIFS('Deductions and Deposits'!$D:$D,'Deductions and Deposits'!$C:$C,D959)+SUMIFS($F:$F,$D:$D,D959,$C:$C,"Coin Deduction")</f>
        <v>0</v>
      </c>
      <c r="AE959" s="111">
        <f>Table5[[#This Row],[Column4]]+Table5[[#This Row],[Column14]]+Table5[[#This Row],[Column19]]+Table5[[#This Row],[Column12]]</f>
        <v>0</v>
      </c>
      <c r="AF959" s="111">
        <f>Table5[[#This Row],[Column5]]+Table5[[#This Row],[Column13]]+Table5[[#This Row],[Column21]]+Table5[[#This Row],[Column18]]</f>
        <v>0</v>
      </c>
      <c r="AG959" s="111">
        <f t="shared" si="159"/>
        <v>0</v>
      </c>
      <c r="AH959" s="111">
        <f t="shared" si="160"/>
        <v>0</v>
      </c>
      <c r="AI959" s="111">
        <f>Table5[[#This Row],[Column17]]-Table5[[#This Row],[Column20]]</f>
        <v>0</v>
      </c>
      <c r="AJ959" s="111">
        <f t="shared" si="161"/>
        <v>0</v>
      </c>
      <c r="AK959" s="111">
        <f t="shared" si="165"/>
        <v>0</v>
      </c>
      <c r="AL959" s="111">
        <f t="shared" si="162"/>
        <v>0</v>
      </c>
      <c r="AM959" s="111" t="str">
        <f t="shared" si="163"/>
        <v/>
      </c>
      <c r="AN959" s="111" t="str">
        <f t="shared" ca="1" si="164"/>
        <v/>
      </c>
    </row>
    <row r="960" spans="1:40" ht="20.25" customHeight="1" x14ac:dyDescent="0.3">
      <c r="A960" s="107"/>
      <c r="B960" s="144"/>
      <c r="C960" s="119"/>
      <c r="D960" s="120"/>
      <c r="E960" s="119"/>
      <c r="F960" s="119"/>
      <c r="G960" s="120"/>
      <c r="H960" s="119"/>
      <c r="I960" s="109"/>
      <c r="L960" s="108"/>
      <c r="M960" s="108"/>
      <c r="N960" s="108"/>
      <c r="O960" s="108"/>
      <c r="P960" s="108"/>
      <c r="Q960" s="108"/>
      <c r="R960" s="108"/>
      <c r="S960" s="108"/>
      <c r="T960" s="100">
        <f t="shared" si="155"/>
        <v>0</v>
      </c>
      <c r="U960" s="111"/>
      <c r="V960" s="111"/>
      <c r="W960" s="111">
        <f>SUMIFS($F$3:F960,$D$3:D960,D960,$C$3:C960,"Buy")+SUMIFS($F$3:F960,$D$3:D960,D960,$C$3:C960,"Coin Deposit",$E$3:E960,"&lt;&gt;")</f>
        <v>0</v>
      </c>
      <c r="X960" s="111">
        <f t="shared" si="156"/>
        <v>0</v>
      </c>
      <c r="Y960" s="111">
        <f>IF($D960=Y$1,SUMIFS($H$3:$H960,$G$3:$G960,Y$1,$C$3:$C960,"Sell"),0)</f>
        <v>0</v>
      </c>
      <c r="Z960" s="111">
        <f t="shared" si="157"/>
        <v>0</v>
      </c>
      <c r="AA960" s="111">
        <f>IF($D960=AA$1,SUMIFS($H$3:$H960,$G$3:$G960,AA$1,$C$3:$C960,"Sell"),0)</f>
        <v>0</v>
      </c>
      <c r="AB960" s="111">
        <f t="shared" si="158"/>
        <v>0</v>
      </c>
      <c r="AC960" s="111">
        <f>SUMIFS('Deductions and Deposits'!$H:$H,'Deductions and Deposits'!$G:$G,D960,'Deductions and Deposits'!$F:$F,"&lt;="&amp;B960)+SUMIFS($F$3:F960,$D$3:D960,D960,$C$3:C960,"Coin Deposit",$E$3:E960,"")</f>
        <v>0</v>
      </c>
      <c r="AD960" s="111">
        <f>SUMIFS('Deductions and Deposits'!$D:$D,'Deductions and Deposits'!$C:$C,D960)+SUMIFS($F:$F,$D:$D,D960,$C:$C,"Coin Deduction")</f>
        <v>0</v>
      </c>
      <c r="AE960" s="111">
        <f>Table5[[#This Row],[Column4]]+Table5[[#This Row],[Column14]]+Table5[[#This Row],[Column19]]+Table5[[#This Row],[Column12]]</f>
        <v>0</v>
      </c>
      <c r="AF960" s="111">
        <f>Table5[[#This Row],[Column5]]+Table5[[#This Row],[Column13]]+Table5[[#This Row],[Column21]]+Table5[[#This Row],[Column18]]</f>
        <v>0</v>
      </c>
      <c r="AG960" s="111">
        <f t="shared" si="159"/>
        <v>0</v>
      </c>
      <c r="AH960" s="111">
        <f t="shared" si="160"/>
        <v>0</v>
      </c>
      <c r="AI960" s="111">
        <f>Table5[[#This Row],[Column17]]-Table5[[#This Row],[Column20]]</f>
        <v>0</v>
      </c>
      <c r="AJ960" s="111">
        <f t="shared" si="161"/>
        <v>0</v>
      </c>
      <c r="AK960" s="111">
        <f t="shared" si="165"/>
        <v>0</v>
      </c>
      <c r="AL960" s="111">
        <f t="shared" si="162"/>
        <v>0</v>
      </c>
      <c r="AM960" s="111" t="str">
        <f t="shared" si="163"/>
        <v/>
      </c>
      <c r="AN960" s="111" t="str">
        <f t="shared" ca="1" si="164"/>
        <v/>
      </c>
    </row>
    <row r="961" spans="1:40" ht="20.25" customHeight="1" x14ac:dyDescent="0.3">
      <c r="A961" s="107"/>
      <c r="B961" s="144"/>
      <c r="C961" s="119"/>
      <c r="D961" s="120"/>
      <c r="E961" s="119"/>
      <c r="F961" s="119"/>
      <c r="G961" s="120"/>
      <c r="H961" s="119"/>
      <c r="I961" s="109"/>
      <c r="L961" s="108"/>
      <c r="M961" s="108"/>
      <c r="N961" s="108"/>
      <c r="O961" s="108"/>
      <c r="P961" s="108"/>
      <c r="Q961" s="108"/>
      <c r="R961" s="108"/>
      <c r="S961" s="108"/>
      <c r="T961" s="100">
        <f t="shared" si="155"/>
        <v>0</v>
      </c>
      <c r="U961" s="111"/>
      <c r="V961" s="111"/>
      <c r="W961" s="111">
        <f>SUMIFS($F$3:F961,$D$3:D961,D961,$C$3:C961,"Buy")+SUMIFS($F$3:F961,$D$3:D961,D961,$C$3:C961,"Coin Deposit",$E$3:E961,"&lt;&gt;")</f>
        <v>0</v>
      </c>
      <c r="X961" s="111">
        <f t="shared" si="156"/>
        <v>0</v>
      </c>
      <c r="Y961" s="111">
        <f>IF($D961=Y$1,SUMIFS($H$3:$H961,$G$3:$G961,Y$1,$C$3:$C961,"Sell"),0)</f>
        <v>0</v>
      </c>
      <c r="Z961" s="111">
        <f t="shared" si="157"/>
        <v>0</v>
      </c>
      <c r="AA961" s="111">
        <f>IF($D961=AA$1,SUMIFS($H$3:$H961,$G$3:$G961,AA$1,$C$3:$C961,"Sell"),0)</f>
        <v>0</v>
      </c>
      <c r="AB961" s="111">
        <f t="shared" si="158"/>
        <v>0</v>
      </c>
      <c r="AC961" s="111">
        <f>SUMIFS('Deductions and Deposits'!$H:$H,'Deductions and Deposits'!$G:$G,D961,'Deductions and Deposits'!$F:$F,"&lt;="&amp;B961)+SUMIFS($F$3:F961,$D$3:D961,D961,$C$3:C961,"Coin Deposit",$E$3:E961,"")</f>
        <v>0</v>
      </c>
      <c r="AD961" s="111">
        <f>SUMIFS('Deductions and Deposits'!$D:$D,'Deductions and Deposits'!$C:$C,D961)+SUMIFS($F:$F,$D:$D,D961,$C:$C,"Coin Deduction")</f>
        <v>0</v>
      </c>
      <c r="AE961" s="111">
        <f>Table5[[#This Row],[Column4]]+Table5[[#This Row],[Column14]]+Table5[[#This Row],[Column19]]+Table5[[#This Row],[Column12]]</f>
        <v>0</v>
      </c>
      <c r="AF961" s="111">
        <f>Table5[[#This Row],[Column5]]+Table5[[#This Row],[Column13]]+Table5[[#This Row],[Column21]]+Table5[[#This Row],[Column18]]</f>
        <v>0</v>
      </c>
      <c r="AG961" s="111">
        <f t="shared" si="159"/>
        <v>0</v>
      </c>
      <c r="AH961" s="111">
        <f t="shared" si="160"/>
        <v>0</v>
      </c>
      <c r="AI961" s="111">
        <f>Table5[[#This Row],[Column17]]-Table5[[#This Row],[Column20]]</f>
        <v>0</v>
      </c>
      <c r="AJ961" s="111">
        <f t="shared" si="161"/>
        <v>0</v>
      </c>
      <c r="AK961" s="111">
        <f t="shared" si="165"/>
        <v>0</v>
      </c>
      <c r="AL961" s="111">
        <f t="shared" si="162"/>
        <v>0</v>
      </c>
      <c r="AM961" s="111" t="str">
        <f t="shared" si="163"/>
        <v/>
      </c>
      <c r="AN961" s="111" t="str">
        <f t="shared" ca="1" si="164"/>
        <v/>
      </c>
    </row>
    <row r="962" spans="1:40" ht="20.25" customHeight="1" x14ac:dyDescent="0.3">
      <c r="A962" s="107"/>
      <c r="B962" s="144"/>
      <c r="C962" s="119"/>
      <c r="D962" s="120"/>
      <c r="E962" s="119"/>
      <c r="F962" s="119"/>
      <c r="G962" s="120"/>
      <c r="H962" s="119"/>
      <c r="I962" s="109"/>
      <c r="L962" s="108"/>
      <c r="M962" s="108"/>
      <c r="N962" s="108"/>
      <c r="O962" s="108"/>
      <c r="P962" s="108"/>
      <c r="Q962" s="108"/>
      <c r="R962" s="108"/>
      <c r="S962" s="108"/>
      <c r="T962" s="100">
        <f t="shared" si="155"/>
        <v>0</v>
      </c>
      <c r="U962" s="111"/>
      <c r="V962" s="111"/>
      <c r="W962" s="111">
        <f>SUMIFS($F$3:F962,$D$3:D962,D962,$C$3:C962,"Buy")+SUMIFS($F$3:F962,$D$3:D962,D962,$C$3:C962,"Coin Deposit",$E$3:E962,"&lt;&gt;")</f>
        <v>0</v>
      </c>
      <c r="X962" s="111">
        <f t="shared" si="156"/>
        <v>0</v>
      </c>
      <c r="Y962" s="111">
        <f>IF($D962=Y$1,SUMIFS($H$3:$H962,$G$3:$G962,Y$1,$C$3:$C962,"Sell"),0)</f>
        <v>0</v>
      </c>
      <c r="Z962" s="111">
        <f t="shared" si="157"/>
        <v>0</v>
      </c>
      <c r="AA962" s="111">
        <f>IF($D962=AA$1,SUMIFS($H$3:$H962,$G$3:$G962,AA$1,$C$3:$C962,"Sell"),0)</f>
        <v>0</v>
      </c>
      <c r="AB962" s="111">
        <f t="shared" si="158"/>
        <v>0</v>
      </c>
      <c r="AC962" s="111">
        <f>SUMIFS('Deductions and Deposits'!$H:$H,'Deductions and Deposits'!$G:$G,D962,'Deductions and Deposits'!$F:$F,"&lt;="&amp;B962)+SUMIFS($F$3:F962,$D$3:D962,D962,$C$3:C962,"Coin Deposit",$E$3:E962,"")</f>
        <v>0</v>
      </c>
      <c r="AD962" s="111">
        <f>SUMIFS('Deductions and Deposits'!$D:$D,'Deductions and Deposits'!$C:$C,D962)+SUMIFS($F:$F,$D:$D,D962,$C:$C,"Coin Deduction")</f>
        <v>0</v>
      </c>
      <c r="AE962" s="111">
        <f>Table5[[#This Row],[Column4]]+Table5[[#This Row],[Column14]]+Table5[[#This Row],[Column19]]+Table5[[#This Row],[Column12]]</f>
        <v>0</v>
      </c>
      <c r="AF962" s="111">
        <f>Table5[[#This Row],[Column5]]+Table5[[#This Row],[Column13]]+Table5[[#This Row],[Column21]]+Table5[[#This Row],[Column18]]</f>
        <v>0</v>
      </c>
      <c r="AG962" s="111">
        <f t="shared" si="159"/>
        <v>0</v>
      </c>
      <c r="AH962" s="111">
        <f t="shared" si="160"/>
        <v>0</v>
      </c>
      <c r="AI962" s="111">
        <f>Table5[[#This Row],[Column17]]-Table5[[#This Row],[Column20]]</f>
        <v>0</v>
      </c>
      <c r="AJ962" s="111">
        <f t="shared" si="161"/>
        <v>0</v>
      </c>
      <c r="AK962" s="111">
        <f t="shared" si="165"/>
        <v>0</v>
      </c>
      <c r="AL962" s="111">
        <f t="shared" si="162"/>
        <v>0</v>
      </c>
      <c r="AM962" s="111" t="str">
        <f t="shared" si="163"/>
        <v/>
      </c>
      <c r="AN962" s="111" t="str">
        <f t="shared" ca="1" si="164"/>
        <v/>
      </c>
    </row>
    <row r="963" spans="1:40" ht="20.25" customHeight="1" x14ac:dyDescent="0.3">
      <c r="A963" s="107"/>
      <c r="B963" s="144"/>
      <c r="C963" s="119"/>
      <c r="D963" s="120"/>
      <c r="E963" s="119"/>
      <c r="F963" s="119"/>
      <c r="G963" s="120"/>
      <c r="H963" s="119"/>
      <c r="I963" s="109"/>
      <c r="L963" s="108"/>
      <c r="M963" s="108"/>
      <c r="N963" s="108"/>
      <c r="O963" s="108"/>
      <c r="P963" s="108"/>
      <c r="Q963" s="108"/>
      <c r="R963" s="108"/>
      <c r="S963" s="108"/>
      <c r="T963" s="100">
        <f t="shared" ref="T963:T1026" si="166">IF(E963&lt;&gt;"",E963,0)</f>
        <v>0</v>
      </c>
      <c r="U963" s="111"/>
      <c r="V963" s="111"/>
      <c r="W963" s="111">
        <f>SUMIFS($F$3:F963,$D$3:D963,D963,$C$3:C963,"Buy")+SUMIFS($F$3:F963,$D$3:D963,D963,$C$3:C963,"Coin Deposit",$E$3:E963,"&lt;&gt;")</f>
        <v>0</v>
      </c>
      <c r="X963" s="111">
        <f t="shared" ref="X963:X1026" si="167">IF(OR(C963="buy",AND(C963="Coin Deposit",E963&lt;&gt;"")),SUMIFS($F:$F,$D:$D,D963,$C:$C,"sell"),0)</f>
        <v>0</v>
      </c>
      <c r="Y963" s="111">
        <f>IF($D963=Y$1,SUMIFS($H$3:$H963,$G$3:$G963,Y$1,$C$3:$C963,"Sell"),0)</f>
        <v>0</v>
      </c>
      <c r="Z963" s="111">
        <f t="shared" ref="Z963:Z1026" si="168">IF($D963=Z$1,SUMIFS($H:$H,$G:$G,Z$1,$C:$C,"Buy")+SUMIFS($H:$H,$G:$G,Z$1,$C:$C,"Coin Deposit",$E:$E,"&lt;&gt;"),0)</f>
        <v>0</v>
      </c>
      <c r="AA963" s="111">
        <f>IF($D963=AA$1,SUMIFS($H$3:$H963,$G$3:$G963,AA$1,$C$3:$C963,"Sell"),0)</f>
        <v>0</v>
      </c>
      <c r="AB963" s="111">
        <f t="shared" ref="AB963:AB1026" si="169">IF($D963=AB$1,SUMIFS($H:$H,$G:$G,AB$1,$C:$C,"Buy")+SUMIFS($H:$H,$G:$G,AB$1,$C:$C,"Coin Deposit",$E:$E,"&lt;&gt;"),0)</f>
        <v>0</v>
      </c>
      <c r="AC963" s="111">
        <f>SUMIFS('Deductions and Deposits'!$H:$H,'Deductions and Deposits'!$G:$G,D963,'Deductions and Deposits'!$F:$F,"&lt;="&amp;B963)+SUMIFS($F$3:F963,$D$3:D963,D963,$C$3:C963,"Coin Deposit",$E$3:E963,"")</f>
        <v>0</v>
      </c>
      <c r="AD963" s="111">
        <f>SUMIFS('Deductions and Deposits'!$D:$D,'Deductions and Deposits'!$C:$C,D963)+SUMIFS($F:$F,$D:$D,D963,$C:$C,"Coin Deduction")</f>
        <v>0</v>
      </c>
      <c r="AE963" s="111">
        <f>Table5[[#This Row],[Column4]]+Table5[[#This Row],[Column14]]+Table5[[#This Row],[Column19]]+Table5[[#This Row],[Column12]]</f>
        <v>0</v>
      </c>
      <c r="AF963" s="111">
        <f>Table5[[#This Row],[Column5]]+Table5[[#This Row],[Column13]]+Table5[[#This Row],[Column21]]+Table5[[#This Row],[Column18]]</f>
        <v>0</v>
      </c>
      <c r="AG963" s="111">
        <f t="shared" ref="AG963:AG1026" si="170">IF(AND((AC963+Y963+AA963)&gt;AF963,OR(C963="buy",AND(C963="Coin Deposit",E963&lt;&gt;""))),(AC963+Y963+AA963)-AF963,0)</f>
        <v>0</v>
      </c>
      <c r="AH963" s="111">
        <f t="shared" ref="AH963:AH1026" si="171">IF(AND(AE963&gt;AF963,OR(C963="buy",AND(C963="Coin Deposit",E963&lt;&gt;""))),AE963-AF963,0)</f>
        <v>0</v>
      </c>
      <c r="AI963" s="111">
        <f>Table5[[#This Row],[Column17]]-Table5[[#This Row],[Column20]]</f>
        <v>0</v>
      </c>
      <c r="AJ963" s="111">
        <f t="shared" ref="AJ963:AJ1026" si="172">IF(AI963&gt;F963,F963,AI963)</f>
        <v>0</v>
      </c>
      <c r="AK963" s="111">
        <f t="shared" si="165"/>
        <v>0</v>
      </c>
      <c r="AL963" s="111">
        <f t="shared" ref="AL963:AL1026" si="173">IFERROR(SUMIFS($AK:$AK,$D:$D,D963)/SUMIFS($AJ:$AJ,$D:$D,D963),0)</f>
        <v>0</v>
      </c>
      <c r="AM963" s="111" t="str">
        <f t="shared" ref="AM963:AM1026" si="174">C963&amp;D963</f>
        <v/>
      </c>
      <c r="AN963" s="111" t="str">
        <f t="shared" ref="AN963:AN1026" ca="1" si="175">OFFSET(AM963,COUNTA($AM:$AM)-ROW()-(ROW()-ROW($AN$2)-1),)</f>
        <v/>
      </c>
    </row>
    <row r="964" spans="1:40" ht="20.25" customHeight="1" x14ac:dyDescent="0.3">
      <c r="A964" s="107"/>
      <c r="B964" s="144"/>
      <c r="C964" s="119"/>
      <c r="D964" s="120"/>
      <c r="E964" s="119"/>
      <c r="F964" s="119"/>
      <c r="G964" s="120"/>
      <c r="H964" s="119"/>
      <c r="I964" s="109"/>
      <c r="L964" s="108"/>
      <c r="M964" s="108"/>
      <c r="N964" s="108"/>
      <c r="O964" s="108"/>
      <c r="P964" s="108"/>
      <c r="Q964" s="108"/>
      <c r="R964" s="108"/>
      <c r="S964" s="108"/>
      <c r="T964" s="100">
        <f t="shared" si="166"/>
        <v>0</v>
      </c>
      <c r="U964" s="111"/>
      <c r="V964" s="111"/>
      <c r="W964" s="111">
        <f>SUMIFS($F$3:F964,$D$3:D964,D964,$C$3:C964,"Buy")+SUMIFS($F$3:F964,$D$3:D964,D964,$C$3:C964,"Coin Deposit",$E$3:E964,"&lt;&gt;")</f>
        <v>0</v>
      </c>
      <c r="X964" s="111">
        <f t="shared" si="167"/>
        <v>0</v>
      </c>
      <c r="Y964" s="111">
        <f>IF($D964=Y$1,SUMIFS($H$3:$H964,$G$3:$G964,Y$1,$C$3:$C964,"Sell"),0)</f>
        <v>0</v>
      </c>
      <c r="Z964" s="111">
        <f t="shared" si="168"/>
        <v>0</v>
      </c>
      <c r="AA964" s="111">
        <f>IF($D964=AA$1,SUMIFS($H$3:$H964,$G$3:$G964,AA$1,$C$3:$C964,"Sell"),0)</f>
        <v>0</v>
      </c>
      <c r="AB964" s="111">
        <f t="shared" si="169"/>
        <v>0</v>
      </c>
      <c r="AC964" s="111">
        <f>SUMIFS('Deductions and Deposits'!$H:$H,'Deductions and Deposits'!$G:$G,D964,'Deductions and Deposits'!$F:$F,"&lt;="&amp;B964)+SUMIFS($F$3:F964,$D$3:D964,D964,$C$3:C964,"Coin Deposit",$E$3:E964,"")</f>
        <v>0</v>
      </c>
      <c r="AD964" s="111">
        <f>SUMIFS('Deductions and Deposits'!$D:$D,'Deductions and Deposits'!$C:$C,D964)+SUMIFS($F:$F,$D:$D,D964,$C:$C,"Coin Deduction")</f>
        <v>0</v>
      </c>
      <c r="AE964" s="111">
        <f>Table5[[#This Row],[Column4]]+Table5[[#This Row],[Column14]]+Table5[[#This Row],[Column19]]+Table5[[#This Row],[Column12]]</f>
        <v>0</v>
      </c>
      <c r="AF964" s="111">
        <f>Table5[[#This Row],[Column5]]+Table5[[#This Row],[Column13]]+Table5[[#This Row],[Column21]]+Table5[[#This Row],[Column18]]</f>
        <v>0</v>
      </c>
      <c r="AG964" s="111">
        <f t="shared" si="170"/>
        <v>0</v>
      </c>
      <c r="AH964" s="111">
        <f t="shared" si="171"/>
        <v>0</v>
      </c>
      <c r="AI964" s="111">
        <f>Table5[[#This Row],[Column17]]-Table5[[#This Row],[Column20]]</f>
        <v>0</v>
      </c>
      <c r="AJ964" s="111">
        <f t="shared" si="172"/>
        <v>0</v>
      </c>
      <c r="AK964" s="111">
        <f t="shared" si="165"/>
        <v>0</v>
      </c>
      <c r="AL964" s="111">
        <f t="shared" si="173"/>
        <v>0</v>
      </c>
      <c r="AM964" s="111" t="str">
        <f t="shared" si="174"/>
        <v/>
      </c>
      <c r="AN964" s="111" t="str">
        <f t="shared" ca="1" si="175"/>
        <v/>
      </c>
    </row>
    <row r="965" spans="1:40" ht="20.25" customHeight="1" x14ac:dyDescent="0.3">
      <c r="A965" s="107"/>
      <c r="B965" s="144"/>
      <c r="C965" s="119"/>
      <c r="D965" s="120"/>
      <c r="E965" s="119"/>
      <c r="F965" s="119"/>
      <c r="G965" s="120"/>
      <c r="H965" s="119"/>
      <c r="I965" s="109"/>
      <c r="L965" s="108"/>
      <c r="M965" s="108"/>
      <c r="N965" s="108"/>
      <c r="O965" s="108"/>
      <c r="P965" s="108"/>
      <c r="Q965" s="108"/>
      <c r="R965" s="108"/>
      <c r="S965" s="108"/>
      <c r="T965" s="100">
        <f t="shared" si="166"/>
        <v>0</v>
      </c>
      <c r="U965" s="111"/>
      <c r="V965" s="111"/>
      <c r="W965" s="111">
        <f>SUMIFS($F$3:F965,$D$3:D965,D965,$C$3:C965,"Buy")+SUMIFS($F$3:F965,$D$3:D965,D965,$C$3:C965,"Coin Deposit",$E$3:E965,"&lt;&gt;")</f>
        <v>0</v>
      </c>
      <c r="X965" s="111">
        <f t="shared" si="167"/>
        <v>0</v>
      </c>
      <c r="Y965" s="111">
        <f>IF($D965=Y$1,SUMIFS($H$3:$H965,$G$3:$G965,Y$1,$C$3:$C965,"Sell"),0)</f>
        <v>0</v>
      </c>
      <c r="Z965" s="111">
        <f t="shared" si="168"/>
        <v>0</v>
      </c>
      <c r="AA965" s="111">
        <f>IF($D965=AA$1,SUMIFS($H$3:$H965,$G$3:$G965,AA$1,$C$3:$C965,"Sell"),0)</f>
        <v>0</v>
      </c>
      <c r="AB965" s="111">
        <f t="shared" si="169"/>
        <v>0</v>
      </c>
      <c r="AC965" s="111">
        <f>SUMIFS('Deductions and Deposits'!$H:$H,'Deductions and Deposits'!$G:$G,D965,'Deductions and Deposits'!$F:$F,"&lt;="&amp;B965)+SUMIFS($F$3:F965,$D$3:D965,D965,$C$3:C965,"Coin Deposit",$E$3:E965,"")</f>
        <v>0</v>
      </c>
      <c r="AD965" s="111">
        <f>SUMIFS('Deductions and Deposits'!$D:$D,'Deductions and Deposits'!$C:$C,D965)+SUMIFS($F:$F,$D:$D,D965,$C:$C,"Coin Deduction")</f>
        <v>0</v>
      </c>
      <c r="AE965" s="111">
        <f>Table5[[#This Row],[Column4]]+Table5[[#This Row],[Column14]]+Table5[[#This Row],[Column19]]+Table5[[#This Row],[Column12]]</f>
        <v>0</v>
      </c>
      <c r="AF965" s="111">
        <f>Table5[[#This Row],[Column5]]+Table5[[#This Row],[Column13]]+Table5[[#This Row],[Column21]]+Table5[[#This Row],[Column18]]</f>
        <v>0</v>
      </c>
      <c r="AG965" s="111">
        <f t="shared" si="170"/>
        <v>0</v>
      </c>
      <c r="AH965" s="111">
        <f t="shared" si="171"/>
        <v>0</v>
      </c>
      <c r="AI965" s="111">
        <f>Table5[[#This Row],[Column17]]-Table5[[#This Row],[Column20]]</f>
        <v>0</v>
      </c>
      <c r="AJ965" s="111">
        <f t="shared" si="172"/>
        <v>0</v>
      </c>
      <c r="AK965" s="111">
        <f t="shared" si="165"/>
        <v>0</v>
      </c>
      <c r="AL965" s="111">
        <f t="shared" si="173"/>
        <v>0</v>
      </c>
      <c r="AM965" s="111" t="str">
        <f t="shared" si="174"/>
        <v/>
      </c>
      <c r="AN965" s="111" t="str">
        <f t="shared" ca="1" si="175"/>
        <v/>
      </c>
    </row>
    <row r="966" spans="1:40" ht="20.25" customHeight="1" x14ac:dyDescent="0.3">
      <c r="A966" s="107"/>
      <c r="B966" s="144"/>
      <c r="C966" s="119"/>
      <c r="D966" s="120"/>
      <c r="E966" s="119"/>
      <c r="F966" s="119"/>
      <c r="G966" s="120"/>
      <c r="H966" s="119"/>
      <c r="I966" s="109"/>
      <c r="L966" s="108"/>
      <c r="M966" s="108"/>
      <c r="N966" s="108"/>
      <c r="O966" s="108"/>
      <c r="P966" s="108"/>
      <c r="Q966" s="108"/>
      <c r="R966" s="108"/>
      <c r="S966" s="108"/>
      <c r="T966" s="100">
        <f t="shared" si="166"/>
        <v>0</v>
      </c>
      <c r="U966" s="111"/>
      <c r="V966" s="111"/>
      <c r="W966" s="111">
        <f>SUMIFS($F$3:F966,$D$3:D966,D966,$C$3:C966,"Buy")+SUMIFS($F$3:F966,$D$3:D966,D966,$C$3:C966,"Coin Deposit",$E$3:E966,"&lt;&gt;")</f>
        <v>0</v>
      </c>
      <c r="X966" s="111">
        <f t="shared" si="167"/>
        <v>0</v>
      </c>
      <c r="Y966" s="111">
        <f>IF($D966=Y$1,SUMIFS($H$3:$H966,$G$3:$G966,Y$1,$C$3:$C966,"Sell"),0)</f>
        <v>0</v>
      </c>
      <c r="Z966" s="111">
        <f t="shared" si="168"/>
        <v>0</v>
      </c>
      <c r="AA966" s="111">
        <f>IF($D966=AA$1,SUMIFS($H$3:$H966,$G$3:$G966,AA$1,$C$3:$C966,"Sell"),0)</f>
        <v>0</v>
      </c>
      <c r="AB966" s="111">
        <f t="shared" si="169"/>
        <v>0</v>
      </c>
      <c r="AC966" s="111">
        <f>SUMIFS('Deductions and Deposits'!$H:$H,'Deductions and Deposits'!$G:$G,D966,'Deductions and Deposits'!$F:$F,"&lt;="&amp;B966)+SUMIFS($F$3:F966,$D$3:D966,D966,$C$3:C966,"Coin Deposit",$E$3:E966,"")</f>
        <v>0</v>
      </c>
      <c r="AD966" s="111">
        <f>SUMIFS('Deductions and Deposits'!$D:$D,'Deductions and Deposits'!$C:$C,D966)+SUMIFS($F:$F,$D:$D,D966,$C:$C,"Coin Deduction")</f>
        <v>0</v>
      </c>
      <c r="AE966" s="111">
        <f>Table5[[#This Row],[Column4]]+Table5[[#This Row],[Column14]]+Table5[[#This Row],[Column19]]+Table5[[#This Row],[Column12]]</f>
        <v>0</v>
      </c>
      <c r="AF966" s="111">
        <f>Table5[[#This Row],[Column5]]+Table5[[#This Row],[Column13]]+Table5[[#This Row],[Column21]]+Table5[[#This Row],[Column18]]</f>
        <v>0</v>
      </c>
      <c r="AG966" s="111">
        <f t="shared" si="170"/>
        <v>0</v>
      </c>
      <c r="AH966" s="111">
        <f t="shared" si="171"/>
        <v>0</v>
      </c>
      <c r="AI966" s="111">
        <f>Table5[[#This Row],[Column17]]-Table5[[#This Row],[Column20]]</f>
        <v>0</v>
      </c>
      <c r="AJ966" s="111">
        <f t="shared" si="172"/>
        <v>0</v>
      </c>
      <c r="AK966" s="111">
        <f t="shared" si="165"/>
        <v>0</v>
      </c>
      <c r="AL966" s="111">
        <f t="shared" si="173"/>
        <v>0</v>
      </c>
      <c r="AM966" s="111" t="str">
        <f t="shared" si="174"/>
        <v/>
      </c>
      <c r="AN966" s="111" t="str">
        <f t="shared" ca="1" si="175"/>
        <v/>
      </c>
    </row>
    <row r="967" spans="1:40" ht="20.25" customHeight="1" x14ac:dyDescent="0.3">
      <c r="A967" s="107"/>
      <c r="B967" s="144"/>
      <c r="C967" s="119"/>
      <c r="D967" s="120"/>
      <c r="E967" s="119"/>
      <c r="F967" s="119"/>
      <c r="G967" s="120"/>
      <c r="H967" s="119"/>
      <c r="I967" s="109"/>
      <c r="L967" s="108"/>
      <c r="M967" s="108"/>
      <c r="N967" s="108"/>
      <c r="O967" s="108"/>
      <c r="P967" s="108"/>
      <c r="Q967" s="108"/>
      <c r="R967" s="108"/>
      <c r="S967" s="108"/>
      <c r="T967" s="100">
        <f t="shared" si="166"/>
        <v>0</v>
      </c>
      <c r="U967" s="111"/>
      <c r="V967" s="111"/>
      <c r="W967" s="111">
        <f>SUMIFS($F$3:F967,$D$3:D967,D967,$C$3:C967,"Buy")+SUMIFS($F$3:F967,$D$3:D967,D967,$C$3:C967,"Coin Deposit",$E$3:E967,"&lt;&gt;")</f>
        <v>0</v>
      </c>
      <c r="X967" s="111">
        <f t="shared" si="167"/>
        <v>0</v>
      </c>
      <c r="Y967" s="111">
        <f>IF($D967=Y$1,SUMIFS($H$3:$H967,$G$3:$G967,Y$1,$C$3:$C967,"Sell"),0)</f>
        <v>0</v>
      </c>
      <c r="Z967" s="111">
        <f t="shared" si="168"/>
        <v>0</v>
      </c>
      <c r="AA967" s="111">
        <f>IF($D967=AA$1,SUMIFS($H$3:$H967,$G$3:$G967,AA$1,$C$3:$C967,"Sell"),0)</f>
        <v>0</v>
      </c>
      <c r="AB967" s="111">
        <f t="shared" si="169"/>
        <v>0</v>
      </c>
      <c r="AC967" s="111">
        <f>SUMIFS('Deductions and Deposits'!$H:$H,'Deductions and Deposits'!$G:$G,D967,'Deductions and Deposits'!$F:$F,"&lt;="&amp;B967)+SUMIFS($F$3:F967,$D$3:D967,D967,$C$3:C967,"Coin Deposit",$E$3:E967,"")</f>
        <v>0</v>
      </c>
      <c r="AD967" s="111">
        <f>SUMIFS('Deductions and Deposits'!$D:$D,'Deductions and Deposits'!$C:$C,D967)+SUMIFS($F:$F,$D:$D,D967,$C:$C,"Coin Deduction")</f>
        <v>0</v>
      </c>
      <c r="AE967" s="111">
        <f>Table5[[#This Row],[Column4]]+Table5[[#This Row],[Column14]]+Table5[[#This Row],[Column19]]+Table5[[#This Row],[Column12]]</f>
        <v>0</v>
      </c>
      <c r="AF967" s="111">
        <f>Table5[[#This Row],[Column5]]+Table5[[#This Row],[Column13]]+Table5[[#This Row],[Column21]]+Table5[[#This Row],[Column18]]</f>
        <v>0</v>
      </c>
      <c r="AG967" s="111">
        <f t="shared" si="170"/>
        <v>0</v>
      </c>
      <c r="AH967" s="111">
        <f t="shared" si="171"/>
        <v>0</v>
      </c>
      <c r="AI967" s="111">
        <f>Table5[[#This Row],[Column17]]-Table5[[#This Row],[Column20]]</f>
        <v>0</v>
      </c>
      <c r="AJ967" s="111">
        <f t="shared" si="172"/>
        <v>0</v>
      </c>
      <c r="AK967" s="111">
        <f t="shared" si="165"/>
        <v>0</v>
      </c>
      <c r="AL967" s="111">
        <f t="shared" si="173"/>
        <v>0</v>
      </c>
      <c r="AM967" s="111" t="str">
        <f t="shared" si="174"/>
        <v/>
      </c>
      <c r="AN967" s="111" t="str">
        <f t="shared" ca="1" si="175"/>
        <v/>
      </c>
    </row>
    <row r="968" spans="1:40" ht="20.25" customHeight="1" x14ac:dyDescent="0.3">
      <c r="A968" s="107"/>
      <c r="B968" s="144"/>
      <c r="C968" s="119"/>
      <c r="D968" s="120"/>
      <c r="E968" s="119"/>
      <c r="F968" s="119"/>
      <c r="G968" s="120"/>
      <c r="H968" s="119"/>
      <c r="I968" s="109"/>
      <c r="L968" s="108"/>
      <c r="M968" s="108"/>
      <c r="N968" s="108"/>
      <c r="O968" s="108"/>
      <c r="P968" s="108"/>
      <c r="Q968" s="108"/>
      <c r="R968" s="108"/>
      <c r="S968" s="108"/>
      <c r="T968" s="100">
        <f t="shared" si="166"/>
        <v>0</v>
      </c>
      <c r="U968" s="111"/>
      <c r="V968" s="111"/>
      <c r="W968" s="111">
        <f>SUMIFS($F$3:F968,$D$3:D968,D968,$C$3:C968,"Buy")+SUMIFS($F$3:F968,$D$3:D968,D968,$C$3:C968,"Coin Deposit",$E$3:E968,"&lt;&gt;")</f>
        <v>0</v>
      </c>
      <c r="X968" s="111">
        <f t="shared" si="167"/>
        <v>0</v>
      </c>
      <c r="Y968" s="111">
        <f>IF($D968=Y$1,SUMIFS($H$3:$H968,$G$3:$G968,Y$1,$C$3:$C968,"Sell"),0)</f>
        <v>0</v>
      </c>
      <c r="Z968" s="111">
        <f t="shared" si="168"/>
        <v>0</v>
      </c>
      <c r="AA968" s="111">
        <f>IF($D968=AA$1,SUMIFS($H$3:$H968,$G$3:$G968,AA$1,$C$3:$C968,"Sell"),0)</f>
        <v>0</v>
      </c>
      <c r="AB968" s="111">
        <f t="shared" si="169"/>
        <v>0</v>
      </c>
      <c r="AC968" s="111">
        <f>SUMIFS('Deductions and Deposits'!$H:$H,'Deductions and Deposits'!$G:$G,D968,'Deductions and Deposits'!$F:$F,"&lt;="&amp;B968)+SUMIFS($F$3:F968,$D$3:D968,D968,$C$3:C968,"Coin Deposit",$E$3:E968,"")</f>
        <v>0</v>
      </c>
      <c r="AD968" s="111">
        <f>SUMIFS('Deductions and Deposits'!$D:$D,'Deductions and Deposits'!$C:$C,D968)+SUMIFS($F:$F,$D:$D,D968,$C:$C,"Coin Deduction")</f>
        <v>0</v>
      </c>
      <c r="AE968" s="111">
        <f>Table5[[#This Row],[Column4]]+Table5[[#This Row],[Column14]]+Table5[[#This Row],[Column19]]+Table5[[#This Row],[Column12]]</f>
        <v>0</v>
      </c>
      <c r="AF968" s="111">
        <f>Table5[[#This Row],[Column5]]+Table5[[#This Row],[Column13]]+Table5[[#This Row],[Column21]]+Table5[[#This Row],[Column18]]</f>
        <v>0</v>
      </c>
      <c r="AG968" s="111">
        <f t="shared" si="170"/>
        <v>0</v>
      </c>
      <c r="AH968" s="111">
        <f t="shared" si="171"/>
        <v>0</v>
      </c>
      <c r="AI968" s="111">
        <f>Table5[[#This Row],[Column17]]-Table5[[#This Row],[Column20]]</f>
        <v>0</v>
      </c>
      <c r="AJ968" s="111">
        <f t="shared" si="172"/>
        <v>0</v>
      </c>
      <c r="AK968" s="111">
        <f t="shared" si="165"/>
        <v>0</v>
      </c>
      <c r="AL968" s="111">
        <f t="shared" si="173"/>
        <v>0</v>
      </c>
      <c r="AM968" s="111" t="str">
        <f t="shared" si="174"/>
        <v/>
      </c>
      <c r="AN968" s="111" t="str">
        <f t="shared" ca="1" si="175"/>
        <v/>
      </c>
    </row>
    <row r="969" spans="1:40" ht="20.25" customHeight="1" x14ac:dyDescent="0.3">
      <c r="A969" s="107"/>
      <c r="B969" s="144"/>
      <c r="C969" s="119"/>
      <c r="D969" s="120"/>
      <c r="E969" s="119"/>
      <c r="F969" s="119"/>
      <c r="G969" s="120"/>
      <c r="H969" s="119"/>
      <c r="I969" s="109"/>
      <c r="L969" s="108"/>
      <c r="M969" s="108"/>
      <c r="N969" s="108"/>
      <c r="O969" s="108"/>
      <c r="P969" s="108"/>
      <c r="Q969" s="108"/>
      <c r="R969" s="108"/>
      <c r="S969" s="108"/>
      <c r="T969" s="100">
        <f t="shared" si="166"/>
        <v>0</v>
      </c>
      <c r="U969" s="111"/>
      <c r="V969" s="111"/>
      <c r="W969" s="111">
        <f>SUMIFS($F$3:F969,$D$3:D969,D969,$C$3:C969,"Buy")+SUMIFS($F$3:F969,$D$3:D969,D969,$C$3:C969,"Coin Deposit",$E$3:E969,"&lt;&gt;")</f>
        <v>0</v>
      </c>
      <c r="X969" s="111">
        <f t="shared" si="167"/>
        <v>0</v>
      </c>
      <c r="Y969" s="111">
        <f>IF($D969=Y$1,SUMIFS($H$3:$H969,$G$3:$G969,Y$1,$C$3:$C969,"Sell"),0)</f>
        <v>0</v>
      </c>
      <c r="Z969" s="111">
        <f t="shared" si="168"/>
        <v>0</v>
      </c>
      <c r="AA969" s="111">
        <f>IF($D969=AA$1,SUMIFS($H$3:$H969,$G$3:$G969,AA$1,$C$3:$C969,"Sell"),0)</f>
        <v>0</v>
      </c>
      <c r="AB969" s="111">
        <f t="shared" si="169"/>
        <v>0</v>
      </c>
      <c r="AC969" s="111">
        <f>SUMIFS('Deductions and Deposits'!$H:$H,'Deductions and Deposits'!$G:$G,D969,'Deductions and Deposits'!$F:$F,"&lt;="&amp;B969)+SUMIFS($F$3:F969,$D$3:D969,D969,$C$3:C969,"Coin Deposit",$E$3:E969,"")</f>
        <v>0</v>
      </c>
      <c r="AD969" s="111">
        <f>SUMIFS('Deductions and Deposits'!$D:$D,'Deductions and Deposits'!$C:$C,D969)+SUMIFS($F:$F,$D:$D,D969,$C:$C,"Coin Deduction")</f>
        <v>0</v>
      </c>
      <c r="AE969" s="111">
        <f>Table5[[#This Row],[Column4]]+Table5[[#This Row],[Column14]]+Table5[[#This Row],[Column19]]+Table5[[#This Row],[Column12]]</f>
        <v>0</v>
      </c>
      <c r="AF969" s="111">
        <f>Table5[[#This Row],[Column5]]+Table5[[#This Row],[Column13]]+Table5[[#This Row],[Column21]]+Table5[[#This Row],[Column18]]</f>
        <v>0</v>
      </c>
      <c r="AG969" s="111">
        <f t="shared" si="170"/>
        <v>0</v>
      </c>
      <c r="AH969" s="111">
        <f t="shared" si="171"/>
        <v>0</v>
      </c>
      <c r="AI969" s="111">
        <f>Table5[[#This Row],[Column17]]-Table5[[#This Row],[Column20]]</f>
        <v>0</v>
      </c>
      <c r="AJ969" s="111">
        <f t="shared" si="172"/>
        <v>0</v>
      </c>
      <c r="AK969" s="111">
        <f t="shared" si="165"/>
        <v>0</v>
      </c>
      <c r="AL969" s="111">
        <f t="shared" si="173"/>
        <v>0</v>
      </c>
      <c r="AM969" s="111" t="str">
        <f t="shared" si="174"/>
        <v/>
      </c>
      <c r="AN969" s="111" t="str">
        <f t="shared" ca="1" si="175"/>
        <v/>
      </c>
    </row>
    <row r="970" spans="1:40" ht="20.25" customHeight="1" x14ac:dyDescent="0.3">
      <c r="A970" s="107"/>
      <c r="B970" s="144"/>
      <c r="C970" s="119"/>
      <c r="D970" s="120"/>
      <c r="E970" s="119"/>
      <c r="F970" s="119"/>
      <c r="G970" s="120"/>
      <c r="H970" s="119"/>
      <c r="I970" s="109"/>
      <c r="L970" s="108"/>
      <c r="M970" s="108"/>
      <c r="N970" s="108"/>
      <c r="O970" s="108"/>
      <c r="P970" s="108"/>
      <c r="Q970" s="108"/>
      <c r="R970" s="108"/>
      <c r="S970" s="108"/>
      <c r="T970" s="100">
        <f t="shared" si="166"/>
        <v>0</v>
      </c>
      <c r="U970" s="111"/>
      <c r="V970" s="111"/>
      <c r="W970" s="111">
        <f>SUMIFS($F$3:F970,$D$3:D970,D970,$C$3:C970,"Buy")+SUMIFS($F$3:F970,$D$3:D970,D970,$C$3:C970,"Coin Deposit",$E$3:E970,"&lt;&gt;")</f>
        <v>0</v>
      </c>
      <c r="X970" s="111">
        <f t="shared" si="167"/>
        <v>0</v>
      </c>
      <c r="Y970" s="111">
        <f>IF($D970=Y$1,SUMIFS($H$3:$H970,$G$3:$G970,Y$1,$C$3:$C970,"Sell"),0)</f>
        <v>0</v>
      </c>
      <c r="Z970" s="111">
        <f t="shared" si="168"/>
        <v>0</v>
      </c>
      <c r="AA970" s="111">
        <f>IF($D970=AA$1,SUMIFS($H$3:$H970,$G$3:$G970,AA$1,$C$3:$C970,"Sell"),0)</f>
        <v>0</v>
      </c>
      <c r="AB970" s="111">
        <f t="shared" si="169"/>
        <v>0</v>
      </c>
      <c r="AC970" s="111">
        <f>SUMIFS('Deductions and Deposits'!$H:$H,'Deductions and Deposits'!$G:$G,D970,'Deductions and Deposits'!$F:$F,"&lt;="&amp;B970)+SUMIFS($F$3:F970,$D$3:D970,D970,$C$3:C970,"Coin Deposit",$E$3:E970,"")</f>
        <v>0</v>
      </c>
      <c r="AD970" s="111">
        <f>SUMIFS('Deductions and Deposits'!$D:$D,'Deductions and Deposits'!$C:$C,D970)+SUMIFS($F:$F,$D:$D,D970,$C:$C,"Coin Deduction")</f>
        <v>0</v>
      </c>
      <c r="AE970" s="111">
        <f>Table5[[#This Row],[Column4]]+Table5[[#This Row],[Column14]]+Table5[[#This Row],[Column19]]+Table5[[#This Row],[Column12]]</f>
        <v>0</v>
      </c>
      <c r="AF970" s="111">
        <f>Table5[[#This Row],[Column5]]+Table5[[#This Row],[Column13]]+Table5[[#This Row],[Column21]]+Table5[[#This Row],[Column18]]</f>
        <v>0</v>
      </c>
      <c r="AG970" s="111">
        <f t="shared" si="170"/>
        <v>0</v>
      </c>
      <c r="AH970" s="111">
        <f t="shared" si="171"/>
        <v>0</v>
      </c>
      <c r="AI970" s="111">
        <f>Table5[[#This Row],[Column17]]-Table5[[#This Row],[Column20]]</f>
        <v>0</v>
      </c>
      <c r="AJ970" s="111">
        <f t="shared" si="172"/>
        <v>0</v>
      </c>
      <c r="AK970" s="111">
        <f t="shared" si="165"/>
        <v>0</v>
      </c>
      <c r="AL970" s="111">
        <f t="shared" si="173"/>
        <v>0</v>
      </c>
      <c r="AM970" s="111" t="str">
        <f t="shared" si="174"/>
        <v/>
      </c>
      <c r="AN970" s="111" t="str">
        <f t="shared" ca="1" si="175"/>
        <v/>
      </c>
    </row>
    <row r="971" spans="1:40" ht="20.25" customHeight="1" x14ac:dyDescent="0.3">
      <c r="A971" s="107"/>
      <c r="B971" s="144"/>
      <c r="C971" s="119"/>
      <c r="D971" s="120"/>
      <c r="E971" s="119"/>
      <c r="F971" s="119"/>
      <c r="G971" s="120"/>
      <c r="H971" s="119"/>
      <c r="I971" s="109"/>
      <c r="L971" s="108"/>
      <c r="M971" s="108"/>
      <c r="N971" s="108"/>
      <c r="O971" s="108"/>
      <c r="P971" s="108"/>
      <c r="Q971" s="108"/>
      <c r="R971" s="108"/>
      <c r="S971" s="108"/>
      <c r="T971" s="100">
        <f t="shared" si="166"/>
        <v>0</v>
      </c>
      <c r="U971" s="111"/>
      <c r="V971" s="111"/>
      <c r="W971" s="111">
        <f>SUMIFS($F$3:F971,$D$3:D971,D971,$C$3:C971,"Buy")+SUMIFS($F$3:F971,$D$3:D971,D971,$C$3:C971,"Coin Deposit",$E$3:E971,"&lt;&gt;")</f>
        <v>0</v>
      </c>
      <c r="X971" s="111">
        <f t="shared" si="167"/>
        <v>0</v>
      </c>
      <c r="Y971" s="111">
        <f>IF($D971=Y$1,SUMIFS($H$3:$H971,$G$3:$G971,Y$1,$C$3:$C971,"Sell"),0)</f>
        <v>0</v>
      </c>
      <c r="Z971" s="111">
        <f t="shared" si="168"/>
        <v>0</v>
      </c>
      <c r="AA971" s="111">
        <f>IF($D971=AA$1,SUMIFS($H$3:$H971,$G$3:$G971,AA$1,$C$3:$C971,"Sell"),0)</f>
        <v>0</v>
      </c>
      <c r="AB971" s="111">
        <f t="shared" si="169"/>
        <v>0</v>
      </c>
      <c r="AC971" s="111">
        <f>SUMIFS('Deductions and Deposits'!$H:$H,'Deductions and Deposits'!$G:$G,D971,'Deductions and Deposits'!$F:$F,"&lt;="&amp;B971)+SUMIFS($F$3:F971,$D$3:D971,D971,$C$3:C971,"Coin Deposit",$E$3:E971,"")</f>
        <v>0</v>
      </c>
      <c r="AD971" s="111">
        <f>SUMIFS('Deductions and Deposits'!$D:$D,'Deductions and Deposits'!$C:$C,D971)+SUMIFS($F:$F,$D:$D,D971,$C:$C,"Coin Deduction")</f>
        <v>0</v>
      </c>
      <c r="AE971" s="111">
        <f>Table5[[#This Row],[Column4]]+Table5[[#This Row],[Column14]]+Table5[[#This Row],[Column19]]+Table5[[#This Row],[Column12]]</f>
        <v>0</v>
      </c>
      <c r="AF971" s="111">
        <f>Table5[[#This Row],[Column5]]+Table5[[#This Row],[Column13]]+Table5[[#This Row],[Column21]]+Table5[[#This Row],[Column18]]</f>
        <v>0</v>
      </c>
      <c r="AG971" s="111">
        <f t="shared" si="170"/>
        <v>0</v>
      </c>
      <c r="AH971" s="111">
        <f t="shared" si="171"/>
        <v>0</v>
      </c>
      <c r="AI971" s="111">
        <f>Table5[[#This Row],[Column17]]-Table5[[#This Row],[Column20]]</f>
        <v>0</v>
      </c>
      <c r="AJ971" s="111">
        <f t="shared" si="172"/>
        <v>0</v>
      </c>
      <c r="AK971" s="111">
        <f t="shared" si="165"/>
        <v>0</v>
      </c>
      <c r="AL971" s="111">
        <f t="shared" si="173"/>
        <v>0</v>
      </c>
      <c r="AM971" s="111" t="str">
        <f t="shared" si="174"/>
        <v/>
      </c>
      <c r="AN971" s="111" t="str">
        <f t="shared" ca="1" si="175"/>
        <v/>
      </c>
    </row>
    <row r="972" spans="1:40" ht="20.25" customHeight="1" x14ac:dyDescent="0.3">
      <c r="A972" s="107"/>
      <c r="B972" s="144"/>
      <c r="C972" s="119"/>
      <c r="D972" s="120"/>
      <c r="E972" s="119"/>
      <c r="F972" s="119"/>
      <c r="G972" s="120"/>
      <c r="H972" s="119"/>
      <c r="I972" s="109"/>
      <c r="L972" s="108"/>
      <c r="M972" s="108"/>
      <c r="N972" s="108"/>
      <c r="O972" s="108"/>
      <c r="P972" s="108"/>
      <c r="Q972" s="108"/>
      <c r="R972" s="108"/>
      <c r="S972" s="108"/>
      <c r="T972" s="100">
        <f t="shared" si="166"/>
        <v>0</v>
      </c>
      <c r="U972" s="111"/>
      <c r="V972" s="111"/>
      <c r="W972" s="111">
        <f>SUMIFS($F$3:F972,$D$3:D972,D972,$C$3:C972,"Buy")+SUMIFS($F$3:F972,$D$3:D972,D972,$C$3:C972,"Coin Deposit",$E$3:E972,"&lt;&gt;")</f>
        <v>0</v>
      </c>
      <c r="X972" s="111">
        <f t="shared" si="167"/>
        <v>0</v>
      </c>
      <c r="Y972" s="111">
        <f>IF($D972=Y$1,SUMIFS($H$3:$H972,$G$3:$G972,Y$1,$C$3:$C972,"Sell"),0)</f>
        <v>0</v>
      </c>
      <c r="Z972" s="111">
        <f t="shared" si="168"/>
        <v>0</v>
      </c>
      <c r="AA972" s="111">
        <f>IF($D972=AA$1,SUMIFS($H$3:$H972,$G$3:$G972,AA$1,$C$3:$C972,"Sell"),0)</f>
        <v>0</v>
      </c>
      <c r="AB972" s="111">
        <f t="shared" si="169"/>
        <v>0</v>
      </c>
      <c r="AC972" s="111">
        <f>SUMIFS('Deductions and Deposits'!$H:$H,'Deductions and Deposits'!$G:$G,D972,'Deductions and Deposits'!$F:$F,"&lt;="&amp;B972)+SUMIFS($F$3:F972,$D$3:D972,D972,$C$3:C972,"Coin Deposit",$E$3:E972,"")</f>
        <v>0</v>
      </c>
      <c r="AD972" s="111">
        <f>SUMIFS('Deductions and Deposits'!$D:$D,'Deductions and Deposits'!$C:$C,D972)+SUMIFS($F:$F,$D:$D,D972,$C:$C,"Coin Deduction")</f>
        <v>0</v>
      </c>
      <c r="AE972" s="111">
        <f>Table5[[#This Row],[Column4]]+Table5[[#This Row],[Column14]]+Table5[[#This Row],[Column19]]+Table5[[#This Row],[Column12]]</f>
        <v>0</v>
      </c>
      <c r="AF972" s="111">
        <f>Table5[[#This Row],[Column5]]+Table5[[#This Row],[Column13]]+Table5[[#This Row],[Column21]]+Table5[[#This Row],[Column18]]</f>
        <v>0</v>
      </c>
      <c r="AG972" s="111">
        <f t="shared" si="170"/>
        <v>0</v>
      </c>
      <c r="AH972" s="111">
        <f t="shared" si="171"/>
        <v>0</v>
      </c>
      <c r="AI972" s="111">
        <f>Table5[[#This Row],[Column17]]-Table5[[#This Row],[Column20]]</f>
        <v>0</v>
      </c>
      <c r="AJ972" s="111">
        <f t="shared" si="172"/>
        <v>0</v>
      </c>
      <c r="AK972" s="111">
        <f t="shared" si="165"/>
        <v>0</v>
      </c>
      <c r="AL972" s="111">
        <f t="shared" si="173"/>
        <v>0</v>
      </c>
      <c r="AM972" s="111" t="str">
        <f t="shared" si="174"/>
        <v/>
      </c>
      <c r="AN972" s="111" t="str">
        <f t="shared" ca="1" si="175"/>
        <v/>
      </c>
    </row>
    <row r="973" spans="1:40" ht="20.25" customHeight="1" x14ac:dyDescent="0.3">
      <c r="A973" s="107"/>
      <c r="B973" s="144"/>
      <c r="C973" s="119"/>
      <c r="D973" s="120"/>
      <c r="E973" s="119"/>
      <c r="F973" s="119"/>
      <c r="G973" s="120"/>
      <c r="H973" s="119"/>
      <c r="I973" s="109"/>
      <c r="L973" s="108"/>
      <c r="M973" s="108"/>
      <c r="N973" s="108"/>
      <c r="O973" s="108"/>
      <c r="P973" s="108"/>
      <c r="Q973" s="108"/>
      <c r="R973" s="108"/>
      <c r="S973" s="108"/>
      <c r="T973" s="100">
        <f t="shared" si="166"/>
        <v>0</v>
      </c>
      <c r="U973" s="111"/>
      <c r="V973" s="111"/>
      <c r="W973" s="111">
        <f>SUMIFS($F$3:F973,$D$3:D973,D973,$C$3:C973,"Buy")+SUMIFS($F$3:F973,$D$3:D973,D973,$C$3:C973,"Coin Deposit",$E$3:E973,"&lt;&gt;")</f>
        <v>0</v>
      </c>
      <c r="X973" s="111">
        <f t="shared" si="167"/>
        <v>0</v>
      </c>
      <c r="Y973" s="111">
        <f>IF($D973=Y$1,SUMIFS($H$3:$H973,$G$3:$G973,Y$1,$C$3:$C973,"Sell"),0)</f>
        <v>0</v>
      </c>
      <c r="Z973" s="111">
        <f t="shared" si="168"/>
        <v>0</v>
      </c>
      <c r="AA973" s="111">
        <f>IF($D973=AA$1,SUMIFS($H$3:$H973,$G$3:$G973,AA$1,$C$3:$C973,"Sell"),0)</f>
        <v>0</v>
      </c>
      <c r="AB973" s="111">
        <f t="shared" si="169"/>
        <v>0</v>
      </c>
      <c r="AC973" s="111">
        <f>SUMIFS('Deductions and Deposits'!$H:$H,'Deductions and Deposits'!$G:$G,D973,'Deductions and Deposits'!$F:$F,"&lt;="&amp;B973)+SUMIFS($F$3:F973,$D$3:D973,D973,$C$3:C973,"Coin Deposit",$E$3:E973,"")</f>
        <v>0</v>
      </c>
      <c r="AD973" s="111">
        <f>SUMIFS('Deductions and Deposits'!$D:$D,'Deductions and Deposits'!$C:$C,D973)+SUMIFS($F:$F,$D:$D,D973,$C:$C,"Coin Deduction")</f>
        <v>0</v>
      </c>
      <c r="AE973" s="111">
        <f>Table5[[#This Row],[Column4]]+Table5[[#This Row],[Column14]]+Table5[[#This Row],[Column19]]+Table5[[#This Row],[Column12]]</f>
        <v>0</v>
      </c>
      <c r="AF973" s="111">
        <f>Table5[[#This Row],[Column5]]+Table5[[#This Row],[Column13]]+Table5[[#This Row],[Column21]]+Table5[[#This Row],[Column18]]</f>
        <v>0</v>
      </c>
      <c r="AG973" s="111">
        <f t="shared" si="170"/>
        <v>0</v>
      </c>
      <c r="AH973" s="111">
        <f t="shared" si="171"/>
        <v>0</v>
      </c>
      <c r="AI973" s="111">
        <f>Table5[[#This Row],[Column17]]-Table5[[#This Row],[Column20]]</f>
        <v>0</v>
      </c>
      <c r="AJ973" s="111">
        <f t="shared" si="172"/>
        <v>0</v>
      </c>
      <c r="AK973" s="111">
        <f t="shared" si="165"/>
        <v>0</v>
      </c>
      <c r="AL973" s="111">
        <f t="shared" si="173"/>
        <v>0</v>
      </c>
      <c r="AM973" s="111" t="str">
        <f t="shared" si="174"/>
        <v/>
      </c>
      <c r="AN973" s="111" t="str">
        <f t="shared" ca="1" si="175"/>
        <v/>
      </c>
    </row>
    <row r="974" spans="1:40" ht="20.25" customHeight="1" x14ac:dyDescent="0.3">
      <c r="A974" s="107"/>
      <c r="B974" s="144"/>
      <c r="C974" s="119"/>
      <c r="D974" s="120"/>
      <c r="E974" s="119"/>
      <c r="F974" s="119"/>
      <c r="G974" s="120"/>
      <c r="H974" s="119"/>
      <c r="I974" s="109"/>
      <c r="L974" s="108"/>
      <c r="M974" s="108"/>
      <c r="N974" s="108"/>
      <c r="O974" s="108"/>
      <c r="P974" s="108"/>
      <c r="Q974" s="108"/>
      <c r="R974" s="108"/>
      <c r="S974" s="108"/>
      <c r="T974" s="100">
        <f t="shared" si="166"/>
        <v>0</v>
      </c>
      <c r="U974" s="111"/>
      <c r="V974" s="111"/>
      <c r="W974" s="111">
        <f>SUMIFS($F$3:F974,$D$3:D974,D974,$C$3:C974,"Buy")+SUMIFS($F$3:F974,$D$3:D974,D974,$C$3:C974,"Coin Deposit",$E$3:E974,"&lt;&gt;")</f>
        <v>0</v>
      </c>
      <c r="X974" s="111">
        <f t="shared" si="167"/>
        <v>0</v>
      </c>
      <c r="Y974" s="111">
        <f>IF($D974=Y$1,SUMIFS($H$3:$H974,$G$3:$G974,Y$1,$C$3:$C974,"Sell"),0)</f>
        <v>0</v>
      </c>
      <c r="Z974" s="111">
        <f t="shared" si="168"/>
        <v>0</v>
      </c>
      <c r="AA974" s="111">
        <f>IF($D974=AA$1,SUMIFS($H$3:$H974,$G$3:$G974,AA$1,$C$3:$C974,"Sell"),0)</f>
        <v>0</v>
      </c>
      <c r="AB974" s="111">
        <f t="shared" si="169"/>
        <v>0</v>
      </c>
      <c r="AC974" s="111">
        <f>SUMIFS('Deductions and Deposits'!$H:$H,'Deductions and Deposits'!$G:$G,D974,'Deductions and Deposits'!$F:$F,"&lt;="&amp;B974)+SUMIFS($F$3:F974,$D$3:D974,D974,$C$3:C974,"Coin Deposit",$E$3:E974,"")</f>
        <v>0</v>
      </c>
      <c r="AD974" s="111">
        <f>SUMIFS('Deductions and Deposits'!$D:$D,'Deductions and Deposits'!$C:$C,D974)+SUMIFS($F:$F,$D:$D,D974,$C:$C,"Coin Deduction")</f>
        <v>0</v>
      </c>
      <c r="AE974" s="111">
        <f>Table5[[#This Row],[Column4]]+Table5[[#This Row],[Column14]]+Table5[[#This Row],[Column19]]+Table5[[#This Row],[Column12]]</f>
        <v>0</v>
      </c>
      <c r="AF974" s="111">
        <f>Table5[[#This Row],[Column5]]+Table5[[#This Row],[Column13]]+Table5[[#This Row],[Column21]]+Table5[[#This Row],[Column18]]</f>
        <v>0</v>
      </c>
      <c r="AG974" s="111">
        <f t="shared" si="170"/>
        <v>0</v>
      </c>
      <c r="AH974" s="111">
        <f t="shared" si="171"/>
        <v>0</v>
      </c>
      <c r="AI974" s="111">
        <f>Table5[[#This Row],[Column17]]-Table5[[#This Row],[Column20]]</f>
        <v>0</v>
      </c>
      <c r="AJ974" s="111">
        <f t="shared" si="172"/>
        <v>0</v>
      </c>
      <c r="AK974" s="111">
        <f t="shared" si="165"/>
        <v>0</v>
      </c>
      <c r="AL974" s="111">
        <f t="shared" si="173"/>
        <v>0</v>
      </c>
      <c r="AM974" s="111" t="str">
        <f t="shared" si="174"/>
        <v/>
      </c>
      <c r="AN974" s="111" t="str">
        <f t="shared" ca="1" si="175"/>
        <v/>
      </c>
    </row>
    <row r="975" spans="1:40" ht="20.25" customHeight="1" x14ac:dyDescent="0.3">
      <c r="A975" s="107"/>
      <c r="B975" s="144"/>
      <c r="C975" s="119"/>
      <c r="D975" s="120"/>
      <c r="E975" s="119"/>
      <c r="F975" s="119"/>
      <c r="G975" s="120"/>
      <c r="H975" s="119"/>
      <c r="I975" s="109"/>
      <c r="L975" s="108"/>
      <c r="M975" s="108"/>
      <c r="N975" s="108"/>
      <c r="O975" s="108"/>
      <c r="P975" s="108"/>
      <c r="Q975" s="108"/>
      <c r="R975" s="108"/>
      <c r="S975" s="108"/>
      <c r="T975" s="100">
        <f t="shared" si="166"/>
        <v>0</v>
      </c>
      <c r="U975" s="111"/>
      <c r="V975" s="111"/>
      <c r="W975" s="111">
        <f>SUMIFS($F$3:F975,$D$3:D975,D975,$C$3:C975,"Buy")+SUMIFS($F$3:F975,$D$3:D975,D975,$C$3:C975,"Coin Deposit",$E$3:E975,"&lt;&gt;")</f>
        <v>0</v>
      </c>
      <c r="X975" s="111">
        <f t="shared" si="167"/>
        <v>0</v>
      </c>
      <c r="Y975" s="111">
        <f>IF($D975=Y$1,SUMIFS($H$3:$H975,$G$3:$G975,Y$1,$C$3:$C975,"Sell"),0)</f>
        <v>0</v>
      </c>
      <c r="Z975" s="111">
        <f t="shared" si="168"/>
        <v>0</v>
      </c>
      <c r="AA975" s="111">
        <f>IF($D975=AA$1,SUMIFS($H$3:$H975,$G$3:$G975,AA$1,$C$3:$C975,"Sell"),0)</f>
        <v>0</v>
      </c>
      <c r="AB975" s="111">
        <f t="shared" si="169"/>
        <v>0</v>
      </c>
      <c r="AC975" s="111">
        <f>SUMIFS('Deductions and Deposits'!$H:$H,'Deductions and Deposits'!$G:$G,D975,'Deductions and Deposits'!$F:$F,"&lt;="&amp;B975)+SUMIFS($F$3:F975,$D$3:D975,D975,$C$3:C975,"Coin Deposit",$E$3:E975,"")</f>
        <v>0</v>
      </c>
      <c r="AD975" s="111">
        <f>SUMIFS('Deductions and Deposits'!$D:$D,'Deductions and Deposits'!$C:$C,D975)+SUMIFS($F:$F,$D:$D,D975,$C:$C,"Coin Deduction")</f>
        <v>0</v>
      </c>
      <c r="AE975" s="111">
        <f>Table5[[#This Row],[Column4]]+Table5[[#This Row],[Column14]]+Table5[[#This Row],[Column19]]+Table5[[#This Row],[Column12]]</f>
        <v>0</v>
      </c>
      <c r="AF975" s="111">
        <f>Table5[[#This Row],[Column5]]+Table5[[#This Row],[Column13]]+Table5[[#This Row],[Column21]]+Table5[[#This Row],[Column18]]</f>
        <v>0</v>
      </c>
      <c r="AG975" s="111">
        <f t="shared" si="170"/>
        <v>0</v>
      </c>
      <c r="AH975" s="111">
        <f t="shared" si="171"/>
        <v>0</v>
      </c>
      <c r="AI975" s="111">
        <f>Table5[[#This Row],[Column17]]-Table5[[#This Row],[Column20]]</f>
        <v>0</v>
      </c>
      <c r="AJ975" s="111">
        <f t="shared" si="172"/>
        <v>0</v>
      </c>
      <c r="AK975" s="111">
        <f t="shared" si="165"/>
        <v>0</v>
      </c>
      <c r="AL975" s="111">
        <f t="shared" si="173"/>
        <v>0</v>
      </c>
      <c r="AM975" s="111" t="str">
        <f t="shared" si="174"/>
        <v/>
      </c>
      <c r="AN975" s="111" t="str">
        <f t="shared" ca="1" si="175"/>
        <v/>
      </c>
    </row>
    <row r="976" spans="1:40" ht="20.25" customHeight="1" x14ac:dyDescent="0.3">
      <c r="A976" s="107"/>
      <c r="B976" s="144"/>
      <c r="C976" s="119"/>
      <c r="D976" s="120"/>
      <c r="E976" s="119"/>
      <c r="F976" s="119"/>
      <c r="G976" s="120"/>
      <c r="H976" s="119"/>
      <c r="I976" s="109"/>
      <c r="L976" s="108"/>
      <c r="M976" s="108"/>
      <c r="N976" s="108"/>
      <c r="O976" s="108"/>
      <c r="P976" s="108"/>
      <c r="Q976" s="108"/>
      <c r="R976" s="108"/>
      <c r="S976" s="108"/>
      <c r="T976" s="100">
        <f t="shared" si="166"/>
        <v>0</v>
      </c>
      <c r="U976" s="111"/>
      <c r="V976" s="111"/>
      <c r="W976" s="111">
        <f>SUMIFS($F$3:F976,$D$3:D976,D976,$C$3:C976,"Buy")+SUMIFS($F$3:F976,$D$3:D976,D976,$C$3:C976,"Coin Deposit",$E$3:E976,"&lt;&gt;")</f>
        <v>0</v>
      </c>
      <c r="X976" s="111">
        <f t="shared" si="167"/>
        <v>0</v>
      </c>
      <c r="Y976" s="111">
        <f>IF($D976=Y$1,SUMIFS($H$3:$H976,$G$3:$G976,Y$1,$C$3:$C976,"Sell"),0)</f>
        <v>0</v>
      </c>
      <c r="Z976" s="111">
        <f t="shared" si="168"/>
        <v>0</v>
      </c>
      <c r="AA976" s="111">
        <f>IF($D976=AA$1,SUMIFS($H$3:$H976,$G$3:$G976,AA$1,$C$3:$C976,"Sell"),0)</f>
        <v>0</v>
      </c>
      <c r="AB976" s="111">
        <f t="shared" si="169"/>
        <v>0</v>
      </c>
      <c r="AC976" s="111">
        <f>SUMIFS('Deductions and Deposits'!$H:$H,'Deductions and Deposits'!$G:$G,D976,'Deductions and Deposits'!$F:$F,"&lt;="&amp;B976)+SUMIFS($F$3:F976,$D$3:D976,D976,$C$3:C976,"Coin Deposit",$E$3:E976,"")</f>
        <v>0</v>
      </c>
      <c r="AD976" s="111">
        <f>SUMIFS('Deductions and Deposits'!$D:$D,'Deductions and Deposits'!$C:$C,D976)+SUMIFS($F:$F,$D:$D,D976,$C:$C,"Coin Deduction")</f>
        <v>0</v>
      </c>
      <c r="AE976" s="111">
        <f>Table5[[#This Row],[Column4]]+Table5[[#This Row],[Column14]]+Table5[[#This Row],[Column19]]+Table5[[#This Row],[Column12]]</f>
        <v>0</v>
      </c>
      <c r="AF976" s="111">
        <f>Table5[[#This Row],[Column5]]+Table5[[#This Row],[Column13]]+Table5[[#This Row],[Column21]]+Table5[[#This Row],[Column18]]</f>
        <v>0</v>
      </c>
      <c r="AG976" s="111">
        <f t="shared" si="170"/>
        <v>0</v>
      </c>
      <c r="AH976" s="111">
        <f t="shared" si="171"/>
        <v>0</v>
      </c>
      <c r="AI976" s="111">
        <f>Table5[[#This Row],[Column17]]-Table5[[#This Row],[Column20]]</f>
        <v>0</v>
      </c>
      <c r="AJ976" s="111">
        <f t="shared" si="172"/>
        <v>0</v>
      </c>
      <c r="AK976" s="111">
        <f t="shared" si="165"/>
        <v>0</v>
      </c>
      <c r="AL976" s="111">
        <f t="shared" si="173"/>
        <v>0</v>
      </c>
      <c r="AM976" s="111" t="str">
        <f t="shared" si="174"/>
        <v/>
      </c>
      <c r="AN976" s="111" t="str">
        <f t="shared" ca="1" si="175"/>
        <v/>
      </c>
    </row>
    <row r="977" spans="1:40" ht="20.25" customHeight="1" x14ac:dyDescent="0.3">
      <c r="A977" s="107"/>
      <c r="B977" s="144"/>
      <c r="C977" s="119"/>
      <c r="D977" s="120"/>
      <c r="E977" s="119"/>
      <c r="F977" s="119"/>
      <c r="G977" s="120"/>
      <c r="H977" s="119"/>
      <c r="I977" s="109"/>
      <c r="L977" s="108"/>
      <c r="M977" s="108"/>
      <c r="N977" s="108"/>
      <c r="O977" s="108"/>
      <c r="P977" s="108"/>
      <c r="Q977" s="108"/>
      <c r="R977" s="108"/>
      <c r="S977" s="108"/>
      <c r="T977" s="100">
        <f t="shared" si="166"/>
        <v>0</v>
      </c>
      <c r="U977" s="111"/>
      <c r="V977" s="111"/>
      <c r="W977" s="111">
        <f>SUMIFS($F$3:F977,$D$3:D977,D977,$C$3:C977,"Buy")+SUMIFS($F$3:F977,$D$3:D977,D977,$C$3:C977,"Coin Deposit",$E$3:E977,"&lt;&gt;")</f>
        <v>0</v>
      </c>
      <c r="X977" s="111">
        <f t="shared" si="167"/>
        <v>0</v>
      </c>
      <c r="Y977" s="111">
        <f>IF($D977=Y$1,SUMIFS($H$3:$H977,$G$3:$G977,Y$1,$C$3:$C977,"Sell"),0)</f>
        <v>0</v>
      </c>
      <c r="Z977" s="111">
        <f t="shared" si="168"/>
        <v>0</v>
      </c>
      <c r="AA977" s="111">
        <f>IF($D977=AA$1,SUMIFS($H$3:$H977,$G$3:$G977,AA$1,$C$3:$C977,"Sell"),0)</f>
        <v>0</v>
      </c>
      <c r="AB977" s="111">
        <f t="shared" si="169"/>
        <v>0</v>
      </c>
      <c r="AC977" s="111">
        <f>SUMIFS('Deductions and Deposits'!$H:$H,'Deductions and Deposits'!$G:$G,D977,'Deductions and Deposits'!$F:$F,"&lt;="&amp;B977)+SUMIFS($F$3:F977,$D$3:D977,D977,$C$3:C977,"Coin Deposit",$E$3:E977,"")</f>
        <v>0</v>
      </c>
      <c r="AD977" s="111">
        <f>SUMIFS('Deductions and Deposits'!$D:$D,'Deductions and Deposits'!$C:$C,D977)+SUMIFS($F:$F,$D:$D,D977,$C:$C,"Coin Deduction")</f>
        <v>0</v>
      </c>
      <c r="AE977" s="111">
        <f>Table5[[#This Row],[Column4]]+Table5[[#This Row],[Column14]]+Table5[[#This Row],[Column19]]+Table5[[#This Row],[Column12]]</f>
        <v>0</v>
      </c>
      <c r="AF977" s="111">
        <f>Table5[[#This Row],[Column5]]+Table5[[#This Row],[Column13]]+Table5[[#This Row],[Column21]]+Table5[[#This Row],[Column18]]</f>
        <v>0</v>
      </c>
      <c r="AG977" s="111">
        <f t="shared" si="170"/>
        <v>0</v>
      </c>
      <c r="AH977" s="111">
        <f t="shared" si="171"/>
        <v>0</v>
      </c>
      <c r="AI977" s="111">
        <f>Table5[[#This Row],[Column17]]-Table5[[#This Row],[Column20]]</f>
        <v>0</v>
      </c>
      <c r="AJ977" s="111">
        <f t="shared" si="172"/>
        <v>0</v>
      </c>
      <c r="AK977" s="111">
        <f t="shared" ref="AK977:AK1040" si="176">AJ977*T977</f>
        <v>0</v>
      </c>
      <c r="AL977" s="111">
        <f t="shared" si="173"/>
        <v>0</v>
      </c>
      <c r="AM977" s="111" t="str">
        <f t="shared" si="174"/>
        <v/>
      </c>
      <c r="AN977" s="111" t="str">
        <f t="shared" ca="1" si="175"/>
        <v/>
      </c>
    </row>
    <row r="978" spans="1:40" ht="20.25" customHeight="1" x14ac:dyDescent="0.3">
      <c r="A978" s="107"/>
      <c r="B978" s="144"/>
      <c r="C978" s="119"/>
      <c r="D978" s="120"/>
      <c r="E978" s="119"/>
      <c r="F978" s="119"/>
      <c r="G978" s="120"/>
      <c r="H978" s="119"/>
      <c r="I978" s="109"/>
      <c r="L978" s="108"/>
      <c r="M978" s="108"/>
      <c r="N978" s="108"/>
      <c r="O978" s="108"/>
      <c r="P978" s="108"/>
      <c r="Q978" s="108"/>
      <c r="R978" s="108"/>
      <c r="S978" s="108"/>
      <c r="T978" s="100">
        <f t="shared" si="166"/>
        <v>0</v>
      </c>
      <c r="U978" s="111"/>
      <c r="V978" s="111"/>
      <c r="W978" s="111">
        <f>SUMIFS($F$3:F978,$D$3:D978,D978,$C$3:C978,"Buy")+SUMIFS($F$3:F978,$D$3:D978,D978,$C$3:C978,"Coin Deposit",$E$3:E978,"&lt;&gt;")</f>
        <v>0</v>
      </c>
      <c r="X978" s="111">
        <f t="shared" si="167"/>
        <v>0</v>
      </c>
      <c r="Y978" s="111">
        <f>IF($D978=Y$1,SUMIFS($H$3:$H978,$G$3:$G978,Y$1,$C$3:$C978,"Sell"),0)</f>
        <v>0</v>
      </c>
      <c r="Z978" s="111">
        <f t="shared" si="168"/>
        <v>0</v>
      </c>
      <c r="AA978" s="111">
        <f>IF($D978=AA$1,SUMIFS($H$3:$H978,$G$3:$G978,AA$1,$C$3:$C978,"Sell"),0)</f>
        <v>0</v>
      </c>
      <c r="AB978" s="111">
        <f t="shared" si="169"/>
        <v>0</v>
      </c>
      <c r="AC978" s="111">
        <f>SUMIFS('Deductions and Deposits'!$H:$H,'Deductions and Deposits'!$G:$G,D978,'Deductions and Deposits'!$F:$F,"&lt;="&amp;B978)+SUMIFS($F$3:F978,$D$3:D978,D978,$C$3:C978,"Coin Deposit",$E$3:E978,"")</f>
        <v>0</v>
      </c>
      <c r="AD978" s="111">
        <f>SUMIFS('Deductions and Deposits'!$D:$D,'Deductions and Deposits'!$C:$C,D978)+SUMIFS($F:$F,$D:$D,D978,$C:$C,"Coin Deduction")</f>
        <v>0</v>
      </c>
      <c r="AE978" s="111">
        <f>Table5[[#This Row],[Column4]]+Table5[[#This Row],[Column14]]+Table5[[#This Row],[Column19]]+Table5[[#This Row],[Column12]]</f>
        <v>0</v>
      </c>
      <c r="AF978" s="111">
        <f>Table5[[#This Row],[Column5]]+Table5[[#This Row],[Column13]]+Table5[[#This Row],[Column21]]+Table5[[#This Row],[Column18]]</f>
        <v>0</v>
      </c>
      <c r="AG978" s="111">
        <f t="shared" si="170"/>
        <v>0</v>
      </c>
      <c r="AH978" s="111">
        <f t="shared" si="171"/>
        <v>0</v>
      </c>
      <c r="AI978" s="111">
        <f>Table5[[#This Row],[Column17]]-Table5[[#This Row],[Column20]]</f>
        <v>0</v>
      </c>
      <c r="AJ978" s="111">
        <f t="shared" si="172"/>
        <v>0</v>
      </c>
      <c r="AK978" s="111">
        <f t="shared" si="176"/>
        <v>0</v>
      </c>
      <c r="AL978" s="111">
        <f t="shared" si="173"/>
        <v>0</v>
      </c>
      <c r="AM978" s="111" t="str">
        <f t="shared" si="174"/>
        <v/>
      </c>
      <c r="AN978" s="111" t="str">
        <f t="shared" ca="1" si="175"/>
        <v/>
      </c>
    </row>
    <row r="979" spans="1:40" ht="20.25" customHeight="1" x14ac:dyDescent="0.3">
      <c r="A979" s="107"/>
      <c r="B979" s="144"/>
      <c r="C979" s="119"/>
      <c r="D979" s="120"/>
      <c r="E979" s="119"/>
      <c r="F979" s="119"/>
      <c r="G979" s="120"/>
      <c r="H979" s="119"/>
      <c r="I979" s="109"/>
      <c r="L979" s="108"/>
      <c r="M979" s="108"/>
      <c r="N979" s="108"/>
      <c r="O979" s="108"/>
      <c r="P979" s="108"/>
      <c r="Q979" s="108"/>
      <c r="R979" s="108"/>
      <c r="S979" s="108"/>
      <c r="T979" s="100">
        <f t="shared" si="166"/>
        <v>0</v>
      </c>
      <c r="U979" s="111"/>
      <c r="V979" s="111"/>
      <c r="W979" s="111">
        <f>SUMIFS($F$3:F979,$D$3:D979,D979,$C$3:C979,"Buy")+SUMIFS($F$3:F979,$D$3:D979,D979,$C$3:C979,"Coin Deposit",$E$3:E979,"&lt;&gt;")</f>
        <v>0</v>
      </c>
      <c r="X979" s="111">
        <f t="shared" si="167"/>
        <v>0</v>
      </c>
      <c r="Y979" s="111">
        <f>IF($D979=Y$1,SUMIFS($H$3:$H979,$G$3:$G979,Y$1,$C$3:$C979,"Sell"),0)</f>
        <v>0</v>
      </c>
      <c r="Z979" s="111">
        <f t="shared" si="168"/>
        <v>0</v>
      </c>
      <c r="AA979" s="111">
        <f>IF($D979=AA$1,SUMIFS($H$3:$H979,$G$3:$G979,AA$1,$C$3:$C979,"Sell"),0)</f>
        <v>0</v>
      </c>
      <c r="AB979" s="111">
        <f t="shared" si="169"/>
        <v>0</v>
      </c>
      <c r="AC979" s="111">
        <f>SUMIFS('Deductions and Deposits'!$H:$H,'Deductions and Deposits'!$G:$G,D979,'Deductions and Deposits'!$F:$F,"&lt;="&amp;B979)+SUMIFS($F$3:F979,$D$3:D979,D979,$C$3:C979,"Coin Deposit",$E$3:E979,"")</f>
        <v>0</v>
      </c>
      <c r="AD979" s="111">
        <f>SUMIFS('Deductions and Deposits'!$D:$D,'Deductions and Deposits'!$C:$C,D979)+SUMIFS($F:$F,$D:$D,D979,$C:$C,"Coin Deduction")</f>
        <v>0</v>
      </c>
      <c r="AE979" s="111">
        <f>Table5[[#This Row],[Column4]]+Table5[[#This Row],[Column14]]+Table5[[#This Row],[Column19]]+Table5[[#This Row],[Column12]]</f>
        <v>0</v>
      </c>
      <c r="AF979" s="111">
        <f>Table5[[#This Row],[Column5]]+Table5[[#This Row],[Column13]]+Table5[[#This Row],[Column21]]+Table5[[#This Row],[Column18]]</f>
        <v>0</v>
      </c>
      <c r="AG979" s="111">
        <f t="shared" si="170"/>
        <v>0</v>
      </c>
      <c r="AH979" s="111">
        <f t="shared" si="171"/>
        <v>0</v>
      </c>
      <c r="AI979" s="111">
        <f>Table5[[#This Row],[Column17]]-Table5[[#This Row],[Column20]]</f>
        <v>0</v>
      </c>
      <c r="AJ979" s="111">
        <f t="shared" si="172"/>
        <v>0</v>
      </c>
      <c r="AK979" s="111">
        <f t="shared" si="176"/>
        <v>0</v>
      </c>
      <c r="AL979" s="111">
        <f t="shared" si="173"/>
        <v>0</v>
      </c>
      <c r="AM979" s="111" t="str">
        <f t="shared" si="174"/>
        <v/>
      </c>
      <c r="AN979" s="111" t="str">
        <f t="shared" ca="1" si="175"/>
        <v/>
      </c>
    </row>
    <row r="980" spans="1:40" ht="20.25" customHeight="1" x14ac:dyDescent="0.3">
      <c r="A980" s="107"/>
      <c r="B980" s="144"/>
      <c r="C980" s="119"/>
      <c r="D980" s="120"/>
      <c r="E980" s="119"/>
      <c r="F980" s="119"/>
      <c r="G980" s="120"/>
      <c r="H980" s="119"/>
      <c r="I980" s="109"/>
      <c r="L980" s="108"/>
      <c r="M980" s="108"/>
      <c r="N980" s="108"/>
      <c r="O980" s="108"/>
      <c r="P980" s="108"/>
      <c r="Q980" s="108"/>
      <c r="R980" s="108"/>
      <c r="S980" s="108"/>
      <c r="T980" s="100">
        <f t="shared" si="166"/>
        <v>0</v>
      </c>
      <c r="U980" s="111"/>
      <c r="V980" s="111"/>
      <c r="W980" s="111">
        <f>SUMIFS($F$3:F980,$D$3:D980,D980,$C$3:C980,"Buy")+SUMIFS($F$3:F980,$D$3:D980,D980,$C$3:C980,"Coin Deposit",$E$3:E980,"&lt;&gt;")</f>
        <v>0</v>
      </c>
      <c r="X980" s="111">
        <f t="shared" si="167"/>
        <v>0</v>
      </c>
      <c r="Y980" s="111">
        <f>IF($D980=Y$1,SUMIFS($H$3:$H980,$G$3:$G980,Y$1,$C$3:$C980,"Sell"),0)</f>
        <v>0</v>
      </c>
      <c r="Z980" s="111">
        <f t="shared" si="168"/>
        <v>0</v>
      </c>
      <c r="AA980" s="111">
        <f>IF($D980=AA$1,SUMIFS($H$3:$H980,$G$3:$G980,AA$1,$C$3:$C980,"Sell"),0)</f>
        <v>0</v>
      </c>
      <c r="AB980" s="111">
        <f t="shared" si="169"/>
        <v>0</v>
      </c>
      <c r="AC980" s="111">
        <f>SUMIFS('Deductions and Deposits'!$H:$H,'Deductions and Deposits'!$G:$G,D980,'Deductions and Deposits'!$F:$F,"&lt;="&amp;B980)+SUMIFS($F$3:F980,$D$3:D980,D980,$C$3:C980,"Coin Deposit",$E$3:E980,"")</f>
        <v>0</v>
      </c>
      <c r="AD980" s="111">
        <f>SUMIFS('Deductions and Deposits'!$D:$D,'Deductions and Deposits'!$C:$C,D980)+SUMIFS($F:$F,$D:$D,D980,$C:$C,"Coin Deduction")</f>
        <v>0</v>
      </c>
      <c r="AE980" s="111">
        <f>Table5[[#This Row],[Column4]]+Table5[[#This Row],[Column14]]+Table5[[#This Row],[Column19]]+Table5[[#This Row],[Column12]]</f>
        <v>0</v>
      </c>
      <c r="AF980" s="111">
        <f>Table5[[#This Row],[Column5]]+Table5[[#This Row],[Column13]]+Table5[[#This Row],[Column21]]+Table5[[#This Row],[Column18]]</f>
        <v>0</v>
      </c>
      <c r="AG980" s="111">
        <f t="shared" si="170"/>
        <v>0</v>
      </c>
      <c r="AH980" s="111">
        <f t="shared" si="171"/>
        <v>0</v>
      </c>
      <c r="AI980" s="111">
        <f>Table5[[#This Row],[Column17]]-Table5[[#This Row],[Column20]]</f>
        <v>0</v>
      </c>
      <c r="AJ980" s="111">
        <f t="shared" si="172"/>
        <v>0</v>
      </c>
      <c r="AK980" s="111">
        <f t="shared" si="176"/>
        <v>0</v>
      </c>
      <c r="AL980" s="111">
        <f t="shared" si="173"/>
        <v>0</v>
      </c>
      <c r="AM980" s="111" t="str">
        <f t="shared" si="174"/>
        <v/>
      </c>
      <c r="AN980" s="111" t="str">
        <f t="shared" ca="1" si="175"/>
        <v/>
      </c>
    </row>
    <row r="981" spans="1:40" ht="20.25" customHeight="1" x14ac:dyDescent="0.3">
      <c r="A981" s="107"/>
      <c r="B981" s="144"/>
      <c r="C981" s="119"/>
      <c r="D981" s="120"/>
      <c r="E981" s="119"/>
      <c r="F981" s="119"/>
      <c r="G981" s="120"/>
      <c r="H981" s="119"/>
      <c r="I981" s="109"/>
      <c r="L981" s="108"/>
      <c r="M981" s="108"/>
      <c r="N981" s="108"/>
      <c r="O981" s="108"/>
      <c r="P981" s="108"/>
      <c r="Q981" s="108"/>
      <c r="R981" s="108"/>
      <c r="S981" s="108"/>
      <c r="T981" s="100">
        <f t="shared" si="166"/>
        <v>0</v>
      </c>
      <c r="U981" s="111"/>
      <c r="V981" s="111"/>
      <c r="W981" s="111">
        <f>SUMIFS($F$3:F981,$D$3:D981,D981,$C$3:C981,"Buy")+SUMIFS($F$3:F981,$D$3:D981,D981,$C$3:C981,"Coin Deposit",$E$3:E981,"&lt;&gt;")</f>
        <v>0</v>
      </c>
      <c r="X981" s="111">
        <f t="shared" si="167"/>
        <v>0</v>
      </c>
      <c r="Y981" s="111">
        <f>IF($D981=Y$1,SUMIFS($H$3:$H981,$G$3:$G981,Y$1,$C$3:$C981,"Sell"),0)</f>
        <v>0</v>
      </c>
      <c r="Z981" s="111">
        <f t="shared" si="168"/>
        <v>0</v>
      </c>
      <c r="AA981" s="111">
        <f>IF($D981=AA$1,SUMIFS($H$3:$H981,$G$3:$G981,AA$1,$C$3:$C981,"Sell"),0)</f>
        <v>0</v>
      </c>
      <c r="AB981" s="111">
        <f t="shared" si="169"/>
        <v>0</v>
      </c>
      <c r="AC981" s="111">
        <f>SUMIFS('Deductions and Deposits'!$H:$H,'Deductions and Deposits'!$G:$G,D981,'Deductions and Deposits'!$F:$F,"&lt;="&amp;B981)+SUMIFS($F$3:F981,$D$3:D981,D981,$C$3:C981,"Coin Deposit",$E$3:E981,"")</f>
        <v>0</v>
      </c>
      <c r="AD981" s="111">
        <f>SUMIFS('Deductions and Deposits'!$D:$D,'Deductions and Deposits'!$C:$C,D981)+SUMIFS($F:$F,$D:$D,D981,$C:$C,"Coin Deduction")</f>
        <v>0</v>
      </c>
      <c r="AE981" s="111">
        <f>Table5[[#This Row],[Column4]]+Table5[[#This Row],[Column14]]+Table5[[#This Row],[Column19]]+Table5[[#This Row],[Column12]]</f>
        <v>0</v>
      </c>
      <c r="AF981" s="111">
        <f>Table5[[#This Row],[Column5]]+Table5[[#This Row],[Column13]]+Table5[[#This Row],[Column21]]+Table5[[#This Row],[Column18]]</f>
        <v>0</v>
      </c>
      <c r="AG981" s="111">
        <f t="shared" si="170"/>
        <v>0</v>
      </c>
      <c r="AH981" s="111">
        <f t="shared" si="171"/>
        <v>0</v>
      </c>
      <c r="AI981" s="111">
        <f>Table5[[#This Row],[Column17]]-Table5[[#This Row],[Column20]]</f>
        <v>0</v>
      </c>
      <c r="AJ981" s="111">
        <f t="shared" si="172"/>
        <v>0</v>
      </c>
      <c r="AK981" s="111">
        <f t="shared" si="176"/>
        <v>0</v>
      </c>
      <c r="AL981" s="111">
        <f t="shared" si="173"/>
        <v>0</v>
      </c>
      <c r="AM981" s="111" t="str">
        <f t="shared" si="174"/>
        <v/>
      </c>
      <c r="AN981" s="111" t="str">
        <f t="shared" ca="1" si="175"/>
        <v/>
      </c>
    </row>
    <row r="982" spans="1:40" ht="20.25" customHeight="1" x14ac:dyDescent="0.3">
      <c r="A982" s="107"/>
      <c r="B982" s="144"/>
      <c r="C982" s="119"/>
      <c r="D982" s="120"/>
      <c r="E982" s="119"/>
      <c r="F982" s="119"/>
      <c r="G982" s="120"/>
      <c r="H982" s="119"/>
      <c r="I982" s="109"/>
      <c r="L982" s="108"/>
      <c r="M982" s="108"/>
      <c r="N982" s="108"/>
      <c r="O982" s="108"/>
      <c r="P982" s="108"/>
      <c r="Q982" s="108"/>
      <c r="R982" s="108"/>
      <c r="S982" s="108"/>
      <c r="T982" s="100">
        <f t="shared" si="166"/>
        <v>0</v>
      </c>
      <c r="U982" s="111"/>
      <c r="V982" s="111"/>
      <c r="W982" s="111">
        <f>SUMIFS($F$3:F982,$D$3:D982,D982,$C$3:C982,"Buy")+SUMIFS($F$3:F982,$D$3:D982,D982,$C$3:C982,"Coin Deposit",$E$3:E982,"&lt;&gt;")</f>
        <v>0</v>
      </c>
      <c r="X982" s="111">
        <f t="shared" si="167"/>
        <v>0</v>
      </c>
      <c r="Y982" s="111">
        <f>IF($D982=Y$1,SUMIFS($H$3:$H982,$G$3:$G982,Y$1,$C$3:$C982,"Sell"),0)</f>
        <v>0</v>
      </c>
      <c r="Z982" s="111">
        <f t="shared" si="168"/>
        <v>0</v>
      </c>
      <c r="AA982" s="111">
        <f>IF($D982=AA$1,SUMIFS($H$3:$H982,$G$3:$G982,AA$1,$C$3:$C982,"Sell"),0)</f>
        <v>0</v>
      </c>
      <c r="AB982" s="111">
        <f t="shared" si="169"/>
        <v>0</v>
      </c>
      <c r="AC982" s="111">
        <f>SUMIFS('Deductions and Deposits'!$H:$H,'Deductions and Deposits'!$G:$G,D982,'Deductions and Deposits'!$F:$F,"&lt;="&amp;B982)+SUMIFS($F$3:F982,$D$3:D982,D982,$C$3:C982,"Coin Deposit",$E$3:E982,"")</f>
        <v>0</v>
      </c>
      <c r="AD982" s="111">
        <f>SUMIFS('Deductions and Deposits'!$D:$D,'Deductions and Deposits'!$C:$C,D982)+SUMIFS($F:$F,$D:$D,D982,$C:$C,"Coin Deduction")</f>
        <v>0</v>
      </c>
      <c r="AE982" s="111">
        <f>Table5[[#This Row],[Column4]]+Table5[[#This Row],[Column14]]+Table5[[#This Row],[Column19]]+Table5[[#This Row],[Column12]]</f>
        <v>0</v>
      </c>
      <c r="AF982" s="111">
        <f>Table5[[#This Row],[Column5]]+Table5[[#This Row],[Column13]]+Table5[[#This Row],[Column21]]+Table5[[#This Row],[Column18]]</f>
        <v>0</v>
      </c>
      <c r="AG982" s="111">
        <f t="shared" si="170"/>
        <v>0</v>
      </c>
      <c r="AH982" s="111">
        <f t="shared" si="171"/>
        <v>0</v>
      </c>
      <c r="AI982" s="111">
        <f>Table5[[#This Row],[Column17]]-Table5[[#This Row],[Column20]]</f>
        <v>0</v>
      </c>
      <c r="AJ982" s="111">
        <f t="shared" si="172"/>
        <v>0</v>
      </c>
      <c r="AK982" s="111">
        <f t="shared" si="176"/>
        <v>0</v>
      </c>
      <c r="AL982" s="111">
        <f t="shared" si="173"/>
        <v>0</v>
      </c>
      <c r="AM982" s="111" t="str">
        <f t="shared" si="174"/>
        <v/>
      </c>
      <c r="AN982" s="111" t="str">
        <f t="shared" ca="1" si="175"/>
        <v/>
      </c>
    </row>
    <row r="983" spans="1:40" ht="20.25" customHeight="1" x14ac:dyDescent="0.3">
      <c r="A983" s="107"/>
      <c r="B983" s="144"/>
      <c r="C983" s="119"/>
      <c r="D983" s="120"/>
      <c r="E983" s="119"/>
      <c r="F983" s="119"/>
      <c r="G983" s="120"/>
      <c r="H983" s="119"/>
      <c r="I983" s="109"/>
      <c r="L983" s="108"/>
      <c r="M983" s="108"/>
      <c r="N983" s="108"/>
      <c r="O983" s="108"/>
      <c r="P983" s="108"/>
      <c r="Q983" s="108"/>
      <c r="R983" s="108"/>
      <c r="S983" s="108"/>
      <c r="T983" s="100">
        <f t="shared" si="166"/>
        <v>0</v>
      </c>
      <c r="U983" s="111"/>
      <c r="V983" s="111"/>
      <c r="W983" s="111">
        <f>SUMIFS($F$3:F983,$D$3:D983,D983,$C$3:C983,"Buy")+SUMIFS($F$3:F983,$D$3:D983,D983,$C$3:C983,"Coin Deposit",$E$3:E983,"&lt;&gt;")</f>
        <v>0</v>
      </c>
      <c r="X983" s="111">
        <f t="shared" si="167"/>
        <v>0</v>
      </c>
      <c r="Y983" s="111">
        <f>IF($D983=Y$1,SUMIFS($H$3:$H983,$G$3:$G983,Y$1,$C$3:$C983,"Sell"),0)</f>
        <v>0</v>
      </c>
      <c r="Z983" s="111">
        <f t="shared" si="168"/>
        <v>0</v>
      </c>
      <c r="AA983" s="111">
        <f>IF($D983=AA$1,SUMIFS($H$3:$H983,$G$3:$G983,AA$1,$C$3:$C983,"Sell"),0)</f>
        <v>0</v>
      </c>
      <c r="AB983" s="111">
        <f t="shared" si="169"/>
        <v>0</v>
      </c>
      <c r="AC983" s="111">
        <f>SUMIFS('Deductions and Deposits'!$H:$H,'Deductions and Deposits'!$G:$G,D983,'Deductions and Deposits'!$F:$F,"&lt;="&amp;B983)+SUMIFS($F$3:F983,$D$3:D983,D983,$C$3:C983,"Coin Deposit",$E$3:E983,"")</f>
        <v>0</v>
      </c>
      <c r="AD983" s="111">
        <f>SUMIFS('Deductions and Deposits'!$D:$D,'Deductions and Deposits'!$C:$C,D983)+SUMIFS($F:$F,$D:$D,D983,$C:$C,"Coin Deduction")</f>
        <v>0</v>
      </c>
      <c r="AE983" s="111">
        <f>Table5[[#This Row],[Column4]]+Table5[[#This Row],[Column14]]+Table5[[#This Row],[Column19]]+Table5[[#This Row],[Column12]]</f>
        <v>0</v>
      </c>
      <c r="AF983" s="111">
        <f>Table5[[#This Row],[Column5]]+Table5[[#This Row],[Column13]]+Table5[[#This Row],[Column21]]+Table5[[#This Row],[Column18]]</f>
        <v>0</v>
      </c>
      <c r="AG983" s="111">
        <f t="shared" si="170"/>
        <v>0</v>
      </c>
      <c r="AH983" s="111">
        <f t="shared" si="171"/>
        <v>0</v>
      </c>
      <c r="AI983" s="111">
        <f>Table5[[#This Row],[Column17]]-Table5[[#This Row],[Column20]]</f>
        <v>0</v>
      </c>
      <c r="AJ983" s="111">
        <f t="shared" si="172"/>
        <v>0</v>
      </c>
      <c r="AK983" s="111">
        <f t="shared" si="176"/>
        <v>0</v>
      </c>
      <c r="AL983" s="111">
        <f t="shared" si="173"/>
        <v>0</v>
      </c>
      <c r="AM983" s="111" t="str">
        <f t="shared" si="174"/>
        <v/>
      </c>
      <c r="AN983" s="111" t="str">
        <f t="shared" ca="1" si="175"/>
        <v/>
      </c>
    </row>
    <row r="984" spans="1:40" ht="20.25" customHeight="1" x14ac:dyDescent="0.3">
      <c r="A984" s="107"/>
      <c r="B984" s="144"/>
      <c r="C984" s="119"/>
      <c r="D984" s="120"/>
      <c r="E984" s="119"/>
      <c r="F984" s="119"/>
      <c r="G984" s="120"/>
      <c r="H984" s="119"/>
      <c r="I984" s="109"/>
      <c r="L984" s="108"/>
      <c r="M984" s="108"/>
      <c r="N984" s="108"/>
      <c r="O984" s="108"/>
      <c r="P984" s="108"/>
      <c r="Q984" s="108"/>
      <c r="R984" s="108"/>
      <c r="S984" s="108"/>
      <c r="T984" s="100">
        <f t="shared" si="166"/>
        <v>0</v>
      </c>
      <c r="U984" s="111"/>
      <c r="V984" s="111"/>
      <c r="W984" s="111">
        <f>SUMIFS($F$3:F984,$D$3:D984,D984,$C$3:C984,"Buy")+SUMIFS($F$3:F984,$D$3:D984,D984,$C$3:C984,"Coin Deposit",$E$3:E984,"&lt;&gt;")</f>
        <v>0</v>
      </c>
      <c r="X984" s="111">
        <f t="shared" si="167"/>
        <v>0</v>
      </c>
      <c r="Y984" s="111">
        <f>IF($D984=Y$1,SUMIFS($H$3:$H984,$G$3:$G984,Y$1,$C$3:$C984,"Sell"),0)</f>
        <v>0</v>
      </c>
      <c r="Z984" s="111">
        <f t="shared" si="168"/>
        <v>0</v>
      </c>
      <c r="AA984" s="111">
        <f>IF($D984=AA$1,SUMIFS($H$3:$H984,$G$3:$G984,AA$1,$C$3:$C984,"Sell"),0)</f>
        <v>0</v>
      </c>
      <c r="AB984" s="111">
        <f t="shared" si="169"/>
        <v>0</v>
      </c>
      <c r="AC984" s="111">
        <f>SUMIFS('Deductions and Deposits'!$H:$H,'Deductions and Deposits'!$G:$G,D984,'Deductions and Deposits'!$F:$F,"&lt;="&amp;B984)+SUMIFS($F$3:F984,$D$3:D984,D984,$C$3:C984,"Coin Deposit",$E$3:E984,"")</f>
        <v>0</v>
      </c>
      <c r="AD984" s="111">
        <f>SUMIFS('Deductions and Deposits'!$D:$D,'Deductions and Deposits'!$C:$C,D984)+SUMIFS($F:$F,$D:$D,D984,$C:$C,"Coin Deduction")</f>
        <v>0</v>
      </c>
      <c r="AE984" s="111">
        <f>Table5[[#This Row],[Column4]]+Table5[[#This Row],[Column14]]+Table5[[#This Row],[Column19]]+Table5[[#This Row],[Column12]]</f>
        <v>0</v>
      </c>
      <c r="AF984" s="111">
        <f>Table5[[#This Row],[Column5]]+Table5[[#This Row],[Column13]]+Table5[[#This Row],[Column21]]+Table5[[#This Row],[Column18]]</f>
        <v>0</v>
      </c>
      <c r="AG984" s="111">
        <f t="shared" si="170"/>
        <v>0</v>
      </c>
      <c r="AH984" s="111">
        <f t="shared" si="171"/>
        <v>0</v>
      </c>
      <c r="AI984" s="111">
        <f>Table5[[#This Row],[Column17]]-Table5[[#This Row],[Column20]]</f>
        <v>0</v>
      </c>
      <c r="AJ984" s="111">
        <f t="shared" si="172"/>
        <v>0</v>
      </c>
      <c r="AK984" s="111">
        <f t="shared" si="176"/>
        <v>0</v>
      </c>
      <c r="AL984" s="111">
        <f t="shared" si="173"/>
        <v>0</v>
      </c>
      <c r="AM984" s="111" t="str">
        <f t="shared" si="174"/>
        <v/>
      </c>
      <c r="AN984" s="111" t="str">
        <f t="shared" ca="1" si="175"/>
        <v/>
      </c>
    </row>
    <row r="985" spans="1:40" ht="20.25" customHeight="1" x14ac:dyDescent="0.3">
      <c r="A985" s="107"/>
      <c r="B985" s="144"/>
      <c r="C985" s="119"/>
      <c r="D985" s="120"/>
      <c r="E985" s="119"/>
      <c r="F985" s="119"/>
      <c r="G985" s="120"/>
      <c r="H985" s="119"/>
      <c r="I985" s="109"/>
      <c r="L985" s="108"/>
      <c r="M985" s="108"/>
      <c r="N985" s="108"/>
      <c r="O985" s="108"/>
      <c r="P985" s="108"/>
      <c r="Q985" s="108"/>
      <c r="R985" s="108"/>
      <c r="S985" s="108"/>
      <c r="T985" s="100">
        <f t="shared" si="166"/>
        <v>0</v>
      </c>
      <c r="U985" s="111"/>
      <c r="V985" s="111"/>
      <c r="W985" s="111">
        <f>SUMIFS($F$3:F985,$D$3:D985,D985,$C$3:C985,"Buy")+SUMIFS($F$3:F985,$D$3:D985,D985,$C$3:C985,"Coin Deposit",$E$3:E985,"&lt;&gt;")</f>
        <v>0</v>
      </c>
      <c r="X985" s="111">
        <f t="shared" si="167"/>
        <v>0</v>
      </c>
      <c r="Y985" s="111">
        <f>IF($D985=Y$1,SUMIFS($H$3:$H985,$G$3:$G985,Y$1,$C$3:$C985,"Sell"),0)</f>
        <v>0</v>
      </c>
      <c r="Z985" s="111">
        <f t="shared" si="168"/>
        <v>0</v>
      </c>
      <c r="AA985" s="111">
        <f>IF($D985=AA$1,SUMIFS($H$3:$H985,$G$3:$G985,AA$1,$C$3:$C985,"Sell"),0)</f>
        <v>0</v>
      </c>
      <c r="AB985" s="111">
        <f t="shared" si="169"/>
        <v>0</v>
      </c>
      <c r="AC985" s="111">
        <f>SUMIFS('Deductions and Deposits'!$H:$H,'Deductions and Deposits'!$G:$G,D985,'Deductions and Deposits'!$F:$F,"&lt;="&amp;B985)+SUMIFS($F$3:F985,$D$3:D985,D985,$C$3:C985,"Coin Deposit",$E$3:E985,"")</f>
        <v>0</v>
      </c>
      <c r="AD985" s="111">
        <f>SUMIFS('Deductions and Deposits'!$D:$D,'Deductions and Deposits'!$C:$C,D985)+SUMIFS($F:$F,$D:$D,D985,$C:$C,"Coin Deduction")</f>
        <v>0</v>
      </c>
      <c r="AE985" s="111">
        <f>Table5[[#This Row],[Column4]]+Table5[[#This Row],[Column14]]+Table5[[#This Row],[Column19]]+Table5[[#This Row],[Column12]]</f>
        <v>0</v>
      </c>
      <c r="AF985" s="111">
        <f>Table5[[#This Row],[Column5]]+Table5[[#This Row],[Column13]]+Table5[[#This Row],[Column21]]+Table5[[#This Row],[Column18]]</f>
        <v>0</v>
      </c>
      <c r="AG985" s="111">
        <f t="shared" si="170"/>
        <v>0</v>
      </c>
      <c r="AH985" s="111">
        <f t="shared" si="171"/>
        <v>0</v>
      </c>
      <c r="AI985" s="111">
        <f>Table5[[#This Row],[Column17]]-Table5[[#This Row],[Column20]]</f>
        <v>0</v>
      </c>
      <c r="AJ985" s="111">
        <f t="shared" si="172"/>
        <v>0</v>
      </c>
      <c r="AK985" s="111">
        <f t="shared" si="176"/>
        <v>0</v>
      </c>
      <c r="AL985" s="111">
        <f t="shared" si="173"/>
        <v>0</v>
      </c>
      <c r="AM985" s="111" t="str">
        <f t="shared" si="174"/>
        <v/>
      </c>
      <c r="AN985" s="111" t="str">
        <f t="shared" ca="1" si="175"/>
        <v/>
      </c>
    </row>
    <row r="986" spans="1:40" ht="20.25" customHeight="1" x14ac:dyDescent="0.3">
      <c r="A986" s="107"/>
      <c r="B986" s="144"/>
      <c r="C986" s="119"/>
      <c r="D986" s="120"/>
      <c r="E986" s="119"/>
      <c r="F986" s="119"/>
      <c r="G986" s="120"/>
      <c r="H986" s="119"/>
      <c r="I986" s="109"/>
      <c r="L986" s="108"/>
      <c r="M986" s="108"/>
      <c r="N986" s="108"/>
      <c r="O986" s="108"/>
      <c r="P986" s="108"/>
      <c r="Q986" s="108"/>
      <c r="R986" s="108"/>
      <c r="S986" s="108"/>
      <c r="T986" s="100">
        <f t="shared" si="166"/>
        <v>0</v>
      </c>
      <c r="U986" s="111"/>
      <c r="V986" s="111"/>
      <c r="W986" s="111">
        <f>SUMIFS($F$3:F986,$D$3:D986,D986,$C$3:C986,"Buy")+SUMIFS($F$3:F986,$D$3:D986,D986,$C$3:C986,"Coin Deposit",$E$3:E986,"&lt;&gt;")</f>
        <v>0</v>
      </c>
      <c r="X986" s="111">
        <f t="shared" si="167"/>
        <v>0</v>
      </c>
      <c r="Y986" s="111">
        <f>IF($D986=Y$1,SUMIFS($H$3:$H986,$G$3:$G986,Y$1,$C$3:$C986,"Sell"),0)</f>
        <v>0</v>
      </c>
      <c r="Z986" s="111">
        <f t="shared" si="168"/>
        <v>0</v>
      </c>
      <c r="AA986" s="111">
        <f>IF($D986=AA$1,SUMIFS($H$3:$H986,$G$3:$G986,AA$1,$C$3:$C986,"Sell"),0)</f>
        <v>0</v>
      </c>
      <c r="AB986" s="111">
        <f t="shared" si="169"/>
        <v>0</v>
      </c>
      <c r="AC986" s="111">
        <f>SUMIFS('Deductions and Deposits'!$H:$H,'Deductions and Deposits'!$G:$G,D986,'Deductions and Deposits'!$F:$F,"&lt;="&amp;B986)+SUMIFS($F$3:F986,$D$3:D986,D986,$C$3:C986,"Coin Deposit",$E$3:E986,"")</f>
        <v>0</v>
      </c>
      <c r="AD986" s="111">
        <f>SUMIFS('Deductions and Deposits'!$D:$D,'Deductions and Deposits'!$C:$C,D986)+SUMIFS($F:$F,$D:$D,D986,$C:$C,"Coin Deduction")</f>
        <v>0</v>
      </c>
      <c r="AE986" s="111">
        <f>Table5[[#This Row],[Column4]]+Table5[[#This Row],[Column14]]+Table5[[#This Row],[Column19]]+Table5[[#This Row],[Column12]]</f>
        <v>0</v>
      </c>
      <c r="AF986" s="111">
        <f>Table5[[#This Row],[Column5]]+Table5[[#This Row],[Column13]]+Table5[[#This Row],[Column21]]+Table5[[#This Row],[Column18]]</f>
        <v>0</v>
      </c>
      <c r="AG986" s="111">
        <f t="shared" si="170"/>
        <v>0</v>
      </c>
      <c r="AH986" s="111">
        <f t="shared" si="171"/>
        <v>0</v>
      </c>
      <c r="AI986" s="111">
        <f>Table5[[#This Row],[Column17]]-Table5[[#This Row],[Column20]]</f>
        <v>0</v>
      </c>
      <c r="AJ986" s="111">
        <f t="shared" si="172"/>
        <v>0</v>
      </c>
      <c r="AK986" s="111">
        <f t="shared" si="176"/>
        <v>0</v>
      </c>
      <c r="AL986" s="111">
        <f t="shared" si="173"/>
        <v>0</v>
      </c>
      <c r="AM986" s="111" t="str">
        <f t="shared" si="174"/>
        <v/>
      </c>
      <c r="AN986" s="111" t="str">
        <f t="shared" ca="1" si="175"/>
        <v/>
      </c>
    </row>
    <row r="987" spans="1:40" ht="20.25" customHeight="1" x14ac:dyDescent="0.3">
      <c r="A987" s="107"/>
      <c r="B987" s="144"/>
      <c r="C987" s="119"/>
      <c r="D987" s="120"/>
      <c r="E987" s="119"/>
      <c r="F987" s="119"/>
      <c r="G987" s="120"/>
      <c r="H987" s="119"/>
      <c r="I987" s="109"/>
      <c r="L987" s="108"/>
      <c r="M987" s="108"/>
      <c r="N987" s="108"/>
      <c r="O987" s="108"/>
      <c r="P987" s="108"/>
      <c r="Q987" s="108"/>
      <c r="R987" s="108"/>
      <c r="S987" s="108"/>
      <c r="T987" s="100">
        <f t="shared" si="166"/>
        <v>0</v>
      </c>
      <c r="U987" s="111"/>
      <c r="V987" s="111"/>
      <c r="W987" s="111">
        <f>SUMIFS($F$3:F987,$D$3:D987,D987,$C$3:C987,"Buy")+SUMIFS($F$3:F987,$D$3:D987,D987,$C$3:C987,"Coin Deposit",$E$3:E987,"&lt;&gt;")</f>
        <v>0</v>
      </c>
      <c r="X987" s="111">
        <f t="shared" si="167"/>
        <v>0</v>
      </c>
      <c r="Y987" s="111">
        <f>IF($D987=Y$1,SUMIFS($H$3:$H987,$G$3:$G987,Y$1,$C$3:$C987,"Sell"),0)</f>
        <v>0</v>
      </c>
      <c r="Z987" s="111">
        <f t="shared" si="168"/>
        <v>0</v>
      </c>
      <c r="AA987" s="111">
        <f>IF($D987=AA$1,SUMIFS($H$3:$H987,$G$3:$G987,AA$1,$C$3:$C987,"Sell"),0)</f>
        <v>0</v>
      </c>
      <c r="AB987" s="111">
        <f t="shared" si="169"/>
        <v>0</v>
      </c>
      <c r="AC987" s="111">
        <f>SUMIFS('Deductions and Deposits'!$H:$H,'Deductions and Deposits'!$G:$G,D987,'Deductions and Deposits'!$F:$F,"&lt;="&amp;B987)+SUMIFS($F$3:F987,$D$3:D987,D987,$C$3:C987,"Coin Deposit",$E$3:E987,"")</f>
        <v>0</v>
      </c>
      <c r="AD987" s="111">
        <f>SUMIFS('Deductions and Deposits'!$D:$D,'Deductions and Deposits'!$C:$C,D987)+SUMIFS($F:$F,$D:$D,D987,$C:$C,"Coin Deduction")</f>
        <v>0</v>
      </c>
      <c r="AE987" s="111">
        <f>Table5[[#This Row],[Column4]]+Table5[[#This Row],[Column14]]+Table5[[#This Row],[Column19]]+Table5[[#This Row],[Column12]]</f>
        <v>0</v>
      </c>
      <c r="AF987" s="111">
        <f>Table5[[#This Row],[Column5]]+Table5[[#This Row],[Column13]]+Table5[[#This Row],[Column21]]+Table5[[#This Row],[Column18]]</f>
        <v>0</v>
      </c>
      <c r="AG987" s="111">
        <f t="shared" si="170"/>
        <v>0</v>
      </c>
      <c r="AH987" s="111">
        <f t="shared" si="171"/>
        <v>0</v>
      </c>
      <c r="AI987" s="111">
        <f>Table5[[#This Row],[Column17]]-Table5[[#This Row],[Column20]]</f>
        <v>0</v>
      </c>
      <c r="AJ987" s="111">
        <f t="shared" si="172"/>
        <v>0</v>
      </c>
      <c r="AK987" s="111">
        <f t="shared" si="176"/>
        <v>0</v>
      </c>
      <c r="AL987" s="111">
        <f t="shared" si="173"/>
        <v>0</v>
      </c>
      <c r="AM987" s="111" t="str">
        <f t="shared" si="174"/>
        <v/>
      </c>
      <c r="AN987" s="111" t="str">
        <f t="shared" ca="1" si="175"/>
        <v/>
      </c>
    </row>
    <row r="988" spans="1:40" ht="20.25" customHeight="1" x14ac:dyDescent="0.3">
      <c r="A988" s="107"/>
      <c r="B988" s="144"/>
      <c r="C988" s="119"/>
      <c r="D988" s="120"/>
      <c r="E988" s="119"/>
      <c r="F988" s="119"/>
      <c r="G988" s="120"/>
      <c r="H988" s="119"/>
      <c r="I988" s="109"/>
      <c r="L988" s="108"/>
      <c r="M988" s="108"/>
      <c r="N988" s="108"/>
      <c r="O988" s="108"/>
      <c r="P988" s="108"/>
      <c r="Q988" s="108"/>
      <c r="R988" s="108"/>
      <c r="S988" s="108"/>
      <c r="T988" s="100">
        <f t="shared" si="166"/>
        <v>0</v>
      </c>
      <c r="U988" s="111"/>
      <c r="V988" s="111"/>
      <c r="W988" s="111">
        <f>SUMIFS($F$3:F988,$D$3:D988,D988,$C$3:C988,"Buy")+SUMIFS($F$3:F988,$D$3:D988,D988,$C$3:C988,"Coin Deposit",$E$3:E988,"&lt;&gt;")</f>
        <v>0</v>
      </c>
      <c r="X988" s="111">
        <f t="shared" si="167"/>
        <v>0</v>
      </c>
      <c r="Y988" s="111">
        <f>IF($D988=Y$1,SUMIFS($H$3:$H988,$G$3:$G988,Y$1,$C$3:$C988,"Sell"),0)</f>
        <v>0</v>
      </c>
      <c r="Z988" s="111">
        <f t="shared" si="168"/>
        <v>0</v>
      </c>
      <c r="AA988" s="111">
        <f>IF($D988=AA$1,SUMIFS($H$3:$H988,$G$3:$G988,AA$1,$C$3:$C988,"Sell"),0)</f>
        <v>0</v>
      </c>
      <c r="AB988" s="111">
        <f t="shared" si="169"/>
        <v>0</v>
      </c>
      <c r="AC988" s="111">
        <f>SUMIFS('Deductions and Deposits'!$H:$H,'Deductions and Deposits'!$G:$G,D988,'Deductions and Deposits'!$F:$F,"&lt;="&amp;B988)+SUMIFS($F$3:F988,$D$3:D988,D988,$C$3:C988,"Coin Deposit",$E$3:E988,"")</f>
        <v>0</v>
      </c>
      <c r="AD988" s="111">
        <f>SUMIFS('Deductions and Deposits'!$D:$D,'Deductions and Deposits'!$C:$C,D988)+SUMIFS($F:$F,$D:$D,D988,$C:$C,"Coin Deduction")</f>
        <v>0</v>
      </c>
      <c r="AE988" s="111">
        <f>Table5[[#This Row],[Column4]]+Table5[[#This Row],[Column14]]+Table5[[#This Row],[Column19]]+Table5[[#This Row],[Column12]]</f>
        <v>0</v>
      </c>
      <c r="AF988" s="111">
        <f>Table5[[#This Row],[Column5]]+Table5[[#This Row],[Column13]]+Table5[[#This Row],[Column21]]+Table5[[#This Row],[Column18]]</f>
        <v>0</v>
      </c>
      <c r="AG988" s="111">
        <f t="shared" si="170"/>
        <v>0</v>
      </c>
      <c r="AH988" s="111">
        <f t="shared" si="171"/>
        <v>0</v>
      </c>
      <c r="AI988" s="111">
        <f>Table5[[#This Row],[Column17]]-Table5[[#This Row],[Column20]]</f>
        <v>0</v>
      </c>
      <c r="AJ988" s="111">
        <f t="shared" si="172"/>
        <v>0</v>
      </c>
      <c r="AK988" s="111">
        <f t="shared" si="176"/>
        <v>0</v>
      </c>
      <c r="AL988" s="111">
        <f t="shared" si="173"/>
        <v>0</v>
      </c>
      <c r="AM988" s="111" t="str">
        <f t="shared" si="174"/>
        <v/>
      </c>
      <c r="AN988" s="111" t="str">
        <f t="shared" ca="1" si="175"/>
        <v/>
      </c>
    </row>
    <row r="989" spans="1:40" ht="20.25" customHeight="1" x14ac:dyDescent="0.3">
      <c r="A989" s="107"/>
      <c r="B989" s="144"/>
      <c r="C989" s="119"/>
      <c r="D989" s="120"/>
      <c r="E989" s="119"/>
      <c r="F989" s="119"/>
      <c r="G989" s="120"/>
      <c r="H989" s="119"/>
      <c r="I989" s="109"/>
      <c r="L989" s="108"/>
      <c r="M989" s="108"/>
      <c r="N989" s="108"/>
      <c r="O989" s="108"/>
      <c r="P989" s="108"/>
      <c r="Q989" s="108"/>
      <c r="R989" s="108"/>
      <c r="S989" s="108"/>
      <c r="T989" s="100">
        <f t="shared" si="166"/>
        <v>0</v>
      </c>
      <c r="U989" s="111"/>
      <c r="V989" s="111"/>
      <c r="W989" s="111">
        <f>SUMIFS($F$3:F989,$D$3:D989,D989,$C$3:C989,"Buy")+SUMIFS($F$3:F989,$D$3:D989,D989,$C$3:C989,"Coin Deposit",$E$3:E989,"&lt;&gt;")</f>
        <v>0</v>
      </c>
      <c r="X989" s="111">
        <f t="shared" si="167"/>
        <v>0</v>
      </c>
      <c r="Y989" s="111">
        <f>IF($D989=Y$1,SUMIFS($H$3:$H989,$G$3:$G989,Y$1,$C$3:$C989,"Sell"),0)</f>
        <v>0</v>
      </c>
      <c r="Z989" s="111">
        <f t="shared" si="168"/>
        <v>0</v>
      </c>
      <c r="AA989" s="111">
        <f>IF($D989=AA$1,SUMIFS($H$3:$H989,$G$3:$G989,AA$1,$C$3:$C989,"Sell"),0)</f>
        <v>0</v>
      </c>
      <c r="AB989" s="111">
        <f t="shared" si="169"/>
        <v>0</v>
      </c>
      <c r="AC989" s="111">
        <f>SUMIFS('Deductions and Deposits'!$H:$H,'Deductions and Deposits'!$G:$G,D989,'Deductions and Deposits'!$F:$F,"&lt;="&amp;B989)+SUMIFS($F$3:F989,$D$3:D989,D989,$C$3:C989,"Coin Deposit",$E$3:E989,"")</f>
        <v>0</v>
      </c>
      <c r="AD989" s="111">
        <f>SUMIFS('Deductions and Deposits'!$D:$D,'Deductions and Deposits'!$C:$C,D989)+SUMIFS($F:$F,$D:$D,D989,$C:$C,"Coin Deduction")</f>
        <v>0</v>
      </c>
      <c r="AE989" s="111">
        <f>Table5[[#This Row],[Column4]]+Table5[[#This Row],[Column14]]+Table5[[#This Row],[Column19]]+Table5[[#This Row],[Column12]]</f>
        <v>0</v>
      </c>
      <c r="AF989" s="111">
        <f>Table5[[#This Row],[Column5]]+Table5[[#This Row],[Column13]]+Table5[[#This Row],[Column21]]+Table5[[#This Row],[Column18]]</f>
        <v>0</v>
      </c>
      <c r="AG989" s="111">
        <f t="shared" si="170"/>
        <v>0</v>
      </c>
      <c r="AH989" s="111">
        <f t="shared" si="171"/>
        <v>0</v>
      </c>
      <c r="AI989" s="111">
        <f>Table5[[#This Row],[Column17]]-Table5[[#This Row],[Column20]]</f>
        <v>0</v>
      </c>
      <c r="AJ989" s="111">
        <f t="shared" si="172"/>
        <v>0</v>
      </c>
      <c r="AK989" s="111">
        <f t="shared" si="176"/>
        <v>0</v>
      </c>
      <c r="AL989" s="111">
        <f t="shared" si="173"/>
        <v>0</v>
      </c>
      <c r="AM989" s="111" t="str">
        <f t="shared" si="174"/>
        <v/>
      </c>
      <c r="AN989" s="111" t="str">
        <f t="shared" ca="1" si="175"/>
        <v/>
      </c>
    </row>
    <row r="990" spans="1:40" ht="20.25" customHeight="1" x14ac:dyDescent="0.3">
      <c r="A990" s="107"/>
      <c r="B990" s="144"/>
      <c r="C990" s="119"/>
      <c r="D990" s="120"/>
      <c r="E990" s="119"/>
      <c r="F990" s="119"/>
      <c r="G990" s="120"/>
      <c r="H990" s="119"/>
      <c r="I990" s="109"/>
      <c r="L990" s="108"/>
      <c r="M990" s="108"/>
      <c r="N990" s="108"/>
      <c r="O990" s="108"/>
      <c r="P990" s="108"/>
      <c r="Q990" s="108"/>
      <c r="R990" s="108"/>
      <c r="S990" s="108"/>
      <c r="T990" s="100">
        <f t="shared" si="166"/>
        <v>0</v>
      </c>
      <c r="U990" s="111"/>
      <c r="V990" s="111"/>
      <c r="W990" s="111">
        <f>SUMIFS($F$3:F990,$D$3:D990,D990,$C$3:C990,"Buy")+SUMIFS($F$3:F990,$D$3:D990,D990,$C$3:C990,"Coin Deposit",$E$3:E990,"&lt;&gt;")</f>
        <v>0</v>
      </c>
      <c r="X990" s="111">
        <f t="shared" si="167"/>
        <v>0</v>
      </c>
      <c r="Y990" s="111">
        <f>IF($D990=Y$1,SUMIFS($H$3:$H990,$G$3:$G990,Y$1,$C$3:$C990,"Sell"),0)</f>
        <v>0</v>
      </c>
      <c r="Z990" s="111">
        <f t="shared" si="168"/>
        <v>0</v>
      </c>
      <c r="AA990" s="111">
        <f>IF($D990=AA$1,SUMIFS($H$3:$H990,$G$3:$G990,AA$1,$C$3:$C990,"Sell"),0)</f>
        <v>0</v>
      </c>
      <c r="AB990" s="111">
        <f t="shared" si="169"/>
        <v>0</v>
      </c>
      <c r="AC990" s="111">
        <f>SUMIFS('Deductions and Deposits'!$H:$H,'Deductions and Deposits'!$G:$G,D990,'Deductions and Deposits'!$F:$F,"&lt;="&amp;B990)+SUMIFS($F$3:F990,$D$3:D990,D990,$C$3:C990,"Coin Deposit",$E$3:E990,"")</f>
        <v>0</v>
      </c>
      <c r="AD990" s="111">
        <f>SUMIFS('Deductions and Deposits'!$D:$D,'Deductions and Deposits'!$C:$C,D990)+SUMIFS($F:$F,$D:$D,D990,$C:$C,"Coin Deduction")</f>
        <v>0</v>
      </c>
      <c r="AE990" s="111">
        <f>Table5[[#This Row],[Column4]]+Table5[[#This Row],[Column14]]+Table5[[#This Row],[Column19]]+Table5[[#This Row],[Column12]]</f>
        <v>0</v>
      </c>
      <c r="AF990" s="111">
        <f>Table5[[#This Row],[Column5]]+Table5[[#This Row],[Column13]]+Table5[[#This Row],[Column21]]+Table5[[#This Row],[Column18]]</f>
        <v>0</v>
      </c>
      <c r="AG990" s="111">
        <f t="shared" si="170"/>
        <v>0</v>
      </c>
      <c r="AH990" s="111">
        <f t="shared" si="171"/>
        <v>0</v>
      </c>
      <c r="AI990" s="111">
        <f>Table5[[#This Row],[Column17]]-Table5[[#This Row],[Column20]]</f>
        <v>0</v>
      </c>
      <c r="AJ990" s="111">
        <f t="shared" si="172"/>
        <v>0</v>
      </c>
      <c r="AK990" s="111">
        <f t="shared" si="176"/>
        <v>0</v>
      </c>
      <c r="AL990" s="111">
        <f t="shared" si="173"/>
        <v>0</v>
      </c>
      <c r="AM990" s="111" t="str">
        <f t="shared" si="174"/>
        <v/>
      </c>
      <c r="AN990" s="111" t="str">
        <f t="shared" ca="1" si="175"/>
        <v/>
      </c>
    </row>
    <row r="991" spans="1:40" ht="20.25" customHeight="1" x14ac:dyDescent="0.3">
      <c r="A991" s="107"/>
      <c r="B991" s="144"/>
      <c r="C991" s="119"/>
      <c r="D991" s="120"/>
      <c r="E991" s="119"/>
      <c r="F991" s="119"/>
      <c r="G991" s="120"/>
      <c r="H991" s="119"/>
      <c r="I991" s="109"/>
      <c r="L991" s="108"/>
      <c r="M991" s="108"/>
      <c r="N991" s="108"/>
      <c r="O991" s="108"/>
      <c r="P991" s="108"/>
      <c r="Q991" s="108"/>
      <c r="R991" s="108"/>
      <c r="S991" s="108"/>
      <c r="T991" s="100">
        <f t="shared" si="166"/>
        <v>0</v>
      </c>
      <c r="U991" s="111"/>
      <c r="V991" s="111"/>
      <c r="W991" s="111">
        <f>SUMIFS($F$3:F991,$D$3:D991,D991,$C$3:C991,"Buy")+SUMIFS($F$3:F991,$D$3:D991,D991,$C$3:C991,"Coin Deposit",$E$3:E991,"&lt;&gt;")</f>
        <v>0</v>
      </c>
      <c r="X991" s="111">
        <f t="shared" si="167"/>
        <v>0</v>
      </c>
      <c r="Y991" s="111">
        <f>IF($D991=Y$1,SUMIFS($H$3:$H991,$G$3:$G991,Y$1,$C$3:$C991,"Sell"),0)</f>
        <v>0</v>
      </c>
      <c r="Z991" s="111">
        <f t="shared" si="168"/>
        <v>0</v>
      </c>
      <c r="AA991" s="111">
        <f>IF($D991=AA$1,SUMIFS($H$3:$H991,$G$3:$G991,AA$1,$C$3:$C991,"Sell"),0)</f>
        <v>0</v>
      </c>
      <c r="AB991" s="111">
        <f t="shared" si="169"/>
        <v>0</v>
      </c>
      <c r="AC991" s="111">
        <f>SUMIFS('Deductions and Deposits'!$H:$H,'Deductions and Deposits'!$G:$G,D991,'Deductions and Deposits'!$F:$F,"&lt;="&amp;B991)+SUMIFS($F$3:F991,$D$3:D991,D991,$C$3:C991,"Coin Deposit",$E$3:E991,"")</f>
        <v>0</v>
      </c>
      <c r="AD991" s="111">
        <f>SUMIFS('Deductions and Deposits'!$D:$D,'Deductions and Deposits'!$C:$C,D991)+SUMIFS($F:$F,$D:$D,D991,$C:$C,"Coin Deduction")</f>
        <v>0</v>
      </c>
      <c r="AE991" s="111">
        <f>Table5[[#This Row],[Column4]]+Table5[[#This Row],[Column14]]+Table5[[#This Row],[Column19]]+Table5[[#This Row],[Column12]]</f>
        <v>0</v>
      </c>
      <c r="AF991" s="111">
        <f>Table5[[#This Row],[Column5]]+Table5[[#This Row],[Column13]]+Table5[[#This Row],[Column21]]+Table5[[#This Row],[Column18]]</f>
        <v>0</v>
      </c>
      <c r="AG991" s="111">
        <f t="shared" si="170"/>
        <v>0</v>
      </c>
      <c r="AH991" s="111">
        <f t="shared" si="171"/>
        <v>0</v>
      </c>
      <c r="AI991" s="111">
        <f>Table5[[#This Row],[Column17]]-Table5[[#This Row],[Column20]]</f>
        <v>0</v>
      </c>
      <c r="AJ991" s="111">
        <f t="shared" si="172"/>
        <v>0</v>
      </c>
      <c r="AK991" s="111">
        <f t="shared" si="176"/>
        <v>0</v>
      </c>
      <c r="AL991" s="111">
        <f t="shared" si="173"/>
        <v>0</v>
      </c>
      <c r="AM991" s="111" t="str">
        <f t="shared" si="174"/>
        <v/>
      </c>
      <c r="AN991" s="111" t="str">
        <f t="shared" ca="1" si="175"/>
        <v/>
      </c>
    </row>
    <row r="992" spans="1:40" ht="20.25" customHeight="1" x14ac:dyDescent="0.3">
      <c r="A992" s="107"/>
      <c r="B992" s="144"/>
      <c r="C992" s="119"/>
      <c r="D992" s="120"/>
      <c r="E992" s="119"/>
      <c r="F992" s="119"/>
      <c r="G992" s="120"/>
      <c r="H992" s="119"/>
      <c r="I992" s="109"/>
      <c r="L992" s="108"/>
      <c r="M992" s="108"/>
      <c r="N992" s="108"/>
      <c r="O992" s="108"/>
      <c r="P992" s="108"/>
      <c r="Q992" s="108"/>
      <c r="R992" s="108"/>
      <c r="S992" s="108"/>
      <c r="T992" s="100">
        <f t="shared" si="166"/>
        <v>0</v>
      </c>
      <c r="U992" s="111"/>
      <c r="V992" s="111"/>
      <c r="W992" s="111">
        <f>SUMIFS($F$3:F992,$D$3:D992,D992,$C$3:C992,"Buy")+SUMIFS($F$3:F992,$D$3:D992,D992,$C$3:C992,"Coin Deposit",$E$3:E992,"&lt;&gt;")</f>
        <v>0</v>
      </c>
      <c r="X992" s="111">
        <f t="shared" si="167"/>
        <v>0</v>
      </c>
      <c r="Y992" s="111">
        <f>IF($D992=Y$1,SUMIFS($H$3:$H992,$G$3:$G992,Y$1,$C$3:$C992,"Sell"),0)</f>
        <v>0</v>
      </c>
      <c r="Z992" s="111">
        <f t="shared" si="168"/>
        <v>0</v>
      </c>
      <c r="AA992" s="111">
        <f>IF($D992=AA$1,SUMIFS($H$3:$H992,$G$3:$G992,AA$1,$C$3:$C992,"Sell"),0)</f>
        <v>0</v>
      </c>
      <c r="AB992" s="111">
        <f t="shared" si="169"/>
        <v>0</v>
      </c>
      <c r="AC992" s="111">
        <f>SUMIFS('Deductions and Deposits'!$H:$H,'Deductions and Deposits'!$G:$G,D992,'Deductions and Deposits'!$F:$F,"&lt;="&amp;B992)+SUMIFS($F$3:F992,$D$3:D992,D992,$C$3:C992,"Coin Deposit",$E$3:E992,"")</f>
        <v>0</v>
      </c>
      <c r="AD992" s="111">
        <f>SUMIFS('Deductions and Deposits'!$D:$D,'Deductions and Deposits'!$C:$C,D992)+SUMIFS($F:$F,$D:$D,D992,$C:$C,"Coin Deduction")</f>
        <v>0</v>
      </c>
      <c r="AE992" s="111">
        <f>Table5[[#This Row],[Column4]]+Table5[[#This Row],[Column14]]+Table5[[#This Row],[Column19]]+Table5[[#This Row],[Column12]]</f>
        <v>0</v>
      </c>
      <c r="AF992" s="111">
        <f>Table5[[#This Row],[Column5]]+Table5[[#This Row],[Column13]]+Table5[[#This Row],[Column21]]+Table5[[#This Row],[Column18]]</f>
        <v>0</v>
      </c>
      <c r="AG992" s="111">
        <f t="shared" si="170"/>
        <v>0</v>
      </c>
      <c r="AH992" s="111">
        <f t="shared" si="171"/>
        <v>0</v>
      </c>
      <c r="AI992" s="111">
        <f>Table5[[#This Row],[Column17]]-Table5[[#This Row],[Column20]]</f>
        <v>0</v>
      </c>
      <c r="AJ992" s="111">
        <f t="shared" si="172"/>
        <v>0</v>
      </c>
      <c r="AK992" s="111">
        <f t="shared" si="176"/>
        <v>0</v>
      </c>
      <c r="AL992" s="111">
        <f t="shared" si="173"/>
        <v>0</v>
      </c>
      <c r="AM992" s="111" t="str">
        <f t="shared" si="174"/>
        <v/>
      </c>
      <c r="AN992" s="111" t="str">
        <f t="shared" ca="1" si="175"/>
        <v/>
      </c>
    </row>
    <row r="993" spans="1:40" ht="20.25" customHeight="1" x14ac:dyDescent="0.3">
      <c r="A993" s="107"/>
      <c r="B993" s="144"/>
      <c r="C993" s="119"/>
      <c r="D993" s="120"/>
      <c r="E993" s="119"/>
      <c r="F993" s="119"/>
      <c r="G993" s="120"/>
      <c r="H993" s="119"/>
      <c r="I993" s="109"/>
      <c r="L993" s="108"/>
      <c r="M993" s="108"/>
      <c r="N993" s="108"/>
      <c r="O993" s="108"/>
      <c r="P993" s="108"/>
      <c r="Q993" s="108"/>
      <c r="R993" s="108"/>
      <c r="S993" s="108"/>
      <c r="T993" s="100">
        <f t="shared" si="166"/>
        <v>0</v>
      </c>
      <c r="U993" s="111"/>
      <c r="V993" s="111"/>
      <c r="W993" s="111">
        <f>SUMIFS($F$3:F993,$D$3:D993,D993,$C$3:C993,"Buy")+SUMIFS($F$3:F993,$D$3:D993,D993,$C$3:C993,"Coin Deposit",$E$3:E993,"&lt;&gt;")</f>
        <v>0</v>
      </c>
      <c r="X993" s="111">
        <f t="shared" si="167"/>
        <v>0</v>
      </c>
      <c r="Y993" s="111">
        <f>IF($D993=Y$1,SUMIFS($H$3:$H993,$G$3:$G993,Y$1,$C$3:$C993,"Sell"),0)</f>
        <v>0</v>
      </c>
      <c r="Z993" s="111">
        <f t="shared" si="168"/>
        <v>0</v>
      </c>
      <c r="AA993" s="111">
        <f>IF($D993=AA$1,SUMIFS($H$3:$H993,$G$3:$G993,AA$1,$C$3:$C993,"Sell"),0)</f>
        <v>0</v>
      </c>
      <c r="AB993" s="111">
        <f t="shared" si="169"/>
        <v>0</v>
      </c>
      <c r="AC993" s="111">
        <f>SUMIFS('Deductions and Deposits'!$H:$H,'Deductions and Deposits'!$G:$G,D993,'Deductions and Deposits'!$F:$F,"&lt;="&amp;B993)+SUMIFS($F$3:F993,$D$3:D993,D993,$C$3:C993,"Coin Deposit",$E$3:E993,"")</f>
        <v>0</v>
      </c>
      <c r="AD993" s="111">
        <f>SUMIFS('Deductions and Deposits'!$D:$D,'Deductions and Deposits'!$C:$C,D993)+SUMIFS($F:$F,$D:$D,D993,$C:$C,"Coin Deduction")</f>
        <v>0</v>
      </c>
      <c r="AE993" s="111">
        <f>Table5[[#This Row],[Column4]]+Table5[[#This Row],[Column14]]+Table5[[#This Row],[Column19]]+Table5[[#This Row],[Column12]]</f>
        <v>0</v>
      </c>
      <c r="AF993" s="111">
        <f>Table5[[#This Row],[Column5]]+Table5[[#This Row],[Column13]]+Table5[[#This Row],[Column21]]+Table5[[#This Row],[Column18]]</f>
        <v>0</v>
      </c>
      <c r="AG993" s="111">
        <f t="shared" si="170"/>
        <v>0</v>
      </c>
      <c r="AH993" s="111">
        <f t="shared" si="171"/>
        <v>0</v>
      </c>
      <c r="AI993" s="111">
        <f>Table5[[#This Row],[Column17]]-Table5[[#This Row],[Column20]]</f>
        <v>0</v>
      </c>
      <c r="AJ993" s="111">
        <f t="shared" si="172"/>
        <v>0</v>
      </c>
      <c r="AK993" s="111">
        <f t="shared" si="176"/>
        <v>0</v>
      </c>
      <c r="AL993" s="111">
        <f t="shared" si="173"/>
        <v>0</v>
      </c>
      <c r="AM993" s="111" t="str">
        <f t="shared" si="174"/>
        <v/>
      </c>
      <c r="AN993" s="111" t="str">
        <f t="shared" ca="1" si="175"/>
        <v/>
      </c>
    </row>
    <row r="994" spans="1:40" ht="20.25" customHeight="1" x14ac:dyDescent="0.3">
      <c r="A994" s="107"/>
      <c r="B994" s="144"/>
      <c r="C994" s="119"/>
      <c r="D994" s="120"/>
      <c r="E994" s="119"/>
      <c r="F994" s="119"/>
      <c r="G994" s="120"/>
      <c r="H994" s="119"/>
      <c r="I994" s="109"/>
      <c r="L994" s="108"/>
      <c r="M994" s="108"/>
      <c r="N994" s="108"/>
      <c r="O994" s="108"/>
      <c r="P994" s="108"/>
      <c r="Q994" s="108"/>
      <c r="R994" s="108"/>
      <c r="S994" s="108"/>
      <c r="T994" s="100">
        <f t="shared" si="166"/>
        <v>0</v>
      </c>
      <c r="U994" s="111"/>
      <c r="V994" s="111"/>
      <c r="W994" s="111">
        <f>SUMIFS($F$3:F994,$D$3:D994,D994,$C$3:C994,"Buy")+SUMIFS($F$3:F994,$D$3:D994,D994,$C$3:C994,"Coin Deposit",$E$3:E994,"&lt;&gt;")</f>
        <v>0</v>
      </c>
      <c r="X994" s="111">
        <f t="shared" si="167"/>
        <v>0</v>
      </c>
      <c r="Y994" s="111">
        <f>IF($D994=Y$1,SUMIFS($H$3:$H994,$G$3:$G994,Y$1,$C$3:$C994,"Sell"),0)</f>
        <v>0</v>
      </c>
      <c r="Z994" s="111">
        <f t="shared" si="168"/>
        <v>0</v>
      </c>
      <c r="AA994" s="111">
        <f>IF($D994=AA$1,SUMIFS($H$3:$H994,$G$3:$G994,AA$1,$C$3:$C994,"Sell"),0)</f>
        <v>0</v>
      </c>
      <c r="AB994" s="111">
        <f t="shared" si="169"/>
        <v>0</v>
      </c>
      <c r="AC994" s="111">
        <f>SUMIFS('Deductions and Deposits'!$H:$H,'Deductions and Deposits'!$G:$G,D994,'Deductions and Deposits'!$F:$F,"&lt;="&amp;B994)+SUMIFS($F$3:F994,$D$3:D994,D994,$C$3:C994,"Coin Deposit",$E$3:E994,"")</f>
        <v>0</v>
      </c>
      <c r="AD994" s="111">
        <f>SUMIFS('Deductions and Deposits'!$D:$D,'Deductions and Deposits'!$C:$C,D994)+SUMIFS($F:$F,$D:$D,D994,$C:$C,"Coin Deduction")</f>
        <v>0</v>
      </c>
      <c r="AE994" s="111">
        <f>Table5[[#This Row],[Column4]]+Table5[[#This Row],[Column14]]+Table5[[#This Row],[Column19]]+Table5[[#This Row],[Column12]]</f>
        <v>0</v>
      </c>
      <c r="AF994" s="111">
        <f>Table5[[#This Row],[Column5]]+Table5[[#This Row],[Column13]]+Table5[[#This Row],[Column21]]+Table5[[#This Row],[Column18]]</f>
        <v>0</v>
      </c>
      <c r="AG994" s="111">
        <f t="shared" si="170"/>
        <v>0</v>
      </c>
      <c r="AH994" s="111">
        <f t="shared" si="171"/>
        <v>0</v>
      </c>
      <c r="AI994" s="111">
        <f>Table5[[#This Row],[Column17]]-Table5[[#This Row],[Column20]]</f>
        <v>0</v>
      </c>
      <c r="AJ994" s="111">
        <f t="shared" si="172"/>
        <v>0</v>
      </c>
      <c r="AK994" s="111">
        <f t="shared" si="176"/>
        <v>0</v>
      </c>
      <c r="AL994" s="111">
        <f t="shared" si="173"/>
        <v>0</v>
      </c>
      <c r="AM994" s="111" t="str">
        <f t="shared" si="174"/>
        <v/>
      </c>
      <c r="AN994" s="111" t="str">
        <f t="shared" ca="1" si="175"/>
        <v/>
      </c>
    </row>
    <row r="995" spans="1:40" ht="20.25" customHeight="1" x14ac:dyDescent="0.3">
      <c r="A995" s="107"/>
      <c r="B995" s="144"/>
      <c r="C995" s="119"/>
      <c r="D995" s="120"/>
      <c r="E995" s="119"/>
      <c r="F995" s="119"/>
      <c r="G995" s="120"/>
      <c r="H995" s="119"/>
      <c r="I995" s="109"/>
      <c r="L995" s="108"/>
      <c r="M995" s="108"/>
      <c r="N995" s="108"/>
      <c r="O995" s="108"/>
      <c r="P995" s="108"/>
      <c r="Q995" s="108"/>
      <c r="R995" s="108"/>
      <c r="S995" s="108"/>
      <c r="T995" s="100">
        <f t="shared" si="166"/>
        <v>0</v>
      </c>
      <c r="U995" s="111"/>
      <c r="V995" s="111"/>
      <c r="W995" s="111">
        <f>SUMIFS($F$3:F995,$D$3:D995,D995,$C$3:C995,"Buy")+SUMIFS($F$3:F995,$D$3:D995,D995,$C$3:C995,"Coin Deposit",$E$3:E995,"&lt;&gt;")</f>
        <v>0</v>
      </c>
      <c r="X995" s="111">
        <f t="shared" si="167"/>
        <v>0</v>
      </c>
      <c r="Y995" s="111">
        <f>IF($D995=Y$1,SUMIFS($H$3:$H995,$G$3:$G995,Y$1,$C$3:$C995,"Sell"),0)</f>
        <v>0</v>
      </c>
      <c r="Z995" s="111">
        <f t="shared" si="168"/>
        <v>0</v>
      </c>
      <c r="AA995" s="111">
        <f>IF($D995=AA$1,SUMIFS($H$3:$H995,$G$3:$G995,AA$1,$C$3:$C995,"Sell"),0)</f>
        <v>0</v>
      </c>
      <c r="AB995" s="111">
        <f t="shared" si="169"/>
        <v>0</v>
      </c>
      <c r="AC995" s="111">
        <f>SUMIFS('Deductions and Deposits'!$H:$H,'Deductions and Deposits'!$G:$G,D995,'Deductions and Deposits'!$F:$F,"&lt;="&amp;B995)+SUMIFS($F$3:F995,$D$3:D995,D995,$C$3:C995,"Coin Deposit",$E$3:E995,"")</f>
        <v>0</v>
      </c>
      <c r="AD995" s="111">
        <f>SUMIFS('Deductions and Deposits'!$D:$D,'Deductions and Deposits'!$C:$C,D995)+SUMIFS($F:$F,$D:$D,D995,$C:$C,"Coin Deduction")</f>
        <v>0</v>
      </c>
      <c r="AE995" s="111">
        <f>Table5[[#This Row],[Column4]]+Table5[[#This Row],[Column14]]+Table5[[#This Row],[Column19]]+Table5[[#This Row],[Column12]]</f>
        <v>0</v>
      </c>
      <c r="AF995" s="111">
        <f>Table5[[#This Row],[Column5]]+Table5[[#This Row],[Column13]]+Table5[[#This Row],[Column21]]+Table5[[#This Row],[Column18]]</f>
        <v>0</v>
      </c>
      <c r="AG995" s="111">
        <f t="shared" si="170"/>
        <v>0</v>
      </c>
      <c r="AH995" s="111">
        <f t="shared" si="171"/>
        <v>0</v>
      </c>
      <c r="AI995" s="111">
        <f>Table5[[#This Row],[Column17]]-Table5[[#This Row],[Column20]]</f>
        <v>0</v>
      </c>
      <c r="AJ995" s="111">
        <f t="shared" si="172"/>
        <v>0</v>
      </c>
      <c r="AK995" s="111">
        <f t="shared" si="176"/>
        <v>0</v>
      </c>
      <c r="AL995" s="111">
        <f t="shared" si="173"/>
        <v>0</v>
      </c>
      <c r="AM995" s="111" t="str">
        <f t="shared" si="174"/>
        <v/>
      </c>
      <c r="AN995" s="111" t="str">
        <f t="shared" ca="1" si="175"/>
        <v/>
      </c>
    </row>
    <row r="996" spans="1:40" ht="20.25" customHeight="1" x14ac:dyDescent="0.3">
      <c r="A996" s="107"/>
      <c r="B996" s="144"/>
      <c r="C996" s="119"/>
      <c r="D996" s="120"/>
      <c r="E996" s="119"/>
      <c r="F996" s="119"/>
      <c r="G996" s="120"/>
      <c r="H996" s="119"/>
      <c r="I996" s="109"/>
      <c r="L996" s="108"/>
      <c r="M996" s="108"/>
      <c r="N996" s="108"/>
      <c r="O996" s="108"/>
      <c r="P996" s="108"/>
      <c r="Q996" s="108"/>
      <c r="R996" s="108"/>
      <c r="S996" s="108"/>
      <c r="T996" s="100">
        <f t="shared" si="166"/>
        <v>0</v>
      </c>
      <c r="U996" s="111"/>
      <c r="V996" s="111"/>
      <c r="W996" s="111">
        <f>SUMIFS($F$3:F996,$D$3:D996,D996,$C$3:C996,"Buy")+SUMIFS($F$3:F996,$D$3:D996,D996,$C$3:C996,"Coin Deposit",$E$3:E996,"&lt;&gt;")</f>
        <v>0</v>
      </c>
      <c r="X996" s="111">
        <f t="shared" si="167"/>
        <v>0</v>
      </c>
      <c r="Y996" s="111">
        <f>IF($D996=Y$1,SUMIFS($H$3:$H996,$G$3:$G996,Y$1,$C$3:$C996,"Sell"),0)</f>
        <v>0</v>
      </c>
      <c r="Z996" s="111">
        <f t="shared" si="168"/>
        <v>0</v>
      </c>
      <c r="AA996" s="111">
        <f>IF($D996=AA$1,SUMIFS($H$3:$H996,$G$3:$G996,AA$1,$C$3:$C996,"Sell"),0)</f>
        <v>0</v>
      </c>
      <c r="AB996" s="111">
        <f t="shared" si="169"/>
        <v>0</v>
      </c>
      <c r="AC996" s="111">
        <f>SUMIFS('Deductions and Deposits'!$H:$H,'Deductions and Deposits'!$G:$G,D996,'Deductions and Deposits'!$F:$F,"&lt;="&amp;B996)+SUMIFS($F$3:F996,$D$3:D996,D996,$C$3:C996,"Coin Deposit",$E$3:E996,"")</f>
        <v>0</v>
      </c>
      <c r="AD996" s="111">
        <f>SUMIFS('Deductions and Deposits'!$D:$D,'Deductions and Deposits'!$C:$C,D996)+SUMIFS($F:$F,$D:$D,D996,$C:$C,"Coin Deduction")</f>
        <v>0</v>
      </c>
      <c r="AE996" s="111">
        <f>Table5[[#This Row],[Column4]]+Table5[[#This Row],[Column14]]+Table5[[#This Row],[Column19]]+Table5[[#This Row],[Column12]]</f>
        <v>0</v>
      </c>
      <c r="AF996" s="111">
        <f>Table5[[#This Row],[Column5]]+Table5[[#This Row],[Column13]]+Table5[[#This Row],[Column21]]+Table5[[#This Row],[Column18]]</f>
        <v>0</v>
      </c>
      <c r="AG996" s="111">
        <f t="shared" si="170"/>
        <v>0</v>
      </c>
      <c r="AH996" s="111">
        <f t="shared" si="171"/>
        <v>0</v>
      </c>
      <c r="AI996" s="111">
        <f>Table5[[#This Row],[Column17]]-Table5[[#This Row],[Column20]]</f>
        <v>0</v>
      </c>
      <c r="AJ996" s="111">
        <f t="shared" si="172"/>
        <v>0</v>
      </c>
      <c r="AK996" s="111">
        <f t="shared" si="176"/>
        <v>0</v>
      </c>
      <c r="AL996" s="111">
        <f t="shared" si="173"/>
        <v>0</v>
      </c>
      <c r="AM996" s="111" t="str">
        <f t="shared" si="174"/>
        <v/>
      </c>
      <c r="AN996" s="111" t="str">
        <f t="shared" ca="1" si="175"/>
        <v/>
      </c>
    </row>
    <row r="997" spans="1:40" ht="20.25" customHeight="1" x14ac:dyDescent="0.3">
      <c r="A997" s="107"/>
      <c r="B997" s="144"/>
      <c r="C997" s="119"/>
      <c r="D997" s="120"/>
      <c r="E997" s="119"/>
      <c r="F997" s="119"/>
      <c r="G997" s="120"/>
      <c r="H997" s="119"/>
      <c r="I997" s="109"/>
      <c r="L997" s="108"/>
      <c r="M997" s="108"/>
      <c r="N997" s="108"/>
      <c r="O997" s="108"/>
      <c r="P997" s="108"/>
      <c r="Q997" s="108"/>
      <c r="R997" s="108"/>
      <c r="S997" s="108"/>
      <c r="T997" s="100">
        <f t="shared" si="166"/>
        <v>0</v>
      </c>
      <c r="U997" s="111"/>
      <c r="V997" s="111"/>
      <c r="W997" s="111">
        <f>SUMIFS($F$3:F997,$D$3:D997,D997,$C$3:C997,"Buy")+SUMIFS($F$3:F997,$D$3:D997,D997,$C$3:C997,"Coin Deposit",$E$3:E997,"&lt;&gt;")</f>
        <v>0</v>
      </c>
      <c r="X997" s="111">
        <f t="shared" si="167"/>
        <v>0</v>
      </c>
      <c r="Y997" s="111">
        <f>IF($D997=Y$1,SUMIFS($H$3:$H997,$G$3:$G997,Y$1,$C$3:$C997,"Sell"),0)</f>
        <v>0</v>
      </c>
      <c r="Z997" s="111">
        <f t="shared" si="168"/>
        <v>0</v>
      </c>
      <c r="AA997" s="111">
        <f>IF($D997=AA$1,SUMIFS($H$3:$H997,$G$3:$G997,AA$1,$C$3:$C997,"Sell"),0)</f>
        <v>0</v>
      </c>
      <c r="AB997" s="111">
        <f t="shared" si="169"/>
        <v>0</v>
      </c>
      <c r="AC997" s="111">
        <f>SUMIFS('Deductions and Deposits'!$H:$H,'Deductions and Deposits'!$G:$G,D997,'Deductions and Deposits'!$F:$F,"&lt;="&amp;B997)+SUMIFS($F$3:F997,$D$3:D997,D997,$C$3:C997,"Coin Deposit",$E$3:E997,"")</f>
        <v>0</v>
      </c>
      <c r="AD997" s="111">
        <f>SUMIFS('Deductions and Deposits'!$D:$D,'Deductions and Deposits'!$C:$C,D997)+SUMIFS($F:$F,$D:$D,D997,$C:$C,"Coin Deduction")</f>
        <v>0</v>
      </c>
      <c r="AE997" s="111">
        <f>Table5[[#This Row],[Column4]]+Table5[[#This Row],[Column14]]+Table5[[#This Row],[Column19]]+Table5[[#This Row],[Column12]]</f>
        <v>0</v>
      </c>
      <c r="AF997" s="111">
        <f>Table5[[#This Row],[Column5]]+Table5[[#This Row],[Column13]]+Table5[[#This Row],[Column21]]+Table5[[#This Row],[Column18]]</f>
        <v>0</v>
      </c>
      <c r="AG997" s="111">
        <f t="shared" si="170"/>
        <v>0</v>
      </c>
      <c r="AH997" s="111">
        <f t="shared" si="171"/>
        <v>0</v>
      </c>
      <c r="AI997" s="111">
        <f>Table5[[#This Row],[Column17]]-Table5[[#This Row],[Column20]]</f>
        <v>0</v>
      </c>
      <c r="AJ997" s="111">
        <f t="shared" si="172"/>
        <v>0</v>
      </c>
      <c r="AK997" s="111">
        <f t="shared" si="176"/>
        <v>0</v>
      </c>
      <c r="AL997" s="111">
        <f t="shared" si="173"/>
        <v>0</v>
      </c>
      <c r="AM997" s="111" t="str">
        <f t="shared" si="174"/>
        <v/>
      </c>
      <c r="AN997" s="111" t="str">
        <f t="shared" ca="1" si="175"/>
        <v/>
      </c>
    </row>
    <row r="998" spans="1:40" ht="20.25" customHeight="1" x14ac:dyDescent="0.3">
      <c r="A998" s="107"/>
      <c r="B998" s="144"/>
      <c r="C998" s="119"/>
      <c r="D998" s="120"/>
      <c r="E998" s="119"/>
      <c r="F998" s="119"/>
      <c r="G998" s="120"/>
      <c r="H998" s="119"/>
      <c r="I998" s="109"/>
      <c r="L998" s="108"/>
      <c r="M998" s="108"/>
      <c r="N998" s="108"/>
      <c r="O998" s="108"/>
      <c r="P998" s="108"/>
      <c r="Q998" s="108"/>
      <c r="R998" s="108"/>
      <c r="S998" s="108"/>
      <c r="T998" s="100">
        <f t="shared" si="166"/>
        <v>0</v>
      </c>
      <c r="U998" s="111"/>
      <c r="V998" s="111"/>
      <c r="W998" s="111">
        <f>SUMIFS($F$3:F998,$D$3:D998,D998,$C$3:C998,"Buy")+SUMIFS($F$3:F998,$D$3:D998,D998,$C$3:C998,"Coin Deposit",$E$3:E998,"&lt;&gt;")</f>
        <v>0</v>
      </c>
      <c r="X998" s="111">
        <f t="shared" si="167"/>
        <v>0</v>
      </c>
      <c r="Y998" s="111">
        <f>IF($D998=Y$1,SUMIFS($H$3:$H998,$G$3:$G998,Y$1,$C$3:$C998,"Sell"),0)</f>
        <v>0</v>
      </c>
      <c r="Z998" s="111">
        <f t="shared" si="168"/>
        <v>0</v>
      </c>
      <c r="AA998" s="111">
        <f>IF($D998=AA$1,SUMIFS($H$3:$H998,$G$3:$G998,AA$1,$C$3:$C998,"Sell"),0)</f>
        <v>0</v>
      </c>
      <c r="AB998" s="111">
        <f t="shared" si="169"/>
        <v>0</v>
      </c>
      <c r="AC998" s="111">
        <f>SUMIFS('Deductions and Deposits'!$H:$H,'Deductions and Deposits'!$G:$G,D998,'Deductions and Deposits'!$F:$F,"&lt;="&amp;B998)+SUMIFS($F$3:F998,$D$3:D998,D998,$C$3:C998,"Coin Deposit",$E$3:E998,"")</f>
        <v>0</v>
      </c>
      <c r="AD998" s="111">
        <f>SUMIFS('Deductions and Deposits'!$D:$D,'Deductions and Deposits'!$C:$C,D998)+SUMIFS($F:$F,$D:$D,D998,$C:$C,"Coin Deduction")</f>
        <v>0</v>
      </c>
      <c r="AE998" s="111">
        <f>Table5[[#This Row],[Column4]]+Table5[[#This Row],[Column14]]+Table5[[#This Row],[Column19]]+Table5[[#This Row],[Column12]]</f>
        <v>0</v>
      </c>
      <c r="AF998" s="111">
        <f>Table5[[#This Row],[Column5]]+Table5[[#This Row],[Column13]]+Table5[[#This Row],[Column21]]+Table5[[#This Row],[Column18]]</f>
        <v>0</v>
      </c>
      <c r="AG998" s="111">
        <f t="shared" si="170"/>
        <v>0</v>
      </c>
      <c r="AH998" s="111">
        <f t="shared" si="171"/>
        <v>0</v>
      </c>
      <c r="AI998" s="111">
        <f>Table5[[#This Row],[Column17]]-Table5[[#This Row],[Column20]]</f>
        <v>0</v>
      </c>
      <c r="AJ998" s="111">
        <f t="shared" si="172"/>
        <v>0</v>
      </c>
      <c r="AK998" s="111">
        <f t="shared" si="176"/>
        <v>0</v>
      </c>
      <c r="AL998" s="111">
        <f t="shared" si="173"/>
        <v>0</v>
      </c>
      <c r="AM998" s="111" t="str">
        <f t="shared" si="174"/>
        <v/>
      </c>
      <c r="AN998" s="111" t="str">
        <f t="shared" ca="1" si="175"/>
        <v/>
      </c>
    </row>
    <row r="999" spans="1:40" ht="20.25" customHeight="1" x14ac:dyDescent="0.3">
      <c r="A999" s="107"/>
      <c r="B999" s="144"/>
      <c r="C999" s="119"/>
      <c r="D999" s="120"/>
      <c r="E999" s="119"/>
      <c r="F999" s="119"/>
      <c r="G999" s="120"/>
      <c r="H999" s="119"/>
      <c r="I999" s="109"/>
      <c r="L999" s="108"/>
      <c r="M999" s="108"/>
      <c r="N999" s="108"/>
      <c r="O999" s="108"/>
      <c r="P999" s="108"/>
      <c r="Q999" s="108"/>
      <c r="R999" s="108"/>
      <c r="S999" s="108"/>
      <c r="T999" s="100">
        <f t="shared" si="166"/>
        <v>0</v>
      </c>
      <c r="U999" s="111"/>
      <c r="V999" s="111"/>
      <c r="W999" s="111">
        <f>SUMIFS($F$3:F999,$D$3:D999,D999,$C$3:C999,"Buy")+SUMIFS($F$3:F999,$D$3:D999,D999,$C$3:C999,"Coin Deposit",$E$3:E999,"&lt;&gt;")</f>
        <v>0</v>
      </c>
      <c r="X999" s="111">
        <f t="shared" si="167"/>
        <v>0</v>
      </c>
      <c r="Y999" s="111">
        <f>IF($D999=Y$1,SUMIFS($H$3:$H999,$G$3:$G999,Y$1,$C$3:$C999,"Sell"),0)</f>
        <v>0</v>
      </c>
      <c r="Z999" s="111">
        <f t="shared" si="168"/>
        <v>0</v>
      </c>
      <c r="AA999" s="111">
        <f>IF($D999=AA$1,SUMIFS($H$3:$H999,$G$3:$G999,AA$1,$C$3:$C999,"Sell"),0)</f>
        <v>0</v>
      </c>
      <c r="AB999" s="111">
        <f t="shared" si="169"/>
        <v>0</v>
      </c>
      <c r="AC999" s="111">
        <f>SUMIFS('Deductions and Deposits'!$H:$H,'Deductions and Deposits'!$G:$G,D999,'Deductions and Deposits'!$F:$F,"&lt;="&amp;B999)+SUMIFS($F$3:F999,$D$3:D999,D999,$C$3:C999,"Coin Deposit",$E$3:E999,"")</f>
        <v>0</v>
      </c>
      <c r="AD999" s="111">
        <f>SUMIFS('Deductions and Deposits'!$D:$D,'Deductions and Deposits'!$C:$C,D999)+SUMIFS($F:$F,$D:$D,D999,$C:$C,"Coin Deduction")</f>
        <v>0</v>
      </c>
      <c r="AE999" s="111">
        <f>Table5[[#This Row],[Column4]]+Table5[[#This Row],[Column14]]+Table5[[#This Row],[Column19]]+Table5[[#This Row],[Column12]]</f>
        <v>0</v>
      </c>
      <c r="AF999" s="111">
        <f>Table5[[#This Row],[Column5]]+Table5[[#This Row],[Column13]]+Table5[[#This Row],[Column21]]+Table5[[#This Row],[Column18]]</f>
        <v>0</v>
      </c>
      <c r="AG999" s="111">
        <f t="shared" si="170"/>
        <v>0</v>
      </c>
      <c r="AH999" s="111">
        <f t="shared" si="171"/>
        <v>0</v>
      </c>
      <c r="AI999" s="111">
        <f>Table5[[#This Row],[Column17]]-Table5[[#This Row],[Column20]]</f>
        <v>0</v>
      </c>
      <c r="AJ999" s="111">
        <f t="shared" si="172"/>
        <v>0</v>
      </c>
      <c r="AK999" s="111">
        <f t="shared" si="176"/>
        <v>0</v>
      </c>
      <c r="AL999" s="111">
        <f t="shared" si="173"/>
        <v>0</v>
      </c>
      <c r="AM999" s="111" t="str">
        <f t="shared" si="174"/>
        <v/>
      </c>
      <c r="AN999" s="111" t="str">
        <f t="shared" ca="1" si="175"/>
        <v/>
      </c>
    </row>
    <row r="1000" spans="1:40" ht="20.25" customHeight="1" x14ac:dyDescent="0.3">
      <c r="A1000" s="107"/>
      <c r="B1000" s="144"/>
      <c r="C1000" s="119"/>
      <c r="D1000" s="120"/>
      <c r="E1000" s="119"/>
      <c r="F1000" s="119"/>
      <c r="G1000" s="120"/>
      <c r="H1000" s="119"/>
      <c r="I1000" s="109"/>
      <c r="L1000" s="108"/>
      <c r="M1000" s="108"/>
      <c r="N1000" s="108"/>
      <c r="O1000" s="108"/>
      <c r="P1000" s="108"/>
      <c r="Q1000" s="108"/>
      <c r="R1000" s="108"/>
      <c r="S1000" s="108"/>
      <c r="T1000" s="100">
        <f t="shared" si="166"/>
        <v>0</v>
      </c>
      <c r="U1000" s="111"/>
      <c r="V1000" s="111"/>
      <c r="W1000" s="111">
        <f>SUMIFS($F$3:F1000,$D$3:D1000,D1000,$C$3:C1000,"Buy")+SUMIFS($F$3:F1000,$D$3:D1000,D1000,$C$3:C1000,"Coin Deposit",$E$3:E1000,"&lt;&gt;")</f>
        <v>0</v>
      </c>
      <c r="X1000" s="111">
        <f t="shared" si="167"/>
        <v>0</v>
      </c>
      <c r="Y1000" s="111">
        <f>IF($D1000=Y$1,SUMIFS($H$3:$H1000,$G$3:$G1000,Y$1,$C$3:$C1000,"Sell"),0)</f>
        <v>0</v>
      </c>
      <c r="Z1000" s="111">
        <f t="shared" si="168"/>
        <v>0</v>
      </c>
      <c r="AA1000" s="111">
        <f>IF($D1000=AA$1,SUMIFS($H$3:$H1000,$G$3:$G1000,AA$1,$C$3:$C1000,"Sell"),0)</f>
        <v>0</v>
      </c>
      <c r="AB1000" s="111">
        <f t="shared" si="169"/>
        <v>0</v>
      </c>
      <c r="AC1000" s="111">
        <f>SUMIFS('Deductions and Deposits'!$H:$H,'Deductions and Deposits'!$G:$G,D1000,'Deductions and Deposits'!$F:$F,"&lt;="&amp;B1000)+SUMIFS($F$3:F1000,$D$3:D1000,D1000,$C$3:C1000,"Coin Deposit",$E$3:E1000,"")</f>
        <v>0</v>
      </c>
      <c r="AD1000" s="111">
        <f>SUMIFS('Deductions and Deposits'!$D:$D,'Deductions and Deposits'!$C:$C,D1000)+SUMIFS($F:$F,$D:$D,D1000,$C:$C,"Coin Deduction")</f>
        <v>0</v>
      </c>
      <c r="AE1000" s="111">
        <f>Table5[[#This Row],[Column4]]+Table5[[#This Row],[Column14]]+Table5[[#This Row],[Column19]]+Table5[[#This Row],[Column12]]</f>
        <v>0</v>
      </c>
      <c r="AF1000" s="111">
        <f>Table5[[#This Row],[Column5]]+Table5[[#This Row],[Column13]]+Table5[[#This Row],[Column21]]+Table5[[#This Row],[Column18]]</f>
        <v>0</v>
      </c>
      <c r="AG1000" s="111">
        <f t="shared" si="170"/>
        <v>0</v>
      </c>
      <c r="AH1000" s="111">
        <f t="shared" si="171"/>
        <v>0</v>
      </c>
      <c r="AI1000" s="111">
        <f>Table5[[#This Row],[Column17]]-Table5[[#This Row],[Column20]]</f>
        <v>0</v>
      </c>
      <c r="AJ1000" s="111">
        <f t="shared" si="172"/>
        <v>0</v>
      </c>
      <c r="AK1000" s="111">
        <f t="shared" si="176"/>
        <v>0</v>
      </c>
      <c r="AL1000" s="111">
        <f t="shared" si="173"/>
        <v>0</v>
      </c>
      <c r="AM1000" s="111" t="str">
        <f t="shared" si="174"/>
        <v/>
      </c>
      <c r="AN1000" s="111" t="str">
        <f t="shared" ca="1" si="175"/>
        <v/>
      </c>
    </row>
    <row r="1001" spans="1:40" ht="20.25" customHeight="1" x14ac:dyDescent="0.3">
      <c r="A1001" s="107"/>
      <c r="B1001" s="144"/>
      <c r="C1001" s="119"/>
      <c r="D1001" s="120"/>
      <c r="E1001" s="119"/>
      <c r="F1001" s="119"/>
      <c r="G1001" s="120"/>
      <c r="H1001" s="119"/>
      <c r="I1001" s="109"/>
      <c r="L1001" s="108"/>
      <c r="M1001" s="108"/>
      <c r="N1001" s="108"/>
      <c r="O1001" s="108"/>
      <c r="P1001" s="108"/>
      <c r="Q1001" s="108"/>
      <c r="R1001" s="108"/>
      <c r="S1001" s="108"/>
      <c r="T1001" s="100">
        <f t="shared" si="166"/>
        <v>0</v>
      </c>
      <c r="U1001" s="111"/>
      <c r="V1001" s="111"/>
      <c r="W1001" s="111">
        <f>SUMIFS($F$3:F1001,$D$3:D1001,D1001,$C$3:C1001,"Buy")+SUMIFS($F$3:F1001,$D$3:D1001,D1001,$C$3:C1001,"Coin Deposit",$E$3:E1001,"&lt;&gt;")</f>
        <v>0</v>
      </c>
      <c r="X1001" s="111">
        <f t="shared" si="167"/>
        <v>0</v>
      </c>
      <c r="Y1001" s="111">
        <f>IF($D1001=Y$1,SUMIFS($H$3:$H1001,$G$3:$G1001,Y$1,$C$3:$C1001,"Sell"),0)</f>
        <v>0</v>
      </c>
      <c r="Z1001" s="111">
        <f t="shared" si="168"/>
        <v>0</v>
      </c>
      <c r="AA1001" s="111">
        <f>IF($D1001=AA$1,SUMIFS($H$3:$H1001,$G$3:$G1001,AA$1,$C$3:$C1001,"Sell"),0)</f>
        <v>0</v>
      </c>
      <c r="AB1001" s="111">
        <f t="shared" si="169"/>
        <v>0</v>
      </c>
      <c r="AC1001" s="111">
        <f>SUMIFS('Deductions and Deposits'!$H:$H,'Deductions and Deposits'!$G:$G,D1001,'Deductions and Deposits'!$F:$F,"&lt;="&amp;B1001)+SUMIFS($F$3:F1001,$D$3:D1001,D1001,$C$3:C1001,"Coin Deposit",$E$3:E1001,"")</f>
        <v>0</v>
      </c>
      <c r="AD1001" s="111">
        <f>SUMIFS('Deductions and Deposits'!$D:$D,'Deductions and Deposits'!$C:$C,D1001)+SUMIFS($F:$F,$D:$D,D1001,$C:$C,"Coin Deduction")</f>
        <v>0</v>
      </c>
      <c r="AE1001" s="111">
        <f>Table5[[#This Row],[Column4]]+Table5[[#This Row],[Column14]]+Table5[[#This Row],[Column19]]+Table5[[#This Row],[Column12]]</f>
        <v>0</v>
      </c>
      <c r="AF1001" s="111">
        <f>Table5[[#This Row],[Column5]]+Table5[[#This Row],[Column13]]+Table5[[#This Row],[Column21]]+Table5[[#This Row],[Column18]]</f>
        <v>0</v>
      </c>
      <c r="AG1001" s="111">
        <f t="shared" si="170"/>
        <v>0</v>
      </c>
      <c r="AH1001" s="111">
        <f t="shared" si="171"/>
        <v>0</v>
      </c>
      <c r="AI1001" s="111">
        <f>Table5[[#This Row],[Column17]]-Table5[[#This Row],[Column20]]</f>
        <v>0</v>
      </c>
      <c r="AJ1001" s="111">
        <f t="shared" si="172"/>
        <v>0</v>
      </c>
      <c r="AK1001" s="111">
        <f t="shared" si="176"/>
        <v>0</v>
      </c>
      <c r="AL1001" s="111">
        <f t="shared" si="173"/>
        <v>0</v>
      </c>
      <c r="AM1001" s="111" t="str">
        <f t="shared" si="174"/>
        <v/>
      </c>
      <c r="AN1001" s="111" t="str">
        <f t="shared" ca="1" si="175"/>
        <v/>
      </c>
    </row>
    <row r="1002" spans="1:40" ht="20.25" customHeight="1" x14ac:dyDescent="0.3">
      <c r="A1002" s="107"/>
      <c r="B1002" s="144"/>
      <c r="C1002" s="119"/>
      <c r="D1002" s="120"/>
      <c r="E1002" s="119"/>
      <c r="F1002" s="119"/>
      <c r="G1002" s="120"/>
      <c r="H1002" s="119"/>
      <c r="I1002" s="109"/>
      <c r="L1002" s="108"/>
      <c r="M1002" s="108"/>
      <c r="N1002" s="108"/>
      <c r="O1002" s="108"/>
      <c r="P1002" s="108"/>
      <c r="Q1002" s="108"/>
      <c r="R1002" s="108"/>
      <c r="S1002" s="108"/>
      <c r="T1002" s="100">
        <f t="shared" si="166"/>
        <v>0</v>
      </c>
      <c r="U1002" s="111"/>
      <c r="V1002" s="111"/>
      <c r="W1002" s="111">
        <f>SUMIFS($F$3:F1002,$D$3:D1002,D1002,$C$3:C1002,"Buy")+SUMIFS($F$3:F1002,$D$3:D1002,D1002,$C$3:C1002,"Coin Deposit",$E$3:E1002,"&lt;&gt;")</f>
        <v>0</v>
      </c>
      <c r="X1002" s="111">
        <f t="shared" si="167"/>
        <v>0</v>
      </c>
      <c r="Y1002" s="111">
        <f>IF($D1002=Y$1,SUMIFS($H$3:$H1002,$G$3:$G1002,Y$1,$C$3:$C1002,"Sell"),0)</f>
        <v>0</v>
      </c>
      <c r="Z1002" s="111">
        <f t="shared" si="168"/>
        <v>0</v>
      </c>
      <c r="AA1002" s="111">
        <f>IF($D1002=AA$1,SUMIFS($H$3:$H1002,$G$3:$G1002,AA$1,$C$3:$C1002,"Sell"),0)</f>
        <v>0</v>
      </c>
      <c r="AB1002" s="111">
        <f t="shared" si="169"/>
        <v>0</v>
      </c>
      <c r="AC1002" s="111">
        <f>SUMIFS('Deductions and Deposits'!$H:$H,'Deductions and Deposits'!$G:$G,D1002,'Deductions and Deposits'!$F:$F,"&lt;="&amp;B1002)+SUMIFS($F$3:F1002,$D$3:D1002,D1002,$C$3:C1002,"Coin Deposit",$E$3:E1002,"")</f>
        <v>0</v>
      </c>
      <c r="AD1002" s="111">
        <f>SUMIFS('Deductions and Deposits'!$D:$D,'Deductions and Deposits'!$C:$C,D1002)+SUMIFS($F:$F,$D:$D,D1002,$C:$C,"Coin Deduction")</f>
        <v>0</v>
      </c>
      <c r="AE1002" s="111">
        <f>Table5[[#This Row],[Column4]]+Table5[[#This Row],[Column14]]+Table5[[#This Row],[Column19]]+Table5[[#This Row],[Column12]]</f>
        <v>0</v>
      </c>
      <c r="AF1002" s="111">
        <f>Table5[[#This Row],[Column5]]+Table5[[#This Row],[Column13]]+Table5[[#This Row],[Column21]]+Table5[[#This Row],[Column18]]</f>
        <v>0</v>
      </c>
      <c r="AG1002" s="111">
        <f t="shared" si="170"/>
        <v>0</v>
      </c>
      <c r="AH1002" s="111">
        <f t="shared" si="171"/>
        <v>0</v>
      </c>
      <c r="AI1002" s="111">
        <f>Table5[[#This Row],[Column17]]-Table5[[#This Row],[Column20]]</f>
        <v>0</v>
      </c>
      <c r="AJ1002" s="111">
        <f t="shared" si="172"/>
        <v>0</v>
      </c>
      <c r="AK1002" s="111">
        <f t="shared" si="176"/>
        <v>0</v>
      </c>
      <c r="AL1002" s="111">
        <f t="shared" si="173"/>
        <v>0</v>
      </c>
      <c r="AM1002" s="111" t="str">
        <f t="shared" si="174"/>
        <v/>
      </c>
      <c r="AN1002" s="111" t="str">
        <f t="shared" ca="1" si="175"/>
        <v/>
      </c>
    </row>
    <row r="1003" spans="1:40" ht="20.25" customHeight="1" x14ac:dyDescent="0.3">
      <c r="A1003" s="107"/>
      <c r="B1003" s="144"/>
      <c r="C1003" s="119"/>
      <c r="D1003" s="120"/>
      <c r="E1003" s="119"/>
      <c r="F1003" s="119"/>
      <c r="G1003" s="120"/>
      <c r="H1003" s="119"/>
      <c r="I1003" s="109"/>
      <c r="L1003" s="108"/>
      <c r="M1003" s="108"/>
      <c r="N1003" s="108"/>
      <c r="O1003" s="108"/>
      <c r="P1003" s="108"/>
      <c r="Q1003" s="108"/>
      <c r="R1003" s="108"/>
      <c r="S1003" s="108"/>
      <c r="T1003" s="100">
        <f t="shared" si="166"/>
        <v>0</v>
      </c>
      <c r="U1003" s="111"/>
      <c r="V1003" s="111"/>
      <c r="W1003" s="111">
        <f>SUMIFS($F$3:F1003,$D$3:D1003,D1003,$C$3:C1003,"Buy")+SUMIFS($F$3:F1003,$D$3:D1003,D1003,$C$3:C1003,"Coin Deposit",$E$3:E1003,"&lt;&gt;")</f>
        <v>0</v>
      </c>
      <c r="X1003" s="111">
        <f t="shared" si="167"/>
        <v>0</v>
      </c>
      <c r="Y1003" s="111">
        <f>IF($D1003=Y$1,SUMIFS($H$3:$H1003,$G$3:$G1003,Y$1,$C$3:$C1003,"Sell"),0)</f>
        <v>0</v>
      </c>
      <c r="Z1003" s="111">
        <f t="shared" si="168"/>
        <v>0</v>
      </c>
      <c r="AA1003" s="111">
        <f>IF($D1003=AA$1,SUMIFS($H$3:$H1003,$G$3:$G1003,AA$1,$C$3:$C1003,"Sell"),0)</f>
        <v>0</v>
      </c>
      <c r="AB1003" s="111">
        <f t="shared" si="169"/>
        <v>0</v>
      </c>
      <c r="AC1003" s="111">
        <f>SUMIFS('Deductions and Deposits'!$H:$H,'Deductions and Deposits'!$G:$G,D1003,'Deductions and Deposits'!$F:$F,"&lt;="&amp;B1003)+SUMIFS($F$3:F1003,$D$3:D1003,D1003,$C$3:C1003,"Coin Deposit",$E$3:E1003,"")</f>
        <v>0</v>
      </c>
      <c r="AD1003" s="111">
        <f>SUMIFS('Deductions and Deposits'!$D:$D,'Deductions and Deposits'!$C:$C,D1003)+SUMIFS($F:$F,$D:$D,D1003,$C:$C,"Coin Deduction")</f>
        <v>0</v>
      </c>
      <c r="AE1003" s="111">
        <f>Table5[[#This Row],[Column4]]+Table5[[#This Row],[Column14]]+Table5[[#This Row],[Column19]]+Table5[[#This Row],[Column12]]</f>
        <v>0</v>
      </c>
      <c r="AF1003" s="111">
        <f>Table5[[#This Row],[Column5]]+Table5[[#This Row],[Column13]]+Table5[[#This Row],[Column21]]+Table5[[#This Row],[Column18]]</f>
        <v>0</v>
      </c>
      <c r="AG1003" s="111">
        <f t="shared" si="170"/>
        <v>0</v>
      </c>
      <c r="AH1003" s="111">
        <f t="shared" si="171"/>
        <v>0</v>
      </c>
      <c r="AI1003" s="111">
        <f>Table5[[#This Row],[Column17]]-Table5[[#This Row],[Column20]]</f>
        <v>0</v>
      </c>
      <c r="AJ1003" s="111">
        <f t="shared" si="172"/>
        <v>0</v>
      </c>
      <c r="AK1003" s="111">
        <f t="shared" si="176"/>
        <v>0</v>
      </c>
      <c r="AL1003" s="111">
        <f t="shared" si="173"/>
        <v>0</v>
      </c>
      <c r="AM1003" s="111" t="str">
        <f t="shared" si="174"/>
        <v/>
      </c>
      <c r="AN1003" s="111" t="str">
        <f t="shared" ca="1" si="175"/>
        <v/>
      </c>
    </row>
    <row r="1004" spans="1:40" ht="20.25" customHeight="1" x14ac:dyDescent="0.3">
      <c r="A1004" s="107"/>
      <c r="B1004" s="144"/>
      <c r="C1004" s="119"/>
      <c r="D1004" s="120"/>
      <c r="E1004" s="119"/>
      <c r="F1004" s="119"/>
      <c r="G1004" s="120"/>
      <c r="H1004" s="119"/>
      <c r="I1004" s="109"/>
      <c r="L1004" s="108"/>
      <c r="M1004" s="108"/>
      <c r="N1004" s="108"/>
      <c r="O1004" s="108"/>
      <c r="P1004" s="108"/>
      <c r="Q1004" s="108"/>
      <c r="R1004" s="108"/>
      <c r="S1004" s="108"/>
      <c r="T1004" s="100">
        <f t="shared" si="166"/>
        <v>0</v>
      </c>
      <c r="U1004" s="111"/>
      <c r="V1004" s="111"/>
      <c r="W1004" s="111">
        <f>SUMIFS($F$3:F1004,$D$3:D1004,D1004,$C$3:C1004,"Buy")+SUMIFS($F$3:F1004,$D$3:D1004,D1004,$C$3:C1004,"Coin Deposit",$E$3:E1004,"&lt;&gt;")</f>
        <v>0</v>
      </c>
      <c r="X1004" s="111">
        <f t="shared" si="167"/>
        <v>0</v>
      </c>
      <c r="Y1004" s="111">
        <f>IF($D1004=Y$1,SUMIFS($H$3:$H1004,$G$3:$G1004,Y$1,$C$3:$C1004,"Sell"),0)</f>
        <v>0</v>
      </c>
      <c r="Z1004" s="111">
        <f t="shared" si="168"/>
        <v>0</v>
      </c>
      <c r="AA1004" s="111">
        <f>IF($D1004=AA$1,SUMIFS($H$3:$H1004,$G$3:$G1004,AA$1,$C$3:$C1004,"Sell"),0)</f>
        <v>0</v>
      </c>
      <c r="AB1004" s="111">
        <f t="shared" si="169"/>
        <v>0</v>
      </c>
      <c r="AC1004" s="111">
        <f>SUMIFS('Deductions and Deposits'!$H:$H,'Deductions and Deposits'!$G:$G,D1004,'Deductions and Deposits'!$F:$F,"&lt;="&amp;B1004)+SUMIFS($F$3:F1004,$D$3:D1004,D1004,$C$3:C1004,"Coin Deposit",$E$3:E1004,"")</f>
        <v>0</v>
      </c>
      <c r="AD1004" s="111">
        <f>SUMIFS('Deductions and Deposits'!$D:$D,'Deductions and Deposits'!$C:$C,D1004)+SUMIFS($F:$F,$D:$D,D1004,$C:$C,"Coin Deduction")</f>
        <v>0</v>
      </c>
      <c r="AE1004" s="111">
        <f>Table5[[#This Row],[Column4]]+Table5[[#This Row],[Column14]]+Table5[[#This Row],[Column19]]+Table5[[#This Row],[Column12]]</f>
        <v>0</v>
      </c>
      <c r="AF1004" s="111">
        <f>Table5[[#This Row],[Column5]]+Table5[[#This Row],[Column13]]+Table5[[#This Row],[Column21]]+Table5[[#This Row],[Column18]]</f>
        <v>0</v>
      </c>
      <c r="AG1004" s="111">
        <f t="shared" si="170"/>
        <v>0</v>
      </c>
      <c r="AH1004" s="111">
        <f t="shared" si="171"/>
        <v>0</v>
      </c>
      <c r="AI1004" s="111">
        <f>Table5[[#This Row],[Column17]]-Table5[[#This Row],[Column20]]</f>
        <v>0</v>
      </c>
      <c r="AJ1004" s="111">
        <f t="shared" si="172"/>
        <v>0</v>
      </c>
      <c r="AK1004" s="111">
        <f t="shared" si="176"/>
        <v>0</v>
      </c>
      <c r="AL1004" s="111">
        <f t="shared" si="173"/>
        <v>0</v>
      </c>
      <c r="AM1004" s="111" t="str">
        <f t="shared" si="174"/>
        <v/>
      </c>
      <c r="AN1004" s="111" t="str">
        <f t="shared" ca="1" si="175"/>
        <v/>
      </c>
    </row>
    <row r="1005" spans="1:40" ht="20.25" customHeight="1" x14ac:dyDescent="0.3">
      <c r="A1005" s="107"/>
      <c r="B1005" s="144"/>
      <c r="C1005" s="119"/>
      <c r="D1005" s="120"/>
      <c r="E1005" s="119"/>
      <c r="F1005" s="119"/>
      <c r="G1005" s="120"/>
      <c r="H1005" s="119"/>
      <c r="I1005" s="109"/>
      <c r="L1005" s="108"/>
      <c r="M1005" s="108"/>
      <c r="N1005" s="108"/>
      <c r="O1005" s="108"/>
      <c r="P1005" s="108"/>
      <c r="Q1005" s="108"/>
      <c r="R1005" s="108"/>
      <c r="S1005" s="108"/>
      <c r="T1005" s="100">
        <f t="shared" si="166"/>
        <v>0</v>
      </c>
      <c r="U1005" s="111"/>
      <c r="V1005" s="111"/>
      <c r="W1005" s="111">
        <f>SUMIFS($F$3:F1005,$D$3:D1005,D1005,$C$3:C1005,"Buy")+SUMIFS($F$3:F1005,$D$3:D1005,D1005,$C$3:C1005,"Coin Deposit",$E$3:E1005,"&lt;&gt;")</f>
        <v>0</v>
      </c>
      <c r="X1005" s="111">
        <f t="shared" si="167"/>
        <v>0</v>
      </c>
      <c r="Y1005" s="111">
        <f>IF($D1005=Y$1,SUMIFS($H$3:$H1005,$G$3:$G1005,Y$1,$C$3:$C1005,"Sell"),0)</f>
        <v>0</v>
      </c>
      <c r="Z1005" s="111">
        <f t="shared" si="168"/>
        <v>0</v>
      </c>
      <c r="AA1005" s="111">
        <f>IF($D1005=AA$1,SUMIFS($H$3:$H1005,$G$3:$G1005,AA$1,$C$3:$C1005,"Sell"),0)</f>
        <v>0</v>
      </c>
      <c r="AB1005" s="111">
        <f t="shared" si="169"/>
        <v>0</v>
      </c>
      <c r="AC1005" s="111">
        <f>SUMIFS('Deductions and Deposits'!$H:$H,'Deductions and Deposits'!$G:$G,D1005,'Deductions and Deposits'!$F:$F,"&lt;="&amp;B1005)+SUMIFS($F$3:F1005,$D$3:D1005,D1005,$C$3:C1005,"Coin Deposit",$E$3:E1005,"")</f>
        <v>0</v>
      </c>
      <c r="AD1005" s="111">
        <f>SUMIFS('Deductions and Deposits'!$D:$D,'Deductions and Deposits'!$C:$C,D1005)+SUMIFS($F:$F,$D:$D,D1005,$C:$C,"Coin Deduction")</f>
        <v>0</v>
      </c>
      <c r="AE1005" s="111">
        <f>Table5[[#This Row],[Column4]]+Table5[[#This Row],[Column14]]+Table5[[#This Row],[Column19]]+Table5[[#This Row],[Column12]]</f>
        <v>0</v>
      </c>
      <c r="AF1005" s="111">
        <f>Table5[[#This Row],[Column5]]+Table5[[#This Row],[Column13]]+Table5[[#This Row],[Column21]]+Table5[[#This Row],[Column18]]</f>
        <v>0</v>
      </c>
      <c r="AG1005" s="111">
        <f t="shared" si="170"/>
        <v>0</v>
      </c>
      <c r="AH1005" s="111">
        <f t="shared" si="171"/>
        <v>0</v>
      </c>
      <c r="AI1005" s="111">
        <f>Table5[[#This Row],[Column17]]-Table5[[#This Row],[Column20]]</f>
        <v>0</v>
      </c>
      <c r="AJ1005" s="111">
        <f t="shared" si="172"/>
        <v>0</v>
      </c>
      <c r="AK1005" s="111">
        <f t="shared" si="176"/>
        <v>0</v>
      </c>
      <c r="AL1005" s="111">
        <f t="shared" si="173"/>
        <v>0</v>
      </c>
      <c r="AM1005" s="111" t="str">
        <f t="shared" si="174"/>
        <v/>
      </c>
      <c r="AN1005" s="111" t="str">
        <f t="shared" ca="1" si="175"/>
        <v/>
      </c>
    </row>
    <row r="1006" spans="1:40" ht="20.25" customHeight="1" x14ac:dyDescent="0.3">
      <c r="A1006" s="107"/>
      <c r="B1006" s="144"/>
      <c r="C1006" s="119"/>
      <c r="D1006" s="120"/>
      <c r="E1006" s="119"/>
      <c r="F1006" s="119"/>
      <c r="G1006" s="120"/>
      <c r="H1006" s="119"/>
      <c r="I1006" s="109"/>
      <c r="L1006" s="108"/>
      <c r="M1006" s="108"/>
      <c r="N1006" s="108"/>
      <c r="O1006" s="108"/>
      <c r="P1006" s="108"/>
      <c r="Q1006" s="108"/>
      <c r="R1006" s="108"/>
      <c r="S1006" s="108"/>
      <c r="T1006" s="100">
        <f t="shared" si="166"/>
        <v>0</v>
      </c>
      <c r="U1006" s="111"/>
      <c r="V1006" s="111"/>
      <c r="W1006" s="111">
        <f>SUMIFS($F$3:F1006,$D$3:D1006,D1006,$C$3:C1006,"Buy")+SUMIFS($F$3:F1006,$D$3:D1006,D1006,$C$3:C1006,"Coin Deposit",$E$3:E1006,"&lt;&gt;")</f>
        <v>0</v>
      </c>
      <c r="X1006" s="111">
        <f t="shared" si="167"/>
        <v>0</v>
      </c>
      <c r="Y1006" s="111">
        <f>IF($D1006=Y$1,SUMIFS($H$3:$H1006,$G$3:$G1006,Y$1,$C$3:$C1006,"Sell"),0)</f>
        <v>0</v>
      </c>
      <c r="Z1006" s="111">
        <f t="shared" si="168"/>
        <v>0</v>
      </c>
      <c r="AA1006" s="111">
        <f>IF($D1006=AA$1,SUMIFS($H$3:$H1006,$G$3:$G1006,AA$1,$C$3:$C1006,"Sell"),0)</f>
        <v>0</v>
      </c>
      <c r="AB1006" s="111">
        <f t="shared" si="169"/>
        <v>0</v>
      </c>
      <c r="AC1006" s="111">
        <f>SUMIFS('Deductions and Deposits'!$H:$H,'Deductions and Deposits'!$G:$G,D1006,'Deductions and Deposits'!$F:$F,"&lt;="&amp;B1006)+SUMIFS($F$3:F1006,$D$3:D1006,D1006,$C$3:C1006,"Coin Deposit",$E$3:E1006,"")</f>
        <v>0</v>
      </c>
      <c r="AD1006" s="111">
        <f>SUMIFS('Deductions and Deposits'!$D:$D,'Deductions and Deposits'!$C:$C,D1006)+SUMIFS($F:$F,$D:$D,D1006,$C:$C,"Coin Deduction")</f>
        <v>0</v>
      </c>
      <c r="AE1006" s="111">
        <f>Table5[[#This Row],[Column4]]+Table5[[#This Row],[Column14]]+Table5[[#This Row],[Column19]]+Table5[[#This Row],[Column12]]</f>
        <v>0</v>
      </c>
      <c r="AF1006" s="111">
        <f>Table5[[#This Row],[Column5]]+Table5[[#This Row],[Column13]]+Table5[[#This Row],[Column21]]+Table5[[#This Row],[Column18]]</f>
        <v>0</v>
      </c>
      <c r="AG1006" s="111">
        <f t="shared" si="170"/>
        <v>0</v>
      </c>
      <c r="AH1006" s="111">
        <f t="shared" si="171"/>
        <v>0</v>
      </c>
      <c r="AI1006" s="111">
        <f>Table5[[#This Row],[Column17]]-Table5[[#This Row],[Column20]]</f>
        <v>0</v>
      </c>
      <c r="AJ1006" s="111">
        <f t="shared" si="172"/>
        <v>0</v>
      </c>
      <c r="AK1006" s="111">
        <f t="shared" si="176"/>
        <v>0</v>
      </c>
      <c r="AL1006" s="111">
        <f t="shared" si="173"/>
        <v>0</v>
      </c>
      <c r="AM1006" s="111" t="str">
        <f t="shared" si="174"/>
        <v/>
      </c>
      <c r="AN1006" s="111" t="str">
        <f t="shared" ca="1" si="175"/>
        <v/>
      </c>
    </row>
    <row r="1007" spans="1:40" ht="20.25" customHeight="1" x14ac:dyDescent="0.3">
      <c r="A1007" s="107"/>
      <c r="B1007" s="144"/>
      <c r="C1007" s="119"/>
      <c r="D1007" s="120"/>
      <c r="E1007" s="119"/>
      <c r="F1007" s="119"/>
      <c r="G1007" s="120"/>
      <c r="H1007" s="119"/>
      <c r="I1007" s="109"/>
      <c r="L1007" s="108"/>
      <c r="M1007" s="108"/>
      <c r="N1007" s="108"/>
      <c r="O1007" s="108"/>
      <c r="P1007" s="108"/>
      <c r="Q1007" s="108"/>
      <c r="R1007" s="108"/>
      <c r="S1007" s="108"/>
      <c r="T1007" s="100">
        <f t="shared" si="166"/>
        <v>0</v>
      </c>
      <c r="U1007" s="111"/>
      <c r="V1007" s="111"/>
      <c r="W1007" s="111">
        <f>SUMIFS($F$3:F1007,$D$3:D1007,D1007,$C$3:C1007,"Buy")+SUMIFS($F$3:F1007,$D$3:D1007,D1007,$C$3:C1007,"Coin Deposit",$E$3:E1007,"&lt;&gt;")</f>
        <v>0</v>
      </c>
      <c r="X1007" s="111">
        <f t="shared" si="167"/>
        <v>0</v>
      </c>
      <c r="Y1007" s="111">
        <f>IF($D1007=Y$1,SUMIFS($H$3:$H1007,$G$3:$G1007,Y$1,$C$3:$C1007,"Sell"),0)</f>
        <v>0</v>
      </c>
      <c r="Z1007" s="111">
        <f t="shared" si="168"/>
        <v>0</v>
      </c>
      <c r="AA1007" s="111">
        <f>IF($D1007=AA$1,SUMIFS($H$3:$H1007,$G$3:$G1007,AA$1,$C$3:$C1007,"Sell"),0)</f>
        <v>0</v>
      </c>
      <c r="AB1007" s="111">
        <f t="shared" si="169"/>
        <v>0</v>
      </c>
      <c r="AC1007" s="111">
        <f>SUMIFS('Deductions and Deposits'!$H:$H,'Deductions and Deposits'!$G:$G,D1007,'Deductions and Deposits'!$F:$F,"&lt;="&amp;B1007)+SUMIFS($F$3:F1007,$D$3:D1007,D1007,$C$3:C1007,"Coin Deposit",$E$3:E1007,"")</f>
        <v>0</v>
      </c>
      <c r="AD1007" s="111">
        <f>SUMIFS('Deductions and Deposits'!$D:$D,'Deductions and Deposits'!$C:$C,D1007)+SUMIFS($F:$F,$D:$D,D1007,$C:$C,"Coin Deduction")</f>
        <v>0</v>
      </c>
      <c r="AE1007" s="111">
        <f>Table5[[#This Row],[Column4]]+Table5[[#This Row],[Column14]]+Table5[[#This Row],[Column19]]+Table5[[#This Row],[Column12]]</f>
        <v>0</v>
      </c>
      <c r="AF1007" s="111">
        <f>Table5[[#This Row],[Column5]]+Table5[[#This Row],[Column13]]+Table5[[#This Row],[Column21]]+Table5[[#This Row],[Column18]]</f>
        <v>0</v>
      </c>
      <c r="AG1007" s="111">
        <f t="shared" si="170"/>
        <v>0</v>
      </c>
      <c r="AH1007" s="111">
        <f t="shared" si="171"/>
        <v>0</v>
      </c>
      <c r="AI1007" s="111">
        <f>Table5[[#This Row],[Column17]]-Table5[[#This Row],[Column20]]</f>
        <v>0</v>
      </c>
      <c r="AJ1007" s="111">
        <f t="shared" si="172"/>
        <v>0</v>
      </c>
      <c r="AK1007" s="111">
        <f t="shared" si="176"/>
        <v>0</v>
      </c>
      <c r="AL1007" s="111">
        <f t="shared" si="173"/>
        <v>0</v>
      </c>
      <c r="AM1007" s="111" t="str">
        <f t="shared" si="174"/>
        <v/>
      </c>
      <c r="AN1007" s="111" t="str">
        <f t="shared" ca="1" si="175"/>
        <v/>
      </c>
    </row>
    <row r="1008" spans="1:40" ht="20.25" customHeight="1" x14ac:dyDescent="0.3">
      <c r="A1008" s="107"/>
      <c r="B1008" s="144"/>
      <c r="C1008" s="119"/>
      <c r="D1008" s="120"/>
      <c r="E1008" s="119"/>
      <c r="F1008" s="119"/>
      <c r="G1008" s="120"/>
      <c r="H1008" s="119"/>
      <c r="I1008" s="109"/>
      <c r="L1008" s="108"/>
      <c r="M1008" s="108"/>
      <c r="N1008" s="108"/>
      <c r="O1008" s="108"/>
      <c r="P1008" s="108"/>
      <c r="Q1008" s="108"/>
      <c r="R1008" s="108"/>
      <c r="S1008" s="108"/>
      <c r="T1008" s="100">
        <f t="shared" si="166"/>
        <v>0</v>
      </c>
      <c r="U1008" s="111"/>
      <c r="V1008" s="111"/>
      <c r="W1008" s="111">
        <f>SUMIFS($F$3:F1008,$D$3:D1008,D1008,$C$3:C1008,"Buy")+SUMIFS($F$3:F1008,$D$3:D1008,D1008,$C$3:C1008,"Coin Deposit",$E$3:E1008,"&lt;&gt;")</f>
        <v>0</v>
      </c>
      <c r="X1008" s="111">
        <f t="shared" si="167"/>
        <v>0</v>
      </c>
      <c r="Y1008" s="111">
        <f>IF($D1008=Y$1,SUMIFS($H$3:$H1008,$G$3:$G1008,Y$1,$C$3:$C1008,"Sell"),0)</f>
        <v>0</v>
      </c>
      <c r="Z1008" s="111">
        <f t="shared" si="168"/>
        <v>0</v>
      </c>
      <c r="AA1008" s="111">
        <f>IF($D1008=AA$1,SUMIFS($H$3:$H1008,$G$3:$G1008,AA$1,$C$3:$C1008,"Sell"),0)</f>
        <v>0</v>
      </c>
      <c r="AB1008" s="111">
        <f t="shared" si="169"/>
        <v>0</v>
      </c>
      <c r="AC1008" s="111">
        <f>SUMIFS('Deductions and Deposits'!$H:$H,'Deductions and Deposits'!$G:$G,D1008,'Deductions and Deposits'!$F:$F,"&lt;="&amp;B1008)+SUMIFS($F$3:F1008,$D$3:D1008,D1008,$C$3:C1008,"Coin Deposit",$E$3:E1008,"")</f>
        <v>0</v>
      </c>
      <c r="AD1008" s="111">
        <f>SUMIFS('Deductions and Deposits'!$D:$D,'Deductions and Deposits'!$C:$C,D1008)+SUMIFS($F:$F,$D:$D,D1008,$C:$C,"Coin Deduction")</f>
        <v>0</v>
      </c>
      <c r="AE1008" s="111">
        <f>Table5[[#This Row],[Column4]]+Table5[[#This Row],[Column14]]+Table5[[#This Row],[Column19]]+Table5[[#This Row],[Column12]]</f>
        <v>0</v>
      </c>
      <c r="AF1008" s="111">
        <f>Table5[[#This Row],[Column5]]+Table5[[#This Row],[Column13]]+Table5[[#This Row],[Column21]]+Table5[[#This Row],[Column18]]</f>
        <v>0</v>
      </c>
      <c r="AG1008" s="111">
        <f t="shared" si="170"/>
        <v>0</v>
      </c>
      <c r="AH1008" s="111">
        <f t="shared" si="171"/>
        <v>0</v>
      </c>
      <c r="AI1008" s="111">
        <f>Table5[[#This Row],[Column17]]-Table5[[#This Row],[Column20]]</f>
        <v>0</v>
      </c>
      <c r="AJ1008" s="111">
        <f t="shared" si="172"/>
        <v>0</v>
      </c>
      <c r="AK1008" s="111">
        <f t="shared" si="176"/>
        <v>0</v>
      </c>
      <c r="AL1008" s="111">
        <f t="shared" si="173"/>
        <v>0</v>
      </c>
      <c r="AM1008" s="111" t="str">
        <f t="shared" si="174"/>
        <v/>
      </c>
      <c r="AN1008" s="111" t="str">
        <f t="shared" ca="1" si="175"/>
        <v/>
      </c>
    </row>
    <row r="1009" spans="1:40" ht="20.25" customHeight="1" x14ac:dyDescent="0.3">
      <c r="A1009" s="107"/>
      <c r="B1009" s="144"/>
      <c r="C1009" s="119"/>
      <c r="D1009" s="120"/>
      <c r="E1009" s="119"/>
      <c r="F1009" s="119"/>
      <c r="G1009" s="120"/>
      <c r="H1009" s="119"/>
      <c r="I1009" s="109"/>
      <c r="L1009" s="108"/>
      <c r="M1009" s="108"/>
      <c r="N1009" s="108"/>
      <c r="O1009" s="108"/>
      <c r="P1009" s="108"/>
      <c r="Q1009" s="108"/>
      <c r="R1009" s="108"/>
      <c r="S1009" s="108"/>
      <c r="T1009" s="100">
        <f t="shared" si="166"/>
        <v>0</v>
      </c>
      <c r="U1009" s="111"/>
      <c r="V1009" s="111"/>
      <c r="W1009" s="111">
        <f>SUMIFS($F$3:F1009,$D$3:D1009,D1009,$C$3:C1009,"Buy")+SUMIFS($F$3:F1009,$D$3:D1009,D1009,$C$3:C1009,"Coin Deposit",$E$3:E1009,"&lt;&gt;")</f>
        <v>0</v>
      </c>
      <c r="X1009" s="111">
        <f t="shared" si="167"/>
        <v>0</v>
      </c>
      <c r="Y1009" s="111">
        <f>IF($D1009=Y$1,SUMIFS($H$3:$H1009,$G$3:$G1009,Y$1,$C$3:$C1009,"Sell"),0)</f>
        <v>0</v>
      </c>
      <c r="Z1009" s="111">
        <f t="shared" si="168"/>
        <v>0</v>
      </c>
      <c r="AA1009" s="111">
        <f>IF($D1009=AA$1,SUMIFS($H$3:$H1009,$G$3:$G1009,AA$1,$C$3:$C1009,"Sell"),0)</f>
        <v>0</v>
      </c>
      <c r="AB1009" s="111">
        <f t="shared" si="169"/>
        <v>0</v>
      </c>
      <c r="AC1009" s="111">
        <f>SUMIFS('Deductions and Deposits'!$H:$H,'Deductions and Deposits'!$G:$G,D1009,'Deductions and Deposits'!$F:$F,"&lt;="&amp;B1009)+SUMIFS($F$3:F1009,$D$3:D1009,D1009,$C$3:C1009,"Coin Deposit",$E$3:E1009,"")</f>
        <v>0</v>
      </c>
      <c r="AD1009" s="111">
        <f>SUMIFS('Deductions and Deposits'!$D:$D,'Deductions and Deposits'!$C:$C,D1009)+SUMIFS($F:$F,$D:$D,D1009,$C:$C,"Coin Deduction")</f>
        <v>0</v>
      </c>
      <c r="AE1009" s="111">
        <f>Table5[[#This Row],[Column4]]+Table5[[#This Row],[Column14]]+Table5[[#This Row],[Column19]]+Table5[[#This Row],[Column12]]</f>
        <v>0</v>
      </c>
      <c r="AF1009" s="111">
        <f>Table5[[#This Row],[Column5]]+Table5[[#This Row],[Column13]]+Table5[[#This Row],[Column21]]+Table5[[#This Row],[Column18]]</f>
        <v>0</v>
      </c>
      <c r="AG1009" s="111">
        <f t="shared" si="170"/>
        <v>0</v>
      </c>
      <c r="AH1009" s="111">
        <f t="shared" si="171"/>
        <v>0</v>
      </c>
      <c r="AI1009" s="111">
        <f>Table5[[#This Row],[Column17]]-Table5[[#This Row],[Column20]]</f>
        <v>0</v>
      </c>
      <c r="AJ1009" s="111">
        <f t="shared" si="172"/>
        <v>0</v>
      </c>
      <c r="AK1009" s="111">
        <f t="shared" si="176"/>
        <v>0</v>
      </c>
      <c r="AL1009" s="111">
        <f t="shared" si="173"/>
        <v>0</v>
      </c>
      <c r="AM1009" s="111" t="str">
        <f t="shared" si="174"/>
        <v/>
      </c>
      <c r="AN1009" s="111" t="str">
        <f t="shared" ca="1" si="175"/>
        <v/>
      </c>
    </row>
    <row r="1010" spans="1:40" ht="20.25" customHeight="1" x14ac:dyDescent="0.3">
      <c r="A1010" s="107"/>
      <c r="B1010" s="144"/>
      <c r="C1010" s="119"/>
      <c r="D1010" s="120"/>
      <c r="E1010" s="119"/>
      <c r="F1010" s="119"/>
      <c r="G1010" s="120"/>
      <c r="H1010" s="119"/>
      <c r="I1010" s="109"/>
      <c r="L1010" s="108"/>
      <c r="M1010" s="108"/>
      <c r="N1010" s="108"/>
      <c r="O1010" s="108"/>
      <c r="P1010" s="108"/>
      <c r="Q1010" s="108"/>
      <c r="R1010" s="108"/>
      <c r="S1010" s="108"/>
      <c r="T1010" s="100">
        <f t="shared" si="166"/>
        <v>0</v>
      </c>
      <c r="U1010" s="111"/>
      <c r="V1010" s="111"/>
      <c r="W1010" s="111">
        <f>SUMIFS($F$3:F1010,$D$3:D1010,D1010,$C$3:C1010,"Buy")+SUMIFS($F$3:F1010,$D$3:D1010,D1010,$C$3:C1010,"Coin Deposit",$E$3:E1010,"&lt;&gt;")</f>
        <v>0</v>
      </c>
      <c r="X1010" s="111">
        <f t="shared" si="167"/>
        <v>0</v>
      </c>
      <c r="Y1010" s="111">
        <f>IF($D1010=Y$1,SUMIFS($H$3:$H1010,$G$3:$G1010,Y$1,$C$3:$C1010,"Sell"),0)</f>
        <v>0</v>
      </c>
      <c r="Z1010" s="111">
        <f t="shared" si="168"/>
        <v>0</v>
      </c>
      <c r="AA1010" s="111">
        <f>IF($D1010=AA$1,SUMIFS($H$3:$H1010,$G$3:$G1010,AA$1,$C$3:$C1010,"Sell"),0)</f>
        <v>0</v>
      </c>
      <c r="AB1010" s="111">
        <f t="shared" si="169"/>
        <v>0</v>
      </c>
      <c r="AC1010" s="111">
        <f>SUMIFS('Deductions and Deposits'!$H:$H,'Deductions and Deposits'!$G:$G,D1010,'Deductions and Deposits'!$F:$F,"&lt;="&amp;B1010)+SUMIFS($F$3:F1010,$D$3:D1010,D1010,$C$3:C1010,"Coin Deposit",$E$3:E1010,"")</f>
        <v>0</v>
      </c>
      <c r="AD1010" s="111">
        <f>SUMIFS('Deductions and Deposits'!$D:$D,'Deductions and Deposits'!$C:$C,D1010)+SUMIFS($F:$F,$D:$D,D1010,$C:$C,"Coin Deduction")</f>
        <v>0</v>
      </c>
      <c r="AE1010" s="111">
        <f>Table5[[#This Row],[Column4]]+Table5[[#This Row],[Column14]]+Table5[[#This Row],[Column19]]+Table5[[#This Row],[Column12]]</f>
        <v>0</v>
      </c>
      <c r="AF1010" s="111">
        <f>Table5[[#This Row],[Column5]]+Table5[[#This Row],[Column13]]+Table5[[#This Row],[Column21]]+Table5[[#This Row],[Column18]]</f>
        <v>0</v>
      </c>
      <c r="AG1010" s="111">
        <f t="shared" si="170"/>
        <v>0</v>
      </c>
      <c r="AH1010" s="111">
        <f t="shared" si="171"/>
        <v>0</v>
      </c>
      <c r="AI1010" s="111">
        <f>Table5[[#This Row],[Column17]]-Table5[[#This Row],[Column20]]</f>
        <v>0</v>
      </c>
      <c r="AJ1010" s="111">
        <f t="shared" si="172"/>
        <v>0</v>
      </c>
      <c r="AK1010" s="111">
        <f t="shared" si="176"/>
        <v>0</v>
      </c>
      <c r="AL1010" s="111">
        <f t="shared" si="173"/>
        <v>0</v>
      </c>
      <c r="AM1010" s="111" t="str">
        <f t="shared" si="174"/>
        <v/>
      </c>
      <c r="AN1010" s="111" t="str">
        <f t="shared" ca="1" si="175"/>
        <v/>
      </c>
    </row>
    <row r="1011" spans="1:40" ht="20.25" customHeight="1" x14ac:dyDescent="0.3">
      <c r="A1011" s="107"/>
      <c r="B1011" s="144"/>
      <c r="C1011" s="119"/>
      <c r="D1011" s="120"/>
      <c r="E1011" s="119"/>
      <c r="F1011" s="119"/>
      <c r="G1011" s="120"/>
      <c r="H1011" s="119"/>
      <c r="I1011" s="109"/>
      <c r="L1011" s="108"/>
      <c r="M1011" s="108"/>
      <c r="N1011" s="108"/>
      <c r="O1011" s="108"/>
      <c r="P1011" s="108"/>
      <c r="Q1011" s="108"/>
      <c r="R1011" s="108"/>
      <c r="S1011" s="108"/>
      <c r="T1011" s="100">
        <f t="shared" si="166"/>
        <v>0</v>
      </c>
      <c r="U1011" s="111"/>
      <c r="V1011" s="111"/>
      <c r="W1011" s="111">
        <f>SUMIFS($F$3:F1011,$D$3:D1011,D1011,$C$3:C1011,"Buy")+SUMIFS($F$3:F1011,$D$3:D1011,D1011,$C$3:C1011,"Coin Deposit",$E$3:E1011,"&lt;&gt;")</f>
        <v>0</v>
      </c>
      <c r="X1011" s="111">
        <f t="shared" si="167"/>
        <v>0</v>
      </c>
      <c r="Y1011" s="111">
        <f>IF($D1011=Y$1,SUMIFS($H$3:$H1011,$G$3:$G1011,Y$1,$C$3:$C1011,"Sell"),0)</f>
        <v>0</v>
      </c>
      <c r="Z1011" s="111">
        <f t="shared" si="168"/>
        <v>0</v>
      </c>
      <c r="AA1011" s="111">
        <f>IF($D1011=AA$1,SUMIFS($H$3:$H1011,$G$3:$G1011,AA$1,$C$3:$C1011,"Sell"),0)</f>
        <v>0</v>
      </c>
      <c r="AB1011" s="111">
        <f t="shared" si="169"/>
        <v>0</v>
      </c>
      <c r="AC1011" s="111">
        <f>SUMIFS('Deductions and Deposits'!$H:$H,'Deductions and Deposits'!$G:$G,D1011,'Deductions and Deposits'!$F:$F,"&lt;="&amp;B1011)+SUMIFS($F$3:F1011,$D$3:D1011,D1011,$C$3:C1011,"Coin Deposit",$E$3:E1011,"")</f>
        <v>0</v>
      </c>
      <c r="AD1011" s="111">
        <f>SUMIFS('Deductions and Deposits'!$D:$D,'Deductions and Deposits'!$C:$C,D1011)+SUMIFS($F:$F,$D:$D,D1011,$C:$C,"Coin Deduction")</f>
        <v>0</v>
      </c>
      <c r="AE1011" s="111">
        <f>Table5[[#This Row],[Column4]]+Table5[[#This Row],[Column14]]+Table5[[#This Row],[Column19]]+Table5[[#This Row],[Column12]]</f>
        <v>0</v>
      </c>
      <c r="AF1011" s="111">
        <f>Table5[[#This Row],[Column5]]+Table5[[#This Row],[Column13]]+Table5[[#This Row],[Column21]]+Table5[[#This Row],[Column18]]</f>
        <v>0</v>
      </c>
      <c r="AG1011" s="111">
        <f t="shared" si="170"/>
        <v>0</v>
      </c>
      <c r="AH1011" s="111">
        <f t="shared" si="171"/>
        <v>0</v>
      </c>
      <c r="AI1011" s="111">
        <f>Table5[[#This Row],[Column17]]-Table5[[#This Row],[Column20]]</f>
        <v>0</v>
      </c>
      <c r="AJ1011" s="111">
        <f t="shared" si="172"/>
        <v>0</v>
      </c>
      <c r="AK1011" s="111">
        <f t="shared" si="176"/>
        <v>0</v>
      </c>
      <c r="AL1011" s="111">
        <f t="shared" si="173"/>
        <v>0</v>
      </c>
      <c r="AM1011" s="111" t="str">
        <f t="shared" si="174"/>
        <v/>
      </c>
      <c r="AN1011" s="111" t="str">
        <f t="shared" ca="1" si="175"/>
        <v/>
      </c>
    </row>
    <row r="1012" spans="1:40" ht="20.25" customHeight="1" x14ac:dyDescent="0.3">
      <c r="A1012" s="107"/>
      <c r="B1012" s="144"/>
      <c r="C1012" s="119"/>
      <c r="D1012" s="120"/>
      <c r="E1012" s="119"/>
      <c r="F1012" s="119"/>
      <c r="G1012" s="120"/>
      <c r="H1012" s="119"/>
      <c r="I1012" s="109"/>
      <c r="L1012" s="108"/>
      <c r="M1012" s="108"/>
      <c r="N1012" s="108"/>
      <c r="O1012" s="108"/>
      <c r="P1012" s="108"/>
      <c r="Q1012" s="108"/>
      <c r="R1012" s="108"/>
      <c r="S1012" s="108"/>
      <c r="T1012" s="100">
        <f t="shared" si="166"/>
        <v>0</v>
      </c>
      <c r="U1012" s="111"/>
      <c r="V1012" s="111"/>
      <c r="W1012" s="111">
        <f>SUMIFS($F$3:F1012,$D$3:D1012,D1012,$C$3:C1012,"Buy")+SUMIFS($F$3:F1012,$D$3:D1012,D1012,$C$3:C1012,"Coin Deposit",$E$3:E1012,"&lt;&gt;")</f>
        <v>0</v>
      </c>
      <c r="X1012" s="111">
        <f t="shared" si="167"/>
        <v>0</v>
      </c>
      <c r="Y1012" s="111">
        <f>IF($D1012=Y$1,SUMIFS($H$3:$H1012,$G$3:$G1012,Y$1,$C$3:$C1012,"Sell"),0)</f>
        <v>0</v>
      </c>
      <c r="Z1012" s="111">
        <f t="shared" si="168"/>
        <v>0</v>
      </c>
      <c r="AA1012" s="111">
        <f>IF($D1012=AA$1,SUMIFS($H$3:$H1012,$G$3:$G1012,AA$1,$C$3:$C1012,"Sell"),0)</f>
        <v>0</v>
      </c>
      <c r="AB1012" s="111">
        <f t="shared" si="169"/>
        <v>0</v>
      </c>
      <c r="AC1012" s="111">
        <f>SUMIFS('Deductions and Deposits'!$H:$H,'Deductions and Deposits'!$G:$G,D1012,'Deductions and Deposits'!$F:$F,"&lt;="&amp;B1012)+SUMIFS($F$3:F1012,$D$3:D1012,D1012,$C$3:C1012,"Coin Deposit",$E$3:E1012,"")</f>
        <v>0</v>
      </c>
      <c r="AD1012" s="111">
        <f>SUMIFS('Deductions and Deposits'!$D:$D,'Deductions and Deposits'!$C:$C,D1012)+SUMIFS($F:$F,$D:$D,D1012,$C:$C,"Coin Deduction")</f>
        <v>0</v>
      </c>
      <c r="AE1012" s="111">
        <f>Table5[[#This Row],[Column4]]+Table5[[#This Row],[Column14]]+Table5[[#This Row],[Column19]]+Table5[[#This Row],[Column12]]</f>
        <v>0</v>
      </c>
      <c r="AF1012" s="111">
        <f>Table5[[#This Row],[Column5]]+Table5[[#This Row],[Column13]]+Table5[[#This Row],[Column21]]+Table5[[#This Row],[Column18]]</f>
        <v>0</v>
      </c>
      <c r="AG1012" s="111">
        <f t="shared" si="170"/>
        <v>0</v>
      </c>
      <c r="AH1012" s="111">
        <f t="shared" si="171"/>
        <v>0</v>
      </c>
      <c r="AI1012" s="111">
        <f>Table5[[#This Row],[Column17]]-Table5[[#This Row],[Column20]]</f>
        <v>0</v>
      </c>
      <c r="AJ1012" s="111">
        <f t="shared" si="172"/>
        <v>0</v>
      </c>
      <c r="AK1012" s="111">
        <f t="shared" si="176"/>
        <v>0</v>
      </c>
      <c r="AL1012" s="111">
        <f t="shared" si="173"/>
        <v>0</v>
      </c>
      <c r="AM1012" s="111" t="str">
        <f t="shared" si="174"/>
        <v/>
      </c>
      <c r="AN1012" s="111" t="str">
        <f t="shared" ca="1" si="175"/>
        <v/>
      </c>
    </row>
    <row r="1013" spans="1:40" ht="20.25" customHeight="1" x14ac:dyDescent="0.3">
      <c r="A1013" s="107"/>
      <c r="B1013" s="144"/>
      <c r="C1013" s="119"/>
      <c r="D1013" s="120"/>
      <c r="E1013" s="119"/>
      <c r="F1013" s="119"/>
      <c r="G1013" s="120"/>
      <c r="H1013" s="119"/>
      <c r="I1013" s="109"/>
      <c r="L1013" s="108"/>
      <c r="M1013" s="108"/>
      <c r="N1013" s="108"/>
      <c r="O1013" s="108"/>
      <c r="P1013" s="108"/>
      <c r="Q1013" s="108"/>
      <c r="R1013" s="108"/>
      <c r="S1013" s="108"/>
      <c r="T1013" s="100">
        <f t="shared" si="166"/>
        <v>0</v>
      </c>
      <c r="U1013" s="111"/>
      <c r="V1013" s="111"/>
      <c r="W1013" s="111">
        <f>SUMIFS($F$3:F1013,$D$3:D1013,D1013,$C$3:C1013,"Buy")+SUMIFS($F$3:F1013,$D$3:D1013,D1013,$C$3:C1013,"Coin Deposit",$E$3:E1013,"&lt;&gt;")</f>
        <v>0</v>
      </c>
      <c r="X1013" s="111">
        <f t="shared" si="167"/>
        <v>0</v>
      </c>
      <c r="Y1013" s="111">
        <f>IF($D1013=Y$1,SUMIFS($H$3:$H1013,$G$3:$G1013,Y$1,$C$3:$C1013,"Sell"),0)</f>
        <v>0</v>
      </c>
      <c r="Z1013" s="111">
        <f t="shared" si="168"/>
        <v>0</v>
      </c>
      <c r="AA1013" s="111">
        <f>IF($D1013=AA$1,SUMIFS($H$3:$H1013,$G$3:$G1013,AA$1,$C$3:$C1013,"Sell"),0)</f>
        <v>0</v>
      </c>
      <c r="AB1013" s="111">
        <f t="shared" si="169"/>
        <v>0</v>
      </c>
      <c r="AC1013" s="111">
        <f>SUMIFS('Deductions and Deposits'!$H:$H,'Deductions and Deposits'!$G:$G,D1013,'Deductions and Deposits'!$F:$F,"&lt;="&amp;B1013)+SUMIFS($F$3:F1013,$D$3:D1013,D1013,$C$3:C1013,"Coin Deposit",$E$3:E1013,"")</f>
        <v>0</v>
      </c>
      <c r="AD1013" s="111">
        <f>SUMIFS('Deductions and Deposits'!$D:$D,'Deductions and Deposits'!$C:$C,D1013)+SUMIFS($F:$F,$D:$D,D1013,$C:$C,"Coin Deduction")</f>
        <v>0</v>
      </c>
      <c r="AE1013" s="111">
        <f>Table5[[#This Row],[Column4]]+Table5[[#This Row],[Column14]]+Table5[[#This Row],[Column19]]+Table5[[#This Row],[Column12]]</f>
        <v>0</v>
      </c>
      <c r="AF1013" s="111">
        <f>Table5[[#This Row],[Column5]]+Table5[[#This Row],[Column13]]+Table5[[#This Row],[Column21]]+Table5[[#This Row],[Column18]]</f>
        <v>0</v>
      </c>
      <c r="AG1013" s="111">
        <f t="shared" si="170"/>
        <v>0</v>
      </c>
      <c r="AH1013" s="111">
        <f t="shared" si="171"/>
        <v>0</v>
      </c>
      <c r="AI1013" s="111">
        <f>Table5[[#This Row],[Column17]]-Table5[[#This Row],[Column20]]</f>
        <v>0</v>
      </c>
      <c r="AJ1013" s="111">
        <f t="shared" si="172"/>
        <v>0</v>
      </c>
      <c r="AK1013" s="111">
        <f t="shared" si="176"/>
        <v>0</v>
      </c>
      <c r="AL1013" s="111">
        <f t="shared" si="173"/>
        <v>0</v>
      </c>
      <c r="AM1013" s="111" t="str">
        <f t="shared" si="174"/>
        <v/>
      </c>
      <c r="AN1013" s="111" t="str">
        <f t="shared" ca="1" si="175"/>
        <v/>
      </c>
    </row>
    <row r="1014" spans="1:40" ht="20.25" customHeight="1" x14ac:dyDescent="0.3">
      <c r="A1014" s="107"/>
      <c r="B1014" s="144"/>
      <c r="C1014" s="119"/>
      <c r="D1014" s="120"/>
      <c r="E1014" s="119"/>
      <c r="F1014" s="119"/>
      <c r="G1014" s="120"/>
      <c r="H1014" s="119"/>
      <c r="I1014" s="109"/>
      <c r="L1014" s="108"/>
      <c r="M1014" s="108"/>
      <c r="N1014" s="108"/>
      <c r="O1014" s="108"/>
      <c r="P1014" s="108"/>
      <c r="Q1014" s="108"/>
      <c r="R1014" s="108"/>
      <c r="S1014" s="108"/>
      <c r="T1014" s="100">
        <f t="shared" si="166"/>
        <v>0</v>
      </c>
      <c r="U1014" s="111"/>
      <c r="V1014" s="111"/>
      <c r="W1014" s="111">
        <f>SUMIFS($F$3:F1014,$D$3:D1014,D1014,$C$3:C1014,"Buy")+SUMIFS($F$3:F1014,$D$3:D1014,D1014,$C$3:C1014,"Coin Deposit",$E$3:E1014,"&lt;&gt;")</f>
        <v>0</v>
      </c>
      <c r="X1014" s="111">
        <f t="shared" si="167"/>
        <v>0</v>
      </c>
      <c r="Y1014" s="111">
        <f>IF($D1014=Y$1,SUMIFS($H$3:$H1014,$G$3:$G1014,Y$1,$C$3:$C1014,"Sell"),0)</f>
        <v>0</v>
      </c>
      <c r="Z1014" s="111">
        <f t="shared" si="168"/>
        <v>0</v>
      </c>
      <c r="AA1014" s="111">
        <f>IF($D1014=AA$1,SUMIFS($H$3:$H1014,$G$3:$G1014,AA$1,$C$3:$C1014,"Sell"),0)</f>
        <v>0</v>
      </c>
      <c r="AB1014" s="111">
        <f t="shared" si="169"/>
        <v>0</v>
      </c>
      <c r="AC1014" s="111">
        <f>SUMIFS('Deductions and Deposits'!$H:$H,'Deductions and Deposits'!$G:$G,D1014,'Deductions and Deposits'!$F:$F,"&lt;="&amp;B1014)+SUMIFS($F$3:F1014,$D$3:D1014,D1014,$C$3:C1014,"Coin Deposit",$E$3:E1014,"")</f>
        <v>0</v>
      </c>
      <c r="AD1014" s="111">
        <f>SUMIFS('Deductions and Deposits'!$D:$D,'Deductions and Deposits'!$C:$C,D1014)+SUMIFS($F:$F,$D:$D,D1014,$C:$C,"Coin Deduction")</f>
        <v>0</v>
      </c>
      <c r="AE1014" s="111">
        <f>Table5[[#This Row],[Column4]]+Table5[[#This Row],[Column14]]+Table5[[#This Row],[Column19]]+Table5[[#This Row],[Column12]]</f>
        <v>0</v>
      </c>
      <c r="AF1014" s="111">
        <f>Table5[[#This Row],[Column5]]+Table5[[#This Row],[Column13]]+Table5[[#This Row],[Column21]]+Table5[[#This Row],[Column18]]</f>
        <v>0</v>
      </c>
      <c r="AG1014" s="111">
        <f t="shared" si="170"/>
        <v>0</v>
      </c>
      <c r="AH1014" s="111">
        <f t="shared" si="171"/>
        <v>0</v>
      </c>
      <c r="AI1014" s="111">
        <f>Table5[[#This Row],[Column17]]-Table5[[#This Row],[Column20]]</f>
        <v>0</v>
      </c>
      <c r="AJ1014" s="111">
        <f t="shared" si="172"/>
        <v>0</v>
      </c>
      <c r="AK1014" s="111">
        <f t="shared" si="176"/>
        <v>0</v>
      </c>
      <c r="AL1014" s="111">
        <f t="shared" si="173"/>
        <v>0</v>
      </c>
      <c r="AM1014" s="111" t="str">
        <f t="shared" si="174"/>
        <v/>
      </c>
      <c r="AN1014" s="111" t="str">
        <f t="shared" ca="1" si="175"/>
        <v/>
      </c>
    </row>
    <row r="1015" spans="1:40" ht="20.25" customHeight="1" x14ac:dyDescent="0.3">
      <c r="A1015" s="107"/>
      <c r="B1015" s="144"/>
      <c r="C1015" s="119"/>
      <c r="D1015" s="120"/>
      <c r="E1015" s="119"/>
      <c r="F1015" s="119"/>
      <c r="G1015" s="120"/>
      <c r="H1015" s="119"/>
      <c r="I1015" s="109"/>
      <c r="L1015" s="108"/>
      <c r="M1015" s="108"/>
      <c r="N1015" s="108"/>
      <c r="O1015" s="108"/>
      <c r="P1015" s="108"/>
      <c r="Q1015" s="108"/>
      <c r="R1015" s="108"/>
      <c r="S1015" s="108"/>
      <c r="T1015" s="100">
        <f t="shared" si="166"/>
        <v>0</v>
      </c>
      <c r="U1015" s="111"/>
      <c r="V1015" s="111"/>
      <c r="W1015" s="111">
        <f>SUMIFS($F$3:F1015,$D$3:D1015,D1015,$C$3:C1015,"Buy")+SUMIFS($F$3:F1015,$D$3:D1015,D1015,$C$3:C1015,"Coin Deposit",$E$3:E1015,"&lt;&gt;")</f>
        <v>0</v>
      </c>
      <c r="X1015" s="111">
        <f t="shared" si="167"/>
        <v>0</v>
      </c>
      <c r="Y1015" s="111">
        <f>IF($D1015=Y$1,SUMIFS($H$3:$H1015,$G$3:$G1015,Y$1,$C$3:$C1015,"Sell"),0)</f>
        <v>0</v>
      </c>
      <c r="Z1015" s="111">
        <f t="shared" si="168"/>
        <v>0</v>
      </c>
      <c r="AA1015" s="111">
        <f>IF($D1015=AA$1,SUMIFS($H$3:$H1015,$G$3:$G1015,AA$1,$C$3:$C1015,"Sell"),0)</f>
        <v>0</v>
      </c>
      <c r="AB1015" s="111">
        <f t="shared" si="169"/>
        <v>0</v>
      </c>
      <c r="AC1015" s="111">
        <f>SUMIFS('Deductions and Deposits'!$H:$H,'Deductions and Deposits'!$G:$G,D1015,'Deductions and Deposits'!$F:$F,"&lt;="&amp;B1015)+SUMIFS($F$3:F1015,$D$3:D1015,D1015,$C$3:C1015,"Coin Deposit",$E$3:E1015,"")</f>
        <v>0</v>
      </c>
      <c r="AD1015" s="111">
        <f>SUMIFS('Deductions and Deposits'!$D:$D,'Deductions and Deposits'!$C:$C,D1015)+SUMIFS($F:$F,$D:$D,D1015,$C:$C,"Coin Deduction")</f>
        <v>0</v>
      </c>
      <c r="AE1015" s="111">
        <f>Table5[[#This Row],[Column4]]+Table5[[#This Row],[Column14]]+Table5[[#This Row],[Column19]]+Table5[[#This Row],[Column12]]</f>
        <v>0</v>
      </c>
      <c r="AF1015" s="111">
        <f>Table5[[#This Row],[Column5]]+Table5[[#This Row],[Column13]]+Table5[[#This Row],[Column21]]+Table5[[#This Row],[Column18]]</f>
        <v>0</v>
      </c>
      <c r="AG1015" s="111">
        <f t="shared" si="170"/>
        <v>0</v>
      </c>
      <c r="AH1015" s="111">
        <f t="shared" si="171"/>
        <v>0</v>
      </c>
      <c r="AI1015" s="111">
        <f>Table5[[#This Row],[Column17]]-Table5[[#This Row],[Column20]]</f>
        <v>0</v>
      </c>
      <c r="AJ1015" s="111">
        <f t="shared" si="172"/>
        <v>0</v>
      </c>
      <c r="AK1015" s="111">
        <f t="shared" si="176"/>
        <v>0</v>
      </c>
      <c r="AL1015" s="111">
        <f t="shared" si="173"/>
        <v>0</v>
      </c>
      <c r="AM1015" s="111" t="str">
        <f t="shared" si="174"/>
        <v/>
      </c>
      <c r="AN1015" s="111" t="str">
        <f t="shared" ca="1" si="175"/>
        <v/>
      </c>
    </row>
    <row r="1016" spans="1:40" ht="20.25" customHeight="1" x14ac:dyDescent="0.3">
      <c r="A1016" s="107"/>
      <c r="B1016" s="144"/>
      <c r="C1016" s="119"/>
      <c r="D1016" s="120"/>
      <c r="E1016" s="119"/>
      <c r="F1016" s="119"/>
      <c r="G1016" s="120"/>
      <c r="H1016" s="119"/>
      <c r="I1016" s="109"/>
      <c r="L1016" s="108"/>
      <c r="M1016" s="108"/>
      <c r="N1016" s="108"/>
      <c r="O1016" s="108"/>
      <c r="P1016" s="108"/>
      <c r="Q1016" s="108"/>
      <c r="R1016" s="108"/>
      <c r="S1016" s="108"/>
      <c r="T1016" s="100">
        <f t="shared" si="166"/>
        <v>0</v>
      </c>
      <c r="U1016" s="111"/>
      <c r="V1016" s="111"/>
      <c r="W1016" s="111">
        <f>SUMIFS($F$3:F1016,$D$3:D1016,D1016,$C$3:C1016,"Buy")+SUMIFS($F$3:F1016,$D$3:D1016,D1016,$C$3:C1016,"Coin Deposit",$E$3:E1016,"&lt;&gt;")</f>
        <v>0</v>
      </c>
      <c r="X1016" s="111">
        <f t="shared" si="167"/>
        <v>0</v>
      </c>
      <c r="Y1016" s="111">
        <f>IF($D1016=Y$1,SUMIFS($H$3:$H1016,$G$3:$G1016,Y$1,$C$3:$C1016,"Sell"),0)</f>
        <v>0</v>
      </c>
      <c r="Z1016" s="111">
        <f t="shared" si="168"/>
        <v>0</v>
      </c>
      <c r="AA1016" s="111">
        <f>IF($D1016=AA$1,SUMIFS($H$3:$H1016,$G$3:$G1016,AA$1,$C$3:$C1016,"Sell"),0)</f>
        <v>0</v>
      </c>
      <c r="AB1016" s="111">
        <f t="shared" si="169"/>
        <v>0</v>
      </c>
      <c r="AC1016" s="111">
        <f>SUMIFS('Deductions and Deposits'!$H:$H,'Deductions and Deposits'!$G:$G,D1016,'Deductions and Deposits'!$F:$F,"&lt;="&amp;B1016)+SUMIFS($F$3:F1016,$D$3:D1016,D1016,$C$3:C1016,"Coin Deposit",$E$3:E1016,"")</f>
        <v>0</v>
      </c>
      <c r="AD1016" s="111">
        <f>SUMIFS('Deductions and Deposits'!$D:$D,'Deductions and Deposits'!$C:$C,D1016)+SUMIFS($F:$F,$D:$D,D1016,$C:$C,"Coin Deduction")</f>
        <v>0</v>
      </c>
      <c r="AE1016" s="111">
        <f>Table5[[#This Row],[Column4]]+Table5[[#This Row],[Column14]]+Table5[[#This Row],[Column19]]+Table5[[#This Row],[Column12]]</f>
        <v>0</v>
      </c>
      <c r="AF1016" s="111">
        <f>Table5[[#This Row],[Column5]]+Table5[[#This Row],[Column13]]+Table5[[#This Row],[Column21]]+Table5[[#This Row],[Column18]]</f>
        <v>0</v>
      </c>
      <c r="AG1016" s="111">
        <f t="shared" si="170"/>
        <v>0</v>
      </c>
      <c r="AH1016" s="111">
        <f t="shared" si="171"/>
        <v>0</v>
      </c>
      <c r="AI1016" s="111">
        <f>Table5[[#This Row],[Column17]]-Table5[[#This Row],[Column20]]</f>
        <v>0</v>
      </c>
      <c r="AJ1016" s="111">
        <f t="shared" si="172"/>
        <v>0</v>
      </c>
      <c r="AK1016" s="111">
        <f t="shared" si="176"/>
        <v>0</v>
      </c>
      <c r="AL1016" s="111">
        <f t="shared" si="173"/>
        <v>0</v>
      </c>
      <c r="AM1016" s="111" t="str">
        <f t="shared" si="174"/>
        <v/>
      </c>
      <c r="AN1016" s="111" t="str">
        <f t="shared" ca="1" si="175"/>
        <v/>
      </c>
    </row>
    <row r="1017" spans="1:40" ht="20.25" customHeight="1" x14ac:dyDescent="0.3">
      <c r="A1017" s="107"/>
      <c r="B1017" s="144"/>
      <c r="C1017" s="119"/>
      <c r="D1017" s="120"/>
      <c r="E1017" s="119"/>
      <c r="F1017" s="119"/>
      <c r="G1017" s="120"/>
      <c r="H1017" s="119"/>
      <c r="I1017" s="109"/>
      <c r="L1017" s="108"/>
      <c r="M1017" s="108"/>
      <c r="N1017" s="108"/>
      <c r="O1017" s="108"/>
      <c r="P1017" s="108"/>
      <c r="Q1017" s="108"/>
      <c r="R1017" s="108"/>
      <c r="S1017" s="108"/>
      <c r="T1017" s="100">
        <f t="shared" si="166"/>
        <v>0</v>
      </c>
      <c r="U1017" s="111"/>
      <c r="V1017" s="111"/>
      <c r="W1017" s="111">
        <f>SUMIFS($F$3:F1017,$D$3:D1017,D1017,$C$3:C1017,"Buy")+SUMIFS($F$3:F1017,$D$3:D1017,D1017,$C$3:C1017,"Coin Deposit",$E$3:E1017,"&lt;&gt;")</f>
        <v>0</v>
      </c>
      <c r="X1017" s="111">
        <f t="shared" si="167"/>
        <v>0</v>
      </c>
      <c r="Y1017" s="111">
        <f>IF($D1017=Y$1,SUMIFS($H$3:$H1017,$G$3:$G1017,Y$1,$C$3:$C1017,"Sell"),0)</f>
        <v>0</v>
      </c>
      <c r="Z1017" s="111">
        <f t="shared" si="168"/>
        <v>0</v>
      </c>
      <c r="AA1017" s="111">
        <f>IF($D1017=AA$1,SUMIFS($H$3:$H1017,$G$3:$G1017,AA$1,$C$3:$C1017,"Sell"),0)</f>
        <v>0</v>
      </c>
      <c r="AB1017" s="111">
        <f t="shared" si="169"/>
        <v>0</v>
      </c>
      <c r="AC1017" s="111">
        <f>SUMIFS('Deductions and Deposits'!$H:$H,'Deductions and Deposits'!$G:$G,D1017,'Deductions and Deposits'!$F:$F,"&lt;="&amp;B1017)+SUMIFS($F$3:F1017,$D$3:D1017,D1017,$C$3:C1017,"Coin Deposit",$E$3:E1017,"")</f>
        <v>0</v>
      </c>
      <c r="AD1017" s="111">
        <f>SUMIFS('Deductions and Deposits'!$D:$D,'Deductions and Deposits'!$C:$C,D1017)+SUMIFS($F:$F,$D:$D,D1017,$C:$C,"Coin Deduction")</f>
        <v>0</v>
      </c>
      <c r="AE1017" s="111">
        <f>Table5[[#This Row],[Column4]]+Table5[[#This Row],[Column14]]+Table5[[#This Row],[Column19]]+Table5[[#This Row],[Column12]]</f>
        <v>0</v>
      </c>
      <c r="AF1017" s="111">
        <f>Table5[[#This Row],[Column5]]+Table5[[#This Row],[Column13]]+Table5[[#This Row],[Column21]]+Table5[[#This Row],[Column18]]</f>
        <v>0</v>
      </c>
      <c r="AG1017" s="111">
        <f t="shared" si="170"/>
        <v>0</v>
      </c>
      <c r="AH1017" s="111">
        <f t="shared" si="171"/>
        <v>0</v>
      </c>
      <c r="AI1017" s="111">
        <f>Table5[[#This Row],[Column17]]-Table5[[#This Row],[Column20]]</f>
        <v>0</v>
      </c>
      <c r="AJ1017" s="111">
        <f t="shared" si="172"/>
        <v>0</v>
      </c>
      <c r="AK1017" s="111">
        <f t="shared" si="176"/>
        <v>0</v>
      </c>
      <c r="AL1017" s="111">
        <f t="shared" si="173"/>
        <v>0</v>
      </c>
      <c r="AM1017" s="111" t="str">
        <f t="shared" si="174"/>
        <v/>
      </c>
      <c r="AN1017" s="111" t="str">
        <f t="shared" ca="1" si="175"/>
        <v/>
      </c>
    </row>
    <row r="1018" spans="1:40" ht="20.25" customHeight="1" x14ac:dyDescent="0.3">
      <c r="A1018" s="107"/>
      <c r="B1018" s="144"/>
      <c r="C1018" s="119"/>
      <c r="D1018" s="120"/>
      <c r="E1018" s="119"/>
      <c r="F1018" s="119"/>
      <c r="G1018" s="120"/>
      <c r="H1018" s="119"/>
      <c r="I1018" s="109"/>
      <c r="L1018" s="108"/>
      <c r="M1018" s="108"/>
      <c r="N1018" s="108"/>
      <c r="O1018" s="108"/>
      <c r="P1018" s="108"/>
      <c r="Q1018" s="108"/>
      <c r="R1018" s="108"/>
      <c r="S1018" s="108"/>
      <c r="T1018" s="100">
        <f t="shared" si="166"/>
        <v>0</v>
      </c>
      <c r="U1018" s="111"/>
      <c r="V1018" s="111"/>
      <c r="W1018" s="111">
        <f>SUMIFS($F$3:F1018,$D$3:D1018,D1018,$C$3:C1018,"Buy")+SUMIFS($F$3:F1018,$D$3:D1018,D1018,$C$3:C1018,"Coin Deposit",$E$3:E1018,"&lt;&gt;")</f>
        <v>0</v>
      </c>
      <c r="X1018" s="111">
        <f t="shared" si="167"/>
        <v>0</v>
      </c>
      <c r="Y1018" s="111">
        <f>IF($D1018=Y$1,SUMIFS($H$3:$H1018,$G$3:$G1018,Y$1,$C$3:$C1018,"Sell"),0)</f>
        <v>0</v>
      </c>
      <c r="Z1018" s="111">
        <f t="shared" si="168"/>
        <v>0</v>
      </c>
      <c r="AA1018" s="111">
        <f>IF($D1018=AA$1,SUMIFS($H$3:$H1018,$G$3:$G1018,AA$1,$C$3:$C1018,"Sell"),0)</f>
        <v>0</v>
      </c>
      <c r="AB1018" s="111">
        <f t="shared" si="169"/>
        <v>0</v>
      </c>
      <c r="AC1018" s="111">
        <f>SUMIFS('Deductions and Deposits'!$H:$H,'Deductions and Deposits'!$G:$G,D1018,'Deductions and Deposits'!$F:$F,"&lt;="&amp;B1018)+SUMIFS($F$3:F1018,$D$3:D1018,D1018,$C$3:C1018,"Coin Deposit",$E$3:E1018,"")</f>
        <v>0</v>
      </c>
      <c r="AD1018" s="111">
        <f>SUMIFS('Deductions and Deposits'!$D:$D,'Deductions and Deposits'!$C:$C,D1018)+SUMIFS($F:$F,$D:$D,D1018,$C:$C,"Coin Deduction")</f>
        <v>0</v>
      </c>
      <c r="AE1018" s="111">
        <f>Table5[[#This Row],[Column4]]+Table5[[#This Row],[Column14]]+Table5[[#This Row],[Column19]]+Table5[[#This Row],[Column12]]</f>
        <v>0</v>
      </c>
      <c r="AF1018" s="111">
        <f>Table5[[#This Row],[Column5]]+Table5[[#This Row],[Column13]]+Table5[[#This Row],[Column21]]+Table5[[#This Row],[Column18]]</f>
        <v>0</v>
      </c>
      <c r="AG1018" s="111">
        <f t="shared" si="170"/>
        <v>0</v>
      </c>
      <c r="AH1018" s="111">
        <f t="shared" si="171"/>
        <v>0</v>
      </c>
      <c r="AI1018" s="111">
        <f>Table5[[#This Row],[Column17]]-Table5[[#This Row],[Column20]]</f>
        <v>0</v>
      </c>
      <c r="AJ1018" s="111">
        <f t="shared" si="172"/>
        <v>0</v>
      </c>
      <c r="AK1018" s="111">
        <f t="shared" si="176"/>
        <v>0</v>
      </c>
      <c r="AL1018" s="111">
        <f t="shared" si="173"/>
        <v>0</v>
      </c>
      <c r="AM1018" s="111" t="str">
        <f t="shared" si="174"/>
        <v/>
      </c>
      <c r="AN1018" s="111" t="str">
        <f t="shared" ca="1" si="175"/>
        <v/>
      </c>
    </row>
    <row r="1019" spans="1:40" ht="20.25" customHeight="1" x14ac:dyDescent="0.3">
      <c r="A1019" s="107"/>
      <c r="B1019" s="144"/>
      <c r="C1019" s="119"/>
      <c r="D1019" s="120"/>
      <c r="E1019" s="119"/>
      <c r="F1019" s="119"/>
      <c r="G1019" s="120"/>
      <c r="H1019" s="119"/>
      <c r="I1019" s="109"/>
      <c r="L1019" s="108"/>
      <c r="M1019" s="108"/>
      <c r="N1019" s="108"/>
      <c r="O1019" s="108"/>
      <c r="P1019" s="108"/>
      <c r="Q1019" s="108"/>
      <c r="R1019" s="108"/>
      <c r="S1019" s="108"/>
      <c r="T1019" s="100">
        <f t="shared" si="166"/>
        <v>0</v>
      </c>
      <c r="U1019" s="111"/>
      <c r="V1019" s="111"/>
      <c r="W1019" s="111">
        <f>SUMIFS($F$3:F1019,$D$3:D1019,D1019,$C$3:C1019,"Buy")+SUMIFS($F$3:F1019,$D$3:D1019,D1019,$C$3:C1019,"Coin Deposit",$E$3:E1019,"&lt;&gt;")</f>
        <v>0</v>
      </c>
      <c r="X1019" s="111">
        <f t="shared" si="167"/>
        <v>0</v>
      </c>
      <c r="Y1019" s="111">
        <f>IF($D1019=Y$1,SUMIFS($H$3:$H1019,$G$3:$G1019,Y$1,$C$3:$C1019,"Sell"),0)</f>
        <v>0</v>
      </c>
      <c r="Z1019" s="111">
        <f t="shared" si="168"/>
        <v>0</v>
      </c>
      <c r="AA1019" s="111">
        <f>IF($D1019=AA$1,SUMIFS($H$3:$H1019,$G$3:$G1019,AA$1,$C$3:$C1019,"Sell"),0)</f>
        <v>0</v>
      </c>
      <c r="AB1019" s="111">
        <f t="shared" si="169"/>
        <v>0</v>
      </c>
      <c r="AC1019" s="111">
        <f>SUMIFS('Deductions and Deposits'!$H:$H,'Deductions and Deposits'!$G:$G,D1019,'Deductions and Deposits'!$F:$F,"&lt;="&amp;B1019)+SUMIFS($F$3:F1019,$D$3:D1019,D1019,$C$3:C1019,"Coin Deposit",$E$3:E1019,"")</f>
        <v>0</v>
      </c>
      <c r="AD1019" s="111">
        <f>SUMIFS('Deductions and Deposits'!$D:$D,'Deductions and Deposits'!$C:$C,D1019)+SUMIFS($F:$F,$D:$D,D1019,$C:$C,"Coin Deduction")</f>
        <v>0</v>
      </c>
      <c r="AE1019" s="111">
        <f>Table5[[#This Row],[Column4]]+Table5[[#This Row],[Column14]]+Table5[[#This Row],[Column19]]+Table5[[#This Row],[Column12]]</f>
        <v>0</v>
      </c>
      <c r="AF1019" s="111">
        <f>Table5[[#This Row],[Column5]]+Table5[[#This Row],[Column13]]+Table5[[#This Row],[Column21]]+Table5[[#This Row],[Column18]]</f>
        <v>0</v>
      </c>
      <c r="AG1019" s="111">
        <f t="shared" si="170"/>
        <v>0</v>
      </c>
      <c r="AH1019" s="111">
        <f t="shared" si="171"/>
        <v>0</v>
      </c>
      <c r="AI1019" s="111">
        <f>Table5[[#This Row],[Column17]]-Table5[[#This Row],[Column20]]</f>
        <v>0</v>
      </c>
      <c r="AJ1019" s="111">
        <f t="shared" si="172"/>
        <v>0</v>
      </c>
      <c r="AK1019" s="111">
        <f t="shared" si="176"/>
        <v>0</v>
      </c>
      <c r="AL1019" s="111">
        <f t="shared" si="173"/>
        <v>0</v>
      </c>
      <c r="AM1019" s="111" t="str">
        <f t="shared" si="174"/>
        <v/>
      </c>
      <c r="AN1019" s="111" t="str">
        <f t="shared" ca="1" si="175"/>
        <v/>
      </c>
    </row>
    <row r="1020" spans="1:40" ht="20.25" customHeight="1" x14ac:dyDescent="0.3">
      <c r="A1020" s="107"/>
      <c r="B1020" s="144"/>
      <c r="C1020" s="119"/>
      <c r="D1020" s="120"/>
      <c r="E1020" s="119"/>
      <c r="F1020" s="119"/>
      <c r="G1020" s="120"/>
      <c r="H1020" s="119"/>
      <c r="I1020" s="109"/>
      <c r="L1020" s="108"/>
      <c r="M1020" s="108"/>
      <c r="N1020" s="108"/>
      <c r="O1020" s="108"/>
      <c r="P1020" s="108"/>
      <c r="Q1020" s="108"/>
      <c r="R1020" s="108"/>
      <c r="S1020" s="108"/>
      <c r="T1020" s="100">
        <f t="shared" si="166"/>
        <v>0</v>
      </c>
      <c r="U1020" s="111"/>
      <c r="V1020" s="111"/>
      <c r="W1020" s="111">
        <f>SUMIFS($F$3:F1020,$D$3:D1020,D1020,$C$3:C1020,"Buy")+SUMIFS($F$3:F1020,$D$3:D1020,D1020,$C$3:C1020,"Coin Deposit",$E$3:E1020,"&lt;&gt;")</f>
        <v>0</v>
      </c>
      <c r="X1020" s="111">
        <f t="shared" si="167"/>
        <v>0</v>
      </c>
      <c r="Y1020" s="111">
        <f>IF($D1020=Y$1,SUMIFS($H$3:$H1020,$G$3:$G1020,Y$1,$C$3:$C1020,"Sell"),0)</f>
        <v>0</v>
      </c>
      <c r="Z1020" s="111">
        <f t="shared" si="168"/>
        <v>0</v>
      </c>
      <c r="AA1020" s="111">
        <f>IF($D1020=AA$1,SUMIFS($H$3:$H1020,$G$3:$G1020,AA$1,$C$3:$C1020,"Sell"),0)</f>
        <v>0</v>
      </c>
      <c r="AB1020" s="111">
        <f t="shared" si="169"/>
        <v>0</v>
      </c>
      <c r="AC1020" s="111">
        <f>SUMIFS('Deductions and Deposits'!$H:$H,'Deductions and Deposits'!$G:$G,D1020,'Deductions and Deposits'!$F:$F,"&lt;="&amp;B1020)+SUMIFS($F$3:F1020,$D$3:D1020,D1020,$C$3:C1020,"Coin Deposit",$E$3:E1020,"")</f>
        <v>0</v>
      </c>
      <c r="AD1020" s="111">
        <f>SUMIFS('Deductions and Deposits'!$D:$D,'Deductions and Deposits'!$C:$C,D1020)+SUMIFS($F:$F,$D:$D,D1020,$C:$C,"Coin Deduction")</f>
        <v>0</v>
      </c>
      <c r="AE1020" s="111">
        <f>Table5[[#This Row],[Column4]]+Table5[[#This Row],[Column14]]+Table5[[#This Row],[Column19]]+Table5[[#This Row],[Column12]]</f>
        <v>0</v>
      </c>
      <c r="AF1020" s="111">
        <f>Table5[[#This Row],[Column5]]+Table5[[#This Row],[Column13]]+Table5[[#This Row],[Column21]]+Table5[[#This Row],[Column18]]</f>
        <v>0</v>
      </c>
      <c r="AG1020" s="111">
        <f t="shared" si="170"/>
        <v>0</v>
      </c>
      <c r="AH1020" s="111">
        <f t="shared" si="171"/>
        <v>0</v>
      </c>
      <c r="AI1020" s="111">
        <f>Table5[[#This Row],[Column17]]-Table5[[#This Row],[Column20]]</f>
        <v>0</v>
      </c>
      <c r="AJ1020" s="111">
        <f t="shared" si="172"/>
        <v>0</v>
      </c>
      <c r="AK1020" s="111">
        <f t="shared" si="176"/>
        <v>0</v>
      </c>
      <c r="AL1020" s="111">
        <f t="shared" si="173"/>
        <v>0</v>
      </c>
      <c r="AM1020" s="111" t="str">
        <f t="shared" si="174"/>
        <v/>
      </c>
      <c r="AN1020" s="111" t="str">
        <f t="shared" ca="1" si="175"/>
        <v/>
      </c>
    </row>
    <row r="1021" spans="1:40" ht="20.25" customHeight="1" x14ac:dyDescent="0.3">
      <c r="A1021" s="107"/>
      <c r="B1021" s="144"/>
      <c r="C1021" s="119"/>
      <c r="D1021" s="120"/>
      <c r="E1021" s="119"/>
      <c r="F1021" s="119"/>
      <c r="G1021" s="120"/>
      <c r="H1021" s="119"/>
      <c r="I1021" s="109"/>
      <c r="L1021" s="108"/>
      <c r="M1021" s="108"/>
      <c r="N1021" s="108"/>
      <c r="O1021" s="108"/>
      <c r="P1021" s="108"/>
      <c r="Q1021" s="108"/>
      <c r="R1021" s="108"/>
      <c r="S1021" s="108"/>
      <c r="T1021" s="100">
        <f t="shared" si="166"/>
        <v>0</v>
      </c>
      <c r="U1021" s="111"/>
      <c r="V1021" s="111"/>
      <c r="W1021" s="111">
        <f>SUMIFS($F$3:F1021,$D$3:D1021,D1021,$C$3:C1021,"Buy")+SUMIFS($F$3:F1021,$D$3:D1021,D1021,$C$3:C1021,"Coin Deposit",$E$3:E1021,"&lt;&gt;")</f>
        <v>0</v>
      </c>
      <c r="X1021" s="111">
        <f t="shared" si="167"/>
        <v>0</v>
      </c>
      <c r="Y1021" s="111">
        <f>IF($D1021=Y$1,SUMIFS($H$3:$H1021,$G$3:$G1021,Y$1,$C$3:$C1021,"Sell"),0)</f>
        <v>0</v>
      </c>
      <c r="Z1021" s="111">
        <f t="shared" si="168"/>
        <v>0</v>
      </c>
      <c r="AA1021" s="111">
        <f>IF($D1021=AA$1,SUMIFS($H$3:$H1021,$G$3:$G1021,AA$1,$C$3:$C1021,"Sell"),0)</f>
        <v>0</v>
      </c>
      <c r="AB1021" s="111">
        <f t="shared" si="169"/>
        <v>0</v>
      </c>
      <c r="AC1021" s="111">
        <f>SUMIFS('Deductions and Deposits'!$H:$H,'Deductions and Deposits'!$G:$G,D1021,'Deductions and Deposits'!$F:$F,"&lt;="&amp;B1021)+SUMIFS($F$3:F1021,$D$3:D1021,D1021,$C$3:C1021,"Coin Deposit",$E$3:E1021,"")</f>
        <v>0</v>
      </c>
      <c r="AD1021" s="111">
        <f>SUMIFS('Deductions and Deposits'!$D:$D,'Deductions and Deposits'!$C:$C,D1021)+SUMIFS($F:$F,$D:$D,D1021,$C:$C,"Coin Deduction")</f>
        <v>0</v>
      </c>
      <c r="AE1021" s="111">
        <f>Table5[[#This Row],[Column4]]+Table5[[#This Row],[Column14]]+Table5[[#This Row],[Column19]]+Table5[[#This Row],[Column12]]</f>
        <v>0</v>
      </c>
      <c r="AF1021" s="111">
        <f>Table5[[#This Row],[Column5]]+Table5[[#This Row],[Column13]]+Table5[[#This Row],[Column21]]+Table5[[#This Row],[Column18]]</f>
        <v>0</v>
      </c>
      <c r="AG1021" s="111">
        <f t="shared" si="170"/>
        <v>0</v>
      </c>
      <c r="AH1021" s="111">
        <f t="shared" si="171"/>
        <v>0</v>
      </c>
      <c r="AI1021" s="111">
        <f>Table5[[#This Row],[Column17]]-Table5[[#This Row],[Column20]]</f>
        <v>0</v>
      </c>
      <c r="AJ1021" s="111">
        <f t="shared" si="172"/>
        <v>0</v>
      </c>
      <c r="AK1021" s="111">
        <f t="shared" si="176"/>
        <v>0</v>
      </c>
      <c r="AL1021" s="111">
        <f t="shared" si="173"/>
        <v>0</v>
      </c>
      <c r="AM1021" s="111" t="str">
        <f t="shared" si="174"/>
        <v/>
      </c>
      <c r="AN1021" s="111" t="str">
        <f t="shared" ca="1" si="175"/>
        <v/>
      </c>
    </row>
    <row r="1022" spans="1:40" ht="20.25" customHeight="1" x14ac:dyDescent="0.3">
      <c r="A1022" s="107"/>
      <c r="B1022" s="144"/>
      <c r="C1022" s="119"/>
      <c r="D1022" s="120"/>
      <c r="E1022" s="119"/>
      <c r="F1022" s="119"/>
      <c r="G1022" s="120"/>
      <c r="H1022" s="119"/>
      <c r="I1022" s="109"/>
      <c r="L1022" s="108"/>
      <c r="M1022" s="108"/>
      <c r="N1022" s="108"/>
      <c r="O1022" s="108"/>
      <c r="P1022" s="108"/>
      <c r="Q1022" s="108"/>
      <c r="R1022" s="108"/>
      <c r="S1022" s="108"/>
      <c r="T1022" s="100">
        <f t="shared" si="166"/>
        <v>0</v>
      </c>
      <c r="U1022" s="111"/>
      <c r="V1022" s="111"/>
      <c r="W1022" s="111">
        <f>SUMIFS($F$3:F1022,$D$3:D1022,D1022,$C$3:C1022,"Buy")+SUMIFS($F$3:F1022,$D$3:D1022,D1022,$C$3:C1022,"Coin Deposit",$E$3:E1022,"&lt;&gt;")</f>
        <v>0</v>
      </c>
      <c r="X1022" s="111">
        <f t="shared" si="167"/>
        <v>0</v>
      </c>
      <c r="Y1022" s="111">
        <f>IF($D1022=Y$1,SUMIFS($H$3:$H1022,$G$3:$G1022,Y$1,$C$3:$C1022,"Sell"),0)</f>
        <v>0</v>
      </c>
      <c r="Z1022" s="111">
        <f t="shared" si="168"/>
        <v>0</v>
      </c>
      <c r="AA1022" s="111">
        <f>IF($D1022=AA$1,SUMIFS($H$3:$H1022,$G$3:$G1022,AA$1,$C$3:$C1022,"Sell"),0)</f>
        <v>0</v>
      </c>
      <c r="AB1022" s="111">
        <f t="shared" si="169"/>
        <v>0</v>
      </c>
      <c r="AC1022" s="111">
        <f>SUMIFS('Deductions and Deposits'!$H:$H,'Deductions and Deposits'!$G:$G,D1022,'Deductions and Deposits'!$F:$F,"&lt;="&amp;B1022)+SUMIFS($F$3:F1022,$D$3:D1022,D1022,$C$3:C1022,"Coin Deposit",$E$3:E1022,"")</f>
        <v>0</v>
      </c>
      <c r="AD1022" s="111">
        <f>SUMIFS('Deductions and Deposits'!$D:$D,'Deductions and Deposits'!$C:$C,D1022)+SUMIFS($F:$F,$D:$D,D1022,$C:$C,"Coin Deduction")</f>
        <v>0</v>
      </c>
      <c r="AE1022" s="111">
        <f>Table5[[#This Row],[Column4]]+Table5[[#This Row],[Column14]]+Table5[[#This Row],[Column19]]+Table5[[#This Row],[Column12]]</f>
        <v>0</v>
      </c>
      <c r="AF1022" s="111">
        <f>Table5[[#This Row],[Column5]]+Table5[[#This Row],[Column13]]+Table5[[#This Row],[Column21]]+Table5[[#This Row],[Column18]]</f>
        <v>0</v>
      </c>
      <c r="AG1022" s="111">
        <f t="shared" si="170"/>
        <v>0</v>
      </c>
      <c r="AH1022" s="111">
        <f t="shared" si="171"/>
        <v>0</v>
      </c>
      <c r="AI1022" s="111">
        <f>Table5[[#This Row],[Column17]]-Table5[[#This Row],[Column20]]</f>
        <v>0</v>
      </c>
      <c r="AJ1022" s="111">
        <f t="shared" si="172"/>
        <v>0</v>
      </c>
      <c r="AK1022" s="111">
        <f t="shared" si="176"/>
        <v>0</v>
      </c>
      <c r="AL1022" s="111">
        <f t="shared" si="173"/>
        <v>0</v>
      </c>
      <c r="AM1022" s="111" t="str">
        <f t="shared" si="174"/>
        <v/>
      </c>
      <c r="AN1022" s="111" t="str">
        <f t="shared" ca="1" si="175"/>
        <v/>
      </c>
    </row>
    <row r="1023" spans="1:40" ht="20.25" customHeight="1" x14ac:dyDescent="0.3">
      <c r="A1023" s="107"/>
      <c r="B1023" s="144"/>
      <c r="C1023" s="119"/>
      <c r="D1023" s="120"/>
      <c r="E1023" s="119"/>
      <c r="F1023" s="119"/>
      <c r="G1023" s="120"/>
      <c r="H1023" s="119"/>
      <c r="I1023" s="109"/>
      <c r="L1023" s="108"/>
      <c r="M1023" s="108"/>
      <c r="N1023" s="108"/>
      <c r="O1023" s="108"/>
      <c r="P1023" s="108"/>
      <c r="Q1023" s="108"/>
      <c r="R1023" s="108"/>
      <c r="S1023" s="108"/>
      <c r="T1023" s="100">
        <f t="shared" si="166"/>
        <v>0</v>
      </c>
      <c r="U1023" s="111"/>
      <c r="V1023" s="111"/>
      <c r="W1023" s="111">
        <f>SUMIFS($F$3:F1023,$D$3:D1023,D1023,$C$3:C1023,"Buy")+SUMIFS($F$3:F1023,$D$3:D1023,D1023,$C$3:C1023,"Coin Deposit",$E$3:E1023,"&lt;&gt;")</f>
        <v>0</v>
      </c>
      <c r="X1023" s="111">
        <f t="shared" si="167"/>
        <v>0</v>
      </c>
      <c r="Y1023" s="111">
        <f>IF($D1023=Y$1,SUMIFS($H$3:$H1023,$G$3:$G1023,Y$1,$C$3:$C1023,"Sell"),0)</f>
        <v>0</v>
      </c>
      <c r="Z1023" s="111">
        <f t="shared" si="168"/>
        <v>0</v>
      </c>
      <c r="AA1023" s="111">
        <f>IF($D1023=AA$1,SUMIFS($H$3:$H1023,$G$3:$G1023,AA$1,$C$3:$C1023,"Sell"),0)</f>
        <v>0</v>
      </c>
      <c r="AB1023" s="111">
        <f t="shared" si="169"/>
        <v>0</v>
      </c>
      <c r="AC1023" s="111">
        <f>SUMIFS('Deductions and Deposits'!$H:$H,'Deductions and Deposits'!$G:$G,D1023,'Deductions and Deposits'!$F:$F,"&lt;="&amp;B1023)+SUMIFS($F$3:F1023,$D$3:D1023,D1023,$C$3:C1023,"Coin Deposit",$E$3:E1023,"")</f>
        <v>0</v>
      </c>
      <c r="AD1023" s="111">
        <f>SUMIFS('Deductions and Deposits'!$D:$D,'Deductions and Deposits'!$C:$C,D1023)+SUMIFS($F:$F,$D:$D,D1023,$C:$C,"Coin Deduction")</f>
        <v>0</v>
      </c>
      <c r="AE1023" s="111">
        <f>Table5[[#This Row],[Column4]]+Table5[[#This Row],[Column14]]+Table5[[#This Row],[Column19]]+Table5[[#This Row],[Column12]]</f>
        <v>0</v>
      </c>
      <c r="AF1023" s="111">
        <f>Table5[[#This Row],[Column5]]+Table5[[#This Row],[Column13]]+Table5[[#This Row],[Column21]]+Table5[[#This Row],[Column18]]</f>
        <v>0</v>
      </c>
      <c r="AG1023" s="111">
        <f t="shared" si="170"/>
        <v>0</v>
      </c>
      <c r="AH1023" s="111">
        <f t="shared" si="171"/>
        <v>0</v>
      </c>
      <c r="AI1023" s="111">
        <f>Table5[[#This Row],[Column17]]-Table5[[#This Row],[Column20]]</f>
        <v>0</v>
      </c>
      <c r="AJ1023" s="111">
        <f t="shared" si="172"/>
        <v>0</v>
      </c>
      <c r="AK1023" s="111">
        <f t="shared" si="176"/>
        <v>0</v>
      </c>
      <c r="AL1023" s="111">
        <f t="shared" si="173"/>
        <v>0</v>
      </c>
      <c r="AM1023" s="111" t="str">
        <f t="shared" si="174"/>
        <v/>
      </c>
      <c r="AN1023" s="111" t="str">
        <f t="shared" ca="1" si="175"/>
        <v/>
      </c>
    </row>
    <row r="1024" spans="1:40" ht="20.25" customHeight="1" x14ac:dyDescent="0.3">
      <c r="A1024" s="107"/>
      <c r="B1024" s="144"/>
      <c r="C1024" s="119"/>
      <c r="D1024" s="120"/>
      <c r="E1024" s="119"/>
      <c r="F1024" s="119"/>
      <c r="G1024" s="120"/>
      <c r="H1024" s="119"/>
      <c r="I1024" s="109"/>
      <c r="L1024" s="108"/>
      <c r="M1024" s="108"/>
      <c r="N1024" s="108"/>
      <c r="O1024" s="108"/>
      <c r="P1024" s="108"/>
      <c r="Q1024" s="108"/>
      <c r="R1024" s="108"/>
      <c r="S1024" s="108"/>
      <c r="T1024" s="100">
        <f t="shared" si="166"/>
        <v>0</v>
      </c>
      <c r="U1024" s="111"/>
      <c r="V1024" s="111"/>
      <c r="W1024" s="111">
        <f>SUMIFS($F$3:F1024,$D$3:D1024,D1024,$C$3:C1024,"Buy")+SUMIFS($F$3:F1024,$D$3:D1024,D1024,$C$3:C1024,"Coin Deposit",$E$3:E1024,"&lt;&gt;")</f>
        <v>0</v>
      </c>
      <c r="X1024" s="111">
        <f t="shared" si="167"/>
        <v>0</v>
      </c>
      <c r="Y1024" s="111">
        <f>IF($D1024=Y$1,SUMIFS($H$3:$H1024,$G$3:$G1024,Y$1,$C$3:$C1024,"Sell"),0)</f>
        <v>0</v>
      </c>
      <c r="Z1024" s="111">
        <f t="shared" si="168"/>
        <v>0</v>
      </c>
      <c r="AA1024" s="111">
        <f>IF($D1024=AA$1,SUMIFS($H$3:$H1024,$G$3:$G1024,AA$1,$C$3:$C1024,"Sell"),0)</f>
        <v>0</v>
      </c>
      <c r="AB1024" s="111">
        <f t="shared" si="169"/>
        <v>0</v>
      </c>
      <c r="AC1024" s="111">
        <f>SUMIFS('Deductions and Deposits'!$H:$H,'Deductions and Deposits'!$G:$G,D1024,'Deductions and Deposits'!$F:$F,"&lt;="&amp;B1024)+SUMIFS($F$3:F1024,$D$3:D1024,D1024,$C$3:C1024,"Coin Deposit",$E$3:E1024,"")</f>
        <v>0</v>
      </c>
      <c r="AD1024" s="111">
        <f>SUMIFS('Deductions and Deposits'!$D:$D,'Deductions and Deposits'!$C:$C,D1024)+SUMIFS($F:$F,$D:$D,D1024,$C:$C,"Coin Deduction")</f>
        <v>0</v>
      </c>
      <c r="AE1024" s="111">
        <f>Table5[[#This Row],[Column4]]+Table5[[#This Row],[Column14]]+Table5[[#This Row],[Column19]]+Table5[[#This Row],[Column12]]</f>
        <v>0</v>
      </c>
      <c r="AF1024" s="111">
        <f>Table5[[#This Row],[Column5]]+Table5[[#This Row],[Column13]]+Table5[[#This Row],[Column21]]+Table5[[#This Row],[Column18]]</f>
        <v>0</v>
      </c>
      <c r="AG1024" s="111">
        <f t="shared" si="170"/>
        <v>0</v>
      </c>
      <c r="AH1024" s="111">
        <f t="shared" si="171"/>
        <v>0</v>
      </c>
      <c r="AI1024" s="111">
        <f>Table5[[#This Row],[Column17]]-Table5[[#This Row],[Column20]]</f>
        <v>0</v>
      </c>
      <c r="AJ1024" s="111">
        <f t="shared" si="172"/>
        <v>0</v>
      </c>
      <c r="AK1024" s="111">
        <f t="shared" si="176"/>
        <v>0</v>
      </c>
      <c r="AL1024" s="111">
        <f t="shared" si="173"/>
        <v>0</v>
      </c>
      <c r="AM1024" s="111" t="str">
        <f t="shared" si="174"/>
        <v/>
      </c>
      <c r="AN1024" s="111" t="str">
        <f t="shared" ca="1" si="175"/>
        <v/>
      </c>
    </row>
    <row r="1025" spans="1:40" ht="20.25" customHeight="1" x14ac:dyDescent="0.3">
      <c r="A1025" s="107"/>
      <c r="B1025" s="144"/>
      <c r="C1025" s="119"/>
      <c r="D1025" s="120"/>
      <c r="E1025" s="119"/>
      <c r="F1025" s="119"/>
      <c r="G1025" s="120"/>
      <c r="H1025" s="119"/>
      <c r="I1025" s="109"/>
      <c r="L1025" s="108"/>
      <c r="M1025" s="108"/>
      <c r="N1025" s="108"/>
      <c r="O1025" s="108"/>
      <c r="P1025" s="108"/>
      <c r="Q1025" s="108"/>
      <c r="R1025" s="108"/>
      <c r="S1025" s="108"/>
      <c r="T1025" s="100">
        <f t="shared" si="166"/>
        <v>0</v>
      </c>
      <c r="U1025" s="111"/>
      <c r="V1025" s="111"/>
      <c r="W1025" s="111">
        <f>SUMIFS($F$3:F1025,$D$3:D1025,D1025,$C$3:C1025,"Buy")+SUMIFS($F$3:F1025,$D$3:D1025,D1025,$C$3:C1025,"Coin Deposit",$E$3:E1025,"&lt;&gt;")</f>
        <v>0</v>
      </c>
      <c r="X1025" s="111">
        <f t="shared" si="167"/>
        <v>0</v>
      </c>
      <c r="Y1025" s="111">
        <f>IF($D1025=Y$1,SUMIFS($H$3:$H1025,$G$3:$G1025,Y$1,$C$3:$C1025,"Sell"),0)</f>
        <v>0</v>
      </c>
      <c r="Z1025" s="111">
        <f t="shared" si="168"/>
        <v>0</v>
      </c>
      <c r="AA1025" s="111">
        <f>IF($D1025=AA$1,SUMIFS($H$3:$H1025,$G$3:$G1025,AA$1,$C$3:$C1025,"Sell"),0)</f>
        <v>0</v>
      </c>
      <c r="AB1025" s="111">
        <f t="shared" si="169"/>
        <v>0</v>
      </c>
      <c r="AC1025" s="111">
        <f>SUMIFS('Deductions and Deposits'!$H:$H,'Deductions and Deposits'!$G:$G,D1025,'Deductions and Deposits'!$F:$F,"&lt;="&amp;B1025)+SUMIFS($F$3:F1025,$D$3:D1025,D1025,$C$3:C1025,"Coin Deposit",$E$3:E1025,"")</f>
        <v>0</v>
      </c>
      <c r="AD1025" s="111">
        <f>SUMIFS('Deductions and Deposits'!$D:$D,'Deductions and Deposits'!$C:$C,D1025)+SUMIFS($F:$F,$D:$D,D1025,$C:$C,"Coin Deduction")</f>
        <v>0</v>
      </c>
      <c r="AE1025" s="111">
        <f>Table5[[#This Row],[Column4]]+Table5[[#This Row],[Column14]]+Table5[[#This Row],[Column19]]+Table5[[#This Row],[Column12]]</f>
        <v>0</v>
      </c>
      <c r="AF1025" s="111">
        <f>Table5[[#This Row],[Column5]]+Table5[[#This Row],[Column13]]+Table5[[#This Row],[Column21]]+Table5[[#This Row],[Column18]]</f>
        <v>0</v>
      </c>
      <c r="AG1025" s="111">
        <f t="shared" si="170"/>
        <v>0</v>
      </c>
      <c r="AH1025" s="111">
        <f t="shared" si="171"/>
        <v>0</v>
      </c>
      <c r="AI1025" s="111">
        <f>Table5[[#This Row],[Column17]]-Table5[[#This Row],[Column20]]</f>
        <v>0</v>
      </c>
      <c r="AJ1025" s="111">
        <f t="shared" si="172"/>
        <v>0</v>
      </c>
      <c r="AK1025" s="111">
        <f t="shared" si="176"/>
        <v>0</v>
      </c>
      <c r="AL1025" s="111">
        <f t="shared" si="173"/>
        <v>0</v>
      </c>
      <c r="AM1025" s="111" t="str">
        <f t="shared" si="174"/>
        <v/>
      </c>
      <c r="AN1025" s="111" t="str">
        <f t="shared" ca="1" si="175"/>
        <v/>
      </c>
    </row>
    <row r="1026" spans="1:40" ht="20.25" customHeight="1" x14ac:dyDescent="0.3">
      <c r="A1026" s="107"/>
      <c r="B1026" s="144"/>
      <c r="C1026" s="119"/>
      <c r="D1026" s="120"/>
      <c r="E1026" s="119"/>
      <c r="F1026" s="119"/>
      <c r="G1026" s="120"/>
      <c r="H1026" s="119"/>
      <c r="I1026" s="109"/>
      <c r="L1026" s="108"/>
      <c r="M1026" s="108"/>
      <c r="N1026" s="108"/>
      <c r="O1026" s="108"/>
      <c r="P1026" s="108"/>
      <c r="Q1026" s="108"/>
      <c r="R1026" s="108"/>
      <c r="S1026" s="108"/>
      <c r="T1026" s="100">
        <f t="shared" si="166"/>
        <v>0</v>
      </c>
      <c r="U1026" s="111"/>
      <c r="V1026" s="111"/>
      <c r="W1026" s="111">
        <f>SUMIFS($F$3:F1026,$D$3:D1026,D1026,$C$3:C1026,"Buy")+SUMIFS($F$3:F1026,$D$3:D1026,D1026,$C$3:C1026,"Coin Deposit",$E$3:E1026,"&lt;&gt;")</f>
        <v>0</v>
      </c>
      <c r="X1026" s="111">
        <f t="shared" si="167"/>
        <v>0</v>
      </c>
      <c r="Y1026" s="111">
        <f>IF($D1026=Y$1,SUMIFS($H$3:$H1026,$G$3:$G1026,Y$1,$C$3:$C1026,"Sell"),0)</f>
        <v>0</v>
      </c>
      <c r="Z1026" s="111">
        <f t="shared" si="168"/>
        <v>0</v>
      </c>
      <c r="AA1026" s="111">
        <f>IF($D1026=AA$1,SUMIFS($H$3:$H1026,$G$3:$G1026,AA$1,$C$3:$C1026,"Sell"),0)</f>
        <v>0</v>
      </c>
      <c r="AB1026" s="111">
        <f t="shared" si="169"/>
        <v>0</v>
      </c>
      <c r="AC1026" s="111">
        <f>SUMIFS('Deductions and Deposits'!$H:$H,'Deductions and Deposits'!$G:$G,D1026,'Deductions and Deposits'!$F:$F,"&lt;="&amp;B1026)+SUMIFS($F$3:F1026,$D$3:D1026,D1026,$C$3:C1026,"Coin Deposit",$E$3:E1026,"")</f>
        <v>0</v>
      </c>
      <c r="AD1026" s="111">
        <f>SUMIFS('Deductions and Deposits'!$D:$D,'Deductions and Deposits'!$C:$C,D1026)+SUMIFS($F:$F,$D:$D,D1026,$C:$C,"Coin Deduction")</f>
        <v>0</v>
      </c>
      <c r="AE1026" s="111">
        <f>Table5[[#This Row],[Column4]]+Table5[[#This Row],[Column14]]+Table5[[#This Row],[Column19]]+Table5[[#This Row],[Column12]]</f>
        <v>0</v>
      </c>
      <c r="AF1026" s="111">
        <f>Table5[[#This Row],[Column5]]+Table5[[#This Row],[Column13]]+Table5[[#This Row],[Column21]]+Table5[[#This Row],[Column18]]</f>
        <v>0</v>
      </c>
      <c r="AG1026" s="111">
        <f t="shared" si="170"/>
        <v>0</v>
      </c>
      <c r="AH1026" s="111">
        <f t="shared" si="171"/>
        <v>0</v>
      </c>
      <c r="AI1026" s="111">
        <f>Table5[[#This Row],[Column17]]-Table5[[#This Row],[Column20]]</f>
        <v>0</v>
      </c>
      <c r="AJ1026" s="111">
        <f t="shared" si="172"/>
        <v>0</v>
      </c>
      <c r="AK1026" s="111">
        <f t="shared" si="176"/>
        <v>0</v>
      </c>
      <c r="AL1026" s="111">
        <f t="shared" si="173"/>
        <v>0</v>
      </c>
      <c r="AM1026" s="111" t="str">
        <f t="shared" si="174"/>
        <v/>
      </c>
      <c r="AN1026" s="111" t="str">
        <f t="shared" ca="1" si="175"/>
        <v/>
      </c>
    </row>
    <row r="1027" spans="1:40" ht="20.25" customHeight="1" x14ac:dyDescent="0.3">
      <c r="A1027" s="107"/>
      <c r="B1027" s="144"/>
      <c r="C1027" s="119"/>
      <c r="D1027" s="120"/>
      <c r="E1027" s="119"/>
      <c r="F1027" s="119"/>
      <c r="G1027" s="120"/>
      <c r="H1027" s="119"/>
      <c r="I1027" s="109"/>
      <c r="L1027" s="108"/>
      <c r="M1027" s="108"/>
      <c r="N1027" s="108"/>
      <c r="O1027" s="108"/>
      <c r="P1027" s="108"/>
      <c r="Q1027" s="108"/>
      <c r="R1027" s="108"/>
      <c r="S1027" s="108"/>
      <c r="T1027" s="100">
        <f t="shared" ref="T1027:T1090" si="177">IF(E1027&lt;&gt;"",E1027,0)</f>
        <v>0</v>
      </c>
      <c r="U1027" s="111"/>
      <c r="V1027" s="111"/>
      <c r="W1027" s="111">
        <f>SUMIFS($F$3:F1027,$D$3:D1027,D1027,$C$3:C1027,"Buy")+SUMIFS($F$3:F1027,$D$3:D1027,D1027,$C$3:C1027,"Coin Deposit",$E$3:E1027,"&lt;&gt;")</f>
        <v>0</v>
      </c>
      <c r="X1027" s="111">
        <f t="shared" ref="X1027:X1090" si="178">IF(OR(C1027="buy",AND(C1027="Coin Deposit",E1027&lt;&gt;"")),SUMIFS($F:$F,$D:$D,D1027,$C:$C,"sell"),0)</f>
        <v>0</v>
      </c>
      <c r="Y1027" s="111">
        <f>IF($D1027=Y$1,SUMIFS($H$3:$H1027,$G$3:$G1027,Y$1,$C$3:$C1027,"Sell"),0)</f>
        <v>0</v>
      </c>
      <c r="Z1027" s="111">
        <f t="shared" ref="Z1027:Z1090" si="179">IF($D1027=Z$1,SUMIFS($H:$H,$G:$G,Z$1,$C:$C,"Buy")+SUMIFS($H:$H,$G:$G,Z$1,$C:$C,"Coin Deposit",$E:$E,"&lt;&gt;"),0)</f>
        <v>0</v>
      </c>
      <c r="AA1027" s="111">
        <f>IF($D1027=AA$1,SUMIFS($H$3:$H1027,$G$3:$G1027,AA$1,$C$3:$C1027,"Sell"),0)</f>
        <v>0</v>
      </c>
      <c r="AB1027" s="111">
        <f t="shared" ref="AB1027:AB1090" si="180">IF($D1027=AB$1,SUMIFS($H:$H,$G:$G,AB$1,$C:$C,"Buy")+SUMIFS($H:$H,$G:$G,AB$1,$C:$C,"Coin Deposit",$E:$E,"&lt;&gt;"),0)</f>
        <v>0</v>
      </c>
      <c r="AC1027" s="111">
        <f>SUMIFS('Deductions and Deposits'!$H:$H,'Deductions and Deposits'!$G:$G,D1027,'Deductions and Deposits'!$F:$F,"&lt;="&amp;B1027)+SUMIFS($F$3:F1027,$D$3:D1027,D1027,$C$3:C1027,"Coin Deposit",$E$3:E1027,"")</f>
        <v>0</v>
      </c>
      <c r="AD1027" s="111">
        <f>SUMIFS('Deductions and Deposits'!$D:$D,'Deductions and Deposits'!$C:$C,D1027)+SUMIFS($F:$F,$D:$D,D1027,$C:$C,"Coin Deduction")</f>
        <v>0</v>
      </c>
      <c r="AE1027" s="111">
        <f>Table5[[#This Row],[Column4]]+Table5[[#This Row],[Column14]]+Table5[[#This Row],[Column19]]+Table5[[#This Row],[Column12]]</f>
        <v>0</v>
      </c>
      <c r="AF1027" s="111">
        <f>Table5[[#This Row],[Column5]]+Table5[[#This Row],[Column13]]+Table5[[#This Row],[Column21]]+Table5[[#This Row],[Column18]]</f>
        <v>0</v>
      </c>
      <c r="AG1027" s="111">
        <f t="shared" ref="AG1027:AG1090" si="181">IF(AND((AC1027+Y1027+AA1027)&gt;AF1027,OR(C1027="buy",AND(C1027="Coin Deposit",E1027&lt;&gt;""))),(AC1027+Y1027+AA1027)-AF1027,0)</f>
        <v>0</v>
      </c>
      <c r="AH1027" s="111">
        <f t="shared" ref="AH1027:AH1090" si="182">IF(AND(AE1027&gt;AF1027,OR(C1027="buy",AND(C1027="Coin Deposit",E1027&lt;&gt;""))),AE1027-AF1027,0)</f>
        <v>0</v>
      </c>
      <c r="AI1027" s="111">
        <f>Table5[[#This Row],[Column17]]-Table5[[#This Row],[Column20]]</f>
        <v>0</v>
      </c>
      <c r="AJ1027" s="111">
        <f t="shared" ref="AJ1027:AJ1090" si="183">IF(AI1027&gt;F1027,F1027,AI1027)</f>
        <v>0</v>
      </c>
      <c r="AK1027" s="111">
        <f t="shared" si="176"/>
        <v>0</v>
      </c>
      <c r="AL1027" s="111">
        <f t="shared" ref="AL1027:AL1090" si="184">IFERROR(SUMIFS($AK:$AK,$D:$D,D1027)/SUMIFS($AJ:$AJ,$D:$D,D1027),0)</f>
        <v>0</v>
      </c>
      <c r="AM1027" s="111" t="str">
        <f t="shared" ref="AM1027:AM1090" si="185">C1027&amp;D1027</f>
        <v/>
      </c>
      <c r="AN1027" s="111" t="str">
        <f t="shared" ref="AN1027:AN1090" ca="1" si="186">OFFSET(AM1027,COUNTA($AM:$AM)-ROW()-(ROW()-ROW($AN$2)-1),)</f>
        <v/>
      </c>
    </row>
    <row r="1028" spans="1:40" ht="20.25" customHeight="1" x14ac:dyDescent="0.3">
      <c r="A1028" s="107"/>
      <c r="B1028" s="144"/>
      <c r="C1028" s="119"/>
      <c r="D1028" s="120"/>
      <c r="E1028" s="119"/>
      <c r="F1028" s="119"/>
      <c r="G1028" s="120"/>
      <c r="H1028" s="119"/>
      <c r="I1028" s="109"/>
      <c r="L1028" s="108"/>
      <c r="M1028" s="108"/>
      <c r="N1028" s="108"/>
      <c r="O1028" s="108"/>
      <c r="P1028" s="108"/>
      <c r="Q1028" s="108"/>
      <c r="R1028" s="108"/>
      <c r="S1028" s="108"/>
      <c r="T1028" s="100">
        <f t="shared" si="177"/>
        <v>0</v>
      </c>
      <c r="U1028" s="111"/>
      <c r="V1028" s="111"/>
      <c r="W1028" s="111">
        <f>SUMIFS($F$3:F1028,$D$3:D1028,D1028,$C$3:C1028,"Buy")+SUMIFS($F$3:F1028,$D$3:D1028,D1028,$C$3:C1028,"Coin Deposit",$E$3:E1028,"&lt;&gt;")</f>
        <v>0</v>
      </c>
      <c r="X1028" s="111">
        <f t="shared" si="178"/>
        <v>0</v>
      </c>
      <c r="Y1028" s="111">
        <f>IF($D1028=Y$1,SUMIFS($H$3:$H1028,$G$3:$G1028,Y$1,$C$3:$C1028,"Sell"),0)</f>
        <v>0</v>
      </c>
      <c r="Z1028" s="111">
        <f t="shared" si="179"/>
        <v>0</v>
      </c>
      <c r="AA1028" s="111">
        <f>IF($D1028=AA$1,SUMIFS($H$3:$H1028,$G$3:$G1028,AA$1,$C$3:$C1028,"Sell"),0)</f>
        <v>0</v>
      </c>
      <c r="AB1028" s="111">
        <f t="shared" si="180"/>
        <v>0</v>
      </c>
      <c r="AC1028" s="111">
        <f>SUMIFS('Deductions and Deposits'!$H:$H,'Deductions and Deposits'!$G:$G,D1028,'Deductions and Deposits'!$F:$F,"&lt;="&amp;B1028)+SUMIFS($F$3:F1028,$D$3:D1028,D1028,$C$3:C1028,"Coin Deposit",$E$3:E1028,"")</f>
        <v>0</v>
      </c>
      <c r="AD1028" s="111">
        <f>SUMIFS('Deductions and Deposits'!$D:$D,'Deductions and Deposits'!$C:$C,D1028)+SUMIFS($F:$F,$D:$D,D1028,$C:$C,"Coin Deduction")</f>
        <v>0</v>
      </c>
      <c r="AE1028" s="111">
        <f>Table5[[#This Row],[Column4]]+Table5[[#This Row],[Column14]]+Table5[[#This Row],[Column19]]+Table5[[#This Row],[Column12]]</f>
        <v>0</v>
      </c>
      <c r="AF1028" s="111">
        <f>Table5[[#This Row],[Column5]]+Table5[[#This Row],[Column13]]+Table5[[#This Row],[Column21]]+Table5[[#This Row],[Column18]]</f>
        <v>0</v>
      </c>
      <c r="AG1028" s="111">
        <f t="shared" si="181"/>
        <v>0</v>
      </c>
      <c r="AH1028" s="111">
        <f t="shared" si="182"/>
        <v>0</v>
      </c>
      <c r="AI1028" s="111">
        <f>Table5[[#This Row],[Column17]]-Table5[[#This Row],[Column20]]</f>
        <v>0</v>
      </c>
      <c r="AJ1028" s="111">
        <f t="shared" si="183"/>
        <v>0</v>
      </c>
      <c r="AK1028" s="111">
        <f t="shared" si="176"/>
        <v>0</v>
      </c>
      <c r="AL1028" s="111">
        <f t="shared" si="184"/>
        <v>0</v>
      </c>
      <c r="AM1028" s="111" t="str">
        <f t="shared" si="185"/>
        <v/>
      </c>
      <c r="AN1028" s="111" t="str">
        <f t="shared" ca="1" si="186"/>
        <v/>
      </c>
    </row>
    <row r="1029" spans="1:40" ht="20.25" customHeight="1" x14ac:dyDescent="0.3">
      <c r="A1029" s="107"/>
      <c r="B1029" s="144"/>
      <c r="C1029" s="119"/>
      <c r="D1029" s="120"/>
      <c r="E1029" s="119"/>
      <c r="F1029" s="119"/>
      <c r="G1029" s="120"/>
      <c r="H1029" s="119"/>
      <c r="I1029" s="109"/>
      <c r="L1029" s="108"/>
      <c r="M1029" s="108"/>
      <c r="N1029" s="108"/>
      <c r="O1029" s="108"/>
      <c r="P1029" s="108"/>
      <c r="Q1029" s="108"/>
      <c r="R1029" s="108"/>
      <c r="S1029" s="108"/>
      <c r="T1029" s="100">
        <f t="shared" si="177"/>
        <v>0</v>
      </c>
      <c r="U1029" s="111"/>
      <c r="V1029" s="111"/>
      <c r="W1029" s="111">
        <f>SUMIFS($F$3:F1029,$D$3:D1029,D1029,$C$3:C1029,"Buy")+SUMIFS($F$3:F1029,$D$3:D1029,D1029,$C$3:C1029,"Coin Deposit",$E$3:E1029,"&lt;&gt;")</f>
        <v>0</v>
      </c>
      <c r="X1029" s="111">
        <f t="shared" si="178"/>
        <v>0</v>
      </c>
      <c r="Y1029" s="111">
        <f>IF($D1029=Y$1,SUMIFS($H$3:$H1029,$G$3:$G1029,Y$1,$C$3:$C1029,"Sell"),0)</f>
        <v>0</v>
      </c>
      <c r="Z1029" s="111">
        <f t="shared" si="179"/>
        <v>0</v>
      </c>
      <c r="AA1029" s="111">
        <f>IF($D1029=AA$1,SUMIFS($H$3:$H1029,$G$3:$G1029,AA$1,$C$3:$C1029,"Sell"),0)</f>
        <v>0</v>
      </c>
      <c r="AB1029" s="111">
        <f t="shared" si="180"/>
        <v>0</v>
      </c>
      <c r="AC1029" s="111">
        <f>SUMIFS('Deductions and Deposits'!$H:$H,'Deductions and Deposits'!$G:$G,D1029,'Deductions and Deposits'!$F:$F,"&lt;="&amp;B1029)+SUMIFS($F$3:F1029,$D$3:D1029,D1029,$C$3:C1029,"Coin Deposit",$E$3:E1029,"")</f>
        <v>0</v>
      </c>
      <c r="AD1029" s="111">
        <f>SUMIFS('Deductions and Deposits'!$D:$D,'Deductions and Deposits'!$C:$C,D1029)+SUMIFS($F:$F,$D:$D,D1029,$C:$C,"Coin Deduction")</f>
        <v>0</v>
      </c>
      <c r="AE1029" s="111">
        <f>Table5[[#This Row],[Column4]]+Table5[[#This Row],[Column14]]+Table5[[#This Row],[Column19]]+Table5[[#This Row],[Column12]]</f>
        <v>0</v>
      </c>
      <c r="AF1029" s="111">
        <f>Table5[[#This Row],[Column5]]+Table5[[#This Row],[Column13]]+Table5[[#This Row],[Column21]]+Table5[[#This Row],[Column18]]</f>
        <v>0</v>
      </c>
      <c r="AG1029" s="111">
        <f t="shared" si="181"/>
        <v>0</v>
      </c>
      <c r="AH1029" s="111">
        <f t="shared" si="182"/>
        <v>0</v>
      </c>
      <c r="AI1029" s="111">
        <f>Table5[[#This Row],[Column17]]-Table5[[#This Row],[Column20]]</f>
        <v>0</v>
      </c>
      <c r="AJ1029" s="111">
        <f t="shared" si="183"/>
        <v>0</v>
      </c>
      <c r="AK1029" s="111">
        <f t="shared" si="176"/>
        <v>0</v>
      </c>
      <c r="AL1029" s="111">
        <f t="shared" si="184"/>
        <v>0</v>
      </c>
      <c r="AM1029" s="111" t="str">
        <f t="shared" si="185"/>
        <v/>
      </c>
      <c r="AN1029" s="111" t="str">
        <f t="shared" ca="1" si="186"/>
        <v/>
      </c>
    </row>
    <row r="1030" spans="1:40" ht="20.25" customHeight="1" x14ac:dyDescent="0.3">
      <c r="A1030" s="107"/>
      <c r="B1030" s="144"/>
      <c r="C1030" s="119"/>
      <c r="D1030" s="120"/>
      <c r="E1030" s="119"/>
      <c r="F1030" s="119"/>
      <c r="G1030" s="120"/>
      <c r="H1030" s="119"/>
      <c r="I1030" s="109"/>
      <c r="L1030" s="108"/>
      <c r="M1030" s="108"/>
      <c r="N1030" s="108"/>
      <c r="O1030" s="108"/>
      <c r="P1030" s="108"/>
      <c r="Q1030" s="108"/>
      <c r="R1030" s="108"/>
      <c r="S1030" s="108"/>
      <c r="T1030" s="100">
        <f t="shared" si="177"/>
        <v>0</v>
      </c>
      <c r="U1030" s="111"/>
      <c r="V1030" s="111"/>
      <c r="W1030" s="111">
        <f>SUMIFS($F$3:F1030,$D$3:D1030,D1030,$C$3:C1030,"Buy")+SUMIFS($F$3:F1030,$D$3:D1030,D1030,$C$3:C1030,"Coin Deposit",$E$3:E1030,"&lt;&gt;")</f>
        <v>0</v>
      </c>
      <c r="X1030" s="111">
        <f t="shared" si="178"/>
        <v>0</v>
      </c>
      <c r="Y1030" s="111">
        <f>IF($D1030=Y$1,SUMIFS($H$3:$H1030,$G$3:$G1030,Y$1,$C$3:$C1030,"Sell"),0)</f>
        <v>0</v>
      </c>
      <c r="Z1030" s="111">
        <f t="shared" si="179"/>
        <v>0</v>
      </c>
      <c r="AA1030" s="111">
        <f>IF($D1030=AA$1,SUMIFS($H$3:$H1030,$G$3:$G1030,AA$1,$C$3:$C1030,"Sell"),0)</f>
        <v>0</v>
      </c>
      <c r="AB1030" s="111">
        <f t="shared" si="180"/>
        <v>0</v>
      </c>
      <c r="AC1030" s="111">
        <f>SUMIFS('Deductions and Deposits'!$H:$H,'Deductions and Deposits'!$G:$G,D1030,'Deductions and Deposits'!$F:$F,"&lt;="&amp;B1030)+SUMIFS($F$3:F1030,$D$3:D1030,D1030,$C$3:C1030,"Coin Deposit",$E$3:E1030,"")</f>
        <v>0</v>
      </c>
      <c r="AD1030" s="111">
        <f>SUMIFS('Deductions and Deposits'!$D:$D,'Deductions and Deposits'!$C:$C,D1030)+SUMIFS($F:$F,$D:$D,D1030,$C:$C,"Coin Deduction")</f>
        <v>0</v>
      </c>
      <c r="AE1030" s="111">
        <f>Table5[[#This Row],[Column4]]+Table5[[#This Row],[Column14]]+Table5[[#This Row],[Column19]]+Table5[[#This Row],[Column12]]</f>
        <v>0</v>
      </c>
      <c r="AF1030" s="111">
        <f>Table5[[#This Row],[Column5]]+Table5[[#This Row],[Column13]]+Table5[[#This Row],[Column21]]+Table5[[#This Row],[Column18]]</f>
        <v>0</v>
      </c>
      <c r="AG1030" s="111">
        <f t="shared" si="181"/>
        <v>0</v>
      </c>
      <c r="AH1030" s="111">
        <f t="shared" si="182"/>
        <v>0</v>
      </c>
      <c r="AI1030" s="111">
        <f>Table5[[#This Row],[Column17]]-Table5[[#This Row],[Column20]]</f>
        <v>0</v>
      </c>
      <c r="AJ1030" s="111">
        <f t="shared" si="183"/>
        <v>0</v>
      </c>
      <c r="AK1030" s="111">
        <f t="shared" si="176"/>
        <v>0</v>
      </c>
      <c r="AL1030" s="111">
        <f t="shared" si="184"/>
        <v>0</v>
      </c>
      <c r="AM1030" s="111" t="str">
        <f t="shared" si="185"/>
        <v/>
      </c>
      <c r="AN1030" s="111" t="str">
        <f t="shared" ca="1" si="186"/>
        <v/>
      </c>
    </row>
    <row r="1031" spans="1:40" ht="20.25" customHeight="1" x14ac:dyDescent="0.3">
      <c r="A1031" s="107"/>
      <c r="B1031" s="144"/>
      <c r="C1031" s="119"/>
      <c r="D1031" s="120"/>
      <c r="E1031" s="119"/>
      <c r="F1031" s="119"/>
      <c r="G1031" s="120"/>
      <c r="H1031" s="119"/>
      <c r="I1031" s="109"/>
      <c r="L1031" s="108"/>
      <c r="M1031" s="108"/>
      <c r="N1031" s="108"/>
      <c r="O1031" s="108"/>
      <c r="P1031" s="108"/>
      <c r="Q1031" s="108"/>
      <c r="R1031" s="108"/>
      <c r="S1031" s="108"/>
      <c r="T1031" s="100">
        <f t="shared" si="177"/>
        <v>0</v>
      </c>
      <c r="U1031" s="111"/>
      <c r="V1031" s="111"/>
      <c r="W1031" s="111">
        <f>SUMIFS($F$3:F1031,$D$3:D1031,D1031,$C$3:C1031,"Buy")+SUMIFS($F$3:F1031,$D$3:D1031,D1031,$C$3:C1031,"Coin Deposit",$E$3:E1031,"&lt;&gt;")</f>
        <v>0</v>
      </c>
      <c r="X1031" s="111">
        <f t="shared" si="178"/>
        <v>0</v>
      </c>
      <c r="Y1031" s="111">
        <f>IF($D1031=Y$1,SUMIFS($H$3:$H1031,$G$3:$G1031,Y$1,$C$3:$C1031,"Sell"),0)</f>
        <v>0</v>
      </c>
      <c r="Z1031" s="111">
        <f t="shared" si="179"/>
        <v>0</v>
      </c>
      <c r="AA1031" s="111">
        <f>IF($D1031=AA$1,SUMIFS($H$3:$H1031,$G$3:$G1031,AA$1,$C$3:$C1031,"Sell"),0)</f>
        <v>0</v>
      </c>
      <c r="AB1031" s="111">
        <f t="shared" si="180"/>
        <v>0</v>
      </c>
      <c r="AC1031" s="111">
        <f>SUMIFS('Deductions and Deposits'!$H:$H,'Deductions and Deposits'!$G:$G,D1031,'Deductions and Deposits'!$F:$F,"&lt;="&amp;B1031)+SUMIFS($F$3:F1031,$D$3:D1031,D1031,$C$3:C1031,"Coin Deposit",$E$3:E1031,"")</f>
        <v>0</v>
      </c>
      <c r="AD1031" s="111">
        <f>SUMIFS('Deductions and Deposits'!$D:$D,'Deductions and Deposits'!$C:$C,D1031)+SUMIFS($F:$F,$D:$D,D1031,$C:$C,"Coin Deduction")</f>
        <v>0</v>
      </c>
      <c r="AE1031" s="111">
        <f>Table5[[#This Row],[Column4]]+Table5[[#This Row],[Column14]]+Table5[[#This Row],[Column19]]+Table5[[#This Row],[Column12]]</f>
        <v>0</v>
      </c>
      <c r="AF1031" s="111">
        <f>Table5[[#This Row],[Column5]]+Table5[[#This Row],[Column13]]+Table5[[#This Row],[Column21]]+Table5[[#This Row],[Column18]]</f>
        <v>0</v>
      </c>
      <c r="AG1031" s="111">
        <f t="shared" si="181"/>
        <v>0</v>
      </c>
      <c r="AH1031" s="111">
        <f t="shared" si="182"/>
        <v>0</v>
      </c>
      <c r="AI1031" s="111">
        <f>Table5[[#This Row],[Column17]]-Table5[[#This Row],[Column20]]</f>
        <v>0</v>
      </c>
      <c r="AJ1031" s="111">
        <f t="shared" si="183"/>
        <v>0</v>
      </c>
      <c r="AK1031" s="111">
        <f t="shared" si="176"/>
        <v>0</v>
      </c>
      <c r="AL1031" s="111">
        <f t="shared" si="184"/>
        <v>0</v>
      </c>
      <c r="AM1031" s="111" t="str">
        <f t="shared" si="185"/>
        <v/>
      </c>
      <c r="AN1031" s="111" t="str">
        <f t="shared" ca="1" si="186"/>
        <v/>
      </c>
    </row>
    <row r="1032" spans="1:40" ht="20.25" customHeight="1" x14ac:dyDescent="0.3">
      <c r="A1032" s="107"/>
      <c r="B1032" s="144"/>
      <c r="C1032" s="119"/>
      <c r="D1032" s="120"/>
      <c r="E1032" s="119"/>
      <c r="F1032" s="119"/>
      <c r="G1032" s="120"/>
      <c r="H1032" s="119"/>
      <c r="I1032" s="109"/>
      <c r="L1032" s="108"/>
      <c r="M1032" s="108"/>
      <c r="N1032" s="108"/>
      <c r="O1032" s="108"/>
      <c r="P1032" s="108"/>
      <c r="Q1032" s="108"/>
      <c r="R1032" s="108"/>
      <c r="S1032" s="108"/>
      <c r="T1032" s="100">
        <f t="shared" si="177"/>
        <v>0</v>
      </c>
      <c r="U1032" s="111"/>
      <c r="V1032" s="111"/>
      <c r="W1032" s="111">
        <f>SUMIFS($F$3:F1032,$D$3:D1032,D1032,$C$3:C1032,"Buy")+SUMIFS($F$3:F1032,$D$3:D1032,D1032,$C$3:C1032,"Coin Deposit",$E$3:E1032,"&lt;&gt;")</f>
        <v>0</v>
      </c>
      <c r="X1032" s="111">
        <f t="shared" si="178"/>
        <v>0</v>
      </c>
      <c r="Y1032" s="111">
        <f>IF($D1032=Y$1,SUMIFS($H$3:$H1032,$G$3:$G1032,Y$1,$C$3:$C1032,"Sell"),0)</f>
        <v>0</v>
      </c>
      <c r="Z1032" s="111">
        <f t="shared" si="179"/>
        <v>0</v>
      </c>
      <c r="AA1032" s="111">
        <f>IF($D1032=AA$1,SUMIFS($H$3:$H1032,$G$3:$G1032,AA$1,$C$3:$C1032,"Sell"),0)</f>
        <v>0</v>
      </c>
      <c r="AB1032" s="111">
        <f t="shared" si="180"/>
        <v>0</v>
      </c>
      <c r="AC1032" s="111">
        <f>SUMIFS('Deductions and Deposits'!$H:$H,'Deductions and Deposits'!$G:$G,D1032,'Deductions and Deposits'!$F:$F,"&lt;="&amp;B1032)+SUMIFS($F$3:F1032,$D$3:D1032,D1032,$C$3:C1032,"Coin Deposit",$E$3:E1032,"")</f>
        <v>0</v>
      </c>
      <c r="AD1032" s="111">
        <f>SUMIFS('Deductions and Deposits'!$D:$D,'Deductions and Deposits'!$C:$C,D1032)+SUMIFS($F:$F,$D:$D,D1032,$C:$C,"Coin Deduction")</f>
        <v>0</v>
      </c>
      <c r="AE1032" s="111">
        <f>Table5[[#This Row],[Column4]]+Table5[[#This Row],[Column14]]+Table5[[#This Row],[Column19]]+Table5[[#This Row],[Column12]]</f>
        <v>0</v>
      </c>
      <c r="AF1032" s="111">
        <f>Table5[[#This Row],[Column5]]+Table5[[#This Row],[Column13]]+Table5[[#This Row],[Column21]]+Table5[[#This Row],[Column18]]</f>
        <v>0</v>
      </c>
      <c r="AG1032" s="111">
        <f t="shared" si="181"/>
        <v>0</v>
      </c>
      <c r="AH1032" s="111">
        <f t="shared" si="182"/>
        <v>0</v>
      </c>
      <c r="AI1032" s="111">
        <f>Table5[[#This Row],[Column17]]-Table5[[#This Row],[Column20]]</f>
        <v>0</v>
      </c>
      <c r="AJ1032" s="111">
        <f t="shared" si="183"/>
        <v>0</v>
      </c>
      <c r="AK1032" s="111">
        <f t="shared" si="176"/>
        <v>0</v>
      </c>
      <c r="AL1032" s="111">
        <f t="shared" si="184"/>
        <v>0</v>
      </c>
      <c r="AM1032" s="111" t="str">
        <f t="shared" si="185"/>
        <v/>
      </c>
      <c r="AN1032" s="111" t="str">
        <f t="shared" ca="1" si="186"/>
        <v/>
      </c>
    </row>
    <row r="1033" spans="1:40" ht="20.25" customHeight="1" x14ac:dyDescent="0.3">
      <c r="A1033" s="107"/>
      <c r="B1033" s="144"/>
      <c r="C1033" s="119"/>
      <c r="D1033" s="120"/>
      <c r="E1033" s="119"/>
      <c r="F1033" s="119"/>
      <c r="G1033" s="120"/>
      <c r="H1033" s="119"/>
      <c r="I1033" s="109"/>
      <c r="L1033" s="108"/>
      <c r="M1033" s="108"/>
      <c r="N1033" s="108"/>
      <c r="O1033" s="108"/>
      <c r="P1033" s="108"/>
      <c r="Q1033" s="108"/>
      <c r="R1033" s="108"/>
      <c r="S1033" s="108"/>
      <c r="T1033" s="100">
        <f t="shared" si="177"/>
        <v>0</v>
      </c>
      <c r="U1033" s="111"/>
      <c r="V1033" s="111"/>
      <c r="W1033" s="111">
        <f>SUMIFS($F$3:F1033,$D$3:D1033,D1033,$C$3:C1033,"Buy")+SUMIFS($F$3:F1033,$D$3:D1033,D1033,$C$3:C1033,"Coin Deposit",$E$3:E1033,"&lt;&gt;")</f>
        <v>0</v>
      </c>
      <c r="X1033" s="111">
        <f t="shared" si="178"/>
        <v>0</v>
      </c>
      <c r="Y1033" s="111">
        <f>IF($D1033=Y$1,SUMIFS($H$3:$H1033,$G$3:$G1033,Y$1,$C$3:$C1033,"Sell"),0)</f>
        <v>0</v>
      </c>
      <c r="Z1033" s="111">
        <f t="shared" si="179"/>
        <v>0</v>
      </c>
      <c r="AA1033" s="111">
        <f>IF($D1033=AA$1,SUMIFS($H$3:$H1033,$G$3:$G1033,AA$1,$C$3:$C1033,"Sell"),0)</f>
        <v>0</v>
      </c>
      <c r="AB1033" s="111">
        <f t="shared" si="180"/>
        <v>0</v>
      </c>
      <c r="AC1033" s="111">
        <f>SUMIFS('Deductions and Deposits'!$H:$H,'Deductions and Deposits'!$G:$G,D1033,'Deductions and Deposits'!$F:$F,"&lt;="&amp;B1033)+SUMIFS($F$3:F1033,$D$3:D1033,D1033,$C$3:C1033,"Coin Deposit",$E$3:E1033,"")</f>
        <v>0</v>
      </c>
      <c r="AD1033" s="111">
        <f>SUMIFS('Deductions and Deposits'!$D:$D,'Deductions and Deposits'!$C:$C,D1033)+SUMIFS($F:$F,$D:$D,D1033,$C:$C,"Coin Deduction")</f>
        <v>0</v>
      </c>
      <c r="AE1033" s="111">
        <f>Table5[[#This Row],[Column4]]+Table5[[#This Row],[Column14]]+Table5[[#This Row],[Column19]]+Table5[[#This Row],[Column12]]</f>
        <v>0</v>
      </c>
      <c r="AF1033" s="111">
        <f>Table5[[#This Row],[Column5]]+Table5[[#This Row],[Column13]]+Table5[[#This Row],[Column21]]+Table5[[#This Row],[Column18]]</f>
        <v>0</v>
      </c>
      <c r="AG1033" s="111">
        <f t="shared" si="181"/>
        <v>0</v>
      </c>
      <c r="AH1033" s="111">
        <f t="shared" si="182"/>
        <v>0</v>
      </c>
      <c r="AI1033" s="111">
        <f>Table5[[#This Row],[Column17]]-Table5[[#This Row],[Column20]]</f>
        <v>0</v>
      </c>
      <c r="AJ1033" s="111">
        <f t="shared" si="183"/>
        <v>0</v>
      </c>
      <c r="AK1033" s="111">
        <f t="shared" si="176"/>
        <v>0</v>
      </c>
      <c r="AL1033" s="111">
        <f t="shared" si="184"/>
        <v>0</v>
      </c>
      <c r="AM1033" s="111" t="str">
        <f t="shared" si="185"/>
        <v/>
      </c>
      <c r="AN1033" s="111" t="str">
        <f t="shared" ca="1" si="186"/>
        <v/>
      </c>
    </row>
    <row r="1034" spans="1:40" ht="20.25" customHeight="1" x14ac:dyDescent="0.3">
      <c r="A1034" s="107"/>
      <c r="B1034" s="144"/>
      <c r="C1034" s="119"/>
      <c r="D1034" s="120"/>
      <c r="E1034" s="119"/>
      <c r="F1034" s="119"/>
      <c r="G1034" s="120"/>
      <c r="H1034" s="119"/>
      <c r="I1034" s="109"/>
      <c r="L1034" s="108"/>
      <c r="M1034" s="108"/>
      <c r="N1034" s="108"/>
      <c r="O1034" s="108"/>
      <c r="P1034" s="108"/>
      <c r="Q1034" s="108"/>
      <c r="R1034" s="108"/>
      <c r="S1034" s="108"/>
      <c r="T1034" s="100">
        <f t="shared" si="177"/>
        <v>0</v>
      </c>
      <c r="U1034" s="111"/>
      <c r="V1034" s="111"/>
      <c r="W1034" s="111">
        <f>SUMIFS($F$3:F1034,$D$3:D1034,D1034,$C$3:C1034,"Buy")+SUMIFS($F$3:F1034,$D$3:D1034,D1034,$C$3:C1034,"Coin Deposit",$E$3:E1034,"&lt;&gt;")</f>
        <v>0</v>
      </c>
      <c r="X1034" s="111">
        <f t="shared" si="178"/>
        <v>0</v>
      </c>
      <c r="Y1034" s="111">
        <f>IF($D1034=Y$1,SUMIFS($H$3:$H1034,$G$3:$G1034,Y$1,$C$3:$C1034,"Sell"),0)</f>
        <v>0</v>
      </c>
      <c r="Z1034" s="111">
        <f t="shared" si="179"/>
        <v>0</v>
      </c>
      <c r="AA1034" s="111">
        <f>IF($D1034=AA$1,SUMIFS($H$3:$H1034,$G$3:$G1034,AA$1,$C$3:$C1034,"Sell"),0)</f>
        <v>0</v>
      </c>
      <c r="AB1034" s="111">
        <f t="shared" si="180"/>
        <v>0</v>
      </c>
      <c r="AC1034" s="111">
        <f>SUMIFS('Deductions and Deposits'!$H:$H,'Deductions and Deposits'!$G:$G,D1034,'Deductions and Deposits'!$F:$F,"&lt;="&amp;B1034)+SUMIFS($F$3:F1034,$D$3:D1034,D1034,$C$3:C1034,"Coin Deposit",$E$3:E1034,"")</f>
        <v>0</v>
      </c>
      <c r="AD1034" s="111">
        <f>SUMIFS('Deductions and Deposits'!$D:$D,'Deductions and Deposits'!$C:$C,D1034)+SUMIFS($F:$F,$D:$D,D1034,$C:$C,"Coin Deduction")</f>
        <v>0</v>
      </c>
      <c r="AE1034" s="111">
        <f>Table5[[#This Row],[Column4]]+Table5[[#This Row],[Column14]]+Table5[[#This Row],[Column19]]+Table5[[#This Row],[Column12]]</f>
        <v>0</v>
      </c>
      <c r="AF1034" s="111">
        <f>Table5[[#This Row],[Column5]]+Table5[[#This Row],[Column13]]+Table5[[#This Row],[Column21]]+Table5[[#This Row],[Column18]]</f>
        <v>0</v>
      </c>
      <c r="AG1034" s="111">
        <f t="shared" si="181"/>
        <v>0</v>
      </c>
      <c r="AH1034" s="111">
        <f t="shared" si="182"/>
        <v>0</v>
      </c>
      <c r="AI1034" s="111">
        <f>Table5[[#This Row],[Column17]]-Table5[[#This Row],[Column20]]</f>
        <v>0</v>
      </c>
      <c r="AJ1034" s="111">
        <f t="shared" si="183"/>
        <v>0</v>
      </c>
      <c r="AK1034" s="111">
        <f t="shared" si="176"/>
        <v>0</v>
      </c>
      <c r="AL1034" s="111">
        <f t="shared" si="184"/>
        <v>0</v>
      </c>
      <c r="AM1034" s="111" t="str">
        <f t="shared" si="185"/>
        <v/>
      </c>
      <c r="AN1034" s="111" t="str">
        <f t="shared" ca="1" si="186"/>
        <v/>
      </c>
    </row>
    <row r="1035" spans="1:40" ht="20.25" customHeight="1" x14ac:dyDescent="0.3">
      <c r="A1035" s="107"/>
      <c r="B1035" s="144"/>
      <c r="C1035" s="119"/>
      <c r="D1035" s="120"/>
      <c r="E1035" s="119"/>
      <c r="F1035" s="119"/>
      <c r="G1035" s="120"/>
      <c r="H1035" s="119"/>
      <c r="I1035" s="109"/>
      <c r="L1035" s="108"/>
      <c r="M1035" s="108"/>
      <c r="N1035" s="108"/>
      <c r="O1035" s="108"/>
      <c r="P1035" s="108"/>
      <c r="Q1035" s="108"/>
      <c r="R1035" s="108"/>
      <c r="S1035" s="108"/>
      <c r="T1035" s="100">
        <f t="shared" si="177"/>
        <v>0</v>
      </c>
      <c r="U1035" s="111"/>
      <c r="V1035" s="111"/>
      <c r="W1035" s="111">
        <f>SUMIFS($F$3:F1035,$D$3:D1035,D1035,$C$3:C1035,"Buy")+SUMIFS($F$3:F1035,$D$3:D1035,D1035,$C$3:C1035,"Coin Deposit",$E$3:E1035,"&lt;&gt;")</f>
        <v>0</v>
      </c>
      <c r="X1035" s="111">
        <f t="shared" si="178"/>
        <v>0</v>
      </c>
      <c r="Y1035" s="111">
        <f>IF($D1035=Y$1,SUMIFS($H$3:$H1035,$G$3:$G1035,Y$1,$C$3:$C1035,"Sell"),0)</f>
        <v>0</v>
      </c>
      <c r="Z1035" s="111">
        <f t="shared" si="179"/>
        <v>0</v>
      </c>
      <c r="AA1035" s="111">
        <f>IF($D1035=AA$1,SUMIFS($H$3:$H1035,$G$3:$G1035,AA$1,$C$3:$C1035,"Sell"),0)</f>
        <v>0</v>
      </c>
      <c r="AB1035" s="111">
        <f t="shared" si="180"/>
        <v>0</v>
      </c>
      <c r="AC1035" s="111">
        <f>SUMIFS('Deductions and Deposits'!$H:$H,'Deductions and Deposits'!$G:$G,D1035,'Deductions and Deposits'!$F:$F,"&lt;="&amp;B1035)+SUMIFS($F$3:F1035,$D$3:D1035,D1035,$C$3:C1035,"Coin Deposit",$E$3:E1035,"")</f>
        <v>0</v>
      </c>
      <c r="AD1035" s="111">
        <f>SUMIFS('Deductions and Deposits'!$D:$D,'Deductions and Deposits'!$C:$C,D1035)+SUMIFS($F:$F,$D:$D,D1035,$C:$C,"Coin Deduction")</f>
        <v>0</v>
      </c>
      <c r="AE1035" s="111">
        <f>Table5[[#This Row],[Column4]]+Table5[[#This Row],[Column14]]+Table5[[#This Row],[Column19]]+Table5[[#This Row],[Column12]]</f>
        <v>0</v>
      </c>
      <c r="AF1035" s="111">
        <f>Table5[[#This Row],[Column5]]+Table5[[#This Row],[Column13]]+Table5[[#This Row],[Column21]]+Table5[[#This Row],[Column18]]</f>
        <v>0</v>
      </c>
      <c r="AG1035" s="111">
        <f t="shared" si="181"/>
        <v>0</v>
      </c>
      <c r="AH1035" s="111">
        <f t="shared" si="182"/>
        <v>0</v>
      </c>
      <c r="AI1035" s="111">
        <f>Table5[[#This Row],[Column17]]-Table5[[#This Row],[Column20]]</f>
        <v>0</v>
      </c>
      <c r="AJ1035" s="111">
        <f t="shared" si="183"/>
        <v>0</v>
      </c>
      <c r="AK1035" s="111">
        <f t="shared" si="176"/>
        <v>0</v>
      </c>
      <c r="AL1035" s="111">
        <f t="shared" si="184"/>
        <v>0</v>
      </c>
      <c r="AM1035" s="111" t="str">
        <f t="shared" si="185"/>
        <v/>
      </c>
      <c r="AN1035" s="111" t="str">
        <f t="shared" ca="1" si="186"/>
        <v/>
      </c>
    </row>
    <row r="1036" spans="1:40" ht="20.25" customHeight="1" x14ac:dyDescent="0.3">
      <c r="A1036" s="107"/>
      <c r="B1036" s="144"/>
      <c r="C1036" s="119"/>
      <c r="D1036" s="120"/>
      <c r="E1036" s="119"/>
      <c r="F1036" s="119"/>
      <c r="G1036" s="120"/>
      <c r="H1036" s="119"/>
      <c r="I1036" s="109"/>
      <c r="L1036" s="108"/>
      <c r="M1036" s="108"/>
      <c r="N1036" s="108"/>
      <c r="O1036" s="108"/>
      <c r="P1036" s="108"/>
      <c r="Q1036" s="108"/>
      <c r="R1036" s="108"/>
      <c r="S1036" s="108"/>
      <c r="T1036" s="100">
        <f t="shared" si="177"/>
        <v>0</v>
      </c>
      <c r="U1036" s="111"/>
      <c r="V1036" s="111"/>
      <c r="W1036" s="111">
        <f>SUMIFS($F$3:F1036,$D$3:D1036,D1036,$C$3:C1036,"Buy")+SUMIFS($F$3:F1036,$D$3:D1036,D1036,$C$3:C1036,"Coin Deposit",$E$3:E1036,"&lt;&gt;")</f>
        <v>0</v>
      </c>
      <c r="X1036" s="111">
        <f t="shared" si="178"/>
        <v>0</v>
      </c>
      <c r="Y1036" s="111">
        <f>IF($D1036=Y$1,SUMIFS($H$3:$H1036,$G$3:$G1036,Y$1,$C$3:$C1036,"Sell"),0)</f>
        <v>0</v>
      </c>
      <c r="Z1036" s="111">
        <f t="shared" si="179"/>
        <v>0</v>
      </c>
      <c r="AA1036" s="111">
        <f>IF($D1036=AA$1,SUMIFS($H$3:$H1036,$G$3:$G1036,AA$1,$C$3:$C1036,"Sell"),0)</f>
        <v>0</v>
      </c>
      <c r="AB1036" s="111">
        <f t="shared" si="180"/>
        <v>0</v>
      </c>
      <c r="AC1036" s="111">
        <f>SUMIFS('Deductions and Deposits'!$H:$H,'Deductions and Deposits'!$G:$G,D1036,'Deductions and Deposits'!$F:$F,"&lt;="&amp;B1036)+SUMIFS($F$3:F1036,$D$3:D1036,D1036,$C$3:C1036,"Coin Deposit",$E$3:E1036,"")</f>
        <v>0</v>
      </c>
      <c r="AD1036" s="111">
        <f>SUMIFS('Deductions and Deposits'!$D:$D,'Deductions and Deposits'!$C:$C,D1036)+SUMIFS($F:$F,$D:$D,D1036,$C:$C,"Coin Deduction")</f>
        <v>0</v>
      </c>
      <c r="AE1036" s="111">
        <f>Table5[[#This Row],[Column4]]+Table5[[#This Row],[Column14]]+Table5[[#This Row],[Column19]]+Table5[[#This Row],[Column12]]</f>
        <v>0</v>
      </c>
      <c r="AF1036" s="111">
        <f>Table5[[#This Row],[Column5]]+Table5[[#This Row],[Column13]]+Table5[[#This Row],[Column21]]+Table5[[#This Row],[Column18]]</f>
        <v>0</v>
      </c>
      <c r="AG1036" s="111">
        <f t="shared" si="181"/>
        <v>0</v>
      </c>
      <c r="AH1036" s="111">
        <f t="shared" si="182"/>
        <v>0</v>
      </c>
      <c r="AI1036" s="111">
        <f>Table5[[#This Row],[Column17]]-Table5[[#This Row],[Column20]]</f>
        <v>0</v>
      </c>
      <c r="AJ1036" s="111">
        <f t="shared" si="183"/>
        <v>0</v>
      </c>
      <c r="AK1036" s="111">
        <f t="shared" si="176"/>
        <v>0</v>
      </c>
      <c r="AL1036" s="111">
        <f t="shared" si="184"/>
        <v>0</v>
      </c>
      <c r="AM1036" s="111" t="str">
        <f t="shared" si="185"/>
        <v/>
      </c>
      <c r="AN1036" s="111" t="str">
        <f t="shared" ca="1" si="186"/>
        <v/>
      </c>
    </row>
    <row r="1037" spans="1:40" ht="20.25" customHeight="1" x14ac:dyDescent="0.3">
      <c r="A1037" s="107"/>
      <c r="B1037" s="144"/>
      <c r="C1037" s="119"/>
      <c r="D1037" s="120"/>
      <c r="E1037" s="119"/>
      <c r="F1037" s="119"/>
      <c r="G1037" s="120"/>
      <c r="H1037" s="119"/>
      <c r="I1037" s="109"/>
      <c r="L1037" s="108"/>
      <c r="M1037" s="108"/>
      <c r="N1037" s="108"/>
      <c r="O1037" s="108"/>
      <c r="P1037" s="108"/>
      <c r="Q1037" s="108"/>
      <c r="R1037" s="108"/>
      <c r="S1037" s="108"/>
      <c r="T1037" s="100">
        <f t="shared" si="177"/>
        <v>0</v>
      </c>
      <c r="U1037" s="111"/>
      <c r="V1037" s="111"/>
      <c r="W1037" s="111">
        <f>SUMIFS($F$3:F1037,$D$3:D1037,D1037,$C$3:C1037,"Buy")+SUMIFS($F$3:F1037,$D$3:D1037,D1037,$C$3:C1037,"Coin Deposit",$E$3:E1037,"&lt;&gt;")</f>
        <v>0</v>
      </c>
      <c r="X1037" s="111">
        <f t="shared" si="178"/>
        <v>0</v>
      </c>
      <c r="Y1037" s="111">
        <f>IF($D1037=Y$1,SUMIFS($H$3:$H1037,$G$3:$G1037,Y$1,$C$3:$C1037,"Sell"),0)</f>
        <v>0</v>
      </c>
      <c r="Z1037" s="111">
        <f t="shared" si="179"/>
        <v>0</v>
      </c>
      <c r="AA1037" s="111">
        <f>IF($D1037=AA$1,SUMIFS($H$3:$H1037,$G$3:$G1037,AA$1,$C$3:$C1037,"Sell"),0)</f>
        <v>0</v>
      </c>
      <c r="AB1037" s="111">
        <f t="shared" si="180"/>
        <v>0</v>
      </c>
      <c r="AC1037" s="111">
        <f>SUMIFS('Deductions and Deposits'!$H:$H,'Deductions and Deposits'!$G:$G,D1037,'Deductions and Deposits'!$F:$F,"&lt;="&amp;B1037)+SUMIFS($F$3:F1037,$D$3:D1037,D1037,$C$3:C1037,"Coin Deposit",$E$3:E1037,"")</f>
        <v>0</v>
      </c>
      <c r="AD1037" s="111">
        <f>SUMIFS('Deductions and Deposits'!$D:$D,'Deductions and Deposits'!$C:$C,D1037)+SUMIFS($F:$F,$D:$D,D1037,$C:$C,"Coin Deduction")</f>
        <v>0</v>
      </c>
      <c r="AE1037" s="111">
        <f>Table5[[#This Row],[Column4]]+Table5[[#This Row],[Column14]]+Table5[[#This Row],[Column19]]+Table5[[#This Row],[Column12]]</f>
        <v>0</v>
      </c>
      <c r="AF1037" s="111">
        <f>Table5[[#This Row],[Column5]]+Table5[[#This Row],[Column13]]+Table5[[#This Row],[Column21]]+Table5[[#This Row],[Column18]]</f>
        <v>0</v>
      </c>
      <c r="AG1037" s="111">
        <f t="shared" si="181"/>
        <v>0</v>
      </c>
      <c r="AH1037" s="111">
        <f t="shared" si="182"/>
        <v>0</v>
      </c>
      <c r="AI1037" s="111">
        <f>Table5[[#This Row],[Column17]]-Table5[[#This Row],[Column20]]</f>
        <v>0</v>
      </c>
      <c r="AJ1037" s="111">
        <f t="shared" si="183"/>
        <v>0</v>
      </c>
      <c r="AK1037" s="111">
        <f t="shared" si="176"/>
        <v>0</v>
      </c>
      <c r="AL1037" s="111">
        <f t="shared" si="184"/>
        <v>0</v>
      </c>
      <c r="AM1037" s="111" t="str">
        <f t="shared" si="185"/>
        <v/>
      </c>
      <c r="AN1037" s="111" t="str">
        <f t="shared" ca="1" si="186"/>
        <v/>
      </c>
    </row>
    <row r="1038" spans="1:40" ht="20.25" customHeight="1" x14ac:dyDescent="0.3">
      <c r="A1038" s="107"/>
      <c r="B1038" s="144"/>
      <c r="C1038" s="119"/>
      <c r="D1038" s="120"/>
      <c r="E1038" s="119"/>
      <c r="F1038" s="119"/>
      <c r="G1038" s="120"/>
      <c r="H1038" s="119"/>
      <c r="I1038" s="109"/>
      <c r="L1038" s="108"/>
      <c r="M1038" s="108"/>
      <c r="N1038" s="108"/>
      <c r="O1038" s="108"/>
      <c r="P1038" s="108"/>
      <c r="Q1038" s="108"/>
      <c r="R1038" s="108"/>
      <c r="S1038" s="108"/>
      <c r="T1038" s="100">
        <f t="shared" si="177"/>
        <v>0</v>
      </c>
      <c r="U1038" s="111"/>
      <c r="V1038" s="111"/>
      <c r="W1038" s="111">
        <f>SUMIFS($F$3:F1038,$D$3:D1038,D1038,$C$3:C1038,"Buy")+SUMIFS($F$3:F1038,$D$3:D1038,D1038,$C$3:C1038,"Coin Deposit",$E$3:E1038,"&lt;&gt;")</f>
        <v>0</v>
      </c>
      <c r="X1038" s="111">
        <f t="shared" si="178"/>
        <v>0</v>
      </c>
      <c r="Y1038" s="111">
        <f>IF($D1038=Y$1,SUMIFS($H$3:$H1038,$G$3:$G1038,Y$1,$C$3:$C1038,"Sell"),0)</f>
        <v>0</v>
      </c>
      <c r="Z1038" s="111">
        <f t="shared" si="179"/>
        <v>0</v>
      </c>
      <c r="AA1038" s="111">
        <f>IF($D1038=AA$1,SUMIFS($H$3:$H1038,$G$3:$G1038,AA$1,$C$3:$C1038,"Sell"),0)</f>
        <v>0</v>
      </c>
      <c r="AB1038" s="111">
        <f t="shared" si="180"/>
        <v>0</v>
      </c>
      <c r="AC1038" s="111">
        <f>SUMIFS('Deductions and Deposits'!$H:$H,'Deductions and Deposits'!$G:$G,D1038,'Deductions and Deposits'!$F:$F,"&lt;="&amp;B1038)+SUMIFS($F$3:F1038,$D$3:D1038,D1038,$C$3:C1038,"Coin Deposit",$E$3:E1038,"")</f>
        <v>0</v>
      </c>
      <c r="AD1038" s="111">
        <f>SUMIFS('Deductions and Deposits'!$D:$D,'Deductions and Deposits'!$C:$C,D1038)+SUMIFS($F:$F,$D:$D,D1038,$C:$C,"Coin Deduction")</f>
        <v>0</v>
      </c>
      <c r="AE1038" s="111">
        <f>Table5[[#This Row],[Column4]]+Table5[[#This Row],[Column14]]+Table5[[#This Row],[Column19]]+Table5[[#This Row],[Column12]]</f>
        <v>0</v>
      </c>
      <c r="AF1038" s="111">
        <f>Table5[[#This Row],[Column5]]+Table5[[#This Row],[Column13]]+Table5[[#This Row],[Column21]]+Table5[[#This Row],[Column18]]</f>
        <v>0</v>
      </c>
      <c r="AG1038" s="111">
        <f t="shared" si="181"/>
        <v>0</v>
      </c>
      <c r="AH1038" s="111">
        <f t="shared" si="182"/>
        <v>0</v>
      </c>
      <c r="AI1038" s="111">
        <f>Table5[[#This Row],[Column17]]-Table5[[#This Row],[Column20]]</f>
        <v>0</v>
      </c>
      <c r="AJ1038" s="111">
        <f t="shared" si="183"/>
        <v>0</v>
      </c>
      <c r="AK1038" s="111">
        <f t="shared" si="176"/>
        <v>0</v>
      </c>
      <c r="AL1038" s="111">
        <f t="shared" si="184"/>
        <v>0</v>
      </c>
      <c r="AM1038" s="111" t="str">
        <f t="shared" si="185"/>
        <v/>
      </c>
      <c r="AN1038" s="111" t="str">
        <f t="shared" ca="1" si="186"/>
        <v/>
      </c>
    </row>
    <row r="1039" spans="1:40" ht="20.25" customHeight="1" x14ac:dyDescent="0.3">
      <c r="A1039" s="107"/>
      <c r="B1039" s="144"/>
      <c r="C1039" s="119"/>
      <c r="D1039" s="120"/>
      <c r="E1039" s="119"/>
      <c r="F1039" s="119"/>
      <c r="G1039" s="120"/>
      <c r="H1039" s="119"/>
      <c r="I1039" s="109"/>
      <c r="L1039" s="108"/>
      <c r="M1039" s="108"/>
      <c r="N1039" s="108"/>
      <c r="O1039" s="108"/>
      <c r="P1039" s="108"/>
      <c r="Q1039" s="108"/>
      <c r="R1039" s="108"/>
      <c r="S1039" s="108"/>
      <c r="T1039" s="100">
        <f t="shared" si="177"/>
        <v>0</v>
      </c>
      <c r="U1039" s="111"/>
      <c r="V1039" s="111"/>
      <c r="W1039" s="111">
        <f>SUMIFS($F$3:F1039,$D$3:D1039,D1039,$C$3:C1039,"Buy")+SUMIFS($F$3:F1039,$D$3:D1039,D1039,$C$3:C1039,"Coin Deposit",$E$3:E1039,"&lt;&gt;")</f>
        <v>0</v>
      </c>
      <c r="X1039" s="111">
        <f t="shared" si="178"/>
        <v>0</v>
      </c>
      <c r="Y1039" s="111">
        <f>IF($D1039=Y$1,SUMIFS($H$3:$H1039,$G$3:$G1039,Y$1,$C$3:$C1039,"Sell"),0)</f>
        <v>0</v>
      </c>
      <c r="Z1039" s="111">
        <f t="shared" si="179"/>
        <v>0</v>
      </c>
      <c r="AA1039" s="111">
        <f>IF($D1039=AA$1,SUMIFS($H$3:$H1039,$G$3:$G1039,AA$1,$C$3:$C1039,"Sell"),0)</f>
        <v>0</v>
      </c>
      <c r="AB1039" s="111">
        <f t="shared" si="180"/>
        <v>0</v>
      </c>
      <c r="AC1039" s="111">
        <f>SUMIFS('Deductions and Deposits'!$H:$H,'Deductions and Deposits'!$G:$G,D1039,'Deductions and Deposits'!$F:$F,"&lt;="&amp;B1039)+SUMIFS($F$3:F1039,$D$3:D1039,D1039,$C$3:C1039,"Coin Deposit",$E$3:E1039,"")</f>
        <v>0</v>
      </c>
      <c r="AD1039" s="111">
        <f>SUMIFS('Deductions and Deposits'!$D:$D,'Deductions and Deposits'!$C:$C,D1039)+SUMIFS($F:$F,$D:$D,D1039,$C:$C,"Coin Deduction")</f>
        <v>0</v>
      </c>
      <c r="AE1039" s="111">
        <f>Table5[[#This Row],[Column4]]+Table5[[#This Row],[Column14]]+Table5[[#This Row],[Column19]]+Table5[[#This Row],[Column12]]</f>
        <v>0</v>
      </c>
      <c r="AF1039" s="111">
        <f>Table5[[#This Row],[Column5]]+Table5[[#This Row],[Column13]]+Table5[[#This Row],[Column21]]+Table5[[#This Row],[Column18]]</f>
        <v>0</v>
      </c>
      <c r="AG1039" s="111">
        <f t="shared" si="181"/>
        <v>0</v>
      </c>
      <c r="AH1039" s="111">
        <f t="shared" si="182"/>
        <v>0</v>
      </c>
      <c r="AI1039" s="111">
        <f>Table5[[#This Row],[Column17]]-Table5[[#This Row],[Column20]]</f>
        <v>0</v>
      </c>
      <c r="AJ1039" s="111">
        <f t="shared" si="183"/>
        <v>0</v>
      </c>
      <c r="AK1039" s="111">
        <f t="shared" si="176"/>
        <v>0</v>
      </c>
      <c r="AL1039" s="111">
        <f t="shared" si="184"/>
        <v>0</v>
      </c>
      <c r="AM1039" s="111" t="str">
        <f t="shared" si="185"/>
        <v/>
      </c>
      <c r="AN1039" s="111" t="str">
        <f t="shared" ca="1" si="186"/>
        <v/>
      </c>
    </row>
    <row r="1040" spans="1:40" ht="20.25" customHeight="1" x14ac:dyDescent="0.3">
      <c r="A1040" s="107"/>
      <c r="B1040" s="144"/>
      <c r="C1040" s="119"/>
      <c r="D1040" s="120"/>
      <c r="E1040" s="119"/>
      <c r="F1040" s="119"/>
      <c r="G1040" s="120"/>
      <c r="H1040" s="119"/>
      <c r="I1040" s="109"/>
      <c r="L1040" s="108"/>
      <c r="M1040" s="108"/>
      <c r="N1040" s="108"/>
      <c r="O1040" s="108"/>
      <c r="P1040" s="108"/>
      <c r="Q1040" s="108"/>
      <c r="R1040" s="108"/>
      <c r="S1040" s="108"/>
      <c r="T1040" s="100">
        <f t="shared" si="177"/>
        <v>0</v>
      </c>
      <c r="U1040" s="111"/>
      <c r="V1040" s="111"/>
      <c r="W1040" s="111">
        <f>SUMIFS($F$3:F1040,$D$3:D1040,D1040,$C$3:C1040,"Buy")+SUMIFS($F$3:F1040,$D$3:D1040,D1040,$C$3:C1040,"Coin Deposit",$E$3:E1040,"&lt;&gt;")</f>
        <v>0</v>
      </c>
      <c r="X1040" s="111">
        <f t="shared" si="178"/>
        <v>0</v>
      </c>
      <c r="Y1040" s="111">
        <f>IF($D1040=Y$1,SUMIFS($H$3:$H1040,$G$3:$G1040,Y$1,$C$3:$C1040,"Sell"),0)</f>
        <v>0</v>
      </c>
      <c r="Z1040" s="111">
        <f t="shared" si="179"/>
        <v>0</v>
      </c>
      <c r="AA1040" s="111">
        <f>IF($D1040=AA$1,SUMIFS($H$3:$H1040,$G$3:$G1040,AA$1,$C$3:$C1040,"Sell"),0)</f>
        <v>0</v>
      </c>
      <c r="AB1040" s="111">
        <f t="shared" si="180"/>
        <v>0</v>
      </c>
      <c r="AC1040" s="111">
        <f>SUMIFS('Deductions and Deposits'!$H:$H,'Deductions and Deposits'!$G:$G,D1040,'Deductions and Deposits'!$F:$F,"&lt;="&amp;B1040)+SUMIFS($F$3:F1040,$D$3:D1040,D1040,$C$3:C1040,"Coin Deposit",$E$3:E1040,"")</f>
        <v>0</v>
      </c>
      <c r="AD1040" s="111">
        <f>SUMIFS('Deductions and Deposits'!$D:$D,'Deductions and Deposits'!$C:$C,D1040)+SUMIFS($F:$F,$D:$D,D1040,$C:$C,"Coin Deduction")</f>
        <v>0</v>
      </c>
      <c r="AE1040" s="111">
        <f>Table5[[#This Row],[Column4]]+Table5[[#This Row],[Column14]]+Table5[[#This Row],[Column19]]+Table5[[#This Row],[Column12]]</f>
        <v>0</v>
      </c>
      <c r="AF1040" s="111">
        <f>Table5[[#This Row],[Column5]]+Table5[[#This Row],[Column13]]+Table5[[#This Row],[Column21]]+Table5[[#This Row],[Column18]]</f>
        <v>0</v>
      </c>
      <c r="AG1040" s="111">
        <f t="shared" si="181"/>
        <v>0</v>
      </c>
      <c r="AH1040" s="111">
        <f t="shared" si="182"/>
        <v>0</v>
      </c>
      <c r="AI1040" s="111">
        <f>Table5[[#This Row],[Column17]]-Table5[[#This Row],[Column20]]</f>
        <v>0</v>
      </c>
      <c r="AJ1040" s="111">
        <f t="shared" si="183"/>
        <v>0</v>
      </c>
      <c r="AK1040" s="111">
        <f t="shared" si="176"/>
        <v>0</v>
      </c>
      <c r="AL1040" s="111">
        <f t="shared" si="184"/>
        <v>0</v>
      </c>
      <c r="AM1040" s="111" t="str">
        <f t="shared" si="185"/>
        <v/>
      </c>
      <c r="AN1040" s="111" t="str">
        <f t="shared" ca="1" si="186"/>
        <v/>
      </c>
    </row>
    <row r="1041" spans="1:40" ht="20.25" customHeight="1" x14ac:dyDescent="0.3">
      <c r="A1041" s="107"/>
      <c r="B1041" s="144"/>
      <c r="C1041" s="119"/>
      <c r="D1041" s="120"/>
      <c r="E1041" s="119"/>
      <c r="F1041" s="119"/>
      <c r="G1041" s="120"/>
      <c r="H1041" s="119"/>
      <c r="I1041" s="109"/>
      <c r="L1041" s="108"/>
      <c r="M1041" s="108"/>
      <c r="N1041" s="108"/>
      <c r="O1041" s="108"/>
      <c r="P1041" s="108"/>
      <c r="Q1041" s="108"/>
      <c r="R1041" s="108"/>
      <c r="S1041" s="108"/>
      <c r="T1041" s="100">
        <f t="shared" si="177"/>
        <v>0</v>
      </c>
      <c r="U1041" s="111"/>
      <c r="V1041" s="111"/>
      <c r="W1041" s="111">
        <f>SUMIFS($F$3:F1041,$D$3:D1041,D1041,$C$3:C1041,"Buy")+SUMIFS($F$3:F1041,$D$3:D1041,D1041,$C$3:C1041,"Coin Deposit",$E$3:E1041,"&lt;&gt;")</f>
        <v>0</v>
      </c>
      <c r="X1041" s="111">
        <f t="shared" si="178"/>
        <v>0</v>
      </c>
      <c r="Y1041" s="111">
        <f>IF($D1041=Y$1,SUMIFS($H$3:$H1041,$G$3:$G1041,Y$1,$C$3:$C1041,"Sell"),0)</f>
        <v>0</v>
      </c>
      <c r="Z1041" s="111">
        <f t="shared" si="179"/>
        <v>0</v>
      </c>
      <c r="AA1041" s="111">
        <f>IF($D1041=AA$1,SUMIFS($H$3:$H1041,$G$3:$G1041,AA$1,$C$3:$C1041,"Sell"),0)</f>
        <v>0</v>
      </c>
      <c r="AB1041" s="111">
        <f t="shared" si="180"/>
        <v>0</v>
      </c>
      <c r="AC1041" s="111">
        <f>SUMIFS('Deductions and Deposits'!$H:$H,'Deductions and Deposits'!$G:$G,D1041,'Deductions and Deposits'!$F:$F,"&lt;="&amp;B1041)+SUMIFS($F$3:F1041,$D$3:D1041,D1041,$C$3:C1041,"Coin Deposit",$E$3:E1041,"")</f>
        <v>0</v>
      </c>
      <c r="AD1041" s="111">
        <f>SUMIFS('Deductions and Deposits'!$D:$D,'Deductions and Deposits'!$C:$C,D1041)+SUMIFS($F:$F,$D:$D,D1041,$C:$C,"Coin Deduction")</f>
        <v>0</v>
      </c>
      <c r="AE1041" s="111">
        <f>Table5[[#This Row],[Column4]]+Table5[[#This Row],[Column14]]+Table5[[#This Row],[Column19]]+Table5[[#This Row],[Column12]]</f>
        <v>0</v>
      </c>
      <c r="AF1041" s="111">
        <f>Table5[[#This Row],[Column5]]+Table5[[#This Row],[Column13]]+Table5[[#This Row],[Column21]]+Table5[[#This Row],[Column18]]</f>
        <v>0</v>
      </c>
      <c r="AG1041" s="111">
        <f t="shared" si="181"/>
        <v>0</v>
      </c>
      <c r="AH1041" s="111">
        <f t="shared" si="182"/>
        <v>0</v>
      </c>
      <c r="AI1041" s="111">
        <f>Table5[[#This Row],[Column17]]-Table5[[#This Row],[Column20]]</f>
        <v>0</v>
      </c>
      <c r="AJ1041" s="111">
        <f t="shared" si="183"/>
        <v>0</v>
      </c>
      <c r="AK1041" s="111">
        <f t="shared" ref="AK1041:AK1104" si="187">AJ1041*T1041</f>
        <v>0</v>
      </c>
      <c r="AL1041" s="111">
        <f t="shared" si="184"/>
        <v>0</v>
      </c>
      <c r="AM1041" s="111" t="str">
        <f t="shared" si="185"/>
        <v/>
      </c>
      <c r="AN1041" s="111" t="str">
        <f t="shared" ca="1" si="186"/>
        <v/>
      </c>
    </row>
    <row r="1042" spans="1:40" ht="20.25" customHeight="1" x14ac:dyDescent="0.3">
      <c r="A1042" s="107"/>
      <c r="B1042" s="144"/>
      <c r="C1042" s="119"/>
      <c r="D1042" s="120"/>
      <c r="E1042" s="119"/>
      <c r="F1042" s="119"/>
      <c r="G1042" s="120"/>
      <c r="H1042" s="119"/>
      <c r="I1042" s="109"/>
      <c r="L1042" s="108"/>
      <c r="M1042" s="108"/>
      <c r="N1042" s="108"/>
      <c r="O1042" s="108"/>
      <c r="P1042" s="108"/>
      <c r="Q1042" s="108"/>
      <c r="R1042" s="108"/>
      <c r="S1042" s="108"/>
      <c r="T1042" s="100">
        <f t="shared" si="177"/>
        <v>0</v>
      </c>
      <c r="U1042" s="111"/>
      <c r="V1042" s="111"/>
      <c r="W1042" s="111">
        <f>SUMIFS($F$3:F1042,$D$3:D1042,D1042,$C$3:C1042,"Buy")+SUMIFS($F$3:F1042,$D$3:D1042,D1042,$C$3:C1042,"Coin Deposit",$E$3:E1042,"&lt;&gt;")</f>
        <v>0</v>
      </c>
      <c r="X1042" s="111">
        <f t="shared" si="178"/>
        <v>0</v>
      </c>
      <c r="Y1042" s="111">
        <f>IF($D1042=Y$1,SUMIFS($H$3:$H1042,$G$3:$G1042,Y$1,$C$3:$C1042,"Sell"),0)</f>
        <v>0</v>
      </c>
      <c r="Z1042" s="111">
        <f t="shared" si="179"/>
        <v>0</v>
      </c>
      <c r="AA1042" s="111">
        <f>IF($D1042=AA$1,SUMIFS($H$3:$H1042,$G$3:$G1042,AA$1,$C$3:$C1042,"Sell"),0)</f>
        <v>0</v>
      </c>
      <c r="AB1042" s="111">
        <f t="shared" si="180"/>
        <v>0</v>
      </c>
      <c r="AC1042" s="111">
        <f>SUMIFS('Deductions and Deposits'!$H:$H,'Deductions and Deposits'!$G:$G,D1042,'Deductions and Deposits'!$F:$F,"&lt;="&amp;B1042)+SUMIFS($F$3:F1042,$D$3:D1042,D1042,$C$3:C1042,"Coin Deposit",$E$3:E1042,"")</f>
        <v>0</v>
      </c>
      <c r="AD1042" s="111">
        <f>SUMIFS('Deductions and Deposits'!$D:$D,'Deductions and Deposits'!$C:$C,D1042)+SUMIFS($F:$F,$D:$D,D1042,$C:$C,"Coin Deduction")</f>
        <v>0</v>
      </c>
      <c r="AE1042" s="111">
        <f>Table5[[#This Row],[Column4]]+Table5[[#This Row],[Column14]]+Table5[[#This Row],[Column19]]+Table5[[#This Row],[Column12]]</f>
        <v>0</v>
      </c>
      <c r="AF1042" s="111">
        <f>Table5[[#This Row],[Column5]]+Table5[[#This Row],[Column13]]+Table5[[#This Row],[Column21]]+Table5[[#This Row],[Column18]]</f>
        <v>0</v>
      </c>
      <c r="AG1042" s="111">
        <f t="shared" si="181"/>
        <v>0</v>
      </c>
      <c r="AH1042" s="111">
        <f t="shared" si="182"/>
        <v>0</v>
      </c>
      <c r="AI1042" s="111">
        <f>Table5[[#This Row],[Column17]]-Table5[[#This Row],[Column20]]</f>
        <v>0</v>
      </c>
      <c r="AJ1042" s="111">
        <f t="shared" si="183"/>
        <v>0</v>
      </c>
      <c r="AK1042" s="111">
        <f t="shared" si="187"/>
        <v>0</v>
      </c>
      <c r="AL1042" s="111">
        <f t="shared" si="184"/>
        <v>0</v>
      </c>
      <c r="AM1042" s="111" t="str">
        <f t="shared" si="185"/>
        <v/>
      </c>
      <c r="AN1042" s="111" t="str">
        <f t="shared" ca="1" si="186"/>
        <v/>
      </c>
    </row>
    <row r="1043" spans="1:40" ht="20.25" customHeight="1" x14ac:dyDescent="0.3">
      <c r="A1043" s="107"/>
      <c r="B1043" s="144"/>
      <c r="C1043" s="119"/>
      <c r="D1043" s="120"/>
      <c r="E1043" s="119"/>
      <c r="F1043" s="119"/>
      <c r="G1043" s="120"/>
      <c r="H1043" s="119"/>
      <c r="I1043" s="109"/>
      <c r="L1043" s="108"/>
      <c r="M1043" s="108"/>
      <c r="N1043" s="108"/>
      <c r="O1043" s="108"/>
      <c r="P1043" s="108"/>
      <c r="Q1043" s="108"/>
      <c r="R1043" s="108"/>
      <c r="S1043" s="108"/>
      <c r="T1043" s="100">
        <f t="shared" si="177"/>
        <v>0</v>
      </c>
      <c r="U1043" s="111"/>
      <c r="V1043" s="111"/>
      <c r="W1043" s="111">
        <f>SUMIFS($F$3:F1043,$D$3:D1043,D1043,$C$3:C1043,"Buy")+SUMIFS($F$3:F1043,$D$3:D1043,D1043,$C$3:C1043,"Coin Deposit",$E$3:E1043,"&lt;&gt;")</f>
        <v>0</v>
      </c>
      <c r="X1043" s="111">
        <f t="shared" si="178"/>
        <v>0</v>
      </c>
      <c r="Y1043" s="111">
        <f>IF($D1043=Y$1,SUMIFS($H$3:$H1043,$G$3:$G1043,Y$1,$C$3:$C1043,"Sell"),0)</f>
        <v>0</v>
      </c>
      <c r="Z1043" s="111">
        <f t="shared" si="179"/>
        <v>0</v>
      </c>
      <c r="AA1043" s="111">
        <f>IF($D1043=AA$1,SUMIFS($H$3:$H1043,$G$3:$G1043,AA$1,$C$3:$C1043,"Sell"),0)</f>
        <v>0</v>
      </c>
      <c r="AB1043" s="111">
        <f t="shared" si="180"/>
        <v>0</v>
      </c>
      <c r="AC1043" s="111">
        <f>SUMIFS('Deductions and Deposits'!$H:$H,'Deductions and Deposits'!$G:$G,D1043,'Deductions and Deposits'!$F:$F,"&lt;="&amp;B1043)+SUMIFS($F$3:F1043,$D$3:D1043,D1043,$C$3:C1043,"Coin Deposit",$E$3:E1043,"")</f>
        <v>0</v>
      </c>
      <c r="AD1043" s="111">
        <f>SUMIFS('Deductions and Deposits'!$D:$D,'Deductions and Deposits'!$C:$C,D1043)+SUMIFS($F:$F,$D:$D,D1043,$C:$C,"Coin Deduction")</f>
        <v>0</v>
      </c>
      <c r="AE1043" s="111">
        <f>Table5[[#This Row],[Column4]]+Table5[[#This Row],[Column14]]+Table5[[#This Row],[Column19]]+Table5[[#This Row],[Column12]]</f>
        <v>0</v>
      </c>
      <c r="AF1043" s="111">
        <f>Table5[[#This Row],[Column5]]+Table5[[#This Row],[Column13]]+Table5[[#This Row],[Column21]]+Table5[[#This Row],[Column18]]</f>
        <v>0</v>
      </c>
      <c r="AG1043" s="111">
        <f t="shared" si="181"/>
        <v>0</v>
      </c>
      <c r="AH1043" s="111">
        <f t="shared" si="182"/>
        <v>0</v>
      </c>
      <c r="AI1043" s="111">
        <f>Table5[[#This Row],[Column17]]-Table5[[#This Row],[Column20]]</f>
        <v>0</v>
      </c>
      <c r="AJ1043" s="111">
        <f t="shared" si="183"/>
        <v>0</v>
      </c>
      <c r="AK1043" s="111">
        <f t="shared" si="187"/>
        <v>0</v>
      </c>
      <c r="AL1043" s="111">
        <f t="shared" si="184"/>
        <v>0</v>
      </c>
      <c r="AM1043" s="111" t="str">
        <f t="shared" si="185"/>
        <v/>
      </c>
      <c r="AN1043" s="111" t="str">
        <f t="shared" ca="1" si="186"/>
        <v/>
      </c>
    </row>
    <row r="1044" spans="1:40" ht="20.25" customHeight="1" x14ac:dyDescent="0.3">
      <c r="A1044" s="107"/>
      <c r="B1044" s="144"/>
      <c r="C1044" s="119"/>
      <c r="D1044" s="120"/>
      <c r="E1044" s="119"/>
      <c r="F1044" s="119"/>
      <c r="G1044" s="120"/>
      <c r="H1044" s="119"/>
      <c r="I1044" s="109"/>
      <c r="L1044" s="108"/>
      <c r="M1044" s="108"/>
      <c r="N1044" s="108"/>
      <c r="O1044" s="108"/>
      <c r="P1044" s="108"/>
      <c r="Q1044" s="108"/>
      <c r="R1044" s="108"/>
      <c r="S1044" s="108"/>
      <c r="T1044" s="100">
        <f t="shared" si="177"/>
        <v>0</v>
      </c>
      <c r="U1044" s="111"/>
      <c r="V1044" s="111"/>
      <c r="W1044" s="111">
        <f>SUMIFS($F$3:F1044,$D$3:D1044,D1044,$C$3:C1044,"Buy")+SUMIFS($F$3:F1044,$D$3:D1044,D1044,$C$3:C1044,"Coin Deposit",$E$3:E1044,"&lt;&gt;")</f>
        <v>0</v>
      </c>
      <c r="X1044" s="111">
        <f t="shared" si="178"/>
        <v>0</v>
      </c>
      <c r="Y1044" s="111">
        <f>IF($D1044=Y$1,SUMIFS($H$3:$H1044,$G$3:$G1044,Y$1,$C$3:$C1044,"Sell"),0)</f>
        <v>0</v>
      </c>
      <c r="Z1044" s="111">
        <f t="shared" si="179"/>
        <v>0</v>
      </c>
      <c r="AA1044" s="111">
        <f>IF($D1044=AA$1,SUMIFS($H$3:$H1044,$G$3:$G1044,AA$1,$C$3:$C1044,"Sell"),0)</f>
        <v>0</v>
      </c>
      <c r="AB1044" s="111">
        <f t="shared" si="180"/>
        <v>0</v>
      </c>
      <c r="AC1044" s="111">
        <f>SUMIFS('Deductions and Deposits'!$H:$H,'Deductions and Deposits'!$G:$G,D1044,'Deductions and Deposits'!$F:$F,"&lt;="&amp;B1044)+SUMIFS($F$3:F1044,$D$3:D1044,D1044,$C$3:C1044,"Coin Deposit",$E$3:E1044,"")</f>
        <v>0</v>
      </c>
      <c r="AD1044" s="111">
        <f>SUMIFS('Deductions and Deposits'!$D:$D,'Deductions and Deposits'!$C:$C,D1044)+SUMIFS($F:$F,$D:$D,D1044,$C:$C,"Coin Deduction")</f>
        <v>0</v>
      </c>
      <c r="AE1044" s="111">
        <f>Table5[[#This Row],[Column4]]+Table5[[#This Row],[Column14]]+Table5[[#This Row],[Column19]]+Table5[[#This Row],[Column12]]</f>
        <v>0</v>
      </c>
      <c r="AF1044" s="111">
        <f>Table5[[#This Row],[Column5]]+Table5[[#This Row],[Column13]]+Table5[[#This Row],[Column21]]+Table5[[#This Row],[Column18]]</f>
        <v>0</v>
      </c>
      <c r="AG1044" s="111">
        <f t="shared" si="181"/>
        <v>0</v>
      </c>
      <c r="AH1044" s="111">
        <f t="shared" si="182"/>
        <v>0</v>
      </c>
      <c r="AI1044" s="111">
        <f>Table5[[#This Row],[Column17]]-Table5[[#This Row],[Column20]]</f>
        <v>0</v>
      </c>
      <c r="AJ1044" s="111">
        <f t="shared" si="183"/>
        <v>0</v>
      </c>
      <c r="AK1044" s="111">
        <f t="shared" si="187"/>
        <v>0</v>
      </c>
      <c r="AL1044" s="111">
        <f t="shared" si="184"/>
        <v>0</v>
      </c>
      <c r="AM1044" s="111" t="str">
        <f t="shared" si="185"/>
        <v/>
      </c>
      <c r="AN1044" s="111" t="str">
        <f t="shared" ca="1" si="186"/>
        <v/>
      </c>
    </row>
    <row r="1045" spans="1:40" ht="20.25" customHeight="1" x14ac:dyDescent="0.3">
      <c r="A1045" s="107"/>
      <c r="B1045" s="144"/>
      <c r="C1045" s="119"/>
      <c r="D1045" s="120"/>
      <c r="E1045" s="119"/>
      <c r="F1045" s="119"/>
      <c r="G1045" s="120"/>
      <c r="H1045" s="119"/>
      <c r="I1045" s="109"/>
      <c r="L1045" s="108"/>
      <c r="M1045" s="108"/>
      <c r="N1045" s="108"/>
      <c r="O1045" s="108"/>
      <c r="P1045" s="108"/>
      <c r="Q1045" s="108"/>
      <c r="R1045" s="108"/>
      <c r="S1045" s="108"/>
      <c r="T1045" s="100">
        <f t="shared" si="177"/>
        <v>0</v>
      </c>
      <c r="U1045" s="111"/>
      <c r="V1045" s="111"/>
      <c r="W1045" s="111">
        <f>SUMIFS($F$3:F1045,$D$3:D1045,D1045,$C$3:C1045,"Buy")+SUMIFS($F$3:F1045,$D$3:D1045,D1045,$C$3:C1045,"Coin Deposit",$E$3:E1045,"&lt;&gt;")</f>
        <v>0</v>
      </c>
      <c r="X1045" s="111">
        <f t="shared" si="178"/>
        <v>0</v>
      </c>
      <c r="Y1045" s="111">
        <f>IF($D1045=Y$1,SUMIFS($H$3:$H1045,$G$3:$G1045,Y$1,$C$3:$C1045,"Sell"),0)</f>
        <v>0</v>
      </c>
      <c r="Z1045" s="111">
        <f t="shared" si="179"/>
        <v>0</v>
      </c>
      <c r="AA1045" s="111">
        <f>IF($D1045=AA$1,SUMIFS($H$3:$H1045,$G$3:$G1045,AA$1,$C$3:$C1045,"Sell"),0)</f>
        <v>0</v>
      </c>
      <c r="AB1045" s="111">
        <f t="shared" si="180"/>
        <v>0</v>
      </c>
      <c r="AC1045" s="111">
        <f>SUMIFS('Deductions and Deposits'!$H:$H,'Deductions and Deposits'!$G:$G,D1045,'Deductions and Deposits'!$F:$F,"&lt;="&amp;B1045)+SUMIFS($F$3:F1045,$D$3:D1045,D1045,$C$3:C1045,"Coin Deposit",$E$3:E1045,"")</f>
        <v>0</v>
      </c>
      <c r="AD1045" s="111">
        <f>SUMIFS('Deductions and Deposits'!$D:$D,'Deductions and Deposits'!$C:$C,D1045)+SUMIFS($F:$F,$D:$D,D1045,$C:$C,"Coin Deduction")</f>
        <v>0</v>
      </c>
      <c r="AE1045" s="111">
        <f>Table5[[#This Row],[Column4]]+Table5[[#This Row],[Column14]]+Table5[[#This Row],[Column19]]+Table5[[#This Row],[Column12]]</f>
        <v>0</v>
      </c>
      <c r="AF1045" s="111">
        <f>Table5[[#This Row],[Column5]]+Table5[[#This Row],[Column13]]+Table5[[#This Row],[Column21]]+Table5[[#This Row],[Column18]]</f>
        <v>0</v>
      </c>
      <c r="AG1045" s="111">
        <f t="shared" si="181"/>
        <v>0</v>
      </c>
      <c r="AH1045" s="111">
        <f t="shared" si="182"/>
        <v>0</v>
      </c>
      <c r="AI1045" s="111">
        <f>Table5[[#This Row],[Column17]]-Table5[[#This Row],[Column20]]</f>
        <v>0</v>
      </c>
      <c r="AJ1045" s="111">
        <f t="shared" si="183"/>
        <v>0</v>
      </c>
      <c r="AK1045" s="111">
        <f t="shared" si="187"/>
        <v>0</v>
      </c>
      <c r="AL1045" s="111">
        <f t="shared" si="184"/>
        <v>0</v>
      </c>
      <c r="AM1045" s="111" t="str">
        <f t="shared" si="185"/>
        <v/>
      </c>
      <c r="AN1045" s="111" t="str">
        <f t="shared" ca="1" si="186"/>
        <v/>
      </c>
    </row>
    <row r="1046" spans="1:40" ht="20.25" customHeight="1" x14ac:dyDescent="0.3">
      <c r="A1046" s="107"/>
      <c r="B1046" s="144"/>
      <c r="C1046" s="119"/>
      <c r="D1046" s="120"/>
      <c r="E1046" s="119"/>
      <c r="F1046" s="119"/>
      <c r="G1046" s="120"/>
      <c r="H1046" s="119"/>
      <c r="I1046" s="109"/>
      <c r="L1046" s="108"/>
      <c r="M1046" s="108"/>
      <c r="N1046" s="108"/>
      <c r="O1046" s="108"/>
      <c r="P1046" s="108"/>
      <c r="Q1046" s="108"/>
      <c r="R1046" s="108"/>
      <c r="S1046" s="108"/>
      <c r="T1046" s="100">
        <f t="shared" si="177"/>
        <v>0</v>
      </c>
      <c r="U1046" s="111"/>
      <c r="V1046" s="111"/>
      <c r="W1046" s="111">
        <f>SUMIFS($F$3:F1046,$D$3:D1046,D1046,$C$3:C1046,"Buy")+SUMIFS($F$3:F1046,$D$3:D1046,D1046,$C$3:C1046,"Coin Deposit",$E$3:E1046,"&lt;&gt;")</f>
        <v>0</v>
      </c>
      <c r="X1046" s="111">
        <f t="shared" si="178"/>
        <v>0</v>
      </c>
      <c r="Y1046" s="111">
        <f>IF($D1046=Y$1,SUMIFS($H$3:$H1046,$G$3:$G1046,Y$1,$C$3:$C1046,"Sell"),0)</f>
        <v>0</v>
      </c>
      <c r="Z1046" s="111">
        <f t="shared" si="179"/>
        <v>0</v>
      </c>
      <c r="AA1046" s="111">
        <f>IF($D1046=AA$1,SUMIFS($H$3:$H1046,$G$3:$G1046,AA$1,$C$3:$C1046,"Sell"),0)</f>
        <v>0</v>
      </c>
      <c r="AB1046" s="111">
        <f t="shared" si="180"/>
        <v>0</v>
      </c>
      <c r="AC1046" s="111">
        <f>SUMIFS('Deductions and Deposits'!$H:$H,'Deductions and Deposits'!$G:$G,D1046,'Deductions and Deposits'!$F:$F,"&lt;="&amp;B1046)+SUMIFS($F$3:F1046,$D$3:D1046,D1046,$C$3:C1046,"Coin Deposit",$E$3:E1046,"")</f>
        <v>0</v>
      </c>
      <c r="AD1046" s="111">
        <f>SUMIFS('Deductions and Deposits'!$D:$D,'Deductions and Deposits'!$C:$C,D1046)+SUMIFS($F:$F,$D:$D,D1046,$C:$C,"Coin Deduction")</f>
        <v>0</v>
      </c>
      <c r="AE1046" s="111">
        <f>Table5[[#This Row],[Column4]]+Table5[[#This Row],[Column14]]+Table5[[#This Row],[Column19]]+Table5[[#This Row],[Column12]]</f>
        <v>0</v>
      </c>
      <c r="AF1046" s="111">
        <f>Table5[[#This Row],[Column5]]+Table5[[#This Row],[Column13]]+Table5[[#This Row],[Column21]]+Table5[[#This Row],[Column18]]</f>
        <v>0</v>
      </c>
      <c r="AG1046" s="111">
        <f t="shared" si="181"/>
        <v>0</v>
      </c>
      <c r="AH1046" s="111">
        <f t="shared" si="182"/>
        <v>0</v>
      </c>
      <c r="AI1046" s="111">
        <f>Table5[[#This Row],[Column17]]-Table5[[#This Row],[Column20]]</f>
        <v>0</v>
      </c>
      <c r="AJ1046" s="111">
        <f t="shared" si="183"/>
        <v>0</v>
      </c>
      <c r="AK1046" s="111">
        <f t="shared" si="187"/>
        <v>0</v>
      </c>
      <c r="AL1046" s="111">
        <f t="shared" si="184"/>
        <v>0</v>
      </c>
      <c r="AM1046" s="111" t="str">
        <f t="shared" si="185"/>
        <v/>
      </c>
      <c r="AN1046" s="111" t="str">
        <f t="shared" ca="1" si="186"/>
        <v/>
      </c>
    </row>
    <row r="1047" spans="1:40" ht="20.25" customHeight="1" x14ac:dyDescent="0.3">
      <c r="A1047" s="107"/>
      <c r="B1047" s="144"/>
      <c r="C1047" s="119"/>
      <c r="D1047" s="120"/>
      <c r="E1047" s="119"/>
      <c r="F1047" s="119"/>
      <c r="G1047" s="120"/>
      <c r="H1047" s="119"/>
      <c r="I1047" s="109"/>
      <c r="L1047" s="108"/>
      <c r="M1047" s="108"/>
      <c r="N1047" s="108"/>
      <c r="O1047" s="108"/>
      <c r="P1047" s="108"/>
      <c r="Q1047" s="108"/>
      <c r="R1047" s="108"/>
      <c r="S1047" s="108"/>
      <c r="T1047" s="100">
        <f t="shared" si="177"/>
        <v>0</v>
      </c>
      <c r="U1047" s="111"/>
      <c r="V1047" s="111"/>
      <c r="W1047" s="111">
        <f>SUMIFS($F$3:F1047,$D$3:D1047,D1047,$C$3:C1047,"Buy")+SUMIFS($F$3:F1047,$D$3:D1047,D1047,$C$3:C1047,"Coin Deposit",$E$3:E1047,"&lt;&gt;")</f>
        <v>0</v>
      </c>
      <c r="X1047" s="111">
        <f t="shared" si="178"/>
        <v>0</v>
      </c>
      <c r="Y1047" s="111">
        <f>IF($D1047=Y$1,SUMIFS($H$3:$H1047,$G$3:$G1047,Y$1,$C$3:$C1047,"Sell"),0)</f>
        <v>0</v>
      </c>
      <c r="Z1047" s="111">
        <f t="shared" si="179"/>
        <v>0</v>
      </c>
      <c r="AA1047" s="111">
        <f>IF($D1047=AA$1,SUMIFS($H$3:$H1047,$G$3:$G1047,AA$1,$C$3:$C1047,"Sell"),0)</f>
        <v>0</v>
      </c>
      <c r="AB1047" s="111">
        <f t="shared" si="180"/>
        <v>0</v>
      </c>
      <c r="AC1047" s="111">
        <f>SUMIFS('Deductions and Deposits'!$H:$H,'Deductions and Deposits'!$G:$G,D1047,'Deductions and Deposits'!$F:$F,"&lt;="&amp;B1047)+SUMIFS($F$3:F1047,$D$3:D1047,D1047,$C$3:C1047,"Coin Deposit",$E$3:E1047,"")</f>
        <v>0</v>
      </c>
      <c r="AD1047" s="111">
        <f>SUMIFS('Deductions and Deposits'!$D:$D,'Deductions and Deposits'!$C:$C,D1047)+SUMIFS($F:$F,$D:$D,D1047,$C:$C,"Coin Deduction")</f>
        <v>0</v>
      </c>
      <c r="AE1047" s="111">
        <f>Table5[[#This Row],[Column4]]+Table5[[#This Row],[Column14]]+Table5[[#This Row],[Column19]]+Table5[[#This Row],[Column12]]</f>
        <v>0</v>
      </c>
      <c r="AF1047" s="111">
        <f>Table5[[#This Row],[Column5]]+Table5[[#This Row],[Column13]]+Table5[[#This Row],[Column21]]+Table5[[#This Row],[Column18]]</f>
        <v>0</v>
      </c>
      <c r="AG1047" s="111">
        <f t="shared" si="181"/>
        <v>0</v>
      </c>
      <c r="AH1047" s="111">
        <f t="shared" si="182"/>
        <v>0</v>
      </c>
      <c r="AI1047" s="111">
        <f>Table5[[#This Row],[Column17]]-Table5[[#This Row],[Column20]]</f>
        <v>0</v>
      </c>
      <c r="AJ1047" s="111">
        <f t="shared" si="183"/>
        <v>0</v>
      </c>
      <c r="AK1047" s="111">
        <f t="shared" si="187"/>
        <v>0</v>
      </c>
      <c r="AL1047" s="111">
        <f t="shared" si="184"/>
        <v>0</v>
      </c>
      <c r="AM1047" s="111" t="str">
        <f t="shared" si="185"/>
        <v/>
      </c>
      <c r="AN1047" s="111" t="str">
        <f t="shared" ca="1" si="186"/>
        <v/>
      </c>
    </row>
    <row r="1048" spans="1:40" ht="20.25" customHeight="1" x14ac:dyDescent="0.3">
      <c r="A1048" s="107"/>
      <c r="B1048" s="144"/>
      <c r="C1048" s="119"/>
      <c r="D1048" s="120"/>
      <c r="E1048" s="119"/>
      <c r="F1048" s="119"/>
      <c r="G1048" s="120"/>
      <c r="H1048" s="119"/>
      <c r="I1048" s="109"/>
      <c r="L1048" s="108"/>
      <c r="M1048" s="108"/>
      <c r="N1048" s="108"/>
      <c r="O1048" s="108"/>
      <c r="P1048" s="108"/>
      <c r="Q1048" s="108"/>
      <c r="R1048" s="108"/>
      <c r="S1048" s="108"/>
      <c r="T1048" s="100">
        <f t="shared" si="177"/>
        <v>0</v>
      </c>
      <c r="U1048" s="111"/>
      <c r="V1048" s="111"/>
      <c r="W1048" s="111">
        <f>SUMIFS($F$3:F1048,$D$3:D1048,D1048,$C$3:C1048,"Buy")+SUMIFS($F$3:F1048,$D$3:D1048,D1048,$C$3:C1048,"Coin Deposit",$E$3:E1048,"&lt;&gt;")</f>
        <v>0</v>
      </c>
      <c r="X1048" s="111">
        <f t="shared" si="178"/>
        <v>0</v>
      </c>
      <c r="Y1048" s="111">
        <f>IF($D1048=Y$1,SUMIFS($H$3:$H1048,$G$3:$G1048,Y$1,$C$3:$C1048,"Sell"),0)</f>
        <v>0</v>
      </c>
      <c r="Z1048" s="111">
        <f t="shared" si="179"/>
        <v>0</v>
      </c>
      <c r="AA1048" s="111">
        <f>IF($D1048=AA$1,SUMIFS($H$3:$H1048,$G$3:$G1048,AA$1,$C$3:$C1048,"Sell"),0)</f>
        <v>0</v>
      </c>
      <c r="AB1048" s="111">
        <f t="shared" si="180"/>
        <v>0</v>
      </c>
      <c r="AC1048" s="111">
        <f>SUMIFS('Deductions and Deposits'!$H:$H,'Deductions and Deposits'!$G:$G,D1048,'Deductions and Deposits'!$F:$F,"&lt;="&amp;B1048)+SUMIFS($F$3:F1048,$D$3:D1048,D1048,$C$3:C1048,"Coin Deposit",$E$3:E1048,"")</f>
        <v>0</v>
      </c>
      <c r="AD1048" s="111">
        <f>SUMIFS('Deductions and Deposits'!$D:$D,'Deductions and Deposits'!$C:$C,D1048)+SUMIFS($F:$F,$D:$D,D1048,$C:$C,"Coin Deduction")</f>
        <v>0</v>
      </c>
      <c r="AE1048" s="111">
        <f>Table5[[#This Row],[Column4]]+Table5[[#This Row],[Column14]]+Table5[[#This Row],[Column19]]+Table5[[#This Row],[Column12]]</f>
        <v>0</v>
      </c>
      <c r="AF1048" s="111">
        <f>Table5[[#This Row],[Column5]]+Table5[[#This Row],[Column13]]+Table5[[#This Row],[Column21]]+Table5[[#This Row],[Column18]]</f>
        <v>0</v>
      </c>
      <c r="AG1048" s="111">
        <f t="shared" si="181"/>
        <v>0</v>
      </c>
      <c r="AH1048" s="111">
        <f t="shared" si="182"/>
        <v>0</v>
      </c>
      <c r="AI1048" s="111">
        <f>Table5[[#This Row],[Column17]]-Table5[[#This Row],[Column20]]</f>
        <v>0</v>
      </c>
      <c r="AJ1048" s="111">
        <f t="shared" si="183"/>
        <v>0</v>
      </c>
      <c r="AK1048" s="111">
        <f t="shared" si="187"/>
        <v>0</v>
      </c>
      <c r="AL1048" s="111">
        <f t="shared" si="184"/>
        <v>0</v>
      </c>
      <c r="AM1048" s="111" t="str">
        <f t="shared" si="185"/>
        <v/>
      </c>
      <c r="AN1048" s="111" t="str">
        <f t="shared" ca="1" si="186"/>
        <v/>
      </c>
    </row>
    <row r="1049" spans="1:40" ht="20.25" customHeight="1" x14ac:dyDescent="0.3">
      <c r="A1049" s="107"/>
      <c r="B1049" s="144"/>
      <c r="C1049" s="119"/>
      <c r="D1049" s="120"/>
      <c r="E1049" s="119"/>
      <c r="F1049" s="119"/>
      <c r="G1049" s="120"/>
      <c r="H1049" s="119"/>
      <c r="I1049" s="109"/>
      <c r="L1049" s="108"/>
      <c r="M1049" s="108"/>
      <c r="N1049" s="108"/>
      <c r="O1049" s="108"/>
      <c r="P1049" s="108"/>
      <c r="Q1049" s="108"/>
      <c r="R1049" s="108"/>
      <c r="S1049" s="108"/>
      <c r="T1049" s="100">
        <f t="shared" si="177"/>
        <v>0</v>
      </c>
      <c r="U1049" s="111"/>
      <c r="V1049" s="111"/>
      <c r="W1049" s="111">
        <f>SUMIFS($F$3:F1049,$D$3:D1049,D1049,$C$3:C1049,"Buy")+SUMIFS($F$3:F1049,$D$3:D1049,D1049,$C$3:C1049,"Coin Deposit",$E$3:E1049,"&lt;&gt;")</f>
        <v>0</v>
      </c>
      <c r="X1049" s="111">
        <f t="shared" si="178"/>
        <v>0</v>
      </c>
      <c r="Y1049" s="111">
        <f>IF($D1049=Y$1,SUMIFS($H$3:$H1049,$G$3:$G1049,Y$1,$C$3:$C1049,"Sell"),0)</f>
        <v>0</v>
      </c>
      <c r="Z1049" s="111">
        <f t="shared" si="179"/>
        <v>0</v>
      </c>
      <c r="AA1049" s="111">
        <f>IF($D1049=AA$1,SUMIFS($H$3:$H1049,$G$3:$G1049,AA$1,$C$3:$C1049,"Sell"),0)</f>
        <v>0</v>
      </c>
      <c r="AB1049" s="111">
        <f t="shared" si="180"/>
        <v>0</v>
      </c>
      <c r="AC1049" s="111">
        <f>SUMIFS('Deductions and Deposits'!$H:$H,'Deductions and Deposits'!$G:$G,D1049,'Deductions and Deposits'!$F:$F,"&lt;="&amp;B1049)+SUMIFS($F$3:F1049,$D$3:D1049,D1049,$C$3:C1049,"Coin Deposit",$E$3:E1049,"")</f>
        <v>0</v>
      </c>
      <c r="AD1049" s="111">
        <f>SUMIFS('Deductions and Deposits'!$D:$D,'Deductions and Deposits'!$C:$C,D1049)+SUMIFS($F:$F,$D:$D,D1049,$C:$C,"Coin Deduction")</f>
        <v>0</v>
      </c>
      <c r="AE1049" s="111">
        <f>Table5[[#This Row],[Column4]]+Table5[[#This Row],[Column14]]+Table5[[#This Row],[Column19]]+Table5[[#This Row],[Column12]]</f>
        <v>0</v>
      </c>
      <c r="AF1049" s="111">
        <f>Table5[[#This Row],[Column5]]+Table5[[#This Row],[Column13]]+Table5[[#This Row],[Column21]]+Table5[[#This Row],[Column18]]</f>
        <v>0</v>
      </c>
      <c r="AG1049" s="111">
        <f t="shared" si="181"/>
        <v>0</v>
      </c>
      <c r="AH1049" s="111">
        <f t="shared" si="182"/>
        <v>0</v>
      </c>
      <c r="AI1049" s="111">
        <f>Table5[[#This Row],[Column17]]-Table5[[#This Row],[Column20]]</f>
        <v>0</v>
      </c>
      <c r="AJ1049" s="111">
        <f t="shared" si="183"/>
        <v>0</v>
      </c>
      <c r="AK1049" s="111">
        <f t="shared" si="187"/>
        <v>0</v>
      </c>
      <c r="AL1049" s="111">
        <f t="shared" si="184"/>
        <v>0</v>
      </c>
      <c r="AM1049" s="111" t="str">
        <f t="shared" si="185"/>
        <v/>
      </c>
      <c r="AN1049" s="111" t="str">
        <f t="shared" ca="1" si="186"/>
        <v/>
      </c>
    </row>
    <row r="1050" spans="1:40" ht="20.25" customHeight="1" x14ac:dyDescent="0.3">
      <c r="A1050" s="107"/>
      <c r="B1050" s="144"/>
      <c r="C1050" s="119"/>
      <c r="D1050" s="120"/>
      <c r="E1050" s="119"/>
      <c r="F1050" s="119"/>
      <c r="G1050" s="120"/>
      <c r="H1050" s="119"/>
      <c r="I1050" s="109"/>
      <c r="L1050" s="108"/>
      <c r="M1050" s="108"/>
      <c r="N1050" s="108"/>
      <c r="O1050" s="108"/>
      <c r="P1050" s="108"/>
      <c r="Q1050" s="108"/>
      <c r="R1050" s="108"/>
      <c r="S1050" s="108"/>
      <c r="T1050" s="100">
        <f t="shared" si="177"/>
        <v>0</v>
      </c>
      <c r="U1050" s="111"/>
      <c r="V1050" s="111"/>
      <c r="W1050" s="111">
        <f>SUMIFS($F$3:F1050,$D$3:D1050,D1050,$C$3:C1050,"Buy")+SUMIFS($F$3:F1050,$D$3:D1050,D1050,$C$3:C1050,"Coin Deposit",$E$3:E1050,"&lt;&gt;")</f>
        <v>0</v>
      </c>
      <c r="X1050" s="111">
        <f t="shared" si="178"/>
        <v>0</v>
      </c>
      <c r="Y1050" s="111">
        <f>IF($D1050=Y$1,SUMIFS($H$3:$H1050,$G$3:$G1050,Y$1,$C$3:$C1050,"Sell"),0)</f>
        <v>0</v>
      </c>
      <c r="Z1050" s="111">
        <f t="shared" si="179"/>
        <v>0</v>
      </c>
      <c r="AA1050" s="111">
        <f>IF($D1050=AA$1,SUMIFS($H$3:$H1050,$G$3:$G1050,AA$1,$C$3:$C1050,"Sell"),0)</f>
        <v>0</v>
      </c>
      <c r="AB1050" s="111">
        <f t="shared" si="180"/>
        <v>0</v>
      </c>
      <c r="AC1050" s="111">
        <f>SUMIFS('Deductions and Deposits'!$H:$H,'Deductions and Deposits'!$G:$G,D1050,'Deductions and Deposits'!$F:$F,"&lt;="&amp;B1050)+SUMIFS($F$3:F1050,$D$3:D1050,D1050,$C$3:C1050,"Coin Deposit",$E$3:E1050,"")</f>
        <v>0</v>
      </c>
      <c r="AD1050" s="111">
        <f>SUMIFS('Deductions and Deposits'!$D:$D,'Deductions and Deposits'!$C:$C,D1050)+SUMIFS($F:$F,$D:$D,D1050,$C:$C,"Coin Deduction")</f>
        <v>0</v>
      </c>
      <c r="AE1050" s="111">
        <f>Table5[[#This Row],[Column4]]+Table5[[#This Row],[Column14]]+Table5[[#This Row],[Column19]]+Table5[[#This Row],[Column12]]</f>
        <v>0</v>
      </c>
      <c r="AF1050" s="111">
        <f>Table5[[#This Row],[Column5]]+Table5[[#This Row],[Column13]]+Table5[[#This Row],[Column21]]+Table5[[#This Row],[Column18]]</f>
        <v>0</v>
      </c>
      <c r="AG1050" s="111">
        <f t="shared" si="181"/>
        <v>0</v>
      </c>
      <c r="AH1050" s="111">
        <f t="shared" si="182"/>
        <v>0</v>
      </c>
      <c r="AI1050" s="111">
        <f>Table5[[#This Row],[Column17]]-Table5[[#This Row],[Column20]]</f>
        <v>0</v>
      </c>
      <c r="AJ1050" s="111">
        <f t="shared" si="183"/>
        <v>0</v>
      </c>
      <c r="AK1050" s="111">
        <f t="shared" si="187"/>
        <v>0</v>
      </c>
      <c r="AL1050" s="111">
        <f t="shared" si="184"/>
        <v>0</v>
      </c>
      <c r="AM1050" s="111" t="str">
        <f t="shared" si="185"/>
        <v/>
      </c>
      <c r="AN1050" s="111" t="str">
        <f t="shared" ca="1" si="186"/>
        <v/>
      </c>
    </row>
    <row r="1051" spans="1:40" ht="20.25" customHeight="1" x14ac:dyDescent="0.3">
      <c r="A1051" s="107"/>
      <c r="B1051" s="144"/>
      <c r="C1051" s="119"/>
      <c r="D1051" s="120"/>
      <c r="E1051" s="119"/>
      <c r="F1051" s="119"/>
      <c r="G1051" s="120"/>
      <c r="H1051" s="119"/>
      <c r="I1051" s="109"/>
      <c r="L1051" s="108"/>
      <c r="M1051" s="108"/>
      <c r="N1051" s="108"/>
      <c r="O1051" s="108"/>
      <c r="P1051" s="108"/>
      <c r="Q1051" s="108"/>
      <c r="R1051" s="108"/>
      <c r="S1051" s="108"/>
      <c r="T1051" s="100">
        <f t="shared" si="177"/>
        <v>0</v>
      </c>
      <c r="U1051" s="111"/>
      <c r="V1051" s="111"/>
      <c r="W1051" s="111">
        <f>SUMIFS($F$3:F1051,$D$3:D1051,D1051,$C$3:C1051,"Buy")+SUMIFS($F$3:F1051,$D$3:D1051,D1051,$C$3:C1051,"Coin Deposit",$E$3:E1051,"&lt;&gt;")</f>
        <v>0</v>
      </c>
      <c r="X1051" s="111">
        <f t="shared" si="178"/>
        <v>0</v>
      </c>
      <c r="Y1051" s="111">
        <f>IF($D1051=Y$1,SUMIFS($H$3:$H1051,$G$3:$G1051,Y$1,$C$3:$C1051,"Sell"),0)</f>
        <v>0</v>
      </c>
      <c r="Z1051" s="111">
        <f t="shared" si="179"/>
        <v>0</v>
      </c>
      <c r="AA1051" s="111">
        <f>IF($D1051=AA$1,SUMIFS($H$3:$H1051,$G$3:$G1051,AA$1,$C$3:$C1051,"Sell"),0)</f>
        <v>0</v>
      </c>
      <c r="AB1051" s="111">
        <f t="shared" si="180"/>
        <v>0</v>
      </c>
      <c r="AC1051" s="111">
        <f>SUMIFS('Deductions and Deposits'!$H:$H,'Deductions and Deposits'!$G:$G,D1051,'Deductions and Deposits'!$F:$F,"&lt;="&amp;B1051)+SUMIFS($F$3:F1051,$D$3:D1051,D1051,$C$3:C1051,"Coin Deposit",$E$3:E1051,"")</f>
        <v>0</v>
      </c>
      <c r="AD1051" s="111">
        <f>SUMIFS('Deductions and Deposits'!$D:$D,'Deductions and Deposits'!$C:$C,D1051)+SUMIFS($F:$F,$D:$D,D1051,$C:$C,"Coin Deduction")</f>
        <v>0</v>
      </c>
      <c r="AE1051" s="111">
        <f>Table5[[#This Row],[Column4]]+Table5[[#This Row],[Column14]]+Table5[[#This Row],[Column19]]+Table5[[#This Row],[Column12]]</f>
        <v>0</v>
      </c>
      <c r="AF1051" s="111">
        <f>Table5[[#This Row],[Column5]]+Table5[[#This Row],[Column13]]+Table5[[#This Row],[Column21]]+Table5[[#This Row],[Column18]]</f>
        <v>0</v>
      </c>
      <c r="AG1051" s="111">
        <f t="shared" si="181"/>
        <v>0</v>
      </c>
      <c r="AH1051" s="111">
        <f t="shared" si="182"/>
        <v>0</v>
      </c>
      <c r="AI1051" s="111">
        <f>Table5[[#This Row],[Column17]]-Table5[[#This Row],[Column20]]</f>
        <v>0</v>
      </c>
      <c r="AJ1051" s="111">
        <f t="shared" si="183"/>
        <v>0</v>
      </c>
      <c r="AK1051" s="111">
        <f t="shared" si="187"/>
        <v>0</v>
      </c>
      <c r="AL1051" s="111">
        <f t="shared" si="184"/>
        <v>0</v>
      </c>
      <c r="AM1051" s="111" t="str">
        <f t="shared" si="185"/>
        <v/>
      </c>
      <c r="AN1051" s="111" t="str">
        <f t="shared" ca="1" si="186"/>
        <v/>
      </c>
    </row>
    <row r="1052" spans="1:40" ht="20.25" customHeight="1" x14ac:dyDescent="0.3">
      <c r="A1052" s="107"/>
      <c r="B1052" s="144"/>
      <c r="C1052" s="119"/>
      <c r="D1052" s="120"/>
      <c r="E1052" s="119"/>
      <c r="F1052" s="119"/>
      <c r="G1052" s="120"/>
      <c r="H1052" s="119"/>
      <c r="I1052" s="109"/>
      <c r="L1052" s="108"/>
      <c r="M1052" s="108"/>
      <c r="N1052" s="108"/>
      <c r="O1052" s="108"/>
      <c r="P1052" s="108"/>
      <c r="Q1052" s="108"/>
      <c r="R1052" s="108"/>
      <c r="S1052" s="108"/>
      <c r="T1052" s="100">
        <f t="shared" si="177"/>
        <v>0</v>
      </c>
      <c r="U1052" s="111"/>
      <c r="V1052" s="111"/>
      <c r="W1052" s="111">
        <f>SUMIFS($F$3:F1052,$D$3:D1052,D1052,$C$3:C1052,"Buy")+SUMIFS($F$3:F1052,$D$3:D1052,D1052,$C$3:C1052,"Coin Deposit",$E$3:E1052,"&lt;&gt;")</f>
        <v>0</v>
      </c>
      <c r="X1052" s="111">
        <f t="shared" si="178"/>
        <v>0</v>
      </c>
      <c r="Y1052" s="111">
        <f>IF($D1052=Y$1,SUMIFS($H$3:$H1052,$G$3:$G1052,Y$1,$C$3:$C1052,"Sell"),0)</f>
        <v>0</v>
      </c>
      <c r="Z1052" s="111">
        <f t="shared" si="179"/>
        <v>0</v>
      </c>
      <c r="AA1052" s="111">
        <f>IF($D1052=AA$1,SUMIFS($H$3:$H1052,$G$3:$G1052,AA$1,$C$3:$C1052,"Sell"),0)</f>
        <v>0</v>
      </c>
      <c r="AB1052" s="111">
        <f t="shared" si="180"/>
        <v>0</v>
      </c>
      <c r="AC1052" s="111">
        <f>SUMIFS('Deductions and Deposits'!$H:$H,'Deductions and Deposits'!$G:$G,D1052,'Deductions and Deposits'!$F:$F,"&lt;="&amp;B1052)+SUMIFS($F$3:F1052,$D$3:D1052,D1052,$C$3:C1052,"Coin Deposit",$E$3:E1052,"")</f>
        <v>0</v>
      </c>
      <c r="AD1052" s="111">
        <f>SUMIFS('Deductions and Deposits'!$D:$D,'Deductions and Deposits'!$C:$C,D1052)+SUMIFS($F:$F,$D:$D,D1052,$C:$C,"Coin Deduction")</f>
        <v>0</v>
      </c>
      <c r="AE1052" s="111">
        <f>Table5[[#This Row],[Column4]]+Table5[[#This Row],[Column14]]+Table5[[#This Row],[Column19]]+Table5[[#This Row],[Column12]]</f>
        <v>0</v>
      </c>
      <c r="AF1052" s="111">
        <f>Table5[[#This Row],[Column5]]+Table5[[#This Row],[Column13]]+Table5[[#This Row],[Column21]]+Table5[[#This Row],[Column18]]</f>
        <v>0</v>
      </c>
      <c r="AG1052" s="111">
        <f t="shared" si="181"/>
        <v>0</v>
      </c>
      <c r="AH1052" s="111">
        <f t="shared" si="182"/>
        <v>0</v>
      </c>
      <c r="AI1052" s="111">
        <f>Table5[[#This Row],[Column17]]-Table5[[#This Row],[Column20]]</f>
        <v>0</v>
      </c>
      <c r="AJ1052" s="111">
        <f t="shared" si="183"/>
        <v>0</v>
      </c>
      <c r="AK1052" s="111">
        <f t="shared" si="187"/>
        <v>0</v>
      </c>
      <c r="AL1052" s="111">
        <f t="shared" si="184"/>
        <v>0</v>
      </c>
      <c r="AM1052" s="111" t="str">
        <f t="shared" si="185"/>
        <v/>
      </c>
      <c r="AN1052" s="111" t="str">
        <f t="shared" ca="1" si="186"/>
        <v/>
      </c>
    </row>
    <row r="1053" spans="1:40" ht="20.25" customHeight="1" x14ac:dyDescent="0.3">
      <c r="A1053" s="107"/>
      <c r="B1053" s="144"/>
      <c r="C1053" s="119"/>
      <c r="D1053" s="120"/>
      <c r="E1053" s="119"/>
      <c r="F1053" s="119"/>
      <c r="G1053" s="120"/>
      <c r="H1053" s="119"/>
      <c r="I1053" s="109"/>
      <c r="L1053" s="108"/>
      <c r="M1053" s="108"/>
      <c r="N1053" s="108"/>
      <c r="O1053" s="108"/>
      <c r="P1053" s="108"/>
      <c r="Q1053" s="108"/>
      <c r="R1053" s="108"/>
      <c r="S1053" s="108"/>
      <c r="T1053" s="100">
        <f t="shared" si="177"/>
        <v>0</v>
      </c>
      <c r="U1053" s="111"/>
      <c r="V1053" s="111"/>
      <c r="W1053" s="111">
        <f>SUMIFS($F$3:F1053,$D$3:D1053,D1053,$C$3:C1053,"Buy")+SUMIFS($F$3:F1053,$D$3:D1053,D1053,$C$3:C1053,"Coin Deposit",$E$3:E1053,"&lt;&gt;")</f>
        <v>0</v>
      </c>
      <c r="X1053" s="111">
        <f t="shared" si="178"/>
        <v>0</v>
      </c>
      <c r="Y1053" s="111">
        <f>IF($D1053=Y$1,SUMIFS($H$3:$H1053,$G$3:$G1053,Y$1,$C$3:$C1053,"Sell"),0)</f>
        <v>0</v>
      </c>
      <c r="Z1053" s="111">
        <f t="shared" si="179"/>
        <v>0</v>
      </c>
      <c r="AA1053" s="111">
        <f>IF($D1053=AA$1,SUMIFS($H$3:$H1053,$G$3:$G1053,AA$1,$C$3:$C1053,"Sell"),0)</f>
        <v>0</v>
      </c>
      <c r="AB1053" s="111">
        <f t="shared" si="180"/>
        <v>0</v>
      </c>
      <c r="AC1053" s="111">
        <f>SUMIFS('Deductions and Deposits'!$H:$H,'Deductions and Deposits'!$G:$G,D1053,'Deductions and Deposits'!$F:$F,"&lt;="&amp;B1053)+SUMIFS($F$3:F1053,$D$3:D1053,D1053,$C$3:C1053,"Coin Deposit",$E$3:E1053,"")</f>
        <v>0</v>
      </c>
      <c r="AD1053" s="111">
        <f>SUMIFS('Deductions and Deposits'!$D:$D,'Deductions and Deposits'!$C:$C,D1053)+SUMIFS($F:$F,$D:$D,D1053,$C:$C,"Coin Deduction")</f>
        <v>0</v>
      </c>
      <c r="AE1053" s="111">
        <f>Table5[[#This Row],[Column4]]+Table5[[#This Row],[Column14]]+Table5[[#This Row],[Column19]]+Table5[[#This Row],[Column12]]</f>
        <v>0</v>
      </c>
      <c r="AF1053" s="111">
        <f>Table5[[#This Row],[Column5]]+Table5[[#This Row],[Column13]]+Table5[[#This Row],[Column21]]+Table5[[#This Row],[Column18]]</f>
        <v>0</v>
      </c>
      <c r="AG1053" s="111">
        <f t="shared" si="181"/>
        <v>0</v>
      </c>
      <c r="AH1053" s="111">
        <f t="shared" si="182"/>
        <v>0</v>
      </c>
      <c r="AI1053" s="111">
        <f>Table5[[#This Row],[Column17]]-Table5[[#This Row],[Column20]]</f>
        <v>0</v>
      </c>
      <c r="AJ1053" s="111">
        <f t="shared" si="183"/>
        <v>0</v>
      </c>
      <c r="AK1053" s="111">
        <f t="shared" si="187"/>
        <v>0</v>
      </c>
      <c r="AL1053" s="111">
        <f t="shared" si="184"/>
        <v>0</v>
      </c>
      <c r="AM1053" s="111" t="str">
        <f t="shared" si="185"/>
        <v/>
      </c>
      <c r="AN1053" s="111" t="str">
        <f t="shared" ca="1" si="186"/>
        <v/>
      </c>
    </row>
    <row r="1054" spans="1:40" ht="20.25" customHeight="1" x14ac:dyDescent="0.3">
      <c r="A1054" s="107"/>
      <c r="B1054" s="144"/>
      <c r="C1054" s="119"/>
      <c r="D1054" s="120"/>
      <c r="E1054" s="119"/>
      <c r="F1054" s="119"/>
      <c r="G1054" s="120"/>
      <c r="H1054" s="119"/>
      <c r="I1054" s="109"/>
      <c r="L1054" s="108"/>
      <c r="M1054" s="108"/>
      <c r="N1054" s="108"/>
      <c r="O1054" s="108"/>
      <c r="P1054" s="108"/>
      <c r="Q1054" s="108"/>
      <c r="R1054" s="108"/>
      <c r="S1054" s="108"/>
      <c r="T1054" s="100">
        <f t="shared" si="177"/>
        <v>0</v>
      </c>
      <c r="U1054" s="111"/>
      <c r="V1054" s="111"/>
      <c r="W1054" s="111">
        <f>SUMIFS($F$3:F1054,$D$3:D1054,D1054,$C$3:C1054,"Buy")+SUMIFS($F$3:F1054,$D$3:D1054,D1054,$C$3:C1054,"Coin Deposit",$E$3:E1054,"&lt;&gt;")</f>
        <v>0</v>
      </c>
      <c r="X1054" s="111">
        <f t="shared" si="178"/>
        <v>0</v>
      </c>
      <c r="Y1054" s="111">
        <f>IF($D1054=Y$1,SUMIFS($H$3:$H1054,$G$3:$G1054,Y$1,$C$3:$C1054,"Sell"),0)</f>
        <v>0</v>
      </c>
      <c r="Z1054" s="111">
        <f t="shared" si="179"/>
        <v>0</v>
      </c>
      <c r="AA1054" s="111">
        <f>IF($D1054=AA$1,SUMIFS($H$3:$H1054,$G$3:$G1054,AA$1,$C$3:$C1054,"Sell"),0)</f>
        <v>0</v>
      </c>
      <c r="AB1054" s="111">
        <f t="shared" si="180"/>
        <v>0</v>
      </c>
      <c r="AC1054" s="111">
        <f>SUMIFS('Deductions and Deposits'!$H:$H,'Deductions and Deposits'!$G:$G,D1054,'Deductions and Deposits'!$F:$F,"&lt;="&amp;B1054)+SUMIFS($F$3:F1054,$D$3:D1054,D1054,$C$3:C1054,"Coin Deposit",$E$3:E1054,"")</f>
        <v>0</v>
      </c>
      <c r="AD1054" s="111">
        <f>SUMIFS('Deductions and Deposits'!$D:$D,'Deductions and Deposits'!$C:$C,D1054)+SUMIFS($F:$F,$D:$D,D1054,$C:$C,"Coin Deduction")</f>
        <v>0</v>
      </c>
      <c r="AE1054" s="111">
        <f>Table5[[#This Row],[Column4]]+Table5[[#This Row],[Column14]]+Table5[[#This Row],[Column19]]+Table5[[#This Row],[Column12]]</f>
        <v>0</v>
      </c>
      <c r="AF1054" s="111">
        <f>Table5[[#This Row],[Column5]]+Table5[[#This Row],[Column13]]+Table5[[#This Row],[Column21]]+Table5[[#This Row],[Column18]]</f>
        <v>0</v>
      </c>
      <c r="AG1054" s="111">
        <f t="shared" si="181"/>
        <v>0</v>
      </c>
      <c r="AH1054" s="111">
        <f t="shared" si="182"/>
        <v>0</v>
      </c>
      <c r="AI1054" s="111">
        <f>Table5[[#This Row],[Column17]]-Table5[[#This Row],[Column20]]</f>
        <v>0</v>
      </c>
      <c r="AJ1054" s="111">
        <f t="shared" si="183"/>
        <v>0</v>
      </c>
      <c r="AK1054" s="111">
        <f t="shared" si="187"/>
        <v>0</v>
      </c>
      <c r="AL1054" s="111">
        <f t="shared" si="184"/>
        <v>0</v>
      </c>
      <c r="AM1054" s="111" t="str">
        <f t="shared" si="185"/>
        <v/>
      </c>
      <c r="AN1054" s="111" t="str">
        <f t="shared" ca="1" si="186"/>
        <v/>
      </c>
    </row>
    <row r="1055" spans="1:40" ht="20.25" customHeight="1" x14ac:dyDescent="0.3">
      <c r="A1055" s="107"/>
      <c r="B1055" s="144"/>
      <c r="C1055" s="119"/>
      <c r="D1055" s="120"/>
      <c r="E1055" s="119"/>
      <c r="F1055" s="119"/>
      <c r="G1055" s="120"/>
      <c r="H1055" s="119"/>
      <c r="I1055" s="109"/>
      <c r="L1055" s="108"/>
      <c r="M1055" s="108"/>
      <c r="N1055" s="108"/>
      <c r="O1055" s="108"/>
      <c r="P1055" s="108"/>
      <c r="Q1055" s="108"/>
      <c r="R1055" s="108"/>
      <c r="S1055" s="108"/>
      <c r="T1055" s="100">
        <f t="shared" si="177"/>
        <v>0</v>
      </c>
      <c r="U1055" s="111"/>
      <c r="V1055" s="111"/>
      <c r="W1055" s="111">
        <f>SUMIFS($F$3:F1055,$D$3:D1055,D1055,$C$3:C1055,"Buy")+SUMIFS($F$3:F1055,$D$3:D1055,D1055,$C$3:C1055,"Coin Deposit",$E$3:E1055,"&lt;&gt;")</f>
        <v>0</v>
      </c>
      <c r="X1055" s="111">
        <f t="shared" si="178"/>
        <v>0</v>
      </c>
      <c r="Y1055" s="111">
        <f>IF($D1055=Y$1,SUMIFS($H$3:$H1055,$G$3:$G1055,Y$1,$C$3:$C1055,"Sell"),0)</f>
        <v>0</v>
      </c>
      <c r="Z1055" s="111">
        <f t="shared" si="179"/>
        <v>0</v>
      </c>
      <c r="AA1055" s="111">
        <f>IF($D1055=AA$1,SUMIFS($H$3:$H1055,$G$3:$G1055,AA$1,$C$3:$C1055,"Sell"),0)</f>
        <v>0</v>
      </c>
      <c r="AB1055" s="111">
        <f t="shared" si="180"/>
        <v>0</v>
      </c>
      <c r="AC1055" s="111">
        <f>SUMIFS('Deductions and Deposits'!$H:$H,'Deductions and Deposits'!$G:$G,D1055,'Deductions and Deposits'!$F:$F,"&lt;="&amp;B1055)+SUMIFS($F$3:F1055,$D$3:D1055,D1055,$C$3:C1055,"Coin Deposit",$E$3:E1055,"")</f>
        <v>0</v>
      </c>
      <c r="AD1055" s="111">
        <f>SUMIFS('Deductions and Deposits'!$D:$D,'Deductions and Deposits'!$C:$C,D1055)+SUMIFS($F:$F,$D:$D,D1055,$C:$C,"Coin Deduction")</f>
        <v>0</v>
      </c>
      <c r="AE1055" s="111">
        <f>Table5[[#This Row],[Column4]]+Table5[[#This Row],[Column14]]+Table5[[#This Row],[Column19]]+Table5[[#This Row],[Column12]]</f>
        <v>0</v>
      </c>
      <c r="AF1055" s="111">
        <f>Table5[[#This Row],[Column5]]+Table5[[#This Row],[Column13]]+Table5[[#This Row],[Column21]]+Table5[[#This Row],[Column18]]</f>
        <v>0</v>
      </c>
      <c r="AG1055" s="111">
        <f t="shared" si="181"/>
        <v>0</v>
      </c>
      <c r="AH1055" s="111">
        <f t="shared" si="182"/>
        <v>0</v>
      </c>
      <c r="AI1055" s="111">
        <f>Table5[[#This Row],[Column17]]-Table5[[#This Row],[Column20]]</f>
        <v>0</v>
      </c>
      <c r="AJ1055" s="111">
        <f t="shared" si="183"/>
        <v>0</v>
      </c>
      <c r="AK1055" s="111">
        <f t="shared" si="187"/>
        <v>0</v>
      </c>
      <c r="AL1055" s="111">
        <f t="shared" si="184"/>
        <v>0</v>
      </c>
      <c r="AM1055" s="111" t="str">
        <f t="shared" si="185"/>
        <v/>
      </c>
      <c r="AN1055" s="111" t="str">
        <f t="shared" ca="1" si="186"/>
        <v/>
      </c>
    </row>
    <row r="1056" spans="1:40" ht="20.25" customHeight="1" x14ac:dyDescent="0.3">
      <c r="A1056" s="107"/>
      <c r="B1056" s="144"/>
      <c r="C1056" s="119"/>
      <c r="D1056" s="120"/>
      <c r="E1056" s="119"/>
      <c r="F1056" s="119"/>
      <c r="G1056" s="120"/>
      <c r="H1056" s="119"/>
      <c r="I1056" s="109"/>
      <c r="L1056" s="108"/>
      <c r="M1056" s="108"/>
      <c r="N1056" s="108"/>
      <c r="O1056" s="108"/>
      <c r="P1056" s="108"/>
      <c r="Q1056" s="108"/>
      <c r="R1056" s="108"/>
      <c r="S1056" s="108"/>
      <c r="T1056" s="100">
        <f t="shared" si="177"/>
        <v>0</v>
      </c>
      <c r="U1056" s="111"/>
      <c r="V1056" s="111"/>
      <c r="W1056" s="111">
        <f>SUMIFS($F$3:F1056,$D$3:D1056,D1056,$C$3:C1056,"Buy")+SUMIFS($F$3:F1056,$D$3:D1056,D1056,$C$3:C1056,"Coin Deposit",$E$3:E1056,"&lt;&gt;")</f>
        <v>0</v>
      </c>
      <c r="X1056" s="111">
        <f t="shared" si="178"/>
        <v>0</v>
      </c>
      <c r="Y1056" s="111">
        <f>IF($D1056=Y$1,SUMIFS($H$3:$H1056,$G$3:$G1056,Y$1,$C$3:$C1056,"Sell"),0)</f>
        <v>0</v>
      </c>
      <c r="Z1056" s="111">
        <f t="shared" si="179"/>
        <v>0</v>
      </c>
      <c r="AA1056" s="111">
        <f>IF($D1056=AA$1,SUMIFS($H$3:$H1056,$G$3:$G1056,AA$1,$C$3:$C1056,"Sell"),0)</f>
        <v>0</v>
      </c>
      <c r="AB1056" s="111">
        <f t="shared" si="180"/>
        <v>0</v>
      </c>
      <c r="AC1056" s="111">
        <f>SUMIFS('Deductions and Deposits'!$H:$H,'Deductions and Deposits'!$G:$G,D1056,'Deductions and Deposits'!$F:$F,"&lt;="&amp;B1056)+SUMIFS($F$3:F1056,$D$3:D1056,D1056,$C$3:C1056,"Coin Deposit",$E$3:E1056,"")</f>
        <v>0</v>
      </c>
      <c r="AD1056" s="111">
        <f>SUMIFS('Deductions and Deposits'!$D:$D,'Deductions and Deposits'!$C:$C,D1056)+SUMIFS($F:$F,$D:$D,D1056,$C:$C,"Coin Deduction")</f>
        <v>0</v>
      </c>
      <c r="AE1056" s="111">
        <f>Table5[[#This Row],[Column4]]+Table5[[#This Row],[Column14]]+Table5[[#This Row],[Column19]]+Table5[[#This Row],[Column12]]</f>
        <v>0</v>
      </c>
      <c r="AF1056" s="111">
        <f>Table5[[#This Row],[Column5]]+Table5[[#This Row],[Column13]]+Table5[[#This Row],[Column21]]+Table5[[#This Row],[Column18]]</f>
        <v>0</v>
      </c>
      <c r="AG1056" s="111">
        <f t="shared" si="181"/>
        <v>0</v>
      </c>
      <c r="AH1056" s="111">
        <f t="shared" si="182"/>
        <v>0</v>
      </c>
      <c r="AI1056" s="111">
        <f>Table5[[#This Row],[Column17]]-Table5[[#This Row],[Column20]]</f>
        <v>0</v>
      </c>
      <c r="AJ1056" s="111">
        <f t="shared" si="183"/>
        <v>0</v>
      </c>
      <c r="AK1056" s="111">
        <f t="shared" si="187"/>
        <v>0</v>
      </c>
      <c r="AL1056" s="111">
        <f t="shared" si="184"/>
        <v>0</v>
      </c>
      <c r="AM1056" s="111" t="str">
        <f t="shared" si="185"/>
        <v/>
      </c>
      <c r="AN1056" s="111" t="str">
        <f t="shared" ca="1" si="186"/>
        <v/>
      </c>
    </row>
    <row r="1057" spans="1:40" ht="20.25" customHeight="1" x14ac:dyDescent="0.3">
      <c r="A1057" s="107"/>
      <c r="B1057" s="144"/>
      <c r="C1057" s="119"/>
      <c r="D1057" s="120"/>
      <c r="E1057" s="119"/>
      <c r="F1057" s="119"/>
      <c r="G1057" s="120"/>
      <c r="H1057" s="119"/>
      <c r="I1057" s="109"/>
      <c r="L1057" s="108"/>
      <c r="M1057" s="108"/>
      <c r="N1057" s="108"/>
      <c r="O1057" s="108"/>
      <c r="P1057" s="108"/>
      <c r="Q1057" s="108"/>
      <c r="R1057" s="108"/>
      <c r="S1057" s="108"/>
      <c r="T1057" s="100">
        <f t="shared" si="177"/>
        <v>0</v>
      </c>
      <c r="U1057" s="111"/>
      <c r="V1057" s="111"/>
      <c r="W1057" s="111">
        <f>SUMIFS($F$3:F1057,$D$3:D1057,D1057,$C$3:C1057,"Buy")+SUMIFS($F$3:F1057,$D$3:D1057,D1057,$C$3:C1057,"Coin Deposit",$E$3:E1057,"&lt;&gt;")</f>
        <v>0</v>
      </c>
      <c r="X1057" s="111">
        <f t="shared" si="178"/>
        <v>0</v>
      </c>
      <c r="Y1057" s="111">
        <f>IF($D1057=Y$1,SUMIFS($H$3:$H1057,$G$3:$G1057,Y$1,$C$3:$C1057,"Sell"),0)</f>
        <v>0</v>
      </c>
      <c r="Z1057" s="111">
        <f t="shared" si="179"/>
        <v>0</v>
      </c>
      <c r="AA1057" s="111">
        <f>IF($D1057=AA$1,SUMIFS($H$3:$H1057,$G$3:$G1057,AA$1,$C$3:$C1057,"Sell"),0)</f>
        <v>0</v>
      </c>
      <c r="AB1057" s="111">
        <f t="shared" si="180"/>
        <v>0</v>
      </c>
      <c r="AC1057" s="111">
        <f>SUMIFS('Deductions and Deposits'!$H:$H,'Deductions and Deposits'!$G:$G,D1057,'Deductions and Deposits'!$F:$F,"&lt;="&amp;B1057)+SUMIFS($F$3:F1057,$D$3:D1057,D1057,$C$3:C1057,"Coin Deposit",$E$3:E1057,"")</f>
        <v>0</v>
      </c>
      <c r="AD1057" s="111">
        <f>SUMIFS('Deductions and Deposits'!$D:$D,'Deductions and Deposits'!$C:$C,D1057)+SUMIFS($F:$F,$D:$D,D1057,$C:$C,"Coin Deduction")</f>
        <v>0</v>
      </c>
      <c r="AE1057" s="111">
        <f>Table5[[#This Row],[Column4]]+Table5[[#This Row],[Column14]]+Table5[[#This Row],[Column19]]+Table5[[#This Row],[Column12]]</f>
        <v>0</v>
      </c>
      <c r="AF1057" s="111">
        <f>Table5[[#This Row],[Column5]]+Table5[[#This Row],[Column13]]+Table5[[#This Row],[Column21]]+Table5[[#This Row],[Column18]]</f>
        <v>0</v>
      </c>
      <c r="AG1057" s="111">
        <f t="shared" si="181"/>
        <v>0</v>
      </c>
      <c r="AH1057" s="111">
        <f t="shared" si="182"/>
        <v>0</v>
      </c>
      <c r="AI1057" s="111">
        <f>Table5[[#This Row],[Column17]]-Table5[[#This Row],[Column20]]</f>
        <v>0</v>
      </c>
      <c r="AJ1057" s="111">
        <f t="shared" si="183"/>
        <v>0</v>
      </c>
      <c r="AK1057" s="111">
        <f t="shared" si="187"/>
        <v>0</v>
      </c>
      <c r="AL1057" s="111">
        <f t="shared" si="184"/>
        <v>0</v>
      </c>
      <c r="AM1057" s="111" t="str">
        <f t="shared" si="185"/>
        <v/>
      </c>
      <c r="AN1057" s="111" t="str">
        <f t="shared" ca="1" si="186"/>
        <v/>
      </c>
    </row>
    <row r="1058" spans="1:40" ht="20.25" customHeight="1" x14ac:dyDescent="0.3">
      <c r="A1058" s="107"/>
      <c r="B1058" s="144"/>
      <c r="C1058" s="119"/>
      <c r="D1058" s="120"/>
      <c r="E1058" s="119"/>
      <c r="F1058" s="119"/>
      <c r="G1058" s="120"/>
      <c r="H1058" s="119"/>
      <c r="I1058" s="109"/>
      <c r="L1058" s="108"/>
      <c r="M1058" s="108"/>
      <c r="N1058" s="108"/>
      <c r="O1058" s="108"/>
      <c r="P1058" s="108"/>
      <c r="Q1058" s="108"/>
      <c r="R1058" s="108"/>
      <c r="S1058" s="108"/>
      <c r="T1058" s="100">
        <f t="shared" si="177"/>
        <v>0</v>
      </c>
      <c r="U1058" s="111"/>
      <c r="V1058" s="111"/>
      <c r="W1058" s="111">
        <f>SUMIFS($F$3:F1058,$D$3:D1058,D1058,$C$3:C1058,"Buy")+SUMIFS($F$3:F1058,$D$3:D1058,D1058,$C$3:C1058,"Coin Deposit",$E$3:E1058,"&lt;&gt;")</f>
        <v>0</v>
      </c>
      <c r="X1058" s="111">
        <f t="shared" si="178"/>
        <v>0</v>
      </c>
      <c r="Y1058" s="111">
        <f>IF($D1058=Y$1,SUMIFS($H$3:$H1058,$G$3:$G1058,Y$1,$C$3:$C1058,"Sell"),0)</f>
        <v>0</v>
      </c>
      <c r="Z1058" s="111">
        <f t="shared" si="179"/>
        <v>0</v>
      </c>
      <c r="AA1058" s="111">
        <f>IF($D1058=AA$1,SUMIFS($H$3:$H1058,$G$3:$G1058,AA$1,$C$3:$C1058,"Sell"),0)</f>
        <v>0</v>
      </c>
      <c r="AB1058" s="111">
        <f t="shared" si="180"/>
        <v>0</v>
      </c>
      <c r="AC1058" s="111">
        <f>SUMIFS('Deductions and Deposits'!$H:$H,'Deductions and Deposits'!$G:$G,D1058,'Deductions and Deposits'!$F:$F,"&lt;="&amp;B1058)+SUMIFS($F$3:F1058,$D$3:D1058,D1058,$C$3:C1058,"Coin Deposit",$E$3:E1058,"")</f>
        <v>0</v>
      </c>
      <c r="AD1058" s="111">
        <f>SUMIFS('Deductions and Deposits'!$D:$D,'Deductions and Deposits'!$C:$C,D1058)+SUMIFS($F:$F,$D:$D,D1058,$C:$C,"Coin Deduction")</f>
        <v>0</v>
      </c>
      <c r="AE1058" s="111">
        <f>Table5[[#This Row],[Column4]]+Table5[[#This Row],[Column14]]+Table5[[#This Row],[Column19]]+Table5[[#This Row],[Column12]]</f>
        <v>0</v>
      </c>
      <c r="AF1058" s="111">
        <f>Table5[[#This Row],[Column5]]+Table5[[#This Row],[Column13]]+Table5[[#This Row],[Column21]]+Table5[[#This Row],[Column18]]</f>
        <v>0</v>
      </c>
      <c r="AG1058" s="111">
        <f t="shared" si="181"/>
        <v>0</v>
      </c>
      <c r="AH1058" s="111">
        <f t="shared" si="182"/>
        <v>0</v>
      </c>
      <c r="AI1058" s="111">
        <f>Table5[[#This Row],[Column17]]-Table5[[#This Row],[Column20]]</f>
        <v>0</v>
      </c>
      <c r="AJ1058" s="111">
        <f t="shared" si="183"/>
        <v>0</v>
      </c>
      <c r="AK1058" s="111">
        <f t="shared" si="187"/>
        <v>0</v>
      </c>
      <c r="AL1058" s="111">
        <f t="shared" si="184"/>
        <v>0</v>
      </c>
      <c r="AM1058" s="111" t="str">
        <f t="shared" si="185"/>
        <v/>
      </c>
      <c r="AN1058" s="111" t="str">
        <f t="shared" ca="1" si="186"/>
        <v/>
      </c>
    </row>
    <row r="1059" spans="1:40" ht="20.25" customHeight="1" x14ac:dyDescent="0.3">
      <c r="A1059" s="107"/>
      <c r="B1059" s="144"/>
      <c r="C1059" s="119"/>
      <c r="D1059" s="120"/>
      <c r="E1059" s="119"/>
      <c r="F1059" s="119"/>
      <c r="G1059" s="120"/>
      <c r="H1059" s="119"/>
      <c r="I1059" s="109"/>
      <c r="L1059" s="108"/>
      <c r="M1059" s="108"/>
      <c r="N1059" s="108"/>
      <c r="O1059" s="108"/>
      <c r="P1059" s="108"/>
      <c r="Q1059" s="108"/>
      <c r="R1059" s="108"/>
      <c r="S1059" s="108"/>
      <c r="T1059" s="100">
        <f t="shared" si="177"/>
        <v>0</v>
      </c>
      <c r="U1059" s="111"/>
      <c r="V1059" s="111"/>
      <c r="W1059" s="111">
        <f>SUMIFS($F$3:F1059,$D$3:D1059,D1059,$C$3:C1059,"Buy")+SUMIFS($F$3:F1059,$D$3:D1059,D1059,$C$3:C1059,"Coin Deposit",$E$3:E1059,"&lt;&gt;")</f>
        <v>0</v>
      </c>
      <c r="X1059" s="111">
        <f t="shared" si="178"/>
        <v>0</v>
      </c>
      <c r="Y1059" s="111">
        <f>IF($D1059=Y$1,SUMIFS($H$3:$H1059,$G$3:$G1059,Y$1,$C$3:$C1059,"Sell"),0)</f>
        <v>0</v>
      </c>
      <c r="Z1059" s="111">
        <f t="shared" si="179"/>
        <v>0</v>
      </c>
      <c r="AA1059" s="111">
        <f>IF($D1059=AA$1,SUMIFS($H$3:$H1059,$G$3:$G1059,AA$1,$C$3:$C1059,"Sell"),0)</f>
        <v>0</v>
      </c>
      <c r="AB1059" s="111">
        <f t="shared" si="180"/>
        <v>0</v>
      </c>
      <c r="AC1059" s="111">
        <f>SUMIFS('Deductions and Deposits'!$H:$H,'Deductions and Deposits'!$G:$G,D1059,'Deductions and Deposits'!$F:$F,"&lt;="&amp;B1059)+SUMIFS($F$3:F1059,$D$3:D1059,D1059,$C$3:C1059,"Coin Deposit",$E$3:E1059,"")</f>
        <v>0</v>
      </c>
      <c r="AD1059" s="111">
        <f>SUMIFS('Deductions and Deposits'!$D:$D,'Deductions and Deposits'!$C:$C,D1059)+SUMIFS($F:$F,$D:$D,D1059,$C:$C,"Coin Deduction")</f>
        <v>0</v>
      </c>
      <c r="AE1059" s="111">
        <f>Table5[[#This Row],[Column4]]+Table5[[#This Row],[Column14]]+Table5[[#This Row],[Column19]]+Table5[[#This Row],[Column12]]</f>
        <v>0</v>
      </c>
      <c r="AF1059" s="111">
        <f>Table5[[#This Row],[Column5]]+Table5[[#This Row],[Column13]]+Table5[[#This Row],[Column21]]+Table5[[#This Row],[Column18]]</f>
        <v>0</v>
      </c>
      <c r="AG1059" s="111">
        <f t="shared" si="181"/>
        <v>0</v>
      </c>
      <c r="AH1059" s="111">
        <f t="shared" si="182"/>
        <v>0</v>
      </c>
      <c r="AI1059" s="111">
        <f>Table5[[#This Row],[Column17]]-Table5[[#This Row],[Column20]]</f>
        <v>0</v>
      </c>
      <c r="AJ1059" s="111">
        <f t="shared" si="183"/>
        <v>0</v>
      </c>
      <c r="AK1059" s="111">
        <f t="shared" si="187"/>
        <v>0</v>
      </c>
      <c r="AL1059" s="111">
        <f t="shared" si="184"/>
        <v>0</v>
      </c>
      <c r="AM1059" s="111" t="str">
        <f t="shared" si="185"/>
        <v/>
      </c>
      <c r="AN1059" s="111" t="str">
        <f t="shared" ca="1" si="186"/>
        <v/>
      </c>
    </row>
    <row r="1060" spans="1:40" ht="20.25" customHeight="1" x14ac:dyDescent="0.3">
      <c r="A1060" s="107"/>
      <c r="B1060" s="144"/>
      <c r="C1060" s="119"/>
      <c r="D1060" s="120"/>
      <c r="E1060" s="119"/>
      <c r="F1060" s="119"/>
      <c r="G1060" s="120"/>
      <c r="H1060" s="119"/>
      <c r="I1060" s="109"/>
      <c r="L1060" s="108"/>
      <c r="M1060" s="108"/>
      <c r="N1060" s="108"/>
      <c r="O1060" s="108"/>
      <c r="P1060" s="108"/>
      <c r="Q1060" s="108"/>
      <c r="R1060" s="108"/>
      <c r="S1060" s="108"/>
      <c r="T1060" s="100">
        <f t="shared" si="177"/>
        <v>0</v>
      </c>
      <c r="U1060" s="111"/>
      <c r="V1060" s="111"/>
      <c r="W1060" s="111">
        <f>SUMIFS($F$3:F1060,$D$3:D1060,D1060,$C$3:C1060,"Buy")+SUMIFS($F$3:F1060,$D$3:D1060,D1060,$C$3:C1060,"Coin Deposit",$E$3:E1060,"&lt;&gt;")</f>
        <v>0</v>
      </c>
      <c r="X1060" s="111">
        <f t="shared" si="178"/>
        <v>0</v>
      </c>
      <c r="Y1060" s="111">
        <f>IF($D1060=Y$1,SUMIFS($H$3:$H1060,$G$3:$G1060,Y$1,$C$3:$C1060,"Sell"),0)</f>
        <v>0</v>
      </c>
      <c r="Z1060" s="111">
        <f t="shared" si="179"/>
        <v>0</v>
      </c>
      <c r="AA1060" s="111">
        <f>IF($D1060=AA$1,SUMIFS($H$3:$H1060,$G$3:$G1060,AA$1,$C$3:$C1060,"Sell"),0)</f>
        <v>0</v>
      </c>
      <c r="AB1060" s="111">
        <f t="shared" si="180"/>
        <v>0</v>
      </c>
      <c r="AC1060" s="111">
        <f>SUMIFS('Deductions and Deposits'!$H:$H,'Deductions and Deposits'!$G:$G,D1060,'Deductions and Deposits'!$F:$F,"&lt;="&amp;B1060)+SUMIFS($F$3:F1060,$D$3:D1060,D1060,$C$3:C1060,"Coin Deposit",$E$3:E1060,"")</f>
        <v>0</v>
      </c>
      <c r="AD1060" s="111">
        <f>SUMIFS('Deductions and Deposits'!$D:$D,'Deductions and Deposits'!$C:$C,D1060)+SUMIFS($F:$F,$D:$D,D1060,$C:$C,"Coin Deduction")</f>
        <v>0</v>
      </c>
      <c r="AE1060" s="111">
        <f>Table5[[#This Row],[Column4]]+Table5[[#This Row],[Column14]]+Table5[[#This Row],[Column19]]+Table5[[#This Row],[Column12]]</f>
        <v>0</v>
      </c>
      <c r="AF1060" s="111">
        <f>Table5[[#This Row],[Column5]]+Table5[[#This Row],[Column13]]+Table5[[#This Row],[Column21]]+Table5[[#This Row],[Column18]]</f>
        <v>0</v>
      </c>
      <c r="AG1060" s="111">
        <f t="shared" si="181"/>
        <v>0</v>
      </c>
      <c r="AH1060" s="111">
        <f t="shared" si="182"/>
        <v>0</v>
      </c>
      <c r="AI1060" s="111">
        <f>Table5[[#This Row],[Column17]]-Table5[[#This Row],[Column20]]</f>
        <v>0</v>
      </c>
      <c r="AJ1060" s="111">
        <f t="shared" si="183"/>
        <v>0</v>
      </c>
      <c r="AK1060" s="111">
        <f t="shared" si="187"/>
        <v>0</v>
      </c>
      <c r="AL1060" s="111">
        <f t="shared" si="184"/>
        <v>0</v>
      </c>
      <c r="AM1060" s="111" t="str">
        <f t="shared" si="185"/>
        <v/>
      </c>
      <c r="AN1060" s="111" t="str">
        <f t="shared" ca="1" si="186"/>
        <v/>
      </c>
    </row>
    <row r="1061" spans="1:40" ht="20.25" customHeight="1" x14ac:dyDescent="0.3">
      <c r="A1061" s="107"/>
      <c r="B1061" s="144"/>
      <c r="C1061" s="119"/>
      <c r="D1061" s="120"/>
      <c r="E1061" s="119"/>
      <c r="F1061" s="119"/>
      <c r="G1061" s="120"/>
      <c r="H1061" s="119"/>
      <c r="I1061" s="109"/>
      <c r="L1061" s="108"/>
      <c r="M1061" s="108"/>
      <c r="N1061" s="108"/>
      <c r="O1061" s="108"/>
      <c r="P1061" s="108"/>
      <c r="Q1061" s="108"/>
      <c r="R1061" s="108"/>
      <c r="S1061" s="108"/>
      <c r="T1061" s="100">
        <f t="shared" si="177"/>
        <v>0</v>
      </c>
      <c r="U1061" s="111"/>
      <c r="V1061" s="111"/>
      <c r="W1061" s="111">
        <f>SUMIFS($F$3:F1061,$D$3:D1061,D1061,$C$3:C1061,"Buy")+SUMIFS($F$3:F1061,$D$3:D1061,D1061,$C$3:C1061,"Coin Deposit",$E$3:E1061,"&lt;&gt;")</f>
        <v>0</v>
      </c>
      <c r="X1061" s="111">
        <f t="shared" si="178"/>
        <v>0</v>
      </c>
      <c r="Y1061" s="111">
        <f>IF($D1061=Y$1,SUMIFS($H$3:$H1061,$G$3:$G1061,Y$1,$C$3:$C1061,"Sell"),0)</f>
        <v>0</v>
      </c>
      <c r="Z1061" s="111">
        <f t="shared" si="179"/>
        <v>0</v>
      </c>
      <c r="AA1061" s="111">
        <f>IF($D1061=AA$1,SUMIFS($H$3:$H1061,$G$3:$G1061,AA$1,$C$3:$C1061,"Sell"),0)</f>
        <v>0</v>
      </c>
      <c r="AB1061" s="111">
        <f t="shared" si="180"/>
        <v>0</v>
      </c>
      <c r="AC1061" s="111">
        <f>SUMIFS('Deductions and Deposits'!$H:$H,'Deductions and Deposits'!$G:$G,D1061,'Deductions and Deposits'!$F:$F,"&lt;="&amp;B1061)+SUMIFS($F$3:F1061,$D$3:D1061,D1061,$C$3:C1061,"Coin Deposit",$E$3:E1061,"")</f>
        <v>0</v>
      </c>
      <c r="AD1061" s="111">
        <f>SUMIFS('Deductions and Deposits'!$D:$D,'Deductions and Deposits'!$C:$C,D1061)+SUMIFS($F:$F,$D:$D,D1061,$C:$C,"Coin Deduction")</f>
        <v>0</v>
      </c>
      <c r="AE1061" s="111">
        <f>Table5[[#This Row],[Column4]]+Table5[[#This Row],[Column14]]+Table5[[#This Row],[Column19]]+Table5[[#This Row],[Column12]]</f>
        <v>0</v>
      </c>
      <c r="AF1061" s="111">
        <f>Table5[[#This Row],[Column5]]+Table5[[#This Row],[Column13]]+Table5[[#This Row],[Column21]]+Table5[[#This Row],[Column18]]</f>
        <v>0</v>
      </c>
      <c r="AG1061" s="111">
        <f t="shared" si="181"/>
        <v>0</v>
      </c>
      <c r="AH1061" s="111">
        <f t="shared" si="182"/>
        <v>0</v>
      </c>
      <c r="AI1061" s="111">
        <f>Table5[[#This Row],[Column17]]-Table5[[#This Row],[Column20]]</f>
        <v>0</v>
      </c>
      <c r="AJ1061" s="111">
        <f t="shared" si="183"/>
        <v>0</v>
      </c>
      <c r="AK1061" s="111">
        <f t="shared" si="187"/>
        <v>0</v>
      </c>
      <c r="AL1061" s="111">
        <f t="shared" si="184"/>
        <v>0</v>
      </c>
      <c r="AM1061" s="111" t="str">
        <f t="shared" si="185"/>
        <v/>
      </c>
      <c r="AN1061" s="111" t="str">
        <f t="shared" ca="1" si="186"/>
        <v/>
      </c>
    </row>
    <row r="1062" spans="1:40" ht="20.25" customHeight="1" x14ac:dyDescent="0.3">
      <c r="A1062" s="107"/>
      <c r="B1062" s="144"/>
      <c r="C1062" s="119"/>
      <c r="D1062" s="120"/>
      <c r="E1062" s="119"/>
      <c r="F1062" s="119"/>
      <c r="G1062" s="120"/>
      <c r="H1062" s="119"/>
      <c r="I1062" s="109"/>
      <c r="L1062" s="108"/>
      <c r="M1062" s="108"/>
      <c r="N1062" s="108"/>
      <c r="O1062" s="108"/>
      <c r="P1062" s="108"/>
      <c r="Q1062" s="108"/>
      <c r="R1062" s="108"/>
      <c r="S1062" s="108"/>
      <c r="T1062" s="100">
        <f t="shared" si="177"/>
        <v>0</v>
      </c>
      <c r="U1062" s="111"/>
      <c r="V1062" s="111"/>
      <c r="W1062" s="111">
        <f>SUMIFS($F$3:F1062,$D$3:D1062,D1062,$C$3:C1062,"Buy")+SUMIFS($F$3:F1062,$D$3:D1062,D1062,$C$3:C1062,"Coin Deposit",$E$3:E1062,"&lt;&gt;")</f>
        <v>0</v>
      </c>
      <c r="X1062" s="111">
        <f t="shared" si="178"/>
        <v>0</v>
      </c>
      <c r="Y1062" s="111">
        <f>IF($D1062=Y$1,SUMIFS($H$3:$H1062,$G$3:$G1062,Y$1,$C$3:$C1062,"Sell"),0)</f>
        <v>0</v>
      </c>
      <c r="Z1062" s="111">
        <f t="shared" si="179"/>
        <v>0</v>
      </c>
      <c r="AA1062" s="111">
        <f>IF($D1062=AA$1,SUMIFS($H$3:$H1062,$G$3:$G1062,AA$1,$C$3:$C1062,"Sell"),0)</f>
        <v>0</v>
      </c>
      <c r="AB1062" s="111">
        <f t="shared" si="180"/>
        <v>0</v>
      </c>
      <c r="AC1062" s="111">
        <f>SUMIFS('Deductions and Deposits'!$H:$H,'Deductions and Deposits'!$G:$G,D1062,'Deductions and Deposits'!$F:$F,"&lt;="&amp;B1062)+SUMIFS($F$3:F1062,$D$3:D1062,D1062,$C$3:C1062,"Coin Deposit",$E$3:E1062,"")</f>
        <v>0</v>
      </c>
      <c r="AD1062" s="111">
        <f>SUMIFS('Deductions and Deposits'!$D:$D,'Deductions and Deposits'!$C:$C,D1062)+SUMIFS($F:$F,$D:$D,D1062,$C:$C,"Coin Deduction")</f>
        <v>0</v>
      </c>
      <c r="AE1062" s="111">
        <f>Table5[[#This Row],[Column4]]+Table5[[#This Row],[Column14]]+Table5[[#This Row],[Column19]]+Table5[[#This Row],[Column12]]</f>
        <v>0</v>
      </c>
      <c r="AF1062" s="111">
        <f>Table5[[#This Row],[Column5]]+Table5[[#This Row],[Column13]]+Table5[[#This Row],[Column21]]+Table5[[#This Row],[Column18]]</f>
        <v>0</v>
      </c>
      <c r="AG1062" s="111">
        <f t="shared" si="181"/>
        <v>0</v>
      </c>
      <c r="AH1062" s="111">
        <f t="shared" si="182"/>
        <v>0</v>
      </c>
      <c r="AI1062" s="111">
        <f>Table5[[#This Row],[Column17]]-Table5[[#This Row],[Column20]]</f>
        <v>0</v>
      </c>
      <c r="AJ1062" s="111">
        <f t="shared" si="183"/>
        <v>0</v>
      </c>
      <c r="AK1062" s="111">
        <f t="shared" si="187"/>
        <v>0</v>
      </c>
      <c r="AL1062" s="111">
        <f t="shared" si="184"/>
        <v>0</v>
      </c>
      <c r="AM1062" s="111" t="str">
        <f t="shared" si="185"/>
        <v/>
      </c>
      <c r="AN1062" s="111" t="str">
        <f t="shared" ca="1" si="186"/>
        <v/>
      </c>
    </row>
    <row r="1063" spans="1:40" ht="20.25" customHeight="1" x14ac:dyDescent="0.3">
      <c r="A1063" s="107"/>
      <c r="B1063" s="144"/>
      <c r="C1063" s="119"/>
      <c r="D1063" s="120"/>
      <c r="E1063" s="119"/>
      <c r="F1063" s="119"/>
      <c r="G1063" s="120"/>
      <c r="H1063" s="119"/>
      <c r="I1063" s="109"/>
      <c r="L1063" s="108"/>
      <c r="M1063" s="108"/>
      <c r="N1063" s="108"/>
      <c r="O1063" s="108"/>
      <c r="P1063" s="108"/>
      <c r="Q1063" s="108"/>
      <c r="R1063" s="108"/>
      <c r="S1063" s="108"/>
      <c r="T1063" s="100">
        <f t="shared" si="177"/>
        <v>0</v>
      </c>
      <c r="U1063" s="111"/>
      <c r="V1063" s="111"/>
      <c r="W1063" s="111">
        <f>SUMIFS($F$3:F1063,$D$3:D1063,D1063,$C$3:C1063,"Buy")+SUMIFS($F$3:F1063,$D$3:D1063,D1063,$C$3:C1063,"Coin Deposit",$E$3:E1063,"&lt;&gt;")</f>
        <v>0</v>
      </c>
      <c r="X1063" s="111">
        <f t="shared" si="178"/>
        <v>0</v>
      </c>
      <c r="Y1063" s="111">
        <f>IF($D1063=Y$1,SUMIFS($H$3:$H1063,$G$3:$G1063,Y$1,$C$3:$C1063,"Sell"),0)</f>
        <v>0</v>
      </c>
      <c r="Z1063" s="111">
        <f t="shared" si="179"/>
        <v>0</v>
      </c>
      <c r="AA1063" s="111">
        <f>IF($D1063=AA$1,SUMIFS($H$3:$H1063,$G$3:$G1063,AA$1,$C$3:$C1063,"Sell"),0)</f>
        <v>0</v>
      </c>
      <c r="AB1063" s="111">
        <f t="shared" si="180"/>
        <v>0</v>
      </c>
      <c r="AC1063" s="111">
        <f>SUMIFS('Deductions and Deposits'!$H:$H,'Deductions and Deposits'!$G:$G,D1063,'Deductions and Deposits'!$F:$F,"&lt;="&amp;B1063)+SUMIFS($F$3:F1063,$D$3:D1063,D1063,$C$3:C1063,"Coin Deposit",$E$3:E1063,"")</f>
        <v>0</v>
      </c>
      <c r="AD1063" s="111">
        <f>SUMIFS('Deductions and Deposits'!$D:$D,'Deductions and Deposits'!$C:$C,D1063)+SUMIFS($F:$F,$D:$D,D1063,$C:$C,"Coin Deduction")</f>
        <v>0</v>
      </c>
      <c r="AE1063" s="111">
        <f>Table5[[#This Row],[Column4]]+Table5[[#This Row],[Column14]]+Table5[[#This Row],[Column19]]+Table5[[#This Row],[Column12]]</f>
        <v>0</v>
      </c>
      <c r="AF1063" s="111">
        <f>Table5[[#This Row],[Column5]]+Table5[[#This Row],[Column13]]+Table5[[#This Row],[Column21]]+Table5[[#This Row],[Column18]]</f>
        <v>0</v>
      </c>
      <c r="AG1063" s="111">
        <f t="shared" si="181"/>
        <v>0</v>
      </c>
      <c r="AH1063" s="111">
        <f t="shared" si="182"/>
        <v>0</v>
      </c>
      <c r="AI1063" s="111">
        <f>Table5[[#This Row],[Column17]]-Table5[[#This Row],[Column20]]</f>
        <v>0</v>
      </c>
      <c r="AJ1063" s="111">
        <f t="shared" si="183"/>
        <v>0</v>
      </c>
      <c r="AK1063" s="111">
        <f t="shared" si="187"/>
        <v>0</v>
      </c>
      <c r="AL1063" s="111">
        <f t="shared" si="184"/>
        <v>0</v>
      </c>
      <c r="AM1063" s="111" t="str">
        <f t="shared" si="185"/>
        <v/>
      </c>
      <c r="AN1063" s="111" t="str">
        <f t="shared" ca="1" si="186"/>
        <v/>
      </c>
    </row>
    <row r="1064" spans="1:40" ht="20.25" customHeight="1" x14ac:dyDescent="0.3">
      <c r="A1064" s="107"/>
      <c r="B1064" s="144"/>
      <c r="C1064" s="119"/>
      <c r="D1064" s="120"/>
      <c r="E1064" s="119"/>
      <c r="F1064" s="119"/>
      <c r="G1064" s="120"/>
      <c r="H1064" s="119"/>
      <c r="I1064" s="109"/>
      <c r="L1064" s="108"/>
      <c r="M1064" s="108"/>
      <c r="N1064" s="108"/>
      <c r="O1064" s="108"/>
      <c r="P1064" s="108"/>
      <c r="Q1064" s="108"/>
      <c r="R1064" s="108"/>
      <c r="S1064" s="108"/>
      <c r="T1064" s="100">
        <f t="shared" si="177"/>
        <v>0</v>
      </c>
      <c r="U1064" s="111"/>
      <c r="V1064" s="111"/>
      <c r="W1064" s="111">
        <f>SUMIFS($F$3:F1064,$D$3:D1064,D1064,$C$3:C1064,"Buy")+SUMIFS($F$3:F1064,$D$3:D1064,D1064,$C$3:C1064,"Coin Deposit",$E$3:E1064,"&lt;&gt;")</f>
        <v>0</v>
      </c>
      <c r="X1064" s="111">
        <f t="shared" si="178"/>
        <v>0</v>
      </c>
      <c r="Y1064" s="111">
        <f>IF($D1064=Y$1,SUMIFS($H$3:$H1064,$G$3:$G1064,Y$1,$C$3:$C1064,"Sell"),0)</f>
        <v>0</v>
      </c>
      <c r="Z1064" s="111">
        <f t="shared" si="179"/>
        <v>0</v>
      </c>
      <c r="AA1064" s="111">
        <f>IF($D1064=AA$1,SUMIFS($H$3:$H1064,$G$3:$G1064,AA$1,$C$3:$C1064,"Sell"),0)</f>
        <v>0</v>
      </c>
      <c r="AB1064" s="111">
        <f t="shared" si="180"/>
        <v>0</v>
      </c>
      <c r="AC1064" s="111">
        <f>SUMIFS('Deductions and Deposits'!$H:$H,'Deductions and Deposits'!$G:$G,D1064,'Deductions and Deposits'!$F:$F,"&lt;="&amp;B1064)+SUMIFS($F$3:F1064,$D$3:D1064,D1064,$C$3:C1064,"Coin Deposit",$E$3:E1064,"")</f>
        <v>0</v>
      </c>
      <c r="AD1064" s="111">
        <f>SUMIFS('Deductions and Deposits'!$D:$D,'Deductions and Deposits'!$C:$C,D1064)+SUMIFS($F:$F,$D:$D,D1064,$C:$C,"Coin Deduction")</f>
        <v>0</v>
      </c>
      <c r="AE1064" s="111">
        <f>Table5[[#This Row],[Column4]]+Table5[[#This Row],[Column14]]+Table5[[#This Row],[Column19]]+Table5[[#This Row],[Column12]]</f>
        <v>0</v>
      </c>
      <c r="AF1064" s="111">
        <f>Table5[[#This Row],[Column5]]+Table5[[#This Row],[Column13]]+Table5[[#This Row],[Column21]]+Table5[[#This Row],[Column18]]</f>
        <v>0</v>
      </c>
      <c r="AG1064" s="111">
        <f t="shared" si="181"/>
        <v>0</v>
      </c>
      <c r="AH1064" s="111">
        <f t="shared" si="182"/>
        <v>0</v>
      </c>
      <c r="AI1064" s="111">
        <f>Table5[[#This Row],[Column17]]-Table5[[#This Row],[Column20]]</f>
        <v>0</v>
      </c>
      <c r="AJ1064" s="111">
        <f t="shared" si="183"/>
        <v>0</v>
      </c>
      <c r="AK1064" s="111">
        <f t="shared" si="187"/>
        <v>0</v>
      </c>
      <c r="AL1064" s="111">
        <f t="shared" si="184"/>
        <v>0</v>
      </c>
      <c r="AM1064" s="111" t="str">
        <f t="shared" si="185"/>
        <v/>
      </c>
      <c r="AN1064" s="111" t="str">
        <f t="shared" ca="1" si="186"/>
        <v/>
      </c>
    </row>
    <row r="1065" spans="1:40" ht="20.25" customHeight="1" x14ac:dyDescent="0.3">
      <c r="A1065" s="107"/>
      <c r="B1065" s="144"/>
      <c r="C1065" s="119"/>
      <c r="D1065" s="120"/>
      <c r="E1065" s="119"/>
      <c r="F1065" s="119"/>
      <c r="G1065" s="120"/>
      <c r="H1065" s="119"/>
      <c r="I1065" s="109"/>
      <c r="L1065" s="108"/>
      <c r="M1065" s="108"/>
      <c r="N1065" s="108"/>
      <c r="O1065" s="108"/>
      <c r="P1065" s="108"/>
      <c r="Q1065" s="108"/>
      <c r="R1065" s="108"/>
      <c r="S1065" s="108"/>
      <c r="T1065" s="100">
        <f t="shared" si="177"/>
        <v>0</v>
      </c>
      <c r="U1065" s="111"/>
      <c r="V1065" s="111"/>
      <c r="W1065" s="111">
        <f>SUMIFS($F$3:F1065,$D$3:D1065,D1065,$C$3:C1065,"Buy")+SUMIFS($F$3:F1065,$D$3:D1065,D1065,$C$3:C1065,"Coin Deposit",$E$3:E1065,"&lt;&gt;")</f>
        <v>0</v>
      </c>
      <c r="X1065" s="111">
        <f t="shared" si="178"/>
        <v>0</v>
      </c>
      <c r="Y1065" s="111">
        <f>IF($D1065=Y$1,SUMIFS($H$3:$H1065,$G$3:$G1065,Y$1,$C$3:$C1065,"Sell"),0)</f>
        <v>0</v>
      </c>
      <c r="Z1065" s="111">
        <f t="shared" si="179"/>
        <v>0</v>
      </c>
      <c r="AA1065" s="111">
        <f>IF($D1065=AA$1,SUMIFS($H$3:$H1065,$G$3:$G1065,AA$1,$C$3:$C1065,"Sell"),0)</f>
        <v>0</v>
      </c>
      <c r="AB1065" s="111">
        <f t="shared" si="180"/>
        <v>0</v>
      </c>
      <c r="AC1065" s="111">
        <f>SUMIFS('Deductions and Deposits'!$H:$H,'Deductions and Deposits'!$G:$G,D1065,'Deductions and Deposits'!$F:$F,"&lt;="&amp;B1065)+SUMIFS($F$3:F1065,$D$3:D1065,D1065,$C$3:C1065,"Coin Deposit",$E$3:E1065,"")</f>
        <v>0</v>
      </c>
      <c r="AD1065" s="111">
        <f>SUMIFS('Deductions and Deposits'!$D:$D,'Deductions and Deposits'!$C:$C,D1065)+SUMIFS($F:$F,$D:$D,D1065,$C:$C,"Coin Deduction")</f>
        <v>0</v>
      </c>
      <c r="AE1065" s="111">
        <f>Table5[[#This Row],[Column4]]+Table5[[#This Row],[Column14]]+Table5[[#This Row],[Column19]]+Table5[[#This Row],[Column12]]</f>
        <v>0</v>
      </c>
      <c r="AF1065" s="111">
        <f>Table5[[#This Row],[Column5]]+Table5[[#This Row],[Column13]]+Table5[[#This Row],[Column21]]+Table5[[#This Row],[Column18]]</f>
        <v>0</v>
      </c>
      <c r="AG1065" s="111">
        <f t="shared" si="181"/>
        <v>0</v>
      </c>
      <c r="AH1065" s="111">
        <f t="shared" si="182"/>
        <v>0</v>
      </c>
      <c r="AI1065" s="111">
        <f>Table5[[#This Row],[Column17]]-Table5[[#This Row],[Column20]]</f>
        <v>0</v>
      </c>
      <c r="AJ1065" s="111">
        <f t="shared" si="183"/>
        <v>0</v>
      </c>
      <c r="AK1065" s="111">
        <f t="shared" si="187"/>
        <v>0</v>
      </c>
      <c r="AL1065" s="111">
        <f t="shared" si="184"/>
        <v>0</v>
      </c>
      <c r="AM1065" s="111" t="str">
        <f t="shared" si="185"/>
        <v/>
      </c>
      <c r="AN1065" s="111" t="str">
        <f t="shared" ca="1" si="186"/>
        <v/>
      </c>
    </row>
    <row r="1066" spans="1:40" ht="20.25" customHeight="1" x14ac:dyDescent="0.3">
      <c r="A1066" s="107"/>
      <c r="B1066" s="144"/>
      <c r="C1066" s="119"/>
      <c r="D1066" s="120"/>
      <c r="E1066" s="119"/>
      <c r="F1066" s="119"/>
      <c r="G1066" s="120"/>
      <c r="H1066" s="119"/>
      <c r="I1066" s="109"/>
      <c r="L1066" s="108"/>
      <c r="M1066" s="108"/>
      <c r="N1066" s="108"/>
      <c r="O1066" s="108"/>
      <c r="P1066" s="108"/>
      <c r="Q1066" s="108"/>
      <c r="R1066" s="108"/>
      <c r="S1066" s="108"/>
      <c r="T1066" s="100">
        <f t="shared" si="177"/>
        <v>0</v>
      </c>
      <c r="U1066" s="111"/>
      <c r="V1066" s="111"/>
      <c r="W1066" s="111">
        <f>SUMIFS($F$3:F1066,$D$3:D1066,D1066,$C$3:C1066,"Buy")+SUMIFS($F$3:F1066,$D$3:D1066,D1066,$C$3:C1066,"Coin Deposit",$E$3:E1066,"&lt;&gt;")</f>
        <v>0</v>
      </c>
      <c r="X1066" s="111">
        <f t="shared" si="178"/>
        <v>0</v>
      </c>
      <c r="Y1066" s="111">
        <f>IF($D1066=Y$1,SUMIFS($H$3:$H1066,$G$3:$G1066,Y$1,$C$3:$C1066,"Sell"),0)</f>
        <v>0</v>
      </c>
      <c r="Z1066" s="111">
        <f t="shared" si="179"/>
        <v>0</v>
      </c>
      <c r="AA1066" s="111">
        <f>IF($D1066=AA$1,SUMIFS($H$3:$H1066,$G$3:$G1066,AA$1,$C$3:$C1066,"Sell"),0)</f>
        <v>0</v>
      </c>
      <c r="AB1066" s="111">
        <f t="shared" si="180"/>
        <v>0</v>
      </c>
      <c r="AC1066" s="111">
        <f>SUMIFS('Deductions and Deposits'!$H:$H,'Deductions and Deposits'!$G:$G,D1066,'Deductions and Deposits'!$F:$F,"&lt;="&amp;B1066)+SUMIFS($F$3:F1066,$D$3:D1066,D1066,$C$3:C1066,"Coin Deposit",$E$3:E1066,"")</f>
        <v>0</v>
      </c>
      <c r="AD1066" s="111">
        <f>SUMIFS('Deductions and Deposits'!$D:$D,'Deductions and Deposits'!$C:$C,D1066)+SUMIFS($F:$F,$D:$D,D1066,$C:$C,"Coin Deduction")</f>
        <v>0</v>
      </c>
      <c r="AE1066" s="111">
        <f>Table5[[#This Row],[Column4]]+Table5[[#This Row],[Column14]]+Table5[[#This Row],[Column19]]+Table5[[#This Row],[Column12]]</f>
        <v>0</v>
      </c>
      <c r="AF1066" s="111">
        <f>Table5[[#This Row],[Column5]]+Table5[[#This Row],[Column13]]+Table5[[#This Row],[Column21]]+Table5[[#This Row],[Column18]]</f>
        <v>0</v>
      </c>
      <c r="AG1066" s="111">
        <f t="shared" si="181"/>
        <v>0</v>
      </c>
      <c r="AH1066" s="111">
        <f t="shared" si="182"/>
        <v>0</v>
      </c>
      <c r="AI1066" s="111">
        <f>Table5[[#This Row],[Column17]]-Table5[[#This Row],[Column20]]</f>
        <v>0</v>
      </c>
      <c r="AJ1066" s="111">
        <f t="shared" si="183"/>
        <v>0</v>
      </c>
      <c r="AK1066" s="111">
        <f t="shared" si="187"/>
        <v>0</v>
      </c>
      <c r="AL1066" s="111">
        <f t="shared" si="184"/>
        <v>0</v>
      </c>
      <c r="AM1066" s="111" t="str">
        <f t="shared" si="185"/>
        <v/>
      </c>
      <c r="AN1066" s="111" t="str">
        <f t="shared" ca="1" si="186"/>
        <v/>
      </c>
    </row>
    <row r="1067" spans="1:40" ht="20.25" customHeight="1" x14ac:dyDescent="0.3">
      <c r="A1067" s="107"/>
      <c r="B1067" s="144"/>
      <c r="C1067" s="119"/>
      <c r="D1067" s="120"/>
      <c r="E1067" s="119"/>
      <c r="F1067" s="119"/>
      <c r="G1067" s="120"/>
      <c r="H1067" s="119"/>
      <c r="I1067" s="109"/>
      <c r="L1067" s="108"/>
      <c r="M1067" s="108"/>
      <c r="N1067" s="108"/>
      <c r="O1067" s="108"/>
      <c r="P1067" s="108"/>
      <c r="Q1067" s="108"/>
      <c r="R1067" s="108"/>
      <c r="S1067" s="108"/>
      <c r="T1067" s="100">
        <f t="shared" si="177"/>
        <v>0</v>
      </c>
      <c r="U1067" s="111"/>
      <c r="V1067" s="111"/>
      <c r="W1067" s="111">
        <f>SUMIFS($F$3:F1067,$D$3:D1067,D1067,$C$3:C1067,"Buy")+SUMIFS($F$3:F1067,$D$3:D1067,D1067,$C$3:C1067,"Coin Deposit",$E$3:E1067,"&lt;&gt;")</f>
        <v>0</v>
      </c>
      <c r="X1067" s="111">
        <f t="shared" si="178"/>
        <v>0</v>
      </c>
      <c r="Y1067" s="111">
        <f>IF($D1067=Y$1,SUMIFS($H$3:$H1067,$G$3:$G1067,Y$1,$C$3:$C1067,"Sell"),0)</f>
        <v>0</v>
      </c>
      <c r="Z1067" s="111">
        <f t="shared" si="179"/>
        <v>0</v>
      </c>
      <c r="AA1067" s="111">
        <f>IF($D1067=AA$1,SUMIFS($H$3:$H1067,$G$3:$G1067,AA$1,$C$3:$C1067,"Sell"),0)</f>
        <v>0</v>
      </c>
      <c r="AB1067" s="111">
        <f t="shared" si="180"/>
        <v>0</v>
      </c>
      <c r="AC1067" s="111">
        <f>SUMIFS('Deductions and Deposits'!$H:$H,'Deductions and Deposits'!$G:$G,D1067,'Deductions and Deposits'!$F:$F,"&lt;="&amp;B1067)+SUMIFS($F$3:F1067,$D$3:D1067,D1067,$C$3:C1067,"Coin Deposit",$E$3:E1067,"")</f>
        <v>0</v>
      </c>
      <c r="AD1067" s="111">
        <f>SUMIFS('Deductions and Deposits'!$D:$D,'Deductions and Deposits'!$C:$C,D1067)+SUMIFS($F:$F,$D:$D,D1067,$C:$C,"Coin Deduction")</f>
        <v>0</v>
      </c>
      <c r="AE1067" s="111">
        <f>Table5[[#This Row],[Column4]]+Table5[[#This Row],[Column14]]+Table5[[#This Row],[Column19]]+Table5[[#This Row],[Column12]]</f>
        <v>0</v>
      </c>
      <c r="AF1067" s="111">
        <f>Table5[[#This Row],[Column5]]+Table5[[#This Row],[Column13]]+Table5[[#This Row],[Column21]]+Table5[[#This Row],[Column18]]</f>
        <v>0</v>
      </c>
      <c r="AG1067" s="111">
        <f t="shared" si="181"/>
        <v>0</v>
      </c>
      <c r="AH1067" s="111">
        <f t="shared" si="182"/>
        <v>0</v>
      </c>
      <c r="AI1067" s="111">
        <f>Table5[[#This Row],[Column17]]-Table5[[#This Row],[Column20]]</f>
        <v>0</v>
      </c>
      <c r="AJ1067" s="111">
        <f t="shared" si="183"/>
        <v>0</v>
      </c>
      <c r="AK1067" s="111">
        <f t="shared" si="187"/>
        <v>0</v>
      </c>
      <c r="AL1067" s="111">
        <f t="shared" si="184"/>
        <v>0</v>
      </c>
      <c r="AM1067" s="111" t="str">
        <f t="shared" si="185"/>
        <v/>
      </c>
      <c r="AN1067" s="111" t="str">
        <f t="shared" ca="1" si="186"/>
        <v/>
      </c>
    </row>
    <row r="1068" spans="1:40" ht="20.25" customHeight="1" x14ac:dyDescent="0.3">
      <c r="A1068" s="107"/>
      <c r="B1068" s="144"/>
      <c r="C1068" s="119"/>
      <c r="D1068" s="120"/>
      <c r="E1068" s="119"/>
      <c r="F1068" s="119"/>
      <c r="G1068" s="120"/>
      <c r="H1068" s="119"/>
      <c r="I1068" s="109"/>
      <c r="L1068" s="108"/>
      <c r="M1068" s="108"/>
      <c r="N1068" s="108"/>
      <c r="O1068" s="108"/>
      <c r="P1068" s="108"/>
      <c r="Q1068" s="108"/>
      <c r="R1068" s="108"/>
      <c r="S1068" s="108"/>
      <c r="T1068" s="100">
        <f t="shared" si="177"/>
        <v>0</v>
      </c>
      <c r="U1068" s="111"/>
      <c r="V1068" s="111"/>
      <c r="W1068" s="111">
        <f>SUMIFS($F$3:F1068,$D$3:D1068,D1068,$C$3:C1068,"Buy")+SUMIFS($F$3:F1068,$D$3:D1068,D1068,$C$3:C1068,"Coin Deposit",$E$3:E1068,"&lt;&gt;")</f>
        <v>0</v>
      </c>
      <c r="X1068" s="111">
        <f t="shared" si="178"/>
        <v>0</v>
      </c>
      <c r="Y1068" s="111">
        <f>IF($D1068=Y$1,SUMIFS($H$3:$H1068,$G$3:$G1068,Y$1,$C$3:$C1068,"Sell"),0)</f>
        <v>0</v>
      </c>
      <c r="Z1068" s="111">
        <f t="shared" si="179"/>
        <v>0</v>
      </c>
      <c r="AA1068" s="111">
        <f>IF($D1068=AA$1,SUMIFS($H$3:$H1068,$G$3:$G1068,AA$1,$C$3:$C1068,"Sell"),0)</f>
        <v>0</v>
      </c>
      <c r="AB1068" s="111">
        <f t="shared" si="180"/>
        <v>0</v>
      </c>
      <c r="AC1068" s="111">
        <f>SUMIFS('Deductions and Deposits'!$H:$H,'Deductions and Deposits'!$G:$G,D1068,'Deductions and Deposits'!$F:$F,"&lt;="&amp;B1068)+SUMIFS($F$3:F1068,$D$3:D1068,D1068,$C$3:C1068,"Coin Deposit",$E$3:E1068,"")</f>
        <v>0</v>
      </c>
      <c r="AD1068" s="111">
        <f>SUMIFS('Deductions and Deposits'!$D:$D,'Deductions and Deposits'!$C:$C,D1068)+SUMIFS($F:$F,$D:$D,D1068,$C:$C,"Coin Deduction")</f>
        <v>0</v>
      </c>
      <c r="AE1068" s="111">
        <f>Table5[[#This Row],[Column4]]+Table5[[#This Row],[Column14]]+Table5[[#This Row],[Column19]]+Table5[[#This Row],[Column12]]</f>
        <v>0</v>
      </c>
      <c r="AF1068" s="111">
        <f>Table5[[#This Row],[Column5]]+Table5[[#This Row],[Column13]]+Table5[[#This Row],[Column21]]+Table5[[#This Row],[Column18]]</f>
        <v>0</v>
      </c>
      <c r="AG1068" s="111">
        <f t="shared" si="181"/>
        <v>0</v>
      </c>
      <c r="AH1068" s="111">
        <f t="shared" si="182"/>
        <v>0</v>
      </c>
      <c r="AI1068" s="111">
        <f>Table5[[#This Row],[Column17]]-Table5[[#This Row],[Column20]]</f>
        <v>0</v>
      </c>
      <c r="AJ1068" s="111">
        <f t="shared" si="183"/>
        <v>0</v>
      </c>
      <c r="AK1068" s="111">
        <f t="shared" si="187"/>
        <v>0</v>
      </c>
      <c r="AL1068" s="111">
        <f t="shared" si="184"/>
        <v>0</v>
      </c>
      <c r="AM1068" s="111" t="str">
        <f t="shared" si="185"/>
        <v/>
      </c>
      <c r="AN1068" s="111" t="str">
        <f t="shared" ca="1" si="186"/>
        <v/>
      </c>
    </row>
    <row r="1069" spans="1:40" ht="20.25" customHeight="1" x14ac:dyDescent="0.3">
      <c r="A1069" s="107"/>
      <c r="B1069" s="144"/>
      <c r="C1069" s="119"/>
      <c r="D1069" s="120"/>
      <c r="E1069" s="119"/>
      <c r="F1069" s="119"/>
      <c r="G1069" s="120"/>
      <c r="H1069" s="119"/>
      <c r="I1069" s="109"/>
      <c r="L1069" s="108"/>
      <c r="M1069" s="108"/>
      <c r="N1069" s="108"/>
      <c r="O1069" s="108"/>
      <c r="P1069" s="108"/>
      <c r="Q1069" s="108"/>
      <c r="R1069" s="108"/>
      <c r="S1069" s="108"/>
      <c r="T1069" s="100">
        <f t="shared" si="177"/>
        <v>0</v>
      </c>
      <c r="U1069" s="111"/>
      <c r="V1069" s="111"/>
      <c r="W1069" s="111">
        <f>SUMIFS($F$3:F1069,$D$3:D1069,D1069,$C$3:C1069,"Buy")+SUMIFS($F$3:F1069,$D$3:D1069,D1069,$C$3:C1069,"Coin Deposit",$E$3:E1069,"&lt;&gt;")</f>
        <v>0</v>
      </c>
      <c r="X1069" s="111">
        <f t="shared" si="178"/>
        <v>0</v>
      </c>
      <c r="Y1069" s="111">
        <f>IF($D1069=Y$1,SUMIFS($H$3:$H1069,$G$3:$G1069,Y$1,$C$3:$C1069,"Sell"),0)</f>
        <v>0</v>
      </c>
      <c r="Z1069" s="111">
        <f t="shared" si="179"/>
        <v>0</v>
      </c>
      <c r="AA1069" s="111">
        <f>IF($D1069=AA$1,SUMIFS($H$3:$H1069,$G$3:$G1069,AA$1,$C$3:$C1069,"Sell"),0)</f>
        <v>0</v>
      </c>
      <c r="AB1069" s="111">
        <f t="shared" si="180"/>
        <v>0</v>
      </c>
      <c r="AC1069" s="111">
        <f>SUMIFS('Deductions and Deposits'!$H:$H,'Deductions and Deposits'!$G:$G,D1069,'Deductions and Deposits'!$F:$F,"&lt;="&amp;B1069)+SUMIFS($F$3:F1069,$D$3:D1069,D1069,$C$3:C1069,"Coin Deposit",$E$3:E1069,"")</f>
        <v>0</v>
      </c>
      <c r="AD1069" s="111">
        <f>SUMIFS('Deductions and Deposits'!$D:$D,'Deductions and Deposits'!$C:$C,D1069)+SUMIFS($F:$F,$D:$D,D1069,$C:$C,"Coin Deduction")</f>
        <v>0</v>
      </c>
      <c r="AE1069" s="111">
        <f>Table5[[#This Row],[Column4]]+Table5[[#This Row],[Column14]]+Table5[[#This Row],[Column19]]+Table5[[#This Row],[Column12]]</f>
        <v>0</v>
      </c>
      <c r="AF1069" s="111">
        <f>Table5[[#This Row],[Column5]]+Table5[[#This Row],[Column13]]+Table5[[#This Row],[Column21]]+Table5[[#This Row],[Column18]]</f>
        <v>0</v>
      </c>
      <c r="AG1069" s="111">
        <f t="shared" si="181"/>
        <v>0</v>
      </c>
      <c r="AH1069" s="111">
        <f t="shared" si="182"/>
        <v>0</v>
      </c>
      <c r="AI1069" s="111">
        <f>Table5[[#This Row],[Column17]]-Table5[[#This Row],[Column20]]</f>
        <v>0</v>
      </c>
      <c r="AJ1069" s="111">
        <f t="shared" si="183"/>
        <v>0</v>
      </c>
      <c r="AK1069" s="111">
        <f t="shared" si="187"/>
        <v>0</v>
      </c>
      <c r="AL1069" s="111">
        <f t="shared" si="184"/>
        <v>0</v>
      </c>
      <c r="AM1069" s="111" t="str">
        <f t="shared" si="185"/>
        <v/>
      </c>
      <c r="AN1069" s="111" t="str">
        <f t="shared" ca="1" si="186"/>
        <v/>
      </c>
    </row>
    <row r="1070" spans="1:40" ht="20.25" customHeight="1" x14ac:dyDescent="0.3">
      <c r="A1070" s="107"/>
      <c r="B1070" s="144"/>
      <c r="C1070" s="119"/>
      <c r="D1070" s="120"/>
      <c r="E1070" s="119"/>
      <c r="F1070" s="119"/>
      <c r="G1070" s="120"/>
      <c r="H1070" s="119"/>
      <c r="I1070" s="109"/>
      <c r="L1070" s="108"/>
      <c r="M1070" s="108"/>
      <c r="N1070" s="108"/>
      <c r="O1070" s="108"/>
      <c r="P1070" s="108"/>
      <c r="Q1070" s="108"/>
      <c r="R1070" s="108"/>
      <c r="S1070" s="108"/>
      <c r="T1070" s="100">
        <f t="shared" si="177"/>
        <v>0</v>
      </c>
      <c r="U1070" s="111"/>
      <c r="V1070" s="111"/>
      <c r="W1070" s="111">
        <f>SUMIFS($F$3:F1070,$D$3:D1070,D1070,$C$3:C1070,"Buy")+SUMIFS($F$3:F1070,$D$3:D1070,D1070,$C$3:C1070,"Coin Deposit",$E$3:E1070,"&lt;&gt;")</f>
        <v>0</v>
      </c>
      <c r="X1070" s="111">
        <f t="shared" si="178"/>
        <v>0</v>
      </c>
      <c r="Y1070" s="111">
        <f>IF($D1070=Y$1,SUMIFS($H$3:$H1070,$G$3:$G1070,Y$1,$C$3:$C1070,"Sell"),0)</f>
        <v>0</v>
      </c>
      <c r="Z1070" s="111">
        <f t="shared" si="179"/>
        <v>0</v>
      </c>
      <c r="AA1070" s="111">
        <f>IF($D1070=AA$1,SUMIFS($H$3:$H1070,$G$3:$G1070,AA$1,$C$3:$C1070,"Sell"),0)</f>
        <v>0</v>
      </c>
      <c r="AB1070" s="111">
        <f t="shared" si="180"/>
        <v>0</v>
      </c>
      <c r="AC1070" s="111">
        <f>SUMIFS('Deductions and Deposits'!$H:$H,'Deductions and Deposits'!$G:$G,D1070,'Deductions and Deposits'!$F:$F,"&lt;="&amp;B1070)+SUMIFS($F$3:F1070,$D$3:D1070,D1070,$C$3:C1070,"Coin Deposit",$E$3:E1070,"")</f>
        <v>0</v>
      </c>
      <c r="AD1070" s="111">
        <f>SUMIFS('Deductions and Deposits'!$D:$D,'Deductions and Deposits'!$C:$C,D1070)+SUMIFS($F:$F,$D:$D,D1070,$C:$C,"Coin Deduction")</f>
        <v>0</v>
      </c>
      <c r="AE1070" s="111">
        <f>Table5[[#This Row],[Column4]]+Table5[[#This Row],[Column14]]+Table5[[#This Row],[Column19]]+Table5[[#This Row],[Column12]]</f>
        <v>0</v>
      </c>
      <c r="AF1070" s="111">
        <f>Table5[[#This Row],[Column5]]+Table5[[#This Row],[Column13]]+Table5[[#This Row],[Column21]]+Table5[[#This Row],[Column18]]</f>
        <v>0</v>
      </c>
      <c r="AG1070" s="111">
        <f t="shared" si="181"/>
        <v>0</v>
      </c>
      <c r="AH1070" s="111">
        <f t="shared" si="182"/>
        <v>0</v>
      </c>
      <c r="AI1070" s="111">
        <f>Table5[[#This Row],[Column17]]-Table5[[#This Row],[Column20]]</f>
        <v>0</v>
      </c>
      <c r="AJ1070" s="111">
        <f t="shared" si="183"/>
        <v>0</v>
      </c>
      <c r="AK1070" s="111">
        <f t="shared" si="187"/>
        <v>0</v>
      </c>
      <c r="AL1070" s="111">
        <f t="shared" si="184"/>
        <v>0</v>
      </c>
      <c r="AM1070" s="111" t="str">
        <f t="shared" si="185"/>
        <v/>
      </c>
      <c r="AN1070" s="111" t="str">
        <f t="shared" ca="1" si="186"/>
        <v/>
      </c>
    </row>
    <row r="1071" spans="1:40" ht="20.25" customHeight="1" x14ac:dyDescent="0.3">
      <c r="A1071" s="107"/>
      <c r="B1071" s="144"/>
      <c r="C1071" s="119"/>
      <c r="D1071" s="120"/>
      <c r="E1071" s="119"/>
      <c r="F1071" s="119"/>
      <c r="G1071" s="120"/>
      <c r="H1071" s="119"/>
      <c r="I1071" s="109"/>
      <c r="L1071" s="108"/>
      <c r="M1071" s="108"/>
      <c r="N1071" s="108"/>
      <c r="O1071" s="108"/>
      <c r="P1071" s="108"/>
      <c r="Q1071" s="108"/>
      <c r="R1071" s="108"/>
      <c r="S1071" s="108"/>
      <c r="T1071" s="100">
        <f t="shared" si="177"/>
        <v>0</v>
      </c>
      <c r="U1071" s="111"/>
      <c r="V1071" s="111"/>
      <c r="W1071" s="111">
        <f>SUMIFS($F$3:F1071,$D$3:D1071,D1071,$C$3:C1071,"Buy")+SUMIFS($F$3:F1071,$D$3:D1071,D1071,$C$3:C1071,"Coin Deposit",$E$3:E1071,"&lt;&gt;")</f>
        <v>0</v>
      </c>
      <c r="X1071" s="111">
        <f t="shared" si="178"/>
        <v>0</v>
      </c>
      <c r="Y1071" s="111">
        <f>IF($D1071=Y$1,SUMIFS($H$3:$H1071,$G$3:$G1071,Y$1,$C$3:$C1071,"Sell"),0)</f>
        <v>0</v>
      </c>
      <c r="Z1071" s="111">
        <f t="shared" si="179"/>
        <v>0</v>
      </c>
      <c r="AA1071" s="111">
        <f>IF($D1071=AA$1,SUMIFS($H$3:$H1071,$G$3:$G1071,AA$1,$C$3:$C1071,"Sell"),0)</f>
        <v>0</v>
      </c>
      <c r="AB1071" s="111">
        <f t="shared" si="180"/>
        <v>0</v>
      </c>
      <c r="AC1071" s="111">
        <f>SUMIFS('Deductions and Deposits'!$H:$H,'Deductions and Deposits'!$G:$G,D1071,'Deductions and Deposits'!$F:$F,"&lt;="&amp;B1071)+SUMIFS($F$3:F1071,$D$3:D1071,D1071,$C$3:C1071,"Coin Deposit",$E$3:E1071,"")</f>
        <v>0</v>
      </c>
      <c r="AD1071" s="111">
        <f>SUMIFS('Deductions and Deposits'!$D:$D,'Deductions and Deposits'!$C:$C,D1071)+SUMIFS($F:$F,$D:$D,D1071,$C:$C,"Coin Deduction")</f>
        <v>0</v>
      </c>
      <c r="AE1071" s="111">
        <f>Table5[[#This Row],[Column4]]+Table5[[#This Row],[Column14]]+Table5[[#This Row],[Column19]]+Table5[[#This Row],[Column12]]</f>
        <v>0</v>
      </c>
      <c r="AF1071" s="111">
        <f>Table5[[#This Row],[Column5]]+Table5[[#This Row],[Column13]]+Table5[[#This Row],[Column21]]+Table5[[#This Row],[Column18]]</f>
        <v>0</v>
      </c>
      <c r="AG1071" s="111">
        <f t="shared" si="181"/>
        <v>0</v>
      </c>
      <c r="AH1071" s="111">
        <f t="shared" si="182"/>
        <v>0</v>
      </c>
      <c r="AI1071" s="111">
        <f>Table5[[#This Row],[Column17]]-Table5[[#This Row],[Column20]]</f>
        <v>0</v>
      </c>
      <c r="AJ1071" s="111">
        <f t="shared" si="183"/>
        <v>0</v>
      </c>
      <c r="AK1071" s="111">
        <f t="shared" si="187"/>
        <v>0</v>
      </c>
      <c r="AL1071" s="111">
        <f t="shared" si="184"/>
        <v>0</v>
      </c>
      <c r="AM1071" s="111" t="str">
        <f t="shared" si="185"/>
        <v/>
      </c>
      <c r="AN1071" s="111" t="str">
        <f t="shared" ca="1" si="186"/>
        <v/>
      </c>
    </row>
    <row r="1072" spans="1:40" ht="20.25" customHeight="1" x14ac:dyDescent="0.3">
      <c r="A1072" s="107"/>
      <c r="B1072" s="144"/>
      <c r="C1072" s="119"/>
      <c r="D1072" s="120"/>
      <c r="E1072" s="119"/>
      <c r="F1072" s="119"/>
      <c r="G1072" s="120"/>
      <c r="H1072" s="119"/>
      <c r="I1072" s="109"/>
      <c r="L1072" s="108"/>
      <c r="M1072" s="108"/>
      <c r="N1072" s="108"/>
      <c r="O1072" s="108"/>
      <c r="P1072" s="108"/>
      <c r="Q1072" s="108"/>
      <c r="R1072" s="108"/>
      <c r="S1072" s="108"/>
      <c r="T1072" s="100">
        <f t="shared" si="177"/>
        <v>0</v>
      </c>
      <c r="U1072" s="111"/>
      <c r="V1072" s="111"/>
      <c r="W1072" s="111">
        <f>SUMIFS($F$3:F1072,$D$3:D1072,D1072,$C$3:C1072,"Buy")+SUMIFS($F$3:F1072,$D$3:D1072,D1072,$C$3:C1072,"Coin Deposit",$E$3:E1072,"&lt;&gt;")</f>
        <v>0</v>
      </c>
      <c r="X1072" s="111">
        <f t="shared" si="178"/>
        <v>0</v>
      </c>
      <c r="Y1072" s="111">
        <f>IF($D1072=Y$1,SUMIFS($H$3:$H1072,$G$3:$G1072,Y$1,$C$3:$C1072,"Sell"),0)</f>
        <v>0</v>
      </c>
      <c r="Z1072" s="111">
        <f t="shared" si="179"/>
        <v>0</v>
      </c>
      <c r="AA1072" s="111">
        <f>IF($D1072=AA$1,SUMIFS($H$3:$H1072,$G$3:$G1072,AA$1,$C$3:$C1072,"Sell"),0)</f>
        <v>0</v>
      </c>
      <c r="AB1072" s="111">
        <f t="shared" si="180"/>
        <v>0</v>
      </c>
      <c r="AC1072" s="111">
        <f>SUMIFS('Deductions and Deposits'!$H:$H,'Deductions and Deposits'!$G:$G,D1072,'Deductions and Deposits'!$F:$F,"&lt;="&amp;B1072)+SUMIFS($F$3:F1072,$D$3:D1072,D1072,$C$3:C1072,"Coin Deposit",$E$3:E1072,"")</f>
        <v>0</v>
      </c>
      <c r="AD1072" s="111">
        <f>SUMIFS('Deductions and Deposits'!$D:$D,'Deductions and Deposits'!$C:$C,D1072)+SUMIFS($F:$F,$D:$D,D1072,$C:$C,"Coin Deduction")</f>
        <v>0</v>
      </c>
      <c r="AE1072" s="111">
        <f>Table5[[#This Row],[Column4]]+Table5[[#This Row],[Column14]]+Table5[[#This Row],[Column19]]+Table5[[#This Row],[Column12]]</f>
        <v>0</v>
      </c>
      <c r="AF1072" s="111">
        <f>Table5[[#This Row],[Column5]]+Table5[[#This Row],[Column13]]+Table5[[#This Row],[Column21]]+Table5[[#This Row],[Column18]]</f>
        <v>0</v>
      </c>
      <c r="AG1072" s="111">
        <f t="shared" si="181"/>
        <v>0</v>
      </c>
      <c r="AH1072" s="111">
        <f t="shared" si="182"/>
        <v>0</v>
      </c>
      <c r="AI1072" s="111">
        <f>Table5[[#This Row],[Column17]]-Table5[[#This Row],[Column20]]</f>
        <v>0</v>
      </c>
      <c r="AJ1072" s="111">
        <f t="shared" si="183"/>
        <v>0</v>
      </c>
      <c r="AK1072" s="111">
        <f t="shared" si="187"/>
        <v>0</v>
      </c>
      <c r="AL1072" s="111">
        <f t="shared" si="184"/>
        <v>0</v>
      </c>
      <c r="AM1072" s="111" t="str">
        <f t="shared" si="185"/>
        <v/>
      </c>
      <c r="AN1072" s="111" t="str">
        <f t="shared" ca="1" si="186"/>
        <v/>
      </c>
    </row>
    <row r="1073" spans="1:40" ht="20.25" customHeight="1" x14ac:dyDescent="0.3">
      <c r="A1073" s="107"/>
      <c r="B1073" s="144"/>
      <c r="C1073" s="119"/>
      <c r="D1073" s="120"/>
      <c r="E1073" s="119"/>
      <c r="F1073" s="119"/>
      <c r="G1073" s="120"/>
      <c r="H1073" s="119"/>
      <c r="I1073" s="109"/>
      <c r="L1073" s="108"/>
      <c r="M1073" s="108"/>
      <c r="N1073" s="108"/>
      <c r="O1073" s="108"/>
      <c r="P1073" s="108"/>
      <c r="Q1073" s="108"/>
      <c r="R1073" s="108"/>
      <c r="S1073" s="108"/>
      <c r="T1073" s="100">
        <f t="shared" si="177"/>
        <v>0</v>
      </c>
      <c r="U1073" s="111"/>
      <c r="V1073" s="111"/>
      <c r="W1073" s="111">
        <f>SUMIFS($F$3:F1073,$D$3:D1073,D1073,$C$3:C1073,"Buy")+SUMIFS($F$3:F1073,$D$3:D1073,D1073,$C$3:C1073,"Coin Deposit",$E$3:E1073,"&lt;&gt;")</f>
        <v>0</v>
      </c>
      <c r="X1073" s="111">
        <f t="shared" si="178"/>
        <v>0</v>
      </c>
      <c r="Y1073" s="111">
        <f>IF($D1073=Y$1,SUMIFS($H$3:$H1073,$G$3:$G1073,Y$1,$C$3:$C1073,"Sell"),0)</f>
        <v>0</v>
      </c>
      <c r="Z1073" s="111">
        <f t="shared" si="179"/>
        <v>0</v>
      </c>
      <c r="AA1073" s="111">
        <f>IF($D1073=AA$1,SUMIFS($H$3:$H1073,$G$3:$G1073,AA$1,$C$3:$C1073,"Sell"),0)</f>
        <v>0</v>
      </c>
      <c r="AB1073" s="111">
        <f t="shared" si="180"/>
        <v>0</v>
      </c>
      <c r="AC1073" s="111">
        <f>SUMIFS('Deductions and Deposits'!$H:$H,'Deductions and Deposits'!$G:$G,D1073,'Deductions and Deposits'!$F:$F,"&lt;="&amp;B1073)+SUMIFS($F$3:F1073,$D$3:D1073,D1073,$C$3:C1073,"Coin Deposit",$E$3:E1073,"")</f>
        <v>0</v>
      </c>
      <c r="AD1073" s="111">
        <f>SUMIFS('Deductions and Deposits'!$D:$D,'Deductions and Deposits'!$C:$C,D1073)+SUMIFS($F:$F,$D:$D,D1073,$C:$C,"Coin Deduction")</f>
        <v>0</v>
      </c>
      <c r="AE1073" s="111">
        <f>Table5[[#This Row],[Column4]]+Table5[[#This Row],[Column14]]+Table5[[#This Row],[Column19]]+Table5[[#This Row],[Column12]]</f>
        <v>0</v>
      </c>
      <c r="AF1073" s="111">
        <f>Table5[[#This Row],[Column5]]+Table5[[#This Row],[Column13]]+Table5[[#This Row],[Column21]]+Table5[[#This Row],[Column18]]</f>
        <v>0</v>
      </c>
      <c r="AG1073" s="111">
        <f t="shared" si="181"/>
        <v>0</v>
      </c>
      <c r="AH1073" s="111">
        <f t="shared" si="182"/>
        <v>0</v>
      </c>
      <c r="AI1073" s="111">
        <f>Table5[[#This Row],[Column17]]-Table5[[#This Row],[Column20]]</f>
        <v>0</v>
      </c>
      <c r="AJ1073" s="111">
        <f t="shared" si="183"/>
        <v>0</v>
      </c>
      <c r="AK1073" s="111">
        <f t="shared" si="187"/>
        <v>0</v>
      </c>
      <c r="AL1073" s="111">
        <f t="shared" si="184"/>
        <v>0</v>
      </c>
      <c r="AM1073" s="111" t="str">
        <f t="shared" si="185"/>
        <v/>
      </c>
      <c r="AN1073" s="111" t="str">
        <f t="shared" ca="1" si="186"/>
        <v/>
      </c>
    </row>
    <row r="1074" spans="1:40" ht="20.25" customHeight="1" x14ac:dyDescent="0.3">
      <c r="A1074" s="107"/>
      <c r="B1074" s="144"/>
      <c r="C1074" s="119"/>
      <c r="D1074" s="120"/>
      <c r="E1074" s="119"/>
      <c r="F1074" s="119"/>
      <c r="G1074" s="120"/>
      <c r="H1074" s="119"/>
      <c r="I1074" s="109"/>
      <c r="L1074" s="108"/>
      <c r="M1074" s="108"/>
      <c r="N1074" s="108"/>
      <c r="O1074" s="108"/>
      <c r="P1074" s="108"/>
      <c r="Q1074" s="108"/>
      <c r="R1074" s="108"/>
      <c r="S1074" s="108"/>
      <c r="T1074" s="100">
        <f t="shared" si="177"/>
        <v>0</v>
      </c>
      <c r="U1074" s="111"/>
      <c r="V1074" s="111"/>
      <c r="W1074" s="111">
        <f>SUMIFS($F$3:F1074,$D$3:D1074,D1074,$C$3:C1074,"Buy")+SUMIFS($F$3:F1074,$D$3:D1074,D1074,$C$3:C1074,"Coin Deposit",$E$3:E1074,"&lt;&gt;")</f>
        <v>0</v>
      </c>
      <c r="X1074" s="111">
        <f t="shared" si="178"/>
        <v>0</v>
      </c>
      <c r="Y1074" s="111">
        <f>IF($D1074=Y$1,SUMIFS($H$3:$H1074,$G$3:$G1074,Y$1,$C$3:$C1074,"Sell"),0)</f>
        <v>0</v>
      </c>
      <c r="Z1074" s="111">
        <f t="shared" si="179"/>
        <v>0</v>
      </c>
      <c r="AA1074" s="111">
        <f>IF($D1074=AA$1,SUMIFS($H$3:$H1074,$G$3:$G1074,AA$1,$C$3:$C1074,"Sell"),0)</f>
        <v>0</v>
      </c>
      <c r="AB1074" s="111">
        <f t="shared" si="180"/>
        <v>0</v>
      </c>
      <c r="AC1074" s="111">
        <f>SUMIFS('Deductions and Deposits'!$H:$H,'Deductions and Deposits'!$G:$G,D1074,'Deductions and Deposits'!$F:$F,"&lt;="&amp;B1074)+SUMIFS($F$3:F1074,$D$3:D1074,D1074,$C$3:C1074,"Coin Deposit",$E$3:E1074,"")</f>
        <v>0</v>
      </c>
      <c r="AD1074" s="111">
        <f>SUMIFS('Deductions and Deposits'!$D:$D,'Deductions and Deposits'!$C:$C,D1074)+SUMIFS($F:$F,$D:$D,D1074,$C:$C,"Coin Deduction")</f>
        <v>0</v>
      </c>
      <c r="AE1074" s="111">
        <f>Table5[[#This Row],[Column4]]+Table5[[#This Row],[Column14]]+Table5[[#This Row],[Column19]]+Table5[[#This Row],[Column12]]</f>
        <v>0</v>
      </c>
      <c r="AF1074" s="111">
        <f>Table5[[#This Row],[Column5]]+Table5[[#This Row],[Column13]]+Table5[[#This Row],[Column21]]+Table5[[#This Row],[Column18]]</f>
        <v>0</v>
      </c>
      <c r="AG1074" s="111">
        <f t="shared" si="181"/>
        <v>0</v>
      </c>
      <c r="AH1074" s="111">
        <f t="shared" si="182"/>
        <v>0</v>
      </c>
      <c r="AI1074" s="111">
        <f>Table5[[#This Row],[Column17]]-Table5[[#This Row],[Column20]]</f>
        <v>0</v>
      </c>
      <c r="AJ1074" s="111">
        <f t="shared" si="183"/>
        <v>0</v>
      </c>
      <c r="AK1074" s="111">
        <f t="shared" si="187"/>
        <v>0</v>
      </c>
      <c r="AL1074" s="111">
        <f t="shared" si="184"/>
        <v>0</v>
      </c>
      <c r="AM1074" s="111" t="str">
        <f t="shared" si="185"/>
        <v/>
      </c>
      <c r="AN1074" s="111" t="str">
        <f t="shared" ca="1" si="186"/>
        <v/>
      </c>
    </row>
    <row r="1075" spans="1:40" ht="20.25" customHeight="1" x14ac:dyDescent="0.3">
      <c r="A1075" s="107"/>
      <c r="B1075" s="144"/>
      <c r="C1075" s="119"/>
      <c r="D1075" s="120"/>
      <c r="E1075" s="119"/>
      <c r="F1075" s="119"/>
      <c r="G1075" s="120"/>
      <c r="H1075" s="119"/>
      <c r="I1075" s="109"/>
      <c r="L1075" s="108"/>
      <c r="M1075" s="108"/>
      <c r="N1075" s="108"/>
      <c r="O1075" s="108"/>
      <c r="P1075" s="108"/>
      <c r="Q1075" s="108"/>
      <c r="R1075" s="108"/>
      <c r="S1075" s="108"/>
      <c r="T1075" s="100">
        <f t="shared" si="177"/>
        <v>0</v>
      </c>
      <c r="U1075" s="111"/>
      <c r="V1075" s="111"/>
      <c r="W1075" s="111">
        <f>SUMIFS($F$3:F1075,$D$3:D1075,D1075,$C$3:C1075,"Buy")+SUMIFS($F$3:F1075,$D$3:D1075,D1075,$C$3:C1075,"Coin Deposit",$E$3:E1075,"&lt;&gt;")</f>
        <v>0</v>
      </c>
      <c r="X1075" s="111">
        <f t="shared" si="178"/>
        <v>0</v>
      </c>
      <c r="Y1075" s="111">
        <f>IF($D1075=Y$1,SUMIFS($H$3:$H1075,$G$3:$G1075,Y$1,$C$3:$C1075,"Sell"),0)</f>
        <v>0</v>
      </c>
      <c r="Z1075" s="111">
        <f t="shared" si="179"/>
        <v>0</v>
      </c>
      <c r="AA1075" s="111">
        <f>IF($D1075=AA$1,SUMIFS($H$3:$H1075,$G$3:$G1075,AA$1,$C$3:$C1075,"Sell"),0)</f>
        <v>0</v>
      </c>
      <c r="AB1075" s="111">
        <f t="shared" si="180"/>
        <v>0</v>
      </c>
      <c r="AC1075" s="111">
        <f>SUMIFS('Deductions and Deposits'!$H:$H,'Deductions and Deposits'!$G:$G,D1075,'Deductions and Deposits'!$F:$F,"&lt;="&amp;B1075)+SUMIFS($F$3:F1075,$D$3:D1075,D1075,$C$3:C1075,"Coin Deposit",$E$3:E1075,"")</f>
        <v>0</v>
      </c>
      <c r="AD1075" s="111">
        <f>SUMIFS('Deductions and Deposits'!$D:$D,'Deductions and Deposits'!$C:$C,D1075)+SUMIFS($F:$F,$D:$D,D1075,$C:$C,"Coin Deduction")</f>
        <v>0</v>
      </c>
      <c r="AE1075" s="111">
        <f>Table5[[#This Row],[Column4]]+Table5[[#This Row],[Column14]]+Table5[[#This Row],[Column19]]+Table5[[#This Row],[Column12]]</f>
        <v>0</v>
      </c>
      <c r="AF1075" s="111">
        <f>Table5[[#This Row],[Column5]]+Table5[[#This Row],[Column13]]+Table5[[#This Row],[Column21]]+Table5[[#This Row],[Column18]]</f>
        <v>0</v>
      </c>
      <c r="AG1075" s="111">
        <f t="shared" si="181"/>
        <v>0</v>
      </c>
      <c r="AH1075" s="111">
        <f t="shared" si="182"/>
        <v>0</v>
      </c>
      <c r="AI1075" s="111">
        <f>Table5[[#This Row],[Column17]]-Table5[[#This Row],[Column20]]</f>
        <v>0</v>
      </c>
      <c r="AJ1075" s="111">
        <f t="shared" si="183"/>
        <v>0</v>
      </c>
      <c r="AK1075" s="111">
        <f t="shared" si="187"/>
        <v>0</v>
      </c>
      <c r="AL1075" s="111">
        <f t="shared" si="184"/>
        <v>0</v>
      </c>
      <c r="AM1075" s="111" t="str">
        <f t="shared" si="185"/>
        <v/>
      </c>
      <c r="AN1075" s="111" t="str">
        <f t="shared" ca="1" si="186"/>
        <v/>
      </c>
    </row>
    <row r="1076" spans="1:40" ht="20.25" customHeight="1" x14ac:dyDescent="0.3">
      <c r="A1076" s="107"/>
      <c r="B1076" s="144"/>
      <c r="C1076" s="119"/>
      <c r="D1076" s="120"/>
      <c r="E1076" s="119"/>
      <c r="F1076" s="119"/>
      <c r="G1076" s="120"/>
      <c r="H1076" s="119"/>
      <c r="I1076" s="109"/>
      <c r="L1076" s="108"/>
      <c r="M1076" s="108"/>
      <c r="N1076" s="108"/>
      <c r="O1076" s="108"/>
      <c r="P1076" s="108"/>
      <c r="Q1076" s="108"/>
      <c r="R1076" s="108"/>
      <c r="S1076" s="108"/>
      <c r="T1076" s="100">
        <f t="shared" si="177"/>
        <v>0</v>
      </c>
      <c r="U1076" s="111"/>
      <c r="V1076" s="111"/>
      <c r="W1076" s="111">
        <f>SUMIFS($F$3:F1076,$D$3:D1076,D1076,$C$3:C1076,"Buy")+SUMIFS($F$3:F1076,$D$3:D1076,D1076,$C$3:C1076,"Coin Deposit",$E$3:E1076,"&lt;&gt;")</f>
        <v>0</v>
      </c>
      <c r="X1076" s="111">
        <f t="shared" si="178"/>
        <v>0</v>
      </c>
      <c r="Y1076" s="111">
        <f>IF($D1076=Y$1,SUMIFS($H$3:$H1076,$G$3:$G1076,Y$1,$C$3:$C1076,"Sell"),0)</f>
        <v>0</v>
      </c>
      <c r="Z1076" s="111">
        <f t="shared" si="179"/>
        <v>0</v>
      </c>
      <c r="AA1076" s="111">
        <f>IF($D1076=AA$1,SUMIFS($H$3:$H1076,$G$3:$G1076,AA$1,$C$3:$C1076,"Sell"),0)</f>
        <v>0</v>
      </c>
      <c r="AB1076" s="111">
        <f t="shared" si="180"/>
        <v>0</v>
      </c>
      <c r="AC1076" s="111">
        <f>SUMIFS('Deductions and Deposits'!$H:$H,'Deductions and Deposits'!$G:$G,D1076,'Deductions and Deposits'!$F:$F,"&lt;="&amp;B1076)+SUMIFS($F$3:F1076,$D$3:D1076,D1076,$C$3:C1076,"Coin Deposit",$E$3:E1076,"")</f>
        <v>0</v>
      </c>
      <c r="AD1076" s="111">
        <f>SUMIFS('Deductions and Deposits'!$D:$D,'Deductions and Deposits'!$C:$C,D1076)+SUMIFS($F:$F,$D:$D,D1076,$C:$C,"Coin Deduction")</f>
        <v>0</v>
      </c>
      <c r="AE1076" s="111">
        <f>Table5[[#This Row],[Column4]]+Table5[[#This Row],[Column14]]+Table5[[#This Row],[Column19]]+Table5[[#This Row],[Column12]]</f>
        <v>0</v>
      </c>
      <c r="AF1076" s="111">
        <f>Table5[[#This Row],[Column5]]+Table5[[#This Row],[Column13]]+Table5[[#This Row],[Column21]]+Table5[[#This Row],[Column18]]</f>
        <v>0</v>
      </c>
      <c r="AG1076" s="111">
        <f t="shared" si="181"/>
        <v>0</v>
      </c>
      <c r="AH1076" s="111">
        <f t="shared" si="182"/>
        <v>0</v>
      </c>
      <c r="AI1076" s="111">
        <f>Table5[[#This Row],[Column17]]-Table5[[#This Row],[Column20]]</f>
        <v>0</v>
      </c>
      <c r="AJ1076" s="111">
        <f t="shared" si="183"/>
        <v>0</v>
      </c>
      <c r="AK1076" s="111">
        <f t="shared" si="187"/>
        <v>0</v>
      </c>
      <c r="AL1076" s="111">
        <f t="shared" si="184"/>
        <v>0</v>
      </c>
      <c r="AM1076" s="111" t="str">
        <f t="shared" si="185"/>
        <v/>
      </c>
      <c r="AN1076" s="111" t="str">
        <f t="shared" ca="1" si="186"/>
        <v/>
      </c>
    </row>
    <row r="1077" spans="1:40" ht="20.25" customHeight="1" x14ac:dyDescent="0.3">
      <c r="A1077" s="107"/>
      <c r="B1077" s="144"/>
      <c r="C1077" s="119"/>
      <c r="D1077" s="120"/>
      <c r="E1077" s="119"/>
      <c r="F1077" s="119"/>
      <c r="G1077" s="120"/>
      <c r="H1077" s="119"/>
      <c r="I1077" s="109"/>
      <c r="L1077" s="108"/>
      <c r="M1077" s="108"/>
      <c r="N1077" s="108"/>
      <c r="O1077" s="108"/>
      <c r="P1077" s="108"/>
      <c r="Q1077" s="108"/>
      <c r="R1077" s="108"/>
      <c r="S1077" s="108"/>
      <c r="T1077" s="100">
        <f t="shared" si="177"/>
        <v>0</v>
      </c>
      <c r="U1077" s="111"/>
      <c r="V1077" s="111"/>
      <c r="W1077" s="111">
        <f>SUMIFS($F$3:F1077,$D$3:D1077,D1077,$C$3:C1077,"Buy")+SUMIFS($F$3:F1077,$D$3:D1077,D1077,$C$3:C1077,"Coin Deposit",$E$3:E1077,"&lt;&gt;")</f>
        <v>0</v>
      </c>
      <c r="X1077" s="111">
        <f t="shared" si="178"/>
        <v>0</v>
      </c>
      <c r="Y1077" s="111">
        <f>IF($D1077=Y$1,SUMIFS($H$3:$H1077,$G$3:$G1077,Y$1,$C$3:$C1077,"Sell"),0)</f>
        <v>0</v>
      </c>
      <c r="Z1077" s="111">
        <f t="shared" si="179"/>
        <v>0</v>
      </c>
      <c r="AA1077" s="111">
        <f>IF($D1077=AA$1,SUMIFS($H$3:$H1077,$G$3:$G1077,AA$1,$C$3:$C1077,"Sell"),0)</f>
        <v>0</v>
      </c>
      <c r="AB1077" s="111">
        <f t="shared" si="180"/>
        <v>0</v>
      </c>
      <c r="AC1077" s="111">
        <f>SUMIFS('Deductions and Deposits'!$H:$H,'Deductions and Deposits'!$G:$G,D1077,'Deductions and Deposits'!$F:$F,"&lt;="&amp;B1077)+SUMIFS($F$3:F1077,$D$3:D1077,D1077,$C$3:C1077,"Coin Deposit",$E$3:E1077,"")</f>
        <v>0</v>
      </c>
      <c r="AD1077" s="111">
        <f>SUMIFS('Deductions and Deposits'!$D:$D,'Deductions and Deposits'!$C:$C,D1077)+SUMIFS($F:$F,$D:$D,D1077,$C:$C,"Coin Deduction")</f>
        <v>0</v>
      </c>
      <c r="AE1077" s="111">
        <f>Table5[[#This Row],[Column4]]+Table5[[#This Row],[Column14]]+Table5[[#This Row],[Column19]]+Table5[[#This Row],[Column12]]</f>
        <v>0</v>
      </c>
      <c r="AF1077" s="111">
        <f>Table5[[#This Row],[Column5]]+Table5[[#This Row],[Column13]]+Table5[[#This Row],[Column21]]+Table5[[#This Row],[Column18]]</f>
        <v>0</v>
      </c>
      <c r="AG1077" s="111">
        <f t="shared" si="181"/>
        <v>0</v>
      </c>
      <c r="AH1077" s="111">
        <f t="shared" si="182"/>
        <v>0</v>
      </c>
      <c r="AI1077" s="111">
        <f>Table5[[#This Row],[Column17]]-Table5[[#This Row],[Column20]]</f>
        <v>0</v>
      </c>
      <c r="AJ1077" s="111">
        <f t="shared" si="183"/>
        <v>0</v>
      </c>
      <c r="AK1077" s="111">
        <f t="shared" si="187"/>
        <v>0</v>
      </c>
      <c r="AL1077" s="111">
        <f t="shared" si="184"/>
        <v>0</v>
      </c>
      <c r="AM1077" s="111" t="str">
        <f t="shared" si="185"/>
        <v/>
      </c>
      <c r="AN1077" s="111" t="str">
        <f t="shared" ca="1" si="186"/>
        <v/>
      </c>
    </row>
    <row r="1078" spans="1:40" ht="20.25" customHeight="1" x14ac:dyDescent="0.3">
      <c r="A1078" s="107"/>
      <c r="B1078" s="144"/>
      <c r="C1078" s="119"/>
      <c r="D1078" s="120"/>
      <c r="E1078" s="119"/>
      <c r="F1078" s="119"/>
      <c r="G1078" s="120"/>
      <c r="H1078" s="119"/>
      <c r="I1078" s="109"/>
      <c r="L1078" s="108"/>
      <c r="M1078" s="108"/>
      <c r="N1078" s="108"/>
      <c r="O1078" s="108"/>
      <c r="P1078" s="108"/>
      <c r="Q1078" s="108"/>
      <c r="R1078" s="108"/>
      <c r="S1078" s="108"/>
      <c r="T1078" s="100">
        <f t="shared" si="177"/>
        <v>0</v>
      </c>
      <c r="U1078" s="111"/>
      <c r="V1078" s="111"/>
      <c r="W1078" s="111">
        <f>SUMIFS($F$3:F1078,$D$3:D1078,D1078,$C$3:C1078,"Buy")+SUMIFS($F$3:F1078,$D$3:D1078,D1078,$C$3:C1078,"Coin Deposit",$E$3:E1078,"&lt;&gt;")</f>
        <v>0</v>
      </c>
      <c r="X1078" s="111">
        <f t="shared" si="178"/>
        <v>0</v>
      </c>
      <c r="Y1078" s="111">
        <f>IF($D1078=Y$1,SUMIFS($H$3:$H1078,$G$3:$G1078,Y$1,$C$3:$C1078,"Sell"),0)</f>
        <v>0</v>
      </c>
      <c r="Z1078" s="111">
        <f t="shared" si="179"/>
        <v>0</v>
      </c>
      <c r="AA1078" s="111">
        <f>IF($D1078=AA$1,SUMIFS($H$3:$H1078,$G$3:$G1078,AA$1,$C$3:$C1078,"Sell"),0)</f>
        <v>0</v>
      </c>
      <c r="AB1078" s="111">
        <f t="shared" si="180"/>
        <v>0</v>
      </c>
      <c r="AC1078" s="111">
        <f>SUMIFS('Deductions and Deposits'!$H:$H,'Deductions and Deposits'!$G:$G,D1078,'Deductions and Deposits'!$F:$F,"&lt;="&amp;B1078)+SUMIFS($F$3:F1078,$D$3:D1078,D1078,$C$3:C1078,"Coin Deposit",$E$3:E1078,"")</f>
        <v>0</v>
      </c>
      <c r="AD1078" s="111">
        <f>SUMIFS('Deductions and Deposits'!$D:$D,'Deductions and Deposits'!$C:$C,D1078)+SUMIFS($F:$F,$D:$D,D1078,$C:$C,"Coin Deduction")</f>
        <v>0</v>
      </c>
      <c r="AE1078" s="111">
        <f>Table5[[#This Row],[Column4]]+Table5[[#This Row],[Column14]]+Table5[[#This Row],[Column19]]+Table5[[#This Row],[Column12]]</f>
        <v>0</v>
      </c>
      <c r="AF1078" s="111">
        <f>Table5[[#This Row],[Column5]]+Table5[[#This Row],[Column13]]+Table5[[#This Row],[Column21]]+Table5[[#This Row],[Column18]]</f>
        <v>0</v>
      </c>
      <c r="AG1078" s="111">
        <f t="shared" si="181"/>
        <v>0</v>
      </c>
      <c r="AH1078" s="111">
        <f t="shared" si="182"/>
        <v>0</v>
      </c>
      <c r="AI1078" s="111">
        <f>Table5[[#This Row],[Column17]]-Table5[[#This Row],[Column20]]</f>
        <v>0</v>
      </c>
      <c r="AJ1078" s="111">
        <f t="shared" si="183"/>
        <v>0</v>
      </c>
      <c r="AK1078" s="111">
        <f t="shared" si="187"/>
        <v>0</v>
      </c>
      <c r="AL1078" s="111">
        <f t="shared" si="184"/>
        <v>0</v>
      </c>
      <c r="AM1078" s="111" t="str">
        <f t="shared" si="185"/>
        <v/>
      </c>
      <c r="AN1078" s="111" t="str">
        <f t="shared" ca="1" si="186"/>
        <v/>
      </c>
    </row>
    <row r="1079" spans="1:40" ht="20.25" customHeight="1" x14ac:dyDescent="0.3">
      <c r="A1079" s="107"/>
      <c r="B1079" s="144"/>
      <c r="C1079" s="119"/>
      <c r="D1079" s="120"/>
      <c r="E1079" s="119"/>
      <c r="F1079" s="119"/>
      <c r="G1079" s="120"/>
      <c r="H1079" s="119"/>
      <c r="I1079" s="109"/>
      <c r="L1079" s="108"/>
      <c r="M1079" s="108"/>
      <c r="N1079" s="108"/>
      <c r="O1079" s="108"/>
      <c r="P1079" s="108"/>
      <c r="Q1079" s="108"/>
      <c r="R1079" s="108"/>
      <c r="S1079" s="108"/>
      <c r="T1079" s="100">
        <f t="shared" si="177"/>
        <v>0</v>
      </c>
      <c r="U1079" s="111"/>
      <c r="V1079" s="111"/>
      <c r="W1079" s="111">
        <f>SUMIFS($F$3:F1079,$D$3:D1079,D1079,$C$3:C1079,"Buy")+SUMIFS($F$3:F1079,$D$3:D1079,D1079,$C$3:C1079,"Coin Deposit",$E$3:E1079,"&lt;&gt;")</f>
        <v>0</v>
      </c>
      <c r="X1079" s="111">
        <f t="shared" si="178"/>
        <v>0</v>
      </c>
      <c r="Y1079" s="111">
        <f>IF($D1079=Y$1,SUMIFS($H$3:$H1079,$G$3:$G1079,Y$1,$C$3:$C1079,"Sell"),0)</f>
        <v>0</v>
      </c>
      <c r="Z1079" s="111">
        <f t="shared" si="179"/>
        <v>0</v>
      </c>
      <c r="AA1079" s="111">
        <f>IF($D1079=AA$1,SUMIFS($H$3:$H1079,$G$3:$G1079,AA$1,$C$3:$C1079,"Sell"),0)</f>
        <v>0</v>
      </c>
      <c r="AB1079" s="111">
        <f t="shared" si="180"/>
        <v>0</v>
      </c>
      <c r="AC1079" s="111">
        <f>SUMIFS('Deductions and Deposits'!$H:$H,'Deductions and Deposits'!$G:$G,D1079,'Deductions and Deposits'!$F:$F,"&lt;="&amp;B1079)+SUMIFS($F$3:F1079,$D$3:D1079,D1079,$C$3:C1079,"Coin Deposit",$E$3:E1079,"")</f>
        <v>0</v>
      </c>
      <c r="AD1079" s="111">
        <f>SUMIFS('Deductions and Deposits'!$D:$D,'Deductions and Deposits'!$C:$C,D1079)+SUMIFS($F:$F,$D:$D,D1079,$C:$C,"Coin Deduction")</f>
        <v>0</v>
      </c>
      <c r="AE1079" s="111">
        <f>Table5[[#This Row],[Column4]]+Table5[[#This Row],[Column14]]+Table5[[#This Row],[Column19]]+Table5[[#This Row],[Column12]]</f>
        <v>0</v>
      </c>
      <c r="AF1079" s="111">
        <f>Table5[[#This Row],[Column5]]+Table5[[#This Row],[Column13]]+Table5[[#This Row],[Column21]]+Table5[[#This Row],[Column18]]</f>
        <v>0</v>
      </c>
      <c r="AG1079" s="111">
        <f t="shared" si="181"/>
        <v>0</v>
      </c>
      <c r="AH1079" s="111">
        <f t="shared" si="182"/>
        <v>0</v>
      </c>
      <c r="AI1079" s="111">
        <f>Table5[[#This Row],[Column17]]-Table5[[#This Row],[Column20]]</f>
        <v>0</v>
      </c>
      <c r="AJ1079" s="111">
        <f t="shared" si="183"/>
        <v>0</v>
      </c>
      <c r="AK1079" s="111">
        <f t="shared" si="187"/>
        <v>0</v>
      </c>
      <c r="AL1079" s="111">
        <f t="shared" si="184"/>
        <v>0</v>
      </c>
      <c r="AM1079" s="111" t="str">
        <f t="shared" si="185"/>
        <v/>
      </c>
      <c r="AN1079" s="111" t="str">
        <f t="shared" ca="1" si="186"/>
        <v/>
      </c>
    </row>
    <row r="1080" spans="1:40" ht="20.25" customHeight="1" x14ac:dyDescent="0.3">
      <c r="A1080" s="107"/>
      <c r="B1080" s="144"/>
      <c r="C1080" s="119"/>
      <c r="D1080" s="120"/>
      <c r="E1080" s="119"/>
      <c r="F1080" s="119"/>
      <c r="G1080" s="120"/>
      <c r="H1080" s="119"/>
      <c r="I1080" s="109"/>
      <c r="L1080" s="108"/>
      <c r="M1080" s="108"/>
      <c r="N1080" s="108"/>
      <c r="O1080" s="108"/>
      <c r="P1080" s="108"/>
      <c r="Q1080" s="108"/>
      <c r="R1080" s="108"/>
      <c r="S1080" s="108"/>
      <c r="T1080" s="100">
        <f t="shared" si="177"/>
        <v>0</v>
      </c>
      <c r="U1080" s="111"/>
      <c r="V1080" s="111"/>
      <c r="W1080" s="111">
        <f>SUMIFS($F$3:F1080,$D$3:D1080,D1080,$C$3:C1080,"Buy")+SUMIFS($F$3:F1080,$D$3:D1080,D1080,$C$3:C1080,"Coin Deposit",$E$3:E1080,"&lt;&gt;")</f>
        <v>0</v>
      </c>
      <c r="X1080" s="111">
        <f t="shared" si="178"/>
        <v>0</v>
      </c>
      <c r="Y1080" s="111">
        <f>IF($D1080=Y$1,SUMIFS($H$3:$H1080,$G$3:$G1080,Y$1,$C$3:$C1080,"Sell"),0)</f>
        <v>0</v>
      </c>
      <c r="Z1080" s="111">
        <f t="shared" si="179"/>
        <v>0</v>
      </c>
      <c r="AA1080" s="111">
        <f>IF($D1080=AA$1,SUMIFS($H$3:$H1080,$G$3:$G1080,AA$1,$C$3:$C1080,"Sell"),0)</f>
        <v>0</v>
      </c>
      <c r="AB1080" s="111">
        <f t="shared" si="180"/>
        <v>0</v>
      </c>
      <c r="AC1080" s="111">
        <f>SUMIFS('Deductions and Deposits'!$H:$H,'Deductions and Deposits'!$G:$G,D1080,'Deductions and Deposits'!$F:$F,"&lt;="&amp;B1080)+SUMIFS($F$3:F1080,$D$3:D1080,D1080,$C$3:C1080,"Coin Deposit",$E$3:E1080,"")</f>
        <v>0</v>
      </c>
      <c r="AD1080" s="111">
        <f>SUMIFS('Deductions and Deposits'!$D:$D,'Deductions and Deposits'!$C:$C,D1080)+SUMIFS($F:$F,$D:$D,D1080,$C:$C,"Coin Deduction")</f>
        <v>0</v>
      </c>
      <c r="AE1080" s="111">
        <f>Table5[[#This Row],[Column4]]+Table5[[#This Row],[Column14]]+Table5[[#This Row],[Column19]]+Table5[[#This Row],[Column12]]</f>
        <v>0</v>
      </c>
      <c r="AF1080" s="111">
        <f>Table5[[#This Row],[Column5]]+Table5[[#This Row],[Column13]]+Table5[[#This Row],[Column21]]+Table5[[#This Row],[Column18]]</f>
        <v>0</v>
      </c>
      <c r="AG1080" s="111">
        <f t="shared" si="181"/>
        <v>0</v>
      </c>
      <c r="AH1080" s="111">
        <f t="shared" si="182"/>
        <v>0</v>
      </c>
      <c r="AI1080" s="111">
        <f>Table5[[#This Row],[Column17]]-Table5[[#This Row],[Column20]]</f>
        <v>0</v>
      </c>
      <c r="AJ1080" s="111">
        <f t="shared" si="183"/>
        <v>0</v>
      </c>
      <c r="AK1080" s="111">
        <f t="shared" si="187"/>
        <v>0</v>
      </c>
      <c r="AL1080" s="111">
        <f t="shared" si="184"/>
        <v>0</v>
      </c>
      <c r="AM1080" s="111" t="str">
        <f t="shared" si="185"/>
        <v/>
      </c>
      <c r="AN1080" s="111" t="str">
        <f t="shared" ca="1" si="186"/>
        <v/>
      </c>
    </row>
    <row r="1081" spans="1:40" ht="20.25" customHeight="1" x14ac:dyDescent="0.3">
      <c r="A1081" s="107"/>
      <c r="B1081" s="144"/>
      <c r="C1081" s="119"/>
      <c r="D1081" s="120"/>
      <c r="E1081" s="119"/>
      <c r="F1081" s="119"/>
      <c r="G1081" s="120"/>
      <c r="H1081" s="119"/>
      <c r="I1081" s="109"/>
      <c r="L1081" s="108"/>
      <c r="M1081" s="108"/>
      <c r="N1081" s="108"/>
      <c r="O1081" s="108"/>
      <c r="P1081" s="108"/>
      <c r="Q1081" s="108"/>
      <c r="R1081" s="108"/>
      <c r="S1081" s="108"/>
      <c r="T1081" s="100">
        <f t="shared" si="177"/>
        <v>0</v>
      </c>
      <c r="U1081" s="111"/>
      <c r="V1081" s="111"/>
      <c r="W1081" s="111">
        <f>SUMIFS($F$3:F1081,$D$3:D1081,D1081,$C$3:C1081,"Buy")+SUMIFS($F$3:F1081,$D$3:D1081,D1081,$C$3:C1081,"Coin Deposit",$E$3:E1081,"&lt;&gt;")</f>
        <v>0</v>
      </c>
      <c r="X1081" s="111">
        <f t="shared" si="178"/>
        <v>0</v>
      </c>
      <c r="Y1081" s="111">
        <f>IF($D1081=Y$1,SUMIFS($H$3:$H1081,$G$3:$G1081,Y$1,$C$3:$C1081,"Sell"),0)</f>
        <v>0</v>
      </c>
      <c r="Z1081" s="111">
        <f t="shared" si="179"/>
        <v>0</v>
      </c>
      <c r="AA1081" s="111">
        <f>IF($D1081=AA$1,SUMIFS($H$3:$H1081,$G$3:$G1081,AA$1,$C$3:$C1081,"Sell"),0)</f>
        <v>0</v>
      </c>
      <c r="AB1081" s="111">
        <f t="shared" si="180"/>
        <v>0</v>
      </c>
      <c r="AC1081" s="111">
        <f>SUMIFS('Deductions and Deposits'!$H:$H,'Deductions and Deposits'!$G:$G,D1081,'Deductions and Deposits'!$F:$F,"&lt;="&amp;B1081)+SUMIFS($F$3:F1081,$D$3:D1081,D1081,$C$3:C1081,"Coin Deposit",$E$3:E1081,"")</f>
        <v>0</v>
      </c>
      <c r="AD1081" s="111">
        <f>SUMIFS('Deductions and Deposits'!$D:$D,'Deductions and Deposits'!$C:$C,D1081)+SUMIFS($F:$F,$D:$D,D1081,$C:$C,"Coin Deduction")</f>
        <v>0</v>
      </c>
      <c r="AE1081" s="111">
        <f>Table5[[#This Row],[Column4]]+Table5[[#This Row],[Column14]]+Table5[[#This Row],[Column19]]+Table5[[#This Row],[Column12]]</f>
        <v>0</v>
      </c>
      <c r="AF1081" s="111">
        <f>Table5[[#This Row],[Column5]]+Table5[[#This Row],[Column13]]+Table5[[#This Row],[Column21]]+Table5[[#This Row],[Column18]]</f>
        <v>0</v>
      </c>
      <c r="AG1081" s="111">
        <f t="shared" si="181"/>
        <v>0</v>
      </c>
      <c r="AH1081" s="111">
        <f t="shared" si="182"/>
        <v>0</v>
      </c>
      <c r="AI1081" s="111">
        <f>Table5[[#This Row],[Column17]]-Table5[[#This Row],[Column20]]</f>
        <v>0</v>
      </c>
      <c r="AJ1081" s="111">
        <f t="shared" si="183"/>
        <v>0</v>
      </c>
      <c r="AK1081" s="111">
        <f t="shared" si="187"/>
        <v>0</v>
      </c>
      <c r="AL1081" s="111">
        <f t="shared" si="184"/>
        <v>0</v>
      </c>
      <c r="AM1081" s="111" t="str">
        <f t="shared" si="185"/>
        <v/>
      </c>
      <c r="AN1081" s="111" t="str">
        <f t="shared" ca="1" si="186"/>
        <v/>
      </c>
    </row>
    <row r="1082" spans="1:40" ht="20.25" customHeight="1" x14ac:dyDescent="0.3">
      <c r="A1082" s="107"/>
      <c r="B1082" s="144"/>
      <c r="C1082" s="119"/>
      <c r="D1082" s="120"/>
      <c r="E1082" s="119"/>
      <c r="F1082" s="119"/>
      <c r="G1082" s="120"/>
      <c r="H1082" s="119"/>
      <c r="I1082" s="109"/>
      <c r="L1082" s="108"/>
      <c r="M1082" s="108"/>
      <c r="N1082" s="108"/>
      <c r="O1082" s="108"/>
      <c r="P1082" s="108"/>
      <c r="Q1082" s="108"/>
      <c r="R1082" s="108"/>
      <c r="S1082" s="108"/>
      <c r="T1082" s="100">
        <f t="shared" si="177"/>
        <v>0</v>
      </c>
      <c r="U1082" s="111"/>
      <c r="V1082" s="111"/>
      <c r="W1082" s="111">
        <f>SUMIFS($F$3:F1082,$D$3:D1082,D1082,$C$3:C1082,"Buy")+SUMIFS($F$3:F1082,$D$3:D1082,D1082,$C$3:C1082,"Coin Deposit",$E$3:E1082,"&lt;&gt;")</f>
        <v>0</v>
      </c>
      <c r="X1082" s="111">
        <f t="shared" si="178"/>
        <v>0</v>
      </c>
      <c r="Y1082" s="111">
        <f>IF($D1082=Y$1,SUMIFS($H$3:$H1082,$G$3:$G1082,Y$1,$C$3:$C1082,"Sell"),0)</f>
        <v>0</v>
      </c>
      <c r="Z1082" s="111">
        <f t="shared" si="179"/>
        <v>0</v>
      </c>
      <c r="AA1082" s="111">
        <f>IF($D1082=AA$1,SUMIFS($H$3:$H1082,$G$3:$G1082,AA$1,$C$3:$C1082,"Sell"),0)</f>
        <v>0</v>
      </c>
      <c r="AB1082" s="111">
        <f t="shared" si="180"/>
        <v>0</v>
      </c>
      <c r="AC1082" s="111">
        <f>SUMIFS('Deductions and Deposits'!$H:$H,'Deductions and Deposits'!$G:$G,D1082,'Deductions and Deposits'!$F:$F,"&lt;="&amp;B1082)+SUMIFS($F$3:F1082,$D$3:D1082,D1082,$C$3:C1082,"Coin Deposit",$E$3:E1082,"")</f>
        <v>0</v>
      </c>
      <c r="AD1082" s="111">
        <f>SUMIFS('Deductions and Deposits'!$D:$D,'Deductions and Deposits'!$C:$C,D1082)+SUMIFS($F:$F,$D:$D,D1082,$C:$C,"Coin Deduction")</f>
        <v>0</v>
      </c>
      <c r="AE1082" s="111">
        <f>Table5[[#This Row],[Column4]]+Table5[[#This Row],[Column14]]+Table5[[#This Row],[Column19]]+Table5[[#This Row],[Column12]]</f>
        <v>0</v>
      </c>
      <c r="AF1082" s="111">
        <f>Table5[[#This Row],[Column5]]+Table5[[#This Row],[Column13]]+Table5[[#This Row],[Column21]]+Table5[[#This Row],[Column18]]</f>
        <v>0</v>
      </c>
      <c r="AG1082" s="111">
        <f t="shared" si="181"/>
        <v>0</v>
      </c>
      <c r="AH1082" s="111">
        <f t="shared" si="182"/>
        <v>0</v>
      </c>
      <c r="AI1082" s="111">
        <f>Table5[[#This Row],[Column17]]-Table5[[#This Row],[Column20]]</f>
        <v>0</v>
      </c>
      <c r="AJ1082" s="111">
        <f t="shared" si="183"/>
        <v>0</v>
      </c>
      <c r="AK1082" s="111">
        <f t="shared" si="187"/>
        <v>0</v>
      </c>
      <c r="AL1082" s="111">
        <f t="shared" si="184"/>
        <v>0</v>
      </c>
      <c r="AM1082" s="111" t="str">
        <f t="shared" si="185"/>
        <v/>
      </c>
      <c r="AN1082" s="111" t="str">
        <f t="shared" ca="1" si="186"/>
        <v/>
      </c>
    </row>
    <row r="1083" spans="1:40" ht="20.25" customHeight="1" x14ac:dyDescent="0.3">
      <c r="A1083" s="107"/>
      <c r="B1083" s="144"/>
      <c r="C1083" s="119"/>
      <c r="D1083" s="120"/>
      <c r="E1083" s="119"/>
      <c r="F1083" s="119"/>
      <c r="G1083" s="120"/>
      <c r="H1083" s="119"/>
      <c r="I1083" s="109"/>
      <c r="L1083" s="108"/>
      <c r="M1083" s="108"/>
      <c r="N1083" s="108"/>
      <c r="O1083" s="108"/>
      <c r="P1083" s="108"/>
      <c r="Q1083" s="108"/>
      <c r="R1083" s="108"/>
      <c r="S1083" s="108"/>
      <c r="T1083" s="100">
        <f t="shared" si="177"/>
        <v>0</v>
      </c>
      <c r="U1083" s="111"/>
      <c r="V1083" s="111"/>
      <c r="W1083" s="111">
        <f>SUMIFS($F$3:F1083,$D$3:D1083,D1083,$C$3:C1083,"Buy")+SUMIFS($F$3:F1083,$D$3:D1083,D1083,$C$3:C1083,"Coin Deposit",$E$3:E1083,"&lt;&gt;")</f>
        <v>0</v>
      </c>
      <c r="X1083" s="111">
        <f t="shared" si="178"/>
        <v>0</v>
      </c>
      <c r="Y1083" s="111">
        <f>IF($D1083=Y$1,SUMIFS($H$3:$H1083,$G$3:$G1083,Y$1,$C$3:$C1083,"Sell"),0)</f>
        <v>0</v>
      </c>
      <c r="Z1083" s="111">
        <f t="shared" si="179"/>
        <v>0</v>
      </c>
      <c r="AA1083" s="111">
        <f>IF($D1083=AA$1,SUMIFS($H$3:$H1083,$G$3:$G1083,AA$1,$C$3:$C1083,"Sell"),0)</f>
        <v>0</v>
      </c>
      <c r="AB1083" s="111">
        <f t="shared" si="180"/>
        <v>0</v>
      </c>
      <c r="AC1083" s="111">
        <f>SUMIFS('Deductions and Deposits'!$H:$H,'Deductions and Deposits'!$G:$G,D1083,'Deductions and Deposits'!$F:$F,"&lt;="&amp;B1083)+SUMIFS($F$3:F1083,$D$3:D1083,D1083,$C$3:C1083,"Coin Deposit",$E$3:E1083,"")</f>
        <v>0</v>
      </c>
      <c r="AD1083" s="111">
        <f>SUMIFS('Deductions and Deposits'!$D:$D,'Deductions and Deposits'!$C:$C,D1083)+SUMIFS($F:$F,$D:$D,D1083,$C:$C,"Coin Deduction")</f>
        <v>0</v>
      </c>
      <c r="AE1083" s="111">
        <f>Table5[[#This Row],[Column4]]+Table5[[#This Row],[Column14]]+Table5[[#This Row],[Column19]]+Table5[[#This Row],[Column12]]</f>
        <v>0</v>
      </c>
      <c r="AF1083" s="111">
        <f>Table5[[#This Row],[Column5]]+Table5[[#This Row],[Column13]]+Table5[[#This Row],[Column21]]+Table5[[#This Row],[Column18]]</f>
        <v>0</v>
      </c>
      <c r="AG1083" s="111">
        <f t="shared" si="181"/>
        <v>0</v>
      </c>
      <c r="AH1083" s="111">
        <f t="shared" si="182"/>
        <v>0</v>
      </c>
      <c r="AI1083" s="111">
        <f>Table5[[#This Row],[Column17]]-Table5[[#This Row],[Column20]]</f>
        <v>0</v>
      </c>
      <c r="AJ1083" s="111">
        <f t="shared" si="183"/>
        <v>0</v>
      </c>
      <c r="AK1083" s="111">
        <f t="shared" si="187"/>
        <v>0</v>
      </c>
      <c r="AL1083" s="111">
        <f t="shared" si="184"/>
        <v>0</v>
      </c>
      <c r="AM1083" s="111" t="str">
        <f t="shared" si="185"/>
        <v/>
      </c>
      <c r="AN1083" s="111" t="str">
        <f t="shared" ca="1" si="186"/>
        <v/>
      </c>
    </row>
    <row r="1084" spans="1:40" ht="20.25" customHeight="1" x14ac:dyDescent="0.3">
      <c r="A1084" s="107"/>
      <c r="B1084" s="144"/>
      <c r="C1084" s="119"/>
      <c r="D1084" s="120"/>
      <c r="E1084" s="119"/>
      <c r="F1084" s="119"/>
      <c r="G1084" s="120"/>
      <c r="H1084" s="119"/>
      <c r="I1084" s="109"/>
      <c r="L1084" s="108"/>
      <c r="M1084" s="108"/>
      <c r="N1084" s="108"/>
      <c r="O1084" s="108"/>
      <c r="P1084" s="108"/>
      <c r="Q1084" s="108"/>
      <c r="R1084" s="108"/>
      <c r="S1084" s="108"/>
      <c r="T1084" s="100">
        <f t="shared" si="177"/>
        <v>0</v>
      </c>
      <c r="U1084" s="111"/>
      <c r="V1084" s="111"/>
      <c r="W1084" s="111">
        <f>SUMIFS($F$3:F1084,$D$3:D1084,D1084,$C$3:C1084,"Buy")+SUMIFS($F$3:F1084,$D$3:D1084,D1084,$C$3:C1084,"Coin Deposit",$E$3:E1084,"&lt;&gt;")</f>
        <v>0</v>
      </c>
      <c r="X1084" s="111">
        <f t="shared" si="178"/>
        <v>0</v>
      </c>
      <c r="Y1084" s="111">
        <f>IF($D1084=Y$1,SUMIFS($H$3:$H1084,$G$3:$G1084,Y$1,$C$3:$C1084,"Sell"),0)</f>
        <v>0</v>
      </c>
      <c r="Z1084" s="111">
        <f t="shared" si="179"/>
        <v>0</v>
      </c>
      <c r="AA1084" s="111">
        <f>IF($D1084=AA$1,SUMIFS($H$3:$H1084,$G$3:$G1084,AA$1,$C$3:$C1084,"Sell"),0)</f>
        <v>0</v>
      </c>
      <c r="AB1084" s="111">
        <f t="shared" si="180"/>
        <v>0</v>
      </c>
      <c r="AC1084" s="111">
        <f>SUMIFS('Deductions and Deposits'!$H:$H,'Deductions and Deposits'!$G:$G,D1084,'Deductions and Deposits'!$F:$F,"&lt;="&amp;B1084)+SUMIFS($F$3:F1084,$D$3:D1084,D1084,$C$3:C1084,"Coin Deposit",$E$3:E1084,"")</f>
        <v>0</v>
      </c>
      <c r="AD1084" s="111">
        <f>SUMIFS('Deductions and Deposits'!$D:$D,'Deductions and Deposits'!$C:$C,D1084)+SUMIFS($F:$F,$D:$D,D1084,$C:$C,"Coin Deduction")</f>
        <v>0</v>
      </c>
      <c r="AE1084" s="111">
        <f>Table5[[#This Row],[Column4]]+Table5[[#This Row],[Column14]]+Table5[[#This Row],[Column19]]+Table5[[#This Row],[Column12]]</f>
        <v>0</v>
      </c>
      <c r="AF1084" s="111">
        <f>Table5[[#This Row],[Column5]]+Table5[[#This Row],[Column13]]+Table5[[#This Row],[Column21]]+Table5[[#This Row],[Column18]]</f>
        <v>0</v>
      </c>
      <c r="AG1084" s="111">
        <f t="shared" si="181"/>
        <v>0</v>
      </c>
      <c r="AH1084" s="111">
        <f t="shared" si="182"/>
        <v>0</v>
      </c>
      <c r="AI1084" s="111">
        <f>Table5[[#This Row],[Column17]]-Table5[[#This Row],[Column20]]</f>
        <v>0</v>
      </c>
      <c r="AJ1084" s="111">
        <f t="shared" si="183"/>
        <v>0</v>
      </c>
      <c r="AK1084" s="111">
        <f t="shared" si="187"/>
        <v>0</v>
      </c>
      <c r="AL1084" s="111">
        <f t="shared" si="184"/>
        <v>0</v>
      </c>
      <c r="AM1084" s="111" t="str">
        <f t="shared" si="185"/>
        <v/>
      </c>
      <c r="AN1084" s="111" t="str">
        <f t="shared" ca="1" si="186"/>
        <v/>
      </c>
    </row>
    <row r="1085" spans="1:40" ht="20.25" customHeight="1" x14ac:dyDescent="0.3">
      <c r="A1085" s="107"/>
      <c r="B1085" s="144"/>
      <c r="C1085" s="119"/>
      <c r="D1085" s="120"/>
      <c r="E1085" s="119"/>
      <c r="F1085" s="119"/>
      <c r="G1085" s="120"/>
      <c r="H1085" s="119"/>
      <c r="I1085" s="109"/>
      <c r="L1085" s="108"/>
      <c r="M1085" s="108"/>
      <c r="N1085" s="108"/>
      <c r="O1085" s="108"/>
      <c r="P1085" s="108"/>
      <c r="Q1085" s="108"/>
      <c r="R1085" s="108"/>
      <c r="S1085" s="108"/>
      <c r="T1085" s="100">
        <f t="shared" si="177"/>
        <v>0</v>
      </c>
      <c r="U1085" s="111"/>
      <c r="V1085" s="111"/>
      <c r="W1085" s="111">
        <f>SUMIFS($F$3:F1085,$D$3:D1085,D1085,$C$3:C1085,"Buy")+SUMIFS($F$3:F1085,$D$3:D1085,D1085,$C$3:C1085,"Coin Deposit",$E$3:E1085,"&lt;&gt;")</f>
        <v>0</v>
      </c>
      <c r="X1085" s="111">
        <f t="shared" si="178"/>
        <v>0</v>
      </c>
      <c r="Y1085" s="111">
        <f>IF($D1085=Y$1,SUMIFS($H$3:$H1085,$G$3:$G1085,Y$1,$C$3:$C1085,"Sell"),0)</f>
        <v>0</v>
      </c>
      <c r="Z1085" s="111">
        <f t="shared" si="179"/>
        <v>0</v>
      </c>
      <c r="AA1085" s="111">
        <f>IF($D1085=AA$1,SUMIFS($H$3:$H1085,$G$3:$G1085,AA$1,$C$3:$C1085,"Sell"),0)</f>
        <v>0</v>
      </c>
      <c r="AB1085" s="111">
        <f t="shared" si="180"/>
        <v>0</v>
      </c>
      <c r="AC1085" s="111">
        <f>SUMIFS('Deductions and Deposits'!$H:$H,'Deductions and Deposits'!$G:$G,D1085,'Deductions and Deposits'!$F:$F,"&lt;="&amp;B1085)+SUMIFS($F$3:F1085,$D$3:D1085,D1085,$C$3:C1085,"Coin Deposit",$E$3:E1085,"")</f>
        <v>0</v>
      </c>
      <c r="AD1085" s="111">
        <f>SUMIFS('Deductions and Deposits'!$D:$D,'Deductions and Deposits'!$C:$C,D1085)+SUMIFS($F:$F,$D:$D,D1085,$C:$C,"Coin Deduction")</f>
        <v>0</v>
      </c>
      <c r="AE1085" s="111">
        <f>Table5[[#This Row],[Column4]]+Table5[[#This Row],[Column14]]+Table5[[#This Row],[Column19]]+Table5[[#This Row],[Column12]]</f>
        <v>0</v>
      </c>
      <c r="AF1085" s="111">
        <f>Table5[[#This Row],[Column5]]+Table5[[#This Row],[Column13]]+Table5[[#This Row],[Column21]]+Table5[[#This Row],[Column18]]</f>
        <v>0</v>
      </c>
      <c r="AG1085" s="111">
        <f t="shared" si="181"/>
        <v>0</v>
      </c>
      <c r="AH1085" s="111">
        <f t="shared" si="182"/>
        <v>0</v>
      </c>
      <c r="AI1085" s="111">
        <f>Table5[[#This Row],[Column17]]-Table5[[#This Row],[Column20]]</f>
        <v>0</v>
      </c>
      <c r="AJ1085" s="111">
        <f t="shared" si="183"/>
        <v>0</v>
      </c>
      <c r="AK1085" s="111">
        <f t="shared" si="187"/>
        <v>0</v>
      </c>
      <c r="AL1085" s="111">
        <f t="shared" si="184"/>
        <v>0</v>
      </c>
      <c r="AM1085" s="111" t="str">
        <f t="shared" si="185"/>
        <v/>
      </c>
      <c r="AN1085" s="111" t="str">
        <f t="shared" ca="1" si="186"/>
        <v/>
      </c>
    </row>
    <row r="1086" spans="1:40" ht="20.25" customHeight="1" x14ac:dyDescent="0.3">
      <c r="A1086" s="107"/>
      <c r="B1086" s="144"/>
      <c r="C1086" s="119"/>
      <c r="D1086" s="120"/>
      <c r="E1086" s="119"/>
      <c r="F1086" s="119"/>
      <c r="G1086" s="120"/>
      <c r="H1086" s="119"/>
      <c r="I1086" s="109"/>
      <c r="L1086" s="108"/>
      <c r="M1086" s="108"/>
      <c r="N1086" s="108"/>
      <c r="O1086" s="108"/>
      <c r="P1086" s="108"/>
      <c r="Q1086" s="108"/>
      <c r="R1086" s="108"/>
      <c r="S1086" s="108"/>
      <c r="T1086" s="100">
        <f t="shared" si="177"/>
        <v>0</v>
      </c>
      <c r="U1086" s="111"/>
      <c r="V1086" s="111"/>
      <c r="W1086" s="111">
        <f>SUMIFS($F$3:F1086,$D$3:D1086,D1086,$C$3:C1086,"Buy")+SUMIFS($F$3:F1086,$D$3:D1086,D1086,$C$3:C1086,"Coin Deposit",$E$3:E1086,"&lt;&gt;")</f>
        <v>0</v>
      </c>
      <c r="X1086" s="111">
        <f t="shared" si="178"/>
        <v>0</v>
      </c>
      <c r="Y1086" s="111">
        <f>IF($D1086=Y$1,SUMIFS($H$3:$H1086,$G$3:$G1086,Y$1,$C$3:$C1086,"Sell"),0)</f>
        <v>0</v>
      </c>
      <c r="Z1086" s="111">
        <f t="shared" si="179"/>
        <v>0</v>
      </c>
      <c r="AA1086" s="111">
        <f>IF($D1086=AA$1,SUMIFS($H$3:$H1086,$G$3:$G1086,AA$1,$C$3:$C1086,"Sell"),0)</f>
        <v>0</v>
      </c>
      <c r="AB1086" s="111">
        <f t="shared" si="180"/>
        <v>0</v>
      </c>
      <c r="AC1086" s="111">
        <f>SUMIFS('Deductions and Deposits'!$H:$H,'Deductions and Deposits'!$G:$G,D1086,'Deductions and Deposits'!$F:$F,"&lt;="&amp;B1086)+SUMIFS($F$3:F1086,$D$3:D1086,D1086,$C$3:C1086,"Coin Deposit",$E$3:E1086,"")</f>
        <v>0</v>
      </c>
      <c r="AD1086" s="111">
        <f>SUMIFS('Deductions and Deposits'!$D:$D,'Deductions and Deposits'!$C:$C,D1086)+SUMIFS($F:$F,$D:$D,D1086,$C:$C,"Coin Deduction")</f>
        <v>0</v>
      </c>
      <c r="AE1086" s="111">
        <f>Table5[[#This Row],[Column4]]+Table5[[#This Row],[Column14]]+Table5[[#This Row],[Column19]]+Table5[[#This Row],[Column12]]</f>
        <v>0</v>
      </c>
      <c r="AF1086" s="111">
        <f>Table5[[#This Row],[Column5]]+Table5[[#This Row],[Column13]]+Table5[[#This Row],[Column21]]+Table5[[#This Row],[Column18]]</f>
        <v>0</v>
      </c>
      <c r="AG1086" s="111">
        <f t="shared" si="181"/>
        <v>0</v>
      </c>
      <c r="AH1086" s="111">
        <f t="shared" si="182"/>
        <v>0</v>
      </c>
      <c r="AI1086" s="111">
        <f>Table5[[#This Row],[Column17]]-Table5[[#This Row],[Column20]]</f>
        <v>0</v>
      </c>
      <c r="AJ1086" s="111">
        <f t="shared" si="183"/>
        <v>0</v>
      </c>
      <c r="AK1086" s="111">
        <f t="shared" si="187"/>
        <v>0</v>
      </c>
      <c r="AL1086" s="111">
        <f t="shared" si="184"/>
        <v>0</v>
      </c>
      <c r="AM1086" s="111" t="str">
        <f t="shared" si="185"/>
        <v/>
      </c>
      <c r="AN1086" s="111" t="str">
        <f t="shared" ca="1" si="186"/>
        <v/>
      </c>
    </row>
    <row r="1087" spans="1:40" ht="20.25" customHeight="1" x14ac:dyDescent="0.3">
      <c r="A1087" s="107"/>
      <c r="B1087" s="144"/>
      <c r="C1087" s="119"/>
      <c r="D1087" s="120"/>
      <c r="E1087" s="119"/>
      <c r="F1087" s="119"/>
      <c r="G1087" s="120"/>
      <c r="H1087" s="119"/>
      <c r="I1087" s="109"/>
      <c r="L1087" s="108"/>
      <c r="M1087" s="108"/>
      <c r="N1087" s="108"/>
      <c r="O1087" s="108"/>
      <c r="P1087" s="108"/>
      <c r="Q1087" s="108"/>
      <c r="R1087" s="108"/>
      <c r="S1087" s="108"/>
      <c r="T1087" s="100">
        <f t="shared" si="177"/>
        <v>0</v>
      </c>
      <c r="U1087" s="111"/>
      <c r="V1087" s="111"/>
      <c r="W1087" s="111">
        <f>SUMIFS($F$3:F1087,$D$3:D1087,D1087,$C$3:C1087,"Buy")+SUMIFS($F$3:F1087,$D$3:D1087,D1087,$C$3:C1087,"Coin Deposit",$E$3:E1087,"&lt;&gt;")</f>
        <v>0</v>
      </c>
      <c r="X1087" s="111">
        <f t="shared" si="178"/>
        <v>0</v>
      </c>
      <c r="Y1087" s="111">
        <f>IF($D1087=Y$1,SUMIFS($H$3:$H1087,$G$3:$G1087,Y$1,$C$3:$C1087,"Sell"),0)</f>
        <v>0</v>
      </c>
      <c r="Z1087" s="111">
        <f t="shared" si="179"/>
        <v>0</v>
      </c>
      <c r="AA1087" s="111">
        <f>IF($D1087=AA$1,SUMIFS($H$3:$H1087,$G$3:$G1087,AA$1,$C$3:$C1087,"Sell"),0)</f>
        <v>0</v>
      </c>
      <c r="AB1087" s="111">
        <f t="shared" si="180"/>
        <v>0</v>
      </c>
      <c r="AC1087" s="111">
        <f>SUMIFS('Deductions and Deposits'!$H:$H,'Deductions and Deposits'!$G:$G,D1087,'Deductions and Deposits'!$F:$F,"&lt;="&amp;B1087)+SUMIFS($F$3:F1087,$D$3:D1087,D1087,$C$3:C1087,"Coin Deposit",$E$3:E1087,"")</f>
        <v>0</v>
      </c>
      <c r="AD1087" s="111">
        <f>SUMIFS('Deductions and Deposits'!$D:$D,'Deductions and Deposits'!$C:$C,D1087)+SUMIFS($F:$F,$D:$D,D1087,$C:$C,"Coin Deduction")</f>
        <v>0</v>
      </c>
      <c r="AE1087" s="111">
        <f>Table5[[#This Row],[Column4]]+Table5[[#This Row],[Column14]]+Table5[[#This Row],[Column19]]+Table5[[#This Row],[Column12]]</f>
        <v>0</v>
      </c>
      <c r="AF1087" s="111">
        <f>Table5[[#This Row],[Column5]]+Table5[[#This Row],[Column13]]+Table5[[#This Row],[Column21]]+Table5[[#This Row],[Column18]]</f>
        <v>0</v>
      </c>
      <c r="AG1087" s="111">
        <f t="shared" si="181"/>
        <v>0</v>
      </c>
      <c r="AH1087" s="111">
        <f t="shared" si="182"/>
        <v>0</v>
      </c>
      <c r="AI1087" s="111">
        <f>Table5[[#This Row],[Column17]]-Table5[[#This Row],[Column20]]</f>
        <v>0</v>
      </c>
      <c r="AJ1087" s="111">
        <f t="shared" si="183"/>
        <v>0</v>
      </c>
      <c r="AK1087" s="111">
        <f t="shared" si="187"/>
        <v>0</v>
      </c>
      <c r="AL1087" s="111">
        <f t="shared" si="184"/>
        <v>0</v>
      </c>
      <c r="AM1087" s="111" t="str">
        <f t="shared" si="185"/>
        <v/>
      </c>
      <c r="AN1087" s="111" t="str">
        <f t="shared" ca="1" si="186"/>
        <v/>
      </c>
    </row>
    <row r="1088" spans="1:40" ht="20.25" customHeight="1" x14ac:dyDescent="0.3">
      <c r="A1088" s="107"/>
      <c r="B1088" s="144"/>
      <c r="C1088" s="119"/>
      <c r="D1088" s="120"/>
      <c r="E1088" s="119"/>
      <c r="F1088" s="119"/>
      <c r="G1088" s="120"/>
      <c r="H1088" s="119"/>
      <c r="I1088" s="109"/>
      <c r="L1088" s="108"/>
      <c r="M1088" s="108"/>
      <c r="N1088" s="108"/>
      <c r="O1088" s="108"/>
      <c r="P1088" s="108"/>
      <c r="Q1088" s="108"/>
      <c r="R1088" s="108"/>
      <c r="S1088" s="108"/>
      <c r="T1088" s="100">
        <f t="shared" si="177"/>
        <v>0</v>
      </c>
      <c r="U1088" s="111"/>
      <c r="V1088" s="111"/>
      <c r="W1088" s="111">
        <f>SUMIFS($F$3:F1088,$D$3:D1088,D1088,$C$3:C1088,"Buy")+SUMIFS($F$3:F1088,$D$3:D1088,D1088,$C$3:C1088,"Coin Deposit",$E$3:E1088,"&lt;&gt;")</f>
        <v>0</v>
      </c>
      <c r="X1088" s="111">
        <f t="shared" si="178"/>
        <v>0</v>
      </c>
      <c r="Y1088" s="111">
        <f>IF($D1088=Y$1,SUMIFS($H$3:$H1088,$G$3:$G1088,Y$1,$C$3:$C1088,"Sell"),0)</f>
        <v>0</v>
      </c>
      <c r="Z1088" s="111">
        <f t="shared" si="179"/>
        <v>0</v>
      </c>
      <c r="AA1088" s="111">
        <f>IF($D1088=AA$1,SUMIFS($H$3:$H1088,$G$3:$G1088,AA$1,$C$3:$C1088,"Sell"),0)</f>
        <v>0</v>
      </c>
      <c r="AB1088" s="111">
        <f t="shared" si="180"/>
        <v>0</v>
      </c>
      <c r="AC1088" s="111">
        <f>SUMIFS('Deductions and Deposits'!$H:$H,'Deductions and Deposits'!$G:$G,D1088,'Deductions and Deposits'!$F:$F,"&lt;="&amp;B1088)+SUMIFS($F$3:F1088,$D$3:D1088,D1088,$C$3:C1088,"Coin Deposit",$E$3:E1088,"")</f>
        <v>0</v>
      </c>
      <c r="AD1088" s="111">
        <f>SUMIFS('Deductions and Deposits'!$D:$D,'Deductions and Deposits'!$C:$C,D1088)+SUMIFS($F:$F,$D:$D,D1088,$C:$C,"Coin Deduction")</f>
        <v>0</v>
      </c>
      <c r="AE1088" s="111">
        <f>Table5[[#This Row],[Column4]]+Table5[[#This Row],[Column14]]+Table5[[#This Row],[Column19]]+Table5[[#This Row],[Column12]]</f>
        <v>0</v>
      </c>
      <c r="AF1088" s="111">
        <f>Table5[[#This Row],[Column5]]+Table5[[#This Row],[Column13]]+Table5[[#This Row],[Column21]]+Table5[[#This Row],[Column18]]</f>
        <v>0</v>
      </c>
      <c r="AG1088" s="111">
        <f t="shared" si="181"/>
        <v>0</v>
      </c>
      <c r="AH1088" s="111">
        <f t="shared" si="182"/>
        <v>0</v>
      </c>
      <c r="AI1088" s="111">
        <f>Table5[[#This Row],[Column17]]-Table5[[#This Row],[Column20]]</f>
        <v>0</v>
      </c>
      <c r="AJ1088" s="111">
        <f t="shared" si="183"/>
        <v>0</v>
      </c>
      <c r="AK1088" s="111">
        <f t="shared" si="187"/>
        <v>0</v>
      </c>
      <c r="AL1088" s="111">
        <f t="shared" si="184"/>
        <v>0</v>
      </c>
      <c r="AM1088" s="111" t="str">
        <f t="shared" si="185"/>
        <v/>
      </c>
      <c r="AN1088" s="111" t="str">
        <f t="shared" ca="1" si="186"/>
        <v/>
      </c>
    </row>
    <row r="1089" spans="1:40" ht="20.25" customHeight="1" x14ac:dyDescent="0.3">
      <c r="A1089" s="107"/>
      <c r="B1089" s="144"/>
      <c r="C1089" s="119"/>
      <c r="D1089" s="120"/>
      <c r="E1089" s="119"/>
      <c r="F1089" s="119"/>
      <c r="G1089" s="120"/>
      <c r="H1089" s="119"/>
      <c r="I1089" s="109"/>
      <c r="L1089" s="108"/>
      <c r="M1089" s="108"/>
      <c r="N1089" s="108"/>
      <c r="O1089" s="108"/>
      <c r="P1089" s="108"/>
      <c r="Q1089" s="108"/>
      <c r="R1089" s="108"/>
      <c r="S1089" s="108"/>
      <c r="T1089" s="100">
        <f t="shared" si="177"/>
        <v>0</v>
      </c>
      <c r="U1089" s="111"/>
      <c r="V1089" s="111"/>
      <c r="W1089" s="111">
        <f>SUMIFS($F$3:F1089,$D$3:D1089,D1089,$C$3:C1089,"Buy")+SUMIFS($F$3:F1089,$D$3:D1089,D1089,$C$3:C1089,"Coin Deposit",$E$3:E1089,"&lt;&gt;")</f>
        <v>0</v>
      </c>
      <c r="X1089" s="111">
        <f t="shared" si="178"/>
        <v>0</v>
      </c>
      <c r="Y1089" s="111">
        <f>IF($D1089=Y$1,SUMIFS($H$3:$H1089,$G$3:$G1089,Y$1,$C$3:$C1089,"Sell"),0)</f>
        <v>0</v>
      </c>
      <c r="Z1089" s="111">
        <f t="shared" si="179"/>
        <v>0</v>
      </c>
      <c r="AA1089" s="111">
        <f>IF($D1089=AA$1,SUMIFS($H$3:$H1089,$G$3:$G1089,AA$1,$C$3:$C1089,"Sell"),0)</f>
        <v>0</v>
      </c>
      <c r="AB1089" s="111">
        <f t="shared" si="180"/>
        <v>0</v>
      </c>
      <c r="AC1089" s="111">
        <f>SUMIFS('Deductions and Deposits'!$H:$H,'Deductions and Deposits'!$G:$G,D1089,'Deductions and Deposits'!$F:$F,"&lt;="&amp;B1089)+SUMIFS($F$3:F1089,$D$3:D1089,D1089,$C$3:C1089,"Coin Deposit",$E$3:E1089,"")</f>
        <v>0</v>
      </c>
      <c r="AD1089" s="111">
        <f>SUMIFS('Deductions and Deposits'!$D:$D,'Deductions and Deposits'!$C:$C,D1089)+SUMIFS($F:$F,$D:$D,D1089,$C:$C,"Coin Deduction")</f>
        <v>0</v>
      </c>
      <c r="AE1089" s="111">
        <f>Table5[[#This Row],[Column4]]+Table5[[#This Row],[Column14]]+Table5[[#This Row],[Column19]]+Table5[[#This Row],[Column12]]</f>
        <v>0</v>
      </c>
      <c r="AF1089" s="111">
        <f>Table5[[#This Row],[Column5]]+Table5[[#This Row],[Column13]]+Table5[[#This Row],[Column21]]+Table5[[#This Row],[Column18]]</f>
        <v>0</v>
      </c>
      <c r="AG1089" s="111">
        <f t="shared" si="181"/>
        <v>0</v>
      </c>
      <c r="AH1089" s="111">
        <f t="shared" si="182"/>
        <v>0</v>
      </c>
      <c r="AI1089" s="111">
        <f>Table5[[#This Row],[Column17]]-Table5[[#This Row],[Column20]]</f>
        <v>0</v>
      </c>
      <c r="AJ1089" s="111">
        <f t="shared" si="183"/>
        <v>0</v>
      </c>
      <c r="AK1089" s="111">
        <f t="shared" si="187"/>
        <v>0</v>
      </c>
      <c r="AL1089" s="111">
        <f t="shared" si="184"/>
        <v>0</v>
      </c>
      <c r="AM1089" s="111" t="str">
        <f t="shared" si="185"/>
        <v/>
      </c>
      <c r="AN1089" s="111" t="str">
        <f t="shared" ca="1" si="186"/>
        <v/>
      </c>
    </row>
    <row r="1090" spans="1:40" ht="20.25" customHeight="1" x14ac:dyDescent="0.3">
      <c r="A1090" s="107"/>
      <c r="B1090" s="144"/>
      <c r="C1090" s="119"/>
      <c r="D1090" s="120"/>
      <c r="E1090" s="119"/>
      <c r="F1090" s="119"/>
      <c r="G1090" s="120"/>
      <c r="H1090" s="119"/>
      <c r="I1090" s="109"/>
      <c r="L1090" s="108"/>
      <c r="M1090" s="108"/>
      <c r="N1090" s="108"/>
      <c r="O1090" s="108"/>
      <c r="P1090" s="108"/>
      <c r="Q1090" s="108"/>
      <c r="R1090" s="108"/>
      <c r="S1090" s="108"/>
      <c r="T1090" s="100">
        <f t="shared" si="177"/>
        <v>0</v>
      </c>
      <c r="U1090" s="111"/>
      <c r="V1090" s="111"/>
      <c r="W1090" s="111">
        <f>SUMIFS($F$3:F1090,$D$3:D1090,D1090,$C$3:C1090,"Buy")+SUMIFS($F$3:F1090,$D$3:D1090,D1090,$C$3:C1090,"Coin Deposit",$E$3:E1090,"&lt;&gt;")</f>
        <v>0</v>
      </c>
      <c r="X1090" s="111">
        <f t="shared" si="178"/>
        <v>0</v>
      </c>
      <c r="Y1090" s="111">
        <f>IF($D1090=Y$1,SUMIFS($H$3:$H1090,$G$3:$G1090,Y$1,$C$3:$C1090,"Sell"),0)</f>
        <v>0</v>
      </c>
      <c r="Z1090" s="111">
        <f t="shared" si="179"/>
        <v>0</v>
      </c>
      <c r="AA1090" s="111">
        <f>IF($D1090=AA$1,SUMIFS($H$3:$H1090,$G$3:$G1090,AA$1,$C$3:$C1090,"Sell"),0)</f>
        <v>0</v>
      </c>
      <c r="AB1090" s="111">
        <f t="shared" si="180"/>
        <v>0</v>
      </c>
      <c r="AC1090" s="111">
        <f>SUMIFS('Deductions and Deposits'!$H:$H,'Deductions and Deposits'!$G:$G,D1090,'Deductions and Deposits'!$F:$F,"&lt;="&amp;B1090)+SUMIFS($F$3:F1090,$D$3:D1090,D1090,$C$3:C1090,"Coin Deposit",$E$3:E1090,"")</f>
        <v>0</v>
      </c>
      <c r="AD1090" s="111">
        <f>SUMIFS('Deductions and Deposits'!$D:$D,'Deductions and Deposits'!$C:$C,D1090)+SUMIFS($F:$F,$D:$D,D1090,$C:$C,"Coin Deduction")</f>
        <v>0</v>
      </c>
      <c r="AE1090" s="111">
        <f>Table5[[#This Row],[Column4]]+Table5[[#This Row],[Column14]]+Table5[[#This Row],[Column19]]+Table5[[#This Row],[Column12]]</f>
        <v>0</v>
      </c>
      <c r="AF1090" s="111">
        <f>Table5[[#This Row],[Column5]]+Table5[[#This Row],[Column13]]+Table5[[#This Row],[Column21]]+Table5[[#This Row],[Column18]]</f>
        <v>0</v>
      </c>
      <c r="AG1090" s="111">
        <f t="shared" si="181"/>
        <v>0</v>
      </c>
      <c r="AH1090" s="111">
        <f t="shared" si="182"/>
        <v>0</v>
      </c>
      <c r="AI1090" s="111">
        <f>Table5[[#This Row],[Column17]]-Table5[[#This Row],[Column20]]</f>
        <v>0</v>
      </c>
      <c r="AJ1090" s="111">
        <f t="shared" si="183"/>
        <v>0</v>
      </c>
      <c r="AK1090" s="111">
        <f t="shared" si="187"/>
        <v>0</v>
      </c>
      <c r="AL1090" s="111">
        <f t="shared" si="184"/>
        <v>0</v>
      </c>
      <c r="AM1090" s="111" t="str">
        <f t="shared" si="185"/>
        <v/>
      </c>
      <c r="AN1090" s="111" t="str">
        <f t="shared" ca="1" si="186"/>
        <v/>
      </c>
    </row>
    <row r="1091" spans="1:40" ht="20.25" customHeight="1" x14ac:dyDescent="0.3">
      <c r="A1091" s="107"/>
      <c r="B1091" s="144"/>
      <c r="C1091" s="119"/>
      <c r="D1091" s="120"/>
      <c r="E1091" s="119"/>
      <c r="F1091" s="119"/>
      <c r="G1091" s="120"/>
      <c r="H1091" s="119"/>
      <c r="I1091" s="109"/>
      <c r="L1091" s="108"/>
      <c r="M1091" s="108"/>
      <c r="N1091" s="108"/>
      <c r="O1091" s="108"/>
      <c r="P1091" s="108"/>
      <c r="Q1091" s="108"/>
      <c r="R1091" s="108"/>
      <c r="S1091" s="108"/>
      <c r="T1091" s="100">
        <f t="shared" ref="T1091:T1154" si="188">IF(E1091&lt;&gt;"",E1091,0)</f>
        <v>0</v>
      </c>
      <c r="U1091" s="111"/>
      <c r="V1091" s="111"/>
      <c r="W1091" s="111">
        <f>SUMIFS($F$3:F1091,$D$3:D1091,D1091,$C$3:C1091,"Buy")+SUMIFS($F$3:F1091,$D$3:D1091,D1091,$C$3:C1091,"Coin Deposit",$E$3:E1091,"&lt;&gt;")</f>
        <v>0</v>
      </c>
      <c r="X1091" s="111">
        <f t="shared" ref="X1091:X1154" si="189">IF(OR(C1091="buy",AND(C1091="Coin Deposit",E1091&lt;&gt;"")),SUMIFS($F:$F,$D:$D,D1091,$C:$C,"sell"),0)</f>
        <v>0</v>
      </c>
      <c r="Y1091" s="111">
        <f>IF($D1091=Y$1,SUMIFS($H$3:$H1091,$G$3:$G1091,Y$1,$C$3:$C1091,"Sell"),0)</f>
        <v>0</v>
      </c>
      <c r="Z1091" s="111">
        <f t="shared" ref="Z1091:Z1154" si="190">IF($D1091=Z$1,SUMIFS($H:$H,$G:$G,Z$1,$C:$C,"Buy")+SUMIFS($H:$H,$G:$G,Z$1,$C:$C,"Coin Deposit",$E:$E,"&lt;&gt;"),0)</f>
        <v>0</v>
      </c>
      <c r="AA1091" s="111">
        <f>IF($D1091=AA$1,SUMIFS($H$3:$H1091,$G$3:$G1091,AA$1,$C$3:$C1091,"Sell"),0)</f>
        <v>0</v>
      </c>
      <c r="AB1091" s="111">
        <f t="shared" ref="AB1091:AB1154" si="191">IF($D1091=AB$1,SUMIFS($H:$H,$G:$G,AB$1,$C:$C,"Buy")+SUMIFS($H:$H,$G:$G,AB$1,$C:$C,"Coin Deposit",$E:$E,"&lt;&gt;"),0)</f>
        <v>0</v>
      </c>
      <c r="AC1091" s="111">
        <f>SUMIFS('Deductions and Deposits'!$H:$H,'Deductions and Deposits'!$G:$G,D1091,'Deductions and Deposits'!$F:$F,"&lt;="&amp;B1091)+SUMIFS($F$3:F1091,$D$3:D1091,D1091,$C$3:C1091,"Coin Deposit",$E$3:E1091,"")</f>
        <v>0</v>
      </c>
      <c r="AD1091" s="111">
        <f>SUMIFS('Deductions and Deposits'!$D:$D,'Deductions and Deposits'!$C:$C,D1091)+SUMIFS($F:$F,$D:$D,D1091,$C:$C,"Coin Deduction")</f>
        <v>0</v>
      </c>
      <c r="AE1091" s="111">
        <f>Table5[[#This Row],[Column4]]+Table5[[#This Row],[Column14]]+Table5[[#This Row],[Column19]]+Table5[[#This Row],[Column12]]</f>
        <v>0</v>
      </c>
      <c r="AF1091" s="111">
        <f>Table5[[#This Row],[Column5]]+Table5[[#This Row],[Column13]]+Table5[[#This Row],[Column21]]+Table5[[#This Row],[Column18]]</f>
        <v>0</v>
      </c>
      <c r="AG1091" s="111">
        <f t="shared" ref="AG1091:AG1154" si="192">IF(AND((AC1091+Y1091+AA1091)&gt;AF1091,OR(C1091="buy",AND(C1091="Coin Deposit",E1091&lt;&gt;""))),(AC1091+Y1091+AA1091)-AF1091,0)</f>
        <v>0</v>
      </c>
      <c r="AH1091" s="111">
        <f t="shared" ref="AH1091:AH1154" si="193">IF(AND(AE1091&gt;AF1091,OR(C1091="buy",AND(C1091="Coin Deposit",E1091&lt;&gt;""))),AE1091-AF1091,0)</f>
        <v>0</v>
      </c>
      <c r="AI1091" s="111">
        <f>Table5[[#This Row],[Column17]]-Table5[[#This Row],[Column20]]</f>
        <v>0</v>
      </c>
      <c r="AJ1091" s="111">
        <f t="shared" ref="AJ1091:AJ1154" si="194">IF(AI1091&gt;F1091,F1091,AI1091)</f>
        <v>0</v>
      </c>
      <c r="AK1091" s="111">
        <f t="shared" si="187"/>
        <v>0</v>
      </c>
      <c r="AL1091" s="111">
        <f t="shared" ref="AL1091:AL1154" si="195">IFERROR(SUMIFS($AK:$AK,$D:$D,D1091)/SUMIFS($AJ:$AJ,$D:$D,D1091),0)</f>
        <v>0</v>
      </c>
      <c r="AM1091" s="111" t="str">
        <f t="shared" ref="AM1091:AM1154" si="196">C1091&amp;D1091</f>
        <v/>
      </c>
      <c r="AN1091" s="111" t="str">
        <f t="shared" ref="AN1091:AN1154" ca="1" si="197">OFFSET(AM1091,COUNTA($AM:$AM)-ROW()-(ROW()-ROW($AN$2)-1),)</f>
        <v/>
      </c>
    </row>
    <row r="1092" spans="1:40" ht="20.25" customHeight="1" x14ac:dyDescent="0.3">
      <c r="A1092" s="107"/>
      <c r="B1092" s="144"/>
      <c r="C1092" s="119"/>
      <c r="D1092" s="120"/>
      <c r="E1092" s="119"/>
      <c r="F1092" s="119"/>
      <c r="G1092" s="120"/>
      <c r="H1092" s="119"/>
      <c r="I1092" s="109"/>
      <c r="L1092" s="108"/>
      <c r="M1092" s="108"/>
      <c r="N1092" s="108"/>
      <c r="O1092" s="108"/>
      <c r="P1092" s="108"/>
      <c r="Q1092" s="108"/>
      <c r="R1092" s="108"/>
      <c r="S1092" s="108"/>
      <c r="T1092" s="100">
        <f t="shared" si="188"/>
        <v>0</v>
      </c>
      <c r="U1092" s="111"/>
      <c r="V1092" s="111"/>
      <c r="W1092" s="111">
        <f>SUMIFS($F$3:F1092,$D$3:D1092,D1092,$C$3:C1092,"Buy")+SUMIFS($F$3:F1092,$D$3:D1092,D1092,$C$3:C1092,"Coin Deposit",$E$3:E1092,"&lt;&gt;")</f>
        <v>0</v>
      </c>
      <c r="X1092" s="111">
        <f t="shared" si="189"/>
        <v>0</v>
      </c>
      <c r="Y1092" s="111">
        <f>IF($D1092=Y$1,SUMIFS($H$3:$H1092,$G$3:$G1092,Y$1,$C$3:$C1092,"Sell"),0)</f>
        <v>0</v>
      </c>
      <c r="Z1092" s="111">
        <f t="shared" si="190"/>
        <v>0</v>
      </c>
      <c r="AA1092" s="111">
        <f>IF($D1092=AA$1,SUMIFS($H$3:$H1092,$G$3:$G1092,AA$1,$C$3:$C1092,"Sell"),0)</f>
        <v>0</v>
      </c>
      <c r="AB1092" s="111">
        <f t="shared" si="191"/>
        <v>0</v>
      </c>
      <c r="AC1092" s="111">
        <f>SUMIFS('Deductions and Deposits'!$H:$H,'Deductions and Deposits'!$G:$G,D1092,'Deductions and Deposits'!$F:$F,"&lt;="&amp;B1092)+SUMIFS($F$3:F1092,$D$3:D1092,D1092,$C$3:C1092,"Coin Deposit",$E$3:E1092,"")</f>
        <v>0</v>
      </c>
      <c r="AD1092" s="111">
        <f>SUMIFS('Deductions and Deposits'!$D:$D,'Deductions and Deposits'!$C:$C,D1092)+SUMIFS($F:$F,$D:$D,D1092,$C:$C,"Coin Deduction")</f>
        <v>0</v>
      </c>
      <c r="AE1092" s="111">
        <f>Table5[[#This Row],[Column4]]+Table5[[#This Row],[Column14]]+Table5[[#This Row],[Column19]]+Table5[[#This Row],[Column12]]</f>
        <v>0</v>
      </c>
      <c r="AF1092" s="111">
        <f>Table5[[#This Row],[Column5]]+Table5[[#This Row],[Column13]]+Table5[[#This Row],[Column21]]+Table5[[#This Row],[Column18]]</f>
        <v>0</v>
      </c>
      <c r="AG1092" s="111">
        <f t="shared" si="192"/>
        <v>0</v>
      </c>
      <c r="AH1092" s="111">
        <f t="shared" si="193"/>
        <v>0</v>
      </c>
      <c r="AI1092" s="111">
        <f>Table5[[#This Row],[Column17]]-Table5[[#This Row],[Column20]]</f>
        <v>0</v>
      </c>
      <c r="AJ1092" s="111">
        <f t="shared" si="194"/>
        <v>0</v>
      </c>
      <c r="AK1092" s="111">
        <f t="shared" si="187"/>
        <v>0</v>
      </c>
      <c r="AL1092" s="111">
        <f t="shared" si="195"/>
        <v>0</v>
      </c>
      <c r="AM1092" s="111" t="str">
        <f t="shared" si="196"/>
        <v/>
      </c>
      <c r="AN1092" s="111" t="str">
        <f t="shared" ca="1" si="197"/>
        <v/>
      </c>
    </row>
    <row r="1093" spans="1:40" ht="20.25" customHeight="1" x14ac:dyDescent="0.3">
      <c r="A1093" s="107"/>
      <c r="B1093" s="144"/>
      <c r="C1093" s="119"/>
      <c r="D1093" s="120"/>
      <c r="E1093" s="119"/>
      <c r="F1093" s="119"/>
      <c r="G1093" s="120"/>
      <c r="H1093" s="119"/>
      <c r="I1093" s="109"/>
      <c r="L1093" s="108"/>
      <c r="M1093" s="108"/>
      <c r="N1093" s="108"/>
      <c r="O1093" s="108"/>
      <c r="P1093" s="108"/>
      <c r="Q1093" s="108"/>
      <c r="R1093" s="108"/>
      <c r="S1093" s="108"/>
      <c r="T1093" s="100">
        <f t="shared" si="188"/>
        <v>0</v>
      </c>
      <c r="U1093" s="111"/>
      <c r="V1093" s="111"/>
      <c r="W1093" s="111">
        <f>SUMIFS($F$3:F1093,$D$3:D1093,D1093,$C$3:C1093,"Buy")+SUMIFS($F$3:F1093,$D$3:D1093,D1093,$C$3:C1093,"Coin Deposit",$E$3:E1093,"&lt;&gt;")</f>
        <v>0</v>
      </c>
      <c r="X1093" s="111">
        <f t="shared" si="189"/>
        <v>0</v>
      </c>
      <c r="Y1093" s="111">
        <f>IF($D1093=Y$1,SUMIFS($H$3:$H1093,$G$3:$G1093,Y$1,$C$3:$C1093,"Sell"),0)</f>
        <v>0</v>
      </c>
      <c r="Z1093" s="111">
        <f t="shared" si="190"/>
        <v>0</v>
      </c>
      <c r="AA1093" s="111">
        <f>IF($D1093=AA$1,SUMIFS($H$3:$H1093,$G$3:$G1093,AA$1,$C$3:$C1093,"Sell"),0)</f>
        <v>0</v>
      </c>
      <c r="AB1093" s="111">
        <f t="shared" si="191"/>
        <v>0</v>
      </c>
      <c r="AC1093" s="111">
        <f>SUMIFS('Deductions and Deposits'!$H:$H,'Deductions and Deposits'!$G:$G,D1093,'Deductions and Deposits'!$F:$F,"&lt;="&amp;B1093)+SUMIFS($F$3:F1093,$D$3:D1093,D1093,$C$3:C1093,"Coin Deposit",$E$3:E1093,"")</f>
        <v>0</v>
      </c>
      <c r="AD1093" s="111">
        <f>SUMIFS('Deductions and Deposits'!$D:$D,'Deductions and Deposits'!$C:$C,D1093)+SUMIFS($F:$F,$D:$D,D1093,$C:$C,"Coin Deduction")</f>
        <v>0</v>
      </c>
      <c r="AE1093" s="111">
        <f>Table5[[#This Row],[Column4]]+Table5[[#This Row],[Column14]]+Table5[[#This Row],[Column19]]+Table5[[#This Row],[Column12]]</f>
        <v>0</v>
      </c>
      <c r="AF1093" s="111">
        <f>Table5[[#This Row],[Column5]]+Table5[[#This Row],[Column13]]+Table5[[#This Row],[Column21]]+Table5[[#This Row],[Column18]]</f>
        <v>0</v>
      </c>
      <c r="AG1093" s="111">
        <f t="shared" si="192"/>
        <v>0</v>
      </c>
      <c r="AH1093" s="111">
        <f t="shared" si="193"/>
        <v>0</v>
      </c>
      <c r="AI1093" s="111">
        <f>Table5[[#This Row],[Column17]]-Table5[[#This Row],[Column20]]</f>
        <v>0</v>
      </c>
      <c r="AJ1093" s="111">
        <f t="shared" si="194"/>
        <v>0</v>
      </c>
      <c r="AK1093" s="111">
        <f t="shared" si="187"/>
        <v>0</v>
      </c>
      <c r="AL1093" s="111">
        <f t="shared" si="195"/>
        <v>0</v>
      </c>
      <c r="AM1093" s="111" t="str">
        <f t="shared" si="196"/>
        <v/>
      </c>
      <c r="AN1093" s="111" t="str">
        <f t="shared" ca="1" si="197"/>
        <v/>
      </c>
    </row>
    <row r="1094" spans="1:40" ht="20.25" customHeight="1" x14ac:dyDescent="0.3">
      <c r="A1094" s="107"/>
      <c r="B1094" s="144"/>
      <c r="C1094" s="119"/>
      <c r="D1094" s="120"/>
      <c r="E1094" s="119"/>
      <c r="F1094" s="119"/>
      <c r="G1094" s="120"/>
      <c r="H1094" s="119"/>
      <c r="I1094" s="109"/>
      <c r="L1094" s="108"/>
      <c r="M1094" s="108"/>
      <c r="N1094" s="108"/>
      <c r="O1094" s="108"/>
      <c r="P1094" s="108"/>
      <c r="Q1094" s="108"/>
      <c r="R1094" s="108"/>
      <c r="S1094" s="108"/>
      <c r="T1094" s="100">
        <f t="shared" si="188"/>
        <v>0</v>
      </c>
      <c r="U1094" s="111"/>
      <c r="V1094" s="111"/>
      <c r="W1094" s="111">
        <f>SUMIFS($F$3:F1094,$D$3:D1094,D1094,$C$3:C1094,"Buy")+SUMIFS($F$3:F1094,$D$3:D1094,D1094,$C$3:C1094,"Coin Deposit",$E$3:E1094,"&lt;&gt;")</f>
        <v>0</v>
      </c>
      <c r="X1094" s="111">
        <f t="shared" si="189"/>
        <v>0</v>
      </c>
      <c r="Y1094" s="111">
        <f>IF($D1094=Y$1,SUMIFS($H$3:$H1094,$G$3:$G1094,Y$1,$C$3:$C1094,"Sell"),0)</f>
        <v>0</v>
      </c>
      <c r="Z1094" s="111">
        <f t="shared" si="190"/>
        <v>0</v>
      </c>
      <c r="AA1094" s="111">
        <f>IF($D1094=AA$1,SUMIFS($H$3:$H1094,$G$3:$G1094,AA$1,$C$3:$C1094,"Sell"),0)</f>
        <v>0</v>
      </c>
      <c r="AB1094" s="111">
        <f t="shared" si="191"/>
        <v>0</v>
      </c>
      <c r="AC1094" s="111">
        <f>SUMIFS('Deductions and Deposits'!$H:$H,'Deductions and Deposits'!$G:$G,D1094,'Deductions and Deposits'!$F:$F,"&lt;="&amp;B1094)+SUMIFS($F$3:F1094,$D$3:D1094,D1094,$C$3:C1094,"Coin Deposit",$E$3:E1094,"")</f>
        <v>0</v>
      </c>
      <c r="AD1094" s="111">
        <f>SUMIFS('Deductions and Deposits'!$D:$D,'Deductions and Deposits'!$C:$C,D1094)+SUMIFS($F:$F,$D:$D,D1094,$C:$C,"Coin Deduction")</f>
        <v>0</v>
      </c>
      <c r="AE1094" s="111">
        <f>Table5[[#This Row],[Column4]]+Table5[[#This Row],[Column14]]+Table5[[#This Row],[Column19]]+Table5[[#This Row],[Column12]]</f>
        <v>0</v>
      </c>
      <c r="AF1094" s="111">
        <f>Table5[[#This Row],[Column5]]+Table5[[#This Row],[Column13]]+Table5[[#This Row],[Column21]]+Table5[[#This Row],[Column18]]</f>
        <v>0</v>
      </c>
      <c r="AG1094" s="111">
        <f t="shared" si="192"/>
        <v>0</v>
      </c>
      <c r="AH1094" s="111">
        <f t="shared" si="193"/>
        <v>0</v>
      </c>
      <c r="AI1094" s="111">
        <f>Table5[[#This Row],[Column17]]-Table5[[#This Row],[Column20]]</f>
        <v>0</v>
      </c>
      <c r="AJ1094" s="111">
        <f t="shared" si="194"/>
        <v>0</v>
      </c>
      <c r="AK1094" s="111">
        <f t="shared" si="187"/>
        <v>0</v>
      </c>
      <c r="AL1094" s="111">
        <f t="shared" si="195"/>
        <v>0</v>
      </c>
      <c r="AM1094" s="111" t="str">
        <f t="shared" si="196"/>
        <v/>
      </c>
      <c r="AN1094" s="111" t="str">
        <f t="shared" ca="1" si="197"/>
        <v/>
      </c>
    </row>
    <row r="1095" spans="1:40" ht="20.25" customHeight="1" x14ac:dyDescent="0.3">
      <c r="A1095" s="107"/>
      <c r="B1095" s="144"/>
      <c r="C1095" s="119"/>
      <c r="D1095" s="120"/>
      <c r="E1095" s="119"/>
      <c r="F1095" s="119"/>
      <c r="G1095" s="120"/>
      <c r="H1095" s="119"/>
      <c r="I1095" s="109"/>
      <c r="L1095" s="108"/>
      <c r="M1095" s="108"/>
      <c r="N1095" s="108"/>
      <c r="O1095" s="108"/>
      <c r="P1095" s="108"/>
      <c r="Q1095" s="108"/>
      <c r="R1095" s="108"/>
      <c r="S1095" s="108"/>
      <c r="T1095" s="100">
        <f t="shared" si="188"/>
        <v>0</v>
      </c>
      <c r="U1095" s="111"/>
      <c r="V1095" s="111"/>
      <c r="W1095" s="111">
        <f>SUMIFS($F$3:F1095,$D$3:D1095,D1095,$C$3:C1095,"Buy")+SUMIFS($F$3:F1095,$D$3:D1095,D1095,$C$3:C1095,"Coin Deposit",$E$3:E1095,"&lt;&gt;")</f>
        <v>0</v>
      </c>
      <c r="X1095" s="111">
        <f t="shared" si="189"/>
        <v>0</v>
      </c>
      <c r="Y1095" s="111">
        <f>IF($D1095=Y$1,SUMIFS($H$3:$H1095,$G$3:$G1095,Y$1,$C$3:$C1095,"Sell"),0)</f>
        <v>0</v>
      </c>
      <c r="Z1095" s="111">
        <f t="shared" si="190"/>
        <v>0</v>
      </c>
      <c r="AA1095" s="111">
        <f>IF($D1095=AA$1,SUMIFS($H$3:$H1095,$G$3:$G1095,AA$1,$C$3:$C1095,"Sell"),0)</f>
        <v>0</v>
      </c>
      <c r="AB1095" s="111">
        <f t="shared" si="191"/>
        <v>0</v>
      </c>
      <c r="AC1095" s="111">
        <f>SUMIFS('Deductions and Deposits'!$H:$H,'Deductions and Deposits'!$G:$G,D1095,'Deductions and Deposits'!$F:$F,"&lt;="&amp;B1095)+SUMIFS($F$3:F1095,$D$3:D1095,D1095,$C$3:C1095,"Coin Deposit",$E$3:E1095,"")</f>
        <v>0</v>
      </c>
      <c r="AD1095" s="111">
        <f>SUMIFS('Deductions and Deposits'!$D:$D,'Deductions and Deposits'!$C:$C,D1095)+SUMIFS($F:$F,$D:$D,D1095,$C:$C,"Coin Deduction")</f>
        <v>0</v>
      </c>
      <c r="AE1095" s="111">
        <f>Table5[[#This Row],[Column4]]+Table5[[#This Row],[Column14]]+Table5[[#This Row],[Column19]]+Table5[[#This Row],[Column12]]</f>
        <v>0</v>
      </c>
      <c r="AF1095" s="111">
        <f>Table5[[#This Row],[Column5]]+Table5[[#This Row],[Column13]]+Table5[[#This Row],[Column21]]+Table5[[#This Row],[Column18]]</f>
        <v>0</v>
      </c>
      <c r="AG1095" s="111">
        <f t="shared" si="192"/>
        <v>0</v>
      </c>
      <c r="AH1095" s="111">
        <f t="shared" si="193"/>
        <v>0</v>
      </c>
      <c r="AI1095" s="111">
        <f>Table5[[#This Row],[Column17]]-Table5[[#This Row],[Column20]]</f>
        <v>0</v>
      </c>
      <c r="AJ1095" s="111">
        <f t="shared" si="194"/>
        <v>0</v>
      </c>
      <c r="AK1095" s="111">
        <f t="shared" si="187"/>
        <v>0</v>
      </c>
      <c r="AL1095" s="111">
        <f t="shared" si="195"/>
        <v>0</v>
      </c>
      <c r="AM1095" s="111" t="str">
        <f t="shared" si="196"/>
        <v/>
      </c>
      <c r="AN1095" s="111" t="str">
        <f t="shared" ca="1" si="197"/>
        <v/>
      </c>
    </row>
    <row r="1096" spans="1:40" ht="20.25" customHeight="1" x14ac:dyDescent="0.3">
      <c r="A1096" s="107"/>
      <c r="B1096" s="144"/>
      <c r="C1096" s="119"/>
      <c r="D1096" s="120"/>
      <c r="E1096" s="119"/>
      <c r="F1096" s="119"/>
      <c r="G1096" s="120"/>
      <c r="H1096" s="119"/>
      <c r="I1096" s="109"/>
      <c r="L1096" s="108"/>
      <c r="M1096" s="108"/>
      <c r="N1096" s="108"/>
      <c r="O1096" s="108"/>
      <c r="P1096" s="108"/>
      <c r="Q1096" s="108"/>
      <c r="R1096" s="108"/>
      <c r="S1096" s="108"/>
      <c r="T1096" s="100">
        <f t="shared" si="188"/>
        <v>0</v>
      </c>
      <c r="U1096" s="111"/>
      <c r="V1096" s="111"/>
      <c r="W1096" s="111">
        <f>SUMIFS($F$3:F1096,$D$3:D1096,D1096,$C$3:C1096,"Buy")+SUMIFS($F$3:F1096,$D$3:D1096,D1096,$C$3:C1096,"Coin Deposit",$E$3:E1096,"&lt;&gt;")</f>
        <v>0</v>
      </c>
      <c r="X1096" s="111">
        <f t="shared" si="189"/>
        <v>0</v>
      </c>
      <c r="Y1096" s="111">
        <f>IF($D1096=Y$1,SUMIFS($H$3:$H1096,$G$3:$G1096,Y$1,$C$3:$C1096,"Sell"),0)</f>
        <v>0</v>
      </c>
      <c r="Z1096" s="111">
        <f t="shared" si="190"/>
        <v>0</v>
      </c>
      <c r="AA1096" s="111">
        <f>IF($D1096=AA$1,SUMIFS($H$3:$H1096,$G$3:$G1096,AA$1,$C$3:$C1096,"Sell"),0)</f>
        <v>0</v>
      </c>
      <c r="AB1096" s="111">
        <f t="shared" si="191"/>
        <v>0</v>
      </c>
      <c r="AC1096" s="111">
        <f>SUMIFS('Deductions and Deposits'!$H:$H,'Deductions and Deposits'!$G:$G,D1096,'Deductions and Deposits'!$F:$F,"&lt;="&amp;B1096)+SUMIFS($F$3:F1096,$D$3:D1096,D1096,$C$3:C1096,"Coin Deposit",$E$3:E1096,"")</f>
        <v>0</v>
      </c>
      <c r="AD1096" s="111">
        <f>SUMIFS('Deductions and Deposits'!$D:$D,'Deductions and Deposits'!$C:$C,D1096)+SUMIFS($F:$F,$D:$D,D1096,$C:$C,"Coin Deduction")</f>
        <v>0</v>
      </c>
      <c r="AE1096" s="111">
        <f>Table5[[#This Row],[Column4]]+Table5[[#This Row],[Column14]]+Table5[[#This Row],[Column19]]+Table5[[#This Row],[Column12]]</f>
        <v>0</v>
      </c>
      <c r="AF1096" s="111">
        <f>Table5[[#This Row],[Column5]]+Table5[[#This Row],[Column13]]+Table5[[#This Row],[Column21]]+Table5[[#This Row],[Column18]]</f>
        <v>0</v>
      </c>
      <c r="AG1096" s="111">
        <f t="shared" si="192"/>
        <v>0</v>
      </c>
      <c r="AH1096" s="111">
        <f t="shared" si="193"/>
        <v>0</v>
      </c>
      <c r="AI1096" s="111">
        <f>Table5[[#This Row],[Column17]]-Table5[[#This Row],[Column20]]</f>
        <v>0</v>
      </c>
      <c r="AJ1096" s="111">
        <f t="shared" si="194"/>
        <v>0</v>
      </c>
      <c r="AK1096" s="111">
        <f t="shared" si="187"/>
        <v>0</v>
      </c>
      <c r="AL1096" s="111">
        <f t="shared" si="195"/>
        <v>0</v>
      </c>
      <c r="AM1096" s="111" t="str">
        <f t="shared" si="196"/>
        <v/>
      </c>
      <c r="AN1096" s="111" t="str">
        <f t="shared" ca="1" si="197"/>
        <v/>
      </c>
    </row>
    <row r="1097" spans="1:40" ht="20.25" customHeight="1" x14ac:dyDescent="0.3">
      <c r="A1097" s="107"/>
      <c r="B1097" s="144"/>
      <c r="C1097" s="119"/>
      <c r="D1097" s="120"/>
      <c r="E1097" s="119"/>
      <c r="F1097" s="119"/>
      <c r="G1097" s="120"/>
      <c r="H1097" s="119"/>
      <c r="I1097" s="109"/>
      <c r="L1097" s="108"/>
      <c r="M1097" s="108"/>
      <c r="N1097" s="108"/>
      <c r="O1097" s="108"/>
      <c r="P1097" s="108"/>
      <c r="Q1097" s="108"/>
      <c r="R1097" s="108"/>
      <c r="S1097" s="108"/>
      <c r="T1097" s="100">
        <f t="shared" si="188"/>
        <v>0</v>
      </c>
      <c r="U1097" s="111"/>
      <c r="V1097" s="111"/>
      <c r="W1097" s="111">
        <f>SUMIFS($F$3:F1097,$D$3:D1097,D1097,$C$3:C1097,"Buy")+SUMIFS($F$3:F1097,$D$3:D1097,D1097,$C$3:C1097,"Coin Deposit",$E$3:E1097,"&lt;&gt;")</f>
        <v>0</v>
      </c>
      <c r="X1097" s="111">
        <f t="shared" si="189"/>
        <v>0</v>
      </c>
      <c r="Y1097" s="111">
        <f>IF($D1097=Y$1,SUMIFS($H$3:$H1097,$G$3:$G1097,Y$1,$C$3:$C1097,"Sell"),0)</f>
        <v>0</v>
      </c>
      <c r="Z1097" s="111">
        <f t="shared" si="190"/>
        <v>0</v>
      </c>
      <c r="AA1097" s="111">
        <f>IF($D1097=AA$1,SUMIFS($H$3:$H1097,$G$3:$G1097,AA$1,$C$3:$C1097,"Sell"),0)</f>
        <v>0</v>
      </c>
      <c r="AB1097" s="111">
        <f t="shared" si="191"/>
        <v>0</v>
      </c>
      <c r="AC1097" s="111">
        <f>SUMIFS('Deductions and Deposits'!$H:$H,'Deductions and Deposits'!$G:$G,D1097,'Deductions and Deposits'!$F:$F,"&lt;="&amp;B1097)+SUMIFS($F$3:F1097,$D$3:D1097,D1097,$C$3:C1097,"Coin Deposit",$E$3:E1097,"")</f>
        <v>0</v>
      </c>
      <c r="AD1097" s="111">
        <f>SUMIFS('Deductions and Deposits'!$D:$D,'Deductions and Deposits'!$C:$C,D1097)+SUMIFS($F:$F,$D:$D,D1097,$C:$C,"Coin Deduction")</f>
        <v>0</v>
      </c>
      <c r="AE1097" s="111">
        <f>Table5[[#This Row],[Column4]]+Table5[[#This Row],[Column14]]+Table5[[#This Row],[Column19]]+Table5[[#This Row],[Column12]]</f>
        <v>0</v>
      </c>
      <c r="AF1097" s="111">
        <f>Table5[[#This Row],[Column5]]+Table5[[#This Row],[Column13]]+Table5[[#This Row],[Column21]]+Table5[[#This Row],[Column18]]</f>
        <v>0</v>
      </c>
      <c r="AG1097" s="111">
        <f t="shared" si="192"/>
        <v>0</v>
      </c>
      <c r="AH1097" s="111">
        <f t="shared" si="193"/>
        <v>0</v>
      </c>
      <c r="AI1097" s="111">
        <f>Table5[[#This Row],[Column17]]-Table5[[#This Row],[Column20]]</f>
        <v>0</v>
      </c>
      <c r="AJ1097" s="111">
        <f t="shared" si="194"/>
        <v>0</v>
      </c>
      <c r="AK1097" s="111">
        <f t="shared" si="187"/>
        <v>0</v>
      </c>
      <c r="AL1097" s="111">
        <f t="shared" si="195"/>
        <v>0</v>
      </c>
      <c r="AM1097" s="111" t="str">
        <f t="shared" si="196"/>
        <v/>
      </c>
      <c r="AN1097" s="111" t="str">
        <f t="shared" ca="1" si="197"/>
        <v/>
      </c>
    </row>
    <row r="1098" spans="1:40" ht="20.25" customHeight="1" x14ac:dyDescent="0.3">
      <c r="A1098" s="107"/>
      <c r="B1098" s="144"/>
      <c r="C1098" s="119"/>
      <c r="D1098" s="120"/>
      <c r="E1098" s="119"/>
      <c r="F1098" s="119"/>
      <c r="G1098" s="120"/>
      <c r="H1098" s="119"/>
      <c r="I1098" s="109"/>
      <c r="L1098" s="108"/>
      <c r="M1098" s="108"/>
      <c r="N1098" s="108"/>
      <c r="O1098" s="108"/>
      <c r="P1098" s="108"/>
      <c r="Q1098" s="108"/>
      <c r="R1098" s="108"/>
      <c r="S1098" s="108"/>
      <c r="T1098" s="100">
        <f t="shared" si="188"/>
        <v>0</v>
      </c>
      <c r="U1098" s="111"/>
      <c r="V1098" s="111"/>
      <c r="W1098" s="111">
        <f>SUMIFS($F$3:F1098,$D$3:D1098,D1098,$C$3:C1098,"Buy")+SUMIFS($F$3:F1098,$D$3:D1098,D1098,$C$3:C1098,"Coin Deposit",$E$3:E1098,"&lt;&gt;")</f>
        <v>0</v>
      </c>
      <c r="X1098" s="111">
        <f t="shared" si="189"/>
        <v>0</v>
      </c>
      <c r="Y1098" s="111">
        <f>IF($D1098=Y$1,SUMIFS($H$3:$H1098,$G$3:$G1098,Y$1,$C$3:$C1098,"Sell"),0)</f>
        <v>0</v>
      </c>
      <c r="Z1098" s="111">
        <f t="shared" si="190"/>
        <v>0</v>
      </c>
      <c r="AA1098" s="111">
        <f>IF($D1098=AA$1,SUMIFS($H$3:$H1098,$G$3:$G1098,AA$1,$C$3:$C1098,"Sell"),0)</f>
        <v>0</v>
      </c>
      <c r="AB1098" s="111">
        <f t="shared" si="191"/>
        <v>0</v>
      </c>
      <c r="AC1098" s="111">
        <f>SUMIFS('Deductions and Deposits'!$H:$H,'Deductions and Deposits'!$G:$G,D1098,'Deductions and Deposits'!$F:$F,"&lt;="&amp;B1098)+SUMIFS($F$3:F1098,$D$3:D1098,D1098,$C$3:C1098,"Coin Deposit",$E$3:E1098,"")</f>
        <v>0</v>
      </c>
      <c r="AD1098" s="111">
        <f>SUMIFS('Deductions and Deposits'!$D:$D,'Deductions and Deposits'!$C:$C,D1098)+SUMIFS($F:$F,$D:$D,D1098,$C:$C,"Coin Deduction")</f>
        <v>0</v>
      </c>
      <c r="AE1098" s="111">
        <f>Table5[[#This Row],[Column4]]+Table5[[#This Row],[Column14]]+Table5[[#This Row],[Column19]]+Table5[[#This Row],[Column12]]</f>
        <v>0</v>
      </c>
      <c r="AF1098" s="111">
        <f>Table5[[#This Row],[Column5]]+Table5[[#This Row],[Column13]]+Table5[[#This Row],[Column21]]+Table5[[#This Row],[Column18]]</f>
        <v>0</v>
      </c>
      <c r="AG1098" s="111">
        <f t="shared" si="192"/>
        <v>0</v>
      </c>
      <c r="AH1098" s="111">
        <f t="shared" si="193"/>
        <v>0</v>
      </c>
      <c r="AI1098" s="111">
        <f>Table5[[#This Row],[Column17]]-Table5[[#This Row],[Column20]]</f>
        <v>0</v>
      </c>
      <c r="AJ1098" s="111">
        <f t="shared" si="194"/>
        <v>0</v>
      </c>
      <c r="AK1098" s="111">
        <f t="shared" si="187"/>
        <v>0</v>
      </c>
      <c r="AL1098" s="111">
        <f t="shared" si="195"/>
        <v>0</v>
      </c>
      <c r="AM1098" s="111" t="str">
        <f t="shared" si="196"/>
        <v/>
      </c>
      <c r="AN1098" s="111" t="str">
        <f t="shared" ca="1" si="197"/>
        <v/>
      </c>
    </row>
    <row r="1099" spans="1:40" ht="20.25" customHeight="1" x14ac:dyDescent="0.3">
      <c r="A1099" s="107"/>
      <c r="B1099" s="144"/>
      <c r="C1099" s="119"/>
      <c r="D1099" s="120"/>
      <c r="E1099" s="119"/>
      <c r="F1099" s="119"/>
      <c r="G1099" s="120"/>
      <c r="H1099" s="119"/>
      <c r="I1099" s="109"/>
      <c r="L1099" s="108"/>
      <c r="M1099" s="108"/>
      <c r="N1099" s="108"/>
      <c r="O1099" s="108"/>
      <c r="P1099" s="108"/>
      <c r="Q1099" s="108"/>
      <c r="R1099" s="108"/>
      <c r="S1099" s="108"/>
      <c r="T1099" s="100">
        <f t="shared" si="188"/>
        <v>0</v>
      </c>
      <c r="U1099" s="111"/>
      <c r="V1099" s="111"/>
      <c r="W1099" s="111">
        <f>SUMIFS($F$3:F1099,$D$3:D1099,D1099,$C$3:C1099,"Buy")+SUMIFS($F$3:F1099,$D$3:D1099,D1099,$C$3:C1099,"Coin Deposit",$E$3:E1099,"&lt;&gt;")</f>
        <v>0</v>
      </c>
      <c r="X1099" s="111">
        <f t="shared" si="189"/>
        <v>0</v>
      </c>
      <c r="Y1099" s="111">
        <f>IF($D1099=Y$1,SUMIFS($H$3:$H1099,$G$3:$G1099,Y$1,$C$3:$C1099,"Sell"),0)</f>
        <v>0</v>
      </c>
      <c r="Z1099" s="111">
        <f t="shared" si="190"/>
        <v>0</v>
      </c>
      <c r="AA1099" s="111">
        <f>IF($D1099=AA$1,SUMIFS($H$3:$H1099,$G$3:$G1099,AA$1,$C$3:$C1099,"Sell"),0)</f>
        <v>0</v>
      </c>
      <c r="AB1099" s="111">
        <f t="shared" si="191"/>
        <v>0</v>
      </c>
      <c r="AC1099" s="111">
        <f>SUMIFS('Deductions and Deposits'!$H:$H,'Deductions and Deposits'!$G:$G,D1099,'Deductions and Deposits'!$F:$F,"&lt;="&amp;B1099)+SUMIFS($F$3:F1099,$D$3:D1099,D1099,$C$3:C1099,"Coin Deposit",$E$3:E1099,"")</f>
        <v>0</v>
      </c>
      <c r="AD1099" s="111">
        <f>SUMIFS('Deductions and Deposits'!$D:$D,'Deductions and Deposits'!$C:$C,D1099)+SUMIFS($F:$F,$D:$D,D1099,$C:$C,"Coin Deduction")</f>
        <v>0</v>
      </c>
      <c r="AE1099" s="111">
        <f>Table5[[#This Row],[Column4]]+Table5[[#This Row],[Column14]]+Table5[[#This Row],[Column19]]+Table5[[#This Row],[Column12]]</f>
        <v>0</v>
      </c>
      <c r="AF1099" s="111">
        <f>Table5[[#This Row],[Column5]]+Table5[[#This Row],[Column13]]+Table5[[#This Row],[Column21]]+Table5[[#This Row],[Column18]]</f>
        <v>0</v>
      </c>
      <c r="AG1099" s="111">
        <f t="shared" si="192"/>
        <v>0</v>
      </c>
      <c r="AH1099" s="111">
        <f t="shared" si="193"/>
        <v>0</v>
      </c>
      <c r="AI1099" s="111">
        <f>Table5[[#This Row],[Column17]]-Table5[[#This Row],[Column20]]</f>
        <v>0</v>
      </c>
      <c r="AJ1099" s="111">
        <f t="shared" si="194"/>
        <v>0</v>
      </c>
      <c r="AK1099" s="111">
        <f t="shared" si="187"/>
        <v>0</v>
      </c>
      <c r="AL1099" s="111">
        <f t="shared" si="195"/>
        <v>0</v>
      </c>
      <c r="AM1099" s="111" t="str">
        <f t="shared" si="196"/>
        <v/>
      </c>
      <c r="AN1099" s="111" t="str">
        <f t="shared" ca="1" si="197"/>
        <v/>
      </c>
    </row>
    <row r="1100" spans="1:40" ht="20.25" customHeight="1" x14ac:dyDescent="0.3">
      <c r="A1100" s="107"/>
      <c r="B1100" s="144"/>
      <c r="C1100" s="119"/>
      <c r="D1100" s="120"/>
      <c r="E1100" s="119"/>
      <c r="F1100" s="119"/>
      <c r="G1100" s="120"/>
      <c r="H1100" s="119"/>
      <c r="I1100" s="109"/>
      <c r="L1100" s="108"/>
      <c r="M1100" s="108"/>
      <c r="N1100" s="108"/>
      <c r="O1100" s="108"/>
      <c r="P1100" s="108"/>
      <c r="Q1100" s="108"/>
      <c r="R1100" s="108"/>
      <c r="S1100" s="108"/>
      <c r="T1100" s="100">
        <f t="shared" si="188"/>
        <v>0</v>
      </c>
      <c r="U1100" s="111"/>
      <c r="V1100" s="111"/>
      <c r="W1100" s="111">
        <f>SUMIFS($F$3:F1100,$D$3:D1100,D1100,$C$3:C1100,"Buy")+SUMIFS($F$3:F1100,$D$3:D1100,D1100,$C$3:C1100,"Coin Deposit",$E$3:E1100,"&lt;&gt;")</f>
        <v>0</v>
      </c>
      <c r="X1100" s="111">
        <f t="shared" si="189"/>
        <v>0</v>
      </c>
      <c r="Y1100" s="111">
        <f>IF($D1100=Y$1,SUMIFS($H$3:$H1100,$G$3:$G1100,Y$1,$C$3:$C1100,"Sell"),0)</f>
        <v>0</v>
      </c>
      <c r="Z1100" s="111">
        <f t="shared" si="190"/>
        <v>0</v>
      </c>
      <c r="AA1100" s="111">
        <f>IF($D1100=AA$1,SUMIFS($H$3:$H1100,$G$3:$G1100,AA$1,$C$3:$C1100,"Sell"),0)</f>
        <v>0</v>
      </c>
      <c r="AB1100" s="111">
        <f t="shared" si="191"/>
        <v>0</v>
      </c>
      <c r="AC1100" s="111">
        <f>SUMIFS('Deductions and Deposits'!$H:$H,'Deductions and Deposits'!$G:$G,D1100,'Deductions and Deposits'!$F:$F,"&lt;="&amp;B1100)+SUMIFS($F$3:F1100,$D$3:D1100,D1100,$C$3:C1100,"Coin Deposit",$E$3:E1100,"")</f>
        <v>0</v>
      </c>
      <c r="AD1100" s="111">
        <f>SUMIFS('Deductions and Deposits'!$D:$D,'Deductions and Deposits'!$C:$C,D1100)+SUMIFS($F:$F,$D:$D,D1100,$C:$C,"Coin Deduction")</f>
        <v>0</v>
      </c>
      <c r="AE1100" s="111">
        <f>Table5[[#This Row],[Column4]]+Table5[[#This Row],[Column14]]+Table5[[#This Row],[Column19]]+Table5[[#This Row],[Column12]]</f>
        <v>0</v>
      </c>
      <c r="AF1100" s="111">
        <f>Table5[[#This Row],[Column5]]+Table5[[#This Row],[Column13]]+Table5[[#This Row],[Column21]]+Table5[[#This Row],[Column18]]</f>
        <v>0</v>
      </c>
      <c r="AG1100" s="111">
        <f t="shared" si="192"/>
        <v>0</v>
      </c>
      <c r="AH1100" s="111">
        <f t="shared" si="193"/>
        <v>0</v>
      </c>
      <c r="AI1100" s="111">
        <f>Table5[[#This Row],[Column17]]-Table5[[#This Row],[Column20]]</f>
        <v>0</v>
      </c>
      <c r="AJ1100" s="111">
        <f t="shared" si="194"/>
        <v>0</v>
      </c>
      <c r="AK1100" s="111">
        <f t="shared" si="187"/>
        <v>0</v>
      </c>
      <c r="AL1100" s="111">
        <f t="shared" si="195"/>
        <v>0</v>
      </c>
      <c r="AM1100" s="111" t="str">
        <f t="shared" si="196"/>
        <v/>
      </c>
      <c r="AN1100" s="111" t="str">
        <f t="shared" ca="1" si="197"/>
        <v/>
      </c>
    </row>
    <row r="1101" spans="1:40" ht="20.25" customHeight="1" x14ac:dyDescent="0.3">
      <c r="A1101" s="107"/>
      <c r="B1101" s="144"/>
      <c r="C1101" s="119"/>
      <c r="D1101" s="120"/>
      <c r="E1101" s="119"/>
      <c r="F1101" s="119"/>
      <c r="G1101" s="120"/>
      <c r="H1101" s="119"/>
      <c r="I1101" s="109"/>
      <c r="L1101" s="108"/>
      <c r="M1101" s="108"/>
      <c r="N1101" s="108"/>
      <c r="O1101" s="108"/>
      <c r="P1101" s="108"/>
      <c r="Q1101" s="108"/>
      <c r="R1101" s="108"/>
      <c r="S1101" s="108"/>
      <c r="T1101" s="100">
        <f t="shared" si="188"/>
        <v>0</v>
      </c>
      <c r="U1101" s="111"/>
      <c r="V1101" s="111"/>
      <c r="W1101" s="111">
        <f>SUMIFS($F$3:F1101,$D$3:D1101,D1101,$C$3:C1101,"Buy")+SUMIFS($F$3:F1101,$D$3:D1101,D1101,$C$3:C1101,"Coin Deposit",$E$3:E1101,"&lt;&gt;")</f>
        <v>0</v>
      </c>
      <c r="X1101" s="111">
        <f t="shared" si="189"/>
        <v>0</v>
      </c>
      <c r="Y1101" s="111">
        <f>IF($D1101=Y$1,SUMIFS($H$3:$H1101,$G$3:$G1101,Y$1,$C$3:$C1101,"Sell"),0)</f>
        <v>0</v>
      </c>
      <c r="Z1101" s="111">
        <f t="shared" si="190"/>
        <v>0</v>
      </c>
      <c r="AA1101" s="111">
        <f>IF($D1101=AA$1,SUMIFS($H$3:$H1101,$G$3:$G1101,AA$1,$C$3:$C1101,"Sell"),0)</f>
        <v>0</v>
      </c>
      <c r="AB1101" s="111">
        <f t="shared" si="191"/>
        <v>0</v>
      </c>
      <c r="AC1101" s="111">
        <f>SUMIFS('Deductions and Deposits'!$H:$H,'Deductions and Deposits'!$G:$G,D1101,'Deductions and Deposits'!$F:$F,"&lt;="&amp;B1101)+SUMIFS($F$3:F1101,$D$3:D1101,D1101,$C$3:C1101,"Coin Deposit",$E$3:E1101,"")</f>
        <v>0</v>
      </c>
      <c r="AD1101" s="111">
        <f>SUMIFS('Deductions and Deposits'!$D:$D,'Deductions and Deposits'!$C:$C,D1101)+SUMIFS($F:$F,$D:$D,D1101,$C:$C,"Coin Deduction")</f>
        <v>0</v>
      </c>
      <c r="AE1101" s="111">
        <f>Table5[[#This Row],[Column4]]+Table5[[#This Row],[Column14]]+Table5[[#This Row],[Column19]]+Table5[[#This Row],[Column12]]</f>
        <v>0</v>
      </c>
      <c r="AF1101" s="111">
        <f>Table5[[#This Row],[Column5]]+Table5[[#This Row],[Column13]]+Table5[[#This Row],[Column21]]+Table5[[#This Row],[Column18]]</f>
        <v>0</v>
      </c>
      <c r="AG1101" s="111">
        <f t="shared" si="192"/>
        <v>0</v>
      </c>
      <c r="AH1101" s="111">
        <f t="shared" si="193"/>
        <v>0</v>
      </c>
      <c r="AI1101" s="111">
        <f>Table5[[#This Row],[Column17]]-Table5[[#This Row],[Column20]]</f>
        <v>0</v>
      </c>
      <c r="AJ1101" s="111">
        <f t="shared" si="194"/>
        <v>0</v>
      </c>
      <c r="AK1101" s="111">
        <f t="shared" si="187"/>
        <v>0</v>
      </c>
      <c r="AL1101" s="111">
        <f t="shared" si="195"/>
        <v>0</v>
      </c>
      <c r="AM1101" s="111" t="str">
        <f t="shared" si="196"/>
        <v/>
      </c>
      <c r="AN1101" s="111" t="str">
        <f t="shared" ca="1" si="197"/>
        <v/>
      </c>
    </row>
    <row r="1102" spans="1:40" ht="20.25" customHeight="1" x14ac:dyDescent="0.3">
      <c r="A1102" s="107"/>
      <c r="B1102" s="144"/>
      <c r="C1102" s="119"/>
      <c r="D1102" s="120"/>
      <c r="E1102" s="119"/>
      <c r="F1102" s="119"/>
      <c r="G1102" s="120"/>
      <c r="H1102" s="119"/>
      <c r="I1102" s="109"/>
      <c r="L1102" s="108"/>
      <c r="M1102" s="108"/>
      <c r="N1102" s="108"/>
      <c r="O1102" s="108"/>
      <c r="P1102" s="108"/>
      <c r="Q1102" s="108"/>
      <c r="R1102" s="108"/>
      <c r="S1102" s="108"/>
      <c r="T1102" s="100">
        <f t="shared" si="188"/>
        <v>0</v>
      </c>
      <c r="U1102" s="111"/>
      <c r="V1102" s="111"/>
      <c r="W1102" s="111">
        <f>SUMIFS($F$3:F1102,$D$3:D1102,D1102,$C$3:C1102,"Buy")+SUMIFS($F$3:F1102,$D$3:D1102,D1102,$C$3:C1102,"Coin Deposit",$E$3:E1102,"&lt;&gt;")</f>
        <v>0</v>
      </c>
      <c r="X1102" s="111">
        <f t="shared" si="189"/>
        <v>0</v>
      </c>
      <c r="Y1102" s="111">
        <f>IF($D1102=Y$1,SUMIFS($H$3:$H1102,$G$3:$G1102,Y$1,$C$3:$C1102,"Sell"),0)</f>
        <v>0</v>
      </c>
      <c r="Z1102" s="111">
        <f t="shared" si="190"/>
        <v>0</v>
      </c>
      <c r="AA1102" s="111">
        <f>IF($D1102=AA$1,SUMIFS($H$3:$H1102,$G$3:$G1102,AA$1,$C$3:$C1102,"Sell"),0)</f>
        <v>0</v>
      </c>
      <c r="AB1102" s="111">
        <f t="shared" si="191"/>
        <v>0</v>
      </c>
      <c r="AC1102" s="111">
        <f>SUMIFS('Deductions and Deposits'!$H:$H,'Deductions and Deposits'!$G:$G,D1102,'Deductions and Deposits'!$F:$F,"&lt;="&amp;B1102)+SUMIFS($F$3:F1102,$D$3:D1102,D1102,$C$3:C1102,"Coin Deposit",$E$3:E1102,"")</f>
        <v>0</v>
      </c>
      <c r="AD1102" s="111">
        <f>SUMIFS('Deductions and Deposits'!$D:$D,'Deductions and Deposits'!$C:$C,D1102)+SUMIFS($F:$F,$D:$D,D1102,$C:$C,"Coin Deduction")</f>
        <v>0</v>
      </c>
      <c r="AE1102" s="111">
        <f>Table5[[#This Row],[Column4]]+Table5[[#This Row],[Column14]]+Table5[[#This Row],[Column19]]+Table5[[#This Row],[Column12]]</f>
        <v>0</v>
      </c>
      <c r="AF1102" s="111">
        <f>Table5[[#This Row],[Column5]]+Table5[[#This Row],[Column13]]+Table5[[#This Row],[Column21]]+Table5[[#This Row],[Column18]]</f>
        <v>0</v>
      </c>
      <c r="AG1102" s="111">
        <f t="shared" si="192"/>
        <v>0</v>
      </c>
      <c r="AH1102" s="111">
        <f t="shared" si="193"/>
        <v>0</v>
      </c>
      <c r="AI1102" s="111">
        <f>Table5[[#This Row],[Column17]]-Table5[[#This Row],[Column20]]</f>
        <v>0</v>
      </c>
      <c r="AJ1102" s="111">
        <f t="shared" si="194"/>
        <v>0</v>
      </c>
      <c r="AK1102" s="111">
        <f t="shared" si="187"/>
        <v>0</v>
      </c>
      <c r="AL1102" s="111">
        <f t="shared" si="195"/>
        <v>0</v>
      </c>
      <c r="AM1102" s="111" t="str">
        <f t="shared" si="196"/>
        <v/>
      </c>
      <c r="AN1102" s="111" t="str">
        <f t="shared" ca="1" si="197"/>
        <v/>
      </c>
    </row>
    <row r="1103" spans="1:40" ht="20.25" customHeight="1" x14ac:dyDescent="0.3">
      <c r="A1103" s="107"/>
      <c r="B1103" s="144"/>
      <c r="C1103" s="119"/>
      <c r="D1103" s="120"/>
      <c r="E1103" s="119"/>
      <c r="F1103" s="119"/>
      <c r="G1103" s="120"/>
      <c r="H1103" s="119"/>
      <c r="I1103" s="109"/>
      <c r="L1103" s="108"/>
      <c r="M1103" s="108"/>
      <c r="N1103" s="108"/>
      <c r="O1103" s="108"/>
      <c r="P1103" s="108"/>
      <c r="Q1103" s="108"/>
      <c r="R1103" s="108"/>
      <c r="S1103" s="108"/>
      <c r="T1103" s="100">
        <f t="shared" si="188"/>
        <v>0</v>
      </c>
      <c r="U1103" s="111"/>
      <c r="V1103" s="111"/>
      <c r="W1103" s="111">
        <f>SUMIFS($F$3:F1103,$D$3:D1103,D1103,$C$3:C1103,"Buy")+SUMIFS($F$3:F1103,$D$3:D1103,D1103,$C$3:C1103,"Coin Deposit",$E$3:E1103,"&lt;&gt;")</f>
        <v>0</v>
      </c>
      <c r="X1103" s="111">
        <f t="shared" si="189"/>
        <v>0</v>
      </c>
      <c r="Y1103" s="111">
        <f>IF($D1103=Y$1,SUMIFS($H$3:$H1103,$G$3:$G1103,Y$1,$C$3:$C1103,"Sell"),0)</f>
        <v>0</v>
      </c>
      <c r="Z1103" s="111">
        <f t="shared" si="190"/>
        <v>0</v>
      </c>
      <c r="AA1103" s="111">
        <f>IF($D1103=AA$1,SUMIFS($H$3:$H1103,$G$3:$G1103,AA$1,$C$3:$C1103,"Sell"),0)</f>
        <v>0</v>
      </c>
      <c r="AB1103" s="111">
        <f t="shared" si="191"/>
        <v>0</v>
      </c>
      <c r="AC1103" s="111">
        <f>SUMIFS('Deductions and Deposits'!$H:$H,'Deductions and Deposits'!$G:$G,D1103,'Deductions and Deposits'!$F:$F,"&lt;="&amp;B1103)+SUMIFS($F$3:F1103,$D$3:D1103,D1103,$C$3:C1103,"Coin Deposit",$E$3:E1103,"")</f>
        <v>0</v>
      </c>
      <c r="AD1103" s="111">
        <f>SUMIFS('Deductions and Deposits'!$D:$D,'Deductions and Deposits'!$C:$C,D1103)+SUMIFS($F:$F,$D:$D,D1103,$C:$C,"Coin Deduction")</f>
        <v>0</v>
      </c>
      <c r="AE1103" s="111">
        <f>Table5[[#This Row],[Column4]]+Table5[[#This Row],[Column14]]+Table5[[#This Row],[Column19]]+Table5[[#This Row],[Column12]]</f>
        <v>0</v>
      </c>
      <c r="AF1103" s="111">
        <f>Table5[[#This Row],[Column5]]+Table5[[#This Row],[Column13]]+Table5[[#This Row],[Column21]]+Table5[[#This Row],[Column18]]</f>
        <v>0</v>
      </c>
      <c r="AG1103" s="111">
        <f t="shared" si="192"/>
        <v>0</v>
      </c>
      <c r="AH1103" s="111">
        <f t="shared" si="193"/>
        <v>0</v>
      </c>
      <c r="AI1103" s="111">
        <f>Table5[[#This Row],[Column17]]-Table5[[#This Row],[Column20]]</f>
        <v>0</v>
      </c>
      <c r="AJ1103" s="111">
        <f t="shared" si="194"/>
        <v>0</v>
      </c>
      <c r="AK1103" s="111">
        <f t="shared" si="187"/>
        <v>0</v>
      </c>
      <c r="AL1103" s="111">
        <f t="shared" si="195"/>
        <v>0</v>
      </c>
      <c r="AM1103" s="111" t="str">
        <f t="shared" si="196"/>
        <v/>
      </c>
      <c r="AN1103" s="111" t="str">
        <f t="shared" ca="1" si="197"/>
        <v/>
      </c>
    </row>
    <row r="1104" spans="1:40" ht="20.25" customHeight="1" x14ac:dyDescent="0.3">
      <c r="A1104" s="107"/>
      <c r="B1104" s="144"/>
      <c r="C1104" s="119"/>
      <c r="D1104" s="120"/>
      <c r="E1104" s="119"/>
      <c r="F1104" s="119"/>
      <c r="G1104" s="120"/>
      <c r="H1104" s="119"/>
      <c r="I1104" s="109"/>
      <c r="L1104" s="108"/>
      <c r="M1104" s="108"/>
      <c r="N1104" s="108"/>
      <c r="O1104" s="108"/>
      <c r="P1104" s="108"/>
      <c r="Q1104" s="108"/>
      <c r="R1104" s="108"/>
      <c r="S1104" s="108"/>
      <c r="T1104" s="100">
        <f t="shared" si="188"/>
        <v>0</v>
      </c>
      <c r="U1104" s="111"/>
      <c r="V1104" s="111"/>
      <c r="W1104" s="111">
        <f>SUMIFS($F$3:F1104,$D$3:D1104,D1104,$C$3:C1104,"Buy")+SUMIFS($F$3:F1104,$D$3:D1104,D1104,$C$3:C1104,"Coin Deposit",$E$3:E1104,"&lt;&gt;")</f>
        <v>0</v>
      </c>
      <c r="X1104" s="111">
        <f t="shared" si="189"/>
        <v>0</v>
      </c>
      <c r="Y1104" s="111">
        <f>IF($D1104=Y$1,SUMIFS($H$3:$H1104,$G$3:$G1104,Y$1,$C$3:$C1104,"Sell"),0)</f>
        <v>0</v>
      </c>
      <c r="Z1104" s="111">
        <f t="shared" si="190"/>
        <v>0</v>
      </c>
      <c r="AA1104" s="111">
        <f>IF($D1104=AA$1,SUMIFS($H$3:$H1104,$G$3:$G1104,AA$1,$C$3:$C1104,"Sell"),0)</f>
        <v>0</v>
      </c>
      <c r="AB1104" s="111">
        <f t="shared" si="191"/>
        <v>0</v>
      </c>
      <c r="AC1104" s="111">
        <f>SUMIFS('Deductions and Deposits'!$H:$H,'Deductions and Deposits'!$G:$G,D1104,'Deductions and Deposits'!$F:$F,"&lt;="&amp;B1104)+SUMIFS($F$3:F1104,$D$3:D1104,D1104,$C$3:C1104,"Coin Deposit",$E$3:E1104,"")</f>
        <v>0</v>
      </c>
      <c r="AD1104" s="111">
        <f>SUMIFS('Deductions and Deposits'!$D:$D,'Deductions and Deposits'!$C:$C,D1104)+SUMIFS($F:$F,$D:$D,D1104,$C:$C,"Coin Deduction")</f>
        <v>0</v>
      </c>
      <c r="AE1104" s="111">
        <f>Table5[[#This Row],[Column4]]+Table5[[#This Row],[Column14]]+Table5[[#This Row],[Column19]]+Table5[[#This Row],[Column12]]</f>
        <v>0</v>
      </c>
      <c r="AF1104" s="111">
        <f>Table5[[#This Row],[Column5]]+Table5[[#This Row],[Column13]]+Table5[[#This Row],[Column21]]+Table5[[#This Row],[Column18]]</f>
        <v>0</v>
      </c>
      <c r="AG1104" s="111">
        <f t="shared" si="192"/>
        <v>0</v>
      </c>
      <c r="AH1104" s="111">
        <f t="shared" si="193"/>
        <v>0</v>
      </c>
      <c r="AI1104" s="111">
        <f>Table5[[#This Row],[Column17]]-Table5[[#This Row],[Column20]]</f>
        <v>0</v>
      </c>
      <c r="AJ1104" s="111">
        <f t="shared" si="194"/>
        <v>0</v>
      </c>
      <c r="AK1104" s="111">
        <f t="shared" si="187"/>
        <v>0</v>
      </c>
      <c r="AL1104" s="111">
        <f t="shared" si="195"/>
        <v>0</v>
      </c>
      <c r="AM1104" s="111" t="str">
        <f t="shared" si="196"/>
        <v/>
      </c>
      <c r="AN1104" s="111" t="str">
        <f t="shared" ca="1" si="197"/>
        <v/>
      </c>
    </row>
    <row r="1105" spans="1:40" ht="20.25" customHeight="1" x14ac:dyDescent="0.3">
      <c r="A1105" s="107"/>
      <c r="B1105" s="144"/>
      <c r="C1105" s="119"/>
      <c r="D1105" s="120"/>
      <c r="E1105" s="119"/>
      <c r="F1105" s="119"/>
      <c r="G1105" s="120"/>
      <c r="H1105" s="119"/>
      <c r="I1105" s="109"/>
      <c r="L1105" s="108"/>
      <c r="M1105" s="108"/>
      <c r="N1105" s="108"/>
      <c r="O1105" s="108"/>
      <c r="P1105" s="108"/>
      <c r="Q1105" s="108"/>
      <c r="R1105" s="108"/>
      <c r="S1105" s="108"/>
      <c r="T1105" s="100">
        <f t="shared" si="188"/>
        <v>0</v>
      </c>
      <c r="U1105" s="111"/>
      <c r="V1105" s="111"/>
      <c r="W1105" s="111">
        <f>SUMIFS($F$3:F1105,$D$3:D1105,D1105,$C$3:C1105,"Buy")+SUMIFS($F$3:F1105,$D$3:D1105,D1105,$C$3:C1105,"Coin Deposit",$E$3:E1105,"&lt;&gt;")</f>
        <v>0</v>
      </c>
      <c r="X1105" s="111">
        <f t="shared" si="189"/>
        <v>0</v>
      </c>
      <c r="Y1105" s="111">
        <f>IF($D1105=Y$1,SUMIFS($H$3:$H1105,$G$3:$G1105,Y$1,$C$3:$C1105,"Sell"),0)</f>
        <v>0</v>
      </c>
      <c r="Z1105" s="111">
        <f t="shared" si="190"/>
        <v>0</v>
      </c>
      <c r="AA1105" s="111">
        <f>IF($D1105=AA$1,SUMIFS($H$3:$H1105,$G$3:$G1105,AA$1,$C$3:$C1105,"Sell"),0)</f>
        <v>0</v>
      </c>
      <c r="AB1105" s="111">
        <f t="shared" si="191"/>
        <v>0</v>
      </c>
      <c r="AC1105" s="111">
        <f>SUMIFS('Deductions and Deposits'!$H:$H,'Deductions and Deposits'!$G:$G,D1105,'Deductions and Deposits'!$F:$F,"&lt;="&amp;B1105)+SUMIFS($F$3:F1105,$D$3:D1105,D1105,$C$3:C1105,"Coin Deposit",$E$3:E1105,"")</f>
        <v>0</v>
      </c>
      <c r="AD1105" s="111">
        <f>SUMIFS('Deductions and Deposits'!$D:$D,'Deductions and Deposits'!$C:$C,D1105)+SUMIFS($F:$F,$D:$D,D1105,$C:$C,"Coin Deduction")</f>
        <v>0</v>
      </c>
      <c r="AE1105" s="111">
        <f>Table5[[#This Row],[Column4]]+Table5[[#This Row],[Column14]]+Table5[[#This Row],[Column19]]+Table5[[#This Row],[Column12]]</f>
        <v>0</v>
      </c>
      <c r="AF1105" s="111">
        <f>Table5[[#This Row],[Column5]]+Table5[[#This Row],[Column13]]+Table5[[#This Row],[Column21]]+Table5[[#This Row],[Column18]]</f>
        <v>0</v>
      </c>
      <c r="AG1105" s="111">
        <f t="shared" si="192"/>
        <v>0</v>
      </c>
      <c r="AH1105" s="111">
        <f t="shared" si="193"/>
        <v>0</v>
      </c>
      <c r="AI1105" s="111">
        <f>Table5[[#This Row],[Column17]]-Table5[[#This Row],[Column20]]</f>
        <v>0</v>
      </c>
      <c r="AJ1105" s="111">
        <f t="shared" si="194"/>
        <v>0</v>
      </c>
      <c r="AK1105" s="111">
        <f t="shared" ref="AK1105:AK1168" si="198">AJ1105*T1105</f>
        <v>0</v>
      </c>
      <c r="AL1105" s="111">
        <f t="shared" si="195"/>
        <v>0</v>
      </c>
      <c r="AM1105" s="111" t="str">
        <f t="shared" si="196"/>
        <v/>
      </c>
      <c r="AN1105" s="111" t="str">
        <f t="shared" ca="1" si="197"/>
        <v/>
      </c>
    </row>
    <row r="1106" spans="1:40" ht="20.25" customHeight="1" x14ac:dyDescent="0.3">
      <c r="A1106" s="107"/>
      <c r="B1106" s="144"/>
      <c r="C1106" s="119"/>
      <c r="D1106" s="120"/>
      <c r="E1106" s="119"/>
      <c r="F1106" s="119"/>
      <c r="G1106" s="120"/>
      <c r="H1106" s="119"/>
      <c r="I1106" s="109"/>
      <c r="L1106" s="108"/>
      <c r="M1106" s="108"/>
      <c r="N1106" s="108"/>
      <c r="O1106" s="108"/>
      <c r="P1106" s="108"/>
      <c r="Q1106" s="108"/>
      <c r="R1106" s="108"/>
      <c r="S1106" s="108"/>
      <c r="T1106" s="100">
        <f t="shared" si="188"/>
        <v>0</v>
      </c>
      <c r="U1106" s="111"/>
      <c r="V1106" s="111"/>
      <c r="W1106" s="111">
        <f>SUMIFS($F$3:F1106,$D$3:D1106,D1106,$C$3:C1106,"Buy")+SUMIFS($F$3:F1106,$D$3:D1106,D1106,$C$3:C1106,"Coin Deposit",$E$3:E1106,"&lt;&gt;")</f>
        <v>0</v>
      </c>
      <c r="X1106" s="111">
        <f t="shared" si="189"/>
        <v>0</v>
      </c>
      <c r="Y1106" s="111">
        <f>IF($D1106=Y$1,SUMIFS($H$3:$H1106,$G$3:$G1106,Y$1,$C$3:$C1106,"Sell"),0)</f>
        <v>0</v>
      </c>
      <c r="Z1106" s="111">
        <f t="shared" si="190"/>
        <v>0</v>
      </c>
      <c r="AA1106" s="111">
        <f>IF($D1106=AA$1,SUMIFS($H$3:$H1106,$G$3:$G1106,AA$1,$C$3:$C1106,"Sell"),0)</f>
        <v>0</v>
      </c>
      <c r="AB1106" s="111">
        <f t="shared" si="191"/>
        <v>0</v>
      </c>
      <c r="AC1106" s="111">
        <f>SUMIFS('Deductions and Deposits'!$H:$H,'Deductions and Deposits'!$G:$G,D1106,'Deductions and Deposits'!$F:$F,"&lt;="&amp;B1106)+SUMIFS($F$3:F1106,$D$3:D1106,D1106,$C$3:C1106,"Coin Deposit",$E$3:E1106,"")</f>
        <v>0</v>
      </c>
      <c r="AD1106" s="111">
        <f>SUMIFS('Deductions and Deposits'!$D:$D,'Deductions and Deposits'!$C:$C,D1106)+SUMIFS($F:$F,$D:$D,D1106,$C:$C,"Coin Deduction")</f>
        <v>0</v>
      </c>
      <c r="AE1106" s="111">
        <f>Table5[[#This Row],[Column4]]+Table5[[#This Row],[Column14]]+Table5[[#This Row],[Column19]]+Table5[[#This Row],[Column12]]</f>
        <v>0</v>
      </c>
      <c r="AF1106" s="111">
        <f>Table5[[#This Row],[Column5]]+Table5[[#This Row],[Column13]]+Table5[[#This Row],[Column21]]+Table5[[#This Row],[Column18]]</f>
        <v>0</v>
      </c>
      <c r="AG1106" s="111">
        <f t="shared" si="192"/>
        <v>0</v>
      </c>
      <c r="AH1106" s="111">
        <f t="shared" si="193"/>
        <v>0</v>
      </c>
      <c r="AI1106" s="111">
        <f>Table5[[#This Row],[Column17]]-Table5[[#This Row],[Column20]]</f>
        <v>0</v>
      </c>
      <c r="AJ1106" s="111">
        <f t="shared" si="194"/>
        <v>0</v>
      </c>
      <c r="AK1106" s="111">
        <f t="shared" si="198"/>
        <v>0</v>
      </c>
      <c r="AL1106" s="111">
        <f t="shared" si="195"/>
        <v>0</v>
      </c>
      <c r="AM1106" s="111" t="str">
        <f t="shared" si="196"/>
        <v/>
      </c>
      <c r="AN1106" s="111" t="str">
        <f t="shared" ca="1" si="197"/>
        <v/>
      </c>
    </row>
    <row r="1107" spans="1:40" ht="20.25" customHeight="1" x14ac:dyDescent="0.3">
      <c r="A1107" s="107"/>
      <c r="B1107" s="144"/>
      <c r="C1107" s="119"/>
      <c r="D1107" s="120"/>
      <c r="E1107" s="119"/>
      <c r="F1107" s="119"/>
      <c r="G1107" s="120"/>
      <c r="H1107" s="119"/>
      <c r="I1107" s="109"/>
      <c r="L1107" s="108"/>
      <c r="M1107" s="108"/>
      <c r="N1107" s="108"/>
      <c r="O1107" s="108"/>
      <c r="P1107" s="108"/>
      <c r="Q1107" s="108"/>
      <c r="R1107" s="108"/>
      <c r="S1107" s="108"/>
      <c r="T1107" s="100">
        <f t="shared" si="188"/>
        <v>0</v>
      </c>
      <c r="U1107" s="111"/>
      <c r="V1107" s="111"/>
      <c r="W1107" s="111">
        <f>SUMIFS($F$3:F1107,$D$3:D1107,D1107,$C$3:C1107,"Buy")+SUMIFS($F$3:F1107,$D$3:D1107,D1107,$C$3:C1107,"Coin Deposit",$E$3:E1107,"&lt;&gt;")</f>
        <v>0</v>
      </c>
      <c r="X1107" s="111">
        <f t="shared" si="189"/>
        <v>0</v>
      </c>
      <c r="Y1107" s="111">
        <f>IF($D1107=Y$1,SUMIFS($H$3:$H1107,$G$3:$G1107,Y$1,$C$3:$C1107,"Sell"),0)</f>
        <v>0</v>
      </c>
      <c r="Z1107" s="111">
        <f t="shared" si="190"/>
        <v>0</v>
      </c>
      <c r="AA1107" s="111">
        <f>IF($D1107=AA$1,SUMIFS($H$3:$H1107,$G$3:$G1107,AA$1,$C$3:$C1107,"Sell"),0)</f>
        <v>0</v>
      </c>
      <c r="AB1107" s="111">
        <f t="shared" si="191"/>
        <v>0</v>
      </c>
      <c r="AC1107" s="111">
        <f>SUMIFS('Deductions and Deposits'!$H:$H,'Deductions and Deposits'!$G:$G,D1107,'Deductions and Deposits'!$F:$F,"&lt;="&amp;B1107)+SUMIFS($F$3:F1107,$D$3:D1107,D1107,$C$3:C1107,"Coin Deposit",$E$3:E1107,"")</f>
        <v>0</v>
      </c>
      <c r="AD1107" s="111">
        <f>SUMIFS('Deductions and Deposits'!$D:$D,'Deductions and Deposits'!$C:$C,D1107)+SUMIFS($F:$F,$D:$D,D1107,$C:$C,"Coin Deduction")</f>
        <v>0</v>
      </c>
      <c r="AE1107" s="111">
        <f>Table5[[#This Row],[Column4]]+Table5[[#This Row],[Column14]]+Table5[[#This Row],[Column19]]+Table5[[#This Row],[Column12]]</f>
        <v>0</v>
      </c>
      <c r="AF1107" s="111">
        <f>Table5[[#This Row],[Column5]]+Table5[[#This Row],[Column13]]+Table5[[#This Row],[Column21]]+Table5[[#This Row],[Column18]]</f>
        <v>0</v>
      </c>
      <c r="AG1107" s="111">
        <f t="shared" si="192"/>
        <v>0</v>
      </c>
      <c r="AH1107" s="111">
        <f t="shared" si="193"/>
        <v>0</v>
      </c>
      <c r="AI1107" s="111">
        <f>Table5[[#This Row],[Column17]]-Table5[[#This Row],[Column20]]</f>
        <v>0</v>
      </c>
      <c r="AJ1107" s="111">
        <f t="shared" si="194"/>
        <v>0</v>
      </c>
      <c r="AK1107" s="111">
        <f t="shared" si="198"/>
        <v>0</v>
      </c>
      <c r="AL1107" s="111">
        <f t="shared" si="195"/>
        <v>0</v>
      </c>
      <c r="AM1107" s="111" t="str">
        <f t="shared" si="196"/>
        <v/>
      </c>
      <c r="AN1107" s="111" t="str">
        <f t="shared" ca="1" si="197"/>
        <v/>
      </c>
    </row>
    <row r="1108" spans="1:40" ht="20.25" customHeight="1" x14ac:dyDescent="0.3">
      <c r="A1108" s="107"/>
      <c r="B1108" s="144"/>
      <c r="C1108" s="119"/>
      <c r="D1108" s="120"/>
      <c r="E1108" s="119"/>
      <c r="F1108" s="119"/>
      <c r="G1108" s="120"/>
      <c r="H1108" s="119"/>
      <c r="I1108" s="109"/>
      <c r="L1108" s="108"/>
      <c r="M1108" s="108"/>
      <c r="N1108" s="108"/>
      <c r="O1108" s="108"/>
      <c r="P1108" s="108"/>
      <c r="Q1108" s="108"/>
      <c r="R1108" s="108"/>
      <c r="S1108" s="108"/>
      <c r="T1108" s="100">
        <f t="shared" si="188"/>
        <v>0</v>
      </c>
      <c r="U1108" s="111"/>
      <c r="V1108" s="111"/>
      <c r="W1108" s="111">
        <f>SUMIFS($F$3:F1108,$D$3:D1108,D1108,$C$3:C1108,"Buy")+SUMIFS($F$3:F1108,$D$3:D1108,D1108,$C$3:C1108,"Coin Deposit",$E$3:E1108,"&lt;&gt;")</f>
        <v>0</v>
      </c>
      <c r="X1108" s="111">
        <f t="shared" si="189"/>
        <v>0</v>
      </c>
      <c r="Y1108" s="111">
        <f>IF($D1108=Y$1,SUMIFS($H$3:$H1108,$G$3:$G1108,Y$1,$C$3:$C1108,"Sell"),0)</f>
        <v>0</v>
      </c>
      <c r="Z1108" s="111">
        <f t="shared" si="190"/>
        <v>0</v>
      </c>
      <c r="AA1108" s="111">
        <f>IF($D1108=AA$1,SUMIFS($H$3:$H1108,$G$3:$G1108,AA$1,$C$3:$C1108,"Sell"),0)</f>
        <v>0</v>
      </c>
      <c r="AB1108" s="111">
        <f t="shared" si="191"/>
        <v>0</v>
      </c>
      <c r="AC1108" s="111">
        <f>SUMIFS('Deductions and Deposits'!$H:$H,'Deductions and Deposits'!$G:$G,D1108,'Deductions and Deposits'!$F:$F,"&lt;="&amp;B1108)+SUMIFS($F$3:F1108,$D$3:D1108,D1108,$C$3:C1108,"Coin Deposit",$E$3:E1108,"")</f>
        <v>0</v>
      </c>
      <c r="AD1108" s="111">
        <f>SUMIFS('Deductions and Deposits'!$D:$D,'Deductions and Deposits'!$C:$C,D1108)+SUMIFS($F:$F,$D:$D,D1108,$C:$C,"Coin Deduction")</f>
        <v>0</v>
      </c>
      <c r="AE1108" s="111">
        <f>Table5[[#This Row],[Column4]]+Table5[[#This Row],[Column14]]+Table5[[#This Row],[Column19]]+Table5[[#This Row],[Column12]]</f>
        <v>0</v>
      </c>
      <c r="AF1108" s="111">
        <f>Table5[[#This Row],[Column5]]+Table5[[#This Row],[Column13]]+Table5[[#This Row],[Column21]]+Table5[[#This Row],[Column18]]</f>
        <v>0</v>
      </c>
      <c r="AG1108" s="111">
        <f t="shared" si="192"/>
        <v>0</v>
      </c>
      <c r="AH1108" s="111">
        <f t="shared" si="193"/>
        <v>0</v>
      </c>
      <c r="AI1108" s="111">
        <f>Table5[[#This Row],[Column17]]-Table5[[#This Row],[Column20]]</f>
        <v>0</v>
      </c>
      <c r="AJ1108" s="111">
        <f t="shared" si="194"/>
        <v>0</v>
      </c>
      <c r="AK1108" s="111">
        <f t="shared" si="198"/>
        <v>0</v>
      </c>
      <c r="AL1108" s="111">
        <f t="shared" si="195"/>
        <v>0</v>
      </c>
      <c r="AM1108" s="111" t="str">
        <f t="shared" si="196"/>
        <v/>
      </c>
      <c r="AN1108" s="111" t="str">
        <f t="shared" ca="1" si="197"/>
        <v/>
      </c>
    </row>
    <row r="1109" spans="1:40" ht="20.25" customHeight="1" x14ac:dyDescent="0.3">
      <c r="A1109" s="107"/>
      <c r="B1109" s="144"/>
      <c r="C1109" s="119"/>
      <c r="D1109" s="120"/>
      <c r="E1109" s="119"/>
      <c r="F1109" s="119"/>
      <c r="G1109" s="120"/>
      <c r="H1109" s="119"/>
      <c r="I1109" s="109"/>
      <c r="L1109" s="108"/>
      <c r="M1109" s="108"/>
      <c r="N1109" s="108"/>
      <c r="O1109" s="108"/>
      <c r="P1109" s="108"/>
      <c r="Q1109" s="108"/>
      <c r="R1109" s="108"/>
      <c r="S1109" s="108"/>
      <c r="T1109" s="100">
        <f t="shared" si="188"/>
        <v>0</v>
      </c>
      <c r="U1109" s="111"/>
      <c r="V1109" s="111"/>
      <c r="W1109" s="111">
        <f>SUMIFS($F$3:F1109,$D$3:D1109,D1109,$C$3:C1109,"Buy")+SUMIFS($F$3:F1109,$D$3:D1109,D1109,$C$3:C1109,"Coin Deposit",$E$3:E1109,"&lt;&gt;")</f>
        <v>0</v>
      </c>
      <c r="X1109" s="111">
        <f t="shared" si="189"/>
        <v>0</v>
      </c>
      <c r="Y1109" s="111">
        <f>IF($D1109=Y$1,SUMIFS($H$3:$H1109,$G$3:$G1109,Y$1,$C$3:$C1109,"Sell"),0)</f>
        <v>0</v>
      </c>
      <c r="Z1109" s="111">
        <f t="shared" si="190"/>
        <v>0</v>
      </c>
      <c r="AA1109" s="111">
        <f>IF($D1109=AA$1,SUMIFS($H$3:$H1109,$G$3:$G1109,AA$1,$C$3:$C1109,"Sell"),0)</f>
        <v>0</v>
      </c>
      <c r="AB1109" s="111">
        <f t="shared" si="191"/>
        <v>0</v>
      </c>
      <c r="AC1109" s="111">
        <f>SUMIFS('Deductions and Deposits'!$H:$H,'Deductions and Deposits'!$G:$G,D1109,'Deductions and Deposits'!$F:$F,"&lt;="&amp;B1109)+SUMIFS($F$3:F1109,$D$3:D1109,D1109,$C$3:C1109,"Coin Deposit",$E$3:E1109,"")</f>
        <v>0</v>
      </c>
      <c r="AD1109" s="111">
        <f>SUMIFS('Deductions and Deposits'!$D:$D,'Deductions and Deposits'!$C:$C,D1109)+SUMIFS($F:$F,$D:$D,D1109,$C:$C,"Coin Deduction")</f>
        <v>0</v>
      </c>
      <c r="AE1109" s="111">
        <f>Table5[[#This Row],[Column4]]+Table5[[#This Row],[Column14]]+Table5[[#This Row],[Column19]]+Table5[[#This Row],[Column12]]</f>
        <v>0</v>
      </c>
      <c r="AF1109" s="111">
        <f>Table5[[#This Row],[Column5]]+Table5[[#This Row],[Column13]]+Table5[[#This Row],[Column21]]+Table5[[#This Row],[Column18]]</f>
        <v>0</v>
      </c>
      <c r="AG1109" s="111">
        <f t="shared" si="192"/>
        <v>0</v>
      </c>
      <c r="AH1109" s="111">
        <f t="shared" si="193"/>
        <v>0</v>
      </c>
      <c r="AI1109" s="111">
        <f>Table5[[#This Row],[Column17]]-Table5[[#This Row],[Column20]]</f>
        <v>0</v>
      </c>
      <c r="AJ1109" s="111">
        <f t="shared" si="194"/>
        <v>0</v>
      </c>
      <c r="AK1109" s="111">
        <f t="shared" si="198"/>
        <v>0</v>
      </c>
      <c r="AL1109" s="111">
        <f t="shared" si="195"/>
        <v>0</v>
      </c>
      <c r="AM1109" s="111" t="str">
        <f t="shared" si="196"/>
        <v/>
      </c>
      <c r="AN1109" s="111" t="str">
        <f t="shared" ca="1" si="197"/>
        <v/>
      </c>
    </row>
    <row r="1110" spans="1:40" ht="20.25" customHeight="1" x14ac:dyDescent="0.3">
      <c r="A1110" s="107"/>
      <c r="B1110" s="144"/>
      <c r="C1110" s="119"/>
      <c r="D1110" s="120"/>
      <c r="E1110" s="119"/>
      <c r="F1110" s="119"/>
      <c r="G1110" s="120"/>
      <c r="H1110" s="119"/>
      <c r="I1110" s="109"/>
      <c r="L1110" s="108"/>
      <c r="M1110" s="108"/>
      <c r="N1110" s="108"/>
      <c r="O1110" s="108"/>
      <c r="P1110" s="108"/>
      <c r="Q1110" s="108"/>
      <c r="R1110" s="108"/>
      <c r="S1110" s="108"/>
      <c r="T1110" s="100">
        <f t="shared" si="188"/>
        <v>0</v>
      </c>
      <c r="U1110" s="111"/>
      <c r="V1110" s="111"/>
      <c r="W1110" s="111">
        <f>SUMIFS($F$3:F1110,$D$3:D1110,D1110,$C$3:C1110,"Buy")+SUMIFS($F$3:F1110,$D$3:D1110,D1110,$C$3:C1110,"Coin Deposit",$E$3:E1110,"&lt;&gt;")</f>
        <v>0</v>
      </c>
      <c r="X1110" s="111">
        <f t="shared" si="189"/>
        <v>0</v>
      </c>
      <c r="Y1110" s="111">
        <f>IF($D1110=Y$1,SUMIFS($H$3:$H1110,$G$3:$G1110,Y$1,$C$3:$C1110,"Sell"),0)</f>
        <v>0</v>
      </c>
      <c r="Z1110" s="111">
        <f t="shared" si="190"/>
        <v>0</v>
      </c>
      <c r="AA1110" s="111">
        <f>IF($D1110=AA$1,SUMIFS($H$3:$H1110,$G$3:$G1110,AA$1,$C$3:$C1110,"Sell"),0)</f>
        <v>0</v>
      </c>
      <c r="AB1110" s="111">
        <f t="shared" si="191"/>
        <v>0</v>
      </c>
      <c r="AC1110" s="111">
        <f>SUMIFS('Deductions and Deposits'!$H:$H,'Deductions and Deposits'!$G:$G,D1110,'Deductions and Deposits'!$F:$F,"&lt;="&amp;B1110)+SUMIFS($F$3:F1110,$D$3:D1110,D1110,$C$3:C1110,"Coin Deposit",$E$3:E1110,"")</f>
        <v>0</v>
      </c>
      <c r="AD1110" s="111">
        <f>SUMIFS('Deductions and Deposits'!$D:$D,'Deductions and Deposits'!$C:$C,D1110)+SUMIFS($F:$F,$D:$D,D1110,$C:$C,"Coin Deduction")</f>
        <v>0</v>
      </c>
      <c r="AE1110" s="111">
        <f>Table5[[#This Row],[Column4]]+Table5[[#This Row],[Column14]]+Table5[[#This Row],[Column19]]+Table5[[#This Row],[Column12]]</f>
        <v>0</v>
      </c>
      <c r="AF1110" s="111">
        <f>Table5[[#This Row],[Column5]]+Table5[[#This Row],[Column13]]+Table5[[#This Row],[Column21]]+Table5[[#This Row],[Column18]]</f>
        <v>0</v>
      </c>
      <c r="AG1110" s="111">
        <f t="shared" si="192"/>
        <v>0</v>
      </c>
      <c r="AH1110" s="111">
        <f t="shared" si="193"/>
        <v>0</v>
      </c>
      <c r="AI1110" s="111">
        <f>Table5[[#This Row],[Column17]]-Table5[[#This Row],[Column20]]</f>
        <v>0</v>
      </c>
      <c r="AJ1110" s="111">
        <f t="shared" si="194"/>
        <v>0</v>
      </c>
      <c r="AK1110" s="111">
        <f t="shared" si="198"/>
        <v>0</v>
      </c>
      <c r="AL1110" s="111">
        <f t="shared" si="195"/>
        <v>0</v>
      </c>
      <c r="AM1110" s="111" t="str">
        <f t="shared" si="196"/>
        <v/>
      </c>
      <c r="AN1110" s="111" t="str">
        <f t="shared" ca="1" si="197"/>
        <v/>
      </c>
    </row>
    <row r="1111" spans="1:40" ht="20.25" customHeight="1" x14ac:dyDescent="0.3">
      <c r="A1111" s="107"/>
      <c r="B1111" s="144"/>
      <c r="C1111" s="119"/>
      <c r="D1111" s="120"/>
      <c r="E1111" s="119"/>
      <c r="F1111" s="119"/>
      <c r="G1111" s="120"/>
      <c r="H1111" s="119"/>
      <c r="I1111" s="109"/>
      <c r="L1111" s="108"/>
      <c r="M1111" s="108"/>
      <c r="N1111" s="108"/>
      <c r="O1111" s="108"/>
      <c r="P1111" s="108"/>
      <c r="Q1111" s="108"/>
      <c r="R1111" s="108"/>
      <c r="S1111" s="108"/>
      <c r="T1111" s="100">
        <f t="shared" si="188"/>
        <v>0</v>
      </c>
      <c r="U1111" s="111"/>
      <c r="V1111" s="111"/>
      <c r="W1111" s="111">
        <f>SUMIFS($F$3:F1111,$D$3:D1111,D1111,$C$3:C1111,"Buy")+SUMIFS($F$3:F1111,$D$3:D1111,D1111,$C$3:C1111,"Coin Deposit",$E$3:E1111,"&lt;&gt;")</f>
        <v>0</v>
      </c>
      <c r="X1111" s="111">
        <f t="shared" si="189"/>
        <v>0</v>
      </c>
      <c r="Y1111" s="111">
        <f>IF($D1111=Y$1,SUMIFS($H$3:$H1111,$G$3:$G1111,Y$1,$C$3:$C1111,"Sell"),0)</f>
        <v>0</v>
      </c>
      <c r="Z1111" s="111">
        <f t="shared" si="190"/>
        <v>0</v>
      </c>
      <c r="AA1111" s="111">
        <f>IF($D1111=AA$1,SUMIFS($H$3:$H1111,$G$3:$G1111,AA$1,$C$3:$C1111,"Sell"),0)</f>
        <v>0</v>
      </c>
      <c r="AB1111" s="111">
        <f t="shared" si="191"/>
        <v>0</v>
      </c>
      <c r="AC1111" s="111">
        <f>SUMIFS('Deductions and Deposits'!$H:$H,'Deductions and Deposits'!$G:$G,D1111,'Deductions and Deposits'!$F:$F,"&lt;="&amp;B1111)+SUMIFS($F$3:F1111,$D$3:D1111,D1111,$C$3:C1111,"Coin Deposit",$E$3:E1111,"")</f>
        <v>0</v>
      </c>
      <c r="AD1111" s="111">
        <f>SUMIFS('Deductions and Deposits'!$D:$D,'Deductions and Deposits'!$C:$C,D1111)+SUMIFS($F:$F,$D:$D,D1111,$C:$C,"Coin Deduction")</f>
        <v>0</v>
      </c>
      <c r="AE1111" s="111">
        <f>Table5[[#This Row],[Column4]]+Table5[[#This Row],[Column14]]+Table5[[#This Row],[Column19]]+Table5[[#This Row],[Column12]]</f>
        <v>0</v>
      </c>
      <c r="AF1111" s="111">
        <f>Table5[[#This Row],[Column5]]+Table5[[#This Row],[Column13]]+Table5[[#This Row],[Column21]]+Table5[[#This Row],[Column18]]</f>
        <v>0</v>
      </c>
      <c r="AG1111" s="111">
        <f t="shared" si="192"/>
        <v>0</v>
      </c>
      <c r="AH1111" s="111">
        <f t="shared" si="193"/>
        <v>0</v>
      </c>
      <c r="AI1111" s="111">
        <f>Table5[[#This Row],[Column17]]-Table5[[#This Row],[Column20]]</f>
        <v>0</v>
      </c>
      <c r="AJ1111" s="111">
        <f t="shared" si="194"/>
        <v>0</v>
      </c>
      <c r="AK1111" s="111">
        <f t="shared" si="198"/>
        <v>0</v>
      </c>
      <c r="AL1111" s="111">
        <f t="shared" si="195"/>
        <v>0</v>
      </c>
      <c r="AM1111" s="111" t="str">
        <f t="shared" si="196"/>
        <v/>
      </c>
      <c r="AN1111" s="111" t="str">
        <f t="shared" ca="1" si="197"/>
        <v/>
      </c>
    </row>
    <row r="1112" spans="1:40" ht="20.25" customHeight="1" x14ac:dyDescent="0.3">
      <c r="A1112" s="107"/>
      <c r="B1112" s="144"/>
      <c r="C1112" s="119"/>
      <c r="D1112" s="120"/>
      <c r="E1112" s="119"/>
      <c r="F1112" s="119"/>
      <c r="G1112" s="120"/>
      <c r="H1112" s="119"/>
      <c r="I1112" s="109"/>
      <c r="L1112" s="108"/>
      <c r="M1112" s="108"/>
      <c r="N1112" s="108"/>
      <c r="O1112" s="108"/>
      <c r="P1112" s="108"/>
      <c r="Q1112" s="108"/>
      <c r="R1112" s="108"/>
      <c r="S1112" s="108"/>
      <c r="T1112" s="100">
        <f t="shared" si="188"/>
        <v>0</v>
      </c>
      <c r="U1112" s="111"/>
      <c r="V1112" s="111"/>
      <c r="W1112" s="111">
        <f>SUMIFS($F$3:F1112,$D$3:D1112,D1112,$C$3:C1112,"Buy")+SUMIFS($F$3:F1112,$D$3:D1112,D1112,$C$3:C1112,"Coin Deposit",$E$3:E1112,"&lt;&gt;")</f>
        <v>0</v>
      </c>
      <c r="X1112" s="111">
        <f t="shared" si="189"/>
        <v>0</v>
      </c>
      <c r="Y1112" s="111">
        <f>IF($D1112=Y$1,SUMIFS($H$3:$H1112,$G$3:$G1112,Y$1,$C$3:$C1112,"Sell"),0)</f>
        <v>0</v>
      </c>
      <c r="Z1112" s="111">
        <f t="shared" si="190"/>
        <v>0</v>
      </c>
      <c r="AA1112" s="111">
        <f>IF($D1112=AA$1,SUMIFS($H$3:$H1112,$G$3:$G1112,AA$1,$C$3:$C1112,"Sell"),0)</f>
        <v>0</v>
      </c>
      <c r="AB1112" s="111">
        <f t="shared" si="191"/>
        <v>0</v>
      </c>
      <c r="AC1112" s="111">
        <f>SUMIFS('Deductions and Deposits'!$H:$H,'Deductions and Deposits'!$G:$G,D1112,'Deductions and Deposits'!$F:$F,"&lt;="&amp;B1112)+SUMIFS($F$3:F1112,$D$3:D1112,D1112,$C$3:C1112,"Coin Deposit",$E$3:E1112,"")</f>
        <v>0</v>
      </c>
      <c r="AD1112" s="111">
        <f>SUMIFS('Deductions and Deposits'!$D:$D,'Deductions and Deposits'!$C:$C,D1112)+SUMIFS($F:$F,$D:$D,D1112,$C:$C,"Coin Deduction")</f>
        <v>0</v>
      </c>
      <c r="AE1112" s="111">
        <f>Table5[[#This Row],[Column4]]+Table5[[#This Row],[Column14]]+Table5[[#This Row],[Column19]]+Table5[[#This Row],[Column12]]</f>
        <v>0</v>
      </c>
      <c r="AF1112" s="111">
        <f>Table5[[#This Row],[Column5]]+Table5[[#This Row],[Column13]]+Table5[[#This Row],[Column21]]+Table5[[#This Row],[Column18]]</f>
        <v>0</v>
      </c>
      <c r="AG1112" s="111">
        <f t="shared" si="192"/>
        <v>0</v>
      </c>
      <c r="AH1112" s="111">
        <f t="shared" si="193"/>
        <v>0</v>
      </c>
      <c r="AI1112" s="111">
        <f>Table5[[#This Row],[Column17]]-Table5[[#This Row],[Column20]]</f>
        <v>0</v>
      </c>
      <c r="AJ1112" s="111">
        <f t="shared" si="194"/>
        <v>0</v>
      </c>
      <c r="AK1112" s="111">
        <f t="shared" si="198"/>
        <v>0</v>
      </c>
      <c r="AL1112" s="111">
        <f t="shared" si="195"/>
        <v>0</v>
      </c>
      <c r="AM1112" s="111" t="str">
        <f t="shared" si="196"/>
        <v/>
      </c>
      <c r="AN1112" s="111" t="str">
        <f t="shared" ca="1" si="197"/>
        <v/>
      </c>
    </row>
    <row r="1113" spans="1:40" ht="20.25" customHeight="1" x14ac:dyDescent="0.3">
      <c r="A1113" s="107"/>
      <c r="B1113" s="144"/>
      <c r="C1113" s="119"/>
      <c r="D1113" s="120"/>
      <c r="E1113" s="119"/>
      <c r="F1113" s="119"/>
      <c r="G1113" s="120"/>
      <c r="H1113" s="119"/>
      <c r="I1113" s="109"/>
      <c r="L1113" s="108"/>
      <c r="M1113" s="108"/>
      <c r="N1113" s="108"/>
      <c r="O1113" s="108"/>
      <c r="P1113" s="108"/>
      <c r="Q1113" s="108"/>
      <c r="R1113" s="108"/>
      <c r="S1113" s="108"/>
      <c r="T1113" s="100">
        <f t="shared" si="188"/>
        <v>0</v>
      </c>
      <c r="U1113" s="111"/>
      <c r="V1113" s="111"/>
      <c r="W1113" s="111">
        <f>SUMIFS($F$3:F1113,$D$3:D1113,D1113,$C$3:C1113,"Buy")+SUMIFS($F$3:F1113,$D$3:D1113,D1113,$C$3:C1113,"Coin Deposit",$E$3:E1113,"&lt;&gt;")</f>
        <v>0</v>
      </c>
      <c r="X1113" s="111">
        <f t="shared" si="189"/>
        <v>0</v>
      </c>
      <c r="Y1113" s="111">
        <f>IF($D1113=Y$1,SUMIFS($H$3:$H1113,$G$3:$G1113,Y$1,$C$3:$C1113,"Sell"),0)</f>
        <v>0</v>
      </c>
      <c r="Z1113" s="111">
        <f t="shared" si="190"/>
        <v>0</v>
      </c>
      <c r="AA1113" s="111">
        <f>IF($D1113=AA$1,SUMIFS($H$3:$H1113,$G$3:$G1113,AA$1,$C$3:$C1113,"Sell"),0)</f>
        <v>0</v>
      </c>
      <c r="AB1113" s="111">
        <f t="shared" si="191"/>
        <v>0</v>
      </c>
      <c r="AC1113" s="111">
        <f>SUMIFS('Deductions and Deposits'!$H:$H,'Deductions and Deposits'!$G:$G,D1113,'Deductions and Deposits'!$F:$F,"&lt;="&amp;B1113)+SUMIFS($F$3:F1113,$D$3:D1113,D1113,$C$3:C1113,"Coin Deposit",$E$3:E1113,"")</f>
        <v>0</v>
      </c>
      <c r="AD1113" s="111">
        <f>SUMIFS('Deductions and Deposits'!$D:$D,'Deductions and Deposits'!$C:$C,D1113)+SUMIFS($F:$F,$D:$D,D1113,$C:$C,"Coin Deduction")</f>
        <v>0</v>
      </c>
      <c r="AE1113" s="111">
        <f>Table5[[#This Row],[Column4]]+Table5[[#This Row],[Column14]]+Table5[[#This Row],[Column19]]+Table5[[#This Row],[Column12]]</f>
        <v>0</v>
      </c>
      <c r="AF1113" s="111">
        <f>Table5[[#This Row],[Column5]]+Table5[[#This Row],[Column13]]+Table5[[#This Row],[Column21]]+Table5[[#This Row],[Column18]]</f>
        <v>0</v>
      </c>
      <c r="AG1113" s="111">
        <f t="shared" si="192"/>
        <v>0</v>
      </c>
      <c r="AH1113" s="111">
        <f t="shared" si="193"/>
        <v>0</v>
      </c>
      <c r="AI1113" s="111">
        <f>Table5[[#This Row],[Column17]]-Table5[[#This Row],[Column20]]</f>
        <v>0</v>
      </c>
      <c r="AJ1113" s="111">
        <f t="shared" si="194"/>
        <v>0</v>
      </c>
      <c r="AK1113" s="111">
        <f t="shared" si="198"/>
        <v>0</v>
      </c>
      <c r="AL1113" s="111">
        <f t="shared" si="195"/>
        <v>0</v>
      </c>
      <c r="AM1113" s="111" t="str">
        <f t="shared" si="196"/>
        <v/>
      </c>
      <c r="AN1113" s="111" t="str">
        <f t="shared" ca="1" si="197"/>
        <v/>
      </c>
    </row>
    <row r="1114" spans="1:40" ht="20.25" customHeight="1" x14ac:dyDescent="0.3">
      <c r="A1114" s="107"/>
      <c r="B1114" s="144"/>
      <c r="C1114" s="119"/>
      <c r="D1114" s="120"/>
      <c r="E1114" s="119"/>
      <c r="F1114" s="119"/>
      <c r="G1114" s="120"/>
      <c r="H1114" s="119"/>
      <c r="I1114" s="109"/>
      <c r="L1114" s="108"/>
      <c r="M1114" s="108"/>
      <c r="N1114" s="108"/>
      <c r="O1114" s="108"/>
      <c r="P1114" s="108"/>
      <c r="Q1114" s="108"/>
      <c r="R1114" s="108"/>
      <c r="S1114" s="108"/>
      <c r="T1114" s="100">
        <f t="shared" si="188"/>
        <v>0</v>
      </c>
      <c r="U1114" s="111"/>
      <c r="V1114" s="111"/>
      <c r="W1114" s="111">
        <f>SUMIFS($F$3:F1114,$D$3:D1114,D1114,$C$3:C1114,"Buy")+SUMIFS($F$3:F1114,$D$3:D1114,D1114,$C$3:C1114,"Coin Deposit",$E$3:E1114,"&lt;&gt;")</f>
        <v>0</v>
      </c>
      <c r="X1114" s="111">
        <f t="shared" si="189"/>
        <v>0</v>
      </c>
      <c r="Y1114" s="111">
        <f>IF($D1114=Y$1,SUMIFS($H$3:$H1114,$G$3:$G1114,Y$1,$C$3:$C1114,"Sell"),0)</f>
        <v>0</v>
      </c>
      <c r="Z1114" s="111">
        <f t="shared" si="190"/>
        <v>0</v>
      </c>
      <c r="AA1114" s="111">
        <f>IF($D1114=AA$1,SUMIFS($H$3:$H1114,$G$3:$G1114,AA$1,$C$3:$C1114,"Sell"),0)</f>
        <v>0</v>
      </c>
      <c r="AB1114" s="111">
        <f t="shared" si="191"/>
        <v>0</v>
      </c>
      <c r="AC1114" s="111">
        <f>SUMIFS('Deductions and Deposits'!$H:$H,'Deductions and Deposits'!$G:$G,D1114,'Deductions and Deposits'!$F:$F,"&lt;="&amp;B1114)+SUMIFS($F$3:F1114,$D$3:D1114,D1114,$C$3:C1114,"Coin Deposit",$E$3:E1114,"")</f>
        <v>0</v>
      </c>
      <c r="AD1114" s="111">
        <f>SUMIFS('Deductions and Deposits'!$D:$D,'Deductions and Deposits'!$C:$C,D1114)+SUMIFS($F:$F,$D:$D,D1114,$C:$C,"Coin Deduction")</f>
        <v>0</v>
      </c>
      <c r="AE1114" s="111">
        <f>Table5[[#This Row],[Column4]]+Table5[[#This Row],[Column14]]+Table5[[#This Row],[Column19]]+Table5[[#This Row],[Column12]]</f>
        <v>0</v>
      </c>
      <c r="AF1114" s="111">
        <f>Table5[[#This Row],[Column5]]+Table5[[#This Row],[Column13]]+Table5[[#This Row],[Column21]]+Table5[[#This Row],[Column18]]</f>
        <v>0</v>
      </c>
      <c r="AG1114" s="111">
        <f t="shared" si="192"/>
        <v>0</v>
      </c>
      <c r="AH1114" s="111">
        <f t="shared" si="193"/>
        <v>0</v>
      </c>
      <c r="AI1114" s="111">
        <f>Table5[[#This Row],[Column17]]-Table5[[#This Row],[Column20]]</f>
        <v>0</v>
      </c>
      <c r="AJ1114" s="111">
        <f t="shared" si="194"/>
        <v>0</v>
      </c>
      <c r="AK1114" s="111">
        <f t="shared" si="198"/>
        <v>0</v>
      </c>
      <c r="AL1114" s="111">
        <f t="shared" si="195"/>
        <v>0</v>
      </c>
      <c r="AM1114" s="111" t="str">
        <f t="shared" si="196"/>
        <v/>
      </c>
      <c r="AN1114" s="111" t="str">
        <f t="shared" ca="1" si="197"/>
        <v/>
      </c>
    </row>
    <row r="1115" spans="1:40" ht="20.25" customHeight="1" x14ac:dyDescent="0.3">
      <c r="A1115" s="107"/>
      <c r="B1115" s="144"/>
      <c r="C1115" s="119"/>
      <c r="D1115" s="120"/>
      <c r="E1115" s="119"/>
      <c r="F1115" s="119"/>
      <c r="G1115" s="120"/>
      <c r="H1115" s="119"/>
      <c r="I1115" s="109"/>
      <c r="L1115" s="108"/>
      <c r="M1115" s="108"/>
      <c r="N1115" s="108"/>
      <c r="O1115" s="108"/>
      <c r="P1115" s="108"/>
      <c r="Q1115" s="108"/>
      <c r="R1115" s="108"/>
      <c r="S1115" s="108"/>
      <c r="T1115" s="100">
        <f t="shared" si="188"/>
        <v>0</v>
      </c>
      <c r="U1115" s="111"/>
      <c r="V1115" s="111"/>
      <c r="W1115" s="111">
        <f>SUMIFS($F$3:F1115,$D$3:D1115,D1115,$C$3:C1115,"Buy")+SUMIFS($F$3:F1115,$D$3:D1115,D1115,$C$3:C1115,"Coin Deposit",$E$3:E1115,"&lt;&gt;")</f>
        <v>0</v>
      </c>
      <c r="X1115" s="111">
        <f t="shared" si="189"/>
        <v>0</v>
      </c>
      <c r="Y1115" s="111">
        <f>IF($D1115=Y$1,SUMIFS($H$3:$H1115,$G$3:$G1115,Y$1,$C$3:$C1115,"Sell"),0)</f>
        <v>0</v>
      </c>
      <c r="Z1115" s="111">
        <f t="shared" si="190"/>
        <v>0</v>
      </c>
      <c r="AA1115" s="111">
        <f>IF($D1115=AA$1,SUMIFS($H$3:$H1115,$G$3:$G1115,AA$1,$C$3:$C1115,"Sell"),0)</f>
        <v>0</v>
      </c>
      <c r="AB1115" s="111">
        <f t="shared" si="191"/>
        <v>0</v>
      </c>
      <c r="AC1115" s="111">
        <f>SUMIFS('Deductions and Deposits'!$H:$H,'Deductions and Deposits'!$G:$G,D1115,'Deductions and Deposits'!$F:$F,"&lt;="&amp;B1115)+SUMIFS($F$3:F1115,$D$3:D1115,D1115,$C$3:C1115,"Coin Deposit",$E$3:E1115,"")</f>
        <v>0</v>
      </c>
      <c r="AD1115" s="111">
        <f>SUMIFS('Deductions and Deposits'!$D:$D,'Deductions and Deposits'!$C:$C,D1115)+SUMIFS($F:$F,$D:$D,D1115,$C:$C,"Coin Deduction")</f>
        <v>0</v>
      </c>
      <c r="AE1115" s="111">
        <f>Table5[[#This Row],[Column4]]+Table5[[#This Row],[Column14]]+Table5[[#This Row],[Column19]]+Table5[[#This Row],[Column12]]</f>
        <v>0</v>
      </c>
      <c r="AF1115" s="111">
        <f>Table5[[#This Row],[Column5]]+Table5[[#This Row],[Column13]]+Table5[[#This Row],[Column21]]+Table5[[#This Row],[Column18]]</f>
        <v>0</v>
      </c>
      <c r="AG1115" s="111">
        <f t="shared" si="192"/>
        <v>0</v>
      </c>
      <c r="AH1115" s="111">
        <f t="shared" si="193"/>
        <v>0</v>
      </c>
      <c r="AI1115" s="111">
        <f>Table5[[#This Row],[Column17]]-Table5[[#This Row],[Column20]]</f>
        <v>0</v>
      </c>
      <c r="AJ1115" s="111">
        <f t="shared" si="194"/>
        <v>0</v>
      </c>
      <c r="AK1115" s="111">
        <f t="shared" si="198"/>
        <v>0</v>
      </c>
      <c r="AL1115" s="111">
        <f t="shared" si="195"/>
        <v>0</v>
      </c>
      <c r="AM1115" s="111" t="str">
        <f t="shared" si="196"/>
        <v/>
      </c>
      <c r="AN1115" s="111" t="str">
        <f t="shared" ca="1" si="197"/>
        <v/>
      </c>
    </row>
    <row r="1116" spans="1:40" ht="20.25" customHeight="1" x14ac:dyDescent="0.3">
      <c r="A1116" s="107"/>
      <c r="B1116" s="144"/>
      <c r="C1116" s="119"/>
      <c r="D1116" s="120"/>
      <c r="E1116" s="119"/>
      <c r="F1116" s="119"/>
      <c r="G1116" s="120"/>
      <c r="H1116" s="119"/>
      <c r="I1116" s="109"/>
      <c r="L1116" s="108"/>
      <c r="M1116" s="108"/>
      <c r="N1116" s="108"/>
      <c r="O1116" s="108"/>
      <c r="P1116" s="108"/>
      <c r="Q1116" s="108"/>
      <c r="R1116" s="108"/>
      <c r="S1116" s="108"/>
      <c r="T1116" s="100">
        <f t="shared" si="188"/>
        <v>0</v>
      </c>
      <c r="U1116" s="111"/>
      <c r="V1116" s="111"/>
      <c r="W1116" s="111">
        <f>SUMIFS($F$3:F1116,$D$3:D1116,D1116,$C$3:C1116,"Buy")+SUMIFS($F$3:F1116,$D$3:D1116,D1116,$C$3:C1116,"Coin Deposit",$E$3:E1116,"&lt;&gt;")</f>
        <v>0</v>
      </c>
      <c r="X1116" s="111">
        <f t="shared" si="189"/>
        <v>0</v>
      </c>
      <c r="Y1116" s="111">
        <f>IF($D1116=Y$1,SUMIFS($H$3:$H1116,$G$3:$G1116,Y$1,$C$3:$C1116,"Sell"),0)</f>
        <v>0</v>
      </c>
      <c r="Z1116" s="111">
        <f t="shared" si="190"/>
        <v>0</v>
      </c>
      <c r="AA1116" s="111">
        <f>IF($D1116=AA$1,SUMIFS($H$3:$H1116,$G$3:$G1116,AA$1,$C$3:$C1116,"Sell"),0)</f>
        <v>0</v>
      </c>
      <c r="AB1116" s="111">
        <f t="shared" si="191"/>
        <v>0</v>
      </c>
      <c r="AC1116" s="111">
        <f>SUMIFS('Deductions and Deposits'!$H:$H,'Deductions and Deposits'!$G:$G,D1116,'Deductions and Deposits'!$F:$F,"&lt;="&amp;B1116)+SUMIFS($F$3:F1116,$D$3:D1116,D1116,$C$3:C1116,"Coin Deposit",$E$3:E1116,"")</f>
        <v>0</v>
      </c>
      <c r="AD1116" s="111">
        <f>SUMIFS('Deductions and Deposits'!$D:$D,'Deductions and Deposits'!$C:$C,D1116)+SUMIFS($F:$F,$D:$D,D1116,$C:$C,"Coin Deduction")</f>
        <v>0</v>
      </c>
      <c r="AE1116" s="111">
        <f>Table5[[#This Row],[Column4]]+Table5[[#This Row],[Column14]]+Table5[[#This Row],[Column19]]+Table5[[#This Row],[Column12]]</f>
        <v>0</v>
      </c>
      <c r="AF1116" s="111">
        <f>Table5[[#This Row],[Column5]]+Table5[[#This Row],[Column13]]+Table5[[#This Row],[Column21]]+Table5[[#This Row],[Column18]]</f>
        <v>0</v>
      </c>
      <c r="AG1116" s="111">
        <f t="shared" si="192"/>
        <v>0</v>
      </c>
      <c r="AH1116" s="111">
        <f t="shared" si="193"/>
        <v>0</v>
      </c>
      <c r="AI1116" s="111">
        <f>Table5[[#This Row],[Column17]]-Table5[[#This Row],[Column20]]</f>
        <v>0</v>
      </c>
      <c r="AJ1116" s="111">
        <f t="shared" si="194"/>
        <v>0</v>
      </c>
      <c r="AK1116" s="111">
        <f t="shared" si="198"/>
        <v>0</v>
      </c>
      <c r="AL1116" s="111">
        <f t="shared" si="195"/>
        <v>0</v>
      </c>
      <c r="AM1116" s="111" t="str">
        <f t="shared" si="196"/>
        <v/>
      </c>
      <c r="AN1116" s="111" t="str">
        <f t="shared" ca="1" si="197"/>
        <v/>
      </c>
    </row>
    <row r="1117" spans="1:40" ht="20.25" customHeight="1" x14ac:dyDescent="0.3">
      <c r="A1117" s="107"/>
      <c r="B1117" s="144"/>
      <c r="C1117" s="119"/>
      <c r="D1117" s="120"/>
      <c r="E1117" s="119"/>
      <c r="F1117" s="119"/>
      <c r="G1117" s="120"/>
      <c r="H1117" s="119"/>
      <c r="I1117" s="109"/>
      <c r="L1117" s="108"/>
      <c r="M1117" s="108"/>
      <c r="N1117" s="108"/>
      <c r="O1117" s="108"/>
      <c r="P1117" s="108"/>
      <c r="Q1117" s="108"/>
      <c r="R1117" s="108"/>
      <c r="S1117" s="108"/>
      <c r="T1117" s="100">
        <f t="shared" si="188"/>
        <v>0</v>
      </c>
      <c r="U1117" s="111"/>
      <c r="V1117" s="111"/>
      <c r="W1117" s="111">
        <f>SUMIFS($F$3:F1117,$D$3:D1117,D1117,$C$3:C1117,"Buy")+SUMIFS($F$3:F1117,$D$3:D1117,D1117,$C$3:C1117,"Coin Deposit",$E$3:E1117,"&lt;&gt;")</f>
        <v>0</v>
      </c>
      <c r="X1117" s="111">
        <f t="shared" si="189"/>
        <v>0</v>
      </c>
      <c r="Y1117" s="111">
        <f>IF($D1117=Y$1,SUMIFS($H$3:$H1117,$G$3:$G1117,Y$1,$C$3:$C1117,"Sell"),0)</f>
        <v>0</v>
      </c>
      <c r="Z1117" s="111">
        <f t="shared" si="190"/>
        <v>0</v>
      </c>
      <c r="AA1117" s="111">
        <f>IF($D1117=AA$1,SUMIFS($H$3:$H1117,$G$3:$G1117,AA$1,$C$3:$C1117,"Sell"),0)</f>
        <v>0</v>
      </c>
      <c r="AB1117" s="111">
        <f t="shared" si="191"/>
        <v>0</v>
      </c>
      <c r="AC1117" s="111">
        <f>SUMIFS('Deductions and Deposits'!$H:$H,'Deductions and Deposits'!$G:$G,D1117,'Deductions and Deposits'!$F:$F,"&lt;="&amp;B1117)+SUMIFS($F$3:F1117,$D$3:D1117,D1117,$C$3:C1117,"Coin Deposit",$E$3:E1117,"")</f>
        <v>0</v>
      </c>
      <c r="AD1117" s="111">
        <f>SUMIFS('Deductions and Deposits'!$D:$D,'Deductions and Deposits'!$C:$C,D1117)+SUMIFS($F:$F,$D:$D,D1117,$C:$C,"Coin Deduction")</f>
        <v>0</v>
      </c>
      <c r="AE1117" s="111">
        <f>Table5[[#This Row],[Column4]]+Table5[[#This Row],[Column14]]+Table5[[#This Row],[Column19]]+Table5[[#This Row],[Column12]]</f>
        <v>0</v>
      </c>
      <c r="AF1117" s="111">
        <f>Table5[[#This Row],[Column5]]+Table5[[#This Row],[Column13]]+Table5[[#This Row],[Column21]]+Table5[[#This Row],[Column18]]</f>
        <v>0</v>
      </c>
      <c r="AG1117" s="111">
        <f t="shared" si="192"/>
        <v>0</v>
      </c>
      <c r="AH1117" s="111">
        <f t="shared" si="193"/>
        <v>0</v>
      </c>
      <c r="AI1117" s="111">
        <f>Table5[[#This Row],[Column17]]-Table5[[#This Row],[Column20]]</f>
        <v>0</v>
      </c>
      <c r="AJ1117" s="111">
        <f t="shared" si="194"/>
        <v>0</v>
      </c>
      <c r="AK1117" s="111">
        <f t="shared" si="198"/>
        <v>0</v>
      </c>
      <c r="AL1117" s="111">
        <f t="shared" si="195"/>
        <v>0</v>
      </c>
      <c r="AM1117" s="111" t="str">
        <f t="shared" si="196"/>
        <v/>
      </c>
      <c r="AN1117" s="111" t="str">
        <f t="shared" ca="1" si="197"/>
        <v/>
      </c>
    </row>
    <row r="1118" spans="1:40" ht="20.25" customHeight="1" x14ac:dyDescent="0.3">
      <c r="A1118" s="107"/>
      <c r="B1118" s="144"/>
      <c r="C1118" s="119"/>
      <c r="D1118" s="120"/>
      <c r="E1118" s="119"/>
      <c r="F1118" s="119"/>
      <c r="G1118" s="120"/>
      <c r="H1118" s="119"/>
      <c r="I1118" s="109"/>
      <c r="L1118" s="108"/>
      <c r="M1118" s="108"/>
      <c r="N1118" s="108"/>
      <c r="O1118" s="108"/>
      <c r="P1118" s="108"/>
      <c r="Q1118" s="108"/>
      <c r="R1118" s="108"/>
      <c r="S1118" s="108"/>
      <c r="T1118" s="100">
        <f t="shared" si="188"/>
        <v>0</v>
      </c>
      <c r="U1118" s="111"/>
      <c r="V1118" s="111"/>
      <c r="W1118" s="111">
        <f>SUMIFS($F$3:F1118,$D$3:D1118,D1118,$C$3:C1118,"Buy")+SUMIFS($F$3:F1118,$D$3:D1118,D1118,$C$3:C1118,"Coin Deposit",$E$3:E1118,"&lt;&gt;")</f>
        <v>0</v>
      </c>
      <c r="X1118" s="111">
        <f t="shared" si="189"/>
        <v>0</v>
      </c>
      <c r="Y1118" s="111">
        <f>IF($D1118=Y$1,SUMIFS($H$3:$H1118,$G$3:$G1118,Y$1,$C$3:$C1118,"Sell"),0)</f>
        <v>0</v>
      </c>
      <c r="Z1118" s="111">
        <f t="shared" si="190"/>
        <v>0</v>
      </c>
      <c r="AA1118" s="111">
        <f>IF($D1118=AA$1,SUMIFS($H$3:$H1118,$G$3:$G1118,AA$1,$C$3:$C1118,"Sell"),0)</f>
        <v>0</v>
      </c>
      <c r="AB1118" s="111">
        <f t="shared" si="191"/>
        <v>0</v>
      </c>
      <c r="AC1118" s="111">
        <f>SUMIFS('Deductions and Deposits'!$H:$H,'Deductions and Deposits'!$G:$G,D1118,'Deductions and Deposits'!$F:$F,"&lt;="&amp;B1118)+SUMIFS($F$3:F1118,$D$3:D1118,D1118,$C$3:C1118,"Coin Deposit",$E$3:E1118,"")</f>
        <v>0</v>
      </c>
      <c r="AD1118" s="111">
        <f>SUMIFS('Deductions and Deposits'!$D:$D,'Deductions and Deposits'!$C:$C,D1118)+SUMIFS($F:$F,$D:$D,D1118,$C:$C,"Coin Deduction")</f>
        <v>0</v>
      </c>
      <c r="AE1118" s="111">
        <f>Table5[[#This Row],[Column4]]+Table5[[#This Row],[Column14]]+Table5[[#This Row],[Column19]]+Table5[[#This Row],[Column12]]</f>
        <v>0</v>
      </c>
      <c r="AF1118" s="111">
        <f>Table5[[#This Row],[Column5]]+Table5[[#This Row],[Column13]]+Table5[[#This Row],[Column21]]+Table5[[#This Row],[Column18]]</f>
        <v>0</v>
      </c>
      <c r="AG1118" s="111">
        <f t="shared" si="192"/>
        <v>0</v>
      </c>
      <c r="AH1118" s="111">
        <f t="shared" si="193"/>
        <v>0</v>
      </c>
      <c r="AI1118" s="111">
        <f>Table5[[#This Row],[Column17]]-Table5[[#This Row],[Column20]]</f>
        <v>0</v>
      </c>
      <c r="AJ1118" s="111">
        <f t="shared" si="194"/>
        <v>0</v>
      </c>
      <c r="AK1118" s="111">
        <f t="shared" si="198"/>
        <v>0</v>
      </c>
      <c r="AL1118" s="111">
        <f t="shared" si="195"/>
        <v>0</v>
      </c>
      <c r="AM1118" s="111" t="str">
        <f t="shared" si="196"/>
        <v/>
      </c>
      <c r="AN1118" s="111" t="str">
        <f t="shared" ca="1" si="197"/>
        <v/>
      </c>
    </row>
    <row r="1119" spans="1:40" ht="20.25" customHeight="1" x14ac:dyDescent="0.3">
      <c r="A1119" s="107"/>
      <c r="B1119" s="144"/>
      <c r="C1119" s="119"/>
      <c r="D1119" s="120"/>
      <c r="E1119" s="119"/>
      <c r="F1119" s="119"/>
      <c r="G1119" s="120"/>
      <c r="H1119" s="119"/>
      <c r="I1119" s="109"/>
      <c r="L1119" s="108"/>
      <c r="M1119" s="108"/>
      <c r="N1119" s="108"/>
      <c r="O1119" s="108"/>
      <c r="P1119" s="108"/>
      <c r="Q1119" s="108"/>
      <c r="R1119" s="108"/>
      <c r="S1119" s="108"/>
      <c r="T1119" s="100">
        <f t="shared" si="188"/>
        <v>0</v>
      </c>
      <c r="U1119" s="111"/>
      <c r="V1119" s="111"/>
      <c r="W1119" s="111">
        <f>SUMIFS($F$3:F1119,$D$3:D1119,D1119,$C$3:C1119,"Buy")+SUMIFS($F$3:F1119,$D$3:D1119,D1119,$C$3:C1119,"Coin Deposit",$E$3:E1119,"&lt;&gt;")</f>
        <v>0</v>
      </c>
      <c r="X1119" s="111">
        <f t="shared" si="189"/>
        <v>0</v>
      </c>
      <c r="Y1119" s="111">
        <f>IF($D1119=Y$1,SUMIFS($H$3:$H1119,$G$3:$G1119,Y$1,$C$3:$C1119,"Sell"),0)</f>
        <v>0</v>
      </c>
      <c r="Z1119" s="111">
        <f t="shared" si="190"/>
        <v>0</v>
      </c>
      <c r="AA1119" s="111">
        <f>IF($D1119=AA$1,SUMIFS($H$3:$H1119,$G$3:$G1119,AA$1,$C$3:$C1119,"Sell"),0)</f>
        <v>0</v>
      </c>
      <c r="AB1119" s="111">
        <f t="shared" si="191"/>
        <v>0</v>
      </c>
      <c r="AC1119" s="111">
        <f>SUMIFS('Deductions and Deposits'!$H:$H,'Deductions and Deposits'!$G:$G,D1119,'Deductions and Deposits'!$F:$F,"&lt;="&amp;B1119)+SUMIFS($F$3:F1119,$D$3:D1119,D1119,$C$3:C1119,"Coin Deposit",$E$3:E1119,"")</f>
        <v>0</v>
      </c>
      <c r="AD1119" s="111">
        <f>SUMIFS('Deductions and Deposits'!$D:$D,'Deductions and Deposits'!$C:$C,D1119)+SUMIFS($F:$F,$D:$D,D1119,$C:$C,"Coin Deduction")</f>
        <v>0</v>
      </c>
      <c r="AE1119" s="111">
        <f>Table5[[#This Row],[Column4]]+Table5[[#This Row],[Column14]]+Table5[[#This Row],[Column19]]+Table5[[#This Row],[Column12]]</f>
        <v>0</v>
      </c>
      <c r="AF1119" s="111">
        <f>Table5[[#This Row],[Column5]]+Table5[[#This Row],[Column13]]+Table5[[#This Row],[Column21]]+Table5[[#This Row],[Column18]]</f>
        <v>0</v>
      </c>
      <c r="AG1119" s="111">
        <f t="shared" si="192"/>
        <v>0</v>
      </c>
      <c r="AH1119" s="111">
        <f t="shared" si="193"/>
        <v>0</v>
      </c>
      <c r="AI1119" s="111">
        <f>Table5[[#This Row],[Column17]]-Table5[[#This Row],[Column20]]</f>
        <v>0</v>
      </c>
      <c r="AJ1119" s="111">
        <f t="shared" si="194"/>
        <v>0</v>
      </c>
      <c r="AK1119" s="111">
        <f t="shared" si="198"/>
        <v>0</v>
      </c>
      <c r="AL1119" s="111">
        <f t="shared" si="195"/>
        <v>0</v>
      </c>
      <c r="AM1119" s="111" t="str">
        <f t="shared" si="196"/>
        <v/>
      </c>
      <c r="AN1119" s="111" t="str">
        <f t="shared" ca="1" si="197"/>
        <v/>
      </c>
    </row>
    <row r="1120" spans="1:40" ht="20.25" customHeight="1" x14ac:dyDescent="0.3">
      <c r="A1120" s="107"/>
      <c r="B1120" s="144"/>
      <c r="C1120" s="119"/>
      <c r="D1120" s="120"/>
      <c r="E1120" s="119"/>
      <c r="F1120" s="119"/>
      <c r="G1120" s="120"/>
      <c r="H1120" s="119"/>
      <c r="I1120" s="109"/>
      <c r="L1120" s="108"/>
      <c r="M1120" s="108"/>
      <c r="N1120" s="108"/>
      <c r="O1120" s="108"/>
      <c r="P1120" s="108"/>
      <c r="Q1120" s="108"/>
      <c r="R1120" s="108"/>
      <c r="S1120" s="108"/>
      <c r="T1120" s="100">
        <f t="shared" si="188"/>
        <v>0</v>
      </c>
      <c r="U1120" s="111"/>
      <c r="V1120" s="111"/>
      <c r="W1120" s="111">
        <f>SUMIFS($F$3:F1120,$D$3:D1120,D1120,$C$3:C1120,"Buy")+SUMIFS($F$3:F1120,$D$3:D1120,D1120,$C$3:C1120,"Coin Deposit",$E$3:E1120,"&lt;&gt;")</f>
        <v>0</v>
      </c>
      <c r="X1120" s="111">
        <f t="shared" si="189"/>
        <v>0</v>
      </c>
      <c r="Y1120" s="111">
        <f>IF($D1120=Y$1,SUMIFS($H$3:$H1120,$G$3:$G1120,Y$1,$C$3:$C1120,"Sell"),0)</f>
        <v>0</v>
      </c>
      <c r="Z1120" s="111">
        <f t="shared" si="190"/>
        <v>0</v>
      </c>
      <c r="AA1120" s="111">
        <f>IF($D1120=AA$1,SUMIFS($H$3:$H1120,$G$3:$G1120,AA$1,$C$3:$C1120,"Sell"),0)</f>
        <v>0</v>
      </c>
      <c r="AB1120" s="111">
        <f t="shared" si="191"/>
        <v>0</v>
      </c>
      <c r="AC1120" s="111">
        <f>SUMIFS('Deductions and Deposits'!$H:$H,'Deductions and Deposits'!$G:$G,D1120,'Deductions and Deposits'!$F:$F,"&lt;="&amp;B1120)+SUMIFS($F$3:F1120,$D$3:D1120,D1120,$C$3:C1120,"Coin Deposit",$E$3:E1120,"")</f>
        <v>0</v>
      </c>
      <c r="AD1120" s="111">
        <f>SUMIFS('Deductions and Deposits'!$D:$D,'Deductions and Deposits'!$C:$C,D1120)+SUMIFS($F:$F,$D:$D,D1120,$C:$C,"Coin Deduction")</f>
        <v>0</v>
      </c>
      <c r="AE1120" s="111">
        <f>Table5[[#This Row],[Column4]]+Table5[[#This Row],[Column14]]+Table5[[#This Row],[Column19]]+Table5[[#This Row],[Column12]]</f>
        <v>0</v>
      </c>
      <c r="AF1120" s="111">
        <f>Table5[[#This Row],[Column5]]+Table5[[#This Row],[Column13]]+Table5[[#This Row],[Column21]]+Table5[[#This Row],[Column18]]</f>
        <v>0</v>
      </c>
      <c r="AG1120" s="111">
        <f t="shared" si="192"/>
        <v>0</v>
      </c>
      <c r="AH1120" s="111">
        <f t="shared" si="193"/>
        <v>0</v>
      </c>
      <c r="AI1120" s="111">
        <f>Table5[[#This Row],[Column17]]-Table5[[#This Row],[Column20]]</f>
        <v>0</v>
      </c>
      <c r="AJ1120" s="111">
        <f t="shared" si="194"/>
        <v>0</v>
      </c>
      <c r="AK1120" s="111">
        <f t="shared" si="198"/>
        <v>0</v>
      </c>
      <c r="AL1120" s="111">
        <f t="shared" si="195"/>
        <v>0</v>
      </c>
      <c r="AM1120" s="111" t="str">
        <f t="shared" si="196"/>
        <v/>
      </c>
      <c r="AN1120" s="111" t="str">
        <f t="shared" ca="1" si="197"/>
        <v/>
      </c>
    </row>
    <row r="1121" spans="1:40" ht="20.25" customHeight="1" x14ac:dyDescent="0.3">
      <c r="A1121" s="107"/>
      <c r="B1121" s="144"/>
      <c r="C1121" s="119"/>
      <c r="D1121" s="120"/>
      <c r="E1121" s="119"/>
      <c r="F1121" s="119"/>
      <c r="G1121" s="120"/>
      <c r="H1121" s="119"/>
      <c r="I1121" s="109"/>
      <c r="L1121" s="108"/>
      <c r="M1121" s="108"/>
      <c r="N1121" s="108"/>
      <c r="O1121" s="108"/>
      <c r="P1121" s="108"/>
      <c r="Q1121" s="108"/>
      <c r="R1121" s="108"/>
      <c r="S1121" s="108"/>
      <c r="T1121" s="100">
        <f t="shared" si="188"/>
        <v>0</v>
      </c>
      <c r="U1121" s="111"/>
      <c r="V1121" s="111"/>
      <c r="W1121" s="111">
        <f>SUMIFS($F$3:F1121,$D$3:D1121,D1121,$C$3:C1121,"Buy")+SUMIFS($F$3:F1121,$D$3:D1121,D1121,$C$3:C1121,"Coin Deposit",$E$3:E1121,"&lt;&gt;")</f>
        <v>0</v>
      </c>
      <c r="X1121" s="111">
        <f t="shared" si="189"/>
        <v>0</v>
      </c>
      <c r="Y1121" s="111">
        <f>IF($D1121=Y$1,SUMIFS($H$3:$H1121,$G$3:$G1121,Y$1,$C$3:$C1121,"Sell"),0)</f>
        <v>0</v>
      </c>
      <c r="Z1121" s="111">
        <f t="shared" si="190"/>
        <v>0</v>
      </c>
      <c r="AA1121" s="111">
        <f>IF($D1121=AA$1,SUMIFS($H$3:$H1121,$G$3:$G1121,AA$1,$C$3:$C1121,"Sell"),0)</f>
        <v>0</v>
      </c>
      <c r="AB1121" s="111">
        <f t="shared" si="191"/>
        <v>0</v>
      </c>
      <c r="AC1121" s="111">
        <f>SUMIFS('Deductions and Deposits'!$H:$H,'Deductions and Deposits'!$G:$G,D1121,'Deductions and Deposits'!$F:$F,"&lt;="&amp;B1121)+SUMIFS($F$3:F1121,$D$3:D1121,D1121,$C$3:C1121,"Coin Deposit",$E$3:E1121,"")</f>
        <v>0</v>
      </c>
      <c r="AD1121" s="111">
        <f>SUMIFS('Deductions and Deposits'!$D:$D,'Deductions and Deposits'!$C:$C,D1121)+SUMIFS($F:$F,$D:$D,D1121,$C:$C,"Coin Deduction")</f>
        <v>0</v>
      </c>
      <c r="AE1121" s="111">
        <f>Table5[[#This Row],[Column4]]+Table5[[#This Row],[Column14]]+Table5[[#This Row],[Column19]]+Table5[[#This Row],[Column12]]</f>
        <v>0</v>
      </c>
      <c r="AF1121" s="111">
        <f>Table5[[#This Row],[Column5]]+Table5[[#This Row],[Column13]]+Table5[[#This Row],[Column21]]+Table5[[#This Row],[Column18]]</f>
        <v>0</v>
      </c>
      <c r="AG1121" s="111">
        <f t="shared" si="192"/>
        <v>0</v>
      </c>
      <c r="AH1121" s="111">
        <f t="shared" si="193"/>
        <v>0</v>
      </c>
      <c r="AI1121" s="111">
        <f>Table5[[#This Row],[Column17]]-Table5[[#This Row],[Column20]]</f>
        <v>0</v>
      </c>
      <c r="AJ1121" s="111">
        <f t="shared" si="194"/>
        <v>0</v>
      </c>
      <c r="AK1121" s="111">
        <f t="shared" si="198"/>
        <v>0</v>
      </c>
      <c r="AL1121" s="111">
        <f t="shared" si="195"/>
        <v>0</v>
      </c>
      <c r="AM1121" s="111" t="str">
        <f t="shared" si="196"/>
        <v/>
      </c>
      <c r="AN1121" s="111" t="str">
        <f t="shared" ca="1" si="197"/>
        <v/>
      </c>
    </row>
    <row r="1122" spans="1:40" ht="20.25" customHeight="1" x14ac:dyDescent="0.3">
      <c r="A1122" s="107"/>
      <c r="B1122" s="144"/>
      <c r="C1122" s="119"/>
      <c r="D1122" s="120"/>
      <c r="E1122" s="119"/>
      <c r="F1122" s="119"/>
      <c r="G1122" s="120"/>
      <c r="H1122" s="119"/>
      <c r="I1122" s="109"/>
      <c r="L1122" s="108"/>
      <c r="M1122" s="108"/>
      <c r="N1122" s="108"/>
      <c r="O1122" s="108"/>
      <c r="P1122" s="108"/>
      <c r="Q1122" s="108"/>
      <c r="R1122" s="108"/>
      <c r="S1122" s="108"/>
      <c r="T1122" s="100">
        <f t="shared" si="188"/>
        <v>0</v>
      </c>
      <c r="U1122" s="111"/>
      <c r="V1122" s="111"/>
      <c r="W1122" s="111">
        <f>SUMIFS($F$3:F1122,$D$3:D1122,D1122,$C$3:C1122,"Buy")+SUMIFS($F$3:F1122,$D$3:D1122,D1122,$C$3:C1122,"Coin Deposit",$E$3:E1122,"&lt;&gt;")</f>
        <v>0</v>
      </c>
      <c r="X1122" s="111">
        <f t="shared" si="189"/>
        <v>0</v>
      </c>
      <c r="Y1122" s="111">
        <f>IF($D1122=Y$1,SUMIFS($H$3:$H1122,$G$3:$G1122,Y$1,$C$3:$C1122,"Sell"),0)</f>
        <v>0</v>
      </c>
      <c r="Z1122" s="111">
        <f t="shared" si="190"/>
        <v>0</v>
      </c>
      <c r="AA1122" s="111">
        <f>IF($D1122=AA$1,SUMIFS($H$3:$H1122,$G$3:$G1122,AA$1,$C$3:$C1122,"Sell"),0)</f>
        <v>0</v>
      </c>
      <c r="AB1122" s="111">
        <f t="shared" si="191"/>
        <v>0</v>
      </c>
      <c r="AC1122" s="111">
        <f>SUMIFS('Deductions and Deposits'!$H:$H,'Deductions and Deposits'!$G:$G,D1122,'Deductions and Deposits'!$F:$F,"&lt;="&amp;B1122)+SUMIFS($F$3:F1122,$D$3:D1122,D1122,$C$3:C1122,"Coin Deposit",$E$3:E1122,"")</f>
        <v>0</v>
      </c>
      <c r="AD1122" s="111">
        <f>SUMIFS('Deductions and Deposits'!$D:$D,'Deductions and Deposits'!$C:$C,D1122)+SUMIFS($F:$F,$D:$D,D1122,$C:$C,"Coin Deduction")</f>
        <v>0</v>
      </c>
      <c r="AE1122" s="111">
        <f>Table5[[#This Row],[Column4]]+Table5[[#This Row],[Column14]]+Table5[[#This Row],[Column19]]+Table5[[#This Row],[Column12]]</f>
        <v>0</v>
      </c>
      <c r="AF1122" s="111">
        <f>Table5[[#This Row],[Column5]]+Table5[[#This Row],[Column13]]+Table5[[#This Row],[Column21]]+Table5[[#This Row],[Column18]]</f>
        <v>0</v>
      </c>
      <c r="AG1122" s="111">
        <f t="shared" si="192"/>
        <v>0</v>
      </c>
      <c r="AH1122" s="111">
        <f t="shared" si="193"/>
        <v>0</v>
      </c>
      <c r="AI1122" s="111">
        <f>Table5[[#This Row],[Column17]]-Table5[[#This Row],[Column20]]</f>
        <v>0</v>
      </c>
      <c r="AJ1122" s="111">
        <f t="shared" si="194"/>
        <v>0</v>
      </c>
      <c r="AK1122" s="111">
        <f t="shared" si="198"/>
        <v>0</v>
      </c>
      <c r="AL1122" s="111">
        <f t="shared" si="195"/>
        <v>0</v>
      </c>
      <c r="AM1122" s="111" t="str">
        <f t="shared" si="196"/>
        <v/>
      </c>
      <c r="AN1122" s="111" t="str">
        <f t="shared" ca="1" si="197"/>
        <v/>
      </c>
    </row>
    <row r="1123" spans="1:40" ht="20.25" customHeight="1" x14ac:dyDescent="0.3">
      <c r="A1123" s="107"/>
      <c r="B1123" s="144"/>
      <c r="C1123" s="119"/>
      <c r="D1123" s="120"/>
      <c r="E1123" s="119"/>
      <c r="F1123" s="119"/>
      <c r="G1123" s="120"/>
      <c r="H1123" s="119"/>
      <c r="I1123" s="109"/>
      <c r="L1123" s="108"/>
      <c r="M1123" s="108"/>
      <c r="N1123" s="108"/>
      <c r="O1123" s="108"/>
      <c r="P1123" s="108"/>
      <c r="Q1123" s="108"/>
      <c r="R1123" s="108"/>
      <c r="S1123" s="108"/>
      <c r="T1123" s="100">
        <f t="shared" si="188"/>
        <v>0</v>
      </c>
      <c r="U1123" s="111"/>
      <c r="V1123" s="111"/>
      <c r="W1123" s="111">
        <f>SUMIFS($F$3:F1123,$D$3:D1123,D1123,$C$3:C1123,"Buy")+SUMIFS($F$3:F1123,$D$3:D1123,D1123,$C$3:C1123,"Coin Deposit",$E$3:E1123,"&lt;&gt;")</f>
        <v>0</v>
      </c>
      <c r="X1123" s="111">
        <f t="shared" si="189"/>
        <v>0</v>
      </c>
      <c r="Y1123" s="111">
        <f>IF($D1123=Y$1,SUMIFS($H$3:$H1123,$G$3:$G1123,Y$1,$C$3:$C1123,"Sell"),0)</f>
        <v>0</v>
      </c>
      <c r="Z1123" s="111">
        <f t="shared" si="190"/>
        <v>0</v>
      </c>
      <c r="AA1123" s="111">
        <f>IF($D1123=AA$1,SUMIFS($H$3:$H1123,$G$3:$G1123,AA$1,$C$3:$C1123,"Sell"),0)</f>
        <v>0</v>
      </c>
      <c r="AB1123" s="111">
        <f t="shared" si="191"/>
        <v>0</v>
      </c>
      <c r="AC1123" s="111">
        <f>SUMIFS('Deductions and Deposits'!$H:$H,'Deductions and Deposits'!$G:$G,D1123,'Deductions and Deposits'!$F:$F,"&lt;="&amp;B1123)+SUMIFS($F$3:F1123,$D$3:D1123,D1123,$C$3:C1123,"Coin Deposit",$E$3:E1123,"")</f>
        <v>0</v>
      </c>
      <c r="AD1123" s="111">
        <f>SUMIFS('Deductions and Deposits'!$D:$D,'Deductions and Deposits'!$C:$C,D1123)+SUMIFS($F:$F,$D:$D,D1123,$C:$C,"Coin Deduction")</f>
        <v>0</v>
      </c>
      <c r="AE1123" s="111">
        <f>Table5[[#This Row],[Column4]]+Table5[[#This Row],[Column14]]+Table5[[#This Row],[Column19]]+Table5[[#This Row],[Column12]]</f>
        <v>0</v>
      </c>
      <c r="AF1123" s="111">
        <f>Table5[[#This Row],[Column5]]+Table5[[#This Row],[Column13]]+Table5[[#This Row],[Column21]]+Table5[[#This Row],[Column18]]</f>
        <v>0</v>
      </c>
      <c r="AG1123" s="111">
        <f t="shared" si="192"/>
        <v>0</v>
      </c>
      <c r="AH1123" s="111">
        <f t="shared" si="193"/>
        <v>0</v>
      </c>
      <c r="AI1123" s="111">
        <f>Table5[[#This Row],[Column17]]-Table5[[#This Row],[Column20]]</f>
        <v>0</v>
      </c>
      <c r="AJ1123" s="111">
        <f t="shared" si="194"/>
        <v>0</v>
      </c>
      <c r="AK1123" s="111">
        <f t="shared" si="198"/>
        <v>0</v>
      </c>
      <c r="AL1123" s="111">
        <f t="shared" si="195"/>
        <v>0</v>
      </c>
      <c r="AM1123" s="111" t="str">
        <f t="shared" si="196"/>
        <v/>
      </c>
      <c r="AN1123" s="111" t="str">
        <f t="shared" ca="1" si="197"/>
        <v/>
      </c>
    </row>
    <row r="1124" spans="1:40" ht="20.25" customHeight="1" x14ac:dyDescent="0.3">
      <c r="A1124" s="107"/>
      <c r="B1124" s="144"/>
      <c r="C1124" s="119"/>
      <c r="D1124" s="120"/>
      <c r="E1124" s="119"/>
      <c r="F1124" s="119"/>
      <c r="G1124" s="120"/>
      <c r="H1124" s="119"/>
      <c r="I1124" s="109"/>
      <c r="L1124" s="108"/>
      <c r="M1124" s="108"/>
      <c r="N1124" s="108"/>
      <c r="O1124" s="108"/>
      <c r="P1124" s="108"/>
      <c r="Q1124" s="108"/>
      <c r="R1124" s="108"/>
      <c r="S1124" s="108"/>
      <c r="T1124" s="100">
        <f t="shared" si="188"/>
        <v>0</v>
      </c>
      <c r="U1124" s="111"/>
      <c r="V1124" s="111"/>
      <c r="W1124" s="111">
        <f>SUMIFS($F$3:F1124,$D$3:D1124,D1124,$C$3:C1124,"Buy")+SUMIFS($F$3:F1124,$D$3:D1124,D1124,$C$3:C1124,"Coin Deposit",$E$3:E1124,"&lt;&gt;")</f>
        <v>0</v>
      </c>
      <c r="X1124" s="111">
        <f t="shared" si="189"/>
        <v>0</v>
      </c>
      <c r="Y1124" s="111">
        <f>IF($D1124=Y$1,SUMIFS($H$3:$H1124,$G$3:$G1124,Y$1,$C$3:$C1124,"Sell"),0)</f>
        <v>0</v>
      </c>
      <c r="Z1124" s="111">
        <f t="shared" si="190"/>
        <v>0</v>
      </c>
      <c r="AA1124" s="111">
        <f>IF($D1124=AA$1,SUMIFS($H$3:$H1124,$G$3:$G1124,AA$1,$C$3:$C1124,"Sell"),0)</f>
        <v>0</v>
      </c>
      <c r="AB1124" s="111">
        <f t="shared" si="191"/>
        <v>0</v>
      </c>
      <c r="AC1124" s="111">
        <f>SUMIFS('Deductions and Deposits'!$H:$H,'Deductions and Deposits'!$G:$G,D1124,'Deductions and Deposits'!$F:$F,"&lt;="&amp;B1124)+SUMIFS($F$3:F1124,$D$3:D1124,D1124,$C$3:C1124,"Coin Deposit",$E$3:E1124,"")</f>
        <v>0</v>
      </c>
      <c r="AD1124" s="111">
        <f>SUMIFS('Deductions and Deposits'!$D:$D,'Deductions and Deposits'!$C:$C,D1124)+SUMIFS($F:$F,$D:$D,D1124,$C:$C,"Coin Deduction")</f>
        <v>0</v>
      </c>
      <c r="AE1124" s="111">
        <f>Table5[[#This Row],[Column4]]+Table5[[#This Row],[Column14]]+Table5[[#This Row],[Column19]]+Table5[[#This Row],[Column12]]</f>
        <v>0</v>
      </c>
      <c r="AF1124" s="111">
        <f>Table5[[#This Row],[Column5]]+Table5[[#This Row],[Column13]]+Table5[[#This Row],[Column21]]+Table5[[#This Row],[Column18]]</f>
        <v>0</v>
      </c>
      <c r="AG1124" s="111">
        <f t="shared" si="192"/>
        <v>0</v>
      </c>
      <c r="AH1124" s="111">
        <f t="shared" si="193"/>
        <v>0</v>
      </c>
      <c r="AI1124" s="111">
        <f>Table5[[#This Row],[Column17]]-Table5[[#This Row],[Column20]]</f>
        <v>0</v>
      </c>
      <c r="AJ1124" s="111">
        <f t="shared" si="194"/>
        <v>0</v>
      </c>
      <c r="AK1124" s="111">
        <f t="shared" si="198"/>
        <v>0</v>
      </c>
      <c r="AL1124" s="111">
        <f t="shared" si="195"/>
        <v>0</v>
      </c>
      <c r="AM1124" s="111" t="str">
        <f t="shared" si="196"/>
        <v/>
      </c>
      <c r="AN1124" s="111" t="str">
        <f t="shared" ca="1" si="197"/>
        <v/>
      </c>
    </row>
    <row r="1125" spans="1:40" ht="20.25" customHeight="1" x14ac:dyDescent="0.3">
      <c r="A1125" s="107"/>
      <c r="B1125" s="144"/>
      <c r="C1125" s="119"/>
      <c r="D1125" s="120"/>
      <c r="E1125" s="119"/>
      <c r="F1125" s="119"/>
      <c r="G1125" s="120"/>
      <c r="H1125" s="119"/>
      <c r="I1125" s="109"/>
      <c r="L1125" s="108"/>
      <c r="M1125" s="108"/>
      <c r="N1125" s="108"/>
      <c r="O1125" s="108"/>
      <c r="P1125" s="108"/>
      <c r="Q1125" s="108"/>
      <c r="R1125" s="108"/>
      <c r="S1125" s="108"/>
      <c r="T1125" s="100">
        <f t="shared" si="188"/>
        <v>0</v>
      </c>
      <c r="U1125" s="111"/>
      <c r="V1125" s="111"/>
      <c r="W1125" s="111">
        <f>SUMIFS($F$3:F1125,$D$3:D1125,D1125,$C$3:C1125,"Buy")+SUMIFS($F$3:F1125,$D$3:D1125,D1125,$C$3:C1125,"Coin Deposit",$E$3:E1125,"&lt;&gt;")</f>
        <v>0</v>
      </c>
      <c r="X1125" s="111">
        <f t="shared" si="189"/>
        <v>0</v>
      </c>
      <c r="Y1125" s="111">
        <f>IF($D1125=Y$1,SUMIFS($H$3:$H1125,$G$3:$G1125,Y$1,$C$3:$C1125,"Sell"),0)</f>
        <v>0</v>
      </c>
      <c r="Z1125" s="111">
        <f t="shared" si="190"/>
        <v>0</v>
      </c>
      <c r="AA1125" s="111">
        <f>IF($D1125=AA$1,SUMIFS($H$3:$H1125,$G$3:$G1125,AA$1,$C$3:$C1125,"Sell"),0)</f>
        <v>0</v>
      </c>
      <c r="AB1125" s="111">
        <f t="shared" si="191"/>
        <v>0</v>
      </c>
      <c r="AC1125" s="111">
        <f>SUMIFS('Deductions and Deposits'!$H:$H,'Deductions and Deposits'!$G:$G,D1125,'Deductions and Deposits'!$F:$F,"&lt;="&amp;B1125)+SUMIFS($F$3:F1125,$D$3:D1125,D1125,$C$3:C1125,"Coin Deposit",$E$3:E1125,"")</f>
        <v>0</v>
      </c>
      <c r="AD1125" s="111">
        <f>SUMIFS('Deductions and Deposits'!$D:$D,'Deductions and Deposits'!$C:$C,D1125)+SUMIFS($F:$F,$D:$D,D1125,$C:$C,"Coin Deduction")</f>
        <v>0</v>
      </c>
      <c r="AE1125" s="111">
        <f>Table5[[#This Row],[Column4]]+Table5[[#This Row],[Column14]]+Table5[[#This Row],[Column19]]+Table5[[#This Row],[Column12]]</f>
        <v>0</v>
      </c>
      <c r="AF1125" s="111">
        <f>Table5[[#This Row],[Column5]]+Table5[[#This Row],[Column13]]+Table5[[#This Row],[Column21]]+Table5[[#This Row],[Column18]]</f>
        <v>0</v>
      </c>
      <c r="AG1125" s="111">
        <f t="shared" si="192"/>
        <v>0</v>
      </c>
      <c r="AH1125" s="111">
        <f t="shared" si="193"/>
        <v>0</v>
      </c>
      <c r="AI1125" s="111">
        <f>Table5[[#This Row],[Column17]]-Table5[[#This Row],[Column20]]</f>
        <v>0</v>
      </c>
      <c r="AJ1125" s="111">
        <f t="shared" si="194"/>
        <v>0</v>
      </c>
      <c r="AK1125" s="111">
        <f t="shared" si="198"/>
        <v>0</v>
      </c>
      <c r="AL1125" s="111">
        <f t="shared" si="195"/>
        <v>0</v>
      </c>
      <c r="AM1125" s="111" t="str">
        <f t="shared" si="196"/>
        <v/>
      </c>
      <c r="AN1125" s="111" t="str">
        <f t="shared" ca="1" si="197"/>
        <v/>
      </c>
    </row>
    <row r="1126" spans="1:40" ht="20.25" customHeight="1" x14ac:dyDescent="0.3">
      <c r="A1126" s="107"/>
      <c r="B1126" s="144"/>
      <c r="C1126" s="119"/>
      <c r="D1126" s="120"/>
      <c r="E1126" s="119"/>
      <c r="F1126" s="119"/>
      <c r="G1126" s="120"/>
      <c r="H1126" s="119"/>
      <c r="I1126" s="109"/>
      <c r="L1126" s="108"/>
      <c r="M1126" s="108"/>
      <c r="N1126" s="108"/>
      <c r="O1126" s="108"/>
      <c r="P1126" s="108"/>
      <c r="Q1126" s="108"/>
      <c r="R1126" s="108"/>
      <c r="S1126" s="108"/>
      <c r="T1126" s="100">
        <f t="shared" si="188"/>
        <v>0</v>
      </c>
      <c r="U1126" s="111"/>
      <c r="V1126" s="111"/>
      <c r="W1126" s="111">
        <f>SUMIFS($F$3:F1126,$D$3:D1126,D1126,$C$3:C1126,"Buy")+SUMIFS($F$3:F1126,$D$3:D1126,D1126,$C$3:C1126,"Coin Deposit",$E$3:E1126,"&lt;&gt;")</f>
        <v>0</v>
      </c>
      <c r="X1126" s="111">
        <f t="shared" si="189"/>
        <v>0</v>
      </c>
      <c r="Y1126" s="111">
        <f>IF($D1126=Y$1,SUMIFS($H$3:$H1126,$G$3:$G1126,Y$1,$C$3:$C1126,"Sell"),0)</f>
        <v>0</v>
      </c>
      <c r="Z1126" s="111">
        <f t="shared" si="190"/>
        <v>0</v>
      </c>
      <c r="AA1126" s="111">
        <f>IF($D1126=AA$1,SUMIFS($H$3:$H1126,$G$3:$G1126,AA$1,$C$3:$C1126,"Sell"),0)</f>
        <v>0</v>
      </c>
      <c r="AB1126" s="111">
        <f t="shared" si="191"/>
        <v>0</v>
      </c>
      <c r="AC1126" s="111">
        <f>SUMIFS('Deductions and Deposits'!$H:$H,'Deductions and Deposits'!$G:$G,D1126,'Deductions and Deposits'!$F:$F,"&lt;="&amp;B1126)+SUMIFS($F$3:F1126,$D$3:D1126,D1126,$C$3:C1126,"Coin Deposit",$E$3:E1126,"")</f>
        <v>0</v>
      </c>
      <c r="AD1126" s="111">
        <f>SUMIFS('Deductions and Deposits'!$D:$D,'Deductions and Deposits'!$C:$C,D1126)+SUMIFS($F:$F,$D:$D,D1126,$C:$C,"Coin Deduction")</f>
        <v>0</v>
      </c>
      <c r="AE1126" s="111">
        <f>Table5[[#This Row],[Column4]]+Table5[[#This Row],[Column14]]+Table5[[#This Row],[Column19]]+Table5[[#This Row],[Column12]]</f>
        <v>0</v>
      </c>
      <c r="AF1126" s="111">
        <f>Table5[[#This Row],[Column5]]+Table5[[#This Row],[Column13]]+Table5[[#This Row],[Column21]]+Table5[[#This Row],[Column18]]</f>
        <v>0</v>
      </c>
      <c r="AG1126" s="111">
        <f t="shared" si="192"/>
        <v>0</v>
      </c>
      <c r="AH1126" s="111">
        <f t="shared" si="193"/>
        <v>0</v>
      </c>
      <c r="AI1126" s="111">
        <f>Table5[[#This Row],[Column17]]-Table5[[#This Row],[Column20]]</f>
        <v>0</v>
      </c>
      <c r="AJ1126" s="111">
        <f t="shared" si="194"/>
        <v>0</v>
      </c>
      <c r="AK1126" s="111">
        <f t="shared" si="198"/>
        <v>0</v>
      </c>
      <c r="AL1126" s="111">
        <f t="shared" si="195"/>
        <v>0</v>
      </c>
      <c r="AM1126" s="111" t="str">
        <f t="shared" si="196"/>
        <v/>
      </c>
      <c r="AN1126" s="111" t="str">
        <f t="shared" ca="1" si="197"/>
        <v/>
      </c>
    </row>
    <row r="1127" spans="1:40" ht="20.25" customHeight="1" x14ac:dyDescent="0.3">
      <c r="A1127" s="107"/>
      <c r="B1127" s="144"/>
      <c r="C1127" s="119"/>
      <c r="D1127" s="120"/>
      <c r="E1127" s="119"/>
      <c r="F1127" s="119"/>
      <c r="G1127" s="120"/>
      <c r="H1127" s="119"/>
      <c r="I1127" s="109"/>
      <c r="L1127" s="108"/>
      <c r="M1127" s="108"/>
      <c r="N1127" s="108"/>
      <c r="O1127" s="108"/>
      <c r="P1127" s="108"/>
      <c r="Q1127" s="108"/>
      <c r="R1127" s="108"/>
      <c r="S1127" s="108"/>
      <c r="T1127" s="100">
        <f t="shared" si="188"/>
        <v>0</v>
      </c>
      <c r="U1127" s="111"/>
      <c r="V1127" s="111"/>
      <c r="W1127" s="111">
        <f>SUMIFS($F$3:F1127,$D$3:D1127,D1127,$C$3:C1127,"Buy")+SUMIFS($F$3:F1127,$D$3:D1127,D1127,$C$3:C1127,"Coin Deposit",$E$3:E1127,"&lt;&gt;")</f>
        <v>0</v>
      </c>
      <c r="X1127" s="111">
        <f t="shared" si="189"/>
        <v>0</v>
      </c>
      <c r="Y1127" s="111">
        <f>IF($D1127=Y$1,SUMIFS($H$3:$H1127,$G$3:$G1127,Y$1,$C$3:$C1127,"Sell"),0)</f>
        <v>0</v>
      </c>
      <c r="Z1127" s="111">
        <f t="shared" si="190"/>
        <v>0</v>
      </c>
      <c r="AA1127" s="111">
        <f>IF($D1127=AA$1,SUMIFS($H$3:$H1127,$G$3:$G1127,AA$1,$C$3:$C1127,"Sell"),0)</f>
        <v>0</v>
      </c>
      <c r="AB1127" s="111">
        <f t="shared" si="191"/>
        <v>0</v>
      </c>
      <c r="AC1127" s="111">
        <f>SUMIFS('Deductions and Deposits'!$H:$H,'Deductions and Deposits'!$G:$G,D1127,'Deductions and Deposits'!$F:$F,"&lt;="&amp;B1127)+SUMIFS($F$3:F1127,$D$3:D1127,D1127,$C$3:C1127,"Coin Deposit",$E$3:E1127,"")</f>
        <v>0</v>
      </c>
      <c r="AD1127" s="111">
        <f>SUMIFS('Deductions and Deposits'!$D:$D,'Deductions and Deposits'!$C:$C,D1127)+SUMIFS($F:$F,$D:$D,D1127,$C:$C,"Coin Deduction")</f>
        <v>0</v>
      </c>
      <c r="AE1127" s="111">
        <f>Table5[[#This Row],[Column4]]+Table5[[#This Row],[Column14]]+Table5[[#This Row],[Column19]]+Table5[[#This Row],[Column12]]</f>
        <v>0</v>
      </c>
      <c r="AF1127" s="111">
        <f>Table5[[#This Row],[Column5]]+Table5[[#This Row],[Column13]]+Table5[[#This Row],[Column21]]+Table5[[#This Row],[Column18]]</f>
        <v>0</v>
      </c>
      <c r="AG1127" s="111">
        <f t="shared" si="192"/>
        <v>0</v>
      </c>
      <c r="AH1127" s="111">
        <f t="shared" si="193"/>
        <v>0</v>
      </c>
      <c r="AI1127" s="111">
        <f>Table5[[#This Row],[Column17]]-Table5[[#This Row],[Column20]]</f>
        <v>0</v>
      </c>
      <c r="AJ1127" s="111">
        <f t="shared" si="194"/>
        <v>0</v>
      </c>
      <c r="AK1127" s="111">
        <f t="shared" si="198"/>
        <v>0</v>
      </c>
      <c r="AL1127" s="111">
        <f t="shared" si="195"/>
        <v>0</v>
      </c>
      <c r="AM1127" s="111" t="str">
        <f t="shared" si="196"/>
        <v/>
      </c>
      <c r="AN1127" s="111" t="str">
        <f t="shared" ca="1" si="197"/>
        <v/>
      </c>
    </row>
    <row r="1128" spans="1:40" ht="20.25" customHeight="1" x14ac:dyDescent="0.3">
      <c r="A1128" s="107"/>
      <c r="B1128" s="144"/>
      <c r="C1128" s="119"/>
      <c r="D1128" s="120"/>
      <c r="E1128" s="119"/>
      <c r="F1128" s="119"/>
      <c r="G1128" s="120"/>
      <c r="H1128" s="119"/>
      <c r="I1128" s="109"/>
      <c r="L1128" s="108"/>
      <c r="M1128" s="108"/>
      <c r="N1128" s="108"/>
      <c r="O1128" s="108"/>
      <c r="P1128" s="108"/>
      <c r="Q1128" s="108"/>
      <c r="R1128" s="108"/>
      <c r="S1128" s="108"/>
      <c r="T1128" s="100">
        <f t="shared" si="188"/>
        <v>0</v>
      </c>
      <c r="U1128" s="111"/>
      <c r="V1128" s="111"/>
      <c r="W1128" s="111">
        <f>SUMIFS($F$3:F1128,$D$3:D1128,D1128,$C$3:C1128,"Buy")+SUMIFS($F$3:F1128,$D$3:D1128,D1128,$C$3:C1128,"Coin Deposit",$E$3:E1128,"&lt;&gt;")</f>
        <v>0</v>
      </c>
      <c r="X1128" s="111">
        <f t="shared" si="189"/>
        <v>0</v>
      </c>
      <c r="Y1128" s="111">
        <f>IF($D1128=Y$1,SUMIFS($H$3:$H1128,$G$3:$G1128,Y$1,$C$3:$C1128,"Sell"),0)</f>
        <v>0</v>
      </c>
      <c r="Z1128" s="111">
        <f t="shared" si="190"/>
        <v>0</v>
      </c>
      <c r="AA1128" s="111">
        <f>IF($D1128=AA$1,SUMIFS($H$3:$H1128,$G$3:$G1128,AA$1,$C$3:$C1128,"Sell"),0)</f>
        <v>0</v>
      </c>
      <c r="AB1128" s="111">
        <f t="shared" si="191"/>
        <v>0</v>
      </c>
      <c r="AC1128" s="111">
        <f>SUMIFS('Deductions and Deposits'!$H:$H,'Deductions and Deposits'!$G:$G,D1128,'Deductions and Deposits'!$F:$F,"&lt;="&amp;B1128)+SUMIFS($F$3:F1128,$D$3:D1128,D1128,$C$3:C1128,"Coin Deposit",$E$3:E1128,"")</f>
        <v>0</v>
      </c>
      <c r="AD1128" s="111">
        <f>SUMIFS('Deductions and Deposits'!$D:$D,'Deductions and Deposits'!$C:$C,D1128)+SUMIFS($F:$F,$D:$D,D1128,$C:$C,"Coin Deduction")</f>
        <v>0</v>
      </c>
      <c r="AE1128" s="111">
        <f>Table5[[#This Row],[Column4]]+Table5[[#This Row],[Column14]]+Table5[[#This Row],[Column19]]+Table5[[#This Row],[Column12]]</f>
        <v>0</v>
      </c>
      <c r="AF1128" s="111">
        <f>Table5[[#This Row],[Column5]]+Table5[[#This Row],[Column13]]+Table5[[#This Row],[Column21]]+Table5[[#This Row],[Column18]]</f>
        <v>0</v>
      </c>
      <c r="AG1128" s="111">
        <f t="shared" si="192"/>
        <v>0</v>
      </c>
      <c r="AH1128" s="111">
        <f t="shared" si="193"/>
        <v>0</v>
      </c>
      <c r="AI1128" s="111">
        <f>Table5[[#This Row],[Column17]]-Table5[[#This Row],[Column20]]</f>
        <v>0</v>
      </c>
      <c r="AJ1128" s="111">
        <f t="shared" si="194"/>
        <v>0</v>
      </c>
      <c r="AK1128" s="111">
        <f t="shared" si="198"/>
        <v>0</v>
      </c>
      <c r="AL1128" s="111">
        <f t="shared" si="195"/>
        <v>0</v>
      </c>
      <c r="AM1128" s="111" t="str">
        <f t="shared" si="196"/>
        <v/>
      </c>
      <c r="AN1128" s="111" t="str">
        <f t="shared" ca="1" si="197"/>
        <v/>
      </c>
    </row>
    <row r="1129" spans="1:40" ht="20.25" customHeight="1" x14ac:dyDescent="0.3">
      <c r="A1129" s="107"/>
      <c r="B1129" s="144"/>
      <c r="C1129" s="119"/>
      <c r="D1129" s="120"/>
      <c r="E1129" s="119"/>
      <c r="F1129" s="119"/>
      <c r="G1129" s="120"/>
      <c r="H1129" s="119"/>
      <c r="I1129" s="109"/>
      <c r="L1129" s="108"/>
      <c r="M1129" s="108"/>
      <c r="N1129" s="108"/>
      <c r="O1129" s="108"/>
      <c r="P1129" s="108"/>
      <c r="Q1129" s="108"/>
      <c r="R1129" s="108"/>
      <c r="S1129" s="108"/>
      <c r="T1129" s="100">
        <f t="shared" si="188"/>
        <v>0</v>
      </c>
      <c r="U1129" s="111"/>
      <c r="V1129" s="111"/>
      <c r="W1129" s="111">
        <f>SUMIFS($F$3:F1129,$D$3:D1129,D1129,$C$3:C1129,"Buy")+SUMIFS($F$3:F1129,$D$3:D1129,D1129,$C$3:C1129,"Coin Deposit",$E$3:E1129,"&lt;&gt;")</f>
        <v>0</v>
      </c>
      <c r="X1129" s="111">
        <f t="shared" si="189"/>
        <v>0</v>
      </c>
      <c r="Y1129" s="111">
        <f>IF($D1129=Y$1,SUMIFS($H$3:$H1129,$G$3:$G1129,Y$1,$C$3:$C1129,"Sell"),0)</f>
        <v>0</v>
      </c>
      <c r="Z1129" s="111">
        <f t="shared" si="190"/>
        <v>0</v>
      </c>
      <c r="AA1129" s="111">
        <f>IF($D1129=AA$1,SUMIFS($H$3:$H1129,$G$3:$G1129,AA$1,$C$3:$C1129,"Sell"),0)</f>
        <v>0</v>
      </c>
      <c r="AB1129" s="111">
        <f t="shared" si="191"/>
        <v>0</v>
      </c>
      <c r="AC1129" s="111">
        <f>SUMIFS('Deductions and Deposits'!$H:$H,'Deductions and Deposits'!$G:$G,D1129,'Deductions and Deposits'!$F:$F,"&lt;="&amp;B1129)+SUMIFS($F$3:F1129,$D$3:D1129,D1129,$C$3:C1129,"Coin Deposit",$E$3:E1129,"")</f>
        <v>0</v>
      </c>
      <c r="AD1129" s="111">
        <f>SUMIFS('Deductions and Deposits'!$D:$D,'Deductions and Deposits'!$C:$C,D1129)+SUMIFS($F:$F,$D:$D,D1129,$C:$C,"Coin Deduction")</f>
        <v>0</v>
      </c>
      <c r="AE1129" s="111">
        <f>Table5[[#This Row],[Column4]]+Table5[[#This Row],[Column14]]+Table5[[#This Row],[Column19]]+Table5[[#This Row],[Column12]]</f>
        <v>0</v>
      </c>
      <c r="AF1129" s="111">
        <f>Table5[[#This Row],[Column5]]+Table5[[#This Row],[Column13]]+Table5[[#This Row],[Column21]]+Table5[[#This Row],[Column18]]</f>
        <v>0</v>
      </c>
      <c r="AG1129" s="111">
        <f t="shared" si="192"/>
        <v>0</v>
      </c>
      <c r="AH1129" s="111">
        <f t="shared" si="193"/>
        <v>0</v>
      </c>
      <c r="AI1129" s="111">
        <f>Table5[[#This Row],[Column17]]-Table5[[#This Row],[Column20]]</f>
        <v>0</v>
      </c>
      <c r="AJ1129" s="111">
        <f t="shared" si="194"/>
        <v>0</v>
      </c>
      <c r="AK1129" s="111">
        <f t="shared" si="198"/>
        <v>0</v>
      </c>
      <c r="AL1129" s="111">
        <f t="shared" si="195"/>
        <v>0</v>
      </c>
      <c r="AM1129" s="111" t="str">
        <f t="shared" si="196"/>
        <v/>
      </c>
      <c r="AN1129" s="111" t="str">
        <f t="shared" ca="1" si="197"/>
        <v/>
      </c>
    </row>
    <row r="1130" spans="1:40" ht="20.25" customHeight="1" x14ac:dyDescent="0.3">
      <c r="A1130" s="107"/>
      <c r="B1130" s="144"/>
      <c r="C1130" s="119"/>
      <c r="D1130" s="120"/>
      <c r="E1130" s="119"/>
      <c r="F1130" s="119"/>
      <c r="G1130" s="120"/>
      <c r="H1130" s="119"/>
      <c r="I1130" s="109"/>
      <c r="L1130" s="108"/>
      <c r="M1130" s="108"/>
      <c r="N1130" s="108"/>
      <c r="O1130" s="108"/>
      <c r="P1130" s="108"/>
      <c r="Q1130" s="108"/>
      <c r="R1130" s="108"/>
      <c r="S1130" s="108"/>
      <c r="T1130" s="100">
        <f t="shared" si="188"/>
        <v>0</v>
      </c>
      <c r="U1130" s="111"/>
      <c r="V1130" s="111"/>
      <c r="W1130" s="111">
        <f>SUMIFS($F$3:F1130,$D$3:D1130,D1130,$C$3:C1130,"Buy")+SUMIFS($F$3:F1130,$D$3:D1130,D1130,$C$3:C1130,"Coin Deposit",$E$3:E1130,"&lt;&gt;")</f>
        <v>0</v>
      </c>
      <c r="X1130" s="111">
        <f t="shared" si="189"/>
        <v>0</v>
      </c>
      <c r="Y1130" s="111">
        <f>IF($D1130=Y$1,SUMIFS($H$3:$H1130,$G$3:$G1130,Y$1,$C$3:$C1130,"Sell"),0)</f>
        <v>0</v>
      </c>
      <c r="Z1130" s="111">
        <f t="shared" si="190"/>
        <v>0</v>
      </c>
      <c r="AA1130" s="111">
        <f>IF($D1130=AA$1,SUMIFS($H$3:$H1130,$G$3:$G1130,AA$1,$C$3:$C1130,"Sell"),0)</f>
        <v>0</v>
      </c>
      <c r="AB1130" s="111">
        <f t="shared" si="191"/>
        <v>0</v>
      </c>
      <c r="AC1130" s="111">
        <f>SUMIFS('Deductions and Deposits'!$H:$H,'Deductions and Deposits'!$G:$G,D1130,'Deductions and Deposits'!$F:$F,"&lt;="&amp;B1130)+SUMIFS($F$3:F1130,$D$3:D1130,D1130,$C$3:C1130,"Coin Deposit",$E$3:E1130,"")</f>
        <v>0</v>
      </c>
      <c r="AD1130" s="111">
        <f>SUMIFS('Deductions and Deposits'!$D:$D,'Deductions and Deposits'!$C:$C,D1130)+SUMIFS($F:$F,$D:$D,D1130,$C:$C,"Coin Deduction")</f>
        <v>0</v>
      </c>
      <c r="AE1130" s="111">
        <f>Table5[[#This Row],[Column4]]+Table5[[#This Row],[Column14]]+Table5[[#This Row],[Column19]]+Table5[[#This Row],[Column12]]</f>
        <v>0</v>
      </c>
      <c r="AF1130" s="111">
        <f>Table5[[#This Row],[Column5]]+Table5[[#This Row],[Column13]]+Table5[[#This Row],[Column21]]+Table5[[#This Row],[Column18]]</f>
        <v>0</v>
      </c>
      <c r="AG1130" s="111">
        <f t="shared" si="192"/>
        <v>0</v>
      </c>
      <c r="AH1130" s="111">
        <f t="shared" si="193"/>
        <v>0</v>
      </c>
      <c r="AI1130" s="111">
        <f>Table5[[#This Row],[Column17]]-Table5[[#This Row],[Column20]]</f>
        <v>0</v>
      </c>
      <c r="AJ1130" s="111">
        <f t="shared" si="194"/>
        <v>0</v>
      </c>
      <c r="AK1130" s="111">
        <f t="shared" si="198"/>
        <v>0</v>
      </c>
      <c r="AL1130" s="111">
        <f t="shared" si="195"/>
        <v>0</v>
      </c>
      <c r="AM1130" s="111" t="str">
        <f t="shared" si="196"/>
        <v/>
      </c>
      <c r="AN1130" s="111" t="str">
        <f t="shared" ca="1" si="197"/>
        <v/>
      </c>
    </row>
    <row r="1131" spans="1:40" ht="20.25" customHeight="1" x14ac:dyDescent="0.3">
      <c r="A1131" s="107"/>
      <c r="B1131" s="144"/>
      <c r="C1131" s="119"/>
      <c r="D1131" s="120"/>
      <c r="E1131" s="119"/>
      <c r="F1131" s="119"/>
      <c r="G1131" s="120"/>
      <c r="H1131" s="119"/>
      <c r="I1131" s="109"/>
      <c r="L1131" s="108"/>
      <c r="M1131" s="108"/>
      <c r="N1131" s="108"/>
      <c r="O1131" s="108"/>
      <c r="P1131" s="108"/>
      <c r="Q1131" s="108"/>
      <c r="R1131" s="108"/>
      <c r="S1131" s="108"/>
      <c r="T1131" s="100">
        <f t="shared" si="188"/>
        <v>0</v>
      </c>
      <c r="U1131" s="111"/>
      <c r="V1131" s="111"/>
      <c r="W1131" s="111">
        <f>SUMIFS($F$3:F1131,$D$3:D1131,D1131,$C$3:C1131,"Buy")+SUMIFS($F$3:F1131,$D$3:D1131,D1131,$C$3:C1131,"Coin Deposit",$E$3:E1131,"&lt;&gt;")</f>
        <v>0</v>
      </c>
      <c r="X1131" s="111">
        <f t="shared" si="189"/>
        <v>0</v>
      </c>
      <c r="Y1131" s="111">
        <f>IF($D1131=Y$1,SUMIFS($H$3:$H1131,$G$3:$G1131,Y$1,$C$3:$C1131,"Sell"),0)</f>
        <v>0</v>
      </c>
      <c r="Z1131" s="111">
        <f t="shared" si="190"/>
        <v>0</v>
      </c>
      <c r="AA1131" s="111">
        <f>IF($D1131=AA$1,SUMIFS($H$3:$H1131,$G$3:$G1131,AA$1,$C$3:$C1131,"Sell"),0)</f>
        <v>0</v>
      </c>
      <c r="AB1131" s="111">
        <f t="shared" si="191"/>
        <v>0</v>
      </c>
      <c r="AC1131" s="111">
        <f>SUMIFS('Deductions and Deposits'!$H:$H,'Deductions and Deposits'!$G:$G,D1131,'Deductions and Deposits'!$F:$F,"&lt;="&amp;B1131)+SUMIFS($F$3:F1131,$D$3:D1131,D1131,$C$3:C1131,"Coin Deposit",$E$3:E1131,"")</f>
        <v>0</v>
      </c>
      <c r="AD1131" s="111">
        <f>SUMIFS('Deductions and Deposits'!$D:$D,'Deductions and Deposits'!$C:$C,D1131)+SUMIFS($F:$F,$D:$D,D1131,$C:$C,"Coin Deduction")</f>
        <v>0</v>
      </c>
      <c r="AE1131" s="111">
        <f>Table5[[#This Row],[Column4]]+Table5[[#This Row],[Column14]]+Table5[[#This Row],[Column19]]+Table5[[#This Row],[Column12]]</f>
        <v>0</v>
      </c>
      <c r="AF1131" s="111">
        <f>Table5[[#This Row],[Column5]]+Table5[[#This Row],[Column13]]+Table5[[#This Row],[Column21]]+Table5[[#This Row],[Column18]]</f>
        <v>0</v>
      </c>
      <c r="AG1131" s="111">
        <f t="shared" si="192"/>
        <v>0</v>
      </c>
      <c r="AH1131" s="111">
        <f t="shared" si="193"/>
        <v>0</v>
      </c>
      <c r="AI1131" s="111">
        <f>Table5[[#This Row],[Column17]]-Table5[[#This Row],[Column20]]</f>
        <v>0</v>
      </c>
      <c r="AJ1131" s="111">
        <f t="shared" si="194"/>
        <v>0</v>
      </c>
      <c r="AK1131" s="111">
        <f t="shared" si="198"/>
        <v>0</v>
      </c>
      <c r="AL1131" s="111">
        <f t="shared" si="195"/>
        <v>0</v>
      </c>
      <c r="AM1131" s="111" t="str">
        <f t="shared" si="196"/>
        <v/>
      </c>
      <c r="AN1131" s="111" t="str">
        <f t="shared" ca="1" si="197"/>
        <v/>
      </c>
    </row>
    <row r="1132" spans="1:40" ht="20.25" customHeight="1" x14ac:dyDescent="0.3">
      <c r="A1132" s="107"/>
      <c r="B1132" s="144"/>
      <c r="C1132" s="119"/>
      <c r="D1132" s="120"/>
      <c r="E1132" s="119"/>
      <c r="F1132" s="119"/>
      <c r="G1132" s="120"/>
      <c r="H1132" s="119"/>
      <c r="I1132" s="109"/>
      <c r="L1132" s="108"/>
      <c r="M1132" s="108"/>
      <c r="N1132" s="108"/>
      <c r="O1132" s="108"/>
      <c r="P1132" s="108"/>
      <c r="Q1132" s="108"/>
      <c r="R1132" s="108"/>
      <c r="S1132" s="108"/>
      <c r="T1132" s="100">
        <f t="shared" si="188"/>
        <v>0</v>
      </c>
      <c r="U1132" s="111"/>
      <c r="V1132" s="111"/>
      <c r="W1132" s="111">
        <f>SUMIFS($F$3:F1132,$D$3:D1132,D1132,$C$3:C1132,"Buy")+SUMIFS($F$3:F1132,$D$3:D1132,D1132,$C$3:C1132,"Coin Deposit",$E$3:E1132,"&lt;&gt;")</f>
        <v>0</v>
      </c>
      <c r="X1132" s="111">
        <f t="shared" si="189"/>
        <v>0</v>
      </c>
      <c r="Y1132" s="111">
        <f>IF($D1132=Y$1,SUMIFS($H$3:$H1132,$G$3:$G1132,Y$1,$C$3:$C1132,"Sell"),0)</f>
        <v>0</v>
      </c>
      <c r="Z1132" s="111">
        <f t="shared" si="190"/>
        <v>0</v>
      </c>
      <c r="AA1132" s="111">
        <f>IF($D1132=AA$1,SUMIFS($H$3:$H1132,$G$3:$G1132,AA$1,$C$3:$C1132,"Sell"),0)</f>
        <v>0</v>
      </c>
      <c r="AB1132" s="111">
        <f t="shared" si="191"/>
        <v>0</v>
      </c>
      <c r="AC1132" s="111">
        <f>SUMIFS('Deductions and Deposits'!$H:$H,'Deductions and Deposits'!$G:$G,D1132,'Deductions and Deposits'!$F:$F,"&lt;="&amp;B1132)+SUMIFS($F$3:F1132,$D$3:D1132,D1132,$C$3:C1132,"Coin Deposit",$E$3:E1132,"")</f>
        <v>0</v>
      </c>
      <c r="AD1132" s="111">
        <f>SUMIFS('Deductions and Deposits'!$D:$D,'Deductions and Deposits'!$C:$C,D1132)+SUMIFS($F:$F,$D:$D,D1132,$C:$C,"Coin Deduction")</f>
        <v>0</v>
      </c>
      <c r="AE1132" s="111">
        <f>Table5[[#This Row],[Column4]]+Table5[[#This Row],[Column14]]+Table5[[#This Row],[Column19]]+Table5[[#This Row],[Column12]]</f>
        <v>0</v>
      </c>
      <c r="AF1132" s="111">
        <f>Table5[[#This Row],[Column5]]+Table5[[#This Row],[Column13]]+Table5[[#This Row],[Column21]]+Table5[[#This Row],[Column18]]</f>
        <v>0</v>
      </c>
      <c r="AG1132" s="111">
        <f t="shared" si="192"/>
        <v>0</v>
      </c>
      <c r="AH1132" s="111">
        <f t="shared" si="193"/>
        <v>0</v>
      </c>
      <c r="AI1132" s="111">
        <f>Table5[[#This Row],[Column17]]-Table5[[#This Row],[Column20]]</f>
        <v>0</v>
      </c>
      <c r="AJ1132" s="111">
        <f t="shared" si="194"/>
        <v>0</v>
      </c>
      <c r="AK1132" s="111">
        <f t="shared" si="198"/>
        <v>0</v>
      </c>
      <c r="AL1132" s="111">
        <f t="shared" si="195"/>
        <v>0</v>
      </c>
      <c r="AM1132" s="111" t="str">
        <f t="shared" si="196"/>
        <v/>
      </c>
      <c r="AN1132" s="111" t="str">
        <f t="shared" ca="1" si="197"/>
        <v/>
      </c>
    </row>
    <row r="1133" spans="1:40" ht="20.25" customHeight="1" x14ac:dyDescent="0.3">
      <c r="A1133" s="107"/>
      <c r="B1133" s="144"/>
      <c r="C1133" s="119"/>
      <c r="D1133" s="120"/>
      <c r="E1133" s="119"/>
      <c r="F1133" s="119"/>
      <c r="G1133" s="120"/>
      <c r="H1133" s="119"/>
      <c r="I1133" s="109"/>
      <c r="L1133" s="108"/>
      <c r="M1133" s="108"/>
      <c r="N1133" s="108"/>
      <c r="O1133" s="108"/>
      <c r="P1133" s="108"/>
      <c r="Q1133" s="108"/>
      <c r="R1133" s="108"/>
      <c r="S1133" s="108"/>
      <c r="T1133" s="100">
        <f t="shared" si="188"/>
        <v>0</v>
      </c>
      <c r="U1133" s="111"/>
      <c r="V1133" s="111"/>
      <c r="W1133" s="111">
        <f>SUMIFS($F$3:F1133,$D$3:D1133,D1133,$C$3:C1133,"Buy")+SUMIFS($F$3:F1133,$D$3:D1133,D1133,$C$3:C1133,"Coin Deposit",$E$3:E1133,"&lt;&gt;")</f>
        <v>0</v>
      </c>
      <c r="X1133" s="111">
        <f t="shared" si="189"/>
        <v>0</v>
      </c>
      <c r="Y1133" s="111">
        <f>IF($D1133=Y$1,SUMIFS($H$3:$H1133,$G$3:$G1133,Y$1,$C$3:$C1133,"Sell"),0)</f>
        <v>0</v>
      </c>
      <c r="Z1133" s="111">
        <f t="shared" si="190"/>
        <v>0</v>
      </c>
      <c r="AA1133" s="111">
        <f>IF($D1133=AA$1,SUMIFS($H$3:$H1133,$G$3:$G1133,AA$1,$C$3:$C1133,"Sell"),0)</f>
        <v>0</v>
      </c>
      <c r="AB1133" s="111">
        <f t="shared" si="191"/>
        <v>0</v>
      </c>
      <c r="AC1133" s="111">
        <f>SUMIFS('Deductions and Deposits'!$H:$H,'Deductions and Deposits'!$G:$G,D1133,'Deductions and Deposits'!$F:$F,"&lt;="&amp;B1133)+SUMIFS($F$3:F1133,$D$3:D1133,D1133,$C$3:C1133,"Coin Deposit",$E$3:E1133,"")</f>
        <v>0</v>
      </c>
      <c r="AD1133" s="111">
        <f>SUMIFS('Deductions and Deposits'!$D:$D,'Deductions and Deposits'!$C:$C,D1133)+SUMIFS($F:$F,$D:$D,D1133,$C:$C,"Coin Deduction")</f>
        <v>0</v>
      </c>
      <c r="AE1133" s="111">
        <f>Table5[[#This Row],[Column4]]+Table5[[#This Row],[Column14]]+Table5[[#This Row],[Column19]]+Table5[[#This Row],[Column12]]</f>
        <v>0</v>
      </c>
      <c r="AF1133" s="111">
        <f>Table5[[#This Row],[Column5]]+Table5[[#This Row],[Column13]]+Table5[[#This Row],[Column21]]+Table5[[#This Row],[Column18]]</f>
        <v>0</v>
      </c>
      <c r="AG1133" s="111">
        <f t="shared" si="192"/>
        <v>0</v>
      </c>
      <c r="AH1133" s="111">
        <f t="shared" si="193"/>
        <v>0</v>
      </c>
      <c r="AI1133" s="111">
        <f>Table5[[#This Row],[Column17]]-Table5[[#This Row],[Column20]]</f>
        <v>0</v>
      </c>
      <c r="AJ1133" s="111">
        <f t="shared" si="194"/>
        <v>0</v>
      </c>
      <c r="AK1133" s="111">
        <f t="shared" si="198"/>
        <v>0</v>
      </c>
      <c r="AL1133" s="111">
        <f t="shared" si="195"/>
        <v>0</v>
      </c>
      <c r="AM1133" s="111" t="str">
        <f t="shared" si="196"/>
        <v/>
      </c>
      <c r="AN1133" s="111" t="str">
        <f t="shared" ca="1" si="197"/>
        <v/>
      </c>
    </row>
    <row r="1134" spans="1:40" ht="20.25" customHeight="1" x14ac:dyDescent="0.3">
      <c r="A1134" s="107"/>
      <c r="B1134" s="144"/>
      <c r="C1134" s="119"/>
      <c r="D1134" s="120"/>
      <c r="E1134" s="119"/>
      <c r="F1134" s="119"/>
      <c r="G1134" s="120"/>
      <c r="H1134" s="119"/>
      <c r="I1134" s="109"/>
      <c r="L1134" s="108"/>
      <c r="M1134" s="108"/>
      <c r="N1134" s="108"/>
      <c r="O1134" s="108"/>
      <c r="P1134" s="108"/>
      <c r="Q1134" s="108"/>
      <c r="R1134" s="108"/>
      <c r="S1134" s="108"/>
      <c r="T1134" s="100">
        <f t="shared" si="188"/>
        <v>0</v>
      </c>
      <c r="U1134" s="111"/>
      <c r="V1134" s="111"/>
      <c r="W1134" s="111">
        <f>SUMIFS($F$3:F1134,$D$3:D1134,D1134,$C$3:C1134,"Buy")+SUMIFS($F$3:F1134,$D$3:D1134,D1134,$C$3:C1134,"Coin Deposit",$E$3:E1134,"&lt;&gt;")</f>
        <v>0</v>
      </c>
      <c r="X1134" s="111">
        <f t="shared" si="189"/>
        <v>0</v>
      </c>
      <c r="Y1134" s="111">
        <f>IF($D1134=Y$1,SUMIFS($H$3:$H1134,$G$3:$G1134,Y$1,$C$3:$C1134,"Sell"),0)</f>
        <v>0</v>
      </c>
      <c r="Z1134" s="111">
        <f t="shared" si="190"/>
        <v>0</v>
      </c>
      <c r="AA1134" s="111">
        <f>IF($D1134=AA$1,SUMIFS($H$3:$H1134,$G$3:$G1134,AA$1,$C$3:$C1134,"Sell"),0)</f>
        <v>0</v>
      </c>
      <c r="AB1134" s="111">
        <f t="shared" si="191"/>
        <v>0</v>
      </c>
      <c r="AC1134" s="111">
        <f>SUMIFS('Deductions and Deposits'!$H:$H,'Deductions and Deposits'!$G:$G,D1134,'Deductions and Deposits'!$F:$F,"&lt;="&amp;B1134)+SUMIFS($F$3:F1134,$D$3:D1134,D1134,$C$3:C1134,"Coin Deposit",$E$3:E1134,"")</f>
        <v>0</v>
      </c>
      <c r="AD1134" s="111">
        <f>SUMIFS('Deductions and Deposits'!$D:$D,'Deductions and Deposits'!$C:$C,D1134)+SUMIFS($F:$F,$D:$D,D1134,$C:$C,"Coin Deduction")</f>
        <v>0</v>
      </c>
      <c r="AE1134" s="111">
        <f>Table5[[#This Row],[Column4]]+Table5[[#This Row],[Column14]]+Table5[[#This Row],[Column19]]+Table5[[#This Row],[Column12]]</f>
        <v>0</v>
      </c>
      <c r="AF1134" s="111">
        <f>Table5[[#This Row],[Column5]]+Table5[[#This Row],[Column13]]+Table5[[#This Row],[Column21]]+Table5[[#This Row],[Column18]]</f>
        <v>0</v>
      </c>
      <c r="AG1134" s="111">
        <f t="shared" si="192"/>
        <v>0</v>
      </c>
      <c r="AH1134" s="111">
        <f t="shared" si="193"/>
        <v>0</v>
      </c>
      <c r="AI1134" s="111">
        <f>Table5[[#This Row],[Column17]]-Table5[[#This Row],[Column20]]</f>
        <v>0</v>
      </c>
      <c r="AJ1134" s="111">
        <f t="shared" si="194"/>
        <v>0</v>
      </c>
      <c r="AK1134" s="111">
        <f t="shared" si="198"/>
        <v>0</v>
      </c>
      <c r="AL1134" s="111">
        <f t="shared" si="195"/>
        <v>0</v>
      </c>
      <c r="AM1134" s="111" t="str">
        <f t="shared" si="196"/>
        <v/>
      </c>
      <c r="AN1134" s="111" t="str">
        <f t="shared" ca="1" si="197"/>
        <v/>
      </c>
    </row>
    <row r="1135" spans="1:40" ht="20.25" customHeight="1" x14ac:dyDescent="0.3">
      <c r="A1135" s="107"/>
      <c r="B1135" s="144"/>
      <c r="C1135" s="119"/>
      <c r="D1135" s="120"/>
      <c r="E1135" s="119"/>
      <c r="F1135" s="119"/>
      <c r="G1135" s="120"/>
      <c r="H1135" s="119"/>
      <c r="I1135" s="109"/>
      <c r="L1135" s="108"/>
      <c r="M1135" s="108"/>
      <c r="N1135" s="108"/>
      <c r="O1135" s="108"/>
      <c r="P1135" s="108"/>
      <c r="Q1135" s="108"/>
      <c r="R1135" s="108"/>
      <c r="S1135" s="108"/>
      <c r="T1135" s="100">
        <f t="shared" si="188"/>
        <v>0</v>
      </c>
      <c r="U1135" s="111"/>
      <c r="V1135" s="111"/>
      <c r="W1135" s="111">
        <f>SUMIFS($F$3:F1135,$D$3:D1135,D1135,$C$3:C1135,"Buy")+SUMIFS($F$3:F1135,$D$3:D1135,D1135,$C$3:C1135,"Coin Deposit",$E$3:E1135,"&lt;&gt;")</f>
        <v>0</v>
      </c>
      <c r="X1135" s="111">
        <f t="shared" si="189"/>
        <v>0</v>
      </c>
      <c r="Y1135" s="111">
        <f>IF($D1135=Y$1,SUMIFS($H$3:$H1135,$G$3:$G1135,Y$1,$C$3:$C1135,"Sell"),0)</f>
        <v>0</v>
      </c>
      <c r="Z1135" s="111">
        <f t="shared" si="190"/>
        <v>0</v>
      </c>
      <c r="AA1135" s="111">
        <f>IF($D1135=AA$1,SUMIFS($H$3:$H1135,$G$3:$G1135,AA$1,$C$3:$C1135,"Sell"),0)</f>
        <v>0</v>
      </c>
      <c r="AB1135" s="111">
        <f t="shared" si="191"/>
        <v>0</v>
      </c>
      <c r="AC1135" s="111">
        <f>SUMIFS('Deductions and Deposits'!$H:$H,'Deductions and Deposits'!$G:$G,D1135,'Deductions and Deposits'!$F:$F,"&lt;="&amp;B1135)+SUMIFS($F$3:F1135,$D$3:D1135,D1135,$C$3:C1135,"Coin Deposit",$E$3:E1135,"")</f>
        <v>0</v>
      </c>
      <c r="AD1135" s="111">
        <f>SUMIFS('Deductions and Deposits'!$D:$D,'Deductions and Deposits'!$C:$C,D1135)+SUMIFS($F:$F,$D:$D,D1135,$C:$C,"Coin Deduction")</f>
        <v>0</v>
      </c>
      <c r="AE1135" s="111">
        <f>Table5[[#This Row],[Column4]]+Table5[[#This Row],[Column14]]+Table5[[#This Row],[Column19]]+Table5[[#This Row],[Column12]]</f>
        <v>0</v>
      </c>
      <c r="AF1135" s="111">
        <f>Table5[[#This Row],[Column5]]+Table5[[#This Row],[Column13]]+Table5[[#This Row],[Column21]]+Table5[[#This Row],[Column18]]</f>
        <v>0</v>
      </c>
      <c r="AG1135" s="111">
        <f t="shared" si="192"/>
        <v>0</v>
      </c>
      <c r="AH1135" s="111">
        <f t="shared" si="193"/>
        <v>0</v>
      </c>
      <c r="AI1135" s="111">
        <f>Table5[[#This Row],[Column17]]-Table5[[#This Row],[Column20]]</f>
        <v>0</v>
      </c>
      <c r="AJ1135" s="111">
        <f t="shared" si="194"/>
        <v>0</v>
      </c>
      <c r="AK1135" s="111">
        <f t="shared" si="198"/>
        <v>0</v>
      </c>
      <c r="AL1135" s="111">
        <f t="shared" si="195"/>
        <v>0</v>
      </c>
      <c r="AM1135" s="111" t="str">
        <f t="shared" si="196"/>
        <v/>
      </c>
      <c r="AN1135" s="111" t="str">
        <f t="shared" ca="1" si="197"/>
        <v/>
      </c>
    </row>
    <row r="1136" spans="1:40" ht="20.25" customHeight="1" x14ac:dyDescent="0.3">
      <c r="A1136" s="107"/>
      <c r="B1136" s="144"/>
      <c r="C1136" s="119"/>
      <c r="D1136" s="120"/>
      <c r="E1136" s="119"/>
      <c r="F1136" s="119"/>
      <c r="G1136" s="120"/>
      <c r="H1136" s="119"/>
      <c r="I1136" s="109"/>
      <c r="L1136" s="108"/>
      <c r="M1136" s="108"/>
      <c r="N1136" s="108"/>
      <c r="O1136" s="108"/>
      <c r="P1136" s="108"/>
      <c r="Q1136" s="108"/>
      <c r="R1136" s="108"/>
      <c r="S1136" s="108"/>
      <c r="T1136" s="100">
        <f t="shared" si="188"/>
        <v>0</v>
      </c>
      <c r="U1136" s="111"/>
      <c r="V1136" s="111"/>
      <c r="W1136" s="111">
        <f>SUMIFS($F$3:F1136,$D$3:D1136,D1136,$C$3:C1136,"Buy")+SUMIFS($F$3:F1136,$D$3:D1136,D1136,$C$3:C1136,"Coin Deposit",$E$3:E1136,"&lt;&gt;")</f>
        <v>0</v>
      </c>
      <c r="X1136" s="111">
        <f t="shared" si="189"/>
        <v>0</v>
      </c>
      <c r="Y1136" s="111">
        <f>IF($D1136=Y$1,SUMIFS($H$3:$H1136,$G$3:$G1136,Y$1,$C$3:$C1136,"Sell"),0)</f>
        <v>0</v>
      </c>
      <c r="Z1136" s="111">
        <f t="shared" si="190"/>
        <v>0</v>
      </c>
      <c r="AA1136" s="111">
        <f>IF($D1136=AA$1,SUMIFS($H$3:$H1136,$G$3:$G1136,AA$1,$C$3:$C1136,"Sell"),0)</f>
        <v>0</v>
      </c>
      <c r="AB1136" s="111">
        <f t="shared" si="191"/>
        <v>0</v>
      </c>
      <c r="AC1136" s="111">
        <f>SUMIFS('Deductions and Deposits'!$H:$H,'Deductions and Deposits'!$G:$G,D1136,'Deductions and Deposits'!$F:$F,"&lt;="&amp;B1136)+SUMIFS($F$3:F1136,$D$3:D1136,D1136,$C$3:C1136,"Coin Deposit",$E$3:E1136,"")</f>
        <v>0</v>
      </c>
      <c r="AD1136" s="111">
        <f>SUMIFS('Deductions and Deposits'!$D:$D,'Deductions and Deposits'!$C:$C,D1136)+SUMIFS($F:$F,$D:$D,D1136,$C:$C,"Coin Deduction")</f>
        <v>0</v>
      </c>
      <c r="AE1136" s="111">
        <f>Table5[[#This Row],[Column4]]+Table5[[#This Row],[Column14]]+Table5[[#This Row],[Column19]]+Table5[[#This Row],[Column12]]</f>
        <v>0</v>
      </c>
      <c r="AF1136" s="111">
        <f>Table5[[#This Row],[Column5]]+Table5[[#This Row],[Column13]]+Table5[[#This Row],[Column21]]+Table5[[#This Row],[Column18]]</f>
        <v>0</v>
      </c>
      <c r="AG1136" s="111">
        <f t="shared" si="192"/>
        <v>0</v>
      </c>
      <c r="AH1136" s="111">
        <f t="shared" si="193"/>
        <v>0</v>
      </c>
      <c r="AI1136" s="111">
        <f>Table5[[#This Row],[Column17]]-Table5[[#This Row],[Column20]]</f>
        <v>0</v>
      </c>
      <c r="AJ1136" s="111">
        <f t="shared" si="194"/>
        <v>0</v>
      </c>
      <c r="AK1136" s="111">
        <f t="shared" si="198"/>
        <v>0</v>
      </c>
      <c r="AL1136" s="111">
        <f t="shared" si="195"/>
        <v>0</v>
      </c>
      <c r="AM1136" s="111" t="str">
        <f t="shared" si="196"/>
        <v/>
      </c>
      <c r="AN1136" s="111" t="str">
        <f t="shared" ca="1" si="197"/>
        <v/>
      </c>
    </row>
    <row r="1137" spans="1:40" ht="20.25" customHeight="1" x14ac:dyDescent="0.3">
      <c r="A1137" s="107"/>
      <c r="B1137" s="144"/>
      <c r="C1137" s="119"/>
      <c r="D1137" s="120"/>
      <c r="E1137" s="119"/>
      <c r="F1137" s="119"/>
      <c r="G1137" s="120"/>
      <c r="H1137" s="119"/>
      <c r="I1137" s="109"/>
      <c r="L1137" s="108"/>
      <c r="M1137" s="108"/>
      <c r="N1137" s="108"/>
      <c r="O1137" s="108"/>
      <c r="P1137" s="108"/>
      <c r="Q1137" s="108"/>
      <c r="R1137" s="108"/>
      <c r="S1137" s="108"/>
      <c r="T1137" s="100">
        <f t="shared" si="188"/>
        <v>0</v>
      </c>
      <c r="U1137" s="111"/>
      <c r="V1137" s="111"/>
      <c r="W1137" s="111">
        <f>SUMIFS($F$3:F1137,$D$3:D1137,D1137,$C$3:C1137,"Buy")+SUMIFS($F$3:F1137,$D$3:D1137,D1137,$C$3:C1137,"Coin Deposit",$E$3:E1137,"&lt;&gt;")</f>
        <v>0</v>
      </c>
      <c r="X1137" s="111">
        <f t="shared" si="189"/>
        <v>0</v>
      </c>
      <c r="Y1137" s="111">
        <f>IF($D1137=Y$1,SUMIFS($H$3:$H1137,$G$3:$G1137,Y$1,$C$3:$C1137,"Sell"),0)</f>
        <v>0</v>
      </c>
      <c r="Z1137" s="111">
        <f t="shared" si="190"/>
        <v>0</v>
      </c>
      <c r="AA1137" s="111">
        <f>IF($D1137=AA$1,SUMIFS($H$3:$H1137,$G$3:$G1137,AA$1,$C$3:$C1137,"Sell"),0)</f>
        <v>0</v>
      </c>
      <c r="AB1137" s="111">
        <f t="shared" si="191"/>
        <v>0</v>
      </c>
      <c r="AC1137" s="111">
        <f>SUMIFS('Deductions and Deposits'!$H:$H,'Deductions and Deposits'!$G:$G,D1137,'Deductions and Deposits'!$F:$F,"&lt;="&amp;B1137)+SUMIFS($F$3:F1137,$D$3:D1137,D1137,$C$3:C1137,"Coin Deposit",$E$3:E1137,"")</f>
        <v>0</v>
      </c>
      <c r="AD1137" s="111">
        <f>SUMIFS('Deductions and Deposits'!$D:$D,'Deductions and Deposits'!$C:$C,D1137)+SUMIFS($F:$F,$D:$D,D1137,$C:$C,"Coin Deduction")</f>
        <v>0</v>
      </c>
      <c r="AE1137" s="111">
        <f>Table5[[#This Row],[Column4]]+Table5[[#This Row],[Column14]]+Table5[[#This Row],[Column19]]+Table5[[#This Row],[Column12]]</f>
        <v>0</v>
      </c>
      <c r="AF1137" s="111">
        <f>Table5[[#This Row],[Column5]]+Table5[[#This Row],[Column13]]+Table5[[#This Row],[Column21]]+Table5[[#This Row],[Column18]]</f>
        <v>0</v>
      </c>
      <c r="AG1137" s="111">
        <f t="shared" si="192"/>
        <v>0</v>
      </c>
      <c r="AH1137" s="111">
        <f t="shared" si="193"/>
        <v>0</v>
      </c>
      <c r="AI1137" s="111">
        <f>Table5[[#This Row],[Column17]]-Table5[[#This Row],[Column20]]</f>
        <v>0</v>
      </c>
      <c r="AJ1137" s="111">
        <f t="shared" si="194"/>
        <v>0</v>
      </c>
      <c r="AK1137" s="111">
        <f t="shared" si="198"/>
        <v>0</v>
      </c>
      <c r="AL1137" s="111">
        <f t="shared" si="195"/>
        <v>0</v>
      </c>
      <c r="AM1137" s="111" t="str">
        <f t="shared" si="196"/>
        <v/>
      </c>
      <c r="AN1137" s="111" t="str">
        <f t="shared" ca="1" si="197"/>
        <v/>
      </c>
    </row>
    <row r="1138" spans="1:40" ht="20.25" customHeight="1" x14ac:dyDescent="0.3">
      <c r="A1138" s="107"/>
      <c r="B1138" s="144"/>
      <c r="C1138" s="119"/>
      <c r="D1138" s="120"/>
      <c r="E1138" s="119"/>
      <c r="F1138" s="119"/>
      <c r="G1138" s="120"/>
      <c r="H1138" s="119"/>
      <c r="I1138" s="109"/>
      <c r="L1138" s="108"/>
      <c r="M1138" s="108"/>
      <c r="N1138" s="108"/>
      <c r="O1138" s="108"/>
      <c r="P1138" s="108"/>
      <c r="Q1138" s="108"/>
      <c r="R1138" s="108"/>
      <c r="S1138" s="108"/>
      <c r="T1138" s="100">
        <f t="shared" si="188"/>
        <v>0</v>
      </c>
      <c r="U1138" s="111"/>
      <c r="V1138" s="111"/>
      <c r="W1138" s="111">
        <f>SUMIFS($F$3:F1138,$D$3:D1138,D1138,$C$3:C1138,"Buy")+SUMIFS($F$3:F1138,$D$3:D1138,D1138,$C$3:C1138,"Coin Deposit",$E$3:E1138,"&lt;&gt;")</f>
        <v>0</v>
      </c>
      <c r="X1138" s="111">
        <f t="shared" si="189"/>
        <v>0</v>
      </c>
      <c r="Y1138" s="111">
        <f>IF($D1138=Y$1,SUMIFS($H$3:$H1138,$G$3:$G1138,Y$1,$C$3:$C1138,"Sell"),0)</f>
        <v>0</v>
      </c>
      <c r="Z1138" s="111">
        <f t="shared" si="190"/>
        <v>0</v>
      </c>
      <c r="AA1138" s="111">
        <f>IF($D1138=AA$1,SUMIFS($H$3:$H1138,$G$3:$G1138,AA$1,$C$3:$C1138,"Sell"),0)</f>
        <v>0</v>
      </c>
      <c r="AB1138" s="111">
        <f t="shared" si="191"/>
        <v>0</v>
      </c>
      <c r="AC1138" s="111">
        <f>SUMIFS('Deductions and Deposits'!$H:$H,'Deductions and Deposits'!$G:$G,D1138,'Deductions and Deposits'!$F:$F,"&lt;="&amp;B1138)+SUMIFS($F$3:F1138,$D$3:D1138,D1138,$C$3:C1138,"Coin Deposit",$E$3:E1138,"")</f>
        <v>0</v>
      </c>
      <c r="AD1138" s="111">
        <f>SUMIFS('Deductions and Deposits'!$D:$D,'Deductions and Deposits'!$C:$C,D1138)+SUMIFS($F:$F,$D:$D,D1138,$C:$C,"Coin Deduction")</f>
        <v>0</v>
      </c>
      <c r="AE1138" s="111">
        <f>Table5[[#This Row],[Column4]]+Table5[[#This Row],[Column14]]+Table5[[#This Row],[Column19]]+Table5[[#This Row],[Column12]]</f>
        <v>0</v>
      </c>
      <c r="AF1138" s="111">
        <f>Table5[[#This Row],[Column5]]+Table5[[#This Row],[Column13]]+Table5[[#This Row],[Column21]]+Table5[[#This Row],[Column18]]</f>
        <v>0</v>
      </c>
      <c r="AG1138" s="111">
        <f t="shared" si="192"/>
        <v>0</v>
      </c>
      <c r="AH1138" s="111">
        <f t="shared" si="193"/>
        <v>0</v>
      </c>
      <c r="AI1138" s="111">
        <f>Table5[[#This Row],[Column17]]-Table5[[#This Row],[Column20]]</f>
        <v>0</v>
      </c>
      <c r="AJ1138" s="111">
        <f t="shared" si="194"/>
        <v>0</v>
      </c>
      <c r="AK1138" s="111">
        <f t="shared" si="198"/>
        <v>0</v>
      </c>
      <c r="AL1138" s="111">
        <f t="shared" si="195"/>
        <v>0</v>
      </c>
      <c r="AM1138" s="111" t="str">
        <f t="shared" si="196"/>
        <v/>
      </c>
      <c r="AN1138" s="111" t="str">
        <f t="shared" ca="1" si="197"/>
        <v/>
      </c>
    </row>
    <row r="1139" spans="1:40" ht="20.25" customHeight="1" x14ac:dyDescent="0.3">
      <c r="A1139" s="107"/>
      <c r="B1139" s="144"/>
      <c r="C1139" s="119"/>
      <c r="D1139" s="120"/>
      <c r="E1139" s="119"/>
      <c r="F1139" s="119"/>
      <c r="G1139" s="120"/>
      <c r="H1139" s="119"/>
      <c r="I1139" s="109"/>
      <c r="L1139" s="108"/>
      <c r="M1139" s="108"/>
      <c r="N1139" s="108"/>
      <c r="O1139" s="108"/>
      <c r="P1139" s="108"/>
      <c r="Q1139" s="108"/>
      <c r="R1139" s="108"/>
      <c r="S1139" s="108"/>
      <c r="T1139" s="100">
        <f t="shared" si="188"/>
        <v>0</v>
      </c>
      <c r="U1139" s="111"/>
      <c r="V1139" s="111"/>
      <c r="W1139" s="111">
        <f>SUMIFS($F$3:F1139,$D$3:D1139,D1139,$C$3:C1139,"Buy")+SUMIFS($F$3:F1139,$D$3:D1139,D1139,$C$3:C1139,"Coin Deposit",$E$3:E1139,"&lt;&gt;")</f>
        <v>0</v>
      </c>
      <c r="X1139" s="111">
        <f t="shared" si="189"/>
        <v>0</v>
      </c>
      <c r="Y1139" s="111">
        <f>IF($D1139=Y$1,SUMIFS($H$3:$H1139,$G$3:$G1139,Y$1,$C$3:$C1139,"Sell"),0)</f>
        <v>0</v>
      </c>
      <c r="Z1139" s="111">
        <f t="shared" si="190"/>
        <v>0</v>
      </c>
      <c r="AA1139" s="111">
        <f>IF($D1139=AA$1,SUMIFS($H$3:$H1139,$G$3:$G1139,AA$1,$C$3:$C1139,"Sell"),0)</f>
        <v>0</v>
      </c>
      <c r="AB1139" s="111">
        <f t="shared" si="191"/>
        <v>0</v>
      </c>
      <c r="AC1139" s="111">
        <f>SUMIFS('Deductions and Deposits'!$H:$H,'Deductions and Deposits'!$G:$G,D1139,'Deductions and Deposits'!$F:$F,"&lt;="&amp;B1139)+SUMIFS($F$3:F1139,$D$3:D1139,D1139,$C$3:C1139,"Coin Deposit",$E$3:E1139,"")</f>
        <v>0</v>
      </c>
      <c r="AD1139" s="111">
        <f>SUMIFS('Deductions and Deposits'!$D:$D,'Deductions and Deposits'!$C:$C,D1139)+SUMIFS($F:$F,$D:$D,D1139,$C:$C,"Coin Deduction")</f>
        <v>0</v>
      </c>
      <c r="AE1139" s="111">
        <f>Table5[[#This Row],[Column4]]+Table5[[#This Row],[Column14]]+Table5[[#This Row],[Column19]]+Table5[[#This Row],[Column12]]</f>
        <v>0</v>
      </c>
      <c r="AF1139" s="111">
        <f>Table5[[#This Row],[Column5]]+Table5[[#This Row],[Column13]]+Table5[[#This Row],[Column21]]+Table5[[#This Row],[Column18]]</f>
        <v>0</v>
      </c>
      <c r="AG1139" s="111">
        <f t="shared" si="192"/>
        <v>0</v>
      </c>
      <c r="AH1139" s="111">
        <f t="shared" si="193"/>
        <v>0</v>
      </c>
      <c r="AI1139" s="111">
        <f>Table5[[#This Row],[Column17]]-Table5[[#This Row],[Column20]]</f>
        <v>0</v>
      </c>
      <c r="AJ1139" s="111">
        <f t="shared" si="194"/>
        <v>0</v>
      </c>
      <c r="AK1139" s="111">
        <f t="shared" si="198"/>
        <v>0</v>
      </c>
      <c r="AL1139" s="111">
        <f t="shared" si="195"/>
        <v>0</v>
      </c>
      <c r="AM1139" s="111" t="str">
        <f t="shared" si="196"/>
        <v/>
      </c>
      <c r="AN1139" s="111" t="str">
        <f t="shared" ca="1" si="197"/>
        <v/>
      </c>
    </row>
    <row r="1140" spans="1:40" ht="20.25" customHeight="1" x14ac:dyDescent="0.3">
      <c r="A1140" s="107"/>
      <c r="B1140" s="144"/>
      <c r="C1140" s="119"/>
      <c r="D1140" s="120"/>
      <c r="E1140" s="119"/>
      <c r="F1140" s="119"/>
      <c r="G1140" s="120"/>
      <c r="H1140" s="119"/>
      <c r="I1140" s="109"/>
      <c r="L1140" s="108"/>
      <c r="M1140" s="108"/>
      <c r="N1140" s="108"/>
      <c r="O1140" s="108"/>
      <c r="P1140" s="108"/>
      <c r="Q1140" s="108"/>
      <c r="R1140" s="108"/>
      <c r="S1140" s="108"/>
      <c r="T1140" s="100">
        <f t="shared" si="188"/>
        <v>0</v>
      </c>
      <c r="U1140" s="111"/>
      <c r="V1140" s="111"/>
      <c r="W1140" s="111">
        <f>SUMIFS($F$3:F1140,$D$3:D1140,D1140,$C$3:C1140,"Buy")+SUMIFS($F$3:F1140,$D$3:D1140,D1140,$C$3:C1140,"Coin Deposit",$E$3:E1140,"&lt;&gt;")</f>
        <v>0</v>
      </c>
      <c r="X1140" s="111">
        <f t="shared" si="189"/>
        <v>0</v>
      </c>
      <c r="Y1140" s="111">
        <f>IF($D1140=Y$1,SUMIFS($H$3:$H1140,$G$3:$G1140,Y$1,$C$3:$C1140,"Sell"),0)</f>
        <v>0</v>
      </c>
      <c r="Z1140" s="111">
        <f t="shared" si="190"/>
        <v>0</v>
      </c>
      <c r="AA1140" s="111">
        <f>IF($D1140=AA$1,SUMIFS($H$3:$H1140,$G$3:$G1140,AA$1,$C$3:$C1140,"Sell"),0)</f>
        <v>0</v>
      </c>
      <c r="AB1140" s="111">
        <f t="shared" si="191"/>
        <v>0</v>
      </c>
      <c r="AC1140" s="111">
        <f>SUMIFS('Deductions and Deposits'!$H:$H,'Deductions and Deposits'!$G:$G,D1140,'Deductions and Deposits'!$F:$F,"&lt;="&amp;B1140)+SUMIFS($F$3:F1140,$D$3:D1140,D1140,$C$3:C1140,"Coin Deposit",$E$3:E1140,"")</f>
        <v>0</v>
      </c>
      <c r="AD1140" s="111">
        <f>SUMIFS('Deductions and Deposits'!$D:$D,'Deductions and Deposits'!$C:$C,D1140)+SUMIFS($F:$F,$D:$D,D1140,$C:$C,"Coin Deduction")</f>
        <v>0</v>
      </c>
      <c r="AE1140" s="111">
        <f>Table5[[#This Row],[Column4]]+Table5[[#This Row],[Column14]]+Table5[[#This Row],[Column19]]+Table5[[#This Row],[Column12]]</f>
        <v>0</v>
      </c>
      <c r="AF1140" s="111">
        <f>Table5[[#This Row],[Column5]]+Table5[[#This Row],[Column13]]+Table5[[#This Row],[Column21]]+Table5[[#This Row],[Column18]]</f>
        <v>0</v>
      </c>
      <c r="AG1140" s="111">
        <f t="shared" si="192"/>
        <v>0</v>
      </c>
      <c r="AH1140" s="111">
        <f t="shared" si="193"/>
        <v>0</v>
      </c>
      <c r="AI1140" s="111">
        <f>Table5[[#This Row],[Column17]]-Table5[[#This Row],[Column20]]</f>
        <v>0</v>
      </c>
      <c r="AJ1140" s="111">
        <f t="shared" si="194"/>
        <v>0</v>
      </c>
      <c r="AK1140" s="111">
        <f t="shared" si="198"/>
        <v>0</v>
      </c>
      <c r="AL1140" s="111">
        <f t="shared" si="195"/>
        <v>0</v>
      </c>
      <c r="AM1140" s="111" t="str">
        <f t="shared" si="196"/>
        <v/>
      </c>
      <c r="AN1140" s="111" t="str">
        <f t="shared" ca="1" si="197"/>
        <v/>
      </c>
    </row>
    <row r="1141" spans="1:40" ht="20.25" customHeight="1" x14ac:dyDescent="0.3">
      <c r="A1141" s="107"/>
      <c r="B1141" s="144"/>
      <c r="C1141" s="119"/>
      <c r="D1141" s="120"/>
      <c r="E1141" s="119"/>
      <c r="F1141" s="119"/>
      <c r="G1141" s="120"/>
      <c r="H1141" s="119"/>
      <c r="I1141" s="109"/>
      <c r="L1141" s="108"/>
      <c r="M1141" s="108"/>
      <c r="N1141" s="108"/>
      <c r="O1141" s="108"/>
      <c r="P1141" s="108"/>
      <c r="Q1141" s="108"/>
      <c r="R1141" s="108"/>
      <c r="S1141" s="108"/>
      <c r="T1141" s="100">
        <f t="shared" si="188"/>
        <v>0</v>
      </c>
      <c r="U1141" s="111"/>
      <c r="V1141" s="111"/>
      <c r="W1141" s="111">
        <f>SUMIFS($F$3:F1141,$D$3:D1141,D1141,$C$3:C1141,"Buy")+SUMIFS($F$3:F1141,$D$3:D1141,D1141,$C$3:C1141,"Coin Deposit",$E$3:E1141,"&lt;&gt;")</f>
        <v>0</v>
      </c>
      <c r="X1141" s="111">
        <f t="shared" si="189"/>
        <v>0</v>
      </c>
      <c r="Y1141" s="111">
        <f>IF($D1141=Y$1,SUMIFS($H$3:$H1141,$G$3:$G1141,Y$1,$C$3:$C1141,"Sell"),0)</f>
        <v>0</v>
      </c>
      <c r="Z1141" s="111">
        <f t="shared" si="190"/>
        <v>0</v>
      </c>
      <c r="AA1141" s="111">
        <f>IF($D1141=AA$1,SUMIFS($H$3:$H1141,$G$3:$G1141,AA$1,$C$3:$C1141,"Sell"),0)</f>
        <v>0</v>
      </c>
      <c r="AB1141" s="111">
        <f t="shared" si="191"/>
        <v>0</v>
      </c>
      <c r="AC1141" s="111">
        <f>SUMIFS('Deductions and Deposits'!$H:$H,'Deductions and Deposits'!$G:$G,D1141,'Deductions and Deposits'!$F:$F,"&lt;="&amp;B1141)+SUMIFS($F$3:F1141,$D$3:D1141,D1141,$C$3:C1141,"Coin Deposit",$E$3:E1141,"")</f>
        <v>0</v>
      </c>
      <c r="AD1141" s="111">
        <f>SUMIFS('Deductions and Deposits'!$D:$D,'Deductions and Deposits'!$C:$C,D1141)+SUMIFS($F:$F,$D:$D,D1141,$C:$C,"Coin Deduction")</f>
        <v>0</v>
      </c>
      <c r="AE1141" s="111">
        <f>Table5[[#This Row],[Column4]]+Table5[[#This Row],[Column14]]+Table5[[#This Row],[Column19]]+Table5[[#This Row],[Column12]]</f>
        <v>0</v>
      </c>
      <c r="AF1141" s="111">
        <f>Table5[[#This Row],[Column5]]+Table5[[#This Row],[Column13]]+Table5[[#This Row],[Column21]]+Table5[[#This Row],[Column18]]</f>
        <v>0</v>
      </c>
      <c r="AG1141" s="111">
        <f t="shared" si="192"/>
        <v>0</v>
      </c>
      <c r="AH1141" s="111">
        <f t="shared" si="193"/>
        <v>0</v>
      </c>
      <c r="AI1141" s="111">
        <f>Table5[[#This Row],[Column17]]-Table5[[#This Row],[Column20]]</f>
        <v>0</v>
      </c>
      <c r="AJ1141" s="111">
        <f t="shared" si="194"/>
        <v>0</v>
      </c>
      <c r="AK1141" s="111">
        <f t="shared" si="198"/>
        <v>0</v>
      </c>
      <c r="AL1141" s="111">
        <f t="shared" si="195"/>
        <v>0</v>
      </c>
      <c r="AM1141" s="111" t="str">
        <f t="shared" si="196"/>
        <v/>
      </c>
      <c r="AN1141" s="111" t="str">
        <f t="shared" ca="1" si="197"/>
        <v/>
      </c>
    </row>
    <row r="1142" spans="1:40" ht="20.25" customHeight="1" x14ac:dyDescent="0.3">
      <c r="A1142" s="107"/>
      <c r="B1142" s="144"/>
      <c r="C1142" s="119"/>
      <c r="D1142" s="120"/>
      <c r="E1142" s="119"/>
      <c r="F1142" s="119"/>
      <c r="G1142" s="120"/>
      <c r="H1142" s="119"/>
      <c r="I1142" s="109"/>
      <c r="L1142" s="108"/>
      <c r="M1142" s="108"/>
      <c r="N1142" s="108"/>
      <c r="O1142" s="108"/>
      <c r="P1142" s="108"/>
      <c r="Q1142" s="108"/>
      <c r="R1142" s="108"/>
      <c r="S1142" s="108"/>
      <c r="T1142" s="100">
        <f t="shared" si="188"/>
        <v>0</v>
      </c>
      <c r="U1142" s="111"/>
      <c r="V1142" s="111"/>
      <c r="W1142" s="111">
        <f>SUMIFS($F$3:F1142,$D$3:D1142,D1142,$C$3:C1142,"Buy")+SUMIFS($F$3:F1142,$D$3:D1142,D1142,$C$3:C1142,"Coin Deposit",$E$3:E1142,"&lt;&gt;")</f>
        <v>0</v>
      </c>
      <c r="X1142" s="111">
        <f t="shared" si="189"/>
        <v>0</v>
      </c>
      <c r="Y1142" s="111">
        <f>IF($D1142=Y$1,SUMIFS($H$3:$H1142,$G$3:$G1142,Y$1,$C$3:$C1142,"Sell"),0)</f>
        <v>0</v>
      </c>
      <c r="Z1142" s="111">
        <f t="shared" si="190"/>
        <v>0</v>
      </c>
      <c r="AA1142" s="111">
        <f>IF($D1142=AA$1,SUMIFS($H$3:$H1142,$G$3:$G1142,AA$1,$C$3:$C1142,"Sell"),0)</f>
        <v>0</v>
      </c>
      <c r="AB1142" s="111">
        <f t="shared" si="191"/>
        <v>0</v>
      </c>
      <c r="AC1142" s="111">
        <f>SUMIFS('Deductions and Deposits'!$H:$H,'Deductions and Deposits'!$G:$G,D1142,'Deductions and Deposits'!$F:$F,"&lt;="&amp;B1142)+SUMIFS($F$3:F1142,$D$3:D1142,D1142,$C$3:C1142,"Coin Deposit",$E$3:E1142,"")</f>
        <v>0</v>
      </c>
      <c r="AD1142" s="111">
        <f>SUMIFS('Deductions and Deposits'!$D:$D,'Deductions and Deposits'!$C:$C,D1142)+SUMIFS($F:$F,$D:$D,D1142,$C:$C,"Coin Deduction")</f>
        <v>0</v>
      </c>
      <c r="AE1142" s="111">
        <f>Table5[[#This Row],[Column4]]+Table5[[#This Row],[Column14]]+Table5[[#This Row],[Column19]]+Table5[[#This Row],[Column12]]</f>
        <v>0</v>
      </c>
      <c r="AF1142" s="111">
        <f>Table5[[#This Row],[Column5]]+Table5[[#This Row],[Column13]]+Table5[[#This Row],[Column21]]+Table5[[#This Row],[Column18]]</f>
        <v>0</v>
      </c>
      <c r="AG1142" s="111">
        <f t="shared" si="192"/>
        <v>0</v>
      </c>
      <c r="AH1142" s="111">
        <f t="shared" si="193"/>
        <v>0</v>
      </c>
      <c r="AI1142" s="111">
        <f>Table5[[#This Row],[Column17]]-Table5[[#This Row],[Column20]]</f>
        <v>0</v>
      </c>
      <c r="AJ1142" s="111">
        <f t="shared" si="194"/>
        <v>0</v>
      </c>
      <c r="AK1142" s="111">
        <f t="shared" si="198"/>
        <v>0</v>
      </c>
      <c r="AL1142" s="111">
        <f t="shared" si="195"/>
        <v>0</v>
      </c>
      <c r="AM1142" s="111" t="str">
        <f t="shared" si="196"/>
        <v/>
      </c>
      <c r="AN1142" s="111" t="str">
        <f t="shared" ca="1" si="197"/>
        <v/>
      </c>
    </row>
    <row r="1143" spans="1:40" ht="20.25" customHeight="1" x14ac:dyDescent="0.3">
      <c r="A1143" s="107"/>
      <c r="B1143" s="144"/>
      <c r="C1143" s="119"/>
      <c r="D1143" s="120"/>
      <c r="E1143" s="119"/>
      <c r="F1143" s="119"/>
      <c r="G1143" s="120"/>
      <c r="H1143" s="119"/>
      <c r="I1143" s="109"/>
      <c r="L1143" s="108"/>
      <c r="M1143" s="108"/>
      <c r="N1143" s="108"/>
      <c r="O1143" s="108"/>
      <c r="P1143" s="108"/>
      <c r="Q1143" s="108"/>
      <c r="R1143" s="108"/>
      <c r="S1143" s="108"/>
      <c r="T1143" s="100">
        <f t="shared" si="188"/>
        <v>0</v>
      </c>
      <c r="U1143" s="111"/>
      <c r="V1143" s="111"/>
      <c r="W1143" s="111">
        <f>SUMIFS($F$3:F1143,$D$3:D1143,D1143,$C$3:C1143,"Buy")+SUMIFS($F$3:F1143,$D$3:D1143,D1143,$C$3:C1143,"Coin Deposit",$E$3:E1143,"&lt;&gt;")</f>
        <v>0</v>
      </c>
      <c r="X1143" s="111">
        <f t="shared" si="189"/>
        <v>0</v>
      </c>
      <c r="Y1143" s="111">
        <f>IF($D1143=Y$1,SUMIFS($H$3:$H1143,$G$3:$G1143,Y$1,$C$3:$C1143,"Sell"),0)</f>
        <v>0</v>
      </c>
      <c r="Z1143" s="111">
        <f t="shared" si="190"/>
        <v>0</v>
      </c>
      <c r="AA1143" s="111">
        <f>IF($D1143=AA$1,SUMIFS($H$3:$H1143,$G$3:$G1143,AA$1,$C$3:$C1143,"Sell"),0)</f>
        <v>0</v>
      </c>
      <c r="AB1143" s="111">
        <f t="shared" si="191"/>
        <v>0</v>
      </c>
      <c r="AC1143" s="111">
        <f>SUMIFS('Deductions and Deposits'!$H:$H,'Deductions and Deposits'!$G:$G,D1143,'Deductions and Deposits'!$F:$F,"&lt;="&amp;B1143)+SUMIFS($F$3:F1143,$D$3:D1143,D1143,$C$3:C1143,"Coin Deposit",$E$3:E1143,"")</f>
        <v>0</v>
      </c>
      <c r="AD1143" s="111">
        <f>SUMIFS('Deductions and Deposits'!$D:$D,'Deductions and Deposits'!$C:$C,D1143)+SUMIFS($F:$F,$D:$D,D1143,$C:$C,"Coin Deduction")</f>
        <v>0</v>
      </c>
      <c r="AE1143" s="111">
        <f>Table5[[#This Row],[Column4]]+Table5[[#This Row],[Column14]]+Table5[[#This Row],[Column19]]+Table5[[#This Row],[Column12]]</f>
        <v>0</v>
      </c>
      <c r="AF1143" s="111">
        <f>Table5[[#This Row],[Column5]]+Table5[[#This Row],[Column13]]+Table5[[#This Row],[Column21]]+Table5[[#This Row],[Column18]]</f>
        <v>0</v>
      </c>
      <c r="AG1143" s="111">
        <f t="shared" si="192"/>
        <v>0</v>
      </c>
      <c r="AH1143" s="111">
        <f t="shared" si="193"/>
        <v>0</v>
      </c>
      <c r="AI1143" s="111">
        <f>Table5[[#This Row],[Column17]]-Table5[[#This Row],[Column20]]</f>
        <v>0</v>
      </c>
      <c r="AJ1143" s="111">
        <f t="shared" si="194"/>
        <v>0</v>
      </c>
      <c r="AK1143" s="111">
        <f t="shared" si="198"/>
        <v>0</v>
      </c>
      <c r="AL1143" s="111">
        <f t="shared" si="195"/>
        <v>0</v>
      </c>
      <c r="AM1143" s="111" t="str">
        <f t="shared" si="196"/>
        <v/>
      </c>
      <c r="AN1143" s="111" t="str">
        <f t="shared" ca="1" si="197"/>
        <v/>
      </c>
    </row>
    <row r="1144" spans="1:40" ht="20.25" customHeight="1" x14ac:dyDescent="0.3">
      <c r="A1144" s="107"/>
      <c r="B1144" s="144"/>
      <c r="C1144" s="119"/>
      <c r="D1144" s="120"/>
      <c r="E1144" s="119"/>
      <c r="F1144" s="119"/>
      <c r="G1144" s="120"/>
      <c r="H1144" s="119"/>
      <c r="I1144" s="109"/>
      <c r="L1144" s="108"/>
      <c r="M1144" s="108"/>
      <c r="N1144" s="108"/>
      <c r="O1144" s="108"/>
      <c r="P1144" s="108"/>
      <c r="Q1144" s="108"/>
      <c r="R1144" s="108"/>
      <c r="S1144" s="108"/>
      <c r="T1144" s="100">
        <f t="shared" si="188"/>
        <v>0</v>
      </c>
      <c r="U1144" s="111"/>
      <c r="V1144" s="111"/>
      <c r="W1144" s="111">
        <f>SUMIFS($F$3:F1144,$D$3:D1144,D1144,$C$3:C1144,"Buy")+SUMIFS($F$3:F1144,$D$3:D1144,D1144,$C$3:C1144,"Coin Deposit",$E$3:E1144,"&lt;&gt;")</f>
        <v>0</v>
      </c>
      <c r="X1144" s="111">
        <f t="shared" si="189"/>
        <v>0</v>
      </c>
      <c r="Y1144" s="111">
        <f>IF($D1144=Y$1,SUMIFS($H$3:$H1144,$G$3:$G1144,Y$1,$C$3:$C1144,"Sell"),0)</f>
        <v>0</v>
      </c>
      <c r="Z1144" s="111">
        <f t="shared" si="190"/>
        <v>0</v>
      </c>
      <c r="AA1144" s="111">
        <f>IF($D1144=AA$1,SUMIFS($H$3:$H1144,$G$3:$G1144,AA$1,$C$3:$C1144,"Sell"),0)</f>
        <v>0</v>
      </c>
      <c r="AB1144" s="111">
        <f t="shared" si="191"/>
        <v>0</v>
      </c>
      <c r="AC1144" s="111">
        <f>SUMIFS('Deductions and Deposits'!$H:$H,'Deductions and Deposits'!$G:$G,D1144,'Deductions and Deposits'!$F:$F,"&lt;="&amp;B1144)+SUMIFS($F$3:F1144,$D$3:D1144,D1144,$C$3:C1144,"Coin Deposit",$E$3:E1144,"")</f>
        <v>0</v>
      </c>
      <c r="AD1144" s="111">
        <f>SUMIFS('Deductions and Deposits'!$D:$D,'Deductions and Deposits'!$C:$C,D1144)+SUMIFS($F:$F,$D:$D,D1144,$C:$C,"Coin Deduction")</f>
        <v>0</v>
      </c>
      <c r="AE1144" s="111">
        <f>Table5[[#This Row],[Column4]]+Table5[[#This Row],[Column14]]+Table5[[#This Row],[Column19]]+Table5[[#This Row],[Column12]]</f>
        <v>0</v>
      </c>
      <c r="AF1144" s="111">
        <f>Table5[[#This Row],[Column5]]+Table5[[#This Row],[Column13]]+Table5[[#This Row],[Column21]]+Table5[[#This Row],[Column18]]</f>
        <v>0</v>
      </c>
      <c r="AG1144" s="111">
        <f t="shared" si="192"/>
        <v>0</v>
      </c>
      <c r="AH1144" s="111">
        <f t="shared" si="193"/>
        <v>0</v>
      </c>
      <c r="AI1144" s="111">
        <f>Table5[[#This Row],[Column17]]-Table5[[#This Row],[Column20]]</f>
        <v>0</v>
      </c>
      <c r="AJ1144" s="111">
        <f t="shared" si="194"/>
        <v>0</v>
      </c>
      <c r="AK1144" s="111">
        <f t="shared" si="198"/>
        <v>0</v>
      </c>
      <c r="AL1144" s="111">
        <f t="shared" si="195"/>
        <v>0</v>
      </c>
      <c r="AM1144" s="111" t="str">
        <f t="shared" si="196"/>
        <v/>
      </c>
      <c r="AN1144" s="111" t="str">
        <f t="shared" ca="1" si="197"/>
        <v/>
      </c>
    </row>
    <row r="1145" spans="1:40" ht="20.25" customHeight="1" x14ac:dyDescent="0.3">
      <c r="A1145" s="107"/>
      <c r="B1145" s="144"/>
      <c r="C1145" s="119"/>
      <c r="D1145" s="120"/>
      <c r="E1145" s="119"/>
      <c r="F1145" s="119"/>
      <c r="G1145" s="120"/>
      <c r="H1145" s="119"/>
      <c r="I1145" s="109"/>
      <c r="L1145" s="108"/>
      <c r="M1145" s="108"/>
      <c r="N1145" s="108"/>
      <c r="O1145" s="108"/>
      <c r="P1145" s="108"/>
      <c r="Q1145" s="108"/>
      <c r="R1145" s="108"/>
      <c r="S1145" s="108"/>
      <c r="T1145" s="100">
        <f t="shared" si="188"/>
        <v>0</v>
      </c>
      <c r="U1145" s="111"/>
      <c r="V1145" s="111"/>
      <c r="W1145" s="111">
        <f>SUMIFS($F$3:F1145,$D$3:D1145,D1145,$C$3:C1145,"Buy")+SUMIFS($F$3:F1145,$D$3:D1145,D1145,$C$3:C1145,"Coin Deposit",$E$3:E1145,"&lt;&gt;")</f>
        <v>0</v>
      </c>
      <c r="X1145" s="111">
        <f t="shared" si="189"/>
        <v>0</v>
      </c>
      <c r="Y1145" s="111">
        <f>IF($D1145=Y$1,SUMIFS($H$3:$H1145,$G$3:$G1145,Y$1,$C$3:$C1145,"Sell"),0)</f>
        <v>0</v>
      </c>
      <c r="Z1145" s="111">
        <f t="shared" si="190"/>
        <v>0</v>
      </c>
      <c r="AA1145" s="111">
        <f>IF($D1145=AA$1,SUMIFS($H$3:$H1145,$G$3:$G1145,AA$1,$C$3:$C1145,"Sell"),0)</f>
        <v>0</v>
      </c>
      <c r="AB1145" s="111">
        <f t="shared" si="191"/>
        <v>0</v>
      </c>
      <c r="AC1145" s="111">
        <f>SUMIFS('Deductions and Deposits'!$H:$H,'Deductions and Deposits'!$G:$G,D1145,'Deductions and Deposits'!$F:$F,"&lt;="&amp;B1145)+SUMIFS($F$3:F1145,$D$3:D1145,D1145,$C$3:C1145,"Coin Deposit",$E$3:E1145,"")</f>
        <v>0</v>
      </c>
      <c r="AD1145" s="111">
        <f>SUMIFS('Deductions and Deposits'!$D:$D,'Deductions and Deposits'!$C:$C,D1145)+SUMIFS($F:$F,$D:$D,D1145,$C:$C,"Coin Deduction")</f>
        <v>0</v>
      </c>
      <c r="AE1145" s="111">
        <f>Table5[[#This Row],[Column4]]+Table5[[#This Row],[Column14]]+Table5[[#This Row],[Column19]]+Table5[[#This Row],[Column12]]</f>
        <v>0</v>
      </c>
      <c r="AF1145" s="111">
        <f>Table5[[#This Row],[Column5]]+Table5[[#This Row],[Column13]]+Table5[[#This Row],[Column21]]+Table5[[#This Row],[Column18]]</f>
        <v>0</v>
      </c>
      <c r="AG1145" s="111">
        <f t="shared" si="192"/>
        <v>0</v>
      </c>
      <c r="AH1145" s="111">
        <f t="shared" si="193"/>
        <v>0</v>
      </c>
      <c r="AI1145" s="111">
        <f>Table5[[#This Row],[Column17]]-Table5[[#This Row],[Column20]]</f>
        <v>0</v>
      </c>
      <c r="AJ1145" s="111">
        <f t="shared" si="194"/>
        <v>0</v>
      </c>
      <c r="AK1145" s="111">
        <f t="shared" si="198"/>
        <v>0</v>
      </c>
      <c r="AL1145" s="111">
        <f t="shared" si="195"/>
        <v>0</v>
      </c>
      <c r="AM1145" s="111" t="str">
        <f t="shared" si="196"/>
        <v/>
      </c>
      <c r="AN1145" s="111" t="str">
        <f t="shared" ca="1" si="197"/>
        <v/>
      </c>
    </row>
    <row r="1146" spans="1:40" ht="20.25" customHeight="1" x14ac:dyDescent="0.3">
      <c r="A1146" s="107"/>
      <c r="B1146" s="144"/>
      <c r="C1146" s="119"/>
      <c r="D1146" s="120"/>
      <c r="E1146" s="119"/>
      <c r="F1146" s="119"/>
      <c r="G1146" s="120"/>
      <c r="H1146" s="119"/>
      <c r="I1146" s="109"/>
      <c r="L1146" s="108"/>
      <c r="M1146" s="108"/>
      <c r="N1146" s="108"/>
      <c r="O1146" s="108"/>
      <c r="P1146" s="108"/>
      <c r="Q1146" s="108"/>
      <c r="R1146" s="108"/>
      <c r="S1146" s="108"/>
      <c r="T1146" s="100">
        <f t="shared" si="188"/>
        <v>0</v>
      </c>
      <c r="U1146" s="111"/>
      <c r="V1146" s="111"/>
      <c r="W1146" s="111">
        <f>SUMIFS($F$3:F1146,$D$3:D1146,D1146,$C$3:C1146,"Buy")+SUMIFS($F$3:F1146,$D$3:D1146,D1146,$C$3:C1146,"Coin Deposit",$E$3:E1146,"&lt;&gt;")</f>
        <v>0</v>
      </c>
      <c r="X1146" s="111">
        <f t="shared" si="189"/>
        <v>0</v>
      </c>
      <c r="Y1146" s="111">
        <f>IF($D1146=Y$1,SUMIFS($H$3:$H1146,$G$3:$G1146,Y$1,$C$3:$C1146,"Sell"),0)</f>
        <v>0</v>
      </c>
      <c r="Z1146" s="111">
        <f t="shared" si="190"/>
        <v>0</v>
      </c>
      <c r="AA1146" s="111">
        <f>IF($D1146=AA$1,SUMIFS($H$3:$H1146,$G$3:$G1146,AA$1,$C$3:$C1146,"Sell"),0)</f>
        <v>0</v>
      </c>
      <c r="AB1146" s="111">
        <f t="shared" si="191"/>
        <v>0</v>
      </c>
      <c r="AC1146" s="111">
        <f>SUMIFS('Deductions and Deposits'!$H:$H,'Deductions and Deposits'!$G:$G,D1146,'Deductions and Deposits'!$F:$F,"&lt;="&amp;B1146)+SUMIFS($F$3:F1146,$D$3:D1146,D1146,$C$3:C1146,"Coin Deposit",$E$3:E1146,"")</f>
        <v>0</v>
      </c>
      <c r="AD1146" s="111">
        <f>SUMIFS('Deductions and Deposits'!$D:$D,'Deductions and Deposits'!$C:$C,D1146)+SUMIFS($F:$F,$D:$D,D1146,$C:$C,"Coin Deduction")</f>
        <v>0</v>
      </c>
      <c r="AE1146" s="111">
        <f>Table5[[#This Row],[Column4]]+Table5[[#This Row],[Column14]]+Table5[[#This Row],[Column19]]+Table5[[#This Row],[Column12]]</f>
        <v>0</v>
      </c>
      <c r="AF1146" s="111">
        <f>Table5[[#This Row],[Column5]]+Table5[[#This Row],[Column13]]+Table5[[#This Row],[Column21]]+Table5[[#This Row],[Column18]]</f>
        <v>0</v>
      </c>
      <c r="AG1146" s="111">
        <f t="shared" si="192"/>
        <v>0</v>
      </c>
      <c r="AH1146" s="111">
        <f t="shared" si="193"/>
        <v>0</v>
      </c>
      <c r="AI1146" s="111">
        <f>Table5[[#This Row],[Column17]]-Table5[[#This Row],[Column20]]</f>
        <v>0</v>
      </c>
      <c r="AJ1146" s="111">
        <f t="shared" si="194"/>
        <v>0</v>
      </c>
      <c r="AK1146" s="111">
        <f t="shared" si="198"/>
        <v>0</v>
      </c>
      <c r="AL1146" s="111">
        <f t="shared" si="195"/>
        <v>0</v>
      </c>
      <c r="AM1146" s="111" t="str">
        <f t="shared" si="196"/>
        <v/>
      </c>
      <c r="AN1146" s="111" t="str">
        <f t="shared" ca="1" si="197"/>
        <v/>
      </c>
    </row>
    <row r="1147" spans="1:40" ht="20.25" customHeight="1" x14ac:dyDescent="0.3">
      <c r="A1147" s="107"/>
      <c r="B1147" s="144"/>
      <c r="C1147" s="119"/>
      <c r="D1147" s="120"/>
      <c r="E1147" s="119"/>
      <c r="F1147" s="119"/>
      <c r="G1147" s="120"/>
      <c r="H1147" s="119"/>
      <c r="I1147" s="109"/>
      <c r="L1147" s="108"/>
      <c r="M1147" s="108"/>
      <c r="N1147" s="108"/>
      <c r="O1147" s="108"/>
      <c r="P1147" s="108"/>
      <c r="Q1147" s="108"/>
      <c r="R1147" s="108"/>
      <c r="S1147" s="108"/>
      <c r="T1147" s="100">
        <f t="shared" si="188"/>
        <v>0</v>
      </c>
      <c r="U1147" s="111"/>
      <c r="V1147" s="111"/>
      <c r="W1147" s="111">
        <f>SUMIFS($F$3:F1147,$D$3:D1147,D1147,$C$3:C1147,"Buy")+SUMIFS($F$3:F1147,$D$3:D1147,D1147,$C$3:C1147,"Coin Deposit",$E$3:E1147,"&lt;&gt;")</f>
        <v>0</v>
      </c>
      <c r="X1147" s="111">
        <f t="shared" si="189"/>
        <v>0</v>
      </c>
      <c r="Y1147" s="111">
        <f>IF($D1147=Y$1,SUMIFS($H$3:$H1147,$G$3:$G1147,Y$1,$C$3:$C1147,"Sell"),0)</f>
        <v>0</v>
      </c>
      <c r="Z1147" s="111">
        <f t="shared" si="190"/>
        <v>0</v>
      </c>
      <c r="AA1147" s="111">
        <f>IF($D1147=AA$1,SUMIFS($H$3:$H1147,$G$3:$G1147,AA$1,$C$3:$C1147,"Sell"),0)</f>
        <v>0</v>
      </c>
      <c r="AB1147" s="111">
        <f t="shared" si="191"/>
        <v>0</v>
      </c>
      <c r="AC1147" s="111">
        <f>SUMIFS('Deductions and Deposits'!$H:$H,'Deductions and Deposits'!$G:$G,D1147,'Deductions and Deposits'!$F:$F,"&lt;="&amp;B1147)+SUMIFS($F$3:F1147,$D$3:D1147,D1147,$C$3:C1147,"Coin Deposit",$E$3:E1147,"")</f>
        <v>0</v>
      </c>
      <c r="AD1147" s="111">
        <f>SUMIFS('Deductions and Deposits'!$D:$D,'Deductions and Deposits'!$C:$C,D1147)+SUMIFS($F:$F,$D:$D,D1147,$C:$C,"Coin Deduction")</f>
        <v>0</v>
      </c>
      <c r="AE1147" s="111">
        <f>Table5[[#This Row],[Column4]]+Table5[[#This Row],[Column14]]+Table5[[#This Row],[Column19]]+Table5[[#This Row],[Column12]]</f>
        <v>0</v>
      </c>
      <c r="AF1147" s="111">
        <f>Table5[[#This Row],[Column5]]+Table5[[#This Row],[Column13]]+Table5[[#This Row],[Column21]]+Table5[[#This Row],[Column18]]</f>
        <v>0</v>
      </c>
      <c r="AG1147" s="111">
        <f t="shared" si="192"/>
        <v>0</v>
      </c>
      <c r="AH1147" s="111">
        <f t="shared" si="193"/>
        <v>0</v>
      </c>
      <c r="AI1147" s="111">
        <f>Table5[[#This Row],[Column17]]-Table5[[#This Row],[Column20]]</f>
        <v>0</v>
      </c>
      <c r="AJ1147" s="111">
        <f t="shared" si="194"/>
        <v>0</v>
      </c>
      <c r="AK1147" s="111">
        <f t="shared" si="198"/>
        <v>0</v>
      </c>
      <c r="AL1147" s="111">
        <f t="shared" si="195"/>
        <v>0</v>
      </c>
      <c r="AM1147" s="111" t="str">
        <f t="shared" si="196"/>
        <v/>
      </c>
      <c r="AN1147" s="111" t="str">
        <f t="shared" ca="1" si="197"/>
        <v/>
      </c>
    </row>
    <row r="1148" spans="1:40" ht="20.25" customHeight="1" x14ac:dyDescent="0.3">
      <c r="A1148" s="107"/>
      <c r="B1148" s="144"/>
      <c r="C1148" s="119"/>
      <c r="D1148" s="120"/>
      <c r="E1148" s="119"/>
      <c r="F1148" s="119"/>
      <c r="G1148" s="120"/>
      <c r="H1148" s="119"/>
      <c r="I1148" s="109"/>
      <c r="L1148" s="108"/>
      <c r="M1148" s="108"/>
      <c r="N1148" s="108"/>
      <c r="O1148" s="108"/>
      <c r="P1148" s="108"/>
      <c r="Q1148" s="108"/>
      <c r="R1148" s="108"/>
      <c r="S1148" s="108"/>
      <c r="T1148" s="100">
        <f t="shared" si="188"/>
        <v>0</v>
      </c>
      <c r="U1148" s="111"/>
      <c r="V1148" s="111"/>
      <c r="W1148" s="111">
        <f>SUMIFS($F$3:F1148,$D$3:D1148,D1148,$C$3:C1148,"Buy")+SUMIFS($F$3:F1148,$D$3:D1148,D1148,$C$3:C1148,"Coin Deposit",$E$3:E1148,"&lt;&gt;")</f>
        <v>0</v>
      </c>
      <c r="X1148" s="111">
        <f t="shared" si="189"/>
        <v>0</v>
      </c>
      <c r="Y1148" s="111">
        <f>IF($D1148=Y$1,SUMIFS($H$3:$H1148,$G$3:$G1148,Y$1,$C$3:$C1148,"Sell"),0)</f>
        <v>0</v>
      </c>
      <c r="Z1148" s="111">
        <f t="shared" si="190"/>
        <v>0</v>
      </c>
      <c r="AA1148" s="111">
        <f>IF($D1148=AA$1,SUMIFS($H$3:$H1148,$G$3:$G1148,AA$1,$C$3:$C1148,"Sell"),0)</f>
        <v>0</v>
      </c>
      <c r="AB1148" s="111">
        <f t="shared" si="191"/>
        <v>0</v>
      </c>
      <c r="AC1148" s="111">
        <f>SUMIFS('Deductions and Deposits'!$H:$H,'Deductions and Deposits'!$G:$G,D1148,'Deductions and Deposits'!$F:$F,"&lt;="&amp;B1148)+SUMIFS($F$3:F1148,$D$3:D1148,D1148,$C$3:C1148,"Coin Deposit",$E$3:E1148,"")</f>
        <v>0</v>
      </c>
      <c r="AD1148" s="111">
        <f>SUMIFS('Deductions and Deposits'!$D:$D,'Deductions and Deposits'!$C:$C,D1148)+SUMIFS($F:$F,$D:$D,D1148,$C:$C,"Coin Deduction")</f>
        <v>0</v>
      </c>
      <c r="AE1148" s="111">
        <f>Table5[[#This Row],[Column4]]+Table5[[#This Row],[Column14]]+Table5[[#This Row],[Column19]]+Table5[[#This Row],[Column12]]</f>
        <v>0</v>
      </c>
      <c r="AF1148" s="111">
        <f>Table5[[#This Row],[Column5]]+Table5[[#This Row],[Column13]]+Table5[[#This Row],[Column21]]+Table5[[#This Row],[Column18]]</f>
        <v>0</v>
      </c>
      <c r="AG1148" s="111">
        <f t="shared" si="192"/>
        <v>0</v>
      </c>
      <c r="AH1148" s="111">
        <f t="shared" si="193"/>
        <v>0</v>
      </c>
      <c r="AI1148" s="111">
        <f>Table5[[#This Row],[Column17]]-Table5[[#This Row],[Column20]]</f>
        <v>0</v>
      </c>
      <c r="AJ1148" s="111">
        <f t="shared" si="194"/>
        <v>0</v>
      </c>
      <c r="AK1148" s="111">
        <f t="shared" si="198"/>
        <v>0</v>
      </c>
      <c r="AL1148" s="111">
        <f t="shared" si="195"/>
        <v>0</v>
      </c>
      <c r="AM1148" s="111" t="str">
        <f t="shared" si="196"/>
        <v/>
      </c>
      <c r="AN1148" s="111" t="str">
        <f t="shared" ca="1" si="197"/>
        <v/>
      </c>
    </row>
    <row r="1149" spans="1:40" ht="20.25" customHeight="1" x14ac:dyDescent="0.3">
      <c r="A1149" s="107"/>
      <c r="B1149" s="144"/>
      <c r="C1149" s="119"/>
      <c r="D1149" s="120"/>
      <c r="E1149" s="119"/>
      <c r="F1149" s="119"/>
      <c r="G1149" s="120"/>
      <c r="H1149" s="119"/>
      <c r="I1149" s="109"/>
      <c r="L1149" s="108"/>
      <c r="M1149" s="108"/>
      <c r="N1149" s="108"/>
      <c r="O1149" s="108"/>
      <c r="P1149" s="108"/>
      <c r="Q1149" s="108"/>
      <c r="R1149" s="108"/>
      <c r="S1149" s="108"/>
      <c r="T1149" s="100">
        <f t="shared" si="188"/>
        <v>0</v>
      </c>
      <c r="U1149" s="111"/>
      <c r="V1149" s="111"/>
      <c r="W1149" s="111">
        <f>SUMIFS($F$3:F1149,$D$3:D1149,D1149,$C$3:C1149,"Buy")+SUMIFS($F$3:F1149,$D$3:D1149,D1149,$C$3:C1149,"Coin Deposit",$E$3:E1149,"&lt;&gt;")</f>
        <v>0</v>
      </c>
      <c r="X1149" s="111">
        <f t="shared" si="189"/>
        <v>0</v>
      </c>
      <c r="Y1149" s="111">
        <f>IF($D1149=Y$1,SUMIFS($H$3:$H1149,$G$3:$G1149,Y$1,$C$3:$C1149,"Sell"),0)</f>
        <v>0</v>
      </c>
      <c r="Z1149" s="111">
        <f t="shared" si="190"/>
        <v>0</v>
      </c>
      <c r="AA1149" s="111">
        <f>IF($D1149=AA$1,SUMIFS($H$3:$H1149,$G$3:$G1149,AA$1,$C$3:$C1149,"Sell"),0)</f>
        <v>0</v>
      </c>
      <c r="AB1149" s="111">
        <f t="shared" si="191"/>
        <v>0</v>
      </c>
      <c r="AC1149" s="111">
        <f>SUMIFS('Deductions and Deposits'!$H:$H,'Deductions and Deposits'!$G:$G,D1149,'Deductions and Deposits'!$F:$F,"&lt;="&amp;B1149)+SUMIFS($F$3:F1149,$D$3:D1149,D1149,$C$3:C1149,"Coin Deposit",$E$3:E1149,"")</f>
        <v>0</v>
      </c>
      <c r="AD1149" s="111">
        <f>SUMIFS('Deductions and Deposits'!$D:$D,'Deductions and Deposits'!$C:$C,D1149)+SUMIFS($F:$F,$D:$D,D1149,$C:$C,"Coin Deduction")</f>
        <v>0</v>
      </c>
      <c r="AE1149" s="111">
        <f>Table5[[#This Row],[Column4]]+Table5[[#This Row],[Column14]]+Table5[[#This Row],[Column19]]+Table5[[#This Row],[Column12]]</f>
        <v>0</v>
      </c>
      <c r="AF1149" s="111">
        <f>Table5[[#This Row],[Column5]]+Table5[[#This Row],[Column13]]+Table5[[#This Row],[Column21]]+Table5[[#This Row],[Column18]]</f>
        <v>0</v>
      </c>
      <c r="AG1149" s="111">
        <f t="shared" si="192"/>
        <v>0</v>
      </c>
      <c r="AH1149" s="111">
        <f t="shared" si="193"/>
        <v>0</v>
      </c>
      <c r="AI1149" s="111">
        <f>Table5[[#This Row],[Column17]]-Table5[[#This Row],[Column20]]</f>
        <v>0</v>
      </c>
      <c r="AJ1149" s="111">
        <f t="shared" si="194"/>
        <v>0</v>
      </c>
      <c r="AK1149" s="111">
        <f t="shared" si="198"/>
        <v>0</v>
      </c>
      <c r="AL1149" s="111">
        <f t="shared" si="195"/>
        <v>0</v>
      </c>
      <c r="AM1149" s="111" t="str">
        <f t="shared" si="196"/>
        <v/>
      </c>
      <c r="AN1149" s="111" t="str">
        <f t="shared" ca="1" si="197"/>
        <v/>
      </c>
    </row>
    <row r="1150" spans="1:40" ht="20.25" customHeight="1" x14ac:dyDescent="0.3">
      <c r="A1150" s="107"/>
      <c r="B1150" s="144"/>
      <c r="C1150" s="119"/>
      <c r="D1150" s="120"/>
      <c r="E1150" s="119"/>
      <c r="F1150" s="119"/>
      <c r="G1150" s="120"/>
      <c r="H1150" s="119"/>
      <c r="I1150" s="109"/>
      <c r="L1150" s="108"/>
      <c r="M1150" s="108"/>
      <c r="N1150" s="108"/>
      <c r="O1150" s="108"/>
      <c r="P1150" s="108"/>
      <c r="Q1150" s="108"/>
      <c r="R1150" s="108"/>
      <c r="S1150" s="108"/>
      <c r="T1150" s="100">
        <f t="shared" si="188"/>
        <v>0</v>
      </c>
      <c r="U1150" s="111"/>
      <c r="V1150" s="111"/>
      <c r="W1150" s="111">
        <f>SUMIFS($F$3:F1150,$D$3:D1150,D1150,$C$3:C1150,"Buy")+SUMIFS($F$3:F1150,$D$3:D1150,D1150,$C$3:C1150,"Coin Deposit",$E$3:E1150,"&lt;&gt;")</f>
        <v>0</v>
      </c>
      <c r="X1150" s="111">
        <f t="shared" si="189"/>
        <v>0</v>
      </c>
      <c r="Y1150" s="111">
        <f>IF($D1150=Y$1,SUMIFS($H$3:$H1150,$G$3:$G1150,Y$1,$C$3:$C1150,"Sell"),0)</f>
        <v>0</v>
      </c>
      <c r="Z1150" s="111">
        <f t="shared" si="190"/>
        <v>0</v>
      </c>
      <c r="AA1150" s="111">
        <f>IF($D1150=AA$1,SUMIFS($H$3:$H1150,$G$3:$G1150,AA$1,$C$3:$C1150,"Sell"),0)</f>
        <v>0</v>
      </c>
      <c r="AB1150" s="111">
        <f t="shared" si="191"/>
        <v>0</v>
      </c>
      <c r="AC1150" s="111">
        <f>SUMIFS('Deductions and Deposits'!$H:$H,'Deductions and Deposits'!$G:$G,D1150,'Deductions and Deposits'!$F:$F,"&lt;="&amp;B1150)+SUMIFS($F$3:F1150,$D$3:D1150,D1150,$C$3:C1150,"Coin Deposit",$E$3:E1150,"")</f>
        <v>0</v>
      </c>
      <c r="AD1150" s="111">
        <f>SUMIFS('Deductions and Deposits'!$D:$D,'Deductions and Deposits'!$C:$C,D1150)+SUMIFS($F:$F,$D:$D,D1150,$C:$C,"Coin Deduction")</f>
        <v>0</v>
      </c>
      <c r="AE1150" s="111">
        <f>Table5[[#This Row],[Column4]]+Table5[[#This Row],[Column14]]+Table5[[#This Row],[Column19]]+Table5[[#This Row],[Column12]]</f>
        <v>0</v>
      </c>
      <c r="AF1150" s="111">
        <f>Table5[[#This Row],[Column5]]+Table5[[#This Row],[Column13]]+Table5[[#This Row],[Column21]]+Table5[[#This Row],[Column18]]</f>
        <v>0</v>
      </c>
      <c r="AG1150" s="111">
        <f t="shared" si="192"/>
        <v>0</v>
      </c>
      <c r="AH1150" s="111">
        <f t="shared" si="193"/>
        <v>0</v>
      </c>
      <c r="AI1150" s="111">
        <f>Table5[[#This Row],[Column17]]-Table5[[#This Row],[Column20]]</f>
        <v>0</v>
      </c>
      <c r="AJ1150" s="111">
        <f t="shared" si="194"/>
        <v>0</v>
      </c>
      <c r="AK1150" s="111">
        <f t="shared" si="198"/>
        <v>0</v>
      </c>
      <c r="AL1150" s="111">
        <f t="shared" si="195"/>
        <v>0</v>
      </c>
      <c r="AM1150" s="111" t="str">
        <f t="shared" si="196"/>
        <v/>
      </c>
      <c r="AN1150" s="111" t="str">
        <f t="shared" ca="1" si="197"/>
        <v/>
      </c>
    </row>
    <row r="1151" spans="1:40" ht="20.25" customHeight="1" x14ac:dyDescent="0.3">
      <c r="A1151" s="107"/>
      <c r="B1151" s="144"/>
      <c r="C1151" s="119"/>
      <c r="D1151" s="120"/>
      <c r="E1151" s="119"/>
      <c r="F1151" s="119"/>
      <c r="G1151" s="120"/>
      <c r="H1151" s="119"/>
      <c r="I1151" s="109"/>
      <c r="L1151" s="108"/>
      <c r="M1151" s="108"/>
      <c r="N1151" s="108"/>
      <c r="O1151" s="108"/>
      <c r="P1151" s="108"/>
      <c r="Q1151" s="108"/>
      <c r="R1151" s="108"/>
      <c r="S1151" s="108"/>
      <c r="T1151" s="100">
        <f t="shared" si="188"/>
        <v>0</v>
      </c>
      <c r="U1151" s="111"/>
      <c r="V1151" s="111"/>
      <c r="W1151" s="111">
        <f>SUMIFS($F$3:F1151,$D$3:D1151,D1151,$C$3:C1151,"Buy")+SUMIFS($F$3:F1151,$D$3:D1151,D1151,$C$3:C1151,"Coin Deposit",$E$3:E1151,"&lt;&gt;")</f>
        <v>0</v>
      </c>
      <c r="X1151" s="111">
        <f t="shared" si="189"/>
        <v>0</v>
      </c>
      <c r="Y1151" s="111">
        <f>IF($D1151=Y$1,SUMIFS($H$3:$H1151,$G$3:$G1151,Y$1,$C$3:$C1151,"Sell"),0)</f>
        <v>0</v>
      </c>
      <c r="Z1151" s="111">
        <f t="shared" si="190"/>
        <v>0</v>
      </c>
      <c r="AA1151" s="111">
        <f>IF($D1151=AA$1,SUMIFS($H$3:$H1151,$G$3:$G1151,AA$1,$C$3:$C1151,"Sell"),0)</f>
        <v>0</v>
      </c>
      <c r="AB1151" s="111">
        <f t="shared" si="191"/>
        <v>0</v>
      </c>
      <c r="AC1151" s="111">
        <f>SUMIFS('Deductions and Deposits'!$H:$H,'Deductions and Deposits'!$G:$G,D1151,'Deductions and Deposits'!$F:$F,"&lt;="&amp;B1151)+SUMIFS($F$3:F1151,$D$3:D1151,D1151,$C$3:C1151,"Coin Deposit",$E$3:E1151,"")</f>
        <v>0</v>
      </c>
      <c r="AD1151" s="111">
        <f>SUMIFS('Deductions and Deposits'!$D:$D,'Deductions and Deposits'!$C:$C,D1151)+SUMIFS($F:$F,$D:$D,D1151,$C:$C,"Coin Deduction")</f>
        <v>0</v>
      </c>
      <c r="AE1151" s="111">
        <f>Table5[[#This Row],[Column4]]+Table5[[#This Row],[Column14]]+Table5[[#This Row],[Column19]]+Table5[[#This Row],[Column12]]</f>
        <v>0</v>
      </c>
      <c r="AF1151" s="111">
        <f>Table5[[#This Row],[Column5]]+Table5[[#This Row],[Column13]]+Table5[[#This Row],[Column21]]+Table5[[#This Row],[Column18]]</f>
        <v>0</v>
      </c>
      <c r="AG1151" s="111">
        <f t="shared" si="192"/>
        <v>0</v>
      </c>
      <c r="AH1151" s="111">
        <f t="shared" si="193"/>
        <v>0</v>
      </c>
      <c r="AI1151" s="111">
        <f>Table5[[#This Row],[Column17]]-Table5[[#This Row],[Column20]]</f>
        <v>0</v>
      </c>
      <c r="AJ1151" s="111">
        <f t="shared" si="194"/>
        <v>0</v>
      </c>
      <c r="AK1151" s="111">
        <f t="shared" si="198"/>
        <v>0</v>
      </c>
      <c r="AL1151" s="111">
        <f t="shared" si="195"/>
        <v>0</v>
      </c>
      <c r="AM1151" s="111" t="str">
        <f t="shared" si="196"/>
        <v/>
      </c>
      <c r="AN1151" s="111" t="str">
        <f t="shared" ca="1" si="197"/>
        <v/>
      </c>
    </row>
    <row r="1152" spans="1:40" ht="20.25" customHeight="1" x14ac:dyDescent="0.3">
      <c r="A1152" s="107"/>
      <c r="B1152" s="144"/>
      <c r="C1152" s="119"/>
      <c r="D1152" s="120"/>
      <c r="E1152" s="119"/>
      <c r="F1152" s="119"/>
      <c r="G1152" s="120"/>
      <c r="H1152" s="119"/>
      <c r="I1152" s="109"/>
      <c r="L1152" s="108"/>
      <c r="M1152" s="108"/>
      <c r="N1152" s="108"/>
      <c r="O1152" s="108"/>
      <c r="P1152" s="108"/>
      <c r="Q1152" s="108"/>
      <c r="R1152" s="108"/>
      <c r="S1152" s="108"/>
      <c r="T1152" s="100">
        <f t="shared" si="188"/>
        <v>0</v>
      </c>
      <c r="U1152" s="111"/>
      <c r="V1152" s="111"/>
      <c r="W1152" s="111">
        <f>SUMIFS($F$3:F1152,$D$3:D1152,D1152,$C$3:C1152,"Buy")+SUMIFS($F$3:F1152,$D$3:D1152,D1152,$C$3:C1152,"Coin Deposit",$E$3:E1152,"&lt;&gt;")</f>
        <v>0</v>
      </c>
      <c r="X1152" s="111">
        <f t="shared" si="189"/>
        <v>0</v>
      </c>
      <c r="Y1152" s="111">
        <f>IF($D1152=Y$1,SUMIFS($H$3:$H1152,$G$3:$G1152,Y$1,$C$3:$C1152,"Sell"),0)</f>
        <v>0</v>
      </c>
      <c r="Z1152" s="111">
        <f t="shared" si="190"/>
        <v>0</v>
      </c>
      <c r="AA1152" s="111">
        <f>IF($D1152=AA$1,SUMIFS($H$3:$H1152,$G$3:$G1152,AA$1,$C$3:$C1152,"Sell"),0)</f>
        <v>0</v>
      </c>
      <c r="AB1152" s="111">
        <f t="shared" si="191"/>
        <v>0</v>
      </c>
      <c r="AC1152" s="111">
        <f>SUMIFS('Deductions and Deposits'!$H:$H,'Deductions and Deposits'!$G:$G,D1152,'Deductions and Deposits'!$F:$F,"&lt;="&amp;B1152)+SUMIFS($F$3:F1152,$D$3:D1152,D1152,$C$3:C1152,"Coin Deposit",$E$3:E1152,"")</f>
        <v>0</v>
      </c>
      <c r="AD1152" s="111">
        <f>SUMIFS('Deductions and Deposits'!$D:$D,'Deductions and Deposits'!$C:$C,D1152)+SUMIFS($F:$F,$D:$D,D1152,$C:$C,"Coin Deduction")</f>
        <v>0</v>
      </c>
      <c r="AE1152" s="111">
        <f>Table5[[#This Row],[Column4]]+Table5[[#This Row],[Column14]]+Table5[[#This Row],[Column19]]+Table5[[#This Row],[Column12]]</f>
        <v>0</v>
      </c>
      <c r="AF1152" s="111">
        <f>Table5[[#This Row],[Column5]]+Table5[[#This Row],[Column13]]+Table5[[#This Row],[Column21]]+Table5[[#This Row],[Column18]]</f>
        <v>0</v>
      </c>
      <c r="AG1152" s="111">
        <f t="shared" si="192"/>
        <v>0</v>
      </c>
      <c r="AH1152" s="111">
        <f t="shared" si="193"/>
        <v>0</v>
      </c>
      <c r="AI1152" s="111">
        <f>Table5[[#This Row],[Column17]]-Table5[[#This Row],[Column20]]</f>
        <v>0</v>
      </c>
      <c r="AJ1152" s="111">
        <f t="shared" si="194"/>
        <v>0</v>
      </c>
      <c r="AK1152" s="111">
        <f t="shared" si="198"/>
        <v>0</v>
      </c>
      <c r="AL1152" s="111">
        <f t="shared" si="195"/>
        <v>0</v>
      </c>
      <c r="AM1152" s="111" t="str">
        <f t="shared" si="196"/>
        <v/>
      </c>
      <c r="AN1152" s="111" t="str">
        <f t="shared" ca="1" si="197"/>
        <v/>
      </c>
    </row>
    <row r="1153" spans="1:40" ht="20.25" customHeight="1" x14ac:dyDescent="0.3">
      <c r="A1153" s="107"/>
      <c r="B1153" s="144"/>
      <c r="C1153" s="119"/>
      <c r="D1153" s="120"/>
      <c r="E1153" s="119"/>
      <c r="F1153" s="119"/>
      <c r="G1153" s="120"/>
      <c r="H1153" s="119"/>
      <c r="I1153" s="109"/>
      <c r="L1153" s="108"/>
      <c r="M1153" s="108"/>
      <c r="N1153" s="108"/>
      <c r="O1153" s="108"/>
      <c r="P1153" s="108"/>
      <c r="Q1153" s="108"/>
      <c r="R1153" s="108"/>
      <c r="S1153" s="108"/>
      <c r="T1153" s="100">
        <f t="shared" si="188"/>
        <v>0</v>
      </c>
      <c r="U1153" s="111"/>
      <c r="V1153" s="111"/>
      <c r="W1153" s="111">
        <f>SUMIFS($F$3:F1153,$D$3:D1153,D1153,$C$3:C1153,"Buy")+SUMIFS($F$3:F1153,$D$3:D1153,D1153,$C$3:C1153,"Coin Deposit",$E$3:E1153,"&lt;&gt;")</f>
        <v>0</v>
      </c>
      <c r="X1153" s="111">
        <f t="shared" si="189"/>
        <v>0</v>
      </c>
      <c r="Y1153" s="111">
        <f>IF($D1153=Y$1,SUMIFS($H$3:$H1153,$G$3:$G1153,Y$1,$C$3:$C1153,"Sell"),0)</f>
        <v>0</v>
      </c>
      <c r="Z1153" s="111">
        <f t="shared" si="190"/>
        <v>0</v>
      </c>
      <c r="AA1153" s="111">
        <f>IF($D1153=AA$1,SUMIFS($H$3:$H1153,$G$3:$G1153,AA$1,$C$3:$C1153,"Sell"),0)</f>
        <v>0</v>
      </c>
      <c r="AB1153" s="111">
        <f t="shared" si="191"/>
        <v>0</v>
      </c>
      <c r="AC1153" s="111">
        <f>SUMIFS('Deductions and Deposits'!$H:$H,'Deductions and Deposits'!$G:$G,D1153,'Deductions and Deposits'!$F:$F,"&lt;="&amp;B1153)+SUMIFS($F$3:F1153,$D$3:D1153,D1153,$C$3:C1153,"Coin Deposit",$E$3:E1153,"")</f>
        <v>0</v>
      </c>
      <c r="AD1153" s="111">
        <f>SUMIFS('Deductions and Deposits'!$D:$D,'Deductions and Deposits'!$C:$C,D1153)+SUMIFS($F:$F,$D:$D,D1153,$C:$C,"Coin Deduction")</f>
        <v>0</v>
      </c>
      <c r="AE1153" s="111">
        <f>Table5[[#This Row],[Column4]]+Table5[[#This Row],[Column14]]+Table5[[#This Row],[Column19]]+Table5[[#This Row],[Column12]]</f>
        <v>0</v>
      </c>
      <c r="AF1153" s="111">
        <f>Table5[[#This Row],[Column5]]+Table5[[#This Row],[Column13]]+Table5[[#This Row],[Column21]]+Table5[[#This Row],[Column18]]</f>
        <v>0</v>
      </c>
      <c r="AG1153" s="111">
        <f t="shared" si="192"/>
        <v>0</v>
      </c>
      <c r="AH1153" s="111">
        <f t="shared" si="193"/>
        <v>0</v>
      </c>
      <c r="AI1153" s="111">
        <f>Table5[[#This Row],[Column17]]-Table5[[#This Row],[Column20]]</f>
        <v>0</v>
      </c>
      <c r="AJ1153" s="111">
        <f t="shared" si="194"/>
        <v>0</v>
      </c>
      <c r="AK1153" s="111">
        <f t="shared" si="198"/>
        <v>0</v>
      </c>
      <c r="AL1153" s="111">
        <f t="shared" si="195"/>
        <v>0</v>
      </c>
      <c r="AM1153" s="111" t="str">
        <f t="shared" si="196"/>
        <v/>
      </c>
      <c r="AN1153" s="111" t="str">
        <f t="shared" ca="1" si="197"/>
        <v/>
      </c>
    </row>
    <row r="1154" spans="1:40" ht="20.25" customHeight="1" x14ac:dyDescent="0.3">
      <c r="A1154" s="107"/>
      <c r="B1154" s="144"/>
      <c r="C1154" s="119"/>
      <c r="D1154" s="120"/>
      <c r="E1154" s="119"/>
      <c r="F1154" s="119"/>
      <c r="G1154" s="120"/>
      <c r="H1154" s="119"/>
      <c r="I1154" s="109"/>
      <c r="L1154" s="108"/>
      <c r="M1154" s="108"/>
      <c r="N1154" s="108"/>
      <c r="O1154" s="108"/>
      <c r="P1154" s="108"/>
      <c r="Q1154" s="108"/>
      <c r="R1154" s="108"/>
      <c r="S1154" s="108"/>
      <c r="T1154" s="100">
        <f t="shared" si="188"/>
        <v>0</v>
      </c>
      <c r="U1154" s="111"/>
      <c r="V1154" s="111"/>
      <c r="W1154" s="111">
        <f>SUMIFS($F$3:F1154,$D$3:D1154,D1154,$C$3:C1154,"Buy")+SUMIFS($F$3:F1154,$D$3:D1154,D1154,$C$3:C1154,"Coin Deposit",$E$3:E1154,"&lt;&gt;")</f>
        <v>0</v>
      </c>
      <c r="X1154" s="111">
        <f t="shared" si="189"/>
        <v>0</v>
      </c>
      <c r="Y1154" s="111">
        <f>IF($D1154=Y$1,SUMIFS($H$3:$H1154,$G$3:$G1154,Y$1,$C$3:$C1154,"Sell"),0)</f>
        <v>0</v>
      </c>
      <c r="Z1154" s="111">
        <f t="shared" si="190"/>
        <v>0</v>
      </c>
      <c r="AA1154" s="111">
        <f>IF($D1154=AA$1,SUMIFS($H$3:$H1154,$G$3:$G1154,AA$1,$C$3:$C1154,"Sell"),0)</f>
        <v>0</v>
      </c>
      <c r="AB1154" s="111">
        <f t="shared" si="191"/>
        <v>0</v>
      </c>
      <c r="AC1154" s="111">
        <f>SUMIFS('Deductions and Deposits'!$H:$H,'Deductions and Deposits'!$G:$G,D1154,'Deductions and Deposits'!$F:$F,"&lt;="&amp;B1154)+SUMIFS($F$3:F1154,$D$3:D1154,D1154,$C$3:C1154,"Coin Deposit",$E$3:E1154,"")</f>
        <v>0</v>
      </c>
      <c r="AD1154" s="111">
        <f>SUMIFS('Deductions and Deposits'!$D:$D,'Deductions and Deposits'!$C:$C,D1154)+SUMIFS($F:$F,$D:$D,D1154,$C:$C,"Coin Deduction")</f>
        <v>0</v>
      </c>
      <c r="AE1154" s="111">
        <f>Table5[[#This Row],[Column4]]+Table5[[#This Row],[Column14]]+Table5[[#This Row],[Column19]]+Table5[[#This Row],[Column12]]</f>
        <v>0</v>
      </c>
      <c r="AF1154" s="111">
        <f>Table5[[#This Row],[Column5]]+Table5[[#This Row],[Column13]]+Table5[[#This Row],[Column21]]+Table5[[#This Row],[Column18]]</f>
        <v>0</v>
      </c>
      <c r="AG1154" s="111">
        <f t="shared" si="192"/>
        <v>0</v>
      </c>
      <c r="AH1154" s="111">
        <f t="shared" si="193"/>
        <v>0</v>
      </c>
      <c r="AI1154" s="111">
        <f>Table5[[#This Row],[Column17]]-Table5[[#This Row],[Column20]]</f>
        <v>0</v>
      </c>
      <c r="AJ1154" s="111">
        <f t="shared" si="194"/>
        <v>0</v>
      </c>
      <c r="AK1154" s="111">
        <f t="shared" si="198"/>
        <v>0</v>
      </c>
      <c r="AL1154" s="111">
        <f t="shared" si="195"/>
        <v>0</v>
      </c>
      <c r="AM1154" s="111" t="str">
        <f t="shared" si="196"/>
        <v/>
      </c>
      <c r="AN1154" s="111" t="str">
        <f t="shared" ca="1" si="197"/>
        <v/>
      </c>
    </row>
    <row r="1155" spans="1:40" ht="20.25" customHeight="1" x14ac:dyDescent="0.3">
      <c r="A1155" s="107"/>
      <c r="B1155" s="144"/>
      <c r="C1155" s="119"/>
      <c r="D1155" s="120"/>
      <c r="E1155" s="119"/>
      <c r="F1155" s="119"/>
      <c r="G1155" s="120"/>
      <c r="H1155" s="119"/>
      <c r="I1155" s="109"/>
      <c r="L1155" s="108"/>
      <c r="M1155" s="108"/>
      <c r="N1155" s="108"/>
      <c r="O1155" s="108"/>
      <c r="P1155" s="108"/>
      <c r="Q1155" s="108"/>
      <c r="R1155" s="108"/>
      <c r="S1155" s="108"/>
      <c r="T1155" s="100">
        <f t="shared" ref="T1155:T1218" si="199">IF(E1155&lt;&gt;"",E1155,0)</f>
        <v>0</v>
      </c>
      <c r="U1155" s="111"/>
      <c r="V1155" s="111"/>
      <c r="W1155" s="111">
        <f>SUMIFS($F$3:F1155,$D$3:D1155,D1155,$C$3:C1155,"Buy")+SUMIFS($F$3:F1155,$D$3:D1155,D1155,$C$3:C1155,"Coin Deposit",$E$3:E1155,"&lt;&gt;")</f>
        <v>0</v>
      </c>
      <c r="X1155" s="111">
        <f t="shared" ref="X1155:X1218" si="200">IF(OR(C1155="buy",AND(C1155="Coin Deposit",E1155&lt;&gt;"")),SUMIFS($F:$F,$D:$D,D1155,$C:$C,"sell"),0)</f>
        <v>0</v>
      </c>
      <c r="Y1155" s="111">
        <f>IF($D1155=Y$1,SUMIFS($H$3:$H1155,$G$3:$G1155,Y$1,$C$3:$C1155,"Sell"),0)</f>
        <v>0</v>
      </c>
      <c r="Z1155" s="111">
        <f t="shared" ref="Z1155:Z1218" si="201">IF($D1155=Z$1,SUMIFS($H:$H,$G:$G,Z$1,$C:$C,"Buy")+SUMIFS($H:$H,$G:$G,Z$1,$C:$C,"Coin Deposit",$E:$E,"&lt;&gt;"),0)</f>
        <v>0</v>
      </c>
      <c r="AA1155" s="111">
        <f>IF($D1155=AA$1,SUMIFS($H$3:$H1155,$G$3:$G1155,AA$1,$C$3:$C1155,"Sell"),0)</f>
        <v>0</v>
      </c>
      <c r="AB1155" s="111">
        <f t="shared" ref="AB1155:AB1218" si="202">IF($D1155=AB$1,SUMIFS($H:$H,$G:$G,AB$1,$C:$C,"Buy")+SUMIFS($H:$H,$G:$G,AB$1,$C:$C,"Coin Deposit",$E:$E,"&lt;&gt;"),0)</f>
        <v>0</v>
      </c>
      <c r="AC1155" s="111">
        <f>SUMIFS('Deductions and Deposits'!$H:$H,'Deductions and Deposits'!$G:$G,D1155,'Deductions and Deposits'!$F:$F,"&lt;="&amp;B1155)+SUMIFS($F$3:F1155,$D$3:D1155,D1155,$C$3:C1155,"Coin Deposit",$E$3:E1155,"")</f>
        <v>0</v>
      </c>
      <c r="AD1155" s="111">
        <f>SUMIFS('Deductions and Deposits'!$D:$D,'Deductions and Deposits'!$C:$C,D1155)+SUMIFS($F:$F,$D:$D,D1155,$C:$C,"Coin Deduction")</f>
        <v>0</v>
      </c>
      <c r="AE1155" s="111">
        <f>Table5[[#This Row],[Column4]]+Table5[[#This Row],[Column14]]+Table5[[#This Row],[Column19]]+Table5[[#This Row],[Column12]]</f>
        <v>0</v>
      </c>
      <c r="AF1155" s="111">
        <f>Table5[[#This Row],[Column5]]+Table5[[#This Row],[Column13]]+Table5[[#This Row],[Column21]]+Table5[[#This Row],[Column18]]</f>
        <v>0</v>
      </c>
      <c r="AG1155" s="111">
        <f t="shared" ref="AG1155:AG1218" si="203">IF(AND((AC1155+Y1155+AA1155)&gt;AF1155,OR(C1155="buy",AND(C1155="Coin Deposit",E1155&lt;&gt;""))),(AC1155+Y1155+AA1155)-AF1155,0)</f>
        <v>0</v>
      </c>
      <c r="AH1155" s="111">
        <f t="shared" ref="AH1155:AH1218" si="204">IF(AND(AE1155&gt;AF1155,OR(C1155="buy",AND(C1155="Coin Deposit",E1155&lt;&gt;""))),AE1155-AF1155,0)</f>
        <v>0</v>
      </c>
      <c r="AI1155" s="111">
        <f>Table5[[#This Row],[Column17]]-Table5[[#This Row],[Column20]]</f>
        <v>0</v>
      </c>
      <c r="AJ1155" s="111">
        <f t="shared" ref="AJ1155:AJ1218" si="205">IF(AI1155&gt;F1155,F1155,AI1155)</f>
        <v>0</v>
      </c>
      <c r="AK1155" s="111">
        <f t="shared" si="198"/>
        <v>0</v>
      </c>
      <c r="AL1155" s="111">
        <f t="shared" ref="AL1155:AL1218" si="206">IFERROR(SUMIFS($AK:$AK,$D:$D,D1155)/SUMIFS($AJ:$AJ,$D:$D,D1155),0)</f>
        <v>0</v>
      </c>
      <c r="AM1155" s="111" t="str">
        <f t="shared" ref="AM1155:AM1218" si="207">C1155&amp;D1155</f>
        <v/>
      </c>
      <c r="AN1155" s="111" t="str">
        <f t="shared" ref="AN1155:AN1218" ca="1" si="208">OFFSET(AM1155,COUNTA($AM:$AM)-ROW()-(ROW()-ROW($AN$2)-1),)</f>
        <v/>
      </c>
    </row>
    <row r="1156" spans="1:40" ht="20.25" customHeight="1" x14ac:dyDescent="0.3">
      <c r="A1156" s="107"/>
      <c r="B1156" s="144"/>
      <c r="C1156" s="119"/>
      <c r="D1156" s="120"/>
      <c r="E1156" s="119"/>
      <c r="F1156" s="119"/>
      <c r="G1156" s="120"/>
      <c r="H1156" s="119"/>
      <c r="I1156" s="109"/>
      <c r="L1156" s="108"/>
      <c r="M1156" s="108"/>
      <c r="N1156" s="108"/>
      <c r="O1156" s="108"/>
      <c r="P1156" s="108"/>
      <c r="Q1156" s="108"/>
      <c r="R1156" s="108"/>
      <c r="S1156" s="108"/>
      <c r="T1156" s="100">
        <f t="shared" si="199"/>
        <v>0</v>
      </c>
      <c r="U1156" s="111"/>
      <c r="V1156" s="111"/>
      <c r="W1156" s="111">
        <f>SUMIFS($F$3:F1156,$D$3:D1156,D1156,$C$3:C1156,"Buy")+SUMIFS($F$3:F1156,$D$3:D1156,D1156,$C$3:C1156,"Coin Deposit",$E$3:E1156,"&lt;&gt;")</f>
        <v>0</v>
      </c>
      <c r="X1156" s="111">
        <f t="shared" si="200"/>
        <v>0</v>
      </c>
      <c r="Y1156" s="111">
        <f>IF($D1156=Y$1,SUMIFS($H$3:$H1156,$G$3:$G1156,Y$1,$C$3:$C1156,"Sell"),0)</f>
        <v>0</v>
      </c>
      <c r="Z1156" s="111">
        <f t="shared" si="201"/>
        <v>0</v>
      </c>
      <c r="AA1156" s="111">
        <f>IF($D1156=AA$1,SUMIFS($H$3:$H1156,$G$3:$G1156,AA$1,$C$3:$C1156,"Sell"),0)</f>
        <v>0</v>
      </c>
      <c r="AB1156" s="111">
        <f t="shared" si="202"/>
        <v>0</v>
      </c>
      <c r="AC1156" s="111">
        <f>SUMIFS('Deductions and Deposits'!$H:$H,'Deductions and Deposits'!$G:$G,D1156,'Deductions and Deposits'!$F:$F,"&lt;="&amp;B1156)+SUMIFS($F$3:F1156,$D$3:D1156,D1156,$C$3:C1156,"Coin Deposit",$E$3:E1156,"")</f>
        <v>0</v>
      </c>
      <c r="AD1156" s="111">
        <f>SUMIFS('Deductions and Deposits'!$D:$D,'Deductions and Deposits'!$C:$C,D1156)+SUMIFS($F:$F,$D:$D,D1156,$C:$C,"Coin Deduction")</f>
        <v>0</v>
      </c>
      <c r="AE1156" s="111">
        <f>Table5[[#This Row],[Column4]]+Table5[[#This Row],[Column14]]+Table5[[#This Row],[Column19]]+Table5[[#This Row],[Column12]]</f>
        <v>0</v>
      </c>
      <c r="AF1156" s="111">
        <f>Table5[[#This Row],[Column5]]+Table5[[#This Row],[Column13]]+Table5[[#This Row],[Column21]]+Table5[[#This Row],[Column18]]</f>
        <v>0</v>
      </c>
      <c r="AG1156" s="111">
        <f t="shared" si="203"/>
        <v>0</v>
      </c>
      <c r="AH1156" s="111">
        <f t="shared" si="204"/>
        <v>0</v>
      </c>
      <c r="AI1156" s="111">
        <f>Table5[[#This Row],[Column17]]-Table5[[#This Row],[Column20]]</f>
        <v>0</v>
      </c>
      <c r="AJ1156" s="111">
        <f t="shared" si="205"/>
        <v>0</v>
      </c>
      <c r="AK1156" s="111">
        <f t="shared" si="198"/>
        <v>0</v>
      </c>
      <c r="AL1156" s="111">
        <f t="shared" si="206"/>
        <v>0</v>
      </c>
      <c r="AM1156" s="111" t="str">
        <f t="shared" si="207"/>
        <v/>
      </c>
      <c r="AN1156" s="111" t="str">
        <f t="shared" ca="1" si="208"/>
        <v/>
      </c>
    </row>
    <row r="1157" spans="1:40" ht="20.25" customHeight="1" x14ac:dyDescent="0.3">
      <c r="A1157" s="107"/>
      <c r="B1157" s="144"/>
      <c r="C1157" s="119"/>
      <c r="D1157" s="120"/>
      <c r="E1157" s="119"/>
      <c r="F1157" s="119"/>
      <c r="G1157" s="120"/>
      <c r="H1157" s="119"/>
      <c r="I1157" s="109"/>
      <c r="L1157" s="108"/>
      <c r="M1157" s="108"/>
      <c r="N1157" s="108"/>
      <c r="O1157" s="108"/>
      <c r="P1157" s="108"/>
      <c r="Q1157" s="108"/>
      <c r="R1157" s="108"/>
      <c r="S1157" s="108"/>
      <c r="T1157" s="100">
        <f t="shared" si="199"/>
        <v>0</v>
      </c>
      <c r="U1157" s="111"/>
      <c r="V1157" s="111"/>
      <c r="W1157" s="111">
        <f>SUMIFS($F$3:F1157,$D$3:D1157,D1157,$C$3:C1157,"Buy")+SUMIFS($F$3:F1157,$D$3:D1157,D1157,$C$3:C1157,"Coin Deposit",$E$3:E1157,"&lt;&gt;")</f>
        <v>0</v>
      </c>
      <c r="X1157" s="111">
        <f t="shared" si="200"/>
        <v>0</v>
      </c>
      <c r="Y1157" s="111">
        <f>IF($D1157=Y$1,SUMIFS($H$3:$H1157,$G$3:$G1157,Y$1,$C$3:$C1157,"Sell"),0)</f>
        <v>0</v>
      </c>
      <c r="Z1157" s="111">
        <f t="shared" si="201"/>
        <v>0</v>
      </c>
      <c r="AA1157" s="111">
        <f>IF($D1157=AA$1,SUMIFS($H$3:$H1157,$G$3:$G1157,AA$1,$C$3:$C1157,"Sell"),0)</f>
        <v>0</v>
      </c>
      <c r="AB1157" s="111">
        <f t="shared" si="202"/>
        <v>0</v>
      </c>
      <c r="AC1157" s="111">
        <f>SUMIFS('Deductions and Deposits'!$H:$H,'Deductions and Deposits'!$G:$G,D1157,'Deductions and Deposits'!$F:$F,"&lt;="&amp;B1157)+SUMIFS($F$3:F1157,$D$3:D1157,D1157,$C$3:C1157,"Coin Deposit",$E$3:E1157,"")</f>
        <v>0</v>
      </c>
      <c r="AD1157" s="111">
        <f>SUMIFS('Deductions and Deposits'!$D:$D,'Deductions and Deposits'!$C:$C,D1157)+SUMIFS($F:$F,$D:$D,D1157,$C:$C,"Coin Deduction")</f>
        <v>0</v>
      </c>
      <c r="AE1157" s="111">
        <f>Table5[[#This Row],[Column4]]+Table5[[#This Row],[Column14]]+Table5[[#This Row],[Column19]]+Table5[[#This Row],[Column12]]</f>
        <v>0</v>
      </c>
      <c r="AF1157" s="111">
        <f>Table5[[#This Row],[Column5]]+Table5[[#This Row],[Column13]]+Table5[[#This Row],[Column21]]+Table5[[#This Row],[Column18]]</f>
        <v>0</v>
      </c>
      <c r="AG1157" s="111">
        <f t="shared" si="203"/>
        <v>0</v>
      </c>
      <c r="AH1157" s="111">
        <f t="shared" si="204"/>
        <v>0</v>
      </c>
      <c r="AI1157" s="111">
        <f>Table5[[#This Row],[Column17]]-Table5[[#This Row],[Column20]]</f>
        <v>0</v>
      </c>
      <c r="AJ1157" s="111">
        <f t="shared" si="205"/>
        <v>0</v>
      </c>
      <c r="AK1157" s="111">
        <f t="shared" si="198"/>
        <v>0</v>
      </c>
      <c r="AL1157" s="111">
        <f t="shared" si="206"/>
        <v>0</v>
      </c>
      <c r="AM1157" s="111" t="str">
        <f t="shared" si="207"/>
        <v/>
      </c>
      <c r="AN1157" s="111" t="str">
        <f t="shared" ca="1" si="208"/>
        <v/>
      </c>
    </row>
    <row r="1158" spans="1:40" ht="20.25" customHeight="1" x14ac:dyDescent="0.3">
      <c r="A1158" s="107"/>
      <c r="B1158" s="144"/>
      <c r="C1158" s="119"/>
      <c r="D1158" s="120"/>
      <c r="E1158" s="119"/>
      <c r="F1158" s="119"/>
      <c r="G1158" s="120"/>
      <c r="H1158" s="119"/>
      <c r="I1158" s="109"/>
      <c r="L1158" s="108"/>
      <c r="M1158" s="108"/>
      <c r="N1158" s="108"/>
      <c r="O1158" s="108"/>
      <c r="P1158" s="108"/>
      <c r="Q1158" s="108"/>
      <c r="R1158" s="108"/>
      <c r="S1158" s="108"/>
      <c r="T1158" s="100">
        <f t="shared" si="199"/>
        <v>0</v>
      </c>
      <c r="U1158" s="111"/>
      <c r="V1158" s="111"/>
      <c r="W1158" s="111">
        <f>SUMIFS($F$3:F1158,$D$3:D1158,D1158,$C$3:C1158,"Buy")+SUMIFS($F$3:F1158,$D$3:D1158,D1158,$C$3:C1158,"Coin Deposit",$E$3:E1158,"&lt;&gt;")</f>
        <v>0</v>
      </c>
      <c r="X1158" s="111">
        <f t="shared" si="200"/>
        <v>0</v>
      </c>
      <c r="Y1158" s="111">
        <f>IF($D1158=Y$1,SUMIFS($H$3:$H1158,$G$3:$G1158,Y$1,$C$3:$C1158,"Sell"),0)</f>
        <v>0</v>
      </c>
      <c r="Z1158" s="111">
        <f t="shared" si="201"/>
        <v>0</v>
      </c>
      <c r="AA1158" s="111">
        <f>IF($D1158=AA$1,SUMIFS($H$3:$H1158,$G$3:$G1158,AA$1,$C$3:$C1158,"Sell"),0)</f>
        <v>0</v>
      </c>
      <c r="AB1158" s="111">
        <f t="shared" si="202"/>
        <v>0</v>
      </c>
      <c r="AC1158" s="111">
        <f>SUMIFS('Deductions and Deposits'!$H:$H,'Deductions and Deposits'!$G:$G,D1158,'Deductions and Deposits'!$F:$F,"&lt;="&amp;B1158)+SUMIFS($F$3:F1158,$D$3:D1158,D1158,$C$3:C1158,"Coin Deposit",$E$3:E1158,"")</f>
        <v>0</v>
      </c>
      <c r="AD1158" s="111">
        <f>SUMIFS('Deductions and Deposits'!$D:$D,'Deductions and Deposits'!$C:$C,D1158)+SUMIFS($F:$F,$D:$D,D1158,$C:$C,"Coin Deduction")</f>
        <v>0</v>
      </c>
      <c r="AE1158" s="111">
        <f>Table5[[#This Row],[Column4]]+Table5[[#This Row],[Column14]]+Table5[[#This Row],[Column19]]+Table5[[#This Row],[Column12]]</f>
        <v>0</v>
      </c>
      <c r="AF1158" s="111">
        <f>Table5[[#This Row],[Column5]]+Table5[[#This Row],[Column13]]+Table5[[#This Row],[Column21]]+Table5[[#This Row],[Column18]]</f>
        <v>0</v>
      </c>
      <c r="AG1158" s="111">
        <f t="shared" si="203"/>
        <v>0</v>
      </c>
      <c r="AH1158" s="111">
        <f t="shared" si="204"/>
        <v>0</v>
      </c>
      <c r="AI1158" s="111">
        <f>Table5[[#This Row],[Column17]]-Table5[[#This Row],[Column20]]</f>
        <v>0</v>
      </c>
      <c r="AJ1158" s="111">
        <f t="shared" si="205"/>
        <v>0</v>
      </c>
      <c r="AK1158" s="111">
        <f t="shared" si="198"/>
        <v>0</v>
      </c>
      <c r="AL1158" s="111">
        <f t="shared" si="206"/>
        <v>0</v>
      </c>
      <c r="AM1158" s="111" t="str">
        <f t="shared" si="207"/>
        <v/>
      </c>
      <c r="AN1158" s="111" t="str">
        <f t="shared" ca="1" si="208"/>
        <v/>
      </c>
    </row>
    <row r="1159" spans="1:40" ht="20.25" customHeight="1" x14ac:dyDescent="0.3">
      <c r="A1159" s="107"/>
      <c r="B1159" s="144"/>
      <c r="C1159" s="119"/>
      <c r="D1159" s="120"/>
      <c r="E1159" s="119"/>
      <c r="F1159" s="119"/>
      <c r="G1159" s="120"/>
      <c r="H1159" s="119"/>
      <c r="I1159" s="109"/>
      <c r="L1159" s="108"/>
      <c r="M1159" s="108"/>
      <c r="N1159" s="108"/>
      <c r="O1159" s="108"/>
      <c r="P1159" s="108"/>
      <c r="Q1159" s="108"/>
      <c r="R1159" s="108"/>
      <c r="S1159" s="108"/>
      <c r="T1159" s="100">
        <f t="shared" si="199"/>
        <v>0</v>
      </c>
      <c r="U1159" s="111"/>
      <c r="V1159" s="111"/>
      <c r="W1159" s="111">
        <f>SUMIFS($F$3:F1159,$D$3:D1159,D1159,$C$3:C1159,"Buy")+SUMIFS($F$3:F1159,$D$3:D1159,D1159,$C$3:C1159,"Coin Deposit",$E$3:E1159,"&lt;&gt;")</f>
        <v>0</v>
      </c>
      <c r="X1159" s="111">
        <f t="shared" si="200"/>
        <v>0</v>
      </c>
      <c r="Y1159" s="111">
        <f>IF($D1159=Y$1,SUMIFS($H$3:$H1159,$G$3:$G1159,Y$1,$C$3:$C1159,"Sell"),0)</f>
        <v>0</v>
      </c>
      <c r="Z1159" s="111">
        <f t="shared" si="201"/>
        <v>0</v>
      </c>
      <c r="AA1159" s="111">
        <f>IF($D1159=AA$1,SUMIFS($H$3:$H1159,$G$3:$G1159,AA$1,$C$3:$C1159,"Sell"),0)</f>
        <v>0</v>
      </c>
      <c r="AB1159" s="111">
        <f t="shared" si="202"/>
        <v>0</v>
      </c>
      <c r="AC1159" s="111">
        <f>SUMIFS('Deductions and Deposits'!$H:$H,'Deductions and Deposits'!$G:$G,D1159,'Deductions and Deposits'!$F:$F,"&lt;="&amp;B1159)+SUMIFS($F$3:F1159,$D$3:D1159,D1159,$C$3:C1159,"Coin Deposit",$E$3:E1159,"")</f>
        <v>0</v>
      </c>
      <c r="AD1159" s="111">
        <f>SUMIFS('Deductions and Deposits'!$D:$D,'Deductions and Deposits'!$C:$C,D1159)+SUMIFS($F:$F,$D:$D,D1159,$C:$C,"Coin Deduction")</f>
        <v>0</v>
      </c>
      <c r="AE1159" s="111">
        <f>Table5[[#This Row],[Column4]]+Table5[[#This Row],[Column14]]+Table5[[#This Row],[Column19]]+Table5[[#This Row],[Column12]]</f>
        <v>0</v>
      </c>
      <c r="AF1159" s="111">
        <f>Table5[[#This Row],[Column5]]+Table5[[#This Row],[Column13]]+Table5[[#This Row],[Column21]]+Table5[[#This Row],[Column18]]</f>
        <v>0</v>
      </c>
      <c r="AG1159" s="111">
        <f t="shared" si="203"/>
        <v>0</v>
      </c>
      <c r="AH1159" s="111">
        <f t="shared" si="204"/>
        <v>0</v>
      </c>
      <c r="AI1159" s="111">
        <f>Table5[[#This Row],[Column17]]-Table5[[#This Row],[Column20]]</f>
        <v>0</v>
      </c>
      <c r="AJ1159" s="111">
        <f t="shared" si="205"/>
        <v>0</v>
      </c>
      <c r="AK1159" s="111">
        <f t="shared" si="198"/>
        <v>0</v>
      </c>
      <c r="AL1159" s="111">
        <f t="shared" si="206"/>
        <v>0</v>
      </c>
      <c r="AM1159" s="111" t="str">
        <f t="shared" si="207"/>
        <v/>
      </c>
      <c r="AN1159" s="111" t="str">
        <f t="shared" ca="1" si="208"/>
        <v/>
      </c>
    </row>
    <row r="1160" spans="1:40" ht="20.25" customHeight="1" x14ac:dyDescent="0.3">
      <c r="A1160" s="107"/>
      <c r="B1160" s="144"/>
      <c r="C1160" s="119"/>
      <c r="D1160" s="120"/>
      <c r="E1160" s="119"/>
      <c r="F1160" s="119"/>
      <c r="G1160" s="120"/>
      <c r="H1160" s="119"/>
      <c r="I1160" s="109"/>
      <c r="L1160" s="108"/>
      <c r="M1160" s="108"/>
      <c r="N1160" s="108"/>
      <c r="O1160" s="108"/>
      <c r="P1160" s="108"/>
      <c r="Q1160" s="108"/>
      <c r="R1160" s="108"/>
      <c r="S1160" s="108"/>
      <c r="T1160" s="100">
        <f t="shared" si="199"/>
        <v>0</v>
      </c>
      <c r="U1160" s="111"/>
      <c r="V1160" s="111"/>
      <c r="W1160" s="111">
        <f>SUMIFS($F$3:F1160,$D$3:D1160,D1160,$C$3:C1160,"Buy")+SUMIFS($F$3:F1160,$D$3:D1160,D1160,$C$3:C1160,"Coin Deposit",$E$3:E1160,"&lt;&gt;")</f>
        <v>0</v>
      </c>
      <c r="X1160" s="111">
        <f t="shared" si="200"/>
        <v>0</v>
      </c>
      <c r="Y1160" s="111">
        <f>IF($D1160=Y$1,SUMIFS($H$3:$H1160,$G$3:$G1160,Y$1,$C$3:$C1160,"Sell"),0)</f>
        <v>0</v>
      </c>
      <c r="Z1160" s="111">
        <f t="shared" si="201"/>
        <v>0</v>
      </c>
      <c r="AA1160" s="111">
        <f>IF($D1160=AA$1,SUMIFS($H$3:$H1160,$G$3:$G1160,AA$1,$C$3:$C1160,"Sell"),0)</f>
        <v>0</v>
      </c>
      <c r="AB1160" s="111">
        <f t="shared" si="202"/>
        <v>0</v>
      </c>
      <c r="AC1160" s="111">
        <f>SUMIFS('Deductions and Deposits'!$H:$H,'Deductions and Deposits'!$G:$G,D1160,'Deductions and Deposits'!$F:$F,"&lt;="&amp;B1160)+SUMIFS($F$3:F1160,$D$3:D1160,D1160,$C$3:C1160,"Coin Deposit",$E$3:E1160,"")</f>
        <v>0</v>
      </c>
      <c r="AD1160" s="111">
        <f>SUMIFS('Deductions and Deposits'!$D:$D,'Deductions and Deposits'!$C:$C,D1160)+SUMIFS($F:$F,$D:$D,D1160,$C:$C,"Coin Deduction")</f>
        <v>0</v>
      </c>
      <c r="AE1160" s="111">
        <f>Table5[[#This Row],[Column4]]+Table5[[#This Row],[Column14]]+Table5[[#This Row],[Column19]]+Table5[[#This Row],[Column12]]</f>
        <v>0</v>
      </c>
      <c r="AF1160" s="111">
        <f>Table5[[#This Row],[Column5]]+Table5[[#This Row],[Column13]]+Table5[[#This Row],[Column21]]+Table5[[#This Row],[Column18]]</f>
        <v>0</v>
      </c>
      <c r="AG1160" s="111">
        <f t="shared" si="203"/>
        <v>0</v>
      </c>
      <c r="AH1160" s="111">
        <f t="shared" si="204"/>
        <v>0</v>
      </c>
      <c r="AI1160" s="111">
        <f>Table5[[#This Row],[Column17]]-Table5[[#This Row],[Column20]]</f>
        <v>0</v>
      </c>
      <c r="AJ1160" s="111">
        <f t="shared" si="205"/>
        <v>0</v>
      </c>
      <c r="AK1160" s="111">
        <f t="shared" si="198"/>
        <v>0</v>
      </c>
      <c r="AL1160" s="111">
        <f t="shared" si="206"/>
        <v>0</v>
      </c>
      <c r="AM1160" s="111" t="str">
        <f t="shared" si="207"/>
        <v/>
      </c>
      <c r="AN1160" s="111" t="str">
        <f t="shared" ca="1" si="208"/>
        <v/>
      </c>
    </row>
    <row r="1161" spans="1:40" ht="20.25" customHeight="1" x14ac:dyDescent="0.3">
      <c r="A1161" s="107"/>
      <c r="B1161" s="144"/>
      <c r="C1161" s="119"/>
      <c r="D1161" s="120"/>
      <c r="E1161" s="119"/>
      <c r="F1161" s="119"/>
      <c r="G1161" s="120"/>
      <c r="H1161" s="119"/>
      <c r="I1161" s="109"/>
      <c r="L1161" s="108"/>
      <c r="M1161" s="108"/>
      <c r="N1161" s="108"/>
      <c r="O1161" s="108"/>
      <c r="P1161" s="108"/>
      <c r="Q1161" s="108"/>
      <c r="R1161" s="108"/>
      <c r="S1161" s="108"/>
      <c r="T1161" s="100">
        <f t="shared" si="199"/>
        <v>0</v>
      </c>
      <c r="U1161" s="111"/>
      <c r="V1161" s="111"/>
      <c r="W1161" s="111">
        <f>SUMIFS($F$3:F1161,$D$3:D1161,D1161,$C$3:C1161,"Buy")+SUMIFS($F$3:F1161,$D$3:D1161,D1161,$C$3:C1161,"Coin Deposit",$E$3:E1161,"&lt;&gt;")</f>
        <v>0</v>
      </c>
      <c r="X1161" s="111">
        <f t="shared" si="200"/>
        <v>0</v>
      </c>
      <c r="Y1161" s="111">
        <f>IF($D1161=Y$1,SUMIFS($H$3:$H1161,$G$3:$G1161,Y$1,$C$3:$C1161,"Sell"),0)</f>
        <v>0</v>
      </c>
      <c r="Z1161" s="111">
        <f t="shared" si="201"/>
        <v>0</v>
      </c>
      <c r="AA1161" s="111">
        <f>IF($D1161=AA$1,SUMIFS($H$3:$H1161,$G$3:$G1161,AA$1,$C$3:$C1161,"Sell"),0)</f>
        <v>0</v>
      </c>
      <c r="AB1161" s="111">
        <f t="shared" si="202"/>
        <v>0</v>
      </c>
      <c r="AC1161" s="111">
        <f>SUMIFS('Deductions and Deposits'!$H:$H,'Deductions and Deposits'!$G:$G,D1161,'Deductions and Deposits'!$F:$F,"&lt;="&amp;B1161)+SUMIFS($F$3:F1161,$D$3:D1161,D1161,$C$3:C1161,"Coin Deposit",$E$3:E1161,"")</f>
        <v>0</v>
      </c>
      <c r="AD1161" s="111">
        <f>SUMIFS('Deductions and Deposits'!$D:$D,'Deductions and Deposits'!$C:$C,D1161)+SUMIFS($F:$F,$D:$D,D1161,$C:$C,"Coin Deduction")</f>
        <v>0</v>
      </c>
      <c r="AE1161" s="111">
        <f>Table5[[#This Row],[Column4]]+Table5[[#This Row],[Column14]]+Table5[[#This Row],[Column19]]+Table5[[#This Row],[Column12]]</f>
        <v>0</v>
      </c>
      <c r="AF1161" s="111">
        <f>Table5[[#This Row],[Column5]]+Table5[[#This Row],[Column13]]+Table5[[#This Row],[Column21]]+Table5[[#This Row],[Column18]]</f>
        <v>0</v>
      </c>
      <c r="AG1161" s="111">
        <f t="shared" si="203"/>
        <v>0</v>
      </c>
      <c r="AH1161" s="111">
        <f t="shared" si="204"/>
        <v>0</v>
      </c>
      <c r="AI1161" s="111">
        <f>Table5[[#This Row],[Column17]]-Table5[[#This Row],[Column20]]</f>
        <v>0</v>
      </c>
      <c r="AJ1161" s="111">
        <f t="shared" si="205"/>
        <v>0</v>
      </c>
      <c r="AK1161" s="111">
        <f t="shared" si="198"/>
        <v>0</v>
      </c>
      <c r="AL1161" s="111">
        <f t="shared" si="206"/>
        <v>0</v>
      </c>
      <c r="AM1161" s="111" t="str">
        <f t="shared" si="207"/>
        <v/>
      </c>
      <c r="AN1161" s="111" t="str">
        <f t="shared" ca="1" si="208"/>
        <v/>
      </c>
    </row>
    <row r="1162" spans="1:40" ht="20.25" customHeight="1" x14ac:dyDescent="0.3">
      <c r="A1162" s="107"/>
      <c r="B1162" s="144"/>
      <c r="C1162" s="119"/>
      <c r="D1162" s="120"/>
      <c r="E1162" s="119"/>
      <c r="F1162" s="119"/>
      <c r="G1162" s="120"/>
      <c r="H1162" s="119"/>
      <c r="I1162" s="109"/>
      <c r="L1162" s="108"/>
      <c r="M1162" s="108"/>
      <c r="N1162" s="108"/>
      <c r="O1162" s="108"/>
      <c r="P1162" s="108"/>
      <c r="Q1162" s="108"/>
      <c r="R1162" s="108"/>
      <c r="S1162" s="108"/>
      <c r="T1162" s="100">
        <f t="shared" si="199"/>
        <v>0</v>
      </c>
      <c r="U1162" s="111"/>
      <c r="V1162" s="111"/>
      <c r="W1162" s="111">
        <f>SUMIFS($F$3:F1162,$D$3:D1162,D1162,$C$3:C1162,"Buy")+SUMIFS($F$3:F1162,$D$3:D1162,D1162,$C$3:C1162,"Coin Deposit",$E$3:E1162,"&lt;&gt;")</f>
        <v>0</v>
      </c>
      <c r="X1162" s="111">
        <f t="shared" si="200"/>
        <v>0</v>
      </c>
      <c r="Y1162" s="111">
        <f>IF($D1162=Y$1,SUMIFS($H$3:$H1162,$G$3:$G1162,Y$1,$C$3:$C1162,"Sell"),0)</f>
        <v>0</v>
      </c>
      <c r="Z1162" s="111">
        <f t="shared" si="201"/>
        <v>0</v>
      </c>
      <c r="AA1162" s="111">
        <f>IF($D1162=AA$1,SUMIFS($H$3:$H1162,$G$3:$G1162,AA$1,$C$3:$C1162,"Sell"),0)</f>
        <v>0</v>
      </c>
      <c r="AB1162" s="111">
        <f t="shared" si="202"/>
        <v>0</v>
      </c>
      <c r="AC1162" s="111">
        <f>SUMIFS('Deductions and Deposits'!$H:$H,'Deductions and Deposits'!$G:$G,D1162,'Deductions and Deposits'!$F:$F,"&lt;="&amp;B1162)+SUMIFS($F$3:F1162,$D$3:D1162,D1162,$C$3:C1162,"Coin Deposit",$E$3:E1162,"")</f>
        <v>0</v>
      </c>
      <c r="AD1162" s="111">
        <f>SUMIFS('Deductions and Deposits'!$D:$D,'Deductions and Deposits'!$C:$C,D1162)+SUMIFS($F:$F,$D:$D,D1162,$C:$C,"Coin Deduction")</f>
        <v>0</v>
      </c>
      <c r="AE1162" s="111">
        <f>Table5[[#This Row],[Column4]]+Table5[[#This Row],[Column14]]+Table5[[#This Row],[Column19]]+Table5[[#This Row],[Column12]]</f>
        <v>0</v>
      </c>
      <c r="AF1162" s="111">
        <f>Table5[[#This Row],[Column5]]+Table5[[#This Row],[Column13]]+Table5[[#This Row],[Column21]]+Table5[[#This Row],[Column18]]</f>
        <v>0</v>
      </c>
      <c r="AG1162" s="111">
        <f t="shared" si="203"/>
        <v>0</v>
      </c>
      <c r="AH1162" s="111">
        <f t="shared" si="204"/>
        <v>0</v>
      </c>
      <c r="AI1162" s="111">
        <f>Table5[[#This Row],[Column17]]-Table5[[#This Row],[Column20]]</f>
        <v>0</v>
      </c>
      <c r="AJ1162" s="111">
        <f t="shared" si="205"/>
        <v>0</v>
      </c>
      <c r="AK1162" s="111">
        <f t="shared" si="198"/>
        <v>0</v>
      </c>
      <c r="AL1162" s="111">
        <f t="shared" si="206"/>
        <v>0</v>
      </c>
      <c r="AM1162" s="111" t="str">
        <f t="shared" si="207"/>
        <v/>
      </c>
      <c r="AN1162" s="111" t="str">
        <f t="shared" ca="1" si="208"/>
        <v/>
      </c>
    </row>
    <row r="1163" spans="1:40" ht="20.25" customHeight="1" x14ac:dyDescent="0.3">
      <c r="A1163" s="107"/>
      <c r="B1163" s="144"/>
      <c r="C1163" s="119"/>
      <c r="D1163" s="120"/>
      <c r="E1163" s="119"/>
      <c r="F1163" s="119"/>
      <c r="G1163" s="120"/>
      <c r="H1163" s="119"/>
      <c r="I1163" s="109"/>
      <c r="L1163" s="108"/>
      <c r="M1163" s="108"/>
      <c r="N1163" s="108"/>
      <c r="O1163" s="108"/>
      <c r="P1163" s="108"/>
      <c r="Q1163" s="108"/>
      <c r="R1163" s="108"/>
      <c r="S1163" s="108"/>
      <c r="T1163" s="100">
        <f t="shared" si="199"/>
        <v>0</v>
      </c>
      <c r="U1163" s="111"/>
      <c r="V1163" s="111"/>
      <c r="W1163" s="111">
        <f>SUMIFS($F$3:F1163,$D$3:D1163,D1163,$C$3:C1163,"Buy")+SUMIFS($F$3:F1163,$D$3:D1163,D1163,$C$3:C1163,"Coin Deposit",$E$3:E1163,"&lt;&gt;")</f>
        <v>0</v>
      </c>
      <c r="X1163" s="111">
        <f t="shared" si="200"/>
        <v>0</v>
      </c>
      <c r="Y1163" s="111">
        <f>IF($D1163=Y$1,SUMIFS($H$3:$H1163,$G$3:$G1163,Y$1,$C$3:$C1163,"Sell"),0)</f>
        <v>0</v>
      </c>
      <c r="Z1163" s="111">
        <f t="shared" si="201"/>
        <v>0</v>
      </c>
      <c r="AA1163" s="111">
        <f>IF($D1163=AA$1,SUMIFS($H$3:$H1163,$G$3:$G1163,AA$1,$C$3:$C1163,"Sell"),0)</f>
        <v>0</v>
      </c>
      <c r="AB1163" s="111">
        <f t="shared" si="202"/>
        <v>0</v>
      </c>
      <c r="AC1163" s="111">
        <f>SUMIFS('Deductions and Deposits'!$H:$H,'Deductions and Deposits'!$G:$G,D1163,'Deductions and Deposits'!$F:$F,"&lt;="&amp;B1163)+SUMIFS($F$3:F1163,$D$3:D1163,D1163,$C$3:C1163,"Coin Deposit",$E$3:E1163,"")</f>
        <v>0</v>
      </c>
      <c r="AD1163" s="111">
        <f>SUMIFS('Deductions and Deposits'!$D:$D,'Deductions and Deposits'!$C:$C,D1163)+SUMIFS($F:$F,$D:$D,D1163,$C:$C,"Coin Deduction")</f>
        <v>0</v>
      </c>
      <c r="AE1163" s="111">
        <f>Table5[[#This Row],[Column4]]+Table5[[#This Row],[Column14]]+Table5[[#This Row],[Column19]]+Table5[[#This Row],[Column12]]</f>
        <v>0</v>
      </c>
      <c r="AF1163" s="111">
        <f>Table5[[#This Row],[Column5]]+Table5[[#This Row],[Column13]]+Table5[[#This Row],[Column21]]+Table5[[#This Row],[Column18]]</f>
        <v>0</v>
      </c>
      <c r="AG1163" s="111">
        <f t="shared" si="203"/>
        <v>0</v>
      </c>
      <c r="AH1163" s="111">
        <f t="shared" si="204"/>
        <v>0</v>
      </c>
      <c r="AI1163" s="111">
        <f>Table5[[#This Row],[Column17]]-Table5[[#This Row],[Column20]]</f>
        <v>0</v>
      </c>
      <c r="AJ1163" s="111">
        <f t="shared" si="205"/>
        <v>0</v>
      </c>
      <c r="AK1163" s="111">
        <f t="shared" si="198"/>
        <v>0</v>
      </c>
      <c r="AL1163" s="111">
        <f t="shared" si="206"/>
        <v>0</v>
      </c>
      <c r="AM1163" s="111" t="str">
        <f t="shared" si="207"/>
        <v/>
      </c>
      <c r="AN1163" s="111" t="str">
        <f t="shared" ca="1" si="208"/>
        <v/>
      </c>
    </row>
    <row r="1164" spans="1:40" ht="20.25" customHeight="1" x14ac:dyDescent="0.3">
      <c r="A1164" s="107"/>
      <c r="B1164" s="144"/>
      <c r="C1164" s="119"/>
      <c r="D1164" s="120"/>
      <c r="E1164" s="119"/>
      <c r="F1164" s="119"/>
      <c r="G1164" s="120"/>
      <c r="H1164" s="119"/>
      <c r="I1164" s="109"/>
      <c r="L1164" s="108"/>
      <c r="M1164" s="108"/>
      <c r="N1164" s="108"/>
      <c r="O1164" s="108"/>
      <c r="P1164" s="108"/>
      <c r="Q1164" s="108"/>
      <c r="R1164" s="108"/>
      <c r="S1164" s="108"/>
      <c r="T1164" s="100">
        <f t="shared" si="199"/>
        <v>0</v>
      </c>
      <c r="U1164" s="111"/>
      <c r="V1164" s="111"/>
      <c r="W1164" s="111">
        <f>SUMIFS($F$3:F1164,$D$3:D1164,D1164,$C$3:C1164,"Buy")+SUMIFS($F$3:F1164,$D$3:D1164,D1164,$C$3:C1164,"Coin Deposit",$E$3:E1164,"&lt;&gt;")</f>
        <v>0</v>
      </c>
      <c r="X1164" s="111">
        <f t="shared" si="200"/>
        <v>0</v>
      </c>
      <c r="Y1164" s="111">
        <f>IF($D1164=Y$1,SUMIFS($H$3:$H1164,$G$3:$G1164,Y$1,$C$3:$C1164,"Sell"),0)</f>
        <v>0</v>
      </c>
      <c r="Z1164" s="111">
        <f t="shared" si="201"/>
        <v>0</v>
      </c>
      <c r="AA1164" s="111">
        <f>IF($D1164=AA$1,SUMIFS($H$3:$H1164,$G$3:$G1164,AA$1,$C$3:$C1164,"Sell"),0)</f>
        <v>0</v>
      </c>
      <c r="AB1164" s="111">
        <f t="shared" si="202"/>
        <v>0</v>
      </c>
      <c r="AC1164" s="111">
        <f>SUMIFS('Deductions and Deposits'!$H:$H,'Deductions and Deposits'!$G:$G,D1164,'Deductions and Deposits'!$F:$F,"&lt;="&amp;B1164)+SUMIFS($F$3:F1164,$D$3:D1164,D1164,$C$3:C1164,"Coin Deposit",$E$3:E1164,"")</f>
        <v>0</v>
      </c>
      <c r="AD1164" s="111">
        <f>SUMIFS('Deductions and Deposits'!$D:$D,'Deductions and Deposits'!$C:$C,D1164)+SUMIFS($F:$F,$D:$D,D1164,$C:$C,"Coin Deduction")</f>
        <v>0</v>
      </c>
      <c r="AE1164" s="111">
        <f>Table5[[#This Row],[Column4]]+Table5[[#This Row],[Column14]]+Table5[[#This Row],[Column19]]+Table5[[#This Row],[Column12]]</f>
        <v>0</v>
      </c>
      <c r="AF1164" s="111">
        <f>Table5[[#This Row],[Column5]]+Table5[[#This Row],[Column13]]+Table5[[#This Row],[Column21]]+Table5[[#This Row],[Column18]]</f>
        <v>0</v>
      </c>
      <c r="AG1164" s="111">
        <f t="shared" si="203"/>
        <v>0</v>
      </c>
      <c r="AH1164" s="111">
        <f t="shared" si="204"/>
        <v>0</v>
      </c>
      <c r="AI1164" s="111">
        <f>Table5[[#This Row],[Column17]]-Table5[[#This Row],[Column20]]</f>
        <v>0</v>
      </c>
      <c r="AJ1164" s="111">
        <f t="shared" si="205"/>
        <v>0</v>
      </c>
      <c r="AK1164" s="111">
        <f t="shared" si="198"/>
        <v>0</v>
      </c>
      <c r="AL1164" s="111">
        <f t="shared" si="206"/>
        <v>0</v>
      </c>
      <c r="AM1164" s="111" t="str">
        <f t="shared" si="207"/>
        <v/>
      </c>
      <c r="AN1164" s="111" t="str">
        <f t="shared" ca="1" si="208"/>
        <v/>
      </c>
    </row>
    <row r="1165" spans="1:40" ht="20.25" customHeight="1" x14ac:dyDescent="0.3">
      <c r="A1165" s="107"/>
      <c r="B1165" s="144"/>
      <c r="C1165" s="119"/>
      <c r="D1165" s="120"/>
      <c r="E1165" s="119"/>
      <c r="F1165" s="119"/>
      <c r="G1165" s="120"/>
      <c r="H1165" s="119"/>
      <c r="I1165" s="109"/>
      <c r="L1165" s="108"/>
      <c r="M1165" s="108"/>
      <c r="N1165" s="108"/>
      <c r="O1165" s="108"/>
      <c r="P1165" s="108"/>
      <c r="Q1165" s="108"/>
      <c r="R1165" s="108"/>
      <c r="S1165" s="108"/>
      <c r="T1165" s="100">
        <f t="shared" si="199"/>
        <v>0</v>
      </c>
      <c r="U1165" s="111"/>
      <c r="V1165" s="111"/>
      <c r="W1165" s="111">
        <f>SUMIFS($F$3:F1165,$D$3:D1165,D1165,$C$3:C1165,"Buy")+SUMIFS($F$3:F1165,$D$3:D1165,D1165,$C$3:C1165,"Coin Deposit",$E$3:E1165,"&lt;&gt;")</f>
        <v>0</v>
      </c>
      <c r="X1165" s="111">
        <f t="shared" si="200"/>
        <v>0</v>
      </c>
      <c r="Y1165" s="111">
        <f>IF($D1165=Y$1,SUMIFS($H$3:$H1165,$G$3:$G1165,Y$1,$C$3:$C1165,"Sell"),0)</f>
        <v>0</v>
      </c>
      <c r="Z1165" s="111">
        <f t="shared" si="201"/>
        <v>0</v>
      </c>
      <c r="AA1165" s="111">
        <f>IF($D1165=AA$1,SUMIFS($H$3:$H1165,$G$3:$G1165,AA$1,$C$3:$C1165,"Sell"),0)</f>
        <v>0</v>
      </c>
      <c r="AB1165" s="111">
        <f t="shared" si="202"/>
        <v>0</v>
      </c>
      <c r="AC1165" s="111">
        <f>SUMIFS('Deductions and Deposits'!$H:$H,'Deductions and Deposits'!$G:$G,D1165,'Deductions and Deposits'!$F:$F,"&lt;="&amp;B1165)+SUMIFS($F$3:F1165,$D$3:D1165,D1165,$C$3:C1165,"Coin Deposit",$E$3:E1165,"")</f>
        <v>0</v>
      </c>
      <c r="AD1165" s="111">
        <f>SUMIFS('Deductions and Deposits'!$D:$D,'Deductions and Deposits'!$C:$C,D1165)+SUMIFS($F:$F,$D:$D,D1165,$C:$C,"Coin Deduction")</f>
        <v>0</v>
      </c>
      <c r="AE1165" s="111">
        <f>Table5[[#This Row],[Column4]]+Table5[[#This Row],[Column14]]+Table5[[#This Row],[Column19]]+Table5[[#This Row],[Column12]]</f>
        <v>0</v>
      </c>
      <c r="AF1165" s="111">
        <f>Table5[[#This Row],[Column5]]+Table5[[#This Row],[Column13]]+Table5[[#This Row],[Column21]]+Table5[[#This Row],[Column18]]</f>
        <v>0</v>
      </c>
      <c r="AG1165" s="111">
        <f t="shared" si="203"/>
        <v>0</v>
      </c>
      <c r="AH1165" s="111">
        <f t="shared" si="204"/>
        <v>0</v>
      </c>
      <c r="AI1165" s="111">
        <f>Table5[[#This Row],[Column17]]-Table5[[#This Row],[Column20]]</f>
        <v>0</v>
      </c>
      <c r="AJ1165" s="111">
        <f t="shared" si="205"/>
        <v>0</v>
      </c>
      <c r="AK1165" s="111">
        <f t="shared" si="198"/>
        <v>0</v>
      </c>
      <c r="AL1165" s="111">
        <f t="shared" si="206"/>
        <v>0</v>
      </c>
      <c r="AM1165" s="111" t="str">
        <f t="shared" si="207"/>
        <v/>
      </c>
      <c r="AN1165" s="111" t="str">
        <f t="shared" ca="1" si="208"/>
        <v/>
      </c>
    </row>
    <row r="1166" spans="1:40" ht="20.25" customHeight="1" x14ac:dyDescent="0.3">
      <c r="A1166" s="107"/>
      <c r="B1166" s="144"/>
      <c r="C1166" s="119"/>
      <c r="D1166" s="120"/>
      <c r="E1166" s="119"/>
      <c r="F1166" s="119"/>
      <c r="G1166" s="120"/>
      <c r="H1166" s="119"/>
      <c r="I1166" s="109"/>
      <c r="L1166" s="108"/>
      <c r="M1166" s="108"/>
      <c r="N1166" s="108"/>
      <c r="O1166" s="108"/>
      <c r="P1166" s="108"/>
      <c r="Q1166" s="108"/>
      <c r="R1166" s="108"/>
      <c r="S1166" s="108"/>
      <c r="T1166" s="100">
        <f t="shared" si="199"/>
        <v>0</v>
      </c>
      <c r="U1166" s="111"/>
      <c r="V1166" s="111"/>
      <c r="W1166" s="111">
        <f>SUMIFS($F$3:F1166,$D$3:D1166,D1166,$C$3:C1166,"Buy")+SUMIFS($F$3:F1166,$D$3:D1166,D1166,$C$3:C1166,"Coin Deposit",$E$3:E1166,"&lt;&gt;")</f>
        <v>0</v>
      </c>
      <c r="X1166" s="111">
        <f t="shared" si="200"/>
        <v>0</v>
      </c>
      <c r="Y1166" s="111">
        <f>IF($D1166=Y$1,SUMIFS($H$3:$H1166,$G$3:$G1166,Y$1,$C$3:$C1166,"Sell"),0)</f>
        <v>0</v>
      </c>
      <c r="Z1166" s="111">
        <f t="shared" si="201"/>
        <v>0</v>
      </c>
      <c r="AA1166" s="111">
        <f>IF($D1166=AA$1,SUMIFS($H$3:$H1166,$G$3:$G1166,AA$1,$C$3:$C1166,"Sell"),0)</f>
        <v>0</v>
      </c>
      <c r="AB1166" s="111">
        <f t="shared" si="202"/>
        <v>0</v>
      </c>
      <c r="AC1166" s="111">
        <f>SUMIFS('Deductions and Deposits'!$H:$H,'Deductions and Deposits'!$G:$G,D1166,'Deductions and Deposits'!$F:$F,"&lt;="&amp;B1166)+SUMIFS($F$3:F1166,$D$3:D1166,D1166,$C$3:C1166,"Coin Deposit",$E$3:E1166,"")</f>
        <v>0</v>
      </c>
      <c r="AD1166" s="111">
        <f>SUMIFS('Deductions and Deposits'!$D:$D,'Deductions and Deposits'!$C:$C,D1166)+SUMIFS($F:$F,$D:$D,D1166,$C:$C,"Coin Deduction")</f>
        <v>0</v>
      </c>
      <c r="AE1166" s="111">
        <f>Table5[[#This Row],[Column4]]+Table5[[#This Row],[Column14]]+Table5[[#This Row],[Column19]]+Table5[[#This Row],[Column12]]</f>
        <v>0</v>
      </c>
      <c r="AF1166" s="111">
        <f>Table5[[#This Row],[Column5]]+Table5[[#This Row],[Column13]]+Table5[[#This Row],[Column21]]+Table5[[#This Row],[Column18]]</f>
        <v>0</v>
      </c>
      <c r="AG1166" s="111">
        <f t="shared" si="203"/>
        <v>0</v>
      </c>
      <c r="AH1166" s="111">
        <f t="shared" si="204"/>
        <v>0</v>
      </c>
      <c r="AI1166" s="111">
        <f>Table5[[#This Row],[Column17]]-Table5[[#This Row],[Column20]]</f>
        <v>0</v>
      </c>
      <c r="AJ1166" s="111">
        <f t="shared" si="205"/>
        <v>0</v>
      </c>
      <c r="AK1166" s="111">
        <f t="shared" si="198"/>
        <v>0</v>
      </c>
      <c r="AL1166" s="111">
        <f t="shared" si="206"/>
        <v>0</v>
      </c>
      <c r="AM1166" s="111" t="str">
        <f t="shared" si="207"/>
        <v/>
      </c>
      <c r="AN1166" s="111" t="str">
        <f t="shared" ca="1" si="208"/>
        <v/>
      </c>
    </row>
    <row r="1167" spans="1:40" ht="20.25" customHeight="1" x14ac:dyDescent="0.3">
      <c r="A1167" s="107"/>
      <c r="B1167" s="144"/>
      <c r="C1167" s="119"/>
      <c r="D1167" s="120"/>
      <c r="E1167" s="119"/>
      <c r="F1167" s="119"/>
      <c r="G1167" s="120"/>
      <c r="H1167" s="119"/>
      <c r="I1167" s="109"/>
      <c r="L1167" s="108"/>
      <c r="M1167" s="108"/>
      <c r="N1167" s="108"/>
      <c r="O1167" s="108"/>
      <c r="P1167" s="108"/>
      <c r="Q1167" s="108"/>
      <c r="R1167" s="108"/>
      <c r="S1167" s="108"/>
      <c r="T1167" s="100">
        <f t="shared" si="199"/>
        <v>0</v>
      </c>
      <c r="U1167" s="111"/>
      <c r="V1167" s="111"/>
      <c r="W1167" s="111">
        <f>SUMIFS($F$3:F1167,$D$3:D1167,D1167,$C$3:C1167,"Buy")+SUMIFS($F$3:F1167,$D$3:D1167,D1167,$C$3:C1167,"Coin Deposit",$E$3:E1167,"&lt;&gt;")</f>
        <v>0</v>
      </c>
      <c r="X1167" s="111">
        <f t="shared" si="200"/>
        <v>0</v>
      </c>
      <c r="Y1167" s="111">
        <f>IF($D1167=Y$1,SUMIFS($H$3:$H1167,$G$3:$G1167,Y$1,$C$3:$C1167,"Sell"),0)</f>
        <v>0</v>
      </c>
      <c r="Z1167" s="111">
        <f t="shared" si="201"/>
        <v>0</v>
      </c>
      <c r="AA1167" s="111">
        <f>IF($D1167=AA$1,SUMIFS($H$3:$H1167,$G$3:$G1167,AA$1,$C$3:$C1167,"Sell"),0)</f>
        <v>0</v>
      </c>
      <c r="AB1167" s="111">
        <f t="shared" si="202"/>
        <v>0</v>
      </c>
      <c r="AC1167" s="111">
        <f>SUMIFS('Deductions and Deposits'!$H:$H,'Deductions and Deposits'!$G:$G,D1167,'Deductions and Deposits'!$F:$F,"&lt;="&amp;B1167)+SUMIFS($F$3:F1167,$D$3:D1167,D1167,$C$3:C1167,"Coin Deposit",$E$3:E1167,"")</f>
        <v>0</v>
      </c>
      <c r="AD1167" s="111">
        <f>SUMIFS('Deductions and Deposits'!$D:$D,'Deductions and Deposits'!$C:$C,D1167)+SUMIFS($F:$F,$D:$D,D1167,$C:$C,"Coin Deduction")</f>
        <v>0</v>
      </c>
      <c r="AE1167" s="111">
        <f>Table5[[#This Row],[Column4]]+Table5[[#This Row],[Column14]]+Table5[[#This Row],[Column19]]+Table5[[#This Row],[Column12]]</f>
        <v>0</v>
      </c>
      <c r="AF1167" s="111">
        <f>Table5[[#This Row],[Column5]]+Table5[[#This Row],[Column13]]+Table5[[#This Row],[Column21]]+Table5[[#This Row],[Column18]]</f>
        <v>0</v>
      </c>
      <c r="AG1167" s="111">
        <f t="shared" si="203"/>
        <v>0</v>
      </c>
      <c r="AH1167" s="111">
        <f t="shared" si="204"/>
        <v>0</v>
      </c>
      <c r="AI1167" s="111">
        <f>Table5[[#This Row],[Column17]]-Table5[[#This Row],[Column20]]</f>
        <v>0</v>
      </c>
      <c r="AJ1167" s="111">
        <f t="shared" si="205"/>
        <v>0</v>
      </c>
      <c r="AK1167" s="111">
        <f t="shared" si="198"/>
        <v>0</v>
      </c>
      <c r="AL1167" s="111">
        <f t="shared" si="206"/>
        <v>0</v>
      </c>
      <c r="AM1167" s="111" t="str">
        <f t="shared" si="207"/>
        <v/>
      </c>
      <c r="AN1167" s="111" t="str">
        <f t="shared" ca="1" si="208"/>
        <v/>
      </c>
    </row>
    <row r="1168" spans="1:40" ht="20.25" customHeight="1" x14ac:dyDescent="0.3">
      <c r="A1168" s="107"/>
      <c r="B1168" s="144"/>
      <c r="C1168" s="119"/>
      <c r="D1168" s="120"/>
      <c r="E1168" s="119"/>
      <c r="F1168" s="119"/>
      <c r="G1168" s="120"/>
      <c r="H1168" s="119"/>
      <c r="I1168" s="109"/>
      <c r="L1168" s="108"/>
      <c r="M1168" s="108"/>
      <c r="N1168" s="108"/>
      <c r="O1168" s="108"/>
      <c r="P1168" s="108"/>
      <c r="Q1168" s="108"/>
      <c r="R1168" s="108"/>
      <c r="S1168" s="108"/>
      <c r="T1168" s="100">
        <f t="shared" si="199"/>
        <v>0</v>
      </c>
      <c r="U1168" s="111"/>
      <c r="V1168" s="111"/>
      <c r="W1168" s="111">
        <f>SUMIFS($F$3:F1168,$D$3:D1168,D1168,$C$3:C1168,"Buy")+SUMIFS($F$3:F1168,$D$3:D1168,D1168,$C$3:C1168,"Coin Deposit",$E$3:E1168,"&lt;&gt;")</f>
        <v>0</v>
      </c>
      <c r="X1168" s="111">
        <f t="shared" si="200"/>
        <v>0</v>
      </c>
      <c r="Y1168" s="111">
        <f>IF($D1168=Y$1,SUMIFS($H$3:$H1168,$G$3:$G1168,Y$1,$C$3:$C1168,"Sell"),0)</f>
        <v>0</v>
      </c>
      <c r="Z1168" s="111">
        <f t="shared" si="201"/>
        <v>0</v>
      </c>
      <c r="AA1168" s="111">
        <f>IF($D1168=AA$1,SUMIFS($H$3:$H1168,$G$3:$G1168,AA$1,$C$3:$C1168,"Sell"),0)</f>
        <v>0</v>
      </c>
      <c r="AB1168" s="111">
        <f t="shared" si="202"/>
        <v>0</v>
      </c>
      <c r="AC1168" s="111">
        <f>SUMIFS('Deductions and Deposits'!$H:$H,'Deductions and Deposits'!$G:$G,D1168,'Deductions and Deposits'!$F:$F,"&lt;="&amp;B1168)+SUMIFS($F$3:F1168,$D$3:D1168,D1168,$C$3:C1168,"Coin Deposit",$E$3:E1168,"")</f>
        <v>0</v>
      </c>
      <c r="AD1168" s="111">
        <f>SUMIFS('Deductions and Deposits'!$D:$D,'Deductions and Deposits'!$C:$C,D1168)+SUMIFS($F:$F,$D:$D,D1168,$C:$C,"Coin Deduction")</f>
        <v>0</v>
      </c>
      <c r="AE1168" s="111">
        <f>Table5[[#This Row],[Column4]]+Table5[[#This Row],[Column14]]+Table5[[#This Row],[Column19]]+Table5[[#This Row],[Column12]]</f>
        <v>0</v>
      </c>
      <c r="AF1168" s="111">
        <f>Table5[[#This Row],[Column5]]+Table5[[#This Row],[Column13]]+Table5[[#This Row],[Column21]]+Table5[[#This Row],[Column18]]</f>
        <v>0</v>
      </c>
      <c r="AG1168" s="111">
        <f t="shared" si="203"/>
        <v>0</v>
      </c>
      <c r="AH1168" s="111">
        <f t="shared" si="204"/>
        <v>0</v>
      </c>
      <c r="AI1168" s="111">
        <f>Table5[[#This Row],[Column17]]-Table5[[#This Row],[Column20]]</f>
        <v>0</v>
      </c>
      <c r="AJ1168" s="111">
        <f t="shared" si="205"/>
        <v>0</v>
      </c>
      <c r="AK1168" s="111">
        <f t="shared" si="198"/>
        <v>0</v>
      </c>
      <c r="AL1168" s="111">
        <f t="shared" si="206"/>
        <v>0</v>
      </c>
      <c r="AM1168" s="111" t="str">
        <f t="shared" si="207"/>
        <v/>
      </c>
      <c r="AN1168" s="111" t="str">
        <f t="shared" ca="1" si="208"/>
        <v/>
      </c>
    </row>
    <row r="1169" spans="1:40" ht="20.25" customHeight="1" x14ac:dyDescent="0.3">
      <c r="A1169" s="107"/>
      <c r="B1169" s="144"/>
      <c r="C1169" s="119"/>
      <c r="D1169" s="120"/>
      <c r="E1169" s="119"/>
      <c r="F1169" s="119"/>
      <c r="G1169" s="120"/>
      <c r="H1169" s="119"/>
      <c r="I1169" s="109"/>
      <c r="L1169" s="108"/>
      <c r="M1169" s="108"/>
      <c r="N1169" s="108"/>
      <c r="O1169" s="108"/>
      <c r="P1169" s="108"/>
      <c r="Q1169" s="108"/>
      <c r="R1169" s="108"/>
      <c r="S1169" s="108"/>
      <c r="T1169" s="100">
        <f t="shared" si="199"/>
        <v>0</v>
      </c>
      <c r="U1169" s="111"/>
      <c r="V1169" s="111"/>
      <c r="W1169" s="111">
        <f>SUMIFS($F$3:F1169,$D$3:D1169,D1169,$C$3:C1169,"Buy")+SUMIFS($F$3:F1169,$D$3:D1169,D1169,$C$3:C1169,"Coin Deposit",$E$3:E1169,"&lt;&gt;")</f>
        <v>0</v>
      </c>
      <c r="X1169" s="111">
        <f t="shared" si="200"/>
        <v>0</v>
      </c>
      <c r="Y1169" s="111">
        <f>IF($D1169=Y$1,SUMIFS($H$3:$H1169,$G$3:$G1169,Y$1,$C$3:$C1169,"Sell"),0)</f>
        <v>0</v>
      </c>
      <c r="Z1169" s="111">
        <f t="shared" si="201"/>
        <v>0</v>
      </c>
      <c r="AA1169" s="111">
        <f>IF($D1169=AA$1,SUMIFS($H$3:$H1169,$G$3:$G1169,AA$1,$C$3:$C1169,"Sell"),0)</f>
        <v>0</v>
      </c>
      <c r="AB1169" s="111">
        <f t="shared" si="202"/>
        <v>0</v>
      </c>
      <c r="AC1169" s="111">
        <f>SUMIFS('Deductions and Deposits'!$H:$H,'Deductions and Deposits'!$G:$G,D1169,'Deductions and Deposits'!$F:$F,"&lt;="&amp;B1169)+SUMIFS($F$3:F1169,$D$3:D1169,D1169,$C$3:C1169,"Coin Deposit",$E$3:E1169,"")</f>
        <v>0</v>
      </c>
      <c r="AD1169" s="111">
        <f>SUMIFS('Deductions and Deposits'!$D:$D,'Deductions and Deposits'!$C:$C,D1169)+SUMIFS($F:$F,$D:$D,D1169,$C:$C,"Coin Deduction")</f>
        <v>0</v>
      </c>
      <c r="AE1169" s="111">
        <f>Table5[[#This Row],[Column4]]+Table5[[#This Row],[Column14]]+Table5[[#This Row],[Column19]]+Table5[[#This Row],[Column12]]</f>
        <v>0</v>
      </c>
      <c r="AF1169" s="111">
        <f>Table5[[#This Row],[Column5]]+Table5[[#This Row],[Column13]]+Table5[[#This Row],[Column21]]+Table5[[#This Row],[Column18]]</f>
        <v>0</v>
      </c>
      <c r="AG1169" s="111">
        <f t="shared" si="203"/>
        <v>0</v>
      </c>
      <c r="AH1169" s="111">
        <f t="shared" si="204"/>
        <v>0</v>
      </c>
      <c r="AI1169" s="111">
        <f>Table5[[#This Row],[Column17]]-Table5[[#This Row],[Column20]]</f>
        <v>0</v>
      </c>
      <c r="AJ1169" s="111">
        <f t="shared" si="205"/>
        <v>0</v>
      </c>
      <c r="AK1169" s="111">
        <f t="shared" ref="AK1169:AK1232" si="209">AJ1169*T1169</f>
        <v>0</v>
      </c>
      <c r="AL1169" s="111">
        <f t="shared" si="206"/>
        <v>0</v>
      </c>
      <c r="AM1169" s="111" t="str">
        <f t="shared" si="207"/>
        <v/>
      </c>
      <c r="AN1169" s="111" t="str">
        <f t="shared" ca="1" si="208"/>
        <v/>
      </c>
    </row>
    <row r="1170" spans="1:40" ht="20.25" customHeight="1" x14ac:dyDescent="0.3">
      <c r="A1170" s="107"/>
      <c r="B1170" s="144"/>
      <c r="C1170" s="119"/>
      <c r="D1170" s="120"/>
      <c r="E1170" s="119"/>
      <c r="F1170" s="119"/>
      <c r="G1170" s="120"/>
      <c r="H1170" s="119"/>
      <c r="I1170" s="109"/>
      <c r="L1170" s="108"/>
      <c r="M1170" s="108"/>
      <c r="N1170" s="108"/>
      <c r="O1170" s="108"/>
      <c r="P1170" s="108"/>
      <c r="Q1170" s="108"/>
      <c r="R1170" s="108"/>
      <c r="S1170" s="108"/>
      <c r="T1170" s="100">
        <f t="shared" si="199"/>
        <v>0</v>
      </c>
      <c r="U1170" s="111"/>
      <c r="V1170" s="111"/>
      <c r="W1170" s="111">
        <f>SUMIFS($F$3:F1170,$D$3:D1170,D1170,$C$3:C1170,"Buy")+SUMIFS($F$3:F1170,$D$3:D1170,D1170,$C$3:C1170,"Coin Deposit",$E$3:E1170,"&lt;&gt;")</f>
        <v>0</v>
      </c>
      <c r="X1170" s="111">
        <f t="shared" si="200"/>
        <v>0</v>
      </c>
      <c r="Y1170" s="111">
        <f>IF($D1170=Y$1,SUMIFS($H$3:$H1170,$G$3:$G1170,Y$1,$C$3:$C1170,"Sell"),0)</f>
        <v>0</v>
      </c>
      <c r="Z1170" s="111">
        <f t="shared" si="201"/>
        <v>0</v>
      </c>
      <c r="AA1170" s="111">
        <f>IF($D1170=AA$1,SUMIFS($H$3:$H1170,$G$3:$G1170,AA$1,$C$3:$C1170,"Sell"),0)</f>
        <v>0</v>
      </c>
      <c r="AB1170" s="111">
        <f t="shared" si="202"/>
        <v>0</v>
      </c>
      <c r="AC1170" s="111">
        <f>SUMIFS('Deductions and Deposits'!$H:$H,'Deductions and Deposits'!$G:$G,D1170,'Deductions and Deposits'!$F:$F,"&lt;="&amp;B1170)+SUMIFS($F$3:F1170,$D$3:D1170,D1170,$C$3:C1170,"Coin Deposit",$E$3:E1170,"")</f>
        <v>0</v>
      </c>
      <c r="AD1170" s="111">
        <f>SUMIFS('Deductions and Deposits'!$D:$D,'Deductions and Deposits'!$C:$C,D1170)+SUMIFS($F:$F,$D:$D,D1170,$C:$C,"Coin Deduction")</f>
        <v>0</v>
      </c>
      <c r="AE1170" s="111">
        <f>Table5[[#This Row],[Column4]]+Table5[[#This Row],[Column14]]+Table5[[#This Row],[Column19]]+Table5[[#This Row],[Column12]]</f>
        <v>0</v>
      </c>
      <c r="AF1170" s="111">
        <f>Table5[[#This Row],[Column5]]+Table5[[#This Row],[Column13]]+Table5[[#This Row],[Column21]]+Table5[[#This Row],[Column18]]</f>
        <v>0</v>
      </c>
      <c r="AG1170" s="111">
        <f t="shared" si="203"/>
        <v>0</v>
      </c>
      <c r="AH1170" s="111">
        <f t="shared" si="204"/>
        <v>0</v>
      </c>
      <c r="AI1170" s="111">
        <f>Table5[[#This Row],[Column17]]-Table5[[#This Row],[Column20]]</f>
        <v>0</v>
      </c>
      <c r="AJ1170" s="111">
        <f t="shared" si="205"/>
        <v>0</v>
      </c>
      <c r="AK1170" s="111">
        <f t="shared" si="209"/>
        <v>0</v>
      </c>
      <c r="AL1170" s="111">
        <f t="shared" si="206"/>
        <v>0</v>
      </c>
      <c r="AM1170" s="111" t="str">
        <f t="shared" si="207"/>
        <v/>
      </c>
      <c r="AN1170" s="111" t="str">
        <f t="shared" ca="1" si="208"/>
        <v/>
      </c>
    </row>
    <row r="1171" spans="1:40" ht="20.25" customHeight="1" x14ac:dyDescent="0.3">
      <c r="A1171" s="107"/>
      <c r="B1171" s="144"/>
      <c r="C1171" s="119"/>
      <c r="D1171" s="120"/>
      <c r="E1171" s="119"/>
      <c r="F1171" s="119"/>
      <c r="G1171" s="120"/>
      <c r="H1171" s="119"/>
      <c r="I1171" s="109"/>
      <c r="L1171" s="108"/>
      <c r="M1171" s="108"/>
      <c r="N1171" s="108"/>
      <c r="O1171" s="108"/>
      <c r="P1171" s="108"/>
      <c r="Q1171" s="108"/>
      <c r="R1171" s="108"/>
      <c r="S1171" s="108"/>
      <c r="T1171" s="100">
        <f t="shared" si="199"/>
        <v>0</v>
      </c>
      <c r="U1171" s="111"/>
      <c r="V1171" s="111"/>
      <c r="W1171" s="111">
        <f>SUMIFS($F$3:F1171,$D$3:D1171,D1171,$C$3:C1171,"Buy")+SUMIFS($F$3:F1171,$D$3:D1171,D1171,$C$3:C1171,"Coin Deposit",$E$3:E1171,"&lt;&gt;")</f>
        <v>0</v>
      </c>
      <c r="X1171" s="111">
        <f t="shared" si="200"/>
        <v>0</v>
      </c>
      <c r="Y1171" s="111">
        <f>IF($D1171=Y$1,SUMIFS($H$3:$H1171,$G$3:$G1171,Y$1,$C$3:$C1171,"Sell"),0)</f>
        <v>0</v>
      </c>
      <c r="Z1171" s="111">
        <f t="shared" si="201"/>
        <v>0</v>
      </c>
      <c r="AA1171" s="111">
        <f>IF($D1171=AA$1,SUMIFS($H$3:$H1171,$G$3:$G1171,AA$1,$C$3:$C1171,"Sell"),0)</f>
        <v>0</v>
      </c>
      <c r="AB1171" s="111">
        <f t="shared" si="202"/>
        <v>0</v>
      </c>
      <c r="AC1171" s="111">
        <f>SUMIFS('Deductions and Deposits'!$H:$H,'Deductions and Deposits'!$G:$G,D1171,'Deductions and Deposits'!$F:$F,"&lt;="&amp;B1171)+SUMIFS($F$3:F1171,$D$3:D1171,D1171,$C$3:C1171,"Coin Deposit",$E$3:E1171,"")</f>
        <v>0</v>
      </c>
      <c r="AD1171" s="111">
        <f>SUMIFS('Deductions and Deposits'!$D:$D,'Deductions and Deposits'!$C:$C,D1171)+SUMIFS($F:$F,$D:$D,D1171,$C:$C,"Coin Deduction")</f>
        <v>0</v>
      </c>
      <c r="AE1171" s="111">
        <f>Table5[[#This Row],[Column4]]+Table5[[#This Row],[Column14]]+Table5[[#This Row],[Column19]]+Table5[[#This Row],[Column12]]</f>
        <v>0</v>
      </c>
      <c r="AF1171" s="111">
        <f>Table5[[#This Row],[Column5]]+Table5[[#This Row],[Column13]]+Table5[[#This Row],[Column21]]+Table5[[#This Row],[Column18]]</f>
        <v>0</v>
      </c>
      <c r="AG1171" s="111">
        <f t="shared" si="203"/>
        <v>0</v>
      </c>
      <c r="AH1171" s="111">
        <f t="shared" si="204"/>
        <v>0</v>
      </c>
      <c r="AI1171" s="111">
        <f>Table5[[#This Row],[Column17]]-Table5[[#This Row],[Column20]]</f>
        <v>0</v>
      </c>
      <c r="AJ1171" s="111">
        <f t="shared" si="205"/>
        <v>0</v>
      </c>
      <c r="AK1171" s="111">
        <f t="shared" si="209"/>
        <v>0</v>
      </c>
      <c r="AL1171" s="111">
        <f t="shared" si="206"/>
        <v>0</v>
      </c>
      <c r="AM1171" s="111" t="str">
        <f t="shared" si="207"/>
        <v/>
      </c>
      <c r="AN1171" s="111" t="str">
        <f t="shared" ca="1" si="208"/>
        <v/>
      </c>
    </row>
    <row r="1172" spans="1:40" ht="20.25" customHeight="1" x14ac:dyDescent="0.3">
      <c r="A1172" s="107"/>
      <c r="B1172" s="144"/>
      <c r="C1172" s="119"/>
      <c r="D1172" s="120"/>
      <c r="E1172" s="119"/>
      <c r="F1172" s="119"/>
      <c r="G1172" s="120"/>
      <c r="H1172" s="119"/>
      <c r="I1172" s="109"/>
      <c r="L1172" s="108"/>
      <c r="M1172" s="108"/>
      <c r="N1172" s="108"/>
      <c r="O1172" s="108"/>
      <c r="P1172" s="108"/>
      <c r="Q1172" s="108"/>
      <c r="R1172" s="108"/>
      <c r="S1172" s="108"/>
      <c r="T1172" s="100">
        <f t="shared" si="199"/>
        <v>0</v>
      </c>
      <c r="U1172" s="111"/>
      <c r="V1172" s="111"/>
      <c r="W1172" s="111">
        <f>SUMIFS($F$3:F1172,$D$3:D1172,D1172,$C$3:C1172,"Buy")+SUMIFS($F$3:F1172,$D$3:D1172,D1172,$C$3:C1172,"Coin Deposit",$E$3:E1172,"&lt;&gt;")</f>
        <v>0</v>
      </c>
      <c r="X1172" s="111">
        <f t="shared" si="200"/>
        <v>0</v>
      </c>
      <c r="Y1172" s="111">
        <f>IF($D1172=Y$1,SUMIFS($H$3:$H1172,$G$3:$G1172,Y$1,$C$3:$C1172,"Sell"),0)</f>
        <v>0</v>
      </c>
      <c r="Z1172" s="111">
        <f t="shared" si="201"/>
        <v>0</v>
      </c>
      <c r="AA1172" s="111">
        <f>IF($D1172=AA$1,SUMIFS($H$3:$H1172,$G$3:$G1172,AA$1,$C$3:$C1172,"Sell"),0)</f>
        <v>0</v>
      </c>
      <c r="AB1172" s="111">
        <f t="shared" si="202"/>
        <v>0</v>
      </c>
      <c r="AC1172" s="111">
        <f>SUMIFS('Deductions and Deposits'!$H:$H,'Deductions and Deposits'!$G:$G,D1172,'Deductions and Deposits'!$F:$F,"&lt;="&amp;B1172)+SUMIFS($F$3:F1172,$D$3:D1172,D1172,$C$3:C1172,"Coin Deposit",$E$3:E1172,"")</f>
        <v>0</v>
      </c>
      <c r="AD1172" s="111">
        <f>SUMIFS('Deductions and Deposits'!$D:$D,'Deductions and Deposits'!$C:$C,D1172)+SUMIFS($F:$F,$D:$D,D1172,$C:$C,"Coin Deduction")</f>
        <v>0</v>
      </c>
      <c r="AE1172" s="111">
        <f>Table5[[#This Row],[Column4]]+Table5[[#This Row],[Column14]]+Table5[[#This Row],[Column19]]+Table5[[#This Row],[Column12]]</f>
        <v>0</v>
      </c>
      <c r="AF1172" s="111">
        <f>Table5[[#This Row],[Column5]]+Table5[[#This Row],[Column13]]+Table5[[#This Row],[Column21]]+Table5[[#This Row],[Column18]]</f>
        <v>0</v>
      </c>
      <c r="AG1172" s="111">
        <f t="shared" si="203"/>
        <v>0</v>
      </c>
      <c r="AH1172" s="111">
        <f t="shared" si="204"/>
        <v>0</v>
      </c>
      <c r="AI1172" s="111">
        <f>Table5[[#This Row],[Column17]]-Table5[[#This Row],[Column20]]</f>
        <v>0</v>
      </c>
      <c r="AJ1172" s="111">
        <f t="shared" si="205"/>
        <v>0</v>
      </c>
      <c r="AK1172" s="111">
        <f t="shared" si="209"/>
        <v>0</v>
      </c>
      <c r="AL1172" s="111">
        <f t="shared" si="206"/>
        <v>0</v>
      </c>
      <c r="AM1172" s="111" t="str">
        <f t="shared" si="207"/>
        <v/>
      </c>
      <c r="AN1172" s="111" t="str">
        <f t="shared" ca="1" si="208"/>
        <v/>
      </c>
    </row>
    <row r="1173" spans="1:40" ht="20.25" customHeight="1" x14ac:dyDescent="0.3">
      <c r="A1173" s="107"/>
      <c r="B1173" s="144"/>
      <c r="C1173" s="119"/>
      <c r="D1173" s="120"/>
      <c r="E1173" s="119"/>
      <c r="F1173" s="119"/>
      <c r="G1173" s="120"/>
      <c r="H1173" s="119"/>
      <c r="I1173" s="109"/>
      <c r="L1173" s="108"/>
      <c r="M1173" s="108"/>
      <c r="N1173" s="108"/>
      <c r="O1173" s="108"/>
      <c r="P1173" s="108"/>
      <c r="Q1173" s="108"/>
      <c r="R1173" s="108"/>
      <c r="S1173" s="108"/>
      <c r="T1173" s="100">
        <f t="shared" si="199"/>
        <v>0</v>
      </c>
      <c r="U1173" s="111"/>
      <c r="V1173" s="111"/>
      <c r="W1173" s="111">
        <f>SUMIFS($F$3:F1173,$D$3:D1173,D1173,$C$3:C1173,"Buy")+SUMIFS($F$3:F1173,$D$3:D1173,D1173,$C$3:C1173,"Coin Deposit",$E$3:E1173,"&lt;&gt;")</f>
        <v>0</v>
      </c>
      <c r="X1173" s="111">
        <f t="shared" si="200"/>
        <v>0</v>
      </c>
      <c r="Y1173" s="111">
        <f>IF($D1173=Y$1,SUMIFS($H$3:$H1173,$G$3:$G1173,Y$1,$C$3:$C1173,"Sell"),0)</f>
        <v>0</v>
      </c>
      <c r="Z1173" s="111">
        <f t="shared" si="201"/>
        <v>0</v>
      </c>
      <c r="AA1173" s="111">
        <f>IF($D1173=AA$1,SUMIFS($H$3:$H1173,$G$3:$G1173,AA$1,$C$3:$C1173,"Sell"),0)</f>
        <v>0</v>
      </c>
      <c r="AB1173" s="111">
        <f t="shared" si="202"/>
        <v>0</v>
      </c>
      <c r="AC1173" s="111">
        <f>SUMIFS('Deductions and Deposits'!$H:$H,'Deductions and Deposits'!$G:$G,D1173,'Deductions and Deposits'!$F:$F,"&lt;="&amp;B1173)+SUMIFS($F$3:F1173,$D$3:D1173,D1173,$C$3:C1173,"Coin Deposit",$E$3:E1173,"")</f>
        <v>0</v>
      </c>
      <c r="AD1173" s="111">
        <f>SUMIFS('Deductions and Deposits'!$D:$D,'Deductions and Deposits'!$C:$C,D1173)+SUMIFS($F:$F,$D:$D,D1173,$C:$C,"Coin Deduction")</f>
        <v>0</v>
      </c>
      <c r="AE1173" s="111">
        <f>Table5[[#This Row],[Column4]]+Table5[[#This Row],[Column14]]+Table5[[#This Row],[Column19]]+Table5[[#This Row],[Column12]]</f>
        <v>0</v>
      </c>
      <c r="AF1173" s="111">
        <f>Table5[[#This Row],[Column5]]+Table5[[#This Row],[Column13]]+Table5[[#This Row],[Column21]]+Table5[[#This Row],[Column18]]</f>
        <v>0</v>
      </c>
      <c r="AG1173" s="111">
        <f t="shared" si="203"/>
        <v>0</v>
      </c>
      <c r="AH1173" s="111">
        <f t="shared" si="204"/>
        <v>0</v>
      </c>
      <c r="AI1173" s="111">
        <f>Table5[[#This Row],[Column17]]-Table5[[#This Row],[Column20]]</f>
        <v>0</v>
      </c>
      <c r="AJ1173" s="111">
        <f t="shared" si="205"/>
        <v>0</v>
      </c>
      <c r="AK1173" s="111">
        <f t="shared" si="209"/>
        <v>0</v>
      </c>
      <c r="AL1173" s="111">
        <f t="shared" si="206"/>
        <v>0</v>
      </c>
      <c r="AM1173" s="111" t="str">
        <f t="shared" si="207"/>
        <v/>
      </c>
      <c r="AN1173" s="111" t="str">
        <f t="shared" ca="1" si="208"/>
        <v/>
      </c>
    </row>
    <row r="1174" spans="1:40" ht="20.25" customHeight="1" x14ac:dyDescent="0.3">
      <c r="A1174" s="107"/>
      <c r="B1174" s="144"/>
      <c r="C1174" s="119"/>
      <c r="D1174" s="120"/>
      <c r="E1174" s="119"/>
      <c r="F1174" s="119"/>
      <c r="G1174" s="120"/>
      <c r="H1174" s="119"/>
      <c r="I1174" s="109"/>
      <c r="L1174" s="108"/>
      <c r="M1174" s="108"/>
      <c r="N1174" s="108"/>
      <c r="O1174" s="108"/>
      <c r="P1174" s="108"/>
      <c r="Q1174" s="108"/>
      <c r="R1174" s="108"/>
      <c r="S1174" s="108"/>
      <c r="T1174" s="100">
        <f t="shared" si="199"/>
        <v>0</v>
      </c>
      <c r="U1174" s="111"/>
      <c r="V1174" s="111"/>
      <c r="W1174" s="111">
        <f>SUMIFS($F$3:F1174,$D$3:D1174,D1174,$C$3:C1174,"Buy")+SUMIFS($F$3:F1174,$D$3:D1174,D1174,$C$3:C1174,"Coin Deposit",$E$3:E1174,"&lt;&gt;")</f>
        <v>0</v>
      </c>
      <c r="X1174" s="111">
        <f t="shared" si="200"/>
        <v>0</v>
      </c>
      <c r="Y1174" s="111">
        <f>IF($D1174=Y$1,SUMIFS($H$3:$H1174,$G$3:$G1174,Y$1,$C$3:$C1174,"Sell"),0)</f>
        <v>0</v>
      </c>
      <c r="Z1174" s="111">
        <f t="shared" si="201"/>
        <v>0</v>
      </c>
      <c r="AA1174" s="111">
        <f>IF($D1174=AA$1,SUMIFS($H$3:$H1174,$G$3:$G1174,AA$1,$C$3:$C1174,"Sell"),0)</f>
        <v>0</v>
      </c>
      <c r="AB1174" s="111">
        <f t="shared" si="202"/>
        <v>0</v>
      </c>
      <c r="AC1174" s="111">
        <f>SUMIFS('Deductions and Deposits'!$H:$H,'Deductions and Deposits'!$G:$G,D1174,'Deductions and Deposits'!$F:$F,"&lt;="&amp;B1174)+SUMIFS($F$3:F1174,$D$3:D1174,D1174,$C$3:C1174,"Coin Deposit",$E$3:E1174,"")</f>
        <v>0</v>
      </c>
      <c r="AD1174" s="111">
        <f>SUMIFS('Deductions and Deposits'!$D:$D,'Deductions and Deposits'!$C:$C,D1174)+SUMIFS($F:$F,$D:$D,D1174,$C:$C,"Coin Deduction")</f>
        <v>0</v>
      </c>
      <c r="AE1174" s="111">
        <f>Table5[[#This Row],[Column4]]+Table5[[#This Row],[Column14]]+Table5[[#This Row],[Column19]]+Table5[[#This Row],[Column12]]</f>
        <v>0</v>
      </c>
      <c r="AF1174" s="111">
        <f>Table5[[#This Row],[Column5]]+Table5[[#This Row],[Column13]]+Table5[[#This Row],[Column21]]+Table5[[#This Row],[Column18]]</f>
        <v>0</v>
      </c>
      <c r="AG1174" s="111">
        <f t="shared" si="203"/>
        <v>0</v>
      </c>
      <c r="AH1174" s="111">
        <f t="shared" si="204"/>
        <v>0</v>
      </c>
      <c r="AI1174" s="111">
        <f>Table5[[#This Row],[Column17]]-Table5[[#This Row],[Column20]]</f>
        <v>0</v>
      </c>
      <c r="AJ1174" s="111">
        <f t="shared" si="205"/>
        <v>0</v>
      </c>
      <c r="AK1174" s="111">
        <f t="shared" si="209"/>
        <v>0</v>
      </c>
      <c r="AL1174" s="111">
        <f t="shared" si="206"/>
        <v>0</v>
      </c>
      <c r="AM1174" s="111" t="str">
        <f t="shared" si="207"/>
        <v/>
      </c>
      <c r="AN1174" s="111" t="str">
        <f t="shared" ca="1" si="208"/>
        <v/>
      </c>
    </row>
    <row r="1175" spans="1:40" ht="20.25" customHeight="1" x14ac:dyDescent="0.3">
      <c r="A1175" s="107"/>
      <c r="B1175" s="144"/>
      <c r="C1175" s="119"/>
      <c r="D1175" s="120"/>
      <c r="E1175" s="119"/>
      <c r="F1175" s="119"/>
      <c r="G1175" s="120"/>
      <c r="H1175" s="119"/>
      <c r="I1175" s="109"/>
      <c r="L1175" s="108"/>
      <c r="M1175" s="108"/>
      <c r="N1175" s="108"/>
      <c r="O1175" s="108"/>
      <c r="P1175" s="108"/>
      <c r="Q1175" s="108"/>
      <c r="R1175" s="108"/>
      <c r="S1175" s="108"/>
      <c r="T1175" s="100">
        <f t="shared" si="199"/>
        <v>0</v>
      </c>
      <c r="U1175" s="111"/>
      <c r="V1175" s="111"/>
      <c r="W1175" s="111">
        <f>SUMIFS($F$3:F1175,$D$3:D1175,D1175,$C$3:C1175,"Buy")+SUMIFS($F$3:F1175,$D$3:D1175,D1175,$C$3:C1175,"Coin Deposit",$E$3:E1175,"&lt;&gt;")</f>
        <v>0</v>
      </c>
      <c r="X1175" s="111">
        <f t="shared" si="200"/>
        <v>0</v>
      </c>
      <c r="Y1175" s="111">
        <f>IF($D1175=Y$1,SUMIFS($H$3:$H1175,$G$3:$G1175,Y$1,$C$3:$C1175,"Sell"),0)</f>
        <v>0</v>
      </c>
      <c r="Z1175" s="111">
        <f t="shared" si="201"/>
        <v>0</v>
      </c>
      <c r="AA1175" s="111">
        <f>IF($D1175=AA$1,SUMIFS($H$3:$H1175,$G$3:$G1175,AA$1,$C$3:$C1175,"Sell"),0)</f>
        <v>0</v>
      </c>
      <c r="AB1175" s="111">
        <f t="shared" si="202"/>
        <v>0</v>
      </c>
      <c r="AC1175" s="111">
        <f>SUMIFS('Deductions and Deposits'!$H:$H,'Deductions and Deposits'!$G:$G,D1175,'Deductions and Deposits'!$F:$F,"&lt;="&amp;B1175)+SUMIFS($F$3:F1175,$D$3:D1175,D1175,$C$3:C1175,"Coin Deposit",$E$3:E1175,"")</f>
        <v>0</v>
      </c>
      <c r="AD1175" s="111">
        <f>SUMIFS('Deductions and Deposits'!$D:$D,'Deductions and Deposits'!$C:$C,D1175)+SUMIFS($F:$F,$D:$D,D1175,$C:$C,"Coin Deduction")</f>
        <v>0</v>
      </c>
      <c r="AE1175" s="111">
        <f>Table5[[#This Row],[Column4]]+Table5[[#This Row],[Column14]]+Table5[[#This Row],[Column19]]+Table5[[#This Row],[Column12]]</f>
        <v>0</v>
      </c>
      <c r="AF1175" s="111">
        <f>Table5[[#This Row],[Column5]]+Table5[[#This Row],[Column13]]+Table5[[#This Row],[Column21]]+Table5[[#This Row],[Column18]]</f>
        <v>0</v>
      </c>
      <c r="AG1175" s="111">
        <f t="shared" si="203"/>
        <v>0</v>
      </c>
      <c r="AH1175" s="111">
        <f t="shared" si="204"/>
        <v>0</v>
      </c>
      <c r="AI1175" s="111">
        <f>Table5[[#This Row],[Column17]]-Table5[[#This Row],[Column20]]</f>
        <v>0</v>
      </c>
      <c r="AJ1175" s="111">
        <f t="shared" si="205"/>
        <v>0</v>
      </c>
      <c r="AK1175" s="111">
        <f t="shared" si="209"/>
        <v>0</v>
      </c>
      <c r="AL1175" s="111">
        <f t="shared" si="206"/>
        <v>0</v>
      </c>
      <c r="AM1175" s="111" t="str">
        <f t="shared" si="207"/>
        <v/>
      </c>
      <c r="AN1175" s="111" t="str">
        <f t="shared" ca="1" si="208"/>
        <v/>
      </c>
    </row>
    <row r="1176" spans="1:40" ht="20.25" customHeight="1" x14ac:dyDescent="0.3">
      <c r="A1176" s="107"/>
      <c r="B1176" s="144"/>
      <c r="C1176" s="119"/>
      <c r="D1176" s="120"/>
      <c r="E1176" s="119"/>
      <c r="F1176" s="119"/>
      <c r="G1176" s="120"/>
      <c r="H1176" s="119"/>
      <c r="I1176" s="109"/>
      <c r="L1176" s="108"/>
      <c r="M1176" s="108"/>
      <c r="N1176" s="108"/>
      <c r="O1176" s="108"/>
      <c r="P1176" s="108"/>
      <c r="Q1176" s="108"/>
      <c r="R1176" s="108"/>
      <c r="S1176" s="108"/>
      <c r="T1176" s="100">
        <f t="shared" si="199"/>
        <v>0</v>
      </c>
      <c r="U1176" s="111"/>
      <c r="V1176" s="111"/>
      <c r="W1176" s="111">
        <f>SUMIFS($F$3:F1176,$D$3:D1176,D1176,$C$3:C1176,"Buy")+SUMIFS($F$3:F1176,$D$3:D1176,D1176,$C$3:C1176,"Coin Deposit",$E$3:E1176,"&lt;&gt;")</f>
        <v>0</v>
      </c>
      <c r="X1176" s="111">
        <f t="shared" si="200"/>
        <v>0</v>
      </c>
      <c r="Y1176" s="111">
        <f>IF($D1176=Y$1,SUMIFS($H$3:$H1176,$G$3:$G1176,Y$1,$C$3:$C1176,"Sell"),0)</f>
        <v>0</v>
      </c>
      <c r="Z1176" s="111">
        <f t="shared" si="201"/>
        <v>0</v>
      </c>
      <c r="AA1176" s="111">
        <f>IF($D1176=AA$1,SUMIFS($H$3:$H1176,$G$3:$G1176,AA$1,$C$3:$C1176,"Sell"),0)</f>
        <v>0</v>
      </c>
      <c r="AB1176" s="111">
        <f t="shared" si="202"/>
        <v>0</v>
      </c>
      <c r="AC1176" s="111">
        <f>SUMIFS('Deductions and Deposits'!$H:$H,'Deductions and Deposits'!$G:$G,D1176,'Deductions and Deposits'!$F:$F,"&lt;="&amp;B1176)+SUMIFS($F$3:F1176,$D$3:D1176,D1176,$C$3:C1176,"Coin Deposit",$E$3:E1176,"")</f>
        <v>0</v>
      </c>
      <c r="AD1176" s="111">
        <f>SUMIFS('Deductions and Deposits'!$D:$D,'Deductions and Deposits'!$C:$C,D1176)+SUMIFS($F:$F,$D:$D,D1176,$C:$C,"Coin Deduction")</f>
        <v>0</v>
      </c>
      <c r="AE1176" s="111">
        <f>Table5[[#This Row],[Column4]]+Table5[[#This Row],[Column14]]+Table5[[#This Row],[Column19]]+Table5[[#This Row],[Column12]]</f>
        <v>0</v>
      </c>
      <c r="AF1176" s="111">
        <f>Table5[[#This Row],[Column5]]+Table5[[#This Row],[Column13]]+Table5[[#This Row],[Column21]]+Table5[[#This Row],[Column18]]</f>
        <v>0</v>
      </c>
      <c r="AG1176" s="111">
        <f t="shared" si="203"/>
        <v>0</v>
      </c>
      <c r="AH1176" s="111">
        <f t="shared" si="204"/>
        <v>0</v>
      </c>
      <c r="AI1176" s="111">
        <f>Table5[[#This Row],[Column17]]-Table5[[#This Row],[Column20]]</f>
        <v>0</v>
      </c>
      <c r="AJ1176" s="111">
        <f t="shared" si="205"/>
        <v>0</v>
      </c>
      <c r="AK1176" s="111">
        <f t="shared" si="209"/>
        <v>0</v>
      </c>
      <c r="AL1176" s="111">
        <f t="shared" si="206"/>
        <v>0</v>
      </c>
      <c r="AM1176" s="111" t="str">
        <f t="shared" si="207"/>
        <v/>
      </c>
      <c r="AN1176" s="111" t="str">
        <f t="shared" ca="1" si="208"/>
        <v/>
      </c>
    </row>
    <row r="1177" spans="1:40" ht="20.25" customHeight="1" x14ac:dyDescent="0.3">
      <c r="A1177" s="107"/>
      <c r="B1177" s="144"/>
      <c r="C1177" s="119"/>
      <c r="D1177" s="120"/>
      <c r="E1177" s="119"/>
      <c r="F1177" s="119"/>
      <c r="G1177" s="120"/>
      <c r="H1177" s="119"/>
      <c r="I1177" s="109"/>
      <c r="L1177" s="108"/>
      <c r="M1177" s="108"/>
      <c r="N1177" s="108"/>
      <c r="O1177" s="108"/>
      <c r="P1177" s="108"/>
      <c r="Q1177" s="108"/>
      <c r="R1177" s="108"/>
      <c r="S1177" s="108"/>
      <c r="T1177" s="100">
        <f t="shared" si="199"/>
        <v>0</v>
      </c>
      <c r="U1177" s="111"/>
      <c r="V1177" s="111"/>
      <c r="W1177" s="111">
        <f>SUMIFS($F$3:F1177,$D$3:D1177,D1177,$C$3:C1177,"Buy")+SUMIFS($F$3:F1177,$D$3:D1177,D1177,$C$3:C1177,"Coin Deposit",$E$3:E1177,"&lt;&gt;")</f>
        <v>0</v>
      </c>
      <c r="X1177" s="111">
        <f t="shared" si="200"/>
        <v>0</v>
      </c>
      <c r="Y1177" s="111">
        <f>IF($D1177=Y$1,SUMIFS($H$3:$H1177,$G$3:$G1177,Y$1,$C$3:$C1177,"Sell"),0)</f>
        <v>0</v>
      </c>
      <c r="Z1177" s="111">
        <f t="shared" si="201"/>
        <v>0</v>
      </c>
      <c r="AA1177" s="111">
        <f>IF($D1177=AA$1,SUMIFS($H$3:$H1177,$G$3:$G1177,AA$1,$C$3:$C1177,"Sell"),0)</f>
        <v>0</v>
      </c>
      <c r="AB1177" s="111">
        <f t="shared" si="202"/>
        <v>0</v>
      </c>
      <c r="AC1177" s="111">
        <f>SUMIFS('Deductions and Deposits'!$H:$H,'Deductions and Deposits'!$G:$G,D1177,'Deductions and Deposits'!$F:$F,"&lt;="&amp;B1177)+SUMIFS($F$3:F1177,$D$3:D1177,D1177,$C$3:C1177,"Coin Deposit",$E$3:E1177,"")</f>
        <v>0</v>
      </c>
      <c r="AD1177" s="111">
        <f>SUMIFS('Deductions and Deposits'!$D:$D,'Deductions and Deposits'!$C:$C,D1177)+SUMIFS($F:$F,$D:$D,D1177,$C:$C,"Coin Deduction")</f>
        <v>0</v>
      </c>
      <c r="AE1177" s="111">
        <f>Table5[[#This Row],[Column4]]+Table5[[#This Row],[Column14]]+Table5[[#This Row],[Column19]]+Table5[[#This Row],[Column12]]</f>
        <v>0</v>
      </c>
      <c r="AF1177" s="111">
        <f>Table5[[#This Row],[Column5]]+Table5[[#This Row],[Column13]]+Table5[[#This Row],[Column21]]+Table5[[#This Row],[Column18]]</f>
        <v>0</v>
      </c>
      <c r="AG1177" s="111">
        <f t="shared" si="203"/>
        <v>0</v>
      </c>
      <c r="AH1177" s="111">
        <f t="shared" si="204"/>
        <v>0</v>
      </c>
      <c r="AI1177" s="111">
        <f>Table5[[#This Row],[Column17]]-Table5[[#This Row],[Column20]]</f>
        <v>0</v>
      </c>
      <c r="AJ1177" s="111">
        <f t="shared" si="205"/>
        <v>0</v>
      </c>
      <c r="AK1177" s="111">
        <f t="shared" si="209"/>
        <v>0</v>
      </c>
      <c r="AL1177" s="111">
        <f t="shared" si="206"/>
        <v>0</v>
      </c>
      <c r="AM1177" s="111" t="str">
        <f t="shared" si="207"/>
        <v/>
      </c>
      <c r="AN1177" s="111" t="str">
        <f t="shared" ca="1" si="208"/>
        <v/>
      </c>
    </row>
    <row r="1178" spans="1:40" ht="20.25" customHeight="1" x14ac:dyDescent="0.3">
      <c r="A1178" s="107"/>
      <c r="B1178" s="144"/>
      <c r="C1178" s="119"/>
      <c r="D1178" s="120"/>
      <c r="E1178" s="119"/>
      <c r="F1178" s="119"/>
      <c r="G1178" s="120"/>
      <c r="H1178" s="119"/>
      <c r="I1178" s="109"/>
      <c r="L1178" s="108"/>
      <c r="M1178" s="108"/>
      <c r="N1178" s="108"/>
      <c r="O1178" s="108"/>
      <c r="P1178" s="108"/>
      <c r="Q1178" s="108"/>
      <c r="R1178" s="108"/>
      <c r="S1178" s="108"/>
      <c r="T1178" s="100">
        <f t="shared" si="199"/>
        <v>0</v>
      </c>
      <c r="U1178" s="111"/>
      <c r="V1178" s="111"/>
      <c r="W1178" s="111">
        <f>SUMIFS($F$3:F1178,$D$3:D1178,D1178,$C$3:C1178,"Buy")+SUMIFS($F$3:F1178,$D$3:D1178,D1178,$C$3:C1178,"Coin Deposit",$E$3:E1178,"&lt;&gt;")</f>
        <v>0</v>
      </c>
      <c r="X1178" s="111">
        <f t="shared" si="200"/>
        <v>0</v>
      </c>
      <c r="Y1178" s="111">
        <f>IF($D1178=Y$1,SUMIFS($H$3:$H1178,$G$3:$G1178,Y$1,$C$3:$C1178,"Sell"),0)</f>
        <v>0</v>
      </c>
      <c r="Z1178" s="111">
        <f t="shared" si="201"/>
        <v>0</v>
      </c>
      <c r="AA1178" s="111">
        <f>IF($D1178=AA$1,SUMIFS($H$3:$H1178,$G$3:$G1178,AA$1,$C$3:$C1178,"Sell"),0)</f>
        <v>0</v>
      </c>
      <c r="AB1178" s="111">
        <f t="shared" si="202"/>
        <v>0</v>
      </c>
      <c r="AC1178" s="111">
        <f>SUMIFS('Deductions and Deposits'!$H:$H,'Deductions and Deposits'!$G:$G,D1178,'Deductions and Deposits'!$F:$F,"&lt;="&amp;B1178)+SUMIFS($F$3:F1178,$D$3:D1178,D1178,$C$3:C1178,"Coin Deposit",$E$3:E1178,"")</f>
        <v>0</v>
      </c>
      <c r="AD1178" s="111">
        <f>SUMIFS('Deductions and Deposits'!$D:$D,'Deductions and Deposits'!$C:$C,D1178)+SUMIFS($F:$F,$D:$D,D1178,$C:$C,"Coin Deduction")</f>
        <v>0</v>
      </c>
      <c r="AE1178" s="111">
        <f>Table5[[#This Row],[Column4]]+Table5[[#This Row],[Column14]]+Table5[[#This Row],[Column19]]+Table5[[#This Row],[Column12]]</f>
        <v>0</v>
      </c>
      <c r="AF1178" s="111">
        <f>Table5[[#This Row],[Column5]]+Table5[[#This Row],[Column13]]+Table5[[#This Row],[Column21]]+Table5[[#This Row],[Column18]]</f>
        <v>0</v>
      </c>
      <c r="AG1178" s="111">
        <f t="shared" si="203"/>
        <v>0</v>
      </c>
      <c r="AH1178" s="111">
        <f t="shared" si="204"/>
        <v>0</v>
      </c>
      <c r="AI1178" s="111">
        <f>Table5[[#This Row],[Column17]]-Table5[[#This Row],[Column20]]</f>
        <v>0</v>
      </c>
      <c r="AJ1178" s="111">
        <f t="shared" si="205"/>
        <v>0</v>
      </c>
      <c r="AK1178" s="111">
        <f t="shared" si="209"/>
        <v>0</v>
      </c>
      <c r="AL1178" s="111">
        <f t="shared" si="206"/>
        <v>0</v>
      </c>
      <c r="AM1178" s="111" t="str">
        <f t="shared" si="207"/>
        <v/>
      </c>
      <c r="AN1178" s="111" t="str">
        <f t="shared" ca="1" si="208"/>
        <v/>
      </c>
    </row>
    <row r="1179" spans="1:40" ht="20.25" customHeight="1" x14ac:dyDescent="0.3">
      <c r="A1179" s="107"/>
      <c r="B1179" s="144"/>
      <c r="C1179" s="119"/>
      <c r="D1179" s="120"/>
      <c r="E1179" s="119"/>
      <c r="F1179" s="119"/>
      <c r="G1179" s="120"/>
      <c r="H1179" s="119"/>
      <c r="I1179" s="109"/>
      <c r="L1179" s="108"/>
      <c r="M1179" s="108"/>
      <c r="N1179" s="108"/>
      <c r="O1179" s="108"/>
      <c r="P1179" s="108"/>
      <c r="Q1179" s="108"/>
      <c r="R1179" s="108"/>
      <c r="S1179" s="108"/>
      <c r="T1179" s="100">
        <f t="shared" si="199"/>
        <v>0</v>
      </c>
      <c r="U1179" s="111"/>
      <c r="V1179" s="111"/>
      <c r="W1179" s="111">
        <f>SUMIFS($F$3:F1179,$D$3:D1179,D1179,$C$3:C1179,"Buy")+SUMIFS($F$3:F1179,$D$3:D1179,D1179,$C$3:C1179,"Coin Deposit",$E$3:E1179,"&lt;&gt;")</f>
        <v>0</v>
      </c>
      <c r="X1179" s="111">
        <f t="shared" si="200"/>
        <v>0</v>
      </c>
      <c r="Y1179" s="111">
        <f>IF($D1179=Y$1,SUMIFS($H$3:$H1179,$G$3:$G1179,Y$1,$C$3:$C1179,"Sell"),0)</f>
        <v>0</v>
      </c>
      <c r="Z1179" s="111">
        <f t="shared" si="201"/>
        <v>0</v>
      </c>
      <c r="AA1179" s="111">
        <f>IF($D1179=AA$1,SUMIFS($H$3:$H1179,$G$3:$G1179,AA$1,$C$3:$C1179,"Sell"),0)</f>
        <v>0</v>
      </c>
      <c r="AB1179" s="111">
        <f t="shared" si="202"/>
        <v>0</v>
      </c>
      <c r="AC1179" s="111">
        <f>SUMIFS('Deductions and Deposits'!$H:$H,'Deductions and Deposits'!$G:$G,D1179,'Deductions and Deposits'!$F:$F,"&lt;="&amp;B1179)+SUMIFS($F$3:F1179,$D$3:D1179,D1179,$C$3:C1179,"Coin Deposit",$E$3:E1179,"")</f>
        <v>0</v>
      </c>
      <c r="AD1179" s="111">
        <f>SUMIFS('Deductions and Deposits'!$D:$D,'Deductions and Deposits'!$C:$C,D1179)+SUMIFS($F:$F,$D:$D,D1179,$C:$C,"Coin Deduction")</f>
        <v>0</v>
      </c>
      <c r="AE1179" s="111">
        <f>Table5[[#This Row],[Column4]]+Table5[[#This Row],[Column14]]+Table5[[#This Row],[Column19]]+Table5[[#This Row],[Column12]]</f>
        <v>0</v>
      </c>
      <c r="AF1179" s="111">
        <f>Table5[[#This Row],[Column5]]+Table5[[#This Row],[Column13]]+Table5[[#This Row],[Column21]]+Table5[[#This Row],[Column18]]</f>
        <v>0</v>
      </c>
      <c r="AG1179" s="111">
        <f t="shared" si="203"/>
        <v>0</v>
      </c>
      <c r="AH1179" s="111">
        <f t="shared" si="204"/>
        <v>0</v>
      </c>
      <c r="AI1179" s="111">
        <f>Table5[[#This Row],[Column17]]-Table5[[#This Row],[Column20]]</f>
        <v>0</v>
      </c>
      <c r="AJ1179" s="111">
        <f t="shared" si="205"/>
        <v>0</v>
      </c>
      <c r="AK1179" s="111">
        <f t="shared" si="209"/>
        <v>0</v>
      </c>
      <c r="AL1179" s="111">
        <f t="shared" si="206"/>
        <v>0</v>
      </c>
      <c r="AM1179" s="111" t="str">
        <f t="shared" si="207"/>
        <v/>
      </c>
      <c r="AN1179" s="111" t="str">
        <f t="shared" ca="1" si="208"/>
        <v/>
      </c>
    </row>
    <row r="1180" spans="1:40" ht="20.25" customHeight="1" x14ac:dyDescent="0.3">
      <c r="A1180" s="107"/>
      <c r="B1180" s="144"/>
      <c r="C1180" s="119"/>
      <c r="D1180" s="120"/>
      <c r="E1180" s="119"/>
      <c r="F1180" s="119"/>
      <c r="G1180" s="120"/>
      <c r="H1180" s="119"/>
      <c r="I1180" s="109"/>
      <c r="L1180" s="108"/>
      <c r="M1180" s="108"/>
      <c r="N1180" s="108"/>
      <c r="O1180" s="108"/>
      <c r="P1180" s="108"/>
      <c r="Q1180" s="108"/>
      <c r="R1180" s="108"/>
      <c r="S1180" s="108"/>
      <c r="T1180" s="100">
        <f t="shared" si="199"/>
        <v>0</v>
      </c>
      <c r="U1180" s="111"/>
      <c r="V1180" s="111"/>
      <c r="W1180" s="111">
        <f>SUMIFS($F$3:F1180,$D$3:D1180,D1180,$C$3:C1180,"Buy")+SUMIFS($F$3:F1180,$D$3:D1180,D1180,$C$3:C1180,"Coin Deposit",$E$3:E1180,"&lt;&gt;")</f>
        <v>0</v>
      </c>
      <c r="X1180" s="111">
        <f t="shared" si="200"/>
        <v>0</v>
      </c>
      <c r="Y1180" s="111">
        <f>IF($D1180=Y$1,SUMIFS($H$3:$H1180,$G$3:$G1180,Y$1,$C$3:$C1180,"Sell"),0)</f>
        <v>0</v>
      </c>
      <c r="Z1180" s="111">
        <f t="shared" si="201"/>
        <v>0</v>
      </c>
      <c r="AA1180" s="111">
        <f>IF($D1180=AA$1,SUMIFS($H$3:$H1180,$G$3:$G1180,AA$1,$C$3:$C1180,"Sell"),0)</f>
        <v>0</v>
      </c>
      <c r="AB1180" s="111">
        <f t="shared" si="202"/>
        <v>0</v>
      </c>
      <c r="AC1180" s="111">
        <f>SUMIFS('Deductions and Deposits'!$H:$H,'Deductions and Deposits'!$G:$G,D1180,'Deductions and Deposits'!$F:$F,"&lt;="&amp;B1180)+SUMIFS($F$3:F1180,$D$3:D1180,D1180,$C$3:C1180,"Coin Deposit",$E$3:E1180,"")</f>
        <v>0</v>
      </c>
      <c r="AD1180" s="111">
        <f>SUMIFS('Deductions and Deposits'!$D:$D,'Deductions and Deposits'!$C:$C,D1180)+SUMIFS($F:$F,$D:$D,D1180,$C:$C,"Coin Deduction")</f>
        <v>0</v>
      </c>
      <c r="AE1180" s="111">
        <f>Table5[[#This Row],[Column4]]+Table5[[#This Row],[Column14]]+Table5[[#This Row],[Column19]]+Table5[[#This Row],[Column12]]</f>
        <v>0</v>
      </c>
      <c r="AF1180" s="111">
        <f>Table5[[#This Row],[Column5]]+Table5[[#This Row],[Column13]]+Table5[[#This Row],[Column21]]+Table5[[#This Row],[Column18]]</f>
        <v>0</v>
      </c>
      <c r="AG1180" s="111">
        <f t="shared" si="203"/>
        <v>0</v>
      </c>
      <c r="AH1180" s="111">
        <f t="shared" si="204"/>
        <v>0</v>
      </c>
      <c r="AI1180" s="111">
        <f>Table5[[#This Row],[Column17]]-Table5[[#This Row],[Column20]]</f>
        <v>0</v>
      </c>
      <c r="AJ1180" s="111">
        <f t="shared" si="205"/>
        <v>0</v>
      </c>
      <c r="AK1180" s="111">
        <f t="shared" si="209"/>
        <v>0</v>
      </c>
      <c r="AL1180" s="111">
        <f t="shared" si="206"/>
        <v>0</v>
      </c>
      <c r="AM1180" s="111" t="str">
        <f t="shared" si="207"/>
        <v/>
      </c>
      <c r="AN1180" s="111" t="str">
        <f t="shared" ca="1" si="208"/>
        <v/>
      </c>
    </row>
    <row r="1181" spans="1:40" ht="20.25" customHeight="1" x14ac:dyDescent="0.3">
      <c r="A1181" s="107"/>
      <c r="B1181" s="144"/>
      <c r="C1181" s="119"/>
      <c r="D1181" s="120"/>
      <c r="E1181" s="119"/>
      <c r="F1181" s="119"/>
      <c r="G1181" s="120"/>
      <c r="H1181" s="119"/>
      <c r="I1181" s="109"/>
      <c r="L1181" s="108"/>
      <c r="M1181" s="108"/>
      <c r="N1181" s="108"/>
      <c r="O1181" s="108"/>
      <c r="P1181" s="108"/>
      <c r="Q1181" s="108"/>
      <c r="R1181" s="108"/>
      <c r="S1181" s="108"/>
      <c r="T1181" s="100">
        <f t="shared" si="199"/>
        <v>0</v>
      </c>
      <c r="U1181" s="111"/>
      <c r="V1181" s="111"/>
      <c r="W1181" s="111">
        <f>SUMIFS($F$3:F1181,$D$3:D1181,D1181,$C$3:C1181,"Buy")+SUMIFS($F$3:F1181,$D$3:D1181,D1181,$C$3:C1181,"Coin Deposit",$E$3:E1181,"&lt;&gt;")</f>
        <v>0</v>
      </c>
      <c r="X1181" s="111">
        <f t="shared" si="200"/>
        <v>0</v>
      </c>
      <c r="Y1181" s="111">
        <f>IF($D1181=Y$1,SUMIFS($H$3:$H1181,$G$3:$G1181,Y$1,$C$3:$C1181,"Sell"),0)</f>
        <v>0</v>
      </c>
      <c r="Z1181" s="111">
        <f t="shared" si="201"/>
        <v>0</v>
      </c>
      <c r="AA1181" s="111">
        <f>IF($D1181=AA$1,SUMIFS($H$3:$H1181,$G$3:$G1181,AA$1,$C$3:$C1181,"Sell"),0)</f>
        <v>0</v>
      </c>
      <c r="AB1181" s="111">
        <f t="shared" si="202"/>
        <v>0</v>
      </c>
      <c r="AC1181" s="111">
        <f>SUMIFS('Deductions and Deposits'!$H:$H,'Deductions and Deposits'!$G:$G,D1181,'Deductions and Deposits'!$F:$F,"&lt;="&amp;B1181)+SUMIFS($F$3:F1181,$D$3:D1181,D1181,$C$3:C1181,"Coin Deposit",$E$3:E1181,"")</f>
        <v>0</v>
      </c>
      <c r="AD1181" s="111">
        <f>SUMIFS('Deductions and Deposits'!$D:$D,'Deductions and Deposits'!$C:$C,D1181)+SUMIFS($F:$F,$D:$D,D1181,$C:$C,"Coin Deduction")</f>
        <v>0</v>
      </c>
      <c r="AE1181" s="111">
        <f>Table5[[#This Row],[Column4]]+Table5[[#This Row],[Column14]]+Table5[[#This Row],[Column19]]+Table5[[#This Row],[Column12]]</f>
        <v>0</v>
      </c>
      <c r="AF1181" s="111">
        <f>Table5[[#This Row],[Column5]]+Table5[[#This Row],[Column13]]+Table5[[#This Row],[Column21]]+Table5[[#This Row],[Column18]]</f>
        <v>0</v>
      </c>
      <c r="AG1181" s="111">
        <f t="shared" si="203"/>
        <v>0</v>
      </c>
      <c r="AH1181" s="111">
        <f t="shared" si="204"/>
        <v>0</v>
      </c>
      <c r="AI1181" s="111">
        <f>Table5[[#This Row],[Column17]]-Table5[[#This Row],[Column20]]</f>
        <v>0</v>
      </c>
      <c r="AJ1181" s="111">
        <f t="shared" si="205"/>
        <v>0</v>
      </c>
      <c r="AK1181" s="111">
        <f t="shared" si="209"/>
        <v>0</v>
      </c>
      <c r="AL1181" s="111">
        <f t="shared" si="206"/>
        <v>0</v>
      </c>
      <c r="AM1181" s="111" t="str">
        <f t="shared" si="207"/>
        <v/>
      </c>
      <c r="AN1181" s="111" t="str">
        <f t="shared" ca="1" si="208"/>
        <v/>
      </c>
    </row>
    <row r="1182" spans="1:40" ht="20.25" customHeight="1" x14ac:dyDescent="0.3">
      <c r="A1182" s="107"/>
      <c r="B1182" s="144"/>
      <c r="C1182" s="119"/>
      <c r="D1182" s="120"/>
      <c r="E1182" s="119"/>
      <c r="F1182" s="119"/>
      <c r="G1182" s="120"/>
      <c r="H1182" s="119"/>
      <c r="I1182" s="109"/>
      <c r="L1182" s="108"/>
      <c r="M1182" s="108"/>
      <c r="N1182" s="108"/>
      <c r="O1182" s="108"/>
      <c r="P1182" s="108"/>
      <c r="Q1182" s="108"/>
      <c r="R1182" s="108"/>
      <c r="S1182" s="108"/>
      <c r="T1182" s="100">
        <f t="shared" si="199"/>
        <v>0</v>
      </c>
      <c r="U1182" s="111"/>
      <c r="V1182" s="111"/>
      <c r="W1182" s="111">
        <f>SUMIFS($F$3:F1182,$D$3:D1182,D1182,$C$3:C1182,"Buy")+SUMIFS($F$3:F1182,$D$3:D1182,D1182,$C$3:C1182,"Coin Deposit",$E$3:E1182,"&lt;&gt;")</f>
        <v>0</v>
      </c>
      <c r="X1182" s="111">
        <f t="shared" si="200"/>
        <v>0</v>
      </c>
      <c r="Y1182" s="111">
        <f>IF($D1182=Y$1,SUMIFS($H$3:$H1182,$G$3:$G1182,Y$1,$C$3:$C1182,"Sell"),0)</f>
        <v>0</v>
      </c>
      <c r="Z1182" s="111">
        <f t="shared" si="201"/>
        <v>0</v>
      </c>
      <c r="AA1182" s="111">
        <f>IF($D1182=AA$1,SUMIFS($H$3:$H1182,$G$3:$G1182,AA$1,$C$3:$C1182,"Sell"),0)</f>
        <v>0</v>
      </c>
      <c r="AB1182" s="111">
        <f t="shared" si="202"/>
        <v>0</v>
      </c>
      <c r="AC1182" s="111">
        <f>SUMIFS('Deductions and Deposits'!$H:$H,'Deductions and Deposits'!$G:$G,D1182,'Deductions and Deposits'!$F:$F,"&lt;="&amp;B1182)+SUMIFS($F$3:F1182,$D$3:D1182,D1182,$C$3:C1182,"Coin Deposit",$E$3:E1182,"")</f>
        <v>0</v>
      </c>
      <c r="AD1182" s="111">
        <f>SUMIFS('Deductions and Deposits'!$D:$D,'Deductions and Deposits'!$C:$C,D1182)+SUMIFS($F:$F,$D:$D,D1182,$C:$C,"Coin Deduction")</f>
        <v>0</v>
      </c>
      <c r="AE1182" s="111">
        <f>Table5[[#This Row],[Column4]]+Table5[[#This Row],[Column14]]+Table5[[#This Row],[Column19]]+Table5[[#This Row],[Column12]]</f>
        <v>0</v>
      </c>
      <c r="AF1182" s="111">
        <f>Table5[[#This Row],[Column5]]+Table5[[#This Row],[Column13]]+Table5[[#This Row],[Column21]]+Table5[[#This Row],[Column18]]</f>
        <v>0</v>
      </c>
      <c r="AG1182" s="111">
        <f t="shared" si="203"/>
        <v>0</v>
      </c>
      <c r="AH1182" s="111">
        <f t="shared" si="204"/>
        <v>0</v>
      </c>
      <c r="AI1182" s="111">
        <f>Table5[[#This Row],[Column17]]-Table5[[#This Row],[Column20]]</f>
        <v>0</v>
      </c>
      <c r="AJ1182" s="111">
        <f t="shared" si="205"/>
        <v>0</v>
      </c>
      <c r="AK1182" s="111">
        <f t="shared" si="209"/>
        <v>0</v>
      </c>
      <c r="AL1182" s="111">
        <f t="shared" si="206"/>
        <v>0</v>
      </c>
      <c r="AM1182" s="111" t="str">
        <f t="shared" si="207"/>
        <v/>
      </c>
      <c r="AN1182" s="111" t="str">
        <f t="shared" ca="1" si="208"/>
        <v/>
      </c>
    </row>
    <row r="1183" spans="1:40" ht="20.25" customHeight="1" x14ac:dyDescent="0.3">
      <c r="A1183" s="107"/>
      <c r="B1183" s="144"/>
      <c r="C1183" s="119"/>
      <c r="D1183" s="120"/>
      <c r="E1183" s="119"/>
      <c r="F1183" s="119"/>
      <c r="G1183" s="120"/>
      <c r="H1183" s="119"/>
      <c r="I1183" s="109"/>
      <c r="L1183" s="108"/>
      <c r="M1183" s="108"/>
      <c r="N1183" s="108"/>
      <c r="O1183" s="108"/>
      <c r="P1183" s="108"/>
      <c r="Q1183" s="108"/>
      <c r="R1183" s="108"/>
      <c r="S1183" s="108"/>
      <c r="T1183" s="100">
        <f t="shared" si="199"/>
        <v>0</v>
      </c>
      <c r="U1183" s="111"/>
      <c r="V1183" s="111"/>
      <c r="W1183" s="111">
        <f>SUMIFS($F$3:F1183,$D$3:D1183,D1183,$C$3:C1183,"Buy")+SUMIFS($F$3:F1183,$D$3:D1183,D1183,$C$3:C1183,"Coin Deposit",$E$3:E1183,"&lt;&gt;")</f>
        <v>0</v>
      </c>
      <c r="X1183" s="111">
        <f t="shared" si="200"/>
        <v>0</v>
      </c>
      <c r="Y1183" s="111">
        <f>IF($D1183=Y$1,SUMIFS($H$3:$H1183,$G$3:$G1183,Y$1,$C$3:$C1183,"Sell"),0)</f>
        <v>0</v>
      </c>
      <c r="Z1183" s="111">
        <f t="shared" si="201"/>
        <v>0</v>
      </c>
      <c r="AA1183" s="111">
        <f>IF($D1183=AA$1,SUMIFS($H$3:$H1183,$G$3:$G1183,AA$1,$C$3:$C1183,"Sell"),0)</f>
        <v>0</v>
      </c>
      <c r="AB1183" s="111">
        <f t="shared" si="202"/>
        <v>0</v>
      </c>
      <c r="AC1183" s="111">
        <f>SUMIFS('Deductions and Deposits'!$H:$H,'Deductions and Deposits'!$G:$G,D1183,'Deductions and Deposits'!$F:$F,"&lt;="&amp;B1183)+SUMIFS($F$3:F1183,$D$3:D1183,D1183,$C$3:C1183,"Coin Deposit",$E$3:E1183,"")</f>
        <v>0</v>
      </c>
      <c r="AD1183" s="111">
        <f>SUMIFS('Deductions and Deposits'!$D:$D,'Deductions and Deposits'!$C:$C,D1183)+SUMIFS($F:$F,$D:$D,D1183,$C:$C,"Coin Deduction")</f>
        <v>0</v>
      </c>
      <c r="AE1183" s="111">
        <f>Table5[[#This Row],[Column4]]+Table5[[#This Row],[Column14]]+Table5[[#This Row],[Column19]]+Table5[[#This Row],[Column12]]</f>
        <v>0</v>
      </c>
      <c r="AF1183" s="111">
        <f>Table5[[#This Row],[Column5]]+Table5[[#This Row],[Column13]]+Table5[[#This Row],[Column21]]+Table5[[#This Row],[Column18]]</f>
        <v>0</v>
      </c>
      <c r="AG1183" s="111">
        <f t="shared" si="203"/>
        <v>0</v>
      </c>
      <c r="AH1183" s="111">
        <f t="shared" si="204"/>
        <v>0</v>
      </c>
      <c r="AI1183" s="111">
        <f>Table5[[#This Row],[Column17]]-Table5[[#This Row],[Column20]]</f>
        <v>0</v>
      </c>
      <c r="AJ1183" s="111">
        <f t="shared" si="205"/>
        <v>0</v>
      </c>
      <c r="AK1183" s="111">
        <f t="shared" si="209"/>
        <v>0</v>
      </c>
      <c r="AL1183" s="111">
        <f t="shared" si="206"/>
        <v>0</v>
      </c>
      <c r="AM1183" s="111" t="str">
        <f t="shared" si="207"/>
        <v/>
      </c>
      <c r="AN1183" s="111" t="str">
        <f t="shared" ca="1" si="208"/>
        <v/>
      </c>
    </row>
    <row r="1184" spans="1:40" ht="20.25" customHeight="1" x14ac:dyDescent="0.3">
      <c r="A1184" s="107"/>
      <c r="B1184" s="144"/>
      <c r="C1184" s="119"/>
      <c r="D1184" s="120"/>
      <c r="E1184" s="119"/>
      <c r="F1184" s="119"/>
      <c r="G1184" s="120"/>
      <c r="H1184" s="119"/>
      <c r="I1184" s="109"/>
      <c r="L1184" s="108"/>
      <c r="M1184" s="108"/>
      <c r="N1184" s="108"/>
      <c r="O1184" s="108"/>
      <c r="P1184" s="108"/>
      <c r="Q1184" s="108"/>
      <c r="R1184" s="108"/>
      <c r="S1184" s="108"/>
      <c r="T1184" s="100">
        <f t="shared" si="199"/>
        <v>0</v>
      </c>
      <c r="U1184" s="111"/>
      <c r="V1184" s="111"/>
      <c r="W1184" s="111">
        <f>SUMIFS($F$3:F1184,$D$3:D1184,D1184,$C$3:C1184,"Buy")+SUMIFS($F$3:F1184,$D$3:D1184,D1184,$C$3:C1184,"Coin Deposit",$E$3:E1184,"&lt;&gt;")</f>
        <v>0</v>
      </c>
      <c r="X1184" s="111">
        <f t="shared" si="200"/>
        <v>0</v>
      </c>
      <c r="Y1184" s="111">
        <f>IF($D1184=Y$1,SUMIFS($H$3:$H1184,$G$3:$G1184,Y$1,$C$3:$C1184,"Sell"),0)</f>
        <v>0</v>
      </c>
      <c r="Z1184" s="111">
        <f t="shared" si="201"/>
        <v>0</v>
      </c>
      <c r="AA1184" s="111">
        <f>IF($D1184=AA$1,SUMIFS($H$3:$H1184,$G$3:$G1184,AA$1,$C$3:$C1184,"Sell"),0)</f>
        <v>0</v>
      </c>
      <c r="AB1184" s="111">
        <f t="shared" si="202"/>
        <v>0</v>
      </c>
      <c r="AC1184" s="111">
        <f>SUMIFS('Deductions and Deposits'!$H:$H,'Deductions and Deposits'!$G:$G,D1184,'Deductions and Deposits'!$F:$F,"&lt;="&amp;B1184)+SUMIFS($F$3:F1184,$D$3:D1184,D1184,$C$3:C1184,"Coin Deposit",$E$3:E1184,"")</f>
        <v>0</v>
      </c>
      <c r="AD1184" s="111">
        <f>SUMIFS('Deductions and Deposits'!$D:$D,'Deductions and Deposits'!$C:$C,D1184)+SUMIFS($F:$F,$D:$D,D1184,$C:$C,"Coin Deduction")</f>
        <v>0</v>
      </c>
      <c r="AE1184" s="111">
        <f>Table5[[#This Row],[Column4]]+Table5[[#This Row],[Column14]]+Table5[[#This Row],[Column19]]+Table5[[#This Row],[Column12]]</f>
        <v>0</v>
      </c>
      <c r="AF1184" s="111">
        <f>Table5[[#This Row],[Column5]]+Table5[[#This Row],[Column13]]+Table5[[#This Row],[Column21]]+Table5[[#This Row],[Column18]]</f>
        <v>0</v>
      </c>
      <c r="AG1184" s="111">
        <f t="shared" si="203"/>
        <v>0</v>
      </c>
      <c r="AH1184" s="111">
        <f t="shared" si="204"/>
        <v>0</v>
      </c>
      <c r="AI1184" s="111">
        <f>Table5[[#This Row],[Column17]]-Table5[[#This Row],[Column20]]</f>
        <v>0</v>
      </c>
      <c r="AJ1184" s="111">
        <f t="shared" si="205"/>
        <v>0</v>
      </c>
      <c r="AK1184" s="111">
        <f t="shared" si="209"/>
        <v>0</v>
      </c>
      <c r="AL1184" s="111">
        <f t="shared" si="206"/>
        <v>0</v>
      </c>
      <c r="AM1184" s="111" t="str">
        <f t="shared" si="207"/>
        <v/>
      </c>
      <c r="AN1184" s="111" t="str">
        <f t="shared" ca="1" si="208"/>
        <v/>
      </c>
    </row>
    <row r="1185" spans="1:40" ht="20.25" customHeight="1" x14ac:dyDescent="0.3">
      <c r="A1185" s="107"/>
      <c r="B1185" s="144"/>
      <c r="C1185" s="119"/>
      <c r="D1185" s="120"/>
      <c r="E1185" s="119"/>
      <c r="F1185" s="119"/>
      <c r="G1185" s="120"/>
      <c r="H1185" s="119"/>
      <c r="I1185" s="109"/>
      <c r="L1185" s="108"/>
      <c r="M1185" s="108"/>
      <c r="N1185" s="108"/>
      <c r="O1185" s="108"/>
      <c r="P1185" s="108"/>
      <c r="Q1185" s="108"/>
      <c r="R1185" s="108"/>
      <c r="S1185" s="108"/>
      <c r="T1185" s="100">
        <f t="shared" si="199"/>
        <v>0</v>
      </c>
      <c r="U1185" s="111"/>
      <c r="V1185" s="111"/>
      <c r="W1185" s="111">
        <f>SUMIFS($F$3:F1185,$D$3:D1185,D1185,$C$3:C1185,"Buy")+SUMIFS($F$3:F1185,$D$3:D1185,D1185,$C$3:C1185,"Coin Deposit",$E$3:E1185,"&lt;&gt;")</f>
        <v>0</v>
      </c>
      <c r="X1185" s="111">
        <f t="shared" si="200"/>
        <v>0</v>
      </c>
      <c r="Y1185" s="111">
        <f>IF($D1185=Y$1,SUMIFS($H$3:$H1185,$G$3:$G1185,Y$1,$C$3:$C1185,"Sell"),0)</f>
        <v>0</v>
      </c>
      <c r="Z1185" s="111">
        <f t="shared" si="201"/>
        <v>0</v>
      </c>
      <c r="AA1185" s="111">
        <f>IF($D1185=AA$1,SUMIFS($H$3:$H1185,$G$3:$G1185,AA$1,$C$3:$C1185,"Sell"),0)</f>
        <v>0</v>
      </c>
      <c r="AB1185" s="111">
        <f t="shared" si="202"/>
        <v>0</v>
      </c>
      <c r="AC1185" s="111">
        <f>SUMIFS('Deductions and Deposits'!$H:$H,'Deductions and Deposits'!$G:$G,D1185,'Deductions and Deposits'!$F:$F,"&lt;="&amp;B1185)+SUMIFS($F$3:F1185,$D$3:D1185,D1185,$C$3:C1185,"Coin Deposit",$E$3:E1185,"")</f>
        <v>0</v>
      </c>
      <c r="AD1185" s="111">
        <f>SUMIFS('Deductions and Deposits'!$D:$D,'Deductions and Deposits'!$C:$C,D1185)+SUMIFS($F:$F,$D:$D,D1185,$C:$C,"Coin Deduction")</f>
        <v>0</v>
      </c>
      <c r="AE1185" s="111">
        <f>Table5[[#This Row],[Column4]]+Table5[[#This Row],[Column14]]+Table5[[#This Row],[Column19]]+Table5[[#This Row],[Column12]]</f>
        <v>0</v>
      </c>
      <c r="AF1185" s="111">
        <f>Table5[[#This Row],[Column5]]+Table5[[#This Row],[Column13]]+Table5[[#This Row],[Column21]]+Table5[[#This Row],[Column18]]</f>
        <v>0</v>
      </c>
      <c r="AG1185" s="111">
        <f t="shared" si="203"/>
        <v>0</v>
      </c>
      <c r="AH1185" s="111">
        <f t="shared" si="204"/>
        <v>0</v>
      </c>
      <c r="AI1185" s="111">
        <f>Table5[[#This Row],[Column17]]-Table5[[#This Row],[Column20]]</f>
        <v>0</v>
      </c>
      <c r="AJ1185" s="111">
        <f t="shared" si="205"/>
        <v>0</v>
      </c>
      <c r="AK1185" s="111">
        <f t="shared" si="209"/>
        <v>0</v>
      </c>
      <c r="AL1185" s="111">
        <f t="shared" si="206"/>
        <v>0</v>
      </c>
      <c r="AM1185" s="111" t="str">
        <f t="shared" si="207"/>
        <v/>
      </c>
      <c r="AN1185" s="111" t="str">
        <f t="shared" ca="1" si="208"/>
        <v/>
      </c>
    </row>
    <row r="1186" spans="1:40" ht="20.25" customHeight="1" x14ac:dyDescent="0.3">
      <c r="A1186" s="107"/>
      <c r="B1186" s="144"/>
      <c r="C1186" s="119"/>
      <c r="D1186" s="120"/>
      <c r="E1186" s="119"/>
      <c r="F1186" s="119"/>
      <c r="G1186" s="120"/>
      <c r="H1186" s="119"/>
      <c r="I1186" s="109"/>
      <c r="L1186" s="108"/>
      <c r="M1186" s="108"/>
      <c r="N1186" s="108"/>
      <c r="O1186" s="108"/>
      <c r="P1186" s="108"/>
      <c r="Q1186" s="108"/>
      <c r="R1186" s="108"/>
      <c r="S1186" s="108"/>
      <c r="T1186" s="100">
        <f t="shared" si="199"/>
        <v>0</v>
      </c>
      <c r="U1186" s="111"/>
      <c r="V1186" s="111"/>
      <c r="W1186" s="111">
        <f>SUMIFS($F$3:F1186,$D$3:D1186,D1186,$C$3:C1186,"Buy")+SUMIFS($F$3:F1186,$D$3:D1186,D1186,$C$3:C1186,"Coin Deposit",$E$3:E1186,"&lt;&gt;")</f>
        <v>0</v>
      </c>
      <c r="X1186" s="111">
        <f t="shared" si="200"/>
        <v>0</v>
      </c>
      <c r="Y1186" s="111">
        <f>IF($D1186=Y$1,SUMIFS($H$3:$H1186,$G$3:$G1186,Y$1,$C$3:$C1186,"Sell"),0)</f>
        <v>0</v>
      </c>
      <c r="Z1186" s="111">
        <f t="shared" si="201"/>
        <v>0</v>
      </c>
      <c r="AA1186" s="111">
        <f>IF($D1186=AA$1,SUMIFS($H$3:$H1186,$G$3:$G1186,AA$1,$C$3:$C1186,"Sell"),0)</f>
        <v>0</v>
      </c>
      <c r="AB1186" s="111">
        <f t="shared" si="202"/>
        <v>0</v>
      </c>
      <c r="AC1186" s="111">
        <f>SUMIFS('Deductions and Deposits'!$H:$H,'Deductions and Deposits'!$G:$G,D1186,'Deductions and Deposits'!$F:$F,"&lt;="&amp;B1186)+SUMIFS($F$3:F1186,$D$3:D1186,D1186,$C$3:C1186,"Coin Deposit",$E$3:E1186,"")</f>
        <v>0</v>
      </c>
      <c r="AD1186" s="111">
        <f>SUMIFS('Deductions and Deposits'!$D:$D,'Deductions and Deposits'!$C:$C,D1186)+SUMIFS($F:$F,$D:$D,D1186,$C:$C,"Coin Deduction")</f>
        <v>0</v>
      </c>
      <c r="AE1186" s="111">
        <f>Table5[[#This Row],[Column4]]+Table5[[#This Row],[Column14]]+Table5[[#This Row],[Column19]]+Table5[[#This Row],[Column12]]</f>
        <v>0</v>
      </c>
      <c r="AF1186" s="111">
        <f>Table5[[#This Row],[Column5]]+Table5[[#This Row],[Column13]]+Table5[[#This Row],[Column21]]+Table5[[#This Row],[Column18]]</f>
        <v>0</v>
      </c>
      <c r="AG1186" s="111">
        <f t="shared" si="203"/>
        <v>0</v>
      </c>
      <c r="AH1186" s="111">
        <f t="shared" si="204"/>
        <v>0</v>
      </c>
      <c r="AI1186" s="111">
        <f>Table5[[#This Row],[Column17]]-Table5[[#This Row],[Column20]]</f>
        <v>0</v>
      </c>
      <c r="AJ1186" s="111">
        <f t="shared" si="205"/>
        <v>0</v>
      </c>
      <c r="AK1186" s="111">
        <f t="shared" si="209"/>
        <v>0</v>
      </c>
      <c r="AL1186" s="111">
        <f t="shared" si="206"/>
        <v>0</v>
      </c>
      <c r="AM1186" s="111" t="str">
        <f t="shared" si="207"/>
        <v/>
      </c>
      <c r="AN1186" s="111" t="str">
        <f t="shared" ca="1" si="208"/>
        <v/>
      </c>
    </row>
    <row r="1187" spans="1:40" ht="20.25" customHeight="1" x14ac:dyDescent="0.3">
      <c r="A1187" s="107"/>
      <c r="B1187" s="144"/>
      <c r="C1187" s="119"/>
      <c r="D1187" s="120"/>
      <c r="E1187" s="119"/>
      <c r="F1187" s="119"/>
      <c r="G1187" s="120"/>
      <c r="H1187" s="119"/>
      <c r="I1187" s="109"/>
      <c r="L1187" s="108"/>
      <c r="M1187" s="108"/>
      <c r="N1187" s="108"/>
      <c r="O1187" s="108"/>
      <c r="P1187" s="108"/>
      <c r="Q1187" s="108"/>
      <c r="R1187" s="108"/>
      <c r="S1187" s="108"/>
      <c r="T1187" s="100">
        <f t="shared" si="199"/>
        <v>0</v>
      </c>
      <c r="U1187" s="111"/>
      <c r="V1187" s="111"/>
      <c r="W1187" s="111">
        <f>SUMIFS($F$3:F1187,$D$3:D1187,D1187,$C$3:C1187,"Buy")+SUMIFS($F$3:F1187,$D$3:D1187,D1187,$C$3:C1187,"Coin Deposit",$E$3:E1187,"&lt;&gt;")</f>
        <v>0</v>
      </c>
      <c r="X1187" s="111">
        <f t="shared" si="200"/>
        <v>0</v>
      </c>
      <c r="Y1187" s="111">
        <f>IF($D1187=Y$1,SUMIFS($H$3:$H1187,$G$3:$G1187,Y$1,$C$3:$C1187,"Sell"),0)</f>
        <v>0</v>
      </c>
      <c r="Z1187" s="111">
        <f t="shared" si="201"/>
        <v>0</v>
      </c>
      <c r="AA1187" s="111">
        <f>IF($D1187=AA$1,SUMIFS($H$3:$H1187,$G$3:$G1187,AA$1,$C$3:$C1187,"Sell"),0)</f>
        <v>0</v>
      </c>
      <c r="AB1187" s="111">
        <f t="shared" si="202"/>
        <v>0</v>
      </c>
      <c r="AC1187" s="111">
        <f>SUMIFS('Deductions and Deposits'!$H:$H,'Deductions and Deposits'!$G:$G,D1187,'Deductions and Deposits'!$F:$F,"&lt;="&amp;B1187)+SUMIFS($F$3:F1187,$D$3:D1187,D1187,$C$3:C1187,"Coin Deposit",$E$3:E1187,"")</f>
        <v>0</v>
      </c>
      <c r="AD1187" s="111">
        <f>SUMIFS('Deductions and Deposits'!$D:$D,'Deductions and Deposits'!$C:$C,D1187)+SUMIFS($F:$F,$D:$D,D1187,$C:$C,"Coin Deduction")</f>
        <v>0</v>
      </c>
      <c r="AE1187" s="111">
        <f>Table5[[#This Row],[Column4]]+Table5[[#This Row],[Column14]]+Table5[[#This Row],[Column19]]+Table5[[#This Row],[Column12]]</f>
        <v>0</v>
      </c>
      <c r="AF1187" s="111">
        <f>Table5[[#This Row],[Column5]]+Table5[[#This Row],[Column13]]+Table5[[#This Row],[Column21]]+Table5[[#This Row],[Column18]]</f>
        <v>0</v>
      </c>
      <c r="AG1187" s="111">
        <f t="shared" si="203"/>
        <v>0</v>
      </c>
      <c r="AH1187" s="111">
        <f t="shared" si="204"/>
        <v>0</v>
      </c>
      <c r="AI1187" s="111">
        <f>Table5[[#This Row],[Column17]]-Table5[[#This Row],[Column20]]</f>
        <v>0</v>
      </c>
      <c r="AJ1187" s="111">
        <f t="shared" si="205"/>
        <v>0</v>
      </c>
      <c r="AK1187" s="111">
        <f t="shared" si="209"/>
        <v>0</v>
      </c>
      <c r="AL1187" s="111">
        <f t="shared" si="206"/>
        <v>0</v>
      </c>
      <c r="AM1187" s="111" t="str">
        <f t="shared" si="207"/>
        <v/>
      </c>
      <c r="AN1187" s="111" t="str">
        <f t="shared" ca="1" si="208"/>
        <v/>
      </c>
    </row>
    <row r="1188" spans="1:40" ht="20.25" customHeight="1" x14ac:dyDescent="0.3">
      <c r="A1188" s="107"/>
      <c r="B1188" s="144"/>
      <c r="C1188" s="119"/>
      <c r="D1188" s="120"/>
      <c r="E1188" s="119"/>
      <c r="F1188" s="119"/>
      <c r="G1188" s="120"/>
      <c r="H1188" s="119"/>
      <c r="I1188" s="109"/>
      <c r="L1188" s="108"/>
      <c r="M1188" s="108"/>
      <c r="N1188" s="108"/>
      <c r="O1188" s="108"/>
      <c r="P1188" s="108"/>
      <c r="Q1188" s="108"/>
      <c r="R1188" s="108"/>
      <c r="S1188" s="108"/>
      <c r="T1188" s="100">
        <f t="shared" si="199"/>
        <v>0</v>
      </c>
      <c r="U1188" s="111"/>
      <c r="V1188" s="111"/>
      <c r="W1188" s="111">
        <f>SUMIFS($F$3:F1188,$D$3:D1188,D1188,$C$3:C1188,"Buy")+SUMIFS($F$3:F1188,$D$3:D1188,D1188,$C$3:C1188,"Coin Deposit",$E$3:E1188,"&lt;&gt;")</f>
        <v>0</v>
      </c>
      <c r="X1188" s="111">
        <f t="shared" si="200"/>
        <v>0</v>
      </c>
      <c r="Y1188" s="111">
        <f>IF($D1188=Y$1,SUMIFS($H$3:$H1188,$G$3:$G1188,Y$1,$C$3:$C1188,"Sell"),0)</f>
        <v>0</v>
      </c>
      <c r="Z1188" s="111">
        <f t="shared" si="201"/>
        <v>0</v>
      </c>
      <c r="AA1188" s="111">
        <f>IF($D1188=AA$1,SUMIFS($H$3:$H1188,$G$3:$G1188,AA$1,$C$3:$C1188,"Sell"),0)</f>
        <v>0</v>
      </c>
      <c r="AB1188" s="111">
        <f t="shared" si="202"/>
        <v>0</v>
      </c>
      <c r="AC1188" s="111">
        <f>SUMIFS('Deductions and Deposits'!$H:$H,'Deductions and Deposits'!$G:$G,D1188,'Deductions and Deposits'!$F:$F,"&lt;="&amp;B1188)+SUMIFS($F$3:F1188,$D$3:D1188,D1188,$C$3:C1188,"Coin Deposit",$E$3:E1188,"")</f>
        <v>0</v>
      </c>
      <c r="AD1188" s="111">
        <f>SUMIFS('Deductions and Deposits'!$D:$D,'Deductions and Deposits'!$C:$C,D1188)+SUMIFS($F:$F,$D:$D,D1188,$C:$C,"Coin Deduction")</f>
        <v>0</v>
      </c>
      <c r="AE1188" s="111">
        <f>Table5[[#This Row],[Column4]]+Table5[[#This Row],[Column14]]+Table5[[#This Row],[Column19]]+Table5[[#This Row],[Column12]]</f>
        <v>0</v>
      </c>
      <c r="AF1188" s="111">
        <f>Table5[[#This Row],[Column5]]+Table5[[#This Row],[Column13]]+Table5[[#This Row],[Column21]]+Table5[[#This Row],[Column18]]</f>
        <v>0</v>
      </c>
      <c r="AG1188" s="111">
        <f t="shared" si="203"/>
        <v>0</v>
      </c>
      <c r="AH1188" s="111">
        <f t="shared" si="204"/>
        <v>0</v>
      </c>
      <c r="AI1188" s="111">
        <f>Table5[[#This Row],[Column17]]-Table5[[#This Row],[Column20]]</f>
        <v>0</v>
      </c>
      <c r="AJ1188" s="111">
        <f t="shared" si="205"/>
        <v>0</v>
      </c>
      <c r="AK1188" s="111">
        <f t="shared" si="209"/>
        <v>0</v>
      </c>
      <c r="AL1188" s="111">
        <f t="shared" si="206"/>
        <v>0</v>
      </c>
      <c r="AM1188" s="111" t="str">
        <f t="shared" si="207"/>
        <v/>
      </c>
      <c r="AN1188" s="111" t="str">
        <f t="shared" ca="1" si="208"/>
        <v/>
      </c>
    </row>
    <row r="1189" spans="1:40" ht="20.25" customHeight="1" x14ac:dyDescent="0.3">
      <c r="A1189" s="107"/>
      <c r="B1189" s="144"/>
      <c r="C1189" s="119"/>
      <c r="D1189" s="120"/>
      <c r="E1189" s="119"/>
      <c r="F1189" s="119"/>
      <c r="G1189" s="120"/>
      <c r="H1189" s="119"/>
      <c r="I1189" s="109"/>
      <c r="L1189" s="108"/>
      <c r="M1189" s="108"/>
      <c r="N1189" s="108"/>
      <c r="O1189" s="108"/>
      <c r="P1189" s="108"/>
      <c r="Q1189" s="108"/>
      <c r="R1189" s="108"/>
      <c r="S1189" s="108"/>
      <c r="T1189" s="100">
        <f t="shared" si="199"/>
        <v>0</v>
      </c>
      <c r="U1189" s="111"/>
      <c r="V1189" s="111"/>
      <c r="W1189" s="111">
        <f>SUMIFS($F$3:F1189,$D$3:D1189,D1189,$C$3:C1189,"Buy")+SUMIFS($F$3:F1189,$D$3:D1189,D1189,$C$3:C1189,"Coin Deposit",$E$3:E1189,"&lt;&gt;")</f>
        <v>0</v>
      </c>
      <c r="X1189" s="111">
        <f t="shared" si="200"/>
        <v>0</v>
      </c>
      <c r="Y1189" s="111">
        <f>IF($D1189=Y$1,SUMIFS($H$3:$H1189,$G$3:$G1189,Y$1,$C$3:$C1189,"Sell"),0)</f>
        <v>0</v>
      </c>
      <c r="Z1189" s="111">
        <f t="shared" si="201"/>
        <v>0</v>
      </c>
      <c r="AA1189" s="111">
        <f>IF($D1189=AA$1,SUMIFS($H$3:$H1189,$G$3:$G1189,AA$1,$C$3:$C1189,"Sell"),0)</f>
        <v>0</v>
      </c>
      <c r="AB1189" s="111">
        <f t="shared" si="202"/>
        <v>0</v>
      </c>
      <c r="AC1189" s="111">
        <f>SUMIFS('Deductions and Deposits'!$H:$H,'Deductions and Deposits'!$G:$G,D1189,'Deductions and Deposits'!$F:$F,"&lt;="&amp;B1189)+SUMIFS($F$3:F1189,$D$3:D1189,D1189,$C$3:C1189,"Coin Deposit",$E$3:E1189,"")</f>
        <v>0</v>
      </c>
      <c r="AD1189" s="111">
        <f>SUMIFS('Deductions and Deposits'!$D:$D,'Deductions and Deposits'!$C:$C,D1189)+SUMIFS($F:$F,$D:$D,D1189,$C:$C,"Coin Deduction")</f>
        <v>0</v>
      </c>
      <c r="AE1189" s="111">
        <f>Table5[[#This Row],[Column4]]+Table5[[#This Row],[Column14]]+Table5[[#This Row],[Column19]]+Table5[[#This Row],[Column12]]</f>
        <v>0</v>
      </c>
      <c r="AF1189" s="111">
        <f>Table5[[#This Row],[Column5]]+Table5[[#This Row],[Column13]]+Table5[[#This Row],[Column21]]+Table5[[#This Row],[Column18]]</f>
        <v>0</v>
      </c>
      <c r="AG1189" s="111">
        <f t="shared" si="203"/>
        <v>0</v>
      </c>
      <c r="AH1189" s="111">
        <f t="shared" si="204"/>
        <v>0</v>
      </c>
      <c r="AI1189" s="111">
        <f>Table5[[#This Row],[Column17]]-Table5[[#This Row],[Column20]]</f>
        <v>0</v>
      </c>
      <c r="AJ1189" s="111">
        <f t="shared" si="205"/>
        <v>0</v>
      </c>
      <c r="AK1189" s="111">
        <f t="shared" si="209"/>
        <v>0</v>
      </c>
      <c r="AL1189" s="111">
        <f t="shared" si="206"/>
        <v>0</v>
      </c>
      <c r="AM1189" s="111" t="str">
        <f t="shared" si="207"/>
        <v/>
      </c>
      <c r="AN1189" s="111" t="str">
        <f t="shared" ca="1" si="208"/>
        <v/>
      </c>
    </row>
    <row r="1190" spans="1:40" ht="20.25" customHeight="1" x14ac:dyDescent="0.3">
      <c r="A1190" s="107"/>
      <c r="B1190" s="144"/>
      <c r="C1190" s="119"/>
      <c r="D1190" s="120"/>
      <c r="E1190" s="119"/>
      <c r="F1190" s="119"/>
      <c r="G1190" s="120"/>
      <c r="H1190" s="119"/>
      <c r="I1190" s="109"/>
      <c r="L1190" s="108"/>
      <c r="M1190" s="108"/>
      <c r="N1190" s="108"/>
      <c r="O1190" s="108"/>
      <c r="P1190" s="108"/>
      <c r="Q1190" s="108"/>
      <c r="R1190" s="108"/>
      <c r="S1190" s="108"/>
      <c r="T1190" s="100">
        <f t="shared" si="199"/>
        <v>0</v>
      </c>
      <c r="U1190" s="111"/>
      <c r="V1190" s="111"/>
      <c r="W1190" s="111">
        <f>SUMIFS($F$3:F1190,$D$3:D1190,D1190,$C$3:C1190,"Buy")+SUMIFS($F$3:F1190,$D$3:D1190,D1190,$C$3:C1190,"Coin Deposit",$E$3:E1190,"&lt;&gt;")</f>
        <v>0</v>
      </c>
      <c r="X1190" s="111">
        <f t="shared" si="200"/>
        <v>0</v>
      </c>
      <c r="Y1190" s="111">
        <f>IF($D1190=Y$1,SUMIFS($H$3:$H1190,$G$3:$G1190,Y$1,$C$3:$C1190,"Sell"),0)</f>
        <v>0</v>
      </c>
      <c r="Z1190" s="111">
        <f t="shared" si="201"/>
        <v>0</v>
      </c>
      <c r="AA1190" s="111">
        <f>IF($D1190=AA$1,SUMIFS($H$3:$H1190,$G$3:$G1190,AA$1,$C$3:$C1190,"Sell"),0)</f>
        <v>0</v>
      </c>
      <c r="AB1190" s="111">
        <f t="shared" si="202"/>
        <v>0</v>
      </c>
      <c r="AC1190" s="111">
        <f>SUMIFS('Deductions and Deposits'!$H:$H,'Deductions and Deposits'!$G:$G,D1190,'Deductions and Deposits'!$F:$F,"&lt;="&amp;B1190)+SUMIFS($F$3:F1190,$D$3:D1190,D1190,$C$3:C1190,"Coin Deposit",$E$3:E1190,"")</f>
        <v>0</v>
      </c>
      <c r="AD1190" s="111">
        <f>SUMIFS('Deductions and Deposits'!$D:$D,'Deductions and Deposits'!$C:$C,D1190)+SUMIFS($F:$F,$D:$D,D1190,$C:$C,"Coin Deduction")</f>
        <v>0</v>
      </c>
      <c r="AE1190" s="111">
        <f>Table5[[#This Row],[Column4]]+Table5[[#This Row],[Column14]]+Table5[[#This Row],[Column19]]+Table5[[#This Row],[Column12]]</f>
        <v>0</v>
      </c>
      <c r="AF1190" s="111">
        <f>Table5[[#This Row],[Column5]]+Table5[[#This Row],[Column13]]+Table5[[#This Row],[Column21]]+Table5[[#This Row],[Column18]]</f>
        <v>0</v>
      </c>
      <c r="AG1190" s="111">
        <f t="shared" si="203"/>
        <v>0</v>
      </c>
      <c r="AH1190" s="111">
        <f t="shared" si="204"/>
        <v>0</v>
      </c>
      <c r="AI1190" s="111">
        <f>Table5[[#This Row],[Column17]]-Table5[[#This Row],[Column20]]</f>
        <v>0</v>
      </c>
      <c r="AJ1190" s="111">
        <f t="shared" si="205"/>
        <v>0</v>
      </c>
      <c r="AK1190" s="111">
        <f t="shared" si="209"/>
        <v>0</v>
      </c>
      <c r="AL1190" s="111">
        <f t="shared" si="206"/>
        <v>0</v>
      </c>
      <c r="AM1190" s="111" t="str">
        <f t="shared" si="207"/>
        <v/>
      </c>
      <c r="AN1190" s="111" t="str">
        <f t="shared" ca="1" si="208"/>
        <v/>
      </c>
    </row>
    <row r="1191" spans="1:40" ht="20.25" customHeight="1" x14ac:dyDescent="0.3">
      <c r="A1191" s="107"/>
      <c r="B1191" s="144"/>
      <c r="C1191" s="119"/>
      <c r="D1191" s="120"/>
      <c r="E1191" s="119"/>
      <c r="F1191" s="119"/>
      <c r="G1191" s="120"/>
      <c r="H1191" s="119"/>
      <c r="I1191" s="109"/>
      <c r="L1191" s="108"/>
      <c r="M1191" s="108"/>
      <c r="N1191" s="108"/>
      <c r="O1191" s="108"/>
      <c r="P1191" s="108"/>
      <c r="Q1191" s="108"/>
      <c r="R1191" s="108"/>
      <c r="S1191" s="108"/>
      <c r="T1191" s="100">
        <f t="shared" si="199"/>
        <v>0</v>
      </c>
      <c r="U1191" s="111"/>
      <c r="V1191" s="111"/>
      <c r="W1191" s="111">
        <f>SUMIFS($F$3:F1191,$D$3:D1191,D1191,$C$3:C1191,"Buy")+SUMIFS($F$3:F1191,$D$3:D1191,D1191,$C$3:C1191,"Coin Deposit",$E$3:E1191,"&lt;&gt;")</f>
        <v>0</v>
      </c>
      <c r="X1191" s="111">
        <f t="shared" si="200"/>
        <v>0</v>
      </c>
      <c r="Y1191" s="111">
        <f>IF($D1191=Y$1,SUMIFS($H$3:$H1191,$G$3:$G1191,Y$1,$C$3:$C1191,"Sell"),0)</f>
        <v>0</v>
      </c>
      <c r="Z1191" s="111">
        <f t="shared" si="201"/>
        <v>0</v>
      </c>
      <c r="AA1191" s="111">
        <f>IF($D1191=AA$1,SUMIFS($H$3:$H1191,$G$3:$G1191,AA$1,$C$3:$C1191,"Sell"),0)</f>
        <v>0</v>
      </c>
      <c r="AB1191" s="111">
        <f t="shared" si="202"/>
        <v>0</v>
      </c>
      <c r="AC1191" s="111">
        <f>SUMIFS('Deductions and Deposits'!$H:$H,'Deductions and Deposits'!$G:$G,D1191,'Deductions and Deposits'!$F:$F,"&lt;="&amp;B1191)+SUMIFS($F$3:F1191,$D$3:D1191,D1191,$C$3:C1191,"Coin Deposit",$E$3:E1191,"")</f>
        <v>0</v>
      </c>
      <c r="AD1191" s="111">
        <f>SUMIFS('Deductions and Deposits'!$D:$D,'Deductions and Deposits'!$C:$C,D1191)+SUMIFS($F:$F,$D:$D,D1191,$C:$C,"Coin Deduction")</f>
        <v>0</v>
      </c>
      <c r="AE1191" s="111">
        <f>Table5[[#This Row],[Column4]]+Table5[[#This Row],[Column14]]+Table5[[#This Row],[Column19]]+Table5[[#This Row],[Column12]]</f>
        <v>0</v>
      </c>
      <c r="AF1191" s="111">
        <f>Table5[[#This Row],[Column5]]+Table5[[#This Row],[Column13]]+Table5[[#This Row],[Column21]]+Table5[[#This Row],[Column18]]</f>
        <v>0</v>
      </c>
      <c r="AG1191" s="111">
        <f t="shared" si="203"/>
        <v>0</v>
      </c>
      <c r="AH1191" s="111">
        <f t="shared" si="204"/>
        <v>0</v>
      </c>
      <c r="AI1191" s="111">
        <f>Table5[[#This Row],[Column17]]-Table5[[#This Row],[Column20]]</f>
        <v>0</v>
      </c>
      <c r="AJ1191" s="111">
        <f t="shared" si="205"/>
        <v>0</v>
      </c>
      <c r="AK1191" s="111">
        <f t="shared" si="209"/>
        <v>0</v>
      </c>
      <c r="AL1191" s="111">
        <f t="shared" si="206"/>
        <v>0</v>
      </c>
      <c r="AM1191" s="111" t="str">
        <f t="shared" si="207"/>
        <v/>
      </c>
      <c r="AN1191" s="111" t="str">
        <f t="shared" ca="1" si="208"/>
        <v/>
      </c>
    </row>
    <row r="1192" spans="1:40" ht="20.25" customHeight="1" x14ac:dyDescent="0.3">
      <c r="A1192" s="107"/>
      <c r="B1192" s="144"/>
      <c r="C1192" s="119"/>
      <c r="D1192" s="120"/>
      <c r="E1192" s="119"/>
      <c r="F1192" s="119"/>
      <c r="G1192" s="120"/>
      <c r="H1192" s="119"/>
      <c r="I1192" s="109"/>
      <c r="L1192" s="108"/>
      <c r="M1192" s="108"/>
      <c r="N1192" s="108"/>
      <c r="O1192" s="108"/>
      <c r="P1192" s="108"/>
      <c r="Q1192" s="108"/>
      <c r="R1192" s="108"/>
      <c r="S1192" s="108"/>
      <c r="T1192" s="100">
        <f t="shared" si="199"/>
        <v>0</v>
      </c>
      <c r="U1192" s="111"/>
      <c r="V1192" s="111"/>
      <c r="W1192" s="111">
        <f>SUMIFS($F$3:F1192,$D$3:D1192,D1192,$C$3:C1192,"Buy")+SUMIFS($F$3:F1192,$D$3:D1192,D1192,$C$3:C1192,"Coin Deposit",$E$3:E1192,"&lt;&gt;")</f>
        <v>0</v>
      </c>
      <c r="X1192" s="111">
        <f t="shared" si="200"/>
        <v>0</v>
      </c>
      <c r="Y1192" s="111">
        <f>IF($D1192=Y$1,SUMIFS($H$3:$H1192,$G$3:$G1192,Y$1,$C$3:$C1192,"Sell"),0)</f>
        <v>0</v>
      </c>
      <c r="Z1192" s="111">
        <f t="shared" si="201"/>
        <v>0</v>
      </c>
      <c r="AA1192" s="111">
        <f>IF($D1192=AA$1,SUMIFS($H$3:$H1192,$G$3:$G1192,AA$1,$C$3:$C1192,"Sell"),0)</f>
        <v>0</v>
      </c>
      <c r="AB1192" s="111">
        <f t="shared" si="202"/>
        <v>0</v>
      </c>
      <c r="AC1192" s="111">
        <f>SUMIFS('Deductions and Deposits'!$H:$H,'Deductions and Deposits'!$G:$G,D1192,'Deductions and Deposits'!$F:$F,"&lt;="&amp;B1192)+SUMIFS($F$3:F1192,$D$3:D1192,D1192,$C$3:C1192,"Coin Deposit",$E$3:E1192,"")</f>
        <v>0</v>
      </c>
      <c r="AD1192" s="111">
        <f>SUMIFS('Deductions and Deposits'!$D:$D,'Deductions and Deposits'!$C:$C,D1192)+SUMIFS($F:$F,$D:$D,D1192,$C:$C,"Coin Deduction")</f>
        <v>0</v>
      </c>
      <c r="AE1192" s="111">
        <f>Table5[[#This Row],[Column4]]+Table5[[#This Row],[Column14]]+Table5[[#This Row],[Column19]]+Table5[[#This Row],[Column12]]</f>
        <v>0</v>
      </c>
      <c r="AF1192" s="111">
        <f>Table5[[#This Row],[Column5]]+Table5[[#This Row],[Column13]]+Table5[[#This Row],[Column21]]+Table5[[#This Row],[Column18]]</f>
        <v>0</v>
      </c>
      <c r="AG1192" s="111">
        <f t="shared" si="203"/>
        <v>0</v>
      </c>
      <c r="AH1192" s="111">
        <f t="shared" si="204"/>
        <v>0</v>
      </c>
      <c r="AI1192" s="111">
        <f>Table5[[#This Row],[Column17]]-Table5[[#This Row],[Column20]]</f>
        <v>0</v>
      </c>
      <c r="AJ1192" s="111">
        <f t="shared" si="205"/>
        <v>0</v>
      </c>
      <c r="AK1192" s="111">
        <f t="shared" si="209"/>
        <v>0</v>
      </c>
      <c r="AL1192" s="111">
        <f t="shared" si="206"/>
        <v>0</v>
      </c>
      <c r="AM1192" s="111" t="str">
        <f t="shared" si="207"/>
        <v/>
      </c>
      <c r="AN1192" s="111" t="str">
        <f t="shared" ca="1" si="208"/>
        <v/>
      </c>
    </row>
    <row r="1193" spans="1:40" ht="20.25" customHeight="1" x14ac:dyDescent="0.3">
      <c r="A1193" s="107"/>
      <c r="B1193" s="144"/>
      <c r="C1193" s="119"/>
      <c r="D1193" s="120"/>
      <c r="E1193" s="119"/>
      <c r="F1193" s="119"/>
      <c r="G1193" s="120"/>
      <c r="H1193" s="119"/>
      <c r="I1193" s="109"/>
      <c r="L1193" s="108"/>
      <c r="M1193" s="108"/>
      <c r="N1193" s="108"/>
      <c r="O1193" s="108"/>
      <c r="P1193" s="108"/>
      <c r="Q1193" s="108"/>
      <c r="R1193" s="108"/>
      <c r="S1193" s="108"/>
      <c r="T1193" s="100">
        <f t="shared" si="199"/>
        <v>0</v>
      </c>
      <c r="U1193" s="111"/>
      <c r="V1193" s="111"/>
      <c r="W1193" s="111">
        <f>SUMIFS($F$3:F1193,$D$3:D1193,D1193,$C$3:C1193,"Buy")+SUMIFS($F$3:F1193,$D$3:D1193,D1193,$C$3:C1193,"Coin Deposit",$E$3:E1193,"&lt;&gt;")</f>
        <v>0</v>
      </c>
      <c r="X1193" s="111">
        <f t="shared" si="200"/>
        <v>0</v>
      </c>
      <c r="Y1193" s="111">
        <f>IF($D1193=Y$1,SUMIFS($H$3:$H1193,$G$3:$G1193,Y$1,$C$3:$C1193,"Sell"),0)</f>
        <v>0</v>
      </c>
      <c r="Z1193" s="111">
        <f t="shared" si="201"/>
        <v>0</v>
      </c>
      <c r="AA1193" s="111">
        <f>IF($D1193=AA$1,SUMIFS($H$3:$H1193,$G$3:$G1193,AA$1,$C$3:$C1193,"Sell"),0)</f>
        <v>0</v>
      </c>
      <c r="AB1193" s="111">
        <f t="shared" si="202"/>
        <v>0</v>
      </c>
      <c r="AC1193" s="111">
        <f>SUMIFS('Deductions and Deposits'!$H:$H,'Deductions and Deposits'!$G:$G,D1193,'Deductions and Deposits'!$F:$F,"&lt;="&amp;B1193)+SUMIFS($F$3:F1193,$D$3:D1193,D1193,$C$3:C1193,"Coin Deposit",$E$3:E1193,"")</f>
        <v>0</v>
      </c>
      <c r="AD1193" s="111">
        <f>SUMIFS('Deductions and Deposits'!$D:$D,'Deductions and Deposits'!$C:$C,D1193)+SUMIFS($F:$F,$D:$D,D1193,$C:$C,"Coin Deduction")</f>
        <v>0</v>
      </c>
      <c r="AE1193" s="111">
        <f>Table5[[#This Row],[Column4]]+Table5[[#This Row],[Column14]]+Table5[[#This Row],[Column19]]+Table5[[#This Row],[Column12]]</f>
        <v>0</v>
      </c>
      <c r="AF1193" s="111">
        <f>Table5[[#This Row],[Column5]]+Table5[[#This Row],[Column13]]+Table5[[#This Row],[Column21]]+Table5[[#This Row],[Column18]]</f>
        <v>0</v>
      </c>
      <c r="AG1193" s="111">
        <f t="shared" si="203"/>
        <v>0</v>
      </c>
      <c r="AH1193" s="111">
        <f t="shared" si="204"/>
        <v>0</v>
      </c>
      <c r="AI1193" s="111">
        <f>Table5[[#This Row],[Column17]]-Table5[[#This Row],[Column20]]</f>
        <v>0</v>
      </c>
      <c r="AJ1193" s="111">
        <f t="shared" si="205"/>
        <v>0</v>
      </c>
      <c r="AK1193" s="111">
        <f t="shared" si="209"/>
        <v>0</v>
      </c>
      <c r="AL1193" s="111">
        <f t="shared" si="206"/>
        <v>0</v>
      </c>
      <c r="AM1193" s="111" t="str">
        <f t="shared" si="207"/>
        <v/>
      </c>
      <c r="AN1193" s="111" t="str">
        <f t="shared" ca="1" si="208"/>
        <v/>
      </c>
    </row>
    <row r="1194" spans="1:40" ht="20.25" customHeight="1" x14ac:dyDescent="0.3">
      <c r="A1194" s="107"/>
      <c r="B1194" s="144"/>
      <c r="C1194" s="119"/>
      <c r="D1194" s="120"/>
      <c r="E1194" s="119"/>
      <c r="F1194" s="119"/>
      <c r="G1194" s="120"/>
      <c r="H1194" s="119"/>
      <c r="I1194" s="109"/>
      <c r="L1194" s="108"/>
      <c r="M1194" s="108"/>
      <c r="N1194" s="108"/>
      <c r="O1194" s="108"/>
      <c r="P1194" s="108"/>
      <c r="Q1194" s="108"/>
      <c r="R1194" s="108"/>
      <c r="S1194" s="108"/>
      <c r="T1194" s="100">
        <f t="shared" si="199"/>
        <v>0</v>
      </c>
      <c r="U1194" s="111"/>
      <c r="V1194" s="111"/>
      <c r="W1194" s="111">
        <f>SUMIFS($F$3:F1194,$D$3:D1194,D1194,$C$3:C1194,"Buy")+SUMIFS($F$3:F1194,$D$3:D1194,D1194,$C$3:C1194,"Coin Deposit",$E$3:E1194,"&lt;&gt;")</f>
        <v>0</v>
      </c>
      <c r="X1194" s="111">
        <f t="shared" si="200"/>
        <v>0</v>
      </c>
      <c r="Y1194" s="111">
        <f>IF($D1194=Y$1,SUMIFS($H$3:$H1194,$G$3:$G1194,Y$1,$C$3:$C1194,"Sell"),0)</f>
        <v>0</v>
      </c>
      <c r="Z1194" s="111">
        <f t="shared" si="201"/>
        <v>0</v>
      </c>
      <c r="AA1194" s="111">
        <f>IF($D1194=AA$1,SUMIFS($H$3:$H1194,$G$3:$G1194,AA$1,$C$3:$C1194,"Sell"),0)</f>
        <v>0</v>
      </c>
      <c r="AB1194" s="111">
        <f t="shared" si="202"/>
        <v>0</v>
      </c>
      <c r="AC1194" s="111">
        <f>SUMIFS('Deductions and Deposits'!$H:$H,'Deductions and Deposits'!$G:$G,D1194,'Deductions and Deposits'!$F:$F,"&lt;="&amp;B1194)+SUMIFS($F$3:F1194,$D$3:D1194,D1194,$C$3:C1194,"Coin Deposit",$E$3:E1194,"")</f>
        <v>0</v>
      </c>
      <c r="AD1194" s="111">
        <f>SUMIFS('Deductions and Deposits'!$D:$D,'Deductions and Deposits'!$C:$C,D1194)+SUMIFS($F:$F,$D:$D,D1194,$C:$C,"Coin Deduction")</f>
        <v>0</v>
      </c>
      <c r="AE1194" s="111">
        <f>Table5[[#This Row],[Column4]]+Table5[[#This Row],[Column14]]+Table5[[#This Row],[Column19]]+Table5[[#This Row],[Column12]]</f>
        <v>0</v>
      </c>
      <c r="AF1194" s="111">
        <f>Table5[[#This Row],[Column5]]+Table5[[#This Row],[Column13]]+Table5[[#This Row],[Column21]]+Table5[[#This Row],[Column18]]</f>
        <v>0</v>
      </c>
      <c r="AG1194" s="111">
        <f t="shared" si="203"/>
        <v>0</v>
      </c>
      <c r="AH1194" s="111">
        <f t="shared" si="204"/>
        <v>0</v>
      </c>
      <c r="AI1194" s="111">
        <f>Table5[[#This Row],[Column17]]-Table5[[#This Row],[Column20]]</f>
        <v>0</v>
      </c>
      <c r="AJ1194" s="111">
        <f t="shared" si="205"/>
        <v>0</v>
      </c>
      <c r="AK1194" s="111">
        <f t="shared" si="209"/>
        <v>0</v>
      </c>
      <c r="AL1194" s="111">
        <f t="shared" si="206"/>
        <v>0</v>
      </c>
      <c r="AM1194" s="111" t="str">
        <f t="shared" si="207"/>
        <v/>
      </c>
      <c r="AN1194" s="111" t="str">
        <f t="shared" ca="1" si="208"/>
        <v/>
      </c>
    </row>
    <row r="1195" spans="1:40" ht="20.25" customHeight="1" x14ac:dyDescent="0.3">
      <c r="A1195" s="107"/>
      <c r="B1195" s="144"/>
      <c r="C1195" s="119"/>
      <c r="D1195" s="120"/>
      <c r="E1195" s="119"/>
      <c r="F1195" s="119"/>
      <c r="G1195" s="120"/>
      <c r="H1195" s="119"/>
      <c r="I1195" s="109"/>
      <c r="L1195" s="108"/>
      <c r="M1195" s="108"/>
      <c r="N1195" s="108"/>
      <c r="O1195" s="108"/>
      <c r="P1195" s="108"/>
      <c r="Q1195" s="108"/>
      <c r="R1195" s="108"/>
      <c r="S1195" s="108"/>
      <c r="T1195" s="100">
        <f t="shared" si="199"/>
        <v>0</v>
      </c>
      <c r="U1195" s="111"/>
      <c r="V1195" s="111"/>
      <c r="W1195" s="111">
        <f>SUMIFS($F$3:F1195,$D$3:D1195,D1195,$C$3:C1195,"Buy")+SUMIFS($F$3:F1195,$D$3:D1195,D1195,$C$3:C1195,"Coin Deposit",$E$3:E1195,"&lt;&gt;")</f>
        <v>0</v>
      </c>
      <c r="X1195" s="111">
        <f t="shared" si="200"/>
        <v>0</v>
      </c>
      <c r="Y1195" s="111">
        <f>IF($D1195=Y$1,SUMIFS($H$3:$H1195,$G$3:$G1195,Y$1,$C$3:$C1195,"Sell"),0)</f>
        <v>0</v>
      </c>
      <c r="Z1195" s="111">
        <f t="shared" si="201"/>
        <v>0</v>
      </c>
      <c r="AA1195" s="111">
        <f>IF($D1195=AA$1,SUMIFS($H$3:$H1195,$G$3:$G1195,AA$1,$C$3:$C1195,"Sell"),0)</f>
        <v>0</v>
      </c>
      <c r="AB1195" s="111">
        <f t="shared" si="202"/>
        <v>0</v>
      </c>
      <c r="AC1195" s="111">
        <f>SUMIFS('Deductions and Deposits'!$H:$H,'Deductions and Deposits'!$G:$G,D1195,'Deductions and Deposits'!$F:$F,"&lt;="&amp;B1195)+SUMIFS($F$3:F1195,$D$3:D1195,D1195,$C$3:C1195,"Coin Deposit",$E$3:E1195,"")</f>
        <v>0</v>
      </c>
      <c r="AD1195" s="111">
        <f>SUMIFS('Deductions and Deposits'!$D:$D,'Deductions and Deposits'!$C:$C,D1195)+SUMIFS($F:$F,$D:$D,D1195,$C:$C,"Coin Deduction")</f>
        <v>0</v>
      </c>
      <c r="AE1195" s="111">
        <f>Table5[[#This Row],[Column4]]+Table5[[#This Row],[Column14]]+Table5[[#This Row],[Column19]]+Table5[[#This Row],[Column12]]</f>
        <v>0</v>
      </c>
      <c r="AF1195" s="111">
        <f>Table5[[#This Row],[Column5]]+Table5[[#This Row],[Column13]]+Table5[[#This Row],[Column21]]+Table5[[#This Row],[Column18]]</f>
        <v>0</v>
      </c>
      <c r="AG1195" s="111">
        <f t="shared" si="203"/>
        <v>0</v>
      </c>
      <c r="AH1195" s="111">
        <f t="shared" si="204"/>
        <v>0</v>
      </c>
      <c r="AI1195" s="111">
        <f>Table5[[#This Row],[Column17]]-Table5[[#This Row],[Column20]]</f>
        <v>0</v>
      </c>
      <c r="AJ1195" s="111">
        <f t="shared" si="205"/>
        <v>0</v>
      </c>
      <c r="AK1195" s="111">
        <f t="shared" si="209"/>
        <v>0</v>
      </c>
      <c r="AL1195" s="111">
        <f t="shared" si="206"/>
        <v>0</v>
      </c>
      <c r="AM1195" s="111" t="str">
        <f t="shared" si="207"/>
        <v/>
      </c>
      <c r="AN1195" s="111" t="str">
        <f t="shared" ca="1" si="208"/>
        <v/>
      </c>
    </row>
    <row r="1196" spans="1:40" ht="20.25" customHeight="1" x14ac:dyDescent="0.3">
      <c r="A1196" s="107"/>
      <c r="B1196" s="144"/>
      <c r="C1196" s="119"/>
      <c r="D1196" s="120"/>
      <c r="E1196" s="119"/>
      <c r="F1196" s="119"/>
      <c r="G1196" s="120"/>
      <c r="H1196" s="119"/>
      <c r="I1196" s="109"/>
      <c r="L1196" s="108"/>
      <c r="M1196" s="108"/>
      <c r="N1196" s="108"/>
      <c r="O1196" s="108"/>
      <c r="P1196" s="108"/>
      <c r="Q1196" s="108"/>
      <c r="R1196" s="108"/>
      <c r="S1196" s="108"/>
      <c r="T1196" s="100">
        <f t="shared" si="199"/>
        <v>0</v>
      </c>
      <c r="U1196" s="111"/>
      <c r="V1196" s="111"/>
      <c r="W1196" s="111">
        <f>SUMIFS($F$3:F1196,$D$3:D1196,D1196,$C$3:C1196,"Buy")+SUMIFS($F$3:F1196,$D$3:D1196,D1196,$C$3:C1196,"Coin Deposit",$E$3:E1196,"&lt;&gt;")</f>
        <v>0</v>
      </c>
      <c r="X1196" s="111">
        <f t="shared" si="200"/>
        <v>0</v>
      </c>
      <c r="Y1196" s="111">
        <f>IF($D1196=Y$1,SUMIFS($H$3:$H1196,$G$3:$G1196,Y$1,$C$3:$C1196,"Sell"),0)</f>
        <v>0</v>
      </c>
      <c r="Z1196" s="111">
        <f t="shared" si="201"/>
        <v>0</v>
      </c>
      <c r="AA1196" s="111">
        <f>IF($D1196=AA$1,SUMIFS($H$3:$H1196,$G$3:$G1196,AA$1,$C$3:$C1196,"Sell"),0)</f>
        <v>0</v>
      </c>
      <c r="AB1196" s="111">
        <f t="shared" si="202"/>
        <v>0</v>
      </c>
      <c r="AC1196" s="111">
        <f>SUMIFS('Deductions and Deposits'!$H:$H,'Deductions and Deposits'!$G:$G,D1196,'Deductions and Deposits'!$F:$F,"&lt;="&amp;B1196)+SUMIFS($F$3:F1196,$D$3:D1196,D1196,$C$3:C1196,"Coin Deposit",$E$3:E1196,"")</f>
        <v>0</v>
      </c>
      <c r="AD1196" s="111">
        <f>SUMIFS('Deductions and Deposits'!$D:$D,'Deductions and Deposits'!$C:$C,D1196)+SUMIFS($F:$F,$D:$D,D1196,$C:$C,"Coin Deduction")</f>
        <v>0</v>
      </c>
      <c r="AE1196" s="111">
        <f>Table5[[#This Row],[Column4]]+Table5[[#This Row],[Column14]]+Table5[[#This Row],[Column19]]+Table5[[#This Row],[Column12]]</f>
        <v>0</v>
      </c>
      <c r="AF1196" s="111">
        <f>Table5[[#This Row],[Column5]]+Table5[[#This Row],[Column13]]+Table5[[#This Row],[Column21]]+Table5[[#This Row],[Column18]]</f>
        <v>0</v>
      </c>
      <c r="AG1196" s="111">
        <f t="shared" si="203"/>
        <v>0</v>
      </c>
      <c r="AH1196" s="111">
        <f t="shared" si="204"/>
        <v>0</v>
      </c>
      <c r="AI1196" s="111">
        <f>Table5[[#This Row],[Column17]]-Table5[[#This Row],[Column20]]</f>
        <v>0</v>
      </c>
      <c r="AJ1196" s="111">
        <f t="shared" si="205"/>
        <v>0</v>
      </c>
      <c r="AK1196" s="111">
        <f t="shared" si="209"/>
        <v>0</v>
      </c>
      <c r="AL1196" s="111">
        <f t="shared" si="206"/>
        <v>0</v>
      </c>
      <c r="AM1196" s="111" t="str">
        <f t="shared" si="207"/>
        <v/>
      </c>
      <c r="AN1196" s="111" t="str">
        <f t="shared" ca="1" si="208"/>
        <v/>
      </c>
    </row>
    <row r="1197" spans="1:40" ht="20.25" customHeight="1" x14ac:dyDescent="0.3">
      <c r="A1197" s="107"/>
      <c r="B1197" s="144"/>
      <c r="C1197" s="119"/>
      <c r="D1197" s="120"/>
      <c r="E1197" s="119"/>
      <c r="F1197" s="119"/>
      <c r="G1197" s="120"/>
      <c r="H1197" s="119"/>
      <c r="I1197" s="109"/>
      <c r="L1197" s="108"/>
      <c r="M1197" s="108"/>
      <c r="N1197" s="108"/>
      <c r="O1197" s="108"/>
      <c r="P1197" s="108"/>
      <c r="Q1197" s="108"/>
      <c r="R1197" s="108"/>
      <c r="S1197" s="108"/>
      <c r="T1197" s="100">
        <f t="shared" si="199"/>
        <v>0</v>
      </c>
      <c r="U1197" s="111"/>
      <c r="V1197" s="111"/>
      <c r="W1197" s="111">
        <f>SUMIFS($F$3:F1197,$D$3:D1197,D1197,$C$3:C1197,"Buy")+SUMIFS($F$3:F1197,$D$3:D1197,D1197,$C$3:C1197,"Coin Deposit",$E$3:E1197,"&lt;&gt;")</f>
        <v>0</v>
      </c>
      <c r="X1197" s="111">
        <f t="shared" si="200"/>
        <v>0</v>
      </c>
      <c r="Y1197" s="111">
        <f>IF($D1197=Y$1,SUMIFS($H$3:$H1197,$G$3:$G1197,Y$1,$C$3:$C1197,"Sell"),0)</f>
        <v>0</v>
      </c>
      <c r="Z1197" s="111">
        <f t="shared" si="201"/>
        <v>0</v>
      </c>
      <c r="AA1197" s="111">
        <f>IF($D1197=AA$1,SUMIFS($H$3:$H1197,$G$3:$G1197,AA$1,$C$3:$C1197,"Sell"),0)</f>
        <v>0</v>
      </c>
      <c r="AB1197" s="111">
        <f t="shared" si="202"/>
        <v>0</v>
      </c>
      <c r="AC1197" s="111">
        <f>SUMIFS('Deductions and Deposits'!$H:$H,'Deductions and Deposits'!$G:$G,D1197,'Deductions and Deposits'!$F:$F,"&lt;="&amp;B1197)+SUMIFS($F$3:F1197,$D$3:D1197,D1197,$C$3:C1197,"Coin Deposit",$E$3:E1197,"")</f>
        <v>0</v>
      </c>
      <c r="AD1197" s="111">
        <f>SUMIFS('Deductions and Deposits'!$D:$D,'Deductions and Deposits'!$C:$C,D1197)+SUMIFS($F:$F,$D:$D,D1197,$C:$C,"Coin Deduction")</f>
        <v>0</v>
      </c>
      <c r="AE1197" s="111">
        <f>Table5[[#This Row],[Column4]]+Table5[[#This Row],[Column14]]+Table5[[#This Row],[Column19]]+Table5[[#This Row],[Column12]]</f>
        <v>0</v>
      </c>
      <c r="AF1197" s="111">
        <f>Table5[[#This Row],[Column5]]+Table5[[#This Row],[Column13]]+Table5[[#This Row],[Column21]]+Table5[[#This Row],[Column18]]</f>
        <v>0</v>
      </c>
      <c r="AG1197" s="111">
        <f t="shared" si="203"/>
        <v>0</v>
      </c>
      <c r="AH1197" s="111">
        <f t="shared" si="204"/>
        <v>0</v>
      </c>
      <c r="AI1197" s="111">
        <f>Table5[[#This Row],[Column17]]-Table5[[#This Row],[Column20]]</f>
        <v>0</v>
      </c>
      <c r="AJ1197" s="111">
        <f t="shared" si="205"/>
        <v>0</v>
      </c>
      <c r="AK1197" s="111">
        <f t="shared" si="209"/>
        <v>0</v>
      </c>
      <c r="AL1197" s="111">
        <f t="shared" si="206"/>
        <v>0</v>
      </c>
      <c r="AM1197" s="111" t="str">
        <f t="shared" si="207"/>
        <v/>
      </c>
      <c r="AN1197" s="111" t="str">
        <f t="shared" ca="1" si="208"/>
        <v/>
      </c>
    </row>
    <row r="1198" spans="1:40" ht="20.25" customHeight="1" x14ac:dyDescent="0.3">
      <c r="A1198" s="107"/>
      <c r="B1198" s="144"/>
      <c r="C1198" s="119"/>
      <c r="D1198" s="120"/>
      <c r="E1198" s="119"/>
      <c r="F1198" s="119"/>
      <c r="G1198" s="120"/>
      <c r="H1198" s="119"/>
      <c r="I1198" s="109"/>
      <c r="L1198" s="108"/>
      <c r="M1198" s="108"/>
      <c r="N1198" s="108"/>
      <c r="O1198" s="108"/>
      <c r="P1198" s="108"/>
      <c r="Q1198" s="108"/>
      <c r="R1198" s="108"/>
      <c r="S1198" s="108"/>
      <c r="T1198" s="100">
        <f t="shared" si="199"/>
        <v>0</v>
      </c>
      <c r="U1198" s="111"/>
      <c r="V1198" s="111"/>
      <c r="W1198" s="111">
        <f>SUMIFS($F$3:F1198,$D$3:D1198,D1198,$C$3:C1198,"Buy")+SUMIFS($F$3:F1198,$D$3:D1198,D1198,$C$3:C1198,"Coin Deposit",$E$3:E1198,"&lt;&gt;")</f>
        <v>0</v>
      </c>
      <c r="X1198" s="111">
        <f t="shared" si="200"/>
        <v>0</v>
      </c>
      <c r="Y1198" s="111">
        <f>IF($D1198=Y$1,SUMIFS($H$3:$H1198,$G$3:$G1198,Y$1,$C$3:$C1198,"Sell"),0)</f>
        <v>0</v>
      </c>
      <c r="Z1198" s="111">
        <f t="shared" si="201"/>
        <v>0</v>
      </c>
      <c r="AA1198" s="111">
        <f>IF($D1198=AA$1,SUMIFS($H$3:$H1198,$G$3:$G1198,AA$1,$C$3:$C1198,"Sell"),0)</f>
        <v>0</v>
      </c>
      <c r="AB1198" s="111">
        <f t="shared" si="202"/>
        <v>0</v>
      </c>
      <c r="AC1198" s="111">
        <f>SUMIFS('Deductions and Deposits'!$H:$H,'Deductions and Deposits'!$G:$G,D1198,'Deductions and Deposits'!$F:$F,"&lt;="&amp;B1198)+SUMIFS($F$3:F1198,$D$3:D1198,D1198,$C$3:C1198,"Coin Deposit",$E$3:E1198,"")</f>
        <v>0</v>
      </c>
      <c r="AD1198" s="111">
        <f>SUMIFS('Deductions and Deposits'!$D:$D,'Deductions and Deposits'!$C:$C,D1198)+SUMIFS($F:$F,$D:$D,D1198,$C:$C,"Coin Deduction")</f>
        <v>0</v>
      </c>
      <c r="AE1198" s="111">
        <f>Table5[[#This Row],[Column4]]+Table5[[#This Row],[Column14]]+Table5[[#This Row],[Column19]]+Table5[[#This Row],[Column12]]</f>
        <v>0</v>
      </c>
      <c r="AF1198" s="111">
        <f>Table5[[#This Row],[Column5]]+Table5[[#This Row],[Column13]]+Table5[[#This Row],[Column21]]+Table5[[#This Row],[Column18]]</f>
        <v>0</v>
      </c>
      <c r="AG1198" s="111">
        <f t="shared" si="203"/>
        <v>0</v>
      </c>
      <c r="AH1198" s="111">
        <f t="shared" si="204"/>
        <v>0</v>
      </c>
      <c r="AI1198" s="111">
        <f>Table5[[#This Row],[Column17]]-Table5[[#This Row],[Column20]]</f>
        <v>0</v>
      </c>
      <c r="AJ1198" s="111">
        <f t="shared" si="205"/>
        <v>0</v>
      </c>
      <c r="AK1198" s="111">
        <f t="shared" si="209"/>
        <v>0</v>
      </c>
      <c r="AL1198" s="111">
        <f t="shared" si="206"/>
        <v>0</v>
      </c>
      <c r="AM1198" s="111" t="str">
        <f t="shared" si="207"/>
        <v/>
      </c>
      <c r="AN1198" s="111" t="str">
        <f t="shared" ca="1" si="208"/>
        <v/>
      </c>
    </row>
    <row r="1199" spans="1:40" ht="20.25" customHeight="1" x14ac:dyDescent="0.3">
      <c r="A1199" s="107"/>
      <c r="B1199" s="144"/>
      <c r="C1199" s="119"/>
      <c r="D1199" s="120"/>
      <c r="E1199" s="119"/>
      <c r="F1199" s="119"/>
      <c r="G1199" s="120"/>
      <c r="H1199" s="119"/>
      <c r="I1199" s="109"/>
      <c r="L1199" s="108"/>
      <c r="M1199" s="108"/>
      <c r="N1199" s="108"/>
      <c r="O1199" s="108"/>
      <c r="P1199" s="108"/>
      <c r="Q1199" s="108"/>
      <c r="R1199" s="108"/>
      <c r="S1199" s="108"/>
      <c r="T1199" s="100">
        <f t="shared" si="199"/>
        <v>0</v>
      </c>
      <c r="U1199" s="111"/>
      <c r="V1199" s="111"/>
      <c r="W1199" s="111">
        <f>SUMIFS($F$3:F1199,$D$3:D1199,D1199,$C$3:C1199,"Buy")+SUMIFS($F$3:F1199,$D$3:D1199,D1199,$C$3:C1199,"Coin Deposit",$E$3:E1199,"&lt;&gt;")</f>
        <v>0</v>
      </c>
      <c r="X1199" s="111">
        <f t="shared" si="200"/>
        <v>0</v>
      </c>
      <c r="Y1199" s="111">
        <f>IF($D1199=Y$1,SUMIFS($H$3:$H1199,$G$3:$G1199,Y$1,$C$3:$C1199,"Sell"),0)</f>
        <v>0</v>
      </c>
      <c r="Z1199" s="111">
        <f t="shared" si="201"/>
        <v>0</v>
      </c>
      <c r="AA1199" s="111">
        <f>IF($D1199=AA$1,SUMIFS($H$3:$H1199,$G$3:$G1199,AA$1,$C$3:$C1199,"Sell"),0)</f>
        <v>0</v>
      </c>
      <c r="AB1199" s="111">
        <f t="shared" si="202"/>
        <v>0</v>
      </c>
      <c r="AC1199" s="111">
        <f>SUMIFS('Deductions and Deposits'!$H:$H,'Deductions and Deposits'!$G:$G,D1199,'Deductions and Deposits'!$F:$F,"&lt;="&amp;B1199)+SUMIFS($F$3:F1199,$D$3:D1199,D1199,$C$3:C1199,"Coin Deposit",$E$3:E1199,"")</f>
        <v>0</v>
      </c>
      <c r="AD1199" s="111">
        <f>SUMIFS('Deductions and Deposits'!$D:$D,'Deductions and Deposits'!$C:$C,D1199)+SUMIFS($F:$F,$D:$D,D1199,$C:$C,"Coin Deduction")</f>
        <v>0</v>
      </c>
      <c r="AE1199" s="111">
        <f>Table5[[#This Row],[Column4]]+Table5[[#This Row],[Column14]]+Table5[[#This Row],[Column19]]+Table5[[#This Row],[Column12]]</f>
        <v>0</v>
      </c>
      <c r="AF1199" s="111">
        <f>Table5[[#This Row],[Column5]]+Table5[[#This Row],[Column13]]+Table5[[#This Row],[Column21]]+Table5[[#This Row],[Column18]]</f>
        <v>0</v>
      </c>
      <c r="AG1199" s="111">
        <f t="shared" si="203"/>
        <v>0</v>
      </c>
      <c r="AH1199" s="111">
        <f t="shared" si="204"/>
        <v>0</v>
      </c>
      <c r="AI1199" s="111">
        <f>Table5[[#This Row],[Column17]]-Table5[[#This Row],[Column20]]</f>
        <v>0</v>
      </c>
      <c r="AJ1199" s="111">
        <f t="shared" si="205"/>
        <v>0</v>
      </c>
      <c r="AK1199" s="111">
        <f t="shared" si="209"/>
        <v>0</v>
      </c>
      <c r="AL1199" s="111">
        <f t="shared" si="206"/>
        <v>0</v>
      </c>
      <c r="AM1199" s="111" t="str">
        <f t="shared" si="207"/>
        <v/>
      </c>
      <c r="AN1199" s="111" t="str">
        <f t="shared" ca="1" si="208"/>
        <v/>
      </c>
    </row>
    <row r="1200" spans="1:40" ht="20.25" customHeight="1" x14ac:dyDescent="0.3">
      <c r="A1200" s="107"/>
      <c r="B1200" s="144"/>
      <c r="C1200" s="119"/>
      <c r="D1200" s="120"/>
      <c r="E1200" s="119"/>
      <c r="F1200" s="119"/>
      <c r="G1200" s="120"/>
      <c r="H1200" s="119"/>
      <c r="I1200" s="109"/>
      <c r="L1200" s="108"/>
      <c r="M1200" s="108"/>
      <c r="N1200" s="108"/>
      <c r="O1200" s="108"/>
      <c r="P1200" s="108"/>
      <c r="Q1200" s="108"/>
      <c r="R1200" s="108"/>
      <c r="S1200" s="108"/>
      <c r="T1200" s="100">
        <f t="shared" si="199"/>
        <v>0</v>
      </c>
      <c r="U1200" s="111"/>
      <c r="V1200" s="111"/>
      <c r="W1200" s="111">
        <f>SUMIFS($F$3:F1200,$D$3:D1200,D1200,$C$3:C1200,"Buy")+SUMIFS($F$3:F1200,$D$3:D1200,D1200,$C$3:C1200,"Coin Deposit",$E$3:E1200,"&lt;&gt;")</f>
        <v>0</v>
      </c>
      <c r="X1200" s="111">
        <f t="shared" si="200"/>
        <v>0</v>
      </c>
      <c r="Y1200" s="111">
        <f>IF($D1200=Y$1,SUMIFS($H$3:$H1200,$G$3:$G1200,Y$1,$C$3:$C1200,"Sell"),0)</f>
        <v>0</v>
      </c>
      <c r="Z1200" s="111">
        <f t="shared" si="201"/>
        <v>0</v>
      </c>
      <c r="AA1200" s="111">
        <f>IF($D1200=AA$1,SUMIFS($H$3:$H1200,$G$3:$G1200,AA$1,$C$3:$C1200,"Sell"),0)</f>
        <v>0</v>
      </c>
      <c r="AB1200" s="111">
        <f t="shared" si="202"/>
        <v>0</v>
      </c>
      <c r="AC1200" s="111">
        <f>SUMIFS('Deductions and Deposits'!$H:$H,'Deductions and Deposits'!$G:$G,D1200,'Deductions and Deposits'!$F:$F,"&lt;="&amp;B1200)+SUMIFS($F$3:F1200,$D$3:D1200,D1200,$C$3:C1200,"Coin Deposit",$E$3:E1200,"")</f>
        <v>0</v>
      </c>
      <c r="AD1200" s="111">
        <f>SUMIFS('Deductions and Deposits'!$D:$D,'Deductions and Deposits'!$C:$C,D1200)+SUMIFS($F:$F,$D:$D,D1200,$C:$C,"Coin Deduction")</f>
        <v>0</v>
      </c>
      <c r="AE1200" s="111">
        <f>Table5[[#This Row],[Column4]]+Table5[[#This Row],[Column14]]+Table5[[#This Row],[Column19]]+Table5[[#This Row],[Column12]]</f>
        <v>0</v>
      </c>
      <c r="AF1200" s="111">
        <f>Table5[[#This Row],[Column5]]+Table5[[#This Row],[Column13]]+Table5[[#This Row],[Column21]]+Table5[[#This Row],[Column18]]</f>
        <v>0</v>
      </c>
      <c r="AG1200" s="111">
        <f t="shared" si="203"/>
        <v>0</v>
      </c>
      <c r="AH1200" s="111">
        <f t="shared" si="204"/>
        <v>0</v>
      </c>
      <c r="AI1200" s="111">
        <f>Table5[[#This Row],[Column17]]-Table5[[#This Row],[Column20]]</f>
        <v>0</v>
      </c>
      <c r="AJ1200" s="111">
        <f t="shared" si="205"/>
        <v>0</v>
      </c>
      <c r="AK1200" s="111">
        <f t="shared" si="209"/>
        <v>0</v>
      </c>
      <c r="AL1200" s="111">
        <f t="shared" si="206"/>
        <v>0</v>
      </c>
      <c r="AM1200" s="111" t="str">
        <f t="shared" si="207"/>
        <v/>
      </c>
      <c r="AN1200" s="111" t="str">
        <f t="shared" ca="1" si="208"/>
        <v/>
      </c>
    </row>
    <row r="1201" spans="1:40" ht="20.25" customHeight="1" x14ac:dyDescent="0.3">
      <c r="A1201" s="107"/>
      <c r="B1201" s="144"/>
      <c r="C1201" s="119"/>
      <c r="D1201" s="120"/>
      <c r="E1201" s="119"/>
      <c r="F1201" s="119"/>
      <c r="G1201" s="120"/>
      <c r="H1201" s="119"/>
      <c r="I1201" s="109"/>
      <c r="L1201" s="108"/>
      <c r="M1201" s="108"/>
      <c r="N1201" s="108"/>
      <c r="O1201" s="108"/>
      <c r="P1201" s="108"/>
      <c r="Q1201" s="108"/>
      <c r="R1201" s="108"/>
      <c r="S1201" s="108"/>
      <c r="T1201" s="100">
        <f t="shared" si="199"/>
        <v>0</v>
      </c>
      <c r="U1201" s="111"/>
      <c r="V1201" s="111"/>
      <c r="W1201" s="111">
        <f>SUMIFS($F$3:F1201,$D$3:D1201,D1201,$C$3:C1201,"Buy")+SUMIFS($F$3:F1201,$D$3:D1201,D1201,$C$3:C1201,"Coin Deposit",$E$3:E1201,"&lt;&gt;")</f>
        <v>0</v>
      </c>
      <c r="X1201" s="111">
        <f t="shared" si="200"/>
        <v>0</v>
      </c>
      <c r="Y1201" s="111">
        <f>IF($D1201=Y$1,SUMIFS($H$3:$H1201,$G$3:$G1201,Y$1,$C$3:$C1201,"Sell"),0)</f>
        <v>0</v>
      </c>
      <c r="Z1201" s="111">
        <f t="shared" si="201"/>
        <v>0</v>
      </c>
      <c r="AA1201" s="111">
        <f>IF($D1201=AA$1,SUMIFS($H$3:$H1201,$G$3:$G1201,AA$1,$C$3:$C1201,"Sell"),0)</f>
        <v>0</v>
      </c>
      <c r="AB1201" s="111">
        <f t="shared" si="202"/>
        <v>0</v>
      </c>
      <c r="AC1201" s="111">
        <f>SUMIFS('Deductions and Deposits'!$H:$H,'Deductions and Deposits'!$G:$G,D1201,'Deductions and Deposits'!$F:$F,"&lt;="&amp;B1201)+SUMIFS($F$3:F1201,$D$3:D1201,D1201,$C$3:C1201,"Coin Deposit",$E$3:E1201,"")</f>
        <v>0</v>
      </c>
      <c r="AD1201" s="111">
        <f>SUMIFS('Deductions and Deposits'!$D:$D,'Deductions and Deposits'!$C:$C,D1201)+SUMIFS($F:$F,$D:$D,D1201,$C:$C,"Coin Deduction")</f>
        <v>0</v>
      </c>
      <c r="AE1201" s="111">
        <f>Table5[[#This Row],[Column4]]+Table5[[#This Row],[Column14]]+Table5[[#This Row],[Column19]]+Table5[[#This Row],[Column12]]</f>
        <v>0</v>
      </c>
      <c r="AF1201" s="111">
        <f>Table5[[#This Row],[Column5]]+Table5[[#This Row],[Column13]]+Table5[[#This Row],[Column21]]+Table5[[#This Row],[Column18]]</f>
        <v>0</v>
      </c>
      <c r="AG1201" s="111">
        <f t="shared" si="203"/>
        <v>0</v>
      </c>
      <c r="AH1201" s="111">
        <f t="shared" si="204"/>
        <v>0</v>
      </c>
      <c r="AI1201" s="111">
        <f>Table5[[#This Row],[Column17]]-Table5[[#This Row],[Column20]]</f>
        <v>0</v>
      </c>
      <c r="AJ1201" s="111">
        <f t="shared" si="205"/>
        <v>0</v>
      </c>
      <c r="AK1201" s="111">
        <f t="shared" si="209"/>
        <v>0</v>
      </c>
      <c r="AL1201" s="111">
        <f t="shared" si="206"/>
        <v>0</v>
      </c>
      <c r="AM1201" s="111" t="str">
        <f t="shared" si="207"/>
        <v/>
      </c>
      <c r="AN1201" s="111" t="str">
        <f t="shared" ca="1" si="208"/>
        <v/>
      </c>
    </row>
    <row r="1202" spans="1:40" ht="20.25" customHeight="1" x14ac:dyDescent="0.3">
      <c r="A1202" s="107"/>
      <c r="B1202" s="144"/>
      <c r="C1202" s="119"/>
      <c r="D1202" s="120"/>
      <c r="E1202" s="119"/>
      <c r="F1202" s="119"/>
      <c r="G1202" s="120"/>
      <c r="H1202" s="119"/>
      <c r="I1202" s="109"/>
      <c r="L1202" s="108"/>
      <c r="M1202" s="108"/>
      <c r="N1202" s="108"/>
      <c r="O1202" s="108"/>
      <c r="P1202" s="108"/>
      <c r="Q1202" s="108"/>
      <c r="R1202" s="108"/>
      <c r="S1202" s="108"/>
      <c r="T1202" s="100">
        <f t="shared" si="199"/>
        <v>0</v>
      </c>
      <c r="U1202" s="111"/>
      <c r="V1202" s="111"/>
      <c r="W1202" s="111">
        <f>SUMIFS($F$3:F1202,$D$3:D1202,D1202,$C$3:C1202,"Buy")+SUMIFS($F$3:F1202,$D$3:D1202,D1202,$C$3:C1202,"Coin Deposit",$E$3:E1202,"&lt;&gt;")</f>
        <v>0</v>
      </c>
      <c r="X1202" s="111">
        <f t="shared" si="200"/>
        <v>0</v>
      </c>
      <c r="Y1202" s="111">
        <f>IF($D1202=Y$1,SUMIFS($H$3:$H1202,$G$3:$G1202,Y$1,$C$3:$C1202,"Sell"),0)</f>
        <v>0</v>
      </c>
      <c r="Z1202" s="111">
        <f t="shared" si="201"/>
        <v>0</v>
      </c>
      <c r="AA1202" s="111">
        <f>IF($D1202=AA$1,SUMIFS($H$3:$H1202,$G$3:$G1202,AA$1,$C$3:$C1202,"Sell"),0)</f>
        <v>0</v>
      </c>
      <c r="AB1202" s="111">
        <f t="shared" si="202"/>
        <v>0</v>
      </c>
      <c r="AC1202" s="111">
        <f>SUMIFS('Deductions and Deposits'!$H:$H,'Deductions and Deposits'!$G:$G,D1202,'Deductions and Deposits'!$F:$F,"&lt;="&amp;B1202)+SUMIFS($F$3:F1202,$D$3:D1202,D1202,$C$3:C1202,"Coin Deposit",$E$3:E1202,"")</f>
        <v>0</v>
      </c>
      <c r="AD1202" s="111">
        <f>SUMIFS('Deductions and Deposits'!$D:$D,'Deductions and Deposits'!$C:$C,D1202)+SUMIFS($F:$F,$D:$D,D1202,$C:$C,"Coin Deduction")</f>
        <v>0</v>
      </c>
      <c r="AE1202" s="111">
        <f>Table5[[#This Row],[Column4]]+Table5[[#This Row],[Column14]]+Table5[[#This Row],[Column19]]+Table5[[#This Row],[Column12]]</f>
        <v>0</v>
      </c>
      <c r="AF1202" s="111">
        <f>Table5[[#This Row],[Column5]]+Table5[[#This Row],[Column13]]+Table5[[#This Row],[Column21]]+Table5[[#This Row],[Column18]]</f>
        <v>0</v>
      </c>
      <c r="AG1202" s="111">
        <f t="shared" si="203"/>
        <v>0</v>
      </c>
      <c r="AH1202" s="111">
        <f t="shared" si="204"/>
        <v>0</v>
      </c>
      <c r="AI1202" s="111">
        <f>Table5[[#This Row],[Column17]]-Table5[[#This Row],[Column20]]</f>
        <v>0</v>
      </c>
      <c r="AJ1202" s="111">
        <f t="shared" si="205"/>
        <v>0</v>
      </c>
      <c r="AK1202" s="111">
        <f t="shared" si="209"/>
        <v>0</v>
      </c>
      <c r="AL1202" s="111">
        <f t="shared" si="206"/>
        <v>0</v>
      </c>
      <c r="AM1202" s="111" t="str">
        <f t="shared" si="207"/>
        <v/>
      </c>
      <c r="AN1202" s="111" t="str">
        <f t="shared" ca="1" si="208"/>
        <v/>
      </c>
    </row>
    <row r="1203" spans="1:40" ht="20.25" customHeight="1" x14ac:dyDescent="0.3">
      <c r="A1203" s="107"/>
      <c r="B1203" s="144"/>
      <c r="C1203" s="119"/>
      <c r="D1203" s="120"/>
      <c r="E1203" s="119"/>
      <c r="F1203" s="119"/>
      <c r="G1203" s="120"/>
      <c r="H1203" s="119"/>
      <c r="I1203" s="109"/>
      <c r="L1203" s="108"/>
      <c r="M1203" s="108"/>
      <c r="N1203" s="108"/>
      <c r="O1203" s="108"/>
      <c r="P1203" s="108"/>
      <c r="Q1203" s="108"/>
      <c r="R1203" s="108"/>
      <c r="S1203" s="108"/>
      <c r="T1203" s="100">
        <f t="shared" si="199"/>
        <v>0</v>
      </c>
      <c r="U1203" s="111"/>
      <c r="V1203" s="111"/>
      <c r="W1203" s="111">
        <f>SUMIFS($F$3:F1203,$D$3:D1203,D1203,$C$3:C1203,"Buy")+SUMIFS($F$3:F1203,$D$3:D1203,D1203,$C$3:C1203,"Coin Deposit",$E$3:E1203,"&lt;&gt;")</f>
        <v>0</v>
      </c>
      <c r="X1203" s="111">
        <f t="shared" si="200"/>
        <v>0</v>
      </c>
      <c r="Y1203" s="111">
        <f>IF($D1203=Y$1,SUMIFS($H$3:$H1203,$G$3:$G1203,Y$1,$C$3:$C1203,"Sell"),0)</f>
        <v>0</v>
      </c>
      <c r="Z1203" s="111">
        <f t="shared" si="201"/>
        <v>0</v>
      </c>
      <c r="AA1203" s="111">
        <f>IF($D1203=AA$1,SUMIFS($H$3:$H1203,$G$3:$G1203,AA$1,$C$3:$C1203,"Sell"),0)</f>
        <v>0</v>
      </c>
      <c r="AB1203" s="111">
        <f t="shared" si="202"/>
        <v>0</v>
      </c>
      <c r="AC1203" s="111">
        <f>SUMIFS('Deductions and Deposits'!$H:$H,'Deductions and Deposits'!$G:$G,D1203,'Deductions and Deposits'!$F:$F,"&lt;="&amp;B1203)+SUMIFS($F$3:F1203,$D$3:D1203,D1203,$C$3:C1203,"Coin Deposit",$E$3:E1203,"")</f>
        <v>0</v>
      </c>
      <c r="AD1203" s="111">
        <f>SUMIFS('Deductions and Deposits'!$D:$D,'Deductions and Deposits'!$C:$C,D1203)+SUMIFS($F:$F,$D:$D,D1203,$C:$C,"Coin Deduction")</f>
        <v>0</v>
      </c>
      <c r="AE1203" s="111">
        <f>Table5[[#This Row],[Column4]]+Table5[[#This Row],[Column14]]+Table5[[#This Row],[Column19]]+Table5[[#This Row],[Column12]]</f>
        <v>0</v>
      </c>
      <c r="AF1203" s="111">
        <f>Table5[[#This Row],[Column5]]+Table5[[#This Row],[Column13]]+Table5[[#This Row],[Column21]]+Table5[[#This Row],[Column18]]</f>
        <v>0</v>
      </c>
      <c r="AG1203" s="111">
        <f t="shared" si="203"/>
        <v>0</v>
      </c>
      <c r="AH1203" s="111">
        <f t="shared" si="204"/>
        <v>0</v>
      </c>
      <c r="AI1203" s="111">
        <f>Table5[[#This Row],[Column17]]-Table5[[#This Row],[Column20]]</f>
        <v>0</v>
      </c>
      <c r="AJ1203" s="111">
        <f t="shared" si="205"/>
        <v>0</v>
      </c>
      <c r="AK1203" s="111">
        <f t="shared" si="209"/>
        <v>0</v>
      </c>
      <c r="AL1203" s="111">
        <f t="shared" si="206"/>
        <v>0</v>
      </c>
      <c r="AM1203" s="111" t="str">
        <f t="shared" si="207"/>
        <v/>
      </c>
      <c r="AN1203" s="111" t="str">
        <f t="shared" ca="1" si="208"/>
        <v/>
      </c>
    </row>
    <row r="1204" spans="1:40" ht="20.25" customHeight="1" x14ac:dyDescent="0.3">
      <c r="A1204" s="107"/>
      <c r="B1204" s="144"/>
      <c r="C1204" s="119"/>
      <c r="D1204" s="120"/>
      <c r="E1204" s="119"/>
      <c r="F1204" s="119"/>
      <c r="G1204" s="120"/>
      <c r="H1204" s="119"/>
      <c r="I1204" s="109"/>
      <c r="L1204" s="108"/>
      <c r="M1204" s="108"/>
      <c r="N1204" s="108"/>
      <c r="O1204" s="108"/>
      <c r="P1204" s="108"/>
      <c r="Q1204" s="108"/>
      <c r="R1204" s="108"/>
      <c r="S1204" s="108"/>
      <c r="T1204" s="100">
        <f t="shared" si="199"/>
        <v>0</v>
      </c>
      <c r="U1204" s="111"/>
      <c r="V1204" s="111"/>
      <c r="W1204" s="111">
        <f>SUMIFS($F$3:F1204,$D$3:D1204,D1204,$C$3:C1204,"Buy")+SUMIFS($F$3:F1204,$D$3:D1204,D1204,$C$3:C1204,"Coin Deposit",$E$3:E1204,"&lt;&gt;")</f>
        <v>0</v>
      </c>
      <c r="X1204" s="111">
        <f t="shared" si="200"/>
        <v>0</v>
      </c>
      <c r="Y1204" s="111">
        <f>IF($D1204=Y$1,SUMIFS($H$3:$H1204,$G$3:$G1204,Y$1,$C$3:$C1204,"Sell"),0)</f>
        <v>0</v>
      </c>
      <c r="Z1204" s="111">
        <f t="shared" si="201"/>
        <v>0</v>
      </c>
      <c r="AA1204" s="111">
        <f>IF($D1204=AA$1,SUMIFS($H$3:$H1204,$G$3:$G1204,AA$1,$C$3:$C1204,"Sell"),0)</f>
        <v>0</v>
      </c>
      <c r="AB1204" s="111">
        <f t="shared" si="202"/>
        <v>0</v>
      </c>
      <c r="AC1204" s="111">
        <f>SUMIFS('Deductions and Deposits'!$H:$H,'Deductions and Deposits'!$G:$G,D1204,'Deductions and Deposits'!$F:$F,"&lt;="&amp;B1204)+SUMIFS($F$3:F1204,$D$3:D1204,D1204,$C$3:C1204,"Coin Deposit",$E$3:E1204,"")</f>
        <v>0</v>
      </c>
      <c r="AD1204" s="111">
        <f>SUMIFS('Deductions and Deposits'!$D:$D,'Deductions and Deposits'!$C:$C,D1204)+SUMIFS($F:$F,$D:$D,D1204,$C:$C,"Coin Deduction")</f>
        <v>0</v>
      </c>
      <c r="AE1204" s="111">
        <f>Table5[[#This Row],[Column4]]+Table5[[#This Row],[Column14]]+Table5[[#This Row],[Column19]]+Table5[[#This Row],[Column12]]</f>
        <v>0</v>
      </c>
      <c r="AF1204" s="111">
        <f>Table5[[#This Row],[Column5]]+Table5[[#This Row],[Column13]]+Table5[[#This Row],[Column21]]+Table5[[#This Row],[Column18]]</f>
        <v>0</v>
      </c>
      <c r="AG1204" s="111">
        <f t="shared" si="203"/>
        <v>0</v>
      </c>
      <c r="AH1204" s="111">
        <f t="shared" si="204"/>
        <v>0</v>
      </c>
      <c r="AI1204" s="111">
        <f>Table5[[#This Row],[Column17]]-Table5[[#This Row],[Column20]]</f>
        <v>0</v>
      </c>
      <c r="AJ1204" s="111">
        <f t="shared" si="205"/>
        <v>0</v>
      </c>
      <c r="AK1204" s="111">
        <f t="shared" si="209"/>
        <v>0</v>
      </c>
      <c r="AL1204" s="111">
        <f t="shared" si="206"/>
        <v>0</v>
      </c>
      <c r="AM1204" s="111" t="str">
        <f t="shared" si="207"/>
        <v/>
      </c>
      <c r="AN1204" s="111" t="str">
        <f t="shared" ca="1" si="208"/>
        <v/>
      </c>
    </row>
    <row r="1205" spans="1:40" ht="20.25" customHeight="1" x14ac:dyDescent="0.3">
      <c r="A1205" s="107"/>
      <c r="B1205" s="144"/>
      <c r="C1205" s="119"/>
      <c r="D1205" s="120"/>
      <c r="E1205" s="119"/>
      <c r="F1205" s="119"/>
      <c r="G1205" s="120"/>
      <c r="H1205" s="119"/>
      <c r="I1205" s="109"/>
      <c r="L1205" s="108"/>
      <c r="M1205" s="108"/>
      <c r="N1205" s="108"/>
      <c r="O1205" s="108"/>
      <c r="P1205" s="108"/>
      <c r="Q1205" s="108"/>
      <c r="R1205" s="108"/>
      <c r="S1205" s="108"/>
      <c r="T1205" s="100">
        <f t="shared" si="199"/>
        <v>0</v>
      </c>
      <c r="U1205" s="111"/>
      <c r="V1205" s="111"/>
      <c r="W1205" s="111">
        <f>SUMIFS($F$3:F1205,$D$3:D1205,D1205,$C$3:C1205,"Buy")+SUMIFS($F$3:F1205,$D$3:D1205,D1205,$C$3:C1205,"Coin Deposit",$E$3:E1205,"&lt;&gt;")</f>
        <v>0</v>
      </c>
      <c r="X1205" s="111">
        <f t="shared" si="200"/>
        <v>0</v>
      </c>
      <c r="Y1205" s="111">
        <f>IF($D1205=Y$1,SUMIFS($H$3:$H1205,$G$3:$G1205,Y$1,$C$3:$C1205,"Sell"),0)</f>
        <v>0</v>
      </c>
      <c r="Z1205" s="111">
        <f t="shared" si="201"/>
        <v>0</v>
      </c>
      <c r="AA1205" s="111">
        <f>IF($D1205=AA$1,SUMIFS($H$3:$H1205,$G$3:$G1205,AA$1,$C$3:$C1205,"Sell"),0)</f>
        <v>0</v>
      </c>
      <c r="AB1205" s="111">
        <f t="shared" si="202"/>
        <v>0</v>
      </c>
      <c r="AC1205" s="111">
        <f>SUMIFS('Deductions and Deposits'!$H:$H,'Deductions and Deposits'!$G:$G,D1205,'Deductions and Deposits'!$F:$F,"&lt;="&amp;B1205)+SUMIFS($F$3:F1205,$D$3:D1205,D1205,$C$3:C1205,"Coin Deposit",$E$3:E1205,"")</f>
        <v>0</v>
      </c>
      <c r="AD1205" s="111">
        <f>SUMIFS('Deductions and Deposits'!$D:$D,'Deductions and Deposits'!$C:$C,D1205)+SUMIFS($F:$F,$D:$D,D1205,$C:$C,"Coin Deduction")</f>
        <v>0</v>
      </c>
      <c r="AE1205" s="111">
        <f>Table5[[#This Row],[Column4]]+Table5[[#This Row],[Column14]]+Table5[[#This Row],[Column19]]+Table5[[#This Row],[Column12]]</f>
        <v>0</v>
      </c>
      <c r="AF1205" s="111">
        <f>Table5[[#This Row],[Column5]]+Table5[[#This Row],[Column13]]+Table5[[#This Row],[Column21]]+Table5[[#This Row],[Column18]]</f>
        <v>0</v>
      </c>
      <c r="AG1205" s="111">
        <f t="shared" si="203"/>
        <v>0</v>
      </c>
      <c r="AH1205" s="111">
        <f t="shared" si="204"/>
        <v>0</v>
      </c>
      <c r="AI1205" s="111">
        <f>Table5[[#This Row],[Column17]]-Table5[[#This Row],[Column20]]</f>
        <v>0</v>
      </c>
      <c r="AJ1205" s="111">
        <f t="shared" si="205"/>
        <v>0</v>
      </c>
      <c r="AK1205" s="111">
        <f t="shared" si="209"/>
        <v>0</v>
      </c>
      <c r="AL1205" s="111">
        <f t="shared" si="206"/>
        <v>0</v>
      </c>
      <c r="AM1205" s="111" t="str">
        <f t="shared" si="207"/>
        <v/>
      </c>
      <c r="AN1205" s="111" t="str">
        <f t="shared" ca="1" si="208"/>
        <v/>
      </c>
    </row>
    <row r="1206" spans="1:40" ht="20.25" customHeight="1" x14ac:dyDescent="0.3">
      <c r="A1206" s="107"/>
      <c r="B1206" s="144"/>
      <c r="C1206" s="119"/>
      <c r="D1206" s="120"/>
      <c r="E1206" s="119"/>
      <c r="F1206" s="119"/>
      <c r="G1206" s="120"/>
      <c r="H1206" s="119"/>
      <c r="I1206" s="109"/>
      <c r="L1206" s="108"/>
      <c r="M1206" s="108"/>
      <c r="N1206" s="108"/>
      <c r="O1206" s="108"/>
      <c r="P1206" s="108"/>
      <c r="Q1206" s="108"/>
      <c r="R1206" s="108"/>
      <c r="S1206" s="108"/>
      <c r="T1206" s="100">
        <f t="shared" si="199"/>
        <v>0</v>
      </c>
      <c r="U1206" s="111"/>
      <c r="V1206" s="111"/>
      <c r="W1206" s="111">
        <f>SUMIFS($F$3:F1206,$D$3:D1206,D1206,$C$3:C1206,"Buy")+SUMIFS($F$3:F1206,$D$3:D1206,D1206,$C$3:C1206,"Coin Deposit",$E$3:E1206,"&lt;&gt;")</f>
        <v>0</v>
      </c>
      <c r="X1206" s="111">
        <f t="shared" si="200"/>
        <v>0</v>
      </c>
      <c r="Y1206" s="111">
        <f>IF($D1206=Y$1,SUMIFS($H$3:$H1206,$G$3:$G1206,Y$1,$C$3:$C1206,"Sell"),0)</f>
        <v>0</v>
      </c>
      <c r="Z1206" s="111">
        <f t="shared" si="201"/>
        <v>0</v>
      </c>
      <c r="AA1206" s="111">
        <f>IF($D1206=AA$1,SUMIFS($H$3:$H1206,$G$3:$G1206,AA$1,$C$3:$C1206,"Sell"),0)</f>
        <v>0</v>
      </c>
      <c r="AB1206" s="111">
        <f t="shared" si="202"/>
        <v>0</v>
      </c>
      <c r="AC1206" s="111">
        <f>SUMIFS('Deductions and Deposits'!$H:$H,'Deductions and Deposits'!$G:$G,D1206,'Deductions and Deposits'!$F:$F,"&lt;="&amp;B1206)+SUMIFS($F$3:F1206,$D$3:D1206,D1206,$C$3:C1206,"Coin Deposit",$E$3:E1206,"")</f>
        <v>0</v>
      </c>
      <c r="AD1206" s="111">
        <f>SUMIFS('Deductions and Deposits'!$D:$D,'Deductions and Deposits'!$C:$C,D1206)+SUMIFS($F:$F,$D:$D,D1206,$C:$C,"Coin Deduction")</f>
        <v>0</v>
      </c>
      <c r="AE1206" s="111">
        <f>Table5[[#This Row],[Column4]]+Table5[[#This Row],[Column14]]+Table5[[#This Row],[Column19]]+Table5[[#This Row],[Column12]]</f>
        <v>0</v>
      </c>
      <c r="AF1206" s="111">
        <f>Table5[[#This Row],[Column5]]+Table5[[#This Row],[Column13]]+Table5[[#This Row],[Column21]]+Table5[[#This Row],[Column18]]</f>
        <v>0</v>
      </c>
      <c r="AG1206" s="111">
        <f t="shared" si="203"/>
        <v>0</v>
      </c>
      <c r="AH1206" s="111">
        <f t="shared" si="204"/>
        <v>0</v>
      </c>
      <c r="AI1206" s="111">
        <f>Table5[[#This Row],[Column17]]-Table5[[#This Row],[Column20]]</f>
        <v>0</v>
      </c>
      <c r="AJ1206" s="111">
        <f t="shared" si="205"/>
        <v>0</v>
      </c>
      <c r="AK1206" s="111">
        <f t="shared" si="209"/>
        <v>0</v>
      </c>
      <c r="AL1206" s="111">
        <f t="shared" si="206"/>
        <v>0</v>
      </c>
      <c r="AM1206" s="111" t="str">
        <f t="shared" si="207"/>
        <v/>
      </c>
      <c r="AN1206" s="111" t="str">
        <f t="shared" ca="1" si="208"/>
        <v/>
      </c>
    </row>
    <row r="1207" spans="1:40" ht="20.25" customHeight="1" x14ac:dyDescent="0.3">
      <c r="A1207" s="107"/>
      <c r="B1207" s="144"/>
      <c r="C1207" s="119"/>
      <c r="D1207" s="120"/>
      <c r="E1207" s="119"/>
      <c r="F1207" s="119"/>
      <c r="G1207" s="120"/>
      <c r="H1207" s="119"/>
      <c r="I1207" s="109"/>
      <c r="L1207" s="108"/>
      <c r="M1207" s="108"/>
      <c r="N1207" s="108"/>
      <c r="O1207" s="108"/>
      <c r="P1207" s="108"/>
      <c r="Q1207" s="108"/>
      <c r="R1207" s="108"/>
      <c r="S1207" s="108"/>
      <c r="T1207" s="100">
        <f t="shared" si="199"/>
        <v>0</v>
      </c>
      <c r="U1207" s="111"/>
      <c r="V1207" s="111"/>
      <c r="W1207" s="111">
        <f>SUMIFS($F$3:F1207,$D$3:D1207,D1207,$C$3:C1207,"Buy")+SUMIFS($F$3:F1207,$D$3:D1207,D1207,$C$3:C1207,"Coin Deposit",$E$3:E1207,"&lt;&gt;")</f>
        <v>0</v>
      </c>
      <c r="X1207" s="111">
        <f t="shared" si="200"/>
        <v>0</v>
      </c>
      <c r="Y1207" s="111">
        <f>IF($D1207=Y$1,SUMIFS($H$3:$H1207,$G$3:$G1207,Y$1,$C$3:$C1207,"Sell"),0)</f>
        <v>0</v>
      </c>
      <c r="Z1207" s="111">
        <f t="shared" si="201"/>
        <v>0</v>
      </c>
      <c r="AA1207" s="111">
        <f>IF($D1207=AA$1,SUMIFS($H$3:$H1207,$G$3:$G1207,AA$1,$C$3:$C1207,"Sell"),0)</f>
        <v>0</v>
      </c>
      <c r="AB1207" s="111">
        <f t="shared" si="202"/>
        <v>0</v>
      </c>
      <c r="AC1207" s="111">
        <f>SUMIFS('Deductions and Deposits'!$H:$H,'Deductions and Deposits'!$G:$G,D1207,'Deductions and Deposits'!$F:$F,"&lt;="&amp;B1207)+SUMIFS($F$3:F1207,$D$3:D1207,D1207,$C$3:C1207,"Coin Deposit",$E$3:E1207,"")</f>
        <v>0</v>
      </c>
      <c r="AD1207" s="111">
        <f>SUMIFS('Deductions and Deposits'!$D:$D,'Deductions and Deposits'!$C:$C,D1207)+SUMIFS($F:$F,$D:$D,D1207,$C:$C,"Coin Deduction")</f>
        <v>0</v>
      </c>
      <c r="AE1207" s="111">
        <f>Table5[[#This Row],[Column4]]+Table5[[#This Row],[Column14]]+Table5[[#This Row],[Column19]]+Table5[[#This Row],[Column12]]</f>
        <v>0</v>
      </c>
      <c r="AF1207" s="111">
        <f>Table5[[#This Row],[Column5]]+Table5[[#This Row],[Column13]]+Table5[[#This Row],[Column21]]+Table5[[#This Row],[Column18]]</f>
        <v>0</v>
      </c>
      <c r="AG1207" s="111">
        <f t="shared" si="203"/>
        <v>0</v>
      </c>
      <c r="AH1207" s="111">
        <f t="shared" si="204"/>
        <v>0</v>
      </c>
      <c r="AI1207" s="111">
        <f>Table5[[#This Row],[Column17]]-Table5[[#This Row],[Column20]]</f>
        <v>0</v>
      </c>
      <c r="AJ1207" s="111">
        <f t="shared" si="205"/>
        <v>0</v>
      </c>
      <c r="AK1207" s="111">
        <f t="shared" si="209"/>
        <v>0</v>
      </c>
      <c r="AL1207" s="111">
        <f t="shared" si="206"/>
        <v>0</v>
      </c>
      <c r="AM1207" s="111" t="str">
        <f t="shared" si="207"/>
        <v/>
      </c>
      <c r="AN1207" s="111" t="str">
        <f t="shared" ca="1" si="208"/>
        <v/>
      </c>
    </row>
    <row r="1208" spans="1:40" ht="20.25" customHeight="1" x14ac:dyDescent="0.3">
      <c r="A1208" s="107"/>
      <c r="B1208" s="144"/>
      <c r="C1208" s="119"/>
      <c r="D1208" s="120"/>
      <c r="E1208" s="119"/>
      <c r="F1208" s="119"/>
      <c r="G1208" s="120"/>
      <c r="H1208" s="119"/>
      <c r="I1208" s="109"/>
      <c r="L1208" s="108"/>
      <c r="M1208" s="108"/>
      <c r="N1208" s="108"/>
      <c r="O1208" s="108"/>
      <c r="P1208" s="108"/>
      <c r="Q1208" s="108"/>
      <c r="R1208" s="108"/>
      <c r="S1208" s="108"/>
      <c r="T1208" s="100">
        <f t="shared" si="199"/>
        <v>0</v>
      </c>
      <c r="U1208" s="111"/>
      <c r="V1208" s="111"/>
      <c r="W1208" s="111">
        <f>SUMIFS($F$3:F1208,$D$3:D1208,D1208,$C$3:C1208,"Buy")+SUMIFS($F$3:F1208,$D$3:D1208,D1208,$C$3:C1208,"Coin Deposit",$E$3:E1208,"&lt;&gt;")</f>
        <v>0</v>
      </c>
      <c r="X1208" s="111">
        <f t="shared" si="200"/>
        <v>0</v>
      </c>
      <c r="Y1208" s="111">
        <f>IF($D1208=Y$1,SUMIFS($H$3:$H1208,$G$3:$G1208,Y$1,$C$3:$C1208,"Sell"),0)</f>
        <v>0</v>
      </c>
      <c r="Z1208" s="111">
        <f t="shared" si="201"/>
        <v>0</v>
      </c>
      <c r="AA1208" s="111">
        <f>IF($D1208=AA$1,SUMIFS($H$3:$H1208,$G$3:$G1208,AA$1,$C$3:$C1208,"Sell"),0)</f>
        <v>0</v>
      </c>
      <c r="AB1208" s="111">
        <f t="shared" si="202"/>
        <v>0</v>
      </c>
      <c r="AC1208" s="111">
        <f>SUMIFS('Deductions and Deposits'!$H:$H,'Deductions and Deposits'!$G:$G,D1208,'Deductions and Deposits'!$F:$F,"&lt;="&amp;B1208)+SUMIFS($F$3:F1208,$D$3:D1208,D1208,$C$3:C1208,"Coin Deposit",$E$3:E1208,"")</f>
        <v>0</v>
      </c>
      <c r="AD1208" s="111">
        <f>SUMIFS('Deductions and Deposits'!$D:$D,'Deductions and Deposits'!$C:$C,D1208)+SUMIFS($F:$F,$D:$D,D1208,$C:$C,"Coin Deduction")</f>
        <v>0</v>
      </c>
      <c r="AE1208" s="111">
        <f>Table5[[#This Row],[Column4]]+Table5[[#This Row],[Column14]]+Table5[[#This Row],[Column19]]+Table5[[#This Row],[Column12]]</f>
        <v>0</v>
      </c>
      <c r="AF1208" s="111">
        <f>Table5[[#This Row],[Column5]]+Table5[[#This Row],[Column13]]+Table5[[#This Row],[Column21]]+Table5[[#This Row],[Column18]]</f>
        <v>0</v>
      </c>
      <c r="AG1208" s="111">
        <f t="shared" si="203"/>
        <v>0</v>
      </c>
      <c r="AH1208" s="111">
        <f t="shared" si="204"/>
        <v>0</v>
      </c>
      <c r="AI1208" s="111">
        <f>Table5[[#This Row],[Column17]]-Table5[[#This Row],[Column20]]</f>
        <v>0</v>
      </c>
      <c r="AJ1208" s="111">
        <f t="shared" si="205"/>
        <v>0</v>
      </c>
      <c r="AK1208" s="111">
        <f t="shared" si="209"/>
        <v>0</v>
      </c>
      <c r="AL1208" s="111">
        <f t="shared" si="206"/>
        <v>0</v>
      </c>
      <c r="AM1208" s="111" t="str">
        <f t="shared" si="207"/>
        <v/>
      </c>
      <c r="AN1208" s="111" t="str">
        <f t="shared" ca="1" si="208"/>
        <v/>
      </c>
    </row>
    <row r="1209" spans="1:40" ht="20.25" customHeight="1" x14ac:dyDescent="0.3">
      <c r="A1209" s="107"/>
      <c r="B1209" s="144"/>
      <c r="C1209" s="119"/>
      <c r="D1209" s="120"/>
      <c r="E1209" s="119"/>
      <c r="F1209" s="119"/>
      <c r="G1209" s="120"/>
      <c r="H1209" s="119"/>
      <c r="I1209" s="109"/>
      <c r="L1209" s="108"/>
      <c r="M1209" s="108"/>
      <c r="N1209" s="108"/>
      <c r="O1209" s="108"/>
      <c r="P1209" s="108"/>
      <c r="Q1209" s="108"/>
      <c r="R1209" s="108"/>
      <c r="S1209" s="108"/>
      <c r="T1209" s="100">
        <f t="shared" si="199"/>
        <v>0</v>
      </c>
      <c r="U1209" s="111"/>
      <c r="V1209" s="111"/>
      <c r="W1209" s="111">
        <f>SUMIFS($F$3:F1209,$D$3:D1209,D1209,$C$3:C1209,"Buy")+SUMIFS($F$3:F1209,$D$3:D1209,D1209,$C$3:C1209,"Coin Deposit",$E$3:E1209,"&lt;&gt;")</f>
        <v>0</v>
      </c>
      <c r="X1209" s="111">
        <f t="shared" si="200"/>
        <v>0</v>
      </c>
      <c r="Y1209" s="111">
        <f>IF($D1209=Y$1,SUMIFS($H$3:$H1209,$G$3:$G1209,Y$1,$C$3:$C1209,"Sell"),0)</f>
        <v>0</v>
      </c>
      <c r="Z1209" s="111">
        <f t="shared" si="201"/>
        <v>0</v>
      </c>
      <c r="AA1209" s="111">
        <f>IF($D1209=AA$1,SUMIFS($H$3:$H1209,$G$3:$G1209,AA$1,$C$3:$C1209,"Sell"),0)</f>
        <v>0</v>
      </c>
      <c r="AB1209" s="111">
        <f t="shared" si="202"/>
        <v>0</v>
      </c>
      <c r="AC1209" s="111">
        <f>SUMIFS('Deductions and Deposits'!$H:$H,'Deductions and Deposits'!$G:$G,D1209,'Deductions and Deposits'!$F:$F,"&lt;="&amp;B1209)+SUMIFS($F$3:F1209,$D$3:D1209,D1209,$C$3:C1209,"Coin Deposit",$E$3:E1209,"")</f>
        <v>0</v>
      </c>
      <c r="AD1209" s="111">
        <f>SUMIFS('Deductions and Deposits'!$D:$D,'Deductions and Deposits'!$C:$C,D1209)+SUMIFS($F:$F,$D:$D,D1209,$C:$C,"Coin Deduction")</f>
        <v>0</v>
      </c>
      <c r="AE1209" s="111">
        <f>Table5[[#This Row],[Column4]]+Table5[[#This Row],[Column14]]+Table5[[#This Row],[Column19]]+Table5[[#This Row],[Column12]]</f>
        <v>0</v>
      </c>
      <c r="AF1209" s="111">
        <f>Table5[[#This Row],[Column5]]+Table5[[#This Row],[Column13]]+Table5[[#This Row],[Column21]]+Table5[[#This Row],[Column18]]</f>
        <v>0</v>
      </c>
      <c r="AG1209" s="111">
        <f t="shared" si="203"/>
        <v>0</v>
      </c>
      <c r="AH1209" s="111">
        <f t="shared" si="204"/>
        <v>0</v>
      </c>
      <c r="AI1209" s="111">
        <f>Table5[[#This Row],[Column17]]-Table5[[#This Row],[Column20]]</f>
        <v>0</v>
      </c>
      <c r="AJ1209" s="111">
        <f t="shared" si="205"/>
        <v>0</v>
      </c>
      <c r="AK1209" s="111">
        <f t="shared" si="209"/>
        <v>0</v>
      </c>
      <c r="AL1209" s="111">
        <f t="shared" si="206"/>
        <v>0</v>
      </c>
      <c r="AM1209" s="111" t="str">
        <f t="shared" si="207"/>
        <v/>
      </c>
      <c r="AN1209" s="111" t="str">
        <f t="shared" ca="1" si="208"/>
        <v/>
      </c>
    </row>
    <row r="1210" spans="1:40" ht="20.25" customHeight="1" x14ac:dyDescent="0.3">
      <c r="A1210" s="107"/>
      <c r="B1210" s="144"/>
      <c r="C1210" s="119"/>
      <c r="D1210" s="120"/>
      <c r="E1210" s="119"/>
      <c r="F1210" s="119"/>
      <c r="G1210" s="120"/>
      <c r="H1210" s="119"/>
      <c r="I1210" s="109"/>
      <c r="L1210" s="108"/>
      <c r="M1210" s="108"/>
      <c r="N1210" s="108"/>
      <c r="O1210" s="108"/>
      <c r="P1210" s="108"/>
      <c r="Q1210" s="108"/>
      <c r="R1210" s="108"/>
      <c r="S1210" s="108"/>
      <c r="T1210" s="100">
        <f t="shared" si="199"/>
        <v>0</v>
      </c>
      <c r="U1210" s="111"/>
      <c r="V1210" s="111"/>
      <c r="W1210" s="111">
        <f>SUMIFS($F$3:F1210,$D$3:D1210,D1210,$C$3:C1210,"Buy")+SUMIFS($F$3:F1210,$D$3:D1210,D1210,$C$3:C1210,"Coin Deposit",$E$3:E1210,"&lt;&gt;")</f>
        <v>0</v>
      </c>
      <c r="X1210" s="111">
        <f t="shared" si="200"/>
        <v>0</v>
      </c>
      <c r="Y1210" s="111">
        <f>IF($D1210=Y$1,SUMIFS($H$3:$H1210,$G$3:$G1210,Y$1,$C$3:$C1210,"Sell"),0)</f>
        <v>0</v>
      </c>
      <c r="Z1210" s="111">
        <f t="shared" si="201"/>
        <v>0</v>
      </c>
      <c r="AA1210" s="111">
        <f>IF($D1210=AA$1,SUMIFS($H$3:$H1210,$G$3:$G1210,AA$1,$C$3:$C1210,"Sell"),0)</f>
        <v>0</v>
      </c>
      <c r="AB1210" s="111">
        <f t="shared" si="202"/>
        <v>0</v>
      </c>
      <c r="AC1210" s="111">
        <f>SUMIFS('Deductions and Deposits'!$H:$H,'Deductions and Deposits'!$G:$G,D1210,'Deductions and Deposits'!$F:$F,"&lt;="&amp;B1210)+SUMIFS($F$3:F1210,$D$3:D1210,D1210,$C$3:C1210,"Coin Deposit",$E$3:E1210,"")</f>
        <v>0</v>
      </c>
      <c r="AD1210" s="111">
        <f>SUMIFS('Deductions and Deposits'!$D:$D,'Deductions and Deposits'!$C:$C,D1210)+SUMIFS($F:$F,$D:$D,D1210,$C:$C,"Coin Deduction")</f>
        <v>0</v>
      </c>
      <c r="AE1210" s="111">
        <f>Table5[[#This Row],[Column4]]+Table5[[#This Row],[Column14]]+Table5[[#This Row],[Column19]]+Table5[[#This Row],[Column12]]</f>
        <v>0</v>
      </c>
      <c r="AF1210" s="111">
        <f>Table5[[#This Row],[Column5]]+Table5[[#This Row],[Column13]]+Table5[[#This Row],[Column21]]+Table5[[#This Row],[Column18]]</f>
        <v>0</v>
      </c>
      <c r="AG1210" s="111">
        <f t="shared" si="203"/>
        <v>0</v>
      </c>
      <c r="AH1210" s="111">
        <f t="shared" si="204"/>
        <v>0</v>
      </c>
      <c r="AI1210" s="111">
        <f>Table5[[#This Row],[Column17]]-Table5[[#This Row],[Column20]]</f>
        <v>0</v>
      </c>
      <c r="AJ1210" s="111">
        <f t="shared" si="205"/>
        <v>0</v>
      </c>
      <c r="AK1210" s="111">
        <f t="shared" si="209"/>
        <v>0</v>
      </c>
      <c r="AL1210" s="111">
        <f t="shared" si="206"/>
        <v>0</v>
      </c>
      <c r="AM1210" s="111" t="str">
        <f t="shared" si="207"/>
        <v/>
      </c>
      <c r="AN1210" s="111" t="str">
        <f t="shared" ca="1" si="208"/>
        <v/>
      </c>
    </row>
    <row r="1211" spans="1:40" ht="20.25" customHeight="1" x14ac:dyDescent="0.3">
      <c r="A1211" s="107"/>
      <c r="B1211" s="144"/>
      <c r="C1211" s="119"/>
      <c r="D1211" s="120"/>
      <c r="E1211" s="119"/>
      <c r="F1211" s="119"/>
      <c r="G1211" s="120"/>
      <c r="H1211" s="119"/>
      <c r="I1211" s="109"/>
      <c r="L1211" s="108"/>
      <c r="M1211" s="108"/>
      <c r="N1211" s="108"/>
      <c r="O1211" s="108"/>
      <c r="P1211" s="108"/>
      <c r="Q1211" s="108"/>
      <c r="R1211" s="108"/>
      <c r="S1211" s="108"/>
      <c r="T1211" s="100">
        <f t="shared" si="199"/>
        <v>0</v>
      </c>
      <c r="U1211" s="111"/>
      <c r="V1211" s="111"/>
      <c r="W1211" s="111">
        <f>SUMIFS($F$3:F1211,$D$3:D1211,D1211,$C$3:C1211,"Buy")+SUMIFS($F$3:F1211,$D$3:D1211,D1211,$C$3:C1211,"Coin Deposit",$E$3:E1211,"&lt;&gt;")</f>
        <v>0</v>
      </c>
      <c r="X1211" s="111">
        <f t="shared" si="200"/>
        <v>0</v>
      </c>
      <c r="Y1211" s="111">
        <f>IF($D1211=Y$1,SUMIFS($H$3:$H1211,$G$3:$G1211,Y$1,$C$3:$C1211,"Sell"),0)</f>
        <v>0</v>
      </c>
      <c r="Z1211" s="111">
        <f t="shared" si="201"/>
        <v>0</v>
      </c>
      <c r="AA1211" s="111">
        <f>IF($D1211=AA$1,SUMIFS($H$3:$H1211,$G$3:$G1211,AA$1,$C$3:$C1211,"Sell"),0)</f>
        <v>0</v>
      </c>
      <c r="AB1211" s="111">
        <f t="shared" si="202"/>
        <v>0</v>
      </c>
      <c r="AC1211" s="111">
        <f>SUMIFS('Deductions and Deposits'!$H:$H,'Deductions and Deposits'!$G:$G,D1211,'Deductions and Deposits'!$F:$F,"&lt;="&amp;B1211)+SUMIFS($F$3:F1211,$D$3:D1211,D1211,$C$3:C1211,"Coin Deposit",$E$3:E1211,"")</f>
        <v>0</v>
      </c>
      <c r="AD1211" s="111">
        <f>SUMIFS('Deductions and Deposits'!$D:$D,'Deductions and Deposits'!$C:$C,D1211)+SUMIFS($F:$F,$D:$D,D1211,$C:$C,"Coin Deduction")</f>
        <v>0</v>
      </c>
      <c r="AE1211" s="111">
        <f>Table5[[#This Row],[Column4]]+Table5[[#This Row],[Column14]]+Table5[[#This Row],[Column19]]+Table5[[#This Row],[Column12]]</f>
        <v>0</v>
      </c>
      <c r="AF1211" s="111">
        <f>Table5[[#This Row],[Column5]]+Table5[[#This Row],[Column13]]+Table5[[#This Row],[Column21]]+Table5[[#This Row],[Column18]]</f>
        <v>0</v>
      </c>
      <c r="AG1211" s="111">
        <f t="shared" si="203"/>
        <v>0</v>
      </c>
      <c r="AH1211" s="111">
        <f t="shared" si="204"/>
        <v>0</v>
      </c>
      <c r="AI1211" s="111">
        <f>Table5[[#This Row],[Column17]]-Table5[[#This Row],[Column20]]</f>
        <v>0</v>
      </c>
      <c r="AJ1211" s="111">
        <f t="shared" si="205"/>
        <v>0</v>
      </c>
      <c r="AK1211" s="111">
        <f t="shared" si="209"/>
        <v>0</v>
      </c>
      <c r="AL1211" s="111">
        <f t="shared" si="206"/>
        <v>0</v>
      </c>
      <c r="AM1211" s="111" t="str">
        <f t="shared" si="207"/>
        <v/>
      </c>
      <c r="AN1211" s="111" t="str">
        <f t="shared" ca="1" si="208"/>
        <v/>
      </c>
    </row>
    <row r="1212" spans="1:40" ht="20.25" customHeight="1" x14ac:dyDescent="0.3">
      <c r="A1212" s="107"/>
      <c r="B1212" s="144"/>
      <c r="C1212" s="119"/>
      <c r="D1212" s="120"/>
      <c r="E1212" s="119"/>
      <c r="F1212" s="119"/>
      <c r="G1212" s="120"/>
      <c r="H1212" s="119"/>
      <c r="I1212" s="109"/>
      <c r="L1212" s="108"/>
      <c r="M1212" s="108"/>
      <c r="N1212" s="108"/>
      <c r="O1212" s="108"/>
      <c r="P1212" s="108"/>
      <c r="Q1212" s="108"/>
      <c r="R1212" s="108"/>
      <c r="S1212" s="108"/>
      <c r="T1212" s="100">
        <f t="shared" si="199"/>
        <v>0</v>
      </c>
      <c r="U1212" s="111"/>
      <c r="V1212" s="111"/>
      <c r="W1212" s="111">
        <f>SUMIFS($F$3:F1212,$D$3:D1212,D1212,$C$3:C1212,"Buy")+SUMIFS($F$3:F1212,$D$3:D1212,D1212,$C$3:C1212,"Coin Deposit",$E$3:E1212,"&lt;&gt;")</f>
        <v>0</v>
      </c>
      <c r="X1212" s="111">
        <f t="shared" si="200"/>
        <v>0</v>
      </c>
      <c r="Y1212" s="111">
        <f>IF($D1212=Y$1,SUMIFS($H$3:$H1212,$G$3:$G1212,Y$1,$C$3:$C1212,"Sell"),0)</f>
        <v>0</v>
      </c>
      <c r="Z1212" s="111">
        <f t="shared" si="201"/>
        <v>0</v>
      </c>
      <c r="AA1212" s="111">
        <f>IF($D1212=AA$1,SUMIFS($H$3:$H1212,$G$3:$G1212,AA$1,$C$3:$C1212,"Sell"),0)</f>
        <v>0</v>
      </c>
      <c r="AB1212" s="111">
        <f t="shared" si="202"/>
        <v>0</v>
      </c>
      <c r="AC1212" s="111">
        <f>SUMIFS('Deductions and Deposits'!$H:$H,'Deductions and Deposits'!$G:$G,D1212,'Deductions and Deposits'!$F:$F,"&lt;="&amp;B1212)+SUMIFS($F$3:F1212,$D$3:D1212,D1212,$C$3:C1212,"Coin Deposit",$E$3:E1212,"")</f>
        <v>0</v>
      </c>
      <c r="AD1212" s="111">
        <f>SUMIFS('Deductions and Deposits'!$D:$D,'Deductions and Deposits'!$C:$C,D1212)+SUMIFS($F:$F,$D:$D,D1212,$C:$C,"Coin Deduction")</f>
        <v>0</v>
      </c>
      <c r="AE1212" s="111">
        <f>Table5[[#This Row],[Column4]]+Table5[[#This Row],[Column14]]+Table5[[#This Row],[Column19]]+Table5[[#This Row],[Column12]]</f>
        <v>0</v>
      </c>
      <c r="AF1212" s="111">
        <f>Table5[[#This Row],[Column5]]+Table5[[#This Row],[Column13]]+Table5[[#This Row],[Column21]]+Table5[[#This Row],[Column18]]</f>
        <v>0</v>
      </c>
      <c r="AG1212" s="111">
        <f t="shared" si="203"/>
        <v>0</v>
      </c>
      <c r="AH1212" s="111">
        <f t="shared" si="204"/>
        <v>0</v>
      </c>
      <c r="AI1212" s="111">
        <f>Table5[[#This Row],[Column17]]-Table5[[#This Row],[Column20]]</f>
        <v>0</v>
      </c>
      <c r="AJ1212" s="111">
        <f t="shared" si="205"/>
        <v>0</v>
      </c>
      <c r="AK1212" s="111">
        <f t="shared" si="209"/>
        <v>0</v>
      </c>
      <c r="AL1212" s="111">
        <f t="shared" si="206"/>
        <v>0</v>
      </c>
      <c r="AM1212" s="111" t="str">
        <f t="shared" si="207"/>
        <v/>
      </c>
      <c r="AN1212" s="111" t="str">
        <f t="shared" ca="1" si="208"/>
        <v/>
      </c>
    </row>
    <row r="1213" spans="1:40" ht="20.25" customHeight="1" x14ac:dyDescent="0.3">
      <c r="A1213" s="107"/>
      <c r="B1213" s="144"/>
      <c r="C1213" s="119"/>
      <c r="D1213" s="120"/>
      <c r="E1213" s="119"/>
      <c r="F1213" s="119"/>
      <c r="G1213" s="120"/>
      <c r="H1213" s="119"/>
      <c r="I1213" s="109"/>
      <c r="L1213" s="108"/>
      <c r="M1213" s="108"/>
      <c r="N1213" s="108"/>
      <c r="O1213" s="108"/>
      <c r="P1213" s="108"/>
      <c r="Q1213" s="108"/>
      <c r="R1213" s="108"/>
      <c r="S1213" s="108"/>
      <c r="T1213" s="100">
        <f t="shared" si="199"/>
        <v>0</v>
      </c>
      <c r="U1213" s="111"/>
      <c r="V1213" s="111"/>
      <c r="W1213" s="111">
        <f>SUMIFS($F$3:F1213,$D$3:D1213,D1213,$C$3:C1213,"Buy")+SUMIFS($F$3:F1213,$D$3:D1213,D1213,$C$3:C1213,"Coin Deposit",$E$3:E1213,"&lt;&gt;")</f>
        <v>0</v>
      </c>
      <c r="X1213" s="111">
        <f t="shared" si="200"/>
        <v>0</v>
      </c>
      <c r="Y1213" s="111">
        <f>IF($D1213=Y$1,SUMIFS($H$3:$H1213,$G$3:$G1213,Y$1,$C$3:$C1213,"Sell"),0)</f>
        <v>0</v>
      </c>
      <c r="Z1213" s="111">
        <f t="shared" si="201"/>
        <v>0</v>
      </c>
      <c r="AA1213" s="111">
        <f>IF($D1213=AA$1,SUMIFS($H$3:$H1213,$G$3:$G1213,AA$1,$C$3:$C1213,"Sell"),0)</f>
        <v>0</v>
      </c>
      <c r="AB1213" s="111">
        <f t="shared" si="202"/>
        <v>0</v>
      </c>
      <c r="AC1213" s="111">
        <f>SUMIFS('Deductions and Deposits'!$H:$H,'Deductions and Deposits'!$G:$G,D1213,'Deductions and Deposits'!$F:$F,"&lt;="&amp;B1213)+SUMIFS($F$3:F1213,$D$3:D1213,D1213,$C$3:C1213,"Coin Deposit",$E$3:E1213,"")</f>
        <v>0</v>
      </c>
      <c r="AD1213" s="111">
        <f>SUMIFS('Deductions and Deposits'!$D:$D,'Deductions and Deposits'!$C:$C,D1213)+SUMIFS($F:$F,$D:$D,D1213,$C:$C,"Coin Deduction")</f>
        <v>0</v>
      </c>
      <c r="AE1213" s="111">
        <f>Table5[[#This Row],[Column4]]+Table5[[#This Row],[Column14]]+Table5[[#This Row],[Column19]]+Table5[[#This Row],[Column12]]</f>
        <v>0</v>
      </c>
      <c r="AF1213" s="111">
        <f>Table5[[#This Row],[Column5]]+Table5[[#This Row],[Column13]]+Table5[[#This Row],[Column21]]+Table5[[#This Row],[Column18]]</f>
        <v>0</v>
      </c>
      <c r="AG1213" s="111">
        <f t="shared" si="203"/>
        <v>0</v>
      </c>
      <c r="AH1213" s="111">
        <f t="shared" si="204"/>
        <v>0</v>
      </c>
      <c r="AI1213" s="111">
        <f>Table5[[#This Row],[Column17]]-Table5[[#This Row],[Column20]]</f>
        <v>0</v>
      </c>
      <c r="AJ1213" s="111">
        <f t="shared" si="205"/>
        <v>0</v>
      </c>
      <c r="AK1213" s="111">
        <f t="shared" si="209"/>
        <v>0</v>
      </c>
      <c r="AL1213" s="111">
        <f t="shared" si="206"/>
        <v>0</v>
      </c>
      <c r="AM1213" s="111" t="str">
        <f t="shared" si="207"/>
        <v/>
      </c>
      <c r="AN1213" s="111" t="str">
        <f t="shared" ca="1" si="208"/>
        <v/>
      </c>
    </row>
    <row r="1214" spans="1:40" ht="20.25" customHeight="1" x14ac:dyDescent="0.3">
      <c r="A1214" s="107"/>
      <c r="B1214" s="144"/>
      <c r="C1214" s="119"/>
      <c r="D1214" s="120"/>
      <c r="E1214" s="119"/>
      <c r="F1214" s="119"/>
      <c r="G1214" s="120"/>
      <c r="H1214" s="119"/>
      <c r="I1214" s="109"/>
      <c r="L1214" s="108"/>
      <c r="M1214" s="108"/>
      <c r="N1214" s="108"/>
      <c r="O1214" s="108"/>
      <c r="P1214" s="108"/>
      <c r="Q1214" s="108"/>
      <c r="R1214" s="108"/>
      <c r="S1214" s="108"/>
      <c r="T1214" s="100">
        <f t="shared" si="199"/>
        <v>0</v>
      </c>
      <c r="U1214" s="111"/>
      <c r="V1214" s="111"/>
      <c r="W1214" s="111">
        <f>SUMIFS($F$3:F1214,$D$3:D1214,D1214,$C$3:C1214,"Buy")+SUMIFS($F$3:F1214,$D$3:D1214,D1214,$C$3:C1214,"Coin Deposit",$E$3:E1214,"&lt;&gt;")</f>
        <v>0</v>
      </c>
      <c r="X1214" s="111">
        <f t="shared" si="200"/>
        <v>0</v>
      </c>
      <c r="Y1214" s="111">
        <f>IF($D1214=Y$1,SUMIFS($H$3:$H1214,$G$3:$G1214,Y$1,$C$3:$C1214,"Sell"),0)</f>
        <v>0</v>
      </c>
      <c r="Z1214" s="111">
        <f t="shared" si="201"/>
        <v>0</v>
      </c>
      <c r="AA1214" s="111">
        <f>IF($D1214=AA$1,SUMIFS($H$3:$H1214,$G$3:$G1214,AA$1,$C$3:$C1214,"Sell"),0)</f>
        <v>0</v>
      </c>
      <c r="AB1214" s="111">
        <f t="shared" si="202"/>
        <v>0</v>
      </c>
      <c r="AC1214" s="111">
        <f>SUMIFS('Deductions and Deposits'!$H:$H,'Deductions and Deposits'!$G:$G,D1214,'Deductions and Deposits'!$F:$F,"&lt;="&amp;B1214)+SUMIFS($F$3:F1214,$D$3:D1214,D1214,$C$3:C1214,"Coin Deposit",$E$3:E1214,"")</f>
        <v>0</v>
      </c>
      <c r="AD1214" s="111">
        <f>SUMIFS('Deductions and Deposits'!$D:$D,'Deductions and Deposits'!$C:$C,D1214)+SUMIFS($F:$F,$D:$D,D1214,$C:$C,"Coin Deduction")</f>
        <v>0</v>
      </c>
      <c r="AE1214" s="111">
        <f>Table5[[#This Row],[Column4]]+Table5[[#This Row],[Column14]]+Table5[[#This Row],[Column19]]+Table5[[#This Row],[Column12]]</f>
        <v>0</v>
      </c>
      <c r="AF1214" s="111">
        <f>Table5[[#This Row],[Column5]]+Table5[[#This Row],[Column13]]+Table5[[#This Row],[Column21]]+Table5[[#This Row],[Column18]]</f>
        <v>0</v>
      </c>
      <c r="AG1214" s="111">
        <f t="shared" si="203"/>
        <v>0</v>
      </c>
      <c r="AH1214" s="111">
        <f t="shared" si="204"/>
        <v>0</v>
      </c>
      <c r="AI1214" s="111">
        <f>Table5[[#This Row],[Column17]]-Table5[[#This Row],[Column20]]</f>
        <v>0</v>
      </c>
      <c r="AJ1214" s="111">
        <f t="shared" si="205"/>
        <v>0</v>
      </c>
      <c r="AK1214" s="111">
        <f t="shared" si="209"/>
        <v>0</v>
      </c>
      <c r="AL1214" s="111">
        <f t="shared" si="206"/>
        <v>0</v>
      </c>
      <c r="AM1214" s="111" t="str">
        <f t="shared" si="207"/>
        <v/>
      </c>
      <c r="AN1214" s="111" t="str">
        <f t="shared" ca="1" si="208"/>
        <v/>
      </c>
    </row>
    <row r="1215" spans="1:40" ht="20.25" customHeight="1" x14ac:dyDescent="0.3">
      <c r="A1215" s="107"/>
      <c r="B1215" s="144"/>
      <c r="C1215" s="119"/>
      <c r="D1215" s="120"/>
      <c r="E1215" s="119"/>
      <c r="F1215" s="119"/>
      <c r="G1215" s="120"/>
      <c r="H1215" s="119"/>
      <c r="I1215" s="109"/>
      <c r="L1215" s="108"/>
      <c r="M1215" s="108"/>
      <c r="N1215" s="108"/>
      <c r="O1215" s="108"/>
      <c r="P1215" s="108"/>
      <c r="Q1215" s="108"/>
      <c r="R1215" s="108"/>
      <c r="S1215" s="108"/>
      <c r="T1215" s="100">
        <f t="shared" si="199"/>
        <v>0</v>
      </c>
      <c r="U1215" s="111"/>
      <c r="V1215" s="111"/>
      <c r="W1215" s="111">
        <f>SUMIFS($F$3:F1215,$D$3:D1215,D1215,$C$3:C1215,"Buy")+SUMIFS($F$3:F1215,$D$3:D1215,D1215,$C$3:C1215,"Coin Deposit",$E$3:E1215,"&lt;&gt;")</f>
        <v>0</v>
      </c>
      <c r="X1215" s="111">
        <f t="shared" si="200"/>
        <v>0</v>
      </c>
      <c r="Y1215" s="111">
        <f>IF($D1215=Y$1,SUMIFS($H$3:$H1215,$G$3:$G1215,Y$1,$C$3:$C1215,"Sell"),0)</f>
        <v>0</v>
      </c>
      <c r="Z1215" s="111">
        <f t="shared" si="201"/>
        <v>0</v>
      </c>
      <c r="AA1215" s="111">
        <f>IF($D1215=AA$1,SUMIFS($H$3:$H1215,$G$3:$G1215,AA$1,$C$3:$C1215,"Sell"),0)</f>
        <v>0</v>
      </c>
      <c r="AB1215" s="111">
        <f t="shared" si="202"/>
        <v>0</v>
      </c>
      <c r="AC1215" s="111">
        <f>SUMIFS('Deductions and Deposits'!$H:$H,'Deductions and Deposits'!$G:$G,D1215,'Deductions and Deposits'!$F:$F,"&lt;="&amp;B1215)+SUMIFS($F$3:F1215,$D$3:D1215,D1215,$C$3:C1215,"Coin Deposit",$E$3:E1215,"")</f>
        <v>0</v>
      </c>
      <c r="AD1215" s="111">
        <f>SUMIFS('Deductions and Deposits'!$D:$D,'Deductions and Deposits'!$C:$C,D1215)+SUMIFS($F:$F,$D:$D,D1215,$C:$C,"Coin Deduction")</f>
        <v>0</v>
      </c>
      <c r="AE1215" s="111">
        <f>Table5[[#This Row],[Column4]]+Table5[[#This Row],[Column14]]+Table5[[#This Row],[Column19]]+Table5[[#This Row],[Column12]]</f>
        <v>0</v>
      </c>
      <c r="AF1215" s="111">
        <f>Table5[[#This Row],[Column5]]+Table5[[#This Row],[Column13]]+Table5[[#This Row],[Column21]]+Table5[[#This Row],[Column18]]</f>
        <v>0</v>
      </c>
      <c r="AG1215" s="111">
        <f t="shared" si="203"/>
        <v>0</v>
      </c>
      <c r="AH1215" s="111">
        <f t="shared" si="204"/>
        <v>0</v>
      </c>
      <c r="AI1215" s="111">
        <f>Table5[[#This Row],[Column17]]-Table5[[#This Row],[Column20]]</f>
        <v>0</v>
      </c>
      <c r="AJ1215" s="111">
        <f t="shared" si="205"/>
        <v>0</v>
      </c>
      <c r="AK1215" s="111">
        <f t="shared" si="209"/>
        <v>0</v>
      </c>
      <c r="AL1215" s="111">
        <f t="shared" si="206"/>
        <v>0</v>
      </c>
      <c r="AM1215" s="111" t="str">
        <f t="shared" si="207"/>
        <v/>
      </c>
      <c r="AN1215" s="111" t="str">
        <f t="shared" ca="1" si="208"/>
        <v/>
      </c>
    </row>
    <row r="1216" spans="1:40" ht="20.25" customHeight="1" x14ac:dyDescent="0.3">
      <c r="A1216" s="107"/>
      <c r="B1216" s="144"/>
      <c r="C1216" s="119"/>
      <c r="D1216" s="120"/>
      <c r="E1216" s="119"/>
      <c r="F1216" s="119"/>
      <c r="G1216" s="120"/>
      <c r="H1216" s="119"/>
      <c r="I1216" s="109"/>
      <c r="L1216" s="108"/>
      <c r="M1216" s="108"/>
      <c r="N1216" s="108"/>
      <c r="O1216" s="108"/>
      <c r="P1216" s="108"/>
      <c r="Q1216" s="108"/>
      <c r="R1216" s="108"/>
      <c r="S1216" s="108"/>
      <c r="T1216" s="100">
        <f t="shared" si="199"/>
        <v>0</v>
      </c>
      <c r="U1216" s="111"/>
      <c r="V1216" s="111"/>
      <c r="W1216" s="111">
        <f>SUMIFS($F$3:F1216,$D$3:D1216,D1216,$C$3:C1216,"Buy")+SUMIFS($F$3:F1216,$D$3:D1216,D1216,$C$3:C1216,"Coin Deposit",$E$3:E1216,"&lt;&gt;")</f>
        <v>0</v>
      </c>
      <c r="X1216" s="111">
        <f t="shared" si="200"/>
        <v>0</v>
      </c>
      <c r="Y1216" s="111">
        <f>IF($D1216=Y$1,SUMIFS($H$3:$H1216,$G$3:$G1216,Y$1,$C$3:$C1216,"Sell"),0)</f>
        <v>0</v>
      </c>
      <c r="Z1216" s="111">
        <f t="shared" si="201"/>
        <v>0</v>
      </c>
      <c r="AA1216" s="111">
        <f>IF($D1216=AA$1,SUMIFS($H$3:$H1216,$G$3:$G1216,AA$1,$C$3:$C1216,"Sell"),0)</f>
        <v>0</v>
      </c>
      <c r="AB1216" s="111">
        <f t="shared" si="202"/>
        <v>0</v>
      </c>
      <c r="AC1216" s="111">
        <f>SUMIFS('Deductions and Deposits'!$H:$H,'Deductions and Deposits'!$G:$G,D1216,'Deductions and Deposits'!$F:$F,"&lt;="&amp;B1216)+SUMIFS($F$3:F1216,$D$3:D1216,D1216,$C$3:C1216,"Coin Deposit",$E$3:E1216,"")</f>
        <v>0</v>
      </c>
      <c r="AD1216" s="111">
        <f>SUMIFS('Deductions and Deposits'!$D:$D,'Deductions and Deposits'!$C:$C,D1216)+SUMIFS($F:$F,$D:$D,D1216,$C:$C,"Coin Deduction")</f>
        <v>0</v>
      </c>
      <c r="AE1216" s="111">
        <f>Table5[[#This Row],[Column4]]+Table5[[#This Row],[Column14]]+Table5[[#This Row],[Column19]]+Table5[[#This Row],[Column12]]</f>
        <v>0</v>
      </c>
      <c r="AF1216" s="111">
        <f>Table5[[#This Row],[Column5]]+Table5[[#This Row],[Column13]]+Table5[[#This Row],[Column21]]+Table5[[#This Row],[Column18]]</f>
        <v>0</v>
      </c>
      <c r="AG1216" s="111">
        <f t="shared" si="203"/>
        <v>0</v>
      </c>
      <c r="AH1216" s="111">
        <f t="shared" si="204"/>
        <v>0</v>
      </c>
      <c r="AI1216" s="111">
        <f>Table5[[#This Row],[Column17]]-Table5[[#This Row],[Column20]]</f>
        <v>0</v>
      </c>
      <c r="AJ1216" s="111">
        <f t="shared" si="205"/>
        <v>0</v>
      </c>
      <c r="AK1216" s="111">
        <f t="shared" si="209"/>
        <v>0</v>
      </c>
      <c r="AL1216" s="111">
        <f t="shared" si="206"/>
        <v>0</v>
      </c>
      <c r="AM1216" s="111" t="str">
        <f t="shared" si="207"/>
        <v/>
      </c>
      <c r="AN1216" s="111" t="str">
        <f t="shared" ca="1" si="208"/>
        <v/>
      </c>
    </row>
    <row r="1217" spans="1:40" ht="20.25" customHeight="1" x14ac:dyDescent="0.3">
      <c r="A1217" s="107"/>
      <c r="B1217" s="144"/>
      <c r="C1217" s="119"/>
      <c r="D1217" s="120"/>
      <c r="E1217" s="119"/>
      <c r="F1217" s="119"/>
      <c r="G1217" s="120"/>
      <c r="H1217" s="119"/>
      <c r="I1217" s="109"/>
      <c r="L1217" s="108"/>
      <c r="M1217" s="108"/>
      <c r="N1217" s="108"/>
      <c r="O1217" s="108"/>
      <c r="P1217" s="108"/>
      <c r="Q1217" s="108"/>
      <c r="R1217" s="108"/>
      <c r="S1217" s="108"/>
      <c r="T1217" s="100">
        <f t="shared" si="199"/>
        <v>0</v>
      </c>
      <c r="U1217" s="111"/>
      <c r="V1217" s="111"/>
      <c r="W1217" s="111">
        <f>SUMIFS($F$3:F1217,$D$3:D1217,D1217,$C$3:C1217,"Buy")+SUMIFS($F$3:F1217,$D$3:D1217,D1217,$C$3:C1217,"Coin Deposit",$E$3:E1217,"&lt;&gt;")</f>
        <v>0</v>
      </c>
      <c r="X1217" s="111">
        <f t="shared" si="200"/>
        <v>0</v>
      </c>
      <c r="Y1217" s="111">
        <f>IF($D1217=Y$1,SUMIFS($H$3:$H1217,$G$3:$G1217,Y$1,$C$3:$C1217,"Sell"),0)</f>
        <v>0</v>
      </c>
      <c r="Z1217" s="111">
        <f t="shared" si="201"/>
        <v>0</v>
      </c>
      <c r="AA1217" s="111">
        <f>IF($D1217=AA$1,SUMIFS($H$3:$H1217,$G$3:$G1217,AA$1,$C$3:$C1217,"Sell"),0)</f>
        <v>0</v>
      </c>
      <c r="AB1217" s="111">
        <f t="shared" si="202"/>
        <v>0</v>
      </c>
      <c r="AC1217" s="111">
        <f>SUMIFS('Deductions and Deposits'!$H:$H,'Deductions and Deposits'!$G:$G,D1217,'Deductions and Deposits'!$F:$F,"&lt;="&amp;B1217)+SUMIFS($F$3:F1217,$D$3:D1217,D1217,$C$3:C1217,"Coin Deposit",$E$3:E1217,"")</f>
        <v>0</v>
      </c>
      <c r="AD1217" s="111">
        <f>SUMIFS('Deductions and Deposits'!$D:$D,'Deductions and Deposits'!$C:$C,D1217)+SUMIFS($F:$F,$D:$D,D1217,$C:$C,"Coin Deduction")</f>
        <v>0</v>
      </c>
      <c r="AE1217" s="111">
        <f>Table5[[#This Row],[Column4]]+Table5[[#This Row],[Column14]]+Table5[[#This Row],[Column19]]+Table5[[#This Row],[Column12]]</f>
        <v>0</v>
      </c>
      <c r="AF1217" s="111">
        <f>Table5[[#This Row],[Column5]]+Table5[[#This Row],[Column13]]+Table5[[#This Row],[Column21]]+Table5[[#This Row],[Column18]]</f>
        <v>0</v>
      </c>
      <c r="AG1217" s="111">
        <f t="shared" si="203"/>
        <v>0</v>
      </c>
      <c r="AH1217" s="111">
        <f t="shared" si="204"/>
        <v>0</v>
      </c>
      <c r="AI1217" s="111">
        <f>Table5[[#This Row],[Column17]]-Table5[[#This Row],[Column20]]</f>
        <v>0</v>
      </c>
      <c r="AJ1217" s="111">
        <f t="shared" si="205"/>
        <v>0</v>
      </c>
      <c r="AK1217" s="111">
        <f t="shared" si="209"/>
        <v>0</v>
      </c>
      <c r="AL1217" s="111">
        <f t="shared" si="206"/>
        <v>0</v>
      </c>
      <c r="AM1217" s="111" t="str">
        <f t="shared" si="207"/>
        <v/>
      </c>
      <c r="AN1217" s="111" t="str">
        <f t="shared" ca="1" si="208"/>
        <v/>
      </c>
    </row>
    <row r="1218" spans="1:40" ht="20.25" customHeight="1" x14ac:dyDescent="0.3">
      <c r="A1218" s="107"/>
      <c r="B1218" s="144"/>
      <c r="C1218" s="119"/>
      <c r="D1218" s="120"/>
      <c r="E1218" s="119"/>
      <c r="F1218" s="119"/>
      <c r="G1218" s="120"/>
      <c r="H1218" s="119"/>
      <c r="I1218" s="109"/>
      <c r="L1218" s="108"/>
      <c r="M1218" s="108"/>
      <c r="N1218" s="108"/>
      <c r="O1218" s="108"/>
      <c r="P1218" s="108"/>
      <c r="Q1218" s="108"/>
      <c r="R1218" s="108"/>
      <c r="S1218" s="108"/>
      <c r="T1218" s="100">
        <f t="shared" si="199"/>
        <v>0</v>
      </c>
      <c r="U1218" s="111"/>
      <c r="V1218" s="111"/>
      <c r="W1218" s="111">
        <f>SUMIFS($F$3:F1218,$D$3:D1218,D1218,$C$3:C1218,"Buy")+SUMIFS($F$3:F1218,$D$3:D1218,D1218,$C$3:C1218,"Coin Deposit",$E$3:E1218,"&lt;&gt;")</f>
        <v>0</v>
      </c>
      <c r="X1218" s="111">
        <f t="shared" si="200"/>
        <v>0</v>
      </c>
      <c r="Y1218" s="111">
        <f>IF($D1218=Y$1,SUMIFS($H$3:$H1218,$G$3:$G1218,Y$1,$C$3:$C1218,"Sell"),0)</f>
        <v>0</v>
      </c>
      <c r="Z1218" s="111">
        <f t="shared" si="201"/>
        <v>0</v>
      </c>
      <c r="AA1218" s="111">
        <f>IF($D1218=AA$1,SUMIFS($H$3:$H1218,$G$3:$G1218,AA$1,$C$3:$C1218,"Sell"),0)</f>
        <v>0</v>
      </c>
      <c r="AB1218" s="111">
        <f t="shared" si="202"/>
        <v>0</v>
      </c>
      <c r="AC1218" s="111">
        <f>SUMIFS('Deductions and Deposits'!$H:$H,'Deductions and Deposits'!$G:$G,D1218,'Deductions and Deposits'!$F:$F,"&lt;="&amp;B1218)+SUMIFS($F$3:F1218,$D$3:D1218,D1218,$C$3:C1218,"Coin Deposit",$E$3:E1218,"")</f>
        <v>0</v>
      </c>
      <c r="AD1218" s="111">
        <f>SUMIFS('Deductions and Deposits'!$D:$D,'Deductions and Deposits'!$C:$C,D1218)+SUMIFS($F:$F,$D:$D,D1218,$C:$C,"Coin Deduction")</f>
        <v>0</v>
      </c>
      <c r="AE1218" s="111">
        <f>Table5[[#This Row],[Column4]]+Table5[[#This Row],[Column14]]+Table5[[#This Row],[Column19]]+Table5[[#This Row],[Column12]]</f>
        <v>0</v>
      </c>
      <c r="AF1218" s="111">
        <f>Table5[[#This Row],[Column5]]+Table5[[#This Row],[Column13]]+Table5[[#This Row],[Column21]]+Table5[[#This Row],[Column18]]</f>
        <v>0</v>
      </c>
      <c r="AG1218" s="111">
        <f t="shared" si="203"/>
        <v>0</v>
      </c>
      <c r="AH1218" s="111">
        <f t="shared" si="204"/>
        <v>0</v>
      </c>
      <c r="AI1218" s="111">
        <f>Table5[[#This Row],[Column17]]-Table5[[#This Row],[Column20]]</f>
        <v>0</v>
      </c>
      <c r="AJ1218" s="111">
        <f t="shared" si="205"/>
        <v>0</v>
      </c>
      <c r="AK1218" s="111">
        <f t="shared" si="209"/>
        <v>0</v>
      </c>
      <c r="AL1218" s="111">
        <f t="shared" si="206"/>
        <v>0</v>
      </c>
      <c r="AM1218" s="111" t="str">
        <f t="shared" si="207"/>
        <v/>
      </c>
      <c r="AN1218" s="111" t="str">
        <f t="shared" ca="1" si="208"/>
        <v/>
      </c>
    </row>
    <row r="1219" spans="1:40" ht="20.25" customHeight="1" x14ac:dyDescent="0.3">
      <c r="A1219" s="107"/>
      <c r="B1219" s="144"/>
      <c r="C1219" s="119"/>
      <c r="D1219" s="120"/>
      <c r="E1219" s="119"/>
      <c r="F1219" s="119"/>
      <c r="G1219" s="120"/>
      <c r="H1219" s="119"/>
      <c r="I1219" s="109"/>
      <c r="L1219" s="108"/>
      <c r="M1219" s="108"/>
      <c r="N1219" s="108"/>
      <c r="O1219" s="108"/>
      <c r="P1219" s="108"/>
      <c r="Q1219" s="108"/>
      <c r="R1219" s="108"/>
      <c r="S1219" s="108"/>
      <c r="T1219" s="100">
        <f t="shared" ref="T1219:T1282" si="210">IF(E1219&lt;&gt;"",E1219,0)</f>
        <v>0</v>
      </c>
      <c r="U1219" s="111"/>
      <c r="V1219" s="111"/>
      <c r="W1219" s="111">
        <f>SUMIFS($F$3:F1219,$D$3:D1219,D1219,$C$3:C1219,"Buy")+SUMIFS($F$3:F1219,$D$3:D1219,D1219,$C$3:C1219,"Coin Deposit",$E$3:E1219,"&lt;&gt;")</f>
        <v>0</v>
      </c>
      <c r="X1219" s="111">
        <f t="shared" ref="X1219:X1282" si="211">IF(OR(C1219="buy",AND(C1219="Coin Deposit",E1219&lt;&gt;"")),SUMIFS($F:$F,$D:$D,D1219,$C:$C,"sell"),0)</f>
        <v>0</v>
      </c>
      <c r="Y1219" s="111">
        <f>IF($D1219=Y$1,SUMIFS($H$3:$H1219,$G$3:$G1219,Y$1,$C$3:$C1219,"Sell"),0)</f>
        <v>0</v>
      </c>
      <c r="Z1219" s="111">
        <f t="shared" ref="Z1219:Z1282" si="212">IF($D1219=Z$1,SUMIFS($H:$H,$G:$G,Z$1,$C:$C,"Buy")+SUMIFS($H:$H,$G:$G,Z$1,$C:$C,"Coin Deposit",$E:$E,"&lt;&gt;"),0)</f>
        <v>0</v>
      </c>
      <c r="AA1219" s="111">
        <f>IF($D1219=AA$1,SUMIFS($H$3:$H1219,$G$3:$G1219,AA$1,$C$3:$C1219,"Sell"),0)</f>
        <v>0</v>
      </c>
      <c r="AB1219" s="111">
        <f t="shared" ref="AB1219:AB1282" si="213">IF($D1219=AB$1,SUMIFS($H:$H,$G:$G,AB$1,$C:$C,"Buy")+SUMIFS($H:$H,$G:$G,AB$1,$C:$C,"Coin Deposit",$E:$E,"&lt;&gt;"),0)</f>
        <v>0</v>
      </c>
      <c r="AC1219" s="111">
        <f>SUMIFS('Deductions and Deposits'!$H:$H,'Deductions and Deposits'!$G:$G,D1219,'Deductions and Deposits'!$F:$F,"&lt;="&amp;B1219)+SUMIFS($F$3:F1219,$D$3:D1219,D1219,$C$3:C1219,"Coin Deposit",$E$3:E1219,"")</f>
        <v>0</v>
      </c>
      <c r="AD1219" s="111">
        <f>SUMIFS('Deductions and Deposits'!$D:$D,'Deductions and Deposits'!$C:$C,D1219)+SUMIFS($F:$F,$D:$D,D1219,$C:$C,"Coin Deduction")</f>
        <v>0</v>
      </c>
      <c r="AE1219" s="111">
        <f>Table5[[#This Row],[Column4]]+Table5[[#This Row],[Column14]]+Table5[[#This Row],[Column19]]+Table5[[#This Row],[Column12]]</f>
        <v>0</v>
      </c>
      <c r="AF1219" s="111">
        <f>Table5[[#This Row],[Column5]]+Table5[[#This Row],[Column13]]+Table5[[#This Row],[Column21]]+Table5[[#This Row],[Column18]]</f>
        <v>0</v>
      </c>
      <c r="AG1219" s="111">
        <f t="shared" ref="AG1219:AG1282" si="214">IF(AND((AC1219+Y1219+AA1219)&gt;AF1219,OR(C1219="buy",AND(C1219="Coin Deposit",E1219&lt;&gt;""))),(AC1219+Y1219+AA1219)-AF1219,0)</f>
        <v>0</v>
      </c>
      <c r="AH1219" s="111">
        <f t="shared" ref="AH1219:AH1282" si="215">IF(AND(AE1219&gt;AF1219,OR(C1219="buy",AND(C1219="Coin Deposit",E1219&lt;&gt;""))),AE1219-AF1219,0)</f>
        <v>0</v>
      </c>
      <c r="AI1219" s="111">
        <f>Table5[[#This Row],[Column17]]-Table5[[#This Row],[Column20]]</f>
        <v>0</v>
      </c>
      <c r="AJ1219" s="111">
        <f t="shared" ref="AJ1219:AJ1282" si="216">IF(AI1219&gt;F1219,F1219,AI1219)</f>
        <v>0</v>
      </c>
      <c r="AK1219" s="111">
        <f t="shared" si="209"/>
        <v>0</v>
      </c>
      <c r="AL1219" s="111">
        <f t="shared" ref="AL1219:AL1282" si="217">IFERROR(SUMIFS($AK:$AK,$D:$D,D1219)/SUMIFS($AJ:$AJ,$D:$D,D1219),0)</f>
        <v>0</v>
      </c>
      <c r="AM1219" s="111" t="str">
        <f t="shared" ref="AM1219:AM1282" si="218">C1219&amp;D1219</f>
        <v/>
      </c>
      <c r="AN1219" s="111" t="str">
        <f t="shared" ref="AN1219:AN1282" ca="1" si="219">OFFSET(AM1219,COUNTA($AM:$AM)-ROW()-(ROW()-ROW($AN$2)-1),)</f>
        <v/>
      </c>
    </row>
    <row r="1220" spans="1:40" ht="20.25" customHeight="1" x14ac:dyDescent="0.3">
      <c r="A1220" s="107"/>
      <c r="B1220" s="144"/>
      <c r="C1220" s="119"/>
      <c r="D1220" s="120"/>
      <c r="E1220" s="119"/>
      <c r="F1220" s="119"/>
      <c r="G1220" s="120"/>
      <c r="H1220" s="119"/>
      <c r="I1220" s="109"/>
      <c r="L1220" s="108"/>
      <c r="M1220" s="108"/>
      <c r="N1220" s="108"/>
      <c r="O1220" s="108"/>
      <c r="P1220" s="108"/>
      <c r="Q1220" s="108"/>
      <c r="R1220" s="108"/>
      <c r="S1220" s="108"/>
      <c r="T1220" s="100">
        <f t="shared" si="210"/>
        <v>0</v>
      </c>
      <c r="U1220" s="111"/>
      <c r="V1220" s="111"/>
      <c r="W1220" s="111">
        <f>SUMIFS($F$3:F1220,$D$3:D1220,D1220,$C$3:C1220,"Buy")+SUMIFS($F$3:F1220,$D$3:D1220,D1220,$C$3:C1220,"Coin Deposit",$E$3:E1220,"&lt;&gt;")</f>
        <v>0</v>
      </c>
      <c r="X1220" s="111">
        <f t="shared" si="211"/>
        <v>0</v>
      </c>
      <c r="Y1220" s="111">
        <f>IF($D1220=Y$1,SUMIFS($H$3:$H1220,$G$3:$G1220,Y$1,$C$3:$C1220,"Sell"),0)</f>
        <v>0</v>
      </c>
      <c r="Z1220" s="111">
        <f t="shared" si="212"/>
        <v>0</v>
      </c>
      <c r="AA1220" s="111">
        <f>IF($D1220=AA$1,SUMIFS($H$3:$H1220,$G$3:$G1220,AA$1,$C$3:$C1220,"Sell"),0)</f>
        <v>0</v>
      </c>
      <c r="AB1220" s="111">
        <f t="shared" si="213"/>
        <v>0</v>
      </c>
      <c r="AC1220" s="111">
        <f>SUMIFS('Deductions and Deposits'!$H:$H,'Deductions and Deposits'!$G:$G,D1220,'Deductions and Deposits'!$F:$F,"&lt;="&amp;B1220)+SUMIFS($F$3:F1220,$D$3:D1220,D1220,$C$3:C1220,"Coin Deposit",$E$3:E1220,"")</f>
        <v>0</v>
      </c>
      <c r="AD1220" s="111">
        <f>SUMIFS('Deductions and Deposits'!$D:$D,'Deductions and Deposits'!$C:$C,D1220)+SUMIFS($F:$F,$D:$D,D1220,$C:$C,"Coin Deduction")</f>
        <v>0</v>
      </c>
      <c r="AE1220" s="111">
        <f>Table5[[#This Row],[Column4]]+Table5[[#This Row],[Column14]]+Table5[[#This Row],[Column19]]+Table5[[#This Row],[Column12]]</f>
        <v>0</v>
      </c>
      <c r="AF1220" s="111">
        <f>Table5[[#This Row],[Column5]]+Table5[[#This Row],[Column13]]+Table5[[#This Row],[Column21]]+Table5[[#This Row],[Column18]]</f>
        <v>0</v>
      </c>
      <c r="AG1220" s="111">
        <f t="shared" si="214"/>
        <v>0</v>
      </c>
      <c r="AH1220" s="111">
        <f t="shared" si="215"/>
        <v>0</v>
      </c>
      <c r="AI1220" s="111">
        <f>Table5[[#This Row],[Column17]]-Table5[[#This Row],[Column20]]</f>
        <v>0</v>
      </c>
      <c r="AJ1220" s="111">
        <f t="shared" si="216"/>
        <v>0</v>
      </c>
      <c r="AK1220" s="111">
        <f t="shared" si="209"/>
        <v>0</v>
      </c>
      <c r="AL1220" s="111">
        <f t="shared" si="217"/>
        <v>0</v>
      </c>
      <c r="AM1220" s="111" t="str">
        <f t="shared" si="218"/>
        <v/>
      </c>
      <c r="AN1220" s="111" t="str">
        <f t="shared" ca="1" si="219"/>
        <v/>
      </c>
    </row>
    <row r="1221" spans="1:40" ht="20.25" customHeight="1" x14ac:dyDescent="0.3">
      <c r="A1221" s="107"/>
      <c r="B1221" s="144"/>
      <c r="C1221" s="119"/>
      <c r="D1221" s="120"/>
      <c r="E1221" s="119"/>
      <c r="F1221" s="119"/>
      <c r="G1221" s="120"/>
      <c r="H1221" s="119"/>
      <c r="I1221" s="109"/>
      <c r="L1221" s="108"/>
      <c r="M1221" s="108"/>
      <c r="N1221" s="108"/>
      <c r="O1221" s="108"/>
      <c r="P1221" s="108"/>
      <c r="Q1221" s="108"/>
      <c r="R1221" s="108"/>
      <c r="S1221" s="108"/>
      <c r="T1221" s="100">
        <f t="shared" si="210"/>
        <v>0</v>
      </c>
      <c r="U1221" s="111"/>
      <c r="V1221" s="111"/>
      <c r="W1221" s="111">
        <f>SUMIFS($F$3:F1221,$D$3:D1221,D1221,$C$3:C1221,"Buy")+SUMIFS($F$3:F1221,$D$3:D1221,D1221,$C$3:C1221,"Coin Deposit",$E$3:E1221,"&lt;&gt;")</f>
        <v>0</v>
      </c>
      <c r="X1221" s="111">
        <f t="shared" si="211"/>
        <v>0</v>
      </c>
      <c r="Y1221" s="111">
        <f>IF($D1221=Y$1,SUMIFS($H$3:$H1221,$G$3:$G1221,Y$1,$C$3:$C1221,"Sell"),0)</f>
        <v>0</v>
      </c>
      <c r="Z1221" s="111">
        <f t="shared" si="212"/>
        <v>0</v>
      </c>
      <c r="AA1221" s="111">
        <f>IF($D1221=AA$1,SUMIFS($H$3:$H1221,$G$3:$G1221,AA$1,$C$3:$C1221,"Sell"),0)</f>
        <v>0</v>
      </c>
      <c r="AB1221" s="111">
        <f t="shared" si="213"/>
        <v>0</v>
      </c>
      <c r="AC1221" s="111">
        <f>SUMIFS('Deductions and Deposits'!$H:$H,'Deductions and Deposits'!$G:$G,D1221,'Deductions and Deposits'!$F:$F,"&lt;="&amp;B1221)+SUMIFS($F$3:F1221,$D$3:D1221,D1221,$C$3:C1221,"Coin Deposit",$E$3:E1221,"")</f>
        <v>0</v>
      </c>
      <c r="AD1221" s="111">
        <f>SUMIFS('Deductions and Deposits'!$D:$D,'Deductions and Deposits'!$C:$C,D1221)+SUMIFS($F:$F,$D:$D,D1221,$C:$C,"Coin Deduction")</f>
        <v>0</v>
      </c>
      <c r="AE1221" s="111">
        <f>Table5[[#This Row],[Column4]]+Table5[[#This Row],[Column14]]+Table5[[#This Row],[Column19]]+Table5[[#This Row],[Column12]]</f>
        <v>0</v>
      </c>
      <c r="AF1221" s="111">
        <f>Table5[[#This Row],[Column5]]+Table5[[#This Row],[Column13]]+Table5[[#This Row],[Column21]]+Table5[[#This Row],[Column18]]</f>
        <v>0</v>
      </c>
      <c r="AG1221" s="111">
        <f t="shared" si="214"/>
        <v>0</v>
      </c>
      <c r="AH1221" s="111">
        <f t="shared" si="215"/>
        <v>0</v>
      </c>
      <c r="AI1221" s="111">
        <f>Table5[[#This Row],[Column17]]-Table5[[#This Row],[Column20]]</f>
        <v>0</v>
      </c>
      <c r="AJ1221" s="111">
        <f t="shared" si="216"/>
        <v>0</v>
      </c>
      <c r="AK1221" s="111">
        <f t="shared" si="209"/>
        <v>0</v>
      </c>
      <c r="AL1221" s="111">
        <f t="shared" si="217"/>
        <v>0</v>
      </c>
      <c r="AM1221" s="111" t="str">
        <f t="shared" si="218"/>
        <v/>
      </c>
      <c r="AN1221" s="111" t="str">
        <f t="shared" ca="1" si="219"/>
        <v/>
      </c>
    </row>
    <row r="1222" spans="1:40" ht="20.25" customHeight="1" x14ac:dyDescent="0.3">
      <c r="A1222" s="107"/>
      <c r="B1222" s="144"/>
      <c r="C1222" s="119"/>
      <c r="D1222" s="120"/>
      <c r="E1222" s="119"/>
      <c r="F1222" s="119"/>
      <c r="G1222" s="120"/>
      <c r="H1222" s="119"/>
      <c r="I1222" s="109"/>
      <c r="L1222" s="108"/>
      <c r="M1222" s="108"/>
      <c r="N1222" s="108"/>
      <c r="O1222" s="108"/>
      <c r="P1222" s="108"/>
      <c r="Q1222" s="108"/>
      <c r="R1222" s="108"/>
      <c r="S1222" s="108"/>
      <c r="T1222" s="100">
        <f t="shared" si="210"/>
        <v>0</v>
      </c>
      <c r="U1222" s="111"/>
      <c r="V1222" s="111"/>
      <c r="W1222" s="111">
        <f>SUMIFS($F$3:F1222,$D$3:D1222,D1222,$C$3:C1222,"Buy")+SUMIFS($F$3:F1222,$D$3:D1222,D1222,$C$3:C1222,"Coin Deposit",$E$3:E1222,"&lt;&gt;")</f>
        <v>0</v>
      </c>
      <c r="X1222" s="111">
        <f t="shared" si="211"/>
        <v>0</v>
      </c>
      <c r="Y1222" s="111">
        <f>IF($D1222=Y$1,SUMIFS($H$3:$H1222,$G$3:$G1222,Y$1,$C$3:$C1222,"Sell"),0)</f>
        <v>0</v>
      </c>
      <c r="Z1222" s="111">
        <f t="shared" si="212"/>
        <v>0</v>
      </c>
      <c r="AA1222" s="111">
        <f>IF($D1222=AA$1,SUMIFS($H$3:$H1222,$G$3:$G1222,AA$1,$C$3:$C1222,"Sell"),0)</f>
        <v>0</v>
      </c>
      <c r="AB1222" s="111">
        <f t="shared" si="213"/>
        <v>0</v>
      </c>
      <c r="AC1222" s="111">
        <f>SUMIFS('Deductions and Deposits'!$H:$H,'Deductions and Deposits'!$G:$G,D1222,'Deductions and Deposits'!$F:$F,"&lt;="&amp;B1222)+SUMIFS($F$3:F1222,$D$3:D1222,D1222,$C$3:C1222,"Coin Deposit",$E$3:E1222,"")</f>
        <v>0</v>
      </c>
      <c r="AD1222" s="111">
        <f>SUMIFS('Deductions and Deposits'!$D:$D,'Deductions and Deposits'!$C:$C,D1222)+SUMIFS($F:$F,$D:$D,D1222,$C:$C,"Coin Deduction")</f>
        <v>0</v>
      </c>
      <c r="AE1222" s="111">
        <f>Table5[[#This Row],[Column4]]+Table5[[#This Row],[Column14]]+Table5[[#This Row],[Column19]]+Table5[[#This Row],[Column12]]</f>
        <v>0</v>
      </c>
      <c r="AF1222" s="111">
        <f>Table5[[#This Row],[Column5]]+Table5[[#This Row],[Column13]]+Table5[[#This Row],[Column21]]+Table5[[#This Row],[Column18]]</f>
        <v>0</v>
      </c>
      <c r="AG1222" s="111">
        <f t="shared" si="214"/>
        <v>0</v>
      </c>
      <c r="AH1222" s="111">
        <f t="shared" si="215"/>
        <v>0</v>
      </c>
      <c r="AI1222" s="111">
        <f>Table5[[#This Row],[Column17]]-Table5[[#This Row],[Column20]]</f>
        <v>0</v>
      </c>
      <c r="AJ1222" s="111">
        <f t="shared" si="216"/>
        <v>0</v>
      </c>
      <c r="AK1222" s="111">
        <f t="shared" si="209"/>
        <v>0</v>
      </c>
      <c r="AL1222" s="111">
        <f t="shared" si="217"/>
        <v>0</v>
      </c>
      <c r="AM1222" s="111" t="str">
        <f t="shared" si="218"/>
        <v/>
      </c>
      <c r="AN1222" s="111" t="str">
        <f t="shared" ca="1" si="219"/>
        <v/>
      </c>
    </row>
    <row r="1223" spans="1:40" ht="20.25" customHeight="1" x14ac:dyDescent="0.3">
      <c r="A1223" s="107"/>
      <c r="B1223" s="144"/>
      <c r="C1223" s="119"/>
      <c r="D1223" s="120"/>
      <c r="E1223" s="119"/>
      <c r="F1223" s="119"/>
      <c r="G1223" s="120"/>
      <c r="H1223" s="119"/>
      <c r="I1223" s="109"/>
      <c r="L1223" s="108"/>
      <c r="M1223" s="108"/>
      <c r="N1223" s="108"/>
      <c r="O1223" s="108"/>
      <c r="P1223" s="108"/>
      <c r="Q1223" s="108"/>
      <c r="R1223" s="108"/>
      <c r="S1223" s="108"/>
      <c r="T1223" s="100">
        <f t="shared" si="210"/>
        <v>0</v>
      </c>
      <c r="U1223" s="111"/>
      <c r="V1223" s="111"/>
      <c r="W1223" s="111">
        <f>SUMIFS($F$3:F1223,$D$3:D1223,D1223,$C$3:C1223,"Buy")+SUMIFS($F$3:F1223,$D$3:D1223,D1223,$C$3:C1223,"Coin Deposit",$E$3:E1223,"&lt;&gt;")</f>
        <v>0</v>
      </c>
      <c r="X1223" s="111">
        <f t="shared" si="211"/>
        <v>0</v>
      </c>
      <c r="Y1223" s="111">
        <f>IF($D1223=Y$1,SUMIFS($H$3:$H1223,$G$3:$G1223,Y$1,$C$3:$C1223,"Sell"),0)</f>
        <v>0</v>
      </c>
      <c r="Z1223" s="111">
        <f t="shared" si="212"/>
        <v>0</v>
      </c>
      <c r="AA1223" s="111">
        <f>IF($D1223=AA$1,SUMIFS($H$3:$H1223,$G$3:$G1223,AA$1,$C$3:$C1223,"Sell"),0)</f>
        <v>0</v>
      </c>
      <c r="AB1223" s="111">
        <f t="shared" si="213"/>
        <v>0</v>
      </c>
      <c r="AC1223" s="111">
        <f>SUMIFS('Deductions and Deposits'!$H:$H,'Deductions and Deposits'!$G:$G,D1223,'Deductions and Deposits'!$F:$F,"&lt;="&amp;B1223)+SUMIFS($F$3:F1223,$D$3:D1223,D1223,$C$3:C1223,"Coin Deposit",$E$3:E1223,"")</f>
        <v>0</v>
      </c>
      <c r="AD1223" s="111">
        <f>SUMIFS('Deductions and Deposits'!$D:$D,'Deductions and Deposits'!$C:$C,D1223)+SUMIFS($F:$F,$D:$D,D1223,$C:$C,"Coin Deduction")</f>
        <v>0</v>
      </c>
      <c r="AE1223" s="111">
        <f>Table5[[#This Row],[Column4]]+Table5[[#This Row],[Column14]]+Table5[[#This Row],[Column19]]+Table5[[#This Row],[Column12]]</f>
        <v>0</v>
      </c>
      <c r="AF1223" s="111">
        <f>Table5[[#This Row],[Column5]]+Table5[[#This Row],[Column13]]+Table5[[#This Row],[Column21]]+Table5[[#This Row],[Column18]]</f>
        <v>0</v>
      </c>
      <c r="AG1223" s="111">
        <f t="shared" si="214"/>
        <v>0</v>
      </c>
      <c r="AH1223" s="111">
        <f t="shared" si="215"/>
        <v>0</v>
      </c>
      <c r="AI1223" s="111">
        <f>Table5[[#This Row],[Column17]]-Table5[[#This Row],[Column20]]</f>
        <v>0</v>
      </c>
      <c r="AJ1223" s="111">
        <f t="shared" si="216"/>
        <v>0</v>
      </c>
      <c r="AK1223" s="111">
        <f t="shared" si="209"/>
        <v>0</v>
      </c>
      <c r="AL1223" s="111">
        <f t="shared" si="217"/>
        <v>0</v>
      </c>
      <c r="AM1223" s="111" t="str">
        <f t="shared" si="218"/>
        <v/>
      </c>
      <c r="AN1223" s="111" t="str">
        <f t="shared" ca="1" si="219"/>
        <v/>
      </c>
    </row>
    <row r="1224" spans="1:40" ht="20.25" customHeight="1" x14ac:dyDescent="0.3">
      <c r="A1224" s="107"/>
      <c r="B1224" s="144"/>
      <c r="C1224" s="119"/>
      <c r="D1224" s="120"/>
      <c r="E1224" s="119"/>
      <c r="F1224" s="119"/>
      <c r="G1224" s="120"/>
      <c r="H1224" s="119"/>
      <c r="I1224" s="109"/>
      <c r="L1224" s="108"/>
      <c r="M1224" s="108"/>
      <c r="N1224" s="108"/>
      <c r="O1224" s="108"/>
      <c r="P1224" s="108"/>
      <c r="Q1224" s="108"/>
      <c r="R1224" s="108"/>
      <c r="S1224" s="108"/>
      <c r="T1224" s="100">
        <f t="shared" si="210"/>
        <v>0</v>
      </c>
      <c r="U1224" s="111"/>
      <c r="V1224" s="111"/>
      <c r="W1224" s="111">
        <f>SUMIFS($F$3:F1224,$D$3:D1224,D1224,$C$3:C1224,"Buy")+SUMIFS($F$3:F1224,$D$3:D1224,D1224,$C$3:C1224,"Coin Deposit",$E$3:E1224,"&lt;&gt;")</f>
        <v>0</v>
      </c>
      <c r="X1224" s="111">
        <f t="shared" si="211"/>
        <v>0</v>
      </c>
      <c r="Y1224" s="111">
        <f>IF($D1224=Y$1,SUMIFS($H$3:$H1224,$G$3:$G1224,Y$1,$C$3:$C1224,"Sell"),0)</f>
        <v>0</v>
      </c>
      <c r="Z1224" s="111">
        <f t="shared" si="212"/>
        <v>0</v>
      </c>
      <c r="AA1224" s="111">
        <f>IF($D1224=AA$1,SUMIFS($H$3:$H1224,$G$3:$G1224,AA$1,$C$3:$C1224,"Sell"),0)</f>
        <v>0</v>
      </c>
      <c r="AB1224" s="111">
        <f t="shared" si="213"/>
        <v>0</v>
      </c>
      <c r="AC1224" s="111">
        <f>SUMIFS('Deductions and Deposits'!$H:$H,'Deductions and Deposits'!$G:$G,D1224,'Deductions and Deposits'!$F:$F,"&lt;="&amp;B1224)+SUMIFS($F$3:F1224,$D$3:D1224,D1224,$C$3:C1224,"Coin Deposit",$E$3:E1224,"")</f>
        <v>0</v>
      </c>
      <c r="AD1224" s="111">
        <f>SUMIFS('Deductions and Deposits'!$D:$D,'Deductions and Deposits'!$C:$C,D1224)+SUMIFS($F:$F,$D:$D,D1224,$C:$C,"Coin Deduction")</f>
        <v>0</v>
      </c>
      <c r="AE1224" s="111">
        <f>Table5[[#This Row],[Column4]]+Table5[[#This Row],[Column14]]+Table5[[#This Row],[Column19]]+Table5[[#This Row],[Column12]]</f>
        <v>0</v>
      </c>
      <c r="AF1224" s="111">
        <f>Table5[[#This Row],[Column5]]+Table5[[#This Row],[Column13]]+Table5[[#This Row],[Column21]]+Table5[[#This Row],[Column18]]</f>
        <v>0</v>
      </c>
      <c r="AG1224" s="111">
        <f t="shared" si="214"/>
        <v>0</v>
      </c>
      <c r="AH1224" s="111">
        <f t="shared" si="215"/>
        <v>0</v>
      </c>
      <c r="AI1224" s="111">
        <f>Table5[[#This Row],[Column17]]-Table5[[#This Row],[Column20]]</f>
        <v>0</v>
      </c>
      <c r="AJ1224" s="111">
        <f t="shared" si="216"/>
        <v>0</v>
      </c>
      <c r="AK1224" s="111">
        <f t="shared" si="209"/>
        <v>0</v>
      </c>
      <c r="AL1224" s="111">
        <f t="shared" si="217"/>
        <v>0</v>
      </c>
      <c r="AM1224" s="111" t="str">
        <f t="shared" si="218"/>
        <v/>
      </c>
      <c r="AN1224" s="111" t="str">
        <f t="shared" ca="1" si="219"/>
        <v/>
      </c>
    </row>
    <row r="1225" spans="1:40" ht="20.25" customHeight="1" x14ac:dyDescent="0.3">
      <c r="A1225" s="107"/>
      <c r="B1225" s="144"/>
      <c r="C1225" s="119"/>
      <c r="D1225" s="120"/>
      <c r="E1225" s="119"/>
      <c r="F1225" s="119"/>
      <c r="G1225" s="120"/>
      <c r="H1225" s="119"/>
      <c r="I1225" s="109"/>
      <c r="L1225" s="108"/>
      <c r="M1225" s="108"/>
      <c r="N1225" s="108"/>
      <c r="O1225" s="108"/>
      <c r="P1225" s="108"/>
      <c r="Q1225" s="108"/>
      <c r="R1225" s="108"/>
      <c r="S1225" s="108"/>
      <c r="T1225" s="100">
        <f t="shared" si="210"/>
        <v>0</v>
      </c>
      <c r="U1225" s="111"/>
      <c r="V1225" s="111"/>
      <c r="W1225" s="111">
        <f>SUMIFS($F$3:F1225,$D$3:D1225,D1225,$C$3:C1225,"Buy")+SUMIFS($F$3:F1225,$D$3:D1225,D1225,$C$3:C1225,"Coin Deposit",$E$3:E1225,"&lt;&gt;")</f>
        <v>0</v>
      </c>
      <c r="X1225" s="111">
        <f t="shared" si="211"/>
        <v>0</v>
      </c>
      <c r="Y1225" s="111">
        <f>IF($D1225=Y$1,SUMIFS($H$3:$H1225,$G$3:$G1225,Y$1,$C$3:$C1225,"Sell"),0)</f>
        <v>0</v>
      </c>
      <c r="Z1225" s="111">
        <f t="shared" si="212"/>
        <v>0</v>
      </c>
      <c r="AA1225" s="111">
        <f>IF($D1225=AA$1,SUMIFS($H$3:$H1225,$G$3:$G1225,AA$1,$C$3:$C1225,"Sell"),0)</f>
        <v>0</v>
      </c>
      <c r="AB1225" s="111">
        <f t="shared" si="213"/>
        <v>0</v>
      </c>
      <c r="AC1225" s="111">
        <f>SUMIFS('Deductions and Deposits'!$H:$H,'Deductions and Deposits'!$G:$G,D1225,'Deductions and Deposits'!$F:$F,"&lt;="&amp;B1225)+SUMIFS($F$3:F1225,$D$3:D1225,D1225,$C$3:C1225,"Coin Deposit",$E$3:E1225,"")</f>
        <v>0</v>
      </c>
      <c r="AD1225" s="111">
        <f>SUMIFS('Deductions and Deposits'!$D:$D,'Deductions and Deposits'!$C:$C,D1225)+SUMIFS($F:$F,$D:$D,D1225,$C:$C,"Coin Deduction")</f>
        <v>0</v>
      </c>
      <c r="AE1225" s="111">
        <f>Table5[[#This Row],[Column4]]+Table5[[#This Row],[Column14]]+Table5[[#This Row],[Column19]]+Table5[[#This Row],[Column12]]</f>
        <v>0</v>
      </c>
      <c r="AF1225" s="111">
        <f>Table5[[#This Row],[Column5]]+Table5[[#This Row],[Column13]]+Table5[[#This Row],[Column21]]+Table5[[#This Row],[Column18]]</f>
        <v>0</v>
      </c>
      <c r="AG1225" s="111">
        <f t="shared" si="214"/>
        <v>0</v>
      </c>
      <c r="AH1225" s="111">
        <f t="shared" si="215"/>
        <v>0</v>
      </c>
      <c r="AI1225" s="111">
        <f>Table5[[#This Row],[Column17]]-Table5[[#This Row],[Column20]]</f>
        <v>0</v>
      </c>
      <c r="AJ1225" s="111">
        <f t="shared" si="216"/>
        <v>0</v>
      </c>
      <c r="AK1225" s="111">
        <f t="shared" si="209"/>
        <v>0</v>
      </c>
      <c r="AL1225" s="111">
        <f t="shared" si="217"/>
        <v>0</v>
      </c>
      <c r="AM1225" s="111" t="str">
        <f t="shared" si="218"/>
        <v/>
      </c>
      <c r="AN1225" s="111" t="str">
        <f t="shared" ca="1" si="219"/>
        <v/>
      </c>
    </row>
    <row r="1226" spans="1:40" ht="20.25" customHeight="1" x14ac:dyDescent="0.3">
      <c r="A1226" s="107"/>
      <c r="B1226" s="144"/>
      <c r="C1226" s="119"/>
      <c r="D1226" s="120"/>
      <c r="E1226" s="119"/>
      <c r="F1226" s="119"/>
      <c r="G1226" s="120"/>
      <c r="H1226" s="119"/>
      <c r="I1226" s="109"/>
      <c r="L1226" s="108"/>
      <c r="M1226" s="108"/>
      <c r="N1226" s="108"/>
      <c r="O1226" s="108"/>
      <c r="P1226" s="108"/>
      <c r="Q1226" s="108"/>
      <c r="R1226" s="108"/>
      <c r="S1226" s="108"/>
      <c r="T1226" s="100">
        <f t="shared" si="210"/>
        <v>0</v>
      </c>
      <c r="U1226" s="111"/>
      <c r="V1226" s="111"/>
      <c r="W1226" s="111">
        <f>SUMIFS($F$3:F1226,$D$3:D1226,D1226,$C$3:C1226,"Buy")+SUMIFS($F$3:F1226,$D$3:D1226,D1226,$C$3:C1226,"Coin Deposit",$E$3:E1226,"&lt;&gt;")</f>
        <v>0</v>
      </c>
      <c r="X1226" s="111">
        <f t="shared" si="211"/>
        <v>0</v>
      </c>
      <c r="Y1226" s="111">
        <f>IF($D1226=Y$1,SUMIFS($H$3:$H1226,$G$3:$G1226,Y$1,$C$3:$C1226,"Sell"),0)</f>
        <v>0</v>
      </c>
      <c r="Z1226" s="111">
        <f t="shared" si="212"/>
        <v>0</v>
      </c>
      <c r="AA1226" s="111">
        <f>IF($D1226=AA$1,SUMIFS($H$3:$H1226,$G$3:$G1226,AA$1,$C$3:$C1226,"Sell"),0)</f>
        <v>0</v>
      </c>
      <c r="AB1226" s="111">
        <f t="shared" si="213"/>
        <v>0</v>
      </c>
      <c r="AC1226" s="111">
        <f>SUMIFS('Deductions and Deposits'!$H:$H,'Deductions and Deposits'!$G:$G,D1226,'Deductions and Deposits'!$F:$F,"&lt;="&amp;B1226)+SUMIFS($F$3:F1226,$D$3:D1226,D1226,$C$3:C1226,"Coin Deposit",$E$3:E1226,"")</f>
        <v>0</v>
      </c>
      <c r="AD1226" s="111">
        <f>SUMIFS('Deductions and Deposits'!$D:$D,'Deductions and Deposits'!$C:$C,D1226)+SUMIFS($F:$F,$D:$D,D1226,$C:$C,"Coin Deduction")</f>
        <v>0</v>
      </c>
      <c r="AE1226" s="111">
        <f>Table5[[#This Row],[Column4]]+Table5[[#This Row],[Column14]]+Table5[[#This Row],[Column19]]+Table5[[#This Row],[Column12]]</f>
        <v>0</v>
      </c>
      <c r="AF1226" s="111">
        <f>Table5[[#This Row],[Column5]]+Table5[[#This Row],[Column13]]+Table5[[#This Row],[Column21]]+Table5[[#This Row],[Column18]]</f>
        <v>0</v>
      </c>
      <c r="AG1226" s="111">
        <f t="shared" si="214"/>
        <v>0</v>
      </c>
      <c r="AH1226" s="111">
        <f t="shared" si="215"/>
        <v>0</v>
      </c>
      <c r="AI1226" s="111">
        <f>Table5[[#This Row],[Column17]]-Table5[[#This Row],[Column20]]</f>
        <v>0</v>
      </c>
      <c r="AJ1226" s="111">
        <f t="shared" si="216"/>
        <v>0</v>
      </c>
      <c r="AK1226" s="111">
        <f t="shared" si="209"/>
        <v>0</v>
      </c>
      <c r="AL1226" s="111">
        <f t="shared" si="217"/>
        <v>0</v>
      </c>
      <c r="AM1226" s="111" t="str">
        <f t="shared" si="218"/>
        <v/>
      </c>
      <c r="AN1226" s="111" t="str">
        <f t="shared" ca="1" si="219"/>
        <v/>
      </c>
    </row>
    <row r="1227" spans="1:40" ht="20.25" customHeight="1" x14ac:dyDescent="0.3">
      <c r="A1227" s="107"/>
      <c r="B1227" s="144"/>
      <c r="C1227" s="119"/>
      <c r="D1227" s="120"/>
      <c r="E1227" s="119"/>
      <c r="F1227" s="119"/>
      <c r="G1227" s="120"/>
      <c r="H1227" s="119"/>
      <c r="I1227" s="109"/>
      <c r="L1227" s="108"/>
      <c r="M1227" s="108"/>
      <c r="N1227" s="108"/>
      <c r="O1227" s="108"/>
      <c r="P1227" s="108"/>
      <c r="Q1227" s="108"/>
      <c r="R1227" s="108"/>
      <c r="S1227" s="108"/>
      <c r="T1227" s="100">
        <f t="shared" si="210"/>
        <v>0</v>
      </c>
      <c r="U1227" s="111"/>
      <c r="V1227" s="111"/>
      <c r="W1227" s="111">
        <f>SUMIFS($F$3:F1227,$D$3:D1227,D1227,$C$3:C1227,"Buy")+SUMIFS($F$3:F1227,$D$3:D1227,D1227,$C$3:C1227,"Coin Deposit",$E$3:E1227,"&lt;&gt;")</f>
        <v>0</v>
      </c>
      <c r="X1227" s="111">
        <f t="shared" si="211"/>
        <v>0</v>
      </c>
      <c r="Y1227" s="111">
        <f>IF($D1227=Y$1,SUMIFS($H$3:$H1227,$G$3:$G1227,Y$1,$C$3:$C1227,"Sell"),0)</f>
        <v>0</v>
      </c>
      <c r="Z1227" s="111">
        <f t="shared" si="212"/>
        <v>0</v>
      </c>
      <c r="AA1227" s="111">
        <f>IF($D1227=AA$1,SUMIFS($H$3:$H1227,$G$3:$G1227,AA$1,$C$3:$C1227,"Sell"),0)</f>
        <v>0</v>
      </c>
      <c r="AB1227" s="111">
        <f t="shared" si="213"/>
        <v>0</v>
      </c>
      <c r="AC1227" s="111">
        <f>SUMIFS('Deductions and Deposits'!$H:$H,'Deductions and Deposits'!$G:$G,D1227,'Deductions and Deposits'!$F:$F,"&lt;="&amp;B1227)+SUMIFS($F$3:F1227,$D$3:D1227,D1227,$C$3:C1227,"Coin Deposit",$E$3:E1227,"")</f>
        <v>0</v>
      </c>
      <c r="AD1227" s="111">
        <f>SUMIFS('Deductions and Deposits'!$D:$D,'Deductions and Deposits'!$C:$C,D1227)+SUMIFS($F:$F,$D:$D,D1227,$C:$C,"Coin Deduction")</f>
        <v>0</v>
      </c>
      <c r="AE1227" s="111">
        <f>Table5[[#This Row],[Column4]]+Table5[[#This Row],[Column14]]+Table5[[#This Row],[Column19]]+Table5[[#This Row],[Column12]]</f>
        <v>0</v>
      </c>
      <c r="AF1227" s="111">
        <f>Table5[[#This Row],[Column5]]+Table5[[#This Row],[Column13]]+Table5[[#This Row],[Column21]]+Table5[[#This Row],[Column18]]</f>
        <v>0</v>
      </c>
      <c r="AG1227" s="111">
        <f t="shared" si="214"/>
        <v>0</v>
      </c>
      <c r="AH1227" s="111">
        <f t="shared" si="215"/>
        <v>0</v>
      </c>
      <c r="AI1227" s="111">
        <f>Table5[[#This Row],[Column17]]-Table5[[#This Row],[Column20]]</f>
        <v>0</v>
      </c>
      <c r="AJ1227" s="111">
        <f t="shared" si="216"/>
        <v>0</v>
      </c>
      <c r="AK1227" s="111">
        <f t="shared" si="209"/>
        <v>0</v>
      </c>
      <c r="AL1227" s="111">
        <f t="shared" si="217"/>
        <v>0</v>
      </c>
      <c r="AM1227" s="111" t="str">
        <f t="shared" si="218"/>
        <v/>
      </c>
      <c r="AN1227" s="111" t="str">
        <f t="shared" ca="1" si="219"/>
        <v/>
      </c>
    </row>
    <row r="1228" spans="1:40" ht="20.25" customHeight="1" x14ac:dyDescent="0.3">
      <c r="A1228" s="107"/>
      <c r="B1228" s="144"/>
      <c r="C1228" s="119"/>
      <c r="D1228" s="120"/>
      <c r="E1228" s="119"/>
      <c r="F1228" s="119"/>
      <c r="G1228" s="120"/>
      <c r="H1228" s="119"/>
      <c r="I1228" s="109"/>
      <c r="L1228" s="108"/>
      <c r="M1228" s="108"/>
      <c r="N1228" s="108"/>
      <c r="O1228" s="108"/>
      <c r="P1228" s="108"/>
      <c r="Q1228" s="108"/>
      <c r="R1228" s="108"/>
      <c r="S1228" s="108"/>
      <c r="T1228" s="100">
        <f t="shared" si="210"/>
        <v>0</v>
      </c>
      <c r="U1228" s="111"/>
      <c r="V1228" s="111"/>
      <c r="W1228" s="111">
        <f>SUMIFS($F$3:F1228,$D$3:D1228,D1228,$C$3:C1228,"Buy")+SUMIFS($F$3:F1228,$D$3:D1228,D1228,$C$3:C1228,"Coin Deposit",$E$3:E1228,"&lt;&gt;")</f>
        <v>0</v>
      </c>
      <c r="X1228" s="111">
        <f t="shared" si="211"/>
        <v>0</v>
      </c>
      <c r="Y1228" s="111">
        <f>IF($D1228=Y$1,SUMIFS($H$3:$H1228,$G$3:$G1228,Y$1,$C$3:$C1228,"Sell"),0)</f>
        <v>0</v>
      </c>
      <c r="Z1228" s="111">
        <f t="shared" si="212"/>
        <v>0</v>
      </c>
      <c r="AA1228" s="111">
        <f>IF($D1228=AA$1,SUMIFS($H$3:$H1228,$G$3:$G1228,AA$1,$C$3:$C1228,"Sell"),0)</f>
        <v>0</v>
      </c>
      <c r="AB1228" s="111">
        <f t="shared" si="213"/>
        <v>0</v>
      </c>
      <c r="AC1228" s="111">
        <f>SUMIFS('Deductions and Deposits'!$H:$H,'Deductions and Deposits'!$G:$G,D1228,'Deductions and Deposits'!$F:$F,"&lt;="&amp;B1228)+SUMIFS($F$3:F1228,$D$3:D1228,D1228,$C$3:C1228,"Coin Deposit",$E$3:E1228,"")</f>
        <v>0</v>
      </c>
      <c r="AD1228" s="111">
        <f>SUMIFS('Deductions and Deposits'!$D:$D,'Deductions and Deposits'!$C:$C,D1228)+SUMIFS($F:$F,$D:$D,D1228,$C:$C,"Coin Deduction")</f>
        <v>0</v>
      </c>
      <c r="AE1228" s="111">
        <f>Table5[[#This Row],[Column4]]+Table5[[#This Row],[Column14]]+Table5[[#This Row],[Column19]]+Table5[[#This Row],[Column12]]</f>
        <v>0</v>
      </c>
      <c r="AF1228" s="111">
        <f>Table5[[#This Row],[Column5]]+Table5[[#This Row],[Column13]]+Table5[[#This Row],[Column21]]+Table5[[#This Row],[Column18]]</f>
        <v>0</v>
      </c>
      <c r="AG1228" s="111">
        <f t="shared" si="214"/>
        <v>0</v>
      </c>
      <c r="AH1228" s="111">
        <f t="shared" si="215"/>
        <v>0</v>
      </c>
      <c r="AI1228" s="111">
        <f>Table5[[#This Row],[Column17]]-Table5[[#This Row],[Column20]]</f>
        <v>0</v>
      </c>
      <c r="AJ1228" s="111">
        <f t="shared" si="216"/>
        <v>0</v>
      </c>
      <c r="AK1228" s="111">
        <f t="shared" si="209"/>
        <v>0</v>
      </c>
      <c r="AL1228" s="111">
        <f t="shared" si="217"/>
        <v>0</v>
      </c>
      <c r="AM1228" s="111" t="str">
        <f t="shared" si="218"/>
        <v/>
      </c>
      <c r="AN1228" s="111" t="str">
        <f t="shared" ca="1" si="219"/>
        <v/>
      </c>
    </row>
    <row r="1229" spans="1:40" ht="20.25" customHeight="1" x14ac:dyDescent="0.3">
      <c r="A1229" s="107"/>
      <c r="B1229" s="144"/>
      <c r="C1229" s="119"/>
      <c r="D1229" s="120"/>
      <c r="E1229" s="119"/>
      <c r="F1229" s="119"/>
      <c r="G1229" s="120"/>
      <c r="H1229" s="119"/>
      <c r="I1229" s="109"/>
      <c r="L1229" s="108"/>
      <c r="M1229" s="108"/>
      <c r="N1229" s="108"/>
      <c r="O1229" s="108"/>
      <c r="P1229" s="108"/>
      <c r="Q1229" s="108"/>
      <c r="R1229" s="108"/>
      <c r="S1229" s="108"/>
      <c r="T1229" s="100">
        <f t="shared" si="210"/>
        <v>0</v>
      </c>
      <c r="U1229" s="111"/>
      <c r="V1229" s="111"/>
      <c r="W1229" s="111">
        <f>SUMIFS($F$3:F1229,$D$3:D1229,D1229,$C$3:C1229,"Buy")+SUMIFS($F$3:F1229,$D$3:D1229,D1229,$C$3:C1229,"Coin Deposit",$E$3:E1229,"&lt;&gt;")</f>
        <v>0</v>
      </c>
      <c r="X1229" s="111">
        <f t="shared" si="211"/>
        <v>0</v>
      </c>
      <c r="Y1229" s="111">
        <f>IF($D1229=Y$1,SUMIFS($H$3:$H1229,$G$3:$G1229,Y$1,$C$3:$C1229,"Sell"),0)</f>
        <v>0</v>
      </c>
      <c r="Z1229" s="111">
        <f t="shared" si="212"/>
        <v>0</v>
      </c>
      <c r="AA1229" s="111">
        <f>IF($D1229=AA$1,SUMIFS($H$3:$H1229,$G$3:$G1229,AA$1,$C$3:$C1229,"Sell"),0)</f>
        <v>0</v>
      </c>
      <c r="AB1229" s="111">
        <f t="shared" si="213"/>
        <v>0</v>
      </c>
      <c r="AC1229" s="111">
        <f>SUMIFS('Deductions and Deposits'!$H:$H,'Deductions and Deposits'!$G:$G,D1229,'Deductions and Deposits'!$F:$F,"&lt;="&amp;B1229)+SUMIFS($F$3:F1229,$D$3:D1229,D1229,$C$3:C1229,"Coin Deposit",$E$3:E1229,"")</f>
        <v>0</v>
      </c>
      <c r="AD1229" s="111">
        <f>SUMIFS('Deductions and Deposits'!$D:$D,'Deductions and Deposits'!$C:$C,D1229)+SUMIFS($F:$F,$D:$D,D1229,$C:$C,"Coin Deduction")</f>
        <v>0</v>
      </c>
      <c r="AE1229" s="111">
        <f>Table5[[#This Row],[Column4]]+Table5[[#This Row],[Column14]]+Table5[[#This Row],[Column19]]+Table5[[#This Row],[Column12]]</f>
        <v>0</v>
      </c>
      <c r="AF1229" s="111">
        <f>Table5[[#This Row],[Column5]]+Table5[[#This Row],[Column13]]+Table5[[#This Row],[Column21]]+Table5[[#This Row],[Column18]]</f>
        <v>0</v>
      </c>
      <c r="AG1229" s="111">
        <f t="shared" si="214"/>
        <v>0</v>
      </c>
      <c r="AH1229" s="111">
        <f t="shared" si="215"/>
        <v>0</v>
      </c>
      <c r="AI1229" s="111">
        <f>Table5[[#This Row],[Column17]]-Table5[[#This Row],[Column20]]</f>
        <v>0</v>
      </c>
      <c r="AJ1229" s="111">
        <f t="shared" si="216"/>
        <v>0</v>
      </c>
      <c r="AK1229" s="111">
        <f t="shared" si="209"/>
        <v>0</v>
      </c>
      <c r="AL1229" s="111">
        <f t="shared" si="217"/>
        <v>0</v>
      </c>
      <c r="AM1229" s="111" t="str">
        <f t="shared" si="218"/>
        <v/>
      </c>
      <c r="AN1229" s="111" t="str">
        <f t="shared" ca="1" si="219"/>
        <v/>
      </c>
    </row>
    <row r="1230" spans="1:40" ht="20.25" customHeight="1" x14ac:dyDescent="0.3">
      <c r="A1230" s="107"/>
      <c r="B1230" s="144"/>
      <c r="C1230" s="119"/>
      <c r="D1230" s="120"/>
      <c r="E1230" s="119"/>
      <c r="F1230" s="119"/>
      <c r="G1230" s="120"/>
      <c r="H1230" s="119"/>
      <c r="I1230" s="109"/>
      <c r="L1230" s="108"/>
      <c r="M1230" s="108"/>
      <c r="N1230" s="108"/>
      <c r="O1230" s="108"/>
      <c r="P1230" s="108"/>
      <c r="Q1230" s="108"/>
      <c r="R1230" s="108"/>
      <c r="S1230" s="108"/>
      <c r="T1230" s="100">
        <f t="shared" si="210"/>
        <v>0</v>
      </c>
      <c r="U1230" s="111"/>
      <c r="V1230" s="111"/>
      <c r="W1230" s="111">
        <f>SUMIFS($F$3:F1230,$D$3:D1230,D1230,$C$3:C1230,"Buy")+SUMIFS($F$3:F1230,$D$3:D1230,D1230,$C$3:C1230,"Coin Deposit",$E$3:E1230,"&lt;&gt;")</f>
        <v>0</v>
      </c>
      <c r="X1230" s="111">
        <f t="shared" si="211"/>
        <v>0</v>
      </c>
      <c r="Y1230" s="111">
        <f>IF($D1230=Y$1,SUMIFS($H$3:$H1230,$G$3:$G1230,Y$1,$C$3:$C1230,"Sell"),0)</f>
        <v>0</v>
      </c>
      <c r="Z1230" s="111">
        <f t="shared" si="212"/>
        <v>0</v>
      </c>
      <c r="AA1230" s="111">
        <f>IF($D1230=AA$1,SUMIFS($H$3:$H1230,$G$3:$G1230,AA$1,$C$3:$C1230,"Sell"),0)</f>
        <v>0</v>
      </c>
      <c r="AB1230" s="111">
        <f t="shared" si="213"/>
        <v>0</v>
      </c>
      <c r="AC1230" s="111">
        <f>SUMIFS('Deductions and Deposits'!$H:$H,'Deductions and Deposits'!$G:$G,D1230,'Deductions and Deposits'!$F:$F,"&lt;="&amp;B1230)+SUMIFS($F$3:F1230,$D$3:D1230,D1230,$C$3:C1230,"Coin Deposit",$E$3:E1230,"")</f>
        <v>0</v>
      </c>
      <c r="AD1230" s="111">
        <f>SUMIFS('Deductions and Deposits'!$D:$D,'Deductions and Deposits'!$C:$C,D1230)+SUMIFS($F:$F,$D:$D,D1230,$C:$C,"Coin Deduction")</f>
        <v>0</v>
      </c>
      <c r="AE1230" s="111">
        <f>Table5[[#This Row],[Column4]]+Table5[[#This Row],[Column14]]+Table5[[#This Row],[Column19]]+Table5[[#This Row],[Column12]]</f>
        <v>0</v>
      </c>
      <c r="AF1230" s="111">
        <f>Table5[[#This Row],[Column5]]+Table5[[#This Row],[Column13]]+Table5[[#This Row],[Column21]]+Table5[[#This Row],[Column18]]</f>
        <v>0</v>
      </c>
      <c r="AG1230" s="111">
        <f t="shared" si="214"/>
        <v>0</v>
      </c>
      <c r="AH1230" s="111">
        <f t="shared" si="215"/>
        <v>0</v>
      </c>
      <c r="AI1230" s="111">
        <f>Table5[[#This Row],[Column17]]-Table5[[#This Row],[Column20]]</f>
        <v>0</v>
      </c>
      <c r="AJ1230" s="111">
        <f t="shared" si="216"/>
        <v>0</v>
      </c>
      <c r="AK1230" s="111">
        <f t="shared" si="209"/>
        <v>0</v>
      </c>
      <c r="AL1230" s="111">
        <f t="shared" si="217"/>
        <v>0</v>
      </c>
      <c r="AM1230" s="111" t="str">
        <f t="shared" si="218"/>
        <v/>
      </c>
      <c r="AN1230" s="111" t="str">
        <f t="shared" ca="1" si="219"/>
        <v/>
      </c>
    </row>
    <row r="1231" spans="1:40" ht="20.25" customHeight="1" x14ac:dyDescent="0.3">
      <c r="A1231" s="107"/>
      <c r="B1231" s="144"/>
      <c r="C1231" s="119"/>
      <c r="D1231" s="120"/>
      <c r="E1231" s="119"/>
      <c r="F1231" s="119"/>
      <c r="G1231" s="120"/>
      <c r="H1231" s="119"/>
      <c r="I1231" s="109"/>
      <c r="L1231" s="108"/>
      <c r="M1231" s="108"/>
      <c r="N1231" s="108"/>
      <c r="O1231" s="108"/>
      <c r="P1231" s="108"/>
      <c r="Q1231" s="108"/>
      <c r="R1231" s="108"/>
      <c r="S1231" s="108"/>
      <c r="T1231" s="100">
        <f t="shared" si="210"/>
        <v>0</v>
      </c>
      <c r="U1231" s="111"/>
      <c r="V1231" s="111"/>
      <c r="W1231" s="111">
        <f>SUMIFS($F$3:F1231,$D$3:D1231,D1231,$C$3:C1231,"Buy")+SUMIFS($F$3:F1231,$D$3:D1231,D1231,$C$3:C1231,"Coin Deposit",$E$3:E1231,"&lt;&gt;")</f>
        <v>0</v>
      </c>
      <c r="X1231" s="111">
        <f t="shared" si="211"/>
        <v>0</v>
      </c>
      <c r="Y1231" s="111">
        <f>IF($D1231=Y$1,SUMIFS($H$3:$H1231,$G$3:$G1231,Y$1,$C$3:$C1231,"Sell"),0)</f>
        <v>0</v>
      </c>
      <c r="Z1231" s="111">
        <f t="shared" si="212"/>
        <v>0</v>
      </c>
      <c r="AA1231" s="111">
        <f>IF($D1231=AA$1,SUMIFS($H$3:$H1231,$G$3:$G1231,AA$1,$C$3:$C1231,"Sell"),0)</f>
        <v>0</v>
      </c>
      <c r="AB1231" s="111">
        <f t="shared" si="213"/>
        <v>0</v>
      </c>
      <c r="AC1231" s="111">
        <f>SUMIFS('Deductions and Deposits'!$H:$H,'Deductions and Deposits'!$G:$G,D1231,'Deductions and Deposits'!$F:$F,"&lt;="&amp;B1231)+SUMIFS($F$3:F1231,$D$3:D1231,D1231,$C$3:C1231,"Coin Deposit",$E$3:E1231,"")</f>
        <v>0</v>
      </c>
      <c r="AD1231" s="111">
        <f>SUMIFS('Deductions and Deposits'!$D:$D,'Deductions and Deposits'!$C:$C,D1231)+SUMIFS($F:$F,$D:$D,D1231,$C:$C,"Coin Deduction")</f>
        <v>0</v>
      </c>
      <c r="AE1231" s="111">
        <f>Table5[[#This Row],[Column4]]+Table5[[#This Row],[Column14]]+Table5[[#This Row],[Column19]]+Table5[[#This Row],[Column12]]</f>
        <v>0</v>
      </c>
      <c r="AF1231" s="111">
        <f>Table5[[#This Row],[Column5]]+Table5[[#This Row],[Column13]]+Table5[[#This Row],[Column21]]+Table5[[#This Row],[Column18]]</f>
        <v>0</v>
      </c>
      <c r="AG1231" s="111">
        <f t="shared" si="214"/>
        <v>0</v>
      </c>
      <c r="AH1231" s="111">
        <f t="shared" si="215"/>
        <v>0</v>
      </c>
      <c r="AI1231" s="111">
        <f>Table5[[#This Row],[Column17]]-Table5[[#This Row],[Column20]]</f>
        <v>0</v>
      </c>
      <c r="AJ1231" s="111">
        <f t="shared" si="216"/>
        <v>0</v>
      </c>
      <c r="AK1231" s="111">
        <f t="shared" si="209"/>
        <v>0</v>
      </c>
      <c r="AL1231" s="111">
        <f t="shared" si="217"/>
        <v>0</v>
      </c>
      <c r="AM1231" s="111" t="str">
        <f t="shared" si="218"/>
        <v/>
      </c>
      <c r="AN1231" s="111" t="str">
        <f t="shared" ca="1" si="219"/>
        <v/>
      </c>
    </row>
    <row r="1232" spans="1:40" ht="20.25" customHeight="1" x14ac:dyDescent="0.3">
      <c r="A1232" s="107"/>
      <c r="B1232" s="144"/>
      <c r="C1232" s="119"/>
      <c r="D1232" s="120"/>
      <c r="E1232" s="119"/>
      <c r="F1232" s="119"/>
      <c r="G1232" s="120"/>
      <c r="H1232" s="119"/>
      <c r="I1232" s="109"/>
      <c r="L1232" s="108"/>
      <c r="M1232" s="108"/>
      <c r="N1232" s="108"/>
      <c r="O1232" s="108"/>
      <c r="P1232" s="108"/>
      <c r="Q1232" s="108"/>
      <c r="R1232" s="108"/>
      <c r="S1232" s="108"/>
      <c r="T1232" s="100">
        <f t="shared" si="210"/>
        <v>0</v>
      </c>
      <c r="U1232" s="111"/>
      <c r="V1232" s="111"/>
      <c r="W1232" s="111">
        <f>SUMIFS($F$3:F1232,$D$3:D1232,D1232,$C$3:C1232,"Buy")+SUMIFS($F$3:F1232,$D$3:D1232,D1232,$C$3:C1232,"Coin Deposit",$E$3:E1232,"&lt;&gt;")</f>
        <v>0</v>
      </c>
      <c r="X1232" s="111">
        <f t="shared" si="211"/>
        <v>0</v>
      </c>
      <c r="Y1232" s="111">
        <f>IF($D1232=Y$1,SUMIFS($H$3:$H1232,$G$3:$G1232,Y$1,$C$3:$C1232,"Sell"),0)</f>
        <v>0</v>
      </c>
      <c r="Z1232" s="111">
        <f t="shared" si="212"/>
        <v>0</v>
      </c>
      <c r="AA1232" s="111">
        <f>IF($D1232=AA$1,SUMIFS($H$3:$H1232,$G$3:$G1232,AA$1,$C$3:$C1232,"Sell"),0)</f>
        <v>0</v>
      </c>
      <c r="AB1232" s="111">
        <f t="shared" si="213"/>
        <v>0</v>
      </c>
      <c r="AC1232" s="111">
        <f>SUMIFS('Deductions and Deposits'!$H:$H,'Deductions and Deposits'!$G:$G,D1232,'Deductions and Deposits'!$F:$F,"&lt;="&amp;B1232)+SUMIFS($F$3:F1232,$D$3:D1232,D1232,$C$3:C1232,"Coin Deposit",$E$3:E1232,"")</f>
        <v>0</v>
      </c>
      <c r="AD1232" s="111">
        <f>SUMIFS('Deductions and Deposits'!$D:$D,'Deductions and Deposits'!$C:$C,D1232)+SUMIFS($F:$F,$D:$D,D1232,$C:$C,"Coin Deduction")</f>
        <v>0</v>
      </c>
      <c r="AE1232" s="111">
        <f>Table5[[#This Row],[Column4]]+Table5[[#This Row],[Column14]]+Table5[[#This Row],[Column19]]+Table5[[#This Row],[Column12]]</f>
        <v>0</v>
      </c>
      <c r="AF1232" s="111">
        <f>Table5[[#This Row],[Column5]]+Table5[[#This Row],[Column13]]+Table5[[#This Row],[Column21]]+Table5[[#This Row],[Column18]]</f>
        <v>0</v>
      </c>
      <c r="AG1232" s="111">
        <f t="shared" si="214"/>
        <v>0</v>
      </c>
      <c r="AH1232" s="111">
        <f t="shared" si="215"/>
        <v>0</v>
      </c>
      <c r="AI1232" s="111">
        <f>Table5[[#This Row],[Column17]]-Table5[[#This Row],[Column20]]</f>
        <v>0</v>
      </c>
      <c r="AJ1232" s="111">
        <f t="shared" si="216"/>
        <v>0</v>
      </c>
      <c r="AK1232" s="111">
        <f t="shared" si="209"/>
        <v>0</v>
      </c>
      <c r="AL1232" s="111">
        <f t="shared" si="217"/>
        <v>0</v>
      </c>
      <c r="AM1232" s="111" t="str">
        <f t="shared" si="218"/>
        <v/>
      </c>
      <c r="AN1232" s="111" t="str">
        <f t="shared" ca="1" si="219"/>
        <v/>
      </c>
    </row>
    <row r="1233" spans="1:40" ht="20.25" customHeight="1" x14ac:dyDescent="0.3">
      <c r="A1233" s="107"/>
      <c r="B1233" s="144"/>
      <c r="C1233" s="119"/>
      <c r="D1233" s="120"/>
      <c r="E1233" s="119"/>
      <c r="F1233" s="119"/>
      <c r="G1233" s="120"/>
      <c r="H1233" s="119"/>
      <c r="I1233" s="109"/>
      <c r="L1233" s="108"/>
      <c r="M1233" s="108"/>
      <c r="N1233" s="108"/>
      <c r="O1233" s="108"/>
      <c r="P1233" s="108"/>
      <c r="Q1233" s="108"/>
      <c r="R1233" s="108"/>
      <c r="S1233" s="108"/>
      <c r="T1233" s="100">
        <f t="shared" si="210"/>
        <v>0</v>
      </c>
      <c r="U1233" s="111"/>
      <c r="V1233" s="111"/>
      <c r="W1233" s="111">
        <f>SUMIFS($F$3:F1233,$D$3:D1233,D1233,$C$3:C1233,"Buy")+SUMIFS($F$3:F1233,$D$3:D1233,D1233,$C$3:C1233,"Coin Deposit",$E$3:E1233,"&lt;&gt;")</f>
        <v>0</v>
      </c>
      <c r="X1233" s="111">
        <f t="shared" si="211"/>
        <v>0</v>
      </c>
      <c r="Y1233" s="111">
        <f>IF($D1233=Y$1,SUMIFS($H$3:$H1233,$G$3:$G1233,Y$1,$C$3:$C1233,"Sell"),0)</f>
        <v>0</v>
      </c>
      <c r="Z1233" s="111">
        <f t="shared" si="212"/>
        <v>0</v>
      </c>
      <c r="AA1233" s="111">
        <f>IF($D1233=AA$1,SUMIFS($H$3:$H1233,$G$3:$G1233,AA$1,$C$3:$C1233,"Sell"),0)</f>
        <v>0</v>
      </c>
      <c r="AB1233" s="111">
        <f t="shared" si="213"/>
        <v>0</v>
      </c>
      <c r="AC1233" s="111">
        <f>SUMIFS('Deductions and Deposits'!$H:$H,'Deductions and Deposits'!$G:$G,D1233,'Deductions and Deposits'!$F:$F,"&lt;="&amp;B1233)+SUMIFS($F$3:F1233,$D$3:D1233,D1233,$C$3:C1233,"Coin Deposit",$E$3:E1233,"")</f>
        <v>0</v>
      </c>
      <c r="AD1233" s="111">
        <f>SUMIFS('Deductions and Deposits'!$D:$D,'Deductions and Deposits'!$C:$C,D1233)+SUMIFS($F:$F,$D:$D,D1233,$C:$C,"Coin Deduction")</f>
        <v>0</v>
      </c>
      <c r="AE1233" s="111">
        <f>Table5[[#This Row],[Column4]]+Table5[[#This Row],[Column14]]+Table5[[#This Row],[Column19]]+Table5[[#This Row],[Column12]]</f>
        <v>0</v>
      </c>
      <c r="AF1233" s="111">
        <f>Table5[[#This Row],[Column5]]+Table5[[#This Row],[Column13]]+Table5[[#This Row],[Column21]]+Table5[[#This Row],[Column18]]</f>
        <v>0</v>
      </c>
      <c r="AG1233" s="111">
        <f t="shared" si="214"/>
        <v>0</v>
      </c>
      <c r="AH1233" s="111">
        <f t="shared" si="215"/>
        <v>0</v>
      </c>
      <c r="AI1233" s="111">
        <f>Table5[[#This Row],[Column17]]-Table5[[#This Row],[Column20]]</f>
        <v>0</v>
      </c>
      <c r="AJ1233" s="111">
        <f t="shared" si="216"/>
        <v>0</v>
      </c>
      <c r="AK1233" s="111">
        <f t="shared" ref="AK1233:AK1296" si="220">AJ1233*T1233</f>
        <v>0</v>
      </c>
      <c r="AL1233" s="111">
        <f t="shared" si="217"/>
        <v>0</v>
      </c>
      <c r="AM1233" s="111" t="str">
        <f t="shared" si="218"/>
        <v/>
      </c>
      <c r="AN1233" s="111" t="str">
        <f t="shared" ca="1" si="219"/>
        <v/>
      </c>
    </row>
    <row r="1234" spans="1:40" ht="20.25" customHeight="1" x14ac:dyDescent="0.3">
      <c r="A1234" s="107"/>
      <c r="B1234" s="144"/>
      <c r="C1234" s="119"/>
      <c r="D1234" s="120"/>
      <c r="E1234" s="119"/>
      <c r="F1234" s="119"/>
      <c r="G1234" s="120"/>
      <c r="H1234" s="119"/>
      <c r="I1234" s="109"/>
      <c r="L1234" s="108"/>
      <c r="M1234" s="108"/>
      <c r="N1234" s="108"/>
      <c r="O1234" s="108"/>
      <c r="P1234" s="108"/>
      <c r="Q1234" s="108"/>
      <c r="R1234" s="108"/>
      <c r="S1234" s="108"/>
      <c r="T1234" s="100">
        <f t="shared" si="210"/>
        <v>0</v>
      </c>
      <c r="U1234" s="111"/>
      <c r="V1234" s="111"/>
      <c r="W1234" s="111">
        <f>SUMIFS($F$3:F1234,$D$3:D1234,D1234,$C$3:C1234,"Buy")+SUMIFS($F$3:F1234,$D$3:D1234,D1234,$C$3:C1234,"Coin Deposit",$E$3:E1234,"&lt;&gt;")</f>
        <v>0</v>
      </c>
      <c r="X1234" s="111">
        <f t="shared" si="211"/>
        <v>0</v>
      </c>
      <c r="Y1234" s="111">
        <f>IF($D1234=Y$1,SUMIFS($H$3:$H1234,$G$3:$G1234,Y$1,$C$3:$C1234,"Sell"),0)</f>
        <v>0</v>
      </c>
      <c r="Z1234" s="111">
        <f t="shared" si="212"/>
        <v>0</v>
      </c>
      <c r="AA1234" s="111">
        <f>IF($D1234=AA$1,SUMIFS($H$3:$H1234,$G$3:$G1234,AA$1,$C$3:$C1234,"Sell"),0)</f>
        <v>0</v>
      </c>
      <c r="AB1234" s="111">
        <f t="shared" si="213"/>
        <v>0</v>
      </c>
      <c r="AC1234" s="111">
        <f>SUMIFS('Deductions and Deposits'!$H:$H,'Deductions and Deposits'!$G:$G,D1234,'Deductions and Deposits'!$F:$F,"&lt;="&amp;B1234)+SUMIFS($F$3:F1234,$D$3:D1234,D1234,$C$3:C1234,"Coin Deposit",$E$3:E1234,"")</f>
        <v>0</v>
      </c>
      <c r="AD1234" s="111">
        <f>SUMIFS('Deductions and Deposits'!$D:$D,'Deductions and Deposits'!$C:$C,D1234)+SUMIFS($F:$F,$D:$D,D1234,$C:$C,"Coin Deduction")</f>
        <v>0</v>
      </c>
      <c r="AE1234" s="111">
        <f>Table5[[#This Row],[Column4]]+Table5[[#This Row],[Column14]]+Table5[[#This Row],[Column19]]+Table5[[#This Row],[Column12]]</f>
        <v>0</v>
      </c>
      <c r="AF1234" s="111">
        <f>Table5[[#This Row],[Column5]]+Table5[[#This Row],[Column13]]+Table5[[#This Row],[Column21]]+Table5[[#This Row],[Column18]]</f>
        <v>0</v>
      </c>
      <c r="AG1234" s="111">
        <f t="shared" si="214"/>
        <v>0</v>
      </c>
      <c r="AH1234" s="111">
        <f t="shared" si="215"/>
        <v>0</v>
      </c>
      <c r="AI1234" s="111">
        <f>Table5[[#This Row],[Column17]]-Table5[[#This Row],[Column20]]</f>
        <v>0</v>
      </c>
      <c r="AJ1234" s="111">
        <f t="shared" si="216"/>
        <v>0</v>
      </c>
      <c r="AK1234" s="111">
        <f t="shared" si="220"/>
        <v>0</v>
      </c>
      <c r="AL1234" s="111">
        <f t="shared" si="217"/>
        <v>0</v>
      </c>
      <c r="AM1234" s="111" t="str">
        <f t="shared" si="218"/>
        <v/>
      </c>
      <c r="AN1234" s="111" t="str">
        <f t="shared" ca="1" si="219"/>
        <v/>
      </c>
    </row>
    <row r="1235" spans="1:40" ht="20.25" customHeight="1" x14ac:dyDescent="0.3">
      <c r="A1235" s="107"/>
      <c r="B1235" s="144"/>
      <c r="C1235" s="119"/>
      <c r="D1235" s="120"/>
      <c r="E1235" s="119"/>
      <c r="F1235" s="119"/>
      <c r="G1235" s="120"/>
      <c r="H1235" s="119"/>
      <c r="I1235" s="109"/>
      <c r="L1235" s="108"/>
      <c r="M1235" s="108"/>
      <c r="N1235" s="108"/>
      <c r="O1235" s="108"/>
      <c r="P1235" s="108"/>
      <c r="Q1235" s="108"/>
      <c r="R1235" s="108"/>
      <c r="S1235" s="108"/>
      <c r="T1235" s="100">
        <f t="shared" si="210"/>
        <v>0</v>
      </c>
      <c r="U1235" s="111"/>
      <c r="V1235" s="111"/>
      <c r="W1235" s="111">
        <f>SUMIFS($F$3:F1235,$D$3:D1235,D1235,$C$3:C1235,"Buy")+SUMIFS($F$3:F1235,$D$3:D1235,D1235,$C$3:C1235,"Coin Deposit",$E$3:E1235,"&lt;&gt;")</f>
        <v>0</v>
      </c>
      <c r="X1235" s="111">
        <f t="shared" si="211"/>
        <v>0</v>
      </c>
      <c r="Y1235" s="111">
        <f>IF($D1235=Y$1,SUMIFS($H$3:$H1235,$G$3:$G1235,Y$1,$C$3:$C1235,"Sell"),0)</f>
        <v>0</v>
      </c>
      <c r="Z1235" s="111">
        <f t="shared" si="212"/>
        <v>0</v>
      </c>
      <c r="AA1235" s="111">
        <f>IF($D1235=AA$1,SUMIFS($H$3:$H1235,$G$3:$G1235,AA$1,$C$3:$C1235,"Sell"),0)</f>
        <v>0</v>
      </c>
      <c r="AB1235" s="111">
        <f t="shared" si="213"/>
        <v>0</v>
      </c>
      <c r="AC1235" s="111">
        <f>SUMIFS('Deductions and Deposits'!$H:$H,'Deductions and Deposits'!$G:$G,D1235,'Deductions and Deposits'!$F:$F,"&lt;="&amp;B1235)+SUMIFS($F$3:F1235,$D$3:D1235,D1235,$C$3:C1235,"Coin Deposit",$E$3:E1235,"")</f>
        <v>0</v>
      </c>
      <c r="AD1235" s="111">
        <f>SUMIFS('Deductions and Deposits'!$D:$D,'Deductions and Deposits'!$C:$C,D1235)+SUMIFS($F:$F,$D:$D,D1235,$C:$C,"Coin Deduction")</f>
        <v>0</v>
      </c>
      <c r="AE1235" s="111">
        <f>Table5[[#This Row],[Column4]]+Table5[[#This Row],[Column14]]+Table5[[#This Row],[Column19]]+Table5[[#This Row],[Column12]]</f>
        <v>0</v>
      </c>
      <c r="AF1235" s="111">
        <f>Table5[[#This Row],[Column5]]+Table5[[#This Row],[Column13]]+Table5[[#This Row],[Column21]]+Table5[[#This Row],[Column18]]</f>
        <v>0</v>
      </c>
      <c r="AG1235" s="111">
        <f t="shared" si="214"/>
        <v>0</v>
      </c>
      <c r="AH1235" s="111">
        <f t="shared" si="215"/>
        <v>0</v>
      </c>
      <c r="AI1235" s="111">
        <f>Table5[[#This Row],[Column17]]-Table5[[#This Row],[Column20]]</f>
        <v>0</v>
      </c>
      <c r="AJ1235" s="111">
        <f t="shared" si="216"/>
        <v>0</v>
      </c>
      <c r="AK1235" s="111">
        <f t="shared" si="220"/>
        <v>0</v>
      </c>
      <c r="AL1235" s="111">
        <f t="shared" si="217"/>
        <v>0</v>
      </c>
      <c r="AM1235" s="111" t="str">
        <f t="shared" si="218"/>
        <v/>
      </c>
      <c r="AN1235" s="111" t="str">
        <f t="shared" ca="1" si="219"/>
        <v/>
      </c>
    </row>
    <row r="1236" spans="1:40" ht="20.25" customHeight="1" x14ac:dyDescent="0.3">
      <c r="A1236" s="107"/>
      <c r="B1236" s="144"/>
      <c r="C1236" s="119"/>
      <c r="D1236" s="120"/>
      <c r="E1236" s="119"/>
      <c r="F1236" s="119"/>
      <c r="G1236" s="120"/>
      <c r="H1236" s="119"/>
      <c r="I1236" s="109"/>
      <c r="L1236" s="108"/>
      <c r="M1236" s="108"/>
      <c r="N1236" s="108"/>
      <c r="O1236" s="108"/>
      <c r="P1236" s="108"/>
      <c r="Q1236" s="108"/>
      <c r="R1236" s="108"/>
      <c r="S1236" s="108"/>
      <c r="T1236" s="100">
        <f t="shared" si="210"/>
        <v>0</v>
      </c>
      <c r="U1236" s="111"/>
      <c r="V1236" s="111"/>
      <c r="W1236" s="111">
        <f>SUMIFS($F$3:F1236,$D$3:D1236,D1236,$C$3:C1236,"Buy")+SUMIFS($F$3:F1236,$D$3:D1236,D1236,$C$3:C1236,"Coin Deposit",$E$3:E1236,"&lt;&gt;")</f>
        <v>0</v>
      </c>
      <c r="X1236" s="111">
        <f t="shared" si="211"/>
        <v>0</v>
      </c>
      <c r="Y1236" s="111">
        <f>IF($D1236=Y$1,SUMIFS($H$3:$H1236,$G$3:$G1236,Y$1,$C$3:$C1236,"Sell"),0)</f>
        <v>0</v>
      </c>
      <c r="Z1236" s="111">
        <f t="shared" si="212"/>
        <v>0</v>
      </c>
      <c r="AA1236" s="111">
        <f>IF($D1236=AA$1,SUMIFS($H$3:$H1236,$G$3:$G1236,AA$1,$C$3:$C1236,"Sell"),0)</f>
        <v>0</v>
      </c>
      <c r="AB1236" s="111">
        <f t="shared" si="213"/>
        <v>0</v>
      </c>
      <c r="AC1236" s="111">
        <f>SUMIFS('Deductions and Deposits'!$H:$H,'Deductions and Deposits'!$G:$G,D1236,'Deductions and Deposits'!$F:$F,"&lt;="&amp;B1236)+SUMIFS($F$3:F1236,$D$3:D1236,D1236,$C$3:C1236,"Coin Deposit",$E$3:E1236,"")</f>
        <v>0</v>
      </c>
      <c r="AD1236" s="111">
        <f>SUMIFS('Deductions and Deposits'!$D:$D,'Deductions and Deposits'!$C:$C,D1236)+SUMIFS($F:$F,$D:$D,D1236,$C:$C,"Coin Deduction")</f>
        <v>0</v>
      </c>
      <c r="AE1236" s="111">
        <f>Table5[[#This Row],[Column4]]+Table5[[#This Row],[Column14]]+Table5[[#This Row],[Column19]]+Table5[[#This Row],[Column12]]</f>
        <v>0</v>
      </c>
      <c r="AF1236" s="111">
        <f>Table5[[#This Row],[Column5]]+Table5[[#This Row],[Column13]]+Table5[[#This Row],[Column21]]+Table5[[#This Row],[Column18]]</f>
        <v>0</v>
      </c>
      <c r="AG1236" s="111">
        <f t="shared" si="214"/>
        <v>0</v>
      </c>
      <c r="AH1236" s="111">
        <f t="shared" si="215"/>
        <v>0</v>
      </c>
      <c r="AI1236" s="111">
        <f>Table5[[#This Row],[Column17]]-Table5[[#This Row],[Column20]]</f>
        <v>0</v>
      </c>
      <c r="AJ1236" s="111">
        <f t="shared" si="216"/>
        <v>0</v>
      </c>
      <c r="AK1236" s="111">
        <f t="shared" si="220"/>
        <v>0</v>
      </c>
      <c r="AL1236" s="111">
        <f t="shared" si="217"/>
        <v>0</v>
      </c>
      <c r="AM1236" s="111" t="str">
        <f t="shared" si="218"/>
        <v/>
      </c>
      <c r="AN1236" s="111" t="str">
        <f t="shared" ca="1" si="219"/>
        <v/>
      </c>
    </row>
    <row r="1237" spans="1:40" ht="20.25" customHeight="1" x14ac:dyDescent="0.3">
      <c r="A1237" s="107"/>
      <c r="B1237" s="144"/>
      <c r="C1237" s="119"/>
      <c r="D1237" s="120"/>
      <c r="E1237" s="119"/>
      <c r="F1237" s="119"/>
      <c r="G1237" s="120"/>
      <c r="H1237" s="119"/>
      <c r="I1237" s="109"/>
      <c r="L1237" s="108"/>
      <c r="M1237" s="108"/>
      <c r="N1237" s="108"/>
      <c r="O1237" s="108"/>
      <c r="P1237" s="108"/>
      <c r="Q1237" s="108"/>
      <c r="R1237" s="108"/>
      <c r="S1237" s="108"/>
      <c r="T1237" s="100">
        <f t="shared" si="210"/>
        <v>0</v>
      </c>
      <c r="U1237" s="111"/>
      <c r="V1237" s="111"/>
      <c r="W1237" s="111">
        <f>SUMIFS($F$3:F1237,$D$3:D1237,D1237,$C$3:C1237,"Buy")+SUMIFS($F$3:F1237,$D$3:D1237,D1237,$C$3:C1237,"Coin Deposit",$E$3:E1237,"&lt;&gt;")</f>
        <v>0</v>
      </c>
      <c r="X1237" s="111">
        <f t="shared" si="211"/>
        <v>0</v>
      </c>
      <c r="Y1237" s="111">
        <f>IF($D1237=Y$1,SUMIFS($H$3:$H1237,$G$3:$G1237,Y$1,$C$3:$C1237,"Sell"),0)</f>
        <v>0</v>
      </c>
      <c r="Z1237" s="111">
        <f t="shared" si="212"/>
        <v>0</v>
      </c>
      <c r="AA1237" s="111">
        <f>IF($D1237=AA$1,SUMIFS($H$3:$H1237,$G$3:$G1237,AA$1,$C$3:$C1237,"Sell"),0)</f>
        <v>0</v>
      </c>
      <c r="AB1237" s="111">
        <f t="shared" si="213"/>
        <v>0</v>
      </c>
      <c r="AC1237" s="111">
        <f>SUMIFS('Deductions and Deposits'!$H:$H,'Deductions and Deposits'!$G:$G,D1237,'Deductions and Deposits'!$F:$F,"&lt;="&amp;B1237)+SUMIFS($F$3:F1237,$D$3:D1237,D1237,$C$3:C1237,"Coin Deposit",$E$3:E1237,"")</f>
        <v>0</v>
      </c>
      <c r="AD1237" s="111">
        <f>SUMIFS('Deductions and Deposits'!$D:$D,'Deductions and Deposits'!$C:$C,D1237)+SUMIFS($F:$F,$D:$D,D1237,$C:$C,"Coin Deduction")</f>
        <v>0</v>
      </c>
      <c r="AE1237" s="111">
        <f>Table5[[#This Row],[Column4]]+Table5[[#This Row],[Column14]]+Table5[[#This Row],[Column19]]+Table5[[#This Row],[Column12]]</f>
        <v>0</v>
      </c>
      <c r="AF1237" s="111">
        <f>Table5[[#This Row],[Column5]]+Table5[[#This Row],[Column13]]+Table5[[#This Row],[Column21]]+Table5[[#This Row],[Column18]]</f>
        <v>0</v>
      </c>
      <c r="AG1237" s="111">
        <f t="shared" si="214"/>
        <v>0</v>
      </c>
      <c r="AH1237" s="111">
        <f t="shared" si="215"/>
        <v>0</v>
      </c>
      <c r="AI1237" s="111">
        <f>Table5[[#This Row],[Column17]]-Table5[[#This Row],[Column20]]</f>
        <v>0</v>
      </c>
      <c r="AJ1237" s="111">
        <f t="shared" si="216"/>
        <v>0</v>
      </c>
      <c r="AK1237" s="111">
        <f t="shared" si="220"/>
        <v>0</v>
      </c>
      <c r="AL1237" s="111">
        <f t="shared" si="217"/>
        <v>0</v>
      </c>
      <c r="AM1237" s="111" t="str">
        <f t="shared" si="218"/>
        <v/>
      </c>
      <c r="AN1237" s="111" t="str">
        <f t="shared" ca="1" si="219"/>
        <v/>
      </c>
    </row>
    <row r="1238" spans="1:40" ht="20.25" customHeight="1" x14ac:dyDescent="0.3">
      <c r="A1238" s="107"/>
      <c r="B1238" s="144"/>
      <c r="C1238" s="119"/>
      <c r="D1238" s="120"/>
      <c r="E1238" s="119"/>
      <c r="F1238" s="119"/>
      <c r="G1238" s="120"/>
      <c r="H1238" s="119"/>
      <c r="I1238" s="109"/>
      <c r="L1238" s="108"/>
      <c r="M1238" s="108"/>
      <c r="N1238" s="108"/>
      <c r="O1238" s="108"/>
      <c r="P1238" s="108"/>
      <c r="Q1238" s="108"/>
      <c r="R1238" s="108"/>
      <c r="S1238" s="108"/>
      <c r="T1238" s="100">
        <f t="shared" si="210"/>
        <v>0</v>
      </c>
      <c r="U1238" s="111"/>
      <c r="V1238" s="111"/>
      <c r="W1238" s="111">
        <f>SUMIFS($F$3:F1238,$D$3:D1238,D1238,$C$3:C1238,"Buy")+SUMIFS($F$3:F1238,$D$3:D1238,D1238,$C$3:C1238,"Coin Deposit",$E$3:E1238,"&lt;&gt;")</f>
        <v>0</v>
      </c>
      <c r="X1238" s="111">
        <f t="shared" si="211"/>
        <v>0</v>
      </c>
      <c r="Y1238" s="111">
        <f>IF($D1238=Y$1,SUMIFS($H$3:$H1238,$G$3:$G1238,Y$1,$C$3:$C1238,"Sell"),0)</f>
        <v>0</v>
      </c>
      <c r="Z1238" s="111">
        <f t="shared" si="212"/>
        <v>0</v>
      </c>
      <c r="AA1238" s="111">
        <f>IF($D1238=AA$1,SUMIFS($H$3:$H1238,$G$3:$G1238,AA$1,$C$3:$C1238,"Sell"),0)</f>
        <v>0</v>
      </c>
      <c r="AB1238" s="111">
        <f t="shared" si="213"/>
        <v>0</v>
      </c>
      <c r="AC1238" s="111">
        <f>SUMIFS('Deductions and Deposits'!$H:$H,'Deductions and Deposits'!$G:$G,D1238,'Deductions and Deposits'!$F:$F,"&lt;="&amp;B1238)+SUMIFS($F$3:F1238,$D$3:D1238,D1238,$C$3:C1238,"Coin Deposit",$E$3:E1238,"")</f>
        <v>0</v>
      </c>
      <c r="AD1238" s="111">
        <f>SUMIFS('Deductions and Deposits'!$D:$D,'Deductions and Deposits'!$C:$C,D1238)+SUMIFS($F:$F,$D:$D,D1238,$C:$C,"Coin Deduction")</f>
        <v>0</v>
      </c>
      <c r="AE1238" s="111">
        <f>Table5[[#This Row],[Column4]]+Table5[[#This Row],[Column14]]+Table5[[#This Row],[Column19]]+Table5[[#This Row],[Column12]]</f>
        <v>0</v>
      </c>
      <c r="AF1238" s="111">
        <f>Table5[[#This Row],[Column5]]+Table5[[#This Row],[Column13]]+Table5[[#This Row],[Column21]]+Table5[[#This Row],[Column18]]</f>
        <v>0</v>
      </c>
      <c r="AG1238" s="111">
        <f t="shared" si="214"/>
        <v>0</v>
      </c>
      <c r="AH1238" s="111">
        <f t="shared" si="215"/>
        <v>0</v>
      </c>
      <c r="AI1238" s="111">
        <f>Table5[[#This Row],[Column17]]-Table5[[#This Row],[Column20]]</f>
        <v>0</v>
      </c>
      <c r="AJ1238" s="111">
        <f t="shared" si="216"/>
        <v>0</v>
      </c>
      <c r="AK1238" s="111">
        <f t="shared" si="220"/>
        <v>0</v>
      </c>
      <c r="AL1238" s="111">
        <f t="shared" si="217"/>
        <v>0</v>
      </c>
      <c r="AM1238" s="111" t="str">
        <f t="shared" si="218"/>
        <v/>
      </c>
      <c r="AN1238" s="111" t="str">
        <f t="shared" ca="1" si="219"/>
        <v/>
      </c>
    </row>
    <row r="1239" spans="1:40" ht="20.25" customHeight="1" x14ac:dyDescent="0.3">
      <c r="A1239" s="107"/>
      <c r="B1239" s="144"/>
      <c r="C1239" s="119"/>
      <c r="D1239" s="120"/>
      <c r="E1239" s="119"/>
      <c r="F1239" s="119"/>
      <c r="G1239" s="120"/>
      <c r="H1239" s="119"/>
      <c r="I1239" s="109"/>
      <c r="L1239" s="108"/>
      <c r="M1239" s="108"/>
      <c r="N1239" s="108"/>
      <c r="O1239" s="108"/>
      <c r="P1239" s="108"/>
      <c r="Q1239" s="108"/>
      <c r="R1239" s="108"/>
      <c r="S1239" s="108"/>
      <c r="T1239" s="100">
        <f t="shared" si="210"/>
        <v>0</v>
      </c>
      <c r="U1239" s="111"/>
      <c r="V1239" s="111"/>
      <c r="W1239" s="111">
        <f>SUMIFS($F$3:F1239,$D$3:D1239,D1239,$C$3:C1239,"Buy")+SUMIFS($F$3:F1239,$D$3:D1239,D1239,$C$3:C1239,"Coin Deposit",$E$3:E1239,"&lt;&gt;")</f>
        <v>0</v>
      </c>
      <c r="X1239" s="111">
        <f t="shared" si="211"/>
        <v>0</v>
      </c>
      <c r="Y1239" s="111">
        <f>IF($D1239=Y$1,SUMIFS($H$3:$H1239,$G$3:$G1239,Y$1,$C$3:$C1239,"Sell"),0)</f>
        <v>0</v>
      </c>
      <c r="Z1239" s="111">
        <f t="shared" si="212"/>
        <v>0</v>
      </c>
      <c r="AA1239" s="111">
        <f>IF($D1239=AA$1,SUMIFS($H$3:$H1239,$G$3:$G1239,AA$1,$C$3:$C1239,"Sell"),0)</f>
        <v>0</v>
      </c>
      <c r="AB1239" s="111">
        <f t="shared" si="213"/>
        <v>0</v>
      </c>
      <c r="AC1239" s="111">
        <f>SUMIFS('Deductions and Deposits'!$H:$H,'Deductions and Deposits'!$G:$G,D1239,'Deductions and Deposits'!$F:$F,"&lt;="&amp;B1239)+SUMIFS($F$3:F1239,$D$3:D1239,D1239,$C$3:C1239,"Coin Deposit",$E$3:E1239,"")</f>
        <v>0</v>
      </c>
      <c r="AD1239" s="111">
        <f>SUMIFS('Deductions and Deposits'!$D:$D,'Deductions and Deposits'!$C:$C,D1239)+SUMIFS($F:$F,$D:$D,D1239,$C:$C,"Coin Deduction")</f>
        <v>0</v>
      </c>
      <c r="AE1239" s="111">
        <f>Table5[[#This Row],[Column4]]+Table5[[#This Row],[Column14]]+Table5[[#This Row],[Column19]]+Table5[[#This Row],[Column12]]</f>
        <v>0</v>
      </c>
      <c r="AF1239" s="111">
        <f>Table5[[#This Row],[Column5]]+Table5[[#This Row],[Column13]]+Table5[[#This Row],[Column21]]+Table5[[#This Row],[Column18]]</f>
        <v>0</v>
      </c>
      <c r="AG1239" s="111">
        <f t="shared" si="214"/>
        <v>0</v>
      </c>
      <c r="AH1239" s="111">
        <f t="shared" si="215"/>
        <v>0</v>
      </c>
      <c r="AI1239" s="111">
        <f>Table5[[#This Row],[Column17]]-Table5[[#This Row],[Column20]]</f>
        <v>0</v>
      </c>
      <c r="AJ1239" s="111">
        <f t="shared" si="216"/>
        <v>0</v>
      </c>
      <c r="AK1239" s="111">
        <f t="shared" si="220"/>
        <v>0</v>
      </c>
      <c r="AL1239" s="111">
        <f t="shared" si="217"/>
        <v>0</v>
      </c>
      <c r="AM1239" s="111" t="str">
        <f t="shared" si="218"/>
        <v/>
      </c>
      <c r="AN1239" s="111" t="str">
        <f t="shared" ca="1" si="219"/>
        <v/>
      </c>
    </row>
    <row r="1240" spans="1:40" ht="20.25" customHeight="1" x14ac:dyDescent="0.3">
      <c r="A1240" s="107"/>
      <c r="B1240" s="144"/>
      <c r="C1240" s="119"/>
      <c r="D1240" s="120"/>
      <c r="E1240" s="119"/>
      <c r="F1240" s="119"/>
      <c r="G1240" s="120"/>
      <c r="H1240" s="119"/>
      <c r="I1240" s="109"/>
      <c r="L1240" s="108"/>
      <c r="M1240" s="108"/>
      <c r="N1240" s="108"/>
      <c r="O1240" s="108"/>
      <c r="P1240" s="108"/>
      <c r="Q1240" s="108"/>
      <c r="R1240" s="108"/>
      <c r="S1240" s="108"/>
      <c r="T1240" s="100">
        <f t="shared" si="210"/>
        <v>0</v>
      </c>
      <c r="U1240" s="111"/>
      <c r="V1240" s="111"/>
      <c r="W1240" s="111">
        <f>SUMIFS($F$3:F1240,$D$3:D1240,D1240,$C$3:C1240,"Buy")+SUMIFS($F$3:F1240,$D$3:D1240,D1240,$C$3:C1240,"Coin Deposit",$E$3:E1240,"&lt;&gt;")</f>
        <v>0</v>
      </c>
      <c r="X1240" s="111">
        <f t="shared" si="211"/>
        <v>0</v>
      </c>
      <c r="Y1240" s="111">
        <f>IF($D1240=Y$1,SUMIFS($H$3:$H1240,$G$3:$G1240,Y$1,$C$3:$C1240,"Sell"),0)</f>
        <v>0</v>
      </c>
      <c r="Z1240" s="111">
        <f t="shared" si="212"/>
        <v>0</v>
      </c>
      <c r="AA1240" s="111">
        <f>IF($D1240=AA$1,SUMIFS($H$3:$H1240,$G$3:$G1240,AA$1,$C$3:$C1240,"Sell"),0)</f>
        <v>0</v>
      </c>
      <c r="AB1240" s="111">
        <f t="shared" si="213"/>
        <v>0</v>
      </c>
      <c r="AC1240" s="111">
        <f>SUMIFS('Deductions and Deposits'!$H:$H,'Deductions and Deposits'!$G:$G,D1240,'Deductions and Deposits'!$F:$F,"&lt;="&amp;B1240)+SUMIFS($F$3:F1240,$D$3:D1240,D1240,$C$3:C1240,"Coin Deposit",$E$3:E1240,"")</f>
        <v>0</v>
      </c>
      <c r="AD1240" s="111">
        <f>SUMIFS('Deductions and Deposits'!$D:$D,'Deductions and Deposits'!$C:$C,D1240)+SUMIFS($F:$F,$D:$D,D1240,$C:$C,"Coin Deduction")</f>
        <v>0</v>
      </c>
      <c r="AE1240" s="111">
        <f>Table5[[#This Row],[Column4]]+Table5[[#This Row],[Column14]]+Table5[[#This Row],[Column19]]+Table5[[#This Row],[Column12]]</f>
        <v>0</v>
      </c>
      <c r="AF1240" s="111">
        <f>Table5[[#This Row],[Column5]]+Table5[[#This Row],[Column13]]+Table5[[#This Row],[Column21]]+Table5[[#This Row],[Column18]]</f>
        <v>0</v>
      </c>
      <c r="AG1240" s="111">
        <f t="shared" si="214"/>
        <v>0</v>
      </c>
      <c r="AH1240" s="111">
        <f t="shared" si="215"/>
        <v>0</v>
      </c>
      <c r="AI1240" s="111">
        <f>Table5[[#This Row],[Column17]]-Table5[[#This Row],[Column20]]</f>
        <v>0</v>
      </c>
      <c r="AJ1240" s="111">
        <f t="shared" si="216"/>
        <v>0</v>
      </c>
      <c r="AK1240" s="111">
        <f t="shared" si="220"/>
        <v>0</v>
      </c>
      <c r="AL1240" s="111">
        <f t="shared" si="217"/>
        <v>0</v>
      </c>
      <c r="AM1240" s="111" t="str">
        <f t="shared" si="218"/>
        <v/>
      </c>
      <c r="AN1240" s="111" t="str">
        <f t="shared" ca="1" si="219"/>
        <v/>
      </c>
    </row>
    <row r="1241" spans="1:40" ht="20.25" customHeight="1" x14ac:dyDescent="0.3">
      <c r="A1241" s="107"/>
      <c r="B1241" s="144"/>
      <c r="C1241" s="119"/>
      <c r="D1241" s="120"/>
      <c r="E1241" s="119"/>
      <c r="F1241" s="119"/>
      <c r="G1241" s="120"/>
      <c r="H1241" s="119"/>
      <c r="I1241" s="109"/>
      <c r="L1241" s="108"/>
      <c r="M1241" s="108"/>
      <c r="N1241" s="108"/>
      <c r="O1241" s="108"/>
      <c r="P1241" s="108"/>
      <c r="Q1241" s="108"/>
      <c r="R1241" s="108"/>
      <c r="S1241" s="108"/>
      <c r="T1241" s="100">
        <f t="shared" si="210"/>
        <v>0</v>
      </c>
      <c r="U1241" s="111"/>
      <c r="V1241" s="111"/>
      <c r="W1241" s="111">
        <f>SUMIFS($F$3:F1241,$D$3:D1241,D1241,$C$3:C1241,"Buy")+SUMIFS($F$3:F1241,$D$3:D1241,D1241,$C$3:C1241,"Coin Deposit",$E$3:E1241,"&lt;&gt;")</f>
        <v>0</v>
      </c>
      <c r="X1241" s="111">
        <f t="shared" si="211"/>
        <v>0</v>
      </c>
      <c r="Y1241" s="111">
        <f>IF($D1241=Y$1,SUMIFS($H$3:$H1241,$G$3:$G1241,Y$1,$C$3:$C1241,"Sell"),0)</f>
        <v>0</v>
      </c>
      <c r="Z1241" s="111">
        <f t="shared" si="212"/>
        <v>0</v>
      </c>
      <c r="AA1241" s="111">
        <f>IF($D1241=AA$1,SUMIFS($H$3:$H1241,$G$3:$G1241,AA$1,$C$3:$C1241,"Sell"),0)</f>
        <v>0</v>
      </c>
      <c r="AB1241" s="111">
        <f t="shared" si="213"/>
        <v>0</v>
      </c>
      <c r="AC1241" s="111">
        <f>SUMIFS('Deductions and Deposits'!$H:$H,'Deductions and Deposits'!$G:$G,D1241,'Deductions and Deposits'!$F:$F,"&lt;="&amp;B1241)+SUMIFS($F$3:F1241,$D$3:D1241,D1241,$C$3:C1241,"Coin Deposit",$E$3:E1241,"")</f>
        <v>0</v>
      </c>
      <c r="AD1241" s="111">
        <f>SUMIFS('Deductions and Deposits'!$D:$D,'Deductions and Deposits'!$C:$C,D1241)+SUMIFS($F:$F,$D:$D,D1241,$C:$C,"Coin Deduction")</f>
        <v>0</v>
      </c>
      <c r="AE1241" s="111">
        <f>Table5[[#This Row],[Column4]]+Table5[[#This Row],[Column14]]+Table5[[#This Row],[Column19]]+Table5[[#This Row],[Column12]]</f>
        <v>0</v>
      </c>
      <c r="AF1241" s="111">
        <f>Table5[[#This Row],[Column5]]+Table5[[#This Row],[Column13]]+Table5[[#This Row],[Column21]]+Table5[[#This Row],[Column18]]</f>
        <v>0</v>
      </c>
      <c r="AG1241" s="111">
        <f t="shared" si="214"/>
        <v>0</v>
      </c>
      <c r="AH1241" s="111">
        <f t="shared" si="215"/>
        <v>0</v>
      </c>
      <c r="AI1241" s="111">
        <f>Table5[[#This Row],[Column17]]-Table5[[#This Row],[Column20]]</f>
        <v>0</v>
      </c>
      <c r="AJ1241" s="111">
        <f t="shared" si="216"/>
        <v>0</v>
      </c>
      <c r="AK1241" s="111">
        <f t="shared" si="220"/>
        <v>0</v>
      </c>
      <c r="AL1241" s="111">
        <f t="shared" si="217"/>
        <v>0</v>
      </c>
      <c r="AM1241" s="111" t="str">
        <f t="shared" si="218"/>
        <v/>
      </c>
      <c r="AN1241" s="111" t="str">
        <f t="shared" ca="1" si="219"/>
        <v/>
      </c>
    </row>
    <row r="1242" spans="1:40" ht="20.25" customHeight="1" x14ac:dyDescent="0.3">
      <c r="A1242" s="107"/>
      <c r="B1242" s="144"/>
      <c r="C1242" s="119"/>
      <c r="D1242" s="120"/>
      <c r="E1242" s="119"/>
      <c r="F1242" s="119"/>
      <c r="G1242" s="120"/>
      <c r="H1242" s="119"/>
      <c r="I1242" s="109"/>
      <c r="L1242" s="108"/>
      <c r="M1242" s="108"/>
      <c r="N1242" s="108"/>
      <c r="O1242" s="108"/>
      <c r="P1242" s="108"/>
      <c r="Q1242" s="108"/>
      <c r="R1242" s="108"/>
      <c r="S1242" s="108"/>
      <c r="T1242" s="100">
        <f t="shared" si="210"/>
        <v>0</v>
      </c>
      <c r="U1242" s="111"/>
      <c r="V1242" s="111"/>
      <c r="W1242" s="111">
        <f>SUMIFS($F$3:F1242,$D$3:D1242,D1242,$C$3:C1242,"Buy")+SUMIFS($F$3:F1242,$D$3:D1242,D1242,$C$3:C1242,"Coin Deposit",$E$3:E1242,"&lt;&gt;")</f>
        <v>0</v>
      </c>
      <c r="X1242" s="111">
        <f t="shared" si="211"/>
        <v>0</v>
      </c>
      <c r="Y1242" s="111">
        <f>IF($D1242=Y$1,SUMIFS($H$3:$H1242,$G$3:$G1242,Y$1,$C$3:$C1242,"Sell"),0)</f>
        <v>0</v>
      </c>
      <c r="Z1242" s="111">
        <f t="shared" si="212"/>
        <v>0</v>
      </c>
      <c r="AA1242" s="111">
        <f>IF($D1242=AA$1,SUMIFS($H$3:$H1242,$G$3:$G1242,AA$1,$C$3:$C1242,"Sell"),0)</f>
        <v>0</v>
      </c>
      <c r="AB1242" s="111">
        <f t="shared" si="213"/>
        <v>0</v>
      </c>
      <c r="AC1242" s="111">
        <f>SUMIFS('Deductions and Deposits'!$H:$H,'Deductions and Deposits'!$G:$G,D1242,'Deductions and Deposits'!$F:$F,"&lt;="&amp;B1242)+SUMIFS($F$3:F1242,$D$3:D1242,D1242,$C$3:C1242,"Coin Deposit",$E$3:E1242,"")</f>
        <v>0</v>
      </c>
      <c r="AD1242" s="111">
        <f>SUMIFS('Deductions and Deposits'!$D:$D,'Deductions and Deposits'!$C:$C,D1242)+SUMIFS($F:$F,$D:$D,D1242,$C:$C,"Coin Deduction")</f>
        <v>0</v>
      </c>
      <c r="AE1242" s="111">
        <f>Table5[[#This Row],[Column4]]+Table5[[#This Row],[Column14]]+Table5[[#This Row],[Column19]]+Table5[[#This Row],[Column12]]</f>
        <v>0</v>
      </c>
      <c r="AF1242" s="111">
        <f>Table5[[#This Row],[Column5]]+Table5[[#This Row],[Column13]]+Table5[[#This Row],[Column21]]+Table5[[#This Row],[Column18]]</f>
        <v>0</v>
      </c>
      <c r="AG1242" s="111">
        <f t="shared" si="214"/>
        <v>0</v>
      </c>
      <c r="AH1242" s="111">
        <f t="shared" si="215"/>
        <v>0</v>
      </c>
      <c r="AI1242" s="111">
        <f>Table5[[#This Row],[Column17]]-Table5[[#This Row],[Column20]]</f>
        <v>0</v>
      </c>
      <c r="AJ1242" s="111">
        <f t="shared" si="216"/>
        <v>0</v>
      </c>
      <c r="AK1242" s="111">
        <f t="shared" si="220"/>
        <v>0</v>
      </c>
      <c r="AL1242" s="111">
        <f t="shared" si="217"/>
        <v>0</v>
      </c>
      <c r="AM1242" s="111" t="str">
        <f t="shared" si="218"/>
        <v/>
      </c>
      <c r="AN1242" s="111" t="str">
        <f t="shared" ca="1" si="219"/>
        <v/>
      </c>
    </row>
    <row r="1243" spans="1:40" ht="20.25" customHeight="1" x14ac:dyDescent="0.3">
      <c r="A1243" s="107"/>
      <c r="B1243" s="144"/>
      <c r="C1243" s="119"/>
      <c r="D1243" s="120"/>
      <c r="E1243" s="119"/>
      <c r="F1243" s="119"/>
      <c r="G1243" s="120"/>
      <c r="H1243" s="119"/>
      <c r="I1243" s="109"/>
      <c r="L1243" s="108"/>
      <c r="M1243" s="108"/>
      <c r="N1243" s="108"/>
      <c r="O1243" s="108"/>
      <c r="P1243" s="108"/>
      <c r="Q1243" s="108"/>
      <c r="R1243" s="108"/>
      <c r="S1243" s="108"/>
      <c r="T1243" s="100">
        <f t="shared" si="210"/>
        <v>0</v>
      </c>
      <c r="U1243" s="111"/>
      <c r="V1243" s="111"/>
      <c r="W1243" s="111">
        <f>SUMIFS($F$3:F1243,$D$3:D1243,D1243,$C$3:C1243,"Buy")+SUMIFS($F$3:F1243,$D$3:D1243,D1243,$C$3:C1243,"Coin Deposit",$E$3:E1243,"&lt;&gt;")</f>
        <v>0</v>
      </c>
      <c r="X1243" s="111">
        <f t="shared" si="211"/>
        <v>0</v>
      </c>
      <c r="Y1243" s="111">
        <f>IF($D1243=Y$1,SUMIFS($H$3:$H1243,$G$3:$G1243,Y$1,$C$3:$C1243,"Sell"),0)</f>
        <v>0</v>
      </c>
      <c r="Z1243" s="111">
        <f t="shared" si="212"/>
        <v>0</v>
      </c>
      <c r="AA1243" s="111">
        <f>IF($D1243=AA$1,SUMIFS($H$3:$H1243,$G$3:$G1243,AA$1,$C$3:$C1243,"Sell"),0)</f>
        <v>0</v>
      </c>
      <c r="AB1243" s="111">
        <f t="shared" si="213"/>
        <v>0</v>
      </c>
      <c r="AC1243" s="111">
        <f>SUMIFS('Deductions and Deposits'!$H:$H,'Deductions and Deposits'!$G:$G,D1243,'Deductions and Deposits'!$F:$F,"&lt;="&amp;B1243)+SUMIFS($F$3:F1243,$D$3:D1243,D1243,$C$3:C1243,"Coin Deposit",$E$3:E1243,"")</f>
        <v>0</v>
      </c>
      <c r="AD1243" s="111">
        <f>SUMIFS('Deductions and Deposits'!$D:$D,'Deductions and Deposits'!$C:$C,D1243)+SUMIFS($F:$F,$D:$D,D1243,$C:$C,"Coin Deduction")</f>
        <v>0</v>
      </c>
      <c r="AE1243" s="111">
        <f>Table5[[#This Row],[Column4]]+Table5[[#This Row],[Column14]]+Table5[[#This Row],[Column19]]+Table5[[#This Row],[Column12]]</f>
        <v>0</v>
      </c>
      <c r="AF1243" s="111">
        <f>Table5[[#This Row],[Column5]]+Table5[[#This Row],[Column13]]+Table5[[#This Row],[Column21]]+Table5[[#This Row],[Column18]]</f>
        <v>0</v>
      </c>
      <c r="AG1243" s="111">
        <f t="shared" si="214"/>
        <v>0</v>
      </c>
      <c r="AH1243" s="111">
        <f t="shared" si="215"/>
        <v>0</v>
      </c>
      <c r="AI1243" s="111">
        <f>Table5[[#This Row],[Column17]]-Table5[[#This Row],[Column20]]</f>
        <v>0</v>
      </c>
      <c r="AJ1243" s="111">
        <f t="shared" si="216"/>
        <v>0</v>
      </c>
      <c r="AK1243" s="111">
        <f t="shared" si="220"/>
        <v>0</v>
      </c>
      <c r="AL1243" s="111">
        <f t="shared" si="217"/>
        <v>0</v>
      </c>
      <c r="AM1243" s="111" t="str">
        <f t="shared" si="218"/>
        <v/>
      </c>
      <c r="AN1243" s="111" t="str">
        <f t="shared" ca="1" si="219"/>
        <v/>
      </c>
    </row>
    <row r="1244" spans="1:40" ht="20.25" customHeight="1" x14ac:dyDescent="0.3">
      <c r="A1244" s="107"/>
      <c r="B1244" s="144"/>
      <c r="C1244" s="119"/>
      <c r="D1244" s="120"/>
      <c r="E1244" s="119"/>
      <c r="F1244" s="119"/>
      <c r="G1244" s="120"/>
      <c r="H1244" s="119"/>
      <c r="I1244" s="109"/>
      <c r="L1244" s="108"/>
      <c r="M1244" s="108"/>
      <c r="N1244" s="108"/>
      <c r="O1244" s="108"/>
      <c r="P1244" s="108"/>
      <c r="Q1244" s="108"/>
      <c r="R1244" s="108"/>
      <c r="S1244" s="108"/>
      <c r="T1244" s="100">
        <f t="shared" si="210"/>
        <v>0</v>
      </c>
      <c r="U1244" s="111"/>
      <c r="V1244" s="111"/>
      <c r="W1244" s="111">
        <f>SUMIFS($F$3:F1244,$D$3:D1244,D1244,$C$3:C1244,"Buy")+SUMIFS($F$3:F1244,$D$3:D1244,D1244,$C$3:C1244,"Coin Deposit",$E$3:E1244,"&lt;&gt;")</f>
        <v>0</v>
      </c>
      <c r="X1244" s="111">
        <f t="shared" si="211"/>
        <v>0</v>
      </c>
      <c r="Y1244" s="111">
        <f>IF($D1244=Y$1,SUMIFS($H$3:$H1244,$G$3:$G1244,Y$1,$C$3:$C1244,"Sell"),0)</f>
        <v>0</v>
      </c>
      <c r="Z1244" s="111">
        <f t="shared" si="212"/>
        <v>0</v>
      </c>
      <c r="AA1244" s="111">
        <f>IF($D1244=AA$1,SUMIFS($H$3:$H1244,$G$3:$G1244,AA$1,$C$3:$C1244,"Sell"),0)</f>
        <v>0</v>
      </c>
      <c r="AB1244" s="111">
        <f t="shared" si="213"/>
        <v>0</v>
      </c>
      <c r="AC1244" s="111">
        <f>SUMIFS('Deductions and Deposits'!$H:$H,'Deductions and Deposits'!$G:$G,D1244,'Deductions and Deposits'!$F:$F,"&lt;="&amp;B1244)+SUMIFS($F$3:F1244,$D$3:D1244,D1244,$C$3:C1244,"Coin Deposit",$E$3:E1244,"")</f>
        <v>0</v>
      </c>
      <c r="AD1244" s="111">
        <f>SUMIFS('Deductions and Deposits'!$D:$D,'Deductions and Deposits'!$C:$C,D1244)+SUMIFS($F:$F,$D:$D,D1244,$C:$C,"Coin Deduction")</f>
        <v>0</v>
      </c>
      <c r="AE1244" s="111">
        <f>Table5[[#This Row],[Column4]]+Table5[[#This Row],[Column14]]+Table5[[#This Row],[Column19]]+Table5[[#This Row],[Column12]]</f>
        <v>0</v>
      </c>
      <c r="AF1244" s="111">
        <f>Table5[[#This Row],[Column5]]+Table5[[#This Row],[Column13]]+Table5[[#This Row],[Column21]]+Table5[[#This Row],[Column18]]</f>
        <v>0</v>
      </c>
      <c r="AG1244" s="111">
        <f t="shared" si="214"/>
        <v>0</v>
      </c>
      <c r="AH1244" s="111">
        <f t="shared" si="215"/>
        <v>0</v>
      </c>
      <c r="AI1244" s="111">
        <f>Table5[[#This Row],[Column17]]-Table5[[#This Row],[Column20]]</f>
        <v>0</v>
      </c>
      <c r="AJ1244" s="111">
        <f t="shared" si="216"/>
        <v>0</v>
      </c>
      <c r="AK1244" s="111">
        <f t="shared" si="220"/>
        <v>0</v>
      </c>
      <c r="AL1244" s="111">
        <f t="shared" si="217"/>
        <v>0</v>
      </c>
      <c r="AM1244" s="111" t="str">
        <f t="shared" si="218"/>
        <v/>
      </c>
      <c r="AN1244" s="111" t="str">
        <f t="shared" ca="1" si="219"/>
        <v/>
      </c>
    </row>
    <row r="1245" spans="1:40" ht="20.25" customHeight="1" x14ac:dyDescent="0.3">
      <c r="A1245" s="107"/>
      <c r="B1245" s="144"/>
      <c r="C1245" s="119"/>
      <c r="D1245" s="120"/>
      <c r="E1245" s="119"/>
      <c r="F1245" s="119"/>
      <c r="G1245" s="120"/>
      <c r="H1245" s="119"/>
      <c r="I1245" s="109"/>
      <c r="L1245" s="108"/>
      <c r="M1245" s="108"/>
      <c r="N1245" s="108"/>
      <c r="O1245" s="108"/>
      <c r="P1245" s="108"/>
      <c r="Q1245" s="108"/>
      <c r="R1245" s="108"/>
      <c r="S1245" s="108"/>
      <c r="T1245" s="100">
        <f t="shared" si="210"/>
        <v>0</v>
      </c>
      <c r="U1245" s="111"/>
      <c r="V1245" s="111"/>
      <c r="W1245" s="111">
        <f>SUMIFS($F$3:F1245,$D$3:D1245,D1245,$C$3:C1245,"Buy")+SUMIFS($F$3:F1245,$D$3:D1245,D1245,$C$3:C1245,"Coin Deposit",$E$3:E1245,"&lt;&gt;")</f>
        <v>0</v>
      </c>
      <c r="X1245" s="111">
        <f t="shared" si="211"/>
        <v>0</v>
      </c>
      <c r="Y1245" s="111">
        <f>IF($D1245=Y$1,SUMIFS($H$3:$H1245,$G$3:$G1245,Y$1,$C$3:$C1245,"Sell"),0)</f>
        <v>0</v>
      </c>
      <c r="Z1245" s="111">
        <f t="shared" si="212"/>
        <v>0</v>
      </c>
      <c r="AA1245" s="111">
        <f>IF($D1245=AA$1,SUMIFS($H$3:$H1245,$G$3:$G1245,AA$1,$C$3:$C1245,"Sell"),0)</f>
        <v>0</v>
      </c>
      <c r="AB1245" s="111">
        <f t="shared" si="213"/>
        <v>0</v>
      </c>
      <c r="AC1245" s="111">
        <f>SUMIFS('Deductions and Deposits'!$H:$H,'Deductions and Deposits'!$G:$G,D1245,'Deductions and Deposits'!$F:$F,"&lt;="&amp;B1245)+SUMIFS($F$3:F1245,$D$3:D1245,D1245,$C$3:C1245,"Coin Deposit",$E$3:E1245,"")</f>
        <v>0</v>
      </c>
      <c r="AD1245" s="111">
        <f>SUMIFS('Deductions and Deposits'!$D:$D,'Deductions and Deposits'!$C:$C,D1245)+SUMIFS($F:$F,$D:$D,D1245,$C:$C,"Coin Deduction")</f>
        <v>0</v>
      </c>
      <c r="AE1245" s="111">
        <f>Table5[[#This Row],[Column4]]+Table5[[#This Row],[Column14]]+Table5[[#This Row],[Column19]]+Table5[[#This Row],[Column12]]</f>
        <v>0</v>
      </c>
      <c r="AF1245" s="111">
        <f>Table5[[#This Row],[Column5]]+Table5[[#This Row],[Column13]]+Table5[[#This Row],[Column21]]+Table5[[#This Row],[Column18]]</f>
        <v>0</v>
      </c>
      <c r="AG1245" s="111">
        <f t="shared" si="214"/>
        <v>0</v>
      </c>
      <c r="AH1245" s="111">
        <f t="shared" si="215"/>
        <v>0</v>
      </c>
      <c r="AI1245" s="111">
        <f>Table5[[#This Row],[Column17]]-Table5[[#This Row],[Column20]]</f>
        <v>0</v>
      </c>
      <c r="AJ1245" s="111">
        <f t="shared" si="216"/>
        <v>0</v>
      </c>
      <c r="AK1245" s="111">
        <f t="shared" si="220"/>
        <v>0</v>
      </c>
      <c r="AL1245" s="111">
        <f t="shared" si="217"/>
        <v>0</v>
      </c>
      <c r="AM1245" s="111" t="str">
        <f t="shared" si="218"/>
        <v/>
      </c>
      <c r="AN1245" s="111" t="str">
        <f t="shared" ca="1" si="219"/>
        <v/>
      </c>
    </row>
    <row r="1246" spans="1:40" ht="20.25" customHeight="1" x14ac:dyDescent="0.3">
      <c r="A1246" s="107"/>
      <c r="B1246" s="144"/>
      <c r="C1246" s="119"/>
      <c r="D1246" s="120"/>
      <c r="E1246" s="119"/>
      <c r="F1246" s="119"/>
      <c r="G1246" s="120"/>
      <c r="H1246" s="119"/>
      <c r="I1246" s="109"/>
      <c r="L1246" s="108"/>
      <c r="M1246" s="108"/>
      <c r="N1246" s="108"/>
      <c r="O1246" s="108"/>
      <c r="P1246" s="108"/>
      <c r="Q1246" s="108"/>
      <c r="R1246" s="108"/>
      <c r="S1246" s="108"/>
      <c r="T1246" s="100">
        <f t="shared" si="210"/>
        <v>0</v>
      </c>
      <c r="U1246" s="111"/>
      <c r="V1246" s="111"/>
      <c r="W1246" s="111">
        <f>SUMIFS($F$3:F1246,$D$3:D1246,D1246,$C$3:C1246,"Buy")+SUMIFS($F$3:F1246,$D$3:D1246,D1246,$C$3:C1246,"Coin Deposit",$E$3:E1246,"&lt;&gt;")</f>
        <v>0</v>
      </c>
      <c r="X1246" s="111">
        <f t="shared" si="211"/>
        <v>0</v>
      </c>
      <c r="Y1246" s="111">
        <f>IF($D1246=Y$1,SUMIFS($H$3:$H1246,$G$3:$G1246,Y$1,$C$3:$C1246,"Sell"),0)</f>
        <v>0</v>
      </c>
      <c r="Z1246" s="111">
        <f t="shared" si="212"/>
        <v>0</v>
      </c>
      <c r="AA1246" s="111">
        <f>IF($D1246=AA$1,SUMIFS($H$3:$H1246,$G$3:$G1246,AA$1,$C$3:$C1246,"Sell"),0)</f>
        <v>0</v>
      </c>
      <c r="AB1246" s="111">
        <f t="shared" si="213"/>
        <v>0</v>
      </c>
      <c r="AC1246" s="111">
        <f>SUMIFS('Deductions and Deposits'!$H:$H,'Deductions and Deposits'!$G:$G,D1246,'Deductions and Deposits'!$F:$F,"&lt;="&amp;B1246)+SUMIFS($F$3:F1246,$D$3:D1246,D1246,$C$3:C1246,"Coin Deposit",$E$3:E1246,"")</f>
        <v>0</v>
      </c>
      <c r="AD1246" s="111">
        <f>SUMIFS('Deductions and Deposits'!$D:$D,'Deductions and Deposits'!$C:$C,D1246)+SUMIFS($F:$F,$D:$D,D1246,$C:$C,"Coin Deduction")</f>
        <v>0</v>
      </c>
      <c r="AE1246" s="111">
        <f>Table5[[#This Row],[Column4]]+Table5[[#This Row],[Column14]]+Table5[[#This Row],[Column19]]+Table5[[#This Row],[Column12]]</f>
        <v>0</v>
      </c>
      <c r="AF1246" s="111">
        <f>Table5[[#This Row],[Column5]]+Table5[[#This Row],[Column13]]+Table5[[#This Row],[Column21]]+Table5[[#This Row],[Column18]]</f>
        <v>0</v>
      </c>
      <c r="AG1246" s="111">
        <f t="shared" si="214"/>
        <v>0</v>
      </c>
      <c r="AH1246" s="111">
        <f t="shared" si="215"/>
        <v>0</v>
      </c>
      <c r="AI1246" s="111">
        <f>Table5[[#This Row],[Column17]]-Table5[[#This Row],[Column20]]</f>
        <v>0</v>
      </c>
      <c r="AJ1246" s="111">
        <f t="shared" si="216"/>
        <v>0</v>
      </c>
      <c r="AK1246" s="111">
        <f t="shared" si="220"/>
        <v>0</v>
      </c>
      <c r="AL1246" s="111">
        <f t="shared" si="217"/>
        <v>0</v>
      </c>
      <c r="AM1246" s="111" t="str">
        <f t="shared" si="218"/>
        <v/>
      </c>
      <c r="AN1246" s="111" t="str">
        <f t="shared" ca="1" si="219"/>
        <v/>
      </c>
    </row>
    <row r="1247" spans="1:40" ht="20.25" customHeight="1" x14ac:dyDescent="0.3">
      <c r="A1247" s="107"/>
      <c r="B1247" s="144"/>
      <c r="C1247" s="119"/>
      <c r="D1247" s="120"/>
      <c r="E1247" s="119"/>
      <c r="F1247" s="119"/>
      <c r="G1247" s="120"/>
      <c r="H1247" s="119"/>
      <c r="I1247" s="109"/>
      <c r="L1247" s="108"/>
      <c r="M1247" s="108"/>
      <c r="N1247" s="108"/>
      <c r="O1247" s="108"/>
      <c r="P1247" s="108"/>
      <c r="Q1247" s="108"/>
      <c r="R1247" s="108"/>
      <c r="S1247" s="108"/>
      <c r="T1247" s="100">
        <f t="shared" si="210"/>
        <v>0</v>
      </c>
      <c r="U1247" s="111"/>
      <c r="V1247" s="111"/>
      <c r="W1247" s="111">
        <f>SUMIFS($F$3:F1247,$D$3:D1247,D1247,$C$3:C1247,"Buy")+SUMIFS($F$3:F1247,$D$3:D1247,D1247,$C$3:C1247,"Coin Deposit",$E$3:E1247,"&lt;&gt;")</f>
        <v>0</v>
      </c>
      <c r="X1247" s="111">
        <f t="shared" si="211"/>
        <v>0</v>
      </c>
      <c r="Y1247" s="111">
        <f>IF($D1247=Y$1,SUMIFS($H$3:$H1247,$G$3:$G1247,Y$1,$C$3:$C1247,"Sell"),0)</f>
        <v>0</v>
      </c>
      <c r="Z1247" s="111">
        <f t="shared" si="212"/>
        <v>0</v>
      </c>
      <c r="AA1247" s="111">
        <f>IF($D1247=AA$1,SUMIFS($H$3:$H1247,$G$3:$G1247,AA$1,$C$3:$C1247,"Sell"),0)</f>
        <v>0</v>
      </c>
      <c r="AB1247" s="111">
        <f t="shared" si="213"/>
        <v>0</v>
      </c>
      <c r="AC1247" s="111">
        <f>SUMIFS('Deductions and Deposits'!$H:$H,'Deductions and Deposits'!$G:$G,D1247,'Deductions and Deposits'!$F:$F,"&lt;="&amp;B1247)+SUMIFS($F$3:F1247,$D$3:D1247,D1247,$C$3:C1247,"Coin Deposit",$E$3:E1247,"")</f>
        <v>0</v>
      </c>
      <c r="AD1247" s="111">
        <f>SUMIFS('Deductions and Deposits'!$D:$D,'Deductions and Deposits'!$C:$C,D1247)+SUMIFS($F:$F,$D:$D,D1247,$C:$C,"Coin Deduction")</f>
        <v>0</v>
      </c>
      <c r="AE1247" s="111">
        <f>Table5[[#This Row],[Column4]]+Table5[[#This Row],[Column14]]+Table5[[#This Row],[Column19]]+Table5[[#This Row],[Column12]]</f>
        <v>0</v>
      </c>
      <c r="AF1247" s="111">
        <f>Table5[[#This Row],[Column5]]+Table5[[#This Row],[Column13]]+Table5[[#This Row],[Column21]]+Table5[[#This Row],[Column18]]</f>
        <v>0</v>
      </c>
      <c r="AG1247" s="111">
        <f t="shared" si="214"/>
        <v>0</v>
      </c>
      <c r="AH1247" s="111">
        <f t="shared" si="215"/>
        <v>0</v>
      </c>
      <c r="AI1247" s="111">
        <f>Table5[[#This Row],[Column17]]-Table5[[#This Row],[Column20]]</f>
        <v>0</v>
      </c>
      <c r="AJ1247" s="111">
        <f t="shared" si="216"/>
        <v>0</v>
      </c>
      <c r="AK1247" s="111">
        <f t="shared" si="220"/>
        <v>0</v>
      </c>
      <c r="AL1247" s="111">
        <f t="shared" si="217"/>
        <v>0</v>
      </c>
      <c r="AM1247" s="111" t="str">
        <f t="shared" si="218"/>
        <v/>
      </c>
      <c r="AN1247" s="111" t="str">
        <f t="shared" ca="1" si="219"/>
        <v/>
      </c>
    </row>
    <row r="1248" spans="1:40" ht="20.25" customHeight="1" x14ac:dyDescent="0.3">
      <c r="A1248" s="107"/>
      <c r="B1248" s="144"/>
      <c r="C1248" s="119"/>
      <c r="D1248" s="120"/>
      <c r="E1248" s="119"/>
      <c r="F1248" s="119"/>
      <c r="G1248" s="120"/>
      <c r="H1248" s="119"/>
      <c r="I1248" s="109"/>
      <c r="L1248" s="108"/>
      <c r="M1248" s="108"/>
      <c r="N1248" s="108"/>
      <c r="O1248" s="108"/>
      <c r="P1248" s="108"/>
      <c r="Q1248" s="108"/>
      <c r="R1248" s="108"/>
      <c r="S1248" s="108"/>
      <c r="T1248" s="100">
        <f t="shared" si="210"/>
        <v>0</v>
      </c>
      <c r="U1248" s="111"/>
      <c r="V1248" s="111"/>
      <c r="W1248" s="111">
        <f>SUMIFS($F$3:F1248,$D$3:D1248,D1248,$C$3:C1248,"Buy")+SUMIFS($F$3:F1248,$D$3:D1248,D1248,$C$3:C1248,"Coin Deposit",$E$3:E1248,"&lt;&gt;")</f>
        <v>0</v>
      </c>
      <c r="X1248" s="111">
        <f t="shared" si="211"/>
        <v>0</v>
      </c>
      <c r="Y1248" s="111">
        <f>IF($D1248=Y$1,SUMIFS($H$3:$H1248,$G$3:$G1248,Y$1,$C$3:$C1248,"Sell"),0)</f>
        <v>0</v>
      </c>
      <c r="Z1248" s="111">
        <f t="shared" si="212"/>
        <v>0</v>
      </c>
      <c r="AA1248" s="111">
        <f>IF($D1248=AA$1,SUMIFS($H$3:$H1248,$G$3:$G1248,AA$1,$C$3:$C1248,"Sell"),0)</f>
        <v>0</v>
      </c>
      <c r="AB1248" s="111">
        <f t="shared" si="213"/>
        <v>0</v>
      </c>
      <c r="AC1248" s="111">
        <f>SUMIFS('Deductions and Deposits'!$H:$H,'Deductions and Deposits'!$G:$G,D1248,'Deductions and Deposits'!$F:$F,"&lt;="&amp;B1248)+SUMIFS($F$3:F1248,$D$3:D1248,D1248,$C$3:C1248,"Coin Deposit",$E$3:E1248,"")</f>
        <v>0</v>
      </c>
      <c r="AD1248" s="111">
        <f>SUMIFS('Deductions and Deposits'!$D:$D,'Deductions and Deposits'!$C:$C,D1248)+SUMIFS($F:$F,$D:$D,D1248,$C:$C,"Coin Deduction")</f>
        <v>0</v>
      </c>
      <c r="AE1248" s="111">
        <f>Table5[[#This Row],[Column4]]+Table5[[#This Row],[Column14]]+Table5[[#This Row],[Column19]]+Table5[[#This Row],[Column12]]</f>
        <v>0</v>
      </c>
      <c r="AF1248" s="111">
        <f>Table5[[#This Row],[Column5]]+Table5[[#This Row],[Column13]]+Table5[[#This Row],[Column21]]+Table5[[#This Row],[Column18]]</f>
        <v>0</v>
      </c>
      <c r="AG1248" s="111">
        <f t="shared" si="214"/>
        <v>0</v>
      </c>
      <c r="AH1248" s="111">
        <f t="shared" si="215"/>
        <v>0</v>
      </c>
      <c r="AI1248" s="111">
        <f>Table5[[#This Row],[Column17]]-Table5[[#This Row],[Column20]]</f>
        <v>0</v>
      </c>
      <c r="AJ1248" s="111">
        <f t="shared" si="216"/>
        <v>0</v>
      </c>
      <c r="AK1248" s="111">
        <f t="shared" si="220"/>
        <v>0</v>
      </c>
      <c r="AL1248" s="111">
        <f t="shared" si="217"/>
        <v>0</v>
      </c>
      <c r="AM1248" s="111" t="str">
        <f t="shared" si="218"/>
        <v/>
      </c>
      <c r="AN1248" s="111" t="str">
        <f t="shared" ca="1" si="219"/>
        <v/>
      </c>
    </row>
    <row r="1249" spans="1:40" ht="20.25" customHeight="1" x14ac:dyDescent="0.3">
      <c r="A1249" s="107"/>
      <c r="B1249" s="144"/>
      <c r="C1249" s="119"/>
      <c r="D1249" s="120"/>
      <c r="E1249" s="119"/>
      <c r="F1249" s="119"/>
      <c r="G1249" s="120"/>
      <c r="H1249" s="119"/>
      <c r="I1249" s="109"/>
      <c r="L1249" s="108"/>
      <c r="M1249" s="108"/>
      <c r="N1249" s="108"/>
      <c r="O1249" s="108"/>
      <c r="P1249" s="108"/>
      <c r="Q1249" s="108"/>
      <c r="R1249" s="108"/>
      <c r="S1249" s="108"/>
      <c r="T1249" s="100">
        <f t="shared" si="210"/>
        <v>0</v>
      </c>
      <c r="U1249" s="111"/>
      <c r="V1249" s="111"/>
      <c r="W1249" s="111">
        <f>SUMIFS($F$3:F1249,$D$3:D1249,D1249,$C$3:C1249,"Buy")+SUMIFS($F$3:F1249,$D$3:D1249,D1249,$C$3:C1249,"Coin Deposit",$E$3:E1249,"&lt;&gt;")</f>
        <v>0</v>
      </c>
      <c r="X1249" s="111">
        <f t="shared" si="211"/>
        <v>0</v>
      </c>
      <c r="Y1249" s="111">
        <f>IF($D1249=Y$1,SUMIFS($H$3:$H1249,$G$3:$G1249,Y$1,$C$3:$C1249,"Sell"),0)</f>
        <v>0</v>
      </c>
      <c r="Z1249" s="111">
        <f t="shared" si="212"/>
        <v>0</v>
      </c>
      <c r="AA1249" s="111">
        <f>IF($D1249=AA$1,SUMIFS($H$3:$H1249,$G$3:$G1249,AA$1,$C$3:$C1249,"Sell"),0)</f>
        <v>0</v>
      </c>
      <c r="AB1249" s="111">
        <f t="shared" si="213"/>
        <v>0</v>
      </c>
      <c r="AC1249" s="111">
        <f>SUMIFS('Deductions and Deposits'!$H:$H,'Deductions and Deposits'!$G:$G,D1249,'Deductions and Deposits'!$F:$F,"&lt;="&amp;B1249)+SUMIFS($F$3:F1249,$D$3:D1249,D1249,$C$3:C1249,"Coin Deposit",$E$3:E1249,"")</f>
        <v>0</v>
      </c>
      <c r="AD1249" s="111">
        <f>SUMIFS('Deductions and Deposits'!$D:$D,'Deductions and Deposits'!$C:$C,D1249)+SUMIFS($F:$F,$D:$D,D1249,$C:$C,"Coin Deduction")</f>
        <v>0</v>
      </c>
      <c r="AE1249" s="111">
        <f>Table5[[#This Row],[Column4]]+Table5[[#This Row],[Column14]]+Table5[[#This Row],[Column19]]+Table5[[#This Row],[Column12]]</f>
        <v>0</v>
      </c>
      <c r="AF1249" s="111">
        <f>Table5[[#This Row],[Column5]]+Table5[[#This Row],[Column13]]+Table5[[#This Row],[Column21]]+Table5[[#This Row],[Column18]]</f>
        <v>0</v>
      </c>
      <c r="AG1249" s="111">
        <f t="shared" si="214"/>
        <v>0</v>
      </c>
      <c r="AH1249" s="111">
        <f t="shared" si="215"/>
        <v>0</v>
      </c>
      <c r="AI1249" s="111">
        <f>Table5[[#This Row],[Column17]]-Table5[[#This Row],[Column20]]</f>
        <v>0</v>
      </c>
      <c r="AJ1249" s="111">
        <f t="shared" si="216"/>
        <v>0</v>
      </c>
      <c r="AK1249" s="111">
        <f t="shared" si="220"/>
        <v>0</v>
      </c>
      <c r="AL1249" s="111">
        <f t="shared" si="217"/>
        <v>0</v>
      </c>
      <c r="AM1249" s="111" t="str">
        <f t="shared" si="218"/>
        <v/>
      </c>
      <c r="AN1249" s="111" t="str">
        <f t="shared" ca="1" si="219"/>
        <v/>
      </c>
    </row>
    <row r="1250" spans="1:40" ht="20.25" customHeight="1" x14ac:dyDescent="0.3">
      <c r="A1250" s="107"/>
      <c r="B1250" s="144"/>
      <c r="C1250" s="119"/>
      <c r="D1250" s="120"/>
      <c r="E1250" s="119"/>
      <c r="F1250" s="119"/>
      <c r="G1250" s="120"/>
      <c r="H1250" s="119"/>
      <c r="I1250" s="109"/>
      <c r="L1250" s="108"/>
      <c r="M1250" s="108"/>
      <c r="N1250" s="108"/>
      <c r="O1250" s="108"/>
      <c r="P1250" s="108"/>
      <c r="Q1250" s="108"/>
      <c r="R1250" s="108"/>
      <c r="S1250" s="108"/>
      <c r="T1250" s="100">
        <f t="shared" si="210"/>
        <v>0</v>
      </c>
      <c r="U1250" s="111"/>
      <c r="V1250" s="111"/>
      <c r="W1250" s="111">
        <f>SUMIFS($F$3:F1250,$D$3:D1250,D1250,$C$3:C1250,"Buy")+SUMIFS($F$3:F1250,$D$3:D1250,D1250,$C$3:C1250,"Coin Deposit",$E$3:E1250,"&lt;&gt;")</f>
        <v>0</v>
      </c>
      <c r="X1250" s="111">
        <f t="shared" si="211"/>
        <v>0</v>
      </c>
      <c r="Y1250" s="111">
        <f>IF($D1250=Y$1,SUMIFS($H$3:$H1250,$G$3:$G1250,Y$1,$C$3:$C1250,"Sell"),0)</f>
        <v>0</v>
      </c>
      <c r="Z1250" s="111">
        <f t="shared" si="212"/>
        <v>0</v>
      </c>
      <c r="AA1250" s="111">
        <f>IF($D1250=AA$1,SUMIFS($H$3:$H1250,$G$3:$G1250,AA$1,$C$3:$C1250,"Sell"),0)</f>
        <v>0</v>
      </c>
      <c r="AB1250" s="111">
        <f t="shared" si="213"/>
        <v>0</v>
      </c>
      <c r="AC1250" s="111">
        <f>SUMIFS('Deductions and Deposits'!$H:$H,'Deductions and Deposits'!$G:$G,D1250,'Deductions and Deposits'!$F:$F,"&lt;="&amp;B1250)+SUMIFS($F$3:F1250,$D$3:D1250,D1250,$C$3:C1250,"Coin Deposit",$E$3:E1250,"")</f>
        <v>0</v>
      </c>
      <c r="AD1250" s="111">
        <f>SUMIFS('Deductions and Deposits'!$D:$D,'Deductions and Deposits'!$C:$C,D1250)+SUMIFS($F:$F,$D:$D,D1250,$C:$C,"Coin Deduction")</f>
        <v>0</v>
      </c>
      <c r="AE1250" s="111">
        <f>Table5[[#This Row],[Column4]]+Table5[[#This Row],[Column14]]+Table5[[#This Row],[Column19]]+Table5[[#This Row],[Column12]]</f>
        <v>0</v>
      </c>
      <c r="AF1250" s="111">
        <f>Table5[[#This Row],[Column5]]+Table5[[#This Row],[Column13]]+Table5[[#This Row],[Column21]]+Table5[[#This Row],[Column18]]</f>
        <v>0</v>
      </c>
      <c r="AG1250" s="111">
        <f t="shared" si="214"/>
        <v>0</v>
      </c>
      <c r="AH1250" s="111">
        <f t="shared" si="215"/>
        <v>0</v>
      </c>
      <c r="AI1250" s="111">
        <f>Table5[[#This Row],[Column17]]-Table5[[#This Row],[Column20]]</f>
        <v>0</v>
      </c>
      <c r="AJ1250" s="111">
        <f t="shared" si="216"/>
        <v>0</v>
      </c>
      <c r="AK1250" s="111">
        <f t="shared" si="220"/>
        <v>0</v>
      </c>
      <c r="AL1250" s="111">
        <f t="shared" si="217"/>
        <v>0</v>
      </c>
      <c r="AM1250" s="111" t="str">
        <f t="shared" si="218"/>
        <v/>
      </c>
      <c r="AN1250" s="111" t="str">
        <f t="shared" ca="1" si="219"/>
        <v/>
      </c>
    </row>
    <row r="1251" spans="1:40" ht="20.25" customHeight="1" x14ac:dyDescent="0.3">
      <c r="A1251" s="107"/>
      <c r="B1251" s="144"/>
      <c r="C1251" s="119"/>
      <c r="D1251" s="120"/>
      <c r="E1251" s="119"/>
      <c r="F1251" s="119"/>
      <c r="G1251" s="120"/>
      <c r="H1251" s="119"/>
      <c r="I1251" s="109"/>
      <c r="L1251" s="108"/>
      <c r="M1251" s="108"/>
      <c r="N1251" s="108"/>
      <c r="O1251" s="108"/>
      <c r="P1251" s="108"/>
      <c r="Q1251" s="108"/>
      <c r="R1251" s="108"/>
      <c r="S1251" s="108"/>
      <c r="T1251" s="100">
        <f t="shared" si="210"/>
        <v>0</v>
      </c>
      <c r="U1251" s="111"/>
      <c r="V1251" s="111"/>
      <c r="W1251" s="111">
        <f>SUMIFS($F$3:F1251,$D$3:D1251,D1251,$C$3:C1251,"Buy")+SUMIFS($F$3:F1251,$D$3:D1251,D1251,$C$3:C1251,"Coin Deposit",$E$3:E1251,"&lt;&gt;")</f>
        <v>0</v>
      </c>
      <c r="X1251" s="111">
        <f t="shared" si="211"/>
        <v>0</v>
      </c>
      <c r="Y1251" s="111">
        <f>IF($D1251=Y$1,SUMIFS($H$3:$H1251,$G$3:$G1251,Y$1,$C$3:$C1251,"Sell"),0)</f>
        <v>0</v>
      </c>
      <c r="Z1251" s="111">
        <f t="shared" si="212"/>
        <v>0</v>
      </c>
      <c r="AA1251" s="111">
        <f>IF($D1251=AA$1,SUMIFS($H$3:$H1251,$G$3:$G1251,AA$1,$C$3:$C1251,"Sell"),0)</f>
        <v>0</v>
      </c>
      <c r="AB1251" s="111">
        <f t="shared" si="213"/>
        <v>0</v>
      </c>
      <c r="AC1251" s="111">
        <f>SUMIFS('Deductions and Deposits'!$H:$H,'Deductions and Deposits'!$G:$G,D1251,'Deductions and Deposits'!$F:$F,"&lt;="&amp;B1251)+SUMIFS($F$3:F1251,$D$3:D1251,D1251,$C$3:C1251,"Coin Deposit",$E$3:E1251,"")</f>
        <v>0</v>
      </c>
      <c r="AD1251" s="111">
        <f>SUMIFS('Deductions and Deposits'!$D:$D,'Deductions and Deposits'!$C:$C,D1251)+SUMIFS($F:$F,$D:$D,D1251,$C:$C,"Coin Deduction")</f>
        <v>0</v>
      </c>
      <c r="AE1251" s="111">
        <f>Table5[[#This Row],[Column4]]+Table5[[#This Row],[Column14]]+Table5[[#This Row],[Column19]]+Table5[[#This Row],[Column12]]</f>
        <v>0</v>
      </c>
      <c r="AF1251" s="111">
        <f>Table5[[#This Row],[Column5]]+Table5[[#This Row],[Column13]]+Table5[[#This Row],[Column21]]+Table5[[#This Row],[Column18]]</f>
        <v>0</v>
      </c>
      <c r="AG1251" s="111">
        <f t="shared" si="214"/>
        <v>0</v>
      </c>
      <c r="AH1251" s="111">
        <f t="shared" si="215"/>
        <v>0</v>
      </c>
      <c r="AI1251" s="111">
        <f>Table5[[#This Row],[Column17]]-Table5[[#This Row],[Column20]]</f>
        <v>0</v>
      </c>
      <c r="AJ1251" s="111">
        <f t="shared" si="216"/>
        <v>0</v>
      </c>
      <c r="AK1251" s="111">
        <f t="shared" si="220"/>
        <v>0</v>
      </c>
      <c r="AL1251" s="111">
        <f t="shared" si="217"/>
        <v>0</v>
      </c>
      <c r="AM1251" s="111" t="str">
        <f t="shared" si="218"/>
        <v/>
      </c>
      <c r="AN1251" s="111" t="str">
        <f t="shared" ca="1" si="219"/>
        <v/>
      </c>
    </row>
    <row r="1252" spans="1:40" ht="20.25" customHeight="1" x14ac:dyDescent="0.3">
      <c r="A1252" s="107"/>
      <c r="B1252" s="144"/>
      <c r="C1252" s="119"/>
      <c r="D1252" s="120"/>
      <c r="E1252" s="119"/>
      <c r="F1252" s="119"/>
      <c r="G1252" s="120"/>
      <c r="H1252" s="119"/>
      <c r="I1252" s="109"/>
      <c r="L1252" s="108"/>
      <c r="M1252" s="108"/>
      <c r="N1252" s="108"/>
      <c r="O1252" s="108"/>
      <c r="P1252" s="108"/>
      <c r="Q1252" s="108"/>
      <c r="R1252" s="108"/>
      <c r="S1252" s="108"/>
      <c r="T1252" s="100">
        <f t="shared" si="210"/>
        <v>0</v>
      </c>
      <c r="U1252" s="111"/>
      <c r="V1252" s="111"/>
      <c r="W1252" s="111">
        <f>SUMIFS($F$3:F1252,$D$3:D1252,D1252,$C$3:C1252,"Buy")+SUMIFS($F$3:F1252,$D$3:D1252,D1252,$C$3:C1252,"Coin Deposit",$E$3:E1252,"&lt;&gt;")</f>
        <v>0</v>
      </c>
      <c r="X1252" s="111">
        <f t="shared" si="211"/>
        <v>0</v>
      </c>
      <c r="Y1252" s="111">
        <f>IF($D1252=Y$1,SUMIFS($H$3:$H1252,$G$3:$G1252,Y$1,$C$3:$C1252,"Sell"),0)</f>
        <v>0</v>
      </c>
      <c r="Z1252" s="111">
        <f t="shared" si="212"/>
        <v>0</v>
      </c>
      <c r="AA1252" s="111">
        <f>IF($D1252=AA$1,SUMIFS($H$3:$H1252,$G$3:$G1252,AA$1,$C$3:$C1252,"Sell"),0)</f>
        <v>0</v>
      </c>
      <c r="AB1252" s="111">
        <f t="shared" si="213"/>
        <v>0</v>
      </c>
      <c r="AC1252" s="111">
        <f>SUMIFS('Deductions and Deposits'!$H:$H,'Deductions and Deposits'!$G:$G,D1252,'Deductions and Deposits'!$F:$F,"&lt;="&amp;B1252)+SUMIFS($F$3:F1252,$D$3:D1252,D1252,$C$3:C1252,"Coin Deposit",$E$3:E1252,"")</f>
        <v>0</v>
      </c>
      <c r="AD1252" s="111">
        <f>SUMIFS('Deductions and Deposits'!$D:$D,'Deductions and Deposits'!$C:$C,D1252)+SUMIFS($F:$F,$D:$D,D1252,$C:$C,"Coin Deduction")</f>
        <v>0</v>
      </c>
      <c r="AE1252" s="111">
        <f>Table5[[#This Row],[Column4]]+Table5[[#This Row],[Column14]]+Table5[[#This Row],[Column19]]+Table5[[#This Row],[Column12]]</f>
        <v>0</v>
      </c>
      <c r="AF1252" s="111">
        <f>Table5[[#This Row],[Column5]]+Table5[[#This Row],[Column13]]+Table5[[#This Row],[Column21]]+Table5[[#This Row],[Column18]]</f>
        <v>0</v>
      </c>
      <c r="AG1252" s="111">
        <f t="shared" si="214"/>
        <v>0</v>
      </c>
      <c r="AH1252" s="111">
        <f t="shared" si="215"/>
        <v>0</v>
      </c>
      <c r="AI1252" s="111">
        <f>Table5[[#This Row],[Column17]]-Table5[[#This Row],[Column20]]</f>
        <v>0</v>
      </c>
      <c r="AJ1252" s="111">
        <f t="shared" si="216"/>
        <v>0</v>
      </c>
      <c r="AK1252" s="111">
        <f t="shared" si="220"/>
        <v>0</v>
      </c>
      <c r="AL1252" s="111">
        <f t="shared" si="217"/>
        <v>0</v>
      </c>
      <c r="AM1252" s="111" t="str">
        <f t="shared" si="218"/>
        <v/>
      </c>
      <c r="AN1252" s="111" t="str">
        <f t="shared" ca="1" si="219"/>
        <v/>
      </c>
    </row>
    <row r="1253" spans="1:40" ht="20.25" customHeight="1" x14ac:dyDescent="0.3">
      <c r="A1253" s="107"/>
      <c r="B1253" s="144"/>
      <c r="C1253" s="119"/>
      <c r="D1253" s="120"/>
      <c r="E1253" s="119"/>
      <c r="F1253" s="119"/>
      <c r="G1253" s="120"/>
      <c r="H1253" s="119"/>
      <c r="I1253" s="109"/>
      <c r="L1253" s="108"/>
      <c r="M1253" s="108"/>
      <c r="N1253" s="108"/>
      <c r="O1253" s="108"/>
      <c r="P1253" s="108"/>
      <c r="Q1253" s="108"/>
      <c r="R1253" s="108"/>
      <c r="S1253" s="108"/>
      <c r="T1253" s="100">
        <f t="shared" si="210"/>
        <v>0</v>
      </c>
      <c r="U1253" s="111"/>
      <c r="V1253" s="111"/>
      <c r="W1253" s="111">
        <f>SUMIFS($F$3:F1253,$D$3:D1253,D1253,$C$3:C1253,"Buy")+SUMIFS($F$3:F1253,$D$3:D1253,D1253,$C$3:C1253,"Coin Deposit",$E$3:E1253,"&lt;&gt;")</f>
        <v>0</v>
      </c>
      <c r="X1253" s="111">
        <f t="shared" si="211"/>
        <v>0</v>
      </c>
      <c r="Y1253" s="111">
        <f>IF($D1253=Y$1,SUMIFS($H$3:$H1253,$G$3:$G1253,Y$1,$C$3:$C1253,"Sell"),0)</f>
        <v>0</v>
      </c>
      <c r="Z1253" s="111">
        <f t="shared" si="212"/>
        <v>0</v>
      </c>
      <c r="AA1253" s="111">
        <f>IF($D1253=AA$1,SUMIFS($H$3:$H1253,$G$3:$G1253,AA$1,$C$3:$C1253,"Sell"),0)</f>
        <v>0</v>
      </c>
      <c r="AB1253" s="111">
        <f t="shared" si="213"/>
        <v>0</v>
      </c>
      <c r="AC1253" s="111">
        <f>SUMIFS('Deductions and Deposits'!$H:$H,'Deductions and Deposits'!$G:$G,D1253,'Deductions and Deposits'!$F:$F,"&lt;="&amp;B1253)+SUMIFS($F$3:F1253,$D$3:D1253,D1253,$C$3:C1253,"Coin Deposit",$E$3:E1253,"")</f>
        <v>0</v>
      </c>
      <c r="AD1253" s="111">
        <f>SUMIFS('Deductions and Deposits'!$D:$D,'Deductions and Deposits'!$C:$C,D1253)+SUMIFS($F:$F,$D:$D,D1253,$C:$C,"Coin Deduction")</f>
        <v>0</v>
      </c>
      <c r="AE1253" s="111">
        <f>Table5[[#This Row],[Column4]]+Table5[[#This Row],[Column14]]+Table5[[#This Row],[Column19]]+Table5[[#This Row],[Column12]]</f>
        <v>0</v>
      </c>
      <c r="AF1253" s="111">
        <f>Table5[[#This Row],[Column5]]+Table5[[#This Row],[Column13]]+Table5[[#This Row],[Column21]]+Table5[[#This Row],[Column18]]</f>
        <v>0</v>
      </c>
      <c r="AG1253" s="111">
        <f t="shared" si="214"/>
        <v>0</v>
      </c>
      <c r="AH1253" s="111">
        <f t="shared" si="215"/>
        <v>0</v>
      </c>
      <c r="AI1253" s="111">
        <f>Table5[[#This Row],[Column17]]-Table5[[#This Row],[Column20]]</f>
        <v>0</v>
      </c>
      <c r="AJ1253" s="111">
        <f t="shared" si="216"/>
        <v>0</v>
      </c>
      <c r="AK1253" s="111">
        <f t="shared" si="220"/>
        <v>0</v>
      </c>
      <c r="AL1253" s="111">
        <f t="shared" si="217"/>
        <v>0</v>
      </c>
      <c r="AM1253" s="111" t="str">
        <f t="shared" si="218"/>
        <v/>
      </c>
      <c r="AN1253" s="111" t="str">
        <f t="shared" ca="1" si="219"/>
        <v/>
      </c>
    </row>
    <row r="1254" spans="1:40" ht="20.25" customHeight="1" x14ac:dyDescent="0.3">
      <c r="A1254" s="107"/>
      <c r="B1254" s="144"/>
      <c r="C1254" s="119"/>
      <c r="D1254" s="120"/>
      <c r="E1254" s="119"/>
      <c r="F1254" s="119"/>
      <c r="G1254" s="120"/>
      <c r="H1254" s="119"/>
      <c r="I1254" s="109"/>
      <c r="L1254" s="108"/>
      <c r="M1254" s="108"/>
      <c r="N1254" s="108"/>
      <c r="O1254" s="108"/>
      <c r="P1254" s="108"/>
      <c r="Q1254" s="108"/>
      <c r="R1254" s="108"/>
      <c r="S1254" s="108"/>
      <c r="T1254" s="100">
        <f t="shared" si="210"/>
        <v>0</v>
      </c>
      <c r="U1254" s="111"/>
      <c r="V1254" s="111"/>
      <c r="W1254" s="111">
        <f>SUMIFS($F$3:F1254,$D$3:D1254,D1254,$C$3:C1254,"Buy")+SUMIFS($F$3:F1254,$D$3:D1254,D1254,$C$3:C1254,"Coin Deposit",$E$3:E1254,"&lt;&gt;")</f>
        <v>0</v>
      </c>
      <c r="X1254" s="111">
        <f t="shared" si="211"/>
        <v>0</v>
      </c>
      <c r="Y1254" s="111">
        <f>IF($D1254=Y$1,SUMIFS($H$3:$H1254,$G$3:$G1254,Y$1,$C$3:$C1254,"Sell"),0)</f>
        <v>0</v>
      </c>
      <c r="Z1254" s="111">
        <f t="shared" si="212"/>
        <v>0</v>
      </c>
      <c r="AA1254" s="111">
        <f>IF($D1254=AA$1,SUMIFS($H$3:$H1254,$G$3:$G1254,AA$1,$C$3:$C1254,"Sell"),0)</f>
        <v>0</v>
      </c>
      <c r="AB1254" s="111">
        <f t="shared" si="213"/>
        <v>0</v>
      </c>
      <c r="AC1254" s="111">
        <f>SUMIFS('Deductions and Deposits'!$H:$H,'Deductions and Deposits'!$G:$G,D1254,'Deductions and Deposits'!$F:$F,"&lt;="&amp;B1254)+SUMIFS($F$3:F1254,$D$3:D1254,D1254,$C$3:C1254,"Coin Deposit",$E$3:E1254,"")</f>
        <v>0</v>
      </c>
      <c r="AD1254" s="111">
        <f>SUMIFS('Deductions and Deposits'!$D:$D,'Deductions and Deposits'!$C:$C,D1254)+SUMIFS($F:$F,$D:$D,D1254,$C:$C,"Coin Deduction")</f>
        <v>0</v>
      </c>
      <c r="AE1254" s="111">
        <f>Table5[[#This Row],[Column4]]+Table5[[#This Row],[Column14]]+Table5[[#This Row],[Column19]]+Table5[[#This Row],[Column12]]</f>
        <v>0</v>
      </c>
      <c r="AF1254" s="111">
        <f>Table5[[#This Row],[Column5]]+Table5[[#This Row],[Column13]]+Table5[[#This Row],[Column21]]+Table5[[#This Row],[Column18]]</f>
        <v>0</v>
      </c>
      <c r="AG1254" s="111">
        <f t="shared" si="214"/>
        <v>0</v>
      </c>
      <c r="AH1254" s="111">
        <f t="shared" si="215"/>
        <v>0</v>
      </c>
      <c r="AI1254" s="111">
        <f>Table5[[#This Row],[Column17]]-Table5[[#This Row],[Column20]]</f>
        <v>0</v>
      </c>
      <c r="AJ1254" s="111">
        <f t="shared" si="216"/>
        <v>0</v>
      </c>
      <c r="AK1254" s="111">
        <f t="shared" si="220"/>
        <v>0</v>
      </c>
      <c r="AL1254" s="111">
        <f t="shared" si="217"/>
        <v>0</v>
      </c>
      <c r="AM1254" s="111" t="str">
        <f t="shared" si="218"/>
        <v/>
      </c>
      <c r="AN1254" s="111" t="str">
        <f t="shared" ca="1" si="219"/>
        <v/>
      </c>
    </row>
    <row r="1255" spans="1:40" ht="20.25" customHeight="1" x14ac:dyDescent="0.3">
      <c r="A1255" s="107"/>
      <c r="B1255" s="144"/>
      <c r="C1255" s="119"/>
      <c r="D1255" s="120"/>
      <c r="E1255" s="119"/>
      <c r="F1255" s="119"/>
      <c r="G1255" s="120"/>
      <c r="H1255" s="119"/>
      <c r="I1255" s="109"/>
      <c r="L1255" s="108"/>
      <c r="M1255" s="108"/>
      <c r="N1255" s="108"/>
      <c r="O1255" s="108"/>
      <c r="P1255" s="108"/>
      <c r="Q1255" s="108"/>
      <c r="R1255" s="108"/>
      <c r="S1255" s="108"/>
      <c r="T1255" s="100">
        <f t="shared" si="210"/>
        <v>0</v>
      </c>
      <c r="U1255" s="111"/>
      <c r="V1255" s="111"/>
      <c r="W1255" s="111">
        <f>SUMIFS($F$3:F1255,$D$3:D1255,D1255,$C$3:C1255,"Buy")+SUMIFS($F$3:F1255,$D$3:D1255,D1255,$C$3:C1255,"Coin Deposit",$E$3:E1255,"&lt;&gt;")</f>
        <v>0</v>
      </c>
      <c r="X1255" s="111">
        <f t="shared" si="211"/>
        <v>0</v>
      </c>
      <c r="Y1255" s="111">
        <f>IF($D1255=Y$1,SUMIFS($H$3:$H1255,$G$3:$G1255,Y$1,$C$3:$C1255,"Sell"),0)</f>
        <v>0</v>
      </c>
      <c r="Z1255" s="111">
        <f t="shared" si="212"/>
        <v>0</v>
      </c>
      <c r="AA1255" s="111">
        <f>IF($D1255=AA$1,SUMIFS($H$3:$H1255,$G$3:$G1255,AA$1,$C$3:$C1255,"Sell"),0)</f>
        <v>0</v>
      </c>
      <c r="AB1255" s="111">
        <f t="shared" si="213"/>
        <v>0</v>
      </c>
      <c r="AC1255" s="111">
        <f>SUMIFS('Deductions and Deposits'!$H:$H,'Deductions and Deposits'!$G:$G,D1255,'Deductions and Deposits'!$F:$F,"&lt;="&amp;B1255)+SUMIFS($F$3:F1255,$D$3:D1255,D1255,$C$3:C1255,"Coin Deposit",$E$3:E1255,"")</f>
        <v>0</v>
      </c>
      <c r="AD1255" s="111">
        <f>SUMIFS('Deductions and Deposits'!$D:$D,'Deductions and Deposits'!$C:$C,D1255)+SUMIFS($F:$F,$D:$D,D1255,$C:$C,"Coin Deduction")</f>
        <v>0</v>
      </c>
      <c r="AE1255" s="111">
        <f>Table5[[#This Row],[Column4]]+Table5[[#This Row],[Column14]]+Table5[[#This Row],[Column19]]+Table5[[#This Row],[Column12]]</f>
        <v>0</v>
      </c>
      <c r="AF1255" s="111">
        <f>Table5[[#This Row],[Column5]]+Table5[[#This Row],[Column13]]+Table5[[#This Row],[Column21]]+Table5[[#This Row],[Column18]]</f>
        <v>0</v>
      </c>
      <c r="AG1255" s="111">
        <f t="shared" si="214"/>
        <v>0</v>
      </c>
      <c r="AH1255" s="111">
        <f t="shared" si="215"/>
        <v>0</v>
      </c>
      <c r="AI1255" s="111">
        <f>Table5[[#This Row],[Column17]]-Table5[[#This Row],[Column20]]</f>
        <v>0</v>
      </c>
      <c r="AJ1255" s="111">
        <f t="shared" si="216"/>
        <v>0</v>
      </c>
      <c r="AK1255" s="111">
        <f t="shared" si="220"/>
        <v>0</v>
      </c>
      <c r="AL1255" s="111">
        <f t="shared" si="217"/>
        <v>0</v>
      </c>
      <c r="AM1255" s="111" t="str">
        <f t="shared" si="218"/>
        <v/>
      </c>
      <c r="AN1255" s="111" t="str">
        <f t="shared" ca="1" si="219"/>
        <v/>
      </c>
    </row>
    <row r="1256" spans="1:40" ht="20.25" customHeight="1" x14ac:dyDescent="0.3">
      <c r="A1256" s="107"/>
      <c r="B1256" s="144"/>
      <c r="C1256" s="119"/>
      <c r="D1256" s="120"/>
      <c r="E1256" s="119"/>
      <c r="F1256" s="119"/>
      <c r="G1256" s="120"/>
      <c r="H1256" s="119"/>
      <c r="I1256" s="109"/>
      <c r="L1256" s="108"/>
      <c r="M1256" s="108"/>
      <c r="N1256" s="108"/>
      <c r="O1256" s="108"/>
      <c r="P1256" s="108"/>
      <c r="Q1256" s="108"/>
      <c r="R1256" s="108"/>
      <c r="S1256" s="108"/>
      <c r="T1256" s="100">
        <f t="shared" si="210"/>
        <v>0</v>
      </c>
      <c r="U1256" s="111"/>
      <c r="V1256" s="111"/>
      <c r="W1256" s="111">
        <f>SUMIFS($F$3:F1256,$D$3:D1256,D1256,$C$3:C1256,"Buy")+SUMIFS($F$3:F1256,$D$3:D1256,D1256,$C$3:C1256,"Coin Deposit",$E$3:E1256,"&lt;&gt;")</f>
        <v>0</v>
      </c>
      <c r="X1256" s="111">
        <f t="shared" si="211"/>
        <v>0</v>
      </c>
      <c r="Y1256" s="111">
        <f>IF($D1256=Y$1,SUMIFS($H$3:$H1256,$G$3:$G1256,Y$1,$C$3:$C1256,"Sell"),0)</f>
        <v>0</v>
      </c>
      <c r="Z1256" s="111">
        <f t="shared" si="212"/>
        <v>0</v>
      </c>
      <c r="AA1256" s="111">
        <f>IF($D1256=AA$1,SUMIFS($H$3:$H1256,$G$3:$G1256,AA$1,$C$3:$C1256,"Sell"),0)</f>
        <v>0</v>
      </c>
      <c r="AB1256" s="111">
        <f t="shared" si="213"/>
        <v>0</v>
      </c>
      <c r="AC1256" s="111">
        <f>SUMIFS('Deductions and Deposits'!$H:$H,'Deductions and Deposits'!$G:$G,D1256,'Deductions and Deposits'!$F:$F,"&lt;="&amp;B1256)+SUMIFS($F$3:F1256,$D$3:D1256,D1256,$C$3:C1256,"Coin Deposit",$E$3:E1256,"")</f>
        <v>0</v>
      </c>
      <c r="AD1256" s="111">
        <f>SUMIFS('Deductions and Deposits'!$D:$D,'Deductions and Deposits'!$C:$C,D1256)+SUMIFS($F:$F,$D:$D,D1256,$C:$C,"Coin Deduction")</f>
        <v>0</v>
      </c>
      <c r="AE1256" s="111">
        <f>Table5[[#This Row],[Column4]]+Table5[[#This Row],[Column14]]+Table5[[#This Row],[Column19]]+Table5[[#This Row],[Column12]]</f>
        <v>0</v>
      </c>
      <c r="AF1256" s="111">
        <f>Table5[[#This Row],[Column5]]+Table5[[#This Row],[Column13]]+Table5[[#This Row],[Column21]]+Table5[[#This Row],[Column18]]</f>
        <v>0</v>
      </c>
      <c r="AG1256" s="111">
        <f t="shared" si="214"/>
        <v>0</v>
      </c>
      <c r="AH1256" s="111">
        <f t="shared" si="215"/>
        <v>0</v>
      </c>
      <c r="AI1256" s="111">
        <f>Table5[[#This Row],[Column17]]-Table5[[#This Row],[Column20]]</f>
        <v>0</v>
      </c>
      <c r="AJ1256" s="111">
        <f t="shared" si="216"/>
        <v>0</v>
      </c>
      <c r="AK1256" s="111">
        <f t="shared" si="220"/>
        <v>0</v>
      </c>
      <c r="AL1256" s="111">
        <f t="shared" si="217"/>
        <v>0</v>
      </c>
      <c r="AM1256" s="111" t="str">
        <f t="shared" si="218"/>
        <v/>
      </c>
      <c r="AN1256" s="111" t="str">
        <f t="shared" ca="1" si="219"/>
        <v/>
      </c>
    </row>
    <row r="1257" spans="1:40" ht="20.25" customHeight="1" x14ac:dyDescent="0.3">
      <c r="A1257" s="107"/>
      <c r="B1257" s="144"/>
      <c r="C1257" s="119"/>
      <c r="D1257" s="120"/>
      <c r="E1257" s="119"/>
      <c r="F1257" s="119"/>
      <c r="G1257" s="120"/>
      <c r="H1257" s="119"/>
      <c r="I1257" s="109"/>
      <c r="L1257" s="108"/>
      <c r="M1257" s="108"/>
      <c r="N1257" s="108"/>
      <c r="O1257" s="108"/>
      <c r="P1257" s="108"/>
      <c r="Q1257" s="108"/>
      <c r="R1257" s="108"/>
      <c r="S1257" s="108"/>
      <c r="T1257" s="100">
        <f t="shared" si="210"/>
        <v>0</v>
      </c>
      <c r="U1257" s="111"/>
      <c r="V1257" s="111"/>
      <c r="W1257" s="111">
        <f>SUMIFS($F$3:F1257,$D$3:D1257,D1257,$C$3:C1257,"Buy")+SUMIFS($F$3:F1257,$D$3:D1257,D1257,$C$3:C1257,"Coin Deposit",$E$3:E1257,"&lt;&gt;")</f>
        <v>0</v>
      </c>
      <c r="X1257" s="111">
        <f t="shared" si="211"/>
        <v>0</v>
      </c>
      <c r="Y1257" s="111">
        <f>IF($D1257=Y$1,SUMIFS($H$3:$H1257,$G$3:$G1257,Y$1,$C$3:$C1257,"Sell"),0)</f>
        <v>0</v>
      </c>
      <c r="Z1257" s="111">
        <f t="shared" si="212"/>
        <v>0</v>
      </c>
      <c r="AA1257" s="111">
        <f>IF($D1257=AA$1,SUMIFS($H$3:$H1257,$G$3:$G1257,AA$1,$C$3:$C1257,"Sell"),0)</f>
        <v>0</v>
      </c>
      <c r="AB1257" s="111">
        <f t="shared" si="213"/>
        <v>0</v>
      </c>
      <c r="AC1257" s="111">
        <f>SUMIFS('Deductions and Deposits'!$H:$H,'Deductions and Deposits'!$G:$G,D1257,'Deductions and Deposits'!$F:$F,"&lt;="&amp;B1257)+SUMIFS($F$3:F1257,$D$3:D1257,D1257,$C$3:C1257,"Coin Deposit",$E$3:E1257,"")</f>
        <v>0</v>
      </c>
      <c r="AD1257" s="111">
        <f>SUMIFS('Deductions and Deposits'!$D:$D,'Deductions and Deposits'!$C:$C,D1257)+SUMIFS($F:$F,$D:$D,D1257,$C:$C,"Coin Deduction")</f>
        <v>0</v>
      </c>
      <c r="AE1257" s="111">
        <f>Table5[[#This Row],[Column4]]+Table5[[#This Row],[Column14]]+Table5[[#This Row],[Column19]]+Table5[[#This Row],[Column12]]</f>
        <v>0</v>
      </c>
      <c r="AF1257" s="111">
        <f>Table5[[#This Row],[Column5]]+Table5[[#This Row],[Column13]]+Table5[[#This Row],[Column21]]+Table5[[#This Row],[Column18]]</f>
        <v>0</v>
      </c>
      <c r="AG1257" s="111">
        <f t="shared" si="214"/>
        <v>0</v>
      </c>
      <c r="AH1257" s="111">
        <f t="shared" si="215"/>
        <v>0</v>
      </c>
      <c r="AI1257" s="111">
        <f>Table5[[#This Row],[Column17]]-Table5[[#This Row],[Column20]]</f>
        <v>0</v>
      </c>
      <c r="AJ1257" s="111">
        <f t="shared" si="216"/>
        <v>0</v>
      </c>
      <c r="AK1257" s="111">
        <f t="shared" si="220"/>
        <v>0</v>
      </c>
      <c r="AL1257" s="111">
        <f t="shared" si="217"/>
        <v>0</v>
      </c>
      <c r="AM1257" s="111" t="str">
        <f t="shared" si="218"/>
        <v/>
      </c>
      <c r="AN1257" s="111" t="str">
        <f t="shared" ca="1" si="219"/>
        <v/>
      </c>
    </row>
    <row r="1258" spans="1:40" ht="20.25" customHeight="1" x14ac:dyDescent="0.3">
      <c r="A1258" s="107"/>
      <c r="B1258" s="144"/>
      <c r="C1258" s="119"/>
      <c r="D1258" s="120"/>
      <c r="E1258" s="119"/>
      <c r="F1258" s="119"/>
      <c r="G1258" s="120"/>
      <c r="H1258" s="119"/>
      <c r="I1258" s="109"/>
      <c r="L1258" s="108"/>
      <c r="M1258" s="108"/>
      <c r="N1258" s="108"/>
      <c r="O1258" s="108"/>
      <c r="P1258" s="108"/>
      <c r="Q1258" s="108"/>
      <c r="R1258" s="108"/>
      <c r="S1258" s="108"/>
      <c r="T1258" s="100">
        <f t="shared" si="210"/>
        <v>0</v>
      </c>
      <c r="U1258" s="111"/>
      <c r="V1258" s="111"/>
      <c r="W1258" s="111">
        <f>SUMIFS($F$3:F1258,$D$3:D1258,D1258,$C$3:C1258,"Buy")+SUMIFS($F$3:F1258,$D$3:D1258,D1258,$C$3:C1258,"Coin Deposit",$E$3:E1258,"&lt;&gt;")</f>
        <v>0</v>
      </c>
      <c r="X1258" s="111">
        <f t="shared" si="211"/>
        <v>0</v>
      </c>
      <c r="Y1258" s="111">
        <f>IF($D1258=Y$1,SUMIFS($H$3:$H1258,$G$3:$G1258,Y$1,$C$3:$C1258,"Sell"),0)</f>
        <v>0</v>
      </c>
      <c r="Z1258" s="111">
        <f t="shared" si="212"/>
        <v>0</v>
      </c>
      <c r="AA1258" s="111">
        <f>IF($D1258=AA$1,SUMIFS($H$3:$H1258,$G$3:$G1258,AA$1,$C$3:$C1258,"Sell"),0)</f>
        <v>0</v>
      </c>
      <c r="AB1258" s="111">
        <f t="shared" si="213"/>
        <v>0</v>
      </c>
      <c r="AC1258" s="111">
        <f>SUMIFS('Deductions and Deposits'!$H:$H,'Deductions and Deposits'!$G:$G,D1258,'Deductions and Deposits'!$F:$F,"&lt;="&amp;B1258)+SUMIFS($F$3:F1258,$D$3:D1258,D1258,$C$3:C1258,"Coin Deposit",$E$3:E1258,"")</f>
        <v>0</v>
      </c>
      <c r="AD1258" s="111">
        <f>SUMIFS('Deductions and Deposits'!$D:$D,'Deductions and Deposits'!$C:$C,D1258)+SUMIFS($F:$F,$D:$D,D1258,$C:$C,"Coin Deduction")</f>
        <v>0</v>
      </c>
      <c r="AE1258" s="111">
        <f>Table5[[#This Row],[Column4]]+Table5[[#This Row],[Column14]]+Table5[[#This Row],[Column19]]+Table5[[#This Row],[Column12]]</f>
        <v>0</v>
      </c>
      <c r="AF1258" s="111">
        <f>Table5[[#This Row],[Column5]]+Table5[[#This Row],[Column13]]+Table5[[#This Row],[Column21]]+Table5[[#This Row],[Column18]]</f>
        <v>0</v>
      </c>
      <c r="AG1258" s="111">
        <f t="shared" si="214"/>
        <v>0</v>
      </c>
      <c r="AH1258" s="111">
        <f t="shared" si="215"/>
        <v>0</v>
      </c>
      <c r="AI1258" s="111">
        <f>Table5[[#This Row],[Column17]]-Table5[[#This Row],[Column20]]</f>
        <v>0</v>
      </c>
      <c r="AJ1258" s="111">
        <f t="shared" si="216"/>
        <v>0</v>
      </c>
      <c r="AK1258" s="111">
        <f t="shared" si="220"/>
        <v>0</v>
      </c>
      <c r="AL1258" s="111">
        <f t="shared" si="217"/>
        <v>0</v>
      </c>
      <c r="AM1258" s="111" t="str">
        <f t="shared" si="218"/>
        <v/>
      </c>
      <c r="AN1258" s="111" t="str">
        <f t="shared" ca="1" si="219"/>
        <v/>
      </c>
    </row>
    <row r="1259" spans="1:40" ht="20.25" customHeight="1" x14ac:dyDescent="0.3">
      <c r="A1259" s="107"/>
      <c r="B1259" s="144"/>
      <c r="C1259" s="119"/>
      <c r="D1259" s="120"/>
      <c r="E1259" s="119"/>
      <c r="F1259" s="119"/>
      <c r="G1259" s="120"/>
      <c r="H1259" s="119"/>
      <c r="I1259" s="109"/>
      <c r="L1259" s="108"/>
      <c r="M1259" s="108"/>
      <c r="N1259" s="108"/>
      <c r="O1259" s="108"/>
      <c r="P1259" s="108"/>
      <c r="Q1259" s="108"/>
      <c r="R1259" s="108"/>
      <c r="S1259" s="108"/>
      <c r="T1259" s="100">
        <f t="shared" si="210"/>
        <v>0</v>
      </c>
      <c r="U1259" s="111"/>
      <c r="V1259" s="111"/>
      <c r="W1259" s="111">
        <f>SUMIFS($F$3:F1259,$D$3:D1259,D1259,$C$3:C1259,"Buy")+SUMIFS($F$3:F1259,$D$3:D1259,D1259,$C$3:C1259,"Coin Deposit",$E$3:E1259,"&lt;&gt;")</f>
        <v>0</v>
      </c>
      <c r="X1259" s="111">
        <f t="shared" si="211"/>
        <v>0</v>
      </c>
      <c r="Y1259" s="111">
        <f>IF($D1259=Y$1,SUMIFS($H$3:$H1259,$G$3:$G1259,Y$1,$C$3:$C1259,"Sell"),0)</f>
        <v>0</v>
      </c>
      <c r="Z1259" s="111">
        <f t="shared" si="212"/>
        <v>0</v>
      </c>
      <c r="AA1259" s="111">
        <f>IF($D1259=AA$1,SUMIFS($H$3:$H1259,$G$3:$G1259,AA$1,$C$3:$C1259,"Sell"),0)</f>
        <v>0</v>
      </c>
      <c r="AB1259" s="111">
        <f t="shared" si="213"/>
        <v>0</v>
      </c>
      <c r="AC1259" s="111">
        <f>SUMIFS('Deductions and Deposits'!$H:$H,'Deductions and Deposits'!$G:$G,D1259,'Deductions and Deposits'!$F:$F,"&lt;="&amp;B1259)+SUMIFS($F$3:F1259,$D$3:D1259,D1259,$C$3:C1259,"Coin Deposit",$E$3:E1259,"")</f>
        <v>0</v>
      </c>
      <c r="AD1259" s="111">
        <f>SUMIFS('Deductions and Deposits'!$D:$D,'Deductions and Deposits'!$C:$C,D1259)+SUMIFS($F:$F,$D:$D,D1259,$C:$C,"Coin Deduction")</f>
        <v>0</v>
      </c>
      <c r="AE1259" s="111">
        <f>Table5[[#This Row],[Column4]]+Table5[[#This Row],[Column14]]+Table5[[#This Row],[Column19]]+Table5[[#This Row],[Column12]]</f>
        <v>0</v>
      </c>
      <c r="AF1259" s="111">
        <f>Table5[[#This Row],[Column5]]+Table5[[#This Row],[Column13]]+Table5[[#This Row],[Column21]]+Table5[[#This Row],[Column18]]</f>
        <v>0</v>
      </c>
      <c r="AG1259" s="111">
        <f t="shared" si="214"/>
        <v>0</v>
      </c>
      <c r="AH1259" s="111">
        <f t="shared" si="215"/>
        <v>0</v>
      </c>
      <c r="AI1259" s="111">
        <f>Table5[[#This Row],[Column17]]-Table5[[#This Row],[Column20]]</f>
        <v>0</v>
      </c>
      <c r="AJ1259" s="111">
        <f t="shared" si="216"/>
        <v>0</v>
      </c>
      <c r="AK1259" s="111">
        <f t="shared" si="220"/>
        <v>0</v>
      </c>
      <c r="AL1259" s="111">
        <f t="shared" si="217"/>
        <v>0</v>
      </c>
      <c r="AM1259" s="111" t="str">
        <f t="shared" si="218"/>
        <v/>
      </c>
      <c r="AN1259" s="111" t="str">
        <f t="shared" ca="1" si="219"/>
        <v/>
      </c>
    </row>
    <row r="1260" spans="1:40" ht="20.25" customHeight="1" x14ac:dyDescent="0.3">
      <c r="A1260" s="107"/>
      <c r="B1260" s="144"/>
      <c r="C1260" s="119"/>
      <c r="D1260" s="120"/>
      <c r="E1260" s="119"/>
      <c r="F1260" s="119"/>
      <c r="G1260" s="120"/>
      <c r="H1260" s="119"/>
      <c r="I1260" s="109"/>
      <c r="L1260" s="108"/>
      <c r="M1260" s="108"/>
      <c r="N1260" s="108"/>
      <c r="O1260" s="108"/>
      <c r="P1260" s="108"/>
      <c r="Q1260" s="108"/>
      <c r="R1260" s="108"/>
      <c r="S1260" s="108"/>
      <c r="T1260" s="100">
        <f t="shared" si="210"/>
        <v>0</v>
      </c>
      <c r="U1260" s="111"/>
      <c r="V1260" s="111"/>
      <c r="W1260" s="111">
        <f>SUMIFS($F$3:F1260,$D$3:D1260,D1260,$C$3:C1260,"Buy")+SUMIFS($F$3:F1260,$D$3:D1260,D1260,$C$3:C1260,"Coin Deposit",$E$3:E1260,"&lt;&gt;")</f>
        <v>0</v>
      </c>
      <c r="X1260" s="111">
        <f t="shared" si="211"/>
        <v>0</v>
      </c>
      <c r="Y1260" s="111">
        <f>IF($D1260=Y$1,SUMIFS($H$3:$H1260,$G$3:$G1260,Y$1,$C$3:$C1260,"Sell"),0)</f>
        <v>0</v>
      </c>
      <c r="Z1260" s="111">
        <f t="shared" si="212"/>
        <v>0</v>
      </c>
      <c r="AA1260" s="111">
        <f>IF($D1260=AA$1,SUMIFS($H$3:$H1260,$G$3:$G1260,AA$1,$C$3:$C1260,"Sell"),0)</f>
        <v>0</v>
      </c>
      <c r="AB1260" s="111">
        <f t="shared" si="213"/>
        <v>0</v>
      </c>
      <c r="AC1260" s="111">
        <f>SUMIFS('Deductions and Deposits'!$H:$H,'Deductions and Deposits'!$G:$G,D1260,'Deductions and Deposits'!$F:$F,"&lt;="&amp;B1260)+SUMIFS($F$3:F1260,$D$3:D1260,D1260,$C$3:C1260,"Coin Deposit",$E$3:E1260,"")</f>
        <v>0</v>
      </c>
      <c r="AD1260" s="111">
        <f>SUMIFS('Deductions and Deposits'!$D:$D,'Deductions and Deposits'!$C:$C,D1260)+SUMIFS($F:$F,$D:$D,D1260,$C:$C,"Coin Deduction")</f>
        <v>0</v>
      </c>
      <c r="AE1260" s="111">
        <f>Table5[[#This Row],[Column4]]+Table5[[#This Row],[Column14]]+Table5[[#This Row],[Column19]]+Table5[[#This Row],[Column12]]</f>
        <v>0</v>
      </c>
      <c r="AF1260" s="111">
        <f>Table5[[#This Row],[Column5]]+Table5[[#This Row],[Column13]]+Table5[[#This Row],[Column21]]+Table5[[#This Row],[Column18]]</f>
        <v>0</v>
      </c>
      <c r="AG1260" s="111">
        <f t="shared" si="214"/>
        <v>0</v>
      </c>
      <c r="AH1260" s="111">
        <f t="shared" si="215"/>
        <v>0</v>
      </c>
      <c r="AI1260" s="111">
        <f>Table5[[#This Row],[Column17]]-Table5[[#This Row],[Column20]]</f>
        <v>0</v>
      </c>
      <c r="AJ1260" s="111">
        <f t="shared" si="216"/>
        <v>0</v>
      </c>
      <c r="AK1260" s="111">
        <f t="shared" si="220"/>
        <v>0</v>
      </c>
      <c r="AL1260" s="111">
        <f t="shared" si="217"/>
        <v>0</v>
      </c>
      <c r="AM1260" s="111" t="str">
        <f t="shared" si="218"/>
        <v/>
      </c>
      <c r="AN1260" s="111" t="str">
        <f t="shared" ca="1" si="219"/>
        <v/>
      </c>
    </row>
    <row r="1261" spans="1:40" ht="20.25" customHeight="1" x14ac:dyDescent="0.3">
      <c r="A1261" s="107"/>
      <c r="B1261" s="144"/>
      <c r="C1261" s="119"/>
      <c r="D1261" s="120"/>
      <c r="E1261" s="119"/>
      <c r="F1261" s="119"/>
      <c r="G1261" s="120"/>
      <c r="H1261" s="119"/>
      <c r="I1261" s="109"/>
      <c r="L1261" s="108"/>
      <c r="M1261" s="108"/>
      <c r="N1261" s="108"/>
      <c r="O1261" s="108"/>
      <c r="P1261" s="108"/>
      <c r="Q1261" s="108"/>
      <c r="R1261" s="108"/>
      <c r="S1261" s="108"/>
      <c r="T1261" s="100">
        <f t="shared" si="210"/>
        <v>0</v>
      </c>
      <c r="U1261" s="111"/>
      <c r="V1261" s="111"/>
      <c r="W1261" s="111">
        <f>SUMIFS($F$3:F1261,$D$3:D1261,D1261,$C$3:C1261,"Buy")+SUMIFS($F$3:F1261,$D$3:D1261,D1261,$C$3:C1261,"Coin Deposit",$E$3:E1261,"&lt;&gt;")</f>
        <v>0</v>
      </c>
      <c r="X1261" s="111">
        <f t="shared" si="211"/>
        <v>0</v>
      </c>
      <c r="Y1261" s="111">
        <f>IF($D1261=Y$1,SUMIFS($H$3:$H1261,$G$3:$G1261,Y$1,$C$3:$C1261,"Sell"),0)</f>
        <v>0</v>
      </c>
      <c r="Z1261" s="111">
        <f t="shared" si="212"/>
        <v>0</v>
      </c>
      <c r="AA1261" s="111">
        <f>IF($D1261=AA$1,SUMIFS($H$3:$H1261,$G$3:$G1261,AA$1,$C$3:$C1261,"Sell"),0)</f>
        <v>0</v>
      </c>
      <c r="AB1261" s="111">
        <f t="shared" si="213"/>
        <v>0</v>
      </c>
      <c r="AC1261" s="111">
        <f>SUMIFS('Deductions and Deposits'!$H:$H,'Deductions and Deposits'!$G:$G,D1261,'Deductions and Deposits'!$F:$F,"&lt;="&amp;B1261)+SUMIFS($F$3:F1261,$D$3:D1261,D1261,$C$3:C1261,"Coin Deposit",$E$3:E1261,"")</f>
        <v>0</v>
      </c>
      <c r="AD1261" s="111">
        <f>SUMIFS('Deductions and Deposits'!$D:$D,'Deductions and Deposits'!$C:$C,D1261)+SUMIFS($F:$F,$D:$D,D1261,$C:$C,"Coin Deduction")</f>
        <v>0</v>
      </c>
      <c r="AE1261" s="111">
        <f>Table5[[#This Row],[Column4]]+Table5[[#This Row],[Column14]]+Table5[[#This Row],[Column19]]+Table5[[#This Row],[Column12]]</f>
        <v>0</v>
      </c>
      <c r="AF1261" s="111">
        <f>Table5[[#This Row],[Column5]]+Table5[[#This Row],[Column13]]+Table5[[#This Row],[Column21]]+Table5[[#This Row],[Column18]]</f>
        <v>0</v>
      </c>
      <c r="AG1261" s="111">
        <f t="shared" si="214"/>
        <v>0</v>
      </c>
      <c r="AH1261" s="111">
        <f t="shared" si="215"/>
        <v>0</v>
      </c>
      <c r="AI1261" s="111">
        <f>Table5[[#This Row],[Column17]]-Table5[[#This Row],[Column20]]</f>
        <v>0</v>
      </c>
      <c r="AJ1261" s="111">
        <f t="shared" si="216"/>
        <v>0</v>
      </c>
      <c r="AK1261" s="111">
        <f t="shared" si="220"/>
        <v>0</v>
      </c>
      <c r="AL1261" s="111">
        <f t="shared" si="217"/>
        <v>0</v>
      </c>
      <c r="AM1261" s="111" t="str">
        <f t="shared" si="218"/>
        <v/>
      </c>
      <c r="AN1261" s="111" t="str">
        <f t="shared" ca="1" si="219"/>
        <v/>
      </c>
    </row>
    <row r="1262" spans="1:40" ht="20.25" customHeight="1" x14ac:dyDescent="0.3">
      <c r="A1262" s="107"/>
      <c r="B1262" s="144"/>
      <c r="C1262" s="119"/>
      <c r="D1262" s="120"/>
      <c r="E1262" s="119"/>
      <c r="F1262" s="119"/>
      <c r="G1262" s="120"/>
      <c r="H1262" s="119"/>
      <c r="I1262" s="109"/>
      <c r="L1262" s="108"/>
      <c r="M1262" s="108"/>
      <c r="N1262" s="108"/>
      <c r="O1262" s="108"/>
      <c r="P1262" s="108"/>
      <c r="Q1262" s="108"/>
      <c r="R1262" s="108"/>
      <c r="S1262" s="108"/>
      <c r="T1262" s="100">
        <f t="shared" si="210"/>
        <v>0</v>
      </c>
      <c r="U1262" s="111"/>
      <c r="V1262" s="111"/>
      <c r="W1262" s="111">
        <f>SUMIFS($F$3:F1262,$D$3:D1262,D1262,$C$3:C1262,"Buy")+SUMIFS($F$3:F1262,$D$3:D1262,D1262,$C$3:C1262,"Coin Deposit",$E$3:E1262,"&lt;&gt;")</f>
        <v>0</v>
      </c>
      <c r="X1262" s="111">
        <f t="shared" si="211"/>
        <v>0</v>
      </c>
      <c r="Y1262" s="111">
        <f>IF($D1262=Y$1,SUMIFS($H$3:$H1262,$G$3:$G1262,Y$1,$C$3:$C1262,"Sell"),0)</f>
        <v>0</v>
      </c>
      <c r="Z1262" s="111">
        <f t="shared" si="212"/>
        <v>0</v>
      </c>
      <c r="AA1262" s="111">
        <f>IF($D1262=AA$1,SUMIFS($H$3:$H1262,$G$3:$G1262,AA$1,$C$3:$C1262,"Sell"),0)</f>
        <v>0</v>
      </c>
      <c r="AB1262" s="111">
        <f t="shared" si="213"/>
        <v>0</v>
      </c>
      <c r="AC1262" s="111">
        <f>SUMIFS('Deductions and Deposits'!$H:$H,'Deductions and Deposits'!$G:$G,D1262,'Deductions and Deposits'!$F:$F,"&lt;="&amp;B1262)+SUMIFS($F$3:F1262,$D$3:D1262,D1262,$C$3:C1262,"Coin Deposit",$E$3:E1262,"")</f>
        <v>0</v>
      </c>
      <c r="AD1262" s="111">
        <f>SUMIFS('Deductions and Deposits'!$D:$D,'Deductions and Deposits'!$C:$C,D1262)+SUMIFS($F:$F,$D:$D,D1262,$C:$C,"Coin Deduction")</f>
        <v>0</v>
      </c>
      <c r="AE1262" s="111">
        <f>Table5[[#This Row],[Column4]]+Table5[[#This Row],[Column14]]+Table5[[#This Row],[Column19]]+Table5[[#This Row],[Column12]]</f>
        <v>0</v>
      </c>
      <c r="AF1262" s="111">
        <f>Table5[[#This Row],[Column5]]+Table5[[#This Row],[Column13]]+Table5[[#This Row],[Column21]]+Table5[[#This Row],[Column18]]</f>
        <v>0</v>
      </c>
      <c r="AG1262" s="111">
        <f t="shared" si="214"/>
        <v>0</v>
      </c>
      <c r="AH1262" s="111">
        <f t="shared" si="215"/>
        <v>0</v>
      </c>
      <c r="AI1262" s="111">
        <f>Table5[[#This Row],[Column17]]-Table5[[#This Row],[Column20]]</f>
        <v>0</v>
      </c>
      <c r="AJ1262" s="111">
        <f t="shared" si="216"/>
        <v>0</v>
      </c>
      <c r="AK1262" s="111">
        <f t="shared" si="220"/>
        <v>0</v>
      </c>
      <c r="AL1262" s="111">
        <f t="shared" si="217"/>
        <v>0</v>
      </c>
      <c r="AM1262" s="111" t="str">
        <f t="shared" si="218"/>
        <v/>
      </c>
      <c r="AN1262" s="111" t="str">
        <f t="shared" ca="1" si="219"/>
        <v/>
      </c>
    </row>
    <row r="1263" spans="1:40" ht="20.25" customHeight="1" x14ac:dyDescent="0.3">
      <c r="A1263" s="107"/>
      <c r="B1263" s="144"/>
      <c r="C1263" s="119"/>
      <c r="D1263" s="120"/>
      <c r="E1263" s="119"/>
      <c r="F1263" s="119"/>
      <c r="G1263" s="120"/>
      <c r="H1263" s="119"/>
      <c r="I1263" s="109"/>
      <c r="L1263" s="108"/>
      <c r="M1263" s="108"/>
      <c r="N1263" s="108"/>
      <c r="O1263" s="108"/>
      <c r="P1263" s="108"/>
      <c r="Q1263" s="108"/>
      <c r="R1263" s="108"/>
      <c r="S1263" s="108"/>
      <c r="T1263" s="100">
        <f t="shared" si="210"/>
        <v>0</v>
      </c>
      <c r="U1263" s="111"/>
      <c r="V1263" s="111"/>
      <c r="W1263" s="111">
        <f>SUMIFS($F$3:F1263,$D$3:D1263,D1263,$C$3:C1263,"Buy")+SUMIFS($F$3:F1263,$D$3:D1263,D1263,$C$3:C1263,"Coin Deposit",$E$3:E1263,"&lt;&gt;")</f>
        <v>0</v>
      </c>
      <c r="X1263" s="111">
        <f t="shared" si="211"/>
        <v>0</v>
      </c>
      <c r="Y1263" s="111">
        <f>IF($D1263=Y$1,SUMIFS($H$3:$H1263,$G$3:$G1263,Y$1,$C$3:$C1263,"Sell"),0)</f>
        <v>0</v>
      </c>
      <c r="Z1263" s="111">
        <f t="shared" si="212"/>
        <v>0</v>
      </c>
      <c r="AA1263" s="111">
        <f>IF($D1263=AA$1,SUMIFS($H$3:$H1263,$G$3:$G1263,AA$1,$C$3:$C1263,"Sell"),0)</f>
        <v>0</v>
      </c>
      <c r="AB1263" s="111">
        <f t="shared" si="213"/>
        <v>0</v>
      </c>
      <c r="AC1263" s="111">
        <f>SUMIFS('Deductions and Deposits'!$H:$H,'Deductions and Deposits'!$G:$G,D1263,'Deductions and Deposits'!$F:$F,"&lt;="&amp;B1263)+SUMIFS($F$3:F1263,$D$3:D1263,D1263,$C$3:C1263,"Coin Deposit",$E$3:E1263,"")</f>
        <v>0</v>
      </c>
      <c r="AD1263" s="111">
        <f>SUMIFS('Deductions and Deposits'!$D:$D,'Deductions and Deposits'!$C:$C,D1263)+SUMIFS($F:$F,$D:$D,D1263,$C:$C,"Coin Deduction")</f>
        <v>0</v>
      </c>
      <c r="AE1263" s="111">
        <f>Table5[[#This Row],[Column4]]+Table5[[#This Row],[Column14]]+Table5[[#This Row],[Column19]]+Table5[[#This Row],[Column12]]</f>
        <v>0</v>
      </c>
      <c r="AF1263" s="111">
        <f>Table5[[#This Row],[Column5]]+Table5[[#This Row],[Column13]]+Table5[[#This Row],[Column21]]+Table5[[#This Row],[Column18]]</f>
        <v>0</v>
      </c>
      <c r="AG1263" s="111">
        <f t="shared" si="214"/>
        <v>0</v>
      </c>
      <c r="AH1263" s="111">
        <f t="shared" si="215"/>
        <v>0</v>
      </c>
      <c r="AI1263" s="111">
        <f>Table5[[#This Row],[Column17]]-Table5[[#This Row],[Column20]]</f>
        <v>0</v>
      </c>
      <c r="AJ1263" s="111">
        <f t="shared" si="216"/>
        <v>0</v>
      </c>
      <c r="AK1263" s="111">
        <f t="shared" si="220"/>
        <v>0</v>
      </c>
      <c r="AL1263" s="111">
        <f t="shared" si="217"/>
        <v>0</v>
      </c>
      <c r="AM1263" s="111" t="str">
        <f t="shared" si="218"/>
        <v/>
      </c>
      <c r="AN1263" s="111" t="str">
        <f t="shared" ca="1" si="219"/>
        <v/>
      </c>
    </row>
    <row r="1264" spans="1:40" ht="20.25" customHeight="1" x14ac:dyDescent="0.3">
      <c r="A1264" s="107"/>
      <c r="B1264" s="144"/>
      <c r="C1264" s="119"/>
      <c r="D1264" s="120"/>
      <c r="E1264" s="119"/>
      <c r="F1264" s="119"/>
      <c r="G1264" s="120"/>
      <c r="H1264" s="119"/>
      <c r="I1264" s="109"/>
      <c r="L1264" s="108"/>
      <c r="M1264" s="108"/>
      <c r="N1264" s="108"/>
      <c r="O1264" s="108"/>
      <c r="P1264" s="108"/>
      <c r="Q1264" s="108"/>
      <c r="R1264" s="108"/>
      <c r="S1264" s="108"/>
      <c r="T1264" s="100">
        <f t="shared" si="210"/>
        <v>0</v>
      </c>
      <c r="U1264" s="111"/>
      <c r="V1264" s="111"/>
      <c r="W1264" s="111">
        <f>SUMIFS($F$3:F1264,$D$3:D1264,D1264,$C$3:C1264,"Buy")+SUMIFS($F$3:F1264,$D$3:D1264,D1264,$C$3:C1264,"Coin Deposit",$E$3:E1264,"&lt;&gt;")</f>
        <v>0</v>
      </c>
      <c r="X1264" s="111">
        <f t="shared" si="211"/>
        <v>0</v>
      </c>
      <c r="Y1264" s="111">
        <f>IF($D1264=Y$1,SUMIFS($H$3:$H1264,$G$3:$G1264,Y$1,$C$3:$C1264,"Sell"),0)</f>
        <v>0</v>
      </c>
      <c r="Z1264" s="111">
        <f t="shared" si="212"/>
        <v>0</v>
      </c>
      <c r="AA1264" s="111">
        <f>IF($D1264=AA$1,SUMIFS($H$3:$H1264,$G$3:$G1264,AA$1,$C$3:$C1264,"Sell"),0)</f>
        <v>0</v>
      </c>
      <c r="AB1264" s="111">
        <f t="shared" si="213"/>
        <v>0</v>
      </c>
      <c r="AC1264" s="111">
        <f>SUMIFS('Deductions and Deposits'!$H:$H,'Deductions and Deposits'!$G:$G,D1264,'Deductions and Deposits'!$F:$F,"&lt;="&amp;B1264)+SUMIFS($F$3:F1264,$D$3:D1264,D1264,$C$3:C1264,"Coin Deposit",$E$3:E1264,"")</f>
        <v>0</v>
      </c>
      <c r="AD1264" s="111">
        <f>SUMIFS('Deductions and Deposits'!$D:$D,'Deductions and Deposits'!$C:$C,D1264)+SUMIFS($F:$F,$D:$D,D1264,$C:$C,"Coin Deduction")</f>
        <v>0</v>
      </c>
      <c r="AE1264" s="111">
        <f>Table5[[#This Row],[Column4]]+Table5[[#This Row],[Column14]]+Table5[[#This Row],[Column19]]+Table5[[#This Row],[Column12]]</f>
        <v>0</v>
      </c>
      <c r="AF1264" s="111">
        <f>Table5[[#This Row],[Column5]]+Table5[[#This Row],[Column13]]+Table5[[#This Row],[Column21]]+Table5[[#This Row],[Column18]]</f>
        <v>0</v>
      </c>
      <c r="AG1264" s="111">
        <f t="shared" si="214"/>
        <v>0</v>
      </c>
      <c r="AH1264" s="111">
        <f t="shared" si="215"/>
        <v>0</v>
      </c>
      <c r="AI1264" s="111">
        <f>Table5[[#This Row],[Column17]]-Table5[[#This Row],[Column20]]</f>
        <v>0</v>
      </c>
      <c r="AJ1264" s="111">
        <f t="shared" si="216"/>
        <v>0</v>
      </c>
      <c r="AK1264" s="111">
        <f t="shared" si="220"/>
        <v>0</v>
      </c>
      <c r="AL1264" s="111">
        <f t="shared" si="217"/>
        <v>0</v>
      </c>
      <c r="AM1264" s="111" t="str">
        <f t="shared" si="218"/>
        <v/>
      </c>
      <c r="AN1264" s="111" t="str">
        <f t="shared" ca="1" si="219"/>
        <v/>
      </c>
    </row>
    <row r="1265" spans="1:40" ht="20.25" customHeight="1" x14ac:dyDescent="0.3">
      <c r="A1265" s="107"/>
      <c r="B1265" s="144"/>
      <c r="C1265" s="119"/>
      <c r="D1265" s="120"/>
      <c r="E1265" s="119"/>
      <c r="F1265" s="119"/>
      <c r="G1265" s="120"/>
      <c r="H1265" s="119"/>
      <c r="I1265" s="109"/>
      <c r="L1265" s="108"/>
      <c r="M1265" s="108"/>
      <c r="N1265" s="108"/>
      <c r="O1265" s="108"/>
      <c r="P1265" s="108"/>
      <c r="Q1265" s="108"/>
      <c r="R1265" s="108"/>
      <c r="S1265" s="108"/>
      <c r="T1265" s="100">
        <f t="shared" si="210"/>
        <v>0</v>
      </c>
      <c r="U1265" s="111"/>
      <c r="V1265" s="111"/>
      <c r="W1265" s="111">
        <f>SUMIFS($F$3:F1265,$D$3:D1265,D1265,$C$3:C1265,"Buy")+SUMIFS($F$3:F1265,$D$3:D1265,D1265,$C$3:C1265,"Coin Deposit",$E$3:E1265,"&lt;&gt;")</f>
        <v>0</v>
      </c>
      <c r="X1265" s="111">
        <f t="shared" si="211"/>
        <v>0</v>
      </c>
      <c r="Y1265" s="111">
        <f>IF($D1265=Y$1,SUMIFS($H$3:$H1265,$G$3:$G1265,Y$1,$C$3:$C1265,"Sell"),0)</f>
        <v>0</v>
      </c>
      <c r="Z1265" s="111">
        <f t="shared" si="212"/>
        <v>0</v>
      </c>
      <c r="AA1265" s="111">
        <f>IF($D1265=AA$1,SUMIFS($H$3:$H1265,$G$3:$G1265,AA$1,$C$3:$C1265,"Sell"),0)</f>
        <v>0</v>
      </c>
      <c r="AB1265" s="111">
        <f t="shared" si="213"/>
        <v>0</v>
      </c>
      <c r="AC1265" s="111">
        <f>SUMIFS('Deductions and Deposits'!$H:$H,'Deductions and Deposits'!$G:$G,D1265,'Deductions and Deposits'!$F:$F,"&lt;="&amp;B1265)+SUMIFS($F$3:F1265,$D$3:D1265,D1265,$C$3:C1265,"Coin Deposit",$E$3:E1265,"")</f>
        <v>0</v>
      </c>
      <c r="AD1265" s="111">
        <f>SUMIFS('Deductions and Deposits'!$D:$D,'Deductions and Deposits'!$C:$C,D1265)+SUMIFS($F:$F,$D:$D,D1265,$C:$C,"Coin Deduction")</f>
        <v>0</v>
      </c>
      <c r="AE1265" s="111">
        <f>Table5[[#This Row],[Column4]]+Table5[[#This Row],[Column14]]+Table5[[#This Row],[Column19]]+Table5[[#This Row],[Column12]]</f>
        <v>0</v>
      </c>
      <c r="AF1265" s="111">
        <f>Table5[[#This Row],[Column5]]+Table5[[#This Row],[Column13]]+Table5[[#This Row],[Column21]]+Table5[[#This Row],[Column18]]</f>
        <v>0</v>
      </c>
      <c r="AG1265" s="111">
        <f t="shared" si="214"/>
        <v>0</v>
      </c>
      <c r="AH1265" s="111">
        <f t="shared" si="215"/>
        <v>0</v>
      </c>
      <c r="AI1265" s="111">
        <f>Table5[[#This Row],[Column17]]-Table5[[#This Row],[Column20]]</f>
        <v>0</v>
      </c>
      <c r="AJ1265" s="111">
        <f t="shared" si="216"/>
        <v>0</v>
      </c>
      <c r="AK1265" s="111">
        <f t="shared" si="220"/>
        <v>0</v>
      </c>
      <c r="AL1265" s="111">
        <f t="shared" si="217"/>
        <v>0</v>
      </c>
      <c r="AM1265" s="111" t="str">
        <f t="shared" si="218"/>
        <v/>
      </c>
      <c r="AN1265" s="111" t="str">
        <f t="shared" ca="1" si="219"/>
        <v/>
      </c>
    </row>
    <row r="1266" spans="1:40" ht="20.25" customHeight="1" x14ac:dyDescent="0.3">
      <c r="A1266" s="107"/>
      <c r="B1266" s="144"/>
      <c r="C1266" s="119"/>
      <c r="D1266" s="120"/>
      <c r="E1266" s="119"/>
      <c r="F1266" s="119"/>
      <c r="G1266" s="120"/>
      <c r="H1266" s="119"/>
      <c r="I1266" s="109"/>
      <c r="L1266" s="108"/>
      <c r="M1266" s="108"/>
      <c r="N1266" s="108"/>
      <c r="O1266" s="108"/>
      <c r="P1266" s="108"/>
      <c r="Q1266" s="108"/>
      <c r="R1266" s="108"/>
      <c r="S1266" s="108"/>
      <c r="T1266" s="100">
        <f t="shared" si="210"/>
        <v>0</v>
      </c>
      <c r="U1266" s="111"/>
      <c r="V1266" s="111"/>
      <c r="W1266" s="111">
        <f>SUMIFS($F$3:F1266,$D$3:D1266,D1266,$C$3:C1266,"Buy")+SUMIFS($F$3:F1266,$D$3:D1266,D1266,$C$3:C1266,"Coin Deposit",$E$3:E1266,"&lt;&gt;")</f>
        <v>0</v>
      </c>
      <c r="X1266" s="111">
        <f t="shared" si="211"/>
        <v>0</v>
      </c>
      <c r="Y1266" s="111">
        <f>IF($D1266=Y$1,SUMIFS($H$3:$H1266,$G$3:$G1266,Y$1,$C$3:$C1266,"Sell"),0)</f>
        <v>0</v>
      </c>
      <c r="Z1266" s="111">
        <f t="shared" si="212"/>
        <v>0</v>
      </c>
      <c r="AA1266" s="111">
        <f>IF($D1266=AA$1,SUMIFS($H$3:$H1266,$G$3:$G1266,AA$1,$C$3:$C1266,"Sell"),0)</f>
        <v>0</v>
      </c>
      <c r="AB1266" s="111">
        <f t="shared" si="213"/>
        <v>0</v>
      </c>
      <c r="AC1266" s="111">
        <f>SUMIFS('Deductions and Deposits'!$H:$H,'Deductions and Deposits'!$G:$G,D1266,'Deductions and Deposits'!$F:$F,"&lt;="&amp;B1266)+SUMIFS($F$3:F1266,$D$3:D1266,D1266,$C$3:C1266,"Coin Deposit",$E$3:E1266,"")</f>
        <v>0</v>
      </c>
      <c r="AD1266" s="111">
        <f>SUMIFS('Deductions and Deposits'!$D:$D,'Deductions and Deposits'!$C:$C,D1266)+SUMIFS($F:$F,$D:$D,D1266,$C:$C,"Coin Deduction")</f>
        <v>0</v>
      </c>
      <c r="AE1266" s="111">
        <f>Table5[[#This Row],[Column4]]+Table5[[#This Row],[Column14]]+Table5[[#This Row],[Column19]]+Table5[[#This Row],[Column12]]</f>
        <v>0</v>
      </c>
      <c r="AF1266" s="111">
        <f>Table5[[#This Row],[Column5]]+Table5[[#This Row],[Column13]]+Table5[[#This Row],[Column21]]+Table5[[#This Row],[Column18]]</f>
        <v>0</v>
      </c>
      <c r="AG1266" s="111">
        <f t="shared" si="214"/>
        <v>0</v>
      </c>
      <c r="AH1266" s="111">
        <f t="shared" si="215"/>
        <v>0</v>
      </c>
      <c r="AI1266" s="111">
        <f>Table5[[#This Row],[Column17]]-Table5[[#This Row],[Column20]]</f>
        <v>0</v>
      </c>
      <c r="AJ1266" s="111">
        <f t="shared" si="216"/>
        <v>0</v>
      </c>
      <c r="AK1266" s="111">
        <f t="shared" si="220"/>
        <v>0</v>
      </c>
      <c r="AL1266" s="111">
        <f t="shared" si="217"/>
        <v>0</v>
      </c>
      <c r="AM1266" s="111" t="str">
        <f t="shared" si="218"/>
        <v/>
      </c>
      <c r="AN1266" s="111" t="str">
        <f t="shared" ca="1" si="219"/>
        <v/>
      </c>
    </row>
    <row r="1267" spans="1:40" ht="20.25" customHeight="1" x14ac:dyDescent="0.3">
      <c r="A1267" s="107"/>
      <c r="B1267" s="144"/>
      <c r="C1267" s="119"/>
      <c r="D1267" s="120"/>
      <c r="E1267" s="119"/>
      <c r="F1267" s="119"/>
      <c r="G1267" s="120"/>
      <c r="H1267" s="119"/>
      <c r="I1267" s="109"/>
      <c r="L1267" s="108"/>
      <c r="M1267" s="108"/>
      <c r="N1267" s="108"/>
      <c r="O1267" s="108"/>
      <c r="P1267" s="108"/>
      <c r="Q1267" s="108"/>
      <c r="R1267" s="108"/>
      <c r="S1267" s="108"/>
      <c r="T1267" s="100">
        <f t="shared" si="210"/>
        <v>0</v>
      </c>
      <c r="U1267" s="111"/>
      <c r="V1267" s="111"/>
      <c r="W1267" s="111">
        <f>SUMIFS($F$3:F1267,$D$3:D1267,D1267,$C$3:C1267,"Buy")+SUMIFS($F$3:F1267,$D$3:D1267,D1267,$C$3:C1267,"Coin Deposit",$E$3:E1267,"&lt;&gt;")</f>
        <v>0</v>
      </c>
      <c r="X1267" s="111">
        <f t="shared" si="211"/>
        <v>0</v>
      </c>
      <c r="Y1267" s="111">
        <f>IF($D1267=Y$1,SUMIFS($H$3:$H1267,$G$3:$G1267,Y$1,$C$3:$C1267,"Sell"),0)</f>
        <v>0</v>
      </c>
      <c r="Z1267" s="111">
        <f t="shared" si="212"/>
        <v>0</v>
      </c>
      <c r="AA1267" s="111">
        <f>IF($D1267=AA$1,SUMIFS($H$3:$H1267,$G$3:$G1267,AA$1,$C$3:$C1267,"Sell"),0)</f>
        <v>0</v>
      </c>
      <c r="AB1267" s="111">
        <f t="shared" si="213"/>
        <v>0</v>
      </c>
      <c r="AC1267" s="111">
        <f>SUMIFS('Deductions and Deposits'!$H:$H,'Deductions and Deposits'!$G:$G,D1267,'Deductions and Deposits'!$F:$F,"&lt;="&amp;B1267)+SUMIFS($F$3:F1267,$D$3:D1267,D1267,$C$3:C1267,"Coin Deposit",$E$3:E1267,"")</f>
        <v>0</v>
      </c>
      <c r="AD1267" s="111">
        <f>SUMIFS('Deductions and Deposits'!$D:$D,'Deductions and Deposits'!$C:$C,D1267)+SUMIFS($F:$F,$D:$D,D1267,$C:$C,"Coin Deduction")</f>
        <v>0</v>
      </c>
      <c r="AE1267" s="111">
        <f>Table5[[#This Row],[Column4]]+Table5[[#This Row],[Column14]]+Table5[[#This Row],[Column19]]+Table5[[#This Row],[Column12]]</f>
        <v>0</v>
      </c>
      <c r="AF1267" s="111">
        <f>Table5[[#This Row],[Column5]]+Table5[[#This Row],[Column13]]+Table5[[#This Row],[Column21]]+Table5[[#This Row],[Column18]]</f>
        <v>0</v>
      </c>
      <c r="AG1267" s="111">
        <f t="shared" si="214"/>
        <v>0</v>
      </c>
      <c r="AH1267" s="111">
        <f t="shared" si="215"/>
        <v>0</v>
      </c>
      <c r="AI1267" s="111">
        <f>Table5[[#This Row],[Column17]]-Table5[[#This Row],[Column20]]</f>
        <v>0</v>
      </c>
      <c r="AJ1267" s="111">
        <f t="shared" si="216"/>
        <v>0</v>
      </c>
      <c r="AK1267" s="111">
        <f t="shared" si="220"/>
        <v>0</v>
      </c>
      <c r="AL1267" s="111">
        <f t="shared" si="217"/>
        <v>0</v>
      </c>
      <c r="AM1267" s="111" t="str">
        <f t="shared" si="218"/>
        <v/>
      </c>
      <c r="AN1267" s="111" t="str">
        <f t="shared" ca="1" si="219"/>
        <v/>
      </c>
    </row>
    <row r="1268" spans="1:40" ht="20.25" customHeight="1" x14ac:dyDescent="0.3">
      <c r="A1268" s="107"/>
      <c r="B1268" s="144"/>
      <c r="C1268" s="119"/>
      <c r="D1268" s="120"/>
      <c r="E1268" s="119"/>
      <c r="F1268" s="119"/>
      <c r="G1268" s="120"/>
      <c r="H1268" s="119"/>
      <c r="I1268" s="109"/>
      <c r="L1268" s="108"/>
      <c r="M1268" s="108"/>
      <c r="N1268" s="108"/>
      <c r="O1268" s="108"/>
      <c r="P1268" s="108"/>
      <c r="Q1268" s="108"/>
      <c r="R1268" s="108"/>
      <c r="S1268" s="108"/>
      <c r="T1268" s="100">
        <f t="shared" si="210"/>
        <v>0</v>
      </c>
      <c r="U1268" s="111"/>
      <c r="V1268" s="111"/>
      <c r="W1268" s="111">
        <f>SUMIFS($F$3:F1268,$D$3:D1268,D1268,$C$3:C1268,"Buy")+SUMIFS($F$3:F1268,$D$3:D1268,D1268,$C$3:C1268,"Coin Deposit",$E$3:E1268,"&lt;&gt;")</f>
        <v>0</v>
      </c>
      <c r="X1268" s="111">
        <f t="shared" si="211"/>
        <v>0</v>
      </c>
      <c r="Y1268" s="111">
        <f>IF($D1268=Y$1,SUMIFS($H$3:$H1268,$G$3:$G1268,Y$1,$C$3:$C1268,"Sell"),0)</f>
        <v>0</v>
      </c>
      <c r="Z1268" s="111">
        <f t="shared" si="212"/>
        <v>0</v>
      </c>
      <c r="AA1268" s="111">
        <f>IF($D1268=AA$1,SUMIFS($H$3:$H1268,$G$3:$G1268,AA$1,$C$3:$C1268,"Sell"),0)</f>
        <v>0</v>
      </c>
      <c r="AB1268" s="111">
        <f t="shared" si="213"/>
        <v>0</v>
      </c>
      <c r="AC1268" s="111">
        <f>SUMIFS('Deductions and Deposits'!$H:$H,'Deductions and Deposits'!$G:$G,D1268,'Deductions and Deposits'!$F:$F,"&lt;="&amp;B1268)+SUMIFS($F$3:F1268,$D$3:D1268,D1268,$C$3:C1268,"Coin Deposit",$E$3:E1268,"")</f>
        <v>0</v>
      </c>
      <c r="AD1268" s="111">
        <f>SUMIFS('Deductions and Deposits'!$D:$D,'Deductions and Deposits'!$C:$C,D1268)+SUMIFS($F:$F,$D:$D,D1268,$C:$C,"Coin Deduction")</f>
        <v>0</v>
      </c>
      <c r="AE1268" s="111">
        <f>Table5[[#This Row],[Column4]]+Table5[[#This Row],[Column14]]+Table5[[#This Row],[Column19]]+Table5[[#This Row],[Column12]]</f>
        <v>0</v>
      </c>
      <c r="AF1268" s="111">
        <f>Table5[[#This Row],[Column5]]+Table5[[#This Row],[Column13]]+Table5[[#This Row],[Column21]]+Table5[[#This Row],[Column18]]</f>
        <v>0</v>
      </c>
      <c r="AG1268" s="111">
        <f t="shared" si="214"/>
        <v>0</v>
      </c>
      <c r="AH1268" s="111">
        <f t="shared" si="215"/>
        <v>0</v>
      </c>
      <c r="AI1268" s="111">
        <f>Table5[[#This Row],[Column17]]-Table5[[#This Row],[Column20]]</f>
        <v>0</v>
      </c>
      <c r="AJ1268" s="111">
        <f t="shared" si="216"/>
        <v>0</v>
      </c>
      <c r="AK1268" s="111">
        <f t="shared" si="220"/>
        <v>0</v>
      </c>
      <c r="AL1268" s="111">
        <f t="shared" si="217"/>
        <v>0</v>
      </c>
      <c r="AM1268" s="111" t="str">
        <f t="shared" si="218"/>
        <v/>
      </c>
      <c r="AN1268" s="111" t="str">
        <f t="shared" ca="1" si="219"/>
        <v/>
      </c>
    </row>
    <row r="1269" spans="1:40" ht="20.25" customHeight="1" x14ac:dyDescent="0.3">
      <c r="A1269" s="107"/>
      <c r="B1269" s="144"/>
      <c r="C1269" s="119"/>
      <c r="D1269" s="120"/>
      <c r="E1269" s="119"/>
      <c r="F1269" s="119"/>
      <c r="G1269" s="120"/>
      <c r="H1269" s="119"/>
      <c r="I1269" s="109"/>
      <c r="L1269" s="108"/>
      <c r="M1269" s="108"/>
      <c r="N1269" s="108"/>
      <c r="O1269" s="108"/>
      <c r="P1269" s="108"/>
      <c r="Q1269" s="108"/>
      <c r="R1269" s="108"/>
      <c r="S1269" s="108"/>
      <c r="T1269" s="100">
        <f t="shared" si="210"/>
        <v>0</v>
      </c>
      <c r="U1269" s="111"/>
      <c r="V1269" s="111"/>
      <c r="W1269" s="111">
        <f>SUMIFS($F$3:F1269,$D$3:D1269,D1269,$C$3:C1269,"Buy")+SUMIFS($F$3:F1269,$D$3:D1269,D1269,$C$3:C1269,"Coin Deposit",$E$3:E1269,"&lt;&gt;")</f>
        <v>0</v>
      </c>
      <c r="X1269" s="111">
        <f t="shared" si="211"/>
        <v>0</v>
      </c>
      <c r="Y1269" s="111">
        <f>IF($D1269=Y$1,SUMIFS($H$3:$H1269,$G$3:$G1269,Y$1,$C$3:$C1269,"Sell"),0)</f>
        <v>0</v>
      </c>
      <c r="Z1269" s="111">
        <f t="shared" si="212"/>
        <v>0</v>
      </c>
      <c r="AA1269" s="111">
        <f>IF($D1269=AA$1,SUMIFS($H$3:$H1269,$G$3:$G1269,AA$1,$C$3:$C1269,"Sell"),0)</f>
        <v>0</v>
      </c>
      <c r="AB1269" s="111">
        <f t="shared" si="213"/>
        <v>0</v>
      </c>
      <c r="AC1269" s="111">
        <f>SUMIFS('Deductions and Deposits'!$H:$H,'Deductions and Deposits'!$G:$G,D1269,'Deductions and Deposits'!$F:$F,"&lt;="&amp;B1269)+SUMIFS($F$3:F1269,$D$3:D1269,D1269,$C$3:C1269,"Coin Deposit",$E$3:E1269,"")</f>
        <v>0</v>
      </c>
      <c r="AD1269" s="111">
        <f>SUMIFS('Deductions and Deposits'!$D:$D,'Deductions and Deposits'!$C:$C,D1269)+SUMIFS($F:$F,$D:$D,D1269,$C:$C,"Coin Deduction")</f>
        <v>0</v>
      </c>
      <c r="AE1269" s="111">
        <f>Table5[[#This Row],[Column4]]+Table5[[#This Row],[Column14]]+Table5[[#This Row],[Column19]]+Table5[[#This Row],[Column12]]</f>
        <v>0</v>
      </c>
      <c r="AF1269" s="111">
        <f>Table5[[#This Row],[Column5]]+Table5[[#This Row],[Column13]]+Table5[[#This Row],[Column21]]+Table5[[#This Row],[Column18]]</f>
        <v>0</v>
      </c>
      <c r="AG1269" s="111">
        <f t="shared" si="214"/>
        <v>0</v>
      </c>
      <c r="AH1269" s="111">
        <f t="shared" si="215"/>
        <v>0</v>
      </c>
      <c r="AI1269" s="111">
        <f>Table5[[#This Row],[Column17]]-Table5[[#This Row],[Column20]]</f>
        <v>0</v>
      </c>
      <c r="AJ1269" s="111">
        <f t="shared" si="216"/>
        <v>0</v>
      </c>
      <c r="AK1269" s="111">
        <f t="shared" si="220"/>
        <v>0</v>
      </c>
      <c r="AL1269" s="111">
        <f t="shared" si="217"/>
        <v>0</v>
      </c>
      <c r="AM1269" s="111" t="str">
        <f t="shared" si="218"/>
        <v/>
      </c>
      <c r="AN1269" s="111" t="str">
        <f t="shared" ca="1" si="219"/>
        <v/>
      </c>
    </row>
    <row r="1270" spans="1:40" ht="20.25" customHeight="1" x14ac:dyDescent="0.3">
      <c r="A1270" s="107"/>
      <c r="B1270" s="144"/>
      <c r="C1270" s="119"/>
      <c r="D1270" s="120"/>
      <c r="E1270" s="119"/>
      <c r="F1270" s="119"/>
      <c r="G1270" s="120"/>
      <c r="H1270" s="119"/>
      <c r="I1270" s="109"/>
      <c r="L1270" s="108"/>
      <c r="M1270" s="108"/>
      <c r="N1270" s="108"/>
      <c r="O1270" s="108"/>
      <c r="P1270" s="108"/>
      <c r="Q1270" s="108"/>
      <c r="R1270" s="108"/>
      <c r="S1270" s="108"/>
      <c r="T1270" s="100">
        <f t="shared" si="210"/>
        <v>0</v>
      </c>
      <c r="U1270" s="111"/>
      <c r="V1270" s="111"/>
      <c r="W1270" s="111">
        <f>SUMIFS($F$3:F1270,$D$3:D1270,D1270,$C$3:C1270,"Buy")+SUMIFS($F$3:F1270,$D$3:D1270,D1270,$C$3:C1270,"Coin Deposit",$E$3:E1270,"&lt;&gt;")</f>
        <v>0</v>
      </c>
      <c r="X1270" s="111">
        <f t="shared" si="211"/>
        <v>0</v>
      </c>
      <c r="Y1270" s="111">
        <f>IF($D1270=Y$1,SUMIFS($H$3:$H1270,$G$3:$G1270,Y$1,$C$3:$C1270,"Sell"),0)</f>
        <v>0</v>
      </c>
      <c r="Z1270" s="111">
        <f t="shared" si="212"/>
        <v>0</v>
      </c>
      <c r="AA1270" s="111">
        <f>IF($D1270=AA$1,SUMIFS($H$3:$H1270,$G$3:$G1270,AA$1,$C$3:$C1270,"Sell"),0)</f>
        <v>0</v>
      </c>
      <c r="AB1270" s="111">
        <f t="shared" si="213"/>
        <v>0</v>
      </c>
      <c r="AC1270" s="111">
        <f>SUMIFS('Deductions and Deposits'!$H:$H,'Deductions and Deposits'!$G:$G,D1270,'Deductions and Deposits'!$F:$F,"&lt;="&amp;B1270)+SUMIFS($F$3:F1270,$D$3:D1270,D1270,$C$3:C1270,"Coin Deposit",$E$3:E1270,"")</f>
        <v>0</v>
      </c>
      <c r="AD1270" s="111">
        <f>SUMIFS('Deductions and Deposits'!$D:$D,'Deductions and Deposits'!$C:$C,D1270)+SUMIFS($F:$F,$D:$D,D1270,$C:$C,"Coin Deduction")</f>
        <v>0</v>
      </c>
      <c r="AE1270" s="111">
        <f>Table5[[#This Row],[Column4]]+Table5[[#This Row],[Column14]]+Table5[[#This Row],[Column19]]+Table5[[#This Row],[Column12]]</f>
        <v>0</v>
      </c>
      <c r="AF1270" s="111">
        <f>Table5[[#This Row],[Column5]]+Table5[[#This Row],[Column13]]+Table5[[#This Row],[Column21]]+Table5[[#This Row],[Column18]]</f>
        <v>0</v>
      </c>
      <c r="AG1270" s="111">
        <f t="shared" si="214"/>
        <v>0</v>
      </c>
      <c r="AH1270" s="111">
        <f t="shared" si="215"/>
        <v>0</v>
      </c>
      <c r="AI1270" s="111">
        <f>Table5[[#This Row],[Column17]]-Table5[[#This Row],[Column20]]</f>
        <v>0</v>
      </c>
      <c r="AJ1270" s="111">
        <f t="shared" si="216"/>
        <v>0</v>
      </c>
      <c r="AK1270" s="111">
        <f t="shared" si="220"/>
        <v>0</v>
      </c>
      <c r="AL1270" s="111">
        <f t="shared" si="217"/>
        <v>0</v>
      </c>
      <c r="AM1270" s="111" t="str">
        <f t="shared" si="218"/>
        <v/>
      </c>
      <c r="AN1270" s="111" t="str">
        <f t="shared" ca="1" si="219"/>
        <v/>
      </c>
    </row>
    <row r="1271" spans="1:40" ht="20.25" customHeight="1" x14ac:dyDescent="0.3">
      <c r="A1271" s="107"/>
      <c r="B1271" s="144"/>
      <c r="C1271" s="119"/>
      <c r="D1271" s="120"/>
      <c r="E1271" s="119"/>
      <c r="F1271" s="119"/>
      <c r="G1271" s="120"/>
      <c r="H1271" s="119"/>
      <c r="I1271" s="109"/>
      <c r="L1271" s="108"/>
      <c r="M1271" s="108"/>
      <c r="N1271" s="108"/>
      <c r="O1271" s="108"/>
      <c r="P1271" s="108"/>
      <c r="Q1271" s="108"/>
      <c r="R1271" s="108"/>
      <c r="S1271" s="108"/>
      <c r="T1271" s="100">
        <f t="shared" si="210"/>
        <v>0</v>
      </c>
      <c r="U1271" s="111"/>
      <c r="V1271" s="111"/>
      <c r="W1271" s="111">
        <f>SUMIFS($F$3:F1271,$D$3:D1271,D1271,$C$3:C1271,"Buy")+SUMIFS($F$3:F1271,$D$3:D1271,D1271,$C$3:C1271,"Coin Deposit",$E$3:E1271,"&lt;&gt;")</f>
        <v>0</v>
      </c>
      <c r="X1271" s="111">
        <f t="shared" si="211"/>
        <v>0</v>
      </c>
      <c r="Y1271" s="111">
        <f>IF($D1271=Y$1,SUMIFS($H$3:$H1271,$G$3:$G1271,Y$1,$C$3:$C1271,"Sell"),0)</f>
        <v>0</v>
      </c>
      <c r="Z1271" s="111">
        <f t="shared" si="212"/>
        <v>0</v>
      </c>
      <c r="AA1271" s="111">
        <f>IF($D1271=AA$1,SUMIFS($H$3:$H1271,$G$3:$G1271,AA$1,$C$3:$C1271,"Sell"),0)</f>
        <v>0</v>
      </c>
      <c r="AB1271" s="111">
        <f t="shared" si="213"/>
        <v>0</v>
      </c>
      <c r="AC1271" s="111">
        <f>SUMIFS('Deductions and Deposits'!$H:$H,'Deductions and Deposits'!$G:$G,D1271,'Deductions and Deposits'!$F:$F,"&lt;="&amp;B1271)+SUMIFS($F$3:F1271,$D$3:D1271,D1271,$C$3:C1271,"Coin Deposit",$E$3:E1271,"")</f>
        <v>0</v>
      </c>
      <c r="AD1271" s="111">
        <f>SUMIFS('Deductions and Deposits'!$D:$D,'Deductions and Deposits'!$C:$C,D1271)+SUMIFS($F:$F,$D:$D,D1271,$C:$C,"Coin Deduction")</f>
        <v>0</v>
      </c>
      <c r="AE1271" s="111">
        <f>Table5[[#This Row],[Column4]]+Table5[[#This Row],[Column14]]+Table5[[#This Row],[Column19]]+Table5[[#This Row],[Column12]]</f>
        <v>0</v>
      </c>
      <c r="AF1271" s="111">
        <f>Table5[[#This Row],[Column5]]+Table5[[#This Row],[Column13]]+Table5[[#This Row],[Column21]]+Table5[[#This Row],[Column18]]</f>
        <v>0</v>
      </c>
      <c r="AG1271" s="111">
        <f t="shared" si="214"/>
        <v>0</v>
      </c>
      <c r="AH1271" s="111">
        <f t="shared" si="215"/>
        <v>0</v>
      </c>
      <c r="AI1271" s="111">
        <f>Table5[[#This Row],[Column17]]-Table5[[#This Row],[Column20]]</f>
        <v>0</v>
      </c>
      <c r="AJ1271" s="111">
        <f t="shared" si="216"/>
        <v>0</v>
      </c>
      <c r="AK1271" s="111">
        <f t="shared" si="220"/>
        <v>0</v>
      </c>
      <c r="AL1271" s="111">
        <f t="shared" si="217"/>
        <v>0</v>
      </c>
      <c r="AM1271" s="111" t="str">
        <f t="shared" si="218"/>
        <v/>
      </c>
      <c r="AN1271" s="111" t="str">
        <f t="shared" ca="1" si="219"/>
        <v/>
      </c>
    </row>
    <row r="1272" spans="1:40" ht="20.25" customHeight="1" x14ac:dyDescent="0.3">
      <c r="A1272" s="107"/>
      <c r="B1272" s="144"/>
      <c r="C1272" s="119"/>
      <c r="D1272" s="120"/>
      <c r="E1272" s="119"/>
      <c r="F1272" s="119"/>
      <c r="G1272" s="120"/>
      <c r="H1272" s="119"/>
      <c r="I1272" s="109"/>
      <c r="L1272" s="108"/>
      <c r="M1272" s="108"/>
      <c r="N1272" s="108"/>
      <c r="O1272" s="108"/>
      <c r="P1272" s="108"/>
      <c r="Q1272" s="108"/>
      <c r="R1272" s="108"/>
      <c r="S1272" s="108"/>
      <c r="T1272" s="100">
        <f t="shared" si="210"/>
        <v>0</v>
      </c>
      <c r="U1272" s="111"/>
      <c r="V1272" s="111"/>
      <c r="W1272" s="111">
        <f>SUMIFS($F$3:F1272,$D$3:D1272,D1272,$C$3:C1272,"Buy")+SUMIFS($F$3:F1272,$D$3:D1272,D1272,$C$3:C1272,"Coin Deposit",$E$3:E1272,"&lt;&gt;")</f>
        <v>0</v>
      </c>
      <c r="X1272" s="111">
        <f t="shared" si="211"/>
        <v>0</v>
      </c>
      <c r="Y1272" s="111">
        <f>IF($D1272=Y$1,SUMIFS($H$3:$H1272,$G$3:$G1272,Y$1,$C$3:$C1272,"Sell"),0)</f>
        <v>0</v>
      </c>
      <c r="Z1272" s="111">
        <f t="shared" si="212"/>
        <v>0</v>
      </c>
      <c r="AA1272" s="111">
        <f>IF($D1272=AA$1,SUMIFS($H$3:$H1272,$G$3:$G1272,AA$1,$C$3:$C1272,"Sell"),0)</f>
        <v>0</v>
      </c>
      <c r="AB1272" s="111">
        <f t="shared" si="213"/>
        <v>0</v>
      </c>
      <c r="AC1272" s="111">
        <f>SUMIFS('Deductions and Deposits'!$H:$H,'Deductions and Deposits'!$G:$G,D1272,'Deductions and Deposits'!$F:$F,"&lt;="&amp;B1272)+SUMIFS($F$3:F1272,$D$3:D1272,D1272,$C$3:C1272,"Coin Deposit",$E$3:E1272,"")</f>
        <v>0</v>
      </c>
      <c r="AD1272" s="111">
        <f>SUMIFS('Deductions and Deposits'!$D:$D,'Deductions and Deposits'!$C:$C,D1272)+SUMIFS($F:$F,$D:$D,D1272,$C:$C,"Coin Deduction")</f>
        <v>0</v>
      </c>
      <c r="AE1272" s="111">
        <f>Table5[[#This Row],[Column4]]+Table5[[#This Row],[Column14]]+Table5[[#This Row],[Column19]]+Table5[[#This Row],[Column12]]</f>
        <v>0</v>
      </c>
      <c r="AF1272" s="111">
        <f>Table5[[#This Row],[Column5]]+Table5[[#This Row],[Column13]]+Table5[[#This Row],[Column21]]+Table5[[#This Row],[Column18]]</f>
        <v>0</v>
      </c>
      <c r="AG1272" s="111">
        <f t="shared" si="214"/>
        <v>0</v>
      </c>
      <c r="AH1272" s="111">
        <f t="shared" si="215"/>
        <v>0</v>
      </c>
      <c r="AI1272" s="111">
        <f>Table5[[#This Row],[Column17]]-Table5[[#This Row],[Column20]]</f>
        <v>0</v>
      </c>
      <c r="AJ1272" s="111">
        <f t="shared" si="216"/>
        <v>0</v>
      </c>
      <c r="AK1272" s="111">
        <f t="shared" si="220"/>
        <v>0</v>
      </c>
      <c r="AL1272" s="111">
        <f t="shared" si="217"/>
        <v>0</v>
      </c>
      <c r="AM1272" s="111" t="str">
        <f t="shared" si="218"/>
        <v/>
      </c>
      <c r="AN1272" s="111" t="str">
        <f t="shared" ca="1" si="219"/>
        <v/>
      </c>
    </row>
    <row r="1273" spans="1:40" ht="20.25" customHeight="1" x14ac:dyDescent="0.3">
      <c r="A1273" s="107"/>
      <c r="B1273" s="144"/>
      <c r="C1273" s="119"/>
      <c r="D1273" s="120"/>
      <c r="E1273" s="119"/>
      <c r="F1273" s="119"/>
      <c r="G1273" s="120"/>
      <c r="H1273" s="119"/>
      <c r="I1273" s="109"/>
      <c r="L1273" s="108"/>
      <c r="M1273" s="108"/>
      <c r="N1273" s="108"/>
      <c r="O1273" s="108"/>
      <c r="P1273" s="108"/>
      <c r="Q1273" s="108"/>
      <c r="R1273" s="108"/>
      <c r="S1273" s="108"/>
      <c r="T1273" s="100">
        <f t="shared" si="210"/>
        <v>0</v>
      </c>
      <c r="U1273" s="111"/>
      <c r="V1273" s="111"/>
      <c r="W1273" s="111">
        <f>SUMIFS($F$3:F1273,$D$3:D1273,D1273,$C$3:C1273,"Buy")+SUMIFS($F$3:F1273,$D$3:D1273,D1273,$C$3:C1273,"Coin Deposit",$E$3:E1273,"&lt;&gt;")</f>
        <v>0</v>
      </c>
      <c r="X1273" s="111">
        <f t="shared" si="211"/>
        <v>0</v>
      </c>
      <c r="Y1273" s="111">
        <f>IF($D1273=Y$1,SUMIFS($H$3:$H1273,$G$3:$G1273,Y$1,$C$3:$C1273,"Sell"),0)</f>
        <v>0</v>
      </c>
      <c r="Z1273" s="111">
        <f t="shared" si="212"/>
        <v>0</v>
      </c>
      <c r="AA1273" s="111">
        <f>IF($D1273=AA$1,SUMIFS($H$3:$H1273,$G$3:$G1273,AA$1,$C$3:$C1273,"Sell"),0)</f>
        <v>0</v>
      </c>
      <c r="AB1273" s="111">
        <f t="shared" si="213"/>
        <v>0</v>
      </c>
      <c r="AC1273" s="111">
        <f>SUMIFS('Deductions and Deposits'!$H:$H,'Deductions and Deposits'!$G:$G,D1273,'Deductions and Deposits'!$F:$F,"&lt;="&amp;B1273)+SUMIFS($F$3:F1273,$D$3:D1273,D1273,$C$3:C1273,"Coin Deposit",$E$3:E1273,"")</f>
        <v>0</v>
      </c>
      <c r="AD1273" s="111">
        <f>SUMIFS('Deductions and Deposits'!$D:$D,'Deductions and Deposits'!$C:$C,D1273)+SUMIFS($F:$F,$D:$D,D1273,$C:$C,"Coin Deduction")</f>
        <v>0</v>
      </c>
      <c r="AE1273" s="111">
        <f>Table5[[#This Row],[Column4]]+Table5[[#This Row],[Column14]]+Table5[[#This Row],[Column19]]+Table5[[#This Row],[Column12]]</f>
        <v>0</v>
      </c>
      <c r="AF1273" s="111">
        <f>Table5[[#This Row],[Column5]]+Table5[[#This Row],[Column13]]+Table5[[#This Row],[Column21]]+Table5[[#This Row],[Column18]]</f>
        <v>0</v>
      </c>
      <c r="AG1273" s="111">
        <f t="shared" si="214"/>
        <v>0</v>
      </c>
      <c r="AH1273" s="111">
        <f t="shared" si="215"/>
        <v>0</v>
      </c>
      <c r="AI1273" s="111">
        <f>Table5[[#This Row],[Column17]]-Table5[[#This Row],[Column20]]</f>
        <v>0</v>
      </c>
      <c r="AJ1273" s="111">
        <f t="shared" si="216"/>
        <v>0</v>
      </c>
      <c r="AK1273" s="111">
        <f t="shared" si="220"/>
        <v>0</v>
      </c>
      <c r="AL1273" s="111">
        <f t="shared" si="217"/>
        <v>0</v>
      </c>
      <c r="AM1273" s="111" t="str">
        <f t="shared" si="218"/>
        <v/>
      </c>
      <c r="AN1273" s="111" t="str">
        <f t="shared" ca="1" si="219"/>
        <v/>
      </c>
    </row>
    <row r="1274" spans="1:40" ht="20.25" customHeight="1" x14ac:dyDescent="0.3">
      <c r="A1274" s="107"/>
      <c r="B1274" s="144"/>
      <c r="C1274" s="119"/>
      <c r="D1274" s="120"/>
      <c r="E1274" s="119"/>
      <c r="F1274" s="119"/>
      <c r="G1274" s="120"/>
      <c r="H1274" s="119"/>
      <c r="I1274" s="109"/>
      <c r="L1274" s="108"/>
      <c r="M1274" s="108"/>
      <c r="N1274" s="108"/>
      <c r="O1274" s="108"/>
      <c r="P1274" s="108"/>
      <c r="Q1274" s="108"/>
      <c r="R1274" s="108"/>
      <c r="S1274" s="108"/>
      <c r="T1274" s="100">
        <f t="shared" si="210"/>
        <v>0</v>
      </c>
      <c r="U1274" s="111"/>
      <c r="V1274" s="111"/>
      <c r="W1274" s="111">
        <f>SUMIFS($F$3:F1274,$D$3:D1274,D1274,$C$3:C1274,"Buy")+SUMIFS($F$3:F1274,$D$3:D1274,D1274,$C$3:C1274,"Coin Deposit",$E$3:E1274,"&lt;&gt;")</f>
        <v>0</v>
      </c>
      <c r="X1274" s="111">
        <f t="shared" si="211"/>
        <v>0</v>
      </c>
      <c r="Y1274" s="111">
        <f>IF($D1274=Y$1,SUMIFS($H$3:$H1274,$G$3:$G1274,Y$1,$C$3:$C1274,"Sell"),0)</f>
        <v>0</v>
      </c>
      <c r="Z1274" s="111">
        <f t="shared" si="212"/>
        <v>0</v>
      </c>
      <c r="AA1274" s="111">
        <f>IF($D1274=AA$1,SUMIFS($H$3:$H1274,$G$3:$G1274,AA$1,$C$3:$C1274,"Sell"),0)</f>
        <v>0</v>
      </c>
      <c r="AB1274" s="111">
        <f t="shared" si="213"/>
        <v>0</v>
      </c>
      <c r="AC1274" s="111">
        <f>SUMIFS('Deductions and Deposits'!$H:$H,'Deductions and Deposits'!$G:$G,D1274,'Deductions and Deposits'!$F:$F,"&lt;="&amp;B1274)+SUMIFS($F$3:F1274,$D$3:D1274,D1274,$C$3:C1274,"Coin Deposit",$E$3:E1274,"")</f>
        <v>0</v>
      </c>
      <c r="AD1274" s="111">
        <f>SUMIFS('Deductions and Deposits'!$D:$D,'Deductions and Deposits'!$C:$C,D1274)+SUMIFS($F:$F,$D:$D,D1274,$C:$C,"Coin Deduction")</f>
        <v>0</v>
      </c>
      <c r="AE1274" s="111">
        <f>Table5[[#This Row],[Column4]]+Table5[[#This Row],[Column14]]+Table5[[#This Row],[Column19]]+Table5[[#This Row],[Column12]]</f>
        <v>0</v>
      </c>
      <c r="AF1274" s="111">
        <f>Table5[[#This Row],[Column5]]+Table5[[#This Row],[Column13]]+Table5[[#This Row],[Column21]]+Table5[[#This Row],[Column18]]</f>
        <v>0</v>
      </c>
      <c r="AG1274" s="111">
        <f t="shared" si="214"/>
        <v>0</v>
      </c>
      <c r="AH1274" s="111">
        <f t="shared" si="215"/>
        <v>0</v>
      </c>
      <c r="AI1274" s="111">
        <f>Table5[[#This Row],[Column17]]-Table5[[#This Row],[Column20]]</f>
        <v>0</v>
      </c>
      <c r="AJ1274" s="111">
        <f t="shared" si="216"/>
        <v>0</v>
      </c>
      <c r="AK1274" s="111">
        <f t="shared" si="220"/>
        <v>0</v>
      </c>
      <c r="AL1274" s="111">
        <f t="shared" si="217"/>
        <v>0</v>
      </c>
      <c r="AM1274" s="111" t="str">
        <f t="shared" si="218"/>
        <v/>
      </c>
      <c r="AN1274" s="111" t="str">
        <f t="shared" ca="1" si="219"/>
        <v/>
      </c>
    </row>
    <row r="1275" spans="1:40" ht="20.25" customHeight="1" x14ac:dyDescent="0.3">
      <c r="A1275" s="107"/>
      <c r="B1275" s="144"/>
      <c r="C1275" s="119"/>
      <c r="D1275" s="120"/>
      <c r="E1275" s="119"/>
      <c r="F1275" s="119"/>
      <c r="G1275" s="120"/>
      <c r="H1275" s="119"/>
      <c r="I1275" s="109"/>
      <c r="L1275" s="108"/>
      <c r="M1275" s="108"/>
      <c r="N1275" s="108"/>
      <c r="O1275" s="108"/>
      <c r="P1275" s="108"/>
      <c r="Q1275" s="108"/>
      <c r="R1275" s="108"/>
      <c r="S1275" s="108"/>
      <c r="T1275" s="100">
        <f t="shared" si="210"/>
        <v>0</v>
      </c>
      <c r="U1275" s="111"/>
      <c r="V1275" s="111"/>
      <c r="W1275" s="111">
        <f>SUMIFS($F$3:F1275,$D$3:D1275,D1275,$C$3:C1275,"Buy")+SUMIFS($F$3:F1275,$D$3:D1275,D1275,$C$3:C1275,"Coin Deposit",$E$3:E1275,"&lt;&gt;")</f>
        <v>0</v>
      </c>
      <c r="X1275" s="111">
        <f t="shared" si="211"/>
        <v>0</v>
      </c>
      <c r="Y1275" s="111">
        <f>IF($D1275=Y$1,SUMIFS($H$3:$H1275,$G$3:$G1275,Y$1,$C$3:$C1275,"Sell"),0)</f>
        <v>0</v>
      </c>
      <c r="Z1275" s="111">
        <f t="shared" si="212"/>
        <v>0</v>
      </c>
      <c r="AA1275" s="111">
        <f>IF($D1275=AA$1,SUMIFS($H$3:$H1275,$G$3:$G1275,AA$1,$C$3:$C1275,"Sell"),0)</f>
        <v>0</v>
      </c>
      <c r="AB1275" s="111">
        <f t="shared" si="213"/>
        <v>0</v>
      </c>
      <c r="AC1275" s="111">
        <f>SUMIFS('Deductions and Deposits'!$H:$H,'Deductions and Deposits'!$G:$G,D1275,'Deductions and Deposits'!$F:$F,"&lt;="&amp;B1275)+SUMIFS($F$3:F1275,$D$3:D1275,D1275,$C$3:C1275,"Coin Deposit",$E$3:E1275,"")</f>
        <v>0</v>
      </c>
      <c r="AD1275" s="111">
        <f>SUMIFS('Deductions and Deposits'!$D:$D,'Deductions and Deposits'!$C:$C,D1275)+SUMIFS($F:$F,$D:$D,D1275,$C:$C,"Coin Deduction")</f>
        <v>0</v>
      </c>
      <c r="AE1275" s="111">
        <f>Table5[[#This Row],[Column4]]+Table5[[#This Row],[Column14]]+Table5[[#This Row],[Column19]]+Table5[[#This Row],[Column12]]</f>
        <v>0</v>
      </c>
      <c r="AF1275" s="111">
        <f>Table5[[#This Row],[Column5]]+Table5[[#This Row],[Column13]]+Table5[[#This Row],[Column21]]+Table5[[#This Row],[Column18]]</f>
        <v>0</v>
      </c>
      <c r="AG1275" s="111">
        <f t="shared" si="214"/>
        <v>0</v>
      </c>
      <c r="AH1275" s="111">
        <f t="shared" si="215"/>
        <v>0</v>
      </c>
      <c r="AI1275" s="111">
        <f>Table5[[#This Row],[Column17]]-Table5[[#This Row],[Column20]]</f>
        <v>0</v>
      </c>
      <c r="AJ1275" s="111">
        <f t="shared" si="216"/>
        <v>0</v>
      </c>
      <c r="AK1275" s="111">
        <f t="shared" si="220"/>
        <v>0</v>
      </c>
      <c r="AL1275" s="111">
        <f t="shared" si="217"/>
        <v>0</v>
      </c>
      <c r="AM1275" s="111" t="str">
        <f t="shared" si="218"/>
        <v/>
      </c>
      <c r="AN1275" s="111" t="str">
        <f t="shared" ca="1" si="219"/>
        <v/>
      </c>
    </row>
    <row r="1276" spans="1:40" ht="20.25" customHeight="1" x14ac:dyDescent="0.3">
      <c r="A1276" s="107"/>
      <c r="B1276" s="144"/>
      <c r="C1276" s="119"/>
      <c r="D1276" s="120"/>
      <c r="E1276" s="119"/>
      <c r="F1276" s="119"/>
      <c r="G1276" s="120"/>
      <c r="H1276" s="119"/>
      <c r="I1276" s="109"/>
      <c r="L1276" s="108"/>
      <c r="M1276" s="108"/>
      <c r="N1276" s="108"/>
      <c r="O1276" s="108"/>
      <c r="P1276" s="108"/>
      <c r="Q1276" s="108"/>
      <c r="R1276" s="108"/>
      <c r="S1276" s="108"/>
      <c r="T1276" s="100">
        <f t="shared" si="210"/>
        <v>0</v>
      </c>
      <c r="U1276" s="111"/>
      <c r="V1276" s="111"/>
      <c r="W1276" s="111">
        <f>SUMIFS($F$3:F1276,$D$3:D1276,D1276,$C$3:C1276,"Buy")+SUMIFS($F$3:F1276,$D$3:D1276,D1276,$C$3:C1276,"Coin Deposit",$E$3:E1276,"&lt;&gt;")</f>
        <v>0</v>
      </c>
      <c r="X1276" s="111">
        <f t="shared" si="211"/>
        <v>0</v>
      </c>
      <c r="Y1276" s="111">
        <f>IF($D1276=Y$1,SUMIFS($H$3:$H1276,$G$3:$G1276,Y$1,$C$3:$C1276,"Sell"),0)</f>
        <v>0</v>
      </c>
      <c r="Z1276" s="111">
        <f t="shared" si="212"/>
        <v>0</v>
      </c>
      <c r="AA1276" s="111">
        <f>IF($D1276=AA$1,SUMIFS($H$3:$H1276,$G$3:$G1276,AA$1,$C$3:$C1276,"Sell"),0)</f>
        <v>0</v>
      </c>
      <c r="AB1276" s="111">
        <f t="shared" si="213"/>
        <v>0</v>
      </c>
      <c r="AC1276" s="111">
        <f>SUMIFS('Deductions and Deposits'!$H:$H,'Deductions and Deposits'!$G:$G,D1276,'Deductions and Deposits'!$F:$F,"&lt;="&amp;B1276)+SUMIFS($F$3:F1276,$D$3:D1276,D1276,$C$3:C1276,"Coin Deposit",$E$3:E1276,"")</f>
        <v>0</v>
      </c>
      <c r="AD1276" s="111">
        <f>SUMIFS('Deductions and Deposits'!$D:$D,'Deductions and Deposits'!$C:$C,D1276)+SUMIFS($F:$F,$D:$D,D1276,$C:$C,"Coin Deduction")</f>
        <v>0</v>
      </c>
      <c r="AE1276" s="111">
        <f>Table5[[#This Row],[Column4]]+Table5[[#This Row],[Column14]]+Table5[[#This Row],[Column19]]+Table5[[#This Row],[Column12]]</f>
        <v>0</v>
      </c>
      <c r="AF1276" s="111">
        <f>Table5[[#This Row],[Column5]]+Table5[[#This Row],[Column13]]+Table5[[#This Row],[Column21]]+Table5[[#This Row],[Column18]]</f>
        <v>0</v>
      </c>
      <c r="AG1276" s="111">
        <f t="shared" si="214"/>
        <v>0</v>
      </c>
      <c r="AH1276" s="111">
        <f t="shared" si="215"/>
        <v>0</v>
      </c>
      <c r="AI1276" s="111">
        <f>Table5[[#This Row],[Column17]]-Table5[[#This Row],[Column20]]</f>
        <v>0</v>
      </c>
      <c r="AJ1276" s="111">
        <f t="shared" si="216"/>
        <v>0</v>
      </c>
      <c r="AK1276" s="111">
        <f t="shared" si="220"/>
        <v>0</v>
      </c>
      <c r="AL1276" s="111">
        <f t="shared" si="217"/>
        <v>0</v>
      </c>
      <c r="AM1276" s="111" t="str">
        <f t="shared" si="218"/>
        <v/>
      </c>
      <c r="AN1276" s="111" t="str">
        <f t="shared" ca="1" si="219"/>
        <v/>
      </c>
    </row>
    <row r="1277" spans="1:40" ht="20.25" customHeight="1" x14ac:dyDescent="0.3">
      <c r="A1277" s="107"/>
      <c r="B1277" s="144"/>
      <c r="C1277" s="119"/>
      <c r="D1277" s="120"/>
      <c r="E1277" s="119"/>
      <c r="F1277" s="119"/>
      <c r="G1277" s="120"/>
      <c r="H1277" s="119"/>
      <c r="I1277" s="109"/>
      <c r="L1277" s="108"/>
      <c r="M1277" s="108"/>
      <c r="N1277" s="108"/>
      <c r="O1277" s="108"/>
      <c r="P1277" s="108"/>
      <c r="Q1277" s="108"/>
      <c r="R1277" s="108"/>
      <c r="S1277" s="108"/>
      <c r="T1277" s="100">
        <f t="shared" si="210"/>
        <v>0</v>
      </c>
      <c r="U1277" s="111"/>
      <c r="V1277" s="111"/>
      <c r="W1277" s="111">
        <f>SUMIFS($F$3:F1277,$D$3:D1277,D1277,$C$3:C1277,"Buy")+SUMIFS($F$3:F1277,$D$3:D1277,D1277,$C$3:C1277,"Coin Deposit",$E$3:E1277,"&lt;&gt;")</f>
        <v>0</v>
      </c>
      <c r="X1277" s="111">
        <f t="shared" si="211"/>
        <v>0</v>
      </c>
      <c r="Y1277" s="111">
        <f>IF($D1277=Y$1,SUMIFS($H$3:$H1277,$G$3:$G1277,Y$1,$C$3:$C1277,"Sell"),0)</f>
        <v>0</v>
      </c>
      <c r="Z1277" s="111">
        <f t="shared" si="212"/>
        <v>0</v>
      </c>
      <c r="AA1277" s="111">
        <f>IF($D1277=AA$1,SUMIFS($H$3:$H1277,$G$3:$G1277,AA$1,$C$3:$C1277,"Sell"),0)</f>
        <v>0</v>
      </c>
      <c r="AB1277" s="111">
        <f t="shared" si="213"/>
        <v>0</v>
      </c>
      <c r="AC1277" s="111">
        <f>SUMIFS('Deductions and Deposits'!$H:$H,'Deductions and Deposits'!$G:$G,D1277,'Deductions and Deposits'!$F:$F,"&lt;="&amp;B1277)+SUMIFS($F$3:F1277,$D$3:D1277,D1277,$C$3:C1277,"Coin Deposit",$E$3:E1277,"")</f>
        <v>0</v>
      </c>
      <c r="AD1277" s="111">
        <f>SUMIFS('Deductions and Deposits'!$D:$D,'Deductions and Deposits'!$C:$C,D1277)+SUMIFS($F:$F,$D:$D,D1277,$C:$C,"Coin Deduction")</f>
        <v>0</v>
      </c>
      <c r="AE1277" s="111">
        <f>Table5[[#This Row],[Column4]]+Table5[[#This Row],[Column14]]+Table5[[#This Row],[Column19]]+Table5[[#This Row],[Column12]]</f>
        <v>0</v>
      </c>
      <c r="AF1277" s="111">
        <f>Table5[[#This Row],[Column5]]+Table5[[#This Row],[Column13]]+Table5[[#This Row],[Column21]]+Table5[[#This Row],[Column18]]</f>
        <v>0</v>
      </c>
      <c r="AG1277" s="111">
        <f t="shared" si="214"/>
        <v>0</v>
      </c>
      <c r="AH1277" s="111">
        <f t="shared" si="215"/>
        <v>0</v>
      </c>
      <c r="AI1277" s="111">
        <f>Table5[[#This Row],[Column17]]-Table5[[#This Row],[Column20]]</f>
        <v>0</v>
      </c>
      <c r="AJ1277" s="111">
        <f t="shared" si="216"/>
        <v>0</v>
      </c>
      <c r="AK1277" s="111">
        <f t="shared" si="220"/>
        <v>0</v>
      </c>
      <c r="AL1277" s="111">
        <f t="shared" si="217"/>
        <v>0</v>
      </c>
      <c r="AM1277" s="111" t="str">
        <f t="shared" si="218"/>
        <v/>
      </c>
      <c r="AN1277" s="111" t="str">
        <f t="shared" ca="1" si="219"/>
        <v/>
      </c>
    </row>
    <row r="1278" spans="1:40" ht="20.25" customHeight="1" x14ac:dyDescent="0.3">
      <c r="A1278" s="107"/>
      <c r="B1278" s="144"/>
      <c r="C1278" s="119"/>
      <c r="D1278" s="120"/>
      <c r="E1278" s="119"/>
      <c r="F1278" s="119"/>
      <c r="G1278" s="120"/>
      <c r="H1278" s="119"/>
      <c r="I1278" s="109"/>
      <c r="L1278" s="108"/>
      <c r="M1278" s="108"/>
      <c r="N1278" s="108"/>
      <c r="O1278" s="108"/>
      <c r="P1278" s="108"/>
      <c r="Q1278" s="108"/>
      <c r="R1278" s="108"/>
      <c r="S1278" s="108"/>
      <c r="T1278" s="100">
        <f t="shared" si="210"/>
        <v>0</v>
      </c>
      <c r="U1278" s="111"/>
      <c r="V1278" s="111"/>
      <c r="W1278" s="111">
        <f>SUMIFS($F$3:F1278,$D$3:D1278,D1278,$C$3:C1278,"Buy")+SUMIFS($F$3:F1278,$D$3:D1278,D1278,$C$3:C1278,"Coin Deposit",$E$3:E1278,"&lt;&gt;")</f>
        <v>0</v>
      </c>
      <c r="X1278" s="111">
        <f t="shared" si="211"/>
        <v>0</v>
      </c>
      <c r="Y1278" s="111">
        <f>IF($D1278=Y$1,SUMIFS($H$3:$H1278,$G$3:$G1278,Y$1,$C$3:$C1278,"Sell"),0)</f>
        <v>0</v>
      </c>
      <c r="Z1278" s="111">
        <f t="shared" si="212"/>
        <v>0</v>
      </c>
      <c r="AA1278" s="111">
        <f>IF($D1278=AA$1,SUMIFS($H$3:$H1278,$G$3:$G1278,AA$1,$C$3:$C1278,"Sell"),0)</f>
        <v>0</v>
      </c>
      <c r="AB1278" s="111">
        <f t="shared" si="213"/>
        <v>0</v>
      </c>
      <c r="AC1278" s="111">
        <f>SUMIFS('Deductions and Deposits'!$H:$H,'Deductions and Deposits'!$G:$G,D1278,'Deductions and Deposits'!$F:$F,"&lt;="&amp;B1278)+SUMIFS($F$3:F1278,$D$3:D1278,D1278,$C$3:C1278,"Coin Deposit",$E$3:E1278,"")</f>
        <v>0</v>
      </c>
      <c r="AD1278" s="111">
        <f>SUMIFS('Deductions and Deposits'!$D:$D,'Deductions and Deposits'!$C:$C,D1278)+SUMIFS($F:$F,$D:$D,D1278,$C:$C,"Coin Deduction")</f>
        <v>0</v>
      </c>
      <c r="AE1278" s="111">
        <f>Table5[[#This Row],[Column4]]+Table5[[#This Row],[Column14]]+Table5[[#This Row],[Column19]]+Table5[[#This Row],[Column12]]</f>
        <v>0</v>
      </c>
      <c r="AF1278" s="111">
        <f>Table5[[#This Row],[Column5]]+Table5[[#This Row],[Column13]]+Table5[[#This Row],[Column21]]+Table5[[#This Row],[Column18]]</f>
        <v>0</v>
      </c>
      <c r="AG1278" s="111">
        <f t="shared" si="214"/>
        <v>0</v>
      </c>
      <c r="AH1278" s="111">
        <f t="shared" si="215"/>
        <v>0</v>
      </c>
      <c r="AI1278" s="111">
        <f>Table5[[#This Row],[Column17]]-Table5[[#This Row],[Column20]]</f>
        <v>0</v>
      </c>
      <c r="AJ1278" s="111">
        <f t="shared" si="216"/>
        <v>0</v>
      </c>
      <c r="AK1278" s="111">
        <f t="shared" si="220"/>
        <v>0</v>
      </c>
      <c r="AL1278" s="111">
        <f t="shared" si="217"/>
        <v>0</v>
      </c>
      <c r="AM1278" s="111" t="str">
        <f t="shared" si="218"/>
        <v/>
      </c>
      <c r="AN1278" s="111" t="str">
        <f t="shared" ca="1" si="219"/>
        <v/>
      </c>
    </row>
    <row r="1279" spans="1:40" ht="20.25" customHeight="1" x14ac:dyDescent="0.3">
      <c r="A1279" s="107"/>
      <c r="B1279" s="144"/>
      <c r="C1279" s="119"/>
      <c r="D1279" s="120"/>
      <c r="E1279" s="119"/>
      <c r="F1279" s="119"/>
      <c r="G1279" s="120"/>
      <c r="H1279" s="119"/>
      <c r="I1279" s="109"/>
      <c r="L1279" s="108"/>
      <c r="M1279" s="108"/>
      <c r="N1279" s="108"/>
      <c r="O1279" s="108"/>
      <c r="P1279" s="108"/>
      <c r="Q1279" s="108"/>
      <c r="R1279" s="108"/>
      <c r="S1279" s="108"/>
      <c r="T1279" s="100">
        <f t="shared" si="210"/>
        <v>0</v>
      </c>
      <c r="U1279" s="111"/>
      <c r="V1279" s="111"/>
      <c r="W1279" s="111">
        <f>SUMIFS($F$3:F1279,$D$3:D1279,D1279,$C$3:C1279,"Buy")+SUMIFS($F$3:F1279,$D$3:D1279,D1279,$C$3:C1279,"Coin Deposit",$E$3:E1279,"&lt;&gt;")</f>
        <v>0</v>
      </c>
      <c r="X1279" s="111">
        <f t="shared" si="211"/>
        <v>0</v>
      </c>
      <c r="Y1279" s="111">
        <f>IF($D1279=Y$1,SUMIFS($H$3:$H1279,$G$3:$G1279,Y$1,$C$3:$C1279,"Sell"),0)</f>
        <v>0</v>
      </c>
      <c r="Z1279" s="111">
        <f t="shared" si="212"/>
        <v>0</v>
      </c>
      <c r="AA1279" s="111">
        <f>IF($D1279=AA$1,SUMIFS($H$3:$H1279,$G$3:$G1279,AA$1,$C$3:$C1279,"Sell"),0)</f>
        <v>0</v>
      </c>
      <c r="AB1279" s="111">
        <f t="shared" si="213"/>
        <v>0</v>
      </c>
      <c r="AC1279" s="111">
        <f>SUMIFS('Deductions and Deposits'!$H:$H,'Deductions and Deposits'!$G:$G,D1279,'Deductions and Deposits'!$F:$F,"&lt;="&amp;B1279)+SUMIFS($F$3:F1279,$D$3:D1279,D1279,$C$3:C1279,"Coin Deposit",$E$3:E1279,"")</f>
        <v>0</v>
      </c>
      <c r="AD1279" s="111">
        <f>SUMIFS('Deductions and Deposits'!$D:$D,'Deductions and Deposits'!$C:$C,D1279)+SUMIFS($F:$F,$D:$D,D1279,$C:$C,"Coin Deduction")</f>
        <v>0</v>
      </c>
      <c r="AE1279" s="111">
        <f>Table5[[#This Row],[Column4]]+Table5[[#This Row],[Column14]]+Table5[[#This Row],[Column19]]+Table5[[#This Row],[Column12]]</f>
        <v>0</v>
      </c>
      <c r="AF1279" s="111">
        <f>Table5[[#This Row],[Column5]]+Table5[[#This Row],[Column13]]+Table5[[#This Row],[Column21]]+Table5[[#This Row],[Column18]]</f>
        <v>0</v>
      </c>
      <c r="AG1279" s="111">
        <f t="shared" si="214"/>
        <v>0</v>
      </c>
      <c r="AH1279" s="111">
        <f t="shared" si="215"/>
        <v>0</v>
      </c>
      <c r="AI1279" s="111">
        <f>Table5[[#This Row],[Column17]]-Table5[[#This Row],[Column20]]</f>
        <v>0</v>
      </c>
      <c r="AJ1279" s="111">
        <f t="shared" si="216"/>
        <v>0</v>
      </c>
      <c r="AK1279" s="111">
        <f t="shared" si="220"/>
        <v>0</v>
      </c>
      <c r="AL1279" s="111">
        <f t="shared" si="217"/>
        <v>0</v>
      </c>
      <c r="AM1279" s="111" t="str">
        <f t="shared" si="218"/>
        <v/>
      </c>
      <c r="AN1279" s="111" t="str">
        <f t="shared" ca="1" si="219"/>
        <v/>
      </c>
    </row>
    <row r="1280" spans="1:40" ht="20.25" customHeight="1" x14ac:dyDescent="0.3">
      <c r="A1280" s="107"/>
      <c r="B1280" s="144"/>
      <c r="C1280" s="119"/>
      <c r="D1280" s="120"/>
      <c r="E1280" s="119"/>
      <c r="F1280" s="119"/>
      <c r="G1280" s="120"/>
      <c r="H1280" s="119"/>
      <c r="I1280" s="109"/>
      <c r="L1280" s="108"/>
      <c r="M1280" s="108"/>
      <c r="N1280" s="108"/>
      <c r="O1280" s="108"/>
      <c r="P1280" s="108"/>
      <c r="Q1280" s="108"/>
      <c r="R1280" s="108"/>
      <c r="S1280" s="108"/>
      <c r="T1280" s="100">
        <f t="shared" si="210"/>
        <v>0</v>
      </c>
      <c r="U1280" s="111"/>
      <c r="V1280" s="111"/>
      <c r="W1280" s="111">
        <f>SUMIFS($F$3:F1280,$D$3:D1280,D1280,$C$3:C1280,"Buy")+SUMIFS($F$3:F1280,$D$3:D1280,D1280,$C$3:C1280,"Coin Deposit",$E$3:E1280,"&lt;&gt;")</f>
        <v>0</v>
      </c>
      <c r="X1280" s="111">
        <f t="shared" si="211"/>
        <v>0</v>
      </c>
      <c r="Y1280" s="111">
        <f>IF($D1280=Y$1,SUMIFS($H$3:$H1280,$G$3:$G1280,Y$1,$C$3:$C1280,"Sell"),0)</f>
        <v>0</v>
      </c>
      <c r="Z1280" s="111">
        <f t="shared" si="212"/>
        <v>0</v>
      </c>
      <c r="AA1280" s="111">
        <f>IF($D1280=AA$1,SUMIFS($H$3:$H1280,$G$3:$G1280,AA$1,$C$3:$C1280,"Sell"),0)</f>
        <v>0</v>
      </c>
      <c r="AB1280" s="111">
        <f t="shared" si="213"/>
        <v>0</v>
      </c>
      <c r="AC1280" s="111">
        <f>SUMIFS('Deductions and Deposits'!$H:$H,'Deductions and Deposits'!$G:$G,D1280,'Deductions and Deposits'!$F:$F,"&lt;="&amp;B1280)+SUMIFS($F$3:F1280,$D$3:D1280,D1280,$C$3:C1280,"Coin Deposit",$E$3:E1280,"")</f>
        <v>0</v>
      </c>
      <c r="AD1280" s="111">
        <f>SUMIFS('Deductions and Deposits'!$D:$D,'Deductions and Deposits'!$C:$C,D1280)+SUMIFS($F:$F,$D:$D,D1280,$C:$C,"Coin Deduction")</f>
        <v>0</v>
      </c>
      <c r="AE1280" s="111">
        <f>Table5[[#This Row],[Column4]]+Table5[[#This Row],[Column14]]+Table5[[#This Row],[Column19]]+Table5[[#This Row],[Column12]]</f>
        <v>0</v>
      </c>
      <c r="AF1280" s="111">
        <f>Table5[[#This Row],[Column5]]+Table5[[#This Row],[Column13]]+Table5[[#This Row],[Column21]]+Table5[[#This Row],[Column18]]</f>
        <v>0</v>
      </c>
      <c r="AG1280" s="111">
        <f t="shared" si="214"/>
        <v>0</v>
      </c>
      <c r="AH1280" s="111">
        <f t="shared" si="215"/>
        <v>0</v>
      </c>
      <c r="AI1280" s="111">
        <f>Table5[[#This Row],[Column17]]-Table5[[#This Row],[Column20]]</f>
        <v>0</v>
      </c>
      <c r="AJ1280" s="111">
        <f t="shared" si="216"/>
        <v>0</v>
      </c>
      <c r="AK1280" s="111">
        <f t="shared" si="220"/>
        <v>0</v>
      </c>
      <c r="AL1280" s="111">
        <f t="shared" si="217"/>
        <v>0</v>
      </c>
      <c r="AM1280" s="111" t="str">
        <f t="shared" si="218"/>
        <v/>
      </c>
      <c r="AN1280" s="111" t="str">
        <f t="shared" ca="1" si="219"/>
        <v/>
      </c>
    </row>
    <row r="1281" spans="1:40" ht="20.25" customHeight="1" x14ac:dyDescent="0.3">
      <c r="A1281" s="107"/>
      <c r="B1281" s="144"/>
      <c r="C1281" s="119"/>
      <c r="D1281" s="120"/>
      <c r="E1281" s="119"/>
      <c r="F1281" s="119"/>
      <c r="G1281" s="120"/>
      <c r="H1281" s="119"/>
      <c r="I1281" s="109"/>
      <c r="L1281" s="108"/>
      <c r="M1281" s="108"/>
      <c r="N1281" s="108"/>
      <c r="O1281" s="108"/>
      <c r="P1281" s="108"/>
      <c r="Q1281" s="108"/>
      <c r="R1281" s="108"/>
      <c r="S1281" s="108"/>
      <c r="T1281" s="100">
        <f t="shared" si="210"/>
        <v>0</v>
      </c>
      <c r="U1281" s="111"/>
      <c r="V1281" s="111"/>
      <c r="W1281" s="111">
        <f>SUMIFS($F$3:F1281,$D$3:D1281,D1281,$C$3:C1281,"Buy")+SUMIFS($F$3:F1281,$D$3:D1281,D1281,$C$3:C1281,"Coin Deposit",$E$3:E1281,"&lt;&gt;")</f>
        <v>0</v>
      </c>
      <c r="X1281" s="111">
        <f t="shared" si="211"/>
        <v>0</v>
      </c>
      <c r="Y1281" s="111">
        <f>IF($D1281=Y$1,SUMIFS($H$3:$H1281,$G$3:$G1281,Y$1,$C$3:$C1281,"Sell"),0)</f>
        <v>0</v>
      </c>
      <c r="Z1281" s="111">
        <f t="shared" si="212"/>
        <v>0</v>
      </c>
      <c r="AA1281" s="111">
        <f>IF($D1281=AA$1,SUMIFS($H$3:$H1281,$G$3:$G1281,AA$1,$C$3:$C1281,"Sell"),0)</f>
        <v>0</v>
      </c>
      <c r="AB1281" s="111">
        <f t="shared" si="213"/>
        <v>0</v>
      </c>
      <c r="AC1281" s="111">
        <f>SUMIFS('Deductions and Deposits'!$H:$H,'Deductions and Deposits'!$G:$G,D1281,'Deductions and Deposits'!$F:$F,"&lt;="&amp;B1281)+SUMIFS($F$3:F1281,$D$3:D1281,D1281,$C$3:C1281,"Coin Deposit",$E$3:E1281,"")</f>
        <v>0</v>
      </c>
      <c r="AD1281" s="111">
        <f>SUMIFS('Deductions and Deposits'!$D:$D,'Deductions and Deposits'!$C:$C,D1281)+SUMIFS($F:$F,$D:$D,D1281,$C:$C,"Coin Deduction")</f>
        <v>0</v>
      </c>
      <c r="AE1281" s="111">
        <f>Table5[[#This Row],[Column4]]+Table5[[#This Row],[Column14]]+Table5[[#This Row],[Column19]]+Table5[[#This Row],[Column12]]</f>
        <v>0</v>
      </c>
      <c r="AF1281" s="111">
        <f>Table5[[#This Row],[Column5]]+Table5[[#This Row],[Column13]]+Table5[[#This Row],[Column21]]+Table5[[#This Row],[Column18]]</f>
        <v>0</v>
      </c>
      <c r="AG1281" s="111">
        <f t="shared" si="214"/>
        <v>0</v>
      </c>
      <c r="AH1281" s="111">
        <f t="shared" si="215"/>
        <v>0</v>
      </c>
      <c r="AI1281" s="111">
        <f>Table5[[#This Row],[Column17]]-Table5[[#This Row],[Column20]]</f>
        <v>0</v>
      </c>
      <c r="AJ1281" s="111">
        <f t="shared" si="216"/>
        <v>0</v>
      </c>
      <c r="AK1281" s="111">
        <f t="shared" si="220"/>
        <v>0</v>
      </c>
      <c r="AL1281" s="111">
        <f t="shared" si="217"/>
        <v>0</v>
      </c>
      <c r="AM1281" s="111" t="str">
        <f t="shared" si="218"/>
        <v/>
      </c>
      <c r="AN1281" s="111" t="str">
        <f t="shared" ca="1" si="219"/>
        <v/>
      </c>
    </row>
    <row r="1282" spans="1:40" ht="20.25" customHeight="1" x14ac:dyDescent="0.3">
      <c r="A1282" s="107"/>
      <c r="B1282" s="144"/>
      <c r="C1282" s="119"/>
      <c r="D1282" s="120"/>
      <c r="E1282" s="119"/>
      <c r="F1282" s="119"/>
      <c r="G1282" s="120"/>
      <c r="H1282" s="119"/>
      <c r="I1282" s="109"/>
      <c r="L1282" s="108"/>
      <c r="M1282" s="108"/>
      <c r="N1282" s="108"/>
      <c r="O1282" s="108"/>
      <c r="P1282" s="108"/>
      <c r="Q1282" s="108"/>
      <c r="R1282" s="108"/>
      <c r="S1282" s="108"/>
      <c r="T1282" s="100">
        <f t="shared" si="210"/>
        <v>0</v>
      </c>
      <c r="U1282" s="111"/>
      <c r="V1282" s="111"/>
      <c r="W1282" s="111">
        <f>SUMIFS($F$3:F1282,$D$3:D1282,D1282,$C$3:C1282,"Buy")+SUMIFS($F$3:F1282,$D$3:D1282,D1282,$C$3:C1282,"Coin Deposit",$E$3:E1282,"&lt;&gt;")</f>
        <v>0</v>
      </c>
      <c r="X1282" s="111">
        <f t="shared" si="211"/>
        <v>0</v>
      </c>
      <c r="Y1282" s="111">
        <f>IF($D1282=Y$1,SUMIFS($H$3:$H1282,$G$3:$G1282,Y$1,$C$3:$C1282,"Sell"),0)</f>
        <v>0</v>
      </c>
      <c r="Z1282" s="111">
        <f t="shared" si="212"/>
        <v>0</v>
      </c>
      <c r="AA1282" s="111">
        <f>IF($D1282=AA$1,SUMIFS($H$3:$H1282,$G$3:$G1282,AA$1,$C$3:$C1282,"Sell"),0)</f>
        <v>0</v>
      </c>
      <c r="AB1282" s="111">
        <f t="shared" si="213"/>
        <v>0</v>
      </c>
      <c r="AC1282" s="111">
        <f>SUMIFS('Deductions and Deposits'!$H:$H,'Deductions and Deposits'!$G:$G,D1282,'Deductions and Deposits'!$F:$F,"&lt;="&amp;B1282)+SUMIFS($F$3:F1282,$D$3:D1282,D1282,$C$3:C1282,"Coin Deposit",$E$3:E1282,"")</f>
        <v>0</v>
      </c>
      <c r="AD1282" s="111">
        <f>SUMIFS('Deductions and Deposits'!$D:$D,'Deductions and Deposits'!$C:$C,D1282)+SUMIFS($F:$F,$D:$D,D1282,$C:$C,"Coin Deduction")</f>
        <v>0</v>
      </c>
      <c r="AE1282" s="111">
        <f>Table5[[#This Row],[Column4]]+Table5[[#This Row],[Column14]]+Table5[[#This Row],[Column19]]+Table5[[#This Row],[Column12]]</f>
        <v>0</v>
      </c>
      <c r="AF1282" s="111">
        <f>Table5[[#This Row],[Column5]]+Table5[[#This Row],[Column13]]+Table5[[#This Row],[Column21]]+Table5[[#This Row],[Column18]]</f>
        <v>0</v>
      </c>
      <c r="AG1282" s="111">
        <f t="shared" si="214"/>
        <v>0</v>
      </c>
      <c r="AH1282" s="111">
        <f t="shared" si="215"/>
        <v>0</v>
      </c>
      <c r="AI1282" s="111">
        <f>Table5[[#This Row],[Column17]]-Table5[[#This Row],[Column20]]</f>
        <v>0</v>
      </c>
      <c r="AJ1282" s="111">
        <f t="shared" si="216"/>
        <v>0</v>
      </c>
      <c r="AK1282" s="111">
        <f t="shared" si="220"/>
        <v>0</v>
      </c>
      <c r="AL1282" s="111">
        <f t="shared" si="217"/>
        <v>0</v>
      </c>
      <c r="AM1282" s="111" t="str">
        <f t="shared" si="218"/>
        <v/>
      </c>
      <c r="AN1282" s="111" t="str">
        <f t="shared" ca="1" si="219"/>
        <v/>
      </c>
    </row>
    <row r="1283" spans="1:40" ht="20.25" customHeight="1" x14ac:dyDescent="0.3">
      <c r="A1283" s="107"/>
      <c r="B1283" s="144"/>
      <c r="C1283" s="119"/>
      <c r="D1283" s="120"/>
      <c r="E1283" s="119"/>
      <c r="F1283" s="119"/>
      <c r="G1283" s="120"/>
      <c r="H1283" s="119"/>
      <c r="I1283" s="109"/>
      <c r="L1283" s="108"/>
      <c r="M1283" s="108"/>
      <c r="N1283" s="108"/>
      <c r="O1283" s="108"/>
      <c r="P1283" s="108"/>
      <c r="Q1283" s="108"/>
      <c r="R1283" s="108"/>
      <c r="S1283" s="108"/>
      <c r="T1283" s="100">
        <f t="shared" ref="T1283:T1346" si="221">IF(E1283&lt;&gt;"",E1283,0)</f>
        <v>0</v>
      </c>
      <c r="U1283" s="111"/>
      <c r="V1283" s="111"/>
      <c r="W1283" s="111">
        <f>SUMIFS($F$3:F1283,$D$3:D1283,D1283,$C$3:C1283,"Buy")+SUMIFS($F$3:F1283,$D$3:D1283,D1283,$C$3:C1283,"Coin Deposit",$E$3:E1283,"&lt;&gt;")</f>
        <v>0</v>
      </c>
      <c r="X1283" s="111">
        <f t="shared" ref="X1283:X1346" si="222">IF(OR(C1283="buy",AND(C1283="Coin Deposit",E1283&lt;&gt;"")),SUMIFS($F:$F,$D:$D,D1283,$C:$C,"sell"),0)</f>
        <v>0</v>
      </c>
      <c r="Y1283" s="111">
        <f>IF($D1283=Y$1,SUMIFS($H$3:$H1283,$G$3:$G1283,Y$1,$C$3:$C1283,"Sell"),0)</f>
        <v>0</v>
      </c>
      <c r="Z1283" s="111">
        <f t="shared" ref="Z1283:Z1346" si="223">IF($D1283=Z$1,SUMIFS($H:$H,$G:$G,Z$1,$C:$C,"Buy")+SUMIFS($H:$H,$G:$G,Z$1,$C:$C,"Coin Deposit",$E:$E,"&lt;&gt;"),0)</f>
        <v>0</v>
      </c>
      <c r="AA1283" s="111">
        <f>IF($D1283=AA$1,SUMIFS($H$3:$H1283,$G$3:$G1283,AA$1,$C$3:$C1283,"Sell"),0)</f>
        <v>0</v>
      </c>
      <c r="AB1283" s="111">
        <f t="shared" ref="AB1283:AB1346" si="224">IF($D1283=AB$1,SUMIFS($H:$H,$G:$G,AB$1,$C:$C,"Buy")+SUMIFS($H:$H,$G:$G,AB$1,$C:$C,"Coin Deposit",$E:$E,"&lt;&gt;"),0)</f>
        <v>0</v>
      </c>
      <c r="AC1283" s="111">
        <f>SUMIFS('Deductions and Deposits'!$H:$H,'Deductions and Deposits'!$G:$G,D1283,'Deductions and Deposits'!$F:$F,"&lt;="&amp;B1283)+SUMIFS($F$3:F1283,$D$3:D1283,D1283,$C$3:C1283,"Coin Deposit",$E$3:E1283,"")</f>
        <v>0</v>
      </c>
      <c r="AD1283" s="111">
        <f>SUMIFS('Deductions and Deposits'!$D:$D,'Deductions and Deposits'!$C:$C,D1283)+SUMIFS($F:$F,$D:$D,D1283,$C:$C,"Coin Deduction")</f>
        <v>0</v>
      </c>
      <c r="AE1283" s="111">
        <f>Table5[[#This Row],[Column4]]+Table5[[#This Row],[Column14]]+Table5[[#This Row],[Column19]]+Table5[[#This Row],[Column12]]</f>
        <v>0</v>
      </c>
      <c r="AF1283" s="111">
        <f>Table5[[#This Row],[Column5]]+Table5[[#This Row],[Column13]]+Table5[[#This Row],[Column21]]+Table5[[#This Row],[Column18]]</f>
        <v>0</v>
      </c>
      <c r="AG1283" s="111">
        <f t="shared" ref="AG1283:AG1346" si="225">IF(AND((AC1283+Y1283+AA1283)&gt;AF1283,OR(C1283="buy",AND(C1283="Coin Deposit",E1283&lt;&gt;""))),(AC1283+Y1283+AA1283)-AF1283,0)</f>
        <v>0</v>
      </c>
      <c r="AH1283" s="111">
        <f t="shared" ref="AH1283:AH1346" si="226">IF(AND(AE1283&gt;AF1283,OR(C1283="buy",AND(C1283="Coin Deposit",E1283&lt;&gt;""))),AE1283-AF1283,0)</f>
        <v>0</v>
      </c>
      <c r="AI1283" s="111">
        <f>Table5[[#This Row],[Column17]]-Table5[[#This Row],[Column20]]</f>
        <v>0</v>
      </c>
      <c r="AJ1283" s="111">
        <f t="shared" ref="AJ1283:AJ1346" si="227">IF(AI1283&gt;F1283,F1283,AI1283)</f>
        <v>0</v>
      </c>
      <c r="AK1283" s="111">
        <f t="shared" si="220"/>
        <v>0</v>
      </c>
      <c r="AL1283" s="111">
        <f t="shared" ref="AL1283:AL1346" si="228">IFERROR(SUMIFS($AK:$AK,$D:$D,D1283)/SUMIFS($AJ:$AJ,$D:$D,D1283),0)</f>
        <v>0</v>
      </c>
      <c r="AM1283" s="111" t="str">
        <f t="shared" ref="AM1283:AM1346" si="229">C1283&amp;D1283</f>
        <v/>
      </c>
      <c r="AN1283" s="111" t="str">
        <f t="shared" ref="AN1283:AN1346" ca="1" si="230">OFFSET(AM1283,COUNTA($AM:$AM)-ROW()-(ROW()-ROW($AN$2)-1),)</f>
        <v/>
      </c>
    </row>
    <row r="1284" spans="1:40" ht="20.25" customHeight="1" x14ac:dyDescent="0.3">
      <c r="A1284" s="107"/>
      <c r="B1284" s="144"/>
      <c r="C1284" s="119"/>
      <c r="D1284" s="120"/>
      <c r="E1284" s="119"/>
      <c r="F1284" s="119"/>
      <c r="G1284" s="120"/>
      <c r="H1284" s="119"/>
      <c r="I1284" s="109"/>
      <c r="L1284" s="108"/>
      <c r="M1284" s="108"/>
      <c r="N1284" s="108"/>
      <c r="O1284" s="108"/>
      <c r="P1284" s="108"/>
      <c r="Q1284" s="108"/>
      <c r="R1284" s="108"/>
      <c r="S1284" s="108"/>
      <c r="T1284" s="100">
        <f t="shared" si="221"/>
        <v>0</v>
      </c>
      <c r="U1284" s="111"/>
      <c r="V1284" s="111"/>
      <c r="W1284" s="111">
        <f>SUMIFS($F$3:F1284,$D$3:D1284,D1284,$C$3:C1284,"Buy")+SUMIFS($F$3:F1284,$D$3:D1284,D1284,$C$3:C1284,"Coin Deposit",$E$3:E1284,"&lt;&gt;")</f>
        <v>0</v>
      </c>
      <c r="X1284" s="111">
        <f t="shared" si="222"/>
        <v>0</v>
      </c>
      <c r="Y1284" s="111">
        <f>IF($D1284=Y$1,SUMIFS($H$3:$H1284,$G$3:$G1284,Y$1,$C$3:$C1284,"Sell"),0)</f>
        <v>0</v>
      </c>
      <c r="Z1284" s="111">
        <f t="shared" si="223"/>
        <v>0</v>
      </c>
      <c r="AA1284" s="111">
        <f>IF($D1284=AA$1,SUMIFS($H$3:$H1284,$G$3:$G1284,AA$1,$C$3:$C1284,"Sell"),0)</f>
        <v>0</v>
      </c>
      <c r="AB1284" s="111">
        <f t="shared" si="224"/>
        <v>0</v>
      </c>
      <c r="AC1284" s="111">
        <f>SUMIFS('Deductions and Deposits'!$H:$H,'Deductions and Deposits'!$G:$G,D1284,'Deductions and Deposits'!$F:$F,"&lt;="&amp;B1284)+SUMIFS($F$3:F1284,$D$3:D1284,D1284,$C$3:C1284,"Coin Deposit",$E$3:E1284,"")</f>
        <v>0</v>
      </c>
      <c r="AD1284" s="111">
        <f>SUMIFS('Deductions and Deposits'!$D:$D,'Deductions and Deposits'!$C:$C,D1284)+SUMIFS($F:$F,$D:$D,D1284,$C:$C,"Coin Deduction")</f>
        <v>0</v>
      </c>
      <c r="AE1284" s="111">
        <f>Table5[[#This Row],[Column4]]+Table5[[#This Row],[Column14]]+Table5[[#This Row],[Column19]]+Table5[[#This Row],[Column12]]</f>
        <v>0</v>
      </c>
      <c r="AF1284" s="111">
        <f>Table5[[#This Row],[Column5]]+Table5[[#This Row],[Column13]]+Table5[[#This Row],[Column21]]+Table5[[#This Row],[Column18]]</f>
        <v>0</v>
      </c>
      <c r="AG1284" s="111">
        <f t="shared" si="225"/>
        <v>0</v>
      </c>
      <c r="AH1284" s="111">
        <f t="shared" si="226"/>
        <v>0</v>
      </c>
      <c r="AI1284" s="111">
        <f>Table5[[#This Row],[Column17]]-Table5[[#This Row],[Column20]]</f>
        <v>0</v>
      </c>
      <c r="AJ1284" s="111">
        <f t="shared" si="227"/>
        <v>0</v>
      </c>
      <c r="AK1284" s="111">
        <f t="shared" si="220"/>
        <v>0</v>
      </c>
      <c r="AL1284" s="111">
        <f t="shared" si="228"/>
        <v>0</v>
      </c>
      <c r="AM1284" s="111" t="str">
        <f t="shared" si="229"/>
        <v/>
      </c>
      <c r="AN1284" s="111" t="str">
        <f t="shared" ca="1" si="230"/>
        <v/>
      </c>
    </row>
    <row r="1285" spans="1:40" ht="20.25" customHeight="1" x14ac:dyDescent="0.3">
      <c r="A1285" s="107"/>
      <c r="B1285" s="144"/>
      <c r="C1285" s="119"/>
      <c r="D1285" s="120"/>
      <c r="E1285" s="119"/>
      <c r="F1285" s="119"/>
      <c r="G1285" s="120"/>
      <c r="H1285" s="119"/>
      <c r="I1285" s="109"/>
      <c r="L1285" s="108"/>
      <c r="M1285" s="108"/>
      <c r="N1285" s="108"/>
      <c r="O1285" s="108"/>
      <c r="P1285" s="108"/>
      <c r="Q1285" s="108"/>
      <c r="R1285" s="108"/>
      <c r="S1285" s="108"/>
      <c r="T1285" s="100">
        <f t="shared" si="221"/>
        <v>0</v>
      </c>
      <c r="U1285" s="111"/>
      <c r="V1285" s="111"/>
      <c r="W1285" s="111">
        <f>SUMIFS($F$3:F1285,$D$3:D1285,D1285,$C$3:C1285,"Buy")+SUMIFS($F$3:F1285,$D$3:D1285,D1285,$C$3:C1285,"Coin Deposit",$E$3:E1285,"&lt;&gt;")</f>
        <v>0</v>
      </c>
      <c r="X1285" s="111">
        <f t="shared" si="222"/>
        <v>0</v>
      </c>
      <c r="Y1285" s="111">
        <f>IF($D1285=Y$1,SUMIFS($H$3:$H1285,$G$3:$G1285,Y$1,$C$3:$C1285,"Sell"),0)</f>
        <v>0</v>
      </c>
      <c r="Z1285" s="111">
        <f t="shared" si="223"/>
        <v>0</v>
      </c>
      <c r="AA1285" s="111">
        <f>IF($D1285=AA$1,SUMIFS($H$3:$H1285,$G$3:$G1285,AA$1,$C$3:$C1285,"Sell"),0)</f>
        <v>0</v>
      </c>
      <c r="AB1285" s="111">
        <f t="shared" si="224"/>
        <v>0</v>
      </c>
      <c r="AC1285" s="111">
        <f>SUMIFS('Deductions and Deposits'!$H:$H,'Deductions and Deposits'!$G:$G,D1285,'Deductions and Deposits'!$F:$F,"&lt;="&amp;B1285)+SUMIFS($F$3:F1285,$D$3:D1285,D1285,$C$3:C1285,"Coin Deposit",$E$3:E1285,"")</f>
        <v>0</v>
      </c>
      <c r="AD1285" s="111">
        <f>SUMIFS('Deductions and Deposits'!$D:$D,'Deductions and Deposits'!$C:$C,D1285)+SUMIFS($F:$F,$D:$D,D1285,$C:$C,"Coin Deduction")</f>
        <v>0</v>
      </c>
      <c r="AE1285" s="111">
        <f>Table5[[#This Row],[Column4]]+Table5[[#This Row],[Column14]]+Table5[[#This Row],[Column19]]+Table5[[#This Row],[Column12]]</f>
        <v>0</v>
      </c>
      <c r="AF1285" s="111">
        <f>Table5[[#This Row],[Column5]]+Table5[[#This Row],[Column13]]+Table5[[#This Row],[Column21]]+Table5[[#This Row],[Column18]]</f>
        <v>0</v>
      </c>
      <c r="AG1285" s="111">
        <f t="shared" si="225"/>
        <v>0</v>
      </c>
      <c r="AH1285" s="111">
        <f t="shared" si="226"/>
        <v>0</v>
      </c>
      <c r="AI1285" s="111">
        <f>Table5[[#This Row],[Column17]]-Table5[[#This Row],[Column20]]</f>
        <v>0</v>
      </c>
      <c r="AJ1285" s="111">
        <f t="shared" si="227"/>
        <v>0</v>
      </c>
      <c r="AK1285" s="111">
        <f t="shared" si="220"/>
        <v>0</v>
      </c>
      <c r="AL1285" s="111">
        <f t="shared" si="228"/>
        <v>0</v>
      </c>
      <c r="AM1285" s="111" t="str">
        <f t="shared" si="229"/>
        <v/>
      </c>
      <c r="AN1285" s="111" t="str">
        <f t="shared" ca="1" si="230"/>
        <v/>
      </c>
    </row>
    <row r="1286" spans="1:40" ht="20.25" customHeight="1" x14ac:dyDescent="0.3">
      <c r="A1286" s="107"/>
      <c r="B1286" s="144"/>
      <c r="C1286" s="119"/>
      <c r="D1286" s="120"/>
      <c r="E1286" s="119"/>
      <c r="F1286" s="119"/>
      <c r="G1286" s="120"/>
      <c r="H1286" s="119"/>
      <c r="I1286" s="109"/>
      <c r="L1286" s="108"/>
      <c r="M1286" s="108"/>
      <c r="N1286" s="108"/>
      <c r="O1286" s="108"/>
      <c r="P1286" s="108"/>
      <c r="Q1286" s="108"/>
      <c r="R1286" s="108"/>
      <c r="S1286" s="108"/>
      <c r="T1286" s="100">
        <f t="shared" si="221"/>
        <v>0</v>
      </c>
      <c r="U1286" s="111"/>
      <c r="V1286" s="111"/>
      <c r="W1286" s="111">
        <f>SUMIFS($F$3:F1286,$D$3:D1286,D1286,$C$3:C1286,"Buy")+SUMIFS($F$3:F1286,$D$3:D1286,D1286,$C$3:C1286,"Coin Deposit",$E$3:E1286,"&lt;&gt;")</f>
        <v>0</v>
      </c>
      <c r="X1286" s="111">
        <f t="shared" si="222"/>
        <v>0</v>
      </c>
      <c r="Y1286" s="111">
        <f>IF($D1286=Y$1,SUMIFS($H$3:$H1286,$G$3:$G1286,Y$1,$C$3:$C1286,"Sell"),0)</f>
        <v>0</v>
      </c>
      <c r="Z1286" s="111">
        <f t="shared" si="223"/>
        <v>0</v>
      </c>
      <c r="AA1286" s="111">
        <f>IF($D1286=AA$1,SUMIFS($H$3:$H1286,$G$3:$G1286,AA$1,$C$3:$C1286,"Sell"),0)</f>
        <v>0</v>
      </c>
      <c r="AB1286" s="111">
        <f t="shared" si="224"/>
        <v>0</v>
      </c>
      <c r="AC1286" s="111">
        <f>SUMIFS('Deductions and Deposits'!$H:$H,'Deductions and Deposits'!$G:$G,D1286,'Deductions and Deposits'!$F:$F,"&lt;="&amp;B1286)+SUMIFS($F$3:F1286,$D$3:D1286,D1286,$C$3:C1286,"Coin Deposit",$E$3:E1286,"")</f>
        <v>0</v>
      </c>
      <c r="AD1286" s="111">
        <f>SUMIFS('Deductions and Deposits'!$D:$D,'Deductions and Deposits'!$C:$C,D1286)+SUMIFS($F:$F,$D:$D,D1286,$C:$C,"Coin Deduction")</f>
        <v>0</v>
      </c>
      <c r="AE1286" s="111">
        <f>Table5[[#This Row],[Column4]]+Table5[[#This Row],[Column14]]+Table5[[#This Row],[Column19]]+Table5[[#This Row],[Column12]]</f>
        <v>0</v>
      </c>
      <c r="AF1286" s="111">
        <f>Table5[[#This Row],[Column5]]+Table5[[#This Row],[Column13]]+Table5[[#This Row],[Column21]]+Table5[[#This Row],[Column18]]</f>
        <v>0</v>
      </c>
      <c r="AG1286" s="111">
        <f t="shared" si="225"/>
        <v>0</v>
      </c>
      <c r="AH1286" s="111">
        <f t="shared" si="226"/>
        <v>0</v>
      </c>
      <c r="AI1286" s="111">
        <f>Table5[[#This Row],[Column17]]-Table5[[#This Row],[Column20]]</f>
        <v>0</v>
      </c>
      <c r="AJ1286" s="111">
        <f t="shared" si="227"/>
        <v>0</v>
      </c>
      <c r="AK1286" s="111">
        <f t="shared" si="220"/>
        <v>0</v>
      </c>
      <c r="AL1286" s="111">
        <f t="shared" si="228"/>
        <v>0</v>
      </c>
      <c r="AM1286" s="111" t="str">
        <f t="shared" si="229"/>
        <v/>
      </c>
      <c r="AN1286" s="111" t="str">
        <f t="shared" ca="1" si="230"/>
        <v/>
      </c>
    </row>
    <row r="1287" spans="1:40" ht="20.25" customHeight="1" x14ac:dyDescent="0.3">
      <c r="A1287" s="107"/>
      <c r="B1287" s="144"/>
      <c r="C1287" s="119"/>
      <c r="D1287" s="120"/>
      <c r="E1287" s="119"/>
      <c r="F1287" s="119"/>
      <c r="G1287" s="120"/>
      <c r="H1287" s="119"/>
      <c r="I1287" s="109"/>
      <c r="L1287" s="108"/>
      <c r="M1287" s="108"/>
      <c r="N1287" s="108"/>
      <c r="O1287" s="108"/>
      <c r="P1287" s="108"/>
      <c r="Q1287" s="108"/>
      <c r="R1287" s="108"/>
      <c r="S1287" s="108"/>
      <c r="T1287" s="100">
        <f t="shared" si="221"/>
        <v>0</v>
      </c>
      <c r="U1287" s="111"/>
      <c r="V1287" s="111"/>
      <c r="W1287" s="111">
        <f>SUMIFS($F$3:F1287,$D$3:D1287,D1287,$C$3:C1287,"Buy")+SUMIFS($F$3:F1287,$D$3:D1287,D1287,$C$3:C1287,"Coin Deposit",$E$3:E1287,"&lt;&gt;")</f>
        <v>0</v>
      </c>
      <c r="X1287" s="111">
        <f t="shared" si="222"/>
        <v>0</v>
      </c>
      <c r="Y1287" s="111">
        <f>IF($D1287=Y$1,SUMIFS($H$3:$H1287,$G$3:$G1287,Y$1,$C$3:$C1287,"Sell"),0)</f>
        <v>0</v>
      </c>
      <c r="Z1287" s="111">
        <f t="shared" si="223"/>
        <v>0</v>
      </c>
      <c r="AA1287" s="111">
        <f>IF($D1287=AA$1,SUMIFS($H$3:$H1287,$G$3:$G1287,AA$1,$C$3:$C1287,"Sell"),0)</f>
        <v>0</v>
      </c>
      <c r="AB1287" s="111">
        <f t="shared" si="224"/>
        <v>0</v>
      </c>
      <c r="AC1287" s="111">
        <f>SUMIFS('Deductions and Deposits'!$H:$H,'Deductions and Deposits'!$G:$G,D1287,'Deductions and Deposits'!$F:$F,"&lt;="&amp;B1287)+SUMIFS($F$3:F1287,$D$3:D1287,D1287,$C$3:C1287,"Coin Deposit",$E$3:E1287,"")</f>
        <v>0</v>
      </c>
      <c r="AD1287" s="111">
        <f>SUMIFS('Deductions and Deposits'!$D:$D,'Deductions and Deposits'!$C:$C,D1287)+SUMIFS($F:$F,$D:$D,D1287,$C:$C,"Coin Deduction")</f>
        <v>0</v>
      </c>
      <c r="AE1287" s="111">
        <f>Table5[[#This Row],[Column4]]+Table5[[#This Row],[Column14]]+Table5[[#This Row],[Column19]]+Table5[[#This Row],[Column12]]</f>
        <v>0</v>
      </c>
      <c r="AF1287" s="111">
        <f>Table5[[#This Row],[Column5]]+Table5[[#This Row],[Column13]]+Table5[[#This Row],[Column21]]+Table5[[#This Row],[Column18]]</f>
        <v>0</v>
      </c>
      <c r="AG1287" s="111">
        <f t="shared" si="225"/>
        <v>0</v>
      </c>
      <c r="AH1287" s="111">
        <f t="shared" si="226"/>
        <v>0</v>
      </c>
      <c r="AI1287" s="111">
        <f>Table5[[#This Row],[Column17]]-Table5[[#This Row],[Column20]]</f>
        <v>0</v>
      </c>
      <c r="AJ1287" s="111">
        <f t="shared" si="227"/>
        <v>0</v>
      </c>
      <c r="AK1287" s="111">
        <f t="shared" si="220"/>
        <v>0</v>
      </c>
      <c r="AL1287" s="111">
        <f t="shared" si="228"/>
        <v>0</v>
      </c>
      <c r="AM1287" s="111" t="str">
        <f t="shared" si="229"/>
        <v/>
      </c>
      <c r="AN1287" s="111" t="str">
        <f t="shared" ca="1" si="230"/>
        <v/>
      </c>
    </row>
    <row r="1288" spans="1:40" ht="20.25" customHeight="1" x14ac:dyDescent="0.3">
      <c r="A1288" s="107"/>
      <c r="B1288" s="144"/>
      <c r="C1288" s="119"/>
      <c r="D1288" s="120"/>
      <c r="E1288" s="119"/>
      <c r="F1288" s="119"/>
      <c r="G1288" s="120"/>
      <c r="H1288" s="119"/>
      <c r="I1288" s="109"/>
      <c r="L1288" s="108"/>
      <c r="M1288" s="108"/>
      <c r="N1288" s="108"/>
      <c r="O1288" s="108"/>
      <c r="P1288" s="108"/>
      <c r="Q1288" s="108"/>
      <c r="R1288" s="108"/>
      <c r="S1288" s="108"/>
      <c r="T1288" s="100">
        <f t="shared" si="221"/>
        <v>0</v>
      </c>
      <c r="U1288" s="111"/>
      <c r="V1288" s="111"/>
      <c r="W1288" s="111">
        <f>SUMIFS($F$3:F1288,$D$3:D1288,D1288,$C$3:C1288,"Buy")+SUMIFS($F$3:F1288,$D$3:D1288,D1288,$C$3:C1288,"Coin Deposit",$E$3:E1288,"&lt;&gt;")</f>
        <v>0</v>
      </c>
      <c r="X1288" s="111">
        <f t="shared" si="222"/>
        <v>0</v>
      </c>
      <c r="Y1288" s="111">
        <f>IF($D1288=Y$1,SUMIFS($H$3:$H1288,$G$3:$G1288,Y$1,$C$3:$C1288,"Sell"),0)</f>
        <v>0</v>
      </c>
      <c r="Z1288" s="111">
        <f t="shared" si="223"/>
        <v>0</v>
      </c>
      <c r="AA1288" s="111">
        <f>IF($D1288=AA$1,SUMIFS($H$3:$H1288,$G$3:$G1288,AA$1,$C$3:$C1288,"Sell"),0)</f>
        <v>0</v>
      </c>
      <c r="AB1288" s="111">
        <f t="shared" si="224"/>
        <v>0</v>
      </c>
      <c r="AC1288" s="111">
        <f>SUMIFS('Deductions and Deposits'!$H:$H,'Deductions and Deposits'!$G:$G,D1288,'Deductions and Deposits'!$F:$F,"&lt;="&amp;B1288)+SUMIFS($F$3:F1288,$D$3:D1288,D1288,$C$3:C1288,"Coin Deposit",$E$3:E1288,"")</f>
        <v>0</v>
      </c>
      <c r="AD1288" s="111">
        <f>SUMIFS('Deductions and Deposits'!$D:$D,'Deductions and Deposits'!$C:$C,D1288)+SUMIFS($F:$F,$D:$D,D1288,$C:$C,"Coin Deduction")</f>
        <v>0</v>
      </c>
      <c r="AE1288" s="111">
        <f>Table5[[#This Row],[Column4]]+Table5[[#This Row],[Column14]]+Table5[[#This Row],[Column19]]+Table5[[#This Row],[Column12]]</f>
        <v>0</v>
      </c>
      <c r="AF1288" s="111">
        <f>Table5[[#This Row],[Column5]]+Table5[[#This Row],[Column13]]+Table5[[#This Row],[Column21]]+Table5[[#This Row],[Column18]]</f>
        <v>0</v>
      </c>
      <c r="AG1288" s="111">
        <f t="shared" si="225"/>
        <v>0</v>
      </c>
      <c r="AH1288" s="111">
        <f t="shared" si="226"/>
        <v>0</v>
      </c>
      <c r="AI1288" s="111">
        <f>Table5[[#This Row],[Column17]]-Table5[[#This Row],[Column20]]</f>
        <v>0</v>
      </c>
      <c r="AJ1288" s="111">
        <f t="shared" si="227"/>
        <v>0</v>
      </c>
      <c r="AK1288" s="111">
        <f t="shared" si="220"/>
        <v>0</v>
      </c>
      <c r="AL1288" s="111">
        <f t="shared" si="228"/>
        <v>0</v>
      </c>
      <c r="AM1288" s="111" t="str">
        <f t="shared" si="229"/>
        <v/>
      </c>
      <c r="AN1288" s="111" t="str">
        <f t="shared" ca="1" si="230"/>
        <v/>
      </c>
    </row>
    <row r="1289" spans="1:40" ht="20.25" customHeight="1" x14ac:dyDescent="0.3">
      <c r="A1289" s="107"/>
      <c r="B1289" s="144"/>
      <c r="C1289" s="119"/>
      <c r="D1289" s="120"/>
      <c r="E1289" s="119"/>
      <c r="F1289" s="119"/>
      <c r="G1289" s="120"/>
      <c r="H1289" s="119"/>
      <c r="I1289" s="109"/>
      <c r="L1289" s="108"/>
      <c r="M1289" s="108"/>
      <c r="N1289" s="108"/>
      <c r="O1289" s="108"/>
      <c r="P1289" s="108"/>
      <c r="Q1289" s="108"/>
      <c r="R1289" s="108"/>
      <c r="S1289" s="108"/>
      <c r="T1289" s="100">
        <f t="shared" si="221"/>
        <v>0</v>
      </c>
      <c r="U1289" s="111"/>
      <c r="V1289" s="111"/>
      <c r="W1289" s="111">
        <f>SUMIFS($F$3:F1289,$D$3:D1289,D1289,$C$3:C1289,"Buy")+SUMIFS($F$3:F1289,$D$3:D1289,D1289,$C$3:C1289,"Coin Deposit",$E$3:E1289,"&lt;&gt;")</f>
        <v>0</v>
      </c>
      <c r="X1289" s="111">
        <f t="shared" si="222"/>
        <v>0</v>
      </c>
      <c r="Y1289" s="111">
        <f>IF($D1289=Y$1,SUMIFS($H$3:$H1289,$G$3:$G1289,Y$1,$C$3:$C1289,"Sell"),0)</f>
        <v>0</v>
      </c>
      <c r="Z1289" s="111">
        <f t="shared" si="223"/>
        <v>0</v>
      </c>
      <c r="AA1289" s="111">
        <f>IF($D1289=AA$1,SUMIFS($H$3:$H1289,$G$3:$G1289,AA$1,$C$3:$C1289,"Sell"),0)</f>
        <v>0</v>
      </c>
      <c r="AB1289" s="111">
        <f t="shared" si="224"/>
        <v>0</v>
      </c>
      <c r="AC1289" s="111">
        <f>SUMIFS('Deductions and Deposits'!$H:$H,'Deductions and Deposits'!$G:$G,D1289,'Deductions and Deposits'!$F:$F,"&lt;="&amp;B1289)+SUMIFS($F$3:F1289,$D$3:D1289,D1289,$C$3:C1289,"Coin Deposit",$E$3:E1289,"")</f>
        <v>0</v>
      </c>
      <c r="AD1289" s="111">
        <f>SUMIFS('Deductions and Deposits'!$D:$D,'Deductions and Deposits'!$C:$C,D1289)+SUMIFS($F:$F,$D:$D,D1289,$C:$C,"Coin Deduction")</f>
        <v>0</v>
      </c>
      <c r="AE1289" s="111">
        <f>Table5[[#This Row],[Column4]]+Table5[[#This Row],[Column14]]+Table5[[#This Row],[Column19]]+Table5[[#This Row],[Column12]]</f>
        <v>0</v>
      </c>
      <c r="AF1289" s="111">
        <f>Table5[[#This Row],[Column5]]+Table5[[#This Row],[Column13]]+Table5[[#This Row],[Column21]]+Table5[[#This Row],[Column18]]</f>
        <v>0</v>
      </c>
      <c r="AG1289" s="111">
        <f t="shared" si="225"/>
        <v>0</v>
      </c>
      <c r="AH1289" s="111">
        <f t="shared" si="226"/>
        <v>0</v>
      </c>
      <c r="AI1289" s="111">
        <f>Table5[[#This Row],[Column17]]-Table5[[#This Row],[Column20]]</f>
        <v>0</v>
      </c>
      <c r="AJ1289" s="111">
        <f t="shared" si="227"/>
        <v>0</v>
      </c>
      <c r="AK1289" s="111">
        <f t="shared" si="220"/>
        <v>0</v>
      </c>
      <c r="AL1289" s="111">
        <f t="shared" si="228"/>
        <v>0</v>
      </c>
      <c r="AM1289" s="111" t="str">
        <f t="shared" si="229"/>
        <v/>
      </c>
      <c r="AN1289" s="111" t="str">
        <f t="shared" ca="1" si="230"/>
        <v/>
      </c>
    </row>
    <row r="1290" spans="1:40" ht="20.25" customHeight="1" x14ac:dyDescent="0.3">
      <c r="A1290" s="107"/>
      <c r="B1290" s="144"/>
      <c r="C1290" s="119"/>
      <c r="D1290" s="120"/>
      <c r="E1290" s="119"/>
      <c r="F1290" s="119"/>
      <c r="G1290" s="120"/>
      <c r="H1290" s="119"/>
      <c r="I1290" s="109"/>
      <c r="L1290" s="108"/>
      <c r="M1290" s="108"/>
      <c r="N1290" s="108"/>
      <c r="O1290" s="108"/>
      <c r="P1290" s="108"/>
      <c r="Q1290" s="108"/>
      <c r="R1290" s="108"/>
      <c r="S1290" s="108"/>
      <c r="T1290" s="100">
        <f t="shared" si="221"/>
        <v>0</v>
      </c>
      <c r="U1290" s="111"/>
      <c r="V1290" s="111"/>
      <c r="W1290" s="111">
        <f>SUMIFS($F$3:F1290,$D$3:D1290,D1290,$C$3:C1290,"Buy")+SUMIFS($F$3:F1290,$D$3:D1290,D1290,$C$3:C1290,"Coin Deposit",$E$3:E1290,"&lt;&gt;")</f>
        <v>0</v>
      </c>
      <c r="X1290" s="111">
        <f t="shared" si="222"/>
        <v>0</v>
      </c>
      <c r="Y1290" s="111">
        <f>IF($D1290=Y$1,SUMIFS($H$3:$H1290,$G$3:$G1290,Y$1,$C$3:$C1290,"Sell"),0)</f>
        <v>0</v>
      </c>
      <c r="Z1290" s="111">
        <f t="shared" si="223"/>
        <v>0</v>
      </c>
      <c r="AA1290" s="111">
        <f>IF($D1290=AA$1,SUMIFS($H$3:$H1290,$G$3:$G1290,AA$1,$C$3:$C1290,"Sell"),0)</f>
        <v>0</v>
      </c>
      <c r="AB1290" s="111">
        <f t="shared" si="224"/>
        <v>0</v>
      </c>
      <c r="AC1290" s="111">
        <f>SUMIFS('Deductions and Deposits'!$H:$H,'Deductions and Deposits'!$G:$G,D1290,'Deductions and Deposits'!$F:$F,"&lt;="&amp;B1290)+SUMIFS($F$3:F1290,$D$3:D1290,D1290,$C$3:C1290,"Coin Deposit",$E$3:E1290,"")</f>
        <v>0</v>
      </c>
      <c r="AD1290" s="111">
        <f>SUMIFS('Deductions and Deposits'!$D:$D,'Deductions and Deposits'!$C:$C,D1290)+SUMIFS($F:$F,$D:$D,D1290,$C:$C,"Coin Deduction")</f>
        <v>0</v>
      </c>
      <c r="AE1290" s="111">
        <f>Table5[[#This Row],[Column4]]+Table5[[#This Row],[Column14]]+Table5[[#This Row],[Column19]]+Table5[[#This Row],[Column12]]</f>
        <v>0</v>
      </c>
      <c r="AF1290" s="111">
        <f>Table5[[#This Row],[Column5]]+Table5[[#This Row],[Column13]]+Table5[[#This Row],[Column21]]+Table5[[#This Row],[Column18]]</f>
        <v>0</v>
      </c>
      <c r="AG1290" s="111">
        <f t="shared" si="225"/>
        <v>0</v>
      </c>
      <c r="AH1290" s="111">
        <f t="shared" si="226"/>
        <v>0</v>
      </c>
      <c r="AI1290" s="111">
        <f>Table5[[#This Row],[Column17]]-Table5[[#This Row],[Column20]]</f>
        <v>0</v>
      </c>
      <c r="AJ1290" s="111">
        <f t="shared" si="227"/>
        <v>0</v>
      </c>
      <c r="AK1290" s="111">
        <f t="shared" si="220"/>
        <v>0</v>
      </c>
      <c r="AL1290" s="111">
        <f t="shared" si="228"/>
        <v>0</v>
      </c>
      <c r="AM1290" s="111" t="str">
        <f t="shared" si="229"/>
        <v/>
      </c>
      <c r="AN1290" s="111" t="str">
        <f t="shared" ca="1" si="230"/>
        <v/>
      </c>
    </row>
    <row r="1291" spans="1:40" ht="20.25" customHeight="1" x14ac:dyDescent="0.3">
      <c r="A1291" s="107"/>
      <c r="B1291" s="144"/>
      <c r="C1291" s="119"/>
      <c r="D1291" s="120"/>
      <c r="E1291" s="119"/>
      <c r="F1291" s="119"/>
      <c r="G1291" s="120"/>
      <c r="H1291" s="119"/>
      <c r="I1291" s="109"/>
      <c r="L1291" s="108"/>
      <c r="M1291" s="108"/>
      <c r="N1291" s="108"/>
      <c r="O1291" s="108"/>
      <c r="P1291" s="108"/>
      <c r="Q1291" s="108"/>
      <c r="R1291" s="108"/>
      <c r="S1291" s="108"/>
      <c r="T1291" s="100">
        <f t="shared" si="221"/>
        <v>0</v>
      </c>
      <c r="U1291" s="111"/>
      <c r="V1291" s="111"/>
      <c r="W1291" s="111">
        <f>SUMIFS($F$3:F1291,$D$3:D1291,D1291,$C$3:C1291,"Buy")+SUMIFS($F$3:F1291,$D$3:D1291,D1291,$C$3:C1291,"Coin Deposit",$E$3:E1291,"&lt;&gt;")</f>
        <v>0</v>
      </c>
      <c r="X1291" s="111">
        <f t="shared" si="222"/>
        <v>0</v>
      </c>
      <c r="Y1291" s="111">
        <f>IF($D1291=Y$1,SUMIFS($H$3:$H1291,$G$3:$G1291,Y$1,$C$3:$C1291,"Sell"),0)</f>
        <v>0</v>
      </c>
      <c r="Z1291" s="111">
        <f t="shared" si="223"/>
        <v>0</v>
      </c>
      <c r="AA1291" s="111">
        <f>IF($D1291=AA$1,SUMIFS($H$3:$H1291,$G$3:$G1291,AA$1,$C$3:$C1291,"Sell"),0)</f>
        <v>0</v>
      </c>
      <c r="AB1291" s="111">
        <f t="shared" si="224"/>
        <v>0</v>
      </c>
      <c r="AC1291" s="111">
        <f>SUMIFS('Deductions and Deposits'!$H:$H,'Deductions and Deposits'!$G:$G,D1291,'Deductions and Deposits'!$F:$F,"&lt;="&amp;B1291)+SUMIFS($F$3:F1291,$D$3:D1291,D1291,$C$3:C1291,"Coin Deposit",$E$3:E1291,"")</f>
        <v>0</v>
      </c>
      <c r="AD1291" s="111">
        <f>SUMIFS('Deductions and Deposits'!$D:$D,'Deductions and Deposits'!$C:$C,D1291)+SUMIFS($F:$F,$D:$D,D1291,$C:$C,"Coin Deduction")</f>
        <v>0</v>
      </c>
      <c r="AE1291" s="111">
        <f>Table5[[#This Row],[Column4]]+Table5[[#This Row],[Column14]]+Table5[[#This Row],[Column19]]+Table5[[#This Row],[Column12]]</f>
        <v>0</v>
      </c>
      <c r="AF1291" s="111">
        <f>Table5[[#This Row],[Column5]]+Table5[[#This Row],[Column13]]+Table5[[#This Row],[Column21]]+Table5[[#This Row],[Column18]]</f>
        <v>0</v>
      </c>
      <c r="AG1291" s="111">
        <f t="shared" si="225"/>
        <v>0</v>
      </c>
      <c r="AH1291" s="111">
        <f t="shared" si="226"/>
        <v>0</v>
      </c>
      <c r="AI1291" s="111">
        <f>Table5[[#This Row],[Column17]]-Table5[[#This Row],[Column20]]</f>
        <v>0</v>
      </c>
      <c r="AJ1291" s="111">
        <f t="shared" si="227"/>
        <v>0</v>
      </c>
      <c r="AK1291" s="111">
        <f t="shared" si="220"/>
        <v>0</v>
      </c>
      <c r="AL1291" s="111">
        <f t="shared" si="228"/>
        <v>0</v>
      </c>
      <c r="AM1291" s="111" t="str">
        <f t="shared" si="229"/>
        <v/>
      </c>
      <c r="AN1291" s="111" t="str">
        <f t="shared" ca="1" si="230"/>
        <v/>
      </c>
    </row>
    <row r="1292" spans="1:40" ht="20.25" customHeight="1" x14ac:dyDescent="0.3">
      <c r="A1292" s="107"/>
      <c r="B1292" s="144"/>
      <c r="C1292" s="119"/>
      <c r="D1292" s="120"/>
      <c r="E1292" s="119"/>
      <c r="F1292" s="119"/>
      <c r="G1292" s="120"/>
      <c r="H1292" s="119"/>
      <c r="I1292" s="109"/>
      <c r="L1292" s="108"/>
      <c r="M1292" s="108"/>
      <c r="N1292" s="108"/>
      <c r="O1292" s="108"/>
      <c r="P1292" s="108"/>
      <c r="Q1292" s="108"/>
      <c r="R1292" s="108"/>
      <c r="S1292" s="108"/>
      <c r="T1292" s="100">
        <f t="shared" si="221"/>
        <v>0</v>
      </c>
      <c r="U1292" s="111"/>
      <c r="V1292" s="111"/>
      <c r="W1292" s="111">
        <f>SUMIFS($F$3:F1292,$D$3:D1292,D1292,$C$3:C1292,"Buy")+SUMIFS($F$3:F1292,$D$3:D1292,D1292,$C$3:C1292,"Coin Deposit",$E$3:E1292,"&lt;&gt;")</f>
        <v>0</v>
      </c>
      <c r="X1292" s="111">
        <f t="shared" si="222"/>
        <v>0</v>
      </c>
      <c r="Y1292" s="111">
        <f>IF($D1292=Y$1,SUMIFS($H$3:$H1292,$G$3:$G1292,Y$1,$C$3:$C1292,"Sell"),0)</f>
        <v>0</v>
      </c>
      <c r="Z1292" s="111">
        <f t="shared" si="223"/>
        <v>0</v>
      </c>
      <c r="AA1292" s="111">
        <f>IF($D1292=AA$1,SUMIFS($H$3:$H1292,$G$3:$G1292,AA$1,$C$3:$C1292,"Sell"),0)</f>
        <v>0</v>
      </c>
      <c r="AB1292" s="111">
        <f t="shared" si="224"/>
        <v>0</v>
      </c>
      <c r="AC1292" s="111">
        <f>SUMIFS('Deductions and Deposits'!$H:$H,'Deductions and Deposits'!$G:$G,D1292,'Deductions and Deposits'!$F:$F,"&lt;="&amp;B1292)+SUMIFS($F$3:F1292,$D$3:D1292,D1292,$C$3:C1292,"Coin Deposit",$E$3:E1292,"")</f>
        <v>0</v>
      </c>
      <c r="AD1292" s="111">
        <f>SUMIFS('Deductions and Deposits'!$D:$D,'Deductions and Deposits'!$C:$C,D1292)+SUMIFS($F:$F,$D:$D,D1292,$C:$C,"Coin Deduction")</f>
        <v>0</v>
      </c>
      <c r="AE1292" s="111">
        <f>Table5[[#This Row],[Column4]]+Table5[[#This Row],[Column14]]+Table5[[#This Row],[Column19]]+Table5[[#This Row],[Column12]]</f>
        <v>0</v>
      </c>
      <c r="AF1292" s="111">
        <f>Table5[[#This Row],[Column5]]+Table5[[#This Row],[Column13]]+Table5[[#This Row],[Column21]]+Table5[[#This Row],[Column18]]</f>
        <v>0</v>
      </c>
      <c r="AG1292" s="111">
        <f t="shared" si="225"/>
        <v>0</v>
      </c>
      <c r="AH1292" s="111">
        <f t="shared" si="226"/>
        <v>0</v>
      </c>
      <c r="AI1292" s="111">
        <f>Table5[[#This Row],[Column17]]-Table5[[#This Row],[Column20]]</f>
        <v>0</v>
      </c>
      <c r="AJ1292" s="111">
        <f t="shared" si="227"/>
        <v>0</v>
      </c>
      <c r="AK1292" s="111">
        <f t="shared" si="220"/>
        <v>0</v>
      </c>
      <c r="AL1292" s="111">
        <f t="shared" si="228"/>
        <v>0</v>
      </c>
      <c r="AM1292" s="111" t="str">
        <f t="shared" si="229"/>
        <v/>
      </c>
      <c r="AN1292" s="111" t="str">
        <f t="shared" ca="1" si="230"/>
        <v/>
      </c>
    </row>
    <row r="1293" spans="1:40" ht="20.25" customHeight="1" x14ac:dyDescent="0.3">
      <c r="A1293" s="107"/>
      <c r="B1293" s="144"/>
      <c r="C1293" s="119"/>
      <c r="D1293" s="120"/>
      <c r="E1293" s="119"/>
      <c r="F1293" s="119"/>
      <c r="G1293" s="120"/>
      <c r="H1293" s="119"/>
      <c r="I1293" s="109"/>
      <c r="L1293" s="108"/>
      <c r="M1293" s="108"/>
      <c r="N1293" s="108"/>
      <c r="O1293" s="108"/>
      <c r="P1293" s="108"/>
      <c r="Q1293" s="108"/>
      <c r="R1293" s="108"/>
      <c r="S1293" s="108"/>
      <c r="T1293" s="100">
        <f t="shared" si="221"/>
        <v>0</v>
      </c>
      <c r="U1293" s="111"/>
      <c r="V1293" s="111"/>
      <c r="W1293" s="111">
        <f>SUMIFS($F$3:F1293,$D$3:D1293,D1293,$C$3:C1293,"Buy")+SUMIFS($F$3:F1293,$D$3:D1293,D1293,$C$3:C1293,"Coin Deposit",$E$3:E1293,"&lt;&gt;")</f>
        <v>0</v>
      </c>
      <c r="X1293" s="111">
        <f t="shared" si="222"/>
        <v>0</v>
      </c>
      <c r="Y1293" s="111">
        <f>IF($D1293=Y$1,SUMIFS($H$3:$H1293,$G$3:$G1293,Y$1,$C$3:$C1293,"Sell"),0)</f>
        <v>0</v>
      </c>
      <c r="Z1293" s="111">
        <f t="shared" si="223"/>
        <v>0</v>
      </c>
      <c r="AA1293" s="111">
        <f>IF($D1293=AA$1,SUMIFS($H$3:$H1293,$G$3:$G1293,AA$1,$C$3:$C1293,"Sell"),0)</f>
        <v>0</v>
      </c>
      <c r="AB1293" s="111">
        <f t="shared" si="224"/>
        <v>0</v>
      </c>
      <c r="AC1293" s="111">
        <f>SUMIFS('Deductions and Deposits'!$H:$H,'Deductions and Deposits'!$G:$G,D1293,'Deductions and Deposits'!$F:$F,"&lt;="&amp;B1293)+SUMIFS($F$3:F1293,$D$3:D1293,D1293,$C$3:C1293,"Coin Deposit",$E$3:E1293,"")</f>
        <v>0</v>
      </c>
      <c r="AD1293" s="111">
        <f>SUMIFS('Deductions and Deposits'!$D:$D,'Deductions and Deposits'!$C:$C,D1293)+SUMIFS($F:$F,$D:$D,D1293,$C:$C,"Coin Deduction")</f>
        <v>0</v>
      </c>
      <c r="AE1293" s="111">
        <f>Table5[[#This Row],[Column4]]+Table5[[#This Row],[Column14]]+Table5[[#This Row],[Column19]]+Table5[[#This Row],[Column12]]</f>
        <v>0</v>
      </c>
      <c r="AF1293" s="111">
        <f>Table5[[#This Row],[Column5]]+Table5[[#This Row],[Column13]]+Table5[[#This Row],[Column21]]+Table5[[#This Row],[Column18]]</f>
        <v>0</v>
      </c>
      <c r="AG1293" s="111">
        <f t="shared" si="225"/>
        <v>0</v>
      </c>
      <c r="AH1293" s="111">
        <f t="shared" si="226"/>
        <v>0</v>
      </c>
      <c r="AI1293" s="111">
        <f>Table5[[#This Row],[Column17]]-Table5[[#This Row],[Column20]]</f>
        <v>0</v>
      </c>
      <c r="AJ1293" s="111">
        <f t="shared" si="227"/>
        <v>0</v>
      </c>
      <c r="AK1293" s="111">
        <f t="shared" si="220"/>
        <v>0</v>
      </c>
      <c r="AL1293" s="111">
        <f t="shared" si="228"/>
        <v>0</v>
      </c>
      <c r="AM1293" s="111" t="str">
        <f t="shared" si="229"/>
        <v/>
      </c>
      <c r="AN1293" s="111" t="str">
        <f t="shared" ca="1" si="230"/>
        <v/>
      </c>
    </row>
    <row r="1294" spans="1:40" ht="20.25" customHeight="1" x14ac:dyDescent="0.3">
      <c r="A1294" s="107"/>
      <c r="B1294" s="144"/>
      <c r="C1294" s="119"/>
      <c r="D1294" s="120"/>
      <c r="E1294" s="119"/>
      <c r="F1294" s="119"/>
      <c r="G1294" s="120"/>
      <c r="H1294" s="119"/>
      <c r="I1294" s="109"/>
      <c r="L1294" s="108"/>
      <c r="M1294" s="108"/>
      <c r="N1294" s="108"/>
      <c r="O1294" s="108"/>
      <c r="P1294" s="108"/>
      <c r="Q1294" s="108"/>
      <c r="R1294" s="108"/>
      <c r="S1294" s="108"/>
      <c r="T1294" s="100">
        <f t="shared" si="221"/>
        <v>0</v>
      </c>
      <c r="U1294" s="111"/>
      <c r="V1294" s="111"/>
      <c r="W1294" s="111">
        <f>SUMIFS($F$3:F1294,$D$3:D1294,D1294,$C$3:C1294,"Buy")+SUMIFS($F$3:F1294,$D$3:D1294,D1294,$C$3:C1294,"Coin Deposit",$E$3:E1294,"&lt;&gt;")</f>
        <v>0</v>
      </c>
      <c r="X1294" s="111">
        <f t="shared" si="222"/>
        <v>0</v>
      </c>
      <c r="Y1294" s="111">
        <f>IF($D1294=Y$1,SUMIFS($H$3:$H1294,$G$3:$G1294,Y$1,$C$3:$C1294,"Sell"),0)</f>
        <v>0</v>
      </c>
      <c r="Z1294" s="111">
        <f t="shared" si="223"/>
        <v>0</v>
      </c>
      <c r="AA1294" s="111">
        <f>IF($D1294=AA$1,SUMIFS($H$3:$H1294,$G$3:$G1294,AA$1,$C$3:$C1294,"Sell"),0)</f>
        <v>0</v>
      </c>
      <c r="AB1294" s="111">
        <f t="shared" si="224"/>
        <v>0</v>
      </c>
      <c r="AC1294" s="111">
        <f>SUMIFS('Deductions and Deposits'!$H:$H,'Deductions and Deposits'!$G:$G,D1294,'Deductions and Deposits'!$F:$F,"&lt;="&amp;B1294)+SUMIFS($F$3:F1294,$D$3:D1294,D1294,$C$3:C1294,"Coin Deposit",$E$3:E1294,"")</f>
        <v>0</v>
      </c>
      <c r="AD1294" s="111">
        <f>SUMIFS('Deductions and Deposits'!$D:$D,'Deductions and Deposits'!$C:$C,D1294)+SUMIFS($F:$F,$D:$D,D1294,$C:$C,"Coin Deduction")</f>
        <v>0</v>
      </c>
      <c r="AE1294" s="111">
        <f>Table5[[#This Row],[Column4]]+Table5[[#This Row],[Column14]]+Table5[[#This Row],[Column19]]+Table5[[#This Row],[Column12]]</f>
        <v>0</v>
      </c>
      <c r="AF1294" s="111">
        <f>Table5[[#This Row],[Column5]]+Table5[[#This Row],[Column13]]+Table5[[#This Row],[Column21]]+Table5[[#This Row],[Column18]]</f>
        <v>0</v>
      </c>
      <c r="AG1294" s="111">
        <f t="shared" si="225"/>
        <v>0</v>
      </c>
      <c r="AH1294" s="111">
        <f t="shared" si="226"/>
        <v>0</v>
      </c>
      <c r="AI1294" s="111">
        <f>Table5[[#This Row],[Column17]]-Table5[[#This Row],[Column20]]</f>
        <v>0</v>
      </c>
      <c r="AJ1294" s="111">
        <f t="shared" si="227"/>
        <v>0</v>
      </c>
      <c r="AK1294" s="111">
        <f t="shared" si="220"/>
        <v>0</v>
      </c>
      <c r="AL1294" s="111">
        <f t="shared" si="228"/>
        <v>0</v>
      </c>
      <c r="AM1294" s="111" t="str">
        <f t="shared" si="229"/>
        <v/>
      </c>
      <c r="AN1294" s="111" t="str">
        <f t="shared" ca="1" si="230"/>
        <v/>
      </c>
    </row>
    <row r="1295" spans="1:40" ht="20.25" customHeight="1" x14ac:dyDescent="0.3">
      <c r="A1295" s="107"/>
      <c r="B1295" s="144"/>
      <c r="C1295" s="119"/>
      <c r="D1295" s="120"/>
      <c r="E1295" s="119"/>
      <c r="F1295" s="119"/>
      <c r="G1295" s="120"/>
      <c r="H1295" s="119"/>
      <c r="I1295" s="109"/>
      <c r="L1295" s="108"/>
      <c r="M1295" s="108"/>
      <c r="N1295" s="108"/>
      <c r="O1295" s="108"/>
      <c r="P1295" s="108"/>
      <c r="Q1295" s="108"/>
      <c r="R1295" s="108"/>
      <c r="S1295" s="108"/>
      <c r="T1295" s="100">
        <f t="shared" si="221"/>
        <v>0</v>
      </c>
      <c r="U1295" s="111"/>
      <c r="V1295" s="111"/>
      <c r="W1295" s="111">
        <f>SUMIFS($F$3:F1295,$D$3:D1295,D1295,$C$3:C1295,"Buy")+SUMIFS($F$3:F1295,$D$3:D1295,D1295,$C$3:C1295,"Coin Deposit",$E$3:E1295,"&lt;&gt;")</f>
        <v>0</v>
      </c>
      <c r="X1295" s="111">
        <f t="shared" si="222"/>
        <v>0</v>
      </c>
      <c r="Y1295" s="111">
        <f>IF($D1295=Y$1,SUMIFS($H$3:$H1295,$G$3:$G1295,Y$1,$C$3:$C1295,"Sell"),0)</f>
        <v>0</v>
      </c>
      <c r="Z1295" s="111">
        <f t="shared" si="223"/>
        <v>0</v>
      </c>
      <c r="AA1295" s="111">
        <f>IF($D1295=AA$1,SUMIFS($H$3:$H1295,$G$3:$G1295,AA$1,$C$3:$C1295,"Sell"),0)</f>
        <v>0</v>
      </c>
      <c r="AB1295" s="111">
        <f t="shared" si="224"/>
        <v>0</v>
      </c>
      <c r="AC1295" s="111">
        <f>SUMIFS('Deductions and Deposits'!$H:$H,'Deductions and Deposits'!$G:$G,D1295,'Deductions and Deposits'!$F:$F,"&lt;="&amp;B1295)+SUMIFS($F$3:F1295,$D$3:D1295,D1295,$C$3:C1295,"Coin Deposit",$E$3:E1295,"")</f>
        <v>0</v>
      </c>
      <c r="AD1295" s="111">
        <f>SUMIFS('Deductions and Deposits'!$D:$D,'Deductions and Deposits'!$C:$C,D1295)+SUMIFS($F:$F,$D:$D,D1295,$C:$C,"Coin Deduction")</f>
        <v>0</v>
      </c>
      <c r="AE1295" s="111">
        <f>Table5[[#This Row],[Column4]]+Table5[[#This Row],[Column14]]+Table5[[#This Row],[Column19]]+Table5[[#This Row],[Column12]]</f>
        <v>0</v>
      </c>
      <c r="AF1295" s="111">
        <f>Table5[[#This Row],[Column5]]+Table5[[#This Row],[Column13]]+Table5[[#This Row],[Column21]]+Table5[[#This Row],[Column18]]</f>
        <v>0</v>
      </c>
      <c r="AG1295" s="111">
        <f t="shared" si="225"/>
        <v>0</v>
      </c>
      <c r="AH1295" s="111">
        <f t="shared" si="226"/>
        <v>0</v>
      </c>
      <c r="AI1295" s="111">
        <f>Table5[[#This Row],[Column17]]-Table5[[#This Row],[Column20]]</f>
        <v>0</v>
      </c>
      <c r="AJ1295" s="111">
        <f t="shared" si="227"/>
        <v>0</v>
      </c>
      <c r="AK1295" s="111">
        <f t="shared" si="220"/>
        <v>0</v>
      </c>
      <c r="AL1295" s="111">
        <f t="shared" si="228"/>
        <v>0</v>
      </c>
      <c r="AM1295" s="111" t="str">
        <f t="shared" si="229"/>
        <v/>
      </c>
      <c r="AN1295" s="111" t="str">
        <f t="shared" ca="1" si="230"/>
        <v/>
      </c>
    </row>
    <row r="1296" spans="1:40" ht="20.25" customHeight="1" x14ac:dyDescent="0.3">
      <c r="A1296" s="107"/>
      <c r="B1296" s="144"/>
      <c r="C1296" s="119"/>
      <c r="D1296" s="120"/>
      <c r="E1296" s="119"/>
      <c r="F1296" s="119"/>
      <c r="G1296" s="120"/>
      <c r="H1296" s="119"/>
      <c r="I1296" s="109"/>
      <c r="L1296" s="108"/>
      <c r="M1296" s="108"/>
      <c r="N1296" s="108"/>
      <c r="O1296" s="108"/>
      <c r="P1296" s="108"/>
      <c r="Q1296" s="108"/>
      <c r="R1296" s="108"/>
      <c r="S1296" s="108"/>
      <c r="T1296" s="100">
        <f t="shared" si="221"/>
        <v>0</v>
      </c>
      <c r="U1296" s="111"/>
      <c r="V1296" s="111"/>
      <c r="W1296" s="111">
        <f>SUMIFS($F$3:F1296,$D$3:D1296,D1296,$C$3:C1296,"Buy")+SUMIFS($F$3:F1296,$D$3:D1296,D1296,$C$3:C1296,"Coin Deposit",$E$3:E1296,"&lt;&gt;")</f>
        <v>0</v>
      </c>
      <c r="X1296" s="111">
        <f t="shared" si="222"/>
        <v>0</v>
      </c>
      <c r="Y1296" s="111">
        <f>IF($D1296=Y$1,SUMIFS($H$3:$H1296,$G$3:$G1296,Y$1,$C$3:$C1296,"Sell"),0)</f>
        <v>0</v>
      </c>
      <c r="Z1296" s="111">
        <f t="shared" si="223"/>
        <v>0</v>
      </c>
      <c r="AA1296" s="111">
        <f>IF($D1296=AA$1,SUMIFS($H$3:$H1296,$G$3:$G1296,AA$1,$C$3:$C1296,"Sell"),0)</f>
        <v>0</v>
      </c>
      <c r="AB1296" s="111">
        <f t="shared" si="224"/>
        <v>0</v>
      </c>
      <c r="AC1296" s="111">
        <f>SUMIFS('Deductions and Deposits'!$H:$H,'Deductions and Deposits'!$G:$G,D1296,'Deductions and Deposits'!$F:$F,"&lt;="&amp;B1296)+SUMIFS($F$3:F1296,$D$3:D1296,D1296,$C$3:C1296,"Coin Deposit",$E$3:E1296,"")</f>
        <v>0</v>
      </c>
      <c r="AD1296" s="111">
        <f>SUMIFS('Deductions and Deposits'!$D:$D,'Deductions and Deposits'!$C:$C,D1296)+SUMIFS($F:$F,$D:$D,D1296,$C:$C,"Coin Deduction")</f>
        <v>0</v>
      </c>
      <c r="AE1296" s="111">
        <f>Table5[[#This Row],[Column4]]+Table5[[#This Row],[Column14]]+Table5[[#This Row],[Column19]]+Table5[[#This Row],[Column12]]</f>
        <v>0</v>
      </c>
      <c r="AF1296" s="111">
        <f>Table5[[#This Row],[Column5]]+Table5[[#This Row],[Column13]]+Table5[[#This Row],[Column21]]+Table5[[#This Row],[Column18]]</f>
        <v>0</v>
      </c>
      <c r="AG1296" s="111">
        <f t="shared" si="225"/>
        <v>0</v>
      </c>
      <c r="AH1296" s="111">
        <f t="shared" si="226"/>
        <v>0</v>
      </c>
      <c r="AI1296" s="111">
        <f>Table5[[#This Row],[Column17]]-Table5[[#This Row],[Column20]]</f>
        <v>0</v>
      </c>
      <c r="AJ1296" s="111">
        <f t="shared" si="227"/>
        <v>0</v>
      </c>
      <c r="AK1296" s="111">
        <f t="shared" si="220"/>
        <v>0</v>
      </c>
      <c r="AL1296" s="111">
        <f t="shared" si="228"/>
        <v>0</v>
      </c>
      <c r="AM1296" s="111" t="str">
        <f t="shared" si="229"/>
        <v/>
      </c>
      <c r="AN1296" s="111" t="str">
        <f t="shared" ca="1" si="230"/>
        <v/>
      </c>
    </row>
    <row r="1297" spans="1:40" ht="20.25" customHeight="1" x14ac:dyDescent="0.3">
      <c r="A1297" s="107"/>
      <c r="B1297" s="144"/>
      <c r="C1297" s="119"/>
      <c r="D1297" s="120"/>
      <c r="E1297" s="119"/>
      <c r="F1297" s="119"/>
      <c r="G1297" s="120"/>
      <c r="H1297" s="119"/>
      <c r="I1297" s="109"/>
      <c r="L1297" s="108"/>
      <c r="M1297" s="108"/>
      <c r="N1297" s="108"/>
      <c r="O1297" s="108"/>
      <c r="P1297" s="108"/>
      <c r="Q1297" s="108"/>
      <c r="R1297" s="108"/>
      <c r="S1297" s="108"/>
      <c r="T1297" s="100">
        <f t="shared" si="221"/>
        <v>0</v>
      </c>
      <c r="U1297" s="111"/>
      <c r="V1297" s="111"/>
      <c r="W1297" s="111">
        <f>SUMIFS($F$3:F1297,$D$3:D1297,D1297,$C$3:C1297,"Buy")+SUMIFS($F$3:F1297,$D$3:D1297,D1297,$C$3:C1297,"Coin Deposit",$E$3:E1297,"&lt;&gt;")</f>
        <v>0</v>
      </c>
      <c r="X1297" s="111">
        <f t="shared" si="222"/>
        <v>0</v>
      </c>
      <c r="Y1297" s="111">
        <f>IF($D1297=Y$1,SUMIFS($H$3:$H1297,$G$3:$G1297,Y$1,$C$3:$C1297,"Sell"),0)</f>
        <v>0</v>
      </c>
      <c r="Z1297" s="111">
        <f t="shared" si="223"/>
        <v>0</v>
      </c>
      <c r="AA1297" s="111">
        <f>IF($D1297=AA$1,SUMIFS($H$3:$H1297,$G$3:$G1297,AA$1,$C$3:$C1297,"Sell"),0)</f>
        <v>0</v>
      </c>
      <c r="AB1297" s="111">
        <f t="shared" si="224"/>
        <v>0</v>
      </c>
      <c r="AC1297" s="111">
        <f>SUMIFS('Deductions and Deposits'!$H:$H,'Deductions and Deposits'!$G:$G,D1297,'Deductions and Deposits'!$F:$F,"&lt;="&amp;B1297)+SUMIFS($F$3:F1297,$D$3:D1297,D1297,$C$3:C1297,"Coin Deposit",$E$3:E1297,"")</f>
        <v>0</v>
      </c>
      <c r="AD1297" s="111">
        <f>SUMIFS('Deductions and Deposits'!$D:$D,'Deductions and Deposits'!$C:$C,D1297)+SUMIFS($F:$F,$D:$D,D1297,$C:$C,"Coin Deduction")</f>
        <v>0</v>
      </c>
      <c r="AE1297" s="111">
        <f>Table5[[#This Row],[Column4]]+Table5[[#This Row],[Column14]]+Table5[[#This Row],[Column19]]+Table5[[#This Row],[Column12]]</f>
        <v>0</v>
      </c>
      <c r="AF1297" s="111">
        <f>Table5[[#This Row],[Column5]]+Table5[[#This Row],[Column13]]+Table5[[#This Row],[Column21]]+Table5[[#This Row],[Column18]]</f>
        <v>0</v>
      </c>
      <c r="AG1297" s="111">
        <f t="shared" si="225"/>
        <v>0</v>
      </c>
      <c r="AH1297" s="111">
        <f t="shared" si="226"/>
        <v>0</v>
      </c>
      <c r="AI1297" s="111">
        <f>Table5[[#This Row],[Column17]]-Table5[[#This Row],[Column20]]</f>
        <v>0</v>
      </c>
      <c r="AJ1297" s="111">
        <f t="shared" si="227"/>
        <v>0</v>
      </c>
      <c r="AK1297" s="111">
        <f t="shared" ref="AK1297:AK1360" si="231">AJ1297*T1297</f>
        <v>0</v>
      </c>
      <c r="AL1297" s="111">
        <f t="shared" si="228"/>
        <v>0</v>
      </c>
      <c r="AM1297" s="111" t="str">
        <f t="shared" si="229"/>
        <v/>
      </c>
      <c r="AN1297" s="111" t="str">
        <f t="shared" ca="1" si="230"/>
        <v/>
      </c>
    </row>
    <row r="1298" spans="1:40" ht="20.25" customHeight="1" x14ac:dyDescent="0.3">
      <c r="A1298" s="107"/>
      <c r="B1298" s="144"/>
      <c r="C1298" s="119"/>
      <c r="D1298" s="120"/>
      <c r="E1298" s="119"/>
      <c r="F1298" s="119"/>
      <c r="G1298" s="120"/>
      <c r="H1298" s="119"/>
      <c r="I1298" s="109"/>
      <c r="L1298" s="108"/>
      <c r="M1298" s="108"/>
      <c r="N1298" s="108"/>
      <c r="O1298" s="108"/>
      <c r="P1298" s="108"/>
      <c r="Q1298" s="108"/>
      <c r="R1298" s="108"/>
      <c r="S1298" s="108"/>
      <c r="T1298" s="100">
        <f t="shared" si="221"/>
        <v>0</v>
      </c>
      <c r="U1298" s="111"/>
      <c r="V1298" s="111"/>
      <c r="W1298" s="111">
        <f>SUMIFS($F$3:F1298,$D$3:D1298,D1298,$C$3:C1298,"Buy")+SUMIFS($F$3:F1298,$D$3:D1298,D1298,$C$3:C1298,"Coin Deposit",$E$3:E1298,"&lt;&gt;")</f>
        <v>0</v>
      </c>
      <c r="X1298" s="111">
        <f t="shared" si="222"/>
        <v>0</v>
      </c>
      <c r="Y1298" s="111">
        <f>IF($D1298=Y$1,SUMIFS($H$3:$H1298,$G$3:$G1298,Y$1,$C$3:$C1298,"Sell"),0)</f>
        <v>0</v>
      </c>
      <c r="Z1298" s="111">
        <f t="shared" si="223"/>
        <v>0</v>
      </c>
      <c r="AA1298" s="111">
        <f>IF($D1298=AA$1,SUMIFS($H$3:$H1298,$G$3:$G1298,AA$1,$C$3:$C1298,"Sell"),0)</f>
        <v>0</v>
      </c>
      <c r="AB1298" s="111">
        <f t="shared" si="224"/>
        <v>0</v>
      </c>
      <c r="AC1298" s="111">
        <f>SUMIFS('Deductions and Deposits'!$H:$H,'Deductions and Deposits'!$G:$G,D1298,'Deductions and Deposits'!$F:$F,"&lt;="&amp;B1298)+SUMIFS($F$3:F1298,$D$3:D1298,D1298,$C$3:C1298,"Coin Deposit",$E$3:E1298,"")</f>
        <v>0</v>
      </c>
      <c r="AD1298" s="111">
        <f>SUMIFS('Deductions and Deposits'!$D:$D,'Deductions and Deposits'!$C:$C,D1298)+SUMIFS($F:$F,$D:$D,D1298,$C:$C,"Coin Deduction")</f>
        <v>0</v>
      </c>
      <c r="AE1298" s="111">
        <f>Table5[[#This Row],[Column4]]+Table5[[#This Row],[Column14]]+Table5[[#This Row],[Column19]]+Table5[[#This Row],[Column12]]</f>
        <v>0</v>
      </c>
      <c r="AF1298" s="111">
        <f>Table5[[#This Row],[Column5]]+Table5[[#This Row],[Column13]]+Table5[[#This Row],[Column21]]+Table5[[#This Row],[Column18]]</f>
        <v>0</v>
      </c>
      <c r="AG1298" s="111">
        <f t="shared" si="225"/>
        <v>0</v>
      </c>
      <c r="AH1298" s="111">
        <f t="shared" si="226"/>
        <v>0</v>
      </c>
      <c r="AI1298" s="111">
        <f>Table5[[#This Row],[Column17]]-Table5[[#This Row],[Column20]]</f>
        <v>0</v>
      </c>
      <c r="AJ1298" s="111">
        <f t="shared" si="227"/>
        <v>0</v>
      </c>
      <c r="AK1298" s="111">
        <f t="shared" si="231"/>
        <v>0</v>
      </c>
      <c r="AL1298" s="111">
        <f t="shared" si="228"/>
        <v>0</v>
      </c>
      <c r="AM1298" s="111" t="str">
        <f t="shared" si="229"/>
        <v/>
      </c>
      <c r="AN1298" s="111" t="str">
        <f t="shared" ca="1" si="230"/>
        <v/>
      </c>
    </row>
    <row r="1299" spans="1:40" ht="20.25" customHeight="1" x14ac:dyDescent="0.3">
      <c r="A1299" s="107"/>
      <c r="B1299" s="144"/>
      <c r="C1299" s="119"/>
      <c r="D1299" s="120"/>
      <c r="E1299" s="119"/>
      <c r="F1299" s="119"/>
      <c r="G1299" s="120"/>
      <c r="H1299" s="119"/>
      <c r="I1299" s="109"/>
      <c r="L1299" s="108"/>
      <c r="M1299" s="108"/>
      <c r="N1299" s="108"/>
      <c r="O1299" s="108"/>
      <c r="P1299" s="108"/>
      <c r="Q1299" s="108"/>
      <c r="R1299" s="108"/>
      <c r="S1299" s="108"/>
      <c r="T1299" s="100">
        <f t="shared" si="221"/>
        <v>0</v>
      </c>
      <c r="U1299" s="111"/>
      <c r="V1299" s="111"/>
      <c r="W1299" s="111">
        <f>SUMIFS($F$3:F1299,$D$3:D1299,D1299,$C$3:C1299,"Buy")+SUMIFS($F$3:F1299,$D$3:D1299,D1299,$C$3:C1299,"Coin Deposit",$E$3:E1299,"&lt;&gt;")</f>
        <v>0</v>
      </c>
      <c r="X1299" s="111">
        <f t="shared" si="222"/>
        <v>0</v>
      </c>
      <c r="Y1299" s="111">
        <f>IF($D1299=Y$1,SUMIFS($H$3:$H1299,$G$3:$G1299,Y$1,$C$3:$C1299,"Sell"),0)</f>
        <v>0</v>
      </c>
      <c r="Z1299" s="111">
        <f t="shared" si="223"/>
        <v>0</v>
      </c>
      <c r="AA1299" s="111">
        <f>IF($D1299=AA$1,SUMIFS($H$3:$H1299,$G$3:$G1299,AA$1,$C$3:$C1299,"Sell"),0)</f>
        <v>0</v>
      </c>
      <c r="AB1299" s="111">
        <f t="shared" si="224"/>
        <v>0</v>
      </c>
      <c r="AC1299" s="111">
        <f>SUMIFS('Deductions and Deposits'!$H:$H,'Deductions and Deposits'!$G:$G,D1299,'Deductions and Deposits'!$F:$F,"&lt;="&amp;B1299)+SUMIFS($F$3:F1299,$D$3:D1299,D1299,$C$3:C1299,"Coin Deposit",$E$3:E1299,"")</f>
        <v>0</v>
      </c>
      <c r="AD1299" s="111">
        <f>SUMIFS('Deductions and Deposits'!$D:$D,'Deductions and Deposits'!$C:$C,D1299)+SUMIFS($F:$F,$D:$D,D1299,$C:$C,"Coin Deduction")</f>
        <v>0</v>
      </c>
      <c r="AE1299" s="111">
        <f>Table5[[#This Row],[Column4]]+Table5[[#This Row],[Column14]]+Table5[[#This Row],[Column19]]+Table5[[#This Row],[Column12]]</f>
        <v>0</v>
      </c>
      <c r="AF1299" s="111">
        <f>Table5[[#This Row],[Column5]]+Table5[[#This Row],[Column13]]+Table5[[#This Row],[Column21]]+Table5[[#This Row],[Column18]]</f>
        <v>0</v>
      </c>
      <c r="AG1299" s="111">
        <f t="shared" si="225"/>
        <v>0</v>
      </c>
      <c r="AH1299" s="111">
        <f t="shared" si="226"/>
        <v>0</v>
      </c>
      <c r="AI1299" s="111">
        <f>Table5[[#This Row],[Column17]]-Table5[[#This Row],[Column20]]</f>
        <v>0</v>
      </c>
      <c r="AJ1299" s="111">
        <f t="shared" si="227"/>
        <v>0</v>
      </c>
      <c r="AK1299" s="111">
        <f t="shared" si="231"/>
        <v>0</v>
      </c>
      <c r="AL1299" s="111">
        <f t="shared" si="228"/>
        <v>0</v>
      </c>
      <c r="AM1299" s="111" t="str">
        <f t="shared" si="229"/>
        <v/>
      </c>
      <c r="AN1299" s="111" t="str">
        <f t="shared" ca="1" si="230"/>
        <v/>
      </c>
    </row>
    <row r="1300" spans="1:40" ht="20.25" customHeight="1" x14ac:dyDescent="0.3">
      <c r="A1300" s="107"/>
      <c r="B1300" s="144"/>
      <c r="C1300" s="119"/>
      <c r="D1300" s="120"/>
      <c r="E1300" s="119"/>
      <c r="F1300" s="119"/>
      <c r="G1300" s="120"/>
      <c r="H1300" s="119"/>
      <c r="I1300" s="109"/>
      <c r="L1300" s="108"/>
      <c r="M1300" s="108"/>
      <c r="N1300" s="108"/>
      <c r="O1300" s="108"/>
      <c r="P1300" s="108"/>
      <c r="Q1300" s="108"/>
      <c r="R1300" s="108"/>
      <c r="S1300" s="108"/>
      <c r="T1300" s="100">
        <f t="shared" si="221"/>
        <v>0</v>
      </c>
      <c r="U1300" s="111"/>
      <c r="V1300" s="111"/>
      <c r="W1300" s="111">
        <f>SUMIFS($F$3:F1300,$D$3:D1300,D1300,$C$3:C1300,"Buy")+SUMIFS($F$3:F1300,$D$3:D1300,D1300,$C$3:C1300,"Coin Deposit",$E$3:E1300,"&lt;&gt;")</f>
        <v>0</v>
      </c>
      <c r="X1300" s="111">
        <f t="shared" si="222"/>
        <v>0</v>
      </c>
      <c r="Y1300" s="111">
        <f>IF($D1300=Y$1,SUMIFS($H$3:$H1300,$G$3:$G1300,Y$1,$C$3:$C1300,"Sell"),0)</f>
        <v>0</v>
      </c>
      <c r="Z1300" s="111">
        <f t="shared" si="223"/>
        <v>0</v>
      </c>
      <c r="AA1300" s="111">
        <f>IF($D1300=AA$1,SUMIFS($H$3:$H1300,$G$3:$G1300,AA$1,$C$3:$C1300,"Sell"),0)</f>
        <v>0</v>
      </c>
      <c r="AB1300" s="111">
        <f t="shared" si="224"/>
        <v>0</v>
      </c>
      <c r="AC1300" s="111">
        <f>SUMIFS('Deductions and Deposits'!$H:$H,'Deductions and Deposits'!$G:$G,D1300,'Deductions and Deposits'!$F:$F,"&lt;="&amp;B1300)+SUMIFS($F$3:F1300,$D$3:D1300,D1300,$C$3:C1300,"Coin Deposit",$E$3:E1300,"")</f>
        <v>0</v>
      </c>
      <c r="AD1300" s="111">
        <f>SUMIFS('Deductions and Deposits'!$D:$D,'Deductions and Deposits'!$C:$C,D1300)+SUMIFS($F:$F,$D:$D,D1300,$C:$C,"Coin Deduction")</f>
        <v>0</v>
      </c>
      <c r="AE1300" s="111">
        <f>Table5[[#This Row],[Column4]]+Table5[[#This Row],[Column14]]+Table5[[#This Row],[Column19]]+Table5[[#This Row],[Column12]]</f>
        <v>0</v>
      </c>
      <c r="AF1300" s="111">
        <f>Table5[[#This Row],[Column5]]+Table5[[#This Row],[Column13]]+Table5[[#This Row],[Column21]]+Table5[[#This Row],[Column18]]</f>
        <v>0</v>
      </c>
      <c r="AG1300" s="111">
        <f t="shared" si="225"/>
        <v>0</v>
      </c>
      <c r="AH1300" s="111">
        <f t="shared" si="226"/>
        <v>0</v>
      </c>
      <c r="AI1300" s="111">
        <f>Table5[[#This Row],[Column17]]-Table5[[#This Row],[Column20]]</f>
        <v>0</v>
      </c>
      <c r="AJ1300" s="111">
        <f t="shared" si="227"/>
        <v>0</v>
      </c>
      <c r="AK1300" s="111">
        <f t="shared" si="231"/>
        <v>0</v>
      </c>
      <c r="AL1300" s="111">
        <f t="shared" si="228"/>
        <v>0</v>
      </c>
      <c r="AM1300" s="111" t="str">
        <f t="shared" si="229"/>
        <v/>
      </c>
      <c r="AN1300" s="111" t="str">
        <f t="shared" ca="1" si="230"/>
        <v/>
      </c>
    </row>
    <row r="1301" spans="1:40" ht="20.25" customHeight="1" x14ac:dyDescent="0.3">
      <c r="A1301" s="107"/>
      <c r="B1301" s="144"/>
      <c r="C1301" s="119"/>
      <c r="D1301" s="120"/>
      <c r="E1301" s="119"/>
      <c r="F1301" s="119"/>
      <c r="G1301" s="120"/>
      <c r="H1301" s="119"/>
      <c r="I1301" s="109"/>
      <c r="L1301" s="108"/>
      <c r="M1301" s="108"/>
      <c r="N1301" s="108"/>
      <c r="O1301" s="108"/>
      <c r="P1301" s="108"/>
      <c r="Q1301" s="108"/>
      <c r="R1301" s="108"/>
      <c r="S1301" s="108"/>
      <c r="T1301" s="100">
        <f t="shared" si="221"/>
        <v>0</v>
      </c>
      <c r="U1301" s="111"/>
      <c r="V1301" s="111"/>
      <c r="W1301" s="111">
        <f>SUMIFS($F$3:F1301,$D$3:D1301,D1301,$C$3:C1301,"Buy")+SUMIFS($F$3:F1301,$D$3:D1301,D1301,$C$3:C1301,"Coin Deposit",$E$3:E1301,"&lt;&gt;")</f>
        <v>0</v>
      </c>
      <c r="X1301" s="111">
        <f t="shared" si="222"/>
        <v>0</v>
      </c>
      <c r="Y1301" s="111">
        <f>IF($D1301=Y$1,SUMIFS($H$3:$H1301,$G$3:$G1301,Y$1,$C$3:$C1301,"Sell"),0)</f>
        <v>0</v>
      </c>
      <c r="Z1301" s="111">
        <f t="shared" si="223"/>
        <v>0</v>
      </c>
      <c r="AA1301" s="111">
        <f>IF($D1301=AA$1,SUMIFS($H$3:$H1301,$G$3:$G1301,AA$1,$C$3:$C1301,"Sell"),0)</f>
        <v>0</v>
      </c>
      <c r="AB1301" s="111">
        <f t="shared" si="224"/>
        <v>0</v>
      </c>
      <c r="AC1301" s="111">
        <f>SUMIFS('Deductions and Deposits'!$H:$H,'Deductions and Deposits'!$G:$G,D1301,'Deductions and Deposits'!$F:$F,"&lt;="&amp;B1301)+SUMIFS($F$3:F1301,$D$3:D1301,D1301,$C$3:C1301,"Coin Deposit",$E$3:E1301,"")</f>
        <v>0</v>
      </c>
      <c r="AD1301" s="111">
        <f>SUMIFS('Deductions and Deposits'!$D:$D,'Deductions and Deposits'!$C:$C,D1301)+SUMIFS($F:$F,$D:$D,D1301,$C:$C,"Coin Deduction")</f>
        <v>0</v>
      </c>
      <c r="AE1301" s="111">
        <f>Table5[[#This Row],[Column4]]+Table5[[#This Row],[Column14]]+Table5[[#This Row],[Column19]]+Table5[[#This Row],[Column12]]</f>
        <v>0</v>
      </c>
      <c r="AF1301" s="111">
        <f>Table5[[#This Row],[Column5]]+Table5[[#This Row],[Column13]]+Table5[[#This Row],[Column21]]+Table5[[#This Row],[Column18]]</f>
        <v>0</v>
      </c>
      <c r="AG1301" s="111">
        <f t="shared" si="225"/>
        <v>0</v>
      </c>
      <c r="AH1301" s="111">
        <f t="shared" si="226"/>
        <v>0</v>
      </c>
      <c r="AI1301" s="111">
        <f>Table5[[#This Row],[Column17]]-Table5[[#This Row],[Column20]]</f>
        <v>0</v>
      </c>
      <c r="AJ1301" s="111">
        <f t="shared" si="227"/>
        <v>0</v>
      </c>
      <c r="AK1301" s="111">
        <f t="shared" si="231"/>
        <v>0</v>
      </c>
      <c r="AL1301" s="111">
        <f t="shared" si="228"/>
        <v>0</v>
      </c>
      <c r="AM1301" s="111" t="str">
        <f t="shared" si="229"/>
        <v/>
      </c>
      <c r="AN1301" s="111" t="str">
        <f t="shared" ca="1" si="230"/>
        <v/>
      </c>
    </row>
    <row r="1302" spans="1:40" ht="20.25" customHeight="1" x14ac:dyDescent="0.3">
      <c r="A1302" s="107"/>
      <c r="B1302" s="144"/>
      <c r="C1302" s="119"/>
      <c r="D1302" s="120"/>
      <c r="E1302" s="119"/>
      <c r="F1302" s="119"/>
      <c r="G1302" s="120"/>
      <c r="H1302" s="119"/>
      <c r="I1302" s="109"/>
      <c r="L1302" s="108"/>
      <c r="M1302" s="108"/>
      <c r="N1302" s="108"/>
      <c r="O1302" s="108"/>
      <c r="P1302" s="108"/>
      <c r="Q1302" s="108"/>
      <c r="R1302" s="108"/>
      <c r="S1302" s="108"/>
      <c r="T1302" s="100">
        <f t="shared" si="221"/>
        <v>0</v>
      </c>
      <c r="U1302" s="111"/>
      <c r="V1302" s="111"/>
      <c r="W1302" s="111">
        <f>SUMIFS($F$3:F1302,$D$3:D1302,D1302,$C$3:C1302,"Buy")+SUMIFS($F$3:F1302,$D$3:D1302,D1302,$C$3:C1302,"Coin Deposit",$E$3:E1302,"&lt;&gt;")</f>
        <v>0</v>
      </c>
      <c r="X1302" s="111">
        <f t="shared" si="222"/>
        <v>0</v>
      </c>
      <c r="Y1302" s="111">
        <f>IF($D1302=Y$1,SUMIFS($H$3:$H1302,$G$3:$G1302,Y$1,$C$3:$C1302,"Sell"),0)</f>
        <v>0</v>
      </c>
      <c r="Z1302" s="111">
        <f t="shared" si="223"/>
        <v>0</v>
      </c>
      <c r="AA1302" s="111">
        <f>IF($D1302=AA$1,SUMIFS($H$3:$H1302,$G$3:$G1302,AA$1,$C$3:$C1302,"Sell"),0)</f>
        <v>0</v>
      </c>
      <c r="AB1302" s="111">
        <f t="shared" si="224"/>
        <v>0</v>
      </c>
      <c r="AC1302" s="111">
        <f>SUMIFS('Deductions and Deposits'!$H:$H,'Deductions and Deposits'!$G:$G,D1302,'Deductions and Deposits'!$F:$F,"&lt;="&amp;B1302)+SUMIFS($F$3:F1302,$D$3:D1302,D1302,$C$3:C1302,"Coin Deposit",$E$3:E1302,"")</f>
        <v>0</v>
      </c>
      <c r="AD1302" s="111">
        <f>SUMIFS('Deductions and Deposits'!$D:$D,'Deductions and Deposits'!$C:$C,D1302)+SUMIFS($F:$F,$D:$D,D1302,$C:$C,"Coin Deduction")</f>
        <v>0</v>
      </c>
      <c r="AE1302" s="111">
        <f>Table5[[#This Row],[Column4]]+Table5[[#This Row],[Column14]]+Table5[[#This Row],[Column19]]+Table5[[#This Row],[Column12]]</f>
        <v>0</v>
      </c>
      <c r="AF1302" s="111">
        <f>Table5[[#This Row],[Column5]]+Table5[[#This Row],[Column13]]+Table5[[#This Row],[Column21]]+Table5[[#This Row],[Column18]]</f>
        <v>0</v>
      </c>
      <c r="AG1302" s="111">
        <f t="shared" si="225"/>
        <v>0</v>
      </c>
      <c r="AH1302" s="111">
        <f t="shared" si="226"/>
        <v>0</v>
      </c>
      <c r="AI1302" s="111">
        <f>Table5[[#This Row],[Column17]]-Table5[[#This Row],[Column20]]</f>
        <v>0</v>
      </c>
      <c r="AJ1302" s="111">
        <f t="shared" si="227"/>
        <v>0</v>
      </c>
      <c r="AK1302" s="111">
        <f t="shared" si="231"/>
        <v>0</v>
      </c>
      <c r="AL1302" s="111">
        <f t="shared" si="228"/>
        <v>0</v>
      </c>
      <c r="AM1302" s="111" t="str">
        <f t="shared" si="229"/>
        <v/>
      </c>
      <c r="AN1302" s="111" t="str">
        <f t="shared" ca="1" si="230"/>
        <v/>
      </c>
    </row>
    <row r="1303" spans="1:40" ht="20.25" customHeight="1" x14ac:dyDescent="0.3">
      <c r="A1303" s="107"/>
      <c r="B1303" s="144"/>
      <c r="C1303" s="119"/>
      <c r="D1303" s="120"/>
      <c r="E1303" s="119"/>
      <c r="F1303" s="119"/>
      <c r="G1303" s="120"/>
      <c r="H1303" s="119"/>
      <c r="I1303" s="109"/>
      <c r="L1303" s="108"/>
      <c r="M1303" s="108"/>
      <c r="N1303" s="108"/>
      <c r="O1303" s="108"/>
      <c r="P1303" s="108"/>
      <c r="Q1303" s="108"/>
      <c r="R1303" s="108"/>
      <c r="S1303" s="108"/>
      <c r="T1303" s="100">
        <f t="shared" si="221"/>
        <v>0</v>
      </c>
      <c r="U1303" s="111"/>
      <c r="V1303" s="111"/>
      <c r="W1303" s="111">
        <f>SUMIFS($F$3:F1303,$D$3:D1303,D1303,$C$3:C1303,"Buy")+SUMIFS($F$3:F1303,$D$3:D1303,D1303,$C$3:C1303,"Coin Deposit",$E$3:E1303,"&lt;&gt;")</f>
        <v>0</v>
      </c>
      <c r="X1303" s="111">
        <f t="shared" si="222"/>
        <v>0</v>
      </c>
      <c r="Y1303" s="111">
        <f>IF($D1303=Y$1,SUMIFS($H$3:$H1303,$G$3:$G1303,Y$1,$C$3:$C1303,"Sell"),0)</f>
        <v>0</v>
      </c>
      <c r="Z1303" s="111">
        <f t="shared" si="223"/>
        <v>0</v>
      </c>
      <c r="AA1303" s="111">
        <f>IF($D1303=AA$1,SUMIFS($H$3:$H1303,$G$3:$G1303,AA$1,$C$3:$C1303,"Sell"),0)</f>
        <v>0</v>
      </c>
      <c r="AB1303" s="111">
        <f t="shared" si="224"/>
        <v>0</v>
      </c>
      <c r="AC1303" s="111">
        <f>SUMIFS('Deductions and Deposits'!$H:$H,'Deductions and Deposits'!$G:$G,D1303,'Deductions and Deposits'!$F:$F,"&lt;="&amp;B1303)+SUMIFS($F$3:F1303,$D$3:D1303,D1303,$C$3:C1303,"Coin Deposit",$E$3:E1303,"")</f>
        <v>0</v>
      </c>
      <c r="AD1303" s="111">
        <f>SUMIFS('Deductions and Deposits'!$D:$D,'Deductions and Deposits'!$C:$C,D1303)+SUMIFS($F:$F,$D:$D,D1303,$C:$C,"Coin Deduction")</f>
        <v>0</v>
      </c>
      <c r="AE1303" s="111">
        <f>Table5[[#This Row],[Column4]]+Table5[[#This Row],[Column14]]+Table5[[#This Row],[Column19]]+Table5[[#This Row],[Column12]]</f>
        <v>0</v>
      </c>
      <c r="AF1303" s="111">
        <f>Table5[[#This Row],[Column5]]+Table5[[#This Row],[Column13]]+Table5[[#This Row],[Column21]]+Table5[[#This Row],[Column18]]</f>
        <v>0</v>
      </c>
      <c r="AG1303" s="111">
        <f t="shared" si="225"/>
        <v>0</v>
      </c>
      <c r="AH1303" s="111">
        <f t="shared" si="226"/>
        <v>0</v>
      </c>
      <c r="AI1303" s="111">
        <f>Table5[[#This Row],[Column17]]-Table5[[#This Row],[Column20]]</f>
        <v>0</v>
      </c>
      <c r="AJ1303" s="111">
        <f t="shared" si="227"/>
        <v>0</v>
      </c>
      <c r="AK1303" s="111">
        <f t="shared" si="231"/>
        <v>0</v>
      </c>
      <c r="AL1303" s="111">
        <f t="shared" si="228"/>
        <v>0</v>
      </c>
      <c r="AM1303" s="111" t="str">
        <f t="shared" si="229"/>
        <v/>
      </c>
      <c r="AN1303" s="111" t="str">
        <f t="shared" ca="1" si="230"/>
        <v/>
      </c>
    </row>
    <row r="1304" spans="1:40" ht="20.25" customHeight="1" x14ac:dyDescent="0.3">
      <c r="A1304" s="107"/>
      <c r="B1304" s="144"/>
      <c r="C1304" s="119"/>
      <c r="D1304" s="120"/>
      <c r="E1304" s="119"/>
      <c r="F1304" s="119"/>
      <c r="G1304" s="120"/>
      <c r="H1304" s="119"/>
      <c r="I1304" s="109"/>
      <c r="L1304" s="108"/>
      <c r="M1304" s="108"/>
      <c r="N1304" s="108"/>
      <c r="O1304" s="108"/>
      <c r="P1304" s="108"/>
      <c r="Q1304" s="108"/>
      <c r="R1304" s="108"/>
      <c r="S1304" s="108"/>
      <c r="T1304" s="100">
        <f t="shared" si="221"/>
        <v>0</v>
      </c>
      <c r="U1304" s="111"/>
      <c r="V1304" s="111"/>
      <c r="W1304" s="111">
        <f>SUMIFS($F$3:F1304,$D$3:D1304,D1304,$C$3:C1304,"Buy")+SUMIFS($F$3:F1304,$D$3:D1304,D1304,$C$3:C1304,"Coin Deposit",$E$3:E1304,"&lt;&gt;")</f>
        <v>0</v>
      </c>
      <c r="X1304" s="111">
        <f t="shared" si="222"/>
        <v>0</v>
      </c>
      <c r="Y1304" s="111">
        <f>IF($D1304=Y$1,SUMIFS($H$3:$H1304,$G$3:$G1304,Y$1,$C$3:$C1304,"Sell"),0)</f>
        <v>0</v>
      </c>
      <c r="Z1304" s="111">
        <f t="shared" si="223"/>
        <v>0</v>
      </c>
      <c r="AA1304" s="111">
        <f>IF($D1304=AA$1,SUMIFS($H$3:$H1304,$G$3:$G1304,AA$1,$C$3:$C1304,"Sell"),0)</f>
        <v>0</v>
      </c>
      <c r="AB1304" s="111">
        <f t="shared" si="224"/>
        <v>0</v>
      </c>
      <c r="AC1304" s="111">
        <f>SUMIFS('Deductions and Deposits'!$H:$H,'Deductions and Deposits'!$G:$G,D1304,'Deductions and Deposits'!$F:$F,"&lt;="&amp;B1304)+SUMIFS($F$3:F1304,$D$3:D1304,D1304,$C$3:C1304,"Coin Deposit",$E$3:E1304,"")</f>
        <v>0</v>
      </c>
      <c r="AD1304" s="111">
        <f>SUMIFS('Deductions and Deposits'!$D:$D,'Deductions and Deposits'!$C:$C,D1304)+SUMIFS($F:$F,$D:$D,D1304,$C:$C,"Coin Deduction")</f>
        <v>0</v>
      </c>
      <c r="AE1304" s="111">
        <f>Table5[[#This Row],[Column4]]+Table5[[#This Row],[Column14]]+Table5[[#This Row],[Column19]]+Table5[[#This Row],[Column12]]</f>
        <v>0</v>
      </c>
      <c r="AF1304" s="111">
        <f>Table5[[#This Row],[Column5]]+Table5[[#This Row],[Column13]]+Table5[[#This Row],[Column21]]+Table5[[#This Row],[Column18]]</f>
        <v>0</v>
      </c>
      <c r="AG1304" s="111">
        <f t="shared" si="225"/>
        <v>0</v>
      </c>
      <c r="AH1304" s="111">
        <f t="shared" si="226"/>
        <v>0</v>
      </c>
      <c r="AI1304" s="111">
        <f>Table5[[#This Row],[Column17]]-Table5[[#This Row],[Column20]]</f>
        <v>0</v>
      </c>
      <c r="AJ1304" s="111">
        <f t="shared" si="227"/>
        <v>0</v>
      </c>
      <c r="AK1304" s="111">
        <f t="shared" si="231"/>
        <v>0</v>
      </c>
      <c r="AL1304" s="111">
        <f t="shared" si="228"/>
        <v>0</v>
      </c>
      <c r="AM1304" s="111" t="str">
        <f t="shared" si="229"/>
        <v/>
      </c>
      <c r="AN1304" s="111" t="str">
        <f t="shared" ca="1" si="230"/>
        <v/>
      </c>
    </row>
    <row r="1305" spans="1:40" ht="20.25" customHeight="1" x14ac:dyDescent="0.3">
      <c r="A1305" s="107"/>
      <c r="B1305" s="144"/>
      <c r="C1305" s="119"/>
      <c r="D1305" s="120"/>
      <c r="E1305" s="119"/>
      <c r="F1305" s="119"/>
      <c r="G1305" s="120"/>
      <c r="H1305" s="119"/>
      <c r="I1305" s="109"/>
      <c r="L1305" s="108"/>
      <c r="M1305" s="108"/>
      <c r="N1305" s="108"/>
      <c r="O1305" s="108"/>
      <c r="P1305" s="108"/>
      <c r="Q1305" s="108"/>
      <c r="R1305" s="108"/>
      <c r="S1305" s="108"/>
      <c r="T1305" s="100">
        <f t="shared" si="221"/>
        <v>0</v>
      </c>
      <c r="U1305" s="111"/>
      <c r="V1305" s="111"/>
      <c r="W1305" s="111">
        <f>SUMIFS($F$3:F1305,$D$3:D1305,D1305,$C$3:C1305,"Buy")+SUMIFS($F$3:F1305,$D$3:D1305,D1305,$C$3:C1305,"Coin Deposit",$E$3:E1305,"&lt;&gt;")</f>
        <v>0</v>
      </c>
      <c r="X1305" s="111">
        <f t="shared" si="222"/>
        <v>0</v>
      </c>
      <c r="Y1305" s="111">
        <f>IF($D1305=Y$1,SUMIFS($H$3:$H1305,$G$3:$G1305,Y$1,$C$3:$C1305,"Sell"),0)</f>
        <v>0</v>
      </c>
      <c r="Z1305" s="111">
        <f t="shared" si="223"/>
        <v>0</v>
      </c>
      <c r="AA1305" s="111">
        <f>IF($D1305=AA$1,SUMIFS($H$3:$H1305,$G$3:$G1305,AA$1,$C$3:$C1305,"Sell"),0)</f>
        <v>0</v>
      </c>
      <c r="AB1305" s="111">
        <f t="shared" si="224"/>
        <v>0</v>
      </c>
      <c r="AC1305" s="111">
        <f>SUMIFS('Deductions and Deposits'!$H:$H,'Deductions and Deposits'!$G:$G,D1305,'Deductions and Deposits'!$F:$F,"&lt;="&amp;B1305)+SUMIFS($F$3:F1305,$D$3:D1305,D1305,$C$3:C1305,"Coin Deposit",$E$3:E1305,"")</f>
        <v>0</v>
      </c>
      <c r="AD1305" s="111">
        <f>SUMIFS('Deductions and Deposits'!$D:$D,'Deductions and Deposits'!$C:$C,D1305)+SUMIFS($F:$F,$D:$D,D1305,$C:$C,"Coin Deduction")</f>
        <v>0</v>
      </c>
      <c r="AE1305" s="111">
        <f>Table5[[#This Row],[Column4]]+Table5[[#This Row],[Column14]]+Table5[[#This Row],[Column19]]+Table5[[#This Row],[Column12]]</f>
        <v>0</v>
      </c>
      <c r="AF1305" s="111">
        <f>Table5[[#This Row],[Column5]]+Table5[[#This Row],[Column13]]+Table5[[#This Row],[Column21]]+Table5[[#This Row],[Column18]]</f>
        <v>0</v>
      </c>
      <c r="AG1305" s="111">
        <f t="shared" si="225"/>
        <v>0</v>
      </c>
      <c r="AH1305" s="111">
        <f t="shared" si="226"/>
        <v>0</v>
      </c>
      <c r="AI1305" s="111">
        <f>Table5[[#This Row],[Column17]]-Table5[[#This Row],[Column20]]</f>
        <v>0</v>
      </c>
      <c r="AJ1305" s="111">
        <f t="shared" si="227"/>
        <v>0</v>
      </c>
      <c r="AK1305" s="111">
        <f t="shared" si="231"/>
        <v>0</v>
      </c>
      <c r="AL1305" s="111">
        <f t="shared" si="228"/>
        <v>0</v>
      </c>
      <c r="AM1305" s="111" t="str">
        <f t="shared" si="229"/>
        <v/>
      </c>
      <c r="AN1305" s="111" t="str">
        <f t="shared" ca="1" si="230"/>
        <v/>
      </c>
    </row>
    <row r="1306" spans="1:40" ht="20.25" customHeight="1" x14ac:dyDescent="0.3">
      <c r="A1306" s="107"/>
      <c r="B1306" s="144"/>
      <c r="C1306" s="119"/>
      <c r="D1306" s="120"/>
      <c r="E1306" s="119"/>
      <c r="F1306" s="119"/>
      <c r="G1306" s="120"/>
      <c r="H1306" s="119"/>
      <c r="I1306" s="109"/>
      <c r="L1306" s="108"/>
      <c r="M1306" s="108"/>
      <c r="N1306" s="108"/>
      <c r="O1306" s="108"/>
      <c r="P1306" s="108"/>
      <c r="Q1306" s="108"/>
      <c r="R1306" s="108"/>
      <c r="S1306" s="108"/>
      <c r="T1306" s="100">
        <f t="shared" si="221"/>
        <v>0</v>
      </c>
      <c r="U1306" s="111"/>
      <c r="V1306" s="111"/>
      <c r="W1306" s="111">
        <f>SUMIFS($F$3:F1306,$D$3:D1306,D1306,$C$3:C1306,"Buy")+SUMIFS($F$3:F1306,$D$3:D1306,D1306,$C$3:C1306,"Coin Deposit",$E$3:E1306,"&lt;&gt;")</f>
        <v>0</v>
      </c>
      <c r="X1306" s="111">
        <f t="shared" si="222"/>
        <v>0</v>
      </c>
      <c r="Y1306" s="111">
        <f>IF($D1306=Y$1,SUMIFS($H$3:$H1306,$G$3:$G1306,Y$1,$C$3:$C1306,"Sell"),0)</f>
        <v>0</v>
      </c>
      <c r="Z1306" s="111">
        <f t="shared" si="223"/>
        <v>0</v>
      </c>
      <c r="AA1306" s="111">
        <f>IF($D1306=AA$1,SUMIFS($H$3:$H1306,$G$3:$G1306,AA$1,$C$3:$C1306,"Sell"),0)</f>
        <v>0</v>
      </c>
      <c r="AB1306" s="111">
        <f t="shared" si="224"/>
        <v>0</v>
      </c>
      <c r="AC1306" s="111">
        <f>SUMIFS('Deductions and Deposits'!$H:$H,'Deductions and Deposits'!$G:$G,D1306,'Deductions and Deposits'!$F:$F,"&lt;="&amp;B1306)+SUMIFS($F$3:F1306,$D$3:D1306,D1306,$C$3:C1306,"Coin Deposit",$E$3:E1306,"")</f>
        <v>0</v>
      </c>
      <c r="AD1306" s="111">
        <f>SUMIFS('Deductions and Deposits'!$D:$D,'Deductions and Deposits'!$C:$C,D1306)+SUMIFS($F:$F,$D:$D,D1306,$C:$C,"Coin Deduction")</f>
        <v>0</v>
      </c>
      <c r="AE1306" s="111">
        <f>Table5[[#This Row],[Column4]]+Table5[[#This Row],[Column14]]+Table5[[#This Row],[Column19]]+Table5[[#This Row],[Column12]]</f>
        <v>0</v>
      </c>
      <c r="AF1306" s="111">
        <f>Table5[[#This Row],[Column5]]+Table5[[#This Row],[Column13]]+Table5[[#This Row],[Column21]]+Table5[[#This Row],[Column18]]</f>
        <v>0</v>
      </c>
      <c r="AG1306" s="111">
        <f t="shared" si="225"/>
        <v>0</v>
      </c>
      <c r="AH1306" s="111">
        <f t="shared" si="226"/>
        <v>0</v>
      </c>
      <c r="AI1306" s="111">
        <f>Table5[[#This Row],[Column17]]-Table5[[#This Row],[Column20]]</f>
        <v>0</v>
      </c>
      <c r="AJ1306" s="111">
        <f t="shared" si="227"/>
        <v>0</v>
      </c>
      <c r="AK1306" s="111">
        <f t="shared" si="231"/>
        <v>0</v>
      </c>
      <c r="AL1306" s="111">
        <f t="shared" si="228"/>
        <v>0</v>
      </c>
      <c r="AM1306" s="111" t="str">
        <f t="shared" si="229"/>
        <v/>
      </c>
      <c r="AN1306" s="111" t="str">
        <f t="shared" ca="1" si="230"/>
        <v/>
      </c>
    </row>
    <row r="1307" spans="1:40" ht="20.25" customHeight="1" x14ac:dyDescent="0.3">
      <c r="A1307" s="107"/>
      <c r="B1307" s="144"/>
      <c r="C1307" s="119"/>
      <c r="D1307" s="120"/>
      <c r="E1307" s="119"/>
      <c r="F1307" s="119"/>
      <c r="G1307" s="120"/>
      <c r="H1307" s="119"/>
      <c r="I1307" s="109"/>
      <c r="L1307" s="108"/>
      <c r="M1307" s="108"/>
      <c r="N1307" s="108"/>
      <c r="O1307" s="108"/>
      <c r="P1307" s="108"/>
      <c r="Q1307" s="108"/>
      <c r="R1307" s="108"/>
      <c r="S1307" s="108"/>
      <c r="T1307" s="100">
        <f t="shared" si="221"/>
        <v>0</v>
      </c>
      <c r="U1307" s="111"/>
      <c r="V1307" s="111"/>
      <c r="W1307" s="111">
        <f>SUMIFS($F$3:F1307,$D$3:D1307,D1307,$C$3:C1307,"Buy")+SUMIFS($F$3:F1307,$D$3:D1307,D1307,$C$3:C1307,"Coin Deposit",$E$3:E1307,"&lt;&gt;")</f>
        <v>0</v>
      </c>
      <c r="X1307" s="111">
        <f t="shared" si="222"/>
        <v>0</v>
      </c>
      <c r="Y1307" s="111">
        <f>IF($D1307=Y$1,SUMIFS($H$3:$H1307,$G$3:$G1307,Y$1,$C$3:$C1307,"Sell"),0)</f>
        <v>0</v>
      </c>
      <c r="Z1307" s="111">
        <f t="shared" si="223"/>
        <v>0</v>
      </c>
      <c r="AA1307" s="111">
        <f>IF($D1307=AA$1,SUMIFS($H$3:$H1307,$G$3:$G1307,AA$1,$C$3:$C1307,"Sell"),0)</f>
        <v>0</v>
      </c>
      <c r="AB1307" s="111">
        <f t="shared" si="224"/>
        <v>0</v>
      </c>
      <c r="AC1307" s="111">
        <f>SUMIFS('Deductions and Deposits'!$H:$H,'Deductions and Deposits'!$G:$G,D1307,'Deductions and Deposits'!$F:$F,"&lt;="&amp;B1307)+SUMIFS($F$3:F1307,$D$3:D1307,D1307,$C$3:C1307,"Coin Deposit",$E$3:E1307,"")</f>
        <v>0</v>
      </c>
      <c r="AD1307" s="111">
        <f>SUMIFS('Deductions and Deposits'!$D:$D,'Deductions and Deposits'!$C:$C,D1307)+SUMIFS($F:$F,$D:$D,D1307,$C:$C,"Coin Deduction")</f>
        <v>0</v>
      </c>
      <c r="AE1307" s="111">
        <f>Table5[[#This Row],[Column4]]+Table5[[#This Row],[Column14]]+Table5[[#This Row],[Column19]]+Table5[[#This Row],[Column12]]</f>
        <v>0</v>
      </c>
      <c r="AF1307" s="111">
        <f>Table5[[#This Row],[Column5]]+Table5[[#This Row],[Column13]]+Table5[[#This Row],[Column21]]+Table5[[#This Row],[Column18]]</f>
        <v>0</v>
      </c>
      <c r="AG1307" s="111">
        <f t="shared" si="225"/>
        <v>0</v>
      </c>
      <c r="AH1307" s="111">
        <f t="shared" si="226"/>
        <v>0</v>
      </c>
      <c r="AI1307" s="111">
        <f>Table5[[#This Row],[Column17]]-Table5[[#This Row],[Column20]]</f>
        <v>0</v>
      </c>
      <c r="AJ1307" s="111">
        <f t="shared" si="227"/>
        <v>0</v>
      </c>
      <c r="AK1307" s="111">
        <f t="shared" si="231"/>
        <v>0</v>
      </c>
      <c r="AL1307" s="111">
        <f t="shared" si="228"/>
        <v>0</v>
      </c>
      <c r="AM1307" s="111" t="str">
        <f t="shared" si="229"/>
        <v/>
      </c>
      <c r="AN1307" s="111" t="str">
        <f t="shared" ca="1" si="230"/>
        <v/>
      </c>
    </row>
    <row r="1308" spans="1:40" ht="20.25" customHeight="1" x14ac:dyDescent="0.3">
      <c r="A1308" s="107"/>
      <c r="B1308" s="144"/>
      <c r="C1308" s="119"/>
      <c r="D1308" s="120"/>
      <c r="E1308" s="119"/>
      <c r="F1308" s="119"/>
      <c r="G1308" s="120"/>
      <c r="H1308" s="119"/>
      <c r="I1308" s="109"/>
      <c r="L1308" s="108"/>
      <c r="M1308" s="108"/>
      <c r="N1308" s="108"/>
      <c r="O1308" s="108"/>
      <c r="P1308" s="108"/>
      <c r="Q1308" s="108"/>
      <c r="R1308" s="108"/>
      <c r="S1308" s="108"/>
      <c r="T1308" s="100">
        <f t="shared" si="221"/>
        <v>0</v>
      </c>
      <c r="U1308" s="111"/>
      <c r="V1308" s="111"/>
      <c r="W1308" s="111">
        <f>SUMIFS($F$3:F1308,$D$3:D1308,D1308,$C$3:C1308,"Buy")+SUMIFS($F$3:F1308,$D$3:D1308,D1308,$C$3:C1308,"Coin Deposit",$E$3:E1308,"&lt;&gt;")</f>
        <v>0</v>
      </c>
      <c r="X1308" s="111">
        <f t="shared" si="222"/>
        <v>0</v>
      </c>
      <c r="Y1308" s="111">
        <f>IF($D1308=Y$1,SUMIFS($H$3:$H1308,$G$3:$G1308,Y$1,$C$3:$C1308,"Sell"),0)</f>
        <v>0</v>
      </c>
      <c r="Z1308" s="111">
        <f t="shared" si="223"/>
        <v>0</v>
      </c>
      <c r="AA1308" s="111">
        <f>IF($D1308=AA$1,SUMIFS($H$3:$H1308,$G$3:$G1308,AA$1,$C$3:$C1308,"Sell"),0)</f>
        <v>0</v>
      </c>
      <c r="AB1308" s="111">
        <f t="shared" si="224"/>
        <v>0</v>
      </c>
      <c r="AC1308" s="111">
        <f>SUMIFS('Deductions and Deposits'!$H:$H,'Deductions and Deposits'!$G:$G,D1308,'Deductions and Deposits'!$F:$F,"&lt;="&amp;B1308)+SUMIFS($F$3:F1308,$D$3:D1308,D1308,$C$3:C1308,"Coin Deposit",$E$3:E1308,"")</f>
        <v>0</v>
      </c>
      <c r="AD1308" s="111">
        <f>SUMIFS('Deductions and Deposits'!$D:$D,'Deductions and Deposits'!$C:$C,D1308)+SUMIFS($F:$F,$D:$D,D1308,$C:$C,"Coin Deduction")</f>
        <v>0</v>
      </c>
      <c r="AE1308" s="111">
        <f>Table5[[#This Row],[Column4]]+Table5[[#This Row],[Column14]]+Table5[[#This Row],[Column19]]+Table5[[#This Row],[Column12]]</f>
        <v>0</v>
      </c>
      <c r="AF1308" s="111">
        <f>Table5[[#This Row],[Column5]]+Table5[[#This Row],[Column13]]+Table5[[#This Row],[Column21]]+Table5[[#This Row],[Column18]]</f>
        <v>0</v>
      </c>
      <c r="AG1308" s="111">
        <f t="shared" si="225"/>
        <v>0</v>
      </c>
      <c r="AH1308" s="111">
        <f t="shared" si="226"/>
        <v>0</v>
      </c>
      <c r="AI1308" s="111">
        <f>Table5[[#This Row],[Column17]]-Table5[[#This Row],[Column20]]</f>
        <v>0</v>
      </c>
      <c r="AJ1308" s="111">
        <f t="shared" si="227"/>
        <v>0</v>
      </c>
      <c r="AK1308" s="111">
        <f t="shared" si="231"/>
        <v>0</v>
      </c>
      <c r="AL1308" s="111">
        <f t="shared" si="228"/>
        <v>0</v>
      </c>
      <c r="AM1308" s="111" t="str">
        <f t="shared" si="229"/>
        <v/>
      </c>
      <c r="AN1308" s="111" t="str">
        <f t="shared" ca="1" si="230"/>
        <v/>
      </c>
    </row>
    <row r="1309" spans="1:40" ht="20.25" customHeight="1" x14ac:dyDescent="0.3">
      <c r="A1309" s="107"/>
      <c r="B1309" s="144"/>
      <c r="C1309" s="119"/>
      <c r="D1309" s="120"/>
      <c r="E1309" s="119"/>
      <c r="F1309" s="119"/>
      <c r="G1309" s="120"/>
      <c r="H1309" s="119"/>
      <c r="I1309" s="109"/>
      <c r="L1309" s="108"/>
      <c r="M1309" s="108"/>
      <c r="N1309" s="108"/>
      <c r="O1309" s="108"/>
      <c r="P1309" s="108"/>
      <c r="Q1309" s="108"/>
      <c r="R1309" s="108"/>
      <c r="S1309" s="108"/>
      <c r="T1309" s="100">
        <f t="shared" si="221"/>
        <v>0</v>
      </c>
      <c r="U1309" s="111"/>
      <c r="V1309" s="111"/>
      <c r="W1309" s="111">
        <f>SUMIFS($F$3:F1309,$D$3:D1309,D1309,$C$3:C1309,"Buy")+SUMIFS($F$3:F1309,$D$3:D1309,D1309,$C$3:C1309,"Coin Deposit",$E$3:E1309,"&lt;&gt;")</f>
        <v>0</v>
      </c>
      <c r="X1309" s="111">
        <f t="shared" si="222"/>
        <v>0</v>
      </c>
      <c r="Y1309" s="111">
        <f>IF($D1309=Y$1,SUMIFS($H$3:$H1309,$G$3:$G1309,Y$1,$C$3:$C1309,"Sell"),0)</f>
        <v>0</v>
      </c>
      <c r="Z1309" s="111">
        <f t="shared" si="223"/>
        <v>0</v>
      </c>
      <c r="AA1309" s="111">
        <f>IF($D1309=AA$1,SUMIFS($H$3:$H1309,$G$3:$G1309,AA$1,$C$3:$C1309,"Sell"),0)</f>
        <v>0</v>
      </c>
      <c r="AB1309" s="111">
        <f t="shared" si="224"/>
        <v>0</v>
      </c>
      <c r="AC1309" s="111">
        <f>SUMIFS('Deductions and Deposits'!$H:$H,'Deductions and Deposits'!$G:$G,D1309,'Deductions and Deposits'!$F:$F,"&lt;="&amp;B1309)+SUMIFS($F$3:F1309,$D$3:D1309,D1309,$C$3:C1309,"Coin Deposit",$E$3:E1309,"")</f>
        <v>0</v>
      </c>
      <c r="AD1309" s="111">
        <f>SUMIFS('Deductions and Deposits'!$D:$D,'Deductions and Deposits'!$C:$C,D1309)+SUMIFS($F:$F,$D:$D,D1309,$C:$C,"Coin Deduction")</f>
        <v>0</v>
      </c>
      <c r="AE1309" s="111">
        <f>Table5[[#This Row],[Column4]]+Table5[[#This Row],[Column14]]+Table5[[#This Row],[Column19]]+Table5[[#This Row],[Column12]]</f>
        <v>0</v>
      </c>
      <c r="AF1309" s="111">
        <f>Table5[[#This Row],[Column5]]+Table5[[#This Row],[Column13]]+Table5[[#This Row],[Column21]]+Table5[[#This Row],[Column18]]</f>
        <v>0</v>
      </c>
      <c r="AG1309" s="111">
        <f t="shared" si="225"/>
        <v>0</v>
      </c>
      <c r="AH1309" s="111">
        <f t="shared" si="226"/>
        <v>0</v>
      </c>
      <c r="AI1309" s="111">
        <f>Table5[[#This Row],[Column17]]-Table5[[#This Row],[Column20]]</f>
        <v>0</v>
      </c>
      <c r="AJ1309" s="111">
        <f t="shared" si="227"/>
        <v>0</v>
      </c>
      <c r="AK1309" s="111">
        <f t="shared" si="231"/>
        <v>0</v>
      </c>
      <c r="AL1309" s="111">
        <f t="shared" si="228"/>
        <v>0</v>
      </c>
      <c r="AM1309" s="111" t="str">
        <f t="shared" si="229"/>
        <v/>
      </c>
      <c r="AN1309" s="111" t="str">
        <f t="shared" ca="1" si="230"/>
        <v/>
      </c>
    </row>
    <row r="1310" spans="1:40" ht="20.25" customHeight="1" x14ac:dyDescent="0.3">
      <c r="A1310" s="107"/>
      <c r="B1310" s="144"/>
      <c r="C1310" s="119"/>
      <c r="D1310" s="120"/>
      <c r="E1310" s="119"/>
      <c r="F1310" s="119"/>
      <c r="G1310" s="120"/>
      <c r="H1310" s="119"/>
      <c r="I1310" s="109"/>
      <c r="L1310" s="108"/>
      <c r="M1310" s="108"/>
      <c r="N1310" s="108"/>
      <c r="O1310" s="108"/>
      <c r="P1310" s="108"/>
      <c r="Q1310" s="108"/>
      <c r="R1310" s="108"/>
      <c r="S1310" s="108"/>
      <c r="T1310" s="100">
        <f t="shared" si="221"/>
        <v>0</v>
      </c>
      <c r="U1310" s="111"/>
      <c r="V1310" s="111"/>
      <c r="W1310" s="111">
        <f>SUMIFS($F$3:F1310,$D$3:D1310,D1310,$C$3:C1310,"Buy")+SUMIFS($F$3:F1310,$D$3:D1310,D1310,$C$3:C1310,"Coin Deposit",$E$3:E1310,"&lt;&gt;")</f>
        <v>0</v>
      </c>
      <c r="X1310" s="111">
        <f t="shared" si="222"/>
        <v>0</v>
      </c>
      <c r="Y1310" s="111">
        <f>IF($D1310=Y$1,SUMIFS($H$3:$H1310,$G$3:$G1310,Y$1,$C$3:$C1310,"Sell"),0)</f>
        <v>0</v>
      </c>
      <c r="Z1310" s="111">
        <f t="shared" si="223"/>
        <v>0</v>
      </c>
      <c r="AA1310" s="111">
        <f>IF($D1310=AA$1,SUMIFS($H$3:$H1310,$G$3:$G1310,AA$1,$C$3:$C1310,"Sell"),0)</f>
        <v>0</v>
      </c>
      <c r="AB1310" s="111">
        <f t="shared" si="224"/>
        <v>0</v>
      </c>
      <c r="AC1310" s="111">
        <f>SUMIFS('Deductions and Deposits'!$H:$H,'Deductions and Deposits'!$G:$G,D1310,'Deductions and Deposits'!$F:$F,"&lt;="&amp;B1310)+SUMIFS($F$3:F1310,$D$3:D1310,D1310,$C$3:C1310,"Coin Deposit",$E$3:E1310,"")</f>
        <v>0</v>
      </c>
      <c r="AD1310" s="111">
        <f>SUMIFS('Deductions and Deposits'!$D:$D,'Deductions and Deposits'!$C:$C,D1310)+SUMIFS($F:$F,$D:$D,D1310,$C:$C,"Coin Deduction")</f>
        <v>0</v>
      </c>
      <c r="AE1310" s="111">
        <f>Table5[[#This Row],[Column4]]+Table5[[#This Row],[Column14]]+Table5[[#This Row],[Column19]]+Table5[[#This Row],[Column12]]</f>
        <v>0</v>
      </c>
      <c r="AF1310" s="111">
        <f>Table5[[#This Row],[Column5]]+Table5[[#This Row],[Column13]]+Table5[[#This Row],[Column21]]+Table5[[#This Row],[Column18]]</f>
        <v>0</v>
      </c>
      <c r="AG1310" s="111">
        <f t="shared" si="225"/>
        <v>0</v>
      </c>
      <c r="AH1310" s="111">
        <f t="shared" si="226"/>
        <v>0</v>
      </c>
      <c r="AI1310" s="111">
        <f>Table5[[#This Row],[Column17]]-Table5[[#This Row],[Column20]]</f>
        <v>0</v>
      </c>
      <c r="AJ1310" s="111">
        <f t="shared" si="227"/>
        <v>0</v>
      </c>
      <c r="AK1310" s="111">
        <f t="shared" si="231"/>
        <v>0</v>
      </c>
      <c r="AL1310" s="111">
        <f t="shared" si="228"/>
        <v>0</v>
      </c>
      <c r="AM1310" s="111" t="str">
        <f t="shared" si="229"/>
        <v/>
      </c>
      <c r="AN1310" s="111" t="str">
        <f t="shared" ca="1" si="230"/>
        <v/>
      </c>
    </row>
    <row r="1311" spans="1:40" ht="20.25" customHeight="1" x14ac:dyDescent="0.3">
      <c r="A1311" s="107"/>
      <c r="B1311" s="144"/>
      <c r="C1311" s="119"/>
      <c r="D1311" s="120"/>
      <c r="E1311" s="119"/>
      <c r="F1311" s="119"/>
      <c r="G1311" s="120"/>
      <c r="H1311" s="119"/>
      <c r="I1311" s="109"/>
      <c r="L1311" s="108"/>
      <c r="M1311" s="108"/>
      <c r="N1311" s="108"/>
      <c r="O1311" s="108"/>
      <c r="P1311" s="108"/>
      <c r="Q1311" s="108"/>
      <c r="R1311" s="108"/>
      <c r="S1311" s="108"/>
      <c r="T1311" s="100">
        <f t="shared" si="221"/>
        <v>0</v>
      </c>
      <c r="U1311" s="111"/>
      <c r="V1311" s="111"/>
      <c r="W1311" s="111">
        <f>SUMIFS($F$3:F1311,$D$3:D1311,D1311,$C$3:C1311,"Buy")+SUMIFS($F$3:F1311,$D$3:D1311,D1311,$C$3:C1311,"Coin Deposit",$E$3:E1311,"&lt;&gt;")</f>
        <v>0</v>
      </c>
      <c r="X1311" s="111">
        <f t="shared" si="222"/>
        <v>0</v>
      </c>
      <c r="Y1311" s="111">
        <f>IF($D1311=Y$1,SUMIFS($H$3:$H1311,$G$3:$G1311,Y$1,$C$3:$C1311,"Sell"),0)</f>
        <v>0</v>
      </c>
      <c r="Z1311" s="111">
        <f t="shared" si="223"/>
        <v>0</v>
      </c>
      <c r="AA1311" s="111">
        <f>IF($D1311=AA$1,SUMIFS($H$3:$H1311,$G$3:$G1311,AA$1,$C$3:$C1311,"Sell"),0)</f>
        <v>0</v>
      </c>
      <c r="AB1311" s="111">
        <f t="shared" si="224"/>
        <v>0</v>
      </c>
      <c r="AC1311" s="111">
        <f>SUMIFS('Deductions and Deposits'!$H:$H,'Deductions and Deposits'!$G:$G,D1311,'Deductions and Deposits'!$F:$F,"&lt;="&amp;B1311)+SUMIFS($F$3:F1311,$D$3:D1311,D1311,$C$3:C1311,"Coin Deposit",$E$3:E1311,"")</f>
        <v>0</v>
      </c>
      <c r="AD1311" s="111">
        <f>SUMIFS('Deductions and Deposits'!$D:$D,'Deductions and Deposits'!$C:$C,D1311)+SUMIFS($F:$F,$D:$D,D1311,$C:$C,"Coin Deduction")</f>
        <v>0</v>
      </c>
      <c r="AE1311" s="111">
        <f>Table5[[#This Row],[Column4]]+Table5[[#This Row],[Column14]]+Table5[[#This Row],[Column19]]+Table5[[#This Row],[Column12]]</f>
        <v>0</v>
      </c>
      <c r="AF1311" s="111">
        <f>Table5[[#This Row],[Column5]]+Table5[[#This Row],[Column13]]+Table5[[#This Row],[Column21]]+Table5[[#This Row],[Column18]]</f>
        <v>0</v>
      </c>
      <c r="AG1311" s="111">
        <f t="shared" si="225"/>
        <v>0</v>
      </c>
      <c r="AH1311" s="111">
        <f t="shared" si="226"/>
        <v>0</v>
      </c>
      <c r="AI1311" s="111">
        <f>Table5[[#This Row],[Column17]]-Table5[[#This Row],[Column20]]</f>
        <v>0</v>
      </c>
      <c r="AJ1311" s="111">
        <f t="shared" si="227"/>
        <v>0</v>
      </c>
      <c r="AK1311" s="111">
        <f t="shared" si="231"/>
        <v>0</v>
      </c>
      <c r="AL1311" s="111">
        <f t="shared" si="228"/>
        <v>0</v>
      </c>
      <c r="AM1311" s="111" t="str">
        <f t="shared" si="229"/>
        <v/>
      </c>
      <c r="AN1311" s="111" t="str">
        <f t="shared" ca="1" si="230"/>
        <v/>
      </c>
    </row>
    <row r="1312" spans="1:40" ht="20.25" customHeight="1" x14ac:dyDescent="0.3">
      <c r="A1312" s="107"/>
      <c r="B1312" s="144"/>
      <c r="C1312" s="119"/>
      <c r="D1312" s="120"/>
      <c r="E1312" s="119"/>
      <c r="F1312" s="119"/>
      <c r="G1312" s="120"/>
      <c r="H1312" s="119"/>
      <c r="I1312" s="109"/>
      <c r="L1312" s="108"/>
      <c r="M1312" s="108"/>
      <c r="N1312" s="108"/>
      <c r="O1312" s="108"/>
      <c r="P1312" s="108"/>
      <c r="Q1312" s="108"/>
      <c r="R1312" s="108"/>
      <c r="S1312" s="108"/>
      <c r="T1312" s="100">
        <f t="shared" si="221"/>
        <v>0</v>
      </c>
      <c r="U1312" s="111"/>
      <c r="V1312" s="111"/>
      <c r="W1312" s="111">
        <f>SUMIFS($F$3:F1312,$D$3:D1312,D1312,$C$3:C1312,"Buy")+SUMIFS($F$3:F1312,$D$3:D1312,D1312,$C$3:C1312,"Coin Deposit",$E$3:E1312,"&lt;&gt;")</f>
        <v>0</v>
      </c>
      <c r="X1312" s="111">
        <f t="shared" si="222"/>
        <v>0</v>
      </c>
      <c r="Y1312" s="111">
        <f>IF($D1312=Y$1,SUMIFS($H$3:$H1312,$G$3:$G1312,Y$1,$C$3:$C1312,"Sell"),0)</f>
        <v>0</v>
      </c>
      <c r="Z1312" s="111">
        <f t="shared" si="223"/>
        <v>0</v>
      </c>
      <c r="AA1312" s="111">
        <f>IF($D1312=AA$1,SUMIFS($H$3:$H1312,$G$3:$G1312,AA$1,$C$3:$C1312,"Sell"),0)</f>
        <v>0</v>
      </c>
      <c r="AB1312" s="111">
        <f t="shared" si="224"/>
        <v>0</v>
      </c>
      <c r="AC1312" s="111">
        <f>SUMIFS('Deductions and Deposits'!$H:$H,'Deductions and Deposits'!$G:$G,D1312,'Deductions and Deposits'!$F:$F,"&lt;="&amp;B1312)+SUMIFS($F$3:F1312,$D$3:D1312,D1312,$C$3:C1312,"Coin Deposit",$E$3:E1312,"")</f>
        <v>0</v>
      </c>
      <c r="AD1312" s="111">
        <f>SUMIFS('Deductions and Deposits'!$D:$D,'Deductions and Deposits'!$C:$C,D1312)+SUMIFS($F:$F,$D:$D,D1312,$C:$C,"Coin Deduction")</f>
        <v>0</v>
      </c>
      <c r="AE1312" s="111">
        <f>Table5[[#This Row],[Column4]]+Table5[[#This Row],[Column14]]+Table5[[#This Row],[Column19]]+Table5[[#This Row],[Column12]]</f>
        <v>0</v>
      </c>
      <c r="AF1312" s="111">
        <f>Table5[[#This Row],[Column5]]+Table5[[#This Row],[Column13]]+Table5[[#This Row],[Column21]]+Table5[[#This Row],[Column18]]</f>
        <v>0</v>
      </c>
      <c r="AG1312" s="111">
        <f t="shared" si="225"/>
        <v>0</v>
      </c>
      <c r="AH1312" s="111">
        <f t="shared" si="226"/>
        <v>0</v>
      </c>
      <c r="AI1312" s="111">
        <f>Table5[[#This Row],[Column17]]-Table5[[#This Row],[Column20]]</f>
        <v>0</v>
      </c>
      <c r="AJ1312" s="111">
        <f t="shared" si="227"/>
        <v>0</v>
      </c>
      <c r="AK1312" s="111">
        <f t="shared" si="231"/>
        <v>0</v>
      </c>
      <c r="AL1312" s="111">
        <f t="shared" si="228"/>
        <v>0</v>
      </c>
      <c r="AM1312" s="111" t="str">
        <f t="shared" si="229"/>
        <v/>
      </c>
      <c r="AN1312" s="111" t="str">
        <f t="shared" ca="1" si="230"/>
        <v/>
      </c>
    </row>
    <row r="1313" spans="1:40" ht="20.25" customHeight="1" x14ac:dyDescent="0.3">
      <c r="A1313" s="107"/>
      <c r="B1313" s="144"/>
      <c r="C1313" s="119"/>
      <c r="D1313" s="120"/>
      <c r="E1313" s="119"/>
      <c r="F1313" s="119"/>
      <c r="G1313" s="120"/>
      <c r="H1313" s="119"/>
      <c r="I1313" s="109"/>
      <c r="L1313" s="108"/>
      <c r="M1313" s="108"/>
      <c r="N1313" s="108"/>
      <c r="O1313" s="108"/>
      <c r="P1313" s="108"/>
      <c r="Q1313" s="108"/>
      <c r="R1313" s="108"/>
      <c r="S1313" s="108"/>
      <c r="T1313" s="100">
        <f t="shared" si="221"/>
        <v>0</v>
      </c>
      <c r="U1313" s="111"/>
      <c r="V1313" s="111"/>
      <c r="W1313" s="111">
        <f>SUMIFS($F$3:F1313,$D$3:D1313,D1313,$C$3:C1313,"Buy")+SUMIFS($F$3:F1313,$D$3:D1313,D1313,$C$3:C1313,"Coin Deposit",$E$3:E1313,"&lt;&gt;")</f>
        <v>0</v>
      </c>
      <c r="X1313" s="111">
        <f t="shared" si="222"/>
        <v>0</v>
      </c>
      <c r="Y1313" s="111">
        <f>IF($D1313=Y$1,SUMIFS($H$3:$H1313,$G$3:$G1313,Y$1,$C$3:$C1313,"Sell"),0)</f>
        <v>0</v>
      </c>
      <c r="Z1313" s="111">
        <f t="shared" si="223"/>
        <v>0</v>
      </c>
      <c r="AA1313" s="111">
        <f>IF($D1313=AA$1,SUMIFS($H$3:$H1313,$G$3:$G1313,AA$1,$C$3:$C1313,"Sell"),0)</f>
        <v>0</v>
      </c>
      <c r="AB1313" s="111">
        <f t="shared" si="224"/>
        <v>0</v>
      </c>
      <c r="AC1313" s="111">
        <f>SUMIFS('Deductions and Deposits'!$H:$H,'Deductions and Deposits'!$G:$G,D1313,'Deductions and Deposits'!$F:$F,"&lt;="&amp;B1313)+SUMIFS($F$3:F1313,$D$3:D1313,D1313,$C$3:C1313,"Coin Deposit",$E$3:E1313,"")</f>
        <v>0</v>
      </c>
      <c r="AD1313" s="111">
        <f>SUMIFS('Deductions and Deposits'!$D:$D,'Deductions and Deposits'!$C:$C,D1313)+SUMIFS($F:$F,$D:$D,D1313,$C:$C,"Coin Deduction")</f>
        <v>0</v>
      </c>
      <c r="AE1313" s="111">
        <f>Table5[[#This Row],[Column4]]+Table5[[#This Row],[Column14]]+Table5[[#This Row],[Column19]]+Table5[[#This Row],[Column12]]</f>
        <v>0</v>
      </c>
      <c r="AF1313" s="111">
        <f>Table5[[#This Row],[Column5]]+Table5[[#This Row],[Column13]]+Table5[[#This Row],[Column21]]+Table5[[#This Row],[Column18]]</f>
        <v>0</v>
      </c>
      <c r="AG1313" s="111">
        <f t="shared" si="225"/>
        <v>0</v>
      </c>
      <c r="AH1313" s="111">
        <f t="shared" si="226"/>
        <v>0</v>
      </c>
      <c r="AI1313" s="111">
        <f>Table5[[#This Row],[Column17]]-Table5[[#This Row],[Column20]]</f>
        <v>0</v>
      </c>
      <c r="AJ1313" s="111">
        <f t="shared" si="227"/>
        <v>0</v>
      </c>
      <c r="AK1313" s="111">
        <f t="shared" si="231"/>
        <v>0</v>
      </c>
      <c r="AL1313" s="111">
        <f t="shared" si="228"/>
        <v>0</v>
      </c>
      <c r="AM1313" s="111" t="str">
        <f t="shared" si="229"/>
        <v/>
      </c>
      <c r="AN1313" s="111" t="str">
        <f t="shared" ca="1" si="230"/>
        <v/>
      </c>
    </row>
    <row r="1314" spans="1:40" ht="20.25" customHeight="1" x14ac:dyDescent="0.3">
      <c r="A1314" s="107"/>
      <c r="B1314" s="144"/>
      <c r="C1314" s="119"/>
      <c r="D1314" s="120"/>
      <c r="E1314" s="119"/>
      <c r="F1314" s="119"/>
      <c r="G1314" s="120"/>
      <c r="H1314" s="119"/>
      <c r="I1314" s="109"/>
      <c r="L1314" s="108"/>
      <c r="M1314" s="108"/>
      <c r="N1314" s="108"/>
      <c r="O1314" s="108"/>
      <c r="P1314" s="108"/>
      <c r="Q1314" s="108"/>
      <c r="R1314" s="108"/>
      <c r="S1314" s="108"/>
      <c r="T1314" s="100">
        <f t="shared" si="221"/>
        <v>0</v>
      </c>
      <c r="U1314" s="111"/>
      <c r="V1314" s="111"/>
      <c r="W1314" s="111">
        <f>SUMIFS($F$3:F1314,$D$3:D1314,D1314,$C$3:C1314,"Buy")+SUMIFS($F$3:F1314,$D$3:D1314,D1314,$C$3:C1314,"Coin Deposit",$E$3:E1314,"&lt;&gt;")</f>
        <v>0</v>
      </c>
      <c r="X1314" s="111">
        <f t="shared" si="222"/>
        <v>0</v>
      </c>
      <c r="Y1314" s="111">
        <f>IF($D1314=Y$1,SUMIFS($H$3:$H1314,$G$3:$G1314,Y$1,$C$3:$C1314,"Sell"),0)</f>
        <v>0</v>
      </c>
      <c r="Z1314" s="111">
        <f t="shared" si="223"/>
        <v>0</v>
      </c>
      <c r="AA1314" s="111">
        <f>IF($D1314=AA$1,SUMIFS($H$3:$H1314,$G$3:$G1314,AA$1,$C$3:$C1314,"Sell"),0)</f>
        <v>0</v>
      </c>
      <c r="AB1314" s="111">
        <f t="shared" si="224"/>
        <v>0</v>
      </c>
      <c r="AC1314" s="111">
        <f>SUMIFS('Deductions and Deposits'!$H:$H,'Deductions and Deposits'!$G:$G,D1314,'Deductions and Deposits'!$F:$F,"&lt;="&amp;B1314)+SUMIFS($F$3:F1314,$D$3:D1314,D1314,$C$3:C1314,"Coin Deposit",$E$3:E1314,"")</f>
        <v>0</v>
      </c>
      <c r="AD1314" s="111">
        <f>SUMIFS('Deductions and Deposits'!$D:$D,'Deductions and Deposits'!$C:$C,D1314)+SUMIFS($F:$F,$D:$D,D1314,$C:$C,"Coin Deduction")</f>
        <v>0</v>
      </c>
      <c r="AE1314" s="111">
        <f>Table5[[#This Row],[Column4]]+Table5[[#This Row],[Column14]]+Table5[[#This Row],[Column19]]+Table5[[#This Row],[Column12]]</f>
        <v>0</v>
      </c>
      <c r="AF1314" s="111">
        <f>Table5[[#This Row],[Column5]]+Table5[[#This Row],[Column13]]+Table5[[#This Row],[Column21]]+Table5[[#This Row],[Column18]]</f>
        <v>0</v>
      </c>
      <c r="AG1314" s="111">
        <f t="shared" si="225"/>
        <v>0</v>
      </c>
      <c r="AH1314" s="111">
        <f t="shared" si="226"/>
        <v>0</v>
      </c>
      <c r="AI1314" s="111">
        <f>Table5[[#This Row],[Column17]]-Table5[[#This Row],[Column20]]</f>
        <v>0</v>
      </c>
      <c r="AJ1314" s="111">
        <f t="shared" si="227"/>
        <v>0</v>
      </c>
      <c r="AK1314" s="111">
        <f t="shared" si="231"/>
        <v>0</v>
      </c>
      <c r="AL1314" s="111">
        <f t="shared" si="228"/>
        <v>0</v>
      </c>
      <c r="AM1314" s="111" t="str">
        <f t="shared" si="229"/>
        <v/>
      </c>
      <c r="AN1314" s="111" t="str">
        <f t="shared" ca="1" si="230"/>
        <v/>
      </c>
    </row>
    <row r="1315" spans="1:40" ht="20.25" customHeight="1" x14ac:dyDescent="0.3">
      <c r="A1315" s="107"/>
      <c r="B1315" s="144"/>
      <c r="C1315" s="119"/>
      <c r="D1315" s="120"/>
      <c r="E1315" s="119"/>
      <c r="F1315" s="119"/>
      <c r="G1315" s="120"/>
      <c r="H1315" s="119"/>
      <c r="I1315" s="109"/>
      <c r="L1315" s="108"/>
      <c r="M1315" s="108"/>
      <c r="N1315" s="108"/>
      <c r="O1315" s="108"/>
      <c r="P1315" s="108"/>
      <c r="Q1315" s="108"/>
      <c r="R1315" s="108"/>
      <c r="S1315" s="108"/>
      <c r="T1315" s="100">
        <f t="shared" si="221"/>
        <v>0</v>
      </c>
      <c r="U1315" s="111"/>
      <c r="V1315" s="111"/>
      <c r="W1315" s="111">
        <f>SUMIFS($F$3:F1315,$D$3:D1315,D1315,$C$3:C1315,"Buy")+SUMIFS($F$3:F1315,$D$3:D1315,D1315,$C$3:C1315,"Coin Deposit",$E$3:E1315,"&lt;&gt;")</f>
        <v>0</v>
      </c>
      <c r="X1315" s="111">
        <f t="shared" si="222"/>
        <v>0</v>
      </c>
      <c r="Y1315" s="111">
        <f>IF($D1315=Y$1,SUMIFS($H$3:$H1315,$G$3:$G1315,Y$1,$C$3:$C1315,"Sell"),0)</f>
        <v>0</v>
      </c>
      <c r="Z1315" s="111">
        <f t="shared" si="223"/>
        <v>0</v>
      </c>
      <c r="AA1315" s="111">
        <f>IF($D1315=AA$1,SUMIFS($H$3:$H1315,$G$3:$G1315,AA$1,$C$3:$C1315,"Sell"),0)</f>
        <v>0</v>
      </c>
      <c r="AB1315" s="111">
        <f t="shared" si="224"/>
        <v>0</v>
      </c>
      <c r="AC1315" s="111">
        <f>SUMIFS('Deductions and Deposits'!$H:$H,'Deductions and Deposits'!$G:$G,D1315,'Deductions and Deposits'!$F:$F,"&lt;="&amp;B1315)+SUMIFS($F$3:F1315,$D$3:D1315,D1315,$C$3:C1315,"Coin Deposit",$E$3:E1315,"")</f>
        <v>0</v>
      </c>
      <c r="AD1315" s="111">
        <f>SUMIFS('Deductions and Deposits'!$D:$D,'Deductions and Deposits'!$C:$C,D1315)+SUMIFS($F:$F,$D:$D,D1315,$C:$C,"Coin Deduction")</f>
        <v>0</v>
      </c>
      <c r="AE1315" s="111">
        <f>Table5[[#This Row],[Column4]]+Table5[[#This Row],[Column14]]+Table5[[#This Row],[Column19]]+Table5[[#This Row],[Column12]]</f>
        <v>0</v>
      </c>
      <c r="AF1315" s="111">
        <f>Table5[[#This Row],[Column5]]+Table5[[#This Row],[Column13]]+Table5[[#This Row],[Column21]]+Table5[[#This Row],[Column18]]</f>
        <v>0</v>
      </c>
      <c r="AG1315" s="111">
        <f t="shared" si="225"/>
        <v>0</v>
      </c>
      <c r="AH1315" s="111">
        <f t="shared" si="226"/>
        <v>0</v>
      </c>
      <c r="AI1315" s="111">
        <f>Table5[[#This Row],[Column17]]-Table5[[#This Row],[Column20]]</f>
        <v>0</v>
      </c>
      <c r="AJ1315" s="111">
        <f t="shared" si="227"/>
        <v>0</v>
      </c>
      <c r="AK1315" s="111">
        <f t="shared" si="231"/>
        <v>0</v>
      </c>
      <c r="AL1315" s="111">
        <f t="shared" si="228"/>
        <v>0</v>
      </c>
      <c r="AM1315" s="111" t="str">
        <f t="shared" si="229"/>
        <v/>
      </c>
      <c r="AN1315" s="111" t="str">
        <f t="shared" ca="1" si="230"/>
        <v/>
      </c>
    </row>
    <row r="1316" spans="1:40" ht="20.25" customHeight="1" x14ac:dyDescent="0.3">
      <c r="A1316" s="107"/>
      <c r="B1316" s="144"/>
      <c r="C1316" s="119"/>
      <c r="D1316" s="120"/>
      <c r="E1316" s="119"/>
      <c r="F1316" s="119"/>
      <c r="G1316" s="120"/>
      <c r="H1316" s="119"/>
      <c r="I1316" s="109"/>
      <c r="L1316" s="108"/>
      <c r="M1316" s="108"/>
      <c r="N1316" s="108"/>
      <c r="O1316" s="108"/>
      <c r="P1316" s="108"/>
      <c r="Q1316" s="108"/>
      <c r="R1316" s="108"/>
      <c r="S1316" s="108"/>
      <c r="T1316" s="100">
        <f t="shared" si="221"/>
        <v>0</v>
      </c>
      <c r="U1316" s="111"/>
      <c r="V1316" s="111"/>
      <c r="W1316" s="111">
        <f>SUMIFS($F$3:F1316,$D$3:D1316,D1316,$C$3:C1316,"Buy")+SUMIFS($F$3:F1316,$D$3:D1316,D1316,$C$3:C1316,"Coin Deposit",$E$3:E1316,"&lt;&gt;")</f>
        <v>0</v>
      </c>
      <c r="X1316" s="111">
        <f t="shared" si="222"/>
        <v>0</v>
      </c>
      <c r="Y1316" s="111">
        <f>IF($D1316=Y$1,SUMIFS($H$3:$H1316,$G$3:$G1316,Y$1,$C$3:$C1316,"Sell"),0)</f>
        <v>0</v>
      </c>
      <c r="Z1316" s="111">
        <f t="shared" si="223"/>
        <v>0</v>
      </c>
      <c r="AA1316" s="111">
        <f>IF($D1316=AA$1,SUMIFS($H$3:$H1316,$G$3:$G1316,AA$1,$C$3:$C1316,"Sell"),0)</f>
        <v>0</v>
      </c>
      <c r="AB1316" s="111">
        <f t="shared" si="224"/>
        <v>0</v>
      </c>
      <c r="AC1316" s="111">
        <f>SUMIFS('Deductions and Deposits'!$H:$H,'Deductions and Deposits'!$G:$G,D1316,'Deductions and Deposits'!$F:$F,"&lt;="&amp;B1316)+SUMIFS($F$3:F1316,$D$3:D1316,D1316,$C$3:C1316,"Coin Deposit",$E$3:E1316,"")</f>
        <v>0</v>
      </c>
      <c r="AD1316" s="111">
        <f>SUMIFS('Deductions and Deposits'!$D:$D,'Deductions and Deposits'!$C:$C,D1316)+SUMIFS($F:$F,$D:$D,D1316,$C:$C,"Coin Deduction")</f>
        <v>0</v>
      </c>
      <c r="AE1316" s="111">
        <f>Table5[[#This Row],[Column4]]+Table5[[#This Row],[Column14]]+Table5[[#This Row],[Column19]]+Table5[[#This Row],[Column12]]</f>
        <v>0</v>
      </c>
      <c r="AF1316" s="111">
        <f>Table5[[#This Row],[Column5]]+Table5[[#This Row],[Column13]]+Table5[[#This Row],[Column21]]+Table5[[#This Row],[Column18]]</f>
        <v>0</v>
      </c>
      <c r="AG1316" s="111">
        <f t="shared" si="225"/>
        <v>0</v>
      </c>
      <c r="AH1316" s="111">
        <f t="shared" si="226"/>
        <v>0</v>
      </c>
      <c r="AI1316" s="111">
        <f>Table5[[#This Row],[Column17]]-Table5[[#This Row],[Column20]]</f>
        <v>0</v>
      </c>
      <c r="AJ1316" s="111">
        <f t="shared" si="227"/>
        <v>0</v>
      </c>
      <c r="AK1316" s="111">
        <f t="shared" si="231"/>
        <v>0</v>
      </c>
      <c r="AL1316" s="111">
        <f t="shared" si="228"/>
        <v>0</v>
      </c>
      <c r="AM1316" s="111" t="str">
        <f t="shared" si="229"/>
        <v/>
      </c>
      <c r="AN1316" s="111" t="str">
        <f t="shared" ca="1" si="230"/>
        <v/>
      </c>
    </row>
    <row r="1317" spans="1:40" ht="20.25" customHeight="1" x14ac:dyDescent="0.3">
      <c r="A1317" s="107"/>
      <c r="B1317" s="144"/>
      <c r="C1317" s="119"/>
      <c r="D1317" s="120"/>
      <c r="E1317" s="119"/>
      <c r="F1317" s="119"/>
      <c r="G1317" s="120"/>
      <c r="H1317" s="119"/>
      <c r="I1317" s="109"/>
      <c r="L1317" s="108"/>
      <c r="M1317" s="108"/>
      <c r="N1317" s="108"/>
      <c r="O1317" s="108"/>
      <c r="P1317" s="108"/>
      <c r="Q1317" s="108"/>
      <c r="R1317" s="108"/>
      <c r="S1317" s="108"/>
      <c r="T1317" s="100">
        <f t="shared" si="221"/>
        <v>0</v>
      </c>
      <c r="U1317" s="111"/>
      <c r="V1317" s="111"/>
      <c r="W1317" s="111">
        <f>SUMIFS($F$3:F1317,$D$3:D1317,D1317,$C$3:C1317,"Buy")+SUMIFS($F$3:F1317,$D$3:D1317,D1317,$C$3:C1317,"Coin Deposit",$E$3:E1317,"&lt;&gt;")</f>
        <v>0</v>
      </c>
      <c r="X1317" s="111">
        <f t="shared" si="222"/>
        <v>0</v>
      </c>
      <c r="Y1317" s="111">
        <f>IF($D1317=Y$1,SUMIFS($H$3:$H1317,$G$3:$G1317,Y$1,$C$3:$C1317,"Sell"),0)</f>
        <v>0</v>
      </c>
      <c r="Z1317" s="111">
        <f t="shared" si="223"/>
        <v>0</v>
      </c>
      <c r="AA1317" s="111">
        <f>IF($D1317=AA$1,SUMIFS($H$3:$H1317,$G$3:$G1317,AA$1,$C$3:$C1317,"Sell"),0)</f>
        <v>0</v>
      </c>
      <c r="AB1317" s="111">
        <f t="shared" si="224"/>
        <v>0</v>
      </c>
      <c r="AC1317" s="111">
        <f>SUMIFS('Deductions and Deposits'!$H:$H,'Deductions and Deposits'!$G:$G,D1317,'Deductions and Deposits'!$F:$F,"&lt;="&amp;B1317)+SUMIFS($F$3:F1317,$D$3:D1317,D1317,$C$3:C1317,"Coin Deposit",$E$3:E1317,"")</f>
        <v>0</v>
      </c>
      <c r="AD1317" s="111">
        <f>SUMIFS('Deductions and Deposits'!$D:$D,'Deductions and Deposits'!$C:$C,D1317)+SUMIFS($F:$F,$D:$D,D1317,$C:$C,"Coin Deduction")</f>
        <v>0</v>
      </c>
      <c r="AE1317" s="111">
        <f>Table5[[#This Row],[Column4]]+Table5[[#This Row],[Column14]]+Table5[[#This Row],[Column19]]+Table5[[#This Row],[Column12]]</f>
        <v>0</v>
      </c>
      <c r="AF1317" s="111">
        <f>Table5[[#This Row],[Column5]]+Table5[[#This Row],[Column13]]+Table5[[#This Row],[Column21]]+Table5[[#This Row],[Column18]]</f>
        <v>0</v>
      </c>
      <c r="AG1317" s="111">
        <f t="shared" si="225"/>
        <v>0</v>
      </c>
      <c r="AH1317" s="111">
        <f t="shared" si="226"/>
        <v>0</v>
      </c>
      <c r="AI1317" s="111">
        <f>Table5[[#This Row],[Column17]]-Table5[[#This Row],[Column20]]</f>
        <v>0</v>
      </c>
      <c r="AJ1317" s="111">
        <f t="shared" si="227"/>
        <v>0</v>
      </c>
      <c r="AK1317" s="111">
        <f t="shared" si="231"/>
        <v>0</v>
      </c>
      <c r="AL1317" s="111">
        <f t="shared" si="228"/>
        <v>0</v>
      </c>
      <c r="AM1317" s="111" t="str">
        <f t="shared" si="229"/>
        <v/>
      </c>
      <c r="AN1317" s="111" t="str">
        <f t="shared" ca="1" si="230"/>
        <v/>
      </c>
    </row>
    <row r="1318" spans="1:40" ht="20.25" customHeight="1" x14ac:dyDescent="0.3">
      <c r="A1318" s="107"/>
      <c r="B1318" s="144"/>
      <c r="C1318" s="119"/>
      <c r="D1318" s="120"/>
      <c r="E1318" s="119"/>
      <c r="F1318" s="119"/>
      <c r="G1318" s="120"/>
      <c r="H1318" s="119"/>
      <c r="I1318" s="109"/>
      <c r="L1318" s="108"/>
      <c r="M1318" s="108"/>
      <c r="N1318" s="108"/>
      <c r="O1318" s="108"/>
      <c r="P1318" s="108"/>
      <c r="Q1318" s="108"/>
      <c r="R1318" s="108"/>
      <c r="S1318" s="108"/>
      <c r="T1318" s="100">
        <f t="shared" si="221"/>
        <v>0</v>
      </c>
      <c r="U1318" s="111"/>
      <c r="V1318" s="111"/>
      <c r="W1318" s="111">
        <f>SUMIFS($F$3:F1318,$D$3:D1318,D1318,$C$3:C1318,"Buy")+SUMIFS($F$3:F1318,$D$3:D1318,D1318,$C$3:C1318,"Coin Deposit",$E$3:E1318,"&lt;&gt;")</f>
        <v>0</v>
      </c>
      <c r="X1318" s="111">
        <f t="shared" si="222"/>
        <v>0</v>
      </c>
      <c r="Y1318" s="111">
        <f>IF($D1318=Y$1,SUMIFS($H$3:$H1318,$G$3:$G1318,Y$1,$C$3:$C1318,"Sell"),0)</f>
        <v>0</v>
      </c>
      <c r="Z1318" s="111">
        <f t="shared" si="223"/>
        <v>0</v>
      </c>
      <c r="AA1318" s="111">
        <f>IF($D1318=AA$1,SUMIFS($H$3:$H1318,$G$3:$G1318,AA$1,$C$3:$C1318,"Sell"),0)</f>
        <v>0</v>
      </c>
      <c r="AB1318" s="111">
        <f t="shared" si="224"/>
        <v>0</v>
      </c>
      <c r="AC1318" s="111">
        <f>SUMIFS('Deductions and Deposits'!$H:$H,'Deductions and Deposits'!$G:$G,D1318,'Deductions and Deposits'!$F:$F,"&lt;="&amp;B1318)+SUMIFS($F$3:F1318,$D$3:D1318,D1318,$C$3:C1318,"Coin Deposit",$E$3:E1318,"")</f>
        <v>0</v>
      </c>
      <c r="AD1318" s="111">
        <f>SUMIFS('Deductions and Deposits'!$D:$D,'Deductions and Deposits'!$C:$C,D1318)+SUMIFS($F:$F,$D:$D,D1318,$C:$C,"Coin Deduction")</f>
        <v>0</v>
      </c>
      <c r="AE1318" s="111">
        <f>Table5[[#This Row],[Column4]]+Table5[[#This Row],[Column14]]+Table5[[#This Row],[Column19]]+Table5[[#This Row],[Column12]]</f>
        <v>0</v>
      </c>
      <c r="AF1318" s="111">
        <f>Table5[[#This Row],[Column5]]+Table5[[#This Row],[Column13]]+Table5[[#This Row],[Column21]]+Table5[[#This Row],[Column18]]</f>
        <v>0</v>
      </c>
      <c r="AG1318" s="111">
        <f t="shared" si="225"/>
        <v>0</v>
      </c>
      <c r="AH1318" s="111">
        <f t="shared" si="226"/>
        <v>0</v>
      </c>
      <c r="AI1318" s="111">
        <f>Table5[[#This Row],[Column17]]-Table5[[#This Row],[Column20]]</f>
        <v>0</v>
      </c>
      <c r="AJ1318" s="111">
        <f t="shared" si="227"/>
        <v>0</v>
      </c>
      <c r="AK1318" s="111">
        <f t="shared" si="231"/>
        <v>0</v>
      </c>
      <c r="AL1318" s="111">
        <f t="shared" si="228"/>
        <v>0</v>
      </c>
      <c r="AM1318" s="111" t="str">
        <f t="shared" si="229"/>
        <v/>
      </c>
      <c r="AN1318" s="111" t="str">
        <f t="shared" ca="1" si="230"/>
        <v/>
      </c>
    </row>
    <row r="1319" spans="1:40" ht="20.25" customHeight="1" x14ac:dyDescent="0.3">
      <c r="A1319" s="107"/>
      <c r="B1319" s="144"/>
      <c r="C1319" s="119"/>
      <c r="D1319" s="120"/>
      <c r="E1319" s="119"/>
      <c r="F1319" s="119"/>
      <c r="G1319" s="120"/>
      <c r="H1319" s="119"/>
      <c r="I1319" s="109"/>
      <c r="L1319" s="108"/>
      <c r="M1319" s="108"/>
      <c r="N1319" s="108"/>
      <c r="O1319" s="108"/>
      <c r="P1319" s="108"/>
      <c r="Q1319" s="108"/>
      <c r="R1319" s="108"/>
      <c r="S1319" s="108"/>
      <c r="T1319" s="100">
        <f t="shared" si="221"/>
        <v>0</v>
      </c>
      <c r="U1319" s="111"/>
      <c r="V1319" s="111"/>
      <c r="W1319" s="111">
        <f>SUMIFS($F$3:F1319,$D$3:D1319,D1319,$C$3:C1319,"Buy")+SUMIFS($F$3:F1319,$D$3:D1319,D1319,$C$3:C1319,"Coin Deposit",$E$3:E1319,"&lt;&gt;")</f>
        <v>0</v>
      </c>
      <c r="X1319" s="111">
        <f t="shared" si="222"/>
        <v>0</v>
      </c>
      <c r="Y1319" s="111">
        <f>IF($D1319=Y$1,SUMIFS($H$3:$H1319,$G$3:$G1319,Y$1,$C$3:$C1319,"Sell"),0)</f>
        <v>0</v>
      </c>
      <c r="Z1319" s="111">
        <f t="shared" si="223"/>
        <v>0</v>
      </c>
      <c r="AA1319" s="111">
        <f>IF($D1319=AA$1,SUMIFS($H$3:$H1319,$G$3:$G1319,AA$1,$C$3:$C1319,"Sell"),0)</f>
        <v>0</v>
      </c>
      <c r="AB1319" s="111">
        <f t="shared" si="224"/>
        <v>0</v>
      </c>
      <c r="AC1319" s="111">
        <f>SUMIFS('Deductions and Deposits'!$H:$H,'Deductions and Deposits'!$G:$G,D1319,'Deductions and Deposits'!$F:$F,"&lt;="&amp;B1319)+SUMIFS($F$3:F1319,$D$3:D1319,D1319,$C$3:C1319,"Coin Deposit",$E$3:E1319,"")</f>
        <v>0</v>
      </c>
      <c r="AD1319" s="111">
        <f>SUMIFS('Deductions and Deposits'!$D:$D,'Deductions and Deposits'!$C:$C,D1319)+SUMIFS($F:$F,$D:$D,D1319,$C:$C,"Coin Deduction")</f>
        <v>0</v>
      </c>
      <c r="AE1319" s="111">
        <f>Table5[[#This Row],[Column4]]+Table5[[#This Row],[Column14]]+Table5[[#This Row],[Column19]]+Table5[[#This Row],[Column12]]</f>
        <v>0</v>
      </c>
      <c r="AF1319" s="111">
        <f>Table5[[#This Row],[Column5]]+Table5[[#This Row],[Column13]]+Table5[[#This Row],[Column21]]+Table5[[#This Row],[Column18]]</f>
        <v>0</v>
      </c>
      <c r="AG1319" s="111">
        <f t="shared" si="225"/>
        <v>0</v>
      </c>
      <c r="AH1319" s="111">
        <f t="shared" si="226"/>
        <v>0</v>
      </c>
      <c r="AI1319" s="111">
        <f>Table5[[#This Row],[Column17]]-Table5[[#This Row],[Column20]]</f>
        <v>0</v>
      </c>
      <c r="AJ1319" s="111">
        <f t="shared" si="227"/>
        <v>0</v>
      </c>
      <c r="AK1319" s="111">
        <f t="shared" si="231"/>
        <v>0</v>
      </c>
      <c r="AL1319" s="111">
        <f t="shared" si="228"/>
        <v>0</v>
      </c>
      <c r="AM1319" s="111" t="str">
        <f t="shared" si="229"/>
        <v/>
      </c>
      <c r="AN1319" s="111" t="str">
        <f t="shared" ca="1" si="230"/>
        <v/>
      </c>
    </row>
    <row r="1320" spans="1:40" ht="20.25" customHeight="1" x14ac:dyDescent="0.3">
      <c r="A1320" s="107"/>
      <c r="B1320" s="144"/>
      <c r="C1320" s="119"/>
      <c r="D1320" s="120"/>
      <c r="E1320" s="119"/>
      <c r="F1320" s="119"/>
      <c r="G1320" s="120"/>
      <c r="H1320" s="119"/>
      <c r="I1320" s="109"/>
      <c r="L1320" s="108"/>
      <c r="M1320" s="108"/>
      <c r="N1320" s="108"/>
      <c r="O1320" s="108"/>
      <c r="P1320" s="108"/>
      <c r="Q1320" s="108"/>
      <c r="R1320" s="108"/>
      <c r="S1320" s="108"/>
      <c r="T1320" s="100">
        <f t="shared" si="221"/>
        <v>0</v>
      </c>
      <c r="U1320" s="111"/>
      <c r="V1320" s="111"/>
      <c r="W1320" s="111">
        <f>SUMIFS($F$3:F1320,$D$3:D1320,D1320,$C$3:C1320,"Buy")+SUMIFS($F$3:F1320,$D$3:D1320,D1320,$C$3:C1320,"Coin Deposit",$E$3:E1320,"&lt;&gt;")</f>
        <v>0</v>
      </c>
      <c r="X1320" s="111">
        <f t="shared" si="222"/>
        <v>0</v>
      </c>
      <c r="Y1320" s="111">
        <f>IF($D1320=Y$1,SUMIFS($H$3:$H1320,$G$3:$G1320,Y$1,$C$3:$C1320,"Sell"),0)</f>
        <v>0</v>
      </c>
      <c r="Z1320" s="111">
        <f t="shared" si="223"/>
        <v>0</v>
      </c>
      <c r="AA1320" s="111">
        <f>IF($D1320=AA$1,SUMIFS($H$3:$H1320,$G$3:$G1320,AA$1,$C$3:$C1320,"Sell"),0)</f>
        <v>0</v>
      </c>
      <c r="AB1320" s="111">
        <f t="shared" si="224"/>
        <v>0</v>
      </c>
      <c r="AC1320" s="111">
        <f>SUMIFS('Deductions and Deposits'!$H:$H,'Deductions and Deposits'!$G:$G,D1320,'Deductions and Deposits'!$F:$F,"&lt;="&amp;B1320)+SUMIFS($F$3:F1320,$D$3:D1320,D1320,$C$3:C1320,"Coin Deposit",$E$3:E1320,"")</f>
        <v>0</v>
      </c>
      <c r="AD1320" s="111">
        <f>SUMIFS('Deductions and Deposits'!$D:$D,'Deductions and Deposits'!$C:$C,D1320)+SUMIFS($F:$F,$D:$D,D1320,$C:$C,"Coin Deduction")</f>
        <v>0</v>
      </c>
      <c r="AE1320" s="111">
        <f>Table5[[#This Row],[Column4]]+Table5[[#This Row],[Column14]]+Table5[[#This Row],[Column19]]+Table5[[#This Row],[Column12]]</f>
        <v>0</v>
      </c>
      <c r="AF1320" s="111">
        <f>Table5[[#This Row],[Column5]]+Table5[[#This Row],[Column13]]+Table5[[#This Row],[Column21]]+Table5[[#This Row],[Column18]]</f>
        <v>0</v>
      </c>
      <c r="AG1320" s="111">
        <f t="shared" si="225"/>
        <v>0</v>
      </c>
      <c r="AH1320" s="111">
        <f t="shared" si="226"/>
        <v>0</v>
      </c>
      <c r="AI1320" s="111">
        <f>Table5[[#This Row],[Column17]]-Table5[[#This Row],[Column20]]</f>
        <v>0</v>
      </c>
      <c r="AJ1320" s="111">
        <f t="shared" si="227"/>
        <v>0</v>
      </c>
      <c r="AK1320" s="111">
        <f t="shared" si="231"/>
        <v>0</v>
      </c>
      <c r="AL1320" s="111">
        <f t="shared" si="228"/>
        <v>0</v>
      </c>
      <c r="AM1320" s="111" t="str">
        <f t="shared" si="229"/>
        <v/>
      </c>
      <c r="AN1320" s="111" t="str">
        <f t="shared" ca="1" si="230"/>
        <v/>
      </c>
    </row>
    <row r="1321" spans="1:40" ht="20.25" customHeight="1" x14ac:dyDescent="0.3">
      <c r="A1321" s="107"/>
      <c r="B1321" s="144"/>
      <c r="C1321" s="119"/>
      <c r="D1321" s="120"/>
      <c r="E1321" s="119"/>
      <c r="F1321" s="119"/>
      <c r="G1321" s="120"/>
      <c r="H1321" s="119"/>
      <c r="I1321" s="109"/>
      <c r="L1321" s="108"/>
      <c r="M1321" s="108"/>
      <c r="N1321" s="108"/>
      <c r="O1321" s="108"/>
      <c r="P1321" s="108"/>
      <c r="Q1321" s="108"/>
      <c r="R1321" s="108"/>
      <c r="S1321" s="108"/>
      <c r="T1321" s="100">
        <f t="shared" si="221"/>
        <v>0</v>
      </c>
      <c r="U1321" s="111"/>
      <c r="V1321" s="111"/>
      <c r="W1321" s="111">
        <f>SUMIFS($F$3:F1321,$D$3:D1321,D1321,$C$3:C1321,"Buy")+SUMIFS($F$3:F1321,$D$3:D1321,D1321,$C$3:C1321,"Coin Deposit",$E$3:E1321,"&lt;&gt;")</f>
        <v>0</v>
      </c>
      <c r="X1321" s="111">
        <f t="shared" si="222"/>
        <v>0</v>
      </c>
      <c r="Y1321" s="111">
        <f>IF($D1321=Y$1,SUMIFS($H$3:$H1321,$G$3:$G1321,Y$1,$C$3:$C1321,"Sell"),0)</f>
        <v>0</v>
      </c>
      <c r="Z1321" s="111">
        <f t="shared" si="223"/>
        <v>0</v>
      </c>
      <c r="AA1321" s="111">
        <f>IF($D1321=AA$1,SUMIFS($H$3:$H1321,$G$3:$G1321,AA$1,$C$3:$C1321,"Sell"),0)</f>
        <v>0</v>
      </c>
      <c r="AB1321" s="111">
        <f t="shared" si="224"/>
        <v>0</v>
      </c>
      <c r="AC1321" s="111">
        <f>SUMIFS('Deductions and Deposits'!$H:$H,'Deductions and Deposits'!$G:$G,D1321,'Deductions and Deposits'!$F:$F,"&lt;="&amp;B1321)+SUMIFS($F$3:F1321,$D$3:D1321,D1321,$C$3:C1321,"Coin Deposit",$E$3:E1321,"")</f>
        <v>0</v>
      </c>
      <c r="AD1321" s="111">
        <f>SUMIFS('Deductions and Deposits'!$D:$D,'Deductions and Deposits'!$C:$C,D1321)+SUMIFS($F:$F,$D:$D,D1321,$C:$C,"Coin Deduction")</f>
        <v>0</v>
      </c>
      <c r="AE1321" s="111">
        <f>Table5[[#This Row],[Column4]]+Table5[[#This Row],[Column14]]+Table5[[#This Row],[Column19]]+Table5[[#This Row],[Column12]]</f>
        <v>0</v>
      </c>
      <c r="AF1321" s="111">
        <f>Table5[[#This Row],[Column5]]+Table5[[#This Row],[Column13]]+Table5[[#This Row],[Column21]]+Table5[[#This Row],[Column18]]</f>
        <v>0</v>
      </c>
      <c r="AG1321" s="111">
        <f t="shared" si="225"/>
        <v>0</v>
      </c>
      <c r="AH1321" s="111">
        <f t="shared" si="226"/>
        <v>0</v>
      </c>
      <c r="AI1321" s="111">
        <f>Table5[[#This Row],[Column17]]-Table5[[#This Row],[Column20]]</f>
        <v>0</v>
      </c>
      <c r="AJ1321" s="111">
        <f t="shared" si="227"/>
        <v>0</v>
      </c>
      <c r="AK1321" s="111">
        <f t="shared" si="231"/>
        <v>0</v>
      </c>
      <c r="AL1321" s="111">
        <f t="shared" si="228"/>
        <v>0</v>
      </c>
      <c r="AM1321" s="111" t="str">
        <f t="shared" si="229"/>
        <v/>
      </c>
      <c r="AN1321" s="111" t="str">
        <f t="shared" ca="1" si="230"/>
        <v/>
      </c>
    </row>
    <row r="1322" spans="1:40" ht="20.25" customHeight="1" x14ac:dyDescent="0.3">
      <c r="A1322" s="107"/>
      <c r="B1322" s="144"/>
      <c r="C1322" s="119"/>
      <c r="D1322" s="120"/>
      <c r="E1322" s="119"/>
      <c r="F1322" s="119"/>
      <c r="G1322" s="120"/>
      <c r="H1322" s="119"/>
      <c r="I1322" s="109"/>
      <c r="L1322" s="108"/>
      <c r="M1322" s="108"/>
      <c r="N1322" s="108"/>
      <c r="O1322" s="108"/>
      <c r="P1322" s="108"/>
      <c r="Q1322" s="108"/>
      <c r="R1322" s="108"/>
      <c r="S1322" s="108"/>
      <c r="T1322" s="100">
        <f t="shared" si="221"/>
        <v>0</v>
      </c>
      <c r="U1322" s="111"/>
      <c r="V1322" s="111"/>
      <c r="W1322" s="111">
        <f>SUMIFS($F$3:F1322,$D$3:D1322,D1322,$C$3:C1322,"Buy")+SUMIFS($F$3:F1322,$D$3:D1322,D1322,$C$3:C1322,"Coin Deposit",$E$3:E1322,"&lt;&gt;")</f>
        <v>0</v>
      </c>
      <c r="X1322" s="111">
        <f t="shared" si="222"/>
        <v>0</v>
      </c>
      <c r="Y1322" s="111">
        <f>IF($D1322=Y$1,SUMIFS($H$3:$H1322,$G$3:$G1322,Y$1,$C$3:$C1322,"Sell"),0)</f>
        <v>0</v>
      </c>
      <c r="Z1322" s="111">
        <f t="shared" si="223"/>
        <v>0</v>
      </c>
      <c r="AA1322" s="111">
        <f>IF($D1322=AA$1,SUMIFS($H$3:$H1322,$G$3:$G1322,AA$1,$C$3:$C1322,"Sell"),0)</f>
        <v>0</v>
      </c>
      <c r="AB1322" s="111">
        <f t="shared" si="224"/>
        <v>0</v>
      </c>
      <c r="AC1322" s="111">
        <f>SUMIFS('Deductions and Deposits'!$H:$H,'Deductions and Deposits'!$G:$G,D1322,'Deductions and Deposits'!$F:$F,"&lt;="&amp;B1322)+SUMIFS($F$3:F1322,$D$3:D1322,D1322,$C$3:C1322,"Coin Deposit",$E$3:E1322,"")</f>
        <v>0</v>
      </c>
      <c r="AD1322" s="111">
        <f>SUMIFS('Deductions and Deposits'!$D:$D,'Deductions and Deposits'!$C:$C,D1322)+SUMIFS($F:$F,$D:$D,D1322,$C:$C,"Coin Deduction")</f>
        <v>0</v>
      </c>
      <c r="AE1322" s="111">
        <f>Table5[[#This Row],[Column4]]+Table5[[#This Row],[Column14]]+Table5[[#This Row],[Column19]]+Table5[[#This Row],[Column12]]</f>
        <v>0</v>
      </c>
      <c r="AF1322" s="111">
        <f>Table5[[#This Row],[Column5]]+Table5[[#This Row],[Column13]]+Table5[[#This Row],[Column21]]+Table5[[#This Row],[Column18]]</f>
        <v>0</v>
      </c>
      <c r="AG1322" s="111">
        <f t="shared" si="225"/>
        <v>0</v>
      </c>
      <c r="AH1322" s="111">
        <f t="shared" si="226"/>
        <v>0</v>
      </c>
      <c r="AI1322" s="111">
        <f>Table5[[#This Row],[Column17]]-Table5[[#This Row],[Column20]]</f>
        <v>0</v>
      </c>
      <c r="AJ1322" s="111">
        <f t="shared" si="227"/>
        <v>0</v>
      </c>
      <c r="AK1322" s="111">
        <f t="shared" si="231"/>
        <v>0</v>
      </c>
      <c r="AL1322" s="111">
        <f t="shared" si="228"/>
        <v>0</v>
      </c>
      <c r="AM1322" s="111" t="str">
        <f t="shared" si="229"/>
        <v/>
      </c>
      <c r="AN1322" s="111" t="str">
        <f t="shared" ca="1" si="230"/>
        <v/>
      </c>
    </row>
    <row r="1323" spans="1:40" ht="20.25" customHeight="1" x14ac:dyDescent="0.3">
      <c r="A1323" s="107"/>
      <c r="B1323" s="144"/>
      <c r="C1323" s="119"/>
      <c r="D1323" s="120"/>
      <c r="E1323" s="119"/>
      <c r="F1323" s="119"/>
      <c r="G1323" s="120"/>
      <c r="H1323" s="119"/>
      <c r="I1323" s="109"/>
      <c r="L1323" s="108"/>
      <c r="M1323" s="108"/>
      <c r="N1323" s="108"/>
      <c r="O1323" s="108"/>
      <c r="P1323" s="108"/>
      <c r="Q1323" s="108"/>
      <c r="R1323" s="108"/>
      <c r="S1323" s="108"/>
      <c r="T1323" s="100">
        <f t="shared" si="221"/>
        <v>0</v>
      </c>
      <c r="U1323" s="111"/>
      <c r="V1323" s="111"/>
      <c r="W1323" s="111">
        <f>SUMIFS($F$3:F1323,$D$3:D1323,D1323,$C$3:C1323,"Buy")+SUMIFS($F$3:F1323,$D$3:D1323,D1323,$C$3:C1323,"Coin Deposit",$E$3:E1323,"&lt;&gt;")</f>
        <v>0</v>
      </c>
      <c r="X1323" s="111">
        <f t="shared" si="222"/>
        <v>0</v>
      </c>
      <c r="Y1323" s="111">
        <f>IF($D1323=Y$1,SUMIFS($H$3:$H1323,$G$3:$G1323,Y$1,$C$3:$C1323,"Sell"),0)</f>
        <v>0</v>
      </c>
      <c r="Z1323" s="111">
        <f t="shared" si="223"/>
        <v>0</v>
      </c>
      <c r="AA1323" s="111">
        <f>IF($D1323=AA$1,SUMIFS($H$3:$H1323,$G$3:$G1323,AA$1,$C$3:$C1323,"Sell"),0)</f>
        <v>0</v>
      </c>
      <c r="AB1323" s="111">
        <f t="shared" si="224"/>
        <v>0</v>
      </c>
      <c r="AC1323" s="111">
        <f>SUMIFS('Deductions and Deposits'!$H:$H,'Deductions and Deposits'!$G:$G,D1323,'Deductions and Deposits'!$F:$F,"&lt;="&amp;B1323)+SUMIFS($F$3:F1323,$D$3:D1323,D1323,$C$3:C1323,"Coin Deposit",$E$3:E1323,"")</f>
        <v>0</v>
      </c>
      <c r="AD1323" s="111">
        <f>SUMIFS('Deductions and Deposits'!$D:$D,'Deductions and Deposits'!$C:$C,D1323)+SUMIFS($F:$F,$D:$D,D1323,$C:$C,"Coin Deduction")</f>
        <v>0</v>
      </c>
      <c r="AE1323" s="111">
        <f>Table5[[#This Row],[Column4]]+Table5[[#This Row],[Column14]]+Table5[[#This Row],[Column19]]+Table5[[#This Row],[Column12]]</f>
        <v>0</v>
      </c>
      <c r="AF1323" s="111">
        <f>Table5[[#This Row],[Column5]]+Table5[[#This Row],[Column13]]+Table5[[#This Row],[Column21]]+Table5[[#This Row],[Column18]]</f>
        <v>0</v>
      </c>
      <c r="AG1323" s="111">
        <f t="shared" si="225"/>
        <v>0</v>
      </c>
      <c r="AH1323" s="111">
        <f t="shared" si="226"/>
        <v>0</v>
      </c>
      <c r="AI1323" s="111">
        <f>Table5[[#This Row],[Column17]]-Table5[[#This Row],[Column20]]</f>
        <v>0</v>
      </c>
      <c r="AJ1323" s="111">
        <f t="shared" si="227"/>
        <v>0</v>
      </c>
      <c r="AK1323" s="111">
        <f t="shared" si="231"/>
        <v>0</v>
      </c>
      <c r="AL1323" s="111">
        <f t="shared" si="228"/>
        <v>0</v>
      </c>
      <c r="AM1323" s="111" t="str">
        <f t="shared" si="229"/>
        <v/>
      </c>
      <c r="AN1323" s="111" t="str">
        <f t="shared" ca="1" si="230"/>
        <v/>
      </c>
    </row>
    <row r="1324" spans="1:40" ht="20.25" customHeight="1" x14ac:dyDescent="0.3">
      <c r="A1324" s="107"/>
      <c r="B1324" s="144"/>
      <c r="C1324" s="119"/>
      <c r="D1324" s="120"/>
      <c r="E1324" s="119"/>
      <c r="F1324" s="119"/>
      <c r="G1324" s="120"/>
      <c r="H1324" s="119"/>
      <c r="I1324" s="109"/>
      <c r="L1324" s="108"/>
      <c r="M1324" s="108"/>
      <c r="N1324" s="108"/>
      <c r="O1324" s="108"/>
      <c r="P1324" s="108"/>
      <c r="Q1324" s="108"/>
      <c r="R1324" s="108"/>
      <c r="S1324" s="108"/>
      <c r="T1324" s="100">
        <f t="shared" si="221"/>
        <v>0</v>
      </c>
      <c r="U1324" s="111"/>
      <c r="V1324" s="111"/>
      <c r="W1324" s="111">
        <f>SUMIFS($F$3:F1324,$D$3:D1324,D1324,$C$3:C1324,"Buy")+SUMIFS($F$3:F1324,$D$3:D1324,D1324,$C$3:C1324,"Coin Deposit",$E$3:E1324,"&lt;&gt;")</f>
        <v>0</v>
      </c>
      <c r="X1324" s="111">
        <f t="shared" si="222"/>
        <v>0</v>
      </c>
      <c r="Y1324" s="111">
        <f>IF($D1324=Y$1,SUMIFS($H$3:$H1324,$G$3:$G1324,Y$1,$C$3:$C1324,"Sell"),0)</f>
        <v>0</v>
      </c>
      <c r="Z1324" s="111">
        <f t="shared" si="223"/>
        <v>0</v>
      </c>
      <c r="AA1324" s="111">
        <f>IF($D1324=AA$1,SUMIFS($H$3:$H1324,$G$3:$G1324,AA$1,$C$3:$C1324,"Sell"),0)</f>
        <v>0</v>
      </c>
      <c r="AB1324" s="111">
        <f t="shared" si="224"/>
        <v>0</v>
      </c>
      <c r="AC1324" s="111">
        <f>SUMIFS('Deductions and Deposits'!$H:$H,'Deductions and Deposits'!$G:$G,D1324,'Deductions and Deposits'!$F:$F,"&lt;="&amp;B1324)+SUMIFS($F$3:F1324,$D$3:D1324,D1324,$C$3:C1324,"Coin Deposit",$E$3:E1324,"")</f>
        <v>0</v>
      </c>
      <c r="AD1324" s="111">
        <f>SUMIFS('Deductions and Deposits'!$D:$D,'Deductions and Deposits'!$C:$C,D1324)+SUMIFS($F:$F,$D:$D,D1324,$C:$C,"Coin Deduction")</f>
        <v>0</v>
      </c>
      <c r="AE1324" s="111">
        <f>Table5[[#This Row],[Column4]]+Table5[[#This Row],[Column14]]+Table5[[#This Row],[Column19]]+Table5[[#This Row],[Column12]]</f>
        <v>0</v>
      </c>
      <c r="AF1324" s="111">
        <f>Table5[[#This Row],[Column5]]+Table5[[#This Row],[Column13]]+Table5[[#This Row],[Column21]]+Table5[[#This Row],[Column18]]</f>
        <v>0</v>
      </c>
      <c r="AG1324" s="111">
        <f t="shared" si="225"/>
        <v>0</v>
      </c>
      <c r="AH1324" s="111">
        <f t="shared" si="226"/>
        <v>0</v>
      </c>
      <c r="AI1324" s="111">
        <f>Table5[[#This Row],[Column17]]-Table5[[#This Row],[Column20]]</f>
        <v>0</v>
      </c>
      <c r="AJ1324" s="111">
        <f t="shared" si="227"/>
        <v>0</v>
      </c>
      <c r="AK1324" s="111">
        <f t="shared" si="231"/>
        <v>0</v>
      </c>
      <c r="AL1324" s="111">
        <f t="shared" si="228"/>
        <v>0</v>
      </c>
      <c r="AM1324" s="111" t="str">
        <f t="shared" si="229"/>
        <v/>
      </c>
      <c r="AN1324" s="111" t="str">
        <f t="shared" ca="1" si="230"/>
        <v/>
      </c>
    </row>
    <row r="1325" spans="1:40" ht="20.25" customHeight="1" x14ac:dyDescent="0.3">
      <c r="A1325" s="107"/>
      <c r="B1325" s="144"/>
      <c r="C1325" s="119"/>
      <c r="D1325" s="120"/>
      <c r="E1325" s="119"/>
      <c r="F1325" s="119"/>
      <c r="G1325" s="120"/>
      <c r="H1325" s="119"/>
      <c r="I1325" s="109"/>
      <c r="L1325" s="108"/>
      <c r="M1325" s="108"/>
      <c r="N1325" s="108"/>
      <c r="O1325" s="108"/>
      <c r="P1325" s="108"/>
      <c r="Q1325" s="108"/>
      <c r="R1325" s="108"/>
      <c r="S1325" s="108"/>
      <c r="T1325" s="100">
        <f t="shared" si="221"/>
        <v>0</v>
      </c>
      <c r="U1325" s="111"/>
      <c r="V1325" s="111"/>
      <c r="W1325" s="111">
        <f>SUMIFS($F$3:F1325,$D$3:D1325,D1325,$C$3:C1325,"Buy")+SUMIFS($F$3:F1325,$D$3:D1325,D1325,$C$3:C1325,"Coin Deposit",$E$3:E1325,"&lt;&gt;")</f>
        <v>0</v>
      </c>
      <c r="X1325" s="111">
        <f t="shared" si="222"/>
        <v>0</v>
      </c>
      <c r="Y1325" s="111">
        <f>IF($D1325=Y$1,SUMIFS($H$3:$H1325,$G$3:$G1325,Y$1,$C$3:$C1325,"Sell"),0)</f>
        <v>0</v>
      </c>
      <c r="Z1325" s="111">
        <f t="shared" si="223"/>
        <v>0</v>
      </c>
      <c r="AA1325" s="111">
        <f>IF($D1325=AA$1,SUMIFS($H$3:$H1325,$G$3:$G1325,AA$1,$C$3:$C1325,"Sell"),0)</f>
        <v>0</v>
      </c>
      <c r="AB1325" s="111">
        <f t="shared" si="224"/>
        <v>0</v>
      </c>
      <c r="AC1325" s="111">
        <f>SUMIFS('Deductions and Deposits'!$H:$H,'Deductions and Deposits'!$G:$G,D1325,'Deductions and Deposits'!$F:$F,"&lt;="&amp;B1325)+SUMIFS($F$3:F1325,$D$3:D1325,D1325,$C$3:C1325,"Coin Deposit",$E$3:E1325,"")</f>
        <v>0</v>
      </c>
      <c r="AD1325" s="111">
        <f>SUMIFS('Deductions and Deposits'!$D:$D,'Deductions and Deposits'!$C:$C,D1325)+SUMIFS($F:$F,$D:$D,D1325,$C:$C,"Coin Deduction")</f>
        <v>0</v>
      </c>
      <c r="AE1325" s="111">
        <f>Table5[[#This Row],[Column4]]+Table5[[#This Row],[Column14]]+Table5[[#This Row],[Column19]]+Table5[[#This Row],[Column12]]</f>
        <v>0</v>
      </c>
      <c r="AF1325" s="111">
        <f>Table5[[#This Row],[Column5]]+Table5[[#This Row],[Column13]]+Table5[[#This Row],[Column21]]+Table5[[#This Row],[Column18]]</f>
        <v>0</v>
      </c>
      <c r="AG1325" s="111">
        <f t="shared" si="225"/>
        <v>0</v>
      </c>
      <c r="AH1325" s="111">
        <f t="shared" si="226"/>
        <v>0</v>
      </c>
      <c r="AI1325" s="111">
        <f>Table5[[#This Row],[Column17]]-Table5[[#This Row],[Column20]]</f>
        <v>0</v>
      </c>
      <c r="AJ1325" s="111">
        <f t="shared" si="227"/>
        <v>0</v>
      </c>
      <c r="AK1325" s="111">
        <f t="shared" si="231"/>
        <v>0</v>
      </c>
      <c r="AL1325" s="111">
        <f t="shared" si="228"/>
        <v>0</v>
      </c>
      <c r="AM1325" s="111" t="str">
        <f t="shared" si="229"/>
        <v/>
      </c>
      <c r="AN1325" s="111" t="str">
        <f t="shared" ca="1" si="230"/>
        <v/>
      </c>
    </row>
    <row r="1326" spans="1:40" ht="20.25" customHeight="1" x14ac:dyDescent="0.3">
      <c r="A1326" s="107"/>
      <c r="B1326" s="144"/>
      <c r="C1326" s="119"/>
      <c r="D1326" s="120"/>
      <c r="E1326" s="119"/>
      <c r="F1326" s="119"/>
      <c r="G1326" s="120"/>
      <c r="H1326" s="119"/>
      <c r="I1326" s="109"/>
      <c r="L1326" s="108"/>
      <c r="M1326" s="108"/>
      <c r="N1326" s="108"/>
      <c r="O1326" s="108"/>
      <c r="P1326" s="108"/>
      <c r="Q1326" s="108"/>
      <c r="R1326" s="108"/>
      <c r="S1326" s="108"/>
      <c r="T1326" s="100">
        <f t="shared" si="221"/>
        <v>0</v>
      </c>
      <c r="U1326" s="111"/>
      <c r="V1326" s="111"/>
      <c r="W1326" s="111">
        <f>SUMIFS($F$3:F1326,$D$3:D1326,D1326,$C$3:C1326,"Buy")+SUMIFS($F$3:F1326,$D$3:D1326,D1326,$C$3:C1326,"Coin Deposit",$E$3:E1326,"&lt;&gt;")</f>
        <v>0</v>
      </c>
      <c r="X1326" s="111">
        <f t="shared" si="222"/>
        <v>0</v>
      </c>
      <c r="Y1326" s="111">
        <f>IF($D1326=Y$1,SUMIFS($H$3:$H1326,$G$3:$G1326,Y$1,$C$3:$C1326,"Sell"),0)</f>
        <v>0</v>
      </c>
      <c r="Z1326" s="111">
        <f t="shared" si="223"/>
        <v>0</v>
      </c>
      <c r="AA1326" s="111">
        <f>IF($D1326=AA$1,SUMIFS($H$3:$H1326,$G$3:$G1326,AA$1,$C$3:$C1326,"Sell"),0)</f>
        <v>0</v>
      </c>
      <c r="AB1326" s="111">
        <f t="shared" si="224"/>
        <v>0</v>
      </c>
      <c r="AC1326" s="111">
        <f>SUMIFS('Deductions and Deposits'!$H:$H,'Deductions and Deposits'!$G:$G,D1326,'Deductions and Deposits'!$F:$F,"&lt;="&amp;B1326)+SUMIFS($F$3:F1326,$D$3:D1326,D1326,$C$3:C1326,"Coin Deposit",$E$3:E1326,"")</f>
        <v>0</v>
      </c>
      <c r="AD1326" s="111">
        <f>SUMIFS('Deductions and Deposits'!$D:$D,'Deductions and Deposits'!$C:$C,D1326)+SUMIFS($F:$F,$D:$D,D1326,$C:$C,"Coin Deduction")</f>
        <v>0</v>
      </c>
      <c r="AE1326" s="111">
        <f>Table5[[#This Row],[Column4]]+Table5[[#This Row],[Column14]]+Table5[[#This Row],[Column19]]+Table5[[#This Row],[Column12]]</f>
        <v>0</v>
      </c>
      <c r="AF1326" s="111">
        <f>Table5[[#This Row],[Column5]]+Table5[[#This Row],[Column13]]+Table5[[#This Row],[Column21]]+Table5[[#This Row],[Column18]]</f>
        <v>0</v>
      </c>
      <c r="AG1326" s="111">
        <f t="shared" si="225"/>
        <v>0</v>
      </c>
      <c r="AH1326" s="111">
        <f t="shared" si="226"/>
        <v>0</v>
      </c>
      <c r="AI1326" s="111">
        <f>Table5[[#This Row],[Column17]]-Table5[[#This Row],[Column20]]</f>
        <v>0</v>
      </c>
      <c r="AJ1326" s="111">
        <f t="shared" si="227"/>
        <v>0</v>
      </c>
      <c r="AK1326" s="111">
        <f t="shared" si="231"/>
        <v>0</v>
      </c>
      <c r="AL1326" s="111">
        <f t="shared" si="228"/>
        <v>0</v>
      </c>
      <c r="AM1326" s="111" t="str">
        <f t="shared" si="229"/>
        <v/>
      </c>
      <c r="AN1326" s="111" t="str">
        <f t="shared" ca="1" si="230"/>
        <v/>
      </c>
    </row>
    <row r="1327" spans="1:40" ht="20.25" customHeight="1" x14ac:dyDescent="0.3">
      <c r="A1327" s="107"/>
      <c r="B1327" s="144"/>
      <c r="C1327" s="119"/>
      <c r="D1327" s="120"/>
      <c r="E1327" s="119"/>
      <c r="F1327" s="119"/>
      <c r="G1327" s="120"/>
      <c r="H1327" s="119"/>
      <c r="I1327" s="109"/>
      <c r="L1327" s="108"/>
      <c r="M1327" s="108"/>
      <c r="N1327" s="108"/>
      <c r="O1327" s="108"/>
      <c r="P1327" s="108"/>
      <c r="Q1327" s="108"/>
      <c r="R1327" s="108"/>
      <c r="S1327" s="108"/>
      <c r="T1327" s="100">
        <f t="shared" si="221"/>
        <v>0</v>
      </c>
      <c r="U1327" s="111"/>
      <c r="V1327" s="111"/>
      <c r="W1327" s="111">
        <f>SUMIFS($F$3:F1327,$D$3:D1327,D1327,$C$3:C1327,"Buy")+SUMIFS($F$3:F1327,$D$3:D1327,D1327,$C$3:C1327,"Coin Deposit",$E$3:E1327,"&lt;&gt;")</f>
        <v>0</v>
      </c>
      <c r="X1327" s="111">
        <f t="shared" si="222"/>
        <v>0</v>
      </c>
      <c r="Y1327" s="111">
        <f>IF($D1327=Y$1,SUMIFS($H$3:$H1327,$G$3:$G1327,Y$1,$C$3:$C1327,"Sell"),0)</f>
        <v>0</v>
      </c>
      <c r="Z1327" s="111">
        <f t="shared" si="223"/>
        <v>0</v>
      </c>
      <c r="AA1327" s="111">
        <f>IF($D1327=AA$1,SUMIFS($H$3:$H1327,$G$3:$G1327,AA$1,$C$3:$C1327,"Sell"),0)</f>
        <v>0</v>
      </c>
      <c r="AB1327" s="111">
        <f t="shared" si="224"/>
        <v>0</v>
      </c>
      <c r="AC1327" s="111">
        <f>SUMIFS('Deductions and Deposits'!$H:$H,'Deductions and Deposits'!$G:$G,D1327,'Deductions and Deposits'!$F:$F,"&lt;="&amp;B1327)+SUMIFS($F$3:F1327,$D$3:D1327,D1327,$C$3:C1327,"Coin Deposit",$E$3:E1327,"")</f>
        <v>0</v>
      </c>
      <c r="AD1327" s="111">
        <f>SUMIFS('Deductions and Deposits'!$D:$D,'Deductions and Deposits'!$C:$C,D1327)+SUMIFS($F:$F,$D:$D,D1327,$C:$C,"Coin Deduction")</f>
        <v>0</v>
      </c>
      <c r="AE1327" s="111">
        <f>Table5[[#This Row],[Column4]]+Table5[[#This Row],[Column14]]+Table5[[#This Row],[Column19]]+Table5[[#This Row],[Column12]]</f>
        <v>0</v>
      </c>
      <c r="AF1327" s="111">
        <f>Table5[[#This Row],[Column5]]+Table5[[#This Row],[Column13]]+Table5[[#This Row],[Column21]]+Table5[[#This Row],[Column18]]</f>
        <v>0</v>
      </c>
      <c r="AG1327" s="111">
        <f t="shared" si="225"/>
        <v>0</v>
      </c>
      <c r="AH1327" s="111">
        <f t="shared" si="226"/>
        <v>0</v>
      </c>
      <c r="AI1327" s="111">
        <f>Table5[[#This Row],[Column17]]-Table5[[#This Row],[Column20]]</f>
        <v>0</v>
      </c>
      <c r="AJ1327" s="111">
        <f t="shared" si="227"/>
        <v>0</v>
      </c>
      <c r="AK1327" s="111">
        <f t="shared" si="231"/>
        <v>0</v>
      </c>
      <c r="AL1327" s="111">
        <f t="shared" si="228"/>
        <v>0</v>
      </c>
      <c r="AM1327" s="111" t="str">
        <f t="shared" si="229"/>
        <v/>
      </c>
      <c r="AN1327" s="111" t="str">
        <f t="shared" ca="1" si="230"/>
        <v/>
      </c>
    </row>
    <row r="1328" spans="1:40" ht="20.25" customHeight="1" x14ac:dyDescent="0.3">
      <c r="A1328" s="107"/>
      <c r="B1328" s="144"/>
      <c r="C1328" s="119"/>
      <c r="D1328" s="120"/>
      <c r="E1328" s="119"/>
      <c r="F1328" s="119"/>
      <c r="G1328" s="120"/>
      <c r="H1328" s="119"/>
      <c r="I1328" s="109"/>
      <c r="L1328" s="108"/>
      <c r="M1328" s="108"/>
      <c r="N1328" s="108"/>
      <c r="O1328" s="108"/>
      <c r="P1328" s="108"/>
      <c r="Q1328" s="108"/>
      <c r="R1328" s="108"/>
      <c r="S1328" s="108"/>
      <c r="T1328" s="100">
        <f t="shared" si="221"/>
        <v>0</v>
      </c>
      <c r="U1328" s="111"/>
      <c r="V1328" s="111"/>
      <c r="W1328" s="111">
        <f>SUMIFS($F$3:F1328,$D$3:D1328,D1328,$C$3:C1328,"Buy")+SUMIFS($F$3:F1328,$D$3:D1328,D1328,$C$3:C1328,"Coin Deposit",$E$3:E1328,"&lt;&gt;")</f>
        <v>0</v>
      </c>
      <c r="X1328" s="111">
        <f t="shared" si="222"/>
        <v>0</v>
      </c>
      <c r="Y1328" s="111">
        <f>IF($D1328=Y$1,SUMIFS($H$3:$H1328,$G$3:$G1328,Y$1,$C$3:$C1328,"Sell"),0)</f>
        <v>0</v>
      </c>
      <c r="Z1328" s="111">
        <f t="shared" si="223"/>
        <v>0</v>
      </c>
      <c r="AA1328" s="111">
        <f>IF($D1328=AA$1,SUMIFS($H$3:$H1328,$G$3:$G1328,AA$1,$C$3:$C1328,"Sell"),0)</f>
        <v>0</v>
      </c>
      <c r="AB1328" s="111">
        <f t="shared" si="224"/>
        <v>0</v>
      </c>
      <c r="AC1328" s="111">
        <f>SUMIFS('Deductions and Deposits'!$H:$H,'Deductions and Deposits'!$G:$G,D1328,'Deductions and Deposits'!$F:$F,"&lt;="&amp;B1328)+SUMIFS($F$3:F1328,$D$3:D1328,D1328,$C$3:C1328,"Coin Deposit",$E$3:E1328,"")</f>
        <v>0</v>
      </c>
      <c r="AD1328" s="111">
        <f>SUMIFS('Deductions and Deposits'!$D:$D,'Deductions and Deposits'!$C:$C,D1328)+SUMIFS($F:$F,$D:$D,D1328,$C:$C,"Coin Deduction")</f>
        <v>0</v>
      </c>
      <c r="AE1328" s="111">
        <f>Table5[[#This Row],[Column4]]+Table5[[#This Row],[Column14]]+Table5[[#This Row],[Column19]]+Table5[[#This Row],[Column12]]</f>
        <v>0</v>
      </c>
      <c r="AF1328" s="111">
        <f>Table5[[#This Row],[Column5]]+Table5[[#This Row],[Column13]]+Table5[[#This Row],[Column21]]+Table5[[#This Row],[Column18]]</f>
        <v>0</v>
      </c>
      <c r="AG1328" s="111">
        <f t="shared" si="225"/>
        <v>0</v>
      </c>
      <c r="AH1328" s="111">
        <f t="shared" si="226"/>
        <v>0</v>
      </c>
      <c r="AI1328" s="111">
        <f>Table5[[#This Row],[Column17]]-Table5[[#This Row],[Column20]]</f>
        <v>0</v>
      </c>
      <c r="AJ1328" s="111">
        <f t="shared" si="227"/>
        <v>0</v>
      </c>
      <c r="AK1328" s="111">
        <f t="shared" si="231"/>
        <v>0</v>
      </c>
      <c r="AL1328" s="111">
        <f t="shared" si="228"/>
        <v>0</v>
      </c>
      <c r="AM1328" s="111" t="str">
        <f t="shared" si="229"/>
        <v/>
      </c>
      <c r="AN1328" s="111" t="str">
        <f t="shared" ca="1" si="230"/>
        <v/>
      </c>
    </row>
    <row r="1329" spans="1:40" ht="20.25" customHeight="1" x14ac:dyDescent="0.3">
      <c r="A1329" s="107"/>
      <c r="B1329" s="144"/>
      <c r="C1329" s="119"/>
      <c r="D1329" s="120"/>
      <c r="E1329" s="119"/>
      <c r="F1329" s="119"/>
      <c r="G1329" s="120"/>
      <c r="H1329" s="119"/>
      <c r="I1329" s="109"/>
      <c r="L1329" s="108"/>
      <c r="M1329" s="108"/>
      <c r="N1329" s="108"/>
      <c r="O1329" s="108"/>
      <c r="P1329" s="108"/>
      <c r="Q1329" s="108"/>
      <c r="R1329" s="108"/>
      <c r="S1329" s="108"/>
      <c r="T1329" s="100">
        <f t="shared" si="221"/>
        <v>0</v>
      </c>
      <c r="U1329" s="111"/>
      <c r="V1329" s="111"/>
      <c r="W1329" s="111">
        <f>SUMIFS($F$3:F1329,$D$3:D1329,D1329,$C$3:C1329,"Buy")+SUMIFS($F$3:F1329,$D$3:D1329,D1329,$C$3:C1329,"Coin Deposit",$E$3:E1329,"&lt;&gt;")</f>
        <v>0</v>
      </c>
      <c r="X1329" s="111">
        <f t="shared" si="222"/>
        <v>0</v>
      </c>
      <c r="Y1329" s="111">
        <f>IF($D1329=Y$1,SUMIFS($H$3:$H1329,$G$3:$G1329,Y$1,$C$3:$C1329,"Sell"),0)</f>
        <v>0</v>
      </c>
      <c r="Z1329" s="111">
        <f t="shared" si="223"/>
        <v>0</v>
      </c>
      <c r="AA1329" s="111">
        <f>IF($D1329=AA$1,SUMIFS($H$3:$H1329,$G$3:$G1329,AA$1,$C$3:$C1329,"Sell"),0)</f>
        <v>0</v>
      </c>
      <c r="AB1329" s="111">
        <f t="shared" si="224"/>
        <v>0</v>
      </c>
      <c r="AC1329" s="111">
        <f>SUMIFS('Deductions and Deposits'!$H:$H,'Deductions and Deposits'!$G:$G,D1329,'Deductions and Deposits'!$F:$F,"&lt;="&amp;B1329)+SUMIFS($F$3:F1329,$D$3:D1329,D1329,$C$3:C1329,"Coin Deposit",$E$3:E1329,"")</f>
        <v>0</v>
      </c>
      <c r="AD1329" s="111">
        <f>SUMIFS('Deductions and Deposits'!$D:$D,'Deductions and Deposits'!$C:$C,D1329)+SUMIFS($F:$F,$D:$D,D1329,$C:$C,"Coin Deduction")</f>
        <v>0</v>
      </c>
      <c r="AE1329" s="111">
        <f>Table5[[#This Row],[Column4]]+Table5[[#This Row],[Column14]]+Table5[[#This Row],[Column19]]+Table5[[#This Row],[Column12]]</f>
        <v>0</v>
      </c>
      <c r="AF1329" s="111">
        <f>Table5[[#This Row],[Column5]]+Table5[[#This Row],[Column13]]+Table5[[#This Row],[Column21]]+Table5[[#This Row],[Column18]]</f>
        <v>0</v>
      </c>
      <c r="AG1329" s="111">
        <f t="shared" si="225"/>
        <v>0</v>
      </c>
      <c r="AH1329" s="111">
        <f t="shared" si="226"/>
        <v>0</v>
      </c>
      <c r="AI1329" s="111">
        <f>Table5[[#This Row],[Column17]]-Table5[[#This Row],[Column20]]</f>
        <v>0</v>
      </c>
      <c r="AJ1329" s="111">
        <f t="shared" si="227"/>
        <v>0</v>
      </c>
      <c r="AK1329" s="111">
        <f t="shared" si="231"/>
        <v>0</v>
      </c>
      <c r="AL1329" s="111">
        <f t="shared" si="228"/>
        <v>0</v>
      </c>
      <c r="AM1329" s="111" t="str">
        <f t="shared" si="229"/>
        <v/>
      </c>
      <c r="AN1329" s="111" t="str">
        <f t="shared" ca="1" si="230"/>
        <v/>
      </c>
    </row>
    <row r="1330" spans="1:40" ht="20.25" customHeight="1" x14ac:dyDescent="0.3">
      <c r="A1330" s="107"/>
      <c r="B1330" s="144"/>
      <c r="C1330" s="119"/>
      <c r="D1330" s="120"/>
      <c r="E1330" s="119"/>
      <c r="F1330" s="119"/>
      <c r="G1330" s="120"/>
      <c r="H1330" s="119"/>
      <c r="I1330" s="109"/>
      <c r="L1330" s="108"/>
      <c r="M1330" s="108"/>
      <c r="N1330" s="108"/>
      <c r="O1330" s="108"/>
      <c r="P1330" s="108"/>
      <c r="Q1330" s="108"/>
      <c r="R1330" s="108"/>
      <c r="S1330" s="108"/>
      <c r="T1330" s="100">
        <f t="shared" si="221"/>
        <v>0</v>
      </c>
      <c r="U1330" s="111"/>
      <c r="V1330" s="111"/>
      <c r="W1330" s="111">
        <f>SUMIFS($F$3:F1330,$D$3:D1330,D1330,$C$3:C1330,"Buy")+SUMIFS($F$3:F1330,$D$3:D1330,D1330,$C$3:C1330,"Coin Deposit",$E$3:E1330,"&lt;&gt;")</f>
        <v>0</v>
      </c>
      <c r="X1330" s="111">
        <f t="shared" si="222"/>
        <v>0</v>
      </c>
      <c r="Y1330" s="111">
        <f>IF($D1330=Y$1,SUMIFS($H$3:$H1330,$G$3:$G1330,Y$1,$C$3:$C1330,"Sell"),0)</f>
        <v>0</v>
      </c>
      <c r="Z1330" s="111">
        <f t="shared" si="223"/>
        <v>0</v>
      </c>
      <c r="AA1330" s="111">
        <f>IF($D1330=AA$1,SUMIFS($H$3:$H1330,$G$3:$G1330,AA$1,$C$3:$C1330,"Sell"),0)</f>
        <v>0</v>
      </c>
      <c r="AB1330" s="111">
        <f t="shared" si="224"/>
        <v>0</v>
      </c>
      <c r="AC1330" s="111">
        <f>SUMIFS('Deductions and Deposits'!$H:$H,'Deductions and Deposits'!$G:$G,D1330,'Deductions and Deposits'!$F:$F,"&lt;="&amp;B1330)+SUMIFS($F$3:F1330,$D$3:D1330,D1330,$C$3:C1330,"Coin Deposit",$E$3:E1330,"")</f>
        <v>0</v>
      </c>
      <c r="AD1330" s="111">
        <f>SUMIFS('Deductions and Deposits'!$D:$D,'Deductions and Deposits'!$C:$C,D1330)+SUMIFS($F:$F,$D:$D,D1330,$C:$C,"Coin Deduction")</f>
        <v>0</v>
      </c>
      <c r="AE1330" s="111">
        <f>Table5[[#This Row],[Column4]]+Table5[[#This Row],[Column14]]+Table5[[#This Row],[Column19]]+Table5[[#This Row],[Column12]]</f>
        <v>0</v>
      </c>
      <c r="AF1330" s="111">
        <f>Table5[[#This Row],[Column5]]+Table5[[#This Row],[Column13]]+Table5[[#This Row],[Column21]]+Table5[[#This Row],[Column18]]</f>
        <v>0</v>
      </c>
      <c r="AG1330" s="111">
        <f t="shared" si="225"/>
        <v>0</v>
      </c>
      <c r="AH1330" s="111">
        <f t="shared" si="226"/>
        <v>0</v>
      </c>
      <c r="AI1330" s="111">
        <f>Table5[[#This Row],[Column17]]-Table5[[#This Row],[Column20]]</f>
        <v>0</v>
      </c>
      <c r="AJ1330" s="111">
        <f t="shared" si="227"/>
        <v>0</v>
      </c>
      <c r="AK1330" s="111">
        <f t="shared" si="231"/>
        <v>0</v>
      </c>
      <c r="AL1330" s="111">
        <f t="shared" si="228"/>
        <v>0</v>
      </c>
      <c r="AM1330" s="111" t="str">
        <f t="shared" si="229"/>
        <v/>
      </c>
      <c r="AN1330" s="111" t="str">
        <f t="shared" ca="1" si="230"/>
        <v/>
      </c>
    </row>
    <row r="1331" spans="1:40" ht="20.25" customHeight="1" x14ac:dyDescent="0.3">
      <c r="A1331" s="107"/>
      <c r="B1331" s="144"/>
      <c r="C1331" s="119"/>
      <c r="D1331" s="120"/>
      <c r="E1331" s="119"/>
      <c r="F1331" s="119"/>
      <c r="G1331" s="120"/>
      <c r="H1331" s="119"/>
      <c r="I1331" s="109"/>
      <c r="L1331" s="108"/>
      <c r="M1331" s="108"/>
      <c r="N1331" s="108"/>
      <c r="O1331" s="108"/>
      <c r="P1331" s="108"/>
      <c r="Q1331" s="108"/>
      <c r="R1331" s="108"/>
      <c r="S1331" s="108"/>
      <c r="T1331" s="100">
        <f t="shared" si="221"/>
        <v>0</v>
      </c>
      <c r="U1331" s="111"/>
      <c r="V1331" s="111"/>
      <c r="W1331" s="111">
        <f>SUMIFS($F$3:F1331,$D$3:D1331,D1331,$C$3:C1331,"Buy")+SUMIFS($F$3:F1331,$D$3:D1331,D1331,$C$3:C1331,"Coin Deposit",$E$3:E1331,"&lt;&gt;")</f>
        <v>0</v>
      </c>
      <c r="X1331" s="111">
        <f t="shared" si="222"/>
        <v>0</v>
      </c>
      <c r="Y1331" s="111">
        <f>IF($D1331=Y$1,SUMIFS($H$3:$H1331,$G$3:$G1331,Y$1,$C$3:$C1331,"Sell"),0)</f>
        <v>0</v>
      </c>
      <c r="Z1331" s="111">
        <f t="shared" si="223"/>
        <v>0</v>
      </c>
      <c r="AA1331" s="111">
        <f>IF($D1331=AA$1,SUMIFS($H$3:$H1331,$G$3:$G1331,AA$1,$C$3:$C1331,"Sell"),0)</f>
        <v>0</v>
      </c>
      <c r="AB1331" s="111">
        <f t="shared" si="224"/>
        <v>0</v>
      </c>
      <c r="AC1331" s="111">
        <f>SUMIFS('Deductions and Deposits'!$H:$H,'Deductions and Deposits'!$G:$G,D1331,'Deductions and Deposits'!$F:$F,"&lt;="&amp;B1331)+SUMIFS($F$3:F1331,$D$3:D1331,D1331,$C$3:C1331,"Coin Deposit",$E$3:E1331,"")</f>
        <v>0</v>
      </c>
      <c r="AD1331" s="111">
        <f>SUMIFS('Deductions and Deposits'!$D:$D,'Deductions and Deposits'!$C:$C,D1331)+SUMIFS($F:$F,$D:$D,D1331,$C:$C,"Coin Deduction")</f>
        <v>0</v>
      </c>
      <c r="AE1331" s="111">
        <f>Table5[[#This Row],[Column4]]+Table5[[#This Row],[Column14]]+Table5[[#This Row],[Column19]]+Table5[[#This Row],[Column12]]</f>
        <v>0</v>
      </c>
      <c r="AF1331" s="111">
        <f>Table5[[#This Row],[Column5]]+Table5[[#This Row],[Column13]]+Table5[[#This Row],[Column21]]+Table5[[#This Row],[Column18]]</f>
        <v>0</v>
      </c>
      <c r="AG1331" s="111">
        <f t="shared" si="225"/>
        <v>0</v>
      </c>
      <c r="AH1331" s="111">
        <f t="shared" si="226"/>
        <v>0</v>
      </c>
      <c r="AI1331" s="111">
        <f>Table5[[#This Row],[Column17]]-Table5[[#This Row],[Column20]]</f>
        <v>0</v>
      </c>
      <c r="AJ1331" s="111">
        <f t="shared" si="227"/>
        <v>0</v>
      </c>
      <c r="AK1331" s="111">
        <f t="shared" si="231"/>
        <v>0</v>
      </c>
      <c r="AL1331" s="111">
        <f t="shared" si="228"/>
        <v>0</v>
      </c>
      <c r="AM1331" s="111" t="str">
        <f t="shared" si="229"/>
        <v/>
      </c>
      <c r="AN1331" s="111" t="str">
        <f t="shared" ca="1" si="230"/>
        <v/>
      </c>
    </row>
    <row r="1332" spans="1:40" ht="20.25" customHeight="1" x14ac:dyDescent="0.3">
      <c r="A1332" s="107"/>
      <c r="B1332" s="144"/>
      <c r="C1332" s="119"/>
      <c r="D1332" s="120"/>
      <c r="E1332" s="119"/>
      <c r="F1332" s="119"/>
      <c r="G1332" s="120"/>
      <c r="H1332" s="119"/>
      <c r="I1332" s="109"/>
      <c r="L1332" s="108"/>
      <c r="M1332" s="108"/>
      <c r="N1332" s="108"/>
      <c r="O1332" s="108"/>
      <c r="P1332" s="108"/>
      <c r="Q1332" s="108"/>
      <c r="R1332" s="108"/>
      <c r="S1332" s="108"/>
      <c r="T1332" s="100">
        <f t="shared" si="221"/>
        <v>0</v>
      </c>
      <c r="U1332" s="111"/>
      <c r="V1332" s="111"/>
      <c r="W1332" s="111">
        <f>SUMIFS($F$3:F1332,$D$3:D1332,D1332,$C$3:C1332,"Buy")+SUMIFS($F$3:F1332,$D$3:D1332,D1332,$C$3:C1332,"Coin Deposit",$E$3:E1332,"&lt;&gt;")</f>
        <v>0</v>
      </c>
      <c r="X1332" s="111">
        <f t="shared" si="222"/>
        <v>0</v>
      </c>
      <c r="Y1332" s="111">
        <f>IF($D1332=Y$1,SUMIFS($H$3:$H1332,$G$3:$G1332,Y$1,$C$3:$C1332,"Sell"),0)</f>
        <v>0</v>
      </c>
      <c r="Z1332" s="111">
        <f t="shared" si="223"/>
        <v>0</v>
      </c>
      <c r="AA1332" s="111">
        <f>IF($D1332=AA$1,SUMIFS($H$3:$H1332,$G$3:$G1332,AA$1,$C$3:$C1332,"Sell"),0)</f>
        <v>0</v>
      </c>
      <c r="AB1332" s="111">
        <f t="shared" si="224"/>
        <v>0</v>
      </c>
      <c r="AC1332" s="111">
        <f>SUMIFS('Deductions and Deposits'!$H:$H,'Deductions and Deposits'!$G:$G,D1332,'Deductions and Deposits'!$F:$F,"&lt;="&amp;B1332)+SUMIFS($F$3:F1332,$D$3:D1332,D1332,$C$3:C1332,"Coin Deposit",$E$3:E1332,"")</f>
        <v>0</v>
      </c>
      <c r="AD1332" s="111">
        <f>SUMIFS('Deductions and Deposits'!$D:$D,'Deductions and Deposits'!$C:$C,D1332)+SUMIFS($F:$F,$D:$D,D1332,$C:$C,"Coin Deduction")</f>
        <v>0</v>
      </c>
      <c r="AE1332" s="111">
        <f>Table5[[#This Row],[Column4]]+Table5[[#This Row],[Column14]]+Table5[[#This Row],[Column19]]+Table5[[#This Row],[Column12]]</f>
        <v>0</v>
      </c>
      <c r="AF1332" s="111">
        <f>Table5[[#This Row],[Column5]]+Table5[[#This Row],[Column13]]+Table5[[#This Row],[Column21]]+Table5[[#This Row],[Column18]]</f>
        <v>0</v>
      </c>
      <c r="AG1332" s="111">
        <f t="shared" si="225"/>
        <v>0</v>
      </c>
      <c r="AH1332" s="111">
        <f t="shared" si="226"/>
        <v>0</v>
      </c>
      <c r="AI1332" s="111">
        <f>Table5[[#This Row],[Column17]]-Table5[[#This Row],[Column20]]</f>
        <v>0</v>
      </c>
      <c r="AJ1332" s="111">
        <f t="shared" si="227"/>
        <v>0</v>
      </c>
      <c r="AK1332" s="111">
        <f t="shared" si="231"/>
        <v>0</v>
      </c>
      <c r="AL1332" s="111">
        <f t="shared" si="228"/>
        <v>0</v>
      </c>
      <c r="AM1332" s="111" t="str">
        <f t="shared" si="229"/>
        <v/>
      </c>
      <c r="AN1332" s="111" t="str">
        <f t="shared" ca="1" si="230"/>
        <v/>
      </c>
    </row>
    <row r="1333" spans="1:40" ht="20.25" customHeight="1" x14ac:dyDescent="0.3">
      <c r="A1333" s="107"/>
      <c r="B1333" s="144"/>
      <c r="C1333" s="119"/>
      <c r="D1333" s="120"/>
      <c r="E1333" s="119"/>
      <c r="F1333" s="119"/>
      <c r="G1333" s="120"/>
      <c r="H1333" s="119"/>
      <c r="I1333" s="109"/>
      <c r="L1333" s="108"/>
      <c r="M1333" s="108"/>
      <c r="N1333" s="108"/>
      <c r="O1333" s="108"/>
      <c r="P1333" s="108"/>
      <c r="Q1333" s="108"/>
      <c r="R1333" s="108"/>
      <c r="S1333" s="108"/>
      <c r="T1333" s="100">
        <f t="shared" si="221"/>
        <v>0</v>
      </c>
      <c r="U1333" s="111"/>
      <c r="V1333" s="111"/>
      <c r="W1333" s="111">
        <f>SUMIFS($F$3:F1333,$D$3:D1333,D1333,$C$3:C1333,"Buy")+SUMIFS($F$3:F1333,$D$3:D1333,D1333,$C$3:C1333,"Coin Deposit",$E$3:E1333,"&lt;&gt;")</f>
        <v>0</v>
      </c>
      <c r="X1333" s="111">
        <f t="shared" si="222"/>
        <v>0</v>
      </c>
      <c r="Y1333" s="111">
        <f>IF($D1333=Y$1,SUMIFS($H$3:$H1333,$G$3:$G1333,Y$1,$C$3:$C1333,"Sell"),0)</f>
        <v>0</v>
      </c>
      <c r="Z1333" s="111">
        <f t="shared" si="223"/>
        <v>0</v>
      </c>
      <c r="AA1333" s="111">
        <f>IF($D1333=AA$1,SUMIFS($H$3:$H1333,$G$3:$G1333,AA$1,$C$3:$C1333,"Sell"),0)</f>
        <v>0</v>
      </c>
      <c r="AB1333" s="111">
        <f t="shared" si="224"/>
        <v>0</v>
      </c>
      <c r="AC1333" s="111">
        <f>SUMIFS('Deductions and Deposits'!$H:$H,'Deductions and Deposits'!$G:$G,D1333,'Deductions and Deposits'!$F:$F,"&lt;="&amp;B1333)+SUMIFS($F$3:F1333,$D$3:D1333,D1333,$C$3:C1333,"Coin Deposit",$E$3:E1333,"")</f>
        <v>0</v>
      </c>
      <c r="AD1333" s="111">
        <f>SUMIFS('Deductions and Deposits'!$D:$D,'Deductions and Deposits'!$C:$C,D1333)+SUMIFS($F:$F,$D:$D,D1333,$C:$C,"Coin Deduction")</f>
        <v>0</v>
      </c>
      <c r="AE1333" s="111">
        <f>Table5[[#This Row],[Column4]]+Table5[[#This Row],[Column14]]+Table5[[#This Row],[Column19]]+Table5[[#This Row],[Column12]]</f>
        <v>0</v>
      </c>
      <c r="AF1333" s="111">
        <f>Table5[[#This Row],[Column5]]+Table5[[#This Row],[Column13]]+Table5[[#This Row],[Column21]]+Table5[[#This Row],[Column18]]</f>
        <v>0</v>
      </c>
      <c r="AG1333" s="111">
        <f t="shared" si="225"/>
        <v>0</v>
      </c>
      <c r="AH1333" s="111">
        <f t="shared" si="226"/>
        <v>0</v>
      </c>
      <c r="AI1333" s="111">
        <f>Table5[[#This Row],[Column17]]-Table5[[#This Row],[Column20]]</f>
        <v>0</v>
      </c>
      <c r="AJ1333" s="111">
        <f t="shared" si="227"/>
        <v>0</v>
      </c>
      <c r="AK1333" s="111">
        <f t="shared" si="231"/>
        <v>0</v>
      </c>
      <c r="AL1333" s="111">
        <f t="shared" si="228"/>
        <v>0</v>
      </c>
      <c r="AM1333" s="111" t="str">
        <f t="shared" si="229"/>
        <v/>
      </c>
      <c r="AN1333" s="111" t="str">
        <f t="shared" ca="1" si="230"/>
        <v/>
      </c>
    </row>
    <row r="1334" spans="1:40" ht="20.25" customHeight="1" x14ac:dyDescent="0.3">
      <c r="A1334" s="107"/>
      <c r="B1334" s="144"/>
      <c r="C1334" s="119"/>
      <c r="D1334" s="120"/>
      <c r="E1334" s="119"/>
      <c r="F1334" s="119"/>
      <c r="G1334" s="120"/>
      <c r="H1334" s="119"/>
      <c r="I1334" s="109"/>
      <c r="L1334" s="108"/>
      <c r="M1334" s="108"/>
      <c r="N1334" s="108"/>
      <c r="O1334" s="108"/>
      <c r="P1334" s="108"/>
      <c r="Q1334" s="108"/>
      <c r="R1334" s="108"/>
      <c r="S1334" s="108"/>
      <c r="T1334" s="100">
        <f t="shared" si="221"/>
        <v>0</v>
      </c>
      <c r="U1334" s="111"/>
      <c r="V1334" s="111"/>
      <c r="W1334" s="111">
        <f>SUMIFS($F$3:F1334,$D$3:D1334,D1334,$C$3:C1334,"Buy")+SUMIFS($F$3:F1334,$D$3:D1334,D1334,$C$3:C1334,"Coin Deposit",$E$3:E1334,"&lt;&gt;")</f>
        <v>0</v>
      </c>
      <c r="X1334" s="111">
        <f t="shared" si="222"/>
        <v>0</v>
      </c>
      <c r="Y1334" s="111">
        <f>IF($D1334=Y$1,SUMIFS($H$3:$H1334,$G$3:$G1334,Y$1,$C$3:$C1334,"Sell"),0)</f>
        <v>0</v>
      </c>
      <c r="Z1334" s="111">
        <f t="shared" si="223"/>
        <v>0</v>
      </c>
      <c r="AA1334" s="111">
        <f>IF($D1334=AA$1,SUMIFS($H$3:$H1334,$G$3:$G1334,AA$1,$C$3:$C1334,"Sell"),0)</f>
        <v>0</v>
      </c>
      <c r="AB1334" s="111">
        <f t="shared" si="224"/>
        <v>0</v>
      </c>
      <c r="AC1334" s="111">
        <f>SUMIFS('Deductions and Deposits'!$H:$H,'Deductions and Deposits'!$G:$G,D1334,'Deductions and Deposits'!$F:$F,"&lt;="&amp;B1334)+SUMIFS($F$3:F1334,$D$3:D1334,D1334,$C$3:C1334,"Coin Deposit",$E$3:E1334,"")</f>
        <v>0</v>
      </c>
      <c r="AD1334" s="111">
        <f>SUMIFS('Deductions and Deposits'!$D:$D,'Deductions and Deposits'!$C:$C,D1334)+SUMIFS($F:$F,$D:$D,D1334,$C:$C,"Coin Deduction")</f>
        <v>0</v>
      </c>
      <c r="AE1334" s="111">
        <f>Table5[[#This Row],[Column4]]+Table5[[#This Row],[Column14]]+Table5[[#This Row],[Column19]]+Table5[[#This Row],[Column12]]</f>
        <v>0</v>
      </c>
      <c r="AF1334" s="111">
        <f>Table5[[#This Row],[Column5]]+Table5[[#This Row],[Column13]]+Table5[[#This Row],[Column21]]+Table5[[#This Row],[Column18]]</f>
        <v>0</v>
      </c>
      <c r="AG1334" s="111">
        <f t="shared" si="225"/>
        <v>0</v>
      </c>
      <c r="AH1334" s="111">
        <f t="shared" si="226"/>
        <v>0</v>
      </c>
      <c r="AI1334" s="111">
        <f>Table5[[#This Row],[Column17]]-Table5[[#This Row],[Column20]]</f>
        <v>0</v>
      </c>
      <c r="AJ1334" s="111">
        <f t="shared" si="227"/>
        <v>0</v>
      </c>
      <c r="AK1334" s="111">
        <f t="shared" si="231"/>
        <v>0</v>
      </c>
      <c r="AL1334" s="111">
        <f t="shared" si="228"/>
        <v>0</v>
      </c>
      <c r="AM1334" s="111" t="str">
        <f t="shared" si="229"/>
        <v/>
      </c>
      <c r="AN1334" s="111" t="str">
        <f t="shared" ca="1" si="230"/>
        <v/>
      </c>
    </row>
    <row r="1335" spans="1:40" ht="20.25" customHeight="1" x14ac:dyDescent="0.3">
      <c r="A1335" s="107"/>
      <c r="B1335" s="144"/>
      <c r="C1335" s="119"/>
      <c r="D1335" s="120"/>
      <c r="E1335" s="119"/>
      <c r="F1335" s="119"/>
      <c r="G1335" s="120"/>
      <c r="H1335" s="119"/>
      <c r="I1335" s="109"/>
      <c r="L1335" s="108"/>
      <c r="M1335" s="108"/>
      <c r="N1335" s="108"/>
      <c r="O1335" s="108"/>
      <c r="P1335" s="108"/>
      <c r="Q1335" s="108"/>
      <c r="R1335" s="108"/>
      <c r="S1335" s="108"/>
      <c r="T1335" s="100">
        <f t="shared" si="221"/>
        <v>0</v>
      </c>
      <c r="U1335" s="111"/>
      <c r="V1335" s="111"/>
      <c r="W1335" s="111">
        <f>SUMIFS($F$3:F1335,$D$3:D1335,D1335,$C$3:C1335,"Buy")+SUMIFS($F$3:F1335,$D$3:D1335,D1335,$C$3:C1335,"Coin Deposit",$E$3:E1335,"&lt;&gt;")</f>
        <v>0</v>
      </c>
      <c r="X1335" s="111">
        <f t="shared" si="222"/>
        <v>0</v>
      </c>
      <c r="Y1335" s="111">
        <f>IF($D1335=Y$1,SUMIFS($H$3:$H1335,$G$3:$G1335,Y$1,$C$3:$C1335,"Sell"),0)</f>
        <v>0</v>
      </c>
      <c r="Z1335" s="111">
        <f t="shared" si="223"/>
        <v>0</v>
      </c>
      <c r="AA1335" s="111">
        <f>IF($D1335=AA$1,SUMIFS($H$3:$H1335,$G$3:$G1335,AA$1,$C$3:$C1335,"Sell"),0)</f>
        <v>0</v>
      </c>
      <c r="AB1335" s="111">
        <f t="shared" si="224"/>
        <v>0</v>
      </c>
      <c r="AC1335" s="111">
        <f>SUMIFS('Deductions and Deposits'!$H:$H,'Deductions and Deposits'!$G:$G,D1335,'Deductions and Deposits'!$F:$F,"&lt;="&amp;B1335)+SUMIFS($F$3:F1335,$D$3:D1335,D1335,$C$3:C1335,"Coin Deposit",$E$3:E1335,"")</f>
        <v>0</v>
      </c>
      <c r="AD1335" s="111">
        <f>SUMIFS('Deductions and Deposits'!$D:$D,'Deductions and Deposits'!$C:$C,D1335)+SUMIFS($F:$F,$D:$D,D1335,$C:$C,"Coin Deduction")</f>
        <v>0</v>
      </c>
      <c r="AE1335" s="111">
        <f>Table5[[#This Row],[Column4]]+Table5[[#This Row],[Column14]]+Table5[[#This Row],[Column19]]+Table5[[#This Row],[Column12]]</f>
        <v>0</v>
      </c>
      <c r="AF1335" s="111">
        <f>Table5[[#This Row],[Column5]]+Table5[[#This Row],[Column13]]+Table5[[#This Row],[Column21]]+Table5[[#This Row],[Column18]]</f>
        <v>0</v>
      </c>
      <c r="AG1335" s="111">
        <f t="shared" si="225"/>
        <v>0</v>
      </c>
      <c r="AH1335" s="111">
        <f t="shared" si="226"/>
        <v>0</v>
      </c>
      <c r="AI1335" s="111">
        <f>Table5[[#This Row],[Column17]]-Table5[[#This Row],[Column20]]</f>
        <v>0</v>
      </c>
      <c r="AJ1335" s="111">
        <f t="shared" si="227"/>
        <v>0</v>
      </c>
      <c r="AK1335" s="111">
        <f t="shared" si="231"/>
        <v>0</v>
      </c>
      <c r="AL1335" s="111">
        <f t="shared" si="228"/>
        <v>0</v>
      </c>
      <c r="AM1335" s="111" t="str">
        <f t="shared" si="229"/>
        <v/>
      </c>
      <c r="AN1335" s="111" t="str">
        <f t="shared" ca="1" si="230"/>
        <v/>
      </c>
    </row>
    <row r="1336" spans="1:40" ht="20.25" customHeight="1" x14ac:dyDescent="0.3">
      <c r="A1336" s="107"/>
      <c r="B1336" s="144"/>
      <c r="C1336" s="119"/>
      <c r="D1336" s="120"/>
      <c r="E1336" s="119"/>
      <c r="F1336" s="119"/>
      <c r="G1336" s="120"/>
      <c r="H1336" s="119"/>
      <c r="I1336" s="109"/>
      <c r="L1336" s="108"/>
      <c r="M1336" s="108"/>
      <c r="N1336" s="108"/>
      <c r="O1336" s="108"/>
      <c r="P1336" s="108"/>
      <c r="Q1336" s="108"/>
      <c r="R1336" s="108"/>
      <c r="S1336" s="108"/>
      <c r="T1336" s="100">
        <f t="shared" si="221"/>
        <v>0</v>
      </c>
      <c r="U1336" s="111"/>
      <c r="V1336" s="111"/>
      <c r="W1336" s="111">
        <f>SUMIFS($F$3:F1336,$D$3:D1336,D1336,$C$3:C1336,"Buy")+SUMIFS($F$3:F1336,$D$3:D1336,D1336,$C$3:C1336,"Coin Deposit",$E$3:E1336,"&lt;&gt;")</f>
        <v>0</v>
      </c>
      <c r="X1336" s="111">
        <f t="shared" si="222"/>
        <v>0</v>
      </c>
      <c r="Y1336" s="111">
        <f>IF($D1336=Y$1,SUMIFS($H$3:$H1336,$G$3:$G1336,Y$1,$C$3:$C1336,"Sell"),0)</f>
        <v>0</v>
      </c>
      <c r="Z1336" s="111">
        <f t="shared" si="223"/>
        <v>0</v>
      </c>
      <c r="AA1336" s="111">
        <f>IF($D1336=AA$1,SUMIFS($H$3:$H1336,$G$3:$G1336,AA$1,$C$3:$C1336,"Sell"),0)</f>
        <v>0</v>
      </c>
      <c r="AB1336" s="111">
        <f t="shared" si="224"/>
        <v>0</v>
      </c>
      <c r="AC1336" s="111">
        <f>SUMIFS('Deductions and Deposits'!$H:$H,'Deductions and Deposits'!$G:$G,D1336,'Deductions and Deposits'!$F:$F,"&lt;="&amp;B1336)+SUMIFS($F$3:F1336,$D$3:D1336,D1336,$C$3:C1336,"Coin Deposit",$E$3:E1336,"")</f>
        <v>0</v>
      </c>
      <c r="AD1336" s="111">
        <f>SUMIFS('Deductions and Deposits'!$D:$D,'Deductions and Deposits'!$C:$C,D1336)+SUMIFS($F:$F,$D:$D,D1336,$C:$C,"Coin Deduction")</f>
        <v>0</v>
      </c>
      <c r="AE1336" s="111">
        <f>Table5[[#This Row],[Column4]]+Table5[[#This Row],[Column14]]+Table5[[#This Row],[Column19]]+Table5[[#This Row],[Column12]]</f>
        <v>0</v>
      </c>
      <c r="AF1336" s="111">
        <f>Table5[[#This Row],[Column5]]+Table5[[#This Row],[Column13]]+Table5[[#This Row],[Column21]]+Table5[[#This Row],[Column18]]</f>
        <v>0</v>
      </c>
      <c r="AG1336" s="111">
        <f t="shared" si="225"/>
        <v>0</v>
      </c>
      <c r="AH1336" s="111">
        <f t="shared" si="226"/>
        <v>0</v>
      </c>
      <c r="AI1336" s="111">
        <f>Table5[[#This Row],[Column17]]-Table5[[#This Row],[Column20]]</f>
        <v>0</v>
      </c>
      <c r="AJ1336" s="111">
        <f t="shared" si="227"/>
        <v>0</v>
      </c>
      <c r="AK1336" s="111">
        <f t="shared" si="231"/>
        <v>0</v>
      </c>
      <c r="AL1336" s="111">
        <f t="shared" si="228"/>
        <v>0</v>
      </c>
      <c r="AM1336" s="111" t="str">
        <f t="shared" si="229"/>
        <v/>
      </c>
      <c r="AN1336" s="111" t="str">
        <f t="shared" ca="1" si="230"/>
        <v/>
      </c>
    </row>
    <row r="1337" spans="1:40" ht="20.25" customHeight="1" x14ac:dyDescent="0.3">
      <c r="A1337" s="107"/>
      <c r="B1337" s="144"/>
      <c r="C1337" s="119"/>
      <c r="D1337" s="120"/>
      <c r="E1337" s="119"/>
      <c r="F1337" s="119"/>
      <c r="G1337" s="120"/>
      <c r="H1337" s="119"/>
      <c r="I1337" s="109"/>
      <c r="L1337" s="108"/>
      <c r="M1337" s="108"/>
      <c r="N1337" s="108"/>
      <c r="O1337" s="108"/>
      <c r="P1337" s="108"/>
      <c r="Q1337" s="108"/>
      <c r="R1337" s="108"/>
      <c r="S1337" s="108"/>
      <c r="T1337" s="100">
        <f t="shared" si="221"/>
        <v>0</v>
      </c>
      <c r="U1337" s="111"/>
      <c r="V1337" s="111"/>
      <c r="W1337" s="111">
        <f>SUMIFS($F$3:F1337,$D$3:D1337,D1337,$C$3:C1337,"Buy")+SUMIFS($F$3:F1337,$D$3:D1337,D1337,$C$3:C1337,"Coin Deposit",$E$3:E1337,"&lt;&gt;")</f>
        <v>0</v>
      </c>
      <c r="X1337" s="111">
        <f t="shared" si="222"/>
        <v>0</v>
      </c>
      <c r="Y1337" s="111">
        <f>IF($D1337=Y$1,SUMIFS($H$3:$H1337,$G$3:$G1337,Y$1,$C$3:$C1337,"Sell"),0)</f>
        <v>0</v>
      </c>
      <c r="Z1337" s="111">
        <f t="shared" si="223"/>
        <v>0</v>
      </c>
      <c r="AA1337" s="111">
        <f>IF($D1337=AA$1,SUMIFS($H$3:$H1337,$G$3:$G1337,AA$1,$C$3:$C1337,"Sell"),0)</f>
        <v>0</v>
      </c>
      <c r="AB1337" s="111">
        <f t="shared" si="224"/>
        <v>0</v>
      </c>
      <c r="AC1337" s="111">
        <f>SUMIFS('Deductions and Deposits'!$H:$H,'Deductions and Deposits'!$G:$G,D1337,'Deductions and Deposits'!$F:$F,"&lt;="&amp;B1337)+SUMIFS($F$3:F1337,$D$3:D1337,D1337,$C$3:C1337,"Coin Deposit",$E$3:E1337,"")</f>
        <v>0</v>
      </c>
      <c r="AD1337" s="111">
        <f>SUMIFS('Deductions and Deposits'!$D:$D,'Deductions and Deposits'!$C:$C,D1337)+SUMIFS($F:$F,$D:$D,D1337,$C:$C,"Coin Deduction")</f>
        <v>0</v>
      </c>
      <c r="AE1337" s="111">
        <f>Table5[[#This Row],[Column4]]+Table5[[#This Row],[Column14]]+Table5[[#This Row],[Column19]]+Table5[[#This Row],[Column12]]</f>
        <v>0</v>
      </c>
      <c r="AF1337" s="111">
        <f>Table5[[#This Row],[Column5]]+Table5[[#This Row],[Column13]]+Table5[[#This Row],[Column21]]+Table5[[#This Row],[Column18]]</f>
        <v>0</v>
      </c>
      <c r="AG1337" s="111">
        <f t="shared" si="225"/>
        <v>0</v>
      </c>
      <c r="AH1337" s="111">
        <f t="shared" si="226"/>
        <v>0</v>
      </c>
      <c r="AI1337" s="111">
        <f>Table5[[#This Row],[Column17]]-Table5[[#This Row],[Column20]]</f>
        <v>0</v>
      </c>
      <c r="AJ1337" s="111">
        <f t="shared" si="227"/>
        <v>0</v>
      </c>
      <c r="AK1337" s="111">
        <f t="shared" si="231"/>
        <v>0</v>
      </c>
      <c r="AL1337" s="111">
        <f t="shared" si="228"/>
        <v>0</v>
      </c>
      <c r="AM1337" s="111" t="str">
        <f t="shared" si="229"/>
        <v/>
      </c>
      <c r="AN1337" s="111" t="str">
        <f t="shared" ca="1" si="230"/>
        <v/>
      </c>
    </row>
    <row r="1338" spans="1:40" ht="20.25" customHeight="1" x14ac:dyDescent="0.3">
      <c r="A1338" s="107"/>
      <c r="B1338" s="144"/>
      <c r="C1338" s="119"/>
      <c r="D1338" s="120"/>
      <c r="E1338" s="119"/>
      <c r="F1338" s="119"/>
      <c r="G1338" s="120"/>
      <c r="H1338" s="119"/>
      <c r="I1338" s="109"/>
      <c r="L1338" s="108"/>
      <c r="M1338" s="108"/>
      <c r="N1338" s="108"/>
      <c r="O1338" s="108"/>
      <c r="P1338" s="108"/>
      <c r="Q1338" s="108"/>
      <c r="R1338" s="108"/>
      <c r="S1338" s="108"/>
      <c r="T1338" s="100">
        <f t="shared" si="221"/>
        <v>0</v>
      </c>
      <c r="U1338" s="111"/>
      <c r="V1338" s="111"/>
      <c r="W1338" s="111">
        <f>SUMIFS($F$3:F1338,$D$3:D1338,D1338,$C$3:C1338,"Buy")+SUMIFS($F$3:F1338,$D$3:D1338,D1338,$C$3:C1338,"Coin Deposit",$E$3:E1338,"&lt;&gt;")</f>
        <v>0</v>
      </c>
      <c r="X1338" s="111">
        <f t="shared" si="222"/>
        <v>0</v>
      </c>
      <c r="Y1338" s="111">
        <f>IF($D1338=Y$1,SUMIFS($H$3:$H1338,$G$3:$G1338,Y$1,$C$3:$C1338,"Sell"),0)</f>
        <v>0</v>
      </c>
      <c r="Z1338" s="111">
        <f t="shared" si="223"/>
        <v>0</v>
      </c>
      <c r="AA1338" s="111">
        <f>IF($D1338=AA$1,SUMIFS($H$3:$H1338,$G$3:$G1338,AA$1,$C$3:$C1338,"Sell"),0)</f>
        <v>0</v>
      </c>
      <c r="AB1338" s="111">
        <f t="shared" si="224"/>
        <v>0</v>
      </c>
      <c r="AC1338" s="111">
        <f>SUMIFS('Deductions and Deposits'!$H:$H,'Deductions and Deposits'!$G:$G,D1338,'Deductions and Deposits'!$F:$F,"&lt;="&amp;B1338)+SUMIFS($F$3:F1338,$D$3:D1338,D1338,$C$3:C1338,"Coin Deposit",$E$3:E1338,"")</f>
        <v>0</v>
      </c>
      <c r="AD1338" s="111">
        <f>SUMIFS('Deductions and Deposits'!$D:$D,'Deductions and Deposits'!$C:$C,D1338)+SUMIFS($F:$F,$D:$D,D1338,$C:$C,"Coin Deduction")</f>
        <v>0</v>
      </c>
      <c r="AE1338" s="111">
        <f>Table5[[#This Row],[Column4]]+Table5[[#This Row],[Column14]]+Table5[[#This Row],[Column19]]+Table5[[#This Row],[Column12]]</f>
        <v>0</v>
      </c>
      <c r="AF1338" s="111">
        <f>Table5[[#This Row],[Column5]]+Table5[[#This Row],[Column13]]+Table5[[#This Row],[Column21]]+Table5[[#This Row],[Column18]]</f>
        <v>0</v>
      </c>
      <c r="AG1338" s="111">
        <f t="shared" si="225"/>
        <v>0</v>
      </c>
      <c r="AH1338" s="111">
        <f t="shared" si="226"/>
        <v>0</v>
      </c>
      <c r="AI1338" s="111">
        <f>Table5[[#This Row],[Column17]]-Table5[[#This Row],[Column20]]</f>
        <v>0</v>
      </c>
      <c r="AJ1338" s="111">
        <f t="shared" si="227"/>
        <v>0</v>
      </c>
      <c r="AK1338" s="111">
        <f t="shared" si="231"/>
        <v>0</v>
      </c>
      <c r="AL1338" s="111">
        <f t="shared" si="228"/>
        <v>0</v>
      </c>
      <c r="AM1338" s="111" t="str">
        <f t="shared" si="229"/>
        <v/>
      </c>
      <c r="AN1338" s="111" t="str">
        <f t="shared" ca="1" si="230"/>
        <v/>
      </c>
    </row>
    <row r="1339" spans="1:40" ht="20.25" customHeight="1" x14ac:dyDescent="0.3">
      <c r="A1339" s="107"/>
      <c r="B1339" s="144"/>
      <c r="C1339" s="119"/>
      <c r="D1339" s="120"/>
      <c r="E1339" s="119"/>
      <c r="F1339" s="119"/>
      <c r="G1339" s="120"/>
      <c r="H1339" s="119"/>
      <c r="I1339" s="109"/>
      <c r="L1339" s="108"/>
      <c r="M1339" s="108"/>
      <c r="N1339" s="108"/>
      <c r="O1339" s="108"/>
      <c r="P1339" s="108"/>
      <c r="Q1339" s="108"/>
      <c r="R1339" s="108"/>
      <c r="S1339" s="108"/>
      <c r="T1339" s="100">
        <f t="shared" si="221"/>
        <v>0</v>
      </c>
      <c r="U1339" s="111"/>
      <c r="V1339" s="111"/>
      <c r="W1339" s="111">
        <f>SUMIFS($F$3:F1339,$D$3:D1339,D1339,$C$3:C1339,"Buy")+SUMIFS($F$3:F1339,$D$3:D1339,D1339,$C$3:C1339,"Coin Deposit",$E$3:E1339,"&lt;&gt;")</f>
        <v>0</v>
      </c>
      <c r="X1339" s="111">
        <f t="shared" si="222"/>
        <v>0</v>
      </c>
      <c r="Y1339" s="111">
        <f>IF($D1339=Y$1,SUMIFS($H$3:$H1339,$G$3:$G1339,Y$1,$C$3:$C1339,"Sell"),0)</f>
        <v>0</v>
      </c>
      <c r="Z1339" s="111">
        <f t="shared" si="223"/>
        <v>0</v>
      </c>
      <c r="AA1339" s="111">
        <f>IF($D1339=AA$1,SUMIFS($H$3:$H1339,$G$3:$G1339,AA$1,$C$3:$C1339,"Sell"),0)</f>
        <v>0</v>
      </c>
      <c r="AB1339" s="111">
        <f t="shared" si="224"/>
        <v>0</v>
      </c>
      <c r="AC1339" s="111">
        <f>SUMIFS('Deductions and Deposits'!$H:$H,'Deductions and Deposits'!$G:$G,D1339,'Deductions and Deposits'!$F:$F,"&lt;="&amp;B1339)+SUMIFS($F$3:F1339,$D$3:D1339,D1339,$C$3:C1339,"Coin Deposit",$E$3:E1339,"")</f>
        <v>0</v>
      </c>
      <c r="AD1339" s="111">
        <f>SUMIFS('Deductions and Deposits'!$D:$D,'Deductions and Deposits'!$C:$C,D1339)+SUMIFS($F:$F,$D:$D,D1339,$C:$C,"Coin Deduction")</f>
        <v>0</v>
      </c>
      <c r="AE1339" s="111">
        <f>Table5[[#This Row],[Column4]]+Table5[[#This Row],[Column14]]+Table5[[#This Row],[Column19]]+Table5[[#This Row],[Column12]]</f>
        <v>0</v>
      </c>
      <c r="AF1339" s="111">
        <f>Table5[[#This Row],[Column5]]+Table5[[#This Row],[Column13]]+Table5[[#This Row],[Column21]]+Table5[[#This Row],[Column18]]</f>
        <v>0</v>
      </c>
      <c r="AG1339" s="111">
        <f t="shared" si="225"/>
        <v>0</v>
      </c>
      <c r="AH1339" s="111">
        <f t="shared" si="226"/>
        <v>0</v>
      </c>
      <c r="AI1339" s="111">
        <f>Table5[[#This Row],[Column17]]-Table5[[#This Row],[Column20]]</f>
        <v>0</v>
      </c>
      <c r="AJ1339" s="111">
        <f t="shared" si="227"/>
        <v>0</v>
      </c>
      <c r="AK1339" s="111">
        <f t="shared" si="231"/>
        <v>0</v>
      </c>
      <c r="AL1339" s="111">
        <f t="shared" si="228"/>
        <v>0</v>
      </c>
      <c r="AM1339" s="111" t="str">
        <f t="shared" si="229"/>
        <v/>
      </c>
      <c r="AN1339" s="111" t="str">
        <f t="shared" ca="1" si="230"/>
        <v/>
      </c>
    </row>
    <row r="1340" spans="1:40" ht="20.25" customHeight="1" x14ac:dyDescent="0.3">
      <c r="A1340" s="107"/>
      <c r="B1340" s="144"/>
      <c r="C1340" s="119"/>
      <c r="D1340" s="120"/>
      <c r="E1340" s="119"/>
      <c r="F1340" s="119"/>
      <c r="G1340" s="120"/>
      <c r="H1340" s="119"/>
      <c r="I1340" s="109"/>
      <c r="L1340" s="108"/>
      <c r="M1340" s="108"/>
      <c r="N1340" s="108"/>
      <c r="O1340" s="108"/>
      <c r="P1340" s="108"/>
      <c r="Q1340" s="108"/>
      <c r="R1340" s="108"/>
      <c r="S1340" s="108"/>
      <c r="T1340" s="100">
        <f t="shared" si="221"/>
        <v>0</v>
      </c>
      <c r="U1340" s="111"/>
      <c r="V1340" s="111"/>
      <c r="W1340" s="111">
        <f>SUMIFS($F$3:F1340,$D$3:D1340,D1340,$C$3:C1340,"Buy")+SUMIFS($F$3:F1340,$D$3:D1340,D1340,$C$3:C1340,"Coin Deposit",$E$3:E1340,"&lt;&gt;")</f>
        <v>0</v>
      </c>
      <c r="X1340" s="111">
        <f t="shared" si="222"/>
        <v>0</v>
      </c>
      <c r="Y1340" s="111">
        <f>IF($D1340=Y$1,SUMIFS($H$3:$H1340,$G$3:$G1340,Y$1,$C$3:$C1340,"Sell"),0)</f>
        <v>0</v>
      </c>
      <c r="Z1340" s="111">
        <f t="shared" si="223"/>
        <v>0</v>
      </c>
      <c r="AA1340" s="111">
        <f>IF($D1340=AA$1,SUMIFS($H$3:$H1340,$G$3:$G1340,AA$1,$C$3:$C1340,"Sell"),0)</f>
        <v>0</v>
      </c>
      <c r="AB1340" s="111">
        <f t="shared" si="224"/>
        <v>0</v>
      </c>
      <c r="AC1340" s="111">
        <f>SUMIFS('Deductions and Deposits'!$H:$H,'Deductions and Deposits'!$G:$G,D1340,'Deductions and Deposits'!$F:$F,"&lt;="&amp;B1340)+SUMIFS($F$3:F1340,$D$3:D1340,D1340,$C$3:C1340,"Coin Deposit",$E$3:E1340,"")</f>
        <v>0</v>
      </c>
      <c r="AD1340" s="111">
        <f>SUMIFS('Deductions and Deposits'!$D:$D,'Deductions and Deposits'!$C:$C,D1340)+SUMIFS($F:$F,$D:$D,D1340,$C:$C,"Coin Deduction")</f>
        <v>0</v>
      </c>
      <c r="AE1340" s="111">
        <f>Table5[[#This Row],[Column4]]+Table5[[#This Row],[Column14]]+Table5[[#This Row],[Column19]]+Table5[[#This Row],[Column12]]</f>
        <v>0</v>
      </c>
      <c r="AF1340" s="111">
        <f>Table5[[#This Row],[Column5]]+Table5[[#This Row],[Column13]]+Table5[[#This Row],[Column21]]+Table5[[#This Row],[Column18]]</f>
        <v>0</v>
      </c>
      <c r="AG1340" s="111">
        <f t="shared" si="225"/>
        <v>0</v>
      </c>
      <c r="AH1340" s="111">
        <f t="shared" si="226"/>
        <v>0</v>
      </c>
      <c r="AI1340" s="111">
        <f>Table5[[#This Row],[Column17]]-Table5[[#This Row],[Column20]]</f>
        <v>0</v>
      </c>
      <c r="AJ1340" s="111">
        <f t="shared" si="227"/>
        <v>0</v>
      </c>
      <c r="AK1340" s="111">
        <f t="shared" si="231"/>
        <v>0</v>
      </c>
      <c r="AL1340" s="111">
        <f t="shared" si="228"/>
        <v>0</v>
      </c>
      <c r="AM1340" s="111" t="str">
        <f t="shared" si="229"/>
        <v/>
      </c>
      <c r="AN1340" s="111" t="str">
        <f t="shared" ca="1" si="230"/>
        <v/>
      </c>
    </row>
    <row r="1341" spans="1:40" ht="20.25" customHeight="1" x14ac:dyDescent="0.3">
      <c r="A1341" s="107"/>
      <c r="B1341" s="144"/>
      <c r="C1341" s="119"/>
      <c r="D1341" s="120"/>
      <c r="E1341" s="119"/>
      <c r="F1341" s="119"/>
      <c r="G1341" s="120"/>
      <c r="H1341" s="119"/>
      <c r="I1341" s="109"/>
      <c r="L1341" s="108"/>
      <c r="M1341" s="108"/>
      <c r="N1341" s="108"/>
      <c r="O1341" s="108"/>
      <c r="P1341" s="108"/>
      <c r="Q1341" s="108"/>
      <c r="R1341" s="108"/>
      <c r="S1341" s="108"/>
      <c r="T1341" s="100">
        <f t="shared" si="221"/>
        <v>0</v>
      </c>
      <c r="U1341" s="111"/>
      <c r="V1341" s="111"/>
      <c r="W1341" s="111">
        <f>SUMIFS($F$3:F1341,$D$3:D1341,D1341,$C$3:C1341,"Buy")+SUMIFS($F$3:F1341,$D$3:D1341,D1341,$C$3:C1341,"Coin Deposit",$E$3:E1341,"&lt;&gt;")</f>
        <v>0</v>
      </c>
      <c r="X1341" s="111">
        <f t="shared" si="222"/>
        <v>0</v>
      </c>
      <c r="Y1341" s="111">
        <f>IF($D1341=Y$1,SUMIFS($H$3:$H1341,$G$3:$G1341,Y$1,$C$3:$C1341,"Sell"),0)</f>
        <v>0</v>
      </c>
      <c r="Z1341" s="111">
        <f t="shared" si="223"/>
        <v>0</v>
      </c>
      <c r="AA1341" s="111">
        <f>IF($D1341=AA$1,SUMIFS($H$3:$H1341,$G$3:$G1341,AA$1,$C$3:$C1341,"Sell"),0)</f>
        <v>0</v>
      </c>
      <c r="AB1341" s="111">
        <f t="shared" si="224"/>
        <v>0</v>
      </c>
      <c r="AC1341" s="111">
        <f>SUMIFS('Deductions and Deposits'!$H:$H,'Deductions and Deposits'!$G:$G,D1341,'Deductions and Deposits'!$F:$F,"&lt;="&amp;B1341)+SUMIFS($F$3:F1341,$D$3:D1341,D1341,$C$3:C1341,"Coin Deposit",$E$3:E1341,"")</f>
        <v>0</v>
      </c>
      <c r="AD1341" s="111">
        <f>SUMIFS('Deductions and Deposits'!$D:$D,'Deductions and Deposits'!$C:$C,D1341)+SUMIFS($F:$F,$D:$D,D1341,$C:$C,"Coin Deduction")</f>
        <v>0</v>
      </c>
      <c r="AE1341" s="111">
        <f>Table5[[#This Row],[Column4]]+Table5[[#This Row],[Column14]]+Table5[[#This Row],[Column19]]+Table5[[#This Row],[Column12]]</f>
        <v>0</v>
      </c>
      <c r="AF1341" s="111">
        <f>Table5[[#This Row],[Column5]]+Table5[[#This Row],[Column13]]+Table5[[#This Row],[Column21]]+Table5[[#This Row],[Column18]]</f>
        <v>0</v>
      </c>
      <c r="AG1341" s="111">
        <f t="shared" si="225"/>
        <v>0</v>
      </c>
      <c r="AH1341" s="111">
        <f t="shared" si="226"/>
        <v>0</v>
      </c>
      <c r="AI1341" s="111">
        <f>Table5[[#This Row],[Column17]]-Table5[[#This Row],[Column20]]</f>
        <v>0</v>
      </c>
      <c r="AJ1341" s="111">
        <f t="shared" si="227"/>
        <v>0</v>
      </c>
      <c r="AK1341" s="111">
        <f t="shared" si="231"/>
        <v>0</v>
      </c>
      <c r="AL1341" s="111">
        <f t="shared" si="228"/>
        <v>0</v>
      </c>
      <c r="AM1341" s="111" t="str">
        <f t="shared" si="229"/>
        <v/>
      </c>
      <c r="AN1341" s="111" t="str">
        <f t="shared" ca="1" si="230"/>
        <v/>
      </c>
    </row>
    <row r="1342" spans="1:40" ht="20.25" customHeight="1" x14ac:dyDescent="0.3">
      <c r="A1342" s="107"/>
      <c r="B1342" s="144"/>
      <c r="C1342" s="119"/>
      <c r="D1342" s="120"/>
      <c r="E1342" s="119"/>
      <c r="F1342" s="119"/>
      <c r="G1342" s="120"/>
      <c r="H1342" s="119"/>
      <c r="I1342" s="109"/>
      <c r="L1342" s="108"/>
      <c r="M1342" s="108"/>
      <c r="N1342" s="108"/>
      <c r="O1342" s="108"/>
      <c r="P1342" s="108"/>
      <c r="Q1342" s="108"/>
      <c r="R1342" s="108"/>
      <c r="S1342" s="108"/>
      <c r="T1342" s="100">
        <f t="shared" si="221"/>
        <v>0</v>
      </c>
      <c r="U1342" s="111"/>
      <c r="V1342" s="111"/>
      <c r="W1342" s="111">
        <f>SUMIFS($F$3:F1342,$D$3:D1342,D1342,$C$3:C1342,"Buy")+SUMIFS($F$3:F1342,$D$3:D1342,D1342,$C$3:C1342,"Coin Deposit",$E$3:E1342,"&lt;&gt;")</f>
        <v>0</v>
      </c>
      <c r="X1342" s="111">
        <f t="shared" si="222"/>
        <v>0</v>
      </c>
      <c r="Y1342" s="111">
        <f>IF($D1342=Y$1,SUMIFS($H$3:$H1342,$G$3:$G1342,Y$1,$C$3:$C1342,"Sell"),0)</f>
        <v>0</v>
      </c>
      <c r="Z1342" s="111">
        <f t="shared" si="223"/>
        <v>0</v>
      </c>
      <c r="AA1342" s="111">
        <f>IF($D1342=AA$1,SUMIFS($H$3:$H1342,$G$3:$G1342,AA$1,$C$3:$C1342,"Sell"),0)</f>
        <v>0</v>
      </c>
      <c r="AB1342" s="111">
        <f t="shared" si="224"/>
        <v>0</v>
      </c>
      <c r="AC1342" s="111">
        <f>SUMIFS('Deductions and Deposits'!$H:$H,'Deductions and Deposits'!$G:$G,D1342,'Deductions and Deposits'!$F:$F,"&lt;="&amp;B1342)+SUMIFS($F$3:F1342,$D$3:D1342,D1342,$C$3:C1342,"Coin Deposit",$E$3:E1342,"")</f>
        <v>0</v>
      </c>
      <c r="AD1342" s="111">
        <f>SUMIFS('Deductions and Deposits'!$D:$D,'Deductions and Deposits'!$C:$C,D1342)+SUMIFS($F:$F,$D:$D,D1342,$C:$C,"Coin Deduction")</f>
        <v>0</v>
      </c>
      <c r="AE1342" s="111">
        <f>Table5[[#This Row],[Column4]]+Table5[[#This Row],[Column14]]+Table5[[#This Row],[Column19]]+Table5[[#This Row],[Column12]]</f>
        <v>0</v>
      </c>
      <c r="AF1342" s="111">
        <f>Table5[[#This Row],[Column5]]+Table5[[#This Row],[Column13]]+Table5[[#This Row],[Column21]]+Table5[[#This Row],[Column18]]</f>
        <v>0</v>
      </c>
      <c r="AG1342" s="111">
        <f t="shared" si="225"/>
        <v>0</v>
      </c>
      <c r="AH1342" s="111">
        <f t="shared" si="226"/>
        <v>0</v>
      </c>
      <c r="AI1342" s="111">
        <f>Table5[[#This Row],[Column17]]-Table5[[#This Row],[Column20]]</f>
        <v>0</v>
      </c>
      <c r="AJ1342" s="111">
        <f t="shared" si="227"/>
        <v>0</v>
      </c>
      <c r="AK1342" s="111">
        <f t="shared" si="231"/>
        <v>0</v>
      </c>
      <c r="AL1342" s="111">
        <f t="shared" si="228"/>
        <v>0</v>
      </c>
      <c r="AM1342" s="111" t="str">
        <f t="shared" si="229"/>
        <v/>
      </c>
      <c r="AN1342" s="111" t="str">
        <f t="shared" ca="1" si="230"/>
        <v/>
      </c>
    </row>
    <row r="1343" spans="1:40" ht="20.25" customHeight="1" x14ac:dyDescent="0.3">
      <c r="A1343" s="107"/>
      <c r="B1343" s="144"/>
      <c r="C1343" s="119"/>
      <c r="D1343" s="120"/>
      <c r="E1343" s="119"/>
      <c r="F1343" s="119"/>
      <c r="G1343" s="120"/>
      <c r="H1343" s="119"/>
      <c r="I1343" s="109"/>
      <c r="L1343" s="108"/>
      <c r="M1343" s="108"/>
      <c r="N1343" s="108"/>
      <c r="O1343" s="108"/>
      <c r="P1343" s="108"/>
      <c r="Q1343" s="108"/>
      <c r="R1343" s="108"/>
      <c r="S1343" s="108"/>
      <c r="T1343" s="100">
        <f t="shared" si="221"/>
        <v>0</v>
      </c>
      <c r="U1343" s="111"/>
      <c r="V1343" s="111"/>
      <c r="W1343" s="111">
        <f>SUMIFS($F$3:F1343,$D$3:D1343,D1343,$C$3:C1343,"Buy")+SUMIFS($F$3:F1343,$D$3:D1343,D1343,$C$3:C1343,"Coin Deposit",$E$3:E1343,"&lt;&gt;")</f>
        <v>0</v>
      </c>
      <c r="X1343" s="111">
        <f t="shared" si="222"/>
        <v>0</v>
      </c>
      <c r="Y1343" s="111">
        <f>IF($D1343=Y$1,SUMIFS($H$3:$H1343,$G$3:$G1343,Y$1,$C$3:$C1343,"Sell"),0)</f>
        <v>0</v>
      </c>
      <c r="Z1343" s="111">
        <f t="shared" si="223"/>
        <v>0</v>
      </c>
      <c r="AA1343" s="111">
        <f>IF($D1343=AA$1,SUMIFS($H$3:$H1343,$G$3:$G1343,AA$1,$C$3:$C1343,"Sell"),0)</f>
        <v>0</v>
      </c>
      <c r="AB1343" s="111">
        <f t="shared" si="224"/>
        <v>0</v>
      </c>
      <c r="AC1343" s="111">
        <f>SUMIFS('Deductions and Deposits'!$H:$H,'Deductions and Deposits'!$G:$G,D1343,'Deductions and Deposits'!$F:$F,"&lt;="&amp;B1343)+SUMIFS($F$3:F1343,$D$3:D1343,D1343,$C$3:C1343,"Coin Deposit",$E$3:E1343,"")</f>
        <v>0</v>
      </c>
      <c r="AD1343" s="111">
        <f>SUMIFS('Deductions and Deposits'!$D:$D,'Deductions and Deposits'!$C:$C,D1343)+SUMIFS($F:$F,$D:$D,D1343,$C:$C,"Coin Deduction")</f>
        <v>0</v>
      </c>
      <c r="AE1343" s="111">
        <f>Table5[[#This Row],[Column4]]+Table5[[#This Row],[Column14]]+Table5[[#This Row],[Column19]]+Table5[[#This Row],[Column12]]</f>
        <v>0</v>
      </c>
      <c r="AF1343" s="111">
        <f>Table5[[#This Row],[Column5]]+Table5[[#This Row],[Column13]]+Table5[[#This Row],[Column21]]+Table5[[#This Row],[Column18]]</f>
        <v>0</v>
      </c>
      <c r="AG1343" s="111">
        <f t="shared" si="225"/>
        <v>0</v>
      </c>
      <c r="AH1343" s="111">
        <f t="shared" si="226"/>
        <v>0</v>
      </c>
      <c r="AI1343" s="111">
        <f>Table5[[#This Row],[Column17]]-Table5[[#This Row],[Column20]]</f>
        <v>0</v>
      </c>
      <c r="AJ1343" s="111">
        <f t="shared" si="227"/>
        <v>0</v>
      </c>
      <c r="AK1343" s="111">
        <f t="shared" si="231"/>
        <v>0</v>
      </c>
      <c r="AL1343" s="111">
        <f t="shared" si="228"/>
        <v>0</v>
      </c>
      <c r="AM1343" s="111" t="str">
        <f t="shared" si="229"/>
        <v/>
      </c>
      <c r="AN1343" s="111" t="str">
        <f t="shared" ca="1" si="230"/>
        <v/>
      </c>
    </row>
    <row r="1344" spans="1:40" ht="20.25" customHeight="1" x14ac:dyDescent="0.3">
      <c r="A1344" s="107"/>
      <c r="B1344" s="144"/>
      <c r="C1344" s="119"/>
      <c r="D1344" s="120"/>
      <c r="E1344" s="119"/>
      <c r="F1344" s="119"/>
      <c r="G1344" s="120"/>
      <c r="H1344" s="119"/>
      <c r="I1344" s="109"/>
      <c r="L1344" s="108"/>
      <c r="M1344" s="108"/>
      <c r="N1344" s="108"/>
      <c r="O1344" s="108"/>
      <c r="P1344" s="108"/>
      <c r="Q1344" s="108"/>
      <c r="R1344" s="108"/>
      <c r="S1344" s="108"/>
      <c r="T1344" s="100">
        <f t="shared" si="221"/>
        <v>0</v>
      </c>
      <c r="U1344" s="111"/>
      <c r="V1344" s="111"/>
      <c r="W1344" s="111">
        <f>SUMIFS($F$3:F1344,$D$3:D1344,D1344,$C$3:C1344,"Buy")+SUMIFS($F$3:F1344,$D$3:D1344,D1344,$C$3:C1344,"Coin Deposit",$E$3:E1344,"&lt;&gt;")</f>
        <v>0</v>
      </c>
      <c r="X1344" s="111">
        <f t="shared" si="222"/>
        <v>0</v>
      </c>
      <c r="Y1344" s="111">
        <f>IF($D1344=Y$1,SUMIFS($H$3:$H1344,$G$3:$G1344,Y$1,$C$3:$C1344,"Sell"),0)</f>
        <v>0</v>
      </c>
      <c r="Z1344" s="111">
        <f t="shared" si="223"/>
        <v>0</v>
      </c>
      <c r="AA1344" s="111">
        <f>IF($D1344=AA$1,SUMIFS($H$3:$H1344,$G$3:$G1344,AA$1,$C$3:$C1344,"Sell"),0)</f>
        <v>0</v>
      </c>
      <c r="AB1344" s="111">
        <f t="shared" si="224"/>
        <v>0</v>
      </c>
      <c r="AC1344" s="111">
        <f>SUMIFS('Deductions and Deposits'!$H:$H,'Deductions and Deposits'!$G:$G,D1344,'Deductions and Deposits'!$F:$F,"&lt;="&amp;B1344)+SUMIFS($F$3:F1344,$D$3:D1344,D1344,$C$3:C1344,"Coin Deposit",$E$3:E1344,"")</f>
        <v>0</v>
      </c>
      <c r="AD1344" s="111">
        <f>SUMIFS('Deductions and Deposits'!$D:$D,'Deductions and Deposits'!$C:$C,D1344)+SUMIFS($F:$F,$D:$D,D1344,$C:$C,"Coin Deduction")</f>
        <v>0</v>
      </c>
      <c r="AE1344" s="111">
        <f>Table5[[#This Row],[Column4]]+Table5[[#This Row],[Column14]]+Table5[[#This Row],[Column19]]+Table5[[#This Row],[Column12]]</f>
        <v>0</v>
      </c>
      <c r="AF1344" s="111">
        <f>Table5[[#This Row],[Column5]]+Table5[[#This Row],[Column13]]+Table5[[#This Row],[Column21]]+Table5[[#This Row],[Column18]]</f>
        <v>0</v>
      </c>
      <c r="AG1344" s="111">
        <f t="shared" si="225"/>
        <v>0</v>
      </c>
      <c r="AH1344" s="111">
        <f t="shared" si="226"/>
        <v>0</v>
      </c>
      <c r="AI1344" s="111">
        <f>Table5[[#This Row],[Column17]]-Table5[[#This Row],[Column20]]</f>
        <v>0</v>
      </c>
      <c r="AJ1344" s="111">
        <f t="shared" si="227"/>
        <v>0</v>
      </c>
      <c r="AK1344" s="111">
        <f t="shared" si="231"/>
        <v>0</v>
      </c>
      <c r="AL1344" s="111">
        <f t="shared" si="228"/>
        <v>0</v>
      </c>
      <c r="AM1344" s="111" t="str">
        <f t="shared" si="229"/>
        <v/>
      </c>
      <c r="AN1344" s="111" t="str">
        <f t="shared" ca="1" si="230"/>
        <v/>
      </c>
    </row>
    <row r="1345" spans="1:40" ht="20.25" customHeight="1" x14ac:dyDescent="0.3">
      <c r="A1345" s="107"/>
      <c r="B1345" s="144"/>
      <c r="C1345" s="119"/>
      <c r="D1345" s="120"/>
      <c r="E1345" s="119"/>
      <c r="F1345" s="119"/>
      <c r="G1345" s="120"/>
      <c r="H1345" s="119"/>
      <c r="I1345" s="109"/>
      <c r="L1345" s="108"/>
      <c r="M1345" s="108"/>
      <c r="N1345" s="108"/>
      <c r="O1345" s="108"/>
      <c r="P1345" s="108"/>
      <c r="Q1345" s="108"/>
      <c r="R1345" s="108"/>
      <c r="S1345" s="108"/>
      <c r="T1345" s="100">
        <f t="shared" si="221"/>
        <v>0</v>
      </c>
      <c r="U1345" s="111"/>
      <c r="V1345" s="111"/>
      <c r="W1345" s="111">
        <f>SUMIFS($F$3:F1345,$D$3:D1345,D1345,$C$3:C1345,"Buy")+SUMIFS($F$3:F1345,$D$3:D1345,D1345,$C$3:C1345,"Coin Deposit",$E$3:E1345,"&lt;&gt;")</f>
        <v>0</v>
      </c>
      <c r="X1345" s="111">
        <f t="shared" si="222"/>
        <v>0</v>
      </c>
      <c r="Y1345" s="111">
        <f>IF($D1345=Y$1,SUMIFS($H$3:$H1345,$G$3:$G1345,Y$1,$C$3:$C1345,"Sell"),0)</f>
        <v>0</v>
      </c>
      <c r="Z1345" s="111">
        <f t="shared" si="223"/>
        <v>0</v>
      </c>
      <c r="AA1345" s="111">
        <f>IF($D1345=AA$1,SUMIFS($H$3:$H1345,$G$3:$G1345,AA$1,$C$3:$C1345,"Sell"),0)</f>
        <v>0</v>
      </c>
      <c r="AB1345" s="111">
        <f t="shared" si="224"/>
        <v>0</v>
      </c>
      <c r="AC1345" s="111">
        <f>SUMIFS('Deductions and Deposits'!$H:$H,'Deductions and Deposits'!$G:$G,D1345,'Deductions and Deposits'!$F:$F,"&lt;="&amp;B1345)+SUMIFS($F$3:F1345,$D$3:D1345,D1345,$C$3:C1345,"Coin Deposit",$E$3:E1345,"")</f>
        <v>0</v>
      </c>
      <c r="AD1345" s="111">
        <f>SUMIFS('Deductions and Deposits'!$D:$D,'Deductions and Deposits'!$C:$C,D1345)+SUMIFS($F:$F,$D:$D,D1345,$C:$C,"Coin Deduction")</f>
        <v>0</v>
      </c>
      <c r="AE1345" s="111">
        <f>Table5[[#This Row],[Column4]]+Table5[[#This Row],[Column14]]+Table5[[#This Row],[Column19]]+Table5[[#This Row],[Column12]]</f>
        <v>0</v>
      </c>
      <c r="AF1345" s="111">
        <f>Table5[[#This Row],[Column5]]+Table5[[#This Row],[Column13]]+Table5[[#This Row],[Column21]]+Table5[[#This Row],[Column18]]</f>
        <v>0</v>
      </c>
      <c r="AG1345" s="111">
        <f t="shared" si="225"/>
        <v>0</v>
      </c>
      <c r="AH1345" s="111">
        <f t="shared" si="226"/>
        <v>0</v>
      </c>
      <c r="AI1345" s="111">
        <f>Table5[[#This Row],[Column17]]-Table5[[#This Row],[Column20]]</f>
        <v>0</v>
      </c>
      <c r="AJ1345" s="111">
        <f t="shared" si="227"/>
        <v>0</v>
      </c>
      <c r="AK1345" s="111">
        <f t="shared" si="231"/>
        <v>0</v>
      </c>
      <c r="AL1345" s="111">
        <f t="shared" si="228"/>
        <v>0</v>
      </c>
      <c r="AM1345" s="111" t="str">
        <f t="shared" si="229"/>
        <v/>
      </c>
      <c r="AN1345" s="111" t="str">
        <f t="shared" ca="1" si="230"/>
        <v/>
      </c>
    </row>
    <row r="1346" spans="1:40" ht="20.25" customHeight="1" x14ac:dyDescent="0.3">
      <c r="A1346" s="107"/>
      <c r="B1346" s="144"/>
      <c r="C1346" s="119"/>
      <c r="D1346" s="120"/>
      <c r="E1346" s="119"/>
      <c r="F1346" s="119"/>
      <c r="G1346" s="120"/>
      <c r="H1346" s="119"/>
      <c r="I1346" s="109"/>
      <c r="L1346" s="108"/>
      <c r="M1346" s="108"/>
      <c r="N1346" s="108"/>
      <c r="O1346" s="108"/>
      <c r="P1346" s="108"/>
      <c r="Q1346" s="108"/>
      <c r="R1346" s="108"/>
      <c r="S1346" s="108"/>
      <c r="T1346" s="100">
        <f t="shared" si="221"/>
        <v>0</v>
      </c>
      <c r="U1346" s="111"/>
      <c r="V1346" s="111"/>
      <c r="W1346" s="111">
        <f>SUMIFS($F$3:F1346,$D$3:D1346,D1346,$C$3:C1346,"Buy")+SUMIFS($F$3:F1346,$D$3:D1346,D1346,$C$3:C1346,"Coin Deposit",$E$3:E1346,"&lt;&gt;")</f>
        <v>0</v>
      </c>
      <c r="X1346" s="111">
        <f t="shared" si="222"/>
        <v>0</v>
      </c>
      <c r="Y1346" s="111">
        <f>IF($D1346=Y$1,SUMIFS($H$3:$H1346,$G$3:$G1346,Y$1,$C$3:$C1346,"Sell"),0)</f>
        <v>0</v>
      </c>
      <c r="Z1346" s="111">
        <f t="shared" si="223"/>
        <v>0</v>
      </c>
      <c r="AA1346" s="111">
        <f>IF($D1346=AA$1,SUMIFS($H$3:$H1346,$G$3:$G1346,AA$1,$C$3:$C1346,"Sell"),0)</f>
        <v>0</v>
      </c>
      <c r="AB1346" s="111">
        <f t="shared" si="224"/>
        <v>0</v>
      </c>
      <c r="AC1346" s="111">
        <f>SUMIFS('Deductions and Deposits'!$H:$H,'Deductions and Deposits'!$G:$G,D1346,'Deductions and Deposits'!$F:$F,"&lt;="&amp;B1346)+SUMIFS($F$3:F1346,$D$3:D1346,D1346,$C$3:C1346,"Coin Deposit",$E$3:E1346,"")</f>
        <v>0</v>
      </c>
      <c r="AD1346" s="111">
        <f>SUMIFS('Deductions and Deposits'!$D:$D,'Deductions and Deposits'!$C:$C,D1346)+SUMIFS($F:$F,$D:$D,D1346,$C:$C,"Coin Deduction")</f>
        <v>0</v>
      </c>
      <c r="AE1346" s="111">
        <f>Table5[[#This Row],[Column4]]+Table5[[#This Row],[Column14]]+Table5[[#This Row],[Column19]]+Table5[[#This Row],[Column12]]</f>
        <v>0</v>
      </c>
      <c r="AF1346" s="111">
        <f>Table5[[#This Row],[Column5]]+Table5[[#This Row],[Column13]]+Table5[[#This Row],[Column21]]+Table5[[#This Row],[Column18]]</f>
        <v>0</v>
      </c>
      <c r="AG1346" s="111">
        <f t="shared" si="225"/>
        <v>0</v>
      </c>
      <c r="AH1346" s="111">
        <f t="shared" si="226"/>
        <v>0</v>
      </c>
      <c r="AI1346" s="111">
        <f>Table5[[#This Row],[Column17]]-Table5[[#This Row],[Column20]]</f>
        <v>0</v>
      </c>
      <c r="AJ1346" s="111">
        <f t="shared" si="227"/>
        <v>0</v>
      </c>
      <c r="AK1346" s="111">
        <f t="shared" si="231"/>
        <v>0</v>
      </c>
      <c r="AL1346" s="111">
        <f t="shared" si="228"/>
        <v>0</v>
      </c>
      <c r="AM1346" s="111" t="str">
        <f t="shared" si="229"/>
        <v/>
      </c>
      <c r="AN1346" s="111" t="str">
        <f t="shared" ca="1" si="230"/>
        <v/>
      </c>
    </row>
    <row r="1347" spans="1:40" ht="20.25" customHeight="1" x14ac:dyDescent="0.3">
      <c r="A1347" s="107"/>
      <c r="B1347" s="144"/>
      <c r="C1347" s="119"/>
      <c r="D1347" s="120"/>
      <c r="E1347" s="119"/>
      <c r="F1347" s="119"/>
      <c r="G1347" s="120"/>
      <c r="H1347" s="119"/>
      <c r="I1347" s="109"/>
      <c r="L1347" s="108"/>
      <c r="M1347" s="108"/>
      <c r="N1347" s="108"/>
      <c r="O1347" s="108"/>
      <c r="P1347" s="108"/>
      <c r="Q1347" s="108"/>
      <c r="R1347" s="108"/>
      <c r="S1347" s="108"/>
      <c r="T1347" s="100">
        <f t="shared" ref="T1347:T1410" si="232">IF(E1347&lt;&gt;"",E1347,0)</f>
        <v>0</v>
      </c>
      <c r="U1347" s="111"/>
      <c r="V1347" s="111"/>
      <c r="W1347" s="111">
        <f>SUMIFS($F$3:F1347,$D$3:D1347,D1347,$C$3:C1347,"Buy")+SUMIFS($F$3:F1347,$D$3:D1347,D1347,$C$3:C1347,"Coin Deposit",$E$3:E1347,"&lt;&gt;")</f>
        <v>0</v>
      </c>
      <c r="X1347" s="111">
        <f t="shared" ref="X1347:X1410" si="233">IF(OR(C1347="buy",AND(C1347="Coin Deposit",E1347&lt;&gt;"")),SUMIFS($F:$F,$D:$D,D1347,$C:$C,"sell"),0)</f>
        <v>0</v>
      </c>
      <c r="Y1347" s="111">
        <f>IF($D1347=Y$1,SUMIFS($H$3:$H1347,$G$3:$G1347,Y$1,$C$3:$C1347,"Sell"),0)</f>
        <v>0</v>
      </c>
      <c r="Z1347" s="111">
        <f t="shared" ref="Z1347:Z1410" si="234">IF($D1347=Z$1,SUMIFS($H:$H,$G:$G,Z$1,$C:$C,"Buy")+SUMIFS($H:$H,$G:$G,Z$1,$C:$C,"Coin Deposit",$E:$E,"&lt;&gt;"),0)</f>
        <v>0</v>
      </c>
      <c r="AA1347" s="111">
        <f>IF($D1347=AA$1,SUMIFS($H$3:$H1347,$G$3:$G1347,AA$1,$C$3:$C1347,"Sell"),0)</f>
        <v>0</v>
      </c>
      <c r="AB1347" s="111">
        <f t="shared" ref="AB1347:AB1410" si="235">IF($D1347=AB$1,SUMIFS($H:$H,$G:$G,AB$1,$C:$C,"Buy")+SUMIFS($H:$H,$G:$G,AB$1,$C:$C,"Coin Deposit",$E:$E,"&lt;&gt;"),0)</f>
        <v>0</v>
      </c>
      <c r="AC1347" s="111">
        <f>SUMIFS('Deductions and Deposits'!$H:$H,'Deductions and Deposits'!$G:$G,D1347,'Deductions and Deposits'!$F:$F,"&lt;="&amp;B1347)+SUMIFS($F$3:F1347,$D$3:D1347,D1347,$C$3:C1347,"Coin Deposit",$E$3:E1347,"")</f>
        <v>0</v>
      </c>
      <c r="AD1347" s="111">
        <f>SUMIFS('Deductions and Deposits'!$D:$D,'Deductions and Deposits'!$C:$C,D1347)+SUMIFS($F:$F,$D:$D,D1347,$C:$C,"Coin Deduction")</f>
        <v>0</v>
      </c>
      <c r="AE1347" s="111">
        <f>Table5[[#This Row],[Column4]]+Table5[[#This Row],[Column14]]+Table5[[#This Row],[Column19]]+Table5[[#This Row],[Column12]]</f>
        <v>0</v>
      </c>
      <c r="AF1347" s="111">
        <f>Table5[[#This Row],[Column5]]+Table5[[#This Row],[Column13]]+Table5[[#This Row],[Column21]]+Table5[[#This Row],[Column18]]</f>
        <v>0</v>
      </c>
      <c r="AG1347" s="111">
        <f t="shared" ref="AG1347:AG1410" si="236">IF(AND((AC1347+Y1347+AA1347)&gt;AF1347,OR(C1347="buy",AND(C1347="Coin Deposit",E1347&lt;&gt;""))),(AC1347+Y1347+AA1347)-AF1347,0)</f>
        <v>0</v>
      </c>
      <c r="AH1347" s="111">
        <f t="shared" ref="AH1347:AH1410" si="237">IF(AND(AE1347&gt;AF1347,OR(C1347="buy",AND(C1347="Coin Deposit",E1347&lt;&gt;""))),AE1347-AF1347,0)</f>
        <v>0</v>
      </c>
      <c r="AI1347" s="111">
        <f>Table5[[#This Row],[Column17]]-Table5[[#This Row],[Column20]]</f>
        <v>0</v>
      </c>
      <c r="AJ1347" s="111">
        <f t="shared" ref="AJ1347:AJ1410" si="238">IF(AI1347&gt;F1347,F1347,AI1347)</f>
        <v>0</v>
      </c>
      <c r="AK1347" s="111">
        <f t="shared" si="231"/>
        <v>0</v>
      </c>
      <c r="AL1347" s="111">
        <f t="shared" ref="AL1347:AL1410" si="239">IFERROR(SUMIFS($AK:$AK,$D:$D,D1347)/SUMIFS($AJ:$AJ,$D:$D,D1347),0)</f>
        <v>0</v>
      </c>
      <c r="AM1347" s="111" t="str">
        <f t="shared" ref="AM1347:AM1410" si="240">C1347&amp;D1347</f>
        <v/>
      </c>
      <c r="AN1347" s="111" t="str">
        <f t="shared" ref="AN1347:AN1410" ca="1" si="241">OFFSET(AM1347,COUNTA($AM:$AM)-ROW()-(ROW()-ROW($AN$2)-1),)</f>
        <v/>
      </c>
    </row>
    <row r="1348" spans="1:40" ht="20.25" customHeight="1" x14ac:dyDescent="0.3">
      <c r="A1348" s="107"/>
      <c r="B1348" s="144"/>
      <c r="C1348" s="119"/>
      <c r="D1348" s="120"/>
      <c r="E1348" s="119"/>
      <c r="F1348" s="119"/>
      <c r="G1348" s="120"/>
      <c r="H1348" s="119"/>
      <c r="I1348" s="109"/>
      <c r="L1348" s="108"/>
      <c r="M1348" s="108"/>
      <c r="N1348" s="108"/>
      <c r="O1348" s="108"/>
      <c r="P1348" s="108"/>
      <c r="Q1348" s="108"/>
      <c r="R1348" s="108"/>
      <c r="S1348" s="108"/>
      <c r="T1348" s="100">
        <f t="shared" si="232"/>
        <v>0</v>
      </c>
      <c r="U1348" s="111"/>
      <c r="V1348" s="111"/>
      <c r="W1348" s="111">
        <f>SUMIFS($F$3:F1348,$D$3:D1348,D1348,$C$3:C1348,"Buy")+SUMIFS($F$3:F1348,$D$3:D1348,D1348,$C$3:C1348,"Coin Deposit",$E$3:E1348,"&lt;&gt;")</f>
        <v>0</v>
      </c>
      <c r="X1348" s="111">
        <f t="shared" si="233"/>
        <v>0</v>
      </c>
      <c r="Y1348" s="111">
        <f>IF($D1348=Y$1,SUMIFS($H$3:$H1348,$G$3:$G1348,Y$1,$C$3:$C1348,"Sell"),0)</f>
        <v>0</v>
      </c>
      <c r="Z1348" s="111">
        <f t="shared" si="234"/>
        <v>0</v>
      </c>
      <c r="AA1348" s="111">
        <f>IF($D1348=AA$1,SUMIFS($H$3:$H1348,$G$3:$G1348,AA$1,$C$3:$C1348,"Sell"),0)</f>
        <v>0</v>
      </c>
      <c r="AB1348" s="111">
        <f t="shared" si="235"/>
        <v>0</v>
      </c>
      <c r="AC1348" s="111">
        <f>SUMIFS('Deductions and Deposits'!$H:$H,'Deductions and Deposits'!$G:$G,D1348,'Deductions and Deposits'!$F:$F,"&lt;="&amp;B1348)+SUMIFS($F$3:F1348,$D$3:D1348,D1348,$C$3:C1348,"Coin Deposit",$E$3:E1348,"")</f>
        <v>0</v>
      </c>
      <c r="AD1348" s="111">
        <f>SUMIFS('Deductions and Deposits'!$D:$D,'Deductions and Deposits'!$C:$C,D1348)+SUMIFS($F:$F,$D:$D,D1348,$C:$C,"Coin Deduction")</f>
        <v>0</v>
      </c>
      <c r="AE1348" s="111">
        <f>Table5[[#This Row],[Column4]]+Table5[[#This Row],[Column14]]+Table5[[#This Row],[Column19]]+Table5[[#This Row],[Column12]]</f>
        <v>0</v>
      </c>
      <c r="AF1348" s="111">
        <f>Table5[[#This Row],[Column5]]+Table5[[#This Row],[Column13]]+Table5[[#This Row],[Column21]]+Table5[[#This Row],[Column18]]</f>
        <v>0</v>
      </c>
      <c r="AG1348" s="111">
        <f t="shared" si="236"/>
        <v>0</v>
      </c>
      <c r="AH1348" s="111">
        <f t="shared" si="237"/>
        <v>0</v>
      </c>
      <c r="AI1348" s="111">
        <f>Table5[[#This Row],[Column17]]-Table5[[#This Row],[Column20]]</f>
        <v>0</v>
      </c>
      <c r="AJ1348" s="111">
        <f t="shared" si="238"/>
        <v>0</v>
      </c>
      <c r="AK1348" s="111">
        <f t="shared" si="231"/>
        <v>0</v>
      </c>
      <c r="AL1348" s="111">
        <f t="shared" si="239"/>
        <v>0</v>
      </c>
      <c r="AM1348" s="111" t="str">
        <f t="shared" si="240"/>
        <v/>
      </c>
      <c r="AN1348" s="111" t="str">
        <f t="shared" ca="1" si="241"/>
        <v/>
      </c>
    </row>
    <row r="1349" spans="1:40" ht="20.25" customHeight="1" x14ac:dyDescent="0.3">
      <c r="A1349" s="107"/>
      <c r="B1349" s="144"/>
      <c r="C1349" s="119"/>
      <c r="D1349" s="120"/>
      <c r="E1349" s="119"/>
      <c r="F1349" s="119"/>
      <c r="G1349" s="120"/>
      <c r="H1349" s="119"/>
      <c r="I1349" s="109"/>
      <c r="L1349" s="108"/>
      <c r="M1349" s="108"/>
      <c r="N1349" s="108"/>
      <c r="O1349" s="108"/>
      <c r="P1349" s="108"/>
      <c r="Q1349" s="108"/>
      <c r="R1349" s="108"/>
      <c r="S1349" s="108"/>
      <c r="T1349" s="100">
        <f t="shared" si="232"/>
        <v>0</v>
      </c>
      <c r="U1349" s="111"/>
      <c r="V1349" s="111"/>
      <c r="W1349" s="111">
        <f>SUMIFS($F$3:F1349,$D$3:D1349,D1349,$C$3:C1349,"Buy")+SUMIFS($F$3:F1349,$D$3:D1349,D1349,$C$3:C1349,"Coin Deposit",$E$3:E1349,"&lt;&gt;")</f>
        <v>0</v>
      </c>
      <c r="X1349" s="111">
        <f t="shared" si="233"/>
        <v>0</v>
      </c>
      <c r="Y1349" s="111">
        <f>IF($D1349=Y$1,SUMIFS($H$3:$H1349,$G$3:$G1349,Y$1,$C$3:$C1349,"Sell"),0)</f>
        <v>0</v>
      </c>
      <c r="Z1349" s="111">
        <f t="shared" si="234"/>
        <v>0</v>
      </c>
      <c r="AA1349" s="111">
        <f>IF($D1349=AA$1,SUMIFS($H$3:$H1349,$G$3:$G1349,AA$1,$C$3:$C1349,"Sell"),0)</f>
        <v>0</v>
      </c>
      <c r="AB1349" s="111">
        <f t="shared" si="235"/>
        <v>0</v>
      </c>
      <c r="AC1349" s="111">
        <f>SUMIFS('Deductions and Deposits'!$H:$H,'Deductions and Deposits'!$G:$G,D1349,'Deductions and Deposits'!$F:$F,"&lt;="&amp;B1349)+SUMIFS($F$3:F1349,$D$3:D1349,D1349,$C$3:C1349,"Coin Deposit",$E$3:E1349,"")</f>
        <v>0</v>
      </c>
      <c r="AD1349" s="111">
        <f>SUMIFS('Deductions and Deposits'!$D:$D,'Deductions and Deposits'!$C:$C,D1349)+SUMIFS($F:$F,$D:$D,D1349,$C:$C,"Coin Deduction")</f>
        <v>0</v>
      </c>
      <c r="AE1349" s="111">
        <f>Table5[[#This Row],[Column4]]+Table5[[#This Row],[Column14]]+Table5[[#This Row],[Column19]]+Table5[[#This Row],[Column12]]</f>
        <v>0</v>
      </c>
      <c r="AF1349" s="111">
        <f>Table5[[#This Row],[Column5]]+Table5[[#This Row],[Column13]]+Table5[[#This Row],[Column21]]+Table5[[#This Row],[Column18]]</f>
        <v>0</v>
      </c>
      <c r="AG1349" s="111">
        <f t="shared" si="236"/>
        <v>0</v>
      </c>
      <c r="AH1349" s="111">
        <f t="shared" si="237"/>
        <v>0</v>
      </c>
      <c r="AI1349" s="111">
        <f>Table5[[#This Row],[Column17]]-Table5[[#This Row],[Column20]]</f>
        <v>0</v>
      </c>
      <c r="AJ1349" s="111">
        <f t="shared" si="238"/>
        <v>0</v>
      </c>
      <c r="AK1349" s="111">
        <f t="shared" si="231"/>
        <v>0</v>
      </c>
      <c r="AL1349" s="111">
        <f t="shared" si="239"/>
        <v>0</v>
      </c>
      <c r="AM1349" s="111" t="str">
        <f t="shared" si="240"/>
        <v/>
      </c>
      <c r="AN1349" s="111" t="str">
        <f t="shared" ca="1" si="241"/>
        <v/>
      </c>
    </row>
    <row r="1350" spans="1:40" ht="20.25" customHeight="1" x14ac:dyDescent="0.3">
      <c r="A1350" s="107"/>
      <c r="B1350" s="144"/>
      <c r="C1350" s="119"/>
      <c r="D1350" s="120"/>
      <c r="E1350" s="119"/>
      <c r="F1350" s="119"/>
      <c r="G1350" s="120"/>
      <c r="H1350" s="119"/>
      <c r="I1350" s="109"/>
      <c r="L1350" s="108"/>
      <c r="M1350" s="108"/>
      <c r="N1350" s="108"/>
      <c r="O1350" s="108"/>
      <c r="P1350" s="108"/>
      <c r="Q1350" s="108"/>
      <c r="R1350" s="108"/>
      <c r="S1350" s="108"/>
      <c r="T1350" s="100">
        <f t="shared" si="232"/>
        <v>0</v>
      </c>
      <c r="U1350" s="111"/>
      <c r="V1350" s="111"/>
      <c r="W1350" s="111">
        <f>SUMIFS($F$3:F1350,$D$3:D1350,D1350,$C$3:C1350,"Buy")+SUMIFS($F$3:F1350,$D$3:D1350,D1350,$C$3:C1350,"Coin Deposit",$E$3:E1350,"&lt;&gt;")</f>
        <v>0</v>
      </c>
      <c r="X1350" s="111">
        <f t="shared" si="233"/>
        <v>0</v>
      </c>
      <c r="Y1350" s="111">
        <f>IF($D1350=Y$1,SUMIFS($H$3:$H1350,$G$3:$G1350,Y$1,$C$3:$C1350,"Sell"),0)</f>
        <v>0</v>
      </c>
      <c r="Z1350" s="111">
        <f t="shared" si="234"/>
        <v>0</v>
      </c>
      <c r="AA1350" s="111">
        <f>IF($D1350=AA$1,SUMIFS($H$3:$H1350,$G$3:$G1350,AA$1,$C$3:$C1350,"Sell"),0)</f>
        <v>0</v>
      </c>
      <c r="AB1350" s="111">
        <f t="shared" si="235"/>
        <v>0</v>
      </c>
      <c r="AC1350" s="111">
        <f>SUMIFS('Deductions and Deposits'!$H:$H,'Deductions and Deposits'!$G:$G,D1350,'Deductions and Deposits'!$F:$F,"&lt;="&amp;B1350)+SUMIFS($F$3:F1350,$D$3:D1350,D1350,$C$3:C1350,"Coin Deposit",$E$3:E1350,"")</f>
        <v>0</v>
      </c>
      <c r="AD1350" s="111">
        <f>SUMIFS('Deductions and Deposits'!$D:$D,'Deductions and Deposits'!$C:$C,D1350)+SUMIFS($F:$F,$D:$D,D1350,$C:$C,"Coin Deduction")</f>
        <v>0</v>
      </c>
      <c r="AE1350" s="111">
        <f>Table5[[#This Row],[Column4]]+Table5[[#This Row],[Column14]]+Table5[[#This Row],[Column19]]+Table5[[#This Row],[Column12]]</f>
        <v>0</v>
      </c>
      <c r="AF1350" s="111">
        <f>Table5[[#This Row],[Column5]]+Table5[[#This Row],[Column13]]+Table5[[#This Row],[Column21]]+Table5[[#This Row],[Column18]]</f>
        <v>0</v>
      </c>
      <c r="AG1350" s="111">
        <f t="shared" si="236"/>
        <v>0</v>
      </c>
      <c r="AH1350" s="111">
        <f t="shared" si="237"/>
        <v>0</v>
      </c>
      <c r="AI1350" s="111">
        <f>Table5[[#This Row],[Column17]]-Table5[[#This Row],[Column20]]</f>
        <v>0</v>
      </c>
      <c r="AJ1350" s="111">
        <f t="shared" si="238"/>
        <v>0</v>
      </c>
      <c r="AK1350" s="111">
        <f t="shared" si="231"/>
        <v>0</v>
      </c>
      <c r="AL1350" s="111">
        <f t="shared" si="239"/>
        <v>0</v>
      </c>
      <c r="AM1350" s="111" t="str">
        <f t="shared" si="240"/>
        <v/>
      </c>
      <c r="AN1350" s="111" t="str">
        <f t="shared" ca="1" si="241"/>
        <v/>
      </c>
    </row>
    <row r="1351" spans="1:40" ht="20.25" customHeight="1" x14ac:dyDescent="0.3">
      <c r="A1351" s="107"/>
      <c r="B1351" s="144"/>
      <c r="C1351" s="119"/>
      <c r="D1351" s="120"/>
      <c r="E1351" s="119"/>
      <c r="F1351" s="119"/>
      <c r="G1351" s="120"/>
      <c r="H1351" s="119"/>
      <c r="I1351" s="109"/>
      <c r="L1351" s="108"/>
      <c r="M1351" s="108"/>
      <c r="N1351" s="108"/>
      <c r="O1351" s="108"/>
      <c r="P1351" s="108"/>
      <c r="Q1351" s="108"/>
      <c r="R1351" s="108"/>
      <c r="S1351" s="108"/>
      <c r="T1351" s="100">
        <f t="shared" si="232"/>
        <v>0</v>
      </c>
      <c r="U1351" s="111"/>
      <c r="V1351" s="111"/>
      <c r="W1351" s="111">
        <f>SUMIFS($F$3:F1351,$D$3:D1351,D1351,$C$3:C1351,"Buy")+SUMIFS($F$3:F1351,$D$3:D1351,D1351,$C$3:C1351,"Coin Deposit",$E$3:E1351,"&lt;&gt;")</f>
        <v>0</v>
      </c>
      <c r="X1351" s="111">
        <f t="shared" si="233"/>
        <v>0</v>
      </c>
      <c r="Y1351" s="111">
        <f>IF($D1351=Y$1,SUMIFS($H$3:$H1351,$G$3:$G1351,Y$1,$C$3:$C1351,"Sell"),0)</f>
        <v>0</v>
      </c>
      <c r="Z1351" s="111">
        <f t="shared" si="234"/>
        <v>0</v>
      </c>
      <c r="AA1351" s="111">
        <f>IF($D1351=AA$1,SUMIFS($H$3:$H1351,$G$3:$G1351,AA$1,$C$3:$C1351,"Sell"),0)</f>
        <v>0</v>
      </c>
      <c r="AB1351" s="111">
        <f t="shared" si="235"/>
        <v>0</v>
      </c>
      <c r="AC1351" s="111">
        <f>SUMIFS('Deductions and Deposits'!$H:$H,'Deductions and Deposits'!$G:$G,D1351,'Deductions and Deposits'!$F:$F,"&lt;="&amp;B1351)+SUMIFS($F$3:F1351,$D$3:D1351,D1351,$C$3:C1351,"Coin Deposit",$E$3:E1351,"")</f>
        <v>0</v>
      </c>
      <c r="AD1351" s="111">
        <f>SUMIFS('Deductions and Deposits'!$D:$D,'Deductions and Deposits'!$C:$C,D1351)+SUMIFS($F:$F,$D:$D,D1351,$C:$C,"Coin Deduction")</f>
        <v>0</v>
      </c>
      <c r="AE1351" s="111">
        <f>Table5[[#This Row],[Column4]]+Table5[[#This Row],[Column14]]+Table5[[#This Row],[Column19]]+Table5[[#This Row],[Column12]]</f>
        <v>0</v>
      </c>
      <c r="AF1351" s="111">
        <f>Table5[[#This Row],[Column5]]+Table5[[#This Row],[Column13]]+Table5[[#This Row],[Column21]]+Table5[[#This Row],[Column18]]</f>
        <v>0</v>
      </c>
      <c r="AG1351" s="111">
        <f t="shared" si="236"/>
        <v>0</v>
      </c>
      <c r="AH1351" s="111">
        <f t="shared" si="237"/>
        <v>0</v>
      </c>
      <c r="AI1351" s="111">
        <f>Table5[[#This Row],[Column17]]-Table5[[#This Row],[Column20]]</f>
        <v>0</v>
      </c>
      <c r="AJ1351" s="111">
        <f t="shared" si="238"/>
        <v>0</v>
      </c>
      <c r="AK1351" s="111">
        <f t="shared" si="231"/>
        <v>0</v>
      </c>
      <c r="AL1351" s="111">
        <f t="shared" si="239"/>
        <v>0</v>
      </c>
      <c r="AM1351" s="111" t="str">
        <f t="shared" si="240"/>
        <v/>
      </c>
      <c r="AN1351" s="111" t="str">
        <f t="shared" ca="1" si="241"/>
        <v/>
      </c>
    </row>
    <row r="1352" spans="1:40" ht="20.25" customHeight="1" x14ac:dyDescent="0.3">
      <c r="A1352" s="107"/>
      <c r="B1352" s="144"/>
      <c r="C1352" s="119"/>
      <c r="D1352" s="120"/>
      <c r="E1352" s="119"/>
      <c r="F1352" s="119"/>
      <c r="G1352" s="120"/>
      <c r="H1352" s="119"/>
      <c r="I1352" s="109"/>
      <c r="L1352" s="108"/>
      <c r="M1352" s="108"/>
      <c r="N1352" s="108"/>
      <c r="O1352" s="108"/>
      <c r="P1352" s="108"/>
      <c r="Q1352" s="108"/>
      <c r="R1352" s="108"/>
      <c r="S1352" s="108"/>
      <c r="T1352" s="100">
        <f t="shared" si="232"/>
        <v>0</v>
      </c>
      <c r="U1352" s="111"/>
      <c r="V1352" s="111"/>
      <c r="W1352" s="111">
        <f>SUMIFS($F$3:F1352,$D$3:D1352,D1352,$C$3:C1352,"Buy")+SUMIFS($F$3:F1352,$D$3:D1352,D1352,$C$3:C1352,"Coin Deposit",$E$3:E1352,"&lt;&gt;")</f>
        <v>0</v>
      </c>
      <c r="X1352" s="111">
        <f t="shared" si="233"/>
        <v>0</v>
      </c>
      <c r="Y1352" s="111">
        <f>IF($D1352=Y$1,SUMIFS($H$3:$H1352,$G$3:$G1352,Y$1,$C$3:$C1352,"Sell"),0)</f>
        <v>0</v>
      </c>
      <c r="Z1352" s="111">
        <f t="shared" si="234"/>
        <v>0</v>
      </c>
      <c r="AA1352" s="111">
        <f>IF($D1352=AA$1,SUMIFS($H$3:$H1352,$G$3:$G1352,AA$1,$C$3:$C1352,"Sell"),0)</f>
        <v>0</v>
      </c>
      <c r="AB1352" s="111">
        <f t="shared" si="235"/>
        <v>0</v>
      </c>
      <c r="AC1352" s="111">
        <f>SUMIFS('Deductions and Deposits'!$H:$H,'Deductions and Deposits'!$G:$G,D1352,'Deductions and Deposits'!$F:$F,"&lt;="&amp;B1352)+SUMIFS($F$3:F1352,$D$3:D1352,D1352,$C$3:C1352,"Coin Deposit",$E$3:E1352,"")</f>
        <v>0</v>
      </c>
      <c r="AD1352" s="111">
        <f>SUMIFS('Deductions and Deposits'!$D:$D,'Deductions and Deposits'!$C:$C,D1352)+SUMIFS($F:$F,$D:$D,D1352,$C:$C,"Coin Deduction")</f>
        <v>0</v>
      </c>
      <c r="AE1352" s="111">
        <f>Table5[[#This Row],[Column4]]+Table5[[#This Row],[Column14]]+Table5[[#This Row],[Column19]]+Table5[[#This Row],[Column12]]</f>
        <v>0</v>
      </c>
      <c r="AF1352" s="111">
        <f>Table5[[#This Row],[Column5]]+Table5[[#This Row],[Column13]]+Table5[[#This Row],[Column21]]+Table5[[#This Row],[Column18]]</f>
        <v>0</v>
      </c>
      <c r="AG1352" s="111">
        <f t="shared" si="236"/>
        <v>0</v>
      </c>
      <c r="AH1352" s="111">
        <f t="shared" si="237"/>
        <v>0</v>
      </c>
      <c r="AI1352" s="111">
        <f>Table5[[#This Row],[Column17]]-Table5[[#This Row],[Column20]]</f>
        <v>0</v>
      </c>
      <c r="AJ1352" s="111">
        <f t="shared" si="238"/>
        <v>0</v>
      </c>
      <c r="AK1352" s="111">
        <f t="shared" si="231"/>
        <v>0</v>
      </c>
      <c r="AL1352" s="111">
        <f t="shared" si="239"/>
        <v>0</v>
      </c>
      <c r="AM1352" s="111" t="str">
        <f t="shared" si="240"/>
        <v/>
      </c>
      <c r="AN1352" s="111" t="str">
        <f t="shared" ca="1" si="241"/>
        <v/>
      </c>
    </row>
    <row r="1353" spans="1:40" ht="20.25" customHeight="1" x14ac:dyDescent="0.3">
      <c r="A1353" s="107"/>
      <c r="B1353" s="144"/>
      <c r="C1353" s="119"/>
      <c r="D1353" s="120"/>
      <c r="E1353" s="119"/>
      <c r="F1353" s="119"/>
      <c r="G1353" s="120"/>
      <c r="H1353" s="119"/>
      <c r="I1353" s="109"/>
      <c r="L1353" s="108"/>
      <c r="M1353" s="108"/>
      <c r="N1353" s="108"/>
      <c r="O1353" s="108"/>
      <c r="P1353" s="108"/>
      <c r="Q1353" s="108"/>
      <c r="R1353" s="108"/>
      <c r="S1353" s="108"/>
      <c r="T1353" s="100">
        <f t="shared" si="232"/>
        <v>0</v>
      </c>
      <c r="U1353" s="111"/>
      <c r="V1353" s="111"/>
      <c r="W1353" s="111">
        <f>SUMIFS($F$3:F1353,$D$3:D1353,D1353,$C$3:C1353,"Buy")+SUMIFS($F$3:F1353,$D$3:D1353,D1353,$C$3:C1353,"Coin Deposit",$E$3:E1353,"&lt;&gt;")</f>
        <v>0</v>
      </c>
      <c r="X1353" s="111">
        <f t="shared" si="233"/>
        <v>0</v>
      </c>
      <c r="Y1353" s="111">
        <f>IF($D1353=Y$1,SUMIFS($H$3:$H1353,$G$3:$G1353,Y$1,$C$3:$C1353,"Sell"),0)</f>
        <v>0</v>
      </c>
      <c r="Z1353" s="111">
        <f t="shared" si="234"/>
        <v>0</v>
      </c>
      <c r="AA1353" s="111">
        <f>IF($D1353=AA$1,SUMIFS($H$3:$H1353,$G$3:$G1353,AA$1,$C$3:$C1353,"Sell"),0)</f>
        <v>0</v>
      </c>
      <c r="AB1353" s="111">
        <f t="shared" si="235"/>
        <v>0</v>
      </c>
      <c r="AC1353" s="111">
        <f>SUMIFS('Deductions and Deposits'!$H:$H,'Deductions and Deposits'!$G:$G,D1353,'Deductions and Deposits'!$F:$F,"&lt;="&amp;B1353)+SUMIFS($F$3:F1353,$D$3:D1353,D1353,$C$3:C1353,"Coin Deposit",$E$3:E1353,"")</f>
        <v>0</v>
      </c>
      <c r="AD1353" s="111">
        <f>SUMIFS('Deductions and Deposits'!$D:$D,'Deductions and Deposits'!$C:$C,D1353)+SUMIFS($F:$F,$D:$D,D1353,$C:$C,"Coin Deduction")</f>
        <v>0</v>
      </c>
      <c r="AE1353" s="111">
        <f>Table5[[#This Row],[Column4]]+Table5[[#This Row],[Column14]]+Table5[[#This Row],[Column19]]+Table5[[#This Row],[Column12]]</f>
        <v>0</v>
      </c>
      <c r="AF1353" s="111">
        <f>Table5[[#This Row],[Column5]]+Table5[[#This Row],[Column13]]+Table5[[#This Row],[Column21]]+Table5[[#This Row],[Column18]]</f>
        <v>0</v>
      </c>
      <c r="AG1353" s="111">
        <f t="shared" si="236"/>
        <v>0</v>
      </c>
      <c r="AH1353" s="111">
        <f t="shared" si="237"/>
        <v>0</v>
      </c>
      <c r="AI1353" s="111">
        <f>Table5[[#This Row],[Column17]]-Table5[[#This Row],[Column20]]</f>
        <v>0</v>
      </c>
      <c r="AJ1353" s="111">
        <f t="shared" si="238"/>
        <v>0</v>
      </c>
      <c r="AK1353" s="111">
        <f t="shared" si="231"/>
        <v>0</v>
      </c>
      <c r="AL1353" s="111">
        <f t="shared" si="239"/>
        <v>0</v>
      </c>
      <c r="AM1353" s="111" t="str">
        <f t="shared" si="240"/>
        <v/>
      </c>
      <c r="AN1353" s="111" t="str">
        <f t="shared" ca="1" si="241"/>
        <v/>
      </c>
    </row>
    <row r="1354" spans="1:40" ht="20.25" customHeight="1" x14ac:dyDescent="0.3">
      <c r="A1354" s="107"/>
      <c r="B1354" s="144"/>
      <c r="C1354" s="119"/>
      <c r="D1354" s="120"/>
      <c r="E1354" s="119"/>
      <c r="F1354" s="119"/>
      <c r="G1354" s="120"/>
      <c r="H1354" s="119"/>
      <c r="I1354" s="109"/>
      <c r="L1354" s="108"/>
      <c r="M1354" s="108"/>
      <c r="N1354" s="108"/>
      <c r="O1354" s="108"/>
      <c r="P1354" s="108"/>
      <c r="Q1354" s="108"/>
      <c r="R1354" s="108"/>
      <c r="S1354" s="108"/>
      <c r="T1354" s="100">
        <f t="shared" si="232"/>
        <v>0</v>
      </c>
      <c r="U1354" s="111"/>
      <c r="V1354" s="111"/>
      <c r="W1354" s="111">
        <f>SUMIFS($F$3:F1354,$D$3:D1354,D1354,$C$3:C1354,"Buy")+SUMIFS($F$3:F1354,$D$3:D1354,D1354,$C$3:C1354,"Coin Deposit",$E$3:E1354,"&lt;&gt;")</f>
        <v>0</v>
      </c>
      <c r="X1354" s="111">
        <f t="shared" si="233"/>
        <v>0</v>
      </c>
      <c r="Y1354" s="111">
        <f>IF($D1354=Y$1,SUMIFS($H$3:$H1354,$G$3:$G1354,Y$1,$C$3:$C1354,"Sell"),0)</f>
        <v>0</v>
      </c>
      <c r="Z1354" s="111">
        <f t="shared" si="234"/>
        <v>0</v>
      </c>
      <c r="AA1354" s="111">
        <f>IF($D1354=AA$1,SUMIFS($H$3:$H1354,$G$3:$G1354,AA$1,$C$3:$C1354,"Sell"),0)</f>
        <v>0</v>
      </c>
      <c r="AB1354" s="111">
        <f t="shared" si="235"/>
        <v>0</v>
      </c>
      <c r="AC1354" s="111">
        <f>SUMIFS('Deductions and Deposits'!$H:$H,'Deductions and Deposits'!$G:$G,D1354,'Deductions and Deposits'!$F:$F,"&lt;="&amp;B1354)+SUMIFS($F$3:F1354,$D$3:D1354,D1354,$C$3:C1354,"Coin Deposit",$E$3:E1354,"")</f>
        <v>0</v>
      </c>
      <c r="AD1354" s="111">
        <f>SUMIFS('Deductions and Deposits'!$D:$D,'Deductions and Deposits'!$C:$C,D1354)+SUMIFS($F:$F,$D:$D,D1354,$C:$C,"Coin Deduction")</f>
        <v>0</v>
      </c>
      <c r="AE1354" s="111">
        <f>Table5[[#This Row],[Column4]]+Table5[[#This Row],[Column14]]+Table5[[#This Row],[Column19]]+Table5[[#This Row],[Column12]]</f>
        <v>0</v>
      </c>
      <c r="AF1354" s="111">
        <f>Table5[[#This Row],[Column5]]+Table5[[#This Row],[Column13]]+Table5[[#This Row],[Column21]]+Table5[[#This Row],[Column18]]</f>
        <v>0</v>
      </c>
      <c r="AG1354" s="111">
        <f t="shared" si="236"/>
        <v>0</v>
      </c>
      <c r="AH1354" s="111">
        <f t="shared" si="237"/>
        <v>0</v>
      </c>
      <c r="AI1354" s="111">
        <f>Table5[[#This Row],[Column17]]-Table5[[#This Row],[Column20]]</f>
        <v>0</v>
      </c>
      <c r="AJ1354" s="111">
        <f t="shared" si="238"/>
        <v>0</v>
      </c>
      <c r="AK1354" s="111">
        <f t="shared" si="231"/>
        <v>0</v>
      </c>
      <c r="AL1354" s="111">
        <f t="shared" si="239"/>
        <v>0</v>
      </c>
      <c r="AM1354" s="111" t="str">
        <f t="shared" si="240"/>
        <v/>
      </c>
      <c r="AN1354" s="111" t="str">
        <f t="shared" ca="1" si="241"/>
        <v/>
      </c>
    </row>
    <row r="1355" spans="1:40" ht="20.25" customHeight="1" x14ac:dyDescent="0.3">
      <c r="A1355" s="107"/>
      <c r="B1355" s="144"/>
      <c r="C1355" s="119"/>
      <c r="D1355" s="120"/>
      <c r="E1355" s="119"/>
      <c r="F1355" s="119"/>
      <c r="G1355" s="120"/>
      <c r="H1355" s="119"/>
      <c r="I1355" s="109"/>
      <c r="L1355" s="108"/>
      <c r="M1355" s="108"/>
      <c r="N1355" s="108"/>
      <c r="O1355" s="108"/>
      <c r="P1355" s="108"/>
      <c r="Q1355" s="108"/>
      <c r="R1355" s="108"/>
      <c r="S1355" s="108"/>
      <c r="T1355" s="100">
        <f t="shared" si="232"/>
        <v>0</v>
      </c>
      <c r="U1355" s="111"/>
      <c r="V1355" s="111"/>
      <c r="W1355" s="111">
        <f>SUMIFS($F$3:F1355,$D$3:D1355,D1355,$C$3:C1355,"Buy")+SUMIFS($F$3:F1355,$D$3:D1355,D1355,$C$3:C1355,"Coin Deposit",$E$3:E1355,"&lt;&gt;")</f>
        <v>0</v>
      </c>
      <c r="X1355" s="111">
        <f t="shared" si="233"/>
        <v>0</v>
      </c>
      <c r="Y1355" s="111">
        <f>IF($D1355=Y$1,SUMIFS($H$3:$H1355,$G$3:$G1355,Y$1,$C$3:$C1355,"Sell"),0)</f>
        <v>0</v>
      </c>
      <c r="Z1355" s="111">
        <f t="shared" si="234"/>
        <v>0</v>
      </c>
      <c r="AA1355" s="111">
        <f>IF($D1355=AA$1,SUMIFS($H$3:$H1355,$G$3:$G1355,AA$1,$C$3:$C1355,"Sell"),0)</f>
        <v>0</v>
      </c>
      <c r="AB1355" s="111">
        <f t="shared" si="235"/>
        <v>0</v>
      </c>
      <c r="AC1355" s="111">
        <f>SUMIFS('Deductions and Deposits'!$H:$H,'Deductions and Deposits'!$G:$G,D1355,'Deductions and Deposits'!$F:$F,"&lt;="&amp;B1355)+SUMIFS($F$3:F1355,$D$3:D1355,D1355,$C$3:C1355,"Coin Deposit",$E$3:E1355,"")</f>
        <v>0</v>
      </c>
      <c r="AD1355" s="111">
        <f>SUMIFS('Deductions and Deposits'!$D:$D,'Deductions and Deposits'!$C:$C,D1355)+SUMIFS($F:$F,$D:$D,D1355,$C:$C,"Coin Deduction")</f>
        <v>0</v>
      </c>
      <c r="AE1355" s="111">
        <f>Table5[[#This Row],[Column4]]+Table5[[#This Row],[Column14]]+Table5[[#This Row],[Column19]]+Table5[[#This Row],[Column12]]</f>
        <v>0</v>
      </c>
      <c r="AF1355" s="111">
        <f>Table5[[#This Row],[Column5]]+Table5[[#This Row],[Column13]]+Table5[[#This Row],[Column21]]+Table5[[#This Row],[Column18]]</f>
        <v>0</v>
      </c>
      <c r="AG1355" s="111">
        <f t="shared" si="236"/>
        <v>0</v>
      </c>
      <c r="AH1355" s="111">
        <f t="shared" si="237"/>
        <v>0</v>
      </c>
      <c r="AI1355" s="111">
        <f>Table5[[#This Row],[Column17]]-Table5[[#This Row],[Column20]]</f>
        <v>0</v>
      </c>
      <c r="AJ1355" s="111">
        <f t="shared" si="238"/>
        <v>0</v>
      </c>
      <c r="AK1355" s="111">
        <f t="shared" si="231"/>
        <v>0</v>
      </c>
      <c r="AL1355" s="111">
        <f t="shared" si="239"/>
        <v>0</v>
      </c>
      <c r="AM1355" s="111" t="str">
        <f t="shared" si="240"/>
        <v/>
      </c>
      <c r="AN1355" s="111" t="str">
        <f t="shared" ca="1" si="241"/>
        <v/>
      </c>
    </row>
    <row r="1356" spans="1:40" ht="20.25" customHeight="1" x14ac:dyDescent="0.3">
      <c r="A1356" s="107"/>
      <c r="B1356" s="144"/>
      <c r="C1356" s="119"/>
      <c r="D1356" s="120"/>
      <c r="E1356" s="119"/>
      <c r="F1356" s="119"/>
      <c r="G1356" s="120"/>
      <c r="H1356" s="119"/>
      <c r="I1356" s="109"/>
      <c r="L1356" s="108"/>
      <c r="M1356" s="108"/>
      <c r="N1356" s="108"/>
      <c r="O1356" s="108"/>
      <c r="P1356" s="108"/>
      <c r="Q1356" s="108"/>
      <c r="R1356" s="108"/>
      <c r="S1356" s="108"/>
      <c r="T1356" s="100">
        <f t="shared" si="232"/>
        <v>0</v>
      </c>
      <c r="U1356" s="111"/>
      <c r="V1356" s="111"/>
      <c r="W1356" s="111">
        <f>SUMIFS($F$3:F1356,$D$3:D1356,D1356,$C$3:C1356,"Buy")+SUMIFS($F$3:F1356,$D$3:D1356,D1356,$C$3:C1356,"Coin Deposit",$E$3:E1356,"&lt;&gt;")</f>
        <v>0</v>
      </c>
      <c r="X1356" s="111">
        <f t="shared" si="233"/>
        <v>0</v>
      </c>
      <c r="Y1356" s="111">
        <f>IF($D1356=Y$1,SUMIFS($H$3:$H1356,$G$3:$G1356,Y$1,$C$3:$C1356,"Sell"),0)</f>
        <v>0</v>
      </c>
      <c r="Z1356" s="111">
        <f t="shared" si="234"/>
        <v>0</v>
      </c>
      <c r="AA1356" s="111">
        <f>IF($D1356=AA$1,SUMIFS($H$3:$H1356,$G$3:$G1356,AA$1,$C$3:$C1356,"Sell"),0)</f>
        <v>0</v>
      </c>
      <c r="AB1356" s="111">
        <f t="shared" si="235"/>
        <v>0</v>
      </c>
      <c r="AC1356" s="111">
        <f>SUMIFS('Deductions and Deposits'!$H:$H,'Deductions and Deposits'!$G:$G,D1356,'Deductions and Deposits'!$F:$F,"&lt;="&amp;B1356)+SUMIFS($F$3:F1356,$D$3:D1356,D1356,$C$3:C1356,"Coin Deposit",$E$3:E1356,"")</f>
        <v>0</v>
      </c>
      <c r="AD1356" s="111">
        <f>SUMIFS('Deductions and Deposits'!$D:$D,'Deductions and Deposits'!$C:$C,D1356)+SUMIFS($F:$F,$D:$D,D1356,$C:$C,"Coin Deduction")</f>
        <v>0</v>
      </c>
      <c r="AE1356" s="111">
        <f>Table5[[#This Row],[Column4]]+Table5[[#This Row],[Column14]]+Table5[[#This Row],[Column19]]+Table5[[#This Row],[Column12]]</f>
        <v>0</v>
      </c>
      <c r="AF1356" s="111">
        <f>Table5[[#This Row],[Column5]]+Table5[[#This Row],[Column13]]+Table5[[#This Row],[Column21]]+Table5[[#This Row],[Column18]]</f>
        <v>0</v>
      </c>
      <c r="AG1356" s="111">
        <f t="shared" si="236"/>
        <v>0</v>
      </c>
      <c r="AH1356" s="111">
        <f t="shared" si="237"/>
        <v>0</v>
      </c>
      <c r="AI1356" s="111">
        <f>Table5[[#This Row],[Column17]]-Table5[[#This Row],[Column20]]</f>
        <v>0</v>
      </c>
      <c r="AJ1356" s="111">
        <f t="shared" si="238"/>
        <v>0</v>
      </c>
      <c r="AK1356" s="111">
        <f t="shared" si="231"/>
        <v>0</v>
      </c>
      <c r="AL1356" s="111">
        <f t="shared" si="239"/>
        <v>0</v>
      </c>
      <c r="AM1356" s="111" t="str">
        <f t="shared" si="240"/>
        <v/>
      </c>
      <c r="AN1356" s="111" t="str">
        <f t="shared" ca="1" si="241"/>
        <v/>
      </c>
    </row>
    <row r="1357" spans="1:40" ht="20.25" customHeight="1" x14ac:dyDescent="0.3">
      <c r="A1357" s="107"/>
      <c r="B1357" s="144"/>
      <c r="C1357" s="119"/>
      <c r="D1357" s="120"/>
      <c r="E1357" s="119"/>
      <c r="F1357" s="119"/>
      <c r="G1357" s="120"/>
      <c r="H1357" s="119"/>
      <c r="I1357" s="109"/>
      <c r="L1357" s="108"/>
      <c r="M1357" s="108"/>
      <c r="N1357" s="108"/>
      <c r="O1357" s="108"/>
      <c r="P1357" s="108"/>
      <c r="Q1357" s="108"/>
      <c r="R1357" s="108"/>
      <c r="S1357" s="108"/>
      <c r="T1357" s="100">
        <f t="shared" si="232"/>
        <v>0</v>
      </c>
      <c r="U1357" s="111"/>
      <c r="V1357" s="111"/>
      <c r="W1357" s="111">
        <f>SUMIFS($F$3:F1357,$D$3:D1357,D1357,$C$3:C1357,"Buy")+SUMIFS($F$3:F1357,$D$3:D1357,D1357,$C$3:C1357,"Coin Deposit",$E$3:E1357,"&lt;&gt;")</f>
        <v>0</v>
      </c>
      <c r="X1357" s="111">
        <f t="shared" si="233"/>
        <v>0</v>
      </c>
      <c r="Y1357" s="111">
        <f>IF($D1357=Y$1,SUMIFS($H$3:$H1357,$G$3:$G1357,Y$1,$C$3:$C1357,"Sell"),0)</f>
        <v>0</v>
      </c>
      <c r="Z1357" s="111">
        <f t="shared" si="234"/>
        <v>0</v>
      </c>
      <c r="AA1357" s="111">
        <f>IF($D1357=AA$1,SUMIFS($H$3:$H1357,$G$3:$G1357,AA$1,$C$3:$C1357,"Sell"),0)</f>
        <v>0</v>
      </c>
      <c r="AB1357" s="111">
        <f t="shared" si="235"/>
        <v>0</v>
      </c>
      <c r="AC1357" s="111">
        <f>SUMIFS('Deductions and Deposits'!$H:$H,'Deductions and Deposits'!$G:$G,D1357,'Deductions and Deposits'!$F:$F,"&lt;="&amp;B1357)+SUMIFS($F$3:F1357,$D$3:D1357,D1357,$C$3:C1357,"Coin Deposit",$E$3:E1357,"")</f>
        <v>0</v>
      </c>
      <c r="AD1357" s="111">
        <f>SUMIFS('Deductions and Deposits'!$D:$D,'Deductions and Deposits'!$C:$C,D1357)+SUMIFS($F:$F,$D:$D,D1357,$C:$C,"Coin Deduction")</f>
        <v>0</v>
      </c>
      <c r="AE1357" s="111">
        <f>Table5[[#This Row],[Column4]]+Table5[[#This Row],[Column14]]+Table5[[#This Row],[Column19]]+Table5[[#This Row],[Column12]]</f>
        <v>0</v>
      </c>
      <c r="AF1357" s="111">
        <f>Table5[[#This Row],[Column5]]+Table5[[#This Row],[Column13]]+Table5[[#This Row],[Column21]]+Table5[[#This Row],[Column18]]</f>
        <v>0</v>
      </c>
      <c r="AG1357" s="111">
        <f t="shared" si="236"/>
        <v>0</v>
      </c>
      <c r="AH1357" s="111">
        <f t="shared" si="237"/>
        <v>0</v>
      </c>
      <c r="AI1357" s="111">
        <f>Table5[[#This Row],[Column17]]-Table5[[#This Row],[Column20]]</f>
        <v>0</v>
      </c>
      <c r="AJ1357" s="111">
        <f t="shared" si="238"/>
        <v>0</v>
      </c>
      <c r="AK1357" s="111">
        <f t="shared" si="231"/>
        <v>0</v>
      </c>
      <c r="AL1357" s="111">
        <f t="shared" si="239"/>
        <v>0</v>
      </c>
      <c r="AM1357" s="111" t="str">
        <f t="shared" si="240"/>
        <v/>
      </c>
      <c r="AN1357" s="111" t="str">
        <f t="shared" ca="1" si="241"/>
        <v/>
      </c>
    </row>
    <row r="1358" spans="1:40" ht="20.25" customHeight="1" x14ac:dyDescent="0.3">
      <c r="A1358" s="107"/>
      <c r="B1358" s="144"/>
      <c r="C1358" s="119"/>
      <c r="D1358" s="120"/>
      <c r="E1358" s="119"/>
      <c r="F1358" s="119"/>
      <c r="G1358" s="120"/>
      <c r="H1358" s="119"/>
      <c r="I1358" s="109"/>
      <c r="L1358" s="108"/>
      <c r="M1358" s="108"/>
      <c r="N1358" s="108"/>
      <c r="O1358" s="108"/>
      <c r="P1358" s="108"/>
      <c r="Q1358" s="108"/>
      <c r="R1358" s="108"/>
      <c r="S1358" s="108"/>
      <c r="T1358" s="100">
        <f t="shared" si="232"/>
        <v>0</v>
      </c>
      <c r="U1358" s="111"/>
      <c r="V1358" s="111"/>
      <c r="W1358" s="111">
        <f>SUMIFS($F$3:F1358,$D$3:D1358,D1358,$C$3:C1358,"Buy")+SUMIFS($F$3:F1358,$D$3:D1358,D1358,$C$3:C1358,"Coin Deposit",$E$3:E1358,"&lt;&gt;")</f>
        <v>0</v>
      </c>
      <c r="X1358" s="111">
        <f t="shared" si="233"/>
        <v>0</v>
      </c>
      <c r="Y1358" s="111">
        <f>IF($D1358=Y$1,SUMIFS($H$3:$H1358,$G$3:$G1358,Y$1,$C$3:$C1358,"Sell"),0)</f>
        <v>0</v>
      </c>
      <c r="Z1358" s="111">
        <f t="shared" si="234"/>
        <v>0</v>
      </c>
      <c r="AA1358" s="111">
        <f>IF($D1358=AA$1,SUMIFS($H$3:$H1358,$G$3:$G1358,AA$1,$C$3:$C1358,"Sell"),0)</f>
        <v>0</v>
      </c>
      <c r="AB1358" s="111">
        <f t="shared" si="235"/>
        <v>0</v>
      </c>
      <c r="AC1358" s="111">
        <f>SUMIFS('Deductions and Deposits'!$H:$H,'Deductions and Deposits'!$G:$G,D1358,'Deductions and Deposits'!$F:$F,"&lt;="&amp;B1358)+SUMIFS($F$3:F1358,$D$3:D1358,D1358,$C$3:C1358,"Coin Deposit",$E$3:E1358,"")</f>
        <v>0</v>
      </c>
      <c r="AD1358" s="111">
        <f>SUMIFS('Deductions and Deposits'!$D:$D,'Deductions and Deposits'!$C:$C,D1358)+SUMIFS($F:$F,$D:$D,D1358,$C:$C,"Coin Deduction")</f>
        <v>0</v>
      </c>
      <c r="AE1358" s="111">
        <f>Table5[[#This Row],[Column4]]+Table5[[#This Row],[Column14]]+Table5[[#This Row],[Column19]]+Table5[[#This Row],[Column12]]</f>
        <v>0</v>
      </c>
      <c r="AF1358" s="111">
        <f>Table5[[#This Row],[Column5]]+Table5[[#This Row],[Column13]]+Table5[[#This Row],[Column21]]+Table5[[#This Row],[Column18]]</f>
        <v>0</v>
      </c>
      <c r="AG1358" s="111">
        <f t="shared" si="236"/>
        <v>0</v>
      </c>
      <c r="AH1358" s="111">
        <f t="shared" si="237"/>
        <v>0</v>
      </c>
      <c r="AI1358" s="111">
        <f>Table5[[#This Row],[Column17]]-Table5[[#This Row],[Column20]]</f>
        <v>0</v>
      </c>
      <c r="AJ1358" s="111">
        <f t="shared" si="238"/>
        <v>0</v>
      </c>
      <c r="AK1358" s="111">
        <f t="shared" si="231"/>
        <v>0</v>
      </c>
      <c r="AL1358" s="111">
        <f t="shared" si="239"/>
        <v>0</v>
      </c>
      <c r="AM1358" s="111" t="str">
        <f t="shared" si="240"/>
        <v/>
      </c>
      <c r="AN1358" s="111" t="str">
        <f t="shared" ca="1" si="241"/>
        <v/>
      </c>
    </row>
    <row r="1359" spans="1:40" ht="20.25" customHeight="1" x14ac:dyDescent="0.3">
      <c r="A1359" s="107"/>
      <c r="B1359" s="144"/>
      <c r="C1359" s="119"/>
      <c r="D1359" s="120"/>
      <c r="E1359" s="119"/>
      <c r="F1359" s="119"/>
      <c r="G1359" s="120"/>
      <c r="H1359" s="119"/>
      <c r="I1359" s="109"/>
      <c r="L1359" s="108"/>
      <c r="M1359" s="108"/>
      <c r="N1359" s="108"/>
      <c r="O1359" s="108"/>
      <c r="P1359" s="108"/>
      <c r="Q1359" s="108"/>
      <c r="R1359" s="108"/>
      <c r="S1359" s="108"/>
      <c r="T1359" s="100">
        <f t="shared" si="232"/>
        <v>0</v>
      </c>
      <c r="U1359" s="111"/>
      <c r="V1359" s="111"/>
      <c r="W1359" s="111">
        <f>SUMIFS($F$3:F1359,$D$3:D1359,D1359,$C$3:C1359,"Buy")+SUMIFS($F$3:F1359,$D$3:D1359,D1359,$C$3:C1359,"Coin Deposit",$E$3:E1359,"&lt;&gt;")</f>
        <v>0</v>
      </c>
      <c r="X1359" s="111">
        <f t="shared" si="233"/>
        <v>0</v>
      </c>
      <c r="Y1359" s="111">
        <f>IF($D1359=Y$1,SUMIFS($H$3:$H1359,$G$3:$G1359,Y$1,$C$3:$C1359,"Sell"),0)</f>
        <v>0</v>
      </c>
      <c r="Z1359" s="111">
        <f t="shared" si="234"/>
        <v>0</v>
      </c>
      <c r="AA1359" s="111">
        <f>IF($D1359=AA$1,SUMIFS($H$3:$H1359,$G$3:$G1359,AA$1,$C$3:$C1359,"Sell"),0)</f>
        <v>0</v>
      </c>
      <c r="AB1359" s="111">
        <f t="shared" si="235"/>
        <v>0</v>
      </c>
      <c r="AC1359" s="111">
        <f>SUMIFS('Deductions and Deposits'!$H:$H,'Deductions and Deposits'!$G:$G,D1359,'Deductions and Deposits'!$F:$F,"&lt;="&amp;B1359)+SUMIFS($F$3:F1359,$D$3:D1359,D1359,$C$3:C1359,"Coin Deposit",$E$3:E1359,"")</f>
        <v>0</v>
      </c>
      <c r="AD1359" s="111">
        <f>SUMIFS('Deductions and Deposits'!$D:$D,'Deductions and Deposits'!$C:$C,D1359)+SUMIFS($F:$F,$D:$D,D1359,$C:$C,"Coin Deduction")</f>
        <v>0</v>
      </c>
      <c r="AE1359" s="111">
        <f>Table5[[#This Row],[Column4]]+Table5[[#This Row],[Column14]]+Table5[[#This Row],[Column19]]+Table5[[#This Row],[Column12]]</f>
        <v>0</v>
      </c>
      <c r="AF1359" s="111">
        <f>Table5[[#This Row],[Column5]]+Table5[[#This Row],[Column13]]+Table5[[#This Row],[Column21]]+Table5[[#This Row],[Column18]]</f>
        <v>0</v>
      </c>
      <c r="AG1359" s="111">
        <f t="shared" si="236"/>
        <v>0</v>
      </c>
      <c r="AH1359" s="111">
        <f t="shared" si="237"/>
        <v>0</v>
      </c>
      <c r="AI1359" s="111">
        <f>Table5[[#This Row],[Column17]]-Table5[[#This Row],[Column20]]</f>
        <v>0</v>
      </c>
      <c r="AJ1359" s="111">
        <f t="shared" si="238"/>
        <v>0</v>
      </c>
      <c r="AK1359" s="111">
        <f t="shared" si="231"/>
        <v>0</v>
      </c>
      <c r="AL1359" s="111">
        <f t="shared" si="239"/>
        <v>0</v>
      </c>
      <c r="AM1359" s="111" t="str">
        <f t="shared" si="240"/>
        <v/>
      </c>
      <c r="AN1359" s="111" t="str">
        <f t="shared" ca="1" si="241"/>
        <v/>
      </c>
    </row>
    <row r="1360" spans="1:40" ht="20.25" customHeight="1" x14ac:dyDescent="0.3">
      <c r="A1360" s="107"/>
      <c r="B1360" s="144"/>
      <c r="C1360" s="119"/>
      <c r="D1360" s="120"/>
      <c r="E1360" s="119"/>
      <c r="F1360" s="119"/>
      <c r="G1360" s="120"/>
      <c r="H1360" s="119"/>
      <c r="I1360" s="109"/>
      <c r="L1360" s="108"/>
      <c r="M1360" s="108"/>
      <c r="N1360" s="108"/>
      <c r="O1360" s="108"/>
      <c r="P1360" s="108"/>
      <c r="Q1360" s="108"/>
      <c r="R1360" s="108"/>
      <c r="S1360" s="108"/>
      <c r="T1360" s="100">
        <f t="shared" si="232"/>
        <v>0</v>
      </c>
      <c r="U1360" s="111"/>
      <c r="V1360" s="111"/>
      <c r="W1360" s="111">
        <f>SUMIFS($F$3:F1360,$D$3:D1360,D1360,$C$3:C1360,"Buy")+SUMIFS($F$3:F1360,$D$3:D1360,D1360,$C$3:C1360,"Coin Deposit",$E$3:E1360,"&lt;&gt;")</f>
        <v>0</v>
      </c>
      <c r="X1360" s="111">
        <f t="shared" si="233"/>
        <v>0</v>
      </c>
      <c r="Y1360" s="111">
        <f>IF($D1360=Y$1,SUMIFS($H$3:$H1360,$G$3:$G1360,Y$1,$C$3:$C1360,"Sell"),0)</f>
        <v>0</v>
      </c>
      <c r="Z1360" s="111">
        <f t="shared" si="234"/>
        <v>0</v>
      </c>
      <c r="AA1360" s="111">
        <f>IF($D1360=AA$1,SUMIFS($H$3:$H1360,$G$3:$G1360,AA$1,$C$3:$C1360,"Sell"),0)</f>
        <v>0</v>
      </c>
      <c r="AB1360" s="111">
        <f t="shared" si="235"/>
        <v>0</v>
      </c>
      <c r="AC1360" s="111">
        <f>SUMIFS('Deductions and Deposits'!$H:$H,'Deductions and Deposits'!$G:$G,D1360,'Deductions and Deposits'!$F:$F,"&lt;="&amp;B1360)+SUMIFS($F$3:F1360,$D$3:D1360,D1360,$C$3:C1360,"Coin Deposit",$E$3:E1360,"")</f>
        <v>0</v>
      </c>
      <c r="AD1360" s="111">
        <f>SUMIFS('Deductions and Deposits'!$D:$D,'Deductions and Deposits'!$C:$C,D1360)+SUMIFS($F:$F,$D:$D,D1360,$C:$C,"Coin Deduction")</f>
        <v>0</v>
      </c>
      <c r="AE1360" s="111">
        <f>Table5[[#This Row],[Column4]]+Table5[[#This Row],[Column14]]+Table5[[#This Row],[Column19]]+Table5[[#This Row],[Column12]]</f>
        <v>0</v>
      </c>
      <c r="AF1360" s="111">
        <f>Table5[[#This Row],[Column5]]+Table5[[#This Row],[Column13]]+Table5[[#This Row],[Column21]]+Table5[[#This Row],[Column18]]</f>
        <v>0</v>
      </c>
      <c r="AG1360" s="111">
        <f t="shared" si="236"/>
        <v>0</v>
      </c>
      <c r="AH1360" s="111">
        <f t="shared" si="237"/>
        <v>0</v>
      </c>
      <c r="AI1360" s="111">
        <f>Table5[[#This Row],[Column17]]-Table5[[#This Row],[Column20]]</f>
        <v>0</v>
      </c>
      <c r="AJ1360" s="111">
        <f t="shared" si="238"/>
        <v>0</v>
      </c>
      <c r="AK1360" s="111">
        <f t="shared" si="231"/>
        <v>0</v>
      </c>
      <c r="AL1360" s="111">
        <f t="shared" si="239"/>
        <v>0</v>
      </c>
      <c r="AM1360" s="111" t="str">
        <f t="shared" si="240"/>
        <v/>
      </c>
      <c r="AN1360" s="111" t="str">
        <f t="shared" ca="1" si="241"/>
        <v/>
      </c>
    </row>
    <row r="1361" spans="1:40" ht="20.25" customHeight="1" x14ac:dyDescent="0.3">
      <c r="A1361" s="107"/>
      <c r="B1361" s="144"/>
      <c r="C1361" s="119"/>
      <c r="D1361" s="120"/>
      <c r="E1361" s="119"/>
      <c r="F1361" s="119"/>
      <c r="G1361" s="120"/>
      <c r="H1361" s="119"/>
      <c r="I1361" s="109"/>
      <c r="L1361" s="108"/>
      <c r="M1361" s="108"/>
      <c r="N1361" s="108"/>
      <c r="O1361" s="108"/>
      <c r="P1361" s="108"/>
      <c r="Q1361" s="108"/>
      <c r="R1361" s="108"/>
      <c r="S1361" s="108"/>
      <c r="T1361" s="100">
        <f t="shared" si="232"/>
        <v>0</v>
      </c>
      <c r="U1361" s="111"/>
      <c r="V1361" s="111"/>
      <c r="W1361" s="111">
        <f>SUMIFS($F$3:F1361,$D$3:D1361,D1361,$C$3:C1361,"Buy")+SUMIFS($F$3:F1361,$D$3:D1361,D1361,$C$3:C1361,"Coin Deposit",$E$3:E1361,"&lt;&gt;")</f>
        <v>0</v>
      </c>
      <c r="X1361" s="111">
        <f t="shared" si="233"/>
        <v>0</v>
      </c>
      <c r="Y1361" s="111">
        <f>IF($D1361=Y$1,SUMIFS($H$3:$H1361,$G$3:$G1361,Y$1,$C$3:$C1361,"Sell"),0)</f>
        <v>0</v>
      </c>
      <c r="Z1361" s="111">
        <f t="shared" si="234"/>
        <v>0</v>
      </c>
      <c r="AA1361" s="111">
        <f>IF($D1361=AA$1,SUMIFS($H$3:$H1361,$G$3:$G1361,AA$1,$C$3:$C1361,"Sell"),0)</f>
        <v>0</v>
      </c>
      <c r="AB1361" s="111">
        <f t="shared" si="235"/>
        <v>0</v>
      </c>
      <c r="AC1361" s="111">
        <f>SUMIFS('Deductions and Deposits'!$H:$H,'Deductions and Deposits'!$G:$G,D1361,'Deductions and Deposits'!$F:$F,"&lt;="&amp;B1361)+SUMIFS($F$3:F1361,$D$3:D1361,D1361,$C$3:C1361,"Coin Deposit",$E$3:E1361,"")</f>
        <v>0</v>
      </c>
      <c r="AD1361" s="111">
        <f>SUMIFS('Deductions and Deposits'!$D:$D,'Deductions and Deposits'!$C:$C,D1361)+SUMIFS($F:$F,$D:$D,D1361,$C:$C,"Coin Deduction")</f>
        <v>0</v>
      </c>
      <c r="AE1361" s="111">
        <f>Table5[[#This Row],[Column4]]+Table5[[#This Row],[Column14]]+Table5[[#This Row],[Column19]]+Table5[[#This Row],[Column12]]</f>
        <v>0</v>
      </c>
      <c r="AF1361" s="111">
        <f>Table5[[#This Row],[Column5]]+Table5[[#This Row],[Column13]]+Table5[[#This Row],[Column21]]+Table5[[#This Row],[Column18]]</f>
        <v>0</v>
      </c>
      <c r="AG1361" s="111">
        <f t="shared" si="236"/>
        <v>0</v>
      </c>
      <c r="AH1361" s="111">
        <f t="shared" si="237"/>
        <v>0</v>
      </c>
      <c r="AI1361" s="111">
        <f>Table5[[#This Row],[Column17]]-Table5[[#This Row],[Column20]]</f>
        <v>0</v>
      </c>
      <c r="AJ1361" s="111">
        <f t="shared" si="238"/>
        <v>0</v>
      </c>
      <c r="AK1361" s="111">
        <f t="shared" ref="AK1361:AK1424" si="242">AJ1361*T1361</f>
        <v>0</v>
      </c>
      <c r="AL1361" s="111">
        <f t="shared" si="239"/>
        <v>0</v>
      </c>
      <c r="AM1361" s="111" t="str">
        <f t="shared" si="240"/>
        <v/>
      </c>
      <c r="AN1361" s="111" t="str">
        <f t="shared" ca="1" si="241"/>
        <v/>
      </c>
    </row>
    <row r="1362" spans="1:40" ht="20.25" customHeight="1" x14ac:dyDescent="0.3">
      <c r="A1362" s="107"/>
      <c r="B1362" s="144"/>
      <c r="C1362" s="119"/>
      <c r="D1362" s="120"/>
      <c r="E1362" s="119"/>
      <c r="F1362" s="119"/>
      <c r="G1362" s="120"/>
      <c r="H1362" s="119"/>
      <c r="I1362" s="109"/>
      <c r="L1362" s="108"/>
      <c r="M1362" s="108"/>
      <c r="N1362" s="108"/>
      <c r="O1362" s="108"/>
      <c r="P1362" s="108"/>
      <c r="Q1362" s="108"/>
      <c r="R1362" s="108"/>
      <c r="S1362" s="108"/>
      <c r="T1362" s="100">
        <f t="shared" si="232"/>
        <v>0</v>
      </c>
      <c r="U1362" s="111"/>
      <c r="V1362" s="111"/>
      <c r="W1362" s="111">
        <f>SUMIFS($F$3:F1362,$D$3:D1362,D1362,$C$3:C1362,"Buy")+SUMIFS($F$3:F1362,$D$3:D1362,D1362,$C$3:C1362,"Coin Deposit",$E$3:E1362,"&lt;&gt;")</f>
        <v>0</v>
      </c>
      <c r="X1362" s="111">
        <f t="shared" si="233"/>
        <v>0</v>
      </c>
      <c r="Y1362" s="111">
        <f>IF($D1362=Y$1,SUMIFS($H$3:$H1362,$G$3:$G1362,Y$1,$C$3:$C1362,"Sell"),0)</f>
        <v>0</v>
      </c>
      <c r="Z1362" s="111">
        <f t="shared" si="234"/>
        <v>0</v>
      </c>
      <c r="AA1362" s="111">
        <f>IF($D1362=AA$1,SUMIFS($H$3:$H1362,$G$3:$G1362,AA$1,$C$3:$C1362,"Sell"),0)</f>
        <v>0</v>
      </c>
      <c r="AB1362" s="111">
        <f t="shared" si="235"/>
        <v>0</v>
      </c>
      <c r="AC1362" s="111">
        <f>SUMIFS('Deductions and Deposits'!$H:$H,'Deductions and Deposits'!$G:$G,D1362,'Deductions and Deposits'!$F:$F,"&lt;="&amp;B1362)+SUMIFS($F$3:F1362,$D$3:D1362,D1362,$C$3:C1362,"Coin Deposit",$E$3:E1362,"")</f>
        <v>0</v>
      </c>
      <c r="AD1362" s="111">
        <f>SUMIFS('Deductions and Deposits'!$D:$D,'Deductions and Deposits'!$C:$C,D1362)+SUMIFS($F:$F,$D:$D,D1362,$C:$C,"Coin Deduction")</f>
        <v>0</v>
      </c>
      <c r="AE1362" s="111">
        <f>Table5[[#This Row],[Column4]]+Table5[[#This Row],[Column14]]+Table5[[#This Row],[Column19]]+Table5[[#This Row],[Column12]]</f>
        <v>0</v>
      </c>
      <c r="AF1362" s="111">
        <f>Table5[[#This Row],[Column5]]+Table5[[#This Row],[Column13]]+Table5[[#This Row],[Column21]]+Table5[[#This Row],[Column18]]</f>
        <v>0</v>
      </c>
      <c r="AG1362" s="111">
        <f t="shared" si="236"/>
        <v>0</v>
      </c>
      <c r="AH1362" s="111">
        <f t="shared" si="237"/>
        <v>0</v>
      </c>
      <c r="AI1362" s="111">
        <f>Table5[[#This Row],[Column17]]-Table5[[#This Row],[Column20]]</f>
        <v>0</v>
      </c>
      <c r="AJ1362" s="111">
        <f t="shared" si="238"/>
        <v>0</v>
      </c>
      <c r="AK1362" s="111">
        <f t="shared" si="242"/>
        <v>0</v>
      </c>
      <c r="AL1362" s="111">
        <f t="shared" si="239"/>
        <v>0</v>
      </c>
      <c r="AM1362" s="111" t="str">
        <f t="shared" si="240"/>
        <v/>
      </c>
      <c r="AN1362" s="111" t="str">
        <f t="shared" ca="1" si="241"/>
        <v/>
      </c>
    </row>
    <row r="1363" spans="1:40" ht="20.25" customHeight="1" x14ac:dyDescent="0.3">
      <c r="A1363" s="107"/>
      <c r="B1363" s="144"/>
      <c r="C1363" s="119"/>
      <c r="D1363" s="120"/>
      <c r="E1363" s="119"/>
      <c r="F1363" s="119"/>
      <c r="G1363" s="120"/>
      <c r="H1363" s="119"/>
      <c r="I1363" s="109"/>
      <c r="L1363" s="108"/>
      <c r="M1363" s="108"/>
      <c r="N1363" s="108"/>
      <c r="O1363" s="108"/>
      <c r="P1363" s="108"/>
      <c r="Q1363" s="108"/>
      <c r="R1363" s="108"/>
      <c r="S1363" s="108"/>
      <c r="T1363" s="100">
        <f t="shared" si="232"/>
        <v>0</v>
      </c>
      <c r="U1363" s="111"/>
      <c r="V1363" s="111"/>
      <c r="W1363" s="111">
        <f>SUMIFS($F$3:F1363,$D$3:D1363,D1363,$C$3:C1363,"Buy")+SUMIFS($F$3:F1363,$D$3:D1363,D1363,$C$3:C1363,"Coin Deposit",$E$3:E1363,"&lt;&gt;")</f>
        <v>0</v>
      </c>
      <c r="X1363" s="111">
        <f t="shared" si="233"/>
        <v>0</v>
      </c>
      <c r="Y1363" s="111">
        <f>IF($D1363=Y$1,SUMIFS($H$3:$H1363,$G$3:$G1363,Y$1,$C$3:$C1363,"Sell"),0)</f>
        <v>0</v>
      </c>
      <c r="Z1363" s="111">
        <f t="shared" si="234"/>
        <v>0</v>
      </c>
      <c r="AA1363" s="111">
        <f>IF($D1363=AA$1,SUMIFS($H$3:$H1363,$G$3:$G1363,AA$1,$C$3:$C1363,"Sell"),0)</f>
        <v>0</v>
      </c>
      <c r="AB1363" s="111">
        <f t="shared" si="235"/>
        <v>0</v>
      </c>
      <c r="AC1363" s="111">
        <f>SUMIFS('Deductions and Deposits'!$H:$H,'Deductions and Deposits'!$G:$G,D1363,'Deductions and Deposits'!$F:$F,"&lt;="&amp;B1363)+SUMIFS($F$3:F1363,$D$3:D1363,D1363,$C$3:C1363,"Coin Deposit",$E$3:E1363,"")</f>
        <v>0</v>
      </c>
      <c r="AD1363" s="111">
        <f>SUMIFS('Deductions and Deposits'!$D:$D,'Deductions and Deposits'!$C:$C,D1363)+SUMIFS($F:$F,$D:$D,D1363,$C:$C,"Coin Deduction")</f>
        <v>0</v>
      </c>
      <c r="AE1363" s="111">
        <f>Table5[[#This Row],[Column4]]+Table5[[#This Row],[Column14]]+Table5[[#This Row],[Column19]]+Table5[[#This Row],[Column12]]</f>
        <v>0</v>
      </c>
      <c r="AF1363" s="111">
        <f>Table5[[#This Row],[Column5]]+Table5[[#This Row],[Column13]]+Table5[[#This Row],[Column21]]+Table5[[#This Row],[Column18]]</f>
        <v>0</v>
      </c>
      <c r="AG1363" s="111">
        <f t="shared" si="236"/>
        <v>0</v>
      </c>
      <c r="AH1363" s="111">
        <f t="shared" si="237"/>
        <v>0</v>
      </c>
      <c r="AI1363" s="111">
        <f>Table5[[#This Row],[Column17]]-Table5[[#This Row],[Column20]]</f>
        <v>0</v>
      </c>
      <c r="AJ1363" s="111">
        <f t="shared" si="238"/>
        <v>0</v>
      </c>
      <c r="AK1363" s="111">
        <f t="shared" si="242"/>
        <v>0</v>
      </c>
      <c r="AL1363" s="111">
        <f t="shared" si="239"/>
        <v>0</v>
      </c>
      <c r="AM1363" s="111" t="str">
        <f t="shared" si="240"/>
        <v/>
      </c>
      <c r="AN1363" s="111" t="str">
        <f t="shared" ca="1" si="241"/>
        <v/>
      </c>
    </row>
    <row r="1364" spans="1:40" ht="20.25" customHeight="1" x14ac:dyDescent="0.3">
      <c r="A1364" s="107"/>
      <c r="B1364" s="144"/>
      <c r="C1364" s="119"/>
      <c r="D1364" s="120"/>
      <c r="E1364" s="119"/>
      <c r="F1364" s="119"/>
      <c r="G1364" s="120"/>
      <c r="H1364" s="119"/>
      <c r="I1364" s="109"/>
      <c r="L1364" s="108"/>
      <c r="M1364" s="108"/>
      <c r="N1364" s="108"/>
      <c r="O1364" s="108"/>
      <c r="P1364" s="108"/>
      <c r="Q1364" s="108"/>
      <c r="R1364" s="108"/>
      <c r="S1364" s="108"/>
      <c r="T1364" s="100">
        <f t="shared" si="232"/>
        <v>0</v>
      </c>
      <c r="U1364" s="111"/>
      <c r="V1364" s="111"/>
      <c r="W1364" s="111">
        <f>SUMIFS($F$3:F1364,$D$3:D1364,D1364,$C$3:C1364,"Buy")+SUMIFS($F$3:F1364,$D$3:D1364,D1364,$C$3:C1364,"Coin Deposit",$E$3:E1364,"&lt;&gt;")</f>
        <v>0</v>
      </c>
      <c r="X1364" s="111">
        <f t="shared" si="233"/>
        <v>0</v>
      </c>
      <c r="Y1364" s="111">
        <f>IF($D1364=Y$1,SUMIFS($H$3:$H1364,$G$3:$G1364,Y$1,$C$3:$C1364,"Sell"),0)</f>
        <v>0</v>
      </c>
      <c r="Z1364" s="111">
        <f t="shared" si="234"/>
        <v>0</v>
      </c>
      <c r="AA1364" s="111">
        <f>IF($D1364=AA$1,SUMIFS($H$3:$H1364,$G$3:$G1364,AA$1,$C$3:$C1364,"Sell"),0)</f>
        <v>0</v>
      </c>
      <c r="AB1364" s="111">
        <f t="shared" si="235"/>
        <v>0</v>
      </c>
      <c r="AC1364" s="111">
        <f>SUMIFS('Deductions and Deposits'!$H:$H,'Deductions and Deposits'!$G:$G,D1364,'Deductions and Deposits'!$F:$F,"&lt;="&amp;B1364)+SUMIFS($F$3:F1364,$D$3:D1364,D1364,$C$3:C1364,"Coin Deposit",$E$3:E1364,"")</f>
        <v>0</v>
      </c>
      <c r="AD1364" s="111">
        <f>SUMIFS('Deductions and Deposits'!$D:$D,'Deductions and Deposits'!$C:$C,D1364)+SUMIFS($F:$F,$D:$D,D1364,$C:$C,"Coin Deduction")</f>
        <v>0</v>
      </c>
      <c r="AE1364" s="111">
        <f>Table5[[#This Row],[Column4]]+Table5[[#This Row],[Column14]]+Table5[[#This Row],[Column19]]+Table5[[#This Row],[Column12]]</f>
        <v>0</v>
      </c>
      <c r="AF1364" s="111">
        <f>Table5[[#This Row],[Column5]]+Table5[[#This Row],[Column13]]+Table5[[#This Row],[Column21]]+Table5[[#This Row],[Column18]]</f>
        <v>0</v>
      </c>
      <c r="AG1364" s="111">
        <f t="shared" si="236"/>
        <v>0</v>
      </c>
      <c r="AH1364" s="111">
        <f t="shared" si="237"/>
        <v>0</v>
      </c>
      <c r="AI1364" s="111">
        <f>Table5[[#This Row],[Column17]]-Table5[[#This Row],[Column20]]</f>
        <v>0</v>
      </c>
      <c r="AJ1364" s="111">
        <f t="shared" si="238"/>
        <v>0</v>
      </c>
      <c r="AK1364" s="111">
        <f t="shared" si="242"/>
        <v>0</v>
      </c>
      <c r="AL1364" s="111">
        <f t="shared" si="239"/>
        <v>0</v>
      </c>
      <c r="AM1364" s="111" t="str">
        <f t="shared" si="240"/>
        <v/>
      </c>
      <c r="AN1364" s="111" t="str">
        <f t="shared" ca="1" si="241"/>
        <v/>
      </c>
    </row>
    <row r="1365" spans="1:40" ht="20.25" customHeight="1" x14ac:dyDescent="0.3">
      <c r="A1365" s="107"/>
      <c r="B1365" s="144"/>
      <c r="C1365" s="119"/>
      <c r="D1365" s="120"/>
      <c r="E1365" s="119"/>
      <c r="F1365" s="119"/>
      <c r="G1365" s="120"/>
      <c r="H1365" s="119"/>
      <c r="I1365" s="109"/>
      <c r="L1365" s="108"/>
      <c r="M1365" s="108"/>
      <c r="N1365" s="108"/>
      <c r="O1365" s="108"/>
      <c r="P1365" s="108"/>
      <c r="Q1365" s="108"/>
      <c r="R1365" s="108"/>
      <c r="S1365" s="108"/>
      <c r="T1365" s="100">
        <f t="shared" si="232"/>
        <v>0</v>
      </c>
      <c r="U1365" s="111"/>
      <c r="V1365" s="111"/>
      <c r="W1365" s="111">
        <f>SUMIFS($F$3:F1365,$D$3:D1365,D1365,$C$3:C1365,"Buy")+SUMIFS($F$3:F1365,$D$3:D1365,D1365,$C$3:C1365,"Coin Deposit",$E$3:E1365,"&lt;&gt;")</f>
        <v>0</v>
      </c>
      <c r="X1365" s="111">
        <f t="shared" si="233"/>
        <v>0</v>
      </c>
      <c r="Y1365" s="111">
        <f>IF($D1365=Y$1,SUMIFS($H$3:$H1365,$G$3:$G1365,Y$1,$C$3:$C1365,"Sell"),0)</f>
        <v>0</v>
      </c>
      <c r="Z1365" s="111">
        <f t="shared" si="234"/>
        <v>0</v>
      </c>
      <c r="AA1365" s="111">
        <f>IF($D1365=AA$1,SUMIFS($H$3:$H1365,$G$3:$G1365,AA$1,$C$3:$C1365,"Sell"),0)</f>
        <v>0</v>
      </c>
      <c r="AB1365" s="111">
        <f t="shared" si="235"/>
        <v>0</v>
      </c>
      <c r="AC1365" s="111">
        <f>SUMIFS('Deductions and Deposits'!$H:$H,'Deductions and Deposits'!$G:$G,D1365,'Deductions and Deposits'!$F:$F,"&lt;="&amp;B1365)+SUMIFS($F$3:F1365,$D$3:D1365,D1365,$C$3:C1365,"Coin Deposit",$E$3:E1365,"")</f>
        <v>0</v>
      </c>
      <c r="AD1365" s="111">
        <f>SUMIFS('Deductions and Deposits'!$D:$D,'Deductions and Deposits'!$C:$C,D1365)+SUMIFS($F:$F,$D:$D,D1365,$C:$C,"Coin Deduction")</f>
        <v>0</v>
      </c>
      <c r="AE1365" s="111">
        <f>Table5[[#This Row],[Column4]]+Table5[[#This Row],[Column14]]+Table5[[#This Row],[Column19]]+Table5[[#This Row],[Column12]]</f>
        <v>0</v>
      </c>
      <c r="AF1365" s="111">
        <f>Table5[[#This Row],[Column5]]+Table5[[#This Row],[Column13]]+Table5[[#This Row],[Column21]]+Table5[[#This Row],[Column18]]</f>
        <v>0</v>
      </c>
      <c r="AG1365" s="111">
        <f t="shared" si="236"/>
        <v>0</v>
      </c>
      <c r="AH1365" s="111">
        <f t="shared" si="237"/>
        <v>0</v>
      </c>
      <c r="AI1365" s="111">
        <f>Table5[[#This Row],[Column17]]-Table5[[#This Row],[Column20]]</f>
        <v>0</v>
      </c>
      <c r="AJ1365" s="111">
        <f t="shared" si="238"/>
        <v>0</v>
      </c>
      <c r="AK1365" s="111">
        <f t="shared" si="242"/>
        <v>0</v>
      </c>
      <c r="AL1365" s="111">
        <f t="shared" si="239"/>
        <v>0</v>
      </c>
      <c r="AM1365" s="111" t="str">
        <f t="shared" si="240"/>
        <v/>
      </c>
      <c r="AN1365" s="111" t="str">
        <f t="shared" ca="1" si="241"/>
        <v/>
      </c>
    </row>
    <row r="1366" spans="1:40" ht="20.25" customHeight="1" x14ac:dyDescent="0.3">
      <c r="A1366" s="107"/>
      <c r="B1366" s="144"/>
      <c r="C1366" s="119"/>
      <c r="D1366" s="120"/>
      <c r="E1366" s="119"/>
      <c r="F1366" s="119"/>
      <c r="G1366" s="120"/>
      <c r="H1366" s="119"/>
      <c r="I1366" s="109"/>
      <c r="L1366" s="108"/>
      <c r="M1366" s="108"/>
      <c r="N1366" s="108"/>
      <c r="O1366" s="108"/>
      <c r="P1366" s="108"/>
      <c r="Q1366" s="108"/>
      <c r="R1366" s="108"/>
      <c r="S1366" s="108"/>
      <c r="T1366" s="100">
        <f t="shared" si="232"/>
        <v>0</v>
      </c>
      <c r="U1366" s="111"/>
      <c r="V1366" s="111"/>
      <c r="W1366" s="111">
        <f>SUMIFS($F$3:F1366,$D$3:D1366,D1366,$C$3:C1366,"Buy")+SUMIFS($F$3:F1366,$D$3:D1366,D1366,$C$3:C1366,"Coin Deposit",$E$3:E1366,"&lt;&gt;")</f>
        <v>0</v>
      </c>
      <c r="X1366" s="111">
        <f t="shared" si="233"/>
        <v>0</v>
      </c>
      <c r="Y1366" s="111">
        <f>IF($D1366=Y$1,SUMIFS($H$3:$H1366,$G$3:$G1366,Y$1,$C$3:$C1366,"Sell"),0)</f>
        <v>0</v>
      </c>
      <c r="Z1366" s="111">
        <f t="shared" si="234"/>
        <v>0</v>
      </c>
      <c r="AA1366" s="111">
        <f>IF($D1366=AA$1,SUMIFS($H$3:$H1366,$G$3:$G1366,AA$1,$C$3:$C1366,"Sell"),0)</f>
        <v>0</v>
      </c>
      <c r="AB1366" s="111">
        <f t="shared" si="235"/>
        <v>0</v>
      </c>
      <c r="AC1366" s="111">
        <f>SUMIFS('Deductions and Deposits'!$H:$H,'Deductions and Deposits'!$G:$G,D1366,'Deductions and Deposits'!$F:$F,"&lt;="&amp;B1366)+SUMIFS($F$3:F1366,$D$3:D1366,D1366,$C$3:C1366,"Coin Deposit",$E$3:E1366,"")</f>
        <v>0</v>
      </c>
      <c r="AD1366" s="111">
        <f>SUMIFS('Deductions and Deposits'!$D:$D,'Deductions and Deposits'!$C:$C,D1366)+SUMIFS($F:$F,$D:$D,D1366,$C:$C,"Coin Deduction")</f>
        <v>0</v>
      </c>
      <c r="AE1366" s="111">
        <f>Table5[[#This Row],[Column4]]+Table5[[#This Row],[Column14]]+Table5[[#This Row],[Column19]]+Table5[[#This Row],[Column12]]</f>
        <v>0</v>
      </c>
      <c r="AF1366" s="111">
        <f>Table5[[#This Row],[Column5]]+Table5[[#This Row],[Column13]]+Table5[[#This Row],[Column21]]+Table5[[#This Row],[Column18]]</f>
        <v>0</v>
      </c>
      <c r="AG1366" s="111">
        <f t="shared" si="236"/>
        <v>0</v>
      </c>
      <c r="AH1366" s="111">
        <f t="shared" si="237"/>
        <v>0</v>
      </c>
      <c r="AI1366" s="111">
        <f>Table5[[#This Row],[Column17]]-Table5[[#This Row],[Column20]]</f>
        <v>0</v>
      </c>
      <c r="AJ1366" s="111">
        <f t="shared" si="238"/>
        <v>0</v>
      </c>
      <c r="AK1366" s="111">
        <f t="shared" si="242"/>
        <v>0</v>
      </c>
      <c r="AL1366" s="111">
        <f t="shared" si="239"/>
        <v>0</v>
      </c>
      <c r="AM1366" s="111" t="str">
        <f t="shared" si="240"/>
        <v/>
      </c>
      <c r="AN1366" s="111" t="str">
        <f t="shared" ca="1" si="241"/>
        <v/>
      </c>
    </row>
    <row r="1367" spans="1:40" ht="20.25" customHeight="1" x14ac:dyDescent="0.3">
      <c r="A1367" s="107"/>
      <c r="B1367" s="144"/>
      <c r="C1367" s="119"/>
      <c r="D1367" s="120"/>
      <c r="E1367" s="119"/>
      <c r="F1367" s="119"/>
      <c r="G1367" s="120"/>
      <c r="H1367" s="119"/>
      <c r="I1367" s="109"/>
      <c r="L1367" s="108"/>
      <c r="M1367" s="108"/>
      <c r="N1367" s="108"/>
      <c r="O1367" s="108"/>
      <c r="P1367" s="108"/>
      <c r="Q1367" s="108"/>
      <c r="R1367" s="108"/>
      <c r="S1367" s="108"/>
      <c r="T1367" s="100">
        <f t="shared" si="232"/>
        <v>0</v>
      </c>
      <c r="U1367" s="111"/>
      <c r="V1367" s="111"/>
      <c r="W1367" s="111">
        <f>SUMIFS($F$3:F1367,$D$3:D1367,D1367,$C$3:C1367,"Buy")+SUMIFS($F$3:F1367,$D$3:D1367,D1367,$C$3:C1367,"Coin Deposit",$E$3:E1367,"&lt;&gt;")</f>
        <v>0</v>
      </c>
      <c r="X1367" s="111">
        <f t="shared" si="233"/>
        <v>0</v>
      </c>
      <c r="Y1367" s="111">
        <f>IF($D1367=Y$1,SUMIFS($H$3:$H1367,$G$3:$G1367,Y$1,$C$3:$C1367,"Sell"),0)</f>
        <v>0</v>
      </c>
      <c r="Z1367" s="111">
        <f t="shared" si="234"/>
        <v>0</v>
      </c>
      <c r="AA1367" s="111">
        <f>IF($D1367=AA$1,SUMIFS($H$3:$H1367,$G$3:$G1367,AA$1,$C$3:$C1367,"Sell"),0)</f>
        <v>0</v>
      </c>
      <c r="AB1367" s="111">
        <f t="shared" si="235"/>
        <v>0</v>
      </c>
      <c r="AC1367" s="111">
        <f>SUMIFS('Deductions and Deposits'!$H:$H,'Deductions and Deposits'!$G:$G,D1367,'Deductions and Deposits'!$F:$F,"&lt;="&amp;B1367)+SUMIFS($F$3:F1367,$D$3:D1367,D1367,$C$3:C1367,"Coin Deposit",$E$3:E1367,"")</f>
        <v>0</v>
      </c>
      <c r="AD1367" s="111">
        <f>SUMIFS('Deductions and Deposits'!$D:$D,'Deductions and Deposits'!$C:$C,D1367)+SUMIFS($F:$F,$D:$D,D1367,$C:$C,"Coin Deduction")</f>
        <v>0</v>
      </c>
      <c r="AE1367" s="111">
        <f>Table5[[#This Row],[Column4]]+Table5[[#This Row],[Column14]]+Table5[[#This Row],[Column19]]+Table5[[#This Row],[Column12]]</f>
        <v>0</v>
      </c>
      <c r="AF1367" s="111">
        <f>Table5[[#This Row],[Column5]]+Table5[[#This Row],[Column13]]+Table5[[#This Row],[Column21]]+Table5[[#This Row],[Column18]]</f>
        <v>0</v>
      </c>
      <c r="AG1367" s="111">
        <f t="shared" si="236"/>
        <v>0</v>
      </c>
      <c r="AH1367" s="111">
        <f t="shared" si="237"/>
        <v>0</v>
      </c>
      <c r="AI1367" s="111">
        <f>Table5[[#This Row],[Column17]]-Table5[[#This Row],[Column20]]</f>
        <v>0</v>
      </c>
      <c r="AJ1367" s="111">
        <f t="shared" si="238"/>
        <v>0</v>
      </c>
      <c r="AK1367" s="111">
        <f t="shared" si="242"/>
        <v>0</v>
      </c>
      <c r="AL1367" s="111">
        <f t="shared" si="239"/>
        <v>0</v>
      </c>
      <c r="AM1367" s="111" t="str">
        <f t="shared" si="240"/>
        <v/>
      </c>
      <c r="AN1367" s="111" t="str">
        <f t="shared" ca="1" si="241"/>
        <v/>
      </c>
    </row>
    <row r="1368" spans="1:40" ht="20.25" customHeight="1" x14ac:dyDescent="0.3">
      <c r="A1368" s="107"/>
      <c r="B1368" s="144"/>
      <c r="C1368" s="119"/>
      <c r="D1368" s="120"/>
      <c r="E1368" s="119"/>
      <c r="F1368" s="119"/>
      <c r="G1368" s="120"/>
      <c r="H1368" s="119"/>
      <c r="I1368" s="109"/>
      <c r="L1368" s="108"/>
      <c r="M1368" s="108"/>
      <c r="N1368" s="108"/>
      <c r="O1368" s="108"/>
      <c r="P1368" s="108"/>
      <c r="Q1368" s="108"/>
      <c r="R1368" s="108"/>
      <c r="S1368" s="108"/>
      <c r="T1368" s="100">
        <f t="shared" si="232"/>
        <v>0</v>
      </c>
      <c r="U1368" s="111"/>
      <c r="V1368" s="111"/>
      <c r="W1368" s="111">
        <f>SUMIFS($F$3:F1368,$D$3:D1368,D1368,$C$3:C1368,"Buy")+SUMIFS($F$3:F1368,$D$3:D1368,D1368,$C$3:C1368,"Coin Deposit",$E$3:E1368,"&lt;&gt;")</f>
        <v>0</v>
      </c>
      <c r="X1368" s="111">
        <f t="shared" si="233"/>
        <v>0</v>
      </c>
      <c r="Y1368" s="111">
        <f>IF($D1368=Y$1,SUMIFS($H$3:$H1368,$G$3:$G1368,Y$1,$C$3:$C1368,"Sell"),0)</f>
        <v>0</v>
      </c>
      <c r="Z1368" s="111">
        <f t="shared" si="234"/>
        <v>0</v>
      </c>
      <c r="AA1368" s="111">
        <f>IF($D1368=AA$1,SUMIFS($H$3:$H1368,$G$3:$G1368,AA$1,$C$3:$C1368,"Sell"),0)</f>
        <v>0</v>
      </c>
      <c r="AB1368" s="111">
        <f t="shared" si="235"/>
        <v>0</v>
      </c>
      <c r="AC1368" s="111">
        <f>SUMIFS('Deductions and Deposits'!$H:$H,'Deductions and Deposits'!$G:$G,D1368,'Deductions and Deposits'!$F:$F,"&lt;="&amp;B1368)+SUMIFS($F$3:F1368,$D$3:D1368,D1368,$C$3:C1368,"Coin Deposit",$E$3:E1368,"")</f>
        <v>0</v>
      </c>
      <c r="AD1368" s="111">
        <f>SUMIFS('Deductions and Deposits'!$D:$D,'Deductions and Deposits'!$C:$C,D1368)+SUMIFS($F:$F,$D:$D,D1368,$C:$C,"Coin Deduction")</f>
        <v>0</v>
      </c>
      <c r="AE1368" s="111">
        <f>Table5[[#This Row],[Column4]]+Table5[[#This Row],[Column14]]+Table5[[#This Row],[Column19]]+Table5[[#This Row],[Column12]]</f>
        <v>0</v>
      </c>
      <c r="AF1368" s="111">
        <f>Table5[[#This Row],[Column5]]+Table5[[#This Row],[Column13]]+Table5[[#This Row],[Column21]]+Table5[[#This Row],[Column18]]</f>
        <v>0</v>
      </c>
      <c r="AG1368" s="111">
        <f t="shared" si="236"/>
        <v>0</v>
      </c>
      <c r="AH1368" s="111">
        <f t="shared" si="237"/>
        <v>0</v>
      </c>
      <c r="AI1368" s="111">
        <f>Table5[[#This Row],[Column17]]-Table5[[#This Row],[Column20]]</f>
        <v>0</v>
      </c>
      <c r="AJ1368" s="111">
        <f t="shared" si="238"/>
        <v>0</v>
      </c>
      <c r="AK1368" s="111">
        <f t="shared" si="242"/>
        <v>0</v>
      </c>
      <c r="AL1368" s="111">
        <f t="shared" si="239"/>
        <v>0</v>
      </c>
      <c r="AM1368" s="111" t="str">
        <f t="shared" si="240"/>
        <v/>
      </c>
      <c r="AN1368" s="111" t="str">
        <f t="shared" ca="1" si="241"/>
        <v/>
      </c>
    </row>
    <row r="1369" spans="1:40" ht="20.25" customHeight="1" x14ac:dyDescent="0.3">
      <c r="A1369" s="107"/>
      <c r="B1369" s="144"/>
      <c r="C1369" s="119"/>
      <c r="D1369" s="120"/>
      <c r="E1369" s="119"/>
      <c r="F1369" s="119"/>
      <c r="G1369" s="120"/>
      <c r="H1369" s="119"/>
      <c r="I1369" s="109"/>
      <c r="L1369" s="108"/>
      <c r="M1369" s="108"/>
      <c r="N1369" s="108"/>
      <c r="O1369" s="108"/>
      <c r="P1369" s="108"/>
      <c r="Q1369" s="108"/>
      <c r="R1369" s="108"/>
      <c r="S1369" s="108"/>
      <c r="T1369" s="100">
        <f t="shared" si="232"/>
        <v>0</v>
      </c>
      <c r="U1369" s="111"/>
      <c r="V1369" s="111"/>
      <c r="W1369" s="111">
        <f>SUMIFS($F$3:F1369,$D$3:D1369,D1369,$C$3:C1369,"Buy")+SUMIFS($F$3:F1369,$D$3:D1369,D1369,$C$3:C1369,"Coin Deposit",$E$3:E1369,"&lt;&gt;")</f>
        <v>0</v>
      </c>
      <c r="X1369" s="111">
        <f t="shared" si="233"/>
        <v>0</v>
      </c>
      <c r="Y1369" s="111">
        <f>IF($D1369=Y$1,SUMIFS($H$3:$H1369,$G$3:$G1369,Y$1,$C$3:$C1369,"Sell"),0)</f>
        <v>0</v>
      </c>
      <c r="Z1369" s="111">
        <f t="shared" si="234"/>
        <v>0</v>
      </c>
      <c r="AA1369" s="111">
        <f>IF($D1369=AA$1,SUMIFS($H$3:$H1369,$G$3:$G1369,AA$1,$C$3:$C1369,"Sell"),0)</f>
        <v>0</v>
      </c>
      <c r="AB1369" s="111">
        <f t="shared" si="235"/>
        <v>0</v>
      </c>
      <c r="AC1369" s="111">
        <f>SUMIFS('Deductions and Deposits'!$H:$H,'Deductions and Deposits'!$G:$G,D1369,'Deductions and Deposits'!$F:$F,"&lt;="&amp;B1369)+SUMIFS($F$3:F1369,$D$3:D1369,D1369,$C$3:C1369,"Coin Deposit",$E$3:E1369,"")</f>
        <v>0</v>
      </c>
      <c r="AD1369" s="111">
        <f>SUMIFS('Deductions and Deposits'!$D:$D,'Deductions and Deposits'!$C:$C,D1369)+SUMIFS($F:$F,$D:$D,D1369,$C:$C,"Coin Deduction")</f>
        <v>0</v>
      </c>
      <c r="AE1369" s="111">
        <f>Table5[[#This Row],[Column4]]+Table5[[#This Row],[Column14]]+Table5[[#This Row],[Column19]]+Table5[[#This Row],[Column12]]</f>
        <v>0</v>
      </c>
      <c r="AF1369" s="111">
        <f>Table5[[#This Row],[Column5]]+Table5[[#This Row],[Column13]]+Table5[[#This Row],[Column21]]+Table5[[#This Row],[Column18]]</f>
        <v>0</v>
      </c>
      <c r="AG1369" s="111">
        <f t="shared" si="236"/>
        <v>0</v>
      </c>
      <c r="AH1369" s="111">
        <f t="shared" si="237"/>
        <v>0</v>
      </c>
      <c r="AI1369" s="111">
        <f>Table5[[#This Row],[Column17]]-Table5[[#This Row],[Column20]]</f>
        <v>0</v>
      </c>
      <c r="AJ1369" s="111">
        <f t="shared" si="238"/>
        <v>0</v>
      </c>
      <c r="AK1369" s="111">
        <f t="shared" si="242"/>
        <v>0</v>
      </c>
      <c r="AL1369" s="111">
        <f t="shared" si="239"/>
        <v>0</v>
      </c>
      <c r="AM1369" s="111" t="str">
        <f t="shared" si="240"/>
        <v/>
      </c>
      <c r="AN1369" s="111" t="str">
        <f t="shared" ca="1" si="241"/>
        <v/>
      </c>
    </row>
    <row r="1370" spans="1:40" ht="20.25" customHeight="1" x14ac:dyDescent="0.3">
      <c r="A1370" s="107"/>
      <c r="B1370" s="144"/>
      <c r="C1370" s="119"/>
      <c r="D1370" s="120"/>
      <c r="E1370" s="119"/>
      <c r="F1370" s="119"/>
      <c r="G1370" s="120"/>
      <c r="H1370" s="119"/>
      <c r="I1370" s="109"/>
      <c r="L1370" s="108"/>
      <c r="M1370" s="108"/>
      <c r="N1370" s="108"/>
      <c r="O1370" s="108"/>
      <c r="P1370" s="108"/>
      <c r="Q1370" s="108"/>
      <c r="R1370" s="108"/>
      <c r="S1370" s="108"/>
      <c r="T1370" s="100">
        <f t="shared" si="232"/>
        <v>0</v>
      </c>
      <c r="U1370" s="111"/>
      <c r="V1370" s="111"/>
      <c r="W1370" s="111">
        <f>SUMIFS($F$3:F1370,$D$3:D1370,D1370,$C$3:C1370,"Buy")+SUMIFS($F$3:F1370,$D$3:D1370,D1370,$C$3:C1370,"Coin Deposit",$E$3:E1370,"&lt;&gt;")</f>
        <v>0</v>
      </c>
      <c r="X1370" s="111">
        <f t="shared" si="233"/>
        <v>0</v>
      </c>
      <c r="Y1370" s="111">
        <f>IF($D1370=Y$1,SUMIFS($H$3:$H1370,$G$3:$G1370,Y$1,$C$3:$C1370,"Sell"),0)</f>
        <v>0</v>
      </c>
      <c r="Z1370" s="111">
        <f t="shared" si="234"/>
        <v>0</v>
      </c>
      <c r="AA1370" s="111">
        <f>IF($D1370=AA$1,SUMIFS($H$3:$H1370,$G$3:$G1370,AA$1,$C$3:$C1370,"Sell"),0)</f>
        <v>0</v>
      </c>
      <c r="AB1370" s="111">
        <f t="shared" si="235"/>
        <v>0</v>
      </c>
      <c r="AC1370" s="111">
        <f>SUMIFS('Deductions and Deposits'!$H:$H,'Deductions and Deposits'!$G:$G,D1370,'Deductions and Deposits'!$F:$F,"&lt;="&amp;B1370)+SUMIFS($F$3:F1370,$D$3:D1370,D1370,$C$3:C1370,"Coin Deposit",$E$3:E1370,"")</f>
        <v>0</v>
      </c>
      <c r="AD1370" s="111">
        <f>SUMIFS('Deductions and Deposits'!$D:$D,'Deductions and Deposits'!$C:$C,D1370)+SUMIFS($F:$F,$D:$D,D1370,$C:$C,"Coin Deduction")</f>
        <v>0</v>
      </c>
      <c r="AE1370" s="111">
        <f>Table5[[#This Row],[Column4]]+Table5[[#This Row],[Column14]]+Table5[[#This Row],[Column19]]+Table5[[#This Row],[Column12]]</f>
        <v>0</v>
      </c>
      <c r="AF1370" s="111">
        <f>Table5[[#This Row],[Column5]]+Table5[[#This Row],[Column13]]+Table5[[#This Row],[Column21]]+Table5[[#This Row],[Column18]]</f>
        <v>0</v>
      </c>
      <c r="AG1370" s="111">
        <f t="shared" si="236"/>
        <v>0</v>
      </c>
      <c r="AH1370" s="111">
        <f t="shared" si="237"/>
        <v>0</v>
      </c>
      <c r="AI1370" s="111">
        <f>Table5[[#This Row],[Column17]]-Table5[[#This Row],[Column20]]</f>
        <v>0</v>
      </c>
      <c r="AJ1370" s="111">
        <f t="shared" si="238"/>
        <v>0</v>
      </c>
      <c r="AK1370" s="111">
        <f t="shared" si="242"/>
        <v>0</v>
      </c>
      <c r="AL1370" s="111">
        <f t="shared" si="239"/>
        <v>0</v>
      </c>
      <c r="AM1370" s="111" t="str">
        <f t="shared" si="240"/>
        <v/>
      </c>
      <c r="AN1370" s="111" t="str">
        <f t="shared" ca="1" si="241"/>
        <v/>
      </c>
    </row>
    <row r="1371" spans="1:40" ht="20.25" customHeight="1" x14ac:dyDescent="0.3">
      <c r="A1371" s="107"/>
      <c r="B1371" s="144"/>
      <c r="C1371" s="119"/>
      <c r="D1371" s="120"/>
      <c r="E1371" s="119"/>
      <c r="F1371" s="119"/>
      <c r="G1371" s="120"/>
      <c r="H1371" s="119"/>
      <c r="I1371" s="109"/>
      <c r="L1371" s="108"/>
      <c r="M1371" s="108"/>
      <c r="N1371" s="108"/>
      <c r="O1371" s="108"/>
      <c r="P1371" s="108"/>
      <c r="Q1371" s="108"/>
      <c r="R1371" s="108"/>
      <c r="S1371" s="108"/>
      <c r="T1371" s="100">
        <f t="shared" si="232"/>
        <v>0</v>
      </c>
      <c r="U1371" s="111"/>
      <c r="V1371" s="111"/>
      <c r="W1371" s="111">
        <f>SUMIFS($F$3:F1371,$D$3:D1371,D1371,$C$3:C1371,"Buy")+SUMIFS($F$3:F1371,$D$3:D1371,D1371,$C$3:C1371,"Coin Deposit",$E$3:E1371,"&lt;&gt;")</f>
        <v>0</v>
      </c>
      <c r="X1371" s="111">
        <f t="shared" si="233"/>
        <v>0</v>
      </c>
      <c r="Y1371" s="111">
        <f>IF($D1371=Y$1,SUMIFS($H$3:$H1371,$G$3:$G1371,Y$1,$C$3:$C1371,"Sell"),0)</f>
        <v>0</v>
      </c>
      <c r="Z1371" s="111">
        <f t="shared" si="234"/>
        <v>0</v>
      </c>
      <c r="AA1371" s="111">
        <f>IF($D1371=AA$1,SUMIFS($H$3:$H1371,$G$3:$G1371,AA$1,$C$3:$C1371,"Sell"),0)</f>
        <v>0</v>
      </c>
      <c r="AB1371" s="111">
        <f t="shared" si="235"/>
        <v>0</v>
      </c>
      <c r="AC1371" s="111">
        <f>SUMIFS('Deductions and Deposits'!$H:$H,'Deductions and Deposits'!$G:$G,D1371,'Deductions and Deposits'!$F:$F,"&lt;="&amp;B1371)+SUMIFS($F$3:F1371,$D$3:D1371,D1371,$C$3:C1371,"Coin Deposit",$E$3:E1371,"")</f>
        <v>0</v>
      </c>
      <c r="AD1371" s="111">
        <f>SUMIFS('Deductions and Deposits'!$D:$D,'Deductions and Deposits'!$C:$C,D1371)+SUMIFS($F:$F,$D:$D,D1371,$C:$C,"Coin Deduction")</f>
        <v>0</v>
      </c>
      <c r="AE1371" s="111">
        <f>Table5[[#This Row],[Column4]]+Table5[[#This Row],[Column14]]+Table5[[#This Row],[Column19]]+Table5[[#This Row],[Column12]]</f>
        <v>0</v>
      </c>
      <c r="AF1371" s="111">
        <f>Table5[[#This Row],[Column5]]+Table5[[#This Row],[Column13]]+Table5[[#This Row],[Column21]]+Table5[[#This Row],[Column18]]</f>
        <v>0</v>
      </c>
      <c r="AG1371" s="111">
        <f t="shared" si="236"/>
        <v>0</v>
      </c>
      <c r="AH1371" s="111">
        <f t="shared" si="237"/>
        <v>0</v>
      </c>
      <c r="AI1371" s="111">
        <f>Table5[[#This Row],[Column17]]-Table5[[#This Row],[Column20]]</f>
        <v>0</v>
      </c>
      <c r="AJ1371" s="111">
        <f t="shared" si="238"/>
        <v>0</v>
      </c>
      <c r="AK1371" s="111">
        <f t="shared" si="242"/>
        <v>0</v>
      </c>
      <c r="AL1371" s="111">
        <f t="shared" si="239"/>
        <v>0</v>
      </c>
      <c r="AM1371" s="111" t="str">
        <f t="shared" si="240"/>
        <v/>
      </c>
      <c r="AN1371" s="111" t="str">
        <f t="shared" ca="1" si="241"/>
        <v/>
      </c>
    </row>
    <row r="1372" spans="1:40" ht="20.25" customHeight="1" x14ac:dyDescent="0.3">
      <c r="A1372" s="107"/>
      <c r="B1372" s="144"/>
      <c r="C1372" s="119"/>
      <c r="D1372" s="120"/>
      <c r="E1372" s="119"/>
      <c r="F1372" s="119"/>
      <c r="G1372" s="120"/>
      <c r="H1372" s="119"/>
      <c r="I1372" s="109"/>
      <c r="L1372" s="108"/>
      <c r="M1372" s="108"/>
      <c r="N1372" s="108"/>
      <c r="O1372" s="108"/>
      <c r="P1372" s="108"/>
      <c r="Q1372" s="108"/>
      <c r="R1372" s="108"/>
      <c r="S1372" s="108"/>
      <c r="T1372" s="100">
        <f t="shared" si="232"/>
        <v>0</v>
      </c>
      <c r="U1372" s="111"/>
      <c r="V1372" s="111"/>
      <c r="W1372" s="111">
        <f>SUMIFS($F$3:F1372,$D$3:D1372,D1372,$C$3:C1372,"Buy")+SUMIFS($F$3:F1372,$D$3:D1372,D1372,$C$3:C1372,"Coin Deposit",$E$3:E1372,"&lt;&gt;")</f>
        <v>0</v>
      </c>
      <c r="X1372" s="111">
        <f t="shared" si="233"/>
        <v>0</v>
      </c>
      <c r="Y1372" s="111">
        <f>IF($D1372=Y$1,SUMIFS($H$3:$H1372,$G$3:$G1372,Y$1,$C$3:$C1372,"Sell"),0)</f>
        <v>0</v>
      </c>
      <c r="Z1372" s="111">
        <f t="shared" si="234"/>
        <v>0</v>
      </c>
      <c r="AA1372" s="111">
        <f>IF($D1372=AA$1,SUMIFS($H$3:$H1372,$G$3:$G1372,AA$1,$C$3:$C1372,"Sell"),0)</f>
        <v>0</v>
      </c>
      <c r="AB1372" s="111">
        <f t="shared" si="235"/>
        <v>0</v>
      </c>
      <c r="AC1372" s="111">
        <f>SUMIFS('Deductions and Deposits'!$H:$H,'Deductions and Deposits'!$G:$G,D1372,'Deductions and Deposits'!$F:$F,"&lt;="&amp;B1372)+SUMIFS($F$3:F1372,$D$3:D1372,D1372,$C$3:C1372,"Coin Deposit",$E$3:E1372,"")</f>
        <v>0</v>
      </c>
      <c r="AD1372" s="111">
        <f>SUMIFS('Deductions and Deposits'!$D:$D,'Deductions and Deposits'!$C:$C,D1372)+SUMIFS($F:$F,$D:$D,D1372,$C:$C,"Coin Deduction")</f>
        <v>0</v>
      </c>
      <c r="AE1372" s="111">
        <f>Table5[[#This Row],[Column4]]+Table5[[#This Row],[Column14]]+Table5[[#This Row],[Column19]]+Table5[[#This Row],[Column12]]</f>
        <v>0</v>
      </c>
      <c r="AF1372" s="111">
        <f>Table5[[#This Row],[Column5]]+Table5[[#This Row],[Column13]]+Table5[[#This Row],[Column21]]+Table5[[#This Row],[Column18]]</f>
        <v>0</v>
      </c>
      <c r="AG1372" s="111">
        <f t="shared" si="236"/>
        <v>0</v>
      </c>
      <c r="AH1372" s="111">
        <f t="shared" si="237"/>
        <v>0</v>
      </c>
      <c r="AI1372" s="111">
        <f>Table5[[#This Row],[Column17]]-Table5[[#This Row],[Column20]]</f>
        <v>0</v>
      </c>
      <c r="AJ1372" s="111">
        <f t="shared" si="238"/>
        <v>0</v>
      </c>
      <c r="AK1372" s="111">
        <f t="shared" si="242"/>
        <v>0</v>
      </c>
      <c r="AL1372" s="111">
        <f t="shared" si="239"/>
        <v>0</v>
      </c>
      <c r="AM1372" s="111" t="str">
        <f t="shared" si="240"/>
        <v/>
      </c>
      <c r="AN1372" s="111" t="str">
        <f t="shared" ca="1" si="241"/>
        <v/>
      </c>
    </row>
    <row r="1373" spans="1:40" ht="20.25" customHeight="1" x14ac:dyDescent="0.3">
      <c r="A1373" s="107"/>
      <c r="B1373" s="144"/>
      <c r="C1373" s="119"/>
      <c r="D1373" s="120"/>
      <c r="E1373" s="119"/>
      <c r="F1373" s="119"/>
      <c r="G1373" s="120"/>
      <c r="H1373" s="119"/>
      <c r="I1373" s="109"/>
      <c r="L1373" s="108"/>
      <c r="M1373" s="108"/>
      <c r="N1373" s="108"/>
      <c r="O1373" s="108"/>
      <c r="P1373" s="108"/>
      <c r="Q1373" s="108"/>
      <c r="R1373" s="108"/>
      <c r="S1373" s="108"/>
      <c r="T1373" s="100">
        <f t="shared" si="232"/>
        <v>0</v>
      </c>
      <c r="U1373" s="111"/>
      <c r="V1373" s="111"/>
      <c r="W1373" s="111">
        <f>SUMIFS($F$3:F1373,$D$3:D1373,D1373,$C$3:C1373,"Buy")+SUMIFS($F$3:F1373,$D$3:D1373,D1373,$C$3:C1373,"Coin Deposit",$E$3:E1373,"&lt;&gt;")</f>
        <v>0</v>
      </c>
      <c r="X1373" s="111">
        <f t="shared" si="233"/>
        <v>0</v>
      </c>
      <c r="Y1373" s="111">
        <f>IF($D1373=Y$1,SUMIFS($H$3:$H1373,$G$3:$G1373,Y$1,$C$3:$C1373,"Sell"),0)</f>
        <v>0</v>
      </c>
      <c r="Z1373" s="111">
        <f t="shared" si="234"/>
        <v>0</v>
      </c>
      <c r="AA1373" s="111">
        <f>IF($D1373=AA$1,SUMIFS($H$3:$H1373,$G$3:$G1373,AA$1,$C$3:$C1373,"Sell"),0)</f>
        <v>0</v>
      </c>
      <c r="AB1373" s="111">
        <f t="shared" si="235"/>
        <v>0</v>
      </c>
      <c r="AC1373" s="111">
        <f>SUMIFS('Deductions and Deposits'!$H:$H,'Deductions and Deposits'!$G:$G,D1373,'Deductions and Deposits'!$F:$F,"&lt;="&amp;B1373)+SUMIFS($F$3:F1373,$D$3:D1373,D1373,$C$3:C1373,"Coin Deposit",$E$3:E1373,"")</f>
        <v>0</v>
      </c>
      <c r="AD1373" s="111">
        <f>SUMIFS('Deductions and Deposits'!$D:$D,'Deductions and Deposits'!$C:$C,D1373)+SUMIFS($F:$F,$D:$D,D1373,$C:$C,"Coin Deduction")</f>
        <v>0</v>
      </c>
      <c r="AE1373" s="111">
        <f>Table5[[#This Row],[Column4]]+Table5[[#This Row],[Column14]]+Table5[[#This Row],[Column19]]+Table5[[#This Row],[Column12]]</f>
        <v>0</v>
      </c>
      <c r="AF1373" s="111">
        <f>Table5[[#This Row],[Column5]]+Table5[[#This Row],[Column13]]+Table5[[#This Row],[Column21]]+Table5[[#This Row],[Column18]]</f>
        <v>0</v>
      </c>
      <c r="AG1373" s="111">
        <f t="shared" si="236"/>
        <v>0</v>
      </c>
      <c r="AH1373" s="111">
        <f t="shared" si="237"/>
        <v>0</v>
      </c>
      <c r="AI1373" s="111">
        <f>Table5[[#This Row],[Column17]]-Table5[[#This Row],[Column20]]</f>
        <v>0</v>
      </c>
      <c r="AJ1373" s="111">
        <f t="shared" si="238"/>
        <v>0</v>
      </c>
      <c r="AK1373" s="111">
        <f t="shared" si="242"/>
        <v>0</v>
      </c>
      <c r="AL1373" s="111">
        <f t="shared" si="239"/>
        <v>0</v>
      </c>
      <c r="AM1373" s="111" t="str">
        <f t="shared" si="240"/>
        <v/>
      </c>
      <c r="AN1373" s="111" t="str">
        <f t="shared" ca="1" si="241"/>
        <v/>
      </c>
    </row>
    <row r="1374" spans="1:40" ht="20.25" customHeight="1" x14ac:dyDescent="0.3">
      <c r="A1374" s="107"/>
      <c r="B1374" s="144"/>
      <c r="C1374" s="119"/>
      <c r="D1374" s="120"/>
      <c r="E1374" s="119"/>
      <c r="F1374" s="119"/>
      <c r="G1374" s="120"/>
      <c r="H1374" s="119"/>
      <c r="I1374" s="109"/>
      <c r="L1374" s="108"/>
      <c r="M1374" s="108"/>
      <c r="N1374" s="108"/>
      <c r="O1374" s="108"/>
      <c r="P1374" s="108"/>
      <c r="Q1374" s="108"/>
      <c r="R1374" s="108"/>
      <c r="S1374" s="108"/>
      <c r="T1374" s="100">
        <f t="shared" si="232"/>
        <v>0</v>
      </c>
      <c r="U1374" s="111"/>
      <c r="V1374" s="111"/>
      <c r="W1374" s="111">
        <f>SUMIFS($F$3:F1374,$D$3:D1374,D1374,$C$3:C1374,"Buy")+SUMIFS($F$3:F1374,$D$3:D1374,D1374,$C$3:C1374,"Coin Deposit",$E$3:E1374,"&lt;&gt;")</f>
        <v>0</v>
      </c>
      <c r="X1374" s="111">
        <f t="shared" si="233"/>
        <v>0</v>
      </c>
      <c r="Y1374" s="111">
        <f>IF($D1374=Y$1,SUMIFS($H$3:$H1374,$G$3:$G1374,Y$1,$C$3:$C1374,"Sell"),0)</f>
        <v>0</v>
      </c>
      <c r="Z1374" s="111">
        <f t="shared" si="234"/>
        <v>0</v>
      </c>
      <c r="AA1374" s="111">
        <f>IF($D1374=AA$1,SUMIFS($H$3:$H1374,$G$3:$G1374,AA$1,$C$3:$C1374,"Sell"),0)</f>
        <v>0</v>
      </c>
      <c r="AB1374" s="111">
        <f t="shared" si="235"/>
        <v>0</v>
      </c>
      <c r="AC1374" s="111">
        <f>SUMIFS('Deductions and Deposits'!$H:$H,'Deductions and Deposits'!$G:$G,D1374,'Deductions and Deposits'!$F:$F,"&lt;="&amp;B1374)+SUMIFS($F$3:F1374,$D$3:D1374,D1374,$C$3:C1374,"Coin Deposit",$E$3:E1374,"")</f>
        <v>0</v>
      </c>
      <c r="AD1374" s="111">
        <f>SUMIFS('Deductions and Deposits'!$D:$D,'Deductions and Deposits'!$C:$C,D1374)+SUMIFS($F:$F,$D:$D,D1374,$C:$C,"Coin Deduction")</f>
        <v>0</v>
      </c>
      <c r="AE1374" s="111">
        <f>Table5[[#This Row],[Column4]]+Table5[[#This Row],[Column14]]+Table5[[#This Row],[Column19]]+Table5[[#This Row],[Column12]]</f>
        <v>0</v>
      </c>
      <c r="AF1374" s="111">
        <f>Table5[[#This Row],[Column5]]+Table5[[#This Row],[Column13]]+Table5[[#This Row],[Column21]]+Table5[[#This Row],[Column18]]</f>
        <v>0</v>
      </c>
      <c r="AG1374" s="111">
        <f t="shared" si="236"/>
        <v>0</v>
      </c>
      <c r="AH1374" s="111">
        <f t="shared" si="237"/>
        <v>0</v>
      </c>
      <c r="AI1374" s="111">
        <f>Table5[[#This Row],[Column17]]-Table5[[#This Row],[Column20]]</f>
        <v>0</v>
      </c>
      <c r="AJ1374" s="111">
        <f t="shared" si="238"/>
        <v>0</v>
      </c>
      <c r="AK1374" s="111">
        <f t="shared" si="242"/>
        <v>0</v>
      </c>
      <c r="AL1374" s="111">
        <f t="shared" si="239"/>
        <v>0</v>
      </c>
      <c r="AM1374" s="111" t="str">
        <f t="shared" si="240"/>
        <v/>
      </c>
      <c r="AN1374" s="111" t="str">
        <f t="shared" ca="1" si="241"/>
        <v/>
      </c>
    </row>
    <row r="1375" spans="1:40" ht="20.25" customHeight="1" x14ac:dyDescent="0.3">
      <c r="A1375" s="107"/>
      <c r="B1375" s="144"/>
      <c r="C1375" s="119"/>
      <c r="D1375" s="120"/>
      <c r="E1375" s="119"/>
      <c r="F1375" s="119"/>
      <c r="G1375" s="120"/>
      <c r="H1375" s="119"/>
      <c r="I1375" s="109"/>
      <c r="L1375" s="108"/>
      <c r="M1375" s="108"/>
      <c r="N1375" s="108"/>
      <c r="O1375" s="108"/>
      <c r="P1375" s="108"/>
      <c r="Q1375" s="108"/>
      <c r="R1375" s="108"/>
      <c r="S1375" s="108"/>
      <c r="T1375" s="100">
        <f t="shared" si="232"/>
        <v>0</v>
      </c>
      <c r="U1375" s="111"/>
      <c r="V1375" s="111"/>
      <c r="W1375" s="111">
        <f>SUMIFS($F$3:F1375,$D$3:D1375,D1375,$C$3:C1375,"Buy")+SUMIFS($F$3:F1375,$D$3:D1375,D1375,$C$3:C1375,"Coin Deposit",$E$3:E1375,"&lt;&gt;")</f>
        <v>0</v>
      </c>
      <c r="X1375" s="111">
        <f t="shared" si="233"/>
        <v>0</v>
      </c>
      <c r="Y1375" s="111">
        <f>IF($D1375=Y$1,SUMIFS($H$3:$H1375,$G$3:$G1375,Y$1,$C$3:$C1375,"Sell"),0)</f>
        <v>0</v>
      </c>
      <c r="Z1375" s="111">
        <f t="shared" si="234"/>
        <v>0</v>
      </c>
      <c r="AA1375" s="111">
        <f>IF($D1375=AA$1,SUMIFS($H$3:$H1375,$G$3:$G1375,AA$1,$C$3:$C1375,"Sell"),0)</f>
        <v>0</v>
      </c>
      <c r="AB1375" s="111">
        <f t="shared" si="235"/>
        <v>0</v>
      </c>
      <c r="AC1375" s="111">
        <f>SUMIFS('Deductions and Deposits'!$H:$H,'Deductions and Deposits'!$G:$G,D1375,'Deductions and Deposits'!$F:$F,"&lt;="&amp;B1375)+SUMIFS($F$3:F1375,$D$3:D1375,D1375,$C$3:C1375,"Coin Deposit",$E$3:E1375,"")</f>
        <v>0</v>
      </c>
      <c r="AD1375" s="111">
        <f>SUMIFS('Deductions and Deposits'!$D:$D,'Deductions and Deposits'!$C:$C,D1375)+SUMIFS($F:$F,$D:$D,D1375,$C:$C,"Coin Deduction")</f>
        <v>0</v>
      </c>
      <c r="AE1375" s="111">
        <f>Table5[[#This Row],[Column4]]+Table5[[#This Row],[Column14]]+Table5[[#This Row],[Column19]]+Table5[[#This Row],[Column12]]</f>
        <v>0</v>
      </c>
      <c r="AF1375" s="111">
        <f>Table5[[#This Row],[Column5]]+Table5[[#This Row],[Column13]]+Table5[[#This Row],[Column21]]+Table5[[#This Row],[Column18]]</f>
        <v>0</v>
      </c>
      <c r="AG1375" s="111">
        <f t="shared" si="236"/>
        <v>0</v>
      </c>
      <c r="AH1375" s="111">
        <f t="shared" si="237"/>
        <v>0</v>
      </c>
      <c r="AI1375" s="111">
        <f>Table5[[#This Row],[Column17]]-Table5[[#This Row],[Column20]]</f>
        <v>0</v>
      </c>
      <c r="AJ1375" s="111">
        <f t="shared" si="238"/>
        <v>0</v>
      </c>
      <c r="AK1375" s="111">
        <f t="shared" si="242"/>
        <v>0</v>
      </c>
      <c r="AL1375" s="111">
        <f t="shared" si="239"/>
        <v>0</v>
      </c>
      <c r="AM1375" s="111" t="str">
        <f t="shared" si="240"/>
        <v/>
      </c>
      <c r="AN1375" s="111" t="str">
        <f t="shared" ca="1" si="241"/>
        <v/>
      </c>
    </row>
    <row r="1376" spans="1:40" ht="20.25" customHeight="1" x14ac:dyDescent="0.3">
      <c r="A1376" s="107"/>
      <c r="B1376" s="144"/>
      <c r="C1376" s="119"/>
      <c r="D1376" s="120"/>
      <c r="E1376" s="119"/>
      <c r="F1376" s="119"/>
      <c r="G1376" s="120"/>
      <c r="H1376" s="119"/>
      <c r="I1376" s="109"/>
      <c r="L1376" s="108"/>
      <c r="M1376" s="108"/>
      <c r="N1376" s="108"/>
      <c r="O1376" s="108"/>
      <c r="P1376" s="108"/>
      <c r="Q1376" s="108"/>
      <c r="R1376" s="108"/>
      <c r="S1376" s="108"/>
      <c r="T1376" s="100">
        <f t="shared" si="232"/>
        <v>0</v>
      </c>
      <c r="U1376" s="111"/>
      <c r="V1376" s="111"/>
      <c r="W1376" s="111">
        <f>SUMIFS($F$3:F1376,$D$3:D1376,D1376,$C$3:C1376,"Buy")+SUMIFS($F$3:F1376,$D$3:D1376,D1376,$C$3:C1376,"Coin Deposit",$E$3:E1376,"&lt;&gt;")</f>
        <v>0</v>
      </c>
      <c r="X1376" s="111">
        <f t="shared" si="233"/>
        <v>0</v>
      </c>
      <c r="Y1376" s="111">
        <f>IF($D1376=Y$1,SUMIFS($H$3:$H1376,$G$3:$G1376,Y$1,$C$3:$C1376,"Sell"),0)</f>
        <v>0</v>
      </c>
      <c r="Z1376" s="111">
        <f t="shared" si="234"/>
        <v>0</v>
      </c>
      <c r="AA1376" s="111">
        <f>IF($D1376=AA$1,SUMIFS($H$3:$H1376,$G$3:$G1376,AA$1,$C$3:$C1376,"Sell"),0)</f>
        <v>0</v>
      </c>
      <c r="AB1376" s="111">
        <f t="shared" si="235"/>
        <v>0</v>
      </c>
      <c r="AC1376" s="111">
        <f>SUMIFS('Deductions and Deposits'!$H:$H,'Deductions and Deposits'!$G:$G,D1376,'Deductions and Deposits'!$F:$F,"&lt;="&amp;B1376)+SUMIFS($F$3:F1376,$D$3:D1376,D1376,$C$3:C1376,"Coin Deposit",$E$3:E1376,"")</f>
        <v>0</v>
      </c>
      <c r="AD1376" s="111">
        <f>SUMIFS('Deductions and Deposits'!$D:$D,'Deductions and Deposits'!$C:$C,D1376)+SUMIFS($F:$F,$D:$D,D1376,$C:$C,"Coin Deduction")</f>
        <v>0</v>
      </c>
      <c r="AE1376" s="111">
        <f>Table5[[#This Row],[Column4]]+Table5[[#This Row],[Column14]]+Table5[[#This Row],[Column19]]+Table5[[#This Row],[Column12]]</f>
        <v>0</v>
      </c>
      <c r="AF1376" s="111">
        <f>Table5[[#This Row],[Column5]]+Table5[[#This Row],[Column13]]+Table5[[#This Row],[Column21]]+Table5[[#This Row],[Column18]]</f>
        <v>0</v>
      </c>
      <c r="AG1376" s="111">
        <f t="shared" si="236"/>
        <v>0</v>
      </c>
      <c r="AH1376" s="111">
        <f t="shared" si="237"/>
        <v>0</v>
      </c>
      <c r="AI1376" s="111">
        <f>Table5[[#This Row],[Column17]]-Table5[[#This Row],[Column20]]</f>
        <v>0</v>
      </c>
      <c r="AJ1376" s="111">
        <f t="shared" si="238"/>
        <v>0</v>
      </c>
      <c r="AK1376" s="111">
        <f t="shared" si="242"/>
        <v>0</v>
      </c>
      <c r="AL1376" s="111">
        <f t="shared" si="239"/>
        <v>0</v>
      </c>
      <c r="AM1376" s="111" t="str">
        <f t="shared" si="240"/>
        <v/>
      </c>
      <c r="AN1376" s="111" t="str">
        <f t="shared" ca="1" si="241"/>
        <v/>
      </c>
    </row>
    <row r="1377" spans="1:40" ht="20.25" customHeight="1" x14ac:dyDescent="0.3">
      <c r="A1377" s="107"/>
      <c r="B1377" s="144"/>
      <c r="C1377" s="119"/>
      <c r="D1377" s="120"/>
      <c r="E1377" s="119"/>
      <c r="F1377" s="119"/>
      <c r="G1377" s="120"/>
      <c r="H1377" s="119"/>
      <c r="I1377" s="109"/>
      <c r="L1377" s="108"/>
      <c r="M1377" s="108"/>
      <c r="N1377" s="108"/>
      <c r="O1377" s="108"/>
      <c r="P1377" s="108"/>
      <c r="Q1377" s="108"/>
      <c r="R1377" s="108"/>
      <c r="S1377" s="108"/>
      <c r="T1377" s="100">
        <f t="shared" si="232"/>
        <v>0</v>
      </c>
      <c r="U1377" s="111"/>
      <c r="V1377" s="111"/>
      <c r="W1377" s="111">
        <f>SUMIFS($F$3:F1377,$D$3:D1377,D1377,$C$3:C1377,"Buy")+SUMIFS($F$3:F1377,$D$3:D1377,D1377,$C$3:C1377,"Coin Deposit",$E$3:E1377,"&lt;&gt;")</f>
        <v>0</v>
      </c>
      <c r="X1377" s="111">
        <f t="shared" si="233"/>
        <v>0</v>
      </c>
      <c r="Y1377" s="111">
        <f>IF($D1377=Y$1,SUMIFS($H$3:$H1377,$G$3:$G1377,Y$1,$C$3:$C1377,"Sell"),0)</f>
        <v>0</v>
      </c>
      <c r="Z1377" s="111">
        <f t="shared" si="234"/>
        <v>0</v>
      </c>
      <c r="AA1377" s="111">
        <f>IF($D1377=AA$1,SUMIFS($H$3:$H1377,$G$3:$G1377,AA$1,$C$3:$C1377,"Sell"),0)</f>
        <v>0</v>
      </c>
      <c r="AB1377" s="111">
        <f t="shared" si="235"/>
        <v>0</v>
      </c>
      <c r="AC1377" s="111">
        <f>SUMIFS('Deductions and Deposits'!$H:$H,'Deductions and Deposits'!$G:$G,D1377,'Deductions and Deposits'!$F:$F,"&lt;="&amp;B1377)+SUMIFS($F$3:F1377,$D$3:D1377,D1377,$C$3:C1377,"Coin Deposit",$E$3:E1377,"")</f>
        <v>0</v>
      </c>
      <c r="AD1377" s="111">
        <f>SUMIFS('Deductions and Deposits'!$D:$D,'Deductions and Deposits'!$C:$C,D1377)+SUMIFS($F:$F,$D:$D,D1377,$C:$C,"Coin Deduction")</f>
        <v>0</v>
      </c>
      <c r="AE1377" s="111">
        <f>Table5[[#This Row],[Column4]]+Table5[[#This Row],[Column14]]+Table5[[#This Row],[Column19]]+Table5[[#This Row],[Column12]]</f>
        <v>0</v>
      </c>
      <c r="AF1377" s="111">
        <f>Table5[[#This Row],[Column5]]+Table5[[#This Row],[Column13]]+Table5[[#This Row],[Column21]]+Table5[[#This Row],[Column18]]</f>
        <v>0</v>
      </c>
      <c r="AG1377" s="111">
        <f t="shared" si="236"/>
        <v>0</v>
      </c>
      <c r="AH1377" s="111">
        <f t="shared" si="237"/>
        <v>0</v>
      </c>
      <c r="AI1377" s="111">
        <f>Table5[[#This Row],[Column17]]-Table5[[#This Row],[Column20]]</f>
        <v>0</v>
      </c>
      <c r="AJ1377" s="111">
        <f t="shared" si="238"/>
        <v>0</v>
      </c>
      <c r="AK1377" s="111">
        <f t="shared" si="242"/>
        <v>0</v>
      </c>
      <c r="AL1377" s="111">
        <f t="shared" si="239"/>
        <v>0</v>
      </c>
      <c r="AM1377" s="111" t="str">
        <f t="shared" si="240"/>
        <v/>
      </c>
      <c r="AN1377" s="111" t="str">
        <f t="shared" ca="1" si="241"/>
        <v/>
      </c>
    </row>
    <row r="1378" spans="1:40" ht="20.25" customHeight="1" x14ac:dyDescent="0.3">
      <c r="A1378" s="107"/>
      <c r="B1378" s="144"/>
      <c r="C1378" s="119"/>
      <c r="D1378" s="120"/>
      <c r="E1378" s="119"/>
      <c r="F1378" s="119"/>
      <c r="G1378" s="120"/>
      <c r="H1378" s="119"/>
      <c r="I1378" s="109"/>
      <c r="L1378" s="108"/>
      <c r="M1378" s="108"/>
      <c r="N1378" s="108"/>
      <c r="O1378" s="108"/>
      <c r="P1378" s="108"/>
      <c r="Q1378" s="108"/>
      <c r="R1378" s="108"/>
      <c r="S1378" s="108"/>
      <c r="T1378" s="100">
        <f t="shared" si="232"/>
        <v>0</v>
      </c>
      <c r="U1378" s="111"/>
      <c r="V1378" s="111"/>
      <c r="W1378" s="111">
        <f>SUMIFS($F$3:F1378,$D$3:D1378,D1378,$C$3:C1378,"Buy")+SUMIFS($F$3:F1378,$D$3:D1378,D1378,$C$3:C1378,"Coin Deposit",$E$3:E1378,"&lt;&gt;")</f>
        <v>0</v>
      </c>
      <c r="X1378" s="111">
        <f t="shared" si="233"/>
        <v>0</v>
      </c>
      <c r="Y1378" s="111">
        <f>IF($D1378=Y$1,SUMIFS($H$3:$H1378,$G$3:$G1378,Y$1,$C$3:$C1378,"Sell"),0)</f>
        <v>0</v>
      </c>
      <c r="Z1378" s="111">
        <f t="shared" si="234"/>
        <v>0</v>
      </c>
      <c r="AA1378" s="111">
        <f>IF($D1378=AA$1,SUMIFS($H$3:$H1378,$G$3:$G1378,AA$1,$C$3:$C1378,"Sell"),0)</f>
        <v>0</v>
      </c>
      <c r="AB1378" s="111">
        <f t="shared" si="235"/>
        <v>0</v>
      </c>
      <c r="AC1378" s="111">
        <f>SUMIFS('Deductions and Deposits'!$H:$H,'Deductions and Deposits'!$G:$G,D1378,'Deductions and Deposits'!$F:$F,"&lt;="&amp;B1378)+SUMIFS($F$3:F1378,$D$3:D1378,D1378,$C$3:C1378,"Coin Deposit",$E$3:E1378,"")</f>
        <v>0</v>
      </c>
      <c r="AD1378" s="111">
        <f>SUMIFS('Deductions and Deposits'!$D:$D,'Deductions and Deposits'!$C:$C,D1378)+SUMIFS($F:$F,$D:$D,D1378,$C:$C,"Coin Deduction")</f>
        <v>0</v>
      </c>
      <c r="AE1378" s="111">
        <f>Table5[[#This Row],[Column4]]+Table5[[#This Row],[Column14]]+Table5[[#This Row],[Column19]]+Table5[[#This Row],[Column12]]</f>
        <v>0</v>
      </c>
      <c r="AF1378" s="111">
        <f>Table5[[#This Row],[Column5]]+Table5[[#This Row],[Column13]]+Table5[[#This Row],[Column21]]+Table5[[#This Row],[Column18]]</f>
        <v>0</v>
      </c>
      <c r="AG1378" s="111">
        <f t="shared" si="236"/>
        <v>0</v>
      </c>
      <c r="AH1378" s="111">
        <f t="shared" si="237"/>
        <v>0</v>
      </c>
      <c r="AI1378" s="111">
        <f>Table5[[#This Row],[Column17]]-Table5[[#This Row],[Column20]]</f>
        <v>0</v>
      </c>
      <c r="AJ1378" s="111">
        <f t="shared" si="238"/>
        <v>0</v>
      </c>
      <c r="AK1378" s="111">
        <f t="shared" si="242"/>
        <v>0</v>
      </c>
      <c r="AL1378" s="111">
        <f t="shared" si="239"/>
        <v>0</v>
      </c>
      <c r="AM1378" s="111" t="str">
        <f t="shared" si="240"/>
        <v/>
      </c>
      <c r="AN1378" s="111" t="str">
        <f t="shared" ca="1" si="241"/>
        <v/>
      </c>
    </row>
    <row r="1379" spans="1:40" ht="20.25" customHeight="1" x14ac:dyDescent="0.3">
      <c r="A1379" s="107"/>
      <c r="B1379" s="144"/>
      <c r="C1379" s="119"/>
      <c r="D1379" s="120"/>
      <c r="E1379" s="119"/>
      <c r="F1379" s="119"/>
      <c r="G1379" s="120"/>
      <c r="H1379" s="119"/>
      <c r="I1379" s="109"/>
      <c r="L1379" s="108"/>
      <c r="M1379" s="108"/>
      <c r="N1379" s="108"/>
      <c r="O1379" s="108"/>
      <c r="P1379" s="108"/>
      <c r="Q1379" s="108"/>
      <c r="R1379" s="108"/>
      <c r="S1379" s="108"/>
      <c r="T1379" s="100">
        <f t="shared" si="232"/>
        <v>0</v>
      </c>
      <c r="U1379" s="111"/>
      <c r="V1379" s="111"/>
      <c r="W1379" s="111">
        <f>SUMIFS($F$3:F1379,$D$3:D1379,D1379,$C$3:C1379,"Buy")+SUMIFS($F$3:F1379,$D$3:D1379,D1379,$C$3:C1379,"Coin Deposit",$E$3:E1379,"&lt;&gt;")</f>
        <v>0</v>
      </c>
      <c r="X1379" s="111">
        <f t="shared" si="233"/>
        <v>0</v>
      </c>
      <c r="Y1379" s="111">
        <f>IF($D1379=Y$1,SUMIFS($H$3:$H1379,$G$3:$G1379,Y$1,$C$3:$C1379,"Sell"),0)</f>
        <v>0</v>
      </c>
      <c r="Z1379" s="111">
        <f t="shared" si="234"/>
        <v>0</v>
      </c>
      <c r="AA1379" s="111">
        <f>IF($D1379=AA$1,SUMIFS($H$3:$H1379,$G$3:$G1379,AA$1,$C$3:$C1379,"Sell"),0)</f>
        <v>0</v>
      </c>
      <c r="AB1379" s="111">
        <f t="shared" si="235"/>
        <v>0</v>
      </c>
      <c r="AC1379" s="111">
        <f>SUMIFS('Deductions and Deposits'!$H:$H,'Deductions and Deposits'!$G:$G,D1379,'Deductions and Deposits'!$F:$F,"&lt;="&amp;B1379)+SUMIFS($F$3:F1379,$D$3:D1379,D1379,$C$3:C1379,"Coin Deposit",$E$3:E1379,"")</f>
        <v>0</v>
      </c>
      <c r="AD1379" s="111">
        <f>SUMIFS('Deductions and Deposits'!$D:$D,'Deductions and Deposits'!$C:$C,D1379)+SUMIFS($F:$F,$D:$D,D1379,$C:$C,"Coin Deduction")</f>
        <v>0</v>
      </c>
      <c r="AE1379" s="111">
        <f>Table5[[#This Row],[Column4]]+Table5[[#This Row],[Column14]]+Table5[[#This Row],[Column19]]+Table5[[#This Row],[Column12]]</f>
        <v>0</v>
      </c>
      <c r="AF1379" s="111">
        <f>Table5[[#This Row],[Column5]]+Table5[[#This Row],[Column13]]+Table5[[#This Row],[Column21]]+Table5[[#This Row],[Column18]]</f>
        <v>0</v>
      </c>
      <c r="AG1379" s="111">
        <f t="shared" si="236"/>
        <v>0</v>
      </c>
      <c r="AH1379" s="111">
        <f t="shared" si="237"/>
        <v>0</v>
      </c>
      <c r="AI1379" s="111">
        <f>Table5[[#This Row],[Column17]]-Table5[[#This Row],[Column20]]</f>
        <v>0</v>
      </c>
      <c r="AJ1379" s="111">
        <f t="shared" si="238"/>
        <v>0</v>
      </c>
      <c r="AK1379" s="111">
        <f t="shared" si="242"/>
        <v>0</v>
      </c>
      <c r="AL1379" s="111">
        <f t="shared" si="239"/>
        <v>0</v>
      </c>
      <c r="AM1379" s="111" t="str">
        <f t="shared" si="240"/>
        <v/>
      </c>
      <c r="AN1379" s="111" t="str">
        <f t="shared" ca="1" si="241"/>
        <v/>
      </c>
    </row>
    <row r="1380" spans="1:40" ht="20.25" customHeight="1" x14ac:dyDescent="0.3">
      <c r="A1380" s="107"/>
      <c r="B1380" s="144"/>
      <c r="C1380" s="119"/>
      <c r="D1380" s="120"/>
      <c r="E1380" s="119"/>
      <c r="F1380" s="119"/>
      <c r="G1380" s="120"/>
      <c r="H1380" s="119"/>
      <c r="I1380" s="109"/>
      <c r="L1380" s="108"/>
      <c r="M1380" s="108"/>
      <c r="N1380" s="108"/>
      <c r="O1380" s="108"/>
      <c r="P1380" s="108"/>
      <c r="Q1380" s="108"/>
      <c r="R1380" s="108"/>
      <c r="S1380" s="108"/>
      <c r="T1380" s="100">
        <f t="shared" si="232"/>
        <v>0</v>
      </c>
      <c r="U1380" s="111"/>
      <c r="V1380" s="111"/>
      <c r="W1380" s="111">
        <f>SUMIFS($F$3:F1380,$D$3:D1380,D1380,$C$3:C1380,"Buy")+SUMIFS($F$3:F1380,$D$3:D1380,D1380,$C$3:C1380,"Coin Deposit",$E$3:E1380,"&lt;&gt;")</f>
        <v>0</v>
      </c>
      <c r="X1380" s="111">
        <f t="shared" si="233"/>
        <v>0</v>
      </c>
      <c r="Y1380" s="111">
        <f>IF($D1380=Y$1,SUMIFS($H$3:$H1380,$G$3:$G1380,Y$1,$C$3:$C1380,"Sell"),0)</f>
        <v>0</v>
      </c>
      <c r="Z1380" s="111">
        <f t="shared" si="234"/>
        <v>0</v>
      </c>
      <c r="AA1380" s="111">
        <f>IF($D1380=AA$1,SUMIFS($H$3:$H1380,$G$3:$G1380,AA$1,$C$3:$C1380,"Sell"),0)</f>
        <v>0</v>
      </c>
      <c r="AB1380" s="111">
        <f t="shared" si="235"/>
        <v>0</v>
      </c>
      <c r="AC1380" s="111">
        <f>SUMIFS('Deductions and Deposits'!$H:$H,'Deductions and Deposits'!$G:$G,D1380,'Deductions and Deposits'!$F:$F,"&lt;="&amp;B1380)+SUMIFS($F$3:F1380,$D$3:D1380,D1380,$C$3:C1380,"Coin Deposit",$E$3:E1380,"")</f>
        <v>0</v>
      </c>
      <c r="AD1380" s="111">
        <f>SUMIFS('Deductions and Deposits'!$D:$D,'Deductions and Deposits'!$C:$C,D1380)+SUMIFS($F:$F,$D:$D,D1380,$C:$C,"Coin Deduction")</f>
        <v>0</v>
      </c>
      <c r="AE1380" s="111">
        <f>Table5[[#This Row],[Column4]]+Table5[[#This Row],[Column14]]+Table5[[#This Row],[Column19]]+Table5[[#This Row],[Column12]]</f>
        <v>0</v>
      </c>
      <c r="AF1380" s="111">
        <f>Table5[[#This Row],[Column5]]+Table5[[#This Row],[Column13]]+Table5[[#This Row],[Column21]]+Table5[[#This Row],[Column18]]</f>
        <v>0</v>
      </c>
      <c r="AG1380" s="111">
        <f t="shared" si="236"/>
        <v>0</v>
      </c>
      <c r="AH1380" s="111">
        <f t="shared" si="237"/>
        <v>0</v>
      </c>
      <c r="AI1380" s="111">
        <f>Table5[[#This Row],[Column17]]-Table5[[#This Row],[Column20]]</f>
        <v>0</v>
      </c>
      <c r="AJ1380" s="111">
        <f t="shared" si="238"/>
        <v>0</v>
      </c>
      <c r="AK1380" s="111">
        <f t="shared" si="242"/>
        <v>0</v>
      </c>
      <c r="AL1380" s="111">
        <f t="shared" si="239"/>
        <v>0</v>
      </c>
      <c r="AM1380" s="111" t="str">
        <f t="shared" si="240"/>
        <v/>
      </c>
      <c r="AN1380" s="111" t="str">
        <f t="shared" ca="1" si="241"/>
        <v/>
      </c>
    </row>
    <row r="1381" spans="1:40" ht="20.25" customHeight="1" x14ac:dyDescent="0.3">
      <c r="A1381" s="107"/>
      <c r="B1381" s="144"/>
      <c r="C1381" s="119"/>
      <c r="D1381" s="120"/>
      <c r="E1381" s="119"/>
      <c r="F1381" s="119"/>
      <c r="G1381" s="120"/>
      <c r="H1381" s="119"/>
      <c r="I1381" s="109"/>
      <c r="L1381" s="108"/>
      <c r="M1381" s="108"/>
      <c r="N1381" s="108"/>
      <c r="O1381" s="108"/>
      <c r="P1381" s="108"/>
      <c r="Q1381" s="108"/>
      <c r="R1381" s="108"/>
      <c r="S1381" s="108"/>
      <c r="T1381" s="100">
        <f t="shared" si="232"/>
        <v>0</v>
      </c>
      <c r="U1381" s="111"/>
      <c r="V1381" s="111"/>
      <c r="W1381" s="111">
        <f>SUMIFS($F$3:F1381,$D$3:D1381,D1381,$C$3:C1381,"Buy")+SUMIFS($F$3:F1381,$D$3:D1381,D1381,$C$3:C1381,"Coin Deposit",$E$3:E1381,"&lt;&gt;")</f>
        <v>0</v>
      </c>
      <c r="X1381" s="111">
        <f t="shared" si="233"/>
        <v>0</v>
      </c>
      <c r="Y1381" s="111">
        <f>IF($D1381=Y$1,SUMIFS($H$3:$H1381,$G$3:$G1381,Y$1,$C$3:$C1381,"Sell"),0)</f>
        <v>0</v>
      </c>
      <c r="Z1381" s="111">
        <f t="shared" si="234"/>
        <v>0</v>
      </c>
      <c r="AA1381" s="111">
        <f>IF($D1381=AA$1,SUMIFS($H$3:$H1381,$G$3:$G1381,AA$1,$C$3:$C1381,"Sell"),0)</f>
        <v>0</v>
      </c>
      <c r="AB1381" s="111">
        <f t="shared" si="235"/>
        <v>0</v>
      </c>
      <c r="AC1381" s="111">
        <f>SUMIFS('Deductions and Deposits'!$H:$H,'Deductions and Deposits'!$G:$G,D1381,'Deductions and Deposits'!$F:$F,"&lt;="&amp;B1381)+SUMIFS($F$3:F1381,$D$3:D1381,D1381,$C$3:C1381,"Coin Deposit",$E$3:E1381,"")</f>
        <v>0</v>
      </c>
      <c r="AD1381" s="111">
        <f>SUMIFS('Deductions and Deposits'!$D:$D,'Deductions and Deposits'!$C:$C,D1381)+SUMIFS($F:$F,$D:$D,D1381,$C:$C,"Coin Deduction")</f>
        <v>0</v>
      </c>
      <c r="AE1381" s="111">
        <f>Table5[[#This Row],[Column4]]+Table5[[#This Row],[Column14]]+Table5[[#This Row],[Column19]]+Table5[[#This Row],[Column12]]</f>
        <v>0</v>
      </c>
      <c r="AF1381" s="111">
        <f>Table5[[#This Row],[Column5]]+Table5[[#This Row],[Column13]]+Table5[[#This Row],[Column21]]+Table5[[#This Row],[Column18]]</f>
        <v>0</v>
      </c>
      <c r="AG1381" s="111">
        <f t="shared" si="236"/>
        <v>0</v>
      </c>
      <c r="AH1381" s="111">
        <f t="shared" si="237"/>
        <v>0</v>
      </c>
      <c r="AI1381" s="111">
        <f>Table5[[#This Row],[Column17]]-Table5[[#This Row],[Column20]]</f>
        <v>0</v>
      </c>
      <c r="AJ1381" s="111">
        <f t="shared" si="238"/>
        <v>0</v>
      </c>
      <c r="AK1381" s="111">
        <f t="shared" si="242"/>
        <v>0</v>
      </c>
      <c r="AL1381" s="111">
        <f t="shared" si="239"/>
        <v>0</v>
      </c>
      <c r="AM1381" s="111" t="str">
        <f t="shared" si="240"/>
        <v/>
      </c>
      <c r="AN1381" s="111" t="str">
        <f t="shared" ca="1" si="241"/>
        <v/>
      </c>
    </row>
    <row r="1382" spans="1:40" ht="20.25" customHeight="1" x14ac:dyDescent="0.3">
      <c r="A1382" s="107"/>
      <c r="B1382" s="144"/>
      <c r="C1382" s="119"/>
      <c r="D1382" s="120"/>
      <c r="E1382" s="119"/>
      <c r="F1382" s="119"/>
      <c r="G1382" s="120"/>
      <c r="H1382" s="119"/>
      <c r="I1382" s="109"/>
      <c r="L1382" s="108"/>
      <c r="M1382" s="108"/>
      <c r="N1382" s="108"/>
      <c r="O1382" s="108"/>
      <c r="P1382" s="108"/>
      <c r="Q1382" s="108"/>
      <c r="R1382" s="108"/>
      <c r="S1382" s="108"/>
      <c r="T1382" s="100">
        <f t="shared" si="232"/>
        <v>0</v>
      </c>
      <c r="U1382" s="111"/>
      <c r="V1382" s="111"/>
      <c r="W1382" s="111">
        <f>SUMIFS($F$3:F1382,$D$3:D1382,D1382,$C$3:C1382,"Buy")+SUMIFS($F$3:F1382,$D$3:D1382,D1382,$C$3:C1382,"Coin Deposit",$E$3:E1382,"&lt;&gt;")</f>
        <v>0</v>
      </c>
      <c r="X1382" s="111">
        <f t="shared" si="233"/>
        <v>0</v>
      </c>
      <c r="Y1382" s="111">
        <f>IF($D1382=Y$1,SUMIFS($H$3:$H1382,$G$3:$G1382,Y$1,$C$3:$C1382,"Sell"),0)</f>
        <v>0</v>
      </c>
      <c r="Z1382" s="111">
        <f t="shared" si="234"/>
        <v>0</v>
      </c>
      <c r="AA1382" s="111">
        <f>IF($D1382=AA$1,SUMIFS($H$3:$H1382,$G$3:$G1382,AA$1,$C$3:$C1382,"Sell"),0)</f>
        <v>0</v>
      </c>
      <c r="AB1382" s="111">
        <f t="shared" si="235"/>
        <v>0</v>
      </c>
      <c r="AC1382" s="111">
        <f>SUMIFS('Deductions and Deposits'!$H:$H,'Deductions and Deposits'!$G:$G,D1382,'Deductions and Deposits'!$F:$F,"&lt;="&amp;B1382)+SUMIFS($F$3:F1382,$D$3:D1382,D1382,$C$3:C1382,"Coin Deposit",$E$3:E1382,"")</f>
        <v>0</v>
      </c>
      <c r="AD1382" s="111">
        <f>SUMIFS('Deductions and Deposits'!$D:$D,'Deductions and Deposits'!$C:$C,D1382)+SUMIFS($F:$F,$D:$D,D1382,$C:$C,"Coin Deduction")</f>
        <v>0</v>
      </c>
      <c r="AE1382" s="111">
        <f>Table5[[#This Row],[Column4]]+Table5[[#This Row],[Column14]]+Table5[[#This Row],[Column19]]+Table5[[#This Row],[Column12]]</f>
        <v>0</v>
      </c>
      <c r="AF1382" s="111">
        <f>Table5[[#This Row],[Column5]]+Table5[[#This Row],[Column13]]+Table5[[#This Row],[Column21]]+Table5[[#This Row],[Column18]]</f>
        <v>0</v>
      </c>
      <c r="AG1382" s="111">
        <f t="shared" si="236"/>
        <v>0</v>
      </c>
      <c r="AH1382" s="111">
        <f t="shared" si="237"/>
        <v>0</v>
      </c>
      <c r="AI1382" s="111">
        <f>Table5[[#This Row],[Column17]]-Table5[[#This Row],[Column20]]</f>
        <v>0</v>
      </c>
      <c r="AJ1382" s="111">
        <f t="shared" si="238"/>
        <v>0</v>
      </c>
      <c r="AK1382" s="111">
        <f t="shared" si="242"/>
        <v>0</v>
      </c>
      <c r="AL1382" s="111">
        <f t="shared" si="239"/>
        <v>0</v>
      </c>
      <c r="AM1382" s="111" t="str">
        <f t="shared" si="240"/>
        <v/>
      </c>
      <c r="AN1382" s="111" t="str">
        <f t="shared" ca="1" si="241"/>
        <v/>
      </c>
    </row>
    <row r="1383" spans="1:40" ht="20.25" customHeight="1" x14ac:dyDescent="0.3">
      <c r="A1383" s="107"/>
      <c r="B1383" s="144"/>
      <c r="C1383" s="119"/>
      <c r="D1383" s="120"/>
      <c r="E1383" s="119"/>
      <c r="F1383" s="119"/>
      <c r="G1383" s="120"/>
      <c r="H1383" s="119"/>
      <c r="I1383" s="109"/>
      <c r="L1383" s="108"/>
      <c r="M1383" s="108"/>
      <c r="N1383" s="108"/>
      <c r="O1383" s="108"/>
      <c r="P1383" s="108"/>
      <c r="Q1383" s="108"/>
      <c r="R1383" s="108"/>
      <c r="S1383" s="108"/>
      <c r="T1383" s="100">
        <f t="shared" si="232"/>
        <v>0</v>
      </c>
      <c r="U1383" s="111"/>
      <c r="V1383" s="111"/>
      <c r="W1383" s="111">
        <f>SUMIFS($F$3:F1383,$D$3:D1383,D1383,$C$3:C1383,"Buy")+SUMIFS($F$3:F1383,$D$3:D1383,D1383,$C$3:C1383,"Coin Deposit",$E$3:E1383,"&lt;&gt;")</f>
        <v>0</v>
      </c>
      <c r="X1383" s="111">
        <f t="shared" si="233"/>
        <v>0</v>
      </c>
      <c r="Y1383" s="111">
        <f>IF($D1383=Y$1,SUMIFS($H$3:$H1383,$G$3:$G1383,Y$1,$C$3:$C1383,"Sell"),0)</f>
        <v>0</v>
      </c>
      <c r="Z1383" s="111">
        <f t="shared" si="234"/>
        <v>0</v>
      </c>
      <c r="AA1383" s="111">
        <f>IF($D1383=AA$1,SUMIFS($H$3:$H1383,$G$3:$G1383,AA$1,$C$3:$C1383,"Sell"),0)</f>
        <v>0</v>
      </c>
      <c r="AB1383" s="111">
        <f t="shared" si="235"/>
        <v>0</v>
      </c>
      <c r="AC1383" s="111">
        <f>SUMIFS('Deductions and Deposits'!$H:$H,'Deductions and Deposits'!$G:$G,D1383,'Deductions and Deposits'!$F:$F,"&lt;="&amp;B1383)+SUMIFS($F$3:F1383,$D$3:D1383,D1383,$C$3:C1383,"Coin Deposit",$E$3:E1383,"")</f>
        <v>0</v>
      </c>
      <c r="AD1383" s="111">
        <f>SUMIFS('Deductions and Deposits'!$D:$D,'Deductions and Deposits'!$C:$C,D1383)+SUMIFS($F:$F,$D:$D,D1383,$C:$C,"Coin Deduction")</f>
        <v>0</v>
      </c>
      <c r="AE1383" s="111">
        <f>Table5[[#This Row],[Column4]]+Table5[[#This Row],[Column14]]+Table5[[#This Row],[Column19]]+Table5[[#This Row],[Column12]]</f>
        <v>0</v>
      </c>
      <c r="AF1383" s="111">
        <f>Table5[[#This Row],[Column5]]+Table5[[#This Row],[Column13]]+Table5[[#This Row],[Column21]]+Table5[[#This Row],[Column18]]</f>
        <v>0</v>
      </c>
      <c r="AG1383" s="111">
        <f t="shared" si="236"/>
        <v>0</v>
      </c>
      <c r="AH1383" s="111">
        <f t="shared" si="237"/>
        <v>0</v>
      </c>
      <c r="AI1383" s="111">
        <f>Table5[[#This Row],[Column17]]-Table5[[#This Row],[Column20]]</f>
        <v>0</v>
      </c>
      <c r="AJ1383" s="111">
        <f t="shared" si="238"/>
        <v>0</v>
      </c>
      <c r="AK1383" s="111">
        <f t="shared" si="242"/>
        <v>0</v>
      </c>
      <c r="AL1383" s="111">
        <f t="shared" si="239"/>
        <v>0</v>
      </c>
      <c r="AM1383" s="111" t="str">
        <f t="shared" si="240"/>
        <v/>
      </c>
      <c r="AN1383" s="111" t="str">
        <f t="shared" ca="1" si="241"/>
        <v/>
      </c>
    </row>
    <row r="1384" spans="1:40" ht="20.25" customHeight="1" x14ac:dyDescent="0.3">
      <c r="A1384" s="107"/>
      <c r="B1384" s="144"/>
      <c r="C1384" s="119"/>
      <c r="D1384" s="120"/>
      <c r="E1384" s="119"/>
      <c r="F1384" s="119"/>
      <c r="G1384" s="120"/>
      <c r="H1384" s="119"/>
      <c r="I1384" s="109"/>
      <c r="L1384" s="108"/>
      <c r="M1384" s="108"/>
      <c r="N1384" s="108"/>
      <c r="O1384" s="108"/>
      <c r="P1384" s="108"/>
      <c r="Q1384" s="108"/>
      <c r="R1384" s="108"/>
      <c r="S1384" s="108"/>
      <c r="T1384" s="100">
        <f t="shared" si="232"/>
        <v>0</v>
      </c>
      <c r="U1384" s="111"/>
      <c r="V1384" s="111"/>
      <c r="W1384" s="111">
        <f>SUMIFS($F$3:F1384,$D$3:D1384,D1384,$C$3:C1384,"Buy")+SUMIFS($F$3:F1384,$D$3:D1384,D1384,$C$3:C1384,"Coin Deposit",$E$3:E1384,"&lt;&gt;")</f>
        <v>0</v>
      </c>
      <c r="X1384" s="111">
        <f t="shared" si="233"/>
        <v>0</v>
      </c>
      <c r="Y1384" s="111">
        <f>IF($D1384=Y$1,SUMIFS($H$3:$H1384,$G$3:$G1384,Y$1,$C$3:$C1384,"Sell"),0)</f>
        <v>0</v>
      </c>
      <c r="Z1384" s="111">
        <f t="shared" si="234"/>
        <v>0</v>
      </c>
      <c r="AA1384" s="111">
        <f>IF($D1384=AA$1,SUMIFS($H$3:$H1384,$G$3:$G1384,AA$1,$C$3:$C1384,"Sell"),0)</f>
        <v>0</v>
      </c>
      <c r="AB1384" s="111">
        <f t="shared" si="235"/>
        <v>0</v>
      </c>
      <c r="AC1384" s="111">
        <f>SUMIFS('Deductions and Deposits'!$H:$H,'Deductions and Deposits'!$G:$G,D1384,'Deductions and Deposits'!$F:$F,"&lt;="&amp;B1384)+SUMIFS($F$3:F1384,$D$3:D1384,D1384,$C$3:C1384,"Coin Deposit",$E$3:E1384,"")</f>
        <v>0</v>
      </c>
      <c r="AD1384" s="111">
        <f>SUMIFS('Deductions and Deposits'!$D:$D,'Deductions and Deposits'!$C:$C,D1384)+SUMIFS($F:$F,$D:$D,D1384,$C:$C,"Coin Deduction")</f>
        <v>0</v>
      </c>
      <c r="AE1384" s="111">
        <f>Table5[[#This Row],[Column4]]+Table5[[#This Row],[Column14]]+Table5[[#This Row],[Column19]]+Table5[[#This Row],[Column12]]</f>
        <v>0</v>
      </c>
      <c r="AF1384" s="111">
        <f>Table5[[#This Row],[Column5]]+Table5[[#This Row],[Column13]]+Table5[[#This Row],[Column21]]+Table5[[#This Row],[Column18]]</f>
        <v>0</v>
      </c>
      <c r="AG1384" s="111">
        <f t="shared" si="236"/>
        <v>0</v>
      </c>
      <c r="AH1384" s="111">
        <f t="shared" si="237"/>
        <v>0</v>
      </c>
      <c r="AI1384" s="111">
        <f>Table5[[#This Row],[Column17]]-Table5[[#This Row],[Column20]]</f>
        <v>0</v>
      </c>
      <c r="AJ1384" s="111">
        <f t="shared" si="238"/>
        <v>0</v>
      </c>
      <c r="AK1384" s="111">
        <f t="shared" si="242"/>
        <v>0</v>
      </c>
      <c r="AL1384" s="111">
        <f t="shared" si="239"/>
        <v>0</v>
      </c>
      <c r="AM1384" s="111" t="str">
        <f t="shared" si="240"/>
        <v/>
      </c>
      <c r="AN1384" s="111" t="str">
        <f t="shared" ca="1" si="241"/>
        <v/>
      </c>
    </row>
    <row r="1385" spans="1:40" ht="20.25" customHeight="1" x14ac:dyDescent="0.3">
      <c r="A1385" s="107"/>
      <c r="B1385" s="144"/>
      <c r="C1385" s="119"/>
      <c r="D1385" s="120"/>
      <c r="E1385" s="119"/>
      <c r="F1385" s="119"/>
      <c r="G1385" s="120"/>
      <c r="H1385" s="119"/>
      <c r="I1385" s="109"/>
      <c r="L1385" s="108"/>
      <c r="M1385" s="108"/>
      <c r="N1385" s="108"/>
      <c r="O1385" s="108"/>
      <c r="P1385" s="108"/>
      <c r="Q1385" s="108"/>
      <c r="R1385" s="108"/>
      <c r="S1385" s="108"/>
      <c r="T1385" s="100">
        <f t="shared" si="232"/>
        <v>0</v>
      </c>
      <c r="U1385" s="111"/>
      <c r="V1385" s="111"/>
      <c r="W1385" s="111">
        <f>SUMIFS($F$3:F1385,$D$3:D1385,D1385,$C$3:C1385,"Buy")+SUMIFS($F$3:F1385,$D$3:D1385,D1385,$C$3:C1385,"Coin Deposit",$E$3:E1385,"&lt;&gt;")</f>
        <v>0</v>
      </c>
      <c r="X1385" s="111">
        <f t="shared" si="233"/>
        <v>0</v>
      </c>
      <c r="Y1385" s="111">
        <f>IF($D1385=Y$1,SUMIFS($H$3:$H1385,$G$3:$G1385,Y$1,$C$3:$C1385,"Sell"),0)</f>
        <v>0</v>
      </c>
      <c r="Z1385" s="111">
        <f t="shared" si="234"/>
        <v>0</v>
      </c>
      <c r="AA1385" s="111">
        <f>IF($D1385=AA$1,SUMIFS($H$3:$H1385,$G$3:$G1385,AA$1,$C$3:$C1385,"Sell"),0)</f>
        <v>0</v>
      </c>
      <c r="AB1385" s="111">
        <f t="shared" si="235"/>
        <v>0</v>
      </c>
      <c r="AC1385" s="111">
        <f>SUMIFS('Deductions and Deposits'!$H:$H,'Deductions and Deposits'!$G:$G,D1385,'Deductions and Deposits'!$F:$F,"&lt;="&amp;B1385)+SUMIFS($F$3:F1385,$D$3:D1385,D1385,$C$3:C1385,"Coin Deposit",$E$3:E1385,"")</f>
        <v>0</v>
      </c>
      <c r="AD1385" s="111">
        <f>SUMIFS('Deductions and Deposits'!$D:$D,'Deductions and Deposits'!$C:$C,D1385)+SUMIFS($F:$F,$D:$D,D1385,$C:$C,"Coin Deduction")</f>
        <v>0</v>
      </c>
      <c r="AE1385" s="111">
        <f>Table5[[#This Row],[Column4]]+Table5[[#This Row],[Column14]]+Table5[[#This Row],[Column19]]+Table5[[#This Row],[Column12]]</f>
        <v>0</v>
      </c>
      <c r="AF1385" s="111">
        <f>Table5[[#This Row],[Column5]]+Table5[[#This Row],[Column13]]+Table5[[#This Row],[Column21]]+Table5[[#This Row],[Column18]]</f>
        <v>0</v>
      </c>
      <c r="AG1385" s="111">
        <f t="shared" si="236"/>
        <v>0</v>
      </c>
      <c r="AH1385" s="111">
        <f t="shared" si="237"/>
        <v>0</v>
      </c>
      <c r="AI1385" s="111">
        <f>Table5[[#This Row],[Column17]]-Table5[[#This Row],[Column20]]</f>
        <v>0</v>
      </c>
      <c r="AJ1385" s="111">
        <f t="shared" si="238"/>
        <v>0</v>
      </c>
      <c r="AK1385" s="111">
        <f t="shared" si="242"/>
        <v>0</v>
      </c>
      <c r="AL1385" s="111">
        <f t="shared" si="239"/>
        <v>0</v>
      </c>
      <c r="AM1385" s="111" t="str">
        <f t="shared" si="240"/>
        <v/>
      </c>
      <c r="AN1385" s="111" t="str">
        <f t="shared" ca="1" si="241"/>
        <v/>
      </c>
    </row>
    <row r="1386" spans="1:40" ht="20.25" customHeight="1" x14ac:dyDescent="0.3">
      <c r="A1386" s="107"/>
      <c r="B1386" s="144"/>
      <c r="C1386" s="119"/>
      <c r="D1386" s="120"/>
      <c r="E1386" s="119"/>
      <c r="F1386" s="119"/>
      <c r="G1386" s="120"/>
      <c r="H1386" s="119"/>
      <c r="I1386" s="109"/>
      <c r="L1386" s="108"/>
      <c r="M1386" s="108"/>
      <c r="N1386" s="108"/>
      <c r="O1386" s="108"/>
      <c r="P1386" s="108"/>
      <c r="Q1386" s="108"/>
      <c r="R1386" s="108"/>
      <c r="S1386" s="108"/>
      <c r="T1386" s="100">
        <f t="shared" si="232"/>
        <v>0</v>
      </c>
      <c r="U1386" s="111"/>
      <c r="V1386" s="111"/>
      <c r="W1386" s="111">
        <f>SUMIFS($F$3:F1386,$D$3:D1386,D1386,$C$3:C1386,"Buy")+SUMIFS($F$3:F1386,$D$3:D1386,D1386,$C$3:C1386,"Coin Deposit",$E$3:E1386,"&lt;&gt;")</f>
        <v>0</v>
      </c>
      <c r="X1386" s="111">
        <f t="shared" si="233"/>
        <v>0</v>
      </c>
      <c r="Y1386" s="111">
        <f>IF($D1386=Y$1,SUMIFS($H$3:$H1386,$G$3:$G1386,Y$1,$C$3:$C1386,"Sell"),0)</f>
        <v>0</v>
      </c>
      <c r="Z1386" s="111">
        <f t="shared" si="234"/>
        <v>0</v>
      </c>
      <c r="AA1386" s="111">
        <f>IF($D1386=AA$1,SUMIFS($H$3:$H1386,$G$3:$G1386,AA$1,$C$3:$C1386,"Sell"),0)</f>
        <v>0</v>
      </c>
      <c r="AB1386" s="111">
        <f t="shared" si="235"/>
        <v>0</v>
      </c>
      <c r="AC1386" s="111">
        <f>SUMIFS('Deductions and Deposits'!$H:$H,'Deductions and Deposits'!$G:$G,D1386,'Deductions and Deposits'!$F:$F,"&lt;="&amp;B1386)+SUMIFS($F$3:F1386,$D$3:D1386,D1386,$C$3:C1386,"Coin Deposit",$E$3:E1386,"")</f>
        <v>0</v>
      </c>
      <c r="AD1386" s="111">
        <f>SUMIFS('Deductions and Deposits'!$D:$D,'Deductions and Deposits'!$C:$C,D1386)+SUMIFS($F:$F,$D:$D,D1386,$C:$C,"Coin Deduction")</f>
        <v>0</v>
      </c>
      <c r="AE1386" s="111">
        <f>Table5[[#This Row],[Column4]]+Table5[[#This Row],[Column14]]+Table5[[#This Row],[Column19]]+Table5[[#This Row],[Column12]]</f>
        <v>0</v>
      </c>
      <c r="AF1386" s="111">
        <f>Table5[[#This Row],[Column5]]+Table5[[#This Row],[Column13]]+Table5[[#This Row],[Column21]]+Table5[[#This Row],[Column18]]</f>
        <v>0</v>
      </c>
      <c r="AG1386" s="111">
        <f t="shared" si="236"/>
        <v>0</v>
      </c>
      <c r="AH1386" s="111">
        <f t="shared" si="237"/>
        <v>0</v>
      </c>
      <c r="AI1386" s="111">
        <f>Table5[[#This Row],[Column17]]-Table5[[#This Row],[Column20]]</f>
        <v>0</v>
      </c>
      <c r="AJ1386" s="111">
        <f t="shared" si="238"/>
        <v>0</v>
      </c>
      <c r="AK1386" s="111">
        <f t="shared" si="242"/>
        <v>0</v>
      </c>
      <c r="AL1386" s="111">
        <f t="shared" si="239"/>
        <v>0</v>
      </c>
      <c r="AM1386" s="111" t="str">
        <f t="shared" si="240"/>
        <v/>
      </c>
      <c r="AN1386" s="111" t="str">
        <f t="shared" ca="1" si="241"/>
        <v/>
      </c>
    </row>
    <row r="1387" spans="1:40" ht="20.25" customHeight="1" x14ac:dyDescent="0.3">
      <c r="A1387" s="107"/>
      <c r="B1387" s="144"/>
      <c r="C1387" s="119"/>
      <c r="D1387" s="120"/>
      <c r="E1387" s="119"/>
      <c r="F1387" s="119"/>
      <c r="G1387" s="120"/>
      <c r="H1387" s="119"/>
      <c r="I1387" s="109"/>
      <c r="L1387" s="108"/>
      <c r="M1387" s="108"/>
      <c r="N1387" s="108"/>
      <c r="O1387" s="108"/>
      <c r="P1387" s="108"/>
      <c r="Q1387" s="108"/>
      <c r="R1387" s="108"/>
      <c r="S1387" s="108"/>
      <c r="T1387" s="100">
        <f t="shared" si="232"/>
        <v>0</v>
      </c>
      <c r="U1387" s="111"/>
      <c r="V1387" s="111"/>
      <c r="W1387" s="111">
        <f>SUMIFS($F$3:F1387,$D$3:D1387,D1387,$C$3:C1387,"Buy")+SUMIFS($F$3:F1387,$D$3:D1387,D1387,$C$3:C1387,"Coin Deposit",$E$3:E1387,"&lt;&gt;")</f>
        <v>0</v>
      </c>
      <c r="X1387" s="111">
        <f t="shared" si="233"/>
        <v>0</v>
      </c>
      <c r="Y1387" s="111">
        <f>IF($D1387=Y$1,SUMIFS($H$3:$H1387,$G$3:$G1387,Y$1,$C$3:$C1387,"Sell"),0)</f>
        <v>0</v>
      </c>
      <c r="Z1387" s="111">
        <f t="shared" si="234"/>
        <v>0</v>
      </c>
      <c r="AA1387" s="111">
        <f>IF($D1387=AA$1,SUMIFS($H$3:$H1387,$G$3:$G1387,AA$1,$C$3:$C1387,"Sell"),0)</f>
        <v>0</v>
      </c>
      <c r="AB1387" s="111">
        <f t="shared" si="235"/>
        <v>0</v>
      </c>
      <c r="AC1387" s="111">
        <f>SUMIFS('Deductions and Deposits'!$H:$H,'Deductions and Deposits'!$G:$G,D1387,'Deductions and Deposits'!$F:$F,"&lt;="&amp;B1387)+SUMIFS($F$3:F1387,$D$3:D1387,D1387,$C$3:C1387,"Coin Deposit",$E$3:E1387,"")</f>
        <v>0</v>
      </c>
      <c r="AD1387" s="111">
        <f>SUMIFS('Deductions and Deposits'!$D:$D,'Deductions and Deposits'!$C:$C,D1387)+SUMIFS($F:$F,$D:$D,D1387,$C:$C,"Coin Deduction")</f>
        <v>0</v>
      </c>
      <c r="AE1387" s="111">
        <f>Table5[[#This Row],[Column4]]+Table5[[#This Row],[Column14]]+Table5[[#This Row],[Column19]]+Table5[[#This Row],[Column12]]</f>
        <v>0</v>
      </c>
      <c r="AF1387" s="111">
        <f>Table5[[#This Row],[Column5]]+Table5[[#This Row],[Column13]]+Table5[[#This Row],[Column21]]+Table5[[#This Row],[Column18]]</f>
        <v>0</v>
      </c>
      <c r="AG1387" s="111">
        <f t="shared" si="236"/>
        <v>0</v>
      </c>
      <c r="AH1387" s="111">
        <f t="shared" si="237"/>
        <v>0</v>
      </c>
      <c r="AI1387" s="111">
        <f>Table5[[#This Row],[Column17]]-Table5[[#This Row],[Column20]]</f>
        <v>0</v>
      </c>
      <c r="AJ1387" s="111">
        <f t="shared" si="238"/>
        <v>0</v>
      </c>
      <c r="AK1387" s="111">
        <f t="shared" si="242"/>
        <v>0</v>
      </c>
      <c r="AL1387" s="111">
        <f t="shared" si="239"/>
        <v>0</v>
      </c>
      <c r="AM1387" s="111" t="str">
        <f t="shared" si="240"/>
        <v/>
      </c>
      <c r="AN1387" s="111" t="str">
        <f t="shared" ca="1" si="241"/>
        <v/>
      </c>
    </row>
    <row r="1388" spans="1:40" ht="20.25" customHeight="1" x14ac:dyDescent="0.3">
      <c r="A1388" s="107"/>
      <c r="B1388" s="144"/>
      <c r="C1388" s="119"/>
      <c r="D1388" s="120"/>
      <c r="E1388" s="119"/>
      <c r="F1388" s="119"/>
      <c r="G1388" s="120"/>
      <c r="H1388" s="119"/>
      <c r="I1388" s="109"/>
      <c r="L1388" s="108"/>
      <c r="M1388" s="108"/>
      <c r="N1388" s="108"/>
      <c r="O1388" s="108"/>
      <c r="P1388" s="108"/>
      <c r="Q1388" s="108"/>
      <c r="R1388" s="108"/>
      <c r="S1388" s="108"/>
      <c r="T1388" s="100">
        <f t="shared" si="232"/>
        <v>0</v>
      </c>
      <c r="U1388" s="111"/>
      <c r="V1388" s="111"/>
      <c r="W1388" s="111">
        <f>SUMIFS($F$3:F1388,$D$3:D1388,D1388,$C$3:C1388,"Buy")+SUMIFS($F$3:F1388,$D$3:D1388,D1388,$C$3:C1388,"Coin Deposit",$E$3:E1388,"&lt;&gt;")</f>
        <v>0</v>
      </c>
      <c r="X1388" s="111">
        <f t="shared" si="233"/>
        <v>0</v>
      </c>
      <c r="Y1388" s="111">
        <f>IF($D1388=Y$1,SUMIFS($H$3:$H1388,$G$3:$G1388,Y$1,$C$3:$C1388,"Sell"),0)</f>
        <v>0</v>
      </c>
      <c r="Z1388" s="111">
        <f t="shared" si="234"/>
        <v>0</v>
      </c>
      <c r="AA1388" s="111">
        <f>IF($D1388=AA$1,SUMIFS($H$3:$H1388,$G$3:$G1388,AA$1,$C$3:$C1388,"Sell"),0)</f>
        <v>0</v>
      </c>
      <c r="AB1388" s="111">
        <f t="shared" si="235"/>
        <v>0</v>
      </c>
      <c r="AC1388" s="111">
        <f>SUMIFS('Deductions and Deposits'!$H:$H,'Deductions and Deposits'!$G:$G,D1388,'Deductions and Deposits'!$F:$F,"&lt;="&amp;B1388)+SUMIFS($F$3:F1388,$D$3:D1388,D1388,$C$3:C1388,"Coin Deposit",$E$3:E1388,"")</f>
        <v>0</v>
      </c>
      <c r="AD1388" s="111">
        <f>SUMIFS('Deductions and Deposits'!$D:$D,'Deductions and Deposits'!$C:$C,D1388)+SUMIFS($F:$F,$D:$D,D1388,$C:$C,"Coin Deduction")</f>
        <v>0</v>
      </c>
      <c r="AE1388" s="111">
        <f>Table5[[#This Row],[Column4]]+Table5[[#This Row],[Column14]]+Table5[[#This Row],[Column19]]+Table5[[#This Row],[Column12]]</f>
        <v>0</v>
      </c>
      <c r="AF1388" s="111">
        <f>Table5[[#This Row],[Column5]]+Table5[[#This Row],[Column13]]+Table5[[#This Row],[Column21]]+Table5[[#This Row],[Column18]]</f>
        <v>0</v>
      </c>
      <c r="AG1388" s="111">
        <f t="shared" si="236"/>
        <v>0</v>
      </c>
      <c r="AH1388" s="111">
        <f t="shared" si="237"/>
        <v>0</v>
      </c>
      <c r="AI1388" s="111">
        <f>Table5[[#This Row],[Column17]]-Table5[[#This Row],[Column20]]</f>
        <v>0</v>
      </c>
      <c r="AJ1388" s="111">
        <f t="shared" si="238"/>
        <v>0</v>
      </c>
      <c r="AK1388" s="111">
        <f t="shared" si="242"/>
        <v>0</v>
      </c>
      <c r="AL1388" s="111">
        <f t="shared" si="239"/>
        <v>0</v>
      </c>
      <c r="AM1388" s="111" t="str">
        <f t="shared" si="240"/>
        <v/>
      </c>
      <c r="AN1388" s="111" t="str">
        <f t="shared" ca="1" si="241"/>
        <v/>
      </c>
    </row>
    <row r="1389" spans="1:40" ht="20.25" customHeight="1" x14ac:dyDescent="0.3">
      <c r="A1389" s="107"/>
      <c r="B1389" s="144"/>
      <c r="C1389" s="119"/>
      <c r="D1389" s="120"/>
      <c r="E1389" s="119"/>
      <c r="F1389" s="119"/>
      <c r="G1389" s="120"/>
      <c r="H1389" s="119"/>
      <c r="I1389" s="109"/>
      <c r="L1389" s="108"/>
      <c r="M1389" s="108"/>
      <c r="N1389" s="108"/>
      <c r="O1389" s="108"/>
      <c r="P1389" s="108"/>
      <c r="Q1389" s="108"/>
      <c r="R1389" s="108"/>
      <c r="S1389" s="108"/>
      <c r="T1389" s="100">
        <f t="shared" si="232"/>
        <v>0</v>
      </c>
      <c r="U1389" s="111"/>
      <c r="V1389" s="111"/>
      <c r="W1389" s="111">
        <f>SUMIFS($F$3:F1389,$D$3:D1389,D1389,$C$3:C1389,"Buy")+SUMIFS($F$3:F1389,$D$3:D1389,D1389,$C$3:C1389,"Coin Deposit",$E$3:E1389,"&lt;&gt;")</f>
        <v>0</v>
      </c>
      <c r="X1389" s="111">
        <f t="shared" si="233"/>
        <v>0</v>
      </c>
      <c r="Y1389" s="111">
        <f>IF($D1389=Y$1,SUMIFS($H$3:$H1389,$G$3:$G1389,Y$1,$C$3:$C1389,"Sell"),0)</f>
        <v>0</v>
      </c>
      <c r="Z1389" s="111">
        <f t="shared" si="234"/>
        <v>0</v>
      </c>
      <c r="AA1389" s="111">
        <f>IF($D1389=AA$1,SUMIFS($H$3:$H1389,$G$3:$G1389,AA$1,$C$3:$C1389,"Sell"),0)</f>
        <v>0</v>
      </c>
      <c r="AB1389" s="111">
        <f t="shared" si="235"/>
        <v>0</v>
      </c>
      <c r="AC1389" s="111">
        <f>SUMIFS('Deductions and Deposits'!$H:$H,'Deductions and Deposits'!$G:$G,D1389,'Deductions and Deposits'!$F:$F,"&lt;="&amp;B1389)+SUMIFS($F$3:F1389,$D$3:D1389,D1389,$C$3:C1389,"Coin Deposit",$E$3:E1389,"")</f>
        <v>0</v>
      </c>
      <c r="AD1389" s="111">
        <f>SUMIFS('Deductions and Deposits'!$D:$D,'Deductions and Deposits'!$C:$C,D1389)+SUMIFS($F:$F,$D:$D,D1389,$C:$C,"Coin Deduction")</f>
        <v>0</v>
      </c>
      <c r="AE1389" s="111">
        <f>Table5[[#This Row],[Column4]]+Table5[[#This Row],[Column14]]+Table5[[#This Row],[Column19]]+Table5[[#This Row],[Column12]]</f>
        <v>0</v>
      </c>
      <c r="AF1389" s="111">
        <f>Table5[[#This Row],[Column5]]+Table5[[#This Row],[Column13]]+Table5[[#This Row],[Column21]]+Table5[[#This Row],[Column18]]</f>
        <v>0</v>
      </c>
      <c r="AG1389" s="111">
        <f t="shared" si="236"/>
        <v>0</v>
      </c>
      <c r="AH1389" s="111">
        <f t="shared" si="237"/>
        <v>0</v>
      </c>
      <c r="AI1389" s="111">
        <f>Table5[[#This Row],[Column17]]-Table5[[#This Row],[Column20]]</f>
        <v>0</v>
      </c>
      <c r="AJ1389" s="111">
        <f t="shared" si="238"/>
        <v>0</v>
      </c>
      <c r="AK1389" s="111">
        <f t="shared" si="242"/>
        <v>0</v>
      </c>
      <c r="AL1389" s="111">
        <f t="shared" si="239"/>
        <v>0</v>
      </c>
      <c r="AM1389" s="111" t="str">
        <f t="shared" si="240"/>
        <v/>
      </c>
      <c r="AN1389" s="111" t="str">
        <f t="shared" ca="1" si="241"/>
        <v/>
      </c>
    </row>
    <row r="1390" spans="1:40" ht="20.25" customHeight="1" x14ac:dyDescent="0.3">
      <c r="A1390" s="107"/>
      <c r="B1390" s="144"/>
      <c r="C1390" s="119"/>
      <c r="D1390" s="120"/>
      <c r="E1390" s="119"/>
      <c r="F1390" s="119"/>
      <c r="G1390" s="120"/>
      <c r="H1390" s="119"/>
      <c r="I1390" s="109"/>
      <c r="L1390" s="108"/>
      <c r="M1390" s="108"/>
      <c r="N1390" s="108"/>
      <c r="O1390" s="108"/>
      <c r="P1390" s="108"/>
      <c r="Q1390" s="108"/>
      <c r="R1390" s="108"/>
      <c r="S1390" s="108"/>
      <c r="T1390" s="100">
        <f t="shared" si="232"/>
        <v>0</v>
      </c>
      <c r="U1390" s="111"/>
      <c r="V1390" s="111"/>
      <c r="W1390" s="111">
        <f>SUMIFS($F$3:F1390,$D$3:D1390,D1390,$C$3:C1390,"Buy")+SUMIFS($F$3:F1390,$D$3:D1390,D1390,$C$3:C1390,"Coin Deposit",$E$3:E1390,"&lt;&gt;")</f>
        <v>0</v>
      </c>
      <c r="X1390" s="111">
        <f t="shared" si="233"/>
        <v>0</v>
      </c>
      <c r="Y1390" s="111">
        <f>IF($D1390=Y$1,SUMIFS($H$3:$H1390,$G$3:$G1390,Y$1,$C$3:$C1390,"Sell"),0)</f>
        <v>0</v>
      </c>
      <c r="Z1390" s="111">
        <f t="shared" si="234"/>
        <v>0</v>
      </c>
      <c r="AA1390" s="111">
        <f>IF($D1390=AA$1,SUMIFS($H$3:$H1390,$G$3:$G1390,AA$1,$C$3:$C1390,"Sell"),0)</f>
        <v>0</v>
      </c>
      <c r="AB1390" s="111">
        <f t="shared" si="235"/>
        <v>0</v>
      </c>
      <c r="AC1390" s="111">
        <f>SUMIFS('Deductions and Deposits'!$H:$H,'Deductions and Deposits'!$G:$G,D1390,'Deductions and Deposits'!$F:$F,"&lt;="&amp;B1390)+SUMIFS($F$3:F1390,$D$3:D1390,D1390,$C$3:C1390,"Coin Deposit",$E$3:E1390,"")</f>
        <v>0</v>
      </c>
      <c r="AD1390" s="111">
        <f>SUMIFS('Deductions and Deposits'!$D:$D,'Deductions and Deposits'!$C:$C,D1390)+SUMIFS($F:$F,$D:$D,D1390,$C:$C,"Coin Deduction")</f>
        <v>0</v>
      </c>
      <c r="AE1390" s="111">
        <f>Table5[[#This Row],[Column4]]+Table5[[#This Row],[Column14]]+Table5[[#This Row],[Column19]]+Table5[[#This Row],[Column12]]</f>
        <v>0</v>
      </c>
      <c r="AF1390" s="111">
        <f>Table5[[#This Row],[Column5]]+Table5[[#This Row],[Column13]]+Table5[[#This Row],[Column21]]+Table5[[#This Row],[Column18]]</f>
        <v>0</v>
      </c>
      <c r="AG1390" s="111">
        <f t="shared" si="236"/>
        <v>0</v>
      </c>
      <c r="AH1390" s="111">
        <f t="shared" si="237"/>
        <v>0</v>
      </c>
      <c r="AI1390" s="111">
        <f>Table5[[#This Row],[Column17]]-Table5[[#This Row],[Column20]]</f>
        <v>0</v>
      </c>
      <c r="AJ1390" s="111">
        <f t="shared" si="238"/>
        <v>0</v>
      </c>
      <c r="AK1390" s="111">
        <f t="shared" si="242"/>
        <v>0</v>
      </c>
      <c r="AL1390" s="111">
        <f t="shared" si="239"/>
        <v>0</v>
      </c>
      <c r="AM1390" s="111" t="str">
        <f t="shared" si="240"/>
        <v/>
      </c>
      <c r="AN1390" s="111" t="str">
        <f t="shared" ca="1" si="241"/>
        <v/>
      </c>
    </row>
    <row r="1391" spans="1:40" ht="20.25" customHeight="1" x14ac:dyDescent="0.3">
      <c r="A1391" s="107"/>
      <c r="B1391" s="144"/>
      <c r="C1391" s="119"/>
      <c r="D1391" s="120"/>
      <c r="E1391" s="119"/>
      <c r="F1391" s="119"/>
      <c r="G1391" s="120"/>
      <c r="H1391" s="119"/>
      <c r="I1391" s="109"/>
      <c r="L1391" s="108"/>
      <c r="M1391" s="108"/>
      <c r="N1391" s="108"/>
      <c r="O1391" s="108"/>
      <c r="P1391" s="108"/>
      <c r="Q1391" s="108"/>
      <c r="R1391" s="108"/>
      <c r="S1391" s="108"/>
      <c r="T1391" s="100">
        <f t="shared" si="232"/>
        <v>0</v>
      </c>
      <c r="U1391" s="111"/>
      <c r="V1391" s="111"/>
      <c r="W1391" s="111">
        <f>SUMIFS($F$3:F1391,$D$3:D1391,D1391,$C$3:C1391,"Buy")+SUMIFS($F$3:F1391,$D$3:D1391,D1391,$C$3:C1391,"Coin Deposit",$E$3:E1391,"&lt;&gt;")</f>
        <v>0</v>
      </c>
      <c r="X1391" s="111">
        <f t="shared" si="233"/>
        <v>0</v>
      </c>
      <c r="Y1391" s="111">
        <f>IF($D1391=Y$1,SUMIFS($H$3:$H1391,$G$3:$G1391,Y$1,$C$3:$C1391,"Sell"),0)</f>
        <v>0</v>
      </c>
      <c r="Z1391" s="111">
        <f t="shared" si="234"/>
        <v>0</v>
      </c>
      <c r="AA1391" s="111">
        <f>IF($D1391=AA$1,SUMIFS($H$3:$H1391,$G$3:$G1391,AA$1,$C$3:$C1391,"Sell"),0)</f>
        <v>0</v>
      </c>
      <c r="AB1391" s="111">
        <f t="shared" si="235"/>
        <v>0</v>
      </c>
      <c r="AC1391" s="111">
        <f>SUMIFS('Deductions and Deposits'!$H:$H,'Deductions and Deposits'!$G:$G,D1391,'Deductions and Deposits'!$F:$F,"&lt;="&amp;B1391)+SUMIFS($F$3:F1391,$D$3:D1391,D1391,$C$3:C1391,"Coin Deposit",$E$3:E1391,"")</f>
        <v>0</v>
      </c>
      <c r="AD1391" s="111">
        <f>SUMIFS('Deductions and Deposits'!$D:$D,'Deductions and Deposits'!$C:$C,D1391)+SUMIFS($F:$F,$D:$D,D1391,$C:$C,"Coin Deduction")</f>
        <v>0</v>
      </c>
      <c r="AE1391" s="111">
        <f>Table5[[#This Row],[Column4]]+Table5[[#This Row],[Column14]]+Table5[[#This Row],[Column19]]+Table5[[#This Row],[Column12]]</f>
        <v>0</v>
      </c>
      <c r="AF1391" s="111">
        <f>Table5[[#This Row],[Column5]]+Table5[[#This Row],[Column13]]+Table5[[#This Row],[Column21]]+Table5[[#This Row],[Column18]]</f>
        <v>0</v>
      </c>
      <c r="AG1391" s="111">
        <f t="shared" si="236"/>
        <v>0</v>
      </c>
      <c r="AH1391" s="111">
        <f t="shared" si="237"/>
        <v>0</v>
      </c>
      <c r="AI1391" s="111">
        <f>Table5[[#This Row],[Column17]]-Table5[[#This Row],[Column20]]</f>
        <v>0</v>
      </c>
      <c r="AJ1391" s="111">
        <f t="shared" si="238"/>
        <v>0</v>
      </c>
      <c r="AK1391" s="111">
        <f t="shared" si="242"/>
        <v>0</v>
      </c>
      <c r="AL1391" s="111">
        <f t="shared" si="239"/>
        <v>0</v>
      </c>
      <c r="AM1391" s="111" t="str">
        <f t="shared" si="240"/>
        <v/>
      </c>
      <c r="AN1391" s="111" t="str">
        <f t="shared" ca="1" si="241"/>
        <v/>
      </c>
    </row>
    <row r="1392" spans="1:40" ht="20.25" customHeight="1" x14ac:dyDescent="0.3">
      <c r="A1392" s="107"/>
      <c r="B1392" s="144"/>
      <c r="C1392" s="119"/>
      <c r="D1392" s="120"/>
      <c r="E1392" s="119"/>
      <c r="F1392" s="119"/>
      <c r="G1392" s="120"/>
      <c r="H1392" s="119"/>
      <c r="I1392" s="109"/>
      <c r="L1392" s="108"/>
      <c r="M1392" s="108"/>
      <c r="N1392" s="108"/>
      <c r="O1392" s="108"/>
      <c r="P1392" s="108"/>
      <c r="Q1392" s="108"/>
      <c r="R1392" s="108"/>
      <c r="S1392" s="108"/>
      <c r="T1392" s="100">
        <f t="shared" si="232"/>
        <v>0</v>
      </c>
      <c r="U1392" s="111"/>
      <c r="V1392" s="111"/>
      <c r="W1392" s="111">
        <f>SUMIFS($F$3:F1392,$D$3:D1392,D1392,$C$3:C1392,"Buy")+SUMIFS($F$3:F1392,$D$3:D1392,D1392,$C$3:C1392,"Coin Deposit",$E$3:E1392,"&lt;&gt;")</f>
        <v>0</v>
      </c>
      <c r="X1392" s="111">
        <f t="shared" si="233"/>
        <v>0</v>
      </c>
      <c r="Y1392" s="111">
        <f>IF($D1392=Y$1,SUMIFS($H$3:$H1392,$G$3:$G1392,Y$1,$C$3:$C1392,"Sell"),0)</f>
        <v>0</v>
      </c>
      <c r="Z1392" s="111">
        <f t="shared" si="234"/>
        <v>0</v>
      </c>
      <c r="AA1392" s="111">
        <f>IF($D1392=AA$1,SUMIFS($H$3:$H1392,$G$3:$G1392,AA$1,$C$3:$C1392,"Sell"),0)</f>
        <v>0</v>
      </c>
      <c r="AB1392" s="111">
        <f t="shared" si="235"/>
        <v>0</v>
      </c>
      <c r="AC1392" s="111">
        <f>SUMIFS('Deductions and Deposits'!$H:$H,'Deductions and Deposits'!$G:$G,D1392,'Deductions and Deposits'!$F:$F,"&lt;="&amp;B1392)+SUMIFS($F$3:F1392,$D$3:D1392,D1392,$C$3:C1392,"Coin Deposit",$E$3:E1392,"")</f>
        <v>0</v>
      </c>
      <c r="AD1392" s="111">
        <f>SUMIFS('Deductions and Deposits'!$D:$D,'Deductions and Deposits'!$C:$C,D1392)+SUMIFS($F:$F,$D:$D,D1392,$C:$C,"Coin Deduction")</f>
        <v>0</v>
      </c>
      <c r="AE1392" s="111">
        <f>Table5[[#This Row],[Column4]]+Table5[[#This Row],[Column14]]+Table5[[#This Row],[Column19]]+Table5[[#This Row],[Column12]]</f>
        <v>0</v>
      </c>
      <c r="AF1392" s="111">
        <f>Table5[[#This Row],[Column5]]+Table5[[#This Row],[Column13]]+Table5[[#This Row],[Column21]]+Table5[[#This Row],[Column18]]</f>
        <v>0</v>
      </c>
      <c r="AG1392" s="111">
        <f t="shared" si="236"/>
        <v>0</v>
      </c>
      <c r="AH1392" s="111">
        <f t="shared" si="237"/>
        <v>0</v>
      </c>
      <c r="AI1392" s="111">
        <f>Table5[[#This Row],[Column17]]-Table5[[#This Row],[Column20]]</f>
        <v>0</v>
      </c>
      <c r="AJ1392" s="111">
        <f t="shared" si="238"/>
        <v>0</v>
      </c>
      <c r="AK1392" s="111">
        <f t="shared" si="242"/>
        <v>0</v>
      </c>
      <c r="AL1392" s="111">
        <f t="shared" si="239"/>
        <v>0</v>
      </c>
      <c r="AM1392" s="111" t="str">
        <f t="shared" si="240"/>
        <v/>
      </c>
      <c r="AN1392" s="111" t="str">
        <f t="shared" ca="1" si="241"/>
        <v/>
      </c>
    </row>
    <row r="1393" spans="1:40" ht="20.25" customHeight="1" x14ac:dyDescent="0.3">
      <c r="A1393" s="107"/>
      <c r="B1393" s="144"/>
      <c r="C1393" s="119"/>
      <c r="D1393" s="120"/>
      <c r="E1393" s="119"/>
      <c r="F1393" s="119"/>
      <c r="G1393" s="120"/>
      <c r="H1393" s="119"/>
      <c r="I1393" s="109"/>
      <c r="L1393" s="108"/>
      <c r="M1393" s="108"/>
      <c r="N1393" s="108"/>
      <c r="O1393" s="108"/>
      <c r="P1393" s="108"/>
      <c r="Q1393" s="108"/>
      <c r="R1393" s="108"/>
      <c r="S1393" s="108"/>
      <c r="T1393" s="100">
        <f t="shared" si="232"/>
        <v>0</v>
      </c>
      <c r="U1393" s="111"/>
      <c r="V1393" s="111"/>
      <c r="W1393" s="111">
        <f>SUMIFS($F$3:F1393,$D$3:D1393,D1393,$C$3:C1393,"Buy")+SUMIFS($F$3:F1393,$D$3:D1393,D1393,$C$3:C1393,"Coin Deposit",$E$3:E1393,"&lt;&gt;")</f>
        <v>0</v>
      </c>
      <c r="X1393" s="111">
        <f t="shared" si="233"/>
        <v>0</v>
      </c>
      <c r="Y1393" s="111">
        <f>IF($D1393=Y$1,SUMIFS($H$3:$H1393,$G$3:$G1393,Y$1,$C$3:$C1393,"Sell"),0)</f>
        <v>0</v>
      </c>
      <c r="Z1393" s="111">
        <f t="shared" si="234"/>
        <v>0</v>
      </c>
      <c r="AA1393" s="111">
        <f>IF($D1393=AA$1,SUMIFS($H$3:$H1393,$G$3:$G1393,AA$1,$C$3:$C1393,"Sell"),0)</f>
        <v>0</v>
      </c>
      <c r="AB1393" s="111">
        <f t="shared" si="235"/>
        <v>0</v>
      </c>
      <c r="AC1393" s="111">
        <f>SUMIFS('Deductions and Deposits'!$H:$H,'Deductions and Deposits'!$G:$G,D1393,'Deductions and Deposits'!$F:$F,"&lt;="&amp;B1393)+SUMIFS($F$3:F1393,$D$3:D1393,D1393,$C$3:C1393,"Coin Deposit",$E$3:E1393,"")</f>
        <v>0</v>
      </c>
      <c r="AD1393" s="111">
        <f>SUMIFS('Deductions and Deposits'!$D:$D,'Deductions and Deposits'!$C:$C,D1393)+SUMIFS($F:$F,$D:$D,D1393,$C:$C,"Coin Deduction")</f>
        <v>0</v>
      </c>
      <c r="AE1393" s="111">
        <f>Table5[[#This Row],[Column4]]+Table5[[#This Row],[Column14]]+Table5[[#This Row],[Column19]]+Table5[[#This Row],[Column12]]</f>
        <v>0</v>
      </c>
      <c r="AF1393" s="111">
        <f>Table5[[#This Row],[Column5]]+Table5[[#This Row],[Column13]]+Table5[[#This Row],[Column21]]+Table5[[#This Row],[Column18]]</f>
        <v>0</v>
      </c>
      <c r="AG1393" s="111">
        <f t="shared" si="236"/>
        <v>0</v>
      </c>
      <c r="AH1393" s="111">
        <f t="shared" si="237"/>
        <v>0</v>
      </c>
      <c r="AI1393" s="111">
        <f>Table5[[#This Row],[Column17]]-Table5[[#This Row],[Column20]]</f>
        <v>0</v>
      </c>
      <c r="AJ1393" s="111">
        <f t="shared" si="238"/>
        <v>0</v>
      </c>
      <c r="AK1393" s="111">
        <f t="shared" si="242"/>
        <v>0</v>
      </c>
      <c r="AL1393" s="111">
        <f t="shared" si="239"/>
        <v>0</v>
      </c>
      <c r="AM1393" s="111" t="str">
        <f t="shared" si="240"/>
        <v/>
      </c>
      <c r="AN1393" s="111" t="str">
        <f t="shared" ca="1" si="241"/>
        <v/>
      </c>
    </row>
    <row r="1394" spans="1:40" ht="20.25" customHeight="1" x14ac:dyDescent="0.3">
      <c r="A1394" s="107"/>
      <c r="B1394" s="144"/>
      <c r="C1394" s="119"/>
      <c r="D1394" s="120"/>
      <c r="E1394" s="119"/>
      <c r="F1394" s="119"/>
      <c r="G1394" s="120"/>
      <c r="H1394" s="119"/>
      <c r="I1394" s="109"/>
      <c r="L1394" s="108"/>
      <c r="M1394" s="108"/>
      <c r="N1394" s="108"/>
      <c r="O1394" s="108"/>
      <c r="P1394" s="108"/>
      <c r="Q1394" s="108"/>
      <c r="R1394" s="108"/>
      <c r="S1394" s="108"/>
      <c r="T1394" s="100">
        <f t="shared" si="232"/>
        <v>0</v>
      </c>
      <c r="U1394" s="111"/>
      <c r="V1394" s="111"/>
      <c r="W1394" s="111">
        <f>SUMIFS($F$3:F1394,$D$3:D1394,D1394,$C$3:C1394,"Buy")+SUMIFS($F$3:F1394,$D$3:D1394,D1394,$C$3:C1394,"Coin Deposit",$E$3:E1394,"&lt;&gt;")</f>
        <v>0</v>
      </c>
      <c r="X1394" s="111">
        <f t="shared" si="233"/>
        <v>0</v>
      </c>
      <c r="Y1394" s="111">
        <f>IF($D1394=Y$1,SUMIFS($H$3:$H1394,$G$3:$G1394,Y$1,$C$3:$C1394,"Sell"),0)</f>
        <v>0</v>
      </c>
      <c r="Z1394" s="111">
        <f t="shared" si="234"/>
        <v>0</v>
      </c>
      <c r="AA1394" s="111">
        <f>IF($D1394=AA$1,SUMIFS($H$3:$H1394,$G$3:$G1394,AA$1,$C$3:$C1394,"Sell"),0)</f>
        <v>0</v>
      </c>
      <c r="AB1394" s="111">
        <f t="shared" si="235"/>
        <v>0</v>
      </c>
      <c r="AC1394" s="111">
        <f>SUMIFS('Deductions and Deposits'!$H:$H,'Deductions and Deposits'!$G:$G,D1394,'Deductions and Deposits'!$F:$F,"&lt;="&amp;B1394)+SUMIFS($F$3:F1394,$D$3:D1394,D1394,$C$3:C1394,"Coin Deposit",$E$3:E1394,"")</f>
        <v>0</v>
      </c>
      <c r="AD1394" s="111">
        <f>SUMIFS('Deductions and Deposits'!$D:$D,'Deductions and Deposits'!$C:$C,D1394)+SUMIFS($F:$F,$D:$D,D1394,$C:$C,"Coin Deduction")</f>
        <v>0</v>
      </c>
      <c r="AE1394" s="111">
        <f>Table5[[#This Row],[Column4]]+Table5[[#This Row],[Column14]]+Table5[[#This Row],[Column19]]+Table5[[#This Row],[Column12]]</f>
        <v>0</v>
      </c>
      <c r="AF1394" s="111">
        <f>Table5[[#This Row],[Column5]]+Table5[[#This Row],[Column13]]+Table5[[#This Row],[Column21]]+Table5[[#This Row],[Column18]]</f>
        <v>0</v>
      </c>
      <c r="AG1394" s="111">
        <f t="shared" si="236"/>
        <v>0</v>
      </c>
      <c r="AH1394" s="111">
        <f t="shared" si="237"/>
        <v>0</v>
      </c>
      <c r="AI1394" s="111">
        <f>Table5[[#This Row],[Column17]]-Table5[[#This Row],[Column20]]</f>
        <v>0</v>
      </c>
      <c r="AJ1394" s="111">
        <f t="shared" si="238"/>
        <v>0</v>
      </c>
      <c r="AK1394" s="111">
        <f t="shared" si="242"/>
        <v>0</v>
      </c>
      <c r="AL1394" s="111">
        <f t="shared" si="239"/>
        <v>0</v>
      </c>
      <c r="AM1394" s="111" t="str">
        <f t="shared" si="240"/>
        <v/>
      </c>
      <c r="AN1394" s="111" t="str">
        <f t="shared" ca="1" si="241"/>
        <v/>
      </c>
    </row>
    <row r="1395" spans="1:40" ht="20.25" customHeight="1" x14ac:dyDescent="0.3">
      <c r="A1395" s="107"/>
      <c r="B1395" s="144"/>
      <c r="C1395" s="119"/>
      <c r="D1395" s="120"/>
      <c r="E1395" s="119"/>
      <c r="F1395" s="119"/>
      <c r="G1395" s="120"/>
      <c r="H1395" s="119"/>
      <c r="I1395" s="109"/>
      <c r="L1395" s="108"/>
      <c r="M1395" s="108"/>
      <c r="N1395" s="108"/>
      <c r="O1395" s="108"/>
      <c r="P1395" s="108"/>
      <c r="Q1395" s="108"/>
      <c r="R1395" s="108"/>
      <c r="S1395" s="108"/>
      <c r="T1395" s="100">
        <f t="shared" si="232"/>
        <v>0</v>
      </c>
      <c r="U1395" s="111"/>
      <c r="V1395" s="111"/>
      <c r="W1395" s="111">
        <f>SUMIFS($F$3:F1395,$D$3:D1395,D1395,$C$3:C1395,"Buy")+SUMIFS($F$3:F1395,$D$3:D1395,D1395,$C$3:C1395,"Coin Deposit",$E$3:E1395,"&lt;&gt;")</f>
        <v>0</v>
      </c>
      <c r="X1395" s="111">
        <f t="shared" si="233"/>
        <v>0</v>
      </c>
      <c r="Y1395" s="111">
        <f>IF($D1395=Y$1,SUMIFS($H$3:$H1395,$G$3:$G1395,Y$1,$C$3:$C1395,"Sell"),0)</f>
        <v>0</v>
      </c>
      <c r="Z1395" s="111">
        <f t="shared" si="234"/>
        <v>0</v>
      </c>
      <c r="AA1395" s="111">
        <f>IF($D1395=AA$1,SUMIFS($H$3:$H1395,$G$3:$G1395,AA$1,$C$3:$C1395,"Sell"),0)</f>
        <v>0</v>
      </c>
      <c r="AB1395" s="111">
        <f t="shared" si="235"/>
        <v>0</v>
      </c>
      <c r="AC1395" s="111">
        <f>SUMIFS('Deductions and Deposits'!$H:$H,'Deductions and Deposits'!$G:$G,D1395,'Deductions and Deposits'!$F:$F,"&lt;="&amp;B1395)+SUMIFS($F$3:F1395,$D$3:D1395,D1395,$C$3:C1395,"Coin Deposit",$E$3:E1395,"")</f>
        <v>0</v>
      </c>
      <c r="AD1395" s="111">
        <f>SUMIFS('Deductions and Deposits'!$D:$D,'Deductions and Deposits'!$C:$C,D1395)+SUMIFS($F:$F,$D:$D,D1395,$C:$C,"Coin Deduction")</f>
        <v>0</v>
      </c>
      <c r="AE1395" s="111">
        <f>Table5[[#This Row],[Column4]]+Table5[[#This Row],[Column14]]+Table5[[#This Row],[Column19]]+Table5[[#This Row],[Column12]]</f>
        <v>0</v>
      </c>
      <c r="AF1395" s="111">
        <f>Table5[[#This Row],[Column5]]+Table5[[#This Row],[Column13]]+Table5[[#This Row],[Column21]]+Table5[[#This Row],[Column18]]</f>
        <v>0</v>
      </c>
      <c r="AG1395" s="111">
        <f t="shared" si="236"/>
        <v>0</v>
      </c>
      <c r="AH1395" s="111">
        <f t="shared" si="237"/>
        <v>0</v>
      </c>
      <c r="AI1395" s="111">
        <f>Table5[[#This Row],[Column17]]-Table5[[#This Row],[Column20]]</f>
        <v>0</v>
      </c>
      <c r="AJ1395" s="111">
        <f t="shared" si="238"/>
        <v>0</v>
      </c>
      <c r="AK1395" s="111">
        <f t="shared" si="242"/>
        <v>0</v>
      </c>
      <c r="AL1395" s="111">
        <f t="shared" si="239"/>
        <v>0</v>
      </c>
      <c r="AM1395" s="111" t="str">
        <f t="shared" si="240"/>
        <v/>
      </c>
      <c r="AN1395" s="111" t="str">
        <f t="shared" ca="1" si="241"/>
        <v/>
      </c>
    </row>
    <row r="1396" spans="1:40" ht="20.25" customHeight="1" x14ac:dyDescent="0.3">
      <c r="A1396" s="107"/>
      <c r="B1396" s="144"/>
      <c r="C1396" s="119"/>
      <c r="D1396" s="120"/>
      <c r="E1396" s="119"/>
      <c r="F1396" s="119"/>
      <c r="G1396" s="120"/>
      <c r="H1396" s="119"/>
      <c r="I1396" s="109"/>
      <c r="L1396" s="108"/>
      <c r="M1396" s="108"/>
      <c r="N1396" s="108"/>
      <c r="O1396" s="108"/>
      <c r="P1396" s="108"/>
      <c r="Q1396" s="108"/>
      <c r="R1396" s="108"/>
      <c r="S1396" s="108"/>
      <c r="T1396" s="100">
        <f t="shared" si="232"/>
        <v>0</v>
      </c>
      <c r="U1396" s="111"/>
      <c r="V1396" s="111"/>
      <c r="W1396" s="111">
        <f>SUMIFS($F$3:F1396,$D$3:D1396,D1396,$C$3:C1396,"Buy")+SUMIFS($F$3:F1396,$D$3:D1396,D1396,$C$3:C1396,"Coin Deposit",$E$3:E1396,"&lt;&gt;")</f>
        <v>0</v>
      </c>
      <c r="X1396" s="111">
        <f t="shared" si="233"/>
        <v>0</v>
      </c>
      <c r="Y1396" s="111">
        <f>IF($D1396=Y$1,SUMIFS($H$3:$H1396,$G$3:$G1396,Y$1,$C$3:$C1396,"Sell"),0)</f>
        <v>0</v>
      </c>
      <c r="Z1396" s="111">
        <f t="shared" si="234"/>
        <v>0</v>
      </c>
      <c r="AA1396" s="111">
        <f>IF($D1396=AA$1,SUMIFS($H$3:$H1396,$G$3:$G1396,AA$1,$C$3:$C1396,"Sell"),0)</f>
        <v>0</v>
      </c>
      <c r="AB1396" s="111">
        <f t="shared" si="235"/>
        <v>0</v>
      </c>
      <c r="AC1396" s="111">
        <f>SUMIFS('Deductions and Deposits'!$H:$H,'Deductions and Deposits'!$G:$G,D1396,'Deductions and Deposits'!$F:$F,"&lt;="&amp;B1396)+SUMIFS($F$3:F1396,$D$3:D1396,D1396,$C$3:C1396,"Coin Deposit",$E$3:E1396,"")</f>
        <v>0</v>
      </c>
      <c r="AD1396" s="111">
        <f>SUMIFS('Deductions and Deposits'!$D:$D,'Deductions and Deposits'!$C:$C,D1396)+SUMIFS($F:$F,$D:$D,D1396,$C:$C,"Coin Deduction")</f>
        <v>0</v>
      </c>
      <c r="AE1396" s="111">
        <f>Table5[[#This Row],[Column4]]+Table5[[#This Row],[Column14]]+Table5[[#This Row],[Column19]]+Table5[[#This Row],[Column12]]</f>
        <v>0</v>
      </c>
      <c r="AF1396" s="111">
        <f>Table5[[#This Row],[Column5]]+Table5[[#This Row],[Column13]]+Table5[[#This Row],[Column21]]+Table5[[#This Row],[Column18]]</f>
        <v>0</v>
      </c>
      <c r="AG1396" s="111">
        <f t="shared" si="236"/>
        <v>0</v>
      </c>
      <c r="AH1396" s="111">
        <f t="shared" si="237"/>
        <v>0</v>
      </c>
      <c r="AI1396" s="111">
        <f>Table5[[#This Row],[Column17]]-Table5[[#This Row],[Column20]]</f>
        <v>0</v>
      </c>
      <c r="AJ1396" s="111">
        <f t="shared" si="238"/>
        <v>0</v>
      </c>
      <c r="AK1396" s="111">
        <f t="shared" si="242"/>
        <v>0</v>
      </c>
      <c r="AL1396" s="111">
        <f t="shared" si="239"/>
        <v>0</v>
      </c>
      <c r="AM1396" s="111" t="str">
        <f t="shared" si="240"/>
        <v/>
      </c>
      <c r="AN1396" s="111" t="str">
        <f t="shared" ca="1" si="241"/>
        <v/>
      </c>
    </row>
    <row r="1397" spans="1:40" ht="20.25" customHeight="1" x14ac:dyDescent="0.3">
      <c r="A1397" s="107"/>
      <c r="B1397" s="144"/>
      <c r="C1397" s="119"/>
      <c r="D1397" s="120"/>
      <c r="E1397" s="119"/>
      <c r="F1397" s="119"/>
      <c r="G1397" s="120"/>
      <c r="H1397" s="119"/>
      <c r="I1397" s="109"/>
      <c r="L1397" s="108"/>
      <c r="M1397" s="108"/>
      <c r="N1397" s="108"/>
      <c r="O1397" s="108"/>
      <c r="P1397" s="108"/>
      <c r="Q1397" s="108"/>
      <c r="R1397" s="108"/>
      <c r="S1397" s="108"/>
      <c r="T1397" s="100">
        <f t="shared" si="232"/>
        <v>0</v>
      </c>
      <c r="U1397" s="111"/>
      <c r="V1397" s="111"/>
      <c r="W1397" s="111">
        <f>SUMIFS($F$3:F1397,$D$3:D1397,D1397,$C$3:C1397,"Buy")+SUMIFS($F$3:F1397,$D$3:D1397,D1397,$C$3:C1397,"Coin Deposit",$E$3:E1397,"&lt;&gt;")</f>
        <v>0</v>
      </c>
      <c r="X1397" s="111">
        <f t="shared" si="233"/>
        <v>0</v>
      </c>
      <c r="Y1397" s="111">
        <f>IF($D1397=Y$1,SUMIFS($H$3:$H1397,$G$3:$G1397,Y$1,$C$3:$C1397,"Sell"),0)</f>
        <v>0</v>
      </c>
      <c r="Z1397" s="111">
        <f t="shared" si="234"/>
        <v>0</v>
      </c>
      <c r="AA1397" s="111">
        <f>IF($D1397=AA$1,SUMIFS($H$3:$H1397,$G$3:$G1397,AA$1,$C$3:$C1397,"Sell"),0)</f>
        <v>0</v>
      </c>
      <c r="AB1397" s="111">
        <f t="shared" si="235"/>
        <v>0</v>
      </c>
      <c r="AC1397" s="111">
        <f>SUMIFS('Deductions and Deposits'!$H:$H,'Deductions and Deposits'!$G:$G,D1397,'Deductions and Deposits'!$F:$F,"&lt;="&amp;B1397)+SUMIFS($F$3:F1397,$D$3:D1397,D1397,$C$3:C1397,"Coin Deposit",$E$3:E1397,"")</f>
        <v>0</v>
      </c>
      <c r="AD1397" s="111">
        <f>SUMIFS('Deductions and Deposits'!$D:$D,'Deductions and Deposits'!$C:$C,D1397)+SUMIFS($F:$F,$D:$D,D1397,$C:$C,"Coin Deduction")</f>
        <v>0</v>
      </c>
      <c r="AE1397" s="111">
        <f>Table5[[#This Row],[Column4]]+Table5[[#This Row],[Column14]]+Table5[[#This Row],[Column19]]+Table5[[#This Row],[Column12]]</f>
        <v>0</v>
      </c>
      <c r="AF1397" s="111">
        <f>Table5[[#This Row],[Column5]]+Table5[[#This Row],[Column13]]+Table5[[#This Row],[Column21]]+Table5[[#This Row],[Column18]]</f>
        <v>0</v>
      </c>
      <c r="AG1397" s="111">
        <f t="shared" si="236"/>
        <v>0</v>
      </c>
      <c r="AH1397" s="111">
        <f t="shared" si="237"/>
        <v>0</v>
      </c>
      <c r="AI1397" s="111">
        <f>Table5[[#This Row],[Column17]]-Table5[[#This Row],[Column20]]</f>
        <v>0</v>
      </c>
      <c r="AJ1397" s="111">
        <f t="shared" si="238"/>
        <v>0</v>
      </c>
      <c r="AK1397" s="111">
        <f t="shared" si="242"/>
        <v>0</v>
      </c>
      <c r="AL1397" s="111">
        <f t="shared" si="239"/>
        <v>0</v>
      </c>
      <c r="AM1397" s="111" t="str">
        <f t="shared" si="240"/>
        <v/>
      </c>
      <c r="AN1397" s="111" t="str">
        <f t="shared" ca="1" si="241"/>
        <v/>
      </c>
    </row>
    <row r="1398" spans="1:40" ht="20.25" customHeight="1" x14ac:dyDescent="0.3">
      <c r="A1398" s="107"/>
      <c r="B1398" s="144"/>
      <c r="C1398" s="119"/>
      <c r="D1398" s="120"/>
      <c r="E1398" s="119"/>
      <c r="F1398" s="119"/>
      <c r="G1398" s="120"/>
      <c r="H1398" s="119"/>
      <c r="I1398" s="109"/>
      <c r="L1398" s="108"/>
      <c r="M1398" s="108"/>
      <c r="N1398" s="108"/>
      <c r="O1398" s="108"/>
      <c r="P1398" s="108"/>
      <c r="Q1398" s="108"/>
      <c r="R1398" s="108"/>
      <c r="S1398" s="108"/>
      <c r="T1398" s="100">
        <f t="shared" si="232"/>
        <v>0</v>
      </c>
      <c r="U1398" s="111"/>
      <c r="V1398" s="111"/>
      <c r="W1398" s="111">
        <f>SUMIFS($F$3:F1398,$D$3:D1398,D1398,$C$3:C1398,"Buy")+SUMIFS($F$3:F1398,$D$3:D1398,D1398,$C$3:C1398,"Coin Deposit",$E$3:E1398,"&lt;&gt;")</f>
        <v>0</v>
      </c>
      <c r="X1398" s="111">
        <f t="shared" si="233"/>
        <v>0</v>
      </c>
      <c r="Y1398" s="111">
        <f>IF($D1398=Y$1,SUMIFS($H$3:$H1398,$G$3:$G1398,Y$1,$C$3:$C1398,"Sell"),0)</f>
        <v>0</v>
      </c>
      <c r="Z1398" s="111">
        <f t="shared" si="234"/>
        <v>0</v>
      </c>
      <c r="AA1398" s="111">
        <f>IF($D1398=AA$1,SUMIFS($H$3:$H1398,$G$3:$G1398,AA$1,$C$3:$C1398,"Sell"),0)</f>
        <v>0</v>
      </c>
      <c r="AB1398" s="111">
        <f t="shared" si="235"/>
        <v>0</v>
      </c>
      <c r="AC1398" s="111">
        <f>SUMIFS('Deductions and Deposits'!$H:$H,'Deductions and Deposits'!$G:$G,D1398,'Deductions and Deposits'!$F:$F,"&lt;="&amp;B1398)+SUMIFS($F$3:F1398,$D$3:D1398,D1398,$C$3:C1398,"Coin Deposit",$E$3:E1398,"")</f>
        <v>0</v>
      </c>
      <c r="AD1398" s="111">
        <f>SUMIFS('Deductions and Deposits'!$D:$D,'Deductions and Deposits'!$C:$C,D1398)+SUMIFS($F:$F,$D:$D,D1398,$C:$C,"Coin Deduction")</f>
        <v>0</v>
      </c>
      <c r="AE1398" s="111">
        <f>Table5[[#This Row],[Column4]]+Table5[[#This Row],[Column14]]+Table5[[#This Row],[Column19]]+Table5[[#This Row],[Column12]]</f>
        <v>0</v>
      </c>
      <c r="AF1398" s="111">
        <f>Table5[[#This Row],[Column5]]+Table5[[#This Row],[Column13]]+Table5[[#This Row],[Column21]]+Table5[[#This Row],[Column18]]</f>
        <v>0</v>
      </c>
      <c r="AG1398" s="111">
        <f t="shared" si="236"/>
        <v>0</v>
      </c>
      <c r="AH1398" s="111">
        <f t="shared" si="237"/>
        <v>0</v>
      </c>
      <c r="AI1398" s="111">
        <f>Table5[[#This Row],[Column17]]-Table5[[#This Row],[Column20]]</f>
        <v>0</v>
      </c>
      <c r="AJ1398" s="111">
        <f t="shared" si="238"/>
        <v>0</v>
      </c>
      <c r="AK1398" s="111">
        <f t="shared" si="242"/>
        <v>0</v>
      </c>
      <c r="AL1398" s="111">
        <f t="shared" si="239"/>
        <v>0</v>
      </c>
      <c r="AM1398" s="111" t="str">
        <f t="shared" si="240"/>
        <v/>
      </c>
      <c r="AN1398" s="111" t="str">
        <f t="shared" ca="1" si="241"/>
        <v/>
      </c>
    </row>
    <row r="1399" spans="1:40" ht="20.25" customHeight="1" x14ac:dyDescent="0.3">
      <c r="A1399" s="107"/>
      <c r="B1399" s="144"/>
      <c r="C1399" s="119"/>
      <c r="D1399" s="120"/>
      <c r="E1399" s="119"/>
      <c r="F1399" s="119"/>
      <c r="G1399" s="120"/>
      <c r="H1399" s="119"/>
      <c r="I1399" s="109"/>
      <c r="L1399" s="108"/>
      <c r="M1399" s="108"/>
      <c r="N1399" s="108"/>
      <c r="O1399" s="108"/>
      <c r="P1399" s="108"/>
      <c r="Q1399" s="108"/>
      <c r="R1399" s="108"/>
      <c r="S1399" s="108"/>
      <c r="T1399" s="100">
        <f t="shared" si="232"/>
        <v>0</v>
      </c>
      <c r="U1399" s="111"/>
      <c r="V1399" s="111"/>
      <c r="W1399" s="111">
        <f>SUMIFS($F$3:F1399,$D$3:D1399,D1399,$C$3:C1399,"Buy")+SUMIFS($F$3:F1399,$D$3:D1399,D1399,$C$3:C1399,"Coin Deposit",$E$3:E1399,"&lt;&gt;")</f>
        <v>0</v>
      </c>
      <c r="X1399" s="111">
        <f t="shared" si="233"/>
        <v>0</v>
      </c>
      <c r="Y1399" s="111">
        <f>IF($D1399=Y$1,SUMIFS($H$3:$H1399,$G$3:$G1399,Y$1,$C$3:$C1399,"Sell"),0)</f>
        <v>0</v>
      </c>
      <c r="Z1399" s="111">
        <f t="shared" si="234"/>
        <v>0</v>
      </c>
      <c r="AA1399" s="111">
        <f>IF($D1399=AA$1,SUMIFS($H$3:$H1399,$G$3:$G1399,AA$1,$C$3:$C1399,"Sell"),0)</f>
        <v>0</v>
      </c>
      <c r="AB1399" s="111">
        <f t="shared" si="235"/>
        <v>0</v>
      </c>
      <c r="AC1399" s="111">
        <f>SUMIFS('Deductions and Deposits'!$H:$H,'Deductions and Deposits'!$G:$G,D1399,'Deductions and Deposits'!$F:$F,"&lt;="&amp;B1399)+SUMIFS($F$3:F1399,$D$3:D1399,D1399,$C$3:C1399,"Coin Deposit",$E$3:E1399,"")</f>
        <v>0</v>
      </c>
      <c r="AD1399" s="111">
        <f>SUMIFS('Deductions and Deposits'!$D:$D,'Deductions and Deposits'!$C:$C,D1399)+SUMIFS($F:$F,$D:$D,D1399,$C:$C,"Coin Deduction")</f>
        <v>0</v>
      </c>
      <c r="AE1399" s="111">
        <f>Table5[[#This Row],[Column4]]+Table5[[#This Row],[Column14]]+Table5[[#This Row],[Column19]]+Table5[[#This Row],[Column12]]</f>
        <v>0</v>
      </c>
      <c r="AF1399" s="111">
        <f>Table5[[#This Row],[Column5]]+Table5[[#This Row],[Column13]]+Table5[[#This Row],[Column21]]+Table5[[#This Row],[Column18]]</f>
        <v>0</v>
      </c>
      <c r="AG1399" s="111">
        <f t="shared" si="236"/>
        <v>0</v>
      </c>
      <c r="AH1399" s="111">
        <f t="shared" si="237"/>
        <v>0</v>
      </c>
      <c r="AI1399" s="111">
        <f>Table5[[#This Row],[Column17]]-Table5[[#This Row],[Column20]]</f>
        <v>0</v>
      </c>
      <c r="AJ1399" s="111">
        <f t="shared" si="238"/>
        <v>0</v>
      </c>
      <c r="AK1399" s="111">
        <f t="shared" si="242"/>
        <v>0</v>
      </c>
      <c r="AL1399" s="111">
        <f t="shared" si="239"/>
        <v>0</v>
      </c>
      <c r="AM1399" s="111" t="str">
        <f t="shared" si="240"/>
        <v/>
      </c>
      <c r="AN1399" s="111" t="str">
        <f t="shared" ca="1" si="241"/>
        <v/>
      </c>
    </row>
    <row r="1400" spans="1:40" ht="20.25" customHeight="1" x14ac:dyDescent="0.3">
      <c r="A1400" s="107"/>
      <c r="B1400" s="144"/>
      <c r="C1400" s="119"/>
      <c r="D1400" s="120"/>
      <c r="E1400" s="119"/>
      <c r="F1400" s="119"/>
      <c r="G1400" s="120"/>
      <c r="H1400" s="119"/>
      <c r="I1400" s="109"/>
      <c r="L1400" s="108"/>
      <c r="M1400" s="108"/>
      <c r="N1400" s="108"/>
      <c r="O1400" s="108"/>
      <c r="P1400" s="108"/>
      <c r="Q1400" s="108"/>
      <c r="R1400" s="108"/>
      <c r="S1400" s="108"/>
      <c r="T1400" s="100">
        <f t="shared" si="232"/>
        <v>0</v>
      </c>
      <c r="U1400" s="111"/>
      <c r="V1400" s="111"/>
      <c r="W1400" s="111">
        <f>SUMIFS($F$3:F1400,$D$3:D1400,D1400,$C$3:C1400,"Buy")+SUMIFS($F$3:F1400,$D$3:D1400,D1400,$C$3:C1400,"Coin Deposit",$E$3:E1400,"&lt;&gt;")</f>
        <v>0</v>
      </c>
      <c r="X1400" s="111">
        <f t="shared" si="233"/>
        <v>0</v>
      </c>
      <c r="Y1400" s="111">
        <f>IF($D1400=Y$1,SUMIFS($H$3:$H1400,$G$3:$G1400,Y$1,$C$3:$C1400,"Sell"),0)</f>
        <v>0</v>
      </c>
      <c r="Z1400" s="111">
        <f t="shared" si="234"/>
        <v>0</v>
      </c>
      <c r="AA1400" s="111">
        <f>IF($D1400=AA$1,SUMIFS($H$3:$H1400,$G$3:$G1400,AA$1,$C$3:$C1400,"Sell"),0)</f>
        <v>0</v>
      </c>
      <c r="AB1400" s="111">
        <f t="shared" si="235"/>
        <v>0</v>
      </c>
      <c r="AC1400" s="111">
        <f>SUMIFS('Deductions and Deposits'!$H:$H,'Deductions and Deposits'!$G:$G,D1400,'Deductions and Deposits'!$F:$F,"&lt;="&amp;B1400)+SUMIFS($F$3:F1400,$D$3:D1400,D1400,$C$3:C1400,"Coin Deposit",$E$3:E1400,"")</f>
        <v>0</v>
      </c>
      <c r="AD1400" s="111">
        <f>SUMIFS('Deductions and Deposits'!$D:$D,'Deductions and Deposits'!$C:$C,D1400)+SUMIFS($F:$F,$D:$D,D1400,$C:$C,"Coin Deduction")</f>
        <v>0</v>
      </c>
      <c r="AE1400" s="111">
        <f>Table5[[#This Row],[Column4]]+Table5[[#This Row],[Column14]]+Table5[[#This Row],[Column19]]+Table5[[#This Row],[Column12]]</f>
        <v>0</v>
      </c>
      <c r="AF1400" s="111">
        <f>Table5[[#This Row],[Column5]]+Table5[[#This Row],[Column13]]+Table5[[#This Row],[Column21]]+Table5[[#This Row],[Column18]]</f>
        <v>0</v>
      </c>
      <c r="AG1400" s="111">
        <f t="shared" si="236"/>
        <v>0</v>
      </c>
      <c r="AH1400" s="111">
        <f t="shared" si="237"/>
        <v>0</v>
      </c>
      <c r="AI1400" s="111">
        <f>Table5[[#This Row],[Column17]]-Table5[[#This Row],[Column20]]</f>
        <v>0</v>
      </c>
      <c r="AJ1400" s="111">
        <f t="shared" si="238"/>
        <v>0</v>
      </c>
      <c r="AK1400" s="111">
        <f t="shared" si="242"/>
        <v>0</v>
      </c>
      <c r="AL1400" s="111">
        <f t="shared" si="239"/>
        <v>0</v>
      </c>
      <c r="AM1400" s="111" t="str">
        <f t="shared" si="240"/>
        <v/>
      </c>
      <c r="AN1400" s="111" t="str">
        <f t="shared" ca="1" si="241"/>
        <v/>
      </c>
    </row>
    <row r="1401" spans="1:40" ht="20.25" customHeight="1" x14ac:dyDescent="0.3">
      <c r="A1401" s="107"/>
      <c r="B1401" s="144"/>
      <c r="C1401" s="119"/>
      <c r="D1401" s="120"/>
      <c r="E1401" s="119"/>
      <c r="F1401" s="119"/>
      <c r="G1401" s="120"/>
      <c r="H1401" s="119"/>
      <c r="I1401" s="109"/>
      <c r="L1401" s="108"/>
      <c r="M1401" s="108"/>
      <c r="N1401" s="108"/>
      <c r="O1401" s="108"/>
      <c r="P1401" s="108"/>
      <c r="Q1401" s="108"/>
      <c r="R1401" s="108"/>
      <c r="S1401" s="108"/>
      <c r="T1401" s="100">
        <f t="shared" si="232"/>
        <v>0</v>
      </c>
      <c r="U1401" s="111"/>
      <c r="V1401" s="111"/>
      <c r="W1401" s="111">
        <f>SUMIFS($F$3:F1401,$D$3:D1401,D1401,$C$3:C1401,"Buy")+SUMIFS($F$3:F1401,$D$3:D1401,D1401,$C$3:C1401,"Coin Deposit",$E$3:E1401,"&lt;&gt;")</f>
        <v>0</v>
      </c>
      <c r="X1401" s="111">
        <f t="shared" si="233"/>
        <v>0</v>
      </c>
      <c r="Y1401" s="111">
        <f>IF($D1401=Y$1,SUMIFS($H$3:$H1401,$G$3:$G1401,Y$1,$C$3:$C1401,"Sell"),0)</f>
        <v>0</v>
      </c>
      <c r="Z1401" s="111">
        <f t="shared" si="234"/>
        <v>0</v>
      </c>
      <c r="AA1401" s="111">
        <f>IF($D1401=AA$1,SUMIFS($H$3:$H1401,$G$3:$G1401,AA$1,$C$3:$C1401,"Sell"),0)</f>
        <v>0</v>
      </c>
      <c r="AB1401" s="111">
        <f t="shared" si="235"/>
        <v>0</v>
      </c>
      <c r="AC1401" s="111">
        <f>SUMIFS('Deductions and Deposits'!$H:$H,'Deductions and Deposits'!$G:$G,D1401,'Deductions and Deposits'!$F:$F,"&lt;="&amp;B1401)+SUMIFS($F$3:F1401,$D$3:D1401,D1401,$C$3:C1401,"Coin Deposit",$E$3:E1401,"")</f>
        <v>0</v>
      </c>
      <c r="AD1401" s="111">
        <f>SUMIFS('Deductions and Deposits'!$D:$D,'Deductions and Deposits'!$C:$C,D1401)+SUMIFS($F:$F,$D:$D,D1401,$C:$C,"Coin Deduction")</f>
        <v>0</v>
      </c>
      <c r="AE1401" s="111">
        <f>Table5[[#This Row],[Column4]]+Table5[[#This Row],[Column14]]+Table5[[#This Row],[Column19]]+Table5[[#This Row],[Column12]]</f>
        <v>0</v>
      </c>
      <c r="AF1401" s="111">
        <f>Table5[[#This Row],[Column5]]+Table5[[#This Row],[Column13]]+Table5[[#This Row],[Column21]]+Table5[[#This Row],[Column18]]</f>
        <v>0</v>
      </c>
      <c r="AG1401" s="111">
        <f t="shared" si="236"/>
        <v>0</v>
      </c>
      <c r="AH1401" s="111">
        <f t="shared" si="237"/>
        <v>0</v>
      </c>
      <c r="AI1401" s="111">
        <f>Table5[[#This Row],[Column17]]-Table5[[#This Row],[Column20]]</f>
        <v>0</v>
      </c>
      <c r="AJ1401" s="111">
        <f t="shared" si="238"/>
        <v>0</v>
      </c>
      <c r="AK1401" s="111">
        <f t="shared" si="242"/>
        <v>0</v>
      </c>
      <c r="AL1401" s="111">
        <f t="shared" si="239"/>
        <v>0</v>
      </c>
      <c r="AM1401" s="111" t="str">
        <f t="shared" si="240"/>
        <v/>
      </c>
      <c r="AN1401" s="111" t="str">
        <f t="shared" ca="1" si="241"/>
        <v/>
      </c>
    </row>
    <row r="1402" spans="1:40" ht="20.25" customHeight="1" x14ac:dyDescent="0.3">
      <c r="A1402" s="107"/>
      <c r="B1402" s="144"/>
      <c r="C1402" s="119"/>
      <c r="D1402" s="120"/>
      <c r="E1402" s="119"/>
      <c r="F1402" s="119"/>
      <c r="G1402" s="120"/>
      <c r="H1402" s="119"/>
      <c r="I1402" s="109"/>
      <c r="L1402" s="108"/>
      <c r="M1402" s="108"/>
      <c r="N1402" s="108"/>
      <c r="O1402" s="108"/>
      <c r="P1402" s="108"/>
      <c r="Q1402" s="108"/>
      <c r="R1402" s="108"/>
      <c r="S1402" s="108"/>
      <c r="T1402" s="100">
        <f t="shared" si="232"/>
        <v>0</v>
      </c>
      <c r="U1402" s="111"/>
      <c r="V1402" s="111"/>
      <c r="W1402" s="111">
        <f>SUMIFS($F$3:F1402,$D$3:D1402,D1402,$C$3:C1402,"Buy")+SUMIFS($F$3:F1402,$D$3:D1402,D1402,$C$3:C1402,"Coin Deposit",$E$3:E1402,"&lt;&gt;")</f>
        <v>0</v>
      </c>
      <c r="X1402" s="111">
        <f t="shared" si="233"/>
        <v>0</v>
      </c>
      <c r="Y1402" s="111">
        <f>IF($D1402=Y$1,SUMIFS($H$3:$H1402,$G$3:$G1402,Y$1,$C$3:$C1402,"Sell"),0)</f>
        <v>0</v>
      </c>
      <c r="Z1402" s="111">
        <f t="shared" si="234"/>
        <v>0</v>
      </c>
      <c r="AA1402" s="111">
        <f>IF($D1402=AA$1,SUMIFS($H$3:$H1402,$G$3:$G1402,AA$1,$C$3:$C1402,"Sell"),0)</f>
        <v>0</v>
      </c>
      <c r="AB1402" s="111">
        <f t="shared" si="235"/>
        <v>0</v>
      </c>
      <c r="AC1402" s="111">
        <f>SUMIFS('Deductions and Deposits'!$H:$H,'Deductions and Deposits'!$G:$G,D1402,'Deductions and Deposits'!$F:$F,"&lt;="&amp;B1402)+SUMIFS($F$3:F1402,$D$3:D1402,D1402,$C$3:C1402,"Coin Deposit",$E$3:E1402,"")</f>
        <v>0</v>
      </c>
      <c r="AD1402" s="111">
        <f>SUMIFS('Deductions and Deposits'!$D:$D,'Deductions and Deposits'!$C:$C,D1402)+SUMIFS($F:$F,$D:$D,D1402,$C:$C,"Coin Deduction")</f>
        <v>0</v>
      </c>
      <c r="AE1402" s="111">
        <f>Table5[[#This Row],[Column4]]+Table5[[#This Row],[Column14]]+Table5[[#This Row],[Column19]]+Table5[[#This Row],[Column12]]</f>
        <v>0</v>
      </c>
      <c r="AF1402" s="111">
        <f>Table5[[#This Row],[Column5]]+Table5[[#This Row],[Column13]]+Table5[[#This Row],[Column21]]+Table5[[#This Row],[Column18]]</f>
        <v>0</v>
      </c>
      <c r="AG1402" s="111">
        <f t="shared" si="236"/>
        <v>0</v>
      </c>
      <c r="AH1402" s="111">
        <f t="shared" si="237"/>
        <v>0</v>
      </c>
      <c r="AI1402" s="111">
        <f>Table5[[#This Row],[Column17]]-Table5[[#This Row],[Column20]]</f>
        <v>0</v>
      </c>
      <c r="AJ1402" s="111">
        <f t="shared" si="238"/>
        <v>0</v>
      </c>
      <c r="AK1402" s="111">
        <f t="shared" si="242"/>
        <v>0</v>
      </c>
      <c r="AL1402" s="111">
        <f t="shared" si="239"/>
        <v>0</v>
      </c>
      <c r="AM1402" s="111" t="str">
        <f t="shared" si="240"/>
        <v/>
      </c>
      <c r="AN1402" s="111" t="str">
        <f t="shared" ca="1" si="241"/>
        <v/>
      </c>
    </row>
    <row r="1403" spans="1:40" ht="20.25" customHeight="1" x14ac:dyDescent="0.3">
      <c r="A1403" s="107"/>
      <c r="B1403" s="144"/>
      <c r="C1403" s="119"/>
      <c r="D1403" s="120"/>
      <c r="E1403" s="119"/>
      <c r="F1403" s="119"/>
      <c r="G1403" s="120"/>
      <c r="H1403" s="119"/>
      <c r="I1403" s="109"/>
      <c r="L1403" s="108"/>
      <c r="M1403" s="108"/>
      <c r="N1403" s="108"/>
      <c r="O1403" s="108"/>
      <c r="P1403" s="108"/>
      <c r="Q1403" s="108"/>
      <c r="R1403" s="108"/>
      <c r="S1403" s="108"/>
      <c r="T1403" s="100">
        <f t="shared" si="232"/>
        <v>0</v>
      </c>
      <c r="U1403" s="111"/>
      <c r="V1403" s="111"/>
      <c r="W1403" s="111">
        <f>SUMIFS($F$3:F1403,$D$3:D1403,D1403,$C$3:C1403,"Buy")+SUMIFS($F$3:F1403,$D$3:D1403,D1403,$C$3:C1403,"Coin Deposit",$E$3:E1403,"&lt;&gt;")</f>
        <v>0</v>
      </c>
      <c r="X1403" s="111">
        <f t="shared" si="233"/>
        <v>0</v>
      </c>
      <c r="Y1403" s="111">
        <f>IF($D1403=Y$1,SUMIFS($H$3:$H1403,$G$3:$G1403,Y$1,$C$3:$C1403,"Sell"),0)</f>
        <v>0</v>
      </c>
      <c r="Z1403" s="111">
        <f t="shared" si="234"/>
        <v>0</v>
      </c>
      <c r="AA1403" s="111">
        <f>IF($D1403=AA$1,SUMIFS($H$3:$H1403,$G$3:$G1403,AA$1,$C$3:$C1403,"Sell"),0)</f>
        <v>0</v>
      </c>
      <c r="AB1403" s="111">
        <f t="shared" si="235"/>
        <v>0</v>
      </c>
      <c r="AC1403" s="111">
        <f>SUMIFS('Deductions and Deposits'!$H:$H,'Deductions and Deposits'!$G:$G,D1403,'Deductions and Deposits'!$F:$F,"&lt;="&amp;B1403)+SUMIFS($F$3:F1403,$D$3:D1403,D1403,$C$3:C1403,"Coin Deposit",$E$3:E1403,"")</f>
        <v>0</v>
      </c>
      <c r="AD1403" s="111">
        <f>SUMIFS('Deductions and Deposits'!$D:$D,'Deductions and Deposits'!$C:$C,D1403)+SUMIFS($F:$F,$D:$D,D1403,$C:$C,"Coin Deduction")</f>
        <v>0</v>
      </c>
      <c r="AE1403" s="111">
        <f>Table5[[#This Row],[Column4]]+Table5[[#This Row],[Column14]]+Table5[[#This Row],[Column19]]+Table5[[#This Row],[Column12]]</f>
        <v>0</v>
      </c>
      <c r="AF1403" s="111">
        <f>Table5[[#This Row],[Column5]]+Table5[[#This Row],[Column13]]+Table5[[#This Row],[Column21]]+Table5[[#This Row],[Column18]]</f>
        <v>0</v>
      </c>
      <c r="AG1403" s="111">
        <f t="shared" si="236"/>
        <v>0</v>
      </c>
      <c r="AH1403" s="111">
        <f t="shared" si="237"/>
        <v>0</v>
      </c>
      <c r="AI1403" s="111">
        <f>Table5[[#This Row],[Column17]]-Table5[[#This Row],[Column20]]</f>
        <v>0</v>
      </c>
      <c r="AJ1403" s="111">
        <f t="shared" si="238"/>
        <v>0</v>
      </c>
      <c r="AK1403" s="111">
        <f t="shared" si="242"/>
        <v>0</v>
      </c>
      <c r="AL1403" s="111">
        <f t="shared" si="239"/>
        <v>0</v>
      </c>
      <c r="AM1403" s="111" t="str">
        <f t="shared" si="240"/>
        <v/>
      </c>
      <c r="AN1403" s="111" t="str">
        <f t="shared" ca="1" si="241"/>
        <v/>
      </c>
    </row>
    <row r="1404" spans="1:40" ht="20.25" customHeight="1" x14ac:dyDescent="0.3">
      <c r="A1404" s="107"/>
      <c r="B1404" s="144"/>
      <c r="C1404" s="119"/>
      <c r="D1404" s="120"/>
      <c r="E1404" s="119"/>
      <c r="F1404" s="119"/>
      <c r="G1404" s="120"/>
      <c r="H1404" s="119"/>
      <c r="I1404" s="109"/>
      <c r="L1404" s="108"/>
      <c r="M1404" s="108"/>
      <c r="N1404" s="108"/>
      <c r="O1404" s="108"/>
      <c r="P1404" s="108"/>
      <c r="Q1404" s="108"/>
      <c r="R1404" s="108"/>
      <c r="S1404" s="108"/>
      <c r="T1404" s="100">
        <f t="shared" si="232"/>
        <v>0</v>
      </c>
      <c r="U1404" s="111"/>
      <c r="V1404" s="111"/>
      <c r="W1404" s="111">
        <f>SUMIFS($F$3:F1404,$D$3:D1404,D1404,$C$3:C1404,"Buy")+SUMIFS($F$3:F1404,$D$3:D1404,D1404,$C$3:C1404,"Coin Deposit",$E$3:E1404,"&lt;&gt;")</f>
        <v>0</v>
      </c>
      <c r="X1404" s="111">
        <f t="shared" si="233"/>
        <v>0</v>
      </c>
      <c r="Y1404" s="111">
        <f>IF($D1404=Y$1,SUMIFS($H$3:$H1404,$G$3:$G1404,Y$1,$C$3:$C1404,"Sell"),0)</f>
        <v>0</v>
      </c>
      <c r="Z1404" s="111">
        <f t="shared" si="234"/>
        <v>0</v>
      </c>
      <c r="AA1404" s="111">
        <f>IF($D1404=AA$1,SUMIFS($H$3:$H1404,$G$3:$G1404,AA$1,$C$3:$C1404,"Sell"),0)</f>
        <v>0</v>
      </c>
      <c r="AB1404" s="111">
        <f t="shared" si="235"/>
        <v>0</v>
      </c>
      <c r="AC1404" s="111">
        <f>SUMIFS('Deductions and Deposits'!$H:$H,'Deductions and Deposits'!$G:$G,D1404,'Deductions and Deposits'!$F:$F,"&lt;="&amp;B1404)+SUMIFS($F$3:F1404,$D$3:D1404,D1404,$C$3:C1404,"Coin Deposit",$E$3:E1404,"")</f>
        <v>0</v>
      </c>
      <c r="AD1404" s="111">
        <f>SUMIFS('Deductions and Deposits'!$D:$D,'Deductions and Deposits'!$C:$C,D1404)+SUMIFS($F:$F,$D:$D,D1404,$C:$C,"Coin Deduction")</f>
        <v>0</v>
      </c>
      <c r="AE1404" s="111">
        <f>Table5[[#This Row],[Column4]]+Table5[[#This Row],[Column14]]+Table5[[#This Row],[Column19]]+Table5[[#This Row],[Column12]]</f>
        <v>0</v>
      </c>
      <c r="AF1404" s="111">
        <f>Table5[[#This Row],[Column5]]+Table5[[#This Row],[Column13]]+Table5[[#This Row],[Column21]]+Table5[[#This Row],[Column18]]</f>
        <v>0</v>
      </c>
      <c r="AG1404" s="111">
        <f t="shared" si="236"/>
        <v>0</v>
      </c>
      <c r="AH1404" s="111">
        <f t="shared" si="237"/>
        <v>0</v>
      </c>
      <c r="AI1404" s="111">
        <f>Table5[[#This Row],[Column17]]-Table5[[#This Row],[Column20]]</f>
        <v>0</v>
      </c>
      <c r="AJ1404" s="111">
        <f t="shared" si="238"/>
        <v>0</v>
      </c>
      <c r="AK1404" s="111">
        <f t="shared" si="242"/>
        <v>0</v>
      </c>
      <c r="AL1404" s="111">
        <f t="shared" si="239"/>
        <v>0</v>
      </c>
      <c r="AM1404" s="111" t="str">
        <f t="shared" si="240"/>
        <v/>
      </c>
      <c r="AN1404" s="111" t="str">
        <f t="shared" ca="1" si="241"/>
        <v/>
      </c>
    </row>
    <row r="1405" spans="1:40" ht="20.25" customHeight="1" x14ac:dyDescent="0.3">
      <c r="A1405" s="107"/>
      <c r="B1405" s="144"/>
      <c r="C1405" s="119"/>
      <c r="D1405" s="120"/>
      <c r="E1405" s="119"/>
      <c r="F1405" s="119"/>
      <c r="G1405" s="120"/>
      <c r="H1405" s="119"/>
      <c r="I1405" s="109"/>
      <c r="L1405" s="108"/>
      <c r="M1405" s="108"/>
      <c r="N1405" s="108"/>
      <c r="O1405" s="108"/>
      <c r="P1405" s="108"/>
      <c r="Q1405" s="108"/>
      <c r="R1405" s="108"/>
      <c r="S1405" s="108"/>
      <c r="T1405" s="100">
        <f t="shared" si="232"/>
        <v>0</v>
      </c>
      <c r="U1405" s="111"/>
      <c r="V1405" s="111"/>
      <c r="W1405" s="111">
        <f>SUMIFS($F$3:F1405,$D$3:D1405,D1405,$C$3:C1405,"Buy")+SUMIFS($F$3:F1405,$D$3:D1405,D1405,$C$3:C1405,"Coin Deposit",$E$3:E1405,"&lt;&gt;")</f>
        <v>0</v>
      </c>
      <c r="X1405" s="111">
        <f t="shared" si="233"/>
        <v>0</v>
      </c>
      <c r="Y1405" s="111">
        <f>IF($D1405=Y$1,SUMIFS($H$3:$H1405,$G$3:$G1405,Y$1,$C$3:$C1405,"Sell"),0)</f>
        <v>0</v>
      </c>
      <c r="Z1405" s="111">
        <f t="shared" si="234"/>
        <v>0</v>
      </c>
      <c r="AA1405" s="111">
        <f>IF($D1405=AA$1,SUMIFS($H$3:$H1405,$G$3:$G1405,AA$1,$C$3:$C1405,"Sell"),0)</f>
        <v>0</v>
      </c>
      <c r="AB1405" s="111">
        <f t="shared" si="235"/>
        <v>0</v>
      </c>
      <c r="AC1405" s="111">
        <f>SUMIFS('Deductions and Deposits'!$H:$H,'Deductions and Deposits'!$G:$G,D1405,'Deductions and Deposits'!$F:$F,"&lt;="&amp;B1405)+SUMIFS($F$3:F1405,$D$3:D1405,D1405,$C$3:C1405,"Coin Deposit",$E$3:E1405,"")</f>
        <v>0</v>
      </c>
      <c r="AD1405" s="111">
        <f>SUMIFS('Deductions and Deposits'!$D:$D,'Deductions and Deposits'!$C:$C,D1405)+SUMIFS($F:$F,$D:$D,D1405,$C:$C,"Coin Deduction")</f>
        <v>0</v>
      </c>
      <c r="AE1405" s="111">
        <f>Table5[[#This Row],[Column4]]+Table5[[#This Row],[Column14]]+Table5[[#This Row],[Column19]]+Table5[[#This Row],[Column12]]</f>
        <v>0</v>
      </c>
      <c r="AF1405" s="111">
        <f>Table5[[#This Row],[Column5]]+Table5[[#This Row],[Column13]]+Table5[[#This Row],[Column21]]+Table5[[#This Row],[Column18]]</f>
        <v>0</v>
      </c>
      <c r="AG1405" s="111">
        <f t="shared" si="236"/>
        <v>0</v>
      </c>
      <c r="AH1405" s="111">
        <f t="shared" si="237"/>
        <v>0</v>
      </c>
      <c r="AI1405" s="111">
        <f>Table5[[#This Row],[Column17]]-Table5[[#This Row],[Column20]]</f>
        <v>0</v>
      </c>
      <c r="AJ1405" s="111">
        <f t="shared" si="238"/>
        <v>0</v>
      </c>
      <c r="AK1405" s="111">
        <f t="shared" si="242"/>
        <v>0</v>
      </c>
      <c r="AL1405" s="111">
        <f t="shared" si="239"/>
        <v>0</v>
      </c>
      <c r="AM1405" s="111" t="str">
        <f t="shared" si="240"/>
        <v/>
      </c>
      <c r="AN1405" s="111" t="str">
        <f t="shared" ca="1" si="241"/>
        <v/>
      </c>
    </row>
    <row r="1406" spans="1:40" ht="20.25" customHeight="1" x14ac:dyDescent="0.3">
      <c r="A1406" s="107"/>
      <c r="B1406" s="144"/>
      <c r="C1406" s="119"/>
      <c r="D1406" s="120"/>
      <c r="E1406" s="119"/>
      <c r="F1406" s="119"/>
      <c r="G1406" s="120"/>
      <c r="H1406" s="119"/>
      <c r="I1406" s="109"/>
      <c r="L1406" s="108"/>
      <c r="M1406" s="108"/>
      <c r="N1406" s="108"/>
      <c r="O1406" s="108"/>
      <c r="P1406" s="108"/>
      <c r="Q1406" s="108"/>
      <c r="R1406" s="108"/>
      <c r="S1406" s="108"/>
      <c r="T1406" s="100">
        <f t="shared" si="232"/>
        <v>0</v>
      </c>
      <c r="U1406" s="111"/>
      <c r="V1406" s="111"/>
      <c r="W1406" s="111">
        <f>SUMIFS($F$3:F1406,$D$3:D1406,D1406,$C$3:C1406,"Buy")+SUMIFS($F$3:F1406,$D$3:D1406,D1406,$C$3:C1406,"Coin Deposit",$E$3:E1406,"&lt;&gt;")</f>
        <v>0</v>
      </c>
      <c r="X1406" s="111">
        <f t="shared" si="233"/>
        <v>0</v>
      </c>
      <c r="Y1406" s="111">
        <f>IF($D1406=Y$1,SUMIFS($H$3:$H1406,$G$3:$G1406,Y$1,$C$3:$C1406,"Sell"),0)</f>
        <v>0</v>
      </c>
      <c r="Z1406" s="111">
        <f t="shared" si="234"/>
        <v>0</v>
      </c>
      <c r="AA1406" s="111">
        <f>IF($D1406=AA$1,SUMIFS($H$3:$H1406,$G$3:$G1406,AA$1,$C$3:$C1406,"Sell"),0)</f>
        <v>0</v>
      </c>
      <c r="AB1406" s="111">
        <f t="shared" si="235"/>
        <v>0</v>
      </c>
      <c r="AC1406" s="111">
        <f>SUMIFS('Deductions and Deposits'!$H:$H,'Deductions and Deposits'!$G:$G,D1406,'Deductions and Deposits'!$F:$F,"&lt;="&amp;B1406)+SUMIFS($F$3:F1406,$D$3:D1406,D1406,$C$3:C1406,"Coin Deposit",$E$3:E1406,"")</f>
        <v>0</v>
      </c>
      <c r="AD1406" s="111">
        <f>SUMIFS('Deductions and Deposits'!$D:$D,'Deductions and Deposits'!$C:$C,D1406)+SUMIFS($F:$F,$D:$D,D1406,$C:$C,"Coin Deduction")</f>
        <v>0</v>
      </c>
      <c r="AE1406" s="111">
        <f>Table5[[#This Row],[Column4]]+Table5[[#This Row],[Column14]]+Table5[[#This Row],[Column19]]+Table5[[#This Row],[Column12]]</f>
        <v>0</v>
      </c>
      <c r="AF1406" s="111">
        <f>Table5[[#This Row],[Column5]]+Table5[[#This Row],[Column13]]+Table5[[#This Row],[Column21]]+Table5[[#This Row],[Column18]]</f>
        <v>0</v>
      </c>
      <c r="AG1406" s="111">
        <f t="shared" si="236"/>
        <v>0</v>
      </c>
      <c r="AH1406" s="111">
        <f t="shared" si="237"/>
        <v>0</v>
      </c>
      <c r="AI1406" s="111">
        <f>Table5[[#This Row],[Column17]]-Table5[[#This Row],[Column20]]</f>
        <v>0</v>
      </c>
      <c r="AJ1406" s="111">
        <f t="shared" si="238"/>
        <v>0</v>
      </c>
      <c r="AK1406" s="111">
        <f t="shared" si="242"/>
        <v>0</v>
      </c>
      <c r="AL1406" s="111">
        <f t="shared" si="239"/>
        <v>0</v>
      </c>
      <c r="AM1406" s="111" t="str">
        <f t="shared" si="240"/>
        <v/>
      </c>
      <c r="AN1406" s="111" t="str">
        <f t="shared" ca="1" si="241"/>
        <v/>
      </c>
    </row>
    <row r="1407" spans="1:40" ht="20.25" customHeight="1" x14ac:dyDescent="0.3">
      <c r="A1407" s="107"/>
      <c r="B1407" s="144"/>
      <c r="C1407" s="119"/>
      <c r="D1407" s="120"/>
      <c r="E1407" s="119"/>
      <c r="F1407" s="119"/>
      <c r="G1407" s="120"/>
      <c r="H1407" s="119"/>
      <c r="I1407" s="109"/>
      <c r="L1407" s="108"/>
      <c r="M1407" s="108"/>
      <c r="N1407" s="108"/>
      <c r="O1407" s="108"/>
      <c r="P1407" s="108"/>
      <c r="Q1407" s="108"/>
      <c r="R1407" s="108"/>
      <c r="S1407" s="108"/>
      <c r="T1407" s="100">
        <f t="shared" si="232"/>
        <v>0</v>
      </c>
      <c r="U1407" s="111"/>
      <c r="V1407" s="111"/>
      <c r="W1407" s="111">
        <f>SUMIFS($F$3:F1407,$D$3:D1407,D1407,$C$3:C1407,"Buy")+SUMIFS($F$3:F1407,$D$3:D1407,D1407,$C$3:C1407,"Coin Deposit",$E$3:E1407,"&lt;&gt;")</f>
        <v>0</v>
      </c>
      <c r="X1407" s="111">
        <f t="shared" si="233"/>
        <v>0</v>
      </c>
      <c r="Y1407" s="111">
        <f>IF($D1407=Y$1,SUMIFS($H$3:$H1407,$G$3:$G1407,Y$1,$C$3:$C1407,"Sell"),0)</f>
        <v>0</v>
      </c>
      <c r="Z1407" s="111">
        <f t="shared" si="234"/>
        <v>0</v>
      </c>
      <c r="AA1407" s="111">
        <f>IF($D1407=AA$1,SUMIFS($H$3:$H1407,$G$3:$G1407,AA$1,$C$3:$C1407,"Sell"),0)</f>
        <v>0</v>
      </c>
      <c r="AB1407" s="111">
        <f t="shared" si="235"/>
        <v>0</v>
      </c>
      <c r="AC1407" s="111">
        <f>SUMIFS('Deductions and Deposits'!$H:$H,'Deductions and Deposits'!$G:$G,D1407,'Deductions and Deposits'!$F:$F,"&lt;="&amp;B1407)+SUMIFS($F$3:F1407,$D$3:D1407,D1407,$C$3:C1407,"Coin Deposit",$E$3:E1407,"")</f>
        <v>0</v>
      </c>
      <c r="AD1407" s="111">
        <f>SUMIFS('Deductions and Deposits'!$D:$D,'Deductions and Deposits'!$C:$C,D1407)+SUMIFS($F:$F,$D:$D,D1407,$C:$C,"Coin Deduction")</f>
        <v>0</v>
      </c>
      <c r="AE1407" s="111">
        <f>Table5[[#This Row],[Column4]]+Table5[[#This Row],[Column14]]+Table5[[#This Row],[Column19]]+Table5[[#This Row],[Column12]]</f>
        <v>0</v>
      </c>
      <c r="AF1407" s="111">
        <f>Table5[[#This Row],[Column5]]+Table5[[#This Row],[Column13]]+Table5[[#This Row],[Column21]]+Table5[[#This Row],[Column18]]</f>
        <v>0</v>
      </c>
      <c r="AG1407" s="111">
        <f t="shared" si="236"/>
        <v>0</v>
      </c>
      <c r="AH1407" s="111">
        <f t="shared" si="237"/>
        <v>0</v>
      </c>
      <c r="AI1407" s="111">
        <f>Table5[[#This Row],[Column17]]-Table5[[#This Row],[Column20]]</f>
        <v>0</v>
      </c>
      <c r="AJ1407" s="111">
        <f t="shared" si="238"/>
        <v>0</v>
      </c>
      <c r="AK1407" s="111">
        <f t="shared" si="242"/>
        <v>0</v>
      </c>
      <c r="AL1407" s="111">
        <f t="shared" si="239"/>
        <v>0</v>
      </c>
      <c r="AM1407" s="111" t="str">
        <f t="shared" si="240"/>
        <v/>
      </c>
      <c r="AN1407" s="111" t="str">
        <f t="shared" ca="1" si="241"/>
        <v/>
      </c>
    </row>
    <row r="1408" spans="1:40" ht="20.25" customHeight="1" x14ac:dyDescent="0.3">
      <c r="A1408" s="107"/>
      <c r="B1408" s="144"/>
      <c r="C1408" s="119"/>
      <c r="D1408" s="120"/>
      <c r="E1408" s="119"/>
      <c r="F1408" s="119"/>
      <c r="G1408" s="120"/>
      <c r="H1408" s="119"/>
      <c r="I1408" s="109"/>
      <c r="L1408" s="108"/>
      <c r="M1408" s="108"/>
      <c r="N1408" s="108"/>
      <c r="O1408" s="108"/>
      <c r="P1408" s="108"/>
      <c r="Q1408" s="108"/>
      <c r="R1408" s="108"/>
      <c r="S1408" s="108"/>
      <c r="T1408" s="100">
        <f t="shared" si="232"/>
        <v>0</v>
      </c>
      <c r="U1408" s="111"/>
      <c r="V1408" s="111"/>
      <c r="W1408" s="111">
        <f>SUMIFS($F$3:F1408,$D$3:D1408,D1408,$C$3:C1408,"Buy")+SUMIFS($F$3:F1408,$D$3:D1408,D1408,$C$3:C1408,"Coin Deposit",$E$3:E1408,"&lt;&gt;")</f>
        <v>0</v>
      </c>
      <c r="X1408" s="111">
        <f t="shared" si="233"/>
        <v>0</v>
      </c>
      <c r="Y1408" s="111">
        <f>IF($D1408=Y$1,SUMIFS($H$3:$H1408,$G$3:$G1408,Y$1,$C$3:$C1408,"Sell"),0)</f>
        <v>0</v>
      </c>
      <c r="Z1408" s="111">
        <f t="shared" si="234"/>
        <v>0</v>
      </c>
      <c r="AA1408" s="111">
        <f>IF($D1408=AA$1,SUMIFS($H$3:$H1408,$G$3:$G1408,AA$1,$C$3:$C1408,"Sell"),0)</f>
        <v>0</v>
      </c>
      <c r="AB1408" s="111">
        <f t="shared" si="235"/>
        <v>0</v>
      </c>
      <c r="AC1408" s="111">
        <f>SUMIFS('Deductions and Deposits'!$H:$H,'Deductions and Deposits'!$G:$G,D1408,'Deductions and Deposits'!$F:$F,"&lt;="&amp;B1408)+SUMIFS($F$3:F1408,$D$3:D1408,D1408,$C$3:C1408,"Coin Deposit",$E$3:E1408,"")</f>
        <v>0</v>
      </c>
      <c r="AD1408" s="111">
        <f>SUMIFS('Deductions and Deposits'!$D:$D,'Deductions and Deposits'!$C:$C,D1408)+SUMIFS($F:$F,$D:$D,D1408,$C:$C,"Coin Deduction")</f>
        <v>0</v>
      </c>
      <c r="AE1408" s="111">
        <f>Table5[[#This Row],[Column4]]+Table5[[#This Row],[Column14]]+Table5[[#This Row],[Column19]]+Table5[[#This Row],[Column12]]</f>
        <v>0</v>
      </c>
      <c r="AF1408" s="111">
        <f>Table5[[#This Row],[Column5]]+Table5[[#This Row],[Column13]]+Table5[[#This Row],[Column21]]+Table5[[#This Row],[Column18]]</f>
        <v>0</v>
      </c>
      <c r="AG1408" s="111">
        <f t="shared" si="236"/>
        <v>0</v>
      </c>
      <c r="AH1408" s="111">
        <f t="shared" si="237"/>
        <v>0</v>
      </c>
      <c r="AI1408" s="111">
        <f>Table5[[#This Row],[Column17]]-Table5[[#This Row],[Column20]]</f>
        <v>0</v>
      </c>
      <c r="AJ1408" s="111">
        <f t="shared" si="238"/>
        <v>0</v>
      </c>
      <c r="AK1408" s="111">
        <f t="shared" si="242"/>
        <v>0</v>
      </c>
      <c r="AL1408" s="111">
        <f t="shared" si="239"/>
        <v>0</v>
      </c>
      <c r="AM1408" s="111" t="str">
        <f t="shared" si="240"/>
        <v/>
      </c>
      <c r="AN1408" s="111" t="str">
        <f t="shared" ca="1" si="241"/>
        <v/>
      </c>
    </row>
    <row r="1409" spans="1:40" ht="20.25" customHeight="1" x14ac:dyDescent="0.3">
      <c r="A1409" s="107"/>
      <c r="B1409" s="144"/>
      <c r="C1409" s="119"/>
      <c r="D1409" s="120"/>
      <c r="E1409" s="119"/>
      <c r="F1409" s="119"/>
      <c r="G1409" s="120"/>
      <c r="H1409" s="119"/>
      <c r="I1409" s="109"/>
      <c r="L1409" s="108"/>
      <c r="M1409" s="108"/>
      <c r="N1409" s="108"/>
      <c r="O1409" s="108"/>
      <c r="P1409" s="108"/>
      <c r="Q1409" s="108"/>
      <c r="R1409" s="108"/>
      <c r="S1409" s="108"/>
      <c r="T1409" s="100">
        <f t="shared" si="232"/>
        <v>0</v>
      </c>
      <c r="U1409" s="111"/>
      <c r="V1409" s="111"/>
      <c r="W1409" s="111">
        <f>SUMIFS($F$3:F1409,$D$3:D1409,D1409,$C$3:C1409,"Buy")+SUMIFS($F$3:F1409,$D$3:D1409,D1409,$C$3:C1409,"Coin Deposit",$E$3:E1409,"&lt;&gt;")</f>
        <v>0</v>
      </c>
      <c r="X1409" s="111">
        <f t="shared" si="233"/>
        <v>0</v>
      </c>
      <c r="Y1409" s="111">
        <f>IF($D1409=Y$1,SUMIFS($H$3:$H1409,$G$3:$G1409,Y$1,$C$3:$C1409,"Sell"),0)</f>
        <v>0</v>
      </c>
      <c r="Z1409" s="111">
        <f t="shared" si="234"/>
        <v>0</v>
      </c>
      <c r="AA1409" s="111">
        <f>IF($D1409=AA$1,SUMIFS($H$3:$H1409,$G$3:$G1409,AA$1,$C$3:$C1409,"Sell"),0)</f>
        <v>0</v>
      </c>
      <c r="AB1409" s="111">
        <f t="shared" si="235"/>
        <v>0</v>
      </c>
      <c r="AC1409" s="111">
        <f>SUMIFS('Deductions and Deposits'!$H:$H,'Deductions and Deposits'!$G:$G,D1409,'Deductions and Deposits'!$F:$F,"&lt;="&amp;B1409)+SUMIFS($F$3:F1409,$D$3:D1409,D1409,$C$3:C1409,"Coin Deposit",$E$3:E1409,"")</f>
        <v>0</v>
      </c>
      <c r="AD1409" s="111">
        <f>SUMIFS('Deductions and Deposits'!$D:$D,'Deductions and Deposits'!$C:$C,D1409)+SUMIFS($F:$F,$D:$D,D1409,$C:$C,"Coin Deduction")</f>
        <v>0</v>
      </c>
      <c r="AE1409" s="111">
        <f>Table5[[#This Row],[Column4]]+Table5[[#This Row],[Column14]]+Table5[[#This Row],[Column19]]+Table5[[#This Row],[Column12]]</f>
        <v>0</v>
      </c>
      <c r="AF1409" s="111">
        <f>Table5[[#This Row],[Column5]]+Table5[[#This Row],[Column13]]+Table5[[#This Row],[Column21]]+Table5[[#This Row],[Column18]]</f>
        <v>0</v>
      </c>
      <c r="AG1409" s="111">
        <f t="shared" si="236"/>
        <v>0</v>
      </c>
      <c r="AH1409" s="111">
        <f t="shared" si="237"/>
        <v>0</v>
      </c>
      <c r="AI1409" s="111">
        <f>Table5[[#This Row],[Column17]]-Table5[[#This Row],[Column20]]</f>
        <v>0</v>
      </c>
      <c r="AJ1409" s="111">
        <f t="shared" si="238"/>
        <v>0</v>
      </c>
      <c r="AK1409" s="111">
        <f t="shared" si="242"/>
        <v>0</v>
      </c>
      <c r="AL1409" s="111">
        <f t="shared" si="239"/>
        <v>0</v>
      </c>
      <c r="AM1409" s="111" t="str">
        <f t="shared" si="240"/>
        <v/>
      </c>
      <c r="AN1409" s="111" t="str">
        <f t="shared" ca="1" si="241"/>
        <v/>
      </c>
    </row>
    <row r="1410" spans="1:40" ht="20.25" customHeight="1" x14ac:dyDescent="0.3">
      <c r="A1410" s="107"/>
      <c r="B1410" s="144"/>
      <c r="C1410" s="119"/>
      <c r="D1410" s="120"/>
      <c r="E1410" s="119"/>
      <c r="F1410" s="119"/>
      <c r="G1410" s="120"/>
      <c r="H1410" s="119"/>
      <c r="I1410" s="109"/>
      <c r="L1410" s="108"/>
      <c r="M1410" s="108"/>
      <c r="N1410" s="108"/>
      <c r="O1410" s="108"/>
      <c r="P1410" s="108"/>
      <c r="Q1410" s="108"/>
      <c r="R1410" s="108"/>
      <c r="S1410" s="108"/>
      <c r="T1410" s="100">
        <f t="shared" si="232"/>
        <v>0</v>
      </c>
      <c r="U1410" s="111"/>
      <c r="V1410" s="111"/>
      <c r="W1410" s="111">
        <f>SUMIFS($F$3:F1410,$D$3:D1410,D1410,$C$3:C1410,"Buy")+SUMIFS($F$3:F1410,$D$3:D1410,D1410,$C$3:C1410,"Coin Deposit",$E$3:E1410,"&lt;&gt;")</f>
        <v>0</v>
      </c>
      <c r="X1410" s="111">
        <f t="shared" si="233"/>
        <v>0</v>
      </c>
      <c r="Y1410" s="111">
        <f>IF($D1410=Y$1,SUMIFS($H$3:$H1410,$G$3:$G1410,Y$1,$C$3:$C1410,"Sell"),0)</f>
        <v>0</v>
      </c>
      <c r="Z1410" s="111">
        <f t="shared" si="234"/>
        <v>0</v>
      </c>
      <c r="AA1410" s="111">
        <f>IF($D1410=AA$1,SUMIFS($H$3:$H1410,$G$3:$G1410,AA$1,$C$3:$C1410,"Sell"),0)</f>
        <v>0</v>
      </c>
      <c r="AB1410" s="111">
        <f t="shared" si="235"/>
        <v>0</v>
      </c>
      <c r="AC1410" s="111">
        <f>SUMIFS('Deductions and Deposits'!$H:$H,'Deductions and Deposits'!$G:$G,D1410,'Deductions and Deposits'!$F:$F,"&lt;="&amp;B1410)+SUMIFS($F$3:F1410,$D$3:D1410,D1410,$C$3:C1410,"Coin Deposit",$E$3:E1410,"")</f>
        <v>0</v>
      </c>
      <c r="AD1410" s="111">
        <f>SUMIFS('Deductions and Deposits'!$D:$D,'Deductions and Deposits'!$C:$C,D1410)+SUMIFS($F:$F,$D:$D,D1410,$C:$C,"Coin Deduction")</f>
        <v>0</v>
      </c>
      <c r="AE1410" s="111">
        <f>Table5[[#This Row],[Column4]]+Table5[[#This Row],[Column14]]+Table5[[#This Row],[Column19]]+Table5[[#This Row],[Column12]]</f>
        <v>0</v>
      </c>
      <c r="AF1410" s="111">
        <f>Table5[[#This Row],[Column5]]+Table5[[#This Row],[Column13]]+Table5[[#This Row],[Column21]]+Table5[[#This Row],[Column18]]</f>
        <v>0</v>
      </c>
      <c r="AG1410" s="111">
        <f t="shared" si="236"/>
        <v>0</v>
      </c>
      <c r="AH1410" s="111">
        <f t="shared" si="237"/>
        <v>0</v>
      </c>
      <c r="AI1410" s="111">
        <f>Table5[[#This Row],[Column17]]-Table5[[#This Row],[Column20]]</f>
        <v>0</v>
      </c>
      <c r="AJ1410" s="111">
        <f t="shared" si="238"/>
        <v>0</v>
      </c>
      <c r="AK1410" s="111">
        <f t="shared" si="242"/>
        <v>0</v>
      </c>
      <c r="AL1410" s="111">
        <f t="shared" si="239"/>
        <v>0</v>
      </c>
      <c r="AM1410" s="111" t="str">
        <f t="shared" si="240"/>
        <v/>
      </c>
      <c r="AN1410" s="111" t="str">
        <f t="shared" ca="1" si="241"/>
        <v/>
      </c>
    </row>
    <row r="1411" spans="1:40" ht="20.25" customHeight="1" x14ac:dyDescent="0.3">
      <c r="A1411" s="107"/>
      <c r="B1411" s="144"/>
      <c r="C1411" s="119"/>
      <c r="D1411" s="120"/>
      <c r="E1411" s="119"/>
      <c r="F1411" s="119"/>
      <c r="G1411" s="120"/>
      <c r="H1411" s="119"/>
      <c r="I1411" s="109"/>
      <c r="L1411" s="108"/>
      <c r="M1411" s="108"/>
      <c r="N1411" s="108"/>
      <c r="O1411" s="108"/>
      <c r="P1411" s="108"/>
      <c r="Q1411" s="108"/>
      <c r="R1411" s="108"/>
      <c r="S1411" s="108"/>
      <c r="T1411" s="100">
        <f t="shared" ref="T1411:T1474" si="243">IF(E1411&lt;&gt;"",E1411,0)</f>
        <v>0</v>
      </c>
      <c r="U1411" s="111"/>
      <c r="V1411" s="111"/>
      <c r="W1411" s="111">
        <f>SUMIFS($F$3:F1411,$D$3:D1411,D1411,$C$3:C1411,"Buy")+SUMIFS($F$3:F1411,$D$3:D1411,D1411,$C$3:C1411,"Coin Deposit",$E$3:E1411,"&lt;&gt;")</f>
        <v>0</v>
      </c>
      <c r="X1411" s="111">
        <f t="shared" ref="X1411:X1474" si="244">IF(OR(C1411="buy",AND(C1411="Coin Deposit",E1411&lt;&gt;"")),SUMIFS($F:$F,$D:$D,D1411,$C:$C,"sell"),0)</f>
        <v>0</v>
      </c>
      <c r="Y1411" s="111">
        <f>IF($D1411=Y$1,SUMIFS($H$3:$H1411,$G$3:$G1411,Y$1,$C$3:$C1411,"Sell"),0)</f>
        <v>0</v>
      </c>
      <c r="Z1411" s="111">
        <f t="shared" ref="Z1411:Z1474" si="245">IF($D1411=Z$1,SUMIFS($H:$H,$G:$G,Z$1,$C:$C,"Buy")+SUMIFS($H:$H,$G:$G,Z$1,$C:$C,"Coin Deposit",$E:$E,"&lt;&gt;"),0)</f>
        <v>0</v>
      </c>
      <c r="AA1411" s="111">
        <f>IF($D1411=AA$1,SUMIFS($H$3:$H1411,$G$3:$G1411,AA$1,$C$3:$C1411,"Sell"),0)</f>
        <v>0</v>
      </c>
      <c r="AB1411" s="111">
        <f t="shared" ref="AB1411:AB1474" si="246">IF($D1411=AB$1,SUMIFS($H:$H,$G:$G,AB$1,$C:$C,"Buy")+SUMIFS($H:$H,$G:$G,AB$1,$C:$C,"Coin Deposit",$E:$E,"&lt;&gt;"),0)</f>
        <v>0</v>
      </c>
      <c r="AC1411" s="111">
        <f>SUMIFS('Deductions and Deposits'!$H:$H,'Deductions and Deposits'!$G:$G,D1411,'Deductions and Deposits'!$F:$F,"&lt;="&amp;B1411)+SUMIFS($F$3:F1411,$D$3:D1411,D1411,$C$3:C1411,"Coin Deposit",$E$3:E1411,"")</f>
        <v>0</v>
      </c>
      <c r="AD1411" s="111">
        <f>SUMIFS('Deductions and Deposits'!$D:$D,'Deductions and Deposits'!$C:$C,D1411)+SUMIFS($F:$F,$D:$D,D1411,$C:$C,"Coin Deduction")</f>
        <v>0</v>
      </c>
      <c r="AE1411" s="111">
        <f>Table5[[#This Row],[Column4]]+Table5[[#This Row],[Column14]]+Table5[[#This Row],[Column19]]+Table5[[#This Row],[Column12]]</f>
        <v>0</v>
      </c>
      <c r="AF1411" s="111">
        <f>Table5[[#This Row],[Column5]]+Table5[[#This Row],[Column13]]+Table5[[#This Row],[Column21]]+Table5[[#This Row],[Column18]]</f>
        <v>0</v>
      </c>
      <c r="AG1411" s="111">
        <f t="shared" ref="AG1411:AG1474" si="247">IF(AND((AC1411+Y1411+AA1411)&gt;AF1411,OR(C1411="buy",AND(C1411="Coin Deposit",E1411&lt;&gt;""))),(AC1411+Y1411+AA1411)-AF1411,0)</f>
        <v>0</v>
      </c>
      <c r="AH1411" s="111">
        <f t="shared" ref="AH1411:AH1474" si="248">IF(AND(AE1411&gt;AF1411,OR(C1411="buy",AND(C1411="Coin Deposit",E1411&lt;&gt;""))),AE1411-AF1411,0)</f>
        <v>0</v>
      </c>
      <c r="AI1411" s="111">
        <f>Table5[[#This Row],[Column17]]-Table5[[#This Row],[Column20]]</f>
        <v>0</v>
      </c>
      <c r="AJ1411" s="111">
        <f t="shared" ref="AJ1411:AJ1474" si="249">IF(AI1411&gt;F1411,F1411,AI1411)</f>
        <v>0</v>
      </c>
      <c r="AK1411" s="111">
        <f t="shared" si="242"/>
        <v>0</v>
      </c>
      <c r="AL1411" s="111">
        <f t="shared" ref="AL1411:AL1474" si="250">IFERROR(SUMIFS($AK:$AK,$D:$D,D1411)/SUMIFS($AJ:$AJ,$D:$D,D1411),0)</f>
        <v>0</v>
      </c>
      <c r="AM1411" s="111" t="str">
        <f t="shared" ref="AM1411:AM1474" si="251">C1411&amp;D1411</f>
        <v/>
      </c>
      <c r="AN1411" s="111" t="str">
        <f t="shared" ref="AN1411:AN1474" ca="1" si="252">OFFSET(AM1411,COUNTA($AM:$AM)-ROW()-(ROW()-ROW($AN$2)-1),)</f>
        <v/>
      </c>
    </row>
    <row r="1412" spans="1:40" ht="20.25" customHeight="1" x14ac:dyDescent="0.3">
      <c r="A1412" s="107"/>
      <c r="B1412" s="144"/>
      <c r="C1412" s="119"/>
      <c r="D1412" s="120"/>
      <c r="E1412" s="119"/>
      <c r="F1412" s="119"/>
      <c r="G1412" s="120"/>
      <c r="H1412" s="119"/>
      <c r="I1412" s="109"/>
      <c r="L1412" s="108"/>
      <c r="M1412" s="108"/>
      <c r="N1412" s="108"/>
      <c r="O1412" s="108"/>
      <c r="P1412" s="108"/>
      <c r="Q1412" s="108"/>
      <c r="R1412" s="108"/>
      <c r="S1412" s="108"/>
      <c r="T1412" s="100">
        <f t="shared" si="243"/>
        <v>0</v>
      </c>
      <c r="U1412" s="111"/>
      <c r="V1412" s="111"/>
      <c r="W1412" s="111">
        <f>SUMIFS($F$3:F1412,$D$3:D1412,D1412,$C$3:C1412,"Buy")+SUMIFS($F$3:F1412,$D$3:D1412,D1412,$C$3:C1412,"Coin Deposit",$E$3:E1412,"&lt;&gt;")</f>
        <v>0</v>
      </c>
      <c r="X1412" s="111">
        <f t="shared" si="244"/>
        <v>0</v>
      </c>
      <c r="Y1412" s="111">
        <f>IF($D1412=Y$1,SUMIFS($H$3:$H1412,$G$3:$G1412,Y$1,$C$3:$C1412,"Sell"),0)</f>
        <v>0</v>
      </c>
      <c r="Z1412" s="111">
        <f t="shared" si="245"/>
        <v>0</v>
      </c>
      <c r="AA1412" s="111">
        <f>IF($D1412=AA$1,SUMIFS($H$3:$H1412,$G$3:$G1412,AA$1,$C$3:$C1412,"Sell"),0)</f>
        <v>0</v>
      </c>
      <c r="AB1412" s="111">
        <f t="shared" si="246"/>
        <v>0</v>
      </c>
      <c r="AC1412" s="111">
        <f>SUMIFS('Deductions and Deposits'!$H:$H,'Deductions and Deposits'!$G:$G,D1412,'Deductions and Deposits'!$F:$F,"&lt;="&amp;B1412)+SUMIFS($F$3:F1412,$D$3:D1412,D1412,$C$3:C1412,"Coin Deposit",$E$3:E1412,"")</f>
        <v>0</v>
      </c>
      <c r="AD1412" s="111">
        <f>SUMIFS('Deductions and Deposits'!$D:$D,'Deductions and Deposits'!$C:$C,D1412)+SUMIFS($F:$F,$D:$D,D1412,$C:$C,"Coin Deduction")</f>
        <v>0</v>
      </c>
      <c r="AE1412" s="111">
        <f>Table5[[#This Row],[Column4]]+Table5[[#This Row],[Column14]]+Table5[[#This Row],[Column19]]+Table5[[#This Row],[Column12]]</f>
        <v>0</v>
      </c>
      <c r="AF1412" s="111">
        <f>Table5[[#This Row],[Column5]]+Table5[[#This Row],[Column13]]+Table5[[#This Row],[Column21]]+Table5[[#This Row],[Column18]]</f>
        <v>0</v>
      </c>
      <c r="AG1412" s="111">
        <f t="shared" si="247"/>
        <v>0</v>
      </c>
      <c r="AH1412" s="111">
        <f t="shared" si="248"/>
        <v>0</v>
      </c>
      <c r="AI1412" s="111">
        <f>Table5[[#This Row],[Column17]]-Table5[[#This Row],[Column20]]</f>
        <v>0</v>
      </c>
      <c r="AJ1412" s="111">
        <f t="shared" si="249"/>
        <v>0</v>
      </c>
      <c r="AK1412" s="111">
        <f t="shared" si="242"/>
        <v>0</v>
      </c>
      <c r="AL1412" s="111">
        <f t="shared" si="250"/>
        <v>0</v>
      </c>
      <c r="AM1412" s="111" t="str">
        <f t="shared" si="251"/>
        <v/>
      </c>
      <c r="AN1412" s="111" t="str">
        <f t="shared" ca="1" si="252"/>
        <v/>
      </c>
    </row>
    <row r="1413" spans="1:40" ht="20.25" customHeight="1" x14ac:dyDescent="0.3">
      <c r="A1413" s="107"/>
      <c r="B1413" s="144"/>
      <c r="C1413" s="119"/>
      <c r="D1413" s="120"/>
      <c r="E1413" s="119"/>
      <c r="F1413" s="119"/>
      <c r="G1413" s="120"/>
      <c r="H1413" s="119"/>
      <c r="I1413" s="109"/>
      <c r="L1413" s="108"/>
      <c r="M1413" s="108"/>
      <c r="N1413" s="108"/>
      <c r="O1413" s="108"/>
      <c r="P1413" s="108"/>
      <c r="Q1413" s="108"/>
      <c r="R1413" s="108"/>
      <c r="S1413" s="108"/>
      <c r="T1413" s="100">
        <f t="shared" si="243"/>
        <v>0</v>
      </c>
      <c r="U1413" s="111"/>
      <c r="V1413" s="111"/>
      <c r="W1413" s="111">
        <f>SUMIFS($F$3:F1413,$D$3:D1413,D1413,$C$3:C1413,"Buy")+SUMIFS($F$3:F1413,$D$3:D1413,D1413,$C$3:C1413,"Coin Deposit",$E$3:E1413,"&lt;&gt;")</f>
        <v>0</v>
      </c>
      <c r="X1413" s="111">
        <f t="shared" si="244"/>
        <v>0</v>
      </c>
      <c r="Y1413" s="111">
        <f>IF($D1413=Y$1,SUMIFS($H$3:$H1413,$G$3:$G1413,Y$1,$C$3:$C1413,"Sell"),0)</f>
        <v>0</v>
      </c>
      <c r="Z1413" s="111">
        <f t="shared" si="245"/>
        <v>0</v>
      </c>
      <c r="AA1413" s="111">
        <f>IF($D1413=AA$1,SUMIFS($H$3:$H1413,$G$3:$G1413,AA$1,$C$3:$C1413,"Sell"),0)</f>
        <v>0</v>
      </c>
      <c r="AB1413" s="111">
        <f t="shared" si="246"/>
        <v>0</v>
      </c>
      <c r="AC1413" s="111">
        <f>SUMIFS('Deductions and Deposits'!$H:$H,'Deductions and Deposits'!$G:$G,D1413,'Deductions and Deposits'!$F:$F,"&lt;="&amp;B1413)+SUMIFS($F$3:F1413,$D$3:D1413,D1413,$C$3:C1413,"Coin Deposit",$E$3:E1413,"")</f>
        <v>0</v>
      </c>
      <c r="AD1413" s="111">
        <f>SUMIFS('Deductions and Deposits'!$D:$D,'Deductions and Deposits'!$C:$C,D1413)+SUMIFS($F:$F,$D:$D,D1413,$C:$C,"Coin Deduction")</f>
        <v>0</v>
      </c>
      <c r="AE1413" s="111">
        <f>Table5[[#This Row],[Column4]]+Table5[[#This Row],[Column14]]+Table5[[#This Row],[Column19]]+Table5[[#This Row],[Column12]]</f>
        <v>0</v>
      </c>
      <c r="AF1413" s="111">
        <f>Table5[[#This Row],[Column5]]+Table5[[#This Row],[Column13]]+Table5[[#This Row],[Column21]]+Table5[[#This Row],[Column18]]</f>
        <v>0</v>
      </c>
      <c r="AG1413" s="111">
        <f t="shared" si="247"/>
        <v>0</v>
      </c>
      <c r="AH1413" s="111">
        <f t="shared" si="248"/>
        <v>0</v>
      </c>
      <c r="AI1413" s="111">
        <f>Table5[[#This Row],[Column17]]-Table5[[#This Row],[Column20]]</f>
        <v>0</v>
      </c>
      <c r="AJ1413" s="111">
        <f t="shared" si="249"/>
        <v>0</v>
      </c>
      <c r="AK1413" s="111">
        <f t="shared" si="242"/>
        <v>0</v>
      </c>
      <c r="AL1413" s="111">
        <f t="shared" si="250"/>
        <v>0</v>
      </c>
      <c r="AM1413" s="111" t="str">
        <f t="shared" si="251"/>
        <v/>
      </c>
      <c r="AN1413" s="111" t="str">
        <f t="shared" ca="1" si="252"/>
        <v/>
      </c>
    </row>
    <row r="1414" spans="1:40" ht="20.25" customHeight="1" x14ac:dyDescent="0.3">
      <c r="A1414" s="107"/>
      <c r="B1414" s="144"/>
      <c r="C1414" s="119"/>
      <c r="D1414" s="120"/>
      <c r="E1414" s="119"/>
      <c r="F1414" s="119"/>
      <c r="G1414" s="120"/>
      <c r="H1414" s="119"/>
      <c r="I1414" s="109"/>
      <c r="L1414" s="108"/>
      <c r="M1414" s="108"/>
      <c r="N1414" s="108"/>
      <c r="O1414" s="108"/>
      <c r="P1414" s="108"/>
      <c r="Q1414" s="108"/>
      <c r="R1414" s="108"/>
      <c r="S1414" s="108"/>
      <c r="T1414" s="100">
        <f t="shared" si="243"/>
        <v>0</v>
      </c>
      <c r="U1414" s="111"/>
      <c r="V1414" s="111"/>
      <c r="W1414" s="111">
        <f>SUMIFS($F$3:F1414,$D$3:D1414,D1414,$C$3:C1414,"Buy")+SUMIFS($F$3:F1414,$D$3:D1414,D1414,$C$3:C1414,"Coin Deposit",$E$3:E1414,"&lt;&gt;")</f>
        <v>0</v>
      </c>
      <c r="X1414" s="111">
        <f t="shared" si="244"/>
        <v>0</v>
      </c>
      <c r="Y1414" s="111">
        <f>IF($D1414=Y$1,SUMIFS($H$3:$H1414,$G$3:$G1414,Y$1,$C$3:$C1414,"Sell"),0)</f>
        <v>0</v>
      </c>
      <c r="Z1414" s="111">
        <f t="shared" si="245"/>
        <v>0</v>
      </c>
      <c r="AA1414" s="111">
        <f>IF($D1414=AA$1,SUMIFS($H$3:$H1414,$G$3:$G1414,AA$1,$C$3:$C1414,"Sell"),0)</f>
        <v>0</v>
      </c>
      <c r="AB1414" s="111">
        <f t="shared" si="246"/>
        <v>0</v>
      </c>
      <c r="AC1414" s="111">
        <f>SUMIFS('Deductions and Deposits'!$H:$H,'Deductions and Deposits'!$G:$G,D1414,'Deductions and Deposits'!$F:$F,"&lt;="&amp;B1414)+SUMIFS($F$3:F1414,$D$3:D1414,D1414,$C$3:C1414,"Coin Deposit",$E$3:E1414,"")</f>
        <v>0</v>
      </c>
      <c r="AD1414" s="111">
        <f>SUMIFS('Deductions and Deposits'!$D:$D,'Deductions and Deposits'!$C:$C,D1414)+SUMIFS($F:$F,$D:$D,D1414,$C:$C,"Coin Deduction")</f>
        <v>0</v>
      </c>
      <c r="AE1414" s="111">
        <f>Table5[[#This Row],[Column4]]+Table5[[#This Row],[Column14]]+Table5[[#This Row],[Column19]]+Table5[[#This Row],[Column12]]</f>
        <v>0</v>
      </c>
      <c r="AF1414" s="111">
        <f>Table5[[#This Row],[Column5]]+Table5[[#This Row],[Column13]]+Table5[[#This Row],[Column21]]+Table5[[#This Row],[Column18]]</f>
        <v>0</v>
      </c>
      <c r="AG1414" s="111">
        <f t="shared" si="247"/>
        <v>0</v>
      </c>
      <c r="AH1414" s="111">
        <f t="shared" si="248"/>
        <v>0</v>
      </c>
      <c r="AI1414" s="111">
        <f>Table5[[#This Row],[Column17]]-Table5[[#This Row],[Column20]]</f>
        <v>0</v>
      </c>
      <c r="AJ1414" s="111">
        <f t="shared" si="249"/>
        <v>0</v>
      </c>
      <c r="AK1414" s="111">
        <f t="shared" si="242"/>
        <v>0</v>
      </c>
      <c r="AL1414" s="111">
        <f t="shared" si="250"/>
        <v>0</v>
      </c>
      <c r="AM1414" s="111" t="str">
        <f t="shared" si="251"/>
        <v/>
      </c>
      <c r="AN1414" s="111" t="str">
        <f t="shared" ca="1" si="252"/>
        <v/>
      </c>
    </row>
    <row r="1415" spans="1:40" ht="20.25" customHeight="1" x14ac:dyDescent="0.3">
      <c r="A1415" s="107"/>
      <c r="B1415" s="144"/>
      <c r="C1415" s="119"/>
      <c r="D1415" s="120"/>
      <c r="E1415" s="119"/>
      <c r="F1415" s="119"/>
      <c r="G1415" s="120"/>
      <c r="H1415" s="119"/>
      <c r="I1415" s="109"/>
      <c r="L1415" s="108"/>
      <c r="M1415" s="108"/>
      <c r="N1415" s="108"/>
      <c r="O1415" s="108"/>
      <c r="P1415" s="108"/>
      <c r="Q1415" s="108"/>
      <c r="R1415" s="108"/>
      <c r="S1415" s="108"/>
      <c r="T1415" s="100">
        <f t="shared" si="243"/>
        <v>0</v>
      </c>
      <c r="U1415" s="111"/>
      <c r="V1415" s="111"/>
      <c r="W1415" s="111">
        <f>SUMIFS($F$3:F1415,$D$3:D1415,D1415,$C$3:C1415,"Buy")+SUMIFS($F$3:F1415,$D$3:D1415,D1415,$C$3:C1415,"Coin Deposit",$E$3:E1415,"&lt;&gt;")</f>
        <v>0</v>
      </c>
      <c r="X1415" s="111">
        <f t="shared" si="244"/>
        <v>0</v>
      </c>
      <c r="Y1415" s="111">
        <f>IF($D1415=Y$1,SUMIFS($H$3:$H1415,$G$3:$G1415,Y$1,$C$3:$C1415,"Sell"),0)</f>
        <v>0</v>
      </c>
      <c r="Z1415" s="111">
        <f t="shared" si="245"/>
        <v>0</v>
      </c>
      <c r="AA1415" s="111">
        <f>IF($D1415=AA$1,SUMIFS($H$3:$H1415,$G$3:$G1415,AA$1,$C$3:$C1415,"Sell"),0)</f>
        <v>0</v>
      </c>
      <c r="AB1415" s="111">
        <f t="shared" si="246"/>
        <v>0</v>
      </c>
      <c r="AC1415" s="111">
        <f>SUMIFS('Deductions and Deposits'!$H:$H,'Deductions and Deposits'!$G:$G,D1415,'Deductions and Deposits'!$F:$F,"&lt;="&amp;B1415)+SUMIFS($F$3:F1415,$D$3:D1415,D1415,$C$3:C1415,"Coin Deposit",$E$3:E1415,"")</f>
        <v>0</v>
      </c>
      <c r="AD1415" s="111">
        <f>SUMIFS('Deductions and Deposits'!$D:$D,'Deductions and Deposits'!$C:$C,D1415)+SUMIFS($F:$F,$D:$D,D1415,$C:$C,"Coin Deduction")</f>
        <v>0</v>
      </c>
      <c r="AE1415" s="111">
        <f>Table5[[#This Row],[Column4]]+Table5[[#This Row],[Column14]]+Table5[[#This Row],[Column19]]+Table5[[#This Row],[Column12]]</f>
        <v>0</v>
      </c>
      <c r="AF1415" s="111">
        <f>Table5[[#This Row],[Column5]]+Table5[[#This Row],[Column13]]+Table5[[#This Row],[Column21]]+Table5[[#This Row],[Column18]]</f>
        <v>0</v>
      </c>
      <c r="AG1415" s="111">
        <f t="shared" si="247"/>
        <v>0</v>
      </c>
      <c r="AH1415" s="111">
        <f t="shared" si="248"/>
        <v>0</v>
      </c>
      <c r="AI1415" s="111">
        <f>Table5[[#This Row],[Column17]]-Table5[[#This Row],[Column20]]</f>
        <v>0</v>
      </c>
      <c r="AJ1415" s="111">
        <f t="shared" si="249"/>
        <v>0</v>
      </c>
      <c r="AK1415" s="111">
        <f t="shared" si="242"/>
        <v>0</v>
      </c>
      <c r="AL1415" s="111">
        <f t="shared" si="250"/>
        <v>0</v>
      </c>
      <c r="AM1415" s="111" t="str">
        <f t="shared" si="251"/>
        <v/>
      </c>
      <c r="AN1415" s="111" t="str">
        <f t="shared" ca="1" si="252"/>
        <v/>
      </c>
    </row>
    <row r="1416" spans="1:40" ht="20.25" customHeight="1" x14ac:dyDescent="0.3">
      <c r="A1416" s="107"/>
      <c r="B1416" s="144"/>
      <c r="C1416" s="119"/>
      <c r="D1416" s="120"/>
      <c r="E1416" s="119"/>
      <c r="F1416" s="119"/>
      <c r="G1416" s="120"/>
      <c r="H1416" s="119"/>
      <c r="I1416" s="109"/>
      <c r="L1416" s="108"/>
      <c r="M1416" s="108"/>
      <c r="N1416" s="108"/>
      <c r="O1416" s="108"/>
      <c r="P1416" s="108"/>
      <c r="Q1416" s="108"/>
      <c r="R1416" s="108"/>
      <c r="S1416" s="108"/>
      <c r="T1416" s="100">
        <f t="shared" si="243"/>
        <v>0</v>
      </c>
      <c r="U1416" s="111"/>
      <c r="V1416" s="111"/>
      <c r="W1416" s="111">
        <f>SUMIFS($F$3:F1416,$D$3:D1416,D1416,$C$3:C1416,"Buy")+SUMIFS($F$3:F1416,$D$3:D1416,D1416,$C$3:C1416,"Coin Deposit",$E$3:E1416,"&lt;&gt;")</f>
        <v>0</v>
      </c>
      <c r="X1416" s="111">
        <f t="shared" si="244"/>
        <v>0</v>
      </c>
      <c r="Y1416" s="111">
        <f>IF($D1416=Y$1,SUMIFS($H$3:$H1416,$G$3:$G1416,Y$1,$C$3:$C1416,"Sell"),0)</f>
        <v>0</v>
      </c>
      <c r="Z1416" s="111">
        <f t="shared" si="245"/>
        <v>0</v>
      </c>
      <c r="AA1416" s="111">
        <f>IF($D1416=AA$1,SUMIFS($H$3:$H1416,$G$3:$G1416,AA$1,$C$3:$C1416,"Sell"),0)</f>
        <v>0</v>
      </c>
      <c r="AB1416" s="111">
        <f t="shared" si="246"/>
        <v>0</v>
      </c>
      <c r="AC1416" s="111">
        <f>SUMIFS('Deductions and Deposits'!$H:$H,'Deductions and Deposits'!$G:$G,D1416,'Deductions and Deposits'!$F:$F,"&lt;="&amp;B1416)+SUMIFS($F$3:F1416,$D$3:D1416,D1416,$C$3:C1416,"Coin Deposit",$E$3:E1416,"")</f>
        <v>0</v>
      </c>
      <c r="AD1416" s="111">
        <f>SUMIFS('Deductions and Deposits'!$D:$D,'Deductions and Deposits'!$C:$C,D1416)+SUMIFS($F:$F,$D:$D,D1416,$C:$C,"Coin Deduction")</f>
        <v>0</v>
      </c>
      <c r="AE1416" s="111">
        <f>Table5[[#This Row],[Column4]]+Table5[[#This Row],[Column14]]+Table5[[#This Row],[Column19]]+Table5[[#This Row],[Column12]]</f>
        <v>0</v>
      </c>
      <c r="AF1416" s="111">
        <f>Table5[[#This Row],[Column5]]+Table5[[#This Row],[Column13]]+Table5[[#This Row],[Column21]]+Table5[[#This Row],[Column18]]</f>
        <v>0</v>
      </c>
      <c r="AG1416" s="111">
        <f t="shared" si="247"/>
        <v>0</v>
      </c>
      <c r="AH1416" s="111">
        <f t="shared" si="248"/>
        <v>0</v>
      </c>
      <c r="AI1416" s="111">
        <f>Table5[[#This Row],[Column17]]-Table5[[#This Row],[Column20]]</f>
        <v>0</v>
      </c>
      <c r="AJ1416" s="111">
        <f t="shared" si="249"/>
        <v>0</v>
      </c>
      <c r="AK1416" s="111">
        <f t="shared" si="242"/>
        <v>0</v>
      </c>
      <c r="AL1416" s="111">
        <f t="shared" si="250"/>
        <v>0</v>
      </c>
      <c r="AM1416" s="111" t="str">
        <f t="shared" si="251"/>
        <v/>
      </c>
      <c r="AN1416" s="111" t="str">
        <f t="shared" ca="1" si="252"/>
        <v/>
      </c>
    </row>
    <row r="1417" spans="1:40" ht="20.25" customHeight="1" x14ac:dyDescent="0.3">
      <c r="A1417" s="107"/>
      <c r="B1417" s="144"/>
      <c r="C1417" s="119"/>
      <c r="D1417" s="120"/>
      <c r="E1417" s="119"/>
      <c r="F1417" s="119"/>
      <c r="G1417" s="120"/>
      <c r="H1417" s="119"/>
      <c r="I1417" s="109"/>
      <c r="L1417" s="108"/>
      <c r="M1417" s="108"/>
      <c r="N1417" s="108"/>
      <c r="O1417" s="108"/>
      <c r="P1417" s="108"/>
      <c r="Q1417" s="108"/>
      <c r="R1417" s="108"/>
      <c r="S1417" s="108"/>
      <c r="T1417" s="100">
        <f t="shared" si="243"/>
        <v>0</v>
      </c>
      <c r="U1417" s="111"/>
      <c r="V1417" s="111"/>
      <c r="W1417" s="111">
        <f>SUMIFS($F$3:F1417,$D$3:D1417,D1417,$C$3:C1417,"Buy")+SUMIFS($F$3:F1417,$D$3:D1417,D1417,$C$3:C1417,"Coin Deposit",$E$3:E1417,"&lt;&gt;")</f>
        <v>0</v>
      </c>
      <c r="X1417" s="111">
        <f t="shared" si="244"/>
        <v>0</v>
      </c>
      <c r="Y1417" s="111">
        <f>IF($D1417=Y$1,SUMIFS($H$3:$H1417,$G$3:$G1417,Y$1,$C$3:$C1417,"Sell"),0)</f>
        <v>0</v>
      </c>
      <c r="Z1417" s="111">
        <f t="shared" si="245"/>
        <v>0</v>
      </c>
      <c r="AA1417" s="111">
        <f>IF($D1417=AA$1,SUMIFS($H$3:$H1417,$G$3:$G1417,AA$1,$C$3:$C1417,"Sell"),0)</f>
        <v>0</v>
      </c>
      <c r="AB1417" s="111">
        <f t="shared" si="246"/>
        <v>0</v>
      </c>
      <c r="AC1417" s="111">
        <f>SUMIFS('Deductions and Deposits'!$H:$H,'Deductions and Deposits'!$G:$G,D1417,'Deductions and Deposits'!$F:$F,"&lt;="&amp;B1417)+SUMIFS($F$3:F1417,$D$3:D1417,D1417,$C$3:C1417,"Coin Deposit",$E$3:E1417,"")</f>
        <v>0</v>
      </c>
      <c r="AD1417" s="111">
        <f>SUMIFS('Deductions and Deposits'!$D:$D,'Deductions and Deposits'!$C:$C,D1417)+SUMIFS($F:$F,$D:$D,D1417,$C:$C,"Coin Deduction")</f>
        <v>0</v>
      </c>
      <c r="AE1417" s="111">
        <f>Table5[[#This Row],[Column4]]+Table5[[#This Row],[Column14]]+Table5[[#This Row],[Column19]]+Table5[[#This Row],[Column12]]</f>
        <v>0</v>
      </c>
      <c r="AF1417" s="111">
        <f>Table5[[#This Row],[Column5]]+Table5[[#This Row],[Column13]]+Table5[[#This Row],[Column21]]+Table5[[#This Row],[Column18]]</f>
        <v>0</v>
      </c>
      <c r="AG1417" s="111">
        <f t="shared" si="247"/>
        <v>0</v>
      </c>
      <c r="AH1417" s="111">
        <f t="shared" si="248"/>
        <v>0</v>
      </c>
      <c r="AI1417" s="111">
        <f>Table5[[#This Row],[Column17]]-Table5[[#This Row],[Column20]]</f>
        <v>0</v>
      </c>
      <c r="AJ1417" s="111">
        <f t="shared" si="249"/>
        <v>0</v>
      </c>
      <c r="AK1417" s="111">
        <f t="shared" si="242"/>
        <v>0</v>
      </c>
      <c r="AL1417" s="111">
        <f t="shared" si="250"/>
        <v>0</v>
      </c>
      <c r="AM1417" s="111" t="str">
        <f t="shared" si="251"/>
        <v/>
      </c>
      <c r="AN1417" s="111" t="str">
        <f t="shared" ca="1" si="252"/>
        <v/>
      </c>
    </row>
    <row r="1418" spans="1:40" ht="20.25" customHeight="1" x14ac:dyDescent="0.3">
      <c r="A1418" s="107"/>
      <c r="B1418" s="144"/>
      <c r="C1418" s="119"/>
      <c r="D1418" s="120"/>
      <c r="E1418" s="119"/>
      <c r="F1418" s="119"/>
      <c r="G1418" s="120"/>
      <c r="H1418" s="119"/>
      <c r="I1418" s="109"/>
      <c r="L1418" s="108"/>
      <c r="M1418" s="108"/>
      <c r="N1418" s="108"/>
      <c r="O1418" s="108"/>
      <c r="P1418" s="108"/>
      <c r="Q1418" s="108"/>
      <c r="R1418" s="108"/>
      <c r="S1418" s="108"/>
      <c r="T1418" s="100">
        <f t="shared" si="243"/>
        <v>0</v>
      </c>
      <c r="U1418" s="111"/>
      <c r="V1418" s="111"/>
      <c r="W1418" s="111">
        <f>SUMIFS($F$3:F1418,$D$3:D1418,D1418,$C$3:C1418,"Buy")+SUMIFS($F$3:F1418,$D$3:D1418,D1418,$C$3:C1418,"Coin Deposit",$E$3:E1418,"&lt;&gt;")</f>
        <v>0</v>
      </c>
      <c r="X1418" s="111">
        <f t="shared" si="244"/>
        <v>0</v>
      </c>
      <c r="Y1418" s="111">
        <f>IF($D1418=Y$1,SUMIFS($H$3:$H1418,$G$3:$G1418,Y$1,$C$3:$C1418,"Sell"),0)</f>
        <v>0</v>
      </c>
      <c r="Z1418" s="111">
        <f t="shared" si="245"/>
        <v>0</v>
      </c>
      <c r="AA1418" s="111">
        <f>IF($D1418=AA$1,SUMIFS($H$3:$H1418,$G$3:$G1418,AA$1,$C$3:$C1418,"Sell"),0)</f>
        <v>0</v>
      </c>
      <c r="AB1418" s="111">
        <f t="shared" si="246"/>
        <v>0</v>
      </c>
      <c r="AC1418" s="111">
        <f>SUMIFS('Deductions and Deposits'!$H:$H,'Deductions and Deposits'!$G:$G,D1418,'Deductions and Deposits'!$F:$F,"&lt;="&amp;B1418)+SUMIFS($F$3:F1418,$D$3:D1418,D1418,$C$3:C1418,"Coin Deposit",$E$3:E1418,"")</f>
        <v>0</v>
      </c>
      <c r="AD1418" s="111">
        <f>SUMIFS('Deductions and Deposits'!$D:$D,'Deductions and Deposits'!$C:$C,D1418)+SUMIFS($F:$F,$D:$D,D1418,$C:$C,"Coin Deduction")</f>
        <v>0</v>
      </c>
      <c r="AE1418" s="111">
        <f>Table5[[#This Row],[Column4]]+Table5[[#This Row],[Column14]]+Table5[[#This Row],[Column19]]+Table5[[#This Row],[Column12]]</f>
        <v>0</v>
      </c>
      <c r="AF1418" s="111">
        <f>Table5[[#This Row],[Column5]]+Table5[[#This Row],[Column13]]+Table5[[#This Row],[Column21]]+Table5[[#This Row],[Column18]]</f>
        <v>0</v>
      </c>
      <c r="AG1418" s="111">
        <f t="shared" si="247"/>
        <v>0</v>
      </c>
      <c r="AH1418" s="111">
        <f t="shared" si="248"/>
        <v>0</v>
      </c>
      <c r="AI1418" s="111">
        <f>Table5[[#This Row],[Column17]]-Table5[[#This Row],[Column20]]</f>
        <v>0</v>
      </c>
      <c r="AJ1418" s="111">
        <f t="shared" si="249"/>
        <v>0</v>
      </c>
      <c r="AK1418" s="111">
        <f t="shared" si="242"/>
        <v>0</v>
      </c>
      <c r="AL1418" s="111">
        <f t="shared" si="250"/>
        <v>0</v>
      </c>
      <c r="AM1418" s="111" t="str">
        <f t="shared" si="251"/>
        <v/>
      </c>
      <c r="AN1418" s="111" t="str">
        <f t="shared" ca="1" si="252"/>
        <v/>
      </c>
    </row>
    <row r="1419" spans="1:40" ht="20.25" customHeight="1" x14ac:dyDescent="0.3">
      <c r="A1419" s="107"/>
      <c r="B1419" s="144"/>
      <c r="C1419" s="119"/>
      <c r="D1419" s="120"/>
      <c r="E1419" s="119"/>
      <c r="F1419" s="119"/>
      <c r="G1419" s="120"/>
      <c r="H1419" s="119"/>
      <c r="I1419" s="109"/>
      <c r="L1419" s="108"/>
      <c r="M1419" s="108"/>
      <c r="N1419" s="108"/>
      <c r="O1419" s="108"/>
      <c r="P1419" s="108"/>
      <c r="Q1419" s="108"/>
      <c r="R1419" s="108"/>
      <c r="S1419" s="108"/>
      <c r="T1419" s="100">
        <f t="shared" si="243"/>
        <v>0</v>
      </c>
      <c r="U1419" s="111"/>
      <c r="V1419" s="111"/>
      <c r="W1419" s="111">
        <f>SUMIFS($F$3:F1419,$D$3:D1419,D1419,$C$3:C1419,"Buy")+SUMIFS($F$3:F1419,$D$3:D1419,D1419,$C$3:C1419,"Coin Deposit",$E$3:E1419,"&lt;&gt;")</f>
        <v>0</v>
      </c>
      <c r="X1419" s="111">
        <f t="shared" si="244"/>
        <v>0</v>
      </c>
      <c r="Y1419" s="111">
        <f>IF($D1419=Y$1,SUMIFS($H$3:$H1419,$G$3:$G1419,Y$1,$C$3:$C1419,"Sell"),0)</f>
        <v>0</v>
      </c>
      <c r="Z1419" s="111">
        <f t="shared" si="245"/>
        <v>0</v>
      </c>
      <c r="AA1419" s="111">
        <f>IF($D1419=AA$1,SUMIFS($H$3:$H1419,$G$3:$G1419,AA$1,$C$3:$C1419,"Sell"),0)</f>
        <v>0</v>
      </c>
      <c r="AB1419" s="111">
        <f t="shared" si="246"/>
        <v>0</v>
      </c>
      <c r="AC1419" s="111">
        <f>SUMIFS('Deductions and Deposits'!$H:$H,'Deductions and Deposits'!$G:$G,D1419,'Deductions and Deposits'!$F:$F,"&lt;="&amp;B1419)+SUMIFS($F$3:F1419,$D$3:D1419,D1419,$C$3:C1419,"Coin Deposit",$E$3:E1419,"")</f>
        <v>0</v>
      </c>
      <c r="AD1419" s="111">
        <f>SUMIFS('Deductions and Deposits'!$D:$D,'Deductions and Deposits'!$C:$C,D1419)+SUMIFS($F:$F,$D:$D,D1419,$C:$C,"Coin Deduction")</f>
        <v>0</v>
      </c>
      <c r="AE1419" s="111">
        <f>Table5[[#This Row],[Column4]]+Table5[[#This Row],[Column14]]+Table5[[#This Row],[Column19]]+Table5[[#This Row],[Column12]]</f>
        <v>0</v>
      </c>
      <c r="AF1419" s="111">
        <f>Table5[[#This Row],[Column5]]+Table5[[#This Row],[Column13]]+Table5[[#This Row],[Column21]]+Table5[[#This Row],[Column18]]</f>
        <v>0</v>
      </c>
      <c r="AG1419" s="111">
        <f t="shared" si="247"/>
        <v>0</v>
      </c>
      <c r="AH1419" s="111">
        <f t="shared" si="248"/>
        <v>0</v>
      </c>
      <c r="AI1419" s="111">
        <f>Table5[[#This Row],[Column17]]-Table5[[#This Row],[Column20]]</f>
        <v>0</v>
      </c>
      <c r="AJ1419" s="111">
        <f t="shared" si="249"/>
        <v>0</v>
      </c>
      <c r="AK1419" s="111">
        <f t="shared" si="242"/>
        <v>0</v>
      </c>
      <c r="AL1419" s="111">
        <f t="shared" si="250"/>
        <v>0</v>
      </c>
      <c r="AM1419" s="111" t="str">
        <f t="shared" si="251"/>
        <v/>
      </c>
      <c r="AN1419" s="111" t="str">
        <f t="shared" ca="1" si="252"/>
        <v/>
      </c>
    </row>
    <row r="1420" spans="1:40" ht="20.25" customHeight="1" x14ac:dyDescent="0.3">
      <c r="A1420" s="107"/>
      <c r="B1420" s="144"/>
      <c r="C1420" s="119"/>
      <c r="D1420" s="120"/>
      <c r="E1420" s="119"/>
      <c r="F1420" s="119"/>
      <c r="G1420" s="120"/>
      <c r="H1420" s="119"/>
      <c r="I1420" s="109"/>
      <c r="L1420" s="108"/>
      <c r="M1420" s="108"/>
      <c r="N1420" s="108"/>
      <c r="O1420" s="108"/>
      <c r="P1420" s="108"/>
      <c r="Q1420" s="108"/>
      <c r="R1420" s="108"/>
      <c r="S1420" s="108"/>
      <c r="T1420" s="100">
        <f t="shared" si="243"/>
        <v>0</v>
      </c>
      <c r="U1420" s="111"/>
      <c r="V1420" s="111"/>
      <c r="W1420" s="111">
        <f>SUMIFS($F$3:F1420,$D$3:D1420,D1420,$C$3:C1420,"Buy")+SUMIFS($F$3:F1420,$D$3:D1420,D1420,$C$3:C1420,"Coin Deposit",$E$3:E1420,"&lt;&gt;")</f>
        <v>0</v>
      </c>
      <c r="X1420" s="111">
        <f t="shared" si="244"/>
        <v>0</v>
      </c>
      <c r="Y1420" s="111">
        <f>IF($D1420=Y$1,SUMIFS($H$3:$H1420,$G$3:$G1420,Y$1,$C$3:$C1420,"Sell"),0)</f>
        <v>0</v>
      </c>
      <c r="Z1420" s="111">
        <f t="shared" si="245"/>
        <v>0</v>
      </c>
      <c r="AA1420" s="111">
        <f>IF($D1420=AA$1,SUMIFS($H$3:$H1420,$G$3:$G1420,AA$1,$C$3:$C1420,"Sell"),0)</f>
        <v>0</v>
      </c>
      <c r="AB1420" s="111">
        <f t="shared" si="246"/>
        <v>0</v>
      </c>
      <c r="AC1420" s="111">
        <f>SUMIFS('Deductions and Deposits'!$H:$H,'Deductions and Deposits'!$G:$G,D1420,'Deductions and Deposits'!$F:$F,"&lt;="&amp;B1420)+SUMIFS($F$3:F1420,$D$3:D1420,D1420,$C$3:C1420,"Coin Deposit",$E$3:E1420,"")</f>
        <v>0</v>
      </c>
      <c r="AD1420" s="111">
        <f>SUMIFS('Deductions and Deposits'!$D:$D,'Deductions and Deposits'!$C:$C,D1420)+SUMIFS($F:$F,$D:$D,D1420,$C:$C,"Coin Deduction")</f>
        <v>0</v>
      </c>
      <c r="AE1420" s="111">
        <f>Table5[[#This Row],[Column4]]+Table5[[#This Row],[Column14]]+Table5[[#This Row],[Column19]]+Table5[[#This Row],[Column12]]</f>
        <v>0</v>
      </c>
      <c r="AF1420" s="111">
        <f>Table5[[#This Row],[Column5]]+Table5[[#This Row],[Column13]]+Table5[[#This Row],[Column21]]+Table5[[#This Row],[Column18]]</f>
        <v>0</v>
      </c>
      <c r="AG1420" s="111">
        <f t="shared" si="247"/>
        <v>0</v>
      </c>
      <c r="AH1420" s="111">
        <f t="shared" si="248"/>
        <v>0</v>
      </c>
      <c r="AI1420" s="111">
        <f>Table5[[#This Row],[Column17]]-Table5[[#This Row],[Column20]]</f>
        <v>0</v>
      </c>
      <c r="AJ1420" s="111">
        <f t="shared" si="249"/>
        <v>0</v>
      </c>
      <c r="AK1420" s="111">
        <f t="shared" si="242"/>
        <v>0</v>
      </c>
      <c r="AL1420" s="111">
        <f t="shared" si="250"/>
        <v>0</v>
      </c>
      <c r="AM1420" s="111" t="str">
        <f t="shared" si="251"/>
        <v/>
      </c>
      <c r="AN1420" s="111" t="str">
        <f t="shared" ca="1" si="252"/>
        <v/>
      </c>
    </row>
    <row r="1421" spans="1:40" ht="20.25" customHeight="1" x14ac:dyDescent="0.3">
      <c r="A1421" s="107"/>
      <c r="B1421" s="144"/>
      <c r="C1421" s="119"/>
      <c r="D1421" s="120"/>
      <c r="E1421" s="119"/>
      <c r="F1421" s="119"/>
      <c r="G1421" s="120"/>
      <c r="H1421" s="119"/>
      <c r="I1421" s="109"/>
      <c r="L1421" s="108"/>
      <c r="M1421" s="108"/>
      <c r="N1421" s="108"/>
      <c r="O1421" s="108"/>
      <c r="P1421" s="108"/>
      <c r="Q1421" s="108"/>
      <c r="R1421" s="108"/>
      <c r="S1421" s="108"/>
      <c r="T1421" s="100">
        <f t="shared" si="243"/>
        <v>0</v>
      </c>
      <c r="U1421" s="111"/>
      <c r="V1421" s="111"/>
      <c r="W1421" s="111">
        <f>SUMIFS($F$3:F1421,$D$3:D1421,D1421,$C$3:C1421,"Buy")+SUMIFS($F$3:F1421,$D$3:D1421,D1421,$C$3:C1421,"Coin Deposit",$E$3:E1421,"&lt;&gt;")</f>
        <v>0</v>
      </c>
      <c r="X1421" s="111">
        <f t="shared" si="244"/>
        <v>0</v>
      </c>
      <c r="Y1421" s="111">
        <f>IF($D1421=Y$1,SUMIFS($H$3:$H1421,$G$3:$G1421,Y$1,$C$3:$C1421,"Sell"),0)</f>
        <v>0</v>
      </c>
      <c r="Z1421" s="111">
        <f t="shared" si="245"/>
        <v>0</v>
      </c>
      <c r="AA1421" s="111">
        <f>IF($D1421=AA$1,SUMIFS($H$3:$H1421,$G$3:$G1421,AA$1,$C$3:$C1421,"Sell"),0)</f>
        <v>0</v>
      </c>
      <c r="AB1421" s="111">
        <f t="shared" si="246"/>
        <v>0</v>
      </c>
      <c r="AC1421" s="111">
        <f>SUMIFS('Deductions and Deposits'!$H:$H,'Deductions and Deposits'!$G:$G,D1421,'Deductions and Deposits'!$F:$F,"&lt;="&amp;B1421)+SUMIFS($F$3:F1421,$D$3:D1421,D1421,$C$3:C1421,"Coin Deposit",$E$3:E1421,"")</f>
        <v>0</v>
      </c>
      <c r="AD1421" s="111">
        <f>SUMIFS('Deductions and Deposits'!$D:$D,'Deductions and Deposits'!$C:$C,D1421)+SUMIFS($F:$F,$D:$D,D1421,$C:$C,"Coin Deduction")</f>
        <v>0</v>
      </c>
      <c r="AE1421" s="111">
        <f>Table5[[#This Row],[Column4]]+Table5[[#This Row],[Column14]]+Table5[[#This Row],[Column19]]+Table5[[#This Row],[Column12]]</f>
        <v>0</v>
      </c>
      <c r="AF1421" s="111">
        <f>Table5[[#This Row],[Column5]]+Table5[[#This Row],[Column13]]+Table5[[#This Row],[Column21]]+Table5[[#This Row],[Column18]]</f>
        <v>0</v>
      </c>
      <c r="AG1421" s="111">
        <f t="shared" si="247"/>
        <v>0</v>
      </c>
      <c r="AH1421" s="111">
        <f t="shared" si="248"/>
        <v>0</v>
      </c>
      <c r="AI1421" s="111">
        <f>Table5[[#This Row],[Column17]]-Table5[[#This Row],[Column20]]</f>
        <v>0</v>
      </c>
      <c r="AJ1421" s="111">
        <f t="shared" si="249"/>
        <v>0</v>
      </c>
      <c r="AK1421" s="111">
        <f t="shared" si="242"/>
        <v>0</v>
      </c>
      <c r="AL1421" s="111">
        <f t="shared" si="250"/>
        <v>0</v>
      </c>
      <c r="AM1421" s="111" t="str">
        <f t="shared" si="251"/>
        <v/>
      </c>
      <c r="AN1421" s="111" t="str">
        <f t="shared" ca="1" si="252"/>
        <v/>
      </c>
    </row>
    <row r="1422" spans="1:40" ht="20.25" customHeight="1" x14ac:dyDescent="0.3">
      <c r="A1422" s="107"/>
      <c r="B1422" s="144"/>
      <c r="C1422" s="119"/>
      <c r="D1422" s="120"/>
      <c r="E1422" s="119"/>
      <c r="F1422" s="119"/>
      <c r="G1422" s="120"/>
      <c r="H1422" s="119"/>
      <c r="I1422" s="109"/>
      <c r="L1422" s="108"/>
      <c r="M1422" s="108"/>
      <c r="N1422" s="108"/>
      <c r="O1422" s="108"/>
      <c r="P1422" s="108"/>
      <c r="Q1422" s="108"/>
      <c r="R1422" s="108"/>
      <c r="S1422" s="108"/>
      <c r="T1422" s="100">
        <f t="shared" si="243"/>
        <v>0</v>
      </c>
      <c r="U1422" s="111"/>
      <c r="V1422" s="111"/>
      <c r="W1422" s="111">
        <f>SUMIFS($F$3:F1422,$D$3:D1422,D1422,$C$3:C1422,"Buy")+SUMIFS($F$3:F1422,$D$3:D1422,D1422,$C$3:C1422,"Coin Deposit",$E$3:E1422,"&lt;&gt;")</f>
        <v>0</v>
      </c>
      <c r="X1422" s="111">
        <f t="shared" si="244"/>
        <v>0</v>
      </c>
      <c r="Y1422" s="111">
        <f>IF($D1422=Y$1,SUMIFS($H$3:$H1422,$G$3:$G1422,Y$1,$C$3:$C1422,"Sell"),0)</f>
        <v>0</v>
      </c>
      <c r="Z1422" s="111">
        <f t="shared" si="245"/>
        <v>0</v>
      </c>
      <c r="AA1422" s="111">
        <f>IF($D1422=AA$1,SUMIFS($H$3:$H1422,$G$3:$G1422,AA$1,$C$3:$C1422,"Sell"),0)</f>
        <v>0</v>
      </c>
      <c r="AB1422" s="111">
        <f t="shared" si="246"/>
        <v>0</v>
      </c>
      <c r="AC1422" s="111">
        <f>SUMIFS('Deductions and Deposits'!$H:$H,'Deductions and Deposits'!$G:$G,D1422,'Deductions and Deposits'!$F:$F,"&lt;="&amp;B1422)+SUMIFS($F$3:F1422,$D$3:D1422,D1422,$C$3:C1422,"Coin Deposit",$E$3:E1422,"")</f>
        <v>0</v>
      </c>
      <c r="AD1422" s="111">
        <f>SUMIFS('Deductions and Deposits'!$D:$D,'Deductions and Deposits'!$C:$C,D1422)+SUMIFS($F:$F,$D:$D,D1422,$C:$C,"Coin Deduction")</f>
        <v>0</v>
      </c>
      <c r="AE1422" s="111">
        <f>Table5[[#This Row],[Column4]]+Table5[[#This Row],[Column14]]+Table5[[#This Row],[Column19]]+Table5[[#This Row],[Column12]]</f>
        <v>0</v>
      </c>
      <c r="AF1422" s="111">
        <f>Table5[[#This Row],[Column5]]+Table5[[#This Row],[Column13]]+Table5[[#This Row],[Column21]]+Table5[[#This Row],[Column18]]</f>
        <v>0</v>
      </c>
      <c r="AG1422" s="111">
        <f t="shared" si="247"/>
        <v>0</v>
      </c>
      <c r="AH1422" s="111">
        <f t="shared" si="248"/>
        <v>0</v>
      </c>
      <c r="AI1422" s="111">
        <f>Table5[[#This Row],[Column17]]-Table5[[#This Row],[Column20]]</f>
        <v>0</v>
      </c>
      <c r="AJ1422" s="111">
        <f t="shared" si="249"/>
        <v>0</v>
      </c>
      <c r="AK1422" s="111">
        <f t="shared" si="242"/>
        <v>0</v>
      </c>
      <c r="AL1422" s="111">
        <f t="shared" si="250"/>
        <v>0</v>
      </c>
      <c r="AM1422" s="111" t="str">
        <f t="shared" si="251"/>
        <v/>
      </c>
      <c r="AN1422" s="111" t="str">
        <f t="shared" ca="1" si="252"/>
        <v/>
      </c>
    </row>
    <row r="1423" spans="1:40" ht="20.25" customHeight="1" x14ac:dyDescent="0.3">
      <c r="A1423" s="107"/>
      <c r="B1423" s="144"/>
      <c r="C1423" s="119"/>
      <c r="D1423" s="120"/>
      <c r="E1423" s="119"/>
      <c r="F1423" s="119"/>
      <c r="G1423" s="120"/>
      <c r="H1423" s="119"/>
      <c r="I1423" s="109"/>
      <c r="L1423" s="108"/>
      <c r="M1423" s="108"/>
      <c r="N1423" s="108"/>
      <c r="O1423" s="108"/>
      <c r="P1423" s="108"/>
      <c r="Q1423" s="108"/>
      <c r="R1423" s="108"/>
      <c r="S1423" s="108"/>
      <c r="T1423" s="100">
        <f t="shared" si="243"/>
        <v>0</v>
      </c>
      <c r="U1423" s="111"/>
      <c r="V1423" s="111"/>
      <c r="W1423" s="111">
        <f>SUMIFS($F$3:F1423,$D$3:D1423,D1423,$C$3:C1423,"Buy")+SUMIFS($F$3:F1423,$D$3:D1423,D1423,$C$3:C1423,"Coin Deposit",$E$3:E1423,"&lt;&gt;")</f>
        <v>0</v>
      </c>
      <c r="X1423" s="111">
        <f t="shared" si="244"/>
        <v>0</v>
      </c>
      <c r="Y1423" s="111">
        <f>IF($D1423=Y$1,SUMIFS($H$3:$H1423,$G$3:$G1423,Y$1,$C$3:$C1423,"Sell"),0)</f>
        <v>0</v>
      </c>
      <c r="Z1423" s="111">
        <f t="shared" si="245"/>
        <v>0</v>
      </c>
      <c r="AA1423" s="111">
        <f>IF($D1423=AA$1,SUMIFS($H$3:$H1423,$G$3:$G1423,AA$1,$C$3:$C1423,"Sell"),0)</f>
        <v>0</v>
      </c>
      <c r="AB1423" s="111">
        <f t="shared" si="246"/>
        <v>0</v>
      </c>
      <c r="AC1423" s="111">
        <f>SUMIFS('Deductions and Deposits'!$H:$H,'Deductions and Deposits'!$G:$G,D1423,'Deductions and Deposits'!$F:$F,"&lt;="&amp;B1423)+SUMIFS($F$3:F1423,$D$3:D1423,D1423,$C$3:C1423,"Coin Deposit",$E$3:E1423,"")</f>
        <v>0</v>
      </c>
      <c r="AD1423" s="111">
        <f>SUMIFS('Deductions and Deposits'!$D:$D,'Deductions and Deposits'!$C:$C,D1423)+SUMIFS($F:$F,$D:$D,D1423,$C:$C,"Coin Deduction")</f>
        <v>0</v>
      </c>
      <c r="AE1423" s="111">
        <f>Table5[[#This Row],[Column4]]+Table5[[#This Row],[Column14]]+Table5[[#This Row],[Column19]]+Table5[[#This Row],[Column12]]</f>
        <v>0</v>
      </c>
      <c r="AF1423" s="111">
        <f>Table5[[#This Row],[Column5]]+Table5[[#This Row],[Column13]]+Table5[[#This Row],[Column21]]+Table5[[#This Row],[Column18]]</f>
        <v>0</v>
      </c>
      <c r="AG1423" s="111">
        <f t="shared" si="247"/>
        <v>0</v>
      </c>
      <c r="AH1423" s="111">
        <f t="shared" si="248"/>
        <v>0</v>
      </c>
      <c r="AI1423" s="111">
        <f>Table5[[#This Row],[Column17]]-Table5[[#This Row],[Column20]]</f>
        <v>0</v>
      </c>
      <c r="AJ1423" s="111">
        <f t="shared" si="249"/>
        <v>0</v>
      </c>
      <c r="AK1423" s="111">
        <f t="shared" si="242"/>
        <v>0</v>
      </c>
      <c r="AL1423" s="111">
        <f t="shared" si="250"/>
        <v>0</v>
      </c>
      <c r="AM1423" s="111" t="str">
        <f t="shared" si="251"/>
        <v/>
      </c>
      <c r="AN1423" s="111" t="str">
        <f t="shared" ca="1" si="252"/>
        <v/>
      </c>
    </row>
    <row r="1424" spans="1:40" ht="20.25" customHeight="1" x14ac:dyDescent="0.3">
      <c r="A1424" s="107"/>
      <c r="B1424" s="144"/>
      <c r="C1424" s="119"/>
      <c r="D1424" s="120"/>
      <c r="E1424" s="119"/>
      <c r="F1424" s="119"/>
      <c r="G1424" s="120"/>
      <c r="H1424" s="119"/>
      <c r="I1424" s="109"/>
      <c r="L1424" s="108"/>
      <c r="M1424" s="108"/>
      <c r="N1424" s="108"/>
      <c r="O1424" s="108"/>
      <c r="P1424" s="108"/>
      <c r="Q1424" s="108"/>
      <c r="R1424" s="108"/>
      <c r="S1424" s="108"/>
      <c r="T1424" s="100">
        <f t="shared" si="243"/>
        <v>0</v>
      </c>
      <c r="U1424" s="111"/>
      <c r="V1424" s="111"/>
      <c r="W1424" s="111">
        <f>SUMIFS($F$3:F1424,$D$3:D1424,D1424,$C$3:C1424,"Buy")+SUMIFS($F$3:F1424,$D$3:D1424,D1424,$C$3:C1424,"Coin Deposit",$E$3:E1424,"&lt;&gt;")</f>
        <v>0</v>
      </c>
      <c r="X1424" s="111">
        <f t="shared" si="244"/>
        <v>0</v>
      </c>
      <c r="Y1424" s="111">
        <f>IF($D1424=Y$1,SUMIFS($H$3:$H1424,$G$3:$G1424,Y$1,$C$3:$C1424,"Sell"),0)</f>
        <v>0</v>
      </c>
      <c r="Z1424" s="111">
        <f t="shared" si="245"/>
        <v>0</v>
      </c>
      <c r="AA1424" s="111">
        <f>IF($D1424=AA$1,SUMIFS($H$3:$H1424,$G$3:$G1424,AA$1,$C$3:$C1424,"Sell"),0)</f>
        <v>0</v>
      </c>
      <c r="AB1424" s="111">
        <f t="shared" si="246"/>
        <v>0</v>
      </c>
      <c r="AC1424" s="111">
        <f>SUMIFS('Deductions and Deposits'!$H:$H,'Deductions and Deposits'!$G:$G,D1424,'Deductions and Deposits'!$F:$F,"&lt;="&amp;B1424)+SUMIFS($F$3:F1424,$D$3:D1424,D1424,$C$3:C1424,"Coin Deposit",$E$3:E1424,"")</f>
        <v>0</v>
      </c>
      <c r="AD1424" s="111">
        <f>SUMIFS('Deductions and Deposits'!$D:$D,'Deductions and Deposits'!$C:$C,D1424)+SUMIFS($F:$F,$D:$D,D1424,$C:$C,"Coin Deduction")</f>
        <v>0</v>
      </c>
      <c r="AE1424" s="111">
        <f>Table5[[#This Row],[Column4]]+Table5[[#This Row],[Column14]]+Table5[[#This Row],[Column19]]+Table5[[#This Row],[Column12]]</f>
        <v>0</v>
      </c>
      <c r="AF1424" s="111">
        <f>Table5[[#This Row],[Column5]]+Table5[[#This Row],[Column13]]+Table5[[#This Row],[Column21]]+Table5[[#This Row],[Column18]]</f>
        <v>0</v>
      </c>
      <c r="AG1424" s="111">
        <f t="shared" si="247"/>
        <v>0</v>
      </c>
      <c r="AH1424" s="111">
        <f t="shared" si="248"/>
        <v>0</v>
      </c>
      <c r="AI1424" s="111">
        <f>Table5[[#This Row],[Column17]]-Table5[[#This Row],[Column20]]</f>
        <v>0</v>
      </c>
      <c r="AJ1424" s="111">
        <f t="shared" si="249"/>
        <v>0</v>
      </c>
      <c r="AK1424" s="111">
        <f t="shared" si="242"/>
        <v>0</v>
      </c>
      <c r="AL1424" s="111">
        <f t="shared" si="250"/>
        <v>0</v>
      </c>
      <c r="AM1424" s="111" t="str">
        <f t="shared" si="251"/>
        <v/>
      </c>
      <c r="AN1424" s="111" t="str">
        <f t="shared" ca="1" si="252"/>
        <v/>
      </c>
    </row>
    <row r="1425" spans="1:40" ht="20.25" customHeight="1" x14ac:dyDescent="0.3">
      <c r="A1425" s="107"/>
      <c r="B1425" s="144"/>
      <c r="C1425" s="119"/>
      <c r="D1425" s="120"/>
      <c r="E1425" s="119"/>
      <c r="F1425" s="119"/>
      <c r="G1425" s="120"/>
      <c r="H1425" s="119"/>
      <c r="I1425" s="109"/>
      <c r="L1425" s="108"/>
      <c r="M1425" s="108"/>
      <c r="N1425" s="108"/>
      <c r="O1425" s="108"/>
      <c r="P1425" s="108"/>
      <c r="Q1425" s="108"/>
      <c r="R1425" s="108"/>
      <c r="S1425" s="108"/>
      <c r="T1425" s="100">
        <f t="shared" si="243"/>
        <v>0</v>
      </c>
      <c r="U1425" s="111"/>
      <c r="V1425" s="111"/>
      <c r="W1425" s="111">
        <f>SUMIFS($F$3:F1425,$D$3:D1425,D1425,$C$3:C1425,"Buy")+SUMIFS($F$3:F1425,$D$3:D1425,D1425,$C$3:C1425,"Coin Deposit",$E$3:E1425,"&lt;&gt;")</f>
        <v>0</v>
      </c>
      <c r="X1425" s="111">
        <f t="shared" si="244"/>
        <v>0</v>
      </c>
      <c r="Y1425" s="111">
        <f>IF($D1425=Y$1,SUMIFS($H$3:$H1425,$G$3:$G1425,Y$1,$C$3:$C1425,"Sell"),0)</f>
        <v>0</v>
      </c>
      <c r="Z1425" s="111">
        <f t="shared" si="245"/>
        <v>0</v>
      </c>
      <c r="AA1425" s="111">
        <f>IF($D1425=AA$1,SUMIFS($H$3:$H1425,$G$3:$G1425,AA$1,$C$3:$C1425,"Sell"),0)</f>
        <v>0</v>
      </c>
      <c r="AB1425" s="111">
        <f t="shared" si="246"/>
        <v>0</v>
      </c>
      <c r="AC1425" s="111">
        <f>SUMIFS('Deductions and Deposits'!$H:$H,'Deductions and Deposits'!$G:$G,D1425,'Deductions and Deposits'!$F:$F,"&lt;="&amp;B1425)+SUMIFS($F$3:F1425,$D$3:D1425,D1425,$C$3:C1425,"Coin Deposit",$E$3:E1425,"")</f>
        <v>0</v>
      </c>
      <c r="AD1425" s="111">
        <f>SUMIFS('Deductions and Deposits'!$D:$D,'Deductions and Deposits'!$C:$C,D1425)+SUMIFS($F:$F,$D:$D,D1425,$C:$C,"Coin Deduction")</f>
        <v>0</v>
      </c>
      <c r="AE1425" s="111">
        <f>Table5[[#This Row],[Column4]]+Table5[[#This Row],[Column14]]+Table5[[#This Row],[Column19]]+Table5[[#This Row],[Column12]]</f>
        <v>0</v>
      </c>
      <c r="AF1425" s="111">
        <f>Table5[[#This Row],[Column5]]+Table5[[#This Row],[Column13]]+Table5[[#This Row],[Column21]]+Table5[[#This Row],[Column18]]</f>
        <v>0</v>
      </c>
      <c r="AG1425" s="111">
        <f t="shared" si="247"/>
        <v>0</v>
      </c>
      <c r="AH1425" s="111">
        <f t="shared" si="248"/>
        <v>0</v>
      </c>
      <c r="AI1425" s="111">
        <f>Table5[[#This Row],[Column17]]-Table5[[#This Row],[Column20]]</f>
        <v>0</v>
      </c>
      <c r="AJ1425" s="111">
        <f t="shared" si="249"/>
        <v>0</v>
      </c>
      <c r="AK1425" s="111">
        <f t="shared" ref="AK1425:AK1488" si="253">AJ1425*T1425</f>
        <v>0</v>
      </c>
      <c r="AL1425" s="111">
        <f t="shared" si="250"/>
        <v>0</v>
      </c>
      <c r="AM1425" s="111" t="str">
        <f t="shared" si="251"/>
        <v/>
      </c>
      <c r="AN1425" s="111" t="str">
        <f t="shared" ca="1" si="252"/>
        <v/>
      </c>
    </row>
    <row r="1426" spans="1:40" ht="20.25" customHeight="1" x14ac:dyDescent="0.3">
      <c r="A1426" s="107"/>
      <c r="B1426" s="144"/>
      <c r="C1426" s="119"/>
      <c r="D1426" s="120"/>
      <c r="E1426" s="119"/>
      <c r="F1426" s="119"/>
      <c r="G1426" s="120"/>
      <c r="H1426" s="119"/>
      <c r="I1426" s="109"/>
      <c r="L1426" s="108"/>
      <c r="M1426" s="108"/>
      <c r="N1426" s="108"/>
      <c r="O1426" s="108"/>
      <c r="P1426" s="108"/>
      <c r="Q1426" s="108"/>
      <c r="R1426" s="108"/>
      <c r="S1426" s="108"/>
      <c r="T1426" s="100">
        <f t="shared" si="243"/>
        <v>0</v>
      </c>
      <c r="U1426" s="111"/>
      <c r="V1426" s="111"/>
      <c r="W1426" s="111">
        <f>SUMIFS($F$3:F1426,$D$3:D1426,D1426,$C$3:C1426,"Buy")+SUMIFS($F$3:F1426,$D$3:D1426,D1426,$C$3:C1426,"Coin Deposit",$E$3:E1426,"&lt;&gt;")</f>
        <v>0</v>
      </c>
      <c r="X1426" s="111">
        <f t="shared" si="244"/>
        <v>0</v>
      </c>
      <c r="Y1426" s="111">
        <f>IF($D1426=Y$1,SUMIFS($H$3:$H1426,$G$3:$G1426,Y$1,$C$3:$C1426,"Sell"),0)</f>
        <v>0</v>
      </c>
      <c r="Z1426" s="111">
        <f t="shared" si="245"/>
        <v>0</v>
      </c>
      <c r="AA1426" s="111">
        <f>IF($D1426=AA$1,SUMIFS($H$3:$H1426,$G$3:$G1426,AA$1,$C$3:$C1426,"Sell"),0)</f>
        <v>0</v>
      </c>
      <c r="AB1426" s="111">
        <f t="shared" si="246"/>
        <v>0</v>
      </c>
      <c r="AC1426" s="111">
        <f>SUMIFS('Deductions and Deposits'!$H:$H,'Deductions and Deposits'!$G:$G,D1426,'Deductions and Deposits'!$F:$F,"&lt;="&amp;B1426)+SUMIFS($F$3:F1426,$D$3:D1426,D1426,$C$3:C1426,"Coin Deposit",$E$3:E1426,"")</f>
        <v>0</v>
      </c>
      <c r="AD1426" s="111">
        <f>SUMIFS('Deductions and Deposits'!$D:$D,'Deductions and Deposits'!$C:$C,D1426)+SUMIFS($F:$F,$D:$D,D1426,$C:$C,"Coin Deduction")</f>
        <v>0</v>
      </c>
      <c r="AE1426" s="111">
        <f>Table5[[#This Row],[Column4]]+Table5[[#This Row],[Column14]]+Table5[[#This Row],[Column19]]+Table5[[#This Row],[Column12]]</f>
        <v>0</v>
      </c>
      <c r="AF1426" s="111">
        <f>Table5[[#This Row],[Column5]]+Table5[[#This Row],[Column13]]+Table5[[#This Row],[Column21]]+Table5[[#This Row],[Column18]]</f>
        <v>0</v>
      </c>
      <c r="AG1426" s="111">
        <f t="shared" si="247"/>
        <v>0</v>
      </c>
      <c r="AH1426" s="111">
        <f t="shared" si="248"/>
        <v>0</v>
      </c>
      <c r="AI1426" s="111">
        <f>Table5[[#This Row],[Column17]]-Table5[[#This Row],[Column20]]</f>
        <v>0</v>
      </c>
      <c r="AJ1426" s="111">
        <f t="shared" si="249"/>
        <v>0</v>
      </c>
      <c r="AK1426" s="111">
        <f t="shared" si="253"/>
        <v>0</v>
      </c>
      <c r="AL1426" s="111">
        <f t="shared" si="250"/>
        <v>0</v>
      </c>
      <c r="AM1426" s="111" t="str">
        <f t="shared" si="251"/>
        <v/>
      </c>
      <c r="AN1426" s="111" t="str">
        <f t="shared" ca="1" si="252"/>
        <v/>
      </c>
    </row>
    <row r="1427" spans="1:40" ht="20.25" customHeight="1" x14ac:dyDescent="0.3">
      <c r="A1427" s="107"/>
      <c r="B1427" s="144"/>
      <c r="C1427" s="119"/>
      <c r="D1427" s="120"/>
      <c r="E1427" s="119"/>
      <c r="F1427" s="119"/>
      <c r="G1427" s="120"/>
      <c r="H1427" s="119"/>
      <c r="I1427" s="109"/>
      <c r="L1427" s="108"/>
      <c r="M1427" s="108"/>
      <c r="N1427" s="108"/>
      <c r="O1427" s="108"/>
      <c r="P1427" s="108"/>
      <c r="Q1427" s="108"/>
      <c r="R1427" s="108"/>
      <c r="S1427" s="108"/>
      <c r="T1427" s="100">
        <f t="shared" si="243"/>
        <v>0</v>
      </c>
      <c r="U1427" s="111"/>
      <c r="V1427" s="111"/>
      <c r="W1427" s="111">
        <f>SUMIFS($F$3:F1427,$D$3:D1427,D1427,$C$3:C1427,"Buy")+SUMIFS($F$3:F1427,$D$3:D1427,D1427,$C$3:C1427,"Coin Deposit",$E$3:E1427,"&lt;&gt;")</f>
        <v>0</v>
      </c>
      <c r="X1427" s="111">
        <f t="shared" si="244"/>
        <v>0</v>
      </c>
      <c r="Y1427" s="111">
        <f>IF($D1427=Y$1,SUMIFS($H$3:$H1427,$G$3:$G1427,Y$1,$C$3:$C1427,"Sell"),0)</f>
        <v>0</v>
      </c>
      <c r="Z1427" s="111">
        <f t="shared" si="245"/>
        <v>0</v>
      </c>
      <c r="AA1427" s="111">
        <f>IF($D1427=AA$1,SUMIFS($H$3:$H1427,$G$3:$G1427,AA$1,$C$3:$C1427,"Sell"),0)</f>
        <v>0</v>
      </c>
      <c r="AB1427" s="111">
        <f t="shared" si="246"/>
        <v>0</v>
      </c>
      <c r="AC1427" s="111">
        <f>SUMIFS('Deductions and Deposits'!$H:$H,'Deductions and Deposits'!$G:$G,D1427,'Deductions and Deposits'!$F:$F,"&lt;="&amp;B1427)+SUMIFS($F$3:F1427,$D$3:D1427,D1427,$C$3:C1427,"Coin Deposit",$E$3:E1427,"")</f>
        <v>0</v>
      </c>
      <c r="AD1427" s="111">
        <f>SUMIFS('Deductions and Deposits'!$D:$D,'Deductions and Deposits'!$C:$C,D1427)+SUMIFS($F:$F,$D:$D,D1427,$C:$C,"Coin Deduction")</f>
        <v>0</v>
      </c>
      <c r="AE1427" s="111">
        <f>Table5[[#This Row],[Column4]]+Table5[[#This Row],[Column14]]+Table5[[#This Row],[Column19]]+Table5[[#This Row],[Column12]]</f>
        <v>0</v>
      </c>
      <c r="AF1427" s="111">
        <f>Table5[[#This Row],[Column5]]+Table5[[#This Row],[Column13]]+Table5[[#This Row],[Column21]]+Table5[[#This Row],[Column18]]</f>
        <v>0</v>
      </c>
      <c r="AG1427" s="111">
        <f t="shared" si="247"/>
        <v>0</v>
      </c>
      <c r="AH1427" s="111">
        <f t="shared" si="248"/>
        <v>0</v>
      </c>
      <c r="AI1427" s="111">
        <f>Table5[[#This Row],[Column17]]-Table5[[#This Row],[Column20]]</f>
        <v>0</v>
      </c>
      <c r="AJ1427" s="111">
        <f t="shared" si="249"/>
        <v>0</v>
      </c>
      <c r="AK1427" s="111">
        <f t="shared" si="253"/>
        <v>0</v>
      </c>
      <c r="AL1427" s="111">
        <f t="shared" si="250"/>
        <v>0</v>
      </c>
      <c r="AM1427" s="111" t="str">
        <f t="shared" si="251"/>
        <v/>
      </c>
      <c r="AN1427" s="111" t="str">
        <f t="shared" ca="1" si="252"/>
        <v/>
      </c>
    </row>
    <row r="1428" spans="1:40" ht="20.25" customHeight="1" x14ac:dyDescent="0.3">
      <c r="A1428" s="107"/>
      <c r="B1428" s="144"/>
      <c r="C1428" s="119"/>
      <c r="D1428" s="120"/>
      <c r="E1428" s="119"/>
      <c r="F1428" s="119"/>
      <c r="G1428" s="120"/>
      <c r="H1428" s="119"/>
      <c r="I1428" s="109"/>
      <c r="L1428" s="108"/>
      <c r="M1428" s="108"/>
      <c r="N1428" s="108"/>
      <c r="O1428" s="108"/>
      <c r="P1428" s="108"/>
      <c r="Q1428" s="108"/>
      <c r="R1428" s="108"/>
      <c r="S1428" s="108"/>
      <c r="T1428" s="100">
        <f t="shared" si="243"/>
        <v>0</v>
      </c>
      <c r="U1428" s="111"/>
      <c r="V1428" s="111"/>
      <c r="W1428" s="111">
        <f>SUMIFS($F$3:F1428,$D$3:D1428,D1428,$C$3:C1428,"Buy")+SUMIFS($F$3:F1428,$D$3:D1428,D1428,$C$3:C1428,"Coin Deposit",$E$3:E1428,"&lt;&gt;")</f>
        <v>0</v>
      </c>
      <c r="X1428" s="111">
        <f t="shared" si="244"/>
        <v>0</v>
      </c>
      <c r="Y1428" s="111">
        <f>IF($D1428=Y$1,SUMIFS($H$3:$H1428,$G$3:$G1428,Y$1,$C$3:$C1428,"Sell"),0)</f>
        <v>0</v>
      </c>
      <c r="Z1428" s="111">
        <f t="shared" si="245"/>
        <v>0</v>
      </c>
      <c r="AA1428" s="111">
        <f>IF($D1428=AA$1,SUMIFS($H$3:$H1428,$G$3:$G1428,AA$1,$C$3:$C1428,"Sell"),0)</f>
        <v>0</v>
      </c>
      <c r="AB1428" s="111">
        <f t="shared" si="246"/>
        <v>0</v>
      </c>
      <c r="AC1428" s="111">
        <f>SUMIFS('Deductions and Deposits'!$H:$H,'Deductions and Deposits'!$G:$G,D1428,'Deductions and Deposits'!$F:$F,"&lt;="&amp;B1428)+SUMIFS($F$3:F1428,$D$3:D1428,D1428,$C$3:C1428,"Coin Deposit",$E$3:E1428,"")</f>
        <v>0</v>
      </c>
      <c r="AD1428" s="111">
        <f>SUMIFS('Deductions and Deposits'!$D:$D,'Deductions and Deposits'!$C:$C,D1428)+SUMIFS($F:$F,$D:$D,D1428,$C:$C,"Coin Deduction")</f>
        <v>0</v>
      </c>
      <c r="AE1428" s="111">
        <f>Table5[[#This Row],[Column4]]+Table5[[#This Row],[Column14]]+Table5[[#This Row],[Column19]]+Table5[[#This Row],[Column12]]</f>
        <v>0</v>
      </c>
      <c r="AF1428" s="111">
        <f>Table5[[#This Row],[Column5]]+Table5[[#This Row],[Column13]]+Table5[[#This Row],[Column21]]+Table5[[#This Row],[Column18]]</f>
        <v>0</v>
      </c>
      <c r="AG1428" s="111">
        <f t="shared" si="247"/>
        <v>0</v>
      </c>
      <c r="AH1428" s="111">
        <f t="shared" si="248"/>
        <v>0</v>
      </c>
      <c r="AI1428" s="111">
        <f>Table5[[#This Row],[Column17]]-Table5[[#This Row],[Column20]]</f>
        <v>0</v>
      </c>
      <c r="AJ1428" s="111">
        <f t="shared" si="249"/>
        <v>0</v>
      </c>
      <c r="AK1428" s="111">
        <f t="shared" si="253"/>
        <v>0</v>
      </c>
      <c r="AL1428" s="111">
        <f t="shared" si="250"/>
        <v>0</v>
      </c>
      <c r="AM1428" s="111" t="str">
        <f t="shared" si="251"/>
        <v/>
      </c>
      <c r="AN1428" s="111" t="str">
        <f t="shared" ca="1" si="252"/>
        <v/>
      </c>
    </row>
    <row r="1429" spans="1:40" ht="20.25" customHeight="1" x14ac:dyDescent="0.3">
      <c r="A1429" s="107"/>
      <c r="B1429" s="144"/>
      <c r="C1429" s="119"/>
      <c r="D1429" s="120"/>
      <c r="E1429" s="119"/>
      <c r="F1429" s="119"/>
      <c r="G1429" s="120"/>
      <c r="H1429" s="119"/>
      <c r="I1429" s="109"/>
      <c r="L1429" s="108"/>
      <c r="M1429" s="108"/>
      <c r="N1429" s="108"/>
      <c r="O1429" s="108"/>
      <c r="P1429" s="108"/>
      <c r="Q1429" s="108"/>
      <c r="R1429" s="108"/>
      <c r="S1429" s="108"/>
      <c r="T1429" s="100">
        <f t="shared" si="243"/>
        <v>0</v>
      </c>
      <c r="U1429" s="111"/>
      <c r="V1429" s="111"/>
      <c r="W1429" s="111">
        <f>SUMIFS($F$3:F1429,$D$3:D1429,D1429,$C$3:C1429,"Buy")+SUMIFS($F$3:F1429,$D$3:D1429,D1429,$C$3:C1429,"Coin Deposit",$E$3:E1429,"&lt;&gt;")</f>
        <v>0</v>
      </c>
      <c r="X1429" s="111">
        <f t="shared" si="244"/>
        <v>0</v>
      </c>
      <c r="Y1429" s="111">
        <f>IF($D1429=Y$1,SUMIFS($H$3:$H1429,$G$3:$G1429,Y$1,$C$3:$C1429,"Sell"),0)</f>
        <v>0</v>
      </c>
      <c r="Z1429" s="111">
        <f t="shared" si="245"/>
        <v>0</v>
      </c>
      <c r="AA1429" s="111">
        <f>IF($D1429=AA$1,SUMIFS($H$3:$H1429,$G$3:$G1429,AA$1,$C$3:$C1429,"Sell"),0)</f>
        <v>0</v>
      </c>
      <c r="AB1429" s="111">
        <f t="shared" si="246"/>
        <v>0</v>
      </c>
      <c r="AC1429" s="111">
        <f>SUMIFS('Deductions and Deposits'!$H:$H,'Deductions and Deposits'!$G:$G,D1429,'Deductions and Deposits'!$F:$F,"&lt;="&amp;B1429)+SUMIFS($F$3:F1429,$D$3:D1429,D1429,$C$3:C1429,"Coin Deposit",$E$3:E1429,"")</f>
        <v>0</v>
      </c>
      <c r="AD1429" s="111">
        <f>SUMIFS('Deductions and Deposits'!$D:$D,'Deductions and Deposits'!$C:$C,D1429)+SUMIFS($F:$F,$D:$D,D1429,$C:$C,"Coin Deduction")</f>
        <v>0</v>
      </c>
      <c r="AE1429" s="111">
        <f>Table5[[#This Row],[Column4]]+Table5[[#This Row],[Column14]]+Table5[[#This Row],[Column19]]+Table5[[#This Row],[Column12]]</f>
        <v>0</v>
      </c>
      <c r="AF1429" s="111">
        <f>Table5[[#This Row],[Column5]]+Table5[[#This Row],[Column13]]+Table5[[#This Row],[Column21]]+Table5[[#This Row],[Column18]]</f>
        <v>0</v>
      </c>
      <c r="AG1429" s="111">
        <f t="shared" si="247"/>
        <v>0</v>
      </c>
      <c r="AH1429" s="111">
        <f t="shared" si="248"/>
        <v>0</v>
      </c>
      <c r="AI1429" s="111">
        <f>Table5[[#This Row],[Column17]]-Table5[[#This Row],[Column20]]</f>
        <v>0</v>
      </c>
      <c r="AJ1429" s="111">
        <f t="shared" si="249"/>
        <v>0</v>
      </c>
      <c r="AK1429" s="111">
        <f t="shared" si="253"/>
        <v>0</v>
      </c>
      <c r="AL1429" s="111">
        <f t="shared" si="250"/>
        <v>0</v>
      </c>
      <c r="AM1429" s="111" t="str">
        <f t="shared" si="251"/>
        <v/>
      </c>
      <c r="AN1429" s="111" t="str">
        <f t="shared" ca="1" si="252"/>
        <v/>
      </c>
    </row>
    <row r="1430" spans="1:40" ht="20.25" customHeight="1" x14ac:dyDescent="0.3">
      <c r="A1430" s="107"/>
      <c r="B1430" s="144"/>
      <c r="C1430" s="119"/>
      <c r="D1430" s="120"/>
      <c r="E1430" s="119"/>
      <c r="F1430" s="119"/>
      <c r="G1430" s="120"/>
      <c r="H1430" s="119"/>
      <c r="I1430" s="109"/>
      <c r="L1430" s="108"/>
      <c r="M1430" s="108"/>
      <c r="N1430" s="108"/>
      <c r="O1430" s="108"/>
      <c r="P1430" s="108"/>
      <c r="Q1430" s="108"/>
      <c r="R1430" s="108"/>
      <c r="S1430" s="108"/>
      <c r="T1430" s="100">
        <f t="shared" si="243"/>
        <v>0</v>
      </c>
      <c r="U1430" s="111"/>
      <c r="V1430" s="111"/>
      <c r="W1430" s="111">
        <f>SUMIFS($F$3:F1430,$D$3:D1430,D1430,$C$3:C1430,"Buy")+SUMIFS($F$3:F1430,$D$3:D1430,D1430,$C$3:C1430,"Coin Deposit",$E$3:E1430,"&lt;&gt;")</f>
        <v>0</v>
      </c>
      <c r="X1430" s="111">
        <f t="shared" si="244"/>
        <v>0</v>
      </c>
      <c r="Y1430" s="111">
        <f>IF($D1430=Y$1,SUMIFS($H$3:$H1430,$G$3:$G1430,Y$1,$C$3:$C1430,"Sell"),0)</f>
        <v>0</v>
      </c>
      <c r="Z1430" s="111">
        <f t="shared" si="245"/>
        <v>0</v>
      </c>
      <c r="AA1430" s="111">
        <f>IF($D1430=AA$1,SUMIFS($H$3:$H1430,$G$3:$G1430,AA$1,$C$3:$C1430,"Sell"),0)</f>
        <v>0</v>
      </c>
      <c r="AB1430" s="111">
        <f t="shared" si="246"/>
        <v>0</v>
      </c>
      <c r="AC1430" s="111">
        <f>SUMIFS('Deductions and Deposits'!$H:$H,'Deductions and Deposits'!$G:$G,D1430,'Deductions and Deposits'!$F:$F,"&lt;="&amp;B1430)+SUMIFS($F$3:F1430,$D$3:D1430,D1430,$C$3:C1430,"Coin Deposit",$E$3:E1430,"")</f>
        <v>0</v>
      </c>
      <c r="AD1430" s="111">
        <f>SUMIFS('Deductions and Deposits'!$D:$D,'Deductions and Deposits'!$C:$C,D1430)+SUMIFS($F:$F,$D:$D,D1430,$C:$C,"Coin Deduction")</f>
        <v>0</v>
      </c>
      <c r="AE1430" s="111">
        <f>Table5[[#This Row],[Column4]]+Table5[[#This Row],[Column14]]+Table5[[#This Row],[Column19]]+Table5[[#This Row],[Column12]]</f>
        <v>0</v>
      </c>
      <c r="AF1430" s="111">
        <f>Table5[[#This Row],[Column5]]+Table5[[#This Row],[Column13]]+Table5[[#This Row],[Column21]]+Table5[[#This Row],[Column18]]</f>
        <v>0</v>
      </c>
      <c r="AG1430" s="111">
        <f t="shared" si="247"/>
        <v>0</v>
      </c>
      <c r="AH1430" s="111">
        <f t="shared" si="248"/>
        <v>0</v>
      </c>
      <c r="AI1430" s="111">
        <f>Table5[[#This Row],[Column17]]-Table5[[#This Row],[Column20]]</f>
        <v>0</v>
      </c>
      <c r="AJ1430" s="111">
        <f t="shared" si="249"/>
        <v>0</v>
      </c>
      <c r="AK1430" s="111">
        <f t="shared" si="253"/>
        <v>0</v>
      </c>
      <c r="AL1430" s="111">
        <f t="shared" si="250"/>
        <v>0</v>
      </c>
      <c r="AM1430" s="111" t="str">
        <f t="shared" si="251"/>
        <v/>
      </c>
      <c r="AN1430" s="111" t="str">
        <f t="shared" ca="1" si="252"/>
        <v/>
      </c>
    </row>
    <row r="1431" spans="1:40" ht="20.25" customHeight="1" x14ac:dyDescent="0.3">
      <c r="A1431" s="107"/>
      <c r="B1431" s="144"/>
      <c r="C1431" s="119"/>
      <c r="D1431" s="120"/>
      <c r="E1431" s="119"/>
      <c r="F1431" s="119"/>
      <c r="G1431" s="120"/>
      <c r="H1431" s="119"/>
      <c r="I1431" s="109"/>
      <c r="L1431" s="108"/>
      <c r="M1431" s="108"/>
      <c r="N1431" s="108"/>
      <c r="O1431" s="108"/>
      <c r="P1431" s="108"/>
      <c r="Q1431" s="108"/>
      <c r="R1431" s="108"/>
      <c r="S1431" s="108"/>
      <c r="T1431" s="100">
        <f t="shared" si="243"/>
        <v>0</v>
      </c>
      <c r="U1431" s="111"/>
      <c r="V1431" s="111"/>
      <c r="W1431" s="111">
        <f>SUMIFS($F$3:F1431,$D$3:D1431,D1431,$C$3:C1431,"Buy")+SUMIFS($F$3:F1431,$D$3:D1431,D1431,$C$3:C1431,"Coin Deposit",$E$3:E1431,"&lt;&gt;")</f>
        <v>0</v>
      </c>
      <c r="X1431" s="111">
        <f t="shared" si="244"/>
        <v>0</v>
      </c>
      <c r="Y1431" s="111">
        <f>IF($D1431=Y$1,SUMIFS($H$3:$H1431,$G$3:$G1431,Y$1,$C$3:$C1431,"Sell"),0)</f>
        <v>0</v>
      </c>
      <c r="Z1431" s="111">
        <f t="shared" si="245"/>
        <v>0</v>
      </c>
      <c r="AA1431" s="111">
        <f>IF($D1431=AA$1,SUMIFS($H$3:$H1431,$G$3:$G1431,AA$1,$C$3:$C1431,"Sell"),0)</f>
        <v>0</v>
      </c>
      <c r="AB1431" s="111">
        <f t="shared" si="246"/>
        <v>0</v>
      </c>
      <c r="AC1431" s="111">
        <f>SUMIFS('Deductions and Deposits'!$H:$H,'Deductions and Deposits'!$G:$G,D1431,'Deductions and Deposits'!$F:$F,"&lt;="&amp;B1431)+SUMIFS($F$3:F1431,$D$3:D1431,D1431,$C$3:C1431,"Coin Deposit",$E$3:E1431,"")</f>
        <v>0</v>
      </c>
      <c r="AD1431" s="111">
        <f>SUMIFS('Deductions and Deposits'!$D:$D,'Deductions and Deposits'!$C:$C,D1431)+SUMIFS($F:$F,$D:$D,D1431,$C:$C,"Coin Deduction")</f>
        <v>0</v>
      </c>
      <c r="AE1431" s="111">
        <f>Table5[[#This Row],[Column4]]+Table5[[#This Row],[Column14]]+Table5[[#This Row],[Column19]]+Table5[[#This Row],[Column12]]</f>
        <v>0</v>
      </c>
      <c r="AF1431" s="111">
        <f>Table5[[#This Row],[Column5]]+Table5[[#This Row],[Column13]]+Table5[[#This Row],[Column21]]+Table5[[#This Row],[Column18]]</f>
        <v>0</v>
      </c>
      <c r="AG1431" s="111">
        <f t="shared" si="247"/>
        <v>0</v>
      </c>
      <c r="AH1431" s="111">
        <f t="shared" si="248"/>
        <v>0</v>
      </c>
      <c r="AI1431" s="111">
        <f>Table5[[#This Row],[Column17]]-Table5[[#This Row],[Column20]]</f>
        <v>0</v>
      </c>
      <c r="AJ1431" s="111">
        <f t="shared" si="249"/>
        <v>0</v>
      </c>
      <c r="AK1431" s="111">
        <f t="shared" si="253"/>
        <v>0</v>
      </c>
      <c r="AL1431" s="111">
        <f t="shared" si="250"/>
        <v>0</v>
      </c>
      <c r="AM1431" s="111" t="str">
        <f t="shared" si="251"/>
        <v/>
      </c>
      <c r="AN1431" s="111" t="str">
        <f t="shared" ca="1" si="252"/>
        <v/>
      </c>
    </row>
    <row r="1432" spans="1:40" ht="20.25" customHeight="1" x14ac:dyDescent="0.3">
      <c r="A1432" s="107"/>
      <c r="B1432" s="144"/>
      <c r="C1432" s="119"/>
      <c r="D1432" s="120"/>
      <c r="E1432" s="119"/>
      <c r="F1432" s="119"/>
      <c r="G1432" s="120"/>
      <c r="H1432" s="119"/>
      <c r="I1432" s="109"/>
      <c r="L1432" s="108"/>
      <c r="M1432" s="108"/>
      <c r="N1432" s="108"/>
      <c r="O1432" s="108"/>
      <c r="P1432" s="108"/>
      <c r="Q1432" s="108"/>
      <c r="R1432" s="108"/>
      <c r="S1432" s="108"/>
      <c r="T1432" s="100">
        <f t="shared" si="243"/>
        <v>0</v>
      </c>
      <c r="U1432" s="111"/>
      <c r="V1432" s="111"/>
      <c r="W1432" s="111">
        <f>SUMIFS($F$3:F1432,$D$3:D1432,D1432,$C$3:C1432,"Buy")+SUMIFS($F$3:F1432,$D$3:D1432,D1432,$C$3:C1432,"Coin Deposit",$E$3:E1432,"&lt;&gt;")</f>
        <v>0</v>
      </c>
      <c r="X1432" s="111">
        <f t="shared" si="244"/>
        <v>0</v>
      </c>
      <c r="Y1432" s="111">
        <f>IF($D1432=Y$1,SUMIFS($H$3:$H1432,$G$3:$G1432,Y$1,$C$3:$C1432,"Sell"),0)</f>
        <v>0</v>
      </c>
      <c r="Z1432" s="111">
        <f t="shared" si="245"/>
        <v>0</v>
      </c>
      <c r="AA1432" s="111">
        <f>IF($D1432=AA$1,SUMIFS($H$3:$H1432,$G$3:$G1432,AA$1,$C$3:$C1432,"Sell"),0)</f>
        <v>0</v>
      </c>
      <c r="AB1432" s="111">
        <f t="shared" si="246"/>
        <v>0</v>
      </c>
      <c r="AC1432" s="111">
        <f>SUMIFS('Deductions and Deposits'!$H:$H,'Deductions and Deposits'!$G:$G,D1432,'Deductions and Deposits'!$F:$F,"&lt;="&amp;B1432)+SUMIFS($F$3:F1432,$D$3:D1432,D1432,$C$3:C1432,"Coin Deposit",$E$3:E1432,"")</f>
        <v>0</v>
      </c>
      <c r="AD1432" s="111">
        <f>SUMIFS('Deductions and Deposits'!$D:$D,'Deductions and Deposits'!$C:$C,D1432)+SUMIFS($F:$F,$D:$D,D1432,$C:$C,"Coin Deduction")</f>
        <v>0</v>
      </c>
      <c r="AE1432" s="111">
        <f>Table5[[#This Row],[Column4]]+Table5[[#This Row],[Column14]]+Table5[[#This Row],[Column19]]+Table5[[#This Row],[Column12]]</f>
        <v>0</v>
      </c>
      <c r="AF1432" s="111">
        <f>Table5[[#This Row],[Column5]]+Table5[[#This Row],[Column13]]+Table5[[#This Row],[Column21]]+Table5[[#This Row],[Column18]]</f>
        <v>0</v>
      </c>
      <c r="AG1432" s="111">
        <f t="shared" si="247"/>
        <v>0</v>
      </c>
      <c r="AH1432" s="111">
        <f t="shared" si="248"/>
        <v>0</v>
      </c>
      <c r="AI1432" s="111">
        <f>Table5[[#This Row],[Column17]]-Table5[[#This Row],[Column20]]</f>
        <v>0</v>
      </c>
      <c r="AJ1432" s="111">
        <f t="shared" si="249"/>
        <v>0</v>
      </c>
      <c r="AK1432" s="111">
        <f t="shared" si="253"/>
        <v>0</v>
      </c>
      <c r="AL1432" s="111">
        <f t="shared" si="250"/>
        <v>0</v>
      </c>
      <c r="AM1432" s="111" t="str">
        <f t="shared" si="251"/>
        <v/>
      </c>
      <c r="AN1432" s="111" t="str">
        <f t="shared" ca="1" si="252"/>
        <v/>
      </c>
    </row>
    <row r="1433" spans="1:40" ht="20.25" customHeight="1" x14ac:dyDescent="0.3">
      <c r="A1433" s="107"/>
      <c r="B1433" s="144"/>
      <c r="C1433" s="119"/>
      <c r="D1433" s="120"/>
      <c r="E1433" s="119"/>
      <c r="F1433" s="119"/>
      <c r="G1433" s="120"/>
      <c r="H1433" s="119"/>
      <c r="I1433" s="109"/>
      <c r="L1433" s="108"/>
      <c r="M1433" s="108"/>
      <c r="N1433" s="108"/>
      <c r="O1433" s="108"/>
      <c r="P1433" s="108"/>
      <c r="Q1433" s="108"/>
      <c r="R1433" s="108"/>
      <c r="S1433" s="108"/>
      <c r="T1433" s="100">
        <f t="shared" si="243"/>
        <v>0</v>
      </c>
      <c r="U1433" s="111"/>
      <c r="V1433" s="111"/>
      <c r="W1433" s="111">
        <f>SUMIFS($F$3:F1433,$D$3:D1433,D1433,$C$3:C1433,"Buy")+SUMIFS($F$3:F1433,$D$3:D1433,D1433,$C$3:C1433,"Coin Deposit",$E$3:E1433,"&lt;&gt;")</f>
        <v>0</v>
      </c>
      <c r="X1433" s="111">
        <f t="shared" si="244"/>
        <v>0</v>
      </c>
      <c r="Y1433" s="111">
        <f>IF($D1433=Y$1,SUMIFS($H$3:$H1433,$G$3:$G1433,Y$1,$C$3:$C1433,"Sell"),0)</f>
        <v>0</v>
      </c>
      <c r="Z1433" s="111">
        <f t="shared" si="245"/>
        <v>0</v>
      </c>
      <c r="AA1433" s="111">
        <f>IF($D1433=AA$1,SUMIFS($H$3:$H1433,$G$3:$G1433,AA$1,$C$3:$C1433,"Sell"),0)</f>
        <v>0</v>
      </c>
      <c r="AB1433" s="111">
        <f t="shared" si="246"/>
        <v>0</v>
      </c>
      <c r="AC1433" s="111">
        <f>SUMIFS('Deductions and Deposits'!$H:$H,'Deductions and Deposits'!$G:$G,D1433,'Deductions and Deposits'!$F:$F,"&lt;="&amp;B1433)+SUMIFS($F$3:F1433,$D$3:D1433,D1433,$C$3:C1433,"Coin Deposit",$E$3:E1433,"")</f>
        <v>0</v>
      </c>
      <c r="AD1433" s="111">
        <f>SUMIFS('Deductions and Deposits'!$D:$D,'Deductions and Deposits'!$C:$C,D1433)+SUMIFS($F:$F,$D:$D,D1433,$C:$C,"Coin Deduction")</f>
        <v>0</v>
      </c>
      <c r="AE1433" s="111">
        <f>Table5[[#This Row],[Column4]]+Table5[[#This Row],[Column14]]+Table5[[#This Row],[Column19]]+Table5[[#This Row],[Column12]]</f>
        <v>0</v>
      </c>
      <c r="AF1433" s="111">
        <f>Table5[[#This Row],[Column5]]+Table5[[#This Row],[Column13]]+Table5[[#This Row],[Column21]]+Table5[[#This Row],[Column18]]</f>
        <v>0</v>
      </c>
      <c r="AG1433" s="111">
        <f t="shared" si="247"/>
        <v>0</v>
      </c>
      <c r="AH1433" s="111">
        <f t="shared" si="248"/>
        <v>0</v>
      </c>
      <c r="AI1433" s="111">
        <f>Table5[[#This Row],[Column17]]-Table5[[#This Row],[Column20]]</f>
        <v>0</v>
      </c>
      <c r="AJ1433" s="111">
        <f t="shared" si="249"/>
        <v>0</v>
      </c>
      <c r="AK1433" s="111">
        <f t="shared" si="253"/>
        <v>0</v>
      </c>
      <c r="AL1433" s="111">
        <f t="shared" si="250"/>
        <v>0</v>
      </c>
      <c r="AM1433" s="111" t="str">
        <f t="shared" si="251"/>
        <v/>
      </c>
      <c r="AN1433" s="111" t="str">
        <f t="shared" ca="1" si="252"/>
        <v/>
      </c>
    </row>
    <row r="1434" spans="1:40" ht="20.25" customHeight="1" x14ac:dyDescent="0.3">
      <c r="A1434" s="107"/>
      <c r="B1434" s="144"/>
      <c r="C1434" s="119"/>
      <c r="D1434" s="120"/>
      <c r="E1434" s="119"/>
      <c r="F1434" s="119"/>
      <c r="G1434" s="120"/>
      <c r="H1434" s="119"/>
      <c r="I1434" s="109"/>
      <c r="L1434" s="108"/>
      <c r="M1434" s="108"/>
      <c r="N1434" s="108"/>
      <c r="O1434" s="108"/>
      <c r="P1434" s="108"/>
      <c r="Q1434" s="108"/>
      <c r="R1434" s="108"/>
      <c r="S1434" s="108"/>
      <c r="T1434" s="100">
        <f t="shared" si="243"/>
        <v>0</v>
      </c>
      <c r="U1434" s="111"/>
      <c r="V1434" s="111"/>
      <c r="W1434" s="111">
        <f>SUMIFS($F$3:F1434,$D$3:D1434,D1434,$C$3:C1434,"Buy")+SUMIFS($F$3:F1434,$D$3:D1434,D1434,$C$3:C1434,"Coin Deposit",$E$3:E1434,"&lt;&gt;")</f>
        <v>0</v>
      </c>
      <c r="X1434" s="111">
        <f t="shared" si="244"/>
        <v>0</v>
      </c>
      <c r="Y1434" s="111">
        <f>IF($D1434=Y$1,SUMIFS($H$3:$H1434,$G$3:$G1434,Y$1,$C$3:$C1434,"Sell"),0)</f>
        <v>0</v>
      </c>
      <c r="Z1434" s="111">
        <f t="shared" si="245"/>
        <v>0</v>
      </c>
      <c r="AA1434" s="111">
        <f>IF($D1434=AA$1,SUMIFS($H$3:$H1434,$G$3:$G1434,AA$1,$C$3:$C1434,"Sell"),0)</f>
        <v>0</v>
      </c>
      <c r="AB1434" s="111">
        <f t="shared" si="246"/>
        <v>0</v>
      </c>
      <c r="AC1434" s="111">
        <f>SUMIFS('Deductions and Deposits'!$H:$H,'Deductions and Deposits'!$G:$G,D1434,'Deductions and Deposits'!$F:$F,"&lt;="&amp;B1434)+SUMIFS($F$3:F1434,$D$3:D1434,D1434,$C$3:C1434,"Coin Deposit",$E$3:E1434,"")</f>
        <v>0</v>
      </c>
      <c r="AD1434" s="111">
        <f>SUMIFS('Deductions and Deposits'!$D:$D,'Deductions and Deposits'!$C:$C,D1434)+SUMIFS($F:$F,$D:$D,D1434,$C:$C,"Coin Deduction")</f>
        <v>0</v>
      </c>
      <c r="AE1434" s="111">
        <f>Table5[[#This Row],[Column4]]+Table5[[#This Row],[Column14]]+Table5[[#This Row],[Column19]]+Table5[[#This Row],[Column12]]</f>
        <v>0</v>
      </c>
      <c r="AF1434" s="111">
        <f>Table5[[#This Row],[Column5]]+Table5[[#This Row],[Column13]]+Table5[[#This Row],[Column21]]+Table5[[#This Row],[Column18]]</f>
        <v>0</v>
      </c>
      <c r="AG1434" s="111">
        <f t="shared" si="247"/>
        <v>0</v>
      </c>
      <c r="AH1434" s="111">
        <f t="shared" si="248"/>
        <v>0</v>
      </c>
      <c r="AI1434" s="111">
        <f>Table5[[#This Row],[Column17]]-Table5[[#This Row],[Column20]]</f>
        <v>0</v>
      </c>
      <c r="AJ1434" s="111">
        <f t="shared" si="249"/>
        <v>0</v>
      </c>
      <c r="AK1434" s="111">
        <f t="shared" si="253"/>
        <v>0</v>
      </c>
      <c r="AL1434" s="111">
        <f t="shared" si="250"/>
        <v>0</v>
      </c>
      <c r="AM1434" s="111" t="str">
        <f t="shared" si="251"/>
        <v/>
      </c>
      <c r="AN1434" s="111" t="str">
        <f t="shared" ca="1" si="252"/>
        <v/>
      </c>
    </row>
    <row r="1435" spans="1:40" ht="20.25" customHeight="1" x14ac:dyDescent="0.3">
      <c r="A1435" s="107"/>
      <c r="B1435" s="144"/>
      <c r="C1435" s="119"/>
      <c r="D1435" s="120"/>
      <c r="E1435" s="119"/>
      <c r="F1435" s="119"/>
      <c r="G1435" s="120"/>
      <c r="H1435" s="119"/>
      <c r="I1435" s="109"/>
      <c r="L1435" s="108"/>
      <c r="M1435" s="108"/>
      <c r="N1435" s="108"/>
      <c r="O1435" s="108"/>
      <c r="P1435" s="108"/>
      <c r="Q1435" s="108"/>
      <c r="R1435" s="108"/>
      <c r="S1435" s="108"/>
      <c r="T1435" s="100">
        <f t="shared" si="243"/>
        <v>0</v>
      </c>
      <c r="U1435" s="111"/>
      <c r="V1435" s="111"/>
      <c r="W1435" s="111">
        <f>SUMIFS($F$3:F1435,$D$3:D1435,D1435,$C$3:C1435,"Buy")+SUMIFS($F$3:F1435,$D$3:D1435,D1435,$C$3:C1435,"Coin Deposit",$E$3:E1435,"&lt;&gt;")</f>
        <v>0</v>
      </c>
      <c r="X1435" s="111">
        <f t="shared" si="244"/>
        <v>0</v>
      </c>
      <c r="Y1435" s="111">
        <f>IF($D1435=Y$1,SUMIFS($H$3:$H1435,$G$3:$G1435,Y$1,$C$3:$C1435,"Sell"),0)</f>
        <v>0</v>
      </c>
      <c r="Z1435" s="111">
        <f t="shared" si="245"/>
        <v>0</v>
      </c>
      <c r="AA1435" s="111">
        <f>IF($D1435=AA$1,SUMIFS($H$3:$H1435,$G$3:$G1435,AA$1,$C$3:$C1435,"Sell"),0)</f>
        <v>0</v>
      </c>
      <c r="AB1435" s="111">
        <f t="shared" si="246"/>
        <v>0</v>
      </c>
      <c r="AC1435" s="111">
        <f>SUMIFS('Deductions and Deposits'!$H:$H,'Deductions and Deposits'!$G:$G,D1435,'Deductions and Deposits'!$F:$F,"&lt;="&amp;B1435)+SUMIFS($F$3:F1435,$D$3:D1435,D1435,$C$3:C1435,"Coin Deposit",$E$3:E1435,"")</f>
        <v>0</v>
      </c>
      <c r="AD1435" s="111">
        <f>SUMIFS('Deductions and Deposits'!$D:$D,'Deductions and Deposits'!$C:$C,D1435)+SUMIFS($F:$F,$D:$D,D1435,$C:$C,"Coin Deduction")</f>
        <v>0</v>
      </c>
      <c r="AE1435" s="111">
        <f>Table5[[#This Row],[Column4]]+Table5[[#This Row],[Column14]]+Table5[[#This Row],[Column19]]+Table5[[#This Row],[Column12]]</f>
        <v>0</v>
      </c>
      <c r="AF1435" s="111">
        <f>Table5[[#This Row],[Column5]]+Table5[[#This Row],[Column13]]+Table5[[#This Row],[Column21]]+Table5[[#This Row],[Column18]]</f>
        <v>0</v>
      </c>
      <c r="AG1435" s="111">
        <f t="shared" si="247"/>
        <v>0</v>
      </c>
      <c r="AH1435" s="111">
        <f t="shared" si="248"/>
        <v>0</v>
      </c>
      <c r="AI1435" s="111">
        <f>Table5[[#This Row],[Column17]]-Table5[[#This Row],[Column20]]</f>
        <v>0</v>
      </c>
      <c r="AJ1435" s="111">
        <f t="shared" si="249"/>
        <v>0</v>
      </c>
      <c r="AK1435" s="111">
        <f t="shared" si="253"/>
        <v>0</v>
      </c>
      <c r="AL1435" s="111">
        <f t="shared" si="250"/>
        <v>0</v>
      </c>
      <c r="AM1435" s="111" t="str">
        <f t="shared" si="251"/>
        <v/>
      </c>
      <c r="AN1435" s="111" t="str">
        <f t="shared" ca="1" si="252"/>
        <v/>
      </c>
    </row>
    <row r="1436" spans="1:40" ht="20.25" customHeight="1" x14ac:dyDescent="0.3">
      <c r="A1436" s="107"/>
      <c r="B1436" s="144"/>
      <c r="C1436" s="119"/>
      <c r="D1436" s="120"/>
      <c r="E1436" s="119"/>
      <c r="F1436" s="119"/>
      <c r="G1436" s="120"/>
      <c r="H1436" s="119"/>
      <c r="I1436" s="109"/>
      <c r="L1436" s="108"/>
      <c r="M1436" s="108"/>
      <c r="N1436" s="108"/>
      <c r="O1436" s="108"/>
      <c r="P1436" s="108"/>
      <c r="Q1436" s="108"/>
      <c r="R1436" s="108"/>
      <c r="S1436" s="108"/>
      <c r="T1436" s="100">
        <f t="shared" si="243"/>
        <v>0</v>
      </c>
      <c r="U1436" s="111"/>
      <c r="V1436" s="111"/>
      <c r="W1436" s="111">
        <f>SUMIFS($F$3:F1436,$D$3:D1436,D1436,$C$3:C1436,"Buy")+SUMIFS($F$3:F1436,$D$3:D1436,D1436,$C$3:C1436,"Coin Deposit",$E$3:E1436,"&lt;&gt;")</f>
        <v>0</v>
      </c>
      <c r="X1436" s="111">
        <f t="shared" si="244"/>
        <v>0</v>
      </c>
      <c r="Y1436" s="111">
        <f>IF($D1436=Y$1,SUMIFS($H$3:$H1436,$G$3:$G1436,Y$1,$C$3:$C1436,"Sell"),0)</f>
        <v>0</v>
      </c>
      <c r="Z1436" s="111">
        <f t="shared" si="245"/>
        <v>0</v>
      </c>
      <c r="AA1436" s="111">
        <f>IF($D1436=AA$1,SUMIFS($H$3:$H1436,$G$3:$G1436,AA$1,$C$3:$C1436,"Sell"),0)</f>
        <v>0</v>
      </c>
      <c r="AB1436" s="111">
        <f t="shared" si="246"/>
        <v>0</v>
      </c>
      <c r="AC1436" s="111">
        <f>SUMIFS('Deductions and Deposits'!$H:$H,'Deductions and Deposits'!$G:$G,D1436,'Deductions and Deposits'!$F:$F,"&lt;="&amp;B1436)+SUMIFS($F$3:F1436,$D$3:D1436,D1436,$C$3:C1436,"Coin Deposit",$E$3:E1436,"")</f>
        <v>0</v>
      </c>
      <c r="AD1436" s="111">
        <f>SUMIFS('Deductions and Deposits'!$D:$D,'Deductions and Deposits'!$C:$C,D1436)+SUMIFS($F:$F,$D:$D,D1436,$C:$C,"Coin Deduction")</f>
        <v>0</v>
      </c>
      <c r="AE1436" s="111">
        <f>Table5[[#This Row],[Column4]]+Table5[[#This Row],[Column14]]+Table5[[#This Row],[Column19]]+Table5[[#This Row],[Column12]]</f>
        <v>0</v>
      </c>
      <c r="AF1436" s="111">
        <f>Table5[[#This Row],[Column5]]+Table5[[#This Row],[Column13]]+Table5[[#This Row],[Column21]]+Table5[[#This Row],[Column18]]</f>
        <v>0</v>
      </c>
      <c r="AG1436" s="111">
        <f t="shared" si="247"/>
        <v>0</v>
      </c>
      <c r="AH1436" s="111">
        <f t="shared" si="248"/>
        <v>0</v>
      </c>
      <c r="AI1436" s="111">
        <f>Table5[[#This Row],[Column17]]-Table5[[#This Row],[Column20]]</f>
        <v>0</v>
      </c>
      <c r="AJ1436" s="111">
        <f t="shared" si="249"/>
        <v>0</v>
      </c>
      <c r="AK1436" s="111">
        <f t="shared" si="253"/>
        <v>0</v>
      </c>
      <c r="AL1436" s="111">
        <f t="shared" si="250"/>
        <v>0</v>
      </c>
      <c r="AM1436" s="111" t="str">
        <f t="shared" si="251"/>
        <v/>
      </c>
      <c r="AN1436" s="111" t="str">
        <f t="shared" ca="1" si="252"/>
        <v/>
      </c>
    </row>
    <row r="1437" spans="1:40" ht="20.25" customHeight="1" x14ac:dyDescent="0.3">
      <c r="A1437" s="107"/>
      <c r="B1437" s="144"/>
      <c r="C1437" s="119"/>
      <c r="D1437" s="120"/>
      <c r="E1437" s="119"/>
      <c r="F1437" s="119"/>
      <c r="G1437" s="120"/>
      <c r="H1437" s="119"/>
      <c r="I1437" s="109"/>
      <c r="L1437" s="108"/>
      <c r="M1437" s="108"/>
      <c r="N1437" s="108"/>
      <c r="O1437" s="108"/>
      <c r="P1437" s="108"/>
      <c r="Q1437" s="108"/>
      <c r="R1437" s="108"/>
      <c r="S1437" s="108"/>
      <c r="T1437" s="100">
        <f t="shared" si="243"/>
        <v>0</v>
      </c>
      <c r="U1437" s="111"/>
      <c r="V1437" s="111"/>
      <c r="W1437" s="111">
        <f>SUMIFS($F$3:F1437,$D$3:D1437,D1437,$C$3:C1437,"Buy")+SUMIFS($F$3:F1437,$D$3:D1437,D1437,$C$3:C1437,"Coin Deposit",$E$3:E1437,"&lt;&gt;")</f>
        <v>0</v>
      </c>
      <c r="X1437" s="111">
        <f t="shared" si="244"/>
        <v>0</v>
      </c>
      <c r="Y1437" s="111">
        <f>IF($D1437=Y$1,SUMIFS($H$3:$H1437,$G$3:$G1437,Y$1,$C$3:$C1437,"Sell"),0)</f>
        <v>0</v>
      </c>
      <c r="Z1437" s="111">
        <f t="shared" si="245"/>
        <v>0</v>
      </c>
      <c r="AA1437" s="111">
        <f>IF($D1437=AA$1,SUMIFS($H$3:$H1437,$G$3:$G1437,AA$1,$C$3:$C1437,"Sell"),0)</f>
        <v>0</v>
      </c>
      <c r="AB1437" s="111">
        <f t="shared" si="246"/>
        <v>0</v>
      </c>
      <c r="AC1437" s="111">
        <f>SUMIFS('Deductions and Deposits'!$H:$H,'Deductions and Deposits'!$G:$G,D1437,'Deductions and Deposits'!$F:$F,"&lt;="&amp;B1437)+SUMIFS($F$3:F1437,$D$3:D1437,D1437,$C$3:C1437,"Coin Deposit",$E$3:E1437,"")</f>
        <v>0</v>
      </c>
      <c r="AD1437" s="111">
        <f>SUMIFS('Deductions and Deposits'!$D:$D,'Deductions and Deposits'!$C:$C,D1437)+SUMIFS($F:$F,$D:$D,D1437,$C:$C,"Coin Deduction")</f>
        <v>0</v>
      </c>
      <c r="AE1437" s="111">
        <f>Table5[[#This Row],[Column4]]+Table5[[#This Row],[Column14]]+Table5[[#This Row],[Column19]]+Table5[[#This Row],[Column12]]</f>
        <v>0</v>
      </c>
      <c r="AF1437" s="111">
        <f>Table5[[#This Row],[Column5]]+Table5[[#This Row],[Column13]]+Table5[[#This Row],[Column21]]+Table5[[#This Row],[Column18]]</f>
        <v>0</v>
      </c>
      <c r="AG1437" s="111">
        <f t="shared" si="247"/>
        <v>0</v>
      </c>
      <c r="AH1437" s="111">
        <f t="shared" si="248"/>
        <v>0</v>
      </c>
      <c r="AI1437" s="111">
        <f>Table5[[#This Row],[Column17]]-Table5[[#This Row],[Column20]]</f>
        <v>0</v>
      </c>
      <c r="AJ1437" s="111">
        <f t="shared" si="249"/>
        <v>0</v>
      </c>
      <c r="AK1437" s="111">
        <f t="shared" si="253"/>
        <v>0</v>
      </c>
      <c r="AL1437" s="111">
        <f t="shared" si="250"/>
        <v>0</v>
      </c>
      <c r="AM1437" s="111" t="str">
        <f t="shared" si="251"/>
        <v/>
      </c>
      <c r="AN1437" s="111" t="str">
        <f t="shared" ca="1" si="252"/>
        <v/>
      </c>
    </row>
    <row r="1438" spans="1:40" ht="20.25" customHeight="1" x14ac:dyDescent="0.3">
      <c r="A1438" s="107"/>
      <c r="B1438" s="144"/>
      <c r="C1438" s="119"/>
      <c r="D1438" s="120"/>
      <c r="E1438" s="119"/>
      <c r="F1438" s="119"/>
      <c r="G1438" s="120"/>
      <c r="H1438" s="119"/>
      <c r="I1438" s="109"/>
      <c r="L1438" s="108"/>
      <c r="M1438" s="108"/>
      <c r="N1438" s="108"/>
      <c r="O1438" s="108"/>
      <c r="P1438" s="108"/>
      <c r="Q1438" s="108"/>
      <c r="R1438" s="108"/>
      <c r="S1438" s="108"/>
      <c r="T1438" s="100">
        <f t="shared" si="243"/>
        <v>0</v>
      </c>
      <c r="U1438" s="111"/>
      <c r="V1438" s="111"/>
      <c r="W1438" s="111">
        <f>SUMIFS($F$3:F1438,$D$3:D1438,D1438,$C$3:C1438,"Buy")+SUMIFS($F$3:F1438,$D$3:D1438,D1438,$C$3:C1438,"Coin Deposit",$E$3:E1438,"&lt;&gt;")</f>
        <v>0</v>
      </c>
      <c r="X1438" s="111">
        <f t="shared" si="244"/>
        <v>0</v>
      </c>
      <c r="Y1438" s="111">
        <f>IF($D1438=Y$1,SUMIFS($H$3:$H1438,$G$3:$G1438,Y$1,$C$3:$C1438,"Sell"),0)</f>
        <v>0</v>
      </c>
      <c r="Z1438" s="111">
        <f t="shared" si="245"/>
        <v>0</v>
      </c>
      <c r="AA1438" s="111">
        <f>IF($D1438=AA$1,SUMIFS($H$3:$H1438,$G$3:$G1438,AA$1,$C$3:$C1438,"Sell"),0)</f>
        <v>0</v>
      </c>
      <c r="AB1438" s="111">
        <f t="shared" si="246"/>
        <v>0</v>
      </c>
      <c r="AC1438" s="111">
        <f>SUMIFS('Deductions and Deposits'!$H:$H,'Deductions and Deposits'!$G:$G,D1438,'Deductions and Deposits'!$F:$F,"&lt;="&amp;B1438)+SUMIFS($F$3:F1438,$D$3:D1438,D1438,$C$3:C1438,"Coin Deposit",$E$3:E1438,"")</f>
        <v>0</v>
      </c>
      <c r="AD1438" s="111">
        <f>SUMIFS('Deductions and Deposits'!$D:$D,'Deductions and Deposits'!$C:$C,D1438)+SUMIFS($F:$F,$D:$D,D1438,$C:$C,"Coin Deduction")</f>
        <v>0</v>
      </c>
      <c r="AE1438" s="111">
        <f>Table5[[#This Row],[Column4]]+Table5[[#This Row],[Column14]]+Table5[[#This Row],[Column19]]+Table5[[#This Row],[Column12]]</f>
        <v>0</v>
      </c>
      <c r="AF1438" s="111">
        <f>Table5[[#This Row],[Column5]]+Table5[[#This Row],[Column13]]+Table5[[#This Row],[Column21]]+Table5[[#This Row],[Column18]]</f>
        <v>0</v>
      </c>
      <c r="AG1438" s="111">
        <f t="shared" si="247"/>
        <v>0</v>
      </c>
      <c r="AH1438" s="111">
        <f t="shared" si="248"/>
        <v>0</v>
      </c>
      <c r="AI1438" s="111">
        <f>Table5[[#This Row],[Column17]]-Table5[[#This Row],[Column20]]</f>
        <v>0</v>
      </c>
      <c r="AJ1438" s="111">
        <f t="shared" si="249"/>
        <v>0</v>
      </c>
      <c r="AK1438" s="111">
        <f t="shared" si="253"/>
        <v>0</v>
      </c>
      <c r="AL1438" s="111">
        <f t="shared" si="250"/>
        <v>0</v>
      </c>
      <c r="AM1438" s="111" t="str">
        <f t="shared" si="251"/>
        <v/>
      </c>
      <c r="AN1438" s="111" t="str">
        <f t="shared" ca="1" si="252"/>
        <v/>
      </c>
    </row>
    <row r="1439" spans="1:40" ht="20.25" customHeight="1" x14ac:dyDescent="0.3">
      <c r="A1439" s="107"/>
      <c r="B1439" s="144"/>
      <c r="C1439" s="119"/>
      <c r="D1439" s="120"/>
      <c r="E1439" s="119"/>
      <c r="F1439" s="119"/>
      <c r="G1439" s="120"/>
      <c r="H1439" s="119"/>
      <c r="I1439" s="109"/>
      <c r="L1439" s="108"/>
      <c r="M1439" s="108"/>
      <c r="N1439" s="108"/>
      <c r="O1439" s="108"/>
      <c r="P1439" s="108"/>
      <c r="Q1439" s="108"/>
      <c r="R1439" s="108"/>
      <c r="S1439" s="108"/>
      <c r="T1439" s="100">
        <f t="shared" si="243"/>
        <v>0</v>
      </c>
      <c r="U1439" s="111"/>
      <c r="V1439" s="111"/>
      <c r="W1439" s="111">
        <f>SUMIFS($F$3:F1439,$D$3:D1439,D1439,$C$3:C1439,"Buy")+SUMIFS($F$3:F1439,$D$3:D1439,D1439,$C$3:C1439,"Coin Deposit",$E$3:E1439,"&lt;&gt;")</f>
        <v>0</v>
      </c>
      <c r="X1439" s="111">
        <f t="shared" si="244"/>
        <v>0</v>
      </c>
      <c r="Y1439" s="111">
        <f>IF($D1439=Y$1,SUMIFS($H$3:$H1439,$G$3:$G1439,Y$1,$C$3:$C1439,"Sell"),0)</f>
        <v>0</v>
      </c>
      <c r="Z1439" s="111">
        <f t="shared" si="245"/>
        <v>0</v>
      </c>
      <c r="AA1439" s="111">
        <f>IF($D1439=AA$1,SUMIFS($H$3:$H1439,$G$3:$G1439,AA$1,$C$3:$C1439,"Sell"),0)</f>
        <v>0</v>
      </c>
      <c r="AB1439" s="111">
        <f t="shared" si="246"/>
        <v>0</v>
      </c>
      <c r="AC1439" s="111">
        <f>SUMIFS('Deductions and Deposits'!$H:$H,'Deductions and Deposits'!$G:$G,D1439,'Deductions and Deposits'!$F:$F,"&lt;="&amp;B1439)+SUMIFS($F$3:F1439,$D$3:D1439,D1439,$C$3:C1439,"Coin Deposit",$E$3:E1439,"")</f>
        <v>0</v>
      </c>
      <c r="AD1439" s="111">
        <f>SUMIFS('Deductions and Deposits'!$D:$D,'Deductions and Deposits'!$C:$C,D1439)+SUMIFS($F:$F,$D:$D,D1439,$C:$C,"Coin Deduction")</f>
        <v>0</v>
      </c>
      <c r="AE1439" s="111">
        <f>Table5[[#This Row],[Column4]]+Table5[[#This Row],[Column14]]+Table5[[#This Row],[Column19]]+Table5[[#This Row],[Column12]]</f>
        <v>0</v>
      </c>
      <c r="AF1439" s="111">
        <f>Table5[[#This Row],[Column5]]+Table5[[#This Row],[Column13]]+Table5[[#This Row],[Column21]]+Table5[[#This Row],[Column18]]</f>
        <v>0</v>
      </c>
      <c r="AG1439" s="111">
        <f t="shared" si="247"/>
        <v>0</v>
      </c>
      <c r="AH1439" s="111">
        <f t="shared" si="248"/>
        <v>0</v>
      </c>
      <c r="AI1439" s="111">
        <f>Table5[[#This Row],[Column17]]-Table5[[#This Row],[Column20]]</f>
        <v>0</v>
      </c>
      <c r="AJ1439" s="111">
        <f t="shared" si="249"/>
        <v>0</v>
      </c>
      <c r="AK1439" s="111">
        <f t="shared" si="253"/>
        <v>0</v>
      </c>
      <c r="AL1439" s="111">
        <f t="shared" si="250"/>
        <v>0</v>
      </c>
      <c r="AM1439" s="111" t="str">
        <f t="shared" si="251"/>
        <v/>
      </c>
      <c r="AN1439" s="111" t="str">
        <f t="shared" ca="1" si="252"/>
        <v/>
      </c>
    </row>
    <row r="1440" spans="1:40" ht="20.25" customHeight="1" x14ac:dyDescent="0.3">
      <c r="A1440" s="107"/>
      <c r="B1440" s="144"/>
      <c r="C1440" s="119"/>
      <c r="D1440" s="120"/>
      <c r="E1440" s="119"/>
      <c r="F1440" s="119"/>
      <c r="G1440" s="120"/>
      <c r="H1440" s="119"/>
      <c r="I1440" s="109"/>
      <c r="L1440" s="108"/>
      <c r="M1440" s="108"/>
      <c r="N1440" s="108"/>
      <c r="O1440" s="108"/>
      <c r="P1440" s="108"/>
      <c r="Q1440" s="108"/>
      <c r="R1440" s="108"/>
      <c r="S1440" s="108"/>
      <c r="T1440" s="100">
        <f t="shared" si="243"/>
        <v>0</v>
      </c>
      <c r="U1440" s="111"/>
      <c r="V1440" s="111"/>
      <c r="W1440" s="111">
        <f>SUMIFS($F$3:F1440,$D$3:D1440,D1440,$C$3:C1440,"Buy")+SUMIFS($F$3:F1440,$D$3:D1440,D1440,$C$3:C1440,"Coin Deposit",$E$3:E1440,"&lt;&gt;")</f>
        <v>0</v>
      </c>
      <c r="X1440" s="111">
        <f t="shared" si="244"/>
        <v>0</v>
      </c>
      <c r="Y1440" s="111">
        <f>IF($D1440=Y$1,SUMIFS($H$3:$H1440,$G$3:$G1440,Y$1,$C$3:$C1440,"Sell"),0)</f>
        <v>0</v>
      </c>
      <c r="Z1440" s="111">
        <f t="shared" si="245"/>
        <v>0</v>
      </c>
      <c r="AA1440" s="111">
        <f>IF($D1440=AA$1,SUMIFS($H$3:$H1440,$G$3:$G1440,AA$1,$C$3:$C1440,"Sell"),0)</f>
        <v>0</v>
      </c>
      <c r="AB1440" s="111">
        <f t="shared" si="246"/>
        <v>0</v>
      </c>
      <c r="AC1440" s="111">
        <f>SUMIFS('Deductions and Deposits'!$H:$H,'Deductions and Deposits'!$G:$G,D1440,'Deductions and Deposits'!$F:$F,"&lt;="&amp;B1440)+SUMIFS($F$3:F1440,$D$3:D1440,D1440,$C$3:C1440,"Coin Deposit",$E$3:E1440,"")</f>
        <v>0</v>
      </c>
      <c r="AD1440" s="111">
        <f>SUMIFS('Deductions and Deposits'!$D:$D,'Deductions and Deposits'!$C:$C,D1440)+SUMIFS($F:$F,$D:$D,D1440,$C:$C,"Coin Deduction")</f>
        <v>0</v>
      </c>
      <c r="AE1440" s="111">
        <f>Table5[[#This Row],[Column4]]+Table5[[#This Row],[Column14]]+Table5[[#This Row],[Column19]]+Table5[[#This Row],[Column12]]</f>
        <v>0</v>
      </c>
      <c r="AF1440" s="111">
        <f>Table5[[#This Row],[Column5]]+Table5[[#This Row],[Column13]]+Table5[[#This Row],[Column21]]+Table5[[#This Row],[Column18]]</f>
        <v>0</v>
      </c>
      <c r="AG1440" s="111">
        <f t="shared" si="247"/>
        <v>0</v>
      </c>
      <c r="AH1440" s="111">
        <f t="shared" si="248"/>
        <v>0</v>
      </c>
      <c r="AI1440" s="111">
        <f>Table5[[#This Row],[Column17]]-Table5[[#This Row],[Column20]]</f>
        <v>0</v>
      </c>
      <c r="AJ1440" s="111">
        <f t="shared" si="249"/>
        <v>0</v>
      </c>
      <c r="AK1440" s="111">
        <f t="shared" si="253"/>
        <v>0</v>
      </c>
      <c r="AL1440" s="111">
        <f t="shared" si="250"/>
        <v>0</v>
      </c>
      <c r="AM1440" s="111" t="str">
        <f t="shared" si="251"/>
        <v/>
      </c>
      <c r="AN1440" s="111" t="str">
        <f t="shared" ca="1" si="252"/>
        <v/>
      </c>
    </row>
    <row r="1441" spans="1:40" ht="20.25" customHeight="1" x14ac:dyDescent="0.3">
      <c r="A1441" s="107"/>
      <c r="B1441" s="144"/>
      <c r="C1441" s="119"/>
      <c r="D1441" s="120"/>
      <c r="E1441" s="119"/>
      <c r="F1441" s="119"/>
      <c r="G1441" s="120"/>
      <c r="H1441" s="119"/>
      <c r="I1441" s="109"/>
      <c r="L1441" s="108"/>
      <c r="M1441" s="108"/>
      <c r="N1441" s="108"/>
      <c r="O1441" s="108"/>
      <c r="P1441" s="108"/>
      <c r="Q1441" s="108"/>
      <c r="R1441" s="108"/>
      <c r="S1441" s="108"/>
      <c r="T1441" s="100">
        <f t="shared" si="243"/>
        <v>0</v>
      </c>
      <c r="U1441" s="111"/>
      <c r="V1441" s="111"/>
      <c r="W1441" s="111">
        <f>SUMIFS($F$3:F1441,$D$3:D1441,D1441,$C$3:C1441,"Buy")+SUMIFS($F$3:F1441,$D$3:D1441,D1441,$C$3:C1441,"Coin Deposit",$E$3:E1441,"&lt;&gt;")</f>
        <v>0</v>
      </c>
      <c r="X1441" s="111">
        <f t="shared" si="244"/>
        <v>0</v>
      </c>
      <c r="Y1441" s="111">
        <f>IF($D1441=Y$1,SUMIFS($H$3:$H1441,$G$3:$G1441,Y$1,$C$3:$C1441,"Sell"),0)</f>
        <v>0</v>
      </c>
      <c r="Z1441" s="111">
        <f t="shared" si="245"/>
        <v>0</v>
      </c>
      <c r="AA1441" s="111">
        <f>IF($D1441=AA$1,SUMIFS($H$3:$H1441,$G$3:$G1441,AA$1,$C$3:$C1441,"Sell"),0)</f>
        <v>0</v>
      </c>
      <c r="AB1441" s="111">
        <f t="shared" si="246"/>
        <v>0</v>
      </c>
      <c r="AC1441" s="111">
        <f>SUMIFS('Deductions and Deposits'!$H:$H,'Deductions and Deposits'!$G:$G,D1441,'Deductions and Deposits'!$F:$F,"&lt;="&amp;B1441)+SUMIFS($F$3:F1441,$D$3:D1441,D1441,$C$3:C1441,"Coin Deposit",$E$3:E1441,"")</f>
        <v>0</v>
      </c>
      <c r="AD1441" s="111">
        <f>SUMIFS('Deductions and Deposits'!$D:$D,'Deductions and Deposits'!$C:$C,D1441)+SUMIFS($F:$F,$D:$D,D1441,$C:$C,"Coin Deduction")</f>
        <v>0</v>
      </c>
      <c r="AE1441" s="111">
        <f>Table5[[#This Row],[Column4]]+Table5[[#This Row],[Column14]]+Table5[[#This Row],[Column19]]+Table5[[#This Row],[Column12]]</f>
        <v>0</v>
      </c>
      <c r="AF1441" s="111">
        <f>Table5[[#This Row],[Column5]]+Table5[[#This Row],[Column13]]+Table5[[#This Row],[Column21]]+Table5[[#This Row],[Column18]]</f>
        <v>0</v>
      </c>
      <c r="AG1441" s="111">
        <f t="shared" si="247"/>
        <v>0</v>
      </c>
      <c r="AH1441" s="111">
        <f t="shared" si="248"/>
        <v>0</v>
      </c>
      <c r="AI1441" s="111">
        <f>Table5[[#This Row],[Column17]]-Table5[[#This Row],[Column20]]</f>
        <v>0</v>
      </c>
      <c r="AJ1441" s="111">
        <f t="shared" si="249"/>
        <v>0</v>
      </c>
      <c r="AK1441" s="111">
        <f t="shared" si="253"/>
        <v>0</v>
      </c>
      <c r="AL1441" s="111">
        <f t="shared" si="250"/>
        <v>0</v>
      </c>
      <c r="AM1441" s="111" t="str">
        <f t="shared" si="251"/>
        <v/>
      </c>
      <c r="AN1441" s="111" t="str">
        <f t="shared" ca="1" si="252"/>
        <v/>
      </c>
    </row>
    <row r="1442" spans="1:40" ht="20.25" customHeight="1" x14ac:dyDescent="0.3">
      <c r="A1442" s="107"/>
      <c r="B1442" s="144"/>
      <c r="C1442" s="119"/>
      <c r="D1442" s="120"/>
      <c r="E1442" s="119"/>
      <c r="F1442" s="119"/>
      <c r="G1442" s="120"/>
      <c r="H1442" s="119"/>
      <c r="I1442" s="109"/>
      <c r="L1442" s="108"/>
      <c r="M1442" s="108"/>
      <c r="N1442" s="108"/>
      <c r="O1442" s="108"/>
      <c r="P1442" s="108"/>
      <c r="Q1442" s="108"/>
      <c r="R1442" s="108"/>
      <c r="S1442" s="108"/>
      <c r="T1442" s="100">
        <f t="shared" si="243"/>
        <v>0</v>
      </c>
      <c r="U1442" s="111"/>
      <c r="V1442" s="111"/>
      <c r="W1442" s="111">
        <f>SUMIFS($F$3:F1442,$D$3:D1442,D1442,$C$3:C1442,"Buy")+SUMIFS($F$3:F1442,$D$3:D1442,D1442,$C$3:C1442,"Coin Deposit",$E$3:E1442,"&lt;&gt;")</f>
        <v>0</v>
      </c>
      <c r="X1442" s="111">
        <f t="shared" si="244"/>
        <v>0</v>
      </c>
      <c r="Y1442" s="111">
        <f>IF($D1442=Y$1,SUMIFS($H$3:$H1442,$G$3:$G1442,Y$1,$C$3:$C1442,"Sell"),0)</f>
        <v>0</v>
      </c>
      <c r="Z1442" s="111">
        <f t="shared" si="245"/>
        <v>0</v>
      </c>
      <c r="AA1442" s="111">
        <f>IF($D1442=AA$1,SUMIFS($H$3:$H1442,$G$3:$G1442,AA$1,$C$3:$C1442,"Sell"),0)</f>
        <v>0</v>
      </c>
      <c r="AB1442" s="111">
        <f t="shared" si="246"/>
        <v>0</v>
      </c>
      <c r="AC1442" s="111">
        <f>SUMIFS('Deductions and Deposits'!$H:$H,'Deductions and Deposits'!$G:$G,D1442,'Deductions and Deposits'!$F:$F,"&lt;="&amp;B1442)+SUMIFS($F$3:F1442,$D$3:D1442,D1442,$C$3:C1442,"Coin Deposit",$E$3:E1442,"")</f>
        <v>0</v>
      </c>
      <c r="AD1442" s="111">
        <f>SUMIFS('Deductions and Deposits'!$D:$D,'Deductions and Deposits'!$C:$C,D1442)+SUMIFS($F:$F,$D:$D,D1442,$C:$C,"Coin Deduction")</f>
        <v>0</v>
      </c>
      <c r="AE1442" s="111">
        <f>Table5[[#This Row],[Column4]]+Table5[[#This Row],[Column14]]+Table5[[#This Row],[Column19]]+Table5[[#This Row],[Column12]]</f>
        <v>0</v>
      </c>
      <c r="AF1442" s="111">
        <f>Table5[[#This Row],[Column5]]+Table5[[#This Row],[Column13]]+Table5[[#This Row],[Column21]]+Table5[[#This Row],[Column18]]</f>
        <v>0</v>
      </c>
      <c r="AG1442" s="111">
        <f t="shared" si="247"/>
        <v>0</v>
      </c>
      <c r="AH1442" s="111">
        <f t="shared" si="248"/>
        <v>0</v>
      </c>
      <c r="AI1442" s="111">
        <f>Table5[[#This Row],[Column17]]-Table5[[#This Row],[Column20]]</f>
        <v>0</v>
      </c>
      <c r="AJ1442" s="111">
        <f t="shared" si="249"/>
        <v>0</v>
      </c>
      <c r="AK1442" s="111">
        <f t="shared" si="253"/>
        <v>0</v>
      </c>
      <c r="AL1442" s="111">
        <f t="shared" si="250"/>
        <v>0</v>
      </c>
      <c r="AM1442" s="111" t="str">
        <f t="shared" si="251"/>
        <v/>
      </c>
      <c r="AN1442" s="111" t="str">
        <f t="shared" ca="1" si="252"/>
        <v/>
      </c>
    </row>
    <row r="1443" spans="1:40" ht="20.25" customHeight="1" x14ac:dyDescent="0.3">
      <c r="A1443" s="107"/>
      <c r="B1443" s="144"/>
      <c r="C1443" s="119"/>
      <c r="D1443" s="120"/>
      <c r="E1443" s="119"/>
      <c r="F1443" s="119"/>
      <c r="G1443" s="120"/>
      <c r="H1443" s="119"/>
      <c r="I1443" s="109"/>
      <c r="L1443" s="108"/>
      <c r="M1443" s="108"/>
      <c r="N1443" s="108"/>
      <c r="O1443" s="108"/>
      <c r="P1443" s="108"/>
      <c r="Q1443" s="108"/>
      <c r="R1443" s="108"/>
      <c r="S1443" s="108"/>
      <c r="T1443" s="100">
        <f t="shared" si="243"/>
        <v>0</v>
      </c>
      <c r="U1443" s="111"/>
      <c r="V1443" s="111"/>
      <c r="W1443" s="111">
        <f>SUMIFS($F$3:F1443,$D$3:D1443,D1443,$C$3:C1443,"Buy")+SUMIFS($F$3:F1443,$D$3:D1443,D1443,$C$3:C1443,"Coin Deposit",$E$3:E1443,"&lt;&gt;")</f>
        <v>0</v>
      </c>
      <c r="X1443" s="111">
        <f t="shared" si="244"/>
        <v>0</v>
      </c>
      <c r="Y1443" s="111">
        <f>IF($D1443=Y$1,SUMIFS($H$3:$H1443,$G$3:$G1443,Y$1,$C$3:$C1443,"Sell"),0)</f>
        <v>0</v>
      </c>
      <c r="Z1443" s="111">
        <f t="shared" si="245"/>
        <v>0</v>
      </c>
      <c r="AA1443" s="111">
        <f>IF($D1443=AA$1,SUMIFS($H$3:$H1443,$G$3:$G1443,AA$1,$C$3:$C1443,"Sell"),0)</f>
        <v>0</v>
      </c>
      <c r="AB1443" s="111">
        <f t="shared" si="246"/>
        <v>0</v>
      </c>
      <c r="AC1443" s="111">
        <f>SUMIFS('Deductions and Deposits'!$H:$H,'Deductions and Deposits'!$G:$G,D1443,'Deductions and Deposits'!$F:$F,"&lt;="&amp;B1443)+SUMIFS($F$3:F1443,$D$3:D1443,D1443,$C$3:C1443,"Coin Deposit",$E$3:E1443,"")</f>
        <v>0</v>
      </c>
      <c r="AD1443" s="111">
        <f>SUMIFS('Deductions and Deposits'!$D:$D,'Deductions and Deposits'!$C:$C,D1443)+SUMIFS($F:$F,$D:$D,D1443,$C:$C,"Coin Deduction")</f>
        <v>0</v>
      </c>
      <c r="AE1443" s="111">
        <f>Table5[[#This Row],[Column4]]+Table5[[#This Row],[Column14]]+Table5[[#This Row],[Column19]]+Table5[[#This Row],[Column12]]</f>
        <v>0</v>
      </c>
      <c r="AF1443" s="111">
        <f>Table5[[#This Row],[Column5]]+Table5[[#This Row],[Column13]]+Table5[[#This Row],[Column21]]+Table5[[#This Row],[Column18]]</f>
        <v>0</v>
      </c>
      <c r="AG1443" s="111">
        <f t="shared" si="247"/>
        <v>0</v>
      </c>
      <c r="AH1443" s="111">
        <f t="shared" si="248"/>
        <v>0</v>
      </c>
      <c r="AI1443" s="111">
        <f>Table5[[#This Row],[Column17]]-Table5[[#This Row],[Column20]]</f>
        <v>0</v>
      </c>
      <c r="AJ1443" s="111">
        <f t="shared" si="249"/>
        <v>0</v>
      </c>
      <c r="AK1443" s="111">
        <f t="shared" si="253"/>
        <v>0</v>
      </c>
      <c r="AL1443" s="111">
        <f t="shared" si="250"/>
        <v>0</v>
      </c>
      <c r="AM1443" s="111" t="str">
        <f t="shared" si="251"/>
        <v/>
      </c>
      <c r="AN1443" s="111" t="str">
        <f t="shared" ca="1" si="252"/>
        <v/>
      </c>
    </row>
    <row r="1444" spans="1:40" ht="20.25" customHeight="1" x14ac:dyDescent="0.3">
      <c r="A1444" s="107"/>
      <c r="B1444" s="144"/>
      <c r="C1444" s="119"/>
      <c r="D1444" s="120"/>
      <c r="E1444" s="119"/>
      <c r="F1444" s="119"/>
      <c r="G1444" s="120"/>
      <c r="H1444" s="119"/>
      <c r="I1444" s="109"/>
      <c r="L1444" s="108"/>
      <c r="M1444" s="108"/>
      <c r="N1444" s="108"/>
      <c r="O1444" s="108"/>
      <c r="P1444" s="108"/>
      <c r="Q1444" s="108"/>
      <c r="R1444" s="108"/>
      <c r="S1444" s="108"/>
      <c r="T1444" s="100">
        <f t="shared" si="243"/>
        <v>0</v>
      </c>
      <c r="U1444" s="111"/>
      <c r="V1444" s="111"/>
      <c r="W1444" s="111">
        <f>SUMIFS($F$3:F1444,$D$3:D1444,D1444,$C$3:C1444,"Buy")+SUMIFS($F$3:F1444,$D$3:D1444,D1444,$C$3:C1444,"Coin Deposit",$E$3:E1444,"&lt;&gt;")</f>
        <v>0</v>
      </c>
      <c r="X1444" s="111">
        <f t="shared" si="244"/>
        <v>0</v>
      </c>
      <c r="Y1444" s="111">
        <f>IF($D1444=Y$1,SUMIFS($H$3:$H1444,$G$3:$G1444,Y$1,$C$3:$C1444,"Sell"),0)</f>
        <v>0</v>
      </c>
      <c r="Z1444" s="111">
        <f t="shared" si="245"/>
        <v>0</v>
      </c>
      <c r="AA1444" s="111">
        <f>IF($D1444=AA$1,SUMIFS($H$3:$H1444,$G$3:$G1444,AA$1,$C$3:$C1444,"Sell"),0)</f>
        <v>0</v>
      </c>
      <c r="AB1444" s="111">
        <f t="shared" si="246"/>
        <v>0</v>
      </c>
      <c r="AC1444" s="111">
        <f>SUMIFS('Deductions and Deposits'!$H:$H,'Deductions and Deposits'!$G:$G,D1444,'Deductions and Deposits'!$F:$F,"&lt;="&amp;B1444)+SUMIFS($F$3:F1444,$D$3:D1444,D1444,$C$3:C1444,"Coin Deposit",$E$3:E1444,"")</f>
        <v>0</v>
      </c>
      <c r="AD1444" s="111">
        <f>SUMIFS('Deductions and Deposits'!$D:$D,'Deductions and Deposits'!$C:$C,D1444)+SUMIFS($F:$F,$D:$D,D1444,$C:$C,"Coin Deduction")</f>
        <v>0</v>
      </c>
      <c r="AE1444" s="111">
        <f>Table5[[#This Row],[Column4]]+Table5[[#This Row],[Column14]]+Table5[[#This Row],[Column19]]+Table5[[#This Row],[Column12]]</f>
        <v>0</v>
      </c>
      <c r="AF1444" s="111">
        <f>Table5[[#This Row],[Column5]]+Table5[[#This Row],[Column13]]+Table5[[#This Row],[Column21]]+Table5[[#This Row],[Column18]]</f>
        <v>0</v>
      </c>
      <c r="AG1444" s="111">
        <f t="shared" si="247"/>
        <v>0</v>
      </c>
      <c r="AH1444" s="111">
        <f t="shared" si="248"/>
        <v>0</v>
      </c>
      <c r="AI1444" s="111">
        <f>Table5[[#This Row],[Column17]]-Table5[[#This Row],[Column20]]</f>
        <v>0</v>
      </c>
      <c r="AJ1444" s="111">
        <f t="shared" si="249"/>
        <v>0</v>
      </c>
      <c r="AK1444" s="111">
        <f t="shared" si="253"/>
        <v>0</v>
      </c>
      <c r="AL1444" s="111">
        <f t="shared" si="250"/>
        <v>0</v>
      </c>
      <c r="AM1444" s="111" t="str">
        <f t="shared" si="251"/>
        <v/>
      </c>
      <c r="AN1444" s="111" t="str">
        <f t="shared" ca="1" si="252"/>
        <v/>
      </c>
    </row>
    <row r="1445" spans="1:40" ht="20.25" customHeight="1" x14ac:dyDescent="0.3">
      <c r="A1445" s="107"/>
      <c r="B1445" s="144"/>
      <c r="C1445" s="119"/>
      <c r="D1445" s="120"/>
      <c r="E1445" s="119"/>
      <c r="F1445" s="119"/>
      <c r="G1445" s="120"/>
      <c r="H1445" s="119"/>
      <c r="I1445" s="109"/>
      <c r="L1445" s="108"/>
      <c r="M1445" s="108"/>
      <c r="N1445" s="108"/>
      <c r="O1445" s="108"/>
      <c r="P1445" s="108"/>
      <c r="Q1445" s="108"/>
      <c r="R1445" s="108"/>
      <c r="S1445" s="108"/>
      <c r="T1445" s="100">
        <f t="shared" si="243"/>
        <v>0</v>
      </c>
      <c r="U1445" s="111"/>
      <c r="V1445" s="111"/>
      <c r="W1445" s="111">
        <f>SUMIFS($F$3:F1445,$D$3:D1445,D1445,$C$3:C1445,"Buy")+SUMIFS($F$3:F1445,$D$3:D1445,D1445,$C$3:C1445,"Coin Deposit",$E$3:E1445,"&lt;&gt;")</f>
        <v>0</v>
      </c>
      <c r="X1445" s="111">
        <f t="shared" si="244"/>
        <v>0</v>
      </c>
      <c r="Y1445" s="111">
        <f>IF($D1445=Y$1,SUMIFS($H$3:$H1445,$G$3:$G1445,Y$1,$C$3:$C1445,"Sell"),0)</f>
        <v>0</v>
      </c>
      <c r="Z1445" s="111">
        <f t="shared" si="245"/>
        <v>0</v>
      </c>
      <c r="AA1445" s="111">
        <f>IF($D1445=AA$1,SUMIFS($H$3:$H1445,$G$3:$G1445,AA$1,$C$3:$C1445,"Sell"),0)</f>
        <v>0</v>
      </c>
      <c r="AB1445" s="111">
        <f t="shared" si="246"/>
        <v>0</v>
      </c>
      <c r="AC1445" s="111">
        <f>SUMIFS('Deductions and Deposits'!$H:$H,'Deductions and Deposits'!$G:$G,D1445,'Deductions and Deposits'!$F:$F,"&lt;="&amp;B1445)+SUMIFS($F$3:F1445,$D$3:D1445,D1445,$C$3:C1445,"Coin Deposit",$E$3:E1445,"")</f>
        <v>0</v>
      </c>
      <c r="AD1445" s="111">
        <f>SUMIFS('Deductions and Deposits'!$D:$D,'Deductions and Deposits'!$C:$C,D1445)+SUMIFS($F:$F,$D:$D,D1445,$C:$C,"Coin Deduction")</f>
        <v>0</v>
      </c>
      <c r="AE1445" s="111">
        <f>Table5[[#This Row],[Column4]]+Table5[[#This Row],[Column14]]+Table5[[#This Row],[Column19]]+Table5[[#This Row],[Column12]]</f>
        <v>0</v>
      </c>
      <c r="AF1445" s="111">
        <f>Table5[[#This Row],[Column5]]+Table5[[#This Row],[Column13]]+Table5[[#This Row],[Column21]]+Table5[[#This Row],[Column18]]</f>
        <v>0</v>
      </c>
      <c r="AG1445" s="111">
        <f t="shared" si="247"/>
        <v>0</v>
      </c>
      <c r="AH1445" s="111">
        <f t="shared" si="248"/>
        <v>0</v>
      </c>
      <c r="AI1445" s="111">
        <f>Table5[[#This Row],[Column17]]-Table5[[#This Row],[Column20]]</f>
        <v>0</v>
      </c>
      <c r="AJ1445" s="111">
        <f t="shared" si="249"/>
        <v>0</v>
      </c>
      <c r="AK1445" s="111">
        <f t="shared" si="253"/>
        <v>0</v>
      </c>
      <c r="AL1445" s="111">
        <f t="shared" si="250"/>
        <v>0</v>
      </c>
      <c r="AM1445" s="111" t="str">
        <f t="shared" si="251"/>
        <v/>
      </c>
      <c r="AN1445" s="111" t="str">
        <f t="shared" ca="1" si="252"/>
        <v/>
      </c>
    </row>
    <row r="1446" spans="1:40" ht="20.25" customHeight="1" x14ac:dyDescent="0.3">
      <c r="A1446" s="107"/>
      <c r="B1446" s="144"/>
      <c r="C1446" s="119"/>
      <c r="D1446" s="120"/>
      <c r="E1446" s="119"/>
      <c r="F1446" s="119"/>
      <c r="G1446" s="120"/>
      <c r="H1446" s="119"/>
      <c r="I1446" s="109"/>
      <c r="L1446" s="108"/>
      <c r="M1446" s="108"/>
      <c r="N1446" s="108"/>
      <c r="O1446" s="108"/>
      <c r="P1446" s="108"/>
      <c r="Q1446" s="108"/>
      <c r="R1446" s="108"/>
      <c r="S1446" s="108"/>
      <c r="T1446" s="100">
        <f t="shared" si="243"/>
        <v>0</v>
      </c>
      <c r="U1446" s="111"/>
      <c r="V1446" s="111"/>
      <c r="W1446" s="111">
        <f>SUMIFS($F$3:F1446,$D$3:D1446,D1446,$C$3:C1446,"Buy")+SUMIFS($F$3:F1446,$D$3:D1446,D1446,$C$3:C1446,"Coin Deposit",$E$3:E1446,"&lt;&gt;")</f>
        <v>0</v>
      </c>
      <c r="X1446" s="111">
        <f t="shared" si="244"/>
        <v>0</v>
      </c>
      <c r="Y1446" s="111">
        <f>IF($D1446=Y$1,SUMIFS($H$3:$H1446,$G$3:$G1446,Y$1,$C$3:$C1446,"Sell"),0)</f>
        <v>0</v>
      </c>
      <c r="Z1446" s="111">
        <f t="shared" si="245"/>
        <v>0</v>
      </c>
      <c r="AA1446" s="111">
        <f>IF($D1446=AA$1,SUMIFS($H$3:$H1446,$G$3:$G1446,AA$1,$C$3:$C1446,"Sell"),0)</f>
        <v>0</v>
      </c>
      <c r="AB1446" s="111">
        <f t="shared" si="246"/>
        <v>0</v>
      </c>
      <c r="AC1446" s="111">
        <f>SUMIFS('Deductions and Deposits'!$H:$H,'Deductions and Deposits'!$G:$G,D1446,'Deductions and Deposits'!$F:$F,"&lt;="&amp;B1446)+SUMIFS($F$3:F1446,$D$3:D1446,D1446,$C$3:C1446,"Coin Deposit",$E$3:E1446,"")</f>
        <v>0</v>
      </c>
      <c r="AD1446" s="111">
        <f>SUMIFS('Deductions and Deposits'!$D:$D,'Deductions and Deposits'!$C:$C,D1446)+SUMIFS($F:$F,$D:$D,D1446,$C:$C,"Coin Deduction")</f>
        <v>0</v>
      </c>
      <c r="AE1446" s="111">
        <f>Table5[[#This Row],[Column4]]+Table5[[#This Row],[Column14]]+Table5[[#This Row],[Column19]]+Table5[[#This Row],[Column12]]</f>
        <v>0</v>
      </c>
      <c r="AF1446" s="111">
        <f>Table5[[#This Row],[Column5]]+Table5[[#This Row],[Column13]]+Table5[[#This Row],[Column21]]+Table5[[#This Row],[Column18]]</f>
        <v>0</v>
      </c>
      <c r="AG1446" s="111">
        <f t="shared" si="247"/>
        <v>0</v>
      </c>
      <c r="AH1446" s="111">
        <f t="shared" si="248"/>
        <v>0</v>
      </c>
      <c r="AI1446" s="111">
        <f>Table5[[#This Row],[Column17]]-Table5[[#This Row],[Column20]]</f>
        <v>0</v>
      </c>
      <c r="AJ1446" s="111">
        <f t="shared" si="249"/>
        <v>0</v>
      </c>
      <c r="AK1446" s="111">
        <f t="shared" si="253"/>
        <v>0</v>
      </c>
      <c r="AL1446" s="111">
        <f t="shared" si="250"/>
        <v>0</v>
      </c>
      <c r="AM1446" s="111" t="str">
        <f t="shared" si="251"/>
        <v/>
      </c>
      <c r="AN1446" s="111" t="str">
        <f t="shared" ca="1" si="252"/>
        <v/>
      </c>
    </row>
    <row r="1447" spans="1:40" ht="20.25" customHeight="1" x14ac:dyDescent="0.3">
      <c r="A1447" s="107"/>
      <c r="B1447" s="144"/>
      <c r="C1447" s="119"/>
      <c r="D1447" s="120"/>
      <c r="E1447" s="119"/>
      <c r="F1447" s="119"/>
      <c r="G1447" s="120"/>
      <c r="H1447" s="119"/>
      <c r="I1447" s="109"/>
      <c r="L1447" s="108"/>
      <c r="M1447" s="108"/>
      <c r="N1447" s="108"/>
      <c r="O1447" s="108"/>
      <c r="P1447" s="108"/>
      <c r="Q1447" s="108"/>
      <c r="R1447" s="108"/>
      <c r="S1447" s="108"/>
      <c r="T1447" s="100">
        <f t="shared" si="243"/>
        <v>0</v>
      </c>
      <c r="U1447" s="111"/>
      <c r="V1447" s="111"/>
      <c r="W1447" s="111">
        <f>SUMIFS($F$3:F1447,$D$3:D1447,D1447,$C$3:C1447,"Buy")+SUMIFS($F$3:F1447,$D$3:D1447,D1447,$C$3:C1447,"Coin Deposit",$E$3:E1447,"&lt;&gt;")</f>
        <v>0</v>
      </c>
      <c r="X1447" s="111">
        <f t="shared" si="244"/>
        <v>0</v>
      </c>
      <c r="Y1447" s="111">
        <f>IF($D1447=Y$1,SUMIFS($H$3:$H1447,$G$3:$G1447,Y$1,$C$3:$C1447,"Sell"),0)</f>
        <v>0</v>
      </c>
      <c r="Z1447" s="111">
        <f t="shared" si="245"/>
        <v>0</v>
      </c>
      <c r="AA1447" s="111">
        <f>IF($D1447=AA$1,SUMIFS($H$3:$H1447,$G$3:$G1447,AA$1,$C$3:$C1447,"Sell"),0)</f>
        <v>0</v>
      </c>
      <c r="AB1447" s="111">
        <f t="shared" si="246"/>
        <v>0</v>
      </c>
      <c r="AC1447" s="111">
        <f>SUMIFS('Deductions and Deposits'!$H:$H,'Deductions and Deposits'!$G:$G,D1447,'Deductions and Deposits'!$F:$F,"&lt;="&amp;B1447)+SUMIFS($F$3:F1447,$D$3:D1447,D1447,$C$3:C1447,"Coin Deposit",$E$3:E1447,"")</f>
        <v>0</v>
      </c>
      <c r="AD1447" s="111">
        <f>SUMIFS('Deductions and Deposits'!$D:$D,'Deductions and Deposits'!$C:$C,D1447)+SUMIFS($F:$F,$D:$D,D1447,$C:$C,"Coin Deduction")</f>
        <v>0</v>
      </c>
      <c r="AE1447" s="111">
        <f>Table5[[#This Row],[Column4]]+Table5[[#This Row],[Column14]]+Table5[[#This Row],[Column19]]+Table5[[#This Row],[Column12]]</f>
        <v>0</v>
      </c>
      <c r="AF1447" s="111">
        <f>Table5[[#This Row],[Column5]]+Table5[[#This Row],[Column13]]+Table5[[#This Row],[Column21]]+Table5[[#This Row],[Column18]]</f>
        <v>0</v>
      </c>
      <c r="AG1447" s="111">
        <f t="shared" si="247"/>
        <v>0</v>
      </c>
      <c r="AH1447" s="111">
        <f t="shared" si="248"/>
        <v>0</v>
      </c>
      <c r="AI1447" s="111">
        <f>Table5[[#This Row],[Column17]]-Table5[[#This Row],[Column20]]</f>
        <v>0</v>
      </c>
      <c r="AJ1447" s="111">
        <f t="shared" si="249"/>
        <v>0</v>
      </c>
      <c r="AK1447" s="111">
        <f t="shared" si="253"/>
        <v>0</v>
      </c>
      <c r="AL1447" s="111">
        <f t="shared" si="250"/>
        <v>0</v>
      </c>
      <c r="AM1447" s="111" t="str">
        <f t="shared" si="251"/>
        <v/>
      </c>
      <c r="AN1447" s="111" t="str">
        <f t="shared" ca="1" si="252"/>
        <v/>
      </c>
    </row>
    <row r="1448" spans="1:40" ht="20.25" customHeight="1" x14ac:dyDescent="0.3">
      <c r="A1448" s="107"/>
      <c r="B1448" s="144"/>
      <c r="C1448" s="119"/>
      <c r="D1448" s="120"/>
      <c r="E1448" s="119"/>
      <c r="F1448" s="119"/>
      <c r="G1448" s="120"/>
      <c r="H1448" s="119"/>
      <c r="I1448" s="109"/>
      <c r="L1448" s="108"/>
      <c r="M1448" s="108"/>
      <c r="N1448" s="108"/>
      <c r="O1448" s="108"/>
      <c r="P1448" s="108"/>
      <c r="Q1448" s="108"/>
      <c r="R1448" s="108"/>
      <c r="S1448" s="108"/>
      <c r="T1448" s="100">
        <f t="shared" si="243"/>
        <v>0</v>
      </c>
      <c r="U1448" s="111"/>
      <c r="V1448" s="111"/>
      <c r="W1448" s="111">
        <f>SUMIFS($F$3:F1448,$D$3:D1448,D1448,$C$3:C1448,"Buy")+SUMIFS($F$3:F1448,$D$3:D1448,D1448,$C$3:C1448,"Coin Deposit",$E$3:E1448,"&lt;&gt;")</f>
        <v>0</v>
      </c>
      <c r="X1448" s="111">
        <f t="shared" si="244"/>
        <v>0</v>
      </c>
      <c r="Y1448" s="111">
        <f>IF($D1448=Y$1,SUMIFS($H$3:$H1448,$G$3:$G1448,Y$1,$C$3:$C1448,"Sell"),0)</f>
        <v>0</v>
      </c>
      <c r="Z1448" s="111">
        <f t="shared" si="245"/>
        <v>0</v>
      </c>
      <c r="AA1448" s="111">
        <f>IF($D1448=AA$1,SUMIFS($H$3:$H1448,$G$3:$G1448,AA$1,$C$3:$C1448,"Sell"),0)</f>
        <v>0</v>
      </c>
      <c r="AB1448" s="111">
        <f t="shared" si="246"/>
        <v>0</v>
      </c>
      <c r="AC1448" s="111">
        <f>SUMIFS('Deductions and Deposits'!$H:$H,'Deductions and Deposits'!$G:$G,D1448,'Deductions and Deposits'!$F:$F,"&lt;="&amp;B1448)+SUMIFS($F$3:F1448,$D$3:D1448,D1448,$C$3:C1448,"Coin Deposit",$E$3:E1448,"")</f>
        <v>0</v>
      </c>
      <c r="AD1448" s="111">
        <f>SUMIFS('Deductions and Deposits'!$D:$D,'Deductions and Deposits'!$C:$C,D1448)+SUMIFS($F:$F,$D:$D,D1448,$C:$C,"Coin Deduction")</f>
        <v>0</v>
      </c>
      <c r="AE1448" s="111">
        <f>Table5[[#This Row],[Column4]]+Table5[[#This Row],[Column14]]+Table5[[#This Row],[Column19]]+Table5[[#This Row],[Column12]]</f>
        <v>0</v>
      </c>
      <c r="AF1448" s="111">
        <f>Table5[[#This Row],[Column5]]+Table5[[#This Row],[Column13]]+Table5[[#This Row],[Column21]]+Table5[[#This Row],[Column18]]</f>
        <v>0</v>
      </c>
      <c r="AG1448" s="111">
        <f t="shared" si="247"/>
        <v>0</v>
      </c>
      <c r="AH1448" s="111">
        <f t="shared" si="248"/>
        <v>0</v>
      </c>
      <c r="AI1448" s="111">
        <f>Table5[[#This Row],[Column17]]-Table5[[#This Row],[Column20]]</f>
        <v>0</v>
      </c>
      <c r="AJ1448" s="111">
        <f t="shared" si="249"/>
        <v>0</v>
      </c>
      <c r="AK1448" s="111">
        <f t="shared" si="253"/>
        <v>0</v>
      </c>
      <c r="AL1448" s="111">
        <f t="shared" si="250"/>
        <v>0</v>
      </c>
      <c r="AM1448" s="111" t="str">
        <f t="shared" si="251"/>
        <v/>
      </c>
      <c r="AN1448" s="111" t="str">
        <f t="shared" ca="1" si="252"/>
        <v/>
      </c>
    </row>
    <row r="1449" spans="1:40" ht="20.25" customHeight="1" x14ac:dyDescent="0.3">
      <c r="A1449" s="107"/>
      <c r="B1449" s="144"/>
      <c r="C1449" s="119"/>
      <c r="D1449" s="120"/>
      <c r="E1449" s="119"/>
      <c r="F1449" s="119"/>
      <c r="G1449" s="120"/>
      <c r="H1449" s="119"/>
      <c r="I1449" s="109"/>
      <c r="L1449" s="108"/>
      <c r="M1449" s="108"/>
      <c r="N1449" s="108"/>
      <c r="O1449" s="108"/>
      <c r="P1449" s="108"/>
      <c r="Q1449" s="108"/>
      <c r="R1449" s="108"/>
      <c r="S1449" s="108"/>
      <c r="T1449" s="100">
        <f t="shared" si="243"/>
        <v>0</v>
      </c>
      <c r="U1449" s="111"/>
      <c r="V1449" s="111"/>
      <c r="W1449" s="111">
        <f>SUMIFS($F$3:F1449,$D$3:D1449,D1449,$C$3:C1449,"Buy")+SUMIFS($F$3:F1449,$D$3:D1449,D1449,$C$3:C1449,"Coin Deposit",$E$3:E1449,"&lt;&gt;")</f>
        <v>0</v>
      </c>
      <c r="X1449" s="111">
        <f t="shared" si="244"/>
        <v>0</v>
      </c>
      <c r="Y1449" s="111">
        <f>IF($D1449=Y$1,SUMIFS($H$3:$H1449,$G$3:$G1449,Y$1,$C$3:$C1449,"Sell"),0)</f>
        <v>0</v>
      </c>
      <c r="Z1449" s="111">
        <f t="shared" si="245"/>
        <v>0</v>
      </c>
      <c r="AA1449" s="111">
        <f>IF($D1449=AA$1,SUMIFS($H$3:$H1449,$G$3:$G1449,AA$1,$C$3:$C1449,"Sell"),0)</f>
        <v>0</v>
      </c>
      <c r="AB1449" s="111">
        <f t="shared" si="246"/>
        <v>0</v>
      </c>
      <c r="AC1449" s="111">
        <f>SUMIFS('Deductions and Deposits'!$H:$H,'Deductions and Deposits'!$G:$G,D1449,'Deductions and Deposits'!$F:$F,"&lt;="&amp;B1449)+SUMIFS($F$3:F1449,$D$3:D1449,D1449,$C$3:C1449,"Coin Deposit",$E$3:E1449,"")</f>
        <v>0</v>
      </c>
      <c r="AD1449" s="111">
        <f>SUMIFS('Deductions and Deposits'!$D:$D,'Deductions and Deposits'!$C:$C,D1449)+SUMIFS($F:$F,$D:$D,D1449,$C:$C,"Coin Deduction")</f>
        <v>0</v>
      </c>
      <c r="AE1449" s="111">
        <f>Table5[[#This Row],[Column4]]+Table5[[#This Row],[Column14]]+Table5[[#This Row],[Column19]]+Table5[[#This Row],[Column12]]</f>
        <v>0</v>
      </c>
      <c r="AF1449" s="111">
        <f>Table5[[#This Row],[Column5]]+Table5[[#This Row],[Column13]]+Table5[[#This Row],[Column21]]+Table5[[#This Row],[Column18]]</f>
        <v>0</v>
      </c>
      <c r="AG1449" s="111">
        <f t="shared" si="247"/>
        <v>0</v>
      </c>
      <c r="AH1449" s="111">
        <f t="shared" si="248"/>
        <v>0</v>
      </c>
      <c r="AI1449" s="111">
        <f>Table5[[#This Row],[Column17]]-Table5[[#This Row],[Column20]]</f>
        <v>0</v>
      </c>
      <c r="AJ1449" s="111">
        <f t="shared" si="249"/>
        <v>0</v>
      </c>
      <c r="AK1449" s="111">
        <f t="shared" si="253"/>
        <v>0</v>
      </c>
      <c r="AL1449" s="111">
        <f t="shared" si="250"/>
        <v>0</v>
      </c>
      <c r="AM1449" s="111" t="str">
        <f t="shared" si="251"/>
        <v/>
      </c>
      <c r="AN1449" s="111" t="str">
        <f t="shared" ca="1" si="252"/>
        <v/>
      </c>
    </row>
    <row r="1450" spans="1:40" ht="20.25" customHeight="1" x14ac:dyDescent="0.3">
      <c r="A1450" s="107"/>
      <c r="B1450" s="144"/>
      <c r="C1450" s="119"/>
      <c r="D1450" s="120"/>
      <c r="E1450" s="119"/>
      <c r="F1450" s="119"/>
      <c r="G1450" s="120"/>
      <c r="H1450" s="119"/>
      <c r="I1450" s="109"/>
      <c r="L1450" s="108"/>
      <c r="M1450" s="108"/>
      <c r="N1450" s="108"/>
      <c r="O1450" s="108"/>
      <c r="P1450" s="108"/>
      <c r="Q1450" s="108"/>
      <c r="R1450" s="108"/>
      <c r="S1450" s="108"/>
      <c r="T1450" s="100">
        <f t="shared" si="243"/>
        <v>0</v>
      </c>
      <c r="U1450" s="111"/>
      <c r="V1450" s="111"/>
      <c r="W1450" s="111">
        <f>SUMIFS($F$3:F1450,$D$3:D1450,D1450,$C$3:C1450,"Buy")+SUMIFS($F$3:F1450,$D$3:D1450,D1450,$C$3:C1450,"Coin Deposit",$E$3:E1450,"&lt;&gt;")</f>
        <v>0</v>
      </c>
      <c r="X1450" s="111">
        <f t="shared" si="244"/>
        <v>0</v>
      </c>
      <c r="Y1450" s="111">
        <f>IF($D1450=Y$1,SUMIFS($H$3:$H1450,$G$3:$G1450,Y$1,$C$3:$C1450,"Sell"),0)</f>
        <v>0</v>
      </c>
      <c r="Z1450" s="111">
        <f t="shared" si="245"/>
        <v>0</v>
      </c>
      <c r="AA1450" s="111">
        <f>IF($D1450=AA$1,SUMIFS($H$3:$H1450,$G$3:$G1450,AA$1,$C$3:$C1450,"Sell"),0)</f>
        <v>0</v>
      </c>
      <c r="AB1450" s="111">
        <f t="shared" si="246"/>
        <v>0</v>
      </c>
      <c r="AC1450" s="111">
        <f>SUMIFS('Deductions and Deposits'!$H:$H,'Deductions and Deposits'!$G:$G,D1450,'Deductions and Deposits'!$F:$F,"&lt;="&amp;B1450)+SUMIFS($F$3:F1450,$D$3:D1450,D1450,$C$3:C1450,"Coin Deposit",$E$3:E1450,"")</f>
        <v>0</v>
      </c>
      <c r="AD1450" s="111">
        <f>SUMIFS('Deductions and Deposits'!$D:$D,'Deductions and Deposits'!$C:$C,D1450)+SUMIFS($F:$F,$D:$D,D1450,$C:$C,"Coin Deduction")</f>
        <v>0</v>
      </c>
      <c r="AE1450" s="111">
        <f>Table5[[#This Row],[Column4]]+Table5[[#This Row],[Column14]]+Table5[[#This Row],[Column19]]+Table5[[#This Row],[Column12]]</f>
        <v>0</v>
      </c>
      <c r="AF1450" s="111">
        <f>Table5[[#This Row],[Column5]]+Table5[[#This Row],[Column13]]+Table5[[#This Row],[Column21]]+Table5[[#This Row],[Column18]]</f>
        <v>0</v>
      </c>
      <c r="AG1450" s="111">
        <f t="shared" si="247"/>
        <v>0</v>
      </c>
      <c r="AH1450" s="111">
        <f t="shared" si="248"/>
        <v>0</v>
      </c>
      <c r="AI1450" s="111">
        <f>Table5[[#This Row],[Column17]]-Table5[[#This Row],[Column20]]</f>
        <v>0</v>
      </c>
      <c r="AJ1450" s="111">
        <f t="shared" si="249"/>
        <v>0</v>
      </c>
      <c r="AK1450" s="111">
        <f t="shared" si="253"/>
        <v>0</v>
      </c>
      <c r="AL1450" s="111">
        <f t="shared" si="250"/>
        <v>0</v>
      </c>
      <c r="AM1450" s="111" t="str">
        <f t="shared" si="251"/>
        <v/>
      </c>
      <c r="AN1450" s="111" t="str">
        <f t="shared" ca="1" si="252"/>
        <v/>
      </c>
    </row>
    <row r="1451" spans="1:40" ht="20.25" customHeight="1" x14ac:dyDescent="0.3">
      <c r="A1451" s="107"/>
      <c r="B1451" s="144"/>
      <c r="C1451" s="119"/>
      <c r="D1451" s="120"/>
      <c r="E1451" s="119"/>
      <c r="F1451" s="119"/>
      <c r="G1451" s="120"/>
      <c r="H1451" s="119"/>
      <c r="I1451" s="109"/>
      <c r="L1451" s="108"/>
      <c r="M1451" s="108"/>
      <c r="N1451" s="108"/>
      <c r="O1451" s="108"/>
      <c r="P1451" s="108"/>
      <c r="Q1451" s="108"/>
      <c r="R1451" s="108"/>
      <c r="S1451" s="108"/>
      <c r="T1451" s="100">
        <f t="shared" si="243"/>
        <v>0</v>
      </c>
      <c r="U1451" s="111"/>
      <c r="V1451" s="111"/>
      <c r="W1451" s="111">
        <f>SUMIFS($F$3:F1451,$D$3:D1451,D1451,$C$3:C1451,"Buy")+SUMIFS($F$3:F1451,$D$3:D1451,D1451,$C$3:C1451,"Coin Deposit",$E$3:E1451,"&lt;&gt;")</f>
        <v>0</v>
      </c>
      <c r="X1451" s="111">
        <f t="shared" si="244"/>
        <v>0</v>
      </c>
      <c r="Y1451" s="111">
        <f>IF($D1451=Y$1,SUMIFS($H$3:$H1451,$G$3:$G1451,Y$1,$C$3:$C1451,"Sell"),0)</f>
        <v>0</v>
      </c>
      <c r="Z1451" s="111">
        <f t="shared" si="245"/>
        <v>0</v>
      </c>
      <c r="AA1451" s="111">
        <f>IF($D1451=AA$1,SUMIFS($H$3:$H1451,$G$3:$G1451,AA$1,$C$3:$C1451,"Sell"),0)</f>
        <v>0</v>
      </c>
      <c r="AB1451" s="111">
        <f t="shared" si="246"/>
        <v>0</v>
      </c>
      <c r="AC1451" s="111">
        <f>SUMIFS('Deductions and Deposits'!$H:$H,'Deductions and Deposits'!$G:$G,D1451,'Deductions and Deposits'!$F:$F,"&lt;="&amp;B1451)+SUMIFS($F$3:F1451,$D$3:D1451,D1451,$C$3:C1451,"Coin Deposit",$E$3:E1451,"")</f>
        <v>0</v>
      </c>
      <c r="AD1451" s="111">
        <f>SUMIFS('Deductions and Deposits'!$D:$D,'Deductions and Deposits'!$C:$C,D1451)+SUMIFS($F:$F,$D:$D,D1451,$C:$C,"Coin Deduction")</f>
        <v>0</v>
      </c>
      <c r="AE1451" s="111">
        <f>Table5[[#This Row],[Column4]]+Table5[[#This Row],[Column14]]+Table5[[#This Row],[Column19]]+Table5[[#This Row],[Column12]]</f>
        <v>0</v>
      </c>
      <c r="AF1451" s="111">
        <f>Table5[[#This Row],[Column5]]+Table5[[#This Row],[Column13]]+Table5[[#This Row],[Column21]]+Table5[[#This Row],[Column18]]</f>
        <v>0</v>
      </c>
      <c r="AG1451" s="111">
        <f t="shared" si="247"/>
        <v>0</v>
      </c>
      <c r="AH1451" s="111">
        <f t="shared" si="248"/>
        <v>0</v>
      </c>
      <c r="AI1451" s="111">
        <f>Table5[[#This Row],[Column17]]-Table5[[#This Row],[Column20]]</f>
        <v>0</v>
      </c>
      <c r="AJ1451" s="111">
        <f t="shared" si="249"/>
        <v>0</v>
      </c>
      <c r="AK1451" s="111">
        <f t="shared" si="253"/>
        <v>0</v>
      </c>
      <c r="AL1451" s="111">
        <f t="shared" si="250"/>
        <v>0</v>
      </c>
      <c r="AM1451" s="111" t="str">
        <f t="shared" si="251"/>
        <v/>
      </c>
      <c r="AN1451" s="111" t="str">
        <f t="shared" ca="1" si="252"/>
        <v/>
      </c>
    </row>
    <row r="1452" spans="1:40" ht="20.25" customHeight="1" x14ac:dyDescent="0.3">
      <c r="A1452" s="107"/>
      <c r="B1452" s="144"/>
      <c r="C1452" s="119"/>
      <c r="D1452" s="120"/>
      <c r="E1452" s="119"/>
      <c r="F1452" s="119"/>
      <c r="G1452" s="120"/>
      <c r="H1452" s="119"/>
      <c r="I1452" s="109"/>
      <c r="L1452" s="108"/>
      <c r="M1452" s="108"/>
      <c r="N1452" s="108"/>
      <c r="O1452" s="108"/>
      <c r="P1452" s="108"/>
      <c r="Q1452" s="108"/>
      <c r="R1452" s="108"/>
      <c r="S1452" s="108"/>
      <c r="T1452" s="100">
        <f t="shared" si="243"/>
        <v>0</v>
      </c>
      <c r="U1452" s="111"/>
      <c r="V1452" s="111"/>
      <c r="W1452" s="111">
        <f>SUMIFS($F$3:F1452,$D$3:D1452,D1452,$C$3:C1452,"Buy")+SUMIFS($F$3:F1452,$D$3:D1452,D1452,$C$3:C1452,"Coin Deposit",$E$3:E1452,"&lt;&gt;")</f>
        <v>0</v>
      </c>
      <c r="X1452" s="111">
        <f t="shared" si="244"/>
        <v>0</v>
      </c>
      <c r="Y1452" s="111">
        <f>IF($D1452=Y$1,SUMIFS($H$3:$H1452,$G$3:$G1452,Y$1,$C$3:$C1452,"Sell"),0)</f>
        <v>0</v>
      </c>
      <c r="Z1452" s="111">
        <f t="shared" si="245"/>
        <v>0</v>
      </c>
      <c r="AA1452" s="111">
        <f>IF($D1452=AA$1,SUMIFS($H$3:$H1452,$G$3:$G1452,AA$1,$C$3:$C1452,"Sell"),0)</f>
        <v>0</v>
      </c>
      <c r="AB1452" s="111">
        <f t="shared" si="246"/>
        <v>0</v>
      </c>
      <c r="AC1452" s="111">
        <f>SUMIFS('Deductions and Deposits'!$H:$H,'Deductions and Deposits'!$G:$G,D1452,'Deductions and Deposits'!$F:$F,"&lt;="&amp;B1452)+SUMIFS($F$3:F1452,$D$3:D1452,D1452,$C$3:C1452,"Coin Deposit",$E$3:E1452,"")</f>
        <v>0</v>
      </c>
      <c r="AD1452" s="111">
        <f>SUMIFS('Deductions and Deposits'!$D:$D,'Deductions and Deposits'!$C:$C,D1452)+SUMIFS($F:$F,$D:$D,D1452,$C:$C,"Coin Deduction")</f>
        <v>0</v>
      </c>
      <c r="AE1452" s="111">
        <f>Table5[[#This Row],[Column4]]+Table5[[#This Row],[Column14]]+Table5[[#This Row],[Column19]]+Table5[[#This Row],[Column12]]</f>
        <v>0</v>
      </c>
      <c r="AF1452" s="111">
        <f>Table5[[#This Row],[Column5]]+Table5[[#This Row],[Column13]]+Table5[[#This Row],[Column21]]+Table5[[#This Row],[Column18]]</f>
        <v>0</v>
      </c>
      <c r="AG1452" s="111">
        <f t="shared" si="247"/>
        <v>0</v>
      </c>
      <c r="AH1452" s="111">
        <f t="shared" si="248"/>
        <v>0</v>
      </c>
      <c r="AI1452" s="111">
        <f>Table5[[#This Row],[Column17]]-Table5[[#This Row],[Column20]]</f>
        <v>0</v>
      </c>
      <c r="AJ1452" s="111">
        <f t="shared" si="249"/>
        <v>0</v>
      </c>
      <c r="AK1452" s="111">
        <f t="shared" si="253"/>
        <v>0</v>
      </c>
      <c r="AL1452" s="111">
        <f t="shared" si="250"/>
        <v>0</v>
      </c>
      <c r="AM1452" s="111" t="str">
        <f t="shared" si="251"/>
        <v/>
      </c>
      <c r="AN1452" s="111" t="str">
        <f t="shared" ca="1" si="252"/>
        <v/>
      </c>
    </row>
    <row r="1453" spans="1:40" ht="20.25" customHeight="1" x14ac:dyDescent="0.3">
      <c r="A1453" s="107"/>
      <c r="B1453" s="144"/>
      <c r="C1453" s="119"/>
      <c r="D1453" s="120"/>
      <c r="E1453" s="119"/>
      <c r="F1453" s="119"/>
      <c r="G1453" s="120"/>
      <c r="H1453" s="119"/>
      <c r="I1453" s="109"/>
      <c r="L1453" s="108"/>
      <c r="M1453" s="108"/>
      <c r="N1453" s="108"/>
      <c r="O1453" s="108"/>
      <c r="P1453" s="108"/>
      <c r="Q1453" s="108"/>
      <c r="R1453" s="108"/>
      <c r="S1453" s="108"/>
      <c r="T1453" s="100">
        <f t="shared" si="243"/>
        <v>0</v>
      </c>
      <c r="U1453" s="111"/>
      <c r="V1453" s="111"/>
      <c r="W1453" s="111">
        <f>SUMIFS($F$3:F1453,$D$3:D1453,D1453,$C$3:C1453,"Buy")+SUMIFS($F$3:F1453,$D$3:D1453,D1453,$C$3:C1453,"Coin Deposit",$E$3:E1453,"&lt;&gt;")</f>
        <v>0</v>
      </c>
      <c r="X1453" s="111">
        <f t="shared" si="244"/>
        <v>0</v>
      </c>
      <c r="Y1453" s="111">
        <f>IF($D1453=Y$1,SUMIFS($H$3:$H1453,$G$3:$G1453,Y$1,$C$3:$C1453,"Sell"),0)</f>
        <v>0</v>
      </c>
      <c r="Z1453" s="111">
        <f t="shared" si="245"/>
        <v>0</v>
      </c>
      <c r="AA1453" s="111">
        <f>IF($D1453=AA$1,SUMIFS($H$3:$H1453,$G$3:$G1453,AA$1,$C$3:$C1453,"Sell"),0)</f>
        <v>0</v>
      </c>
      <c r="AB1453" s="111">
        <f t="shared" si="246"/>
        <v>0</v>
      </c>
      <c r="AC1453" s="111">
        <f>SUMIFS('Deductions and Deposits'!$H:$H,'Deductions and Deposits'!$G:$G,D1453,'Deductions and Deposits'!$F:$F,"&lt;="&amp;B1453)+SUMIFS($F$3:F1453,$D$3:D1453,D1453,$C$3:C1453,"Coin Deposit",$E$3:E1453,"")</f>
        <v>0</v>
      </c>
      <c r="AD1453" s="111">
        <f>SUMIFS('Deductions and Deposits'!$D:$D,'Deductions and Deposits'!$C:$C,D1453)+SUMIFS($F:$F,$D:$D,D1453,$C:$C,"Coin Deduction")</f>
        <v>0</v>
      </c>
      <c r="AE1453" s="111">
        <f>Table5[[#This Row],[Column4]]+Table5[[#This Row],[Column14]]+Table5[[#This Row],[Column19]]+Table5[[#This Row],[Column12]]</f>
        <v>0</v>
      </c>
      <c r="AF1453" s="111">
        <f>Table5[[#This Row],[Column5]]+Table5[[#This Row],[Column13]]+Table5[[#This Row],[Column21]]+Table5[[#This Row],[Column18]]</f>
        <v>0</v>
      </c>
      <c r="AG1453" s="111">
        <f t="shared" si="247"/>
        <v>0</v>
      </c>
      <c r="AH1453" s="111">
        <f t="shared" si="248"/>
        <v>0</v>
      </c>
      <c r="AI1453" s="111">
        <f>Table5[[#This Row],[Column17]]-Table5[[#This Row],[Column20]]</f>
        <v>0</v>
      </c>
      <c r="AJ1453" s="111">
        <f t="shared" si="249"/>
        <v>0</v>
      </c>
      <c r="AK1453" s="111">
        <f t="shared" si="253"/>
        <v>0</v>
      </c>
      <c r="AL1453" s="111">
        <f t="shared" si="250"/>
        <v>0</v>
      </c>
      <c r="AM1453" s="111" t="str">
        <f t="shared" si="251"/>
        <v/>
      </c>
      <c r="AN1453" s="111" t="str">
        <f t="shared" ca="1" si="252"/>
        <v/>
      </c>
    </row>
    <row r="1454" spans="1:40" ht="20.25" customHeight="1" x14ac:dyDescent="0.3">
      <c r="A1454" s="107"/>
      <c r="B1454" s="144"/>
      <c r="C1454" s="119"/>
      <c r="D1454" s="120"/>
      <c r="E1454" s="119"/>
      <c r="F1454" s="119"/>
      <c r="G1454" s="120"/>
      <c r="H1454" s="119"/>
      <c r="I1454" s="109"/>
      <c r="L1454" s="108"/>
      <c r="M1454" s="108"/>
      <c r="N1454" s="108"/>
      <c r="O1454" s="108"/>
      <c r="P1454" s="108"/>
      <c r="Q1454" s="108"/>
      <c r="R1454" s="108"/>
      <c r="S1454" s="108"/>
      <c r="T1454" s="100">
        <f t="shared" si="243"/>
        <v>0</v>
      </c>
      <c r="U1454" s="111"/>
      <c r="V1454" s="111"/>
      <c r="W1454" s="111">
        <f>SUMIFS($F$3:F1454,$D$3:D1454,D1454,$C$3:C1454,"Buy")+SUMIFS($F$3:F1454,$D$3:D1454,D1454,$C$3:C1454,"Coin Deposit",$E$3:E1454,"&lt;&gt;")</f>
        <v>0</v>
      </c>
      <c r="X1454" s="111">
        <f t="shared" si="244"/>
        <v>0</v>
      </c>
      <c r="Y1454" s="111">
        <f>IF($D1454=Y$1,SUMIFS($H$3:$H1454,$G$3:$G1454,Y$1,$C$3:$C1454,"Sell"),0)</f>
        <v>0</v>
      </c>
      <c r="Z1454" s="111">
        <f t="shared" si="245"/>
        <v>0</v>
      </c>
      <c r="AA1454" s="111">
        <f>IF($D1454=AA$1,SUMIFS($H$3:$H1454,$G$3:$G1454,AA$1,$C$3:$C1454,"Sell"),0)</f>
        <v>0</v>
      </c>
      <c r="AB1454" s="111">
        <f t="shared" si="246"/>
        <v>0</v>
      </c>
      <c r="AC1454" s="111">
        <f>SUMIFS('Deductions and Deposits'!$H:$H,'Deductions and Deposits'!$G:$G,D1454,'Deductions and Deposits'!$F:$F,"&lt;="&amp;B1454)+SUMIFS($F$3:F1454,$D$3:D1454,D1454,$C$3:C1454,"Coin Deposit",$E$3:E1454,"")</f>
        <v>0</v>
      </c>
      <c r="AD1454" s="111">
        <f>SUMIFS('Deductions and Deposits'!$D:$D,'Deductions and Deposits'!$C:$C,D1454)+SUMIFS($F:$F,$D:$D,D1454,$C:$C,"Coin Deduction")</f>
        <v>0</v>
      </c>
      <c r="AE1454" s="111">
        <f>Table5[[#This Row],[Column4]]+Table5[[#This Row],[Column14]]+Table5[[#This Row],[Column19]]+Table5[[#This Row],[Column12]]</f>
        <v>0</v>
      </c>
      <c r="AF1454" s="111">
        <f>Table5[[#This Row],[Column5]]+Table5[[#This Row],[Column13]]+Table5[[#This Row],[Column21]]+Table5[[#This Row],[Column18]]</f>
        <v>0</v>
      </c>
      <c r="AG1454" s="111">
        <f t="shared" si="247"/>
        <v>0</v>
      </c>
      <c r="AH1454" s="111">
        <f t="shared" si="248"/>
        <v>0</v>
      </c>
      <c r="AI1454" s="111">
        <f>Table5[[#This Row],[Column17]]-Table5[[#This Row],[Column20]]</f>
        <v>0</v>
      </c>
      <c r="AJ1454" s="111">
        <f t="shared" si="249"/>
        <v>0</v>
      </c>
      <c r="AK1454" s="111">
        <f t="shared" si="253"/>
        <v>0</v>
      </c>
      <c r="AL1454" s="111">
        <f t="shared" si="250"/>
        <v>0</v>
      </c>
      <c r="AM1454" s="111" t="str">
        <f t="shared" si="251"/>
        <v/>
      </c>
      <c r="AN1454" s="111" t="str">
        <f t="shared" ca="1" si="252"/>
        <v/>
      </c>
    </row>
    <row r="1455" spans="1:40" ht="20.25" customHeight="1" x14ac:dyDescent="0.3">
      <c r="A1455" s="107"/>
      <c r="B1455" s="144"/>
      <c r="C1455" s="119"/>
      <c r="D1455" s="120"/>
      <c r="E1455" s="119"/>
      <c r="F1455" s="119"/>
      <c r="G1455" s="120"/>
      <c r="H1455" s="119"/>
      <c r="I1455" s="109"/>
      <c r="L1455" s="108"/>
      <c r="M1455" s="108"/>
      <c r="N1455" s="108"/>
      <c r="O1455" s="108"/>
      <c r="P1455" s="108"/>
      <c r="Q1455" s="108"/>
      <c r="R1455" s="108"/>
      <c r="S1455" s="108"/>
      <c r="T1455" s="100">
        <f t="shared" si="243"/>
        <v>0</v>
      </c>
      <c r="U1455" s="111"/>
      <c r="V1455" s="111"/>
      <c r="W1455" s="111">
        <f>SUMIFS($F$3:F1455,$D$3:D1455,D1455,$C$3:C1455,"Buy")+SUMIFS($F$3:F1455,$D$3:D1455,D1455,$C$3:C1455,"Coin Deposit",$E$3:E1455,"&lt;&gt;")</f>
        <v>0</v>
      </c>
      <c r="X1455" s="111">
        <f t="shared" si="244"/>
        <v>0</v>
      </c>
      <c r="Y1455" s="111">
        <f>IF($D1455=Y$1,SUMIFS($H$3:$H1455,$G$3:$G1455,Y$1,$C$3:$C1455,"Sell"),0)</f>
        <v>0</v>
      </c>
      <c r="Z1455" s="111">
        <f t="shared" si="245"/>
        <v>0</v>
      </c>
      <c r="AA1455" s="111">
        <f>IF($D1455=AA$1,SUMIFS($H$3:$H1455,$G$3:$G1455,AA$1,$C$3:$C1455,"Sell"),0)</f>
        <v>0</v>
      </c>
      <c r="AB1455" s="111">
        <f t="shared" si="246"/>
        <v>0</v>
      </c>
      <c r="AC1455" s="111">
        <f>SUMIFS('Deductions and Deposits'!$H:$H,'Deductions and Deposits'!$G:$G,D1455,'Deductions and Deposits'!$F:$F,"&lt;="&amp;B1455)+SUMIFS($F$3:F1455,$D$3:D1455,D1455,$C$3:C1455,"Coin Deposit",$E$3:E1455,"")</f>
        <v>0</v>
      </c>
      <c r="AD1455" s="111">
        <f>SUMIFS('Deductions and Deposits'!$D:$D,'Deductions and Deposits'!$C:$C,D1455)+SUMIFS($F:$F,$D:$D,D1455,$C:$C,"Coin Deduction")</f>
        <v>0</v>
      </c>
      <c r="AE1455" s="111">
        <f>Table5[[#This Row],[Column4]]+Table5[[#This Row],[Column14]]+Table5[[#This Row],[Column19]]+Table5[[#This Row],[Column12]]</f>
        <v>0</v>
      </c>
      <c r="AF1455" s="111">
        <f>Table5[[#This Row],[Column5]]+Table5[[#This Row],[Column13]]+Table5[[#This Row],[Column21]]+Table5[[#This Row],[Column18]]</f>
        <v>0</v>
      </c>
      <c r="AG1455" s="111">
        <f t="shared" si="247"/>
        <v>0</v>
      </c>
      <c r="AH1455" s="111">
        <f t="shared" si="248"/>
        <v>0</v>
      </c>
      <c r="AI1455" s="111">
        <f>Table5[[#This Row],[Column17]]-Table5[[#This Row],[Column20]]</f>
        <v>0</v>
      </c>
      <c r="AJ1455" s="111">
        <f t="shared" si="249"/>
        <v>0</v>
      </c>
      <c r="AK1455" s="111">
        <f t="shared" si="253"/>
        <v>0</v>
      </c>
      <c r="AL1455" s="111">
        <f t="shared" si="250"/>
        <v>0</v>
      </c>
      <c r="AM1455" s="111" t="str">
        <f t="shared" si="251"/>
        <v/>
      </c>
      <c r="AN1455" s="111" t="str">
        <f t="shared" ca="1" si="252"/>
        <v/>
      </c>
    </row>
    <row r="1456" spans="1:40" ht="20.25" customHeight="1" x14ac:dyDescent="0.3">
      <c r="A1456" s="107"/>
      <c r="B1456" s="144"/>
      <c r="C1456" s="119"/>
      <c r="D1456" s="120"/>
      <c r="E1456" s="119"/>
      <c r="F1456" s="119"/>
      <c r="G1456" s="120"/>
      <c r="H1456" s="119"/>
      <c r="I1456" s="109"/>
      <c r="L1456" s="108"/>
      <c r="M1456" s="108"/>
      <c r="N1456" s="108"/>
      <c r="O1456" s="108"/>
      <c r="P1456" s="108"/>
      <c r="Q1456" s="108"/>
      <c r="R1456" s="108"/>
      <c r="S1456" s="108"/>
      <c r="T1456" s="100">
        <f t="shared" si="243"/>
        <v>0</v>
      </c>
      <c r="U1456" s="111"/>
      <c r="V1456" s="111"/>
      <c r="W1456" s="111">
        <f>SUMIFS($F$3:F1456,$D$3:D1456,D1456,$C$3:C1456,"Buy")+SUMIFS($F$3:F1456,$D$3:D1456,D1456,$C$3:C1456,"Coin Deposit",$E$3:E1456,"&lt;&gt;")</f>
        <v>0</v>
      </c>
      <c r="X1456" s="111">
        <f t="shared" si="244"/>
        <v>0</v>
      </c>
      <c r="Y1456" s="111">
        <f>IF($D1456=Y$1,SUMIFS($H$3:$H1456,$G$3:$G1456,Y$1,$C$3:$C1456,"Sell"),0)</f>
        <v>0</v>
      </c>
      <c r="Z1456" s="111">
        <f t="shared" si="245"/>
        <v>0</v>
      </c>
      <c r="AA1456" s="111">
        <f>IF($D1456=AA$1,SUMIFS($H$3:$H1456,$G$3:$G1456,AA$1,$C$3:$C1456,"Sell"),0)</f>
        <v>0</v>
      </c>
      <c r="AB1456" s="111">
        <f t="shared" si="246"/>
        <v>0</v>
      </c>
      <c r="AC1456" s="111">
        <f>SUMIFS('Deductions and Deposits'!$H:$H,'Deductions and Deposits'!$G:$G,D1456,'Deductions and Deposits'!$F:$F,"&lt;="&amp;B1456)+SUMIFS($F$3:F1456,$D$3:D1456,D1456,$C$3:C1456,"Coin Deposit",$E$3:E1456,"")</f>
        <v>0</v>
      </c>
      <c r="AD1456" s="111">
        <f>SUMIFS('Deductions and Deposits'!$D:$D,'Deductions and Deposits'!$C:$C,D1456)+SUMIFS($F:$F,$D:$D,D1456,$C:$C,"Coin Deduction")</f>
        <v>0</v>
      </c>
      <c r="AE1456" s="111">
        <f>Table5[[#This Row],[Column4]]+Table5[[#This Row],[Column14]]+Table5[[#This Row],[Column19]]+Table5[[#This Row],[Column12]]</f>
        <v>0</v>
      </c>
      <c r="AF1456" s="111">
        <f>Table5[[#This Row],[Column5]]+Table5[[#This Row],[Column13]]+Table5[[#This Row],[Column21]]+Table5[[#This Row],[Column18]]</f>
        <v>0</v>
      </c>
      <c r="AG1456" s="111">
        <f t="shared" si="247"/>
        <v>0</v>
      </c>
      <c r="AH1456" s="111">
        <f t="shared" si="248"/>
        <v>0</v>
      </c>
      <c r="AI1456" s="111">
        <f>Table5[[#This Row],[Column17]]-Table5[[#This Row],[Column20]]</f>
        <v>0</v>
      </c>
      <c r="AJ1456" s="111">
        <f t="shared" si="249"/>
        <v>0</v>
      </c>
      <c r="AK1456" s="111">
        <f t="shared" si="253"/>
        <v>0</v>
      </c>
      <c r="AL1456" s="111">
        <f t="shared" si="250"/>
        <v>0</v>
      </c>
      <c r="AM1456" s="111" t="str">
        <f t="shared" si="251"/>
        <v/>
      </c>
      <c r="AN1456" s="111" t="str">
        <f t="shared" ca="1" si="252"/>
        <v/>
      </c>
    </row>
    <row r="1457" spans="1:40" ht="20.25" customHeight="1" x14ac:dyDescent="0.3">
      <c r="A1457" s="107"/>
      <c r="B1457" s="144"/>
      <c r="C1457" s="119"/>
      <c r="D1457" s="120"/>
      <c r="E1457" s="119"/>
      <c r="F1457" s="119"/>
      <c r="G1457" s="120"/>
      <c r="H1457" s="119"/>
      <c r="I1457" s="109"/>
      <c r="L1457" s="108"/>
      <c r="M1457" s="108"/>
      <c r="N1457" s="108"/>
      <c r="O1457" s="108"/>
      <c r="P1457" s="108"/>
      <c r="Q1457" s="108"/>
      <c r="R1457" s="108"/>
      <c r="S1457" s="108"/>
      <c r="T1457" s="100">
        <f t="shared" si="243"/>
        <v>0</v>
      </c>
      <c r="U1457" s="111"/>
      <c r="V1457" s="111"/>
      <c r="W1457" s="111">
        <f>SUMIFS($F$3:F1457,$D$3:D1457,D1457,$C$3:C1457,"Buy")+SUMIFS($F$3:F1457,$D$3:D1457,D1457,$C$3:C1457,"Coin Deposit",$E$3:E1457,"&lt;&gt;")</f>
        <v>0</v>
      </c>
      <c r="X1457" s="111">
        <f t="shared" si="244"/>
        <v>0</v>
      </c>
      <c r="Y1457" s="111">
        <f>IF($D1457=Y$1,SUMIFS($H$3:$H1457,$G$3:$G1457,Y$1,$C$3:$C1457,"Sell"),0)</f>
        <v>0</v>
      </c>
      <c r="Z1457" s="111">
        <f t="shared" si="245"/>
        <v>0</v>
      </c>
      <c r="AA1457" s="111">
        <f>IF($D1457=AA$1,SUMIFS($H$3:$H1457,$G$3:$G1457,AA$1,$C$3:$C1457,"Sell"),0)</f>
        <v>0</v>
      </c>
      <c r="AB1457" s="111">
        <f t="shared" si="246"/>
        <v>0</v>
      </c>
      <c r="AC1457" s="111">
        <f>SUMIFS('Deductions and Deposits'!$H:$H,'Deductions and Deposits'!$G:$G,D1457,'Deductions and Deposits'!$F:$F,"&lt;="&amp;B1457)+SUMIFS($F$3:F1457,$D$3:D1457,D1457,$C$3:C1457,"Coin Deposit",$E$3:E1457,"")</f>
        <v>0</v>
      </c>
      <c r="AD1457" s="111">
        <f>SUMIFS('Deductions and Deposits'!$D:$D,'Deductions and Deposits'!$C:$C,D1457)+SUMIFS($F:$F,$D:$D,D1457,$C:$C,"Coin Deduction")</f>
        <v>0</v>
      </c>
      <c r="AE1457" s="111">
        <f>Table5[[#This Row],[Column4]]+Table5[[#This Row],[Column14]]+Table5[[#This Row],[Column19]]+Table5[[#This Row],[Column12]]</f>
        <v>0</v>
      </c>
      <c r="AF1457" s="111">
        <f>Table5[[#This Row],[Column5]]+Table5[[#This Row],[Column13]]+Table5[[#This Row],[Column21]]+Table5[[#This Row],[Column18]]</f>
        <v>0</v>
      </c>
      <c r="AG1457" s="111">
        <f t="shared" si="247"/>
        <v>0</v>
      </c>
      <c r="AH1457" s="111">
        <f t="shared" si="248"/>
        <v>0</v>
      </c>
      <c r="AI1457" s="111">
        <f>Table5[[#This Row],[Column17]]-Table5[[#This Row],[Column20]]</f>
        <v>0</v>
      </c>
      <c r="AJ1457" s="111">
        <f t="shared" si="249"/>
        <v>0</v>
      </c>
      <c r="AK1457" s="111">
        <f t="shared" si="253"/>
        <v>0</v>
      </c>
      <c r="AL1457" s="111">
        <f t="shared" si="250"/>
        <v>0</v>
      </c>
      <c r="AM1457" s="111" t="str">
        <f t="shared" si="251"/>
        <v/>
      </c>
      <c r="AN1457" s="111" t="str">
        <f t="shared" ca="1" si="252"/>
        <v/>
      </c>
    </row>
    <row r="1458" spans="1:40" ht="20.25" customHeight="1" x14ac:dyDescent="0.3">
      <c r="A1458" s="107"/>
      <c r="B1458" s="144"/>
      <c r="C1458" s="119"/>
      <c r="D1458" s="120"/>
      <c r="E1458" s="119"/>
      <c r="F1458" s="119"/>
      <c r="G1458" s="120"/>
      <c r="H1458" s="119"/>
      <c r="I1458" s="109"/>
      <c r="L1458" s="108"/>
      <c r="M1458" s="108"/>
      <c r="N1458" s="108"/>
      <c r="O1458" s="108"/>
      <c r="P1458" s="108"/>
      <c r="Q1458" s="108"/>
      <c r="R1458" s="108"/>
      <c r="S1458" s="108"/>
      <c r="T1458" s="100">
        <f t="shared" si="243"/>
        <v>0</v>
      </c>
      <c r="U1458" s="111"/>
      <c r="V1458" s="111"/>
      <c r="W1458" s="111">
        <f>SUMIFS($F$3:F1458,$D$3:D1458,D1458,$C$3:C1458,"Buy")+SUMIFS($F$3:F1458,$D$3:D1458,D1458,$C$3:C1458,"Coin Deposit",$E$3:E1458,"&lt;&gt;")</f>
        <v>0</v>
      </c>
      <c r="X1458" s="111">
        <f t="shared" si="244"/>
        <v>0</v>
      </c>
      <c r="Y1458" s="111">
        <f>IF($D1458=Y$1,SUMIFS($H$3:$H1458,$G$3:$G1458,Y$1,$C$3:$C1458,"Sell"),0)</f>
        <v>0</v>
      </c>
      <c r="Z1458" s="111">
        <f t="shared" si="245"/>
        <v>0</v>
      </c>
      <c r="AA1458" s="111">
        <f>IF($D1458=AA$1,SUMIFS($H$3:$H1458,$G$3:$G1458,AA$1,$C$3:$C1458,"Sell"),0)</f>
        <v>0</v>
      </c>
      <c r="AB1458" s="111">
        <f t="shared" si="246"/>
        <v>0</v>
      </c>
      <c r="AC1458" s="111">
        <f>SUMIFS('Deductions and Deposits'!$H:$H,'Deductions and Deposits'!$G:$G,D1458,'Deductions and Deposits'!$F:$F,"&lt;="&amp;B1458)+SUMIFS($F$3:F1458,$D$3:D1458,D1458,$C$3:C1458,"Coin Deposit",$E$3:E1458,"")</f>
        <v>0</v>
      </c>
      <c r="AD1458" s="111">
        <f>SUMIFS('Deductions and Deposits'!$D:$D,'Deductions and Deposits'!$C:$C,D1458)+SUMIFS($F:$F,$D:$D,D1458,$C:$C,"Coin Deduction")</f>
        <v>0</v>
      </c>
      <c r="AE1458" s="111">
        <f>Table5[[#This Row],[Column4]]+Table5[[#This Row],[Column14]]+Table5[[#This Row],[Column19]]+Table5[[#This Row],[Column12]]</f>
        <v>0</v>
      </c>
      <c r="AF1458" s="111">
        <f>Table5[[#This Row],[Column5]]+Table5[[#This Row],[Column13]]+Table5[[#This Row],[Column21]]+Table5[[#This Row],[Column18]]</f>
        <v>0</v>
      </c>
      <c r="AG1458" s="111">
        <f t="shared" si="247"/>
        <v>0</v>
      </c>
      <c r="AH1458" s="111">
        <f t="shared" si="248"/>
        <v>0</v>
      </c>
      <c r="AI1458" s="111">
        <f>Table5[[#This Row],[Column17]]-Table5[[#This Row],[Column20]]</f>
        <v>0</v>
      </c>
      <c r="AJ1458" s="111">
        <f t="shared" si="249"/>
        <v>0</v>
      </c>
      <c r="AK1458" s="111">
        <f t="shared" si="253"/>
        <v>0</v>
      </c>
      <c r="AL1458" s="111">
        <f t="shared" si="250"/>
        <v>0</v>
      </c>
      <c r="AM1458" s="111" t="str">
        <f t="shared" si="251"/>
        <v/>
      </c>
      <c r="AN1458" s="111" t="str">
        <f t="shared" ca="1" si="252"/>
        <v/>
      </c>
    </row>
    <row r="1459" spans="1:40" ht="20.25" customHeight="1" x14ac:dyDescent="0.3">
      <c r="A1459" s="107"/>
      <c r="B1459" s="144"/>
      <c r="C1459" s="119"/>
      <c r="D1459" s="120"/>
      <c r="E1459" s="119"/>
      <c r="F1459" s="119"/>
      <c r="G1459" s="120"/>
      <c r="H1459" s="119"/>
      <c r="I1459" s="109"/>
      <c r="L1459" s="108"/>
      <c r="M1459" s="108"/>
      <c r="N1459" s="108"/>
      <c r="O1459" s="108"/>
      <c r="P1459" s="108"/>
      <c r="Q1459" s="108"/>
      <c r="R1459" s="108"/>
      <c r="S1459" s="108"/>
      <c r="T1459" s="100">
        <f t="shared" si="243"/>
        <v>0</v>
      </c>
      <c r="U1459" s="111"/>
      <c r="V1459" s="111"/>
      <c r="W1459" s="111">
        <f>SUMIFS($F$3:F1459,$D$3:D1459,D1459,$C$3:C1459,"Buy")+SUMIFS($F$3:F1459,$D$3:D1459,D1459,$C$3:C1459,"Coin Deposit",$E$3:E1459,"&lt;&gt;")</f>
        <v>0</v>
      </c>
      <c r="X1459" s="111">
        <f t="shared" si="244"/>
        <v>0</v>
      </c>
      <c r="Y1459" s="111">
        <f>IF($D1459=Y$1,SUMIFS($H$3:$H1459,$G$3:$G1459,Y$1,$C$3:$C1459,"Sell"),0)</f>
        <v>0</v>
      </c>
      <c r="Z1459" s="111">
        <f t="shared" si="245"/>
        <v>0</v>
      </c>
      <c r="AA1459" s="111">
        <f>IF($D1459=AA$1,SUMIFS($H$3:$H1459,$G$3:$G1459,AA$1,$C$3:$C1459,"Sell"),0)</f>
        <v>0</v>
      </c>
      <c r="AB1459" s="111">
        <f t="shared" si="246"/>
        <v>0</v>
      </c>
      <c r="AC1459" s="111">
        <f>SUMIFS('Deductions and Deposits'!$H:$H,'Deductions and Deposits'!$G:$G,D1459,'Deductions and Deposits'!$F:$F,"&lt;="&amp;B1459)+SUMIFS($F$3:F1459,$D$3:D1459,D1459,$C$3:C1459,"Coin Deposit",$E$3:E1459,"")</f>
        <v>0</v>
      </c>
      <c r="AD1459" s="111">
        <f>SUMIFS('Deductions and Deposits'!$D:$D,'Deductions and Deposits'!$C:$C,D1459)+SUMIFS($F:$F,$D:$D,D1459,$C:$C,"Coin Deduction")</f>
        <v>0</v>
      </c>
      <c r="AE1459" s="111">
        <f>Table5[[#This Row],[Column4]]+Table5[[#This Row],[Column14]]+Table5[[#This Row],[Column19]]+Table5[[#This Row],[Column12]]</f>
        <v>0</v>
      </c>
      <c r="AF1459" s="111">
        <f>Table5[[#This Row],[Column5]]+Table5[[#This Row],[Column13]]+Table5[[#This Row],[Column21]]+Table5[[#This Row],[Column18]]</f>
        <v>0</v>
      </c>
      <c r="AG1459" s="111">
        <f t="shared" si="247"/>
        <v>0</v>
      </c>
      <c r="AH1459" s="111">
        <f t="shared" si="248"/>
        <v>0</v>
      </c>
      <c r="AI1459" s="111">
        <f>Table5[[#This Row],[Column17]]-Table5[[#This Row],[Column20]]</f>
        <v>0</v>
      </c>
      <c r="AJ1459" s="111">
        <f t="shared" si="249"/>
        <v>0</v>
      </c>
      <c r="AK1459" s="111">
        <f t="shared" si="253"/>
        <v>0</v>
      </c>
      <c r="AL1459" s="111">
        <f t="shared" si="250"/>
        <v>0</v>
      </c>
      <c r="AM1459" s="111" t="str">
        <f t="shared" si="251"/>
        <v/>
      </c>
      <c r="AN1459" s="111" t="str">
        <f t="shared" ca="1" si="252"/>
        <v/>
      </c>
    </row>
    <row r="1460" spans="1:40" ht="20.25" customHeight="1" x14ac:dyDescent="0.3">
      <c r="A1460" s="107"/>
      <c r="B1460" s="144"/>
      <c r="C1460" s="119"/>
      <c r="D1460" s="120"/>
      <c r="E1460" s="119"/>
      <c r="F1460" s="119"/>
      <c r="G1460" s="120"/>
      <c r="H1460" s="119"/>
      <c r="I1460" s="109"/>
      <c r="L1460" s="108"/>
      <c r="M1460" s="108"/>
      <c r="N1460" s="108"/>
      <c r="O1460" s="108"/>
      <c r="P1460" s="108"/>
      <c r="Q1460" s="108"/>
      <c r="R1460" s="108"/>
      <c r="S1460" s="108"/>
      <c r="T1460" s="100">
        <f t="shared" si="243"/>
        <v>0</v>
      </c>
      <c r="U1460" s="111"/>
      <c r="V1460" s="111"/>
      <c r="W1460" s="111">
        <f>SUMIFS($F$3:F1460,$D$3:D1460,D1460,$C$3:C1460,"Buy")+SUMIFS($F$3:F1460,$D$3:D1460,D1460,$C$3:C1460,"Coin Deposit",$E$3:E1460,"&lt;&gt;")</f>
        <v>0</v>
      </c>
      <c r="X1460" s="111">
        <f t="shared" si="244"/>
        <v>0</v>
      </c>
      <c r="Y1460" s="111">
        <f>IF($D1460=Y$1,SUMIFS($H$3:$H1460,$G$3:$G1460,Y$1,$C$3:$C1460,"Sell"),0)</f>
        <v>0</v>
      </c>
      <c r="Z1460" s="111">
        <f t="shared" si="245"/>
        <v>0</v>
      </c>
      <c r="AA1460" s="111">
        <f>IF($D1460=AA$1,SUMIFS($H$3:$H1460,$G$3:$G1460,AA$1,$C$3:$C1460,"Sell"),0)</f>
        <v>0</v>
      </c>
      <c r="AB1460" s="111">
        <f t="shared" si="246"/>
        <v>0</v>
      </c>
      <c r="AC1460" s="111">
        <f>SUMIFS('Deductions and Deposits'!$H:$H,'Deductions and Deposits'!$G:$G,D1460,'Deductions and Deposits'!$F:$F,"&lt;="&amp;B1460)+SUMIFS($F$3:F1460,$D$3:D1460,D1460,$C$3:C1460,"Coin Deposit",$E$3:E1460,"")</f>
        <v>0</v>
      </c>
      <c r="AD1460" s="111">
        <f>SUMIFS('Deductions and Deposits'!$D:$D,'Deductions and Deposits'!$C:$C,D1460)+SUMIFS($F:$F,$D:$D,D1460,$C:$C,"Coin Deduction")</f>
        <v>0</v>
      </c>
      <c r="AE1460" s="111">
        <f>Table5[[#This Row],[Column4]]+Table5[[#This Row],[Column14]]+Table5[[#This Row],[Column19]]+Table5[[#This Row],[Column12]]</f>
        <v>0</v>
      </c>
      <c r="AF1460" s="111">
        <f>Table5[[#This Row],[Column5]]+Table5[[#This Row],[Column13]]+Table5[[#This Row],[Column21]]+Table5[[#This Row],[Column18]]</f>
        <v>0</v>
      </c>
      <c r="AG1460" s="111">
        <f t="shared" si="247"/>
        <v>0</v>
      </c>
      <c r="AH1460" s="111">
        <f t="shared" si="248"/>
        <v>0</v>
      </c>
      <c r="AI1460" s="111">
        <f>Table5[[#This Row],[Column17]]-Table5[[#This Row],[Column20]]</f>
        <v>0</v>
      </c>
      <c r="AJ1460" s="111">
        <f t="shared" si="249"/>
        <v>0</v>
      </c>
      <c r="AK1460" s="111">
        <f t="shared" si="253"/>
        <v>0</v>
      </c>
      <c r="AL1460" s="111">
        <f t="shared" si="250"/>
        <v>0</v>
      </c>
      <c r="AM1460" s="111" t="str">
        <f t="shared" si="251"/>
        <v/>
      </c>
      <c r="AN1460" s="111" t="str">
        <f t="shared" ca="1" si="252"/>
        <v/>
      </c>
    </row>
    <row r="1461" spans="1:40" ht="20.25" customHeight="1" x14ac:dyDescent="0.3">
      <c r="A1461" s="107"/>
      <c r="B1461" s="144"/>
      <c r="C1461" s="119"/>
      <c r="D1461" s="120"/>
      <c r="E1461" s="119"/>
      <c r="F1461" s="119"/>
      <c r="G1461" s="120"/>
      <c r="H1461" s="119"/>
      <c r="I1461" s="109"/>
      <c r="L1461" s="108"/>
      <c r="M1461" s="108"/>
      <c r="N1461" s="108"/>
      <c r="O1461" s="108"/>
      <c r="P1461" s="108"/>
      <c r="Q1461" s="108"/>
      <c r="R1461" s="108"/>
      <c r="S1461" s="108"/>
      <c r="T1461" s="100">
        <f t="shared" si="243"/>
        <v>0</v>
      </c>
      <c r="U1461" s="111"/>
      <c r="V1461" s="111"/>
      <c r="W1461" s="111">
        <f>SUMIFS($F$3:F1461,$D$3:D1461,D1461,$C$3:C1461,"Buy")+SUMIFS($F$3:F1461,$D$3:D1461,D1461,$C$3:C1461,"Coin Deposit",$E$3:E1461,"&lt;&gt;")</f>
        <v>0</v>
      </c>
      <c r="X1461" s="111">
        <f t="shared" si="244"/>
        <v>0</v>
      </c>
      <c r="Y1461" s="111">
        <f>IF($D1461=Y$1,SUMIFS($H$3:$H1461,$G$3:$G1461,Y$1,$C$3:$C1461,"Sell"),0)</f>
        <v>0</v>
      </c>
      <c r="Z1461" s="111">
        <f t="shared" si="245"/>
        <v>0</v>
      </c>
      <c r="AA1461" s="111">
        <f>IF($D1461=AA$1,SUMIFS($H$3:$H1461,$G$3:$G1461,AA$1,$C$3:$C1461,"Sell"),0)</f>
        <v>0</v>
      </c>
      <c r="AB1461" s="111">
        <f t="shared" si="246"/>
        <v>0</v>
      </c>
      <c r="AC1461" s="111">
        <f>SUMIFS('Deductions and Deposits'!$H:$H,'Deductions and Deposits'!$G:$G,D1461,'Deductions and Deposits'!$F:$F,"&lt;="&amp;B1461)+SUMIFS($F$3:F1461,$D$3:D1461,D1461,$C$3:C1461,"Coin Deposit",$E$3:E1461,"")</f>
        <v>0</v>
      </c>
      <c r="AD1461" s="111">
        <f>SUMIFS('Deductions and Deposits'!$D:$D,'Deductions and Deposits'!$C:$C,D1461)+SUMIFS($F:$F,$D:$D,D1461,$C:$C,"Coin Deduction")</f>
        <v>0</v>
      </c>
      <c r="AE1461" s="111">
        <f>Table5[[#This Row],[Column4]]+Table5[[#This Row],[Column14]]+Table5[[#This Row],[Column19]]+Table5[[#This Row],[Column12]]</f>
        <v>0</v>
      </c>
      <c r="AF1461" s="111">
        <f>Table5[[#This Row],[Column5]]+Table5[[#This Row],[Column13]]+Table5[[#This Row],[Column21]]+Table5[[#This Row],[Column18]]</f>
        <v>0</v>
      </c>
      <c r="AG1461" s="111">
        <f t="shared" si="247"/>
        <v>0</v>
      </c>
      <c r="AH1461" s="111">
        <f t="shared" si="248"/>
        <v>0</v>
      </c>
      <c r="AI1461" s="111">
        <f>Table5[[#This Row],[Column17]]-Table5[[#This Row],[Column20]]</f>
        <v>0</v>
      </c>
      <c r="AJ1461" s="111">
        <f t="shared" si="249"/>
        <v>0</v>
      </c>
      <c r="AK1461" s="111">
        <f t="shared" si="253"/>
        <v>0</v>
      </c>
      <c r="AL1461" s="111">
        <f t="shared" si="250"/>
        <v>0</v>
      </c>
      <c r="AM1461" s="111" t="str">
        <f t="shared" si="251"/>
        <v/>
      </c>
      <c r="AN1461" s="111" t="str">
        <f t="shared" ca="1" si="252"/>
        <v/>
      </c>
    </row>
    <row r="1462" spans="1:40" ht="20.25" customHeight="1" x14ac:dyDescent="0.3">
      <c r="A1462" s="107"/>
      <c r="B1462" s="144"/>
      <c r="C1462" s="119"/>
      <c r="D1462" s="120"/>
      <c r="E1462" s="119"/>
      <c r="F1462" s="119"/>
      <c r="G1462" s="120"/>
      <c r="H1462" s="119"/>
      <c r="I1462" s="109"/>
      <c r="L1462" s="108"/>
      <c r="M1462" s="108"/>
      <c r="N1462" s="108"/>
      <c r="O1462" s="108"/>
      <c r="P1462" s="108"/>
      <c r="Q1462" s="108"/>
      <c r="R1462" s="108"/>
      <c r="S1462" s="108"/>
      <c r="T1462" s="100">
        <f t="shared" si="243"/>
        <v>0</v>
      </c>
      <c r="U1462" s="111"/>
      <c r="V1462" s="111"/>
      <c r="W1462" s="111">
        <f>SUMIFS($F$3:F1462,$D$3:D1462,D1462,$C$3:C1462,"Buy")+SUMIFS($F$3:F1462,$D$3:D1462,D1462,$C$3:C1462,"Coin Deposit",$E$3:E1462,"&lt;&gt;")</f>
        <v>0</v>
      </c>
      <c r="X1462" s="111">
        <f t="shared" si="244"/>
        <v>0</v>
      </c>
      <c r="Y1462" s="111">
        <f>IF($D1462=Y$1,SUMIFS($H$3:$H1462,$G$3:$G1462,Y$1,$C$3:$C1462,"Sell"),0)</f>
        <v>0</v>
      </c>
      <c r="Z1462" s="111">
        <f t="shared" si="245"/>
        <v>0</v>
      </c>
      <c r="AA1462" s="111">
        <f>IF($D1462=AA$1,SUMIFS($H$3:$H1462,$G$3:$G1462,AA$1,$C$3:$C1462,"Sell"),0)</f>
        <v>0</v>
      </c>
      <c r="AB1462" s="111">
        <f t="shared" si="246"/>
        <v>0</v>
      </c>
      <c r="AC1462" s="111">
        <f>SUMIFS('Deductions and Deposits'!$H:$H,'Deductions and Deposits'!$G:$G,D1462,'Deductions and Deposits'!$F:$F,"&lt;="&amp;B1462)+SUMIFS($F$3:F1462,$D$3:D1462,D1462,$C$3:C1462,"Coin Deposit",$E$3:E1462,"")</f>
        <v>0</v>
      </c>
      <c r="AD1462" s="111">
        <f>SUMIFS('Deductions and Deposits'!$D:$D,'Deductions and Deposits'!$C:$C,D1462)+SUMIFS($F:$F,$D:$D,D1462,$C:$C,"Coin Deduction")</f>
        <v>0</v>
      </c>
      <c r="AE1462" s="111">
        <f>Table5[[#This Row],[Column4]]+Table5[[#This Row],[Column14]]+Table5[[#This Row],[Column19]]+Table5[[#This Row],[Column12]]</f>
        <v>0</v>
      </c>
      <c r="AF1462" s="111">
        <f>Table5[[#This Row],[Column5]]+Table5[[#This Row],[Column13]]+Table5[[#This Row],[Column21]]+Table5[[#This Row],[Column18]]</f>
        <v>0</v>
      </c>
      <c r="AG1462" s="111">
        <f t="shared" si="247"/>
        <v>0</v>
      </c>
      <c r="AH1462" s="111">
        <f t="shared" si="248"/>
        <v>0</v>
      </c>
      <c r="AI1462" s="111">
        <f>Table5[[#This Row],[Column17]]-Table5[[#This Row],[Column20]]</f>
        <v>0</v>
      </c>
      <c r="AJ1462" s="111">
        <f t="shared" si="249"/>
        <v>0</v>
      </c>
      <c r="AK1462" s="111">
        <f t="shared" si="253"/>
        <v>0</v>
      </c>
      <c r="AL1462" s="111">
        <f t="shared" si="250"/>
        <v>0</v>
      </c>
      <c r="AM1462" s="111" t="str">
        <f t="shared" si="251"/>
        <v/>
      </c>
      <c r="AN1462" s="111" t="str">
        <f t="shared" ca="1" si="252"/>
        <v/>
      </c>
    </row>
    <row r="1463" spans="1:40" ht="20.25" customHeight="1" x14ac:dyDescent="0.3">
      <c r="A1463" s="107"/>
      <c r="B1463" s="144"/>
      <c r="C1463" s="119"/>
      <c r="D1463" s="120"/>
      <c r="E1463" s="119"/>
      <c r="F1463" s="119"/>
      <c r="G1463" s="120"/>
      <c r="H1463" s="119"/>
      <c r="I1463" s="109"/>
      <c r="L1463" s="108"/>
      <c r="M1463" s="108"/>
      <c r="N1463" s="108"/>
      <c r="O1463" s="108"/>
      <c r="P1463" s="108"/>
      <c r="Q1463" s="108"/>
      <c r="R1463" s="108"/>
      <c r="S1463" s="108"/>
      <c r="T1463" s="100">
        <f t="shared" si="243"/>
        <v>0</v>
      </c>
      <c r="U1463" s="111"/>
      <c r="V1463" s="111"/>
      <c r="W1463" s="111">
        <f>SUMIFS($F$3:F1463,$D$3:D1463,D1463,$C$3:C1463,"Buy")+SUMIFS($F$3:F1463,$D$3:D1463,D1463,$C$3:C1463,"Coin Deposit",$E$3:E1463,"&lt;&gt;")</f>
        <v>0</v>
      </c>
      <c r="X1463" s="111">
        <f t="shared" si="244"/>
        <v>0</v>
      </c>
      <c r="Y1463" s="111">
        <f>IF($D1463=Y$1,SUMIFS($H$3:$H1463,$G$3:$G1463,Y$1,$C$3:$C1463,"Sell"),0)</f>
        <v>0</v>
      </c>
      <c r="Z1463" s="111">
        <f t="shared" si="245"/>
        <v>0</v>
      </c>
      <c r="AA1463" s="111">
        <f>IF($D1463=AA$1,SUMIFS($H$3:$H1463,$G$3:$G1463,AA$1,$C$3:$C1463,"Sell"),0)</f>
        <v>0</v>
      </c>
      <c r="AB1463" s="111">
        <f t="shared" si="246"/>
        <v>0</v>
      </c>
      <c r="AC1463" s="111">
        <f>SUMIFS('Deductions and Deposits'!$H:$H,'Deductions and Deposits'!$G:$G,D1463,'Deductions and Deposits'!$F:$F,"&lt;="&amp;B1463)+SUMIFS($F$3:F1463,$D$3:D1463,D1463,$C$3:C1463,"Coin Deposit",$E$3:E1463,"")</f>
        <v>0</v>
      </c>
      <c r="AD1463" s="111">
        <f>SUMIFS('Deductions and Deposits'!$D:$D,'Deductions and Deposits'!$C:$C,D1463)+SUMIFS($F:$F,$D:$D,D1463,$C:$C,"Coin Deduction")</f>
        <v>0</v>
      </c>
      <c r="AE1463" s="111">
        <f>Table5[[#This Row],[Column4]]+Table5[[#This Row],[Column14]]+Table5[[#This Row],[Column19]]+Table5[[#This Row],[Column12]]</f>
        <v>0</v>
      </c>
      <c r="AF1463" s="111">
        <f>Table5[[#This Row],[Column5]]+Table5[[#This Row],[Column13]]+Table5[[#This Row],[Column21]]+Table5[[#This Row],[Column18]]</f>
        <v>0</v>
      </c>
      <c r="AG1463" s="111">
        <f t="shared" si="247"/>
        <v>0</v>
      </c>
      <c r="AH1463" s="111">
        <f t="shared" si="248"/>
        <v>0</v>
      </c>
      <c r="AI1463" s="111">
        <f>Table5[[#This Row],[Column17]]-Table5[[#This Row],[Column20]]</f>
        <v>0</v>
      </c>
      <c r="AJ1463" s="111">
        <f t="shared" si="249"/>
        <v>0</v>
      </c>
      <c r="AK1463" s="111">
        <f t="shared" si="253"/>
        <v>0</v>
      </c>
      <c r="AL1463" s="111">
        <f t="shared" si="250"/>
        <v>0</v>
      </c>
      <c r="AM1463" s="111" t="str">
        <f t="shared" si="251"/>
        <v/>
      </c>
      <c r="AN1463" s="111" t="str">
        <f t="shared" ca="1" si="252"/>
        <v/>
      </c>
    </row>
    <row r="1464" spans="1:40" ht="20.25" customHeight="1" x14ac:dyDescent="0.3">
      <c r="A1464" s="107"/>
      <c r="B1464" s="144"/>
      <c r="C1464" s="119"/>
      <c r="D1464" s="120"/>
      <c r="E1464" s="119"/>
      <c r="F1464" s="119"/>
      <c r="G1464" s="120"/>
      <c r="H1464" s="119"/>
      <c r="I1464" s="109"/>
      <c r="L1464" s="108"/>
      <c r="M1464" s="108"/>
      <c r="N1464" s="108"/>
      <c r="O1464" s="108"/>
      <c r="P1464" s="108"/>
      <c r="Q1464" s="108"/>
      <c r="R1464" s="108"/>
      <c r="S1464" s="108"/>
      <c r="T1464" s="100">
        <f t="shared" si="243"/>
        <v>0</v>
      </c>
      <c r="U1464" s="111"/>
      <c r="V1464" s="111"/>
      <c r="W1464" s="111">
        <f>SUMIFS($F$3:F1464,$D$3:D1464,D1464,$C$3:C1464,"Buy")+SUMIFS($F$3:F1464,$D$3:D1464,D1464,$C$3:C1464,"Coin Deposit",$E$3:E1464,"&lt;&gt;")</f>
        <v>0</v>
      </c>
      <c r="X1464" s="111">
        <f t="shared" si="244"/>
        <v>0</v>
      </c>
      <c r="Y1464" s="111">
        <f>IF($D1464=Y$1,SUMIFS($H$3:$H1464,$G$3:$G1464,Y$1,$C$3:$C1464,"Sell"),0)</f>
        <v>0</v>
      </c>
      <c r="Z1464" s="111">
        <f t="shared" si="245"/>
        <v>0</v>
      </c>
      <c r="AA1464" s="111">
        <f>IF($D1464=AA$1,SUMIFS($H$3:$H1464,$G$3:$G1464,AA$1,$C$3:$C1464,"Sell"),0)</f>
        <v>0</v>
      </c>
      <c r="AB1464" s="111">
        <f t="shared" si="246"/>
        <v>0</v>
      </c>
      <c r="AC1464" s="111">
        <f>SUMIFS('Deductions and Deposits'!$H:$H,'Deductions and Deposits'!$G:$G,D1464,'Deductions and Deposits'!$F:$F,"&lt;="&amp;B1464)+SUMIFS($F$3:F1464,$D$3:D1464,D1464,$C$3:C1464,"Coin Deposit",$E$3:E1464,"")</f>
        <v>0</v>
      </c>
      <c r="AD1464" s="111">
        <f>SUMIFS('Deductions and Deposits'!$D:$D,'Deductions and Deposits'!$C:$C,D1464)+SUMIFS($F:$F,$D:$D,D1464,$C:$C,"Coin Deduction")</f>
        <v>0</v>
      </c>
      <c r="AE1464" s="111">
        <f>Table5[[#This Row],[Column4]]+Table5[[#This Row],[Column14]]+Table5[[#This Row],[Column19]]+Table5[[#This Row],[Column12]]</f>
        <v>0</v>
      </c>
      <c r="AF1464" s="111">
        <f>Table5[[#This Row],[Column5]]+Table5[[#This Row],[Column13]]+Table5[[#This Row],[Column21]]+Table5[[#This Row],[Column18]]</f>
        <v>0</v>
      </c>
      <c r="AG1464" s="111">
        <f t="shared" si="247"/>
        <v>0</v>
      </c>
      <c r="AH1464" s="111">
        <f t="shared" si="248"/>
        <v>0</v>
      </c>
      <c r="AI1464" s="111">
        <f>Table5[[#This Row],[Column17]]-Table5[[#This Row],[Column20]]</f>
        <v>0</v>
      </c>
      <c r="AJ1464" s="111">
        <f t="shared" si="249"/>
        <v>0</v>
      </c>
      <c r="AK1464" s="111">
        <f t="shared" si="253"/>
        <v>0</v>
      </c>
      <c r="AL1464" s="111">
        <f t="shared" si="250"/>
        <v>0</v>
      </c>
      <c r="AM1464" s="111" t="str">
        <f t="shared" si="251"/>
        <v/>
      </c>
      <c r="AN1464" s="111" t="str">
        <f t="shared" ca="1" si="252"/>
        <v/>
      </c>
    </row>
    <row r="1465" spans="1:40" ht="20.25" customHeight="1" x14ac:dyDescent="0.3">
      <c r="A1465" s="107"/>
      <c r="B1465" s="144"/>
      <c r="C1465" s="119"/>
      <c r="D1465" s="120"/>
      <c r="E1465" s="119"/>
      <c r="F1465" s="119"/>
      <c r="G1465" s="120"/>
      <c r="H1465" s="119"/>
      <c r="I1465" s="109"/>
      <c r="L1465" s="108"/>
      <c r="M1465" s="108"/>
      <c r="N1465" s="108"/>
      <c r="O1465" s="108"/>
      <c r="P1465" s="108"/>
      <c r="Q1465" s="108"/>
      <c r="R1465" s="108"/>
      <c r="S1465" s="108"/>
      <c r="T1465" s="100">
        <f t="shared" si="243"/>
        <v>0</v>
      </c>
      <c r="U1465" s="111"/>
      <c r="V1465" s="111"/>
      <c r="W1465" s="111">
        <f>SUMIFS($F$3:F1465,$D$3:D1465,D1465,$C$3:C1465,"Buy")+SUMIFS($F$3:F1465,$D$3:D1465,D1465,$C$3:C1465,"Coin Deposit",$E$3:E1465,"&lt;&gt;")</f>
        <v>0</v>
      </c>
      <c r="X1465" s="111">
        <f t="shared" si="244"/>
        <v>0</v>
      </c>
      <c r="Y1465" s="111">
        <f>IF($D1465=Y$1,SUMIFS($H$3:$H1465,$G$3:$G1465,Y$1,$C$3:$C1465,"Sell"),0)</f>
        <v>0</v>
      </c>
      <c r="Z1465" s="111">
        <f t="shared" si="245"/>
        <v>0</v>
      </c>
      <c r="AA1465" s="111">
        <f>IF($D1465=AA$1,SUMIFS($H$3:$H1465,$G$3:$G1465,AA$1,$C$3:$C1465,"Sell"),0)</f>
        <v>0</v>
      </c>
      <c r="AB1465" s="111">
        <f t="shared" si="246"/>
        <v>0</v>
      </c>
      <c r="AC1465" s="111">
        <f>SUMIFS('Deductions and Deposits'!$H:$H,'Deductions and Deposits'!$G:$G,D1465,'Deductions and Deposits'!$F:$F,"&lt;="&amp;B1465)+SUMIFS($F$3:F1465,$D$3:D1465,D1465,$C$3:C1465,"Coin Deposit",$E$3:E1465,"")</f>
        <v>0</v>
      </c>
      <c r="AD1465" s="111">
        <f>SUMIFS('Deductions and Deposits'!$D:$D,'Deductions and Deposits'!$C:$C,D1465)+SUMIFS($F:$F,$D:$D,D1465,$C:$C,"Coin Deduction")</f>
        <v>0</v>
      </c>
      <c r="AE1465" s="111">
        <f>Table5[[#This Row],[Column4]]+Table5[[#This Row],[Column14]]+Table5[[#This Row],[Column19]]+Table5[[#This Row],[Column12]]</f>
        <v>0</v>
      </c>
      <c r="AF1465" s="111">
        <f>Table5[[#This Row],[Column5]]+Table5[[#This Row],[Column13]]+Table5[[#This Row],[Column21]]+Table5[[#This Row],[Column18]]</f>
        <v>0</v>
      </c>
      <c r="AG1465" s="111">
        <f t="shared" si="247"/>
        <v>0</v>
      </c>
      <c r="AH1465" s="111">
        <f t="shared" si="248"/>
        <v>0</v>
      </c>
      <c r="AI1465" s="111">
        <f>Table5[[#This Row],[Column17]]-Table5[[#This Row],[Column20]]</f>
        <v>0</v>
      </c>
      <c r="AJ1465" s="111">
        <f t="shared" si="249"/>
        <v>0</v>
      </c>
      <c r="AK1465" s="111">
        <f t="shared" si="253"/>
        <v>0</v>
      </c>
      <c r="AL1465" s="111">
        <f t="shared" si="250"/>
        <v>0</v>
      </c>
      <c r="AM1465" s="111" t="str">
        <f t="shared" si="251"/>
        <v/>
      </c>
      <c r="AN1465" s="111" t="str">
        <f t="shared" ca="1" si="252"/>
        <v/>
      </c>
    </row>
    <row r="1466" spans="1:40" ht="20.25" customHeight="1" x14ac:dyDescent="0.3">
      <c r="A1466" s="107"/>
      <c r="B1466" s="144"/>
      <c r="C1466" s="119"/>
      <c r="D1466" s="120"/>
      <c r="E1466" s="119"/>
      <c r="F1466" s="119"/>
      <c r="G1466" s="120"/>
      <c r="H1466" s="119"/>
      <c r="I1466" s="109"/>
      <c r="L1466" s="108"/>
      <c r="M1466" s="108"/>
      <c r="N1466" s="108"/>
      <c r="O1466" s="108"/>
      <c r="P1466" s="108"/>
      <c r="Q1466" s="108"/>
      <c r="R1466" s="108"/>
      <c r="S1466" s="108"/>
      <c r="T1466" s="100">
        <f t="shared" si="243"/>
        <v>0</v>
      </c>
      <c r="U1466" s="111"/>
      <c r="V1466" s="111"/>
      <c r="W1466" s="111">
        <f>SUMIFS($F$3:F1466,$D$3:D1466,D1466,$C$3:C1466,"Buy")+SUMIFS($F$3:F1466,$D$3:D1466,D1466,$C$3:C1466,"Coin Deposit",$E$3:E1466,"&lt;&gt;")</f>
        <v>0</v>
      </c>
      <c r="X1466" s="111">
        <f t="shared" si="244"/>
        <v>0</v>
      </c>
      <c r="Y1466" s="111">
        <f>IF($D1466=Y$1,SUMIFS($H$3:$H1466,$G$3:$G1466,Y$1,$C$3:$C1466,"Sell"),0)</f>
        <v>0</v>
      </c>
      <c r="Z1466" s="111">
        <f t="shared" si="245"/>
        <v>0</v>
      </c>
      <c r="AA1466" s="111">
        <f>IF($D1466=AA$1,SUMIFS($H$3:$H1466,$G$3:$G1466,AA$1,$C$3:$C1466,"Sell"),0)</f>
        <v>0</v>
      </c>
      <c r="AB1466" s="111">
        <f t="shared" si="246"/>
        <v>0</v>
      </c>
      <c r="AC1466" s="111">
        <f>SUMIFS('Deductions and Deposits'!$H:$H,'Deductions and Deposits'!$G:$G,D1466,'Deductions and Deposits'!$F:$F,"&lt;="&amp;B1466)+SUMIFS($F$3:F1466,$D$3:D1466,D1466,$C$3:C1466,"Coin Deposit",$E$3:E1466,"")</f>
        <v>0</v>
      </c>
      <c r="AD1466" s="111">
        <f>SUMIFS('Deductions and Deposits'!$D:$D,'Deductions and Deposits'!$C:$C,D1466)+SUMIFS($F:$F,$D:$D,D1466,$C:$C,"Coin Deduction")</f>
        <v>0</v>
      </c>
      <c r="AE1466" s="111">
        <f>Table5[[#This Row],[Column4]]+Table5[[#This Row],[Column14]]+Table5[[#This Row],[Column19]]+Table5[[#This Row],[Column12]]</f>
        <v>0</v>
      </c>
      <c r="AF1466" s="111">
        <f>Table5[[#This Row],[Column5]]+Table5[[#This Row],[Column13]]+Table5[[#This Row],[Column21]]+Table5[[#This Row],[Column18]]</f>
        <v>0</v>
      </c>
      <c r="AG1466" s="111">
        <f t="shared" si="247"/>
        <v>0</v>
      </c>
      <c r="AH1466" s="111">
        <f t="shared" si="248"/>
        <v>0</v>
      </c>
      <c r="AI1466" s="111">
        <f>Table5[[#This Row],[Column17]]-Table5[[#This Row],[Column20]]</f>
        <v>0</v>
      </c>
      <c r="AJ1466" s="111">
        <f t="shared" si="249"/>
        <v>0</v>
      </c>
      <c r="AK1466" s="111">
        <f t="shared" si="253"/>
        <v>0</v>
      </c>
      <c r="AL1466" s="111">
        <f t="shared" si="250"/>
        <v>0</v>
      </c>
      <c r="AM1466" s="111" t="str">
        <f t="shared" si="251"/>
        <v/>
      </c>
      <c r="AN1466" s="111" t="str">
        <f t="shared" ca="1" si="252"/>
        <v/>
      </c>
    </row>
    <row r="1467" spans="1:40" ht="20.25" customHeight="1" x14ac:dyDescent="0.3">
      <c r="A1467" s="107"/>
      <c r="B1467" s="144"/>
      <c r="C1467" s="119"/>
      <c r="D1467" s="120"/>
      <c r="E1467" s="119"/>
      <c r="F1467" s="119"/>
      <c r="G1467" s="120"/>
      <c r="H1467" s="119"/>
      <c r="I1467" s="109"/>
      <c r="L1467" s="108"/>
      <c r="M1467" s="108"/>
      <c r="N1467" s="108"/>
      <c r="O1467" s="108"/>
      <c r="P1467" s="108"/>
      <c r="Q1467" s="108"/>
      <c r="R1467" s="108"/>
      <c r="S1467" s="108"/>
      <c r="T1467" s="100">
        <f t="shared" si="243"/>
        <v>0</v>
      </c>
      <c r="U1467" s="111"/>
      <c r="V1467" s="111"/>
      <c r="W1467" s="111">
        <f>SUMIFS($F$3:F1467,$D$3:D1467,D1467,$C$3:C1467,"Buy")+SUMIFS($F$3:F1467,$D$3:D1467,D1467,$C$3:C1467,"Coin Deposit",$E$3:E1467,"&lt;&gt;")</f>
        <v>0</v>
      </c>
      <c r="X1467" s="111">
        <f t="shared" si="244"/>
        <v>0</v>
      </c>
      <c r="Y1467" s="111">
        <f>IF($D1467=Y$1,SUMIFS($H$3:$H1467,$G$3:$G1467,Y$1,$C$3:$C1467,"Sell"),0)</f>
        <v>0</v>
      </c>
      <c r="Z1467" s="111">
        <f t="shared" si="245"/>
        <v>0</v>
      </c>
      <c r="AA1467" s="111">
        <f>IF($D1467=AA$1,SUMIFS($H$3:$H1467,$G$3:$G1467,AA$1,$C$3:$C1467,"Sell"),0)</f>
        <v>0</v>
      </c>
      <c r="AB1467" s="111">
        <f t="shared" si="246"/>
        <v>0</v>
      </c>
      <c r="AC1467" s="111">
        <f>SUMIFS('Deductions and Deposits'!$H:$H,'Deductions and Deposits'!$G:$G,D1467,'Deductions and Deposits'!$F:$F,"&lt;="&amp;B1467)+SUMIFS($F$3:F1467,$D$3:D1467,D1467,$C$3:C1467,"Coin Deposit",$E$3:E1467,"")</f>
        <v>0</v>
      </c>
      <c r="AD1467" s="111">
        <f>SUMIFS('Deductions and Deposits'!$D:$D,'Deductions and Deposits'!$C:$C,D1467)+SUMIFS($F:$F,$D:$D,D1467,$C:$C,"Coin Deduction")</f>
        <v>0</v>
      </c>
      <c r="AE1467" s="111">
        <f>Table5[[#This Row],[Column4]]+Table5[[#This Row],[Column14]]+Table5[[#This Row],[Column19]]+Table5[[#This Row],[Column12]]</f>
        <v>0</v>
      </c>
      <c r="AF1467" s="111">
        <f>Table5[[#This Row],[Column5]]+Table5[[#This Row],[Column13]]+Table5[[#This Row],[Column21]]+Table5[[#This Row],[Column18]]</f>
        <v>0</v>
      </c>
      <c r="AG1467" s="111">
        <f t="shared" si="247"/>
        <v>0</v>
      </c>
      <c r="AH1467" s="111">
        <f t="shared" si="248"/>
        <v>0</v>
      </c>
      <c r="AI1467" s="111">
        <f>Table5[[#This Row],[Column17]]-Table5[[#This Row],[Column20]]</f>
        <v>0</v>
      </c>
      <c r="AJ1467" s="111">
        <f t="shared" si="249"/>
        <v>0</v>
      </c>
      <c r="AK1467" s="111">
        <f t="shared" si="253"/>
        <v>0</v>
      </c>
      <c r="AL1467" s="111">
        <f t="shared" si="250"/>
        <v>0</v>
      </c>
      <c r="AM1467" s="111" t="str">
        <f t="shared" si="251"/>
        <v/>
      </c>
      <c r="AN1467" s="111" t="str">
        <f t="shared" ca="1" si="252"/>
        <v/>
      </c>
    </row>
    <row r="1468" spans="1:40" ht="20.25" customHeight="1" x14ac:dyDescent="0.3">
      <c r="A1468" s="107"/>
      <c r="B1468" s="144"/>
      <c r="C1468" s="119"/>
      <c r="D1468" s="120"/>
      <c r="E1468" s="119"/>
      <c r="F1468" s="119"/>
      <c r="G1468" s="120"/>
      <c r="H1468" s="119"/>
      <c r="I1468" s="109"/>
      <c r="L1468" s="108"/>
      <c r="M1468" s="108"/>
      <c r="N1468" s="108"/>
      <c r="O1468" s="108"/>
      <c r="P1468" s="108"/>
      <c r="Q1468" s="108"/>
      <c r="R1468" s="108"/>
      <c r="S1468" s="108"/>
      <c r="T1468" s="100">
        <f t="shared" si="243"/>
        <v>0</v>
      </c>
      <c r="U1468" s="111"/>
      <c r="V1468" s="111"/>
      <c r="W1468" s="111">
        <f>SUMIFS($F$3:F1468,$D$3:D1468,D1468,$C$3:C1468,"Buy")+SUMIFS($F$3:F1468,$D$3:D1468,D1468,$C$3:C1468,"Coin Deposit",$E$3:E1468,"&lt;&gt;")</f>
        <v>0</v>
      </c>
      <c r="X1468" s="111">
        <f t="shared" si="244"/>
        <v>0</v>
      </c>
      <c r="Y1468" s="111">
        <f>IF($D1468=Y$1,SUMIFS($H$3:$H1468,$G$3:$G1468,Y$1,$C$3:$C1468,"Sell"),0)</f>
        <v>0</v>
      </c>
      <c r="Z1468" s="111">
        <f t="shared" si="245"/>
        <v>0</v>
      </c>
      <c r="AA1468" s="111">
        <f>IF($D1468=AA$1,SUMIFS($H$3:$H1468,$G$3:$G1468,AA$1,$C$3:$C1468,"Sell"),0)</f>
        <v>0</v>
      </c>
      <c r="AB1468" s="111">
        <f t="shared" si="246"/>
        <v>0</v>
      </c>
      <c r="AC1468" s="111">
        <f>SUMIFS('Deductions and Deposits'!$H:$H,'Deductions and Deposits'!$G:$G,D1468,'Deductions and Deposits'!$F:$F,"&lt;="&amp;B1468)+SUMIFS($F$3:F1468,$D$3:D1468,D1468,$C$3:C1468,"Coin Deposit",$E$3:E1468,"")</f>
        <v>0</v>
      </c>
      <c r="AD1468" s="111">
        <f>SUMIFS('Deductions and Deposits'!$D:$D,'Deductions and Deposits'!$C:$C,D1468)+SUMIFS($F:$F,$D:$D,D1468,$C:$C,"Coin Deduction")</f>
        <v>0</v>
      </c>
      <c r="AE1468" s="111">
        <f>Table5[[#This Row],[Column4]]+Table5[[#This Row],[Column14]]+Table5[[#This Row],[Column19]]+Table5[[#This Row],[Column12]]</f>
        <v>0</v>
      </c>
      <c r="AF1468" s="111">
        <f>Table5[[#This Row],[Column5]]+Table5[[#This Row],[Column13]]+Table5[[#This Row],[Column21]]+Table5[[#This Row],[Column18]]</f>
        <v>0</v>
      </c>
      <c r="AG1468" s="111">
        <f t="shared" si="247"/>
        <v>0</v>
      </c>
      <c r="AH1468" s="111">
        <f t="shared" si="248"/>
        <v>0</v>
      </c>
      <c r="AI1468" s="111">
        <f>Table5[[#This Row],[Column17]]-Table5[[#This Row],[Column20]]</f>
        <v>0</v>
      </c>
      <c r="AJ1468" s="111">
        <f t="shared" si="249"/>
        <v>0</v>
      </c>
      <c r="AK1468" s="111">
        <f t="shared" si="253"/>
        <v>0</v>
      </c>
      <c r="AL1468" s="111">
        <f t="shared" si="250"/>
        <v>0</v>
      </c>
      <c r="AM1468" s="111" t="str">
        <f t="shared" si="251"/>
        <v/>
      </c>
      <c r="AN1468" s="111" t="str">
        <f t="shared" ca="1" si="252"/>
        <v/>
      </c>
    </row>
    <row r="1469" spans="1:40" ht="20.25" customHeight="1" x14ac:dyDescent="0.3">
      <c r="A1469" s="107"/>
      <c r="B1469" s="144"/>
      <c r="C1469" s="119"/>
      <c r="D1469" s="120"/>
      <c r="E1469" s="119"/>
      <c r="F1469" s="119"/>
      <c r="G1469" s="120"/>
      <c r="H1469" s="119"/>
      <c r="I1469" s="109"/>
      <c r="L1469" s="108"/>
      <c r="M1469" s="108"/>
      <c r="N1469" s="108"/>
      <c r="O1469" s="108"/>
      <c r="P1469" s="108"/>
      <c r="Q1469" s="108"/>
      <c r="R1469" s="108"/>
      <c r="S1469" s="108"/>
      <c r="T1469" s="100">
        <f t="shared" si="243"/>
        <v>0</v>
      </c>
      <c r="U1469" s="111"/>
      <c r="V1469" s="111"/>
      <c r="W1469" s="111">
        <f>SUMIFS($F$3:F1469,$D$3:D1469,D1469,$C$3:C1469,"Buy")+SUMIFS($F$3:F1469,$D$3:D1469,D1469,$C$3:C1469,"Coin Deposit",$E$3:E1469,"&lt;&gt;")</f>
        <v>0</v>
      </c>
      <c r="X1469" s="111">
        <f t="shared" si="244"/>
        <v>0</v>
      </c>
      <c r="Y1469" s="111">
        <f>IF($D1469=Y$1,SUMIFS($H$3:$H1469,$G$3:$G1469,Y$1,$C$3:$C1469,"Sell"),0)</f>
        <v>0</v>
      </c>
      <c r="Z1469" s="111">
        <f t="shared" si="245"/>
        <v>0</v>
      </c>
      <c r="AA1469" s="111">
        <f>IF($D1469=AA$1,SUMIFS($H$3:$H1469,$G$3:$G1469,AA$1,$C$3:$C1469,"Sell"),0)</f>
        <v>0</v>
      </c>
      <c r="AB1469" s="111">
        <f t="shared" si="246"/>
        <v>0</v>
      </c>
      <c r="AC1469" s="111">
        <f>SUMIFS('Deductions and Deposits'!$H:$H,'Deductions and Deposits'!$G:$G,D1469,'Deductions and Deposits'!$F:$F,"&lt;="&amp;B1469)+SUMIFS($F$3:F1469,$D$3:D1469,D1469,$C$3:C1469,"Coin Deposit",$E$3:E1469,"")</f>
        <v>0</v>
      </c>
      <c r="AD1469" s="111">
        <f>SUMIFS('Deductions and Deposits'!$D:$D,'Deductions and Deposits'!$C:$C,D1469)+SUMIFS($F:$F,$D:$D,D1469,$C:$C,"Coin Deduction")</f>
        <v>0</v>
      </c>
      <c r="AE1469" s="111">
        <f>Table5[[#This Row],[Column4]]+Table5[[#This Row],[Column14]]+Table5[[#This Row],[Column19]]+Table5[[#This Row],[Column12]]</f>
        <v>0</v>
      </c>
      <c r="AF1469" s="111">
        <f>Table5[[#This Row],[Column5]]+Table5[[#This Row],[Column13]]+Table5[[#This Row],[Column21]]+Table5[[#This Row],[Column18]]</f>
        <v>0</v>
      </c>
      <c r="AG1469" s="111">
        <f t="shared" si="247"/>
        <v>0</v>
      </c>
      <c r="AH1469" s="111">
        <f t="shared" si="248"/>
        <v>0</v>
      </c>
      <c r="AI1469" s="111">
        <f>Table5[[#This Row],[Column17]]-Table5[[#This Row],[Column20]]</f>
        <v>0</v>
      </c>
      <c r="AJ1469" s="111">
        <f t="shared" si="249"/>
        <v>0</v>
      </c>
      <c r="AK1469" s="111">
        <f t="shared" si="253"/>
        <v>0</v>
      </c>
      <c r="AL1469" s="111">
        <f t="shared" si="250"/>
        <v>0</v>
      </c>
      <c r="AM1469" s="111" t="str">
        <f t="shared" si="251"/>
        <v/>
      </c>
      <c r="AN1469" s="111" t="str">
        <f t="shared" ca="1" si="252"/>
        <v/>
      </c>
    </row>
    <row r="1470" spans="1:40" ht="20.25" customHeight="1" x14ac:dyDescent="0.3">
      <c r="A1470" s="107"/>
      <c r="B1470" s="144"/>
      <c r="C1470" s="119"/>
      <c r="D1470" s="120"/>
      <c r="E1470" s="119"/>
      <c r="F1470" s="119"/>
      <c r="G1470" s="120"/>
      <c r="H1470" s="119"/>
      <c r="I1470" s="109"/>
      <c r="L1470" s="108"/>
      <c r="M1470" s="108"/>
      <c r="N1470" s="108"/>
      <c r="O1470" s="108"/>
      <c r="P1470" s="108"/>
      <c r="Q1470" s="108"/>
      <c r="R1470" s="108"/>
      <c r="S1470" s="108"/>
      <c r="T1470" s="100">
        <f t="shared" si="243"/>
        <v>0</v>
      </c>
      <c r="U1470" s="111"/>
      <c r="V1470" s="111"/>
      <c r="W1470" s="111">
        <f>SUMIFS($F$3:F1470,$D$3:D1470,D1470,$C$3:C1470,"Buy")+SUMIFS($F$3:F1470,$D$3:D1470,D1470,$C$3:C1470,"Coin Deposit",$E$3:E1470,"&lt;&gt;")</f>
        <v>0</v>
      </c>
      <c r="X1470" s="111">
        <f t="shared" si="244"/>
        <v>0</v>
      </c>
      <c r="Y1470" s="111">
        <f>IF($D1470=Y$1,SUMIFS($H$3:$H1470,$G$3:$G1470,Y$1,$C$3:$C1470,"Sell"),0)</f>
        <v>0</v>
      </c>
      <c r="Z1470" s="111">
        <f t="shared" si="245"/>
        <v>0</v>
      </c>
      <c r="AA1470" s="111">
        <f>IF($D1470=AA$1,SUMIFS($H$3:$H1470,$G$3:$G1470,AA$1,$C$3:$C1470,"Sell"),0)</f>
        <v>0</v>
      </c>
      <c r="AB1470" s="111">
        <f t="shared" si="246"/>
        <v>0</v>
      </c>
      <c r="AC1470" s="111">
        <f>SUMIFS('Deductions and Deposits'!$H:$H,'Deductions and Deposits'!$G:$G,D1470,'Deductions and Deposits'!$F:$F,"&lt;="&amp;B1470)+SUMIFS($F$3:F1470,$D$3:D1470,D1470,$C$3:C1470,"Coin Deposit",$E$3:E1470,"")</f>
        <v>0</v>
      </c>
      <c r="AD1470" s="111">
        <f>SUMIFS('Deductions and Deposits'!$D:$D,'Deductions and Deposits'!$C:$C,D1470)+SUMIFS($F:$F,$D:$D,D1470,$C:$C,"Coin Deduction")</f>
        <v>0</v>
      </c>
      <c r="AE1470" s="111">
        <f>Table5[[#This Row],[Column4]]+Table5[[#This Row],[Column14]]+Table5[[#This Row],[Column19]]+Table5[[#This Row],[Column12]]</f>
        <v>0</v>
      </c>
      <c r="AF1470" s="111">
        <f>Table5[[#This Row],[Column5]]+Table5[[#This Row],[Column13]]+Table5[[#This Row],[Column21]]+Table5[[#This Row],[Column18]]</f>
        <v>0</v>
      </c>
      <c r="AG1470" s="111">
        <f t="shared" si="247"/>
        <v>0</v>
      </c>
      <c r="AH1470" s="111">
        <f t="shared" si="248"/>
        <v>0</v>
      </c>
      <c r="AI1470" s="111">
        <f>Table5[[#This Row],[Column17]]-Table5[[#This Row],[Column20]]</f>
        <v>0</v>
      </c>
      <c r="AJ1470" s="111">
        <f t="shared" si="249"/>
        <v>0</v>
      </c>
      <c r="AK1470" s="111">
        <f t="shared" si="253"/>
        <v>0</v>
      </c>
      <c r="AL1470" s="111">
        <f t="shared" si="250"/>
        <v>0</v>
      </c>
      <c r="AM1470" s="111" t="str">
        <f t="shared" si="251"/>
        <v/>
      </c>
      <c r="AN1470" s="111" t="str">
        <f t="shared" ca="1" si="252"/>
        <v/>
      </c>
    </row>
    <row r="1471" spans="1:40" ht="20.25" customHeight="1" x14ac:dyDescent="0.3">
      <c r="A1471" s="107"/>
      <c r="B1471" s="144"/>
      <c r="C1471" s="119"/>
      <c r="D1471" s="120"/>
      <c r="E1471" s="119"/>
      <c r="F1471" s="119"/>
      <c r="G1471" s="120"/>
      <c r="H1471" s="119"/>
      <c r="I1471" s="109"/>
      <c r="L1471" s="108"/>
      <c r="M1471" s="108"/>
      <c r="N1471" s="108"/>
      <c r="O1471" s="108"/>
      <c r="P1471" s="108"/>
      <c r="Q1471" s="108"/>
      <c r="R1471" s="108"/>
      <c r="S1471" s="108"/>
      <c r="T1471" s="100">
        <f t="shared" si="243"/>
        <v>0</v>
      </c>
      <c r="U1471" s="111"/>
      <c r="V1471" s="111"/>
      <c r="W1471" s="111">
        <f>SUMIFS($F$3:F1471,$D$3:D1471,D1471,$C$3:C1471,"Buy")+SUMIFS($F$3:F1471,$D$3:D1471,D1471,$C$3:C1471,"Coin Deposit",$E$3:E1471,"&lt;&gt;")</f>
        <v>0</v>
      </c>
      <c r="X1471" s="111">
        <f t="shared" si="244"/>
        <v>0</v>
      </c>
      <c r="Y1471" s="111">
        <f>IF($D1471=Y$1,SUMIFS($H$3:$H1471,$G$3:$G1471,Y$1,$C$3:$C1471,"Sell"),0)</f>
        <v>0</v>
      </c>
      <c r="Z1471" s="111">
        <f t="shared" si="245"/>
        <v>0</v>
      </c>
      <c r="AA1471" s="111">
        <f>IF($D1471=AA$1,SUMIFS($H$3:$H1471,$G$3:$G1471,AA$1,$C$3:$C1471,"Sell"),0)</f>
        <v>0</v>
      </c>
      <c r="AB1471" s="111">
        <f t="shared" si="246"/>
        <v>0</v>
      </c>
      <c r="AC1471" s="111">
        <f>SUMIFS('Deductions and Deposits'!$H:$H,'Deductions and Deposits'!$G:$G,D1471,'Deductions and Deposits'!$F:$F,"&lt;="&amp;B1471)+SUMIFS($F$3:F1471,$D$3:D1471,D1471,$C$3:C1471,"Coin Deposit",$E$3:E1471,"")</f>
        <v>0</v>
      </c>
      <c r="AD1471" s="111">
        <f>SUMIFS('Deductions and Deposits'!$D:$D,'Deductions and Deposits'!$C:$C,D1471)+SUMIFS($F:$F,$D:$D,D1471,$C:$C,"Coin Deduction")</f>
        <v>0</v>
      </c>
      <c r="AE1471" s="111">
        <f>Table5[[#This Row],[Column4]]+Table5[[#This Row],[Column14]]+Table5[[#This Row],[Column19]]+Table5[[#This Row],[Column12]]</f>
        <v>0</v>
      </c>
      <c r="AF1471" s="111">
        <f>Table5[[#This Row],[Column5]]+Table5[[#This Row],[Column13]]+Table5[[#This Row],[Column21]]+Table5[[#This Row],[Column18]]</f>
        <v>0</v>
      </c>
      <c r="AG1471" s="111">
        <f t="shared" si="247"/>
        <v>0</v>
      </c>
      <c r="AH1471" s="111">
        <f t="shared" si="248"/>
        <v>0</v>
      </c>
      <c r="AI1471" s="111">
        <f>Table5[[#This Row],[Column17]]-Table5[[#This Row],[Column20]]</f>
        <v>0</v>
      </c>
      <c r="AJ1471" s="111">
        <f t="shared" si="249"/>
        <v>0</v>
      </c>
      <c r="AK1471" s="111">
        <f t="shared" si="253"/>
        <v>0</v>
      </c>
      <c r="AL1471" s="111">
        <f t="shared" si="250"/>
        <v>0</v>
      </c>
      <c r="AM1471" s="111" t="str">
        <f t="shared" si="251"/>
        <v/>
      </c>
      <c r="AN1471" s="111" t="str">
        <f t="shared" ca="1" si="252"/>
        <v/>
      </c>
    </row>
    <row r="1472" spans="1:40" ht="20.25" customHeight="1" x14ac:dyDescent="0.3">
      <c r="A1472" s="107"/>
      <c r="B1472" s="144"/>
      <c r="C1472" s="119"/>
      <c r="D1472" s="120"/>
      <c r="E1472" s="119"/>
      <c r="F1472" s="119"/>
      <c r="G1472" s="120"/>
      <c r="H1472" s="119"/>
      <c r="I1472" s="109"/>
      <c r="L1472" s="108"/>
      <c r="M1472" s="108"/>
      <c r="N1472" s="108"/>
      <c r="O1472" s="108"/>
      <c r="P1472" s="108"/>
      <c r="Q1472" s="108"/>
      <c r="R1472" s="108"/>
      <c r="S1472" s="108"/>
      <c r="T1472" s="100">
        <f t="shared" si="243"/>
        <v>0</v>
      </c>
      <c r="U1472" s="111"/>
      <c r="V1472" s="111"/>
      <c r="W1472" s="111">
        <f>SUMIFS($F$3:F1472,$D$3:D1472,D1472,$C$3:C1472,"Buy")+SUMIFS($F$3:F1472,$D$3:D1472,D1472,$C$3:C1472,"Coin Deposit",$E$3:E1472,"&lt;&gt;")</f>
        <v>0</v>
      </c>
      <c r="X1472" s="111">
        <f t="shared" si="244"/>
        <v>0</v>
      </c>
      <c r="Y1472" s="111">
        <f>IF($D1472=Y$1,SUMIFS($H$3:$H1472,$G$3:$G1472,Y$1,$C$3:$C1472,"Sell"),0)</f>
        <v>0</v>
      </c>
      <c r="Z1472" s="111">
        <f t="shared" si="245"/>
        <v>0</v>
      </c>
      <c r="AA1472" s="111">
        <f>IF($D1472=AA$1,SUMIFS($H$3:$H1472,$G$3:$G1472,AA$1,$C$3:$C1472,"Sell"),0)</f>
        <v>0</v>
      </c>
      <c r="AB1472" s="111">
        <f t="shared" si="246"/>
        <v>0</v>
      </c>
      <c r="AC1472" s="111">
        <f>SUMIFS('Deductions and Deposits'!$H:$H,'Deductions and Deposits'!$G:$G,D1472,'Deductions and Deposits'!$F:$F,"&lt;="&amp;B1472)+SUMIFS($F$3:F1472,$D$3:D1472,D1472,$C$3:C1472,"Coin Deposit",$E$3:E1472,"")</f>
        <v>0</v>
      </c>
      <c r="AD1472" s="111">
        <f>SUMIFS('Deductions and Deposits'!$D:$D,'Deductions and Deposits'!$C:$C,D1472)+SUMIFS($F:$F,$D:$D,D1472,$C:$C,"Coin Deduction")</f>
        <v>0</v>
      </c>
      <c r="AE1472" s="111">
        <f>Table5[[#This Row],[Column4]]+Table5[[#This Row],[Column14]]+Table5[[#This Row],[Column19]]+Table5[[#This Row],[Column12]]</f>
        <v>0</v>
      </c>
      <c r="AF1472" s="111">
        <f>Table5[[#This Row],[Column5]]+Table5[[#This Row],[Column13]]+Table5[[#This Row],[Column21]]+Table5[[#This Row],[Column18]]</f>
        <v>0</v>
      </c>
      <c r="AG1472" s="111">
        <f t="shared" si="247"/>
        <v>0</v>
      </c>
      <c r="AH1472" s="111">
        <f t="shared" si="248"/>
        <v>0</v>
      </c>
      <c r="AI1472" s="111">
        <f>Table5[[#This Row],[Column17]]-Table5[[#This Row],[Column20]]</f>
        <v>0</v>
      </c>
      <c r="AJ1472" s="111">
        <f t="shared" si="249"/>
        <v>0</v>
      </c>
      <c r="AK1472" s="111">
        <f t="shared" si="253"/>
        <v>0</v>
      </c>
      <c r="AL1472" s="111">
        <f t="shared" si="250"/>
        <v>0</v>
      </c>
      <c r="AM1472" s="111" t="str">
        <f t="shared" si="251"/>
        <v/>
      </c>
      <c r="AN1472" s="111" t="str">
        <f t="shared" ca="1" si="252"/>
        <v/>
      </c>
    </row>
    <row r="1473" spans="1:40" ht="20.25" customHeight="1" x14ac:dyDescent="0.3">
      <c r="A1473" s="107"/>
      <c r="B1473" s="144"/>
      <c r="C1473" s="119"/>
      <c r="D1473" s="120"/>
      <c r="E1473" s="119"/>
      <c r="F1473" s="119"/>
      <c r="G1473" s="120"/>
      <c r="H1473" s="119"/>
      <c r="I1473" s="109"/>
      <c r="L1473" s="108"/>
      <c r="M1473" s="108"/>
      <c r="N1473" s="108"/>
      <c r="O1473" s="108"/>
      <c r="P1473" s="108"/>
      <c r="Q1473" s="108"/>
      <c r="R1473" s="108"/>
      <c r="S1473" s="108"/>
      <c r="T1473" s="100">
        <f t="shared" si="243"/>
        <v>0</v>
      </c>
      <c r="U1473" s="111"/>
      <c r="V1473" s="111"/>
      <c r="W1473" s="111">
        <f>SUMIFS($F$3:F1473,$D$3:D1473,D1473,$C$3:C1473,"Buy")+SUMIFS($F$3:F1473,$D$3:D1473,D1473,$C$3:C1473,"Coin Deposit",$E$3:E1473,"&lt;&gt;")</f>
        <v>0</v>
      </c>
      <c r="X1473" s="111">
        <f t="shared" si="244"/>
        <v>0</v>
      </c>
      <c r="Y1473" s="111">
        <f>IF($D1473=Y$1,SUMIFS($H$3:$H1473,$G$3:$G1473,Y$1,$C$3:$C1473,"Sell"),0)</f>
        <v>0</v>
      </c>
      <c r="Z1473" s="111">
        <f t="shared" si="245"/>
        <v>0</v>
      </c>
      <c r="AA1473" s="111">
        <f>IF($D1473=AA$1,SUMIFS($H$3:$H1473,$G$3:$G1473,AA$1,$C$3:$C1473,"Sell"),0)</f>
        <v>0</v>
      </c>
      <c r="AB1473" s="111">
        <f t="shared" si="246"/>
        <v>0</v>
      </c>
      <c r="AC1473" s="111">
        <f>SUMIFS('Deductions and Deposits'!$H:$H,'Deductions and Deposits'!$G:$G,D1473,'Deductions and Deposits'!$F:$F,"&lt;="&amp;B1473)+SUMIFS($F$3:F1473,$D$3:D1473,D1473,$C$3:C1473,"Coin Deposit",$E$3:E1473,"")</f>
        <v>0</v>
      </c>
      <c r="AD1473" s="111">
        <f>SUMIFS('Deductions and Deposits'!$D:$D,'Deductions and Deposits'!$C:$C,D1473)+SUMIFS($F:$F,$D:$D,D1473,$C:$C,"Coin Deduction")</f>
        <v>0</v>
      </c>
      <c r="AE1473" s="111">
        <f>Table5[[#This Row],[Column4]]+Table5[[#This Row],[Column14]]+Table5[[#This Row],[Column19]]+Table5[[#This Row],[Column12]]</f>
        <v>0</v>
      </c>
      <c r="AF1473" s="111">
        <f>Table5[[#This Row],[Column5]]+Table5[[#This Row],[Column13]]+Table5[[#This Row],[Column21]]+Table5[[#This Row],[Column18]]</f>
        <v>0</v>
      </c>
      <c r="AG1473" s="111">
        <f t="shared" si="247"/>
        <v>0</v>
      </c>
      <c r="AH1473" s="111">
        <f t="shared" si="248"/>
        <v>0</v>
      </c>
      <c r="AI1473" s="111">
        <f>Table5[[#This Row],[Column17]]-Table5[[#This Row],[Column20]]</f>
        <v>0</v>
      </c>
      <c r="AJ1473" s="111">
        <f t="shared" si="249"/>
        <v>0</v>
      </c>
      <c r="AK1473" s="111">
        <f t="shared" si="253"/>
        <v>0</v>
      </c>
      <c r="AL1473" s="111">
        <f t="shared" si="250"/>
        <v>0</v>
      </c>
      <c r="AM1473" s="111" t="str">
        <f t="shared" si="251"/>
        <v/>
      </c>
      <c r="AN1473" s="111" t="str">
        <f t="shared" ca="1" si="252"/>
        <v/>
      </c>
    </row>
    <row r="1474" spans="1:40" ht="20.25" customHeight="1" x14ac:dyDescent="0.3">
      <c r="A1474" s="107"/>
      <c r="B1474" s="144"/>
      <c r="C1474" s="119"/>
      <c r="D1474" s="120"/>
      <c r="E1474" s="119"/>
      <c r="F1474" s="119"/>
      <c r="G1474" s="120"/>
      <c r="H1474" s="119"/>
      <c r="I1474" s="109"/>
      <c r="L1474" s="108"/>
      <c r="M1474" s="108"/>
      <c r="N1474" s="108"/>
      <c r="O1474" s="108"/>
      <c r="P1474" s="108"/>
      <c r="Q1474" s="108"/>
      <c r="R1474" s="108"/>
      <c r="S1474" s="108"/>
      <c r="T1474" s="100">
        <f t="shared" si="243"/>
        <v>0</v>
      </c>
      <c r="U1474" s="111"/>
      <c r="V1474" s="111"/>
      <c r="W1474" s="111">
        <f>SUMIFS($F$3:F1474,$D$3:D1474,D1474,$C$3:C1474,"Buy")+SUMIFS($F$3:F1474,$D$3:D1474,D1474,$C$3:C1474,"Coin Deposit",$E$3:E1474,"&lt;&gt;")</f>
        <v>0</v>
      </c>
      <c r="X1474" s="111">
        <f t="shared" si="244"/>
        <v>0</v>
      </c>
      <c r="Y1474" s="111">
        <f>IF($D1474=Y$1,SUMIFS($H$3:$H1474,$G$3:$G1474,Y$1,$C$3:$C1474,"Sell"),0)</f>
        <v>0</v>
      </c>
      <c r="Z1474" s="111">
        <f t="shared" si="245"/>
        <v>0</v>
      </c>
      <c r="AA1474" s="111">
        <f>IF($D1474=AA$1,SUMIFS($H$3:$H1474,$G$3:$G1474,AA$1,$C$3:$C1474,"Sell"),0)</f>
        <v>0</v>
      </c>
      <c r="AB1474" s="111">
        <f t="shared" si="246"/>
        <v>0</v>
      </c>
      <c r="AC1474" s="111">
        <f>SUMIFS('Deductions and Deposits'!$H:$H,'Deductions and Deposits'!$G:$G,D1474,'Deductions and Deposits'!$F:$F,"&lt;="&amp;B1474)+SUMIFS($F$3:F1474,$D$3:D1474,D1474,$C$3:C1474,"Coin Deposit",$E$3:E1474,"")</f>
        <v>0</v>
      </c>
      <c r="AD1474" s="111">
        <f>SUMIFS('Deductions and Deposits'!$D:$D,'Deductions and Deposits'!$C:$C,D1474)+SUMIFS($F:$F,$D:$D,D1474,$C:$C,"Coin Deduction")</f>
        <v>0</v>
      </c>
      <c r="AE1474" s="111">
        <f>Table5[[#This Row],[Column4]]+Table5[[#This Row],[Column14]]+Table5[[#This Row],[Column19]]+Table5[[#This Row],[Column12]]</f>
        <v>0</v>
      </c>
      <c r="AF1474" s="111">
        <f>Table5[[#This Row],[Column5]]+Table5[[#This Row],[Column13]]+Table5[[#This Row],[Column21]]+Table5[[#This Row],[Column18]]</f>
        <v>0</v>
      </c>
      <c r="AG1474" s="111">
        <f t="shared" si="247"/>
        <v>0</v>
      </c>
      <c r="AH1474" s="111">
        <f t="shared" si="248"/>
        <v>0</v>
      </c>
      <c r="AI1474" s="111">
        <f>Table5[[#This Row],[Column17]]-Table5[[#This Row],[Column20]]</f>
        <v>0</v>
      </c>
      <c r="AJ1474" s="111">
        <f t="shared" si="249"/>
        <v>0</v>
      </c>
      <c r="AK1474" s="111">
        <f t="shared" si="253"/>
        <v>0</v>
      </c>
      <c r="AL1474" s="111">
        <f t="shared" si="250"/>
        <v>0</v>
      </c>
      <c r="AM1474" s="111" t="str">
        <f t="shared" si="251"/>
        <v/>
      </c>
      <c r="AN1474" s="111" t="str">
        <f t="shared" ca="1" si="252"/>
        <v/>
      </c>
    </row>
    <row r="1475" spans="1:40" ht="20.25" customHeight="1" x14ac:dyDescent="0.3">
      <c r="A1475" s="107"/>
      <c r="B1475" s="144"/>
      <c r="C1475" s="119"/>
      <c r="D1475" s="120"/>
      <c r="E1475" s="119"/>
      <c r="F1475" s="119"/>
      <c r="G1475" s="120"/>
      <c r="H1475" s="119"/>
      <c r="I1475" s="109"/>
      <c r="L1475" s="108"/>
      <c r="M1475" s="108"/>
      <c r="N1475" s="108"/>
      <c r="O1475" s="108"/>
      <c r="P1475" s="108"/>
      <c r="Q1475" s="108"/>
      <c r="R1475" s="108"/>
      <c r="S1475" s="108"/>
      <c r="T1475" s="100">
        <f t="shared" ref="T1475:T1538" si="254">IF(E1475&lt;&gt;"",E1475,0)</f>
        <v>0</v>
      </c>
      <c r="U1475" s="111"/>
      <c r="V1475" s="111"/>
      <c r="W1475" s="111">
        <f>SUMIFS($F$3:F1475,$D$3:D1475,D1475,$C$3:C1475,"Buy")+SUMIFS($F$3:F1475,$D$3:D1475,D1475,$C$3:C1475,"Coin Deposit",$E$3:E1475,"&lt;&gt;")</f>
        <v>0</v>
      </c>
      <c r="X1475" s="111">
        <f t="shared" ref="X1475:X1538" si="255">IF(OR(C1475="buy",AND(C1475="Coin Deposit",E1475&lt;&gt;"")),SUMIFS($F:$F,$D:$D,D1475,$C:$C,"sell"),0)</f>
        <v>0</v>
      </c>
      <c r="Y1475" s="111">
        <f>IF($D1475=Y$1,SUMIFS($H$3:$H1475,$G$3:$G1475,Y$1,$C$3:$C1475,"Sell"),0)</f>
        <v>0</v>
      </c>
      <c r="Z1475" s="111">
        <f t="shared" ref="Z1475:Z1538" si="256">IF($D1475=Z$1,SUMIFS($H:$H,$G:$G,Z$1,$C:$C,"Buy")+SUMIFS($H:$H,$G:$G,Z$1,$C:$C,"Coin Deposit",$E:$E,"&lt;&gt;"),0)</f>
        <v>0</v>
      </c>
      <c r="AA1475" s="111">
        <f>IF($D1475=AA$1,SUMIFS($H$3:$H1475,$G$3:$G1475,AA$1,$C$3:$C1475,"Sell"),0)</f>
        <v>0</v>
      </c>
      <c r="AB1475" s="111">
        <f t="shared" ref="AB1475:AB1538" si="257">IF($D1475=AB$1,SUMIFS($H:$H,$G:$G,AB$1,$C:$C,"Buy")+SUMIFS($H:$H,$G:$G,AB$1,$C:$C,"Coin Deposit",$E:$E,"&lt;&gt;"),0)</f>
        <v>0</v>
      </c>
      <c r="AC1475" s="111">
        <f>SUMIFS('Deductions and Deposits'!$H:$H,'Deductions and Deposits'!$G:$G,D1475,'Deductions and Deposits'!$F:$F,"&lt;="&amp;B1475)+SUMIFS($F$3:F1475,$D$3:D1475,D1475,$C$3:C1475,"Coin Deposit",$E$3:E1475,"")</f>
        <v>0</v>
      </c>
      <c r="AD1475" s="111">
        <f>SUMIFS('Deductions and Deposits'!$D:$D,'Deductions and Deposits'!$C:$C,D1475)+SUMIFS($F:$F,$D:$D,D1475,$C:$C,"Coin Deduction")</f>
        <v>0</v>
      </c>
      <c r="AE1475" s="111">
        <f>Table5[[#This Row],[Column4]]+Table5[[#This Row],[Column14]]+Table5[[#This Row],[Column19]]+Table5[[#This Row],[Column12]]</f>
        <v>0</v>
      </c>
      <c r="AF1475" s="111">
        <f>Table5[[#This Row],[Column5]]+Table5[[#This Row],[Column13]]+Table5[[#This Row],[Column21]]+Table5[[#This Row],[Column18]]</f>
        <v>0</v>
      </c>
      <c r="AG1475" s="111">
        <f t="shared" ref="AG1475:AG1538" si="258">IF(AND((AC1475+Y1475+AA1475)&gt;AF1475,OR(C1475="buy",AND(C1475="Coin Deposit",E1475&lt;&gt;""))),(AC1475+Y1475+AA1475)-AF1475,0)</f>
        <v>0</v>
      </c>
      <c r="AH1475" s="111">
        <f t="shared" ref="AH1475:AH1538" si="259">IF(AND(AE1475&gt;AF1475,OR(C1475="buy",AND(C1475="Coin Deposit",E1475&lt;&gt;""))),AE1475-AF1475,0)</f>
        <v>0</v>
      </c>
      <c r="AI1475" s="111">
        <f>Table5[[#This Row],[Column17]]-Table5[[#This Row],[Column20]]</f>
        <v>0</v>
      </c>
      <c r="AJ1475" s="111">
        <f t="shared" ref="AJ1475:AJ1538" si="260">IF(AI1475&gt;F1475,F1475,AI1475)</f>
        <v>0</v>
      </c>
      <c r="AK1475" s="111">
        <f t="shared" si="253"/>
        <v>0</v>
      </c>
      <c r="AL1475" s="111">
        <f t="shared" ref="AL1475:AL1538" si="261">IFERROR(SUMIFS($AK:$AK,$D:$D,D1475)/SUMIFS($AJ:$AJ,$D:$D,D1475),0)</f>
        <v>0</v>
      </c>
      <c r="AM1475" s="111" t="str">
        <f t="shared" ref="AM1475:AM1538" si="262">C1475&amp;D1475</f>
        <v/>
      </c>
      <c r="AN1475" s="111" t="str">
        <f t="shared" ref="AN1475:AN1538" ca="1" si="263">OFFSET(AM1475,COUNTA($AM:$AM)-ROW()-(ROW()-ROW($AN$2)-1),)</f>
        <v/>
      </c>
    </row>
    <row r="1476" spans="1:40" ht="20.25" customHeight="1" x14ac:dyDescent="0.3">
      <c r="A1476" s="107"/>
      <c r="B1476" s="144"/>
      <c r="C1476" s="119"/>
      <c r="D1476" s="120"/>
      <c r="E1476" s="119"/>
      <c r="F1476" s="119"/>
      <c r="G1476" s="120"/>
      <c r="H1476" s="119"/>
      <c r="I1476" s="109"/>
      <c r="L1476" s="108"/>
      <c r="M1476" s="108"/>
      <c r="N1476" s="108"/>
      <c r="O1476" s="108"/>
      <c r="P1476" s="108"/>
      <c r="Q1476" s="108"/>
      <c r="R1476" s="108"/>
      <c r="S1476" s="108"/>
      <c r="T1476" s="100">
        <f t="shared" si="254"/>
        <v>0</v>
      </c>
      <c r="U1476" s="111"/>
      <c r="V1476" s="111"/>
      <c r="W1476" s="111">
        <f>SUMIFS($F$3:F1476,$D$3:D1476,D1476,$C$3:C1476,"Buy")+SUMIFS($F$3:F1476,$D$3:D1476,D1476,$C$3:C1476,"Coin Deposit",$E$3:E1476,"&lt;&gt;")</f>
        <v>0</v>
      </c>
      <c r="X1476" s="111">
        <f t="shared" si="255"/>
        <v>0</v>
      </c>
      <c r="Y1476" s="111">
        <f>IF($D1476=Y$1,SUMIFS($H$3:$H1476,$G$3:$G1476,Y$1,$C$3:$C1476,"Sell"),0)</f>
        <v>0</v>
      </c>
      <c r="Z1476" s="111">
        <f t="shared" si="256"/>
        <v>0</v>
      </c>
      <c r="AA1476" s="111">
        <f>IF($D1476=AA$1,SUMIFS($H$3:$H1476,$G$3:$G1476,AA$1,$C$3:$C1476,"Sell"),0)</f>
        <v>0</v>
      </c>
      <c r="AB1476" s="111">
        <f t="shared" si="257"/>
        <v>0</v>
      </c>
      <c r="AC1476" s="111">
        <f>SUMIFS('Deductions and Deposits'!$H:$H,'Deductions and Deposits'!$G:$G,D1476,'Deductions and Deposits'!$F:$F,"&lt;="&amp;B1476)+SUMIFS($F$3:F1476,$D$3:D1476,D1476,$C$3:C1476,"Coin Deposit",$E$3:E1476,"")</f>
        <v>0</v>
      </c>
      <c r="AD1476" s="111">
        <f>SUMIFS('Deductions and Deposits'!$D:$D,'Deductions and Deposits'!$C:$C,D1476)+SUMIFS($F:$F,$D:$D,D1476,$C:$C,"Coin Deduction")</f>
        <v>0</v>
      </c>
      <c r="AE1476" s="111">
        <f>Table5[[#This Row],[Column4]]+Table5[[#This Row],[Column14]]+Table5[[#This Row],[Column19]]+Table5[[#This Row],[Column12]]</f>
        <v>0</v>
      </c>
      <c r="AF1476" s="111">
        <f>Table5[[#This Row],[Column5]]+Table5[[#This Row],[Column13]]+Table5[[#This Row],[Column21]]+Table5[[#This Row],[Column18]]</f>
        <v>0</v>
      </c>
      <c r="AG1476" s="111">
        <f t="shared" si="258"/>
        <v>0</v>
      </c>
      <c r="AH1476" s="111">
        <f t="shared" si="259"/>
        <v>0</v>
      </c>
      <c r="AI1476" s="111">
        <f>Table5[[#This Row],[Column17]]-Table5[[#This Row],[Column20]]</f>
        <v>0</v>
      </c>
      <c r="AJ1476" s="111">
        <f t="shared" si="260"/>
        <v>0</v>
      </c>
      <c r="AK1476" s="111">
        <f t="shared" si="253"/>
        <v>0</v>
      </c>
      <c r="AL1476" s="111">
        <f t="shared" si="261"/>
        <v>0</v>
      </c>
      <c r="AM1476" s="111" t="str">
        <f t="shared" si="262"/>
        <v/>
      </c>
      <c r="AN1476" s="111" t="str">
        <f t="shared" ca="1" si="263"/>
        <v/>
      </c>
    </row>
    <row r="1477" spans="1:40" ht="20.25" customHeight="1" x14ac:dyDescent="0.3">
      <c r="A1477" s="107"/>
      <c r="B1477" s="144"/>
      <c r="C1477" s="119"/>
      <c r="D1477" s="120"/>
      <c r="E1477" s="119"/>
      <c r="F1477" s="119"/>
      <c r="G1477" s="120"/>
      <c r="H1477" s="119"/>
      <c r="I1477" s="109"/>
      <c r="L1477" s="108"/>
      <c r="M1477" s="108"/>
      <c r="N1477" s="108"/>
      <c r="O1477" s="108"/>
      <c r="P1477" s="108"/>
      <c r="Q1477" s="108"/>
      <c r="R1477" s="108"/>
      <c r="S1477" s="108"/>
      <c r="T1477" s="100">
        <f t="shared" si="254"/>
        <v>0</v>
      </c>
      <c r="U1477" s="111"/>
      <c r="V1477" s="111"/>
      <c r="W1477" s="111">
        <f>SUMIFS($F$3:F1477,$D$3:D1477,D1477,$C$3:C1477,"Buy")+SUMIFS($F$3:F1477,$D$3:D1477,D1477,$C$3:C1477,"Coin Deposit",$E$3:E1477,"&lt;&gt;")</f>
        <v>0</v>
      </c>
      <c r="X1477" s="111">
        <f t="shared" si="255"/>
        <v>0</v>
      </c>
      <c r="Y1477" s="111">
        <f>IF($D1477=Y$1,SUMIFS($H$3:$H1477,$G$3:$G1477,Y$1,$C$3:$C1477,"Sell"),0)</f>
        <v>0</v>
      </c>
      <c r="Z1477" s="111">
        <f t="shared" si="256"/>
        <v>0</v>
      </c>
      <c r="AA1477" s="111">
        <f>IF($D1477=AA$1,SUMIFS($H$3:$H1477,$G$3:$G1477,AA$1,$C$3:$C1477,"Sell"),0)</f>
        <v>0</v>
      </c>
      <c r="AB1477" s="111">
        <f t="shared" si="257"/>
        <v>0</v>
      </c>
      <c r="AC1477" s="111">
        <f>SUMIFS('Deductions and Deposits'!$H:$H,'Deductions and Deposits'!$G:$G,D1477,'Deductions and Deposits'!$F:$F,"&lt;="&amp;B1477)+SUMIFS($F$3:F1477,$D$3:D1477,D1477,$C$3:C1477,"Coin Deposit",$E$3:E1477,"")</f>
        <v>0</v>
      </c>
      <c r="AD1477" s="111">
        <f>SUMIFS('Deductions and Deposits'!$D:$D,'Deductions and Deposits'!$C:$C,D1477)+SUMIFS($F:$F,$D:$D,D1477,$C:$C,"Coin Deduction")</f>
        <v>0</v>
      </c>
      <c r="AE1477" s="111">
        <f>Table5[[#This Row],[Column4]]+Table5[[#This Row],[Column14]]+Table5[[#This Row],[Column19]]+Table5[[#This Row],[Column12]]</f>
        <v>0</v>
      </c>
      <c r="AF1477" s="111">
        <f>Table5[[#This Row],[Column5]]+Table5[[#This Row],[Column13]]+Table5[[#This Row],[Column21]]+Table5[[#This Row],[Column18]]</f>
        <v>0</v>
      </c>
      <c r="AG1477" s="111">
        <f t="shared" si="258"/>
        <v>0</v>
      </c>
      <c r="AH1477" s="111">
        <f t="shared" si="259"/>
        <v>0</v>
      </c>
      <c r="AI1477" s="111">
        <f>Table5[[#This Row],[Column17]]-Table5[[#This Row],[Column20]]</f>
        <v>0</v>
      </c>
      <c r="AJ1477" s="111">
        <f t="shared" si="260"/>
        <v>0</v>
      </c>
      <c r="AK1477" s="111">
        <f t="shared" si="253"/>
        <v>0</v>
      </c>
      <c r="AL1477" s="111">
        <f t="shared" si="261"/>
        <v>0</v>
      </c>
      <c r="AM1477" s="111" t="str">
        <f t="shared" si="262"/>
        <v/>
      </c>
      <c r="AN1477" s="111" t="str">
        <f t="shared" ca="1" si="263"/>
        <v/>
      </c>
    </row>
    <row r="1478" spans="1:40" ht="20.25" customHeight="1" x14ac:dyDescent="0.3">
      <c r="A1478" s="107"/>
      <c r="B1478" s="144"/>
      <c r="C1478" s="119"/>
      <c r="D1478" s="120"/>
      <c r="E1478" s="119"/>
      <c r="F1478" s="119"/>
      <c r="G1478" s="120"/>
      <c r="H1478" s="119"/>
      <c r="I1478" s="109"/>
      <c r="L1478" s="108"/>
      <c r="M1478" s="108"/>
      <c r="N1478" s="108"/>
      <c r="O1478" s="108"/>
      <c r="P1478" s="108"/>
      <c r="Q1478" s="108"/>
      <c r="R1478" s="108"/>
      <c r="S1478" s="108"/>
      <c r="T1478" s="100">
        <f t="shared" si="254"/>
        <v>0</v>
      </c>
      <c r="U1478" s="111"/>
      <c r="V1478" s="111"/>
      <c r="W1478" s="111">
        <f>SUMIFS($F$3:F1478,$D$3:D1478,D1478,$C$3:C1478,"Buy")+SUMIFS($F$3:F1478,$D$3:D1478,D1478,$C$3:C1478,"Coin Deposit",$E$3:E1478,"&lt;&gt;")</f>
        <v>0</v>
      </c>
      <c r="X1478" s="111">
        <f t="shared" si="255"/>
        <v>0</v>
      </c>
      <c r="Y1478" s="111">
        <f>IF($D1478=Y$1,SUMIFS($H$3:$H1478,$G$3:$G1478,Y$1,$C$3:$C1478,"Sell"),0)</f>
        <v>0</v>
      </c>
      <c r="Z1478" s="111">
        <f t="shared" si="256"/>
        <v>0</v>
      </c>
      <c r="AA1478" s="111">
        <f>IF($D1478=AA$1,SUMIFS($H$3:$H1478,$G$3:$G1478,AA$1,$C$3:$C1478,"Sell"),0)</f>
        <v>0</v>
      </c>
      <c r="AB1478" s="111">
        <f t="shared" si="257"/>
        <v>0</v>
      </c>
      <c r="AC1478" s="111">
        <f>SUMIFS('Deductions and Deposits'!$H:$H,'Deductions and Deposits'!$G:$G,D1478,'Deductions and Deposits'!$F:$F,"&lt;="&amp;B1478)+SUMIFS($F$3:F1478,$D$3:D1478,D1478,$C$3:C1478,"Coin Deposit",$E$3:E1478,"")</f>
        <v>0</v>
      </c>
      <c r="AD1478" s="111">
        <f>SUMIFS('Deductions and Deposits'!$D:$D,'Deductions and Deposits'!$C:$C,D1478)+SUMIFS($F:$F,$D:$D,D1478,$C:$C,"Coin Deduction")</f>
        <v>0</v>
      </c>
      <c r="AE1478" s="111">
        <f>Table5[[#This Row],[Column4]]+Table5[[#This Row],[Column14]]+Table5[[#This Row],[Column19]]+Table5[[#This Row],[Column12]]</f>
        <v>0</v>
      </c>
      <c r="AF1478" s="111">
        <f>Table5[[#This Row],[Column5]]+Table5[[#This Row],[Column13]]+Table5[[#This Row],[Column21]]+Table5[[#This Row],[Column18]]</f>
        <v>0</v>
      </c>
      <c r="AG1478" s="111">
        <f t="shared" si="258"/>
        <v>0</v>
      </c>
      <c r="AH1478" s="111">
        <f t="shared" si="259"/>
        <v>0</v>
      </c>
      <c r="AI1478" s="111">
        <f>Table5[[#This Row],[Column17]]-Table5[[#This Row],[Column20]]</f>
        <v>0</v>
      </c>
      <c r="AJ1478" s="111">
        <f t="shared" si="260"/>
        <v>0</v>
      </c>
      <c r="AK1478" s="111">
        <f t="shared" si="253"/>
        <v>0</v>
      </c>
      <c r="AL1478" s="111">
        <f t="shared" si="261"/>
        <v>0</v>
      </c>
      <c r="AM1478" s="111" t="str">
        <f t="shared" si="262"/>
        <v/>
      </c>
      <c r="AN1478" s="111" t="str">
        <f t="shared" ca="1" si="263"/>
        <v/>
      </c>
    </row>
    <row r="1479" spans="1:40" ht="20.25" customHeight="1" x14ac:dyDescent="0.3">
      <c r="A1479" s="107"/>
      <c r="B1479" s="144"/>
      <c r="C1479" s="119"/>
      <c r="D1479" s="120"/>
      <c r="E1479" s="119"/>
      <c r="F1479" s="119"/>
      <c r="G1479" s="120"/>
      <c r="H1479" s="119"/>
      <c r="I1479" s="109"/>
      <c r="L1479" s="108"/>
      <c r="M1479" s="108"/>
      <c r="N1479" s="108"/>
      <c r="O1479" s="108"/>
      <c r="P1479" s="108"/>
      <c r="Q1479" s="108"/>
      <c r="R1479" s="108"/>
      <c r="S1479" s="108"/>
      <c r="T1479" s="100">
        <f t="shared" si="254"/>
        <v>0</v>
      </c>
      <c r="U1479" s="111"/>
      <c r="V1479" s="111"/>
      <c r="W1479" s="111">
        <f>SUMIFS($F$3:F1479,$D$3:D1479,D1479,$C$3:C1479,"Buy")+SUMIFS($F$3:F1479,$D$3:D1479,D1479,$C$3:C1479,"Coin Deposit",$E$3:E1479,"&lt;&gt;")</f>
        <v>0</v>
      </c>
      <c r="X1479" s="111">
        <f t="shared" si="255"/>
        <v>0</v>
      </c>
      <c r="Y1479" s="111">
        <f>IF($D1479=Y$1,SUMIFS($H$3:$H1479,$G$3:$G1479,Y$1,$C$3:$C1479,"Sell"),0)</f>
        <v>0</v>
      </c>
      <c r="Z1479" s="111">
        <f t="shared" si="256"/>
        <v>0</v>
      </c>
      <c r="AA1479" s="111">
        <f>IF($D1479=AA$1,SUMIFS($H$3:$H1479,$G$3:$G1479,AA$1,$C$3:$C1479,"Sell"),0)</f>
        <v>0</v>
      </c>
      <c r="AB1479" s="111">
        <f t="shared" si="257"/>
        <v>0</v>
      </c>
      <c r="AC1479" s="111">
        <f>SUMIFS('Deductions and Deposits'!$H:$H,'Deductions and Deposits'!$G:$G,D1479,'Deductions and Deposits'!$F:$F,"&lt;="&amp;B1479)+SUMIFS($F$3:F1479,$D$3:D1479,D1479,$C$3:C1479,"Coin Deposit",$E$3:E1479,"")</f>
        <v>0</v>
      </c>
      <c r="AD1479" s="111">
        <f>SUMIFS('Deductions and Deposits'!$D:$D,'Deductions and Deposits'!$C:$C,D1479)+SUMIFS($F:$F,$D:$D,D1479,$C:$C,"Coin Deduction")</f>
        <v>0</v>
      </c>
      <c r="AE1479" s="111">
        <f>Table5[[#This Row],[Column4]]+Table5[[#This Row],[Column14]]+Table5[[#This Row],[Column19]]+Table5[[#This Row],[Column12]]</f>
        <v>0</v>
      </c>
      <c r="AF1479" s="111">
        <f>Table5[[#This Row],[Column5]]+Table5[[#This Row],[Column13]]+Table5[[#This Row],[Column21]]+Table5[[#This Row],[Column18]]</f>
        <v>0</v>
      </c>
      <c r="AG1479" s="111">
        <f t="shared" si="258"/>
        <v>0</v>
      </c>
      <c r="AH1479" s="111">
        <f t="shared" si="259"/>
        <v>0</v>
      </c>
      <c r="AI1479" s="111">
        <f>Table5[[#This Row],[Column17]]-Table5[[#This Row],[Column20]]</f>
        <v>0</v>
      </c>
      <c r="AJ1479" s="111">
        <f t="shared" si="260"/>
        <v>0</v>
      </c>
      <c r="AK1479" s="111">
        <f t="shared" si="253"/>
        <v>0</v>
      </c>
      <c r="AL1479" s="111">
        <f t="shared" si="261"/>
        <v>0</v>
      </c>
      <c r="AM1479" s="111" t="str">
        <f t="shared" si="262"/>
        <v/>
      </c>
      <c r="AN1479" s="111" t="str">
        <f t="shared" ca="1" si="263"/>
        <v/>
      </c>
    </row>
    <row r="1480" spans="1:40" ht="20.25" customHeight="1" x14ac:dyDescent="0.3">
      <c r="A1480" s="107"/>
      <c r="B1480" s="144"/>
      <c r="C1480" s="119"/>
      <c r="D1480" s="120"/>
      <c r="E1480" s="119"/>
      <c r="F1480" s="119"/>
      <c r="G1480" s="120"/>
      <c r="H1480" s="119"/>
      <c r="I1480" s="109"/>
      <c r="L1480" s="108"/>
      <c r="M1480" s="108"/>
      <c r="N1480" s="108"/>
      <c r="O1480" s="108"/>
      <c r="P1480" s="108"/>
      <c r="Q1480" s="108"/>
      <c r="R1480" s="108"/>
      <c r="S1480" s="108"/>
      <c r="T1480" s="100">
        <f t="shared" si="254"/>
        <v>0</v>
      </c>
      <c r="U1480" s="111"/>
      <c r="V1480" s="111"/>
      <c r="W1480" s="111">
        <f>SUMIFS($F$3:F1480,$D$3:D1480,D1480,$C$3:C1480,"Buy")+SUMIFS($F$3:F1480,$D$3:D1480,D1480,$C$3:C1480,"Coin Deposit",$E$3:E1480,"&lt;&gt;")</f>
        <v>0</v>
      </c>
      <c r="X1480" s="111">
        <f t="shared" si="255"/>
        <v>0</v>
      </c>
      <c r="Y1480" s="111">
        <f>IF($D1480=Y$1,SUMIFS($H$3:$H1480,$G$3:$G1480,Y$1,$C$3:$C1480,"Sell"),0)</f>
        <v>0</v>
      </c>
      <c r="Z1480" s="111">
        <f t="shared" si="256"/>
        <v>0</v>
      </c>
      <c r="AA1480" s="111">
        <f>IF($D1480=AA$1,SUMIFS($H$3:$H1480,$G$3:$G1480,AA$1,$C$3:$C1480,"Sell"),0)</f>
        <v>0</v>
      </c>
      <c r="AB1480" s="111">
        <f t="shared" si="257"/>
        <v>0</v>
      </c>
      <c r="AC1480" s="111">
        <f>SUMIFS('Deductions and Deposits'!$H:$H,'Deductions and Deposits'!$G:$G,D1480,'Deductions and Deposits'!$F:$F,"&lt;="&amp;B1480)+SUMIFS($F$3:F1480,$D$3:D1480,D1480,$C$3:C1480,"Coin Deposit",$E$3:E1480,"")</f>
        <v>0</v>
      </c>
      <c r="AD1480" s="111">
        <f>SUMIFS('Deductions and Deposits'!$D:$D,'Deductions and Deposits'!$C:$C,D1480)+SUMIFS($F:$F,$D:$D,D1480,$C:$C,"Coin Deduction")</f>
        <v>0</v>
      </c>
      <c r="AE1480" s="111">
        <f>Table5[[#This Row],[Column4]]+Table5[[#This Row],[Column14]]+Table5[[#This Row],[Column19]]+Table5[[#This Row],[Column12]]</f>
        <v>0</v>
      </c>
      <c r="AF1480" s="111">
        <f>Table5[[#This Row],[Column5]]+Table5[[#This Row],[Column13]]+Table5[[#This Row],[Column21]]+Table5[[#This Row],[Column18]]</f>
        <v>0</v>
      </c>
      <c r="AG1480" s="111">
        <f t="shared" si="258"/>
        <v>0</v>
      </c>
      <c r="AH1480" s="111">
        <f t="shared" si="259"/>
        <v>0</v>
      </c>
      <c r="AI1480" s="111">
        <f>Table5[[#This Row],[Column17]]-Table5[[#This Row],[Column20]]</f>
        <v>0</v>
      </c>
      <c r="AJ1480" s="111">
        <f t="shared" si="260"/>
        <v>0</v>
      </c>
      <c r="AK1480" s="111">
        <f t="shared" si="253"/>
        <v>0</v>
      </c>
      <c r="AL1480" s="111">
        <f t="shared" si="261"/>
        <v>0</v>
      </c>
      <c r="AM1480" s="111" t="str">
        <f t="shared" si="262"/>
        <v/>
      </c>
      <c r="AN1480" s="111" t="str">
        <f t="shared" ca="1" si="263"/>
        <v/>
      </c>
    </row>
    <row r="1481" spans="1:40" ht="20.25" customHeight="1" x14ac:dyDescent="0.3">
      <c r="A1481" s="107"/>
      <c r="B1481" s="144"/>
      <c r="C1481" s="119"/>
      <c r="D1481" s="120"/>
      <c r="E1481" s="119"/>
      <c r="F1481" s="119"/>
      <c r="G1481" s="120"/>
      <c r="H1481" s="119"/>
      <c r="I1481" s="109"/>
      <c r="L1481" s="108"/>
      <c r="M1481" s="108"/>
      <c r="N1481" s="108"/>
      <c r="O1481" s="108"/>
      <c r="P1481" s="108"/>
      <c r="Q1481" s="108"/>
      <c r="R1481" s="108"/>
      <c r="S1481" s="108"/>
      <c r="T1481" s="100">
        <f t="shared" si="254"/>
        <v>0</v>
      </c>
      <c r="U1481" s="111"/>
      <c r="V1481" s="111"/>
      <c r="W1481" s="111">
        <f>SUMIFS($F$3:F1481,$D$3:D1481,D1481,$C$3:C1481,"Buy")+SUMIFS($F$3:F1481,$D$3:D1481,D1481,$C$3:C1481,"Coin Deposit",$E$3:E1481,"&lt;&gt;")</f>
        <v>0</v>
      </c>
      <c r="X1481" s="111">
        <f t="shared" si="255"/>
        <v>0</v>
      </c>
      <c r="Y1481" s="111">
        <f>IF($D1481=Y$1,SUMIFS($H$3:$H1481,$G$3:$G1481,Y$1,$C$3:$C1481,"Sell"),0)</f>
        <v>0</v>
      </c>
      <c r="Z1481" s="111">
        <f t="shared" si="256"/>
        <v>0</v>
      </c>
      <c r="AA1481" s="111">
        <f>IF($D1481=AA$1,SUMIFS($H$3:$H1481,$G$3:$G1481,AA$1,$C$3:$C1481,"Sell"),0)</f>
        <v>0</v>
      </c>
      <c r="AB1481" s="111">
        <f t="shared" si="257"/>
        <v>0</v>
      </c>
      <c r="AC1481" s="111">
        <f>SUMIFS('Deductions and Deposits'!$H:$H,'Deductions and Deposits'!$G:$G,D1481,'Deductions and Deposits'!$F:$F,"&lt;="&amp;B1481)+SUMIFS($F$3:F1481,$D$3:D1481,D1481,$C$3:C1481,"Coin Deposit",$E$3:E1481,"")</f>
        <v>0</v>
      </c>
      <c r="AD1481" s="111">
        <f>SUMIFS('Deductions and Deposits'!$D:$D,'Deductions and Deposits'!$C:$C,D1481)+SUMIFS($F:$F,$D:$D,D1481,$C:$C,"Coin Deduction")</f>
        <v>0</v>
      </c>
      <c r="AE1481" s="111">
        <f>Table5[[#This Row],[Column4]]+Table5[[#This Row],[Column14]]+Table5[[#This Row],[Column19]]+Table5[[#This Row],[Column12]]</f>
        <v>0</v>
      </c>
      <c r="AF1481" s="111">
        <f>Table5[[#This Row],[Column5]]+Table5[[#This Row],[Column13]]+Table5[[#This Row],[Column21]]+Table5[[#This Row],[Column18]]</f>
        <v>0</v>
      </c>
      <c r="AG1481" s="111">
        <f t="shared" si="258"/>
        <v>0</v>
      </c>
      <c r="AH1481" s="111">
        <f t="shared" si="259"/>
        <v>0</v>
      </c>
      <c r="AI1481" s="111">
        <f>Table5[[#This Row],[Column17]]-Table5[[#This Row],[Column20]]</f>
        <v>0</v>
      </c>
      <c r="AJ1481" s="111">
        <f t="shared" si="260"/>
        <v>0</v>
      </c>
      <c r="AK1481" s="111">
        <f t="shared" si="253"/>
        <v>0</v>
      </c>
      <c r="AL1481" s="111">
        <f t="shared" si="261"/>
        <v>0</v>
      </c>
      <c r="AM1481" s="111" t="str">
        <f t="shared" si="262"/>
        <v/>
      </c>
      <c r="AN1481" s="111" t="str">
        <f t="shared" ca="1" si="263"/>
        <v/>
      </c>
    </row>
    <row r="1482" spans="1:40" ht="20.25" customHeight="1" x14ac:dyDescent="0.3">
      <c r="A1482" s="107"/>
      <c r="B1482" s="144"/>
      <c r="C1482" s="119"/>
      <c r="D1482" s="120"/>
      <c r="E1482" s="119"/>
      <c r="F1482" s="119"/>
      <c r="G1482" s="120"/>
      <c r="H1482" s="119"/>
      <c r="I1482" s="109"/>
      <c r="L1482" s="108"/>
      <c r="M1482" s="108"/>
      <c r="N1482" s="108"/>
      <c r="O1482" s="108"/>
      <c r="P1482" s="108"/>
      <c r="Q1482" s="108"/>
      <c r="R1482" s="108"/>
      <c r="S1482" s="108"/>
      <c r="T1482" s="100">
        <f t="shared" si="254"/>
        <v>0</v>
      </c>
      <c r="U1482" s="111"/>
      <c r="V1482" s="111"/>
      <c r="W1482" s="111">
        <f>SUMIFS($F$3:F1482,$D$3:D1482,D1482,$C$3:C1482,"Buy")+SUMIFS($F$3:F1482,$D$3:D1482,D1482,$C$3:C1482,"Coin Deposit",$E$3:E1482,"&lt;&gt;")</f>
        <v>0</v>
      </c>
      <c r="X1482" s="111">
        <f t="shared" si="255"/>
        <v>0</v>
      </c>
      <c r="Y1482" s="111">
        <f>IF($D1482=Y$1,SUMIFS($H$3:$H1482,$G$3:$G1482,Y$1,$C$3:$C1482,"Sell"),0)</f>
        <v>0</v>
      </c>
      <c r="Z1482" s="111">
        <f t="shared" si="256"/>
        <v>0</v>
      </c>
      <c r="AA1482" s="111">
        <f>IF($D1482=AA$1,SUMIFS($H$3:$H1482,$G$3:$G1482,AA$1,$C$3:$C1482,"Sell"),0)</f>
        <v>0</v>
      </c>
      <c r="AB1482" s="111">
        <f t="shared" si="257"/>
        <v>0</v>
      </c>
      <c r="AC1482" s="111">
        <f>SUMIFS('Deductions and Deposits'!$H:$H,'Deductions and Deposits'!$G:$G,D1482,'Deductions and Deposits'!$F:$F,"&lt;="&amp;B1482)+SUMIFS($F$3:F1482,$D$3:D1482,D1482,$C$3:C1482,"Coin Deposit",$E$3:E1482,"")</f>
        <v>0</v>
      </c>
      <c r="AD1482" s="111">
        <f>SUMIFS('Deductions and Deposits'!$D:$D,'Deductions and Deposits'!$C:$C,D1482)+SUMIFS($F:$F,$D:$D,D1482,$C:$C,"Coin Deduction")</f>
        <v>0</v>
      </c>
      <c r="AE1482" s="111">
        <f>Table5[[#This Row],[Column4]]+Table5[[#This Row],[Column14]]+Table5[[#This Row],[Column19]]+Table5[[#This Row],[Column12]]</f>
        <v>0</v>
      </c>
      <c r="AF1482" s="111">
        <f>Table5[[#This Row],[Column5]]+Table5[[#This Row],[Column13]]+Table5[[#This Row],[Column21]]+Table5[[#This Row],[Column18]]</f>
        <v>0</v>
      </c>
      <c r="AG1482" s="111">
        <f t="shared" si="258"/>
        <v>0</v>
      </c>
      <c r="AH1482" s="111">
        <f t="shared" si="259"/>
        <v>0</v>
      </c>
      <c r="AI1482" s="111">
        <f>Table5[[#This Row],[Column17]]-Table5[[#This Row],[Column20]]</f>
        <v>0</v>
      </c>
      <c r="AJ1482" s="111">
        <f t="shared" si="260"/>
        <v>0</v>
      </c>
      <c r="AK1482" s="111">
        <f t="shared" si="253"/>
        <v>0</v>
      </c>
      <c r="AL1482" s="111">
        <f t="shared" si="261"/>
        <v>0</v>
      </c>
      <c r="AM1482" s="111" t="str">
        <f t="shared" si="262"/>
        <v/>
      </c>
      <c r="AN1482" s="111" t="str">
        <f t="shared" ca="1" si="263"/>
        <v/>
      </c>
    </row>
    <row r="1483" spans="1:40" ht="20.25" customHeight="1" x14ac:dyDescent="0.3">
      <c r="A1483" s="107"/>
      <c r="B1483" s="144"/>
      <c r="C1483" s="119"/>
      <c r="D1483" s="120"/>
      <c r="E1483" s="119"/>
      <c r="F1483" s="119"/>
      <c r="G1483" s="120"/>
      <c r="H1483" s="119"/>
      <c r="I1483" s="109"/>
      <c r="L1483" s="108"/>
      <c r="M1483" s="108"/>
      <c r="N1483" s="108"/>
      <c r="O1483" s="108"/>
      <c r="P1483" s="108"/>
      <c r="Q1483" s="108"/>
      <c r="R1483" s="108"/>
      <c r="S1483" s="108"/>
      <c r="T1483" s="100">
        <f t="shared" si="254"/>
        <v>0</v>
      </c>
      <c r="U1483" s="111"/>
      <c r="V1483" s="111"/>
      <c r="W1483" s="111">
        <f>SUMIFS($F$3:F1483,$D$3:D1483,D1483,$C$3:C1483,"Buy")+SUMIFS($F$3:F1483,$D$3:D1483,D1483,$C$3:C1483,"Coin Deposit",$E$3:E1483,"&lt;&gt;")</f>
        <v>0</v>
      </c>
      <c r="X1483" s="111">
        <f t="shared" si="255"/>
        <v>0</v>
      </c>
      <c r="Y1483" s="111">
        <f>IF($D1483=Y$1,SUMIFS($H$3:$H1483,$G$3:$G1483,Y$1,$C$3:$C1483,"Sell"),0)</f>
        <v>0</v>
      </c>
      <c r="Z1483" s="111">
        <f t="shared" si="256"/>
        <v>0</v>
      </c>
      <c r="AA1483" s="111">
        <f>IF($D1483=AA$1,SUMIFS($H$3:$H1483,$G$3:$G1483,AA$1,$C$3:$C1483,"Sell"),0)</f>
        <v>0</v>
      </c>
      <c r="AB1483" s="111">
        <f t="shared" si="257"/>
        <v>0</v>
      </c>
      <c r="AC1483" s="111">
        <f>SUMIFS('Deductions and Deposits'!$H:$H,'Deductions and Deposits'!$G:$G,D1483,'Deductions and Deposits'!$F:$F,"&lt;="&amp;B1483)+SUMIFS($F$3:F1483,$D$3:D1483,D1483,$C$3:C1483,"Coin Deposit",$E$3:E1483,"")</f>
        <v>0</v>
      </c>
      <c r="AD1483" s="111">
        <f>SUMIFS('Deductions and Deposits'!$D:$D,'Deductions and Deposits'!$C:$C,D1483)+SUMIFS($F:$F,$D:$D,D1483,$C:$C,"Coin Deduction")</f>
        <v>0</v>
      </c>
      <c r="AE1483" s="111">
        <f>Table5[[#This Row],[Column4]]+Table5[[#This Row],[Column14]]+Table5[[#This Row],[Column19]]+Table5[[#This Row],[Column12]]</f>
        <v>0</v>
      </c>
      <c r="AF1483" s="111">
        <f>Table5[[#This Row],[Column5]]+Table5[[#This Row],[Column13]]+Table5[[#This Row],[Column21]]+Table5[[#This Row],[Column18]]</f>
        <v>0</v>
      </c>
      <c r="AG1483" s="111">
        <f t="shared" si="258"/>
        <v>0</v>
      </c>
      <c r="AH1483" s="111">
        <f t="shared" si="259"/>
        <v>0</v>
      </c>
      <c r="AI1483" s="111">
        <f>Table5[[#This Row],[Column17]]-Table5[[#This Row],[Column20]]</f>
        <v>0</v>
      </c>
      <c r="AJ1483" s="111">
        <f t="shared" si="260"/>
        <v>0</v>
      </c>
      <c r="AK1483" s="111">
        <f t="shared" si="253"/>
        <v>0</v>
      </c>
      <c r="AL1483" s="111">
        <f t="shared" si="261"/>
        <v>0</v>
      </c>
      <c r="AM1483" s="111" t="str">
        <f t="shared" si="262"/>
        <v/>
      </c>
      <c r="AN1483" s="111" t="str">
        <f t="shared" ca="1" si="263"/>
        <v/>
      </c>
    </row>
    <row r="1484" spans="1:40" ht="20.25" customHeight="1" x14ac:dyDescent="0.3">
      <c r="A1484" s="107"/>
      <c r="B1484" s="144"/>
      <c r="C1484" s="119"/>
      <c r="D1484" s="120"/>
      <c r="E1484" s="119"/>
      <c r="F1484" s="119"/>
      <c r="G1484" s="120"/>
      <c r="H1484" s="119"/>
      <c r="I1484" s="109"/>
      <c r="L1484" s="108"/>
      <c r="M1484" s="108"/>
      <c r="N1484" s="108"/>
      <c r="O1484" s="108"/>
      <c r="P1484" s="108"/>
      <c r="Q1484" s="108"/>
      <c r="R1484" s="108"/>
      <c r="S1484" s="108"/>
      <c r="T1484" s="100">
        <f t="shared" si="254"/>
        <v>0</v>
      </c>
      <c r="U1484" s="111"/>
      <c r="V1484" s="111"/>
      <c r="W1484" s="111">
        <f>SUMIFS($F$3:F1484,$D$3:D1484,D1484,$C$3:C1484,"Buy")+SUMIFS($F$3:F1484,$D$3:D1484,D1484,$C$3:C1484,"Coin Deposit",$E$3:E1484,"&lt;&gt;")</f>
        <v>0</v>
      </c>
      <c r="X1484" s="111">
        <f t="shared" si="255"/>
        <v>0</v>
      </c>
      <c r="Y1484" s="111">
        <f>IF($D1484=Y$1,SUMIFS($H$3:$H1484,$G$3:$G1484,Y$1,$C$3:$C1484,"Sell"),0)</f>
        <v>0</v>
      </c>
      <c r="Z1484" s="111">
        <f t="shared" si="256"/>
        <v>0</v>
      </c>
      <c r="AA1484" s="111">
        <f>IF($D1484=AA$1,SUMIFS($H$3:$H1484,$G$3:$G1484,AA$1,$C$3:$C1484,"Sell"),0)</f>
        <v>0</v>
      </c>
      <c r="AB1484" s="111">
        <f t="shared" si="257"/>
        <v>0</v>
      </c>
      <c r="AC1484" s="111">
        <f>SUMIFS('Deductions and Deposits'!$H:$H,'Deductions and Deposits'!$G:$G,D1484,'Deductions and Deposits'!$F:$F,"&lt;="&amp;B1484)+SUMIFS($F$3:F1484,$D$3:D1484,D1484,$C$3:C1484,"Coin Deposit",$E$3:E1484,"")</f>
        <v>0</v>
      </c>
      <c r="AD1484" s="111">
        <f>SUMIFS('Deductions and Deposits'!$D:$D,'Deductions and Deposits'!$C:$C,D1484)+SUMIFS($F:$F,$D:$D,D1484,$C:$C,"Coin Deduction")</f>
        <v>0</v>
      </c>
      <c r="AE1484" s="111">
        <f>Table5[[#This Row],[Column4]]+Table5[[#This Row],[Column14]]+Table5[[#This Row],[Column19]]+Table5[[#This Row],[Column12]]</f>
        <v>0</v>
      </c>
      <c r="AF1484" s="111">
        <f>Table5[[#This Row],[Column5]]+Table5[[#This Row],[Column13]]+Table5[[#This Row],[Column21]]+Table5[[#This Row],[Column18]]</f>
        <v>0</v>
      </c>
      <c r="AG1484" s="111">
        <f t="shared" si="258"/>
        <v>0</v>
      </c>
      <c r="AH1484" s="111">
        <f t="shared" si="259"/>
        <v>0</v>
      </c>
      <c r="AI1484" s="111">
        <f>Table5[[#This Row],[Column17]]-Table5[[#This Row],[Column20]]</f>
        <v>0</v>
      </c>
      <c r="AJ1484" s="111">
        <f t="shared" si="260"/>
        <v>0</v>
      </c>
      <c r="AK1484" s="111">
        <f t="shared" si="253"/>
        <v>0</v>
      </c>
      <c r="AL1484" s="111">
        <f t="shared" si="261"/>
        <v>0</v>
      </c>
      <c r="AM1484" s="111" t="str">
        <f t="shared" si="262"/>
        <v/>
      </c>
      <c r="AN1484" s="111" t="str">
        <f t="shared" ca="1" si="263"/>
        <v/>
      </c>
    </row>
    <row r="1485" spans="1:40" ht="20.25" customHeight="1" x14ac:dyDescent="0.3">
      <c r="A1485" s="107"/>
      <c r="B1485" s="144"/>
      <c r="C1485" s="119"/>
      <c r="D1485" s="120"/>
      <c r="E1485" s="119"/>
      <c r="F1485" s="119"/>
      <c r="G1485" s="120"/>
      <c r="H1485" s="119"/>
      <c r="I1485" s="109"/>
      <c r="L1485" s="108"/>
      <c r="M1485" s="108"/>
      <c r="N1485" s="108"/>
      <c r="O1485" s="108"/>
      <c r="P1485" s="108"/>
      <c r="Q1485" s="108"/>
      <c r="R1485" s="108"/>
      <c r="S1485" s="108"/>
      <c r="T1485" s="100">
        <f t="shared" si="254"/>
        <v>0</v>
      </c>
      <c r="U1485" s="111"/>
      <c r="V1485" s="111"/>
      <c r="W1485" s="111">
        <f>SUMIFS($F$3:F1485,$D$3:D1485,D1485,$C$3:C1485,"Buy")+SUMIFS($F$3:F1485,$D$3:D1485,D1485,$C$3:C1485,"Coin Deposit",$E$3:E1485,"&lt;&gt;")</f>
        <v>0</v>
      </c>
      <c r="X1485" s="111">
        <f t="shared" si="255"/>
        <v>0</v>
      </c>
      <c r="Y1485" s="111">
        <f>IF($D1485=Y$1,SUMIFS($H$3:$H1485,$G$3:$G1485,Y$1,$C$3:$C1485,"Sell"),0)</f>
        <v>0</v>
      </c>
      <c r="Z1485" s="111">
        <f t="shared" si="256"/>
        <v>0</v>
      </c>
      <c r="AA1485" s="111">
        <f>IF($D1485=AA$1,SUMIFS($H$3:$H1485,$G$3:$G1485,AA$1,$C$3:$C1485,"Sell"),0)</f>
        <v>0</v>
      </c>
      <c r="AB1485" s="111">
        <f t="shared" si="257"/>
        <v>0</v>
      </c>
      <c r="AC1485" s="111">
        <f>SUMIFS('Deductions and Deposits'!$H:$H,'Deductions and Deposits'!$G:$G,D1485,'Deductions and Deposits'!$F:$F,"&lt;="&amp;B1485)+SUMIFS($F$3:F1485,$D$3:D1485,D1485,$C$3:C1485,"Coin Deposit",$E$3:E1485,"")</f>
        <v>0</v>
      </c>
      <c r="AD1485" s="111">
        <f>SUMIFS('Deductions and Deposits'!$D:$D,'Deductions and Deposits'!$C:$C,D1485)+SUMIFS($F:$F,$D:$D,D1485,$C:$C,"Coin Deduction")</f>
        <v>0</v>
      </c>
      <c r="AE1485" s="111">
        <f>Table5[[#This Row],[Column4]]+Table5[[#This Row],[Column14]]+Table5[[#This Row],[Column19]]+Table5[[#This Row],[Column12]]</f>
        <v>0</v>
      </c>
      <c r="AF1485" s="111">
        <f>Table5[[#This Row],[Column5]]+Table5[[#This Row],[Column13]]+Table5[[#This Row],[Column21]]+Table5[[#This Row],[Column18]]</f>
        <v>0</v>
      </c>
      <c r="AG1485" s="111">
        <f t="shared" si="258"/>
        <v>0</v>
      </c>
      <c r="AH1485" s="111">
        <f t="shared" si="259"/>
        <v>0</v>
      </c>
      <c r="AI1485" s="111">
        <f>Table5[[#This Row],[Column17]]-Table5[[#This Row],[Column20]]</f>
        <v>0</v>
      </c>
      <c r="AJ1485" s="111">
        <f t="shared" si="260"/>
        <v>0</v>
      </c>
      <c r="AK1485" s="111">
        <f t="shared" si="253"/>
        <v>0</v>
      </c>
      <c r="AL1485" s="111">
        <f t="shared" si="261"/>
        <v>0</v>
      </c>
      <c r="AM1485" s="111" t="str">
        <f t="shared" si="262"/>
        <v/>
      </c>
      <c r="AN1485" s="111" t="str">
        <f t="shared" ca="1" si="263"/>
        <v/>
      </c>
    </row>
    <row r="1486" spans="1:40" ht="20.25" customHeight="1" x14ac:dyDescent="0.3">
      <c r="A1486" s="107"/>
      <c r="B1486" s="144"/>
      <c r="C1486" s="119"/>
      <c r="D1486" s="120"/>
      <c r="E1486" s="119"/>
      <c r="F1486" s="119"/>
      <c r="G1486" s="120"/>
      <c r="H1486" s="119"/>
      <c r="I1486" s="109"/>
      <c r="L1486" s="108"/>
      <c r="M1486" s="108"/>
      <c r="N1486" s="108"/>
      <c r="O1486" s="108"/>
      <c r="P1486" s="108"/>
      <c r="Q1486" s="108"/>
      <c r="R1486" s="108"/>
      <c r="S1486" s="108"/>
      <c r="T1486" s="100">
        <f t="shared" si="254"/>
        <v>0</v>
      </c>
      <c r="U1486" s="111"/>
      <c r="V1486" s="111"/>
      <c r="W1486" s="111">
        <f>SUMIFS($F$3:F1486,$D$3:D1486,D1486,$C$3:C1486,"Buy")+SUMIFS($F$3:F1486,$D$3:D1486,D1486,$C$3:C1486,"Coin Deposit",$E$3:E1486,"&lt;&gt;")</f>
        <v>0</v>
      </c>
      <c r="X1486" s="111">
        <f t="shared" si="255"/>
        <v>0</v>
      </c>
      <c r="Y1486" s="111">
        <f>IF($D1486=Y$1,SUMIFS($H$3:$H1486,$G$3:$G1486,Y$1,$C$3:$C1486,"Sell"),0)</f>
        <v>0</v>
      </c>
      <c r="Z1486" s="111">
        <f t="shared" si="256"/>
        <v>0</v>
      </c>
      <c r="AA1486" s="111">
        <f>IF($D1486=AA$1,SUMIFS($H$3:$H1486,$G$3:$G1486,AA$1,$C$3:$C1486,"Sell"),0)</f>
        <v>0</v>
      </c>
      <c r="AB1486" s="111">
        <f t="shared" si="257"/>
        <v>0</v>
      </c>
      <c r="AC1486" s="111">
        <f>SUMIFS('Deductions and Deposits'!$H:$H,'Deductions and Deposits'!$G:$G,D1486,'Deductions and Deposits'!$F:$F,"&lt;="&amp;B1486)+SUMIFS($F$3:F1486,$D$3:D1486,D1486,$C$3:C1486,"Coin Deposit",$E$3:E1486,"")</f>
        <v>0</v>
      </c>
      <c r="AD1486" s="111">
        <f>SUMIFS('Deductions and Deposits'!$D:$D,'Deductions and Deposits'!$C:$C,D1486)+SUMIFS($F:$F,$D:$D,D1486,$C:$C,"Coin Deduction")</f>
        <v>0</v>
      </c>
      <c r="AE1486" s="111">
        <f>Table5[[#This Row],[Column4]]+Table5[[#This Row],[Column14]]+Table5[[#This Row],[Column19]]+Table5[[#This Row],[Column12]]</f>
        <v>0</v>
      </c>
      <c r="AF1486" s="111">
        <f>Table5[[#This Row],[Column5]]+Table5[[#This Row],[Column13]]+Table5[[#This Row],[Column21]]+Table5[[#This Row],[Column18]]</f>
        <v>0</v>
      </c>
      <c r="AG1486" s="111">
        <f t="shared" si="258"/>
        <v>0</v>
      </c>
      <c r="AH1486" s="111">
        <f t="shared" si="259"/>
        <v>0</v>
      </c>
      <c r="AI1486" s="111">
        <f>Table5[[#This Row],[Column17]]-Table5[[#This Row],[Column20]]</f>
        <v>0</v>
      </c>
      <c r="AJ1486" s="111">
        <f t="shared" si="260"/>
        <v>0</v>
      </c>
      <c r="AK1486" s="111">
        <f t="shared" si="253"/>
        <v>0</v>
      </c>
      <c r="AL1486" s="111">
        <f t="shared" si="261"/>
        <v>0</v>
      </c>
      <c r="AM1486" s="111" t="str">
        <f t="shared" si="262"/>
        <v/>
      </c>
      <c r="AN1486" s="111" t="str">
        <f t="shared" ca="1" si="263"/>
        <v/>
      </c>
    </row>
    <row r="1487" spans="1:40" ht="20.25" customHeight="1" x14ac:dyDescent="0.3">
      <c r="A1487" s="107"/>
      <c r="B1487" s="144"/>
      <c r="C1487" s="119"/>
      <c r="D1487" s="120"/>
      <c r="E1487" s="119"/>
      <c r="F1487" s="119"/>
      <c r="G1487" s="120"/>
      <c r="H1487" s="119"/>
      <c r="I1487" s="109"/>
      <c r="L1487" s="108"/>
      <c r="M1487" s="108"/>
      <c r="N1487" s="108"/>
      <c r="O1487" s="108"/>
      <c r="P1487" s="108"/>
      <c r="Q1487" s="108"/>
      <c r="R1487" s="108"/>
      <c r="S1487" s="108"/>
      <c r="T1487" s="100">
        <f t="shared" si="254"/>
        <v>0</v>
      </c>
      <c r="U1487" s="111"/>
      <c r="V1487" s="111"/>
      <c r="W1487" s="111">
        <f>SUMIFS($F$3:F1487,$D$3:D1487,D1487,$C$3:C1487,"Buy")+SUMIFS($F$3:F1487,$D$3:D1487,D1487,$C$3:C1487,"Coin Deposit",$E$3:E1487,"&lt;&gt;")</f>
        <v>0</v>
      </c>
      <c r="X1487" s="111">
        <f t="shared" si="255"/>
        <v>0</v>
      </c>
      <c r="Y1487" s="111">
        <f>IF($D1487=Y$1,SUMIFS($H$3:$H1487,$G$3:$G1487,Y$1,$C$3:$C1487,"Sell"),0)</f>
        <v>0</v>
      </c>
      <c r="Z1487" s="111">
        <f t="shared" si="256"/>
        <v>0</v>
      </c>
      <c r="AA1487" s="111">
        <f>IF($D1487=AA$1,SUMIFS($H$3:$H1487,$G$3:$G1487,AA$1,$C$3:$C1487,"Sell"),0)</f>
        <v>0</v>
      </c>
      <c r="AB1487" s="111">
        <f t="shared" si="257"/>
        <v>0</v>
      </c>
      <c r="AC1487" s="111">
        <f>SUMIFS('Deductions and Deposits'!$H:$H,'Deductions and Deposits'!$G:$G,D1487,'Deductions and Deposits'!$F:$F,"&lt;="&amp;B1487)+SUMIFS($F$3:F1487,$D$3:D1487,D1487,$C$3:C1487,"Coin Deposit",$E$3:E1487,"")</f>
        <v>0</v>
      </c>
      <c r="AD1487" s="111">
        <f>SUMIFS('Deductions and Deposits'!$D:$D,'Deductions and Deposits'!$C:$C,D1487)+SUMIFS($F:$F,$D:$D,D1487,$C:$C,"Coin Deduction")</f>
        <v>0</v>
      </c>
      <c r="AE1487" s="111">
        <f>Table5[[#This Row],[Column4]]+Table5[[#This Row],[Column14]]+Table5[[#This Row],[Column19]]+Table5[[#This Row],[Column12]]</f>
        <v>0</v>
      </c>
      <c r="AF1487" s="111">
        <f>Table5[[#This Row],[Column5]]+Table5[[#This Row],[Column13]]+Table5[[#This Row],[Column21]]+Table5[[#This Row],[Column18]]</f>
        <v>0</v>
      </c>
      <c r="AG1487" s="111">
        <f t="shared" si="258"/>
        <v>0</v>
      </c>
      <c r="AH1487" s="111">
        <f t="shared" si="259"/>
        <v>0</v>
      </c>
      <c r="AI1487" s="111">
        <f>Table5[[#This Row],[Column17]]-Table5[[#This Row],[Column20]]</f>
        <v>0</v>
      </c>
      <c r="AJ1487" s="111">
        <f t="shared" si="260"/>
        <v>0</v>
      </c>
      <c r="AK1487" s="111">
        <f t="shared" si="253"/>
        <v>0</v>
      </c>
      <c r="AL1487" s="111">
        <f t="shared" si="261"/>
        <v>0</v>
      </c>
      <c r="AM1487" s="111" t="str">
        <f t="shared" si="262"/>
        <v/>
      </c>
      <c r="AN1487" s="111" t="str">
        <f t="shared" ca="1" si="263"/>
        <v/>
      </c>
    </row>
    <row r="1488" spans="1:40" ht="20.25" customHeight="1" x14ac:dyDescent="0.3">
      <c r="A1488" s="107"/>
      <c r="B1488" s="144"/>
      <c r="C1488" s="119"/>
      <c r="D1488" s="120"/>
      <c r="E1488" s="119"/>
      <c r="F1488" s="119"/>
      <c r="G1488" s="120"/>
      <c r="H1488" s="119"/>
      <c r="I1488" s="109"/>
      <c r="L1488" s="108"/>
      <c r="M1488" s="108"/>
      <c r="N1488" s="108"/>
      <c r="O1488" s="108"/>
      <c r="P1488" s="108"/>
      <c r="Q1488" s="108"/>
      <c r="R1488" s="108"/>
      <c r="S1488" s="108"/>
      <c r="T1488" s="100">
        <f t="shared" si="254"/>
        <v>0</v>
      </c>
      <c r="U1488" s="111"/>
      <c r="V1488" s="111"/>
      <c r="W1488" s="111">
        <f>SUMIFS($F$3:F1488,$D$3:D1488,D1488,$C$3:C1488,"Buy")+SUMIFS($F$3:F1488,$D$3:D1488,D1488,$C$3:C1488,"Coin Deposit",$E$3:E1488,"&lt;&gt;")</f>
        <v>0</v>
      </c>
      <c r="X1488" s="111">
        <f t="shared" si="255"/>
        <v>0</v>
      </c>
      <c r="Y1488" s="111">
        <f>IF($D1488=Y$1,SUMIFS($H$3:$H1488,$G$3:$G1488,Y$1,$C$3:$C1488,"Sell"),0)</f>
        <v>0</v>
      </c>
      <c r="Z1488" s="111">
        <f t="shared" si="256"/>
        <v>0</v>
      </c>
      <c r="AA1488" s="111">
        <f>IF($D1488=AA$1,SUMIFS($H$3:$H1488,$G$3:$G1488,AA$1,$C$3:$C1488,"Sell"),0)</f>
        <v>0</v>
      </c>
      <c r="AB1488" s="111">
        <f t="shared" si="257"/>
        <v>0</v>
      </c>
      <c r="AC1488" s="111">
        <f>SUMIFS('Deductions and Deposits'!$H:$H,'Deductions and Deposits'!$G:$G,D1488,'Deductions and Deposits'!$F:$F,"&lt;="&amp;B1488)+SUMIFS($F$3:F1488,$D$3:D1488,D1488,$C$3:C1488,"Coin Deposit",$E$3:E1488,"")</f>
        <v>0</v>
      </c>
      <c r="AD1488" s="111">
        <f>SUMIFS('Deductions and Deposits'!$D:$D,'Deductions and Deposits'!$C:$C,D1488)+SUMIFS($F:$F,$D:$D,D1488,$C:$C,"Coin Deduction")</f>
        <v>0</v>
      </c>
      <c r="AE1488" s="111">
        <f>Table5[[#This Row],[Column4]]+Table5[[#This Row],[Column14]]+Table5[[#This Row],[Column19]]+Table5[[#This Row],[Column12]]</f>
        <v>0</v>
      </c>
      <c r="AF1488" s="111">
        <f>Table5[[#This Row],[Column5]]+Table5[[#This Row],[Column13]]+Table5[[#This Row],[Column21]]+Table5[[#This Row],[Column18]]</f>
        <v>0</v>
      </c>
      <c r="AG1488" s="111">
        <f t="shared" si="258"/>
        <v>0</v>
      </c>
      <c r="AH1488" s="111">
        <f t="shared" si="259"/>
        <v>0</v>
      </c>
      <c r="AI1488" s="111">
        <f>Table5[[#This Row],[Column17]]-Table5[[#This Row],[Column20]]</f>
        <v>0</v>
      </c>
      <c r="AJ1488" s="111">
        <f t="shared" si="260"/>
        <v>0</v>
      </c>
      <c r="AK1488" s="111">
        <f t="shared" si="253"/>
        <v>0</v>
      </c>
      <c r="AL1488" s="111">
        <f t="shared" si="261"/>
        <v>0</v>
      </c>
      <c r="AM1488" s="111" t="str">
        <f t="shared" si="262"/>
        <v/>
      </c>
      <c r="AN1488" s="111" t="str">
        <f t="shared" ca="1" si="263"/>
        <v/>
      </c>
    </row>
    <row r="1489" spans="1:40" ht="20.25" customHeight="1" x14ac:dyDescent="0.3">
      <c r="A1489" s="107"/>
      <c r="B1489" s="144"/>
      <c r="C1489" s="119"/>
      <c r="D1489" s="120"/>
      <c r="E1489" s="119"/>
      <c r="F1489" s="119"/>
      <c r="G1489" s="120"/>
      <c r="H1489" s="119"/>
      <c r="I1489" s="109"/>
      <c r="L1489" s="108"/>
      <c r="M1489" s="108"/>
      <c r="N1489" s="108"/>
      <c r="O1489" s="108"/>
      <c r="P1489" s="108"/>
      <c r="Q1489" s="108"/>
      <c r="R1489" s="108"/>
      <c r="S1489" s="108"/>
      <c r="T1489" s="100">
        <f t="shared" si="254"/>
        <v>0</v>
      </c>
      <c r="U1489" s="111"/>
      <c r="V1489" s="111"/>
      <c r="W1489" s="111">
        <f>SUMIFS($F$3:F1489,$D$3:D1489,D1489,$C$3:C1489,"Buy")+SUMIFS($F$3:F1489,$D$3:D1489,D1489,$C$3:C1489,"Coin Deposit",$E$3:E1489,"&lt;&gt;")</f>
        <v>0</v>
      </c>
      <c r="X1489" s="111">
        <f t="shared" si="255"/>
        <v>0</v>
      </c>
      <c r="Y1489" s="111">
        <f>IF($D1489=Y$1,SUMIFS($H$3:$H1489,$G$3:$G1489,Y$1,$C$3:$C1489,"Sell"),0)</f>
        <v>0</v>
      </c>
      <c r="Z1489" s="111">
        <f t="shared" si="256"/>
        <v>0</v>
      </c>
      <c r="AA1489" s="111">
        <f>IF($D1489=AA$1,SUMIFS($H$3:$H1489,$G$3:$G1489,AA$1,$C$3:$C1489,"Sell"),0)</f>
        <v>0</v>
      </c>
      <c r="AB1489" s="111">
        <f t="shared" si="257"/>
        <v>0</v>
      </c>
      <c r="AC1489" s="111">
        <f>SUMIFS('Deductions and Deposits'!$H:$H,'Deductions and Deposits'!$G:$G,D1489,'Deductions and Deposits'!$F:$F,"&lt;="&amp;B1489)+SUMIFS($F$3:F1489,$D$3:D1489,D1489,$C$3:C1489,"Coin Deposit",$E$3:E1489,"")</f>
        <v>0</v>
      </c>
      <c r="AD1489" s="111">
        <f>SUMIFS('Deductions and Deposits'!$D:$D,'Deductions and Deposits'!$C:$C,D1489)+SUMIFS($F:$F,$D:$D,D1489,$C:$C,"Coin Deduction")</f>
        <v>0</v>
      </c>
      <c r="AE1489" s="111">
        <f>Table5[[#This Row],[Column4]]+Table5[[#This Row],[Column14]]+Table5[[#This Row],[Column19]]+Table5[[#This Row],[Column12]]</f>
        <v>0</v>
      </c>
      <c r="AF1489" s="111">
        <f>Table5[[#This Row],[Column5]]+Table5[[#This Row],[Column13]]+Table5[[#This Row],[Column21]]+Table5[[#This Row],[Column18]]</f>
        <v>0</v>
      </c>
      <c r="AG1489" s="111">
        <f t="shared" si="258"/>
        <v>0</v>
      </c>
      <c r="AH1489" s="111">
        <f t="shared" si="259"/>
        <v>0</v>
      </c>
      <c r="AI1489" s="111">
        <f>Table5[[#This Row],[Column17]]-Table5[[#This Row],[Column20]]</f>
        <v>0</v>
      </c>
      <c r="AJ1489" s="111">
        <f t="shared" si="260"/>
        <v>0</v>
      </c>
      <c r="AK1489" s="111">
        <f t="shared" ref="AK1489:AK1552" si="264">AJ1489*T1489</f>
        <v>0</v>
      </c>
      <c r="AL1489" s="111">
        <f t="shared" si="261"/>
        <v>0</v>
      </c>
      <c r="AM1489" s="111" t="str">
        <f t="shared" si="262"/>
        <v/>
      </c>
      <c r="AN1489" s="111" t="str">
        <f t="shared" ca="1" si="263"/>
        <v/>
      </c>
    </row>
    <row r="1490" spans="1:40" ht="20.25" customHeight="1" x14ac:dyDescent="0.3">
      <c r="A1490" s="107"/>
      <c r="B1490" s="144"/>
      <c r="C1490" s="119"/>
      <c r="D1490" s="120"/>
      <c r="E1490" s="119"/>
      <c r="F1490" s="119"/>
      <c r="G1490" s="120"/>
      <c r="H1490" s="119"/>
      <c r="I1490" s="109"/>
      <c r="L1490" s="108"/>
      <c r="M1490" s="108"/>
      <c r="N1490" s="108"/>
      <c r="O1490" s="108"/>
      <c r="P1490" s="108"/>
      <c r="Q1490" s="108"/>
      <c r="R1490" s="108"/>
      <c r="S1490" s="108"/>
      <c r="T1490" s="100">
        <f t="shared" si="254"/>
        <v>0</v>
      </c>
      <c r="U1490" s="111"/>
      <c r="V1490" s="111"/>
      <c r="W1490" s="111">
        <f>SUMIFS($F$3:F1490,$D$3:D1490,D1490,$C$3:C1490,"Buy")+SUMIFS($F$3:F1490,$D$3:D1490,D1490,$C$3:C1490,"Coin Deposit",$E$3:E1490,"&lt;&gt;")</f>
        <v>0</v>
      </c>
      <c r="X1490" s="111">
        <f t="shared" si="255"/>
        <v>0</v>
      </c>
      <c r="Y1490" s="111">
        <f>IF($D1490=Y$1,SUMIFS($H$3:$H1490,$G$3:$G1490,Y$1,$C$3:$C1490,"Sell"),0)</f>
        <v>0</v>
      </c>
      <c r="Z1490" s="111">
        <f t="shared" si="256"/>
        <v>0</v>
      </c>
      <c r="AA1490" s="111">
        <f>IF($D1490=AA$1,SUMIFS($H$3:$H1490,$G$3:$G1490,AA$1,$C$3:$C1490,"Sell"),0)</f>
        <v>0</v>
      </c>
      <c r="AB1490" s="111">
        <f t="shared" si="257"/>
        <v>0</v>
      </c>
      <c r="AC1490" s="111">
        <f>SUMIFS('Deductions and Deposits'!$H:$H,'Deductions and Deposits'!$G:$G,D1490,'Deductions and Deposits'!$F:$F,"&lt;="&amp;B1490)+SUMIFS($F$3:F1490,$D$3:D1490,D1490,$C$3:C1490,"Coin Deposit",$E$3:E1490,"")</f>
        <v>0</v>
      </c>
      <c r="AD1490" s="111">
        <f>SUMIFS('Deductions and Deposits'!$D:$D,'Deductions and Deposits'!$C:$C,D1490)+SUMIFS($F:$F,$D:$D,D1490,$C:$C,"Coin Deduction")</f>
        <v>0</v>
      </c>
      <c r="AE1490" s="111">
        <f>Table5[[#This Row],[Column4]]+Table5[[#This Row],[Column14]]+Table5[[#This Row],[Column19]]+Table5[[#This Row],[Column12]]</f>
        <v>0</v>
      </c>
      <c r="AF1490" s="111">
        <f>Table5[[#This Row],[Column5]]+Table5[[#This Row],[Column13]]+Table5[[#This Row],[Column21]]+Table5[[#This Row],[Column18]]</f>
        <v>0</v>
      </c>
      <c r="AG1490" s="111">
        <f t="shared" si="258"/>
        <v>0</v>
      </c>
      <c r="AH1490" s="111">
        <f t="shared" si="259"/>
        <v>0</v>
      </c>
      <c r="AI1490" s="111">
        <f>Table5[[#This Row],[Column17]]-Table5[[#This Row],[Column20]]</f>
        <v>0</v>
      </c>
      <c r="AJ1490" s="111">
        <f t="shared" si="260"/>
        <v>0</v>
      </c>
      <c r="AK1490" s="111">
        <f t="shared" si="264"/>
        <v>0</v>
      </c>
      <c r="AL1490" s="111">
        <f t="shared" si="261"/>
        <v>0</v>
      </c>
      <c r="AM1490" s="111" t="str">
        <f t="shared" si="262"/>
        <v/>
      </c>
      <c r="AN1490" s="111" t="str">
        <f t="shared" ca="1" si="263"/>
        <v/>
      </c>
    </row>
    <row r="1491" spans="1:40" ht="20.25" customHeight="1" x14ac:dyDescent="0.3">
      <c r="A1491" s="107"/>
      <c r="B1491" s="144"/>
      <c r="C1491" s="119"/>
      <c r="D1491" s="120"/>
      <c r="E1491" s="119"/>
      <c r="F1491" s="119"/>
      <c r="G1491" s="120"/>
      <c r="H1491" s="119"/>
      <c r="I1491" s="109"/>
      <c r="L1491" s="108"/>
      <c r="M1491" s="108"/>
      <c r="N1491" s="108"/>
      <c r="O1491" s="108"/>
      <c r="P1491" s="108"/>
      <c r="Q1491" s="108"/>
      <c r="R1491" s="108"/>
      <c r="S1491" s="108"/>
      <c r="T1491" s="100">
        <f t="shared" si="254"/>
        <v>0</v>
      </c>
      <c r="U1491" s="111"/>
      <c r="V1491" s="111"/>
      <c r="W1491" s="111">
        <f>SUMIFS($F$3:F1491,$D$3:D1491,D1491,$C$3:C1491,"Buy")+SUMIFS($F$3:F1491,$D$3:D1491,D1491,$C$3:C1491,"Coin Deposit",$E$3:E1491,"&lt;&gt;")</f>
        <v>0</v>
      </c>
      <c r="X1491" s="111">
        <f t="shared" si="255"/>
        <v>0</v>
      </c>
      <c r="Y1491" s="111">
        <f>IF($D1491=Y$1,SUMIFS($H$3:$H1491,$G$3:$G1491,Y$1,$C$3:$C1491,"Sell"),0)</f>
        <v>0</v>
      </c>
      <c r="Z1491" s="111">
        <f t="shared" si="256"/>
        <v>0</v>
      </c>
      <c r="AA1491" s="111">
        <f>IF($D1491=AA$1,SUMIFS($H$3:$H1491,$G$3:$G1491,AA$1,$C$3:$C1491,"Sell"),0)</f>
        <v>0</v>
      </c>
      <c r="AB1491" s="111">
        <f t="shared" si="257"/>
        <v>0</v>
      </c>
      <c r="AC1491" s="111">
        <f>SUMIFS('Deductions and Deposits'!$H:$H,'Deductions and Deposits'!$G:$G,D1491,'Deductions and Deposits'!$F:$F,"&lt;="&amp;B1491)+SUMIFS($F$3:F1491,$D$3:D1491,D1491,$C$3:C1491,"Coin Deposit",$E$3:E1491,"")</f>
        <v>0</v>
      </c>
      <c r="AD1491" s="111">
        <f>SUMIFS('Deductions and Deposits'!$D:$D,'Deductions and Deposits'!$C:$C,D1491)+SUMIFS($F:$F,$D:$D,D1491,$C:$C,"Coin Deduction")</f>
        <v>0</v>
      </c>
      <c r="AE1491" s="111">
        <f>Table5[[#This Row],[Column4]]+Table5[[#This Row],[Column14]]+Table5[[#This Row],[Column19]]+Table5[[#This Row],[Column12]]</f>
        <v>0</v>
      </c>
      <c r="AF1491" s="111">
        <f>Table5[[#This Row],[Column5]]+Table5[[#This Row],[Column13]]+Table5[[#This Row],[Column21]]+Table5[[#This Row],[Column18]]</f>
        <v>0</v>
      </c>
      <c r="AG1491" s="111">
        <f t="shared" si="258"/>
        <v>0</v>
      </c>
      <c r="AH1491" s="111">
        <f t="shared" si="259"/>
        <v>0</v>
      </c>
      <c r="AI1491" s="111">
        <f>Table5[[#This Row],[Column17]]-Table5[[#This Row],[Column20]]</f>
        <v>0</v>
      </c>
      <c r="AJ1491" s="111">
        <f t="shared" si="260"/>
        <v>0</v>
      </c>
      <c r="AK1491" s="111">
        <f t="shared" si="264"/>
        <v>0</v>
      </c>
      <c r="AL1491" s="111">
        <f t="shared" si="261"/>
        <v>0</v>
      </c>
      <c r="AM1491" s="111" t="str">
        <f t="shared" si="262"/>
        <v/>
      </c>
      <c r="AN1491" s="111" t="str">
        <f t="shared" ca="1" si="263"/>
        <v/>
      </c>
    </row>
    <row r="1492" spans="1:40" ht="20.25" customHeight="1" x14ac:dyDescent="0.3">
      <c r="A1492" s="107"/>
      <c r="B1492" s="144"/>
      <c r="C1492" s="119"/>
      <c r="D1492" s="120"/>
      <c r="E1492" s="119"/>
      <c r="F1492" s="119"/>
      <c r="G1492" s="120"/>
      <c r="H1492" s="119"/>
      <c r="I1492" s="109"/>
      <c r="L1492" s="108"/>
      <c r="M1492" s="108"/>
      <c r="N1492" s="108"/>
      <c r="O1492" s="108"/>
      <c r="P1492" s="108"/>
      <c r="Q1492" s="108"/>
      <c r="R1492" s="108"/>
      <c r="S1492" s="108"/>
      <c r="T1492" s="100">
        <f t="shared" si="254"/>
        <v>0</v>
      </c>
      <c r="U1492" s="111"/>
      <c r="V1492" s="111"/>
      <c r="W1492" s="111">
        <f>SUMIFS($F$3:F1492,$D$3:D1492,D1492,$C$3:C1492,"Buy")+SUMIFS($F$3:F1492,$D$3:D1492,D1492,$C$3:C1492,"Coin Deposit",$E$3:E1492,"&lt;&gt;")</f>
        <v>0</v>
      </c>
      <c r="X1492" s="111">
        <f t="shared" si="255"/>
        <v>0</v>
      </c>
      <c r="Y1492" s="111">
        <f>IF($D1492=Y$1,SUMIFS($H$3:$H1492,$G$3:$G1492,Y$1,$C$3:$C1492,"Sell"),0)</f>
        <v>0</v>
      </c>
      <c r="Z1492" s="111">
        <f t="shared" si="256"/>
        <v>0</v>
      </c>
      <c r="AA1492" s="111">
        <f>IF($D1492=AA$1,SUMIFS($H$3:$H1492,$G$3:$G1492,AA$1,$C$3:$C1492,"Sell"),0)</f>
        <v>0</v>
      </c>
      <c r="AB1492" s="111">
        <f t="shared" si="257"/>
        <v>0</v>
      </c>
      <c r="AC1492" s="111">
        <f>SUMIFS('Deductions and Deposits'!$H:$H,'Deductions and Deposits'!$G:$G,D1492,'Deductions and Deposits'!$F:$F,"&lt;="&amp;B1492)+SUMIFS($F$3:F1492,$D$3:D1492,D1492,$C$3:C1492,"Coin Deposit",$E$3:E1492,"")</f>
        <v>0</v>
      </c>
      <c r="AD1492" s="111">
        <f>SUMIFS('Deductions and Deposits'!$D:$D,'Deductions and Deposits'!$C:$C,D1492)+SUMIFS($F:$F,$D:$D,D1492,$C:$C,"Coin Deduction")</f>
        <v>0</v>
      </c>
      <c r="AE1492" s="111">
        <f>Table5[[#This Row],[Column4]]+Table5[[#This Row],[Column14]]+Table5[[#This Row],[Column19]]+Table5[[#This Row],[Column12]]</f>
        <v>0</v>
      </c>
      <c r="AF1492" s="111">
        <f>Table5[[#This Row],[Column5]]+Table5[[#This Row],[Column13]]+Table5[[#This Row],[Column21]]+Table5[[#This Row],[Column18]]</f>
        <v>0</v>
      </c>
      <c r="AG1492" s="111">
        <f t="shared" si="258"/>
        <v>0</v>
      </c>
      <c r="AH1492" s="111">
        <f t="shared" si="259"/>
        <v>0</v>
      </c>
      <c r="AI1492" s="111">
        <f>Table5[[#This Row],[Column17]]-Table5[[#This Row],[Column20]]</f>
        <v>0</v>
      </c>
      <c r="AJ1492" s="111">
        <f t="shared" si="260"/>
        <v>0</v>
      </c>
      <c r="AK1492" s="111">
        <f t="shared" si="264"/>
        <v>0</v>
      </c>
      <c r="AL1492" s="111">
        <f t="shared" si="261"/>
        <v>0</v>
      </c>
      <c r="AM1492" s="111" t="str">
        <f t="shared" si="262"/>
        <v/>
      </c>
      <c r="AN1492" s="111" t="str">
        <f t="shared" ca="1" si="263"/>
        <v/>
      </c>
    </row>
    <row r="1493" spans="1:40" ht="20.25" customHeight="1" x14ac:dyDescent="0.3">
      <c r="A1493" s="107"/>
      <c r="B1493" s="144"/>
      <c r="C1493" s="119"/>
      <c r="D1493" s="120"/>
      <c r="E1493" s="119"/>
      <c r="F1493" s="119"/>
      <c r="G1493" s="120"/>
      <c r="H1493" s="119"/>
      <c r="I1493" s="109"/>
      <c r="L1493" s="108"/>
      <c r="M1493" s="108"/>
      <c r="N1493" s="108"/>
      <c r="O1493" s="108"/>
      <c r="P1493" s="108"/>
      <c r="Q1493" s="108"/>
      <c r="R1493" s="108"/>
      <c r="S1493" s="108"/>
      <c r="T1493" s="100">
        <f t="shared" si="254"/>
        <v>0</v>
      </c>
      <c r="U1493" s="111"/>
      <c r="V1493" s="111"/>
      <c r="W1493" s="111">
        <f>SUMIFS($F$3:F1493,$D$3:D1493,D1493,$C$3:C1493,"Buy")+SUMIFS($F$3:F1493,$D$3:D1493,D1493,$C$3:C1493,"Coin Deposit",$E$3:E1493,"&lt;&gt;")</f>
        <v>0</v>
      </c>
      <c r="X1493" s="111">
        <f t="shared" si="255"/>
        <v>0</v>
      </c>
      <c r="Y1493" s="111">
        <f>IF($D1493=Y$1,SUMIFS($H$3:$H1493,$G$3:$G1493,Y$1,$C$3:$C1493,"Sell"),0)</f>
        <v>0</v>
      </c>
      <c r="Z1493" s="111">
        <f t="shared" si="256"/>
        <v>0</v>
      </c>
      <c r="AA1493" s="111">
        <f>IF($D1493=AA$1,SUMIFS($H$3:$H1493,$G$3:$G1493,AA$1,$C$3:$C1493,"Sell"),0)</f>
        <v>0</v>
      </c>
      <c r="AB1493" s="111">
        <f t="shared" si="257"/>
        <v>0</v>
      </c>
      <c r="AC1493" s="111">
        <f>SUMIFS('Deductions and Deposits'!$H:$H,'Deductions and Deposits'!$G:$G,D1493,'Deductions and Deposits'!$F:$F,"&lt;="&amp;B1493)+SUMIFS($F$3:F1493,$D$3:D1493,D1493,$C$3:C1493,"Coin Deposit",$E$3:E1493,"")</f>
        <v>0</v>
      </c>
      <c r="AD1493" s="111">
        <f>SUMIFS('Deductions and Deposits'!$D:$D,'Deductions and Deposits'!$C:$C,D1493)+SUMIFS($F:$F,$D:$D,D1493,$C:$C,"Coin Deduction")</f>
        <v>0</v>
      </c>
      <c r="AE1493" s="111">
        <f>Table5[[#This Row],[Column4]]+Table5[[#This Row],[Column14]]+Table5[[#This Row],[Column19]]+Table5[[#This Row],[Column12]]</f>
        <v>0</v>
      </c>
      <c r="AF1493" s="111">
        <f>Table5[[#This Row],[Column5]]+Table5[[#This Row],[Column13]]+Table5[[#This Row],[Column21]]+Table5[[#This Row],[Column18]]</f>
        <v>0</v>
      </c>
      <c r="AG1493" s="111">
        <f t="shared" si="258"/>
        <v>0</v>
      </c>
      <c r="AH1493" s="111">
        <f t="shared" si="259"/>
        <v>0</v>
      </c>
      <c r="AI1493" s="111">
        <f>Table5[[#This Row],[Column17]]-Table5[[#This Row],[Column20]]</f>
        <v>0</v>
      </c>
      <c r="AJ1493" s="111">
        <f t="shared" si="260"/>
        <v>0</v>
      </c>
      <c r="AK1493" s="111">
        <f t="shared" si="264"/>
        <v>0</v>
      </c>
      <c r="AL1493" s="111">
        <f t="shared" si="261"/>
        <v>0</v>
      </c>
      <c r="AM1493" s="111" t="str">
        <f t="shared" si="262"/>
        <v/>
      </c>
      <c r="AN1493" s="111" t="str">
        <f t="shared" ca="1" si="263"/>
        <v/>
      </c>
    </row>
    <row r="1494" spans="1:40" ht="20.25" customHeight="1" x14ac:dyDescent="0.3">
      <c r="A1494" s="107"/>
      <c r="B1494" s="144"/>
      <c r="C1494" s="119"/>
      <c r="D1494" s="120"/>
      <c r="E1494" s="119"/>
      <c r="F1494" s="119"/>
      <c r="G1494" s="120"/>
      <c r="H1494" s="119"/>
      <c r="I1494" s="109"/>
      <c r="L1494" s="108"/>
      <c r="M1494" s="108"/>
      <c r="N1494" s="108"/>
      <c r="O1494" s="108"/>
      <c r="P1494" s="108"/>
      <c r="Q1494" s="108"/>
      <c r="R1494" s="108"/>
      <c r="S1494" s="108"/>
      <c r="T1494" s="100">
        <f t="shared" si="254"/>
        <v>0</v>
      </c>
      <c r="U1494" s="111"/>
      <c r="V1494" s="111"/>
      <c r="W1494" s="111">
        <f>SUMIFS($F$3:F1494,$D$3:D1494,D1494,$C$3:C1494,"Buy")+SUMIFS($F$3:F1494,$D$3:D1494,D1494,$C$3:C1494,"Coin Deposit",$E$3:E1494,"&lt;&gt;")</f>
        <v>0</v>
      </c>
      <c r="X1494" s="111">
        <f t="shared" si="255"/>
        <v>0</v>
      </c>
      <c r="Y1494" s="111">
        <f>IF($D1494=Y$1,SUMIFS($H$3:$H1494,$G$3:$G1494,Y$1,$C$3:$C1494,"Sell"),0)</f>
        <v>0</v>
      </c>
      <c r="Z1494" s="111">
        <f t="shared" si="256"/>
        <v>0</v>
      </c>
      <c r="AA1494" s="111">
        <f>IF($D1494=AA$1,SUMIFS($H$3:$H1494,$G$3:$G1494,AA$1,$C$3:$C1494,"Sell"),0)</f>
        <v>0</v>
      </c>
      <c r="AB1494" s="111">
        <f t="shared" si="257"/>
        <v>0</v>
      </c>
      <c r="AC1494" s="111">
        <f>SUMIFS('Deductions and Deposits'!$H:$H,'Deductions and Deposits'!$G:$G,D1494,'Deductions and Deposits'!$F:$F,"&lt;="&amp;B1494)+SUMIFS($F$3:F1494,$D$3:D1494,D1494,$C$3:C1494,"Coin Deposit",$E$3:E1494,"")</f>
        <v>0</v>
      </c>
      <c r="AD1494" s="111">
        <f>SUMIFS('Deductions and Deposits'!$D:$D,'Deductions and Deposits'!$C:$C,D1494)+SUMIFS($F:$F,$D:$D,D1494,$C:$C,"Coin Deduction")</f>
        <v>0</v>
      </c>
      <c r="AE1494" s="111">
        <f>Table5[[#This Row],[Column4]]+Table5[[#This Row],[Column14]]+Table5[[#This Row],[Column19]]+Table5[[#This Row],[Column12]]</f>
        <v>0</v>
      </c>
      <c r="AF1494" s="111">
        <f>Table5[[#This Row],[Column5]]+Table5[[#This Row],[Column13]]+Table5[[#This Row],[Column21]]+Table5[[#This Row],[Column18]]</f>
        <v>0</v>
      </c>
      <c r="AG1494" s="111">
        <f t="shared" si="258"/>
        <v>0</v>
      </c>
      <c r="AH1494" s="111">
        <f t="shared" si="259"/>
        <v>0</v>
      </c>
      <c r="AI1494" s="111">
        <f>Table5[[#This Row],[Column17]]-Table5[[#This Row],[Column20]]</f>
        <v>0</v>
      </c>
      <c r="AJ1494" s="111">
        <f t="shared" si="260"/>
        <v>0</v>
      </c>
      <c r="AK1494" s="111">
        <f t="shared" si="264"/>
        <v>0</v>
      </c>
      <c r="AL1494" s="111">
        <f t="shared" si="261"/>
        <v>0</v>
      </c>
      <c r="AM1494" s="111" t="str">
        <f t="shared" si="262"/>
        <v/>
      </c>
      <c r="AN1494" s="111" t="str">
        <f t="shared" ca="1" si="263"/>
        <v/>
      </c>
    </row>
    <row r="1495" spans="1:40" ht="20.25" customHeight="1" x14ac:dyDescent="0.3">
      <c r="A1495" s="107"/>
      <c r="B1495" s="144"/>
      <c r="C1495" s="119"/>
      <c r="D1495" s="120"/>
      <c r="E1495" s="119"/>
      <c r="F1495" s="119"/>
      <c r="G1495" s="120"/>
      <c r="H1495" s="119"/>
      <c r="I1495" s="109"/>
      <c r="L1495" s="108"/>
      <c r="M1495" s="108"/>
      <c r="N1495" s="108"/>
      <c r="O1495" s="108"/>
      <c r="P1495" s="108"/>
      <c r="Q1495" s="108"/>
      <c r="R1495" s="108"/>
      <c r="S1495" s="108"/>
      <c r="T1495" s="100">
        <f t="shared" si="254"/>
        <v>0</v>
      </c>
      <c r="U1495" s="111"/>
      <c r="V1495" s="111"/>
      <c r="W1495" s="111">
        <f>SUMIFS($F$3:F1495,$D$3:D1495,D1495,$C$3:C1495,"Buy")+SUMIFS($F$3:F1495,$D$3:D1495,D1495,$C$3:C1495,"Coin Deposit",$E$3:E1495,"&lt;&gt;")</f>
        <v>0</v>
      </c>
      <c r="X1495" s="111">
        <f t="shared" si="255"/>
        <v>0</v>
      </c>
      <c r="Y1495" s="111">
        <f>IF($D1495=Y$1,SUMIFS($H$3:$H1495,$G$3:$G1495,Y$1,$C$3:$C1495,"Sell"),0)</f>
        <v>0</v>
      </c>
      <c r="Z1495" s="111">
        <f t="shared" si="256"/>
        <v>0</v>
      </c>
      <c r="AA1495" s="111">
        <f>IF($D1495=AA$1,SUMIFS($H$3:$H1495,$G$3:$G1495,AA$1,$C$3:$C1495,"Sell"),0)</f>
        <v>0</v>
      </c>
      <c r="AB1495" s="111">
        <f t="shared" si="257"/>
        <v>0</v>
      </c>
      <c r="AC1495" s="111">
        <f>SUMIFS('Deductions and Deposits'!$H:$H,'Deductions and Deposits'!$G:$G,D1495,'Deductions and Deposits'!$F:$F,"&lt;="&amp;B1495)+SUMIFS($F$3:F1495,$D$3:D1495,D1495,$C$3:C1495,"Coin Deposit",$E$3:E1495,"")</f>
        <v>0</v>
      </c>
      <c r="AD1495" s="111">
        <f>SUMIFS('Deductions and Deposits'!$D:$D,'Deductions and Deposits'!$C:$C,D1495)+SUMIFS($F:$F,$D:$D,D1495,$C:$C,"Coin Deduction")</f>
        <v>0</v>
      </c>
      <c r="AE1495" s="111">
        <f>Table5[[#This Row],[Column4]]+Table5[[#This Row],[Column14]]+Table5[[#This Row],[Column19]]+Table5[[#This Row],[Column12]]</f>
        <v>0</v>
      </c>
      <c r="AF1495" s="111">
        <f>Table5[[#This Row],[Column5]]+Table5[[#This Row],[Column13]]+Table5[[#This Row],[Column21]]+Table5[[#This Row],[Column18]]</f>
        <v>0</v>
      </c>
      <c r="AG1495" s="111">
        <f t="shared" si="258"/>
        <v>0</v>
      </c>
      <c r="AH1495" s="111">
        <f t="shared" si="259"/>
        <v>0</v>
      </c>
      <c r="AI1495" s="111">
        <f>Table5[[#This Row],[Column17]]-Table5[[#This Row],[Column20]]</f>
        <v>0</v>
      </c>
      <c r="AJ1495" s="111">
        <f t="shared" si="260"/>
        <v>0</v>
      </c>
      <c r="AK1495" s="111">
        <f t="shared" si="264"/>
        <v>0</v>
      </c>
      <c r="AL1495" s="111">
        <f t="shared" si="261"/>
        <v>0</v>
      </c>
      <c r="AM1495" s="111" t="str">
        <f t="shared" si="262"/>
        <v/>
      </c>
      <c r="AN1495" s="111" t="str">
        <f t="shared" ca="1" si="263"/>
        <v/>
      </c>
    </row>
    <row r="1496" spans="1:40" ht="20.25" customHeight="1" x14ac:dyDescent="0.3">
      <c r="A1496" s="107"/>
      <c r="B1496" s="144"/>
      <c r="C1496" s="119"/>
      <c r="D1496" s="120"/>
      <c r="E1496" s="119"/>
      <c r="F1496" s="119"/>
      <c r="G1496" s="120"/>
      <c r="H1496" s="119"/>
      <c r="I1496" s="109"/>
      <c r="L1496" s="108"/>
      <c r="M1496" s="108"/>
      <c r="N1496" s="108"/>
      <c r="O1496" s="108"/>
      <c r="P1496" s="108"/>
      <c r="Q1496" s="108"/>
      <c r="R1496" s="108"/>
      <c r="S1496" s="108"/>
      <c r="T1496" s="100">
        <f t="shared" si="254"/>
        <v>0</v>
      </c>
      <c r="U1496" s="111"/>
      <c r="V1496" s="111"/>
      <c r="W1496" s="111">
        <f>SUMIFS($F$3:F1496,$D$3:D1496,D1496,$C$3:C1496,"Buy")+SUMIFS($F$3:F1496,$D$3:D1496,D1496,$C$3:C1496,"Coin Deposit",$E$3:E1496,"&lt;&gt;")</f>
        <v>0</v>
      </c>
      <c r="X1496" s="111">
        <f t="shared" si="255"/>
        <v>0</v>
      </c>
      <c r="Y1496" s="111">
        <f>IF($D1496=Y$1,SUMIFS($H$3:$H1496,$G$3:$G1496,Y$1,$C$3:$C1496,"Sell"),0)</f>
        <v>0</v>
      </c>
      <c r="Z1496" s="111">
        <f t="shared" si="256"/>
        <v>0</v>
      </c>
      <c r="AA1496" s="111">
        <f>IF($D1496=AA$1,SUMIFS($H$3:$H1496,$G$3:$G1496,AA$1,$C$3:$C1496,"Sell"),0)</f>
        <v>0</v>
      </c>
      <c r="AB1496" s="111">
        <f t="shared" si="257"/>
        <v>0</v>
      </c>
      <c r="AC1496" s="111">
        <f>SUMIFS('Deductions and Deposits'!$H:$H,'Deductions and Deposits'!$G:$G,D1496,'Deductions and Deposits'!$F:$F,"&lt;="&amp;B1496)+SUMIFS($F$3:F1496,$D$3:D1496,D1496,$C$3:C1496,"Coin Deposit",$E$3:E1496,"")</f>
        <v>0</v>
      </c>
      <c r="AD1496" s="111">
        <f>SUMIFS('Deductions and Deposits'!$D:$D,'Deductions and Deposits'!$C:$C,D1496)+SUMIFS($F:$F,$D:$D,D1496,$C:$C,"Coin Deduction")</f>
        <v>0</v>
      </c>
      <c r="AE1496" s="111">
        <f>Table5[[#This Row],[Column4]]+Table5[[#This Row],[Column14]]+Table5[[#This Row],[Column19]]+Table5[[#This Row],[Column12]]</f>
        <v>0</v>
      </c>
      <c r="AF1496" s="111">
        <f>Table5[[#This Row],[Column5]]+Table5[[#This Row],[Column13]]+Table5[[#This Row],[Column21]]+Table5[[#This Row],[Column18]]</f>
        <v>0</v>
      </c>
      <c r="AG1496" s="111">
        <f t="shared" si="258"/>
        <v>0</v>
      </c>
      <c r="AH1496" s="111">
        <f t="shared" si="259"/>
        <v>0</v>
      </c>
      <c r="AI1496" s="111">
        <f>Table5[[#This Row],[Column17]]-Table5[[#This Row],[Column20]]</f>
        <v>0</v>
      </c>
      <c r="AJ1496" s="111">
        <f t="shared" si="260"/>
        <v>0</v>
      </c>
      <c r="AK1496" s="111">
        <f t="shared" si="264"/>
        <v>0</v>
      </c>
      <c r="AL1496" s="111">
        <f t="shared" si="261"/>
        <v>0</v>
      </c>
      <c r="AM1496" s="111" t="str">
        <f t="shared" si="262"/>
        <v/>
      </c>
      <c r="AN1496" s="111" t="str">
        <f t="shared" ca="1" si="263"/>
        <v/>
      </c>
    </row>
    <row r="1497" spans="1:40" ht="20.25" customHeight="1" x14ac:dyDescent="0.3">
      <c r="A1497" s="107"/>
      <c r="B1497" s="144"/>
      <c r="C1497" s="119"/>
      <c r="D1497" s="120"/>
      <c r="E1497" s="119"/>
      <c r="F1497" s="119"/>
      <c r="G1497" s="120"/>
      <c r="H1497" s="119"/>
      <c r="I1497" s="109"/>
      <c r="L1497" s="108"/>
      <c r="M1497" s="108"/>
      <c r="N1497" s="108"/>
      <c r="O1497" s="108"/>
      <c r="P1497" s="108"/>
      <c r="Q1497" s="108"/>
      <c r="R1497" s="108"/>
      <c r="S1497" s="108"/>
      <c r="T1497" s="100">
        <f t="shared" si="254"/>
        <v>0</v>
      </c>
      <c r="U1497" s="111"/>
      <c r="V1497" s="111"/>
      <c r="W1497" s="111">
        <f>SUMIFS($F$3:F1497,$D$3:D1497,D1497,$C$3:C1497,"Buy")+SUMIFS($F$3:F1497,$D$3:D1497,D1497,$C$3:C1497,"Coin Deposit",$E$3:E1497,"&lt;&gt;")</f>
        <v>0</v>
      </c>
      <c r="X1497" s="111">
        <f t="shared" si="255"/>
        <v>0</v>
      </c>
      <c r="Y1497" s="111">
        <f>IF($D1497=Y$1,SUMIFS($H$3:$H1497,$G$3:$G1497,Y$1,$C$3:$C1497,"Sell"),0)</f>
        <v>0</v>
      </c>
      <c r="Z1497" s="111">
        <f t="shared" si="256"/>
        <v>0</v>
      </c>
      <c r="AA1497" s="111">
        <f>IF($D1497=AA$1,SUMIFS($H$3:$H1497,$G$3:$G1497,AA$1,$C$3:$C1497,"Sell"),0)</f>
        <v>0</v>
      </c>
      <c r="AB1497" s="111">
        <f t="shared" si="257"/>
        <v>0</v>
      </c>
      <c r="AC1497" s="111">
        <f>SUMIFS('Deductions and Deposits'!$H:$H,'Deductions and Deposits'!$G:$G,D1497,'Deductions and Deposits'!$F:$F,"&lt;="&amp;B1497)+SUMIFS($F$3:F1497,$D$3:D1497,D1497,$C$3:C1497,"Coin Deposit",$E$3:E1497,"")</f>
        <v>0</v>
      </c>
      <c r="AD1497" s="111">
        <f>SUMIFS('Deductions and Deposits'!$D:$D,'Deductions and Deposits'!$C:$C,D1497)+SUMIFS($F:$F,$D:$D,D1497,$C:$C,"Coin Deduction")</f>
        <v>0</v>
      </c>
      <c r="AE1497" s="111">
        <f>Table5[[#This Row],[Column4]]+Table5[[#This Row],[Column14]]+Table5[[#This Row],[Column19]]+Table5[[#This Row],[Column12]]</f>
        <v>0</v>
      </c>
      <c r="AF1497" s="111">
        <f>Table5[[#This Row],[Column5]]+Table5[[#This Row],[Column13]]+Table5[[#This Row],[Column21]]+Table5[[#This Row],[Column18]]</f>
        <v>0</v>
      </c>
      <c r="AG1497" s="111">
        <f t="shared" si="258"/>
        <v>0</v>
      </c>
      <c r="AH1497" s="111">
        <f t="shared" si="259"/>
        <v>0</v>
      </c>
      <c r="AI1497" s="111">
        <f>Table5[[#This Row],[Column17]]-Table5[[#This Row],[Column20]]</f>
        <v>0</v>
      </c>
      <c r="AJ1497" s="111">
        <f t="shared" si="260"/>
        <v>0</v>
      </c>
      <c r="AK1497" s="111">
        <f t="shared" si="264"/>
        <v>0</v>
      </c>
      <c r="AL1497" s="111">
        <f t="shared" si="261"/>
        <v>0</v>
      </c>
      <c r="AM1497" s="111" t="str">
        <f t="shared" si="262"/>
        <v/>
      </c>
      <c r="AN1497" s="111" t="str">
        <f t="shared" ca="1" si="263"/>
        <v/>
      </c>
    </row>
    <row r="1498" spans="1:40" ht="20.25" customHeight="1" x14ac:dyDescent="0.3">
      <c r="A1498" s="107"/>
      <c r="B1498" s="144"/>
      <c r="C1498" s="119"/>
      <c r="D1498" s="120"/>
      <c r="E1498" s="119"/>
      <c r="F1498" s="119"/>
      <c r="G1498" s="120"/>
      <c r="H1498" s="119"/>
      <c r="I1498" s="109"/>
      <c r="L1498" s="108"/>
      <c r="M1498" s="108"/>
      <c r="N1498" s="108"/>
      <c r="O1498" s="108"/>
      <c r="P1498" s="108"/>
      <c r="Q1498" s="108"/>
      <c r="R1498" s="108"/>
      <c r="S1498" s="108"/>
      <c r="T1498" s="100">
        <f t="shared" si="254"/>
        <v>0</v>
      </c>
      <c r="U1498" s="111"/>
      <c r="V1498" s="111"/>
      <c r="W1498" s="111">
        <f>SUMIFS($F$3:F1498,$D$3:D1498,D1498,$C$3:C1498,"Buy")+SUMIFS($F$3:F1498,$D$3:D1498,D1498,$C$3:C1498,"Coin Deposit",$E$3:E1498,"&lt;&gt;")</f>
        <v>0</v>
      </c>
      <c r="X1498" s="111">
        <f t="shared" si="255"/>
        <v>0</v>
      </c>
      <c r="Y1498" s="111">
        <f>IF($D1498=Y$1,SUMIFS($H$3:$H1498,$G$3:$G1498,Y$1,$C$3:$C1498,"Sell"),0)</f>
        <v>0</v>
      </c>
      <c r="Z1498" s="111">
        <f t="shared" si="256"/>
        <v>0</v>
      </c>
      <c r="AA1498" s="111">
        <f>IF($D1498=AA$1,SUMIFS($H$3:$H1498,$G$3:$G1498,AA$1,$C$3:$C1498,"Sell"),0)</f>
        <v>0</v>
      </c>
      <c r="AB1498" s="111">
        <f t="shared" si="257"/>
        <v>0</v>
      </c>
      <c r="AC1498" s="111">
        <f>SUMIFS('Deductions and Deposits'!$H:$H,'Deductions and Deposits'!$G:$G,D1498,'Deductions and Deposits'!$F:$F,"&lt;="&amp;B1498)+SUMIFS($F$3:F1498,$D$3:D1498,D1498,$C$3:C1498,"Coin Deposit",$E$3:E1498,"")</f>
        <v>0</v>
      </c>
      <c r="AD1498" s="111">
        <f>SUMIFS('Deductions and Deposits'!$D:$D,'Deductions and Deposits'!$C:$C,D1498)+SUMIFS($F:$F,$D:$D,D1498,$C:$C,"Coin Deduction")</f>
        <v>0</v>
      </c>
      <c r="AE1498" s="111">
        <f>Table5[[#This Row],[Column4]]+Table5[[#This Row],[Column14]]+Table5[[#This Row],[Column19]]+Table5[[#This Row],[Column12]]</f>
        <v>0</v>
      </c>
      <c r="AF1498" s="111">
        <f>Table5[[#This Row],[Column5]]+Table5[[#This Row],[Column13]]+Table5[[#This Row],[Column21]]+Table5[[#This Row],[Column18]]</f>
        <v>0</v>
      </c>
      <c r="AG1498" s="111">
        <f t="shared" si="258"/>
        <v>0</v>
      </c>
      <c r="AH1498" s="111">
        <f t="shared" si="259"/>
        <v>0</v>
      </c>
      <c r="AI1498" s="111">
        <f>Table5[[#This Row],[Column17]]-Table5[[#This Row],[Column20]]</f>
        <v>0</v>
      </c>
      <c r="AJ1498" s="111">
        <f t="shared" si="260"/>
        <v>0</v>
      </c>
      <c r="AK1498" s="111">
        <f t="shared" si="264"/>
        <v>0</v>
      </c>
      <c r="AL1498" s="111">
        <f t="shared" si="261"/>
        <v>0</v>
      </c>
      <c r="AM1498" s="111" t="str">
        <f t="shared" si="262"/>
        <v/>
      </c>
      <c r="AN1498" s="111" t="str">
        <f t="shared" ca="1" si="263"/>
        <v/>
      </c>
    </row>
    <row r="1499" spans="1:40" ht="20.25" customHeight="1" x14ac:dyDescent="0.3">
      <c r="A1499" s="107"/>
      <c r="B1499" s="144"/>
      <c r="C1499" s="119"/>
      <c r="D1499" s="120"/>
      <c r="E1499" s="119"/>
      <c r="F1499" s="119"/>
      <c r="G1499" s="120"/>
      <c r="H1499" s="119"/>
      <c r="I1499" s="109"/>
      <c r="L1499" s="108"/>
      <c r="M1499" s="108"/>
      <c r="N1499" s="108"/>
      <c r="O1499" s="108"/>
      <c r="P1499" s="108"/>
      <c r="Q1499" s="108"/>
      <c r="R1499" s="108"/>
      <c r="S1499" s="108"/>
      <c r="T1499" s="100">
        <f t="shared" si="254"/>
        <v>0</v>
      </c>
      <c r="U1499" s="111"/>
      <c r="V1499" s="111"/>
      <c r="W1499" s="111">
        <f>SUMIFS($F$3:F1499,$D$3:D1499,D1499,$C$3:C1499,"Buy")+SUMIFS($F$3:F1499,$D$3:D1499,D1499,$C$3:C1499,"Coin Deposit",$E$3:E1499,"&lt;&gt;")</f>
        <v>0</v>
      </c>
      <c r="X1499" s="111">
        <f t="shared" si="255"/>
        <v>0</v>
      </c>
      <c r="Y1499" s="111">
        <f>IF($D1499=Y$1,SUMIFS($H$3:$H1499,$G$3:$G1499,Y$1,$C$3:$C1499,"Sell"),0)</f>
        <v>0</v>
      </c>
      <c r="Z1499" s="111">
        <f t="shared" si="256"/>
        <v>0</v>
      </c>
      <c r="AA1499" s="111">
        <f>IF($D1499=AA$1,SUMIFS($H$3:$H1499,$G$3:$G1499,AA$1,$C$3:$C1499,"Sell"),0)</f>
        <v>0</v>
      </c>
      <c r="AB1499" s="111">
        <f t="shared" si="257"/>
        <v>0</v>
      </c>
      <c r="AC1499" s="111">
        <f>SUMIFS('Deductions and Deposits'!$H:$H,'Deductions and Deposits'!$G:$G,D1499,'Deductions and Deposits'!$F:$F,"&lt;="&amp;B1499)+SUMIFS($F$3:F1499,$D$3:D1499,D1499,$C$3:C1499,"Coin Deposit",$E$3:E1499,"")</f>
        <v>0</v>
      </c>
      <c r="AD1499" s="111">
        <f>SUMIFS('Deductions and Deposits'!$D:$D,'Deductions and Deposits'!$C:$C,D1499)+SUMIFS($F:$F,$D:$D,D1499,$C:$C,"Coin Deduction")</f>
        <v>0</v>
      </c>
      <c r="AE1499" s="111">
        <f>Table5[[#This Row],[Column4]]+Table5[[#This Row],[Column14]]+Table5[[#This Row],[Column19]]+Table5[[#This Row],[Column12]]</f>
        <v>0</v>
      </c>
      <c r="AF1499" s="111">
        <f>Table5[[#This Row],[Column5]]+Table5[[#This Row],[Column13]]+Table5[[#This Row],[Column21]]+Table5[[#This Row],[Column18]]</f>
        <v>0</v>
      </c>
      <c r="AG1499" s="111">
        <f t="shared" si="258"/>
        <v>0</v>
      </c>
      <c r="AH1499" s="111">
        <f t="shared" si="259"/>
        <v>0</v>
      </c>
      <c r="AI1499" s="111">
        <f>Table5[[#This Row],[Column17]]-Table5[[#This Row],[Column20]]</f>
        <v>0</v>
      </c>
      <c r="AJ1499" s="111">
        <f t="shared" si="260"/>
        <v>0</v>
      </c>
      <c r="AK1499" s="111">
        <f t="shared" si="264"/>
        <v>0</v>
      </c>
      <c r="AL1499" s="111">
        <f t="shared" si="261"/>
        <v>0</v>
      </c>
      <c r="AM1499" s="111" t="str">
        <f t="shared" si="262"/>
        <v/>
      </c>
      <c r="AN1499" s="111" t="str">
        <f t="shared" ca="1" si="263"/>
        <v/>
      </c>
    </row>
    <row r="1500" spans="1:40" ht="20.25" customHeight="1" x14ac:dyDescent="0.3">
      <c r="A1500" s="107"/>
      <c r="B1500" s="144"/>
      <c r="C1500" s="119"/>
      <c r="D1500" s="120"/>
      <c r="E1500" s="119"/>
      <c r="F1500" s="119"/>
      <c r="G1500" s="120"/>
      <c r="H1500" s="119"/>
      <c r="I1500" s="109"/>
      <c r="L1500" s="108"/>
      <c r="M1500" s="108"/>
      <c r="N1500" s="108"/>
      <c r="O1500" s="108"/>
      <c r="P1500" s="108"/>
      <c r="Q1500" s="108"/>
      <c r="R1500" s="108"/>
      <c r="S1500" s="108"/>
      <c r="T1500" s="100">
        <f t="shared" si="254"/>
        <v>0</v>
      </c>
      <c r="U1500" s="111"/>
      <c r="V1500" s="111"/>
      <c r="W1500" s="111">
        <f>SUMIFS($F$3:F1500,$D$3:D1500,D1500,$C$3:C1500,"Buy")+SUMIFS($F$3:F1500,$D$3:D1500,D1500,$C$3:C1500,"Coin Deposit",$E$3:E1500,"&lt;&gt;")</f>
        <v>0</v>
      </c>
      <c r="X1500" s="111">
        <f t="shared" si="255"/>
        <v>0</v>
      </c>
      <c r="Y1500" s="111">
        <f>IF($D1500=Y$1,SUMIFS($H$3:$H1500,$G$3:$G1500,Y$1,$C$3:$C1500,"Sell"),0)</f>
        <v>0</v>
      </c>
      <c r="Z1500" s="111">
        <f t="shared" si="256"/>
        <v>0</v>
      </c>
      <c r="AA1500" s="111">
        <f>IF($D1500=AA$1,SUMIFS($H$3:$H1500,$G$3:$G1500,AA$1,$C$3:$C1500,"Sell"),0)</f>
        <v>0</v>
      </c>
      <c r="AB1500" s="111">
        <f t="shared" si="257"/>
        <v>0</v>
      </c>
      <c r="AC1500" s="111">
        <f>SUMIFS('Deductions and Deposits'!$H:$H,'Deductions and Deposits'!$G:$G,D1500,'Deductions and Deposits'!$F:$F,"&lt;="&amp;B1500)+SUMIFS($F$3:F1500,$D$3:D1500,D1500,$C$3:C1500,"Coin Deposit",$E$3:E1500,"")</f>
        <v>0</v>
      </c>
      <c r="AD1500" s="111">
        <f>SUMIFS('Deductions and Deposits'!$D:$D,'Deductions and Deposits'!$C:$C,D1500)+SUMIFS($F:$F,$D:$D,D1500,$C:$C,"Coin Deduction")</f>
        <v>0</v>
      </c>
      <c r="AE1500" s="111">
        <f>Table5[[#This Row],[Column4]]+Table5[[#This Row],[Column14]]+Table5[[#This Row],[Column19]]+Table5[[#This Row],[Column12]]</f>
        <v>0</v>
      </c>
      <c r="AF1500" s="111">
        <f>Table5[[#This Row],[Column5]]+Table5[[#This Row],[Column13]]+Table5[[#This Row],[Column21]]+Table5[[#This Row],[Column18]]</f>
        <v>0</v>
      </c>
      <c r="AG1500" s="111">
        <f t="shared" si="258"/>
        <v>0</v>
      </c>
      <c r="AH1500" s="111">
        <f t="shared" si="259"/>
        <v>0</v>
      </c>
      <c r="AI1500" s="111">
        <f>Table5[[#This Row],[Column17]]-Table5[[#This Row],[Column20]]</f>
        <v>0</v>
      </c>
      <c r="AJ1500" s="111">
        <f t="shared" si="260"/>
        <v>0</v>
      </c>
      <c r="AK1500" s="111">
        <f t="shared" si="264"/>
        <v>0</v>
      </c>
      <c r="AL1500" s="111">
        <f t="shared" si="261"/>
        <v>0</v>
      </c>
      <c r="AM1500" s="111" t="str">
        <f t="shared" si="262"/>
        <v/>
      </c>
      <c r="AN1500" s="111" t="str">
        <f t="shared" ca="1" si="263"/>
        <v/>
      </c>
    </row>
    <row r="1501" spans="1:40" ht="20.25" customHeight="1" x14ac:dyDescent="0.3">
      <c r="A1501" s="107"/>
      <c r="B1501" s="144"/>
      <c r="C1501" s="119"/>
      <c r="D1501" s="120"/>
      <c r="E1501" s="119"/>
      <c r="F1501" s="119"/>
      <c r="G1501" s="120"/>
      <c r="H1501" s="119"/>
      <c r="I1501" s="109"/>
      <c r="L1501" s="108"/>
      <c r="M1501" s="108"/>
      <c r="N1501" s="108"/>
      <c r="O1501" s="108"/>
      <c r="P1501" s="108"/>
      <c r="Q1501" s="108"/>
      <c r="R1501" s="108"/>
      <c r="S1501" s="108"/>
      <c r="T1501" s="100">
        <f t="shared" si="254"/>
        <v>0</v>
      </c>
      <c r="U1501" s="111"/>
      <c r="V1501" s="111"/>
      <c r="W1501" s="111">
        <f>SUMIFS($F$3:F1501,$D$3:D1501,D1501,$C$3:C1501,"Buy")+SUMIFS($F$3:F1501,$D$3:D1501,D1501,$C$3:C1501,"Coin Deposit",$E$3:E1501,"&lt;&gt;")</f>
        <v>0</v>
      </c>
      <c r="X1501" s="111">
        <f t="shared" si="255"/>
        <v>0</v>
      </c>
      <c r="Y1501" s="111">
        <f>IF($D1501=Y$1,SUMIFS($H$3:$H1501,$G$3:$G1501,Y$1,$C$3:$C1501,"Sell"),0)</f>
        <v>0</v>
      </c>
      <c r="Z1501" s="111">
        <f t="shared" si="256"/>
        <v>0</v>
      </c>
      <c r="AA1501" s="111">
        <f>IF($D1501=AA$1,SUMIFS($H$3:$H1501,$G$3:$G1501,AA$1,$C$3:$C1501,"Sell"),0)</f>
        <v>0</v>
      </c>
      <c r="AB1501" s="111">
        <f t="shared" si="257"/>
        <v>0</v>
      </c>
      <c r="AC1501" s="111">
        <f>SUMIFS('Deductions and Deposits'!$H:$H,'Deductions and Deposits'!$G:$G,D1501,'Deductions and Deposits'!$F:$F,"&lt;="&amp;B1501)+SUMIFS($F$3:F1501,$D$3:D1501,D1501,$C$3:C1501,"Coin Deposit",$E$3:E1501,"")</f>
        <v>0</v>
      </c>
      <c r="AD1501" s="111">
        <f>SUMIFS('Deductions and Deposits'!$D:$D,'Deductions and Deposits'!$C:$C,D1501)+SUMIFS($F:$F,$D:$D,D1501,$C:$C,"Coin Deduction")</f>
        <v>0</v>
      </c>
      <c r="AE1501" s="111">
        <f>Table5[[#This Row],[Column4]]+Table5[[#This Row],[Column14]]+Table5[[#This Row],[Column19]]+Table5[[#This Row],[Column12]]</f>
        <v>0</v>
      </c>
      <c r="AF1501" s="111">
        <f>Table5[[#This Row],[Column5]]+Table5[[#This Row],[Column13]]+Table5[[#This Row],[Column21]]+Table5[[#This Row],[Column18]]</f>
        <v>0</v>
      </c>
      <c r="AG1501" s="111">
        <f t="shared" si="258"/>
        <v>0</v>
      </c>
      <c r="AH1501" s="111">
        <f t="shared" si="259"/>
        <v>0</v>
      </c>
      <c r="AI1501" s="111">
        <f>Table5[[#This Row],[Column17]]-Table5[[#This Row],[Column20]]</f>
        <v>0</v>
      </c>
      <c r="AJ1501" s="111">
        <f t="shared" si="260"/>
        <v>0</v>
      </c>
      <c r="AK1501" s="111">
        <f t="shared" si="264"/>
        <v>0</v>
      </c>
      <c r="AL1501" s="111">
        <f t="shared" si="261"/>
        <v>0</v>
      </c>
      <c r="AM1501" s="111" t="str">
        <f t="shared" si="262"/>
        <v/>
      </c>
      <c r="AN1501" s="111" t="str">
        <f t="shared" ca="1" si="263"/>
        <v/>
      </c>
    </row>
    <row r="1502" spans="1:40" ht="20.25" customHeight="1" x14ac:dyDescent="0.3">
      <c r="A1502" s="107"/>
      <c r="B1502" s="144"/>
      <c r="C1502" s="119"/>
      <c r="D1502" s="120"/>
      <c r="E1502" s="119"/>
      <c r="F1502" s="119"/>
      <c r="G1502" s="120"/>
      <c r="H1502" s="119"/>
      <c r="I1502" s="109"/>
      <c r="L1502" s="108"/>
      <c r="M1502" s="108"/>
      <c r="N1502" s="108"/>
      <c r="O1502" s="108"/>
      <c r="P1502" s="108"/>
      <c r="Q1502" s="108"/>
      <c r="R1502" s="108"/>
      <c r="S1502" s="108"/>
      <c r="T1502" s="100">
        <f t="shared" si="254"/>
        <v>0</v>
      </c>
      <c r="U1502" s="111"/>
      <c r="V1502" s="111"/>
      <c r="W1502" s="111">
        <f>SUMIFS($F$3:F1502,$D$3:D1502,D1502,$C$3:C1502,"Buy")+SUMIFS($F$3:F1502,$D$3:D1502,D1502,$C$3:C1502,"Coin Deposit",$E$3:E1502,"&lt;&gt;")</f>
        <v>0</v>
      </c>
      <c r="X1502" s="111">
        <f t="shared" si="255"/>
        <v>0</v>
      </c>
      <c r="Y1502" s="111">
        <f>IF($D1502=Y$1,SUMIFS($H$3:$H1502,$G$3:$G1502,Y$1,$C$3:$C1502,"Sell"),0)</f>
        <v>0</v>
      </c>
      <c r="Z1502" s="111">
        <f t="shared" si="256"/>
        <v>0</v>
      </c>
      <c r="AA1502" s="111">
        <f>IF($D1502=AA$1,SUMIFS($H$3:$H1502,$G$3:$G1502,AA$1,$C$3:$C1502,"Sell"),0)</f>
        <v>0</v>
      </c>
      <c r="AB1502" s="111">
        <f t="shared" si="257"/>
        <v>0</v>
      </c>
      <c r="AC1502" s="111">
        <f>SUMIFS('Deductions and Deposits'!$H:$H,'Deductions and Deposits'!$G:$G,D1502,'Deductions and Deposits'!$F:$F,"&lt;="&amp;B1502)+SUMIFS($F$3:F1502,$D$3:D1502,D1502,$C$3:C1502,"Coin Deposit",$E$3:E1502,"")</f>
        <v>0</v>
      </c>
      <c r="AD1502" s="111">
        <f>SUMIFS('Deductions and Deposits'!$D:$D,'Deductions and Deposits'!$C:$C,D1502)+SUMIFS($F:$F,$D:$D,D1502,$C:$C,"Coin Deduction")</f>
        <v>0</v>
      </c>
      <c r="AE1502" s="111">
        <f>Table5[[#This Row],[Column4]]+Table5[[#This Row],[Column14]]+Table5[[#This Row],[Column19]]+Table5[[#This Row],[Column12]]</f>
        <v>0</v>
      </c>
      <c r="AF1502" s="111">
        <f>Table5[[#This Row],[Column5]]+Table5[[#This Row],[Column13]]+Table5[[#This Row],[Column21]]+Table5[[#This Row],[Column18]]</f>
        <v>0</v>
      </c>
      <c r="AG1502" s="111">
        <f t="shared" si="258"/>
        <v>0</v>
      </c>
      <c r="AH1502" s="111">
        <f t="shared" si="259"/>
        <v>0</v>
      </c>
      <c r="AI1502" s="111">
        <f>Table5[[#This Row],[Column17]]-Table5[[#This Row],[Column20]]</f>
        <v>0</v>
      </c>
      <c r="AJ1502" s="111">
        <f t="shared" si="260"/>
        <v>0</v>
      </c>
      <c r="AK1502" s="111">
        <f t="shared" si="264"/>
        <v>0</v>
      </c>
      <c r="AL1502" s="111">
        <f t="shared" si="261"/>
        <v>0</v>
      </c>
      <c r="AM1502" s="111" t="str">
        <f t="shared" si="262"/>
        <v/>
      </c>
      <c r="AN1502" s="111" t="str">
        <f t="shared" ca="1" si="263"/>
        <v/>
      </c>
    </row>
    <row r="1503" spans="1:40" ht="20.25" customHeight="1" x14ac:dyDescent="0.3">
      <c r="A1503" s="107"/>
      <c r="B1503" s="144"/>
      <c r="C1503" s="119"/>
      <c r="D1503" s="120"/>
      <c r="E1503" s="119"/>
      <c r="F1503" s="119"/>
      <c r="G1503" s="120"/>
      <c r="H1503" s="119"/>
      <c r="I1503" s="109"/>
      <c r="L1503" s="108"/>
      <c r="M1503" s="108"/>
      <c r="N1503" s="108"/>
      <c r="O1503" s="108"/>
      <c r="P1503" s="108"/>
      <c r="Q1503" s="108"/>
      <c r="R1503" s="108"/>
      <c r="S1503" s="108"/>
      <c r="T1503" s="100">
        <f t="shared" si="254"/>
        <v>0</v>
      </c>
      <c r="U1503" s="111"/>
      <c r="V1503" s="111"/>
      <c r="W1503" s="111">
        <f>SUMIFS($F$3:F1503,$D$3:D1503,D1503,$C$3:C1503,"Buy")+SUMIFS($F$3:F1503,$D$3:D1503,D1503,$C$3:C1503,"Coin Deposit",$E$3:E1503,"&lt;&gt;")</f>
        <v>0</v>
      </c>
      <c r="X1503" s="111">
        <f t="shared" si="255"/>
        <v>0</v>
      </c>
      <c r="Y1503" s="111">
        <f>IF($D1503=Y$1,SUMIFS($H$3:$H1503,$G$3:$G1503,Y$1,$C$3:$C1503,"Sell"),0)</f>
        <v>0</v>
      </c>
      <c r="Z1503" s="111">
        <f t="shared" si="256"/>
        <v>0</v>
      </c>
      <c r="AA1503" s="111">
        <f>IF($D1503=AA$1,SUMIFS($H$3:$H1503,$G$3:$G1503,AA$1,$C$3:$C1503,"Sell"),0)</f>
        <v>0</v>
      </c>
      <c r="AB1503" s="111">
        <f t="shared" si="257"/>
        <v>0</v>
      </c>
      <c r="AC1503" s="111">
        <f>SUMIFS('Deductions and Deposits'!$H:$H,'Deductions and Deposits'!$G:$G,D1503,'Deductions and Deposits'!$F:$F,"&lt;="&amp;B1503)+SUMIFS($F$3:F1503,$D$3:D1503,D1503,$C$3:C1503,"Coin Deposit",$E$3:E1503,"")</f>
        <v>0</v>
      </c>
      <c r="AD1503" s="111">
        <f>SUMIFS('Deductions and Deposits'!$D:$D,'Deductions and Deposits'!$C:$C,D1503)+SUMIFS($F:$F,$D:$D,D1503,$C:$C,"Coin Deduction")</f>
        <v>0</v>
      </c>
      <c r="AE1503" s="111">
        <f>Table5[[#This Row],[Column4]]+Table5[[#This Row],[Column14]]+Table5[[#This Row],[Column19]]+Table5[[#This Row],[Column12]]</f>
        <v>0</v>
      </c>
      <c r="AF1503" s="111">
        <f>Table5[[#This Row],[Column5]]+Table5[[#This Row],[Column13]]+Table5[[#This Row],[Column21]]+Table5[[#This Row],[Column18]]</f>
        <v>0</v>
      </c>
      <c r="AG1503" s="111">
        <f t="shared" si="258"/>
        <v>0</v>
      </c>
      <c r="AH1503" s="111">
        <f t="shared" si="259"/>
        <v>0</v>
      </c>
      <c r="AI1503" s="111">
        <f>Table5[[#This Row],[Column17]]-Table5[[#This Row],[Column20]]</f>
        <v>0</v>
      </c>
      <c r="AJ1503" s="111">
        <f t="shared" si="260"/>
        <v>0</v>
      </c>
      <c r="AK1503" s="111">
        <f t="shared" si="264"/>
        <v>0</v>
      </c>
      <c r="AL1503" s="111">
        <f t="shared" si="261"/>
        <v>0</v>
      </c>
      <c r="AM1503" s="111" t="str">
        <f t="shared" si="262"/>
        <v/>
      </c>
      <c r="AN1503" s="111" t="str">
        <f t="shared" ca="1" si="263"/>
        <v/>
      </c>
    </row>
    <row r="1504" spans="1:40" ht="20.25" customHeight="1" x14ac:dyDescent="0.3">
      <c r="A1504" s="107"/>
      <c r="B1504" s="144"/>
      <c r="C1504" s="119"/>
      <c r="D1504" s="120"/>
      <c r="E1504" s="119"/>
      <c r="F1504" s="119"/>
      <c r="G1504" s="120"/>
      <c r="H1504" s="119"/>
      <c r="I1504" s="109"/>
      <c r="L1504" s="108"/>
      <c r="M1504" s="108"/>
      <c r="N1504" s="108"/>
      <c r="O1504" s="108"/>
      <c r="P1504" s="108"/>
      <c r="Q1504" s="108"/>
      <c r="R1504" s="108"/>
      <c r="S1504" s="108"/>
      <c r="T1504" s="100">
        <f t="shared" si="254"/>
        <v>0</v>
      </c>
      <c r="U1504" s="111"/>
      <c r="V1504" s="111"/>
      <c r="W1504" s="111">
        <f>SUMIFS($F$3:F1504,$D$3:D1504,D1504,$C$3:C1504,"Buy")+SUMIFS($F$3:F1504,$D$3:D1504,D1504,$C$3:C1504,"Coin Deposit",$E$3:E1504,"&lt;&gt;")</f>
        <v>0</v>
      </c>
      <c r="X1504" s="111">
        <f t="shared" si="255"/>
        <v>0</v>
      </c>
      <c r="Y1504" s="111">
        <f>IF($D1504=Y$1,SUMIFS($H$3:$H1504,$G$3:$G1504,Y$1,$C$3:$C1504,"Sell"),0)</f>
        <v>0</v>
      </c>
      <c r="Z1504" s="111">
        <f t="shared" si="256"/>
        <v>0</v>
      </c>
      <c r="AA1504" s="111">
        <f>IF($D1504=AA$1,SUMIFS($H$3:$H1504,$G$3:$G1504,AA$1,$C$3:$C1504,"Sell"),0)</f>
        <v>0</v>
      </c>
      <c r="AB1504" s="111">
        <f t="shared" si="257"/>
        <v>0</v>
      </c>
      <c r="AC1504" s="111">
        <f>SUMIFS('Deductions and Deposits'!$H:$H,'Deductions and Deposits'!$G:$G,D1504,'Deductions and Deposits'!$F:$F,"&lt;="&amp;B1504)+SUMIFS($F$3:F1504,$D$3:D1504,D1504,$C$3:C1504,"Coin Deposit",$E$3:E1504,"")</f>
        <v>0</v>
      </c>
      <c r="AD1504" s="111">
        <f>SUMIFS('Deductions and Deposits'!$D:$D,'Deductions and Deposits'!$C:$C,D1504)+SUMIFS($F:$F,$D:$D,D1504,$C:$C,"Coin Deduction")</f>
        <v>0</v>
      </c>
      <c r="AE1504" s="111">
        <f>Table5[[#This Row],[Column4]]+Table5[[#This Row],[Column14]]+Table5[[#This Row],[Column19]]+Table5[[#This Row],[Column12]]</f>
        <v>0</v>
      </c>
      <c r="AF1504" s="111">
        <f>Table5[[#This Row],[Column5]]+Table5[[#This Row],[Column13]]+Table5[[#This Row],[Column21]]+Table5[[#This Row],[Column18]]</f>
        <v>0</v>
      </c>
      <c r="AG1504" s="111">
        <f t="shared" si="258"/>
        <v>0</v>
      </c>
      <c r="AH1504" s="111">
        <f t="shared" si="259"/>
        <v>0</v>
      </c>
      <c r="AI1504" s="111">
        <f>Table5[[#This Row],[Column17]]-Table5[[#This Row],[Column20]]</f>
        <v>0</v>
      </c>
      <c r="AJ1504" s="111">
        <f t="shared" si="260"/>
        <v>0</v>
      </c>
      <c r="AK1504" s="111">
        <f t="shared" si="264"/>
        <v>0</v>
      </c>
      <c r="AL1504" s="111">
        <f t="shared" si="261"/>
        <v>0</v>
      </c>
      <c r="AM1504" s="111" t="str">
        <f t="shared" si="262"/>
        <v/>
      </c>
      <c r="AN1504" s="111" t="str">
        <f t="shared" ca="1" si="263"/>
        <v/>
      </c>
    </row>
    <row r="1505" spans="1:40" ht="20.25" customHeight="1" x14ac:dyDescent="0.3">
      <c r="A1505" s="107"/>
      <c r="B1505" s="144"/>
      <c r="C1505" s="119"/>
      <c r="D1505" s="120"/>
      <c r="E1505" s="119"/>
      <c r="F1505" s="119"/>
      <c r="G1505" s="120"/>
      <c r="H1505" s="119"/>
      <c r="I1505" s="109"/>
      <c r="L1505" s="108"/>
      <c r="M1505" s="108"/>
      <c r="N1505" s="108"/>
      <c r="O1505" s="108"/>
      <c r="P1505" s="108"/>
      <c r="Q1505" s="108"/>
      <c r="R1505" s="108"/>
      <c r="S1505" s="108"/>
      <c r="T1505" s="100">
        <f t="shared" si="254"/>
        <v>0</v>
      </c>
      <c r="U1505" s="111"/>
      <c r="V1505" s="111"/>
      <c r="W1505" s="111">
        <f>SUMIFS($F$3:F1505,$D$3:D1505,D1505,$C$3:C1505,"Buy")+SUMIFS($F$3:F1505,$D$3:D1505,D1505,$C$3:C1505,"Coin Deposit",$E$3:E1505,"&lt;&gt;")</f>
        <v>0</v>
      </c>
      <c r="X1505" s="111">
        <f t="shared" si="255"/>
        <v>0</v>
      </c>
      <c r="Y1505" s="111">
        <f>IF($D1505=Y$1,SUMIFS($H$3:$H1505,$G$3:$G1505,Y$1,$C$3:$C1505,"Sell"),0)</f>
        <v>0</v>
      </c>
      <c r="Z1505" s="111">
        <f t="shared" si="256"/>
        <v>0</v>
      </c>
      <c r="AA1505" s="111">
        <f>IF($D1505=AA$1,SUMIFS($H$3:$H1505,$G$3:$G1505,AA$1,$C$3:$C1505,"Sell"),0)</f>
        <v>0</v>
      </c>
      <c r="AB1505" s="111">
        <f t="shared" si="257"/>
        <v>0</v>
      </c>
      <c r="AC1505" s="111">
        <f>SUMIFS('Deductions and Deposits'!$H:$H,'Deductions and Deposits'!$G:$G,D1505,'Deductions and Deposits'!$F:$F,"&lt;="&amp;B1505)+SUMIFS($F$3:F1505,$D$3:D1505,D1505,$C$3:C1505,"Coin Deposit",$E$3:E1505,"")</f>
        <v>0</v>
      </c>
      <c r="AD1505" s="111">
        <f>SUMIFS('Deductions and Deposits'!$D:$D,'Deductions and Deposits'!$C:$C,D1505)+SUMIFS($F:$F,$D:$D,D1505,$C:$C,"Coin Deduction")</f>
        <v>0</v>
      </c>
      <c r="AE1505" s="111">
        <f>Table5[[#This Row],[Column4]]+Table5[[#This Row],[Column14]]+Table5[[#This Row],[Column19]]+Table5[[#This Row],[Column12]]</f>
        <v>0</v>
      </c>
      <c r="AF1505" s="111">
        <f>Table5[[#This Row],[Column5]]+Table5[[#This Row],[Column13]]+Table5[[#This Row],[Column21]]+Table5[[#This Row],[Column18]]</f>
        <v>0</v>
      </c>
      <c r="AG1505" s="111">
        <f t="shared" si="258"/>
        <v>0</v>
      </c>
      <c r="AH1505" s="111">
        <f t="shared" si="259"/>
        <v>0</v>
      </c>
      <c r="AI1505" s="111">
        <f>Table5[[#This Row],[Column17]]-Table5[[#This Row],[Column20]]</f>
        <v>0</v>
      </c>
      <c r="AJ1505" s="111">
        <f t="shared" si="260"/>
        <v>0</v>
      </c>
      <c r="AK1505" s="111">
        <f t="shared" si="264"/>
        <v>0</v>
      </c>
      <c r="AL1505" s="111">
        <f t="shared" si="261"/>
        <v>0</v>
      </c>
      <c r="AM1505" s="111" t="str">
        <f t="shared" si="262"/>
        <v/>
      </c>
      <c r="AN1505" s="111" t="str">
        <f t="shared" ca="1" si="263"/>
        <v/>
      </c>
    </row>
    <row r="1506" spans="1:40" ht="20.25" customHeight="1" x14ac:dyDescent="0.3">
      <c r="A1506" s="107"/>
      <c r="B1506" s="144"/>
      <c r="C1506" s="119"/>
      <c r="D1506" s="120"/>
      <c r="E1506" s="119"/>
      <c r="F1506" s="119"/>
      <c r="G1506" s="120"/>
      <c r="H1506" s="119"/>
      <c r="I1506" s="109"/>
      <c r="L1506" s="108"/>
      <c r="M1506" s="108"/>
      <c r="N1506" s="108"/>
      <c r="O1506" s="108"/>
      <c r="P1506" s="108"/>
      <c r="Q1506" s="108"/>
      <c r="R1506" s="108"/>
      <c r="S1506" s="108"/>
      <c r="T1506" s="100">
        <f t="shared" si="254"/>
        <v>0</v>
      </c>
      <c r="U1506" s="111"/>
      <c r="V1506" s="111"/>
      <c r="W1506" s="111">
        <f>SUMIFS($F$3:F1506,$D$3:D1506,D1506,$C$3:C1506,"Buy")+SUMIFS($F$3:F1506,$D$3:D1506,D1506,$C$3:C1506,"Coin Deposit",$E$3:E1506,"&lt;&gt;")</f>
        <v>0</v>
      </c>
      <c r="X1506" s="111">
        <f t="shared" si="255"/>
        <v>0</v>
      </c>
      <c r="Y1506" s="111">
        <f>IF($D1506=Y$1,SUMIFS($H$3:$H1506,$G$3:$G1506,Y$1,$C$3:$C1506,"Sell"),0)</f>
        <v>0</v>
      </c>
      <c r="Z1506" s="111">
        <f t="shared" si="256"/>
        <v>0</v>
      </c>
      <c r="AA1506" s="111">
        <f>IF($D1506=AA$1,SUMIFS($H$3:$H1506,$G$3:$G1506,AA$1,$C$3:$C1506,"Sell"),0)</f>
        <v>0</v>
      </c>
      <c r="AB1506" s="111">
        <f t="shared" si="257"/>
        <v>0</v>
      </c>
      <c r="AC1506" s="111">
        <f>SUMIFS('Deductions and Deposits'!$H:$H,'Deductions and Deposits'!$G:$G,D1506,'Deductions and Deposits'!$F:$F,"&lt;="&amp;B1506)+SUMIFS($F$3:F1506,$D$3:D1506,D1506,$C$3:C1506,"Coin Deposit",$E$3:E1506,"")</f>
        <v>0</v>
      </c>
      <c r="AD1506" s="111">
        <f>SUMIFS('Deductions and Deposits'!$D:$D,'Deductions and Deposits'!$C:$C,D1506)+SUMIFS($F:$F,$D:$D,D1506,$C:$C,"Coin Deduction")</f>
        <v>0</v>
      </c>
      <c r="AE1506" s="111">
        <f>Table5[[#This Row],[Column4]]+Table5[[#This Row],[Column14]]+Table5[[#This Row],[Column19]]+Table5[[#This Row],[Column12]]</f>
        <v>0</v>
      </c>
      <c r="AF1506" s="111">
        <f>Table5[[#This Row],[Column5]]+Table5[[#This Row],[Column13]]+Table5[[#This Row],[Column21]]+Table5[[#This Row],[Column18]]</f>
        <v>0</v>
      </c>
      <c r="AG1506" s="111">
        <f t="shared" si="258"/>
        <v>0</v>
      </c>
      <c r="AH1506" s="111">
        <f t="shared" si="259"/>
        <v>0</v>
      </c>
      <c r="AI1506" s="111">
        <f>Table5[[#This Row],[Column17]]-Table5[[#This Row],[Column20]]</f>
        <v>0</v>
      </c>
      <c r="AJ1506" s="111">
        <f t="shared" si="260"/>
        <v>0</v>
      </c>
      <c r="AK1506" s="111">
        <f t="shared" si="264"/>
        <v>0</v>
      </c>
      <c r="AL1506" s="111">
        <f t="shared" si="261"/>
        <v>0</v>
      </c>
      <c r="AM1506" s="111" t="str">
        <f t="shared" si="262"/>
        <v/>
      </c>
      <c r="AN1506" s="111" t="str">
        <f t="shared" ca="1" si="263"/>
        <v/>
      </c>
    </row>
    <row r="1507" spans="1:40" ht="20.25" customHeight="1" x14ac:dyDescent="0.3">
      <c r="A1507" s="107"/>
      <c r="B1507" s="144"/>
      <c r="C1507" s="119"/>
      <c r="D1507" s="120"/>
      <c r="E1507" s="119"/>
      <c r="F1507" s="119"/>
      <c r="G1507" s="120"/>
      <c r="H1507" s="119"/>
      <c r="I1507" s="109"/>
      <c r="L1507" s="108"/>
      <c r="M1507" s="108"/>
      <c r="N1507" s="108"/>
      <c r="O1507" s="108"/>
      <c r="P1507" s="108"/>
      <c r="Q1507" s="108"/>
      <c r="R1507" s="108"/>
      <c r="S1507" s="108"/>
      <c r="T1507" s="100">
        <f t="shared" si="254"/>
        <v>0</v>
      </c>
      <c r="U1507" s="111"/>
      <c r="V1507" s="111"/>
      <c r="W1507" s="111">
        <f>SUMIFS($F$3:F1507,$D$3:D1507,D1507,$C$3:C1507,"Buy")+SUMIFS($F$3:F1507,$D$3:D1507,D1507,$C$3:C1507,"Coin Deposit",$E$3:E1507,"&lt;&gt;")</f>
        <v>0</v>
      </c>
      <c r="X1507" s="111">
        <f t="shared" si="255"/>
        <v>0</v>
      </c>
      <c r="Y1507" s="111">
        <f>IF($D1507=Y$1,SUMIFS($H$3:$H1507,$G$3:$G1507,Y$1,$C$3:$C1507,"Sell"),0)</f>
        <v>0</v>
      </c>
      <c r="Z1507" s="111">
        <f t="shared" si="256"/>
        <v>0</v>
      </c>
      <c r="AA1507" s="111">
        <f>IF($D1507=AA$1,SUMIFS($H$3:$H1507,$G$3:$G1507,AA$1,$C$3:$C1507,"Sell"),0)</f>
        <v>0</v>
      </c>
      <c r="AB1507" s="111">
        <f t="shared" si="257"/>
        <v>0</v>
      </c>
      <c r="AC1507" s="111">
        <f>SUMIFS('Deductions and Deposits'!$H:$H,'Deductions and Deposits'!$G:$G,D1507,'Deductions and Deposits'!$F:$F,"&lt;="&amp;B1507)+SUMIFS($F$3:F1507,$D$3:D1507,D1507,$C$3:C1507,"Coin Deposit",$E$3:E1507,"")</f>
        <v>0</v>
      </c>
      <c r="AD1507" s="111">
        <f>SUMIFS('Deductions and Deposits'!$D:$D,'Deductions and Deposits'!$C:$C,D1507)+SUMIFS($F:$F,$D:$D,D1507,$C:$C,"Coin Deduction")</f>
        <v>0</v>
      </c>
      <c r="AE1507" s="111">
        <f>Table5[[#This Row],[Column4]]+Table5[[#This Row],[Column14]]+Table5[[#This Row],[Column19]]+Table5[[#This Row],[Column12]]</f>
        <v>0</v>
      </c>
      <c r="AF1507" s="111">
        <f>Table5[[#This Row],[Column5]]+Table5[[#This Row],[Column13]]+Table5[[#This Row],[Column21]]+Table5[[#This Row],[Column18]]</f>
        <v>0</v>
      </c>
      <c r="AG1507" s="111">
        <f t="shared" si="258"/>
        <v>0</v>
      </c>
      <c r="AH1507" s="111">
        <f t="shared" si="259"/>
        <v>0</v>
      </c>
      <c r="AI1507" s="111">
        <f>Table5[[#This Row],[Column17]]-Table5[[#This Row],[Column20]]</f>
        <v>0</v>
      </c>
      <c r="AJ1507" s="111">
        <f t="shared" si="260"/>
        <v>0</v>
      </c>
      <c r="AK1507" s="111">
        <f t="shared" si="264"/>
        <v>0</v>
      </c>
      <c r="AL1507" s="111">
        <f t="shared" si="261"/>
        <v>0</v>
      </c>
      <c r="AM1507" s="111" t="str">
        <f t="shared" si="262"/>
        <v/>
      </c>
      <c r="AN1507" s="111" t="str">
        <f t="shared" ca="1" si="263"/>
        <v/>
      </c>
    </row>
    <row r="1508" spans="1:40" ht="20.25" customHeight="1" x14ac:dyDescent="0.3">
      <c r="A1508" s="107"/>
      <c r="B1508" s="144"/>
      <c r="C1508" s="119"/>
      <c r="D1508" s="120"/>
      <c r="E1508" s="119"/>
      <c r="F1508" s="119"/>
      <c r="G1508" s="120"/>
      <c r="H1508" s="119"/>
      <c r="I1508" s="109"/>
      <c r="L1508" s="108"/>
      <c r="M1508" s="108"/>
      <c r="N1508" s="108"/>
      <c r="O1508" s="108"/>
      <c r="P1508" s="108"/>
      <c r="Q1508" s="108"/>
      <c r="R1508" s="108"/>
      <c r="S1508" s="108"/>
      <c r="T1508" s="100">
        <f t="shared" si="254"/>
        <v>0</v>
      </c>
      <c r="U1508" s="111"/>
      <c r="V1508" s="111"/>
      <c r="W1508" s="111">
        <f>SUMIFS($F$3:F1508,$D$3:D1508,D1508,$C$3:C1508,"Buy")+SUMIFS($F$3:F1508,$D$3:D1508,D1508,$C$3:C1508,"Coin Deposit",$E$3:E1508,"&lt;&gt;")</f>
        <v>0</v>
      </c>
      <c r="X1508" s="111">
        <f t="shared" si="255"/>
        <v>0</v>
      </c>
      <c r="Y1508" s="111">
        <f>IF($D1508=Y$1,SUMIFS($H$3:$H1508,$G$3:$G1508,Y$1,$C$3:$C1508,"Sell"),0)</f>
        <v>0</v>
      </c>
      <c r="Z1508" s="111">
        <f t="shared" si="256"/>
        <v>0</v>
      </c>
      <c r="AA1508" s="111">
        <f>IF($D1508=AA$1,SUMIFS($H$3:$H1508,$G$3:$G1508,AA$1,$C$3:$C1508,"Sell"),0)</f>
        <v>0</v>
      </c>
      <c r="AB1508" s="111">
        <f t="shared" si="257"/>
        <v>0</v>
      </c>
      <c r="AC1508" s="111">
        <f>SUMIFS('Deductions and Deposits'!$H:$H,'Deductions and Deposits'!$G:$G,D1508,'Deductions and Deposits'!$F:$F,"&lt;="&amp;B1508)+SUMIFS($F$3:F1508,$D$3:D1508,D1508,$C$3:C1508,"Coin Deposit",$E$3:E1508,"")</f>
        <v>0</v>
      </c>
      <c r="AD1508" s="111">
        <f>SUMIFS('Deductions and Deposits'!$D:$D,'Deductions and Deposits'!$C:$C,D1508)+SUMIFS($F:$F,$D:$D,D1508,$C:$C,"Coin Deduction")</f>
        <v>0</v>
      </c>
      <c r="AE1508" s="111">
        <f>Table5[[#This Row],[Column4]]+Table5[[#This Row],[Column14]]+Table5[[#This Row],[Column19]]+Table5[[#This Row],[Column12]]</f>
        <v>0</v>
      </c>
      <c r="AF1508" s="111">
        <f>Table5[[#This Row],[Column5]]+Table5[[#This Row],[Column13]]+Table5[[#This Row],[Column21]]+Table5[[#This Row],[Column18]]</f>
        <v>0</v>
      </c>
      <c r="AG1508" s="111">
        <f t="shared" si="258"/>
        <v>0</v>
      </c>
      <c r="AH1508" s="111">
        <f t="shared" si="259"/>
        <v>0</v>
      </c>
      <c r="AI1508" s="111">
        <f>Table5[[#This Row],[Column17]]-Table5[[#This Row],[Column20]]</f>
        <v>0</v>
      </c>
      <c r="AJ1508" s="111">
        <f t="shared" si="260"/>
        <v>0</v>
      </c>
      <c r="AK1508" s="111">
        <f t="shared" si="264"/>
        <v>0</v>
      </c>
      <c r="AL1508" s="111">
        <f t="shared" si="261"/>
        <v>0</v>
      </c>
      <c r="AM1508" s="111" t="str">
        <f t="shared" si="262"/>
        <v/>
      </c>
      <c r="AN1508" s="111" t="str">
        <f t="shared" ca="1" si="263"/>
        <v/>
      </c>
    </row>
    <row r="1509" spans="1:40" ht="20.25" customHeight="1" x14ac:dyDescent="0.3">
      <c r="A1509" s="107"/>
      <c r="B1509" s="144"/>
      <c r="C1509" s="119"/>
      <c r="D1509" s="120"/>
      <c r="E1509" s="119"/>
      <c r="F1509" s="119"/>
      <c r="G1509" s="120"/>
      <c r="H1509" s="119"/>
      <c r="I1509" s="109"/>
      <c r="L1509" s="108"/>
      <c r="M1509" s="108"/>
      <c r="N1509" s="108"/>
      <c r="O1509" s="108"/>
      <c r="P1509" s="108"/>
      <c r="Q1509" s="108"/>
      <c r="R1509" s="108"/>
      <c r="S1509" s="108"/>
      <c r="T1509" s="100">
        <f t="shared" si="254"/>
        <v>0</v>
      </c>
      <c r="U1509" s="111"/>
      <c r="V1509" s="111"/>
      <c r="W1509" s="111">
        <f>SUMIFS($F$3:F1509,$D$3:D1509,D1509,$C$3:C1509,"Buy")+SUMIFS($F$3:F1509,$D$3:D1509,D1509,$C$3:C1509,"Coin Deposit",$E$3:E1509,"&lt;&gt;")</f>
        <v>0</v>
      </c>
      <c r="X1509" s="111">
        <f t="shared" si="255"/>
        <v>0</v>
      </c>
      <c r="Y1509" s="111">
        <f>IF($D1509=Y$1,SUMIFS($H$3:$H1509,$G$3:$G1509,Y$1,$C$3:$C1509,"Sell"),0)</f>
        <v>0</v>
      </c>
      <c r="Z1509" s="111">
        <f t="shared" si="256"/>
        <v>0</v>
      </c>
      <c r="AA1509" s="111">
        <f>IF($D1509=AA$1,SUMIFS($H$3:$H1509,$G$3:$G1509,AA$1,$C$3:$C1509,"Sell"),0)</f>
        <v>0</v>
      </c>
      <c r="AB1509" s="111">
        <f t="shared" si="257"/>
        <v>0</v>
      </c>
      <c r="AC1509" s="111">
        <f>SUMIFS('Deductions and Deposits'!$H:$H,'Deductions and Deposits'!$G:$G,D1509,'Deductions and Deposits'!$F:$F,"&lt;="&amp;B1509)+SUMIFS($F$3:F1509,$D$3:D1509,D1509,$C$3:C1509,"Coin Deposit",$E$3:E1509,"")</f>
        <v>0</v>
      </c>
      <c r="AD1509" s="111">
        <f>SUMIFS('Deductions and Deposits'!$D:$D,'Deductions and Deposits'!$C:$C,D1509)+SUMIFS($F:$F,$D:$D,D1509,$C:$C,"Coin Deduction")</f>
        <v>0</v>
      </c>
      <c r="AE1509" s="111">
        <f>Table5[[#This Row],[Column4]]+Table5[[#This Row],[Column14]]+Table5[[#This Row],[Column19]]+Table5[[#This Row],[Column12]]</f>
        <v>0</v>
      </c>
      <c r="AF1509" s="111">
        <f>Table5[[#This Row],[Column5]]+Table5[[#This Row],[Column13]]+Table5[[#This Row],[Column21]]+Table5[[#This Row],[Column18]]</f>
        <v>0</v>
      </c>
      <c r="AG1509" s="111">
        <f t="shared" si="258"/>
        <v>0</v>
      </c>
      <c r="AH1509" s="111">
        <f t="shared" si="259"/>
        <v>0</v>
      </c>
      <c r="AI1509" s="111">
        <f>Table5[[#This Row],[Column17]]-Table5[[#This Row],[Column20]]</f>
        <v>0</v>
      </c>
      <c r="AJ1509" s="111">
        <f t="shared" si="260"/>
        <v>0</v>
      </c>
      <c r="AK1509" s="111">
        <f t="shared" si="264"/>
        <v>0</v>
      </c>
      <c r="AL1509" s="111">
        <f t="shared" si="261"/>
        <v>0</v>
      </c>
      <c r="AM1509" s="111" t="str">
        <f t="shared" si="262"/>
        <v/>
      </c>
      <c r="AN1509" s="111" t="str">
        <f t="shared" ca="1" si="263"/>
        <v/>
      </c>
    </row>
    <row r="1510" spans="1:40" ht="20.25" customHeight="1" x14ac:dyDescent="0.3">
      <c r="A1510" s="107"/>
      <c r="B1510" s="144"/>
      <c r="C1510" s="119"/>
      <c r="D1510" s="120"/>
      <c r="E1510" s="119"/>
      <c r="F1510" s="119"/>
      <c r="G1510" s="120"/>
      <c r="H1510" s="119"/>
      <c r="I1510" s="109"/>
      <c r="L1510" s="108"/>
      <c r="M1510" s="108"/>
      <c r="N1510" s="108"/>
      <c r="O1510" s="108"/>
      <c r="P1510" s="108"/>
      <c r="Q1510" s="108"/>
      <c r="R1510" s="108"/>
      <c r="S1510" s="108"/>
      <c r="T1510" s="100">
        <f t="shared" si="254"/>
        <v>0</v>
      </c>
      <c r="U1510" s="111"/>
      <c r="V1510" s="111"/>
      <c r="W1510" s="111">
        <f>SUMIFS($F$3:F1510,$D$3:D1510,D1510,$C$3:C1510,"Buy")+SUMIFS($F$3:F1510,$D$3:D1510,D1510,$C$3:C1510,"Coin Deposit",$E$3:E1510,"&lt;&gt;")</f>
        <v>0</v>
      </c>
      <c r="X1510" s="111">
        <f t="shared" si="255"/>
        <v>0</v>
      </c>
      <c r="Y1510" s="111">
        <f>IF($D1510=Y$1,SUMIFS($H$3:$H1510,$G$3:$G1510,Y$1,$C$3:$C1510,"Sell"),0)</f>
        <v>0</v>
      </c>
      <c r="Z1510" s="111">
        <f t="shared" si="256"/>
        <v>0</v>
      </c>
      <c r="AA1510" s="111">
        <f>IF($D1510=AA$1,SUMIFS($H$3:$H1510,$G$3:$G1510,AA$1,$C$3:$C1510,"Sell"),0)</f>
        <v>0</v>
      </c>
      <c r="AB1510" s="111">
        <f t="shared" si="257"/>
        <v>0</v>
      </c>
      <c r="AC1510" s="111">
        <f>SUMIFS('Deductions and Deposits'!$H:$H,'Deductions and Deposits'!$G:$G,D1510,'Deductions and Deposits'!$F:$F,"&lt;="&amp;B1510)+SUMIFS($F$3:F1510,$D$3:D1510,D1510,$C$3:C1510,"Coin Deposit",$E$3:E1510,"")</f>
        <v>0</v>
      </c>
      <c r="AD1510" s="111">
        <f>SUMIFS('Deductions and Deposits'!$D:$D,'Deductions and Deposits'!$C:$C,D1510)+SUMIFS($F:$F,$D:$D,D1510,$C:$C,"Coin Deduction")</f>
        <v>0</v>
      </c>
      <c r="AE1510" s="111">
        <f>Table5[[#This Row],[Column4]]+Table5[[#This Row],[Column14]]+Table5[[#This Row],[Column19]]+Table5[[#This Row],[Column12]]</f>
        <v>0</v>
      </c>
      <c r="AF1510" s="111">
        <f>Table5[[#This Row],[Column5]]+Table5[[#This Row],[Column13]]+Table5[[#This Row],[Column21]]+Table5[[#This Row],[Column18]]</f>
        <v>0</v>
      </c>
      <c r="AG1510" s="111">
        <f t="shared" si="258"/>
        <v>0</v>
      </c>
      <c r="AH1510" s="111">
        <f t="shared" si="259"/>
        <v>0</v>
      </c>
      <c r="AI1510" s="111">
        <f>Table5[[#This Row],[Column17]]-Table5[[#This Row],[Column20]]</f>
        <v>0</v>
      </c>
      <c r="AJ1510" s="111">
        <f t="shared" si="260"/>
        <v>0</v>
      </c>
      <c r="AK1510" s="111">
        <f t="shared" si="264"/>
        <v>0</v>
      </c>
      <c r="AL1510" s="111">
        <f t="shared" si="261"/>
        <v>0</v>
      </c>
      <c r="AM1510" s="111" t="str">
        <f t="shared" si="262"/>
        <v/>
      </c>
      <c r="AN1510" s="111" t="str">
        <f t="shared" ca="1" si="263"/>
        <v/>
      </c>
    </row>
    <row r="1511" spans="1:40" ht="20.25" customHeight="1" x14ac:dyDescent="0.3">
      <c r="A1511" s="107"/>
      <c r="B1511" s="144"/>
      <c r="C1511" s="119"/>
      <c r="D1511" s="120"/>
      <c r="E1511" s="119"/>
      <c r="F1511" s="119"/>
      <c r="G1511" s="120"/>
      <c r="H1511" s="119"/>
      <c r="I1511" s="109"/>
      <c r="L1511" s="108"/>
      <c r="M1511" s="108"/>
      <c r="N1511" s="108"/>
      <c r="O1511" s="108"/>
      <c r="P1511" s="108"/>
      <c r="Q1511" s="108"/>
      <c r="R1511" s="108"/>
      <c r="S1511" s="108"/>
      <c r="T1511" s="100">
        <f t="shared" si="254"/>
        <v>0</v>
      </c>
      <c r="U1511" s="111"/>
      <c r="V1511" s="111"/>
      <c r="W1511" s="111">
        <f>SUMIFS($F$3:F1511,$D$3:D1511,D1511,$C$3:C1511,"Buy")+SUMIFS($F$3:F1511,$D$3:D1511,D1511,$C$3:C1511,"Coin Deposit",$E$3:E1511,"&lt;&gt;")</f>
        <v>0</v>
      </c>
      <c r="X1511" s="111">
        <f t="shared" si="255"/>
        <v>0</v>
      </c>
      <c r="Y1511" s="111">
        <f>IF($D1511=Y$1,SUMIFS($H$3:$H1511,$G$3:$G1511,Y$1,$C$3:$C1511,"Sell"),0)</f>
        <v>0</v>
      </c>
      <c r="Z1511" s="111">
        <f t="shared" si="256"/>
        <v>0</v>
      </c>
      <c r="AA1511" s="111">
        <f>IF($D1511=AA$1,SUMIFS($H$3:$H1511,$G$3:$G1511,AA$1,$C$3:$C1511,"Sell"),0)</f>
        <v>0</v>
      </c>
      <c r="AB1511" s="111">
        <f t="shared" si="257"/>
        <v>0</v>
      </c>
      <c r="AC1511" s="111">
        <f>SUMIFS('Deductions and Deposits'!$H:$H,'Deductions and Deposits'!$G:$G,D1511,'Deductions and Deposits'!$F:$F,"&lt;="&amp;B1511)+SUMIFS($F$3:F1511,$D$3:D1511,D1511,$C$3:C1511,"Coin Deposit",$E$3:E1511,"")</f>
        <v>0</v>
      </c>
      <c r="AD1511" s="111">
        <f>SUMIFS('Deductions and Deposits'!$D:$D,'Deductions and Deposits'!$C:$C,D1511)+SUMIFS($F:$F,$D:$D,D1511,$C:$C,"Coin Deduction")</f>
        <v>0</v>
      </c>
      <c r="AE1511" s="111">
        <f>Table5[[#This Row],[Column4]]+Table5[[#This Row],[Column14]]+Table5[[#This Row],[Column19]]+Table5[[#This Row],[Column12]]</f>
        <v>0</v>
      </c>
      <c r="AF1511" s="111">
        <f>Table5[[#This Row],[Column5]]+Table5[[#This Row],[Column13]]+Table5[[#This Row],[Column21]]+Table5[[#This Row],[Column18]]</f>
        <v>0</v>
      </c>
      <c r="AG1511" s="111">
        <f t="shared" si="258"/>
        <v>0</v>
      </c>
      <c r="AH1511" s="111">
        <f t="shared" si="259"/>
        <v>0</v>
      </c>
      <c r="AI1511" s="111">
        <f>Table5[[#This Row],[Column17]]-Table5[[#This Row],[Column20]]</f>
        <v>0</v>
      </c>
      <c r="AJ1511" s="111">
        <f t="shared" si="260"/>
        <v>0</v>
      </c>
      <c r="AK1511" s="111">
        <f t="shared" si="264"/>
        <v>0</v>
      </c>
      <c r="AL1511" s="111">
        <f t="shared" si="261"/>
        <v>0</v>
      </c>
      <c r="AM1511" s="111" t="str">
        <f t="shared" si="262"/>
        <v/>
      </c>
      <c r="AN1511" s="111" t="str">
        <f t="shared" ca="1" si="263"/>
        <v/>
      </c>
    </row>
    <row r="1512" spans="1:40" ht="20.25" customHeight="1" x14ac:dyDescent="0.3">
      <c r="A1512" s="107"/>
      <c r="B1512" s="144"/>
      <c r="C1512" s="119"/>
      <c r="D1512" s="120"/>
      <c r="E1512" s="119"/>
      <c r="F1512" s="119"/>
      <c r="G1512" s="120"/>
      <c r="H1512" s="119"/>
      <c r="I1512" s="109"/>
      <c r="L1512" s="108"/>
      <c r="M1512" s="108"/>
      <c r="N1512" s="108"/>
      <c r="O1512" s="108"/>
      <c r="P1512" s="108"/>
      <c r="Q1512" s="108"/>
      <c r="R1512" s="108"/>
      <c r="S1512" s="108"/>
      <c r="T1512" s="100">
        <f t="shared" si="254"/>
        <v>0</v>
      </c>
      <c r="U1512" s="111"/>
      <c r="V1512" s="111"/>
      <c r="W1512" s="111">
        <f>SUMIFS($F$3:F1512,$D$3:D1512,D1512,$C$3:C1512,"Buy")+SUMIFS($F$3:F1512,$D$3:D1512,D1512,$C$3:C1512,"Coin Deposit",$E$3:E1512,"&lt;&gt;")</f>
        <v>0</v>
      </c>
      <c r="X1512" s="111">
        <f t="shared" si="255"/>
        <v>0</v>
      </c>
      <c r="Y1512" s="111">
        <f>IF($D1512=Y$1,SUMIFS($H$3:$H1512,$G$3:$G1512,Y$1,$C$3:$C1512,"Sell"),0)</f>
        <v>0</v>
      </c>
      <c r="Z1512" s="111">
        <f t="shared" si="256"/>
        <v>0</v>
      </c>
      <c r="AA1512" s="111">
        <f>IF($D1512=AA$1,SUMIFS($H$3:$H1512,$G$3:$G1512,AA$1,$C$3:$C1512,"Sell"),0)</f>
        <v>0</v>
      </c>
      <c r="AB1512" s="111">
        <f t="shared" si="257"/>
        <v>0</v>
      </c>
      <c r="AC1512" s="111">
        <f>SUMIFS('Deductions and Deposits'!$H:$H,'Deductions and Deposits'!$G:$G,D1512,'Deductions and Deposits'!$F:$F,"&lt;="&amp;B1512)+SUMIFS($F$3:F1512,$D$3:D1512,D1512,$C$3:C1512,"Coin Deposit",$E$3:E1512,"")</f>
        <v>0</v>
      </c>
      <c r="AD1512" s="111">
        <f>SUMIFS('Deductions and Deposits'!$D:$D,'Deductions and Deposits'!$C:$C,D1512)+SUMIFS($F:$F,$D:$D,D1512,$C:$C,"Coin Deduction")</f>
        <v>0</v>
      </c>
      <c r="AE1512" s="111">
        <f>Table5[[#This Row],[Column4]]+Table5[[#This Row],[Column14]]+Table5[[#This Row],[Column19]]+Table5[[#This Row],[Column12]]</f>
        <v>0</v>
      </c>
      <c r="AF1512" s="111">
        <f>Table5[[#This Row],[Column5]]+Table5[[#This Row],[Column13]]+Table5[[#This Row],[Column21]]+Table5[[#This Row],[Column18]]</f>
        <v>0</v>
      </c>
      <c r="AG1512" s="111">
        <f t="shared" si="258"/>
        <v>0</v>
      </c>
      <c r="AH1512" s="111">
        <f t="shared" si="259"/>
        <v>0</v>
      </c>
      <c r="AI1512" s="111">
        <f>Table5[[#This Row],[Column17]]-Table5[[#This Row],[Column20]]</f>
        <v>0</v>
      </c>
      <c r="AJ1512" s="111">
        <f t="shared" si="260"/>
        <v>0</v>
      </c>
      <c r="AK1512" s="111">
        <f t="shared" si="264"/>
        <v>0</v>
      </c>
      <c r="AL1512" s="111">
        <f t="shared" si="261"/>
        <v>0</v>
      </c>
      <c r="AM1512" s="111" t="str">
        <f t="shared" si="262"/>
        <v/>
      </c>
      <c r="AN1512" s="111" t="str">
        <f t="shared" ca="1" si="263"/>
        <v/>
      </c>
    </row>
    <row r="1513" spans="1:40" ht="20.25" customHeight="1" x14ac:dyDescent="0.3">
      <c r="A1513" s="107"/>
      <c r="B1513" s="144"/>
      <c r="C1513" s="119"/>
      <c r="D1513" s="120"/>
      <c r="E1513" s="119"/>
      <c r="F1513" s="119"/>
      <c r="G1513" s="120"/>
      <c r="H1513" s="119"/>
      <c r="I1513" s="109"/>
      <c r="L1513" s="108"/>
      <c r="M1513" s="108"/>
      <c r="N1513" s="108"/>
      <c r="O1513" s="108"/>
      <c r="P1513" s="108"/>
      <c r="Q1513" s="108"/>
      <c r="R1513" s="108"/>
      <c r="S1513" s="108"/>
      <c r="T1513" s="100">
        <f t="shared" si="254"/>
        <v>0</v>
      </c>
      <c r="U1513" s="111"/>
      <c r="V1513" s="111"/>
      <c r="W1513" s="111">
        <f>SUMIFS($F$3:F1513,$D$3:D1513,D1513,$C$3:C1513,"Buy")+SUMIFS($F$3:F1513,$D$3:D1513,D1513,$C$3:C1513,"Coin Deposit",$E$3:E1513,"&lt;&gt;")</f>
        <v>0</v>
      </c>
      <c r="X1513" s="111">
        <f t="shared" si="255"/>
        <v>0</v>
      </c>
      <c r="Y1513" s="111">
        <f>IF($D1513=Y$1,SUMIFS($H$3:$H1513,$G$3:$G1513,Y$1,$C$3:$C1513,"Sell"),0)</f>
        <v>0</v>
      </c>
      <c r="Z1513" s="111">
        <f t="shared" si="256"/>
        <v>0</v>
      </c>
      <c r="AA1513" s="111">
        <f>IF($D1513=AA$1,SUMIFS($H$3:$H1513,$G$3:$G1513,AA$1,$C$3:$C1513,"Sell"),0)</f>
        <v>0</v>
      </c>
      <c r="AB1513" s="111">
        <f t="shared" si="257"/>
        <v>0</v>
      </c>
      <c r="AC1513" s="111">
        <f>SUMIFS('Deductions and Deposits'!$H:$H,'Deductions and Deposits'!$G:$G,D1513,'Deductions and Deposits'!$F:$F,"&lt;="&amp;B1513)+SUMIFS($F$3:F1513,$D$3:D1513,D1513,$C$3:C1513,"Coin Deposit",$E$3:E1513,"")</f>
        <v>0</v>
      </c>
      <c r="AD1513" s="111">
        <f>SUMIFS('Deductions and Deposits'!$D:$D,'Deductions and Deposits'!$C:$C,D1513)+SUMIFS($F:$F,$D:$D,D1513,$C:$C,"Coin Deduction")</f>
        <v>0</v>
      </c>
      <c r="AE1513" s="111">
        <f>Table5[[#This Row],[Column4]]+Table5[[#This Row],[Column14]]+Table5[[#This Row],[Column19]]+Table5[[#This Row],[Column12]]</f>
        <v>0</v>
      </c>
      <c r="AF1513" s="111">
        <f>Table5[[#This Row],[Column5]]+Table5[[#This Row],[Column13]]+Table5[[#This Row],[Column21]]+Table5[[#This Row],[Column18]]</f>
        <v>0</v>
      </c>
      <c r="AG1513" s="111">
        <f t="shared" si="258"/>
        <v>0</v>
      </c>
      <c r="AH1513" s="111">
        <f t="shared" si="259"/>
        <v>0</v>
      </c>
      <c r="AI1513" s="111">
        <f>Table5[[#This Row],[Column17]]-Table5[[#This Row],[Column20]]</f>
        <v>0</v>
      </c>
      <c r="AJ1513" s="111">
        <f t="shared" si="260"/>
        <v>0</v>
      </c>
      <c r="AK1513" s="111">
        <f t="shared" si="264"/>
        <v>0</v>
      </c>
      <c r="AL1513" s="111">
        <f t="shared" si="261"/>
        <v>0</v>
      </c>
      <c r="AM1513" s="111" t="str">
        <f t="shared" si="262"/>
        <v/>
      </c>
      <c r="AN1513" s="111" t="str">
        <f t="shared" ca="1" si="263"/>
        <v/>
      </c>
    </row>
    <row r="1514" spans="1:40" ht="20.25" customHeight="1" x14ac:dyDescent="0.3">
      <c r="A1514" s="107"/>
      <c r="B1514" s="144"/>
      <c r="C1514" s="119"/>
      <c r="D1514" s="120"/>
      <c r="E1514" s="119"/>
      <c r="F1514" s="119"/>
      <c r="G1514" s="120"/>
      <c r="H1514" s="119"/>
      <c r="I1514" s="109"/>
      <c r="L1514" s="108"/>
      <c r="M1514" s="108"/>
      <c r="N1514" s="108"/>
      <c r="O1514" s="108"/>
      <c r="P1514" s="108"/>
      <c r="Q1514" s="108"/>
      <c r="R1514" s="108"/>
      <c r="S1514" s="108"/>
      <c r="T1514" s="100">
        <f t="shared" si="254"/>
        <v>0</v>
      </c>
      <c r="U1514" s="111"/>
      <c r="V1514" s="111"/>
      <c r="W1514" s="111">
        <f>SUMIFS($F$3:F1514,$D$3:D1514,D1514,$C$3:C1514,"Buy")+SUMIFS($F$3:F1514,$D$3:D1514,D1514,$C$3:C1514,"Coin Deposit",$E$3:E1514,"&lt;&gt;")</f>
        <v>0</v>
      </c>
      <c r="X1514" s="111">
        <f t="shared" si="255"/>
        <v>0</v>
      </c>
      <c r="Y1514" s="111">
        <f>IF($D1514=Y$1,SUMIFS($H$3:$H1514,$G$3:$G1514,Y$1,$C$3:$C1514,"Sell"),0)</f>
        <v>0</v>
      </c>
      <c r="Z1514" s="111">
        <f t="shared" si="256"/>
        <v>0</v>
      </c>
      <c r="AA1514" s="111">
        <f>IF($D1514=AA$1,SUMIFS($H$3:$H1514,$G$3:$G1514,AA$1,$C$3:$C1514,"Sell"),0)</f>
        <v>0</v>
      </c>
      <c r="AB1514" s="111">
        <f t="shared" si="257"/>
        <v>0</v>
      </c>
      <c r="AC1514" s="111">
        <f>SUMIFS('Deductions and Deposits'!$H:$H,'Deductions and Deposits'!$G:$G,D1514,'Deductions and Deposits'!$F:$F,"&lt;="&amp;B1514)+SUMIFS($F$3:F1514,$D$3:D1514,D1514,$C$3:C1514,"Coin Deposit",$E$3:E1514,"")</f>
        <v>0</v>
      </c>
      <c r="AD1514" s="111">
        <f>SUMIFS('Deductions and Deposits'!$D:$D,'Deductions and Deposits'!$C:$C,D1514)+SUMIFS($F:$F,$D:$D,D1514,$C:$C,"Coin Deduction")</f>
        <v>0</v>
      </c>
      <c r="AE1514" s="111">
        <f>Table5[[#This Row],[Column4]]+Table5[[#This Row],[Column14]]+Table5[[#This Row],[Column19]]+Table5[[#This Row],[Column12]]</f>
        <v>0</v>
      </c>
      <c r="AF1514" s="111">
        <f>Table5[[#This Row],[Column5]]+Table5[[#This Row],[Column13]]+Table5[[#This Row],[Column21]]+Table5[[#This Row],[Column18]]</f>
        <v>0</v>
      </c>
      <c r="AG1514" s="111">
        <f t="shared" si="258"/>
        <v>0</v>
      </c>
      <c r="AH1514" s="111">
        <f t="shared" si="259"/>
        <v>0</v>
      </c>
      <c r="AI1514" s="111">
        <f>Table5[[#This Row],[Column17]]-Table5[[#This Row],[Column20]]</f>
        <v>0</v>
      </c>
      <c r="AJ1514" s="111">
        <f t="shared" si="260"/>
        <v>0</v>
      </c>
      <c r="AK1514" s="111">
        <f t="shared" si="264"/>
        <v>0</v>
      </c>
      <c r="AL1514" s="111">
        <f t="shared" si="261"/>
        <v>0</v>
      </c>
      <c r="AM1514" s="111" t="str">
        <f t="shared" si="262"/>
        <v/>
      </c>
      <c r="AN1514" s="111" t="str">
        <f t="shared" ca="1" si="263"/>
        <v/>
      </c>
    </row>
    <row r="1515" spans="1:40" ht="20.25" customHeight="1" x14ac:dyDescent="0.3">
      <c r="A1515" s="107"/>
      <c r="B1515" s="144"/>
      <c r="C1515" s="119"/>
      <c r="D1515" s="120"/>
      <c r="E1515" s="119"/>
      <c r="F1515" s="119"/>
      <c r="G1515" s="120"/>
      <c r="H1515" s="119"/>
      <c r="I1515" s="109"/>
      <c r="L1515" s="108"/>
      <c r="M1515" s="108"/>
      <c r="N1515" s="108"/>
      <c r="O1515" s="108"/>
      <c r="P1515" s="108"/>
      <c r="Q1515" s="108"/>
      <c r="R1515" s="108"/>
      <c r="S1515" s="108"/>
      <c r="T1515" s="100">
        <f t="shared" si="254"/>
        <v>0</v>
      </c>
      <c r="U1515" s="111"/>
      <c r="V1515" s="111"/>
      <c r="W1515" s="111">
        <f>SUMIFS($F$3:F1515,$D$3:D1515,D1515,$C$3:C1515,"Buy")+SUMIFS($F$3:F1515,$D$3:D1515,D1515,$C$3:C1515,"Coin Deposit",$E$3:E1515,"&lt;&gt;")</f>
        <v>0</v>
      </c>
      <c r="X1515" s="111">
        <f t="shared" si="255"/>
        <v>0</v>
      </c>
      <c r="Y1515" s="111">
        <f>IF($D1515=Y$1,SUMIFS($H$3:$H1515,$G$3:$G1515,Y$1,$C$3:$C1515,"Sell"),0)</f>
        <v>0</v>
      </c>
      <c r="Z1515" s="111">
        <f t="shared" si="256"/>
        <v>0</v>
      </c>
      <c r="AA1515" s="111">
        <f>IF($D1515=AA$1,SUMIFS($H$3:$H1515,$G$3:$G1515,AA$1,$C$3:$C1515,"Sell"),0)</f>
        <v>0</v>
      </c>
      <c r="AB1515" s="111">
        <f t="shared" si="257"/>
        <v>0</v>
      </c>
      <c r="AC1515" s="111">
        <f>SUMIFS('Deductions and Deposits'!$H:$H,'Deductions and Deposits'!$G:$G,D1515,'Deductions and Deposits'!$F:$F,"&lt;="&amp;B1515)+SUMIFS($F$3:F1515,$D$3:D1515,D1515,$C$3:C1515,"Coin Deposit",$E$3:E1515,"")</f>
        <v>0</v>
      </c>
      <c r="AD1515" s="111">
        <f>SUMIFS('Deductions and Deposits'!$D:$D,'Deductions and Deposits'!$C:$C,D1515)+SUMIFS($F:$F,$D:$D,D1515,$C:$C,"Coin Deduction")</f>
        <v>0</v>
      </c>
      <c r="AE1515" s="111">
        <f>Table5[[#This Row],[Column4]]+Table5[[#This Row],[Column14]]+Table5[[#This Row],[Column19]]+Table5[[#This Row],[Column12]]</f>
        <v>0</v>
      </c>
      <c r="AF1515" s="111">
        <f>Table5[[#This Row],[Column5]]+Table5[[#This Row],[Column13]]+Table5[[#This Row],[Column21]]+Table5[[#This Row],[Column18]]</f>
        <v>0</v>
      </c>
      <c r="AG1515" s="111">
        <f t="shared" si="258"/>
        <v>0</v>
      </c>
      <c r="AH1515" s="111">
        <f t="shared" si="259"/>
        <v>0</v>
      </c>
      <c r="AI1515" s="111">
        <f>Table5[[#This Row],[Column17]]-Table5[[#This Row],[Column20]]</f>
        <v>0</v>
      </c>
      <c r="AJ1515" s="111">
        <f t="shared" si="260"/>
        <v>0</v>
      </c>
      <c r="AK1515" s="111">
        <f t="shared" si="264"/>
        <v>0</v>
      </c>
      <c r="AL1515" s="111">
        <f t="shared" si="261"/>
        <v>0</v>
      </c>
      <c r="AM1515" s="111" t="str">
        <f t="shared" si="262"/>
        <v/>
      </c>
      <c r="AN1515" s="111" t="str">
        <f t="shared" ca="1" si="263"/>
        <v/>
      </c>
    </row>
    <row r="1516" spans="1:40" ht="20.25" customHeight="1" x14ac:dyDescent="0.3">
      <c r="A1516" s="107"/>
      <c r="B1516" s="144"/>
      <c r="C1516" s="119"/>
      <c r="D1516" s="120"/>
      <c r="E1516" s="119"/>
      <c r="F1516" s="119"/>
      <c r="G1516" s="120"/>
      <c r="H1516" s="119"/>
      <c r="I1516" s="109"/>
      <c r="L1516" s="108"/>
      <c r="M1516" s="108"/>
      <c r="N1516" s="108"/>
      <c r="O1516" s="108"/>
      <c r="P1516" s="108"/>
      <c r="Q1516" s="108"/>
      <c r="R1516" s="108"/>
      <c r="S1516" s="108"/>
      <c r="T1516" s="100">
        <f t="shared" si="254"/>
        <v>0</v>
      </c>
      <c r="U1516" s="111"/>
      <c r="V1516" s="111"/>
      <c r="W1516" s="111">
        <f>SUMIFS($F$3:F1516,$D$3:D1516,D1516,$C$3:C1516,"Buy")+SUMIFS($F$3:F1516,$D$3:D1516,D1516,$C$3:C1516,"Coin Deposit",$E$3:E1516,"&lt;&gt;")</f>
        <v>0</v>
      </c>
      <c r="X1516" s="111">
        <f t="shared" si="255"/>
        <v>0</v>
      </c>
      <c r="Y1516" s="111">
        <f>IF($D1516=Y$1,SUMIFS($H$3:$H1516,$G$3:$G1516,Y$1,$C$3:$C1516,"Sell"),0)</f>
        <v>0</v>
      </c>
      <c r="Z1516" s="111">
        <f t="shared" si="256"/>
        <v>0</v>
      </c>
      <c r="AA1516" s="111">
        <f>IF($D1516=AA$1,SUMIFS($H$3:$H1516,$G$3:$G1516,AA$1,$C$3:$C1516,"Sell"),0)</f>
        <v>0</v>
      </c>
      <c r="AB1516" s="111">
        <f t="shared" si="257"/>
        <v>0</v>
      </c>
      <c r="AC1516" s="111">
        <f>SUMIFS('Deductions and Deposits'!$H:$H,'Deductions and Deposits'!$G:$G,D1516,'Deductions and Deposits'!$F:$F,"&lt;="&amp;B1516)+SUMIFS($F$3:F1516,$D$3:D1516,D1516,$C$3:C1516,"Coin Deposit",$E$3:E1516,"")</f>
        <v>0</v>
      </c>
      <c r="AD1516" s="111">
        <f>SUMIFS('Deductions and Deposits'!$D:$D,'Deductions and Deposits'!$C:$C,D1516)+SUMIFS($F:$F,$D:$D,D1516,$C:$C,"Coin Deduction")</f>
        <v>0</v>
      </c>
      <c r="AE1516" s="111">
        <f>Table5[[#This Row],[Column4]]+Table5[[#This Row],[Column14]]+Table5[[#This Row],[Column19]]+Table5[[#This Row],[Column12]]</f>
        <v>0</v>
      </c>
      <c r="AF1516" s="111">
        <f>Table5[[#This Row],[Column5]]+Table5[[#This Row],[Column13]]+Table5[[#This Row],[Column21]]+Table5[[#This Row],[Column18]]</f>
        <v>0</v>
      </c>
      <c r="AG1516" s="111">
        <f t="shared" si="258"/>
        <v>0</v>
      </c>
      <c r="AH1516" s="111">
        <f t="shared" si="259"/>
        <v>0</v>
      </c>
      <c r="AI1516" s="111">
        <f>Table5[[#This Row],[Column17]]-Table5[[#This Row],[Column20]]</f>
        <v>0</v>
      </c>
      <c r="AJ1516" s="111">
        <f t="shared" si="260"/>
        <v>0</v>
      </c>
      <c r="AK1516" s="111">
        <f t="shared" si="264"/>
        <v>0</v>
      </c>
      <c r="AL1516" s="111">
        <f t="shared" si="261"/>
        <v>0</v>
      </c>
      <c r="AM1516" s="111" t="str">
        <f t="shared" si="262"/>
        <v/>
      </c>
      <c r="AN1516" s="111" t="str">
        <f t="shared" ca="1" si="263"/>
        <v/>
      </c>
    </row>
    <row r="1517" spans="1:40" ht="20.25" customHeight="1" x14ac:dyDescent="0.3">
      <c r="A1517" s="107"/>
      <c r="B1517" s="144"/>
      <c r="C1517" s="119"/>
      <c r="D1517" s="120"/>
      <c r="E1517" s="119"/>
      <c r="F1517" s="119"/>
      <c r="G1517" s="120"/>
      <c r="H1517" s="119"/>
      <c r="I1517" s="109"/>
      <c r="L1517" s="108"/>
      <c r="M1517" s="108"/>
      <c r="N1517" s="108"/>
      <c r="O1517" s="108"/>
      <c r="P1517" s="108"/>
      <c r="Q1517" s="108"/>
      <c r="R1517" s="108"/>
      <c r="S1517" s="108"/>
      <c r="T1517" s="100">
        <f t="shared" si="254"/>
        <v>0</v>
      </c>
      <c r="U1517" s="111"/>
      <c r="V1517" s="111"/>
      <c r="W1517" s="111">
        <f>SUMIFS($F$3:F1517,$D$3:D1517,D1517,$C$3:C1517,"Buy")+SUMIFS($F$3:F1517,$D$3:D1517,D1517,$C$3:C1517,"Coin Deposit",$E$3:E1517,"&lt;&gt;")</f>
        <v>0</v>
      </c>
      <c r="X1517" s="111">
        <f t="shared" si="255"/>
        <v>0</v>
      </c>
      <c r="Y1517" s="111">
        <f>IF($D1517=Y$1,SUMIFS($H$3:$H1517,$G$3:$G1517,Y$1,$C$3:$C1517,"Sell"),0)</f>
        <v>0</v>
      </c>
      <c r="Z1517" s="111">
        <f t="shared" si="256"/>
        <v>0</v>
      </c>
      <c r="AA1517" s="111">
        <f>IF($D1517=AA$1,SUMIFS($H$3:$H1517,$G$3:$G1517,AA$1,$C$3:$C1517,"Sell"),0)</f>
        <v>0</v>
      </c>
      <c r="AB1517" s="111">
        <f t="shared" si="257"/>
        <v>0</v>
      </c>
      <c r="AC1517" s="111">
        <f>SUMIFS('Deductions and Deposits'!$H:$H,'Deductions and Deposits'!$G:$G,D1517,'Deductions and Deposits'!$F:$F,"&lt;="&amp;B1517)+SUMIFS($F$3:F1517,$D$3:D1517,D1517,$C$3:C1517,"Coin Deposit",$E$3:E1517,"")</f>
        <v>0</v>
      </c>
      <c r="AD1517" s="111">
        <f>SUMIFS('Deductions and Deposits'!$D:$D,'Deductions and Deposits'!$C:$C,D1517)+SUMIFS($F:$F,$D:$D,D1517,$C:$C,"Coin Deduction")</f>
        <v>0</v>
      </c>
      <c r="AE1517" s="111">
        <f>Table5[[#This Row],[Column4]]+Table5[[#This Row],[Column14]]+Table5[[#This Row],[Column19]]+Table5[[#This Row],[Column12]]</f>
        <v>0</v>
      </c>
      <c r="AF1517" s="111">
        <f>Table5[[#This Row],[Column5]]+Table5[[#This Row],[Column13]]+Table5[[#This Row],[Column21]]+Table5[[#This Row],[Column18]]</f>
        <v>0</v>
      </c>
      <c r="AG1517" s="111">
        <f t="shared" si="258"/>
        <v>0</v>
      </c>
      <c r="AH1517" s="111">
        <f t="shared" si="259"/>
        <v>0</v>
      </c>
      <c r="AI1517" s="111">
        <f>Table5[[#This Row],[Column17]]-Table5[[#This Row],[Column20]]</f>
        <v>0</v>
      </c>
      <c r="AJ1517" s="111">
        <f t="shared" si="260"/>
        <v>0</v>
      </c>
      <c r="AK1517" s="111">
        <f t="shared" si="264"/>
        <v>0</v>
      </c>
      <c r="AL1517" s="111">
        <f t="shared" si="261"/>
        <v>0</v>
      </c>
      <c r="AM1517" s="111" t="str">
        <f t="shared" si="262"/>
        <v/>
      </c>
      <c r="AN1517" s="111" t="str">
        <f t="shared" ca="1" si="263"/>
        <v/>
      </c>
    </row>
    <row r="1518" spans="1:40" ht="20.25" customHeight="1" x14ac:dyDescent="0.3">
      <c r="A1518" s="107"/>
      <c r="B1518" s="144"/>
      <c r="C1518" s="119"/>
      <c r="D1518" s="120"/>
      <c r="E1518" s="119"/>
      <c r="F1518" s="119"/>
      <c r="G1518" s="120"/>
      <c r="H1518" s="119"/>
      <c r="I1518" s="109"/>
      <c r="L1518" s="108"/>
      <c r="M1518" s="108"/>
      <c r="N1518" s="108"/>
      <c r="O1518" s="108"/>
      <c r="P1518" s="108"/>
      <c r="Q1518" s="108"/>
      <c r="R1518" s="108"/>
      <c r="S1518" s="108"/>
      <c r="T1518" s="100">
        <f t="shared" si="254"/>
        <v>0</v>
      </c>
      <c r="U1518" s="111"/>
      <c r="V1518" s="111"/>
      <c r="W1518" s="111">
        <f>SUMIFS($F$3:F1518,$D$3:D1518,D1518,$C$3:C1518,"Buy")+SUMIFS($F$3:F1518,$D$3:D1518,D1518,$C$3:C1518,"Coin Deposit",$E$3:E1518,"&lt;&gt;")</f>
        <v>0</v>
      </c>
      <c r="X1518" s="111">
        <f t="shared" si="255"/>
        <v>0</v>
      </c>
      <c r="Y1518" s="111">
        <f>IF($D1518=Y$1,SUMIFS($H$3:$H1518,$G$3:$G1518,Y$1,$C$3:$C1518,"Sell"),0)</f>
        <v>0</v>
      </c>
      <c r="Z1518" s="111">
        <f t="shared" si="256"/>
        <v>0</v>
      </c>
      <c r="AA1518" s="111">
        <f>IF($D1518=AA$1,SUMIFS($H$3:$H1518,$G$3:$G1518,AA$1,$C$3:$C1518,"Sell"),0)</f>
        <v>0</v>
      </c>
      <c r="AB1518" s="111">
        <f t="shared" si="257"/>
        <v>0</v>
      </c>
      <c r="AC1518" s="111">
        <f>SUMIFS('Deductions and Deposits'!$H:$H,'Deductions and Deposits'!$G:$G,D1518,'Deductions and Deposits'!$F:$F,"&lt;="&amp;B1518)+SUMIFS($F$3:F1518,$D$3:D1518,D1518,$C$3:C1518,"Coin Deposit",$E$3:E1518,"")</f>
        <v>0</v>
      </c>
      <c r="AD1518" s="111">
        <f>SUMIFS('Deductions and Deposits'!$D:$D,'Deductions and Deposits'!$C:$C,D1518)+SUMIFS($F:$F,$D:$D,D1518,$C:$C,"Coin Deduction")</f>
        <v>0</v>
      </c>
      <c r="AE1518" s="111">
        <f>Table5[[#This Row],[Column4]]+Table5[[#This Row],[Column14]]+Table5[[#This Row],[Column19]]+Table5[[#This Row],[Column12]]</f>
        <v>0</v>
      </c>
      <c r="AF1518" s="111">
        <f>Table5[[#This Row],[Column5]]+Table5[[#This Row],[Column13]]+Table5[[#This Row],[Column21]]+Table5[[#This Row],[Column18]]</f>
        <v>0</v>
      </c>
      <c r="AG1518" s="111">
        <f t="shared" si="258"/>
        <v>0</v>
      </c>
      <c r="AH1518" s="111">
        <f t="shared" si="259"/>
        <v>0</v>
      </c>
      <c r="AI1518" s="111">
        <f>Table5[[#This Row],[Column17]]-Table5[[#This Row],[Column20]]</f>
        <v>0</v>
      </c>
      <c r="AJ1518" s="111">
        <f t="shared" si="260"/>
        <v>0</v>
      </c>
      <c r="AK1518" s="111">
        <f t="shared" si="264"/>
        <v>0</v>
      </c>
      <c r="AL1518" s="111">
        <f t="shared" si="261"/>
        <v>0</v>
      </c>
      <c r="AM1518" s="111" t="str">
        <f t="shared" si="262"/>
        <v/>
      </c>
      <c r="AN1518" s="111" t="str">
        <f t="shared" ca="1" si="263"/>
        <v/>
      </c>
    </row>
    <row r="1519" spans="1:40" ht="20.25" customHeight="1" x14ac:dyDescent="0.3">
      <c r="A1519" s="107"/>
      <c r="B1519" s="144"/>
      <c r="C1519" s="119"/>
      <c r="D1519" s="120"/>
      <c r="E1519" s="119"/>
      <c r="F1519" s="119"/>
      <c r="G1519" s="120"/>
      <c r="H1519" s="119"/>
      <c r="I1519" s="109"/>
      <c r="L1519" s="108"/>
      <c r="M1519" s="108"/>
      <c r="N1519" s="108"/>
      <c r="O1519" s="108"/>
      <c r="P1519" s="108"/>
      <c r="Q1519" s="108"/>
      <c r="R1519" s="108"/>
      <c r="S1519" s="108"/>
      <c r="T1519" s="100">
        <f t="shared" si="254"/>
        <v>0</v>
      </c>
      <c r="U1519" s="111"/>
      <c r="V1519" s="111"/>
      <c r="W1519" s="111">
        <f>SUMIFS($F$3:F1519,$D$3:D1519,D1519,$C$3:C1519,"Buy")+SUMIFS($F$3:F1519,$D$3:D1519,D1519,$C$3:C1519,"Coin Deposit",$E$3:E1519,"&lt;&gt;")</f>
        <v>0</v>
      </c>
      <c r="X1519" s="111">
        <f t="shared" si="255"/>
        <v>0</v>
      </c>
      <c r="Y1519" s="111">
        <f>IF($D1519=Y$1,SUMIFS($H$3:$H1519,$G$3:$G1519,Y$1,$C$3:$C1519,"Sell"),0)</f>
        <v>0</v>
      </c>
      <c r="Z1519" s="111">
        <f t="shared" si="256"/>
        <v>0</v>
      </c>
      <c r="AA1519" s="111">
        <f>IF($D1519=AA$1,SUMIFS($H$3:$H1519,$G$3:$G1519,AA$1,$C$3:$C1519,"Sell"),0)</f>
        <v>0</v>
      </c>
      <c r="AB1519" s="111">
        <f t="shared" si="257"/>
        <v>0</v>
      </c>
      <c r="AC1519" s="111">
        <f>SUMIFS('Deductions and Deposits'!$H:$H,'Deductions and Deposits'!$G:$G,D1519,'Deductions and Deposits'!$F:$F,"&lt;="&amp;B1519)+SUMIFS($F$3:F1519,$D$3:D1519,D1519,$C$3:C1519,"Coin Deposit",$E$3:E1519,"")</f>
        <v>0</v>
      </c>
      <c r="AD1519" s="111">
        <f>SUMIFS('Deductions and Deposits'!$D:$D,'Deductions and Deposits'!$C:$C,D1519)+SUMIFS($F:$F,$D:$D,D1519,$C:$C,"Coin Deduction")</f>
        <v>0</v>
      </c>
      <c r="AE1519" s="111">
        <f>Table5[[#This Row],[Column4]]+Table5[[#This Row],[Column14]]+Table5[[#This Row],[Column19]]+Table5[[#This Row],[Column12]]</f>
        <v>0</v>
      </c>
      <c r="AF1519" s="111">
        <f>Table5[[#This Row],[Column5]]+Table5[[#This Row],[Column13]]+Table5[[#This Row],[Column21]]+Table5[[#This Row],[Column18]]</f>
        <v>0</v>
      </c>
      <c r="AG1519" s="111">
        <f t="shared" si="258"/>
        <v>0</v>
      </c>
      <c r="AH1519" s="111">
        <f t="shared" si="259"/>
        <v>0</v>
      </c>
      <c r="AI1519" s="111">
        <f>Table5[[#This Row],[Column17]]-Table5[[#This Row],[Column20]]</f>
        <v>0</v>
      </c>
      <c r="AJ1519" s="111">
        <f t="shared" si="260"/>
        <v>0</v>
      </c>
      <c r="AK1519" s="111">
        <f t="shared" si="264"/>
        <v>0</v>
      </c>
      <c r="AL1519" s="111">
        <f t="shared" si="261"/>
        <v>0</v>
      </c>
      <c r="AM1519" s="111" t="str">
        <f t="shared" si="262"/>
        <v/>
      </c>
      <c r="AN1519" s="111" t="str">
        <f t="shared" ca="1" si="263"/>
        <v/>
      </c>
    </row>
    <row r="1520" spans="1:40" ht="20.25" customHeight="1" x14ac:dyDescent="0.3">
      <c r="A1520" s="107"/>
      <c r="B1520" s="144"/>
      <c r="C1520" s="119"/>
      <c r="D1520" s="120"/>
      <c r="E1520" s="119"/>
      <c r="F1520" s="119"/>
      <c r="G1520" s="120"/>
      <c r="H1520" s="119"/>
      <c r="I1520" s="109"/>
      <c r="L1520" s="108"/>
      <c r="M1520" s="108"/>
      <c r="N1520" s="108"/>
      <c r="O1520" s="108"/>
      <c r="P1520" s="108"/>
      <c r="Q1520" s="108"/>
      <c r="R1520" s="108"/>
      <c r="S1520" s="108"/>
      <c r="T1520" s="100">
        <f t="shared" si="254"/>
        <v>0</v>
      </c>
      <c r="U1520" s="111"/>
      <c r="V1520" s="111"/>
      <c r="W1520" s="111">
        <f>SUMIFS($F$3:F1520,$D$3:D1520,D1520,$C$3:C1520,"Buy")+SUMIFS($F$3:F1520,$D$3:D1520,D1520,$C$3:C1520,"Coin Deposit",$E$3:E1520,"&lt;&gt;")</f>
        <v>0</v>
      </c>
      <c r="X1520" s="111">
        <f t="shared" si="255"/>
        <v>0</v>
      </c>
      <c r="Y1520" s="111">
        <f>IF($D1520=Y$1,SUMIFS($H$3:$H1520,$G$3:$G1520,Y$1,$C$3:$C1520,"Sell"),0)</f>
        <v>0</v>
      </c>
      <c r="Z1520" s="111">
        <f t="shared" si="256"/>
        <v>0</v>
      </c>
      <c r="AA1520" s="111">
        <f>IF($D1520=AA$1,SUMIFS($H$3:$H1520,$G$3:$G1520,AA$1,$C$3:$C1520,"Sell"),0)</f>
        <v>0</v>
      </c>
      <c r="AB1520" s="111">
        <f t="shared" si="257"/>
        <v>0</v>
      </c>
      <c r="AC1520" s="111">
        <f>SUMIFS('Deductions and Deposits'!$H:$H,'Deductions and Deposits'!$G:$G,D1520,'Deductions and Deposits'!$F:$F,"&lt;="&amp;B1520)+SUMIFS($F$3:F1520,$D$3:D1520,D1520,$C$3:C1520,"Coin Deposit",$E$3:E1520,"")</f>
        <v>0</v>
      </c>
      <c r="AD1520" s="111">
        <f>SUMIFS('Deductions and Deposits'!$D:$D,'Deductions and Deposits'!$C:$C,D1520)+SUMIFS($F:$F,$D:$D,D1520,$C:$C,"Coin Deduction")</f>
        <v>0</v>
      </c>
      <c r="AE1520" s="111">
        <f>Table5[[#This Row],[Column4]]+Table5[[#This Row],[Column14]]+Table5[[#This Row],[Column19]]+Table5[[#This Row],[Column12]]</f>
        <v>0</v>
      </c>
      <c r="AF1520" s="111">
        <f>Table5[[#This Row],[Column5]]+Table5[[#This Row],[Column13]]+Table5[[#This Row],[Column21]]+Table5[[#This Row],[Column18]]</f>
        <v>0</v>
      </c>
      <c r="AG1520" s="111">
        <f t="shared" si="258"/>
        <v>0</v>
      </c>
      <c r="AH1520" s="111">
        <f t="shared" si="259"/>
        <v>0</v>
      </c>
      <c r="AI1520" s="111">
        <f>Table5[[#This Row],[Column17]]-Table5[[#This Row],[Column20]]</f>
        <v>0</v>
      </c>
      <c r="AJ1520" s="111">
        <f t="shared" si="260"/>
        <v>0</v>
      </c>
      <c r="AK1520" s="111">
        <f t="shared" si="264"/>
        <v>0</v>
      </c>
      <c r="AL1520" s="111">
        <f t="shared" si="261"/>
        <v>0</v>
      </c>
      <c r="AM1520" s="111" t="str">
        <f t="shared" si="262"/>
        <v/>
      </c>
      <c r="AN1520" s="111" t="str">
        <f t="shared" ca="1" si="263"/>
        <v/>
      </c>
    </row>
    <row r="1521" spans="1:40" ht="20.25" customHeight="1" x14ac:dyDescent="0.3">
      <c r="A1521" s="107"/>
      <c r="B1521" s="144"/>
      <c r="C1521" s="119"/>
      <c r="D1521" s="120"/>
      <c r="E1521" s="119"/>
      <c r="F1521" s="119"/>
      <c r="G1521" s="120"/>
      <c r="H1521" s="119"/>
      <c r="I1521" s="109"/>
      <c r="L1521" s="108"/>
      <c r="M1521" s="108"/>
      <c r="N1521" s="108"/>
      <c r="O1521" s="108"/>
      <c r="P1521" s="108"/>
      <c r="Q1521" s="108"/>
      <c r="R1521" s="108"/>
      <c r="S1521" s="108"/>
      <c r="T1521" s="100">
        <f t="shared" si="254"/>
        <v>0</v>
      </c>
      <c r="U1521" s="111"/>
      <c r="V1521" s="111"/>
      <c r="W1521" s="111">
        <f>SUMIFS($F$3:F1521,$D$3:D1521,D1521,$C$3:C1521,"Buy")+SUMIFS($F$3:F1521,$D$3:D1521,D1521,$C$3:C1521,"Coin Deposit",$E$3:E1521,"&lt;&gt;")</f>
        <v>0</v>
      </c>
      <c r="X1521" s="111">
        <f t="shared" si="255"/>
        <v>0</v>
      </c>
      <c r="Y1521" s="111">
        <f>IF($D1521=Y$1,SUMIFS($H$3:$H1521,$G$3:$G1521,Y$1,$C$3:$C1521,"Sell"),0)</f>
        <v>0</v>
      </c>
      <c r="Z1521" s="111">
        <f t="shared" si="256"/>
        <v>0</v>
      </c>
      <c r="AA1521" s="111">
        <f>IF($D1521=AA$1,SUMIFS($H$3:$H1521,$G$3:$G1521,AA$1,$C$3:$C1521,"Sell"),0)</f>
        <v>0</v>
      </c>
      <c r="AB1521" s="111">
        <f t="shared" si="257"/>
        <v>0</v>
      </c>
      <c r="AC1521" s="111">
        <f>SUMIFS('Deductions and Deposits'!$H:$H,'Deductions and Deposits'!$G:$G,D1521,'Deductions and Deposits'!$F:$F,"&lt;="&amp;B1521)+SUMIFS($F$3:F1521,$D$3:D1521,D1521,$C$3:C1521,"Coin Deposit",$E$3:E1521,"")</f>
        <v>0</v>
      </c>
      <c r="AD1521" s="111">
        <f>SUMIFS('Deductions and Deposits'!$D:$D,'Deductions and Deposits'!$C:$C,D1521)+SUMIFS($F:$F,$D:$D,D1521,$C:$C,"Coin Deduction")</f>
        <v>0</v>
      </c>
      <c r="AE1521" s="111">
        <f>Table5[[#This Row],[Column4]]+Table5[[#This Row],[Column14]]+Table5[[#This Row],[Column19]]+Table5[[#This Row],[Column12]]</f>
        <v>0</v>
      </c>
      <c r="AF1521" s="111">
        <f>Table5[[#This Row],[Column5]]+Table5[[#This Row],[Column13]]+Table5[[#This Row],[Column21]]+Table5[[#This Row],[Column18]]</f>
        <v>0</v>
      </c>
      <c r="AG1521" s="111">
        <f t="shared" si="258"/>
        <v>0</v>
      </c>
      <c r="AH1521" s="111">
        <f t="shared" si="259"/>
        <v>0</v>
      </c>
      <c r="AI1521" s="111">
        <f>Table5[[#This Row],[Column17]]-Table5[[#This Row],[Column20]]</f>
        <v>0</v>
      </c>
      <c r="AJ1521" s="111">
        <f t="shared" si="260"/>
        <v>0</v>
      </c>
      <c r="AK1521" s="111">
        <f t="shared" si="264"/>
        <v>0</v>
      </c>
      <c r="AL1521" s="111">
        <f t="shared" si="261"/>
        <v>0</v>
      </c>
      <c r="AM1521" s="111" t="str">
        <f t="shared" si="262"/>
        <v/>
      </c>
      <c r="AN1521" s="111" t="str">
        <f t="shared" ca="1" si="263"/>
        <v/>
      </c>
    </row>
    <row r="1522" spans="1:40" ht="20.25" customHeight="1" x14ac:dyDescent="0.3">
      <c r="A1522" s="107"/>
      <c r="B1522" s="144"/>
      <c r="C1522" s="119"/>
      <c r="D1522" s="120"/>
      <c r="E1522" s="119"/>
      <c r="F1522" s="119"/>
      <c r="G1522" s="120"/>
      <c r="H1522" s="119"/>
      <c r="I1522" s="109"/>
      <c r="L1522" s="108"/>
      <c r="M1522" s="108"/>
      <c r="N1522" s="108"/>
      <c r="O1522" s="108"/>
      <c r="P1522" s="108"/>
      <c r="Q1522" s="108"/>
      <c r="R1522" s="108"/>
      <c r="S1522" s="108"/>
      <c r="T1522" s="100">
        <f t="shared" si="254"/>
        <v>0</v>
      </c>
      <c r="U1522" s="111"/>
      <c r="V1522" s="111"/>
      <c r="W1522" s="111">
        <f>SUMIFS($F$3:F1522,$D$3:D1522,D1522,$C$3:C1522,"Buy")+SUMIFS($F$3:F1522,$D$3:D1522,D1522,$C$3:C1522,"Coin Deposit",$E$3:E1522,"&lt;&gt;")</f>
        <v>0</v>
      </c>
      <c r="X1522" s="111">
        <f t="shared" si="255"/>
        <v>0</v>
      </c>
      <c r="Y1522" s="111">
        <f>IF($D1522=Y$1,SUMIFS($H$3:$H1522,$G$3:$G1522,Y$1,$C$3:$C1522,"Sell"),0)</f>
        <v>0</v>
      </c>
      <c r="Z1522" s="111">
        <f t="shared" si="256"/>
        <v>0</v>
      </c>
      <c r="AA1522" s="111">
        <f>IF($D1522=AA$1,SUMIFS($H$3:$H1522,$G$3:$G1522,AA$1,$C$3:$C1522,"Sell"),0)</f>
        <v>0</v>
      </c>
      <c r="AB1522" s="111">
        <f t="shared" si="257"/>
        <v>0</v>
      </c>
      <c r="AC1522" s="111">
        <f>SUMIFS('Deductions and Deposits'!$H:$H,'Deductions and Deposits'!$G:$G,D1522,'Deductions and Deposits'!$F:$F,"&lt;="&amp;B1522)+SUMIFS($F$3:F1522,$D$3:D1522,D1522,$C$3:C1522,"Coin Deposit",$E$3:E1522,"")</f>
        <v>0</v>
      </c>
      <c r="AD1522" s="111">
        <f>SUMIFS('Deductions and Deposits'!$D:$D,'Deductions and Deposits'!$C:$C,D1522)+SUMIFS($F:$F,$D:$D,D1522,$C:$C,"Coin Deduction")</f>
        <v>0</v>
      </c>
      <c r="AE1522" s="111">
        <f>Table5[[#This Row],[Column4]]+Table5[[#This Row],[Column14]]+Table5[[#This Row],[Column19]]+Table5[[#This Row],[Column12]]</f>
        <v>0</v>
      </c>
      <c r="AF1522" s="111">
        <f>Table5[[#This Row],[Column5]]+Table5[[#This Row],[Column13]]+Table5[[#This Row],[Column21]]+Table5[[#This Row],[Column18]]</f>
        <v>0</v>
      </c>
      <c r="AG1522" s="111">
        <f t="shared" si="258"/>
        <v>0</v>
      </c>
      <c r="AH1522" s="111">
        <f t="shared" si="259"/>
        <v>0</v>
      </c>
      <c r="AI1522" s="111">
        <f>Table5[[#This Row],[Column17]]-Table5[[#This Row],[Column20]]</f>
        <v>0</v>
      </c>
      <c r="AJ1522" s="111">
        <f t="shared" si="260"/>
        <v>0</v>
      </c>
      <c r="AK1522" s="111">
        <f t="shared" si="264"/>
        <v>0</v>
      </c>
      <c r="AL1522" s="111">
        <f t="shared" si="261"/>
        <v>0</v>
      </c>
      <c r="AM1522" s="111" t="str">
        <f t="shared" si="262"/>
        <v/>
      </c>
      <c r="AN1522" s="111" t="str">
        <f t="shared" ca="1" si="263"/>
        <v/>
      </c>
    </row>
    <row r="1523" spans="1:40" ht="20.25" customHeight="1" x14ac:dyDescent="0.3">
      <c r="A1523" s="107"/>
      <c r="B1523" s="144"/>
      <c r="C1523" s="119"/>
      <c r="D1523" s="120"/>
      <c r="E1523" s="119"/>
      <c r="F1523" s="119"/>
      <c r="G1523" s="120"/>
      <c r="H1523" s="119"/>
      <c r="I1523" s="109"/>
      <c r="L1523" s="108"/>
      <c r="M1523" s="108"/>
      <c r="N1523" s="108"/>
      <c r="O1523" s="108"/>
      <c r="P1523" s="108"/>
      <c r="Q1523" s="108"/>
      <c r="R1523" s="108"/>
      <c r="S1523" s="108"/>
      <c r="T1523" s="100">
        <f t="shared" si="254"/>
        <v>0</v>
      </c>
      <c r="U1523" s="111"/>
      <c r="V1523" s="111"/>
      <c r="W1523" s="111">
        <f>SUMIFS($F$3:F1523,$D$3:D1523,D1523,$C$3:C1523,"Buy")+SUMIFS($F$3:F1523,$D$3:D1523,D1523,$C$3:C1523,"Coin Deposit",$E$3:E1523,"&lt;&gt;")</f>
        <v>0</v>
      </c>
      <c r="X1523" s="111">
        <f t="shared" si="255"/>
        <v>0</v>
      </c>
      <c r="Y1523" s="111">
        <f>IF($D1523=Y$1,SUMIFS($H$3:$H1523,$G$3:$G1523,Y$1,$C$3:$C1523,"Sell"),0)</f>
        <v>0</v>
      </c>
      <c r="Z1523" s="111">
        <f t="shared" si="256"/>
        <v>0</v>
      </c>
      <c r="AA1523" s="111">
        <f>IF($D1523=AA$1,SUMIFS($H$3:$H1523,$G$3:$G1523,AA$1,$C$3:$C1523,"Sell"),0)</f>
        <v>0</v>
      </c>
      <c r="AB1523" s="111">
        <f t="shared" si="257"/>
        <v>0</v>
      </c>
      <c r="AC1523" s="111">
        <f>SUMIFS('Deductions and Deposits'!$H:$H,'Deductions and Deposits'!$G:$G,D1523,'Deductions and Deposits'!$F:$F,"&lt;="&amp;B1523)+SUMIFS($F$3:F1523,$D$3:D1523,D1523,$C$3:C1523,"Coin Deposit",$E$3:E1523,"")</f>
        <v>0</v>
      </c>
      <c r="AD1523" s="111">
        <f>SUMIFS('Deductions and Deposits'!$D:$D,'Deductions and Deposits'!$C:$C,D1523)+SUMIFS($F:$F,$D:$D,D1523,$C:$C,"Coin Deduction")</f>
        <v>0</v>
      </c>
      <c r="AE1523" s="111">
        <f>Table5[[#This Row],[Column4]]+Table5[[#This Row],[Column14]]+Table5[[#This Row],[Column19]]+Table5[[#This Row],[Column12]]</f>
        <v>0</v>
      </c>
      <c r="AF1523" s="111">
        <f>Table5[[#This Row],[Column5]]+Table5[[#This Row],[Column13]]+Table5[[#This Row],[Column21]]+Table5[[#This Row],[Column18]]</f>
        <v>0</v>
      </c>
      <c r="AG1523" s="111">
        <f t="shared" si="258"/>
        <v>0</v>
      </c>
      <c r="AH1523" s="111">
        <f t="shared" si="259"/>
        <v>0</v>
      </c>
      <c r="AI1523" s="111">
        <f>Table5[[#This Row],[Column17]]-Table5[[#This Row],[Column20]]</f>
        <v>0</v>
      </c>
      <c r="AJ1523" s="111">
        <f t="shared" si="260"/>
        <v>0</v>
      </c>
      <c r="AK1523" s="111">
        <f t="shared" si="264"/>
        <v>0</v>
      </c>
      <c r="AL1523" s="111">
        <f t="shared" si="261"/>
        <v>0</v>
      </c>
      <c r="AM1523" s="111" t="str">
        <f t="shared" si="262"/>
        <v/>
      </c>
      <c r="AN1523" s="111" t="str">
        <f t="shared" ca="1" si="263"/>
        <v/>
      </c>
    </row>
    <row r="1524" spans="1:40" ht="20.25" customHeight="1" x14ac:dyDescent="0.3">
      <c r="A1524" s="107"/>
      <c r="B1524" s="144"/>
      <c r="C1524" s="119"/>
      <c r="D1524" s="120"/>
      <c r="E1524" s="119"/>
      <c r="F1524" s="119"/>
      <c r="G1524" s="120"/>
      <c r="H1524" s="119"/>
      <c r="I1524" s="109"/>
      <c r="L1524" s="108"/>
      <c r="M1524" s="108"/>
      <c r="N1524" s="108"/>
      <c r="O1524" s="108"/>
      <c r="P1524" s="108"/>
      <c r="Q1524" s="108"/>
      <c r="R1524" s="108"/>
      <c r="S1524" s="108"/>
      <c r="T1524" s="100">
        <f t="shared" si="254"/>
        <v>0</v>
      </c>
      <c r="U1524" s="111"/>
      <c r="V1524" s="111"/>
      <c r="W1524" s="111">
        <f>SUMIFS($F$3:F1524,$D$3:D1524,D1524,$C$3:C1524,"Buy")+SUMIFS($F$3:F1524,$D$3:D1524,D1524,$C$3:C1524,"Coin Deposit",$E$3:E1524,"&lt;&gt;")</f>
        <v>0</v>
      </c>
      <c r="X1524" s="111">
        <f t="shared" si="255"/>
        <v>0</v>
      </c>
      <c r="Y1524" s="111">
        <f>IF($D1524=Y$1,SUMIFS($H$3:$H1524,$G$3:$G1524,Y$1,$C$3:$C1524,"Sell"),0)</f>
        <v>0</v>
      </c>
      <c r="Z1524" s="111">
        <f t="shared" si="256"/>
        <v>0</v>
      </c>
      <c r="AA1524" s="111">
        <f>IF($D1524=AA$1,SUMIFS($H$3:$H1524,$G$3:$G1524,AA$1,$C$3:$C1524,"Sell"),0)</f>
        <v>0</v>
      </c>
      <c r="AB1524" s="111">
        <f t="shared" si="257"/>
        <v>0</v>
      </c>
      <c r="AC1524" s="111">
        <f>SUMIFS('Deductions and Deposits'!$H:$H,'Deductions and Deposits'!$G:$G,D1524,'Deductions and Deposits'!$F:$F,"&lt;="&amp;B1524)+SUMIFS($F$3:F1524,$D$3:D1524,D1524,$C$3:C1524,"Coin Deposit",$E$3:E1524,"")</f>
        <v>0</v>
      </c>
      <c r="AD1524" s="111">
        <f>SUMIFS('Deductions and Deposits'!$D:$D,'Deductions and Deposits'!$C:$C,D1524)+SUMIFS($F:$F,$D:$D,D1524,$C:$C,"Coin Deduction")</f>
        <v>0</v>
      </c>
      <c r="AE1524" s="111">
        <f>Table5[[#This Row],[Column4]]+Table5[[#This Row],[Column14]]+Table5[[#This Row],[Column19]]+Table5[[#This Row],[Column12]]</f>
        <v>0</v>
      </c>
      <c r="AF1524" s="111">
        <f>Table5[[#This Row],[Column5]]+Table5[[#This Row],[Column13]]+Table5[[#This Row],[Column21]]+Table5[[#This Row],[Column18]]</f>
        <v>0</v>
      </c>
      <c r="AG1524" s="111">
        <f t="shared" si="258"/>
        <v>0</v>
      </c>
      <c r="AH1524" s="111">
        <f t="shared" si="259"/>
        <v>0</v>
      </c>
      <c r="AI1524" s="111">
        <f>Table5[[#This Row],[Column17]]-Table5[[#This Row],[Column20]]</f>
        <v>0</v>
      </c>
      <c r="AJ1524" s="111">
        <f t="shared" si="260"/>
        <v>0</v>
      </c>
      <c r="AK1524" s="111">
        <f t="shared" si="264"/>
        <v>0</v>
      </c>
      <c r="AL1524" s="111">
        <f t="shared" si="261"/>
        <v>0</v>
      </c>
      <c r="AM1524" s="111" t="str">
        <f t="shared" si="262"/>
        <v/>
      </c>
      <c r="AN1524" s="111" t="str">
        <f t="shared" ca="1" si="263"/>
        <v/>
      </c>
    </row>
    <row r="1525" spans="1:40" ht="20.25" customHeight="1" x14ac:dyDescent="0.3">
      <c r="A1525" s="107"/>
      <c r="B1525" s="144"/>
      <c r="C1525" s="119"/>
      <c r="D1525" s="120"/>
      <c r="E1525" s="119"/>
      <c r="F1525" s="119"/>
      <c r="G1525" s="120"/>
      <c r="H1525" s="119"/>
      <c r="I1525" s="109"/>
      <c r="L1525" s="108"/>
      <c r="M1525" s="108"/>
      <c r="N1525" s="108"/>
      <c r="O1525" s="108"/>
      <c r="P1525" s="108"/>
      <c r="Q1525" s="108"/>
      <c r="R1525" s="108"/>
      <c r="S1525" s="108"/>
      <c r="T1525" s="100">
        <f t="shared" si="254"/>
        <v>0</v>
      </c>
      <c r="U1525" s="111"/>
      <c r="V1525" s="111"/>
      <c r="W1525" s="111">
        <f>SUMIFS($F$3:F1525,$D$3:D1525,D1525,$C$3:C1525,"Buy")+SUMIFS($F$3:F1525,$D$3:D1525,D1525,$C$3:C1525,"Coin Deposit",$E$3:E1525,"&lt;&gt;")</f>
        <v>0</v>
      </c>
      <c r="X1525" s="111">
        <f t="shared" si="255"/>
        <v>0</v>
      </c>
      <c r="Y1525" s="111">
        <f>IF($D1525=Y$1,SUMIFS($H$3:$H1525,$G$3:$G1525,Y$1,$C$3:$C1525,"Sell"),0)</f>
        <v>0</v>
      </c>
      <c r="Z1525" s="111">
        <f t="shared" si="256"/>
        <v>0</v>
      </c>
      <c r="AA1525" s="111">
        <f>IF($D1525=AA$1,SUMIFS($H$3:$H1525,$G$3:$G1525,AA$1,$C$3:$C1525,"Sell"),0)</f>
        <v>0</v>
      </c>
      <c r="AB1525" s="111">
        <f t="shared" si="257"/>
        <v>0</v>
      </c>
      <c r="AC1525" s="111">
        <f>SUMIFS('Deductions and Deposits'!$H:$H,'Deductions and Deposits'!$G:$G,D1525,'Deductions and Deposits'!$F:$F,"&lt;="&amp;B1525)+SUMIFS($F$3:F1525,$D$3:D1525,D1525,$C$3:C1525,"Coin Deposit",$E$3:E1525,"")</f>
        <v>0</v>
      </c>
      <c r="AD1525" s="111">
        <f>SUMIFS('Deductions and Deposits'!$D:$D,'Deductions and Deposits'!$C:$C,D1525)+SUMIFS($F:$F,$D:$D,D1525,$C:$C,"Coin Deduction")</f>
        <v>0</v>
      </c>
      <c r="AE1525" s="111">
        <f>Table5[[#This Row],[Column4]]+Table5[[#This Row],[Column14]]+Table5[[#This Row],[Column19]]+Table5[[#This Row],[Column12]]</f>
        <v>0</v>
      </c>
      <c r="AF1525" s="111">
        <f>Table5[[#This Row],[Column5]]+Table5[[#This Row],[Column13]]+Table5[[#This Row],[Column21]]+Table5[[#This Row],[Column18]]</f>
        <v>0</v>
      </c>
      <c r="AG1525" s="111">
        <f t="shared" si="258"/>
        <v>0</v>
      </c>
      <c r="AH1525" s="111">
        <f t="shared" si="259"/>
        <v>0</v>
      </c>
      <c r="AI1525" s="111">
        <f>Table5[[#This Row],[Column17]]-Table5[[#This Row],[Column20]]</f>
        <v>0</v>
      </c>
      <c r="AJ1525" s="111">
        <f t="shared" si="260"/>
        <v>0</v>
      </c>
      <c r="AK1525" s="111">
        <f t="shared" si="264"/>
        <v>0</v>
      </c>
      <c r="AL1525" s="111">
        <f t="shared" si="261"/>
        <v>0</v>
      </c>
      <c r="AM1525" s="111" t="str">
        <f t="shared" si="262"/>
        <v/>
      </c>
      <c r="AN1525" s="111" t="str">
        <f t="shared" ca="1" si="263"/>
        <v/>
      </c>
    </row>
    <row r="1526" spans="1:40" ht="20.25" customHeight="1" x14ac:dyDescent="0.3">
      <c r="A1526" s="107"/>
      <c r="B1526" s="144"/>
      <c r="C1526" s="119"/>
      <c r="D1526" s="120"/>
      <c r="E1526" s="119"/>
      <c r="F1526" s="119"/>
      <c r="G1526" s="120"/>
      <c r="H1526" s="119"/>
      <c r="I1526" s="109"/>
      <c r="L1526" s="108"/>
      <c r="M1526" s="108"/>
      <c r="N1526" s="108"/>
      <c r="O1526" s="108"/>
      <c r="P1526" s="108"/>
      <c r="Q1526" s="108"/>
      <c r="R1526" s="108"/>
      <c r="S1526" s="108"/>
      <c r="T1526" s="100">
        <f t="shared" si="254"/>
        <v>0</v>
      </c>
      <c r="U1526" s="111"/>
      <c r="V1526" s="111"/>
      <c r="W1526" s="111">
        <f>SUMIFS($F$3:F1526,$D$3:D1526,D1526,$C$3:C1526,"Buy")+SUMIFS($F$3:F1526,$D$3:D1526,D1526,$C$3:C1526,"Coin Deposit",$E$3:E1526,"&lt;&gt;")</f>
        <v>0</v>
      </c>
      <c r="X1526" s="111">
        <f t="shared" si="255"/>
        <v>0</v>
      </c>
      <c r="Y1526" s="111">
        <f>IF($D1526=Y$1,SUMIFS($H$3:$H1526,$G$3:$G1526,Y$1,$C$3:$C1526,"Sell"),0)</f>
        <v>0</v>
      </c>
      <c r="Z1526" s="111">
        <f t="shared" si="256"/>
        <v>0</v>
      </c>
      <c r="AA1526" s="111">
        <f>IF($D1526=AA$1,SUMIFS($H$3:$H1526,$G$3:$G1526,AA$1,$C$3:$C1526,"Sell"),0)</f>
        <v>0</v>
      </c>
      <c r="AB1526" s="111">
        <f t="shared" si="257"/>
        <v>0</v>
      </c>
      <c r="AC1526" s="111">
        <f>SUMIFS('Deductions and Deposits'!$H:$H,'Deductions and Deposits'!$G:$G,D1526,'Deductions and Deposits'!$F:$F,"&lt;="&amp;B1526)+SUMIFS($F$3:F1526,$D$3:D1526,D1526,$C$3:C1526,"Coin Deposit",$E$3:E1526,"")</f>
        <v>0</v>
      </c>
      <c r="AD1526" s="111">
        <f>SUMIFS('Deductions and Deposits'!$D:$D,'Deductions and Deposits'!$C:$C,D1526)+SUMIFS($F:$F,$D:$D,D1526,$C:$C,"Coin Deduction")</f>
        <v>0</v>
      </c>
      <c r="AE1526" s="111">
        <f>Table5[[#This Row],[Column4]]+Table5[[#This Row],[Column14]]+Table5[[#This Row],[Column19]]+Table5[[#This Row],[Column12]]</f>
        <v>0</v>
      </c>
      <c r="AF1526" s="111">
        <f>Table5[[#This Row],[Column5]]+Table5[[#This Row],[Column13]]+Table5[[#This Row],[Column21]]+Table5[[#This Row],[Column18]]</f>
        <v>0</v>
      </c>
      <c r="AG1526" s="111">
        <f t="shared" si="258"/>
        <v>0</v>
      </c>
      <c r="AH1526" s="111">
        <f t="shared" si="259"/>
        <v>0</v>
      </c>
      <c r="AI1526" s="111">
        <f>Table5[[#This Row],[Column17]]-Table5[[#This Row],[Column20]]</f>
        <v>0</v>
      </c>
      <c r="AJ1526" s="111">
        <f t="shared" si="260"/>
        <v>0</v>
      </c>
      <c r="AK1526" s="111">
        <f t="shared" si="264"/>
        <v>0</v>
      </c>
      <c r="AL1526" s="111">
        <f t="shared" si="261"/>
        <v>0</v>
      </c>
      <c r="AM1526" s="111" t="str">
        <f t="shared" si="262"/>
        <v/>
      </c>
      <c r="AN1526" s="111" t="str">
        <f t="shared" ca="1" si="263"/>
        <v/>
      </c>
    </row>
    <row r="1527" spans="1:40" ht="20.25" customHeight="1" x14ac:dyDescent="0.3">
      <c r="A1527" s="107"/>
      <c r="B1527" s="144"/>
      <c r="C1527" s="119"/>
      <c r="D1527" s="120"/>
      <c r="E1527" s="119"/>
      <c r="F1527" s="119"/>
      <c r="G1527" s="120"/>
      <c r="H1527" s="119"/>
      <c r="I1527" s="109"/>
      <c r="L1527" s="108"/>
      <c r="M1527" s="108"/>
      <c r="N1527" s="108"/>
      <c r="O1527" s="108"/>
      <c r="P1527" s="108"/>
      <c r="Q1527" s="108"/>
      <c r="R1527" s="108"/>
      <c r="S1527" s="108"/>
      <c r="T1527" s="100">
        <f t="shared" si="254"/>
        <v>0</v>
      </c>
      <c r="U1527" s="111"/>
      <c r="V1527" s="111"/>
      <c r="W1527" s="111">
        <f>SUMIFS($F$3:F1527,$D$3:D1527,D1527,$C$3:C1527,"Buy")+SUMIFS($F$3:F1527,$D$3:D1527,D1527,$C$3:C1527,"Coin Deposit",$E$3:E1527,"&lt;&gt;")</f>
        <v>0</v>
      </c>
      <c r="X1527" s="111">
        <f t="shared" si="255"/>
        <v>0</v>
      </c>
      <c r="Y1527" s="111">
        <f>IF($D1527=Y$1,SUMIFS($H$3:$H1527,$G$3:$G1527,Y$1,$C$3:$C1527,"Sell"),0)</f>
        <v>0</v>
      </c>
      <c r="Z1527" s="111">
        <f t="shared" si="256"/>
        <v>0</v>
      </c>
      <c r="AA1527" s="111">
        <f>IF($D1527=AA$1,SUMIFS($H$3:$H1527,$G$3:$G1527,AA$1,$C$3:$C1527,"Sell"),0)</f>
        <v>0</v>
      </c>
      <c r="AB1527" s="111">
        <f t="shared" si="257"/>
        <v>0</v>
      </c>
      <c r="AC1527" s="111">
        <f>SUMIFS('Deductions and Deposits'!$H:$H,'Deductions and Deposits'!$G:$G,D1527,'Deductions and Deposits'!$F:$F,"&lt;="&amp;B1527)+SUMIFS($F$3:F1527,$D$3:D1527,D1527,$C$3:C1527,"Coin Deposit",$E$3:E1527,"")</f>
        <v>0</v>
      </c>
      <c r="AD1527" s="111">
        <f>SUMIFS('Deductions and Deposits'!$D:$D,'Deductions and Deposits'!$C:$C,D1527)+SUMIFS($F:$F,$D:$D,D1527,$C:$C,"Coin Deduction")</f>
        <v>0</v>
      </c>
      <c r="AE1527" s="111">
        <f>Table5[[#This Row],[Column4]]+Table5[[#This Row],[Column14]]+Table5[[#This Row],[Column19]]+Table5[[#This Row],[Column12]]</f>
        <v>0</v>
      </c>
      <c r="AF1527" s="111">
        <f>Table5[[#This Row],[Column5]]+Table5[[#This Row],[Column13]]+Table5[[#This Row],[Column21]]+Table5[[#This Row],[Column18]]</f>
        <v>0</v>
      </c>
      <c r="AG1527" s="111">
        <f t="shared" si="258"/>
        <v>0</v>
      </c>
      <c r="AH1527" s="111">
        <f t="shared" si="259"/>
        <v>0</v>
      </c>
      <c r="AI1527" s="111">
        <f>Table5[[#This Row],[Column17]]-Table5[[#This Row],[Column20]]</f>
        <v>0</v>
      </c>
      <c r="AJ1527" s="111">
        <f t="shared" si="260"/>
        <v>0</v>
      </c>
      <c r="AK1527" s="111">
        <f t="shared" si="264"/>
        <v>0</v>
      </c>
      <c r="AL1527" s="111">
        <f t="shared" si="261"/>
        <v>0</v>
      </c>
      <c r="AM1527" s="111" t="str">
        <f t="shared" si="262"/>
        <v/>
      </c>
      <c r="AN1527" s="111" t="str">
        <f t="shared" ca="1" si="263"/>
        <v/>
      </c>
    </row>
    <row r="1528" spans="1:40" ht="20.25" customHeight="1" x14ac:dyDescent="0.3">
      <c r="A1528" s="107"/>
      <c r="B1528" s="144"/>
      <c r="C1528" s="119"/>
      <c r="D1528" s="120"/>
      <c r="E1528" s="119"/>
      <c r="F1528" s="119"/>
      <c r="G1528" s="120"/>
      <c r="H1528" s="119"/>
      <c r="I1528" s="109"/>
      <c r="L1528" s="108"/>
      <c r="M1528" s="108"/>
      <c r="N1528" s="108"/>
      <c r="O1528" s="108"/>
      <c r="P1528" s="108"/>
      <c r="Q1528" s="108"/>
      <c r="R1528" s="108"/>
      <c r="S1528" s="108"/>
      <c r="T1528" s="100">
        <f t="shared" si="254"/>
        <v>0</v>
      </c>
      <c r="U1528" s="111"/>
      <c r="V1528" s="111"/>
      <c r="W1528" s="111">
        <f>SUMIFS($F$3:F1528,$D$3:D1528,D1528,$C$3:C1528,"Buy")+SUMIFS($F$3:F1528,$D$3:D1528,D1528,$C$3:C1528,"Coin Deposit",$E$3:E1528,"&lt;&gt;")</f>
        <v>0</v>
      </c>
      <c r="X1528" s="111">
        <f t="shared" si="255"/>
        <v>0</v>
      </c>
      <c r="Y1528" s="111">
        <f>IF($D1528=Y$1,SUMIFS($H$3:$H1528,$G$3:$G1528,Y$1,$C$3:$C1528,"Sell"),0)</f>
        <v>0</v>
      </c>
      <c r="Z1528" s="111">
        <f t="shared" si="256"/>
        <v>0</v>
      </c>
      <c r="AA1528" s="111">
        <f>IF($D1528=AA$1,SUMIFS($H$3:$H1528,$G$3:$G1528,AA$1,$C$3:$C1528,"Sell"),0)</f>
        <v>0</v>
      </c>
      <c r="AB1528" s="111">
        <f t="shared" si="257"/>
        <v>0</v>
      </c>
      <c r="AC1528" s="111">
        <f>SUMIFS('Deductions and Deposits'!$H:$H,'Deductions and Deposits'!$G:$G,D1528,'Deductions and Deposits'!$F:$F,"&lt;="&amp;B1528)+SUMIFS($F$3:F1528,$D$3:D1528,D1528,$C$3:C1528,"Coin Deposit",$E$3:E1528,"")</f>
        <v>0</v>
      </c>
      <c r="AD1528" s="111">
        <f>SUMIFS('Deductions and Deposits'!$D:$D,'Deductions and Deposits'!$C:$C,D1528)+SUMIFS($F:$F,$D:$D,D1528,$C:$C,"Coin Deduction")</f>
        <v>0</v>
      </c>
      <c r="AE1528" s="111">
        <f>Table5[[#This Row],[Column4]]+Table5[[#This Row],[Column14]]+Table5[[#This Row],[Column19]]+Table5[[#This Row],[Column12]]</f>
        <v>0</v>
      </c>
      <c r="AF1528" s="111">
        <f>Table5[[#This Row],[Column5]]+Table5[[#This Row],[Column13]]+Table5[[#This Row],[Column21]]+Table5[[#This Row],[Column18]]</f>
        <v>0</v>
      </c>
      <c r="AG1528" s="111">
        <f t="shared" si="258"/>
        <v>0</v>
      </c>
      <c r="AH1528" s="111">
        <f t="shared" si="259"/>
        <v>0</v>
      </c>
      <c r="AI1528" s="111">
        <f>Table5[[#This Row],[Column17]]-Table5[[#This Row],[Column20]]</f>
        <v>0</v>
      </c>
      <c r="AJ1528" s="111">
        <f t="shared" si="260"/>
        <v>0</v>
      </c>
      <c r="AK1528" s="111">
        <f t="shared" si="264"/>
        <v>0</v>
      </c>
      <c r="AL1528" s="111">
        <f t="shared" si="261"/>
        <v>0</v>
      </c>
      <c r="AM1528" s="111" t="str">
        <f t="shared" si="262"/>
        <v/>
      </c>
      <c r="AN1528" s="111" t="str">
        <f t="shared" ca="1" si="263"/>
        <v/>
      </c>
    </row>
    <row r="1529" spans="1:40" ht="20.25" customHeight="1" x14ac:dyDescent="0.3">
      <c r="A1529" s="107"/>
      <c r="B1529" s="144"/>
      <c r="C1529" s="119"/>
      <c r="D1529" s="120"/>
      <c r="E1529" s="119"/>
      <c r="F1529" s="119"/>
      <c r="G1529" s="120"/>
      <c r="H1529" s="119"/>
      <c r="I1529" s="109"/>
      <c r="L1529" s="108"/>
      <c r="M1529" s="108"/>
      <c r="N1529" s="108"/>
      <c r="O1529" s="108"/>
      <c r="P1529" s="108"/>
      <c r="Q1529" s="108"/>
      <c r="R1529" s="108"/>
      <c r="S1529" s="108"/>
      <c r="T1529" s="100">
        <f t="shared" si="254"/>
        <v>0</v>
      </c>
      <c r="U1529" s="111"/>
      <c r="V1529" s="111"/>
      <c r="W1529" s="111">
        <f>SUMIFS($F$3:F1529,$D$3:D1529,D1529,$C$3:C1529,"Buy")+SUMIFS($F$3:F1529,$D$3:D1529,D1529,$C$3:C1529,"Coin Deposit",$E$3:E1529,"&lt;&gt;")</f>
        <v>0</v>
      </c>
      <c r="X1529" s="111">
        <f t="shared" si="255"/>
        <v>0</v>
      </c>
      <c r="Y1529" s="111">
        <f>IF($D1529=Y$1,SUMIFS($H$3:$H1529,$G$3:$G1529,Y$1,$C$3:$C1529,"Sell"),0)</f>
        <v>0</v>
      </c>
      <c r="Z1529" s="111">
        <f t="shared" si="256"/>
        <v>0</v>
      </c>
      <c r="AA1529" s="111">
        <f>IF($D1529=AA$1,SUMIFS($H$3:$H1529,$G$3:$G1529,AA$1,$C$3:$C1529,"Sell"),0)</f>
        <v>0</v>
      </c>
      <c r="AB1529" s="111">
        <f t="shared" si="257"/>
        <v>0</v>
      </c>
      <c r="AC1529" s="111">
        <f>SUMIFS('Deductions and Deposits'!$H:$H,'Deductions and Deposits'!$G:$G,D1529,'Deductions and Deposits'!$F:$F,"&lt;="&amp;B1529)+SUMIFS($F$3:F1529,$D$3:D1529,D1529,$C$3:C1529,"Coin Deposit",$E$3:E1529,"")</f>
        <v>0</v>
      </c>
      <c r="AD1529" s="111">
        <f>SUMIFS('Deductions and Deposits'!$D:$D,'Deductions and Deposits'!$C:$C,D1529)+SUMIFS($F:$F,$D:$D,D1529,$C:$C,"Coin Deduction")</f>
        <v>0</v>
      </c>
      <c r="AE1529" s="111">
        <f>Table5[[#This Row],[Column4]]+Table5[[#This Row],[Column14]]+Table5[[#This Row],[Column19]]+Table5[[#This Row],[Column12]]</f>
        <v>0</v>
      </c>
      <c r="AF1529" s="111">
        <f>Table5[[#This Row],[Column5]]+Table5[[#This Row],[Column13]]+Table5[[#This Row],[Column21]]+Table5[[#This Row],[Column18]]</f>
        <v>0</v>
      </c>
      <c r="AG1529" s="111">
        <f t="shared" si="258"/>
        <v>0</v>
      </c>
      <c r="AH1529" s="111">
        <f t="shared" si="259"/>
        <v>0</v>
      </c>
      <c r="AI1529" s="111">
        <f>Table5[[#This Row],[Column17]]-Table5[[#This Row],[Column20]]</f>
        <v>0</v>
      </c>
      <c r="AJ1529" s="111">
        <f t="shared" si="260"/>
        <v>0</v>
      </c>
      <c r="AK1529" s="111">
        <f t="shared" si="264"/>
        <v>0</v>
      </c>
      <c r="AL1529" s="111">
        <f t="shared" si="261"/>
        <v>0</v>
      </c>
      <c r="AM1529" s="111" t="str">
        <f t="shared" si="262"/>
        <v/>
      </c>
      <c r="AN1529" s="111" t="str">
        <f t="shared" ca="1" si="263"/>
        <v/>
      </c>
    </row>
    <row r="1530" spans="1:40" ht="20.25" customHeight="1" x14ac:dyDescent="0.3">
      <c r="A1530" s="107"/>
      <c r="B1530" s="144"/>
      <c r="C1530" s="119"/>
      <c r="D1530" s="120"/>
      <c r="E1530" s="119"/>
      <c r="F1530" s="119"/>
      <c r="G1530" s="120"/>
      <c r="H1530" s="119"/>
      <c r="I1530" s="109"/>
      <c r="L1530" s="108"/>
      <c r="M1530" s="108"/>
      <c r="N1530" s="108"/>
      <c r="O1530" s="108"/>
      <c r="P1530" s="108"/>
      <c r="Q1530" s="108"/>
      <c r="R1530" s="108"/>
      <c r="S1530" s="108"/>
      <c r="T1530" s="100">
        <f t="shared" si="254"/>
        <v>0</v>
      </c>
      <c r="U1530" s="111"/>
      <c r="V1530" s="111"/>
      <c r="W1530" s="111">
        <f>SUMIFS($F$3:F1530,$D$3:D1530,D1530,$C$3:C1530,"Buy")+SUMIFS($F$3:F1530,$D$3:D1530,D1530,$C$3:C1530,"Coin Deposit",$E$3:E1530,"&lt;&gt;")</f>
        <v>0</v>
      </c>
      <c r="X1530" s="111">
        <f t="shared" si="255"/>
        <v>0</v>
      </c>
      <c r="Y1530" s="111">
        <f>IF($D1530=Y$1,SUMIFS($H$3:$H1530,$G$3:$G1530,Y$1,$C$3:$C1530,"Sell"),0)</f>
        <v>0</v>
      </c>
      <c r="Z1530" s="111">
        <f t="shared" si="256"/>
        <v>0</v>
      </c>
      <c r="AA1530" s="111">
        <f>IF($D1530=AA$1,SUMIFS($H$3:$H1530,$G$3:$G1530,AA$1,$C$3:$C1530,"Sell"),0)</f>
        <v>0</v>
      </c>
      <c r="AB1530" s="111">
        <f t="shared" si="257"/>
        <v>0</v>
      </c>
      <c r="AC1530" s="111">
        <f>SUMIFS('Deductions and Deposits'!$H:$H,'Deductions and Deposits'!$G:$G,D1530,'Deductions and Deposits'!$F:$F,"&lt;="&amp;B1530)+SUMIFS($F$3:F1530,$D$3:D1530,D1530,$C$3:C1530,"Coin Deposit",$E$3:E1530,"")</f>
        <v>0</v>
      </c>
      <c r="AD1530" s="111">
        <f>SUMIFS('Deductions and Deposits'!$D:$D,'Deductions and Deposits'!$C:$C,D1530)+SUMIFS($F:$F,$D:$D,D1530,$C:$C,"Coin Deduction")</f>
        <v>0</v>
      </c>
      <c r="AE1530" s="111">
        <f>Table5[[#This Row],[Column4]]+Table5[[#This Row],[Column14]]+Table5[[#This Row],[Column19]]+Table5[[#This Row],[Column12]]</f>
        <v>0</v>
      </c>
      <c r="AF1530" s="111">
        <f>Table5[[#This Row],[Column5]]+Table5[[#This Row],[Column13]]+Table5[[#This Row],[Column21]]+Table5[[#This Row],[Column18]]</f>
        <v>0</v>
      </c>
      <c r="AG1530" s="111">
        <f t="shared" si="258"/>
        <v>0</v>
      </c>
      <c r="AH1530" s="111">
        <f t="shared" si="259"/>
        <v>0</v>
      </c>
      <c r="AI1530" s="111">
        <f>Table5[[#This Row],[Column17]]-Table5[[#This Row],[Column20]]</f>
        <v>0</v>
      </c>
      <c r="AJ1530" s="111">
        <f t="shared" si="260"/>
        <v>0</v>
      </c>
      <c r="AK1530" s="111">
        <f t="shared" si="264"/>
        <v>0</v>
      </c>
      <c r="AL1530" s="111">
        <f t="shared" si="261"/>
        <v>0</v>
      </c>
      <c r="AM1530" s="111" t="str">
        <f t="shared" si="262"/>
        <v/>
      </c>
      <c r="AN1530" s="111" t="str">
        <f t="shared" ca="1" si="263"/>
        <v/>
      </c>
    </row>
    <row r="1531" spans="1:40" ht="20.25" customHeight="1" x14ac:dyDescent="0.3">
      <c r="A1531" s="107"/>
      <c r="B1531" s="144"/>
      <c r="C1531" s="119"/>
      <c r="D1531" s="120"/>
      <c r="E1531" s="119"/>
      <c r="F1531" s="119"/>
      <c r="G1531" s="120"/>
      <c r="H1531" s="119"/>
      <c r="I1531" s="109"/>
      <c r="L1531" s="108"/>
      <c r="M1531" s="108"/>
      <c r="N1531" s="108"/>
      <c r="O1531" s="108"/>
      <c r="P1531" s="108"/>
      <c r="Q1531" s="108"/>
      <c r="R1531" s="108"/>
      <c r="S1531" s="108"/>
      <c r="T1531" s="100">
        <f t="shared" si="254"/>
        <v>0</v>
      </c>
      <c r="U1531" s="111"/>
      <c r="V1531" s="111"/>
      <c r="W1531" s="111">
        <f>SUMIFS($F$3:F1531,$D$3:D1531,D1531,$C$3:C1531,"Buy")+SUMIFS($F$3:F1531,$D$3:D1531,D1531,$C$3:C1531,"Coin Deposit",$E$3:E1531,"&lt;&gt;")</f>
        <v>0</v>
      </c>
      <c r="X1531" s="111">
        <f t="shared" si="255"/>
        <v>0</v>
      </c>
      <c r="Y1531" s="111">
        <f>IF($D1531=Y$1,SUMIFS($H$3:$H1531,$G$3:$G1531,Y$1,$C$3:$C1531,"Sell"),0)</f>
        <v>0</v>
      </c>
      <c r="Z1531" s="111">
        <f t="shared" si="256"/>
        <v>0</v>
      </c>
      <c r="AA1531" s="111">
        <f>IF($D1531=AA$1,SUMIFS($H$3:$H1531,$G$3:$G1531,AA$1,$C$3:$C1531,"Sell"),0)</f>
        <v>0</v>
      </c>
      <c r="AB1531" s="111">
        <f t="shared" si="257"/>
        <v>0</v>
      </c>
      <c r="AC1531" s="111">
        <f>SUMIFS('Deductions and Deposits'!$H:$H,'Deductions and Deposits'!$G:$G,D1531,'Deductions and Deposits'!$F:$F,"&lt;="&amp;B1531)+SUMIFS($F$3:F1531,$D$3:D1531,D1531,$C$3:C1531,"Coin Deposit",$E$3:E1531,"")</f>
        <v>0</v>
      </c>
      <c r="AD1531" s="111">
        <f>SUMIFS('Deductions and Deposits'!$D:$D,'Deductions and Deposits'!$C:$C,D1531)+SUMIFS($F:$F,$D:$D,D1531,$C:$C,"Coin Deduction")</f>
        <v>0</v>
      </c>
      <c r="AE1531" s="111">
        <f>Table5[[#This Row],[Column4]]+Table5[[#This Row],[Column14]]+Table5[[#This Row],[Column19]]+Table5[[#This Row],[Column12]]</f>
        <v>0</v>
      </c>
      <c r="AF1531" s="111">
        <f>Table5[[#This Row],[Column5]]+Table5[[#This Row],[Column13]]+Table5[[#This Row],[Column21]]+Table5[[#This Row],[Column18]]</f>
        <v>0</v>
      </c>
      <c r="AG1531" s="111">
        <f t="shared" si="258"/>
        <v>0</v>
      </c>
      <c r="AH1531" s="111">
        <f t="shared" si="259"/>
        <v>0</v>
      </c>
      <c r="AI1531" s="111">
        <f>Table5[[#This Row],[Column17]]-Table5[[#This Row],[Column20]]</f>
        <v>0</v>
      </c>
      <c r="AJ1531" s="111">
        <f t="shared" si="260"/>
        <v>0</v>
      </c>
      <c r="AK1531" s="111">
        <f t="shared" si="264"/>
        <v>0</v>
      </c>
      <c r="AL1531" s="111">
        <f t="shared" si="261"/>
        <v>0</v>
      </c>
      <c r="AM1531" s="111" t="str">
        <f t="shared" si="262"/>
        <v/>
      </c>
      <c r="AN1531" s="111" t="str">
        <f t="shared" ca="1" si="263"/>
        <v/>
      </c>
    </row>
    <row r="1532" spans="1:40" ht="20.25" customHeight="1" x14ac:dyDescent="0.3">
      <c r="A1532" s="107"/>
      <c r="B1532" s="144"/>
      <c r="C1532" s="119"/>
      <c r="D1532" s="120"/>
      <c r="E1532" s="119"/>
      <c r="F1532" s="119"/>
      <c r="G1532" s="120"/>
      <c r="H1532" s="119"/>
      <c r="I1532" s="109"/>
      <c r="L1532" s="108"/>
      <c r="M1532" s="108"/>
      <c r="N1532" s="108"/>
      <c r="O1532" s="108"/>
      <c r="P1532" s="108"/>
      <c r="Q1532" s="108"/>
      <c r="R1532" s="108"/>
      <c r="S1532" s="108"/>
      <c r="T1532" s="100">
        <f t="shared" si="254"/>
        <v>0</v>
      </c>
      <c r="U1532" s="111"/>
      <c r="V1532" s="111"/>
      <c r="W1532" s="111">
        <f>SUMIFS($F$3:F1532,$D$3:D1532,D1532,$C$3:C1532,"Buy")+SUMIFS($F$3:F1532,$D$3:D1532,D1532,$C$3:C1532,"Coin Deposit",$E$3:E1532,"&lt;&gt;")</f>
        <v>0</v>
      </c>
      <c r="X1532" s="111">
        <f t="shared" si="255"/>
        <v>0</v>
      </c>
      <c r="Y1532" s="111">
        <f>IF($D1532=Y$1,SUMIFS($H$3:$H1532,$G$3:$G1532,Y$1,$C$3:$C1532,"Sell"),0)</f>
        <v>0</v>
      </c>
      <c r="Z1532" s="111">
        <f t="shared" si="256"/>
        <v>0</v>
      </c>
      <c r="AA1532" s="111">
        <f>IF($D1532=AA$1,SUMIFS($H$3:$H1532,$G$3:$G1532,AA$1,$C$3:$C1532,"Sell"),0)</f>
        <v>0</v>
      </c>
      <c r="AB1532" s="111">
        <f t="shared" si="257"/>
        <v>0</v>
      </c>
      <c r="AC1532" s="111">
        <f>SUMIFS('Deductions and Deposits'!$H:$H,'Deductions and Deposits'!$G:$G,D1532,'Deductions and Deposits'!$F:$F,"&lt;="&amp;B1532)+SUMIFS($F$3:F1532,$D$3:D1532,D1532,$C$3:C1532,"Coin Deposit",$E$3:E1532,"")</f>
        <v>0</v>
      </c>
      <c r="AD1532" s="111">
        <f>SUMIFS('Deductions and Deposits'!$D:$D,'Deductions and Deposits'!$C:$C,D1532)+SUMIFS($F:$F,$D:$D,D1532,$C:$C,"Coin Deduction")</f>
        <v>0</v>
      </c>
      <c r="AE1532" s="111">
        <f>Table5[[#This Row],[Column4]]+Table5[[#This Row],[Column14]]+Table5[[#This Row],[Column19]]+Table5[[#This Row],[Column12]]</f>
        <v>0</v>
      </c>
      <c r="AF1532" s="111">
        <f>Table5[[#This Row],[Column5]]+Table5[[#This Row],[Column13]]+Table5[[#This Row],[Column21]]+Table5[[#This Row],[Column18]]</f>
        <v>0</v>
      </c>
      <c r="AG1532" s="111">
        <f t="shared" si="258"/>
        <v>0</v>
      </c>
      <c r="AH1532" s="111">
        <f t="shared" si="259"/>
        <v>0</v>
      </c>
      <c r="AI1532" s="111">
        <f>Table5[[#This Row],[Column17]]-Table5[[#This Row],[Column20]]</f>
        <v>0</v>
      </c>
      <c r="AJ1532" s="111">
        <f t="shared" si="260"/>
        <v>0</v>
      </c>
      <c r="AK1532" s="111">
        <f t="shared" si="264"/>
        <v>0</v>
      </c>
      <c r="AL1532" s="111">
        <f t="shared" si="261"/>
        <v>0</v>
      </c>
      <c r="AM1532" s="111" t="str">
        <f t="shared" si="262"/>
        <v/>
      </c>
      <c r="AN1532" s="111" t="str">
        <f t="shared" ca="1" si="263"/>
        <v/>
      </c>
    </row>
    <row r="1533" spans="1:40" ht="20.25" customHeight="1" x14ac:dyDescent="0.3">
      <c r="A1533" s="107"/>
      <c r="B1533" s="144"/>
      <c r="C1533" s="119"/>
      <c r="D1533" s="120"/>
      <c r="E1533" s="119"/>
      <c r="F1533" s="119"/>
      <c r="G1533" s="120"/>
      <c r="H1533" s="119"/>
      <c r="I1533" s="109"/>
      <c r="L1533" s="108"/>
      <c r="M1533" s="108"/>
      <c r="N1533" s="108"/>
      <c r="O1533" s="108"/>
      <c r="P1533" s="108"/>
      <c r="Q1533" s="108"/>
      <c r="R1533" s="108"/>
      <c r="S1533" s="108"/>
      <c r="T1533" s="100">
        <f t="shared" si="254"/>
        <v>0</v>
      </c>
      <c r="U1533" s="111"/>
      <c r="V1533" s="111"/>
      <c r="W1533" s="111">
        <f>SUMIFS($F$3:F1533,$D$3:D1533,D1533,$C$3:C1533,"Buy")+SUMIFS($F$3:F1533,$D$3:D1533,D1533,$C$3:C1533,"Coin Deposit",$E$3:E1533,"&lt;&gt;")</f>
        <v>0</v>
      </c>
      <c r="X1533" s="111">
        <f t="shared" si="255"/>
        <v>0</v>
      </c>
      <c r="Y1533" s="111">
        <f>IF($D1533=Y$1,SUMIFS($H$3:$H1533,$G$3:$G1533,Y$1,$C$3:$C1533,"Sell"),0)</f>
        <v>0</v>
      </c>
      <c r="Z1533" s="111">
        <f t="shared" si="256"/>
        <v>0</v>
      </c>
      <c r="AA1533" s="111">
        <f>IF($D1533=AA$1,SUMIFS($H$3:$H1533,$G$3:$G1533,AA$1,$C$3:$C1533,"Sell"),0)</f>
        <v>0</v>
      </c>
      <c r="AB1533" s="111">
        <f t="shared" si="257"/>
        <v>0</v>
      </c>
      <c r="AC1533" s="111">
        <f>SUMIFS('Deductions and Deposits'!$H:$H,'Deductions and Deposits'!$G:$G,D1533,'Deductions and Deposits'!$F:$F,"&lt;="&amp;B1533)+SUMIFS($F$3:F1533,$D$3:D1533,D1533,$C$3:C1533,"Coin Deposit",$E$3:E1533,"")</f>
        <v>0</v>
      </c>
      <c r="AD1533" s="111">
        <f>SUMIFS('Deductions and Deposits'!$D:$D,'Deductions and Deposits'!$C:$C,D1533)+SUMIFS($F:$F,$D:$D,D1533,$C:$C,"Coin Deduction")</f>
        <v>0</v>
      </c>
      <c r="AE1533" s="111">
        <f>Table5[[#This Row],[Column4]]+Table5[[#This Row],[Column14]]+Table5[[#This Row],[Column19]]+Table5[[#This Row],[Column12]]</f>
        <v>0</v>
      </c>
      <c r="AF1533" s="111">
        <f>Table5[[#This Row],[Column5]]+Table5[[#This Row],[Column13]]+Table5[[#This Row],[Column21]]+Table5[[#This Row],[Column18]]</f>
        <v>0</v>
      </c>
      <c r="AG1533" s="111">
        <f t="shared" si="258"/>
        <v>0</v>
      </c>
      <c r="AH1533" s="111">
        <f t="shared" si="259"/>
        <v>0</v>
      </c>
      <c r="AI1533" s="111">
        <f>Table5[[#This Row],[Column17]]-Table5[[#This Row],[Column20]]</f>
        <v>0</v>
      </c>
      <c r="AJ1533" s="111">
        <f t="shared" si="260"/>
        <v>0</v>
      </c>
      <c r="AK1533" s="111">
        <f t="shared" si="264"/>
        <v>0</v>
      </c>
      <c r="AL1533" s="111">
        <f t="shared" si="261"/>
        <v>0</v>
      </c>
      <c r="AM1533" s="111" t="str">
        <f t="shared" si="262"/>
        <v/>
      </c>
      <c r="AN1533" s="111" t="str">
        <f t="shared" ca="1" si="263"/>
        <v/>
      </c>
    </row>
    <row r="1534" spans="1:40" ht="20.25" customHeight="1" x14ac:dyDescent="0.3">
      <c r="A1534" s="107"/>
      <c r="B1534" s="144"/>
      <c r="C1534" s="119"/>
      <c r="D1534" s="120"/>
      <c r="E1534" s="119"/>
      <c r="F1534" s="119"/>
      <c r="G1534" s="120"/>
      <c r="H1534" s="119"/>
      <c r="I1534" s="109"/>
      <c r="L1534" s="108"/>
      <c r="M1534" s="108"/>
      <c r="N1534" s="108"/>
      <c r="O1534" s="108"/>
      <c r="P1534" s="108"/>
      <c r="Q1534" s="108"/>
      <c r="R1534" s="108"/>
      <c r="S1534" s="108"/>
      <c r="T1534" s="100">
        <f t="shared" si="254"/>
        <v>0</v>
      </c>
      <c r="U1534" s="111"/>
      <c r="V1534" s="111"/>
      <c r="W1534" s="111">
        <f>SUMIFS($F$3:F1534,$D$3:D1534,D1534,$C$3:C1534,"Buy")+SUMIFS($F$3:F1534,$D$3:D1534,D1534,$C$3:C1534,"Coin Deposit",$E$3:E1534,"&lt;&gt;")</f>
        <v>0</v>
      </c>
      <c r="X1534" s="111">
        <f t="shared" si="255"/>
        <v>0</v>
      </c>
      <c r="Y1534" s="111">
        <f>IF($D1534=Y$1,SUMIFS($H$3:$H1534,$G$3:$G1534,Y$1,$C$3:$C1534,"Sell"),0)</f>
        <v>0</v>
      </c>
      <c r="Z1534" s="111">
        <f t="shared" si="256"/>
        <v>0</v>
      </c>
      <c r="AA1534" s="111">
        <f>IF($D1534=AA$1,SUMIFS($H$3:$H1534,$G$3:$G1534,AA$1,$C$3:$C1534,"Sell"),0)</f>
        <v>0</v>
      </c>
      <c r="AB1534" s="111">
        <f t="shared" si="257"/>
        <v>0</v>
      </c>
      <c r="AC1534" s="111">
        <f>SUMIFS('Deductions and Deposits'!$H:$H,'Deductions and Deposits'!$G:$G,D1534,'Deductions and Deposits'!$F:$F,"&lt;="&amp;B1534)+SUMIFS($F$3:F1534,$D$3:D1534,D1534,$C$3:C1534,"Coin Deposit",$E$3:E1534,"")</f>
        <v>0</v>
      </c>
      <c r="AD1534" s="111">
        <f>SUMIFS('Deductions and Deposits'!$D:$D,'Deductions and Deposits'!$C:$C,D1534)+SUMIFS($F:$F,$D:$D,D1534,$C:$C,"Coin Deduction")</f>
        <v>0</v>
      </c>
      <c r="AE1534" s="111">
        <f>Table5[[#This Row],[Column4]]+Table5[[#This Row],[Column14]]+Table5[[#This Row],[Column19]]+Table5[[#This Row],[Column12]]</f>
        <v>0</v>
      </c>
      <c r="AF1534" s="111">
        <f>Table5[[#This Row],[Column5]]+Table5[[#This Row],[Column13]]+Table5[[#This Row],[Column21]]+Table5[[#This Row],[Column18]]</f>
        <v>0</v>
      </c>
      <c r="AG1534" s="111">
        <f t="shared" si="258"/>
        <v>0</v>
      </c>
      <c r="AH1534" s="111">
        <f t="shared" si="259"/>
        <v>0</v>
      </c>
      <c r="AI1534" s="111">
        <f>Table5[[#This Row],[Column17]]-Table5[[#This Row],[Column20]]</f>
        <v>0</v>
      </c>
      <c r="AJ1534" s="111">
        <f t="shared" si="260"/>
        <v>0</v>
      </c>
      <c r="AK1534" s="111">
        <f t="shared" si="264"/>
        <v>0</v>
      </c>
      <c r="AL1534" s="111">
        <f t="shared" si="261"/>
        <v>0</v>
      </c>
      <c r="AM1534" s="111" t="str">
        <f t="shared" si="262"/>
        <v/>
      </c>
      <c r="AN1534" s="111" t="str">
        <f t="shared" ca="1" si="263"/>
        <v/>
      </c>
    </row>
    <row r="1535" spans="1:40" ht="20.25" customHeight="1" x14ac:dyDescent="0.3">
      <c r="A1535" s="107"/>
      <c r="B1535" s="144"/>
      <c r="C1535" s="119"/>
      <c r="D1535" s="120"/>
      <c r="E1535" s="119"/>
      <c r="F1535" s="119"/>
      <c r="G1535" s="120"/>
      <c r="H1535" s="119"/>
      <c r="I1535" s="109"/>
      <c r="L1535" s="108"/>
      <c r="M1535" s="108"/>
      <c r="N1535" s="108"/>
      <c r="O1535" s="108"/>
      <c r="P1535" s="108"/>
      <c r="Q1535" s="108"/>
      <c r="R1535" s="108"/>
      <c r="S1535" s="108"/>
      <c r="T1535" s="100">
        <f t="shared" si="254"/>
        <v>0</v>
      </c>
      <c r="U1535" s="111"/>
      <c r="V1535" s="111"/>
      <c r="W1535" s="111">
        <f>SUMIFS($F$3:F1535,$D$3:D1535,D1535,$C$3:C1535,"Buy")+SUMIFS($F$3:F1535,$D$3:D1535,D1535,$C$3:C1535,"Coin Deposit",$E$3:E1535,"&lt;&gt;")</f>
        <v>0</v>
      </c>
      <c r="X1535" s="111">
        <f t="shared" si="255"/>
        <v>0</v>
      </c>
      <c r="Y1535" s="111">
        <f>IF($D1535=Y$1,SUMIFS($H$3:$H1535,$G$3:$G1535,Y$1,$C$3:$C1535,"Sell"),0)</f>
        <v>0</v>
      </c>
      <c r="Z1535" s="111">
        <f t="shared" si="256"/>
        <v>0</v>
      </c>
      <c r="AA1535" s="111">
        <f>IF($D1535=AA$1,SUMIFS($H$3:$H1535,$G$3:$G1535,AA$1,$C$3:$C1535,"Sell"),0)</f>
        <v>0</v>
      </c>
      <c r="AB1535" s="111">
        <f t="shared" si="257"/>
        <v>0</v>
      </c>
      <c r="AC1535" s="111">
        <f>SUMIFS('Deductions and Deposits'!$H:$H,'Deductions and Deposits'!$G:$G,D1535,'Deductions and Deposits'!$F:$F,"&lt;="&amp;B1535)+SUMIFS($F$3:F1535,$D$3:D1535,D1535,$C$3:C1535,"Coin Deposit",$E$3:E1535,"")</f>
        <v>0</v>
      </c>
      <c r="AD1535" s="111">
        <f>SUMIFS('Deductions and Deposits'!$D:$D,'Deductions and Deposits'!$C:$C,D1535)+SUMIFS($F:$F,$D:$D,D1535,$C:$C,"Coin Deduction")</f>
        <v>0</v>
      </c>
      <c r="AE1535" s="111">
        <f>Table5[[#This Row],[Column4]]+Table5[[#This Row],[Column14]]+Table5[[#This Row],[Column19]]+Table5[[#This Row],[Column12]]</f>
        <v>0</v>
      </c>
      <c r="AF1535" s="111">
        <f>Table5[[#This Row],[Column5]]+Table5[[#This Row],[Column13]]+Table5[[#This Row],[Column21]]+Table5[[#This Row],[Column18]]</f>
        <v>0</v>
      </c>
      <c r="AG1535" s="111">
        <f t="shared" si="258"/>
        <v>0</v>
      </c>
      <c r="AH1535" s="111">
        <f t="shared" si="259"/>
        <v>0</v>
      </c>
      <c r="AI1535" s="111">
        <f>Table5[[#This Row],[Column17]]-Table5[[#This Row],[Column20]]</f>
        <v>0</v>
      </c>
      <c r="AJ1535" s="111">
        <f t="shared" si="260"/>
        <v>0</v>
      </c>
      <c r="AK1535" s="111">
        <f t="shared" si="264"/>
        <v>0</v>
      </c>
      <c r="AL1535" s="111">
        <f t="shared" si="261"/>
        <v>0</v>
      </c>
      <c r="AM1535" s="111" t="str">
        <f t="shared" si="262"/>
        <v/>
      </c>
      <c r="AN1535" s="111" t="str">
        <f t="shared" ca="1" si="263"/>
        <v/>
      </c>
    </row>
    <row r="1536" spans="1:40" ht="20.25" customHeight="1" x14ac:dyDescent="0.3">
      <c r="A1536" s="107"/>
      <c r="B1536" s="144"/>
      <c r="C1536" s="119"/>
      <c r="D1536" s="120"/>
      <c r="E1536" s="119"/>
      <c r="F1536" s="119"/>
      <c r="G1536" s="120"/>
      <c r="H1536" s="119"/>
      <c r="I1536" s="109"/>
      <c r="L1536" s="108"/>
      <c r="M1536" s="108"/>
      <c r="N1536" s="108"/>
      <c r="O1536" s="108"/>
      <c r="P1536" s="108"/>
      <c r="Q1536" s="108"/>
      <c r="R1536" s="108"/>
      <c r="S1536" s="108"/>
      <c r="T1536" s="100">
        <f t="shared" si="254"/>
        <v>0</v>
      </c>
      <c r="U1536" s="111"/>
      <c r="V1536" s="111"/>
      <c r="W1536" s="111">
        <f>SUMIFS($F$3:F1536,$D$3:D1536,D1536,$C$3:C1536,"Buy")+SUMIFS($F$3:F1536,$D$3:D1536,D1536,$C$3:C1536,"Coin Deposit",$E$3:E1536,"&lt;&gt;")</f>
        <v>0</v>
      </c>
      <c r="X1536" s="111">
        <f t="shared" si="255"/>
        <v>0</v>
      </c>
      <c r="Y1536" s="111">
        <f>IF($D1536=Y$1,SUMIFS($H$3:$H1536,$G$3:$G1536,Y$1,$C$3:$C1536,"Sell"),0)</f>
        <v>0</v>
      </c>
      <c r="Z1536" s="111">
        <f t="shared" si="256"/>
        <v>0</v>
      </c>
      <c r="AA1536" s="111">
        <f>IF($D1536=AA$1,SUMIFS($H$3:$H1536,$G$3:$G1536,AA$1,$C$3:$C1536,"Sell"),0)</f>
        <v>0</v>
      </c>
      <c r="AB1536" s="111">
        <f t="shared" si="257"/>
        <v>0</v>
      </c>
      <c r="AC1536" s="111">
        <f>SUMIFS('Deductions and Deposits'!$H:$H,'Deductions and Deposits'!$G:$G,D1536,'Deductions and Deposits'!$F:$F,"&lt;="&amp;B1536)+SUMIFS($F$3:F1536,$D$3:D1536,D1536,$C$3:C1536,"Coin Deposit",$E$3:E1536,"")</f>
        <v>0</v>
      </c>
      <c r="AD1536" s="111">
        <f>SUMIFS('Deductions and Deposits'!$D:$D,'Deductions and Deposits'!$C:$C,D1536)+SUMIFS($F:$F,$D:$D,D1536,$C:$C,"Coin Deduction")</f>
        <v>0</v>
      </c>
      <c r="AE1536" s="111">
        <f>Table5[[#This Row],[Column4]]+Table5[[#This Row],[Column14]]+Table5[[#This Row],[Column19]]+Table5[[#This Row],[Column12]]</f>
        <v>0</v>
      </c>
      <c r="AF1536" s="111">
        <f>Table5[[#This Row],[Column5]]+Table5[[#This Row],[Column13]]+Table5[[#This Row],[Column21]]+Table5[[#This Row],[Column18]]</f>
        <v>0</v>
      </c>
      <c r="AG1536" s="111">
        <f t="shared" si="258"/>
        <v>0</v>
      </c>
      <c r="AH1536" s="111">
        <f t="shared" si="259"/>
        <v>0</v>
      </c>
      <c r="AI1536" s="111">
        <f>Table5[[#This Row],[Column17]]-Table5[[#This Row],[Column20]]</f>
        <v>0</v>
      </c>
      <c r="AJ1536" s="111">
        <f t="shared" si="260"/>
        <v>0</v>
      </c>
      <c r="AK1536" s="111">
        <f t="shared" si="264"/>
        <v>0</v>
      </c>
      <c r="AL1536" s="111">
        <f t="shared" si="261"/>
        <v>0</v>
      </c>
      <c r="AM1536" s="111" t="str">
        <f t="shared" si="262"/>
        <v/>
      </c>
      <c r="AN1536" s="111" t="str">
        <f t="shared" ca="1" si="263"/>
        <v/>
      </c>
    </row>
    <row r="1537" spans="1:40" ht="20.25" customHeight="1" x14ac:dyDescent="0.3">
      <c r="A1537" s="107"/>
      <c r="B1537" s="144"/>
      <c r="C1537" s="119"/>
      <c r="D1537" s="120"/>
      <c r="E1537" s="119"/>
      <c r="F1537" s="119"/>
      <c r="G1537" s="120"/>
      <c r="H1537" s="119"/>
      <c r="I1537" s="109"/>
      <c r="L1537" s="108"/>
      <c r="M1537" s="108"/>
      <c r="N1537" s="108"/>
      <c r="O1537" s="108"/>
      <c r="P1537" s="108"/>
      <c r="Q1537" s="108"/>
      <c r="R1537" s="108"/>
      <c r="S1537" s="108"/>
      <c r="T1537" s="100">
        <f t="shared" si="254"/>
        <v>0</v>
      </c>
      <c r="U1537" s="111"/>
      <c r="V1537" s="111"/>
      <c r="W1537" s="111">
        <f>SUMIFS($F$3:F1537,$D$3:D1537,D1537,$C$3:C1537,"Buy")+SUMIFS($F$3:F1537,$D$3:D1537,D1537,$C$3:C1537,"Coin Deposit",$E$3:E1537,"&lt;&gt;")</f>
        <v>0</v>
      </c>
      <c r="X1537" s="111">
        <f t="shared" si="255"/>
        <v>0</v>
      </c>
      <c r="Y1537" s="111">
        <f>IF($D1537=Y$1,SUMIFS($H$3:$H1537,$G$3:$G1537,Y$1,$C$3:$C1537,"Sell"),0)</f>
        <v>0</v>
      </c>
      <c r="Z1537" s="111">
        <f t="shared" si="256"/>
        <v>0</v>
      </c>
      <c r="AA1537" s="111">
        <f>IF($D1537=AA$1,SUMIFS($H$3:$H1537,$G$3:$G1537,AA$1,$C$3:$C1537,"Sell"),0)</f>
        <v>0</v>
      </c>
      <c r="AB1537" s="111">
        <f t="shared" si="257"/>
        <v>0</v>
      </c>
      <c r="AC1537" s="111">
        <f>SUMIFS('Deductions and Deposits'!$H:$H,'Deductions and Deposits'!$G:$G,D1537,'Deductions and Deposits'!$F:$F,"&lt;="&amp;B1537)+SUMIFS($F$3:F1537,$D$3:D1537,D1537,$C$3:C1537,"Coin Deposit",$E$3:E1537,"")</f>
        <v>0</v>
      </c>
      <c r="AD1537" s="111">
        <f>SUMIFS('Deductions and Deposits'!$D:$D,'Deductions and Deposits'!$C:$C,D1537)+SUMIFS($F:$F,$D:$D,D1537,$C:$C,"Coin Deduction")</f>
        <v>0</v>
      </c>
      <c r="AE1537" s="111">
        <f>Table5[[#This Row],[Column4]]+Table5[[#This Row],[Column14]]+Table5[[#This Row],[Column19]]+Table5[[#This Row],[Column12]]</f>
        <v>0</v>
      </c>
      <c r="AF1537" s="111">
        <f>Table5[[#This Row],[Column5]]+Table5[[#This Row],[Column13]]+Table5[[#This Row],[Column21]]+Table5[[#This Row],[Column18]]</f>
        <v>0</v>
      </c>
      <c r="AG1537" s="111">
        <f t="shared" si="258"/>
        <v>0</v>
      </c>
      <c r="AH1537" s="111">
        <f t="shared" si="259"/>
        <v>0</v>
      </c>
      <c r="AI1537" s="111">
        <f>Table5[[#This Row],[Column17]]-Table5[[#This Row],[Column20]]</f>
        <v>0</v>
      </c>
      <c r="AJ1537" s="111">
        <f t="shared" si="260"/>
        <v>0</v>
      </c>
      <c r="AK1537" s="111">
        <f t="shared" si="264"/>
        <v>0</v>
      </c>
      <c r="AL1537" s="111">
        <f t="shared" si="261"/>
        <v>0</v>
      </c>
      <c r="AM1537" s="111" t="str">
        <f t="shared" si="262"/>
        <v/>
      </c>
      <c r="AN1537" s="111" t="str">
        <f t="shared" ca="1" si="263"/>
        <v/>
      </c>
    </row>
    <row r="1538" spans="1:40" ht="20.25" customHeight="1" x14ac:dyDescent="0.3">
      <c r="A1538" s="107"/>
      <c r="B1538" s="144"/>
      <c r="C1538" s="119"/>
      <c r="D1538" s="120"/>
      <c r="E1538" s="119"/>
      <c r="F1538" s="119"/>
      <c r="G1538" s="120"/>
      <c r="H1538" s="119"/>
      <c r="I1538" s="109"/>
      <c r="L1538" s="108"/>
      <c r="M1538" s="108"/>
      <c r="N1538" s="108"/>
      <c r="O1538" s="108"/>
      <c r="P1538" s="108"/>
      <c r="Q1538" s="108"/>
      <c r="R1538" s="108"/>
      <c r="S1538" s="108"/>
      <c r="T1538" s="100">
        <f t="shared" si="254"/>
        <v>0</v>
      </c>
      <c r="U1538" s="111"/>
      <c r="V1538" s="111"/>
      <c r="W1538" s="111">
        <f>SUMIFS($F$3:F1538,$D$3:D1538,D1538,$C$3:C1538,"Buy")+SUMIFS($F$3:F1538,$D$3:D1538,D1538,$C$3:C1538,"Coin Deposit",$E$3:E1538,"&lt;&gt;")</f>
        <v>0</v>
      </c>
      <c r="X1538" s="111">
        <f t="shared" si="255"/>
        <v>0</v>
      </c>
      <c r="Y1538" s="111">
        <f>IF($D1538=Y$1,SUMIFS($H$3:$H1538,$G$3:$G1538,Y$1,$C$3:$C1538,"Sell"),0)</f>
        <v>0</v>
      </c>
      <c r="Z1538" s="111">
        <f t="shared" si="256"/>
        <v>0</v>
      </c>
      <c r="AA1538" s="111">
        <f>IF($D1538=AA$1,SUMIFS($H$3:$H1538,$G$3:$G1538,AA$1,$C$3:$C1538,"Sell"),0)</f>
        <v>0</v>
      </c>
      <c r="AB1538" s="111">
        <f t="shared" si="257"/>
        <v>0</v>
      </c>
      <c r="AC1538" s="111">
        <f>SUMIFS('Deductions and Deposits'!$H:$H,'Deductions and Deposits'!$G:$G,D1538,'Deductions and Deposits'!$F:$F,"&lt;="&amp;B1538)+SUMIFS($F$3:F1538,$D$3:D1538,D1538,$C$3:C1538,"Coin Deposit",$E$3:E1538,"")</f>
        <v>0</v>
      </c>
      <c r="AD1538" s="111">
        <f>SUMIFS('Deductions and Deposits'!$D:$D,'Deductions and Deposits'!$C:$C,D1538)+SUMIFS($F:$F,$D:$D,D1538,$C:$C,"Coin Deduction")</f>
        <v>0</v>
      </c>
      <c r="AE1538" s="111">
        <f>Table5[[#This Row],[Column4]]+Table5[[#This Row],[Column14]]+Table5[[#This Row],[Column19]]+Table5[[#This Row],[Column12]]</f>
        <v>0</v>
      </c>
      <c r="AF1538" s="111">
        <f>Table5[[#This Row],[Column5]]+Table5[[#This Row],[Column13]]+Table5[[#This Row],[Column21]]+Table5[[#This Row],[Column18]]</f>
        <v>0</v>
      </c>
      <c r="AG1538" s="111">
        <f t="shared" si="258"/>
        <v>0</v>
      </c>
      <c r="AH1538" s="111">
        <f t="shared" si="259"/>
        <v>0</v>
      </c>
      <c r="AI1538" s="111">
        <f>Table5[[#This Row],[Column17]]-Table5[[#This Row],[Column20]]</f>
        <v>0</v>
      </c>
      <c r="AJ1538" s="111">
        <f t="shared" si="260"/>
        <v>0</v>
      </c>
      <c r="AK1538" s="111">
        <f t="shared" si="264"/>
        <v>0</v>
      </c>
      <c r="AL1538" s="111">
        <f t="shared" si="261"/>
        <v>0</v>
      </c>
      <c r="AM1538" s="111" t="str">
        <f t="shared" si="262"/>
        <v/>
      </c>
      <c r="AN1538" s="111" t="str">
        <f t="shared" ca="1" si="263"/>
        <v/>
      </c>
    </row>
    <row r="1539" spans="1:40" ht="20.25" customHeight="1" x14ac:dyDescent="0.3">
      <c r="A1539" s="107"/>
      <c r="B1539" s="144"/>
      <c r="C1539" s="119"/>
      <c r="D1539" s="120"/>
      <c r="E1539" s="119"/>
      <c r="F1539" s="119"/>
      <c r="G1539" s="120"/>
      <c r="H1539" s="119"/>
      <c r="I1539" s="109"/>
      <c r="L1539" s="108"/>
      <c r="M1539" s="108"/>
      <c r="N1539" s="108"/>
      <c r="O1539" s="108"/>
      <c r="P1539" s="108"/>
      <c r="Q1539" s="108"/>
      <c r="R1539" s="108"/>
      <c r="S1539" s="108"/>
      <c r="T1539" s="100">
        <f t="shared" ref="T1539:T1602" si="265">IF(E1539&lt;&gt;"",E1539,0)</f>
        <v>0</v>
      </c>
      <c r="U1539" s="111"/>
      <c r="V1539" s="111"/>
      <c r="W1539" s="111">
        <f>SUMIFS($F$3:F1539,$D$3:D1539,D1539,$C$3:C1539,"Buy")+SUMIFS($F$3:F1539,$D$3:D1539,D1539,$C$3:C1539,"Coin Deposit",$E$3:E1539,"&lt;&gt;")</f>
        <v>0</v>
      </c>
      <c r="X1539" s="111">
        <f t="shared" ref="X1539:X1602" si="266">IF(OR(C1539="buy",AND(C1539="Coin Deposit",E1539&lt;&gt;"")),SUMIFS($F:$F,$D:$D,D1539,$C:$C,"sell"),0)</f>
        <v>0</v>
      </c>
      <c r="Y1539" s="111">
        <f>IF($D1539=Y$1,SUMIFS($H$3:$H1539,$G$3:$G1539,Y$1,$C$3:$C1539,"Sell"),0)</f>
        <v>0</v>
      </c>
      <c r="Z1539" s="111">
        <f t="shared" ref="Z1539:Z1602" si="267">IF($D1539=Z$1,SUMIFS($H:$H,$G:$G,Z$1,$C:$C,"Buy")+SUMIFS($H:$H,$G:$G,Z$1,$C:$C,"Coin Deposit",$E:$E,"&lt;&gt;"),0)</f>
        <v>0</v>
      </c>
      <c r="AA1539" s="111">
        <f>IF($D1539=AA$1,SUMIFS($H$3:$H1539,$G$3:$G1539,AA$1,$C$3:$C1539,"Sell"),0)</f>
        <v>0</v>
      </c>
      <c r="AB1539" s="111">
        <f t="shared" ref="AB1539:AB1602" si="268">IF($D1539=AB$1,SUMIFS($H:$H,$G:$G,AB$1,$C:$C,"Buy")+SUMIFS($H:$H,$G:$G,AB$1,$C:$C,"Coin Deposit",$E:$E,"&lt;&gt;"),0)</f>
        <v>0</v>
      </c>
      <c r="AC1539" s="111">
        <f>SUMIFS('Deductions and Deposits'!$H:$H,'Deductions and Deposits'!$G:$G,D1539,'Deductions and Deposits'!$F:$F,"&lt;="&amp;B1539)+SUMIFS($F$3:F1539,$D$3:D1539,D1539,$C$3:C1539,"Coin Deposit",$E$3:E1539,"")</f>
        <v>0</v>
      </c>
      <c r="AD1539" s="111">
        <f>SUMIFS('Deductions and Deposits'!$D:$D,'Deductions and Deposits'!$C:$C,D1539)+SUMIFS($F:$F,$D:$D,D1539,$C:$C,"Coin Deduction")</f>
        <v>0</v>
      </c>
      <c r="AE1539" s="111">
        <f>Table5[[#This Row],[Column4]]+Table5[[#This Row],[Column14]]+Table5[[#This Row],[Column19]]+Table5[[#This Row],[Column12]]</f>
        <v>0</v>
      </c>
      <c r="AF1539" s="111">
        <f>Table5[[#This Row],[Column5]]+Table5[[#This Row],[Column13]]+Table5[[#This Row],[Column21]]+Table5[[#This Row],[Column18]]</f>
        <v>0</v>
      </c>
      <c r="AG1539" s="111">
        <f t="shared" ref="AG1539:AG1602" si="269">IF(AND((AC1539+Y1539+AA1539)&gt;AF1539,OR(C1539="buy",AND(C1539="Coin Deposit",E1539&lt;&gt;""))),(AC1539+Y1539+AA1539)-AF1539,0)</f>
        <v>0</v>
      </c>
      <c r="AH1539" s="111">
        <f t="shared" ref="AH1539:AH1602" si="270">IF(AND(AE1539&gt;AF1539,OR(C1539="buy",AND(C1539="Coin Deposit",E1539&lt;&gt;""))),AE1539-AF1539,0)</f>
        <v>0</v>
      </c>
      <c r="AI1539" s="111">
        <f>Table5[[#This Row],[Column17]]-Table5[[#This Row],[Column20]]</f>
        <v>0</v>
      </c>
      <c r="AJ1539" s="111">
        <f t="shared" ref="AJ1539:AJ1602" si="271">IF(AI1539&gt;F1539,F1539,AI1539)</f>
        <v>0</v>
      </c>
      <c r="AK1539" s="111">
        <f t="shared" si="264"/>
        <v>0</v>
      </c>
      <c r="AL1539" s="111">
        <f t="shared" ref="AL1539:AL1602" si="272">IFERROR(SUMIFS($AK:$AK,$D:$D,D1539)/SUMIFS($AJ:$AJ,$D:$D,D1539),0)</f>
        <v>0</v>
      </c>
      <c r="AM1539" s="111" t="str">
        <f t="shared" ref="AM1539:AM1602" si="273">C1539&amp;D1539</f>
        <v/>
      </c>
      <c r="AN1539" s="111" t="str">
        <f t="shared" ref="AN1539:AN1602" ca="1" si="274">OFFSET(AM1539,COUNTA($AM:$AM)-ROW()-(ROW()-ROW($AN$2)-1),)</f>
        <v/>
      </c>
    </row>
    <row r="1540" spans="1:40" ht="20.25" customHeight="1" x14ac:dyDescent="0.3">
      <c r="A1540" s="107"/>
      <c r="B1540" s="144"/>
      <c r="C1540" s="119"/>
      <c r="D1540" s="120"/>
      <c r="E1540" s="119"/>
      <c r="F1540" s="119"/>
      <c r="G1540" s="120"/>
      <c r="H1540" s="119"/>
      <c r="I1540" s="109"/>
      <c r="L1540" s="108"/>
      <c r="M1540" s="108"/>
      <c r="N1540" s="108"/>
      <c r="O1540" s="108"/>
      <c r="P1540" s="108"/>
      <c r="Q1540" s="108"/>
      <c r="R1540" s="108"/>
      <c r="S1540" s="108"/>
      <c r="T1540" s="100">
        <f t="shared" si="265"/>
        <v>0</v>
      </c>
      <c r="U1540" s="111"/>
      <c r="V1540" s="111"/>
      <c r="W1540" s="111">
        <f>SUMIFS($F$3:F1540,$D$3:D1540,D1540,$C$3:C1540,"Buy")+SUMIFS($F$3:F1540,$D$3:D1540,D1540,$C$3:C1540,"Coin Deposit",$E$3:E1540,"&lt;&gt;")</f>
        <v>0</v>
      </c>
      <c r="X1540" s="111">
        <f t="shared" si="266"/>
        <v>0</v>
      </c>
      <c r="Y1540" s="111">
        <f>IF($D1540=Y$1,SUMIFS($H$3:$H1540,$G$3:$G1540,Y$1,$C$3:$C1540,"Sell"),0)</f>
        <v>0</v>
      </c>
      <c r="Z1540" s="111">
        <f t="shared" si="267"/>
        <v>0</v>
      </c>
      <c r="AA1540" s="111">
        <f>IF($D1540=AA$1,SUMIFS($H$3:$H1540,$G$3:$G1540,AA$1,$C$3:$C1540,"Sell"),0)</f>
        <v>0</v>
      </c>
      <c r="AB1540" s="111">
        <f t="shared" si="268"/>
        <v>0</v>
      </c>
      <c r="AC1540" s="111">
        <f>SUMIFS('Deductions and Deposits'!$H:$H,'Deductions and Deposits'!$G:$G,D1540,'Deductions and Deposits'!$F:$F,"&lt;="&amp;B1540)+SUMIFS($F$3:F1540,$D$3:D1540,D1540,$C$3:C1540,"Coin Deposit",$E$3:E1540,"")</f>
        <v>0</v>
      </c>
      <c r="AD1540" s="111">
        <f>SUMIFS('Deductions and Deposits'!$D:$D,'Deductions and Deposits'!$C:$C,D1540)+SUMIFS($F:$F,$D:$D,D1540,$C:$C,"Coin Deduction")</f>
        <v>0</v>
      </c>
      <c r="AE1540" s="111">
        <f>Table5[[#This Row],[Column4]]+Table5[[#This Row],[Column14]]+Table5[[#This Row],[Column19]]+Table5[[#This Row],[Column12]]</f>
        <v>0</v>
      </c>
      <c r="AF1540" s="111">
        <f>Table5[[#This Row],[Column5]]+Table5[[#This Row],[Column13]]+Table5[[#This Row],[Column21]]+Table5[[#This Row],[Column18]]</f>
        <v>0</v>
      </c>
      <c r="AG1540" s="111">
        <f t="shared" si="269"/>
        <v>0</v>
      </c>
      <c r="AH1540" s="111">
        <f t="shared" si="270"/>
        <v>0</v>
      </c>
      <c r="AI1540" s="111">
        <f>Table5[[#This Row],[Column17]]-Table5[[#This Row],[Column20]]</f>
        <v>0</v>
      </c>
      <c r="AJ1540" s="111">
        <f t="shared" si="271"/>
        <v>0</v>
      </c>
      <c r="AK1540" s="111">
        <f t="shared" si="264"/>
        <v>0</v>
      </c>
      <c r="AL1540" s="111">
        <f t="shared" si="272"/>
        <v>0</v>
      </c>
      <c r="AM1540" s="111" t="str">
        <f t="shared" si="273"/>
        <v/>
      </c>
      <c r="AN1540" s="111" t="str">
        <f t="shared" ca="1" si="274"/>
        <v/>
      </c>
    </row>
    <row r="1541" spans="1:40" ht="20.25" customHeight="1" x14ac:dyDescent="0.3">
      <c r="A1541" s="107"/>
      <c r="B1541" s="144"/>
      <c r="C1541" s="119"/>
      <c r="D1541" s="120"/>
      <c r="E1541" s="119"/>
      <c r="F1541" s="119"/>
      <c r="G1541" s="120"/>
      <c r="H1541" s="119"/>
      <c r="I1541" s="109"/>
      <c r="L1541" s="108"/>
      <c r="M1541" s="108"/>
      <c r="N1541" s="108"/>
      <c r="O1541" s="108"/>
      <c r="P1541" s="108"/>
      <c r="Q1541" s="108"/>
      <c r="R1541" s="108"/>
      <c r="S1541" s="108"/>
      <c r="T1541" s="100">
        <f t="shared" si="265"/>
        <v>0</v>
      </c>
      <c r="U1541" s="111"/>
      <c r="V1541" s="111"/>
      <c r="W1541" s="111">
        <f>SUMIFS($F$3:F1541,$D$3:D1541,D1541,$C$3:C1541,"Buy")+SUMIFS($F$3:F1541,$D$3:D1541,D1541,$C$3:C1541,"Coin Deposit",$E$3:E1541,"&lt;&gt;")</f>
        <v>0</v>
      </c>
      <c r="X1541" s="111">
        <f t="shared" si="266"/>
        <v>0</v>
      </c>
      <c r="Y1541" s="111">
        <f>IF($D1541=Y$1,SUMIFS($H$3:$H1541,$G$3:$G1541,Y$1,$C$3:$C1541,"Sell"),0)</f>
        <v>0</v>
      </c>
      <c r="Z1541" s="111">
        <f t="shared" si="267"/>
        <v>0</v>
      </c>
      <c r="AA1541" s="111">
        <f>IF($D1541=AA$1,SUMIFS($H$3:$H1541,$G$3:$G1541,AA$1,$C$3:$C1541,"Sell"),0)</f>
        <v>0</v>
      </c>
      <c r="AB1541" s="111">
        <f t="shared" si="268"/>
        <v>0</v>
      </c>
      <c r="AC1541" s="111">
        <f>SUMIFS('Deductions and Deposits'!$H:$H,'Deductions and Deposits'!$G:$G,D1541,'Deductions and Deposits'!$F:$F,"&lt;="&amp;B1541)+SUMIFS($F$3:F1541,$D$3:D1541,D1541,$C$3:C1541,"Coin Deposit",$E$3:E1541,"")</f>
        <v>0</v>
      </c>
      <c r="AD1541" s="111">
        <f>SUMIFS('Deductions and Deposits'!$D:$D,'Deductions and Deposits'!$C:$C,D1541)+SUMIFS($F:$F,$D:$D,D1541,$C:$C,"Coin Deduction")</f>
        <v>0</v>
      </c>
      <c r="AE1541" s="111">
        <f>Table5[[#This Row],[Column4]]+Table5[[#This Row],[Column14]]+Table5[[#This Row],[Column19]]+Table5[[#This Row],[Column12]]</f>
        <v>0</v>
      </c>
      <c r="AF1541" s="111">
        <f>Table5[[#This Row],[Column5]]+Table5[[#This Row],[Column13]]+Table5[[#This Row],[Column21]]+Table5[[#This Row],[Column18]]</f>
        <v>0</v>
      </c>
      <c r="AG1541" s="111">
        <f t="shared" si="269"/>
        <v>0</v>
      </c>
      <c r="AH1541" s="111">
        <f t="shared" si="270"/>
        <v>0</v>
      </c>
      <c r="AI1541" s="111">
        <f>Table5[[#This Row],[Column17]]-Table5[[#This Row],[Column20]]</f>
        <v>0</v>
      </c>
      <c r="AJ1541" s="111">
        <f t="shared" si="271"/>
        <v>0</v>
      </c>
      <c r="AK1541" s="111">
        <f t="shared" si="264"/>
        <v>0</v>
      </c>
      <c r="AL1541" s="111">
        <f t="shared" si="272"/>
        <v>0</v>
      </c>
      <c r="AM1541" s="111" t="str">
        <f t="shared" si="273"/>
        <v/>
      </c>
      <c r="AN1541" s="111" t="str">
        <f t="shared" ca="1" si="274"/>
        <v/>
      </c>
    </row>
    <row r="1542" spans="1:40" ht="20.25" customHeight="1" x14ac:dyDescent="0.3">
      <c r="A1542" s="107"/>
      <c r="B1542" s="144"/>
      <c r="C1542" s="119"/>
      <c r="D1542" s="120"/>
      <c r="E1542" s="119"/>
      <c r="F1542" s="119"/>
      <c r="G1542" s="120"/>
      <c r="H1542" s="119"/>
      <c r="I1542" s="109"/>
      <c r="L1542" s="108"/>
      <c r="M1542" s="108"/>
      <c r="N1542" s="108"/>
      <c r="O1542" s="108"/>
      <c r="P1542" s="108"/>
      <c r="Q1542" s="108"/>
      <c r="R1542" s="108"/>
      <c r="S1542" s="108"/>
      <c r="T1542" s="100">
        <f t="shared" si="265"/>
        <v>0</v>
      </c>
      <c r="U1542" s="111"/>
      <c r="V1542" s="111"/>
      <c r="W1542" s="111">
        <f>SUMIFS($F$3:F1542,$D$3:D1542,D1542,$C$3:C1542,"Buy")+SUMIFS($F$3:F1542,$D$3:D1542,D1542,$C$3:C1542,"Coin Deposit",$E$3:E1542,"&lt;&gt;")</f>
        <v>0</v>
      </c>
      <c r="X1542" s="111">
        <f t="shared" si="266"/>
        <v>0</v>
      </c>
      <c r="Y1542" s="111">
        <f>IF($D1542=Y$1,SUMIFS($H$3:$H1542,$G$3:$G1542,Y$1,$C$3:$C1542,"Sell"),0)</f>
        <v>0</v>
      </c>
      <c r="Z1542" s="111">
        <f t="shared" si="267"/>
        <v>0</v>
      </c>
      <c r="AA1542" s="111">
        <f>IF($D1542=AA$1,SUMIFS($H$3:$H1542,$G$3:$G1542,AA$1,$C$3:$C1542,"Sell"),0)</f>
        <v>0</v>
      </c>
      <c r="AB1542" s="111">
        <f t="shared" si="268"/>
        <v>0</v>
      </c>
      <c r="AC1542" s="111">
        <f>SUMIFS('Deductions and Deposits'!$H:$H,'Deductions and Deposits'!$G:$G,D1542,'Deductions and Deposits'!$F:$F,"&lt;="&amp;B1542)+SUMIFS($F$3:F1542,$D$3:D1542,D1542,$C$3:C1542,"Coin Deposit",$E$3:E1542,"")</f>
        <v>0</v>
      </c>
      <c r="AD1542" s="111">
        <f>SUMIFS('Deductions and Deposits'!$D:$D,'Deductions and Deposits'!$C:$C,D1542)+SUMIFS($F:$F,$D:$D,D1542,$C:$C,"Coin Deduction")</f>
        <v>0</v>
      </c>
      <c r="AE1542" s="111">
        <f>Table5[[#This Row],[Column4]]+Table5[[#This Row],[Column14]]+Table5[[#This Row],[Column19]]+Table5[[#This Row],[Column12]]</f>
        <v>0</v>
      </c>
      <c r="AF1542" s="111">
        <f>Table5[[#This Row],[Column5]]+Table5[[#This Row],[Column13]]+Table5[[#This Row],[Column21]]+Table5[[#This Row],[Column18]]</f>
        <v>0</v>
      </c>
      <c r="AG1542" s="111">
        <f t="shared" si="269"/>
        <v>0</v>
      </c>
      <c r="AH1542" s="111">
        <f t="shared" si="270"/>
        <v>0</v>
      </c>
      <c r="AI1542" s="111">
        <f>Table5[[#This Row],[Column17]]-Table5[[#This Row],[Column20]]</f>
        <v>0</v>
      </c>
      <c r="AJ1542" s="111">
        <f t="shared" si="271"/>
        <v>0</v>
      </c>
      <c r="AK1542" s="111">
        <f t="shared" si="264"/>
        <v>0</v>
      </c>
      <c r="AL1542" s="111">
        <f t="shared" si="272"/>
        <v>0</v>
      </c>
      <c r="AM1542" s="111" t="str">
        <f t="shared" si="273"/>
        <v/>
      </c>
      <c r="AN1542" s="111" t="str">
        <f t="shared" ca="1" si="274"/>
        <v/>
      </c>
    </row>
    <row r="1543" spans="1:40" ht="20.25" customHeight="1" x14ac:dyDescent="0.3">
      <c r="A1543" s="107"/>
      <c r="B1543" s="144"/>
      <c r="C1543" s="119"/>
      <c r="D1543" s="120"/>
      <c r="E1543" s="119"/>
      <c r="F1543" s="119"/>
      <c r="G1543" s="120"/>
      <c r="H1543" s="119"/>
      <c r="I1543" s="109"/>
      <c r="L1543" s="108"/>
      <c r="M1543" s="108"/>
      <c r="N1543" s="108"/>
      <c r="O1543" s="108"/>
      <c r="P1543" s="108"/>
      <c r="Q1543" s="108"/>
      <c r="R1543" s="108"/>
      <c r="S1543" s="108"/>
      <c r="T1543" s="100">
        <f t="shared" si="265"/>
        <v>0</v>
      </c>
      <c r="U1543" s="111"/>
      <c r="V1543" s="111"/>
      <c r="W1543" s="111">
        <f>SUMIFS($F$3:F1543,$D$3:D1543,D1543,$C$3:C1543,"Buy")+SUMIFS($F$3:F1543,$D$3:D1543,D1543,$C$3:C1543,"Coin Deposit",$E$3:E1543,"&lt;&gt;")</f>
        <v>0</v>
      </c>
      <c r="X1543" s="111">
        <f t="shared" si="266"/>
        <v>0</v>
      </c>
      <c r="Y1543" s="111">
        <f>IF($D1543=Y$1,SUMIFS($H$3:$H1543,$G$3:$G1543,Y$1,$C$3:$C1543,"Sell"),0)</f>
        <v>0</v>
      </c>
      <c r="Z1543" s="111">
        <f t="shared" si="267"/>
        <v>0</v>
      </c>
      <c r="AA1543" s="111">
        <f>IF($D1543=AA$1,SUMIFS($H$3:$H1543,$G$3:$G1543,AA$1,$C$3:$C1543,"Sell"),0)</f>
        <v>0</v>
      </c>
      <c r="AB1543" s="111">
        <f t="shared" si="268"/>
        <v>0</v>
      </c>
      <c r="AC1543" s="111">
        <f>SUMIFS('Deductions and Deposits'!$H:$H,'Deductions and Deposits'!$G:$G,D1543,'Deductions and Deposits'!$F:$F,"&lt;="&amp;B1543)+SUMIFS($F$3:F1543,$D$3:D1543,D1543,$C$3:C1543,"Coin Deposit",$E$3:E1543,"")</f>
        <v>0</v>
      </c>
      <c r="AD1543" s="111">
        <f>SUMIFS('Deductions and Deposits'!$D:$D,'Deductions and Deposits'!$C:$C,D1543)+SUMIFS($F:$F,$D:$D,D1543,$C:$C,"Coin Deduction")</f>
        <v>0</v>
      </c>
      <c r="AE1543" s="111">
        <f>Table5[[#This Row],[Column4]]+Table5[[#This Row],[Column14]]+Table5[[#This Row],[Column19]]+Table5[[#This Row],[Column12]]</f>
        <v>0</v>
      </c>
      <c r="AF1543" s="111">
        <f>Table5[[#This Row],[Column5]]+Table5[[#This Row],[Column13]]+Table5[[#This Row],[Column21]]+Table5[[#This Row],[Column18]]</f>
        <v>0</v>
      </c>
      <c r="AG1543" s="111">
        <f t="shared" si="269"/>
        <v>0</v>
      </c>
      <c r="AH1543" s="111">
        <f t="shared" si="270"/>
        <v>0</v>
      </c>
      <c r="AI1543" s="111">
        <f>Table5[[#This Row],[Column17]]-Table5[[#This Row],[Column20]]</f>
        <v>0</v>
      </c>
      <c r="AJ1543" s="111">
        <f t="shared" si="271"/>
        <v>0</v>
      </c>
      <c r="AK1543" s="111">
        <f t="shared" si="264"/>
        <v>0</v>
      </c>
      <c r="AL1543" s="111">
        <f t="shared" si="272"/>
        <v>0</v>
      </c>
      <c r="AM1543" s="111" t="str">
        <f t="shared" si="273"/>
        <v/>
      </c>
      <c r="AN1543" s="111" t="str">
        <f t="shared" ca="1" si="274"/>
        <v/>
      </c>
    </row>
    <row r="1544" spans="1:40" ht="20.25" customHeight="1" x14ac:dyDescent="0.3">
      <c r="A1544" s="107"/>
      <c r="B1544" s="144"/>
      <c r="C1544" s="119"/>
      <c r="D1544" s="120"/>
      <c r="E1544" s="119"/>
      <c r="F1544" s="119"/>
      <c r="G1544" s="120"/>
      <c r="H1544" s="119"/>
      <c r="I1544" s="109"/>
      <c r="L1544" s="108"/>
      <c r="M1544" s="108"/>
      <c r="N1544" s="108"/>
      <c r="O1544" s="108"/>
      <c r="P1544" s="108"/>
      <c r="Q1544" s="108"/>
      <c r="R1544" s="108"/>
      <c r="S1544" s="108"/>
      <c r="T1544" s="100">
        <f t="shared" si="265"/>
        <v>0</v>
      </c>
      <c r="U1544" s="111"/>
      <c r="V1544" s="111"/>
      <c r="W1544" s="111">
        <f>SUMIFS($F$3:F1544,$D$3:D1544,D1544,$C$3:C1544,"Buy")+SUMIFS($F$3:F1544,$D$3:D1544,D1544,$C$3:C1544,"Coin Deposit",$E$3:E1544,"&lt;&gt;")</f>
        <v>0</v>
      </c>
      <c r="X1544" s="111">
        <f t="shared" si="266"/>
        <v>0</v>
      </c>
      <c r="Y1544" s="111">
        <f>IF($D1544=Y$1,SUMIFS($H$3:$H1544,$G$3:$G1544,Y$1,$C$3:$C1544,"Sell"),0)</f>
        <v>0</v>
      </c>
      <c r="Z1544" s="111">
        <f t="shared" si="267"/>
        <v>0</v>
      </c>
      <c r="AA1544" s="111">
        <f>IF($D1544=AA$1,SUMIFS($H$3:$H1544,$G$3:$G1544,AA$1,$C$3:$C1544,"Sell"),0)</f>
        <v>0</v>
      </c>
      <c r="AB1544" s="111">
        <f t="shared" si="268"/>
        <v>0</v>
      </c>
      <c r="AC1544" s="111">
        <f>SUMIFS('Deductions and Deposits'!$H:$H,'Deductions and Deposits'!$G:$G,D1544,'Deductions and Deposits'!$F:$F,"&lt;="&amp;B1544)+SUMIFS($F$3:F1544,$D$3:D1544,D1544,$C$3:C1544,"Coin Deposit",$E$3:E1544,"")</f>
        <v>0</v>
      </c>
      <c r="AD1544" s="111">
        <f>SUMIFS('Deductions and Deposits'!$D:$D,'Deductions and Deposits'!$C:$C,D1544)+SUMIFS($F:$F,$D:$D,D1544,$C:$C,"Coin Deduction")</f>
        <v>0</v>
      </c>
      <c r="AE1544" s="111">
        <f>Table5[[#This Row],[Column4]]+Table5[[#This Row],[Column14]]+Table5[[#This Row],[Column19]]+Table5[[#This Row],[Column12]]</f>
        <v>0</v>
      </c>
      <c r="AF1544" s="111">
        <f>Table5[[#This Row],[Column5]]+Table5[[#This Row],[Column13]]+Table5[[#This Row],[Column21]]+Table5[[#This Row],[Column18]]</f>
        <v>0</v>
      </c>
      <c r="AG1544" s="111">
        <f t="shared" si="269"/>
        <v>0</v>
      </c>
      <c r="AH1544" s="111">
        <f t="shared" si="270"/>
        <v>0</v>
      </c>
      <c r="AI1544" s="111">
        <f>Table5[[#This Row],[Column17]]-Table5[[#This Row],[Column20]]</f>
        <v>0</v>
      </c>
      <c r="AJ1544" s="111">
        <f t="shared" si="271"/>
        <v>0</v>
      </c>
      <c r="AK1544" s="111">
        <f t="shared" si="264"/>
        <v>0</v>
      </c>
      <c r="AL1544" s="111">
        <f t="shared" si="272"/>
        <v>0</v>
      </c>
      <c r="AM1544" s="111" t="str">
        <f t="shared" si="273"/>
        <v/>
      </c>
      <c r="AN1544" s="111" t="str">
        <f t="shared" ca="1" si="274"/>
        <v/>
      </c>
    </row>
    <row r="1545" spans="1:40" ht="20.25" customHeight="1" x14ac:dyDescent="0.3">
      <c r="A1545" s="107"/>
      <c r="B1545" s="144"/>
      <c r="C1545" s="119"/>
      <c r="D1545" s="120"/>
      <c r="E1545" s="119"/>
      <c r="F1545" s="119"/>
      <c r="G1545" s="120"/>
      <c r="H1545" s="119"/>
      <c r="I1545" s="109"/>
      <c r="L1545" s="108"/>
      <c r="M1545" s="108"/>
      <c r="N1545" s="108"/>
      <c r="O1545" s="108"/>
      <c r="P1545" s="108"/>
      <c r="Q1545" s="108"/>
      <c r="R1545" s="108"/>
      <c r="S1545" s="108"/>
      <c r="T1545" s="100">
        <f t="shared" si="265"/>
        <v>0</v>
      </c>
      <c r="U1545" s="111"/>
      <c r="V1545" s="111"/>
      <c r="W1545" s="111">
        <f>SUMIFS($F$3:F1545,$D$3:D1545,D1545,$C$3:C1545,"Buy")+SUMIFS($F$3:F1545,$D$3:D1545,D1545,$C$3:C1545,"Coin Deposit",$E$3:E1545,"&lt;&gt;")</f>
        <v>0</v>
      </c>
      <c r="X1545" s="111">
        <f t="shared" si="266"/>
        <v>0</v>
      </c>
      <c r="Y1545" s="111">
        <f>IF($D1545=Y$1,SUMIFS($H$3:$H1545,$G$3:$G1545,Y$1,$C$3:$C1545,"Sell"),0)</f>
        <v>0</v>
      </c>
      <c r="Z1545" s="111">
        <f t="shared" si="267"/>
        <v>0</v>
      </c>
      <c r="AA1545" s="111">
        <f>IF($D1545=AA$1,SUMIFS($H$3:$H1545,$G$3:$G1545,AA$1,$C$3:$C1545,"Sell"),0)</f>
        <v>0</v>
      </c>
      <c r="AB1545" s="111">
        <f t="shared" si="268"/>
        <v>0</v>
      </c>
      <c r="AC1545" s="111">
        <f>SUMIFS('Deductions and Deposits'!$H:$H,'Deductions and Deposits'!$G:$G,D1545,'Deductions and Deposits'!$F:$F,"&lt;="&amp;B1545)+SUMIFS($F$3:F1545,$D$3:D1545,D1545,$C$3:C1545,"Coin Deposit",$E$3:E1545,"")</f>
        <v>0</v>
      </c>
      <c r="AD1545" s="111">
        <f>SUMIFS('Deductions and Deposits'!$D:$D,'Deductions and Deposits'!$C:$C,D1545)+SUMIFS($F:$F,$D:$D,D1545,$C:$C,"Coin Deduction")</f>
        <v>0</v>
      </c>
      <c r="AE1545" s="111">
        <f>Table5[[#This Row],[Column4]]+Table5[[#This Row],[Column14]]+Table5[[#This Row],[Column19]]+Table5[[#This Row],[Column12]]</f>
        <v>0</v>
      </c>
      <c r="AF1545" s="111">
        <f>Table5[[#This Row],[Column5]]+Table5[[#This Row],[Column13]]+Table5[[#This Row],[Column21]]+Table5[[#This Row],[Column18]]</f>
        <v>0</v>
      </c>
      <c r="AG1545" s="111">
        <f t="shared" si="269"/>
        <v>0</v>
      </c>
      <c r="AH1545" s="111">
        <f t="shared" si="270"/>
        <v>0</v>
      </c>
      <c r="AI1545" s="111">
        <f>Table5[[#This Row],[Column17]]-Table5[[#This Row],[Column20]]</f>
        <v>0</v>
      </c>
      <c r="AJ1545" s="111">
        <f t="shared" si="271"/>
        <v>0</v>
      </c>
      <c r="AK1545" s="111">
        <f t="shared" si="264"/>
        <v>0</v>
      </c>
      <c r="AL1545" s="111">
        <f t="shared" si="272"/>
        <v>0</v>
      </c>
      <c r="AM1545" s="111" t="str">
        <f t="shared" si="273"/>
        <v/>
      </c>
      <c r="AN1545" s="111" t="str">
        <f t="shared" ca="1" si="274"/>
        <v/>
      </c>
    </row>
    <row r="1546" spans="1:40" ht="20.25" customHeight="1" x14ac:dyDescent="0.3">
      <c r="A1546" s="107"/>
      <c r="B1546" s="144"/>
      <c r="C1546" s="119"/>
      <c r="D1546" s="120"/>
      <c r="E1546" s="119"/>
      <c r="F1546" s="119"/>
      <c r="G1546" s="120"/>
      <c r="H1546" s="119"/>
      <c r="I1546" s="109"/>
      <c r="L1546" s="108"/>
      <c r="M1546" s="108"/>
      <c r="N1546" s="108"/>
      <c r="O1546" s="108"/>
      <c r="P1546" s="108"/>
      <c r="Q1546" s="108"/>
      <c r="R1546" s="108"/>
      <c r="S1546" s="108"/>
      <c r="T1546" s="100">
        <f t="shared" si="265"/>
        <v>0</v>
      </c>
      <c r="U1546" s="111"/>
      <c r="V1546" s="111"/>
      <c r="W1546" s="111">
        <f>SUMIFS($F$3:F1546,$D$3:D1546,D1546,$C$3:C1546,"Buy")+SUMIFS($F$3:F1546,$D$3:D1546,D1546,$C$3:C1546,"Coin Deposit",$E$3:E1546,"&lt;&gt;")</f>
        <v>0</v>
      </c>
      <c r="X1546" s="111">
        <f t="shared" si="266"/>
        <v>0</v>
      </c>
      <c r="Y1546" s="111">
        <f>IF($D1546=Y$1,SUMIFS($H$3:$H1546,$G$3:$G1546,Y$1,$C$3:$C1546,"Sell"),0)</f>
        <v>0</v>
      </c>
      <c r="Z1546" s="111">
        <f t="shared" si="267"/>
        <v>0</v>
      </c>
      <c r="AA1546" s="111">
        <f>IF($D1546=AA$1,SUMIFS($H$3:$H1546,$G$3:$G1546,AA$1,$C$3:$C1546,"Sell"),0)</f>
        <v>0</v>
      </c>
      <c r="AB1546" s="111">
        <f t="shared" si="268"/>
        <v>0</v>
      </c>
      <c r="AC1546" s="111">
        <f>SUMIFS('Deductions and Deposits'!$H:$H,'Deductions and Deposits'!$G:$G,D1546,'Deductions and Deposits'!$F:$F,"&lt;="&amp;B1546)+SUMIFS($F$3:F1546,$D$3:D1546,D1546,$C$3:C1546,"Coin Deposit",$E$3:E1546,"")</f>
        <v>0</v>
      </c>
      <c r="AD1546" s="111">
        <f>SUMIFS('Deductions and Deposits'!$D:$D,'Deductions and Deposits'!$C:$C,D1546)+SUMIFS($F:$F,$D:$D,D1546,$C:$C,"Coin Deduction")</f>
        <v>0</v>
      </c>
      <c r="AE1546" s="111">
        <f>Table5[[#This Row],[Column4]]+Table5[[#This Row],[Column14]]+Table5[[#This Row],[Column19]]+Table5[[#This Row],[Column12]]</f>
        <v>0</v>
      </c>
      <c r="AF1546" s="111">
        <f>Table5[[#This Row],[Column5]]+Table5[[#This Row],[Column13]]+Table5[[#This Row],[Column21]]+Table5[[#This Row],[Column18]]</f>
        <v>0</v>
      </c>
      <c r="AG1546" s="111">
        <f t="shared" si="269"/>
        <v>0</v>
      </c>
      <c r="AH1546" s="111">
        <f t="shared" si="270"/>
        <v>0</v>
      </c>
      <c r="AI1546" s="111">
        <f>Table5[[#This Row],[Column17]]-Table5[[#This Row],[Column20]]</f>
        <v>0</v>
      </c>
      <c r="AJ1546" s="111">
        <f t="shared" si="271"/>
        <v>0</v>
      </c>
      <c r="AK1546" s="111">
        <f t="shared" si="264"/>
        <v>0</v>
      </c>
      <c r="AL1546" s="111">
        <f t="shared" si="272"/>
        <v>0</v>
      </c>
      <c r="AM1546" s="111" t="str">
        <f t="shared" si="273"/>
        <v/>
      </c>
      <c r="AN1546" s="111" t="str">
        <f t="shared" ca="1" si="274"/>
        <v/>
      </c>
    </row>
    <row r="1547" spans="1:40" ht="20.25" customHeight="1" x14ac:dyDescent="0.3">
      <c r="A1547" s="107"/>
      <c r="B1547" s="144"/>
      <c r="C1547" s="119"/>
      <c r="D1547" s="120"/>
      <c r="E1547" s="119"/>
      <c r="F1547" s="119"/>
      <c r="G1547" s="120"/>
      <c r="H1547" s="119"/>
      <c r="I1547" s="109"/>
      <c r="L1547" s="108"/>
      <c r="M1547" s="108"/>
      <c r="N1547" s="108"/>
      <c r="O1547" s="108"/>
      <c r="P1547" s="108"/>
      <c r="Q1547" s="108"/>
      <c r="R1547" s="108"/>
      <c r="S1547" s="108"/>
      <c r="T1547" s="100">
        <f t="shared" si="265"/>
        <v>0</v>
      </c>
      <c r="U1547" s="111"/>
      <c r="V1547" s="111"/>
      <c r="W1547" s="111">
        <f>SUMIFS($F$3:F1547,$D$3:D1547,D1547,$C$3:C1547,"Buy")+SUMIFS($F$3:F1547,$D$3:D1547,D1547,$C$3:C1547,"Coin Deposit",$E$3:E1547,"&lt;&gt;")</f>
        <v>0</v>
      </c>
      <c r="X1547" s="111">
        <f t="shared" si="266"/>
        <v>0</v>
      </c>
      <c r="Y1547" s="111">
        <f>IF($D1547=Y$1,SUMIFS($H$3:$H1547,$G$3:$G1547,Y$1,$C$3:$C1547,"Sell"),0)</f>
        <v>0</v>
      </c>
      <c r="Z1547" s="111">
        <f t="shared" si="267"/>
        <v>0</v>
      </c>
      <c r="AA1547" s="111">
        <f>IF($D1547=AA$1,SUMIFS($H$3:$H1547,$G$3:$G1547,AA$1,$C$3:$C1547,"Sell"),0)</f>
        <v>0</v>
      </c>
      <c r="AB1547" s="111">
        <f t="shared" si="268"/>
        <v>0</v>
      </c>
      <c r="AC1547" s="111">
        <f>SUMIFS('Deductions and Deposits'!$H:$H,'Deductions and Deposits'!$G:$G,D1547,'Deductions and Deposits'!$F:$F,"&lt;="&amp;B1547)+SUMIFS($F$3:F1547,$D$3:D1547,D1547,$C$3:C1547,"Coin Deposit",$E$3:E1547,"")</f>
        <v>0</v>
      </c>
      <c r="AD1547" s="111">
        <f>SUMIFS('Deductions and Deposits'!$D:$D,'Deductions and Deposits'!$C:$C,D1547)+SUMIFS($F:$F,$D:$D,D1547,$C:$C,"Coin Deduction")</f>
        <v>0</v>
      </c>
      <c r="AE1547" s="111">
        <f>Table5[[#This Row],[Column4]]+Table5[[#This Row],[Column14]]+Table5[[#This Row],[Column19]]+Table5[[#This Row],[Column12]]</f>
        <v>0</v>
      </c>
      <c r="AF1547" s="111">
        <f>Table5[[#This Row],[Column5]]+Table5[[#This Row],[Column13]]+Table5[[#This Row],[Column21]]+Table5[[#This Row],[Column18]]</f>
        <v>0</v>
      </c>
      <c r="AG1547" s="111">
        <f t="shared" si="269"/>
        <v>0</v>
      </c>
      <c r="AH1547" s="111">
        <f t="shared" si="270"/>
        <v>0</v>
      </c>
      <c r="AI1547" s="111">
        <f>Table5[[#This Row],[Column17]]-Table5[[#This Row],[Column20]]</f>
        <v>0</v>
      </c>
      <c r="AJ1547" s="111">
        <f t="shared" si="271"/>
        <v>0</v>
      </c>
      <c r="AK1547" s="111">
        <f t="shared" si="264"/>
        <v>0</v>
      </c>
      <c r="AL1547" s="111">
        <f t="shared" si="272"/>
        <v>0</v>
      </c>
      <c r="AM1547" s="111" t="str">
        <f t="shared" si="273"/>
        <v/>
      </c>
      <c r="AN1547" s="111" t="str">
        <f t="shared" ca="1" si="274"/>
        <v/>
      </c>
    </row>
    <row r="1548" spans="1:40" ht="20.25" customHeight="1" x14ac:dyDescent="0.3">
      <c r="A1548" s="107"/>
      <c r="B1548" s="144"/>
      <c r="C1548" s="119"/>
      <c r="D1548" s="120"/>
      <c r="E1548" s="119"/>
      <c r="F1548" s="119"/>
      <c r="G1548" s="120"/>
      <c r="H1548" s="119"/>
      <c r="I1548" s="109"/>
      <c r="L1548" s="108"/>
      <c r="M1548" s="108"/>
      <c r="N1548" s="108"/>
      <c r="O1548" s="108"/>
      <c r="P1548" s="108"/>
      <c r="Q1548" s="108"/>
      <c r="R1548" s="108"/>
      <c r="S1548" s="108"/>
      <c r="T1548" s="100">
        <f t="shared" si="265"/>
        <v>0</v>
      </c>
      <c r="U1548" s="111"/>
      <c r="V1548" s="111"/>
      <c r="W1548" s="111">
        <f>SUMIFS($F$3:F1548,$D$3:D1548,D1548,$C$3:C1548,"Buy")+SUMIFS($F$3:F1548,$D$3:D1548,D1548,$C$3:C1548,"Coin Deposit",$E$3:E1548,"&lt;&gt;")</f>
        <v>0</v>
      </c>
      <c r="X1548" s="111">
        <f t="shared" si="266"/>
        <v>0</v>
      </c>
      <c r="Y1548" s="111">
        <f>IF($D1548=Y$1,SUMIFS($H$3:$H1548,$G$3:$G1548,Y$1,$C$3:$C1548,"Sell"),0)</f>
        <v>0</v>
      </c>
      <c r="Z1548" s="111">
        <f t="shared" si="267"/>
        <v>0</v>
      </c>
      <c r="AA1548" s="111">
        <f>IF($D1548=AA$1,SUMIFS($H$3:$H1548,$G$3:$G1548,AA$1,$C$3:$C1548,"Sell"),0)</f>
        <v>0</v>
      </c>
      <c r="AB1548" s="111">
        <f t="shared" si="268"/>
        <v>0</v>
      </c>
      <c r="AC1548" s="111">
        <f>SUMIFS('Deductions and Deposits'!$H:$H,'Deductions and Deposits'!$G:$G,D1548,'Deductions and Deposits'!$F:$F,"&lt;="&amp;B1548)+SUMIFS($F$3:F1548,$D$3:D1548,D1548,$C$3:C1548,"Coin Deposit",$E$3:E1548,"")</f>
        <v>0</v>
      </c>
      <c r="AD1548" s="111">
        <f>SUMIFS('Deductions and Deposits'!$D:$D,'Deductions and Deposits'!$C:$C,D1548)+SUMIFS($F:$F,$D:$D,D1548,$C:$C,"Coin Deduction")</f>
        <v>0</v>
      </c>
      <c r="AE1548" s="111">
        <f>Table5[[#This Row],[Column4]]+Table5[[#This Row],[Column14]]+Table5[[#This Row],[Column19]]+Table5[[#This Row],[Column12]]</f>
        <v>0</v>
      </c>
      <c r="AF1548" s="111">
        <f>Table5[[#This Row],[Column5]]+Table5[[#This Row],[Column13]]+Table5[[#This Row],[Column21]]+Table5[[#This Row],[Column18]]</f>
        <v>0</v>
      </c>
      <c r="AG1548" s="111">
        <f t="shared" si="269"/>
        <v>0</v>
      </c>
      <c r="AH1548" s="111">
        <f t="shared" si="270"/>
        <v>0</v>
      </c>
      <c r="AI1548" s="111">
        <f>Table5[[#This Row],[Column17]]-Table5[[#This Row],[Column20]]</f>
        <v>0</v>
      </c>
      <c r="AJ1548" s="111">
        <f t="shared" si="271"/>
        <v>0</v>
      </c>
      <c r="AK1548" s="111">
        <f t="shared" si="264"/>
        <v>0</v>
      </c>
      <c r="AL1548" s="111">
        <f t="shared" si="272"/>
        <v>0</v>
      </c>
      <c r="AM1548" s="111" t="str">
        <f t="shared" si="273"/>
        <v/>
      </c>
      <c r="AN1548" s="111" t="str">
        <f t="shared" ca="1" si="274"/>
        <v/>
      </c>
    </row>
    <row r="1549" spans="1:40" ht="20.25" customHeight="1" x14ac:dyDescent="0.3">
      <c r="A1549" s="107"/>
      <c r="B1549" s="144"/>
      <c r="C1549" s="119"/>
      <c r="D1549" s="120"/>
      <c r="E1549" s="119"/>
      <c r="F1549" s="119"/>
      <c r="G1549" s="120"/>
      <c r="H1549" s="119"/>
      <c r="I1549" s="109"/>
      <c r="L1549" s="108"/>
      <c r="M1549" s="108"/>
      <c r="N1549" s="108"/>
      <c r="O1549" s="108"/>
      <c r="P1549" s="108"/>
      <c r="Q1549" s="108"/>
      <c r="R1549" s="108"/>
      <c r="S1549" s="108"/>
      <c r="T1549" s="100">
        <f t="shared" si="265"/>
        <v>0</v>
      </c>
      <c r="U1549" s="111"/>
      <c r="V1549" s="111"/>
      <c r="W1549" s="111">
        <f>SUMIFS($F$3:F1549,$D$3:D1549,D1549,$C$3:C1549,"Buy")+SUMIFS($F$3:F1549,$D$3:D1549,D1549,$C$3:C1549,"Coin Deposit",$E$3:E1549,"&lt;&gt;")</f>
        <v>0</v>
      </c>
      <c r="X1549" s="111">
        <f t="shared" si="266"/>
        <v>0</v>
      </c>
      <c r="Y1549" s="111">
        <f>IF($D1549=Y$1,SUMIFS($H$3:$H1549,$G$3:$G1549,Y$1,$C$3:$C1549,"Sell"),0)</f>
        <v>0</v>
      </c>
      <c r="Z1549" s="111">
        <f t="shared" si="267"/>
        <v>0</v>
      </c>
      <c r="AA1549" s="111">
        <f>IF($D1549=AA$1,SUMIFS($H$3:$H1549,$G$3:$G1549,AA$1,$C$3:$C1549,"Sell"),0)</f>
        <v>0</v>
      </c>
      <c r="AB1549" s="111">
        <f t="shared" si="268"/>
        <v>0</v>
      </c>
      <c r="AC1549" s="111">
        <f>SUMIFS('Deductions and Deposits'!$H:$H,'Deductions and Deposits'!$G:$G,D1549,'Deductions and Deposits'!$F:$F,"&lt;="&amp;B1549)+SUMIFS($F$3:F1549,$D$3:D1549,D1549,$C$3:C1549,"Coin Deposit",$E$3:E1549,"")</f>
        <v>0</v>
      </c>
      <c r="AD1549" s="111">
        <f>SUMIFS('Deductions and Deposits'!$D:$D,'Deductions and Deposits'!$C:$C,D1549)+SUMIFS($F:$F,$D:$D,D1549,$C:$C,"Coin Deduction")</f>
        <v>0</v>
      </c>
      <c r="AE1549" s="111">
        <f>Table5[[#This Row],[Column4]]+Table5[[#This Row],[Column14]]+Table5[[#This Row],[Column19]]+Table5[[#This Row],[Column12]]</f>
        <v>0</v>
      </c>
      <c r="AF1549" s="111">
        <f>Table5[[#This Row],[Column5]]+Table5[[#This Row],[Column13]]+Table5[[#This Row],[Column21]]+Table5[[#This Row],[Column18]]</f>
        <v>0</v>
      </c>
      <c r="AG1549" s="111">
        <f t="shared" si="269"/>
        <v>0</v>
      </c>
      <c r="AH1549" s="111">
        <f t="shared" si="270"/>
        <v>0</v>
      </c>
      <c r="AI1549" s="111">
        <f>Table5[[#This Row],[Column17]]-Table5[[#This Row],[Column20]]</f>
        <v>0</v>
      </c>
      <c r="AJ1549" s="111">
        <f t="shared" si="271"/>
        <v>0</v>
      </c>
      <c r="AK1549" s="111">
        <f t="shared" si="264"/>
        <v>0</v>
      </c>
      <c r="AL1549" s="111">
        <f t="shared" si="272"/>
        <v>0</v>
      </c>
      <c r="AM1549" s="111" t="str">
        <f t="shared" si="273"/>
        <v/>
      </c>
      <c r="AN1549" s="111" t="str">
        <f t="shared" ca="1" si="274"/>
        <v/>
      </c>
    </row>
    <row r="1550" spans="1:40" ht="20.25" customHeight="1" x14ac:dyDescent="0.3">
      <c r="A1550" s="107"/>
      <c r="B1550" s="144"/>
      <c r="C1550" s="119"/>
      <c r="D1550" s="120"/>
      <c r="E1550" s="119"/>
      <c r="F1550" s="119"/>
      <c r="G1550" s="120"/>
      <c r="H1550" s="119"/>
      <c r="I1550" s="109"/>
      <c r="L1550" s="108"/>
      <c r="M1550" s="108"/>
      <c r="N1550" s="108"/>
      <c r="O1550" s="108"/>
      <c r="P1550" s="108"/>
      <c r="Q1550" s="108"/>
      <c r="R1550" s="108"/>
      <c r="S1550" s="108"/>
      <c r="T1550" s="100">
        <f t="shared" si="265"/>
        <v>0</v>
      </c>
      <c r="U1550" s="111"/>
      <c r="V1550" s="111"/>
      <c r="W1550" s="111">
        <f>SUMIFS($F$3:F1550,$D$3:D1550,D1550,$C$3:C1550,"Buy")+SUMIFS($F$3:F1550,$D$3:D1550,D1550,$C$3:C1550,"Coin Deposit",$E$3:E1550,"&lt;&gt;")</f>
        <v>0</v>
      </c>
      <c r="X1550" s="111">
        <f t="shared" si="266"/>
        <v>0</v>
      </c>
      <c r="Y1550" s="111">
        <f>IF($D1550=Y$1,SUMIFS($H$3:$H1550,$G$3:$G1550,Y$1,$C$3:$C1550,"Sell"),0)</f>
        <v>0</v>
      </c>
      <c r="Z1550" s="111">
        <f t="shared" si="267"/>
        <v>0</v>
      </c>
      <c r="AA1550" s="111">
        <f>IF($D1550=AA$1,SUMIFS($H$3:$H1550,$G$3:$G1550,AA$1,$C$3:$C1550,"Sell"),0)</f>
        <v>0</v>
      </c>
      <c r="AB1550" s="111">
        <f t="shared" si="268"/>
        <v>0</v>
      </c>
      <c r="AC1550" s="111">
        <f>SUMIFS('Deductions and Deposits'!$H:$H,'Deductions and Deposits'!$G:$G,D1550,'Deductions and Deposits'!$F:$F,"&lt;="&amp;B1550)+SUMIFS($F$3:F1550,$D$3:D1550,D1550,$C$3:C1550,"Coin Deposit",$E$3:E1550,"")</f>
        <v>0</v>
      </c>
      <c r="AD1550" s="111">
        <f>SUMIFS('Deductions and Deposits'!$D:$D,'Deductions and Deposits'!$C:$C,D1550)+SUMIFS($F:$F,$D:$D,D1550,$C:$C,"Coin Deduction")</f>
        <v>0</v>
      </c>
      <c r="AE1550" s="111">
        <f>Table5[[#This Row],[Column4]]+Table5[[#This Row],[Column14]]+Table5[[#This Row],[Column19]]+Table5[[#This Row],[Column12]]</f>
        <v>0</v>
      </c>
      <c r="AF1550" s="111">
        <f>Table5[[#This Row],[Column5]]+Table5[[#This Row],[Column13]]+Table5[[#This Row],[Column21]]+Table5[[#This Row],[Column18]]</f>
        <v>0</v>
      </c>
      <c r="AG1550" s="111">
        <f t="shared" si="269"/>
        <v>0</v>
      </c>
      <c r="AH1550" s="111">
        <f t="shared" si="270"/>
        <v>0</v>
      </c>
      <c r="AI1550" s="111">
        <f>Table5[[#This Row],[Column17]]-Table5[[#This Row],[Column20]]</f>
        <v>0</v>
      </c>
      <c r="AJ1550" s="111">
        <f t="shared" si="271"/>
        <v>0</v>
      </c>
      <c r="AK1550" s="111">
        <f t="shared" si="264"/>
        <v>0</v>
      </c>
      <c r="AL1550" s="111">
        <f t="shared" si="272"/>
        <v>0</v>
      </c>
      <c r="AM1550" s="111" t="str">
        <f t="shared" si="273"/>
        <v/>
      </c>
      <c r="AN1550" s="111" t="str">
        <f t="shared" ca="1" si="274"/>
        <v/>
      </c>
    </row>
    <row r="1551" spans="1:40" ht="20.25" customHeight="1" x14ac:dyDescent="0.3">
      <c r="A1551" s="107"/>
      <c r="B1551" s="144"/>
      <c r="C1551" s="119"/>
      <c r="D1551" s="120"/>
      <c r="E1551" s="119"/>
      <c r="F1551" s="119"/>
      <c r="G1551" s="120"/>
      <c r="H1551" s="119"/>
      <c r="I1551" s="109"/>
      <c r="L1551" s="108"/>
      <c r="M1551" s="108"/>
      <c r="N1551" s="108"/>
      <c r="O1551" s="108"/>
      <c r="P1551" s="108"/>
      <c r="Q1551" s="108"/>
      <c r="R1551" s="108"/>
      <c r="S1551" s="108"/>
      <c r="T1551" s="100">
        <f t="shared" si="265"/>
        <v>0</v>
      </c>
      <c r="U1551" s="111"/>
      <c r="V1551" s="111"/>
      <c r="W1551" s="111">
        <f>SUMIFS($F$3:F1551,$D$3:D1551,D1551,$C$3:C1551,"Buy")+SUMIFS($F$3:F1551,$D$3:D1551,D1551,$C$3:C1551,"Coin Deposit",$E$3:E1551,"&lt;&gt;")</f>
        <v>0</v>
      </c>
      <c r="X1551" s="111">
        <f t="shared" si="266"/>
        <v>0</v>
      </c>
      <c r="Y1551" s="111">
        <f>IF($D1551=Y$1,SUMIFS($H$3:$H1551,$G$3:$G1551,Y$1,$C$3:$C1551,"Sell"),0)</f>
        <v>0</v>
      </c>
      <c r="Z1551" s="111">
        <f t="shared" si="267"/>
        <v>0</v>
      </c>
      <c r="AA1551" s="111">
        <f>IF($D1551=AA$1,SUMIFS($H$3:$H1551,$G$3:$G1551,AA$1,$C$3:$C1551,"Sell"),0)</f>
        <v>0</v>
      </c>
      <c r="AB1551" s="111">
        <f t="shared" si="268"/>
        <v>0</v>
      </c>
      <c r="AC1551" s="111">
        <f>SUMIFS('Deductions and Deposits'!$H:$H,'Deductions and Deposits'!$G:$G,D1551,'Deductions and Deposits'!$F:$F,"&lt;="&amp;B1551)+SUMIFS($F$3:F1551,$D$3:D1551,D1551,$C$3:C1551,"Coin Deposit",$E$3:E1551,"")</f>
        <v>0</v>
      </c>
      <c r="AD1551" s="111">
        <f>SUMIFS('Deductions and Deposits'!$D:$D,'Deductions and Deposits'!$C:$C,D1551)+SUMIFS($F:$F,$D:$D,D1551,$C:$C,"Coin Deduction")</f>
        <v>0</v>
      </c>
      <c r="AE1551" s="111">
        <f>Table5[[#This Row],[Column4]]+Table5[[#This Row],[Column14]]+Table5[[#This Row],[Column19]]+Table5[[#This Row],[Column12]]</f>
        <v>0</v>
      </c>
      <c r="AF1551" s="111">
        <f>Table5[[#This Row],[Column5]]+Table5[[#This Row],[Column13]]+Table5[[#This Row],[Column21]]+Table5[[#This Row],[Column18]]</f>
        <v>0</v>
      </c>
      <c r="AG1551" s="111">
        <f t="shared" si="269"/>
        <v>0</v>
      </c>
      <c r="AH1551" s="111">
        <f t="shared" si="270"/>
        <v>0</v>
      </c>
      <c r="AI1551" s="111">
        <f>Table5[[#This Row],[Column17]]-Table5[[#This Row],[Column20]]</f>
        <v>0</v>
      </c>
      <c r="AJ1551" s="111">
        <f t="shared" si="271"/>
        <v>0</v>
      </c>
      <c r="AK1551" s="111">
        <f t="shared" si="264"/>
        <v>0</v>
      </c>
      <c r="AL1551" s="111">
        <f t="shared" si="272"/>
        <v>0</v>
      </c>
      <c r="AM1551" s="111" t="str">
        <f t="shared" si="273"/>
        <v/>
      </c>
      <c r="AN1551" s="111" t="str">
        <f t="shared" ca="1" si="274"/>
        <v/>
      </c>
    </row>
    <row r="1552" spans="1:40" ht="20.25" customHeight="1" x14ac:dyDescent="0.3">
      <c r="A1552" s="107"/>
      <c r="B1552" s="144"/>
      <c r="C1552" s="119"/>
      <c r="D1552" s="120"/>
      <c r="E1552" s="119"/>
      <c r="F1552" s="119"/>
      <c r="G1552" s="120"/>
      <c r="H1552" s="119"/>
      <c r="I1552" s="109"/>
      <c r="L1552" s="108"/>
      <c r="M1552" s="108"/>
      <c r="N1552" s="108"/>
      <c r="O1552" s="108"/>
      <c r="P1552" s="108"/>
      <c r="Q1552" s="108"/>
      <c r="R1552" s="108"/>
      <c r="S1552" s="108"/>
      <c r="T1552" s="100">
        <f t="shared" si="265"/>
        <v>0</v>
      </c>
      <c r="U1552" s="111"/>
      <c r="V1552" s="111"/>
      <c r="W1552" s="111">
        <f>SUMIFS($F$3:F1552,$D$3:D1552,D1552,$C$3:C1552,"Buy")+SUMIFS($F$3:F1552,$D$3:D1552,D1552,$C$3:C1552,"Coin Deposit",$E$3:E1552,"&lt;&gt;")</f>
        <v>0</v>
      </c>
      <c r="X1552" s="111">
        <f t="shared" si="266"/>
        <v>0</v>
      </c>
      <c r="Y1552" s="111">
        <f>IF($D1552=Y$1,SUMIFS($H$3:$H1552,$G$3:$G1552,Y$1,$C$3:$C1552,"Sell"),0)</f>
        <v>0</v>
      </c>
      <c r="Z1552" s="111">
        <f t="shared" si="267"/>
        <v>0</v>
      </c>
      <c r="AA1552" s="111">
        <f>IF($D1552=AA$1,SUMIFS($H$3:$H1552,$G$3:$G1552,AA$1,$C$3:$C1552,"Sell"),0)</f>
        <v>0</v>
      </c>
      <c r="AB1552" s="111">
        <f t="shared" si="268"/>
        <v>0</v>
      </c>
      <c r="AC1552" s="111">
        <f>SUMIFS('Deductions and Deposits'!$H:$H,'Deductions and Deposits'!$G:$G,D1552,'Deductions and Deposits'!$F:$F,"&lt;="&amp;B1552)+SUMIFS($F$3:F1552,$D$3:D1552,D1552,$C$3:C1552,"Coin Deposit",$E$3:E1552,"")</f>
        <v>0</v>
      </c>
      <c r="AD1552" s="111">
        <f>SUMIFS('Deductions and Deposits'!$D:$D,'Deductions and Deposits'!$C:$C,D1552)+SUMIFS($F:$F,$D:$D,D1552,$C:$C,"Coin Deduction")</f>
        <v>0</v>
      </c>
      <c r="AE1552" s="111">
        <f>Table5[[#This Row],[Column4]]+Table5[[#This Row],[Column14]]+Table5[[#This Row],[Column19]]+Table5[[#This Row],[Column12]]</f>
        <v>0</v>
      </c>
      <c r="AF1552" s="111">
        <f>Table5[[#This Row],[Column5]]+Table5[[#This Row],[Column13]]+Table5[[#This Row],[Column21]]+Table5[[#This Row],[Column18]]</f>
        <v>0</v>
      </c>
      <c r="AG1552" s="111">
        <f t="shared" si="269"/>
        <v>0</v>
      </c>
      <c r="AH1552" s="111">
        <f t="shared" si="270"/>
        <v>0</v>
      </c>
      <c r="AI1552" s="111">
        <f>Table5[[#This Row],[Column17]]-Table5[[#This Row],[Column20]]</f>
        <v>0</v>
      </c>
      <c r="AJ1552" s="111">
        <f t="shared" si="271"/>
        <v>0</v>
      </c>
      <c r="AK1552" s="111">
        <f t="shared" si="264"/>
        <v>0</v>
      </c>
      <c r="AL1552" s="111">
        <f t="shared" si="272"/>
        <v>0</v>
      </c>
      <c r="AM1552" s="111" t="str">
        <f t="shared" si="273"/>
        <v/>
      </c>
      <c r="AN1552" s="111" t="str">
        <f t="shared" ca="1" si="274"/>
        <v/>
      </c>
    </row>
    <row r="1553" spans="1:40" ht="20.25" customHeight="1" x14ac:dyDescent="0.3">
      <c r="A1553" s="107"/>
      <c r="B1553" s="144"/>
      <c r="C1553" s="119"/>
      <c r="D1553" s="120"/>
      <c r="E1553" s="119"/>
      <c r="F1553" s="119"/>
      <c r="G1553" s="120"/>
      <c r="H1553" s="119"/>
      <c r="I1553" s="109"/>
      <c r="L1553" s="108"/>
      <c r="M1553" s="108"/>
      <c r="N1553" s="108"/>
      <c r="O1553" s="108"/>
      <c r="P1553" s="108"/>
      <c r="Q1553" s="108"/>
      <c r="R1553" s="108"/>
      <c r="S1553" s="108"/>
      <c r="T1553" s="100">
        <f t="shared" si="265"/>
        <v>0</v>
      </c>
      <c r="U1553" s="111"/>
      <c r="V1553" s="111"/>
      <c r="W1553" s="111">
        <f>SUMIFS($F$3:F1553,$D$3:D1553,D1553,$C$3:C1553,"Buy")+SUMIFS($F$3:F1553,$D$3:D1553,D1553,$C$3:C1553,"Coin Deposit",$E$3:E1553,"&lt;&gt;")</f>
        <v>0</v>
      </c>
      <c r="X1553" s="111">
        <f t="shared" si="266"/>
        <v>0</v>
      </c>
      <c r="Y1553" s="111">
        <f>IF($D1553=Y$1,SUMIFS($H$3:$H1553,$G$3:$G1553,Y$1,$C$3:$C1553,"Sell"),0)</f>
        <v>0</v>
      </c>
      <c r="Z1553" s="111">
        <f t="shared" si="267"/>
        <v>0</v>
      </c>
      <c r="AA1553" s="111">
        <f>IF($D1553=AA$1,SUMIFS($H$3:$H1553,$G$3:$G1553,AA$1,$C$3:$C1553,"Sell"),0)</f>
        <v>0</v>
      </c>
      <c r="AB1553" s="111">
        <f t="shared" si="268"/>
        <v>0</v>
      </c>
      <c r="AC1553" s="111">
        <f>SUMIFS('Deductions and Deposits'!$H:$H,'Deductions and Deposits'!$G:$G,D1553,'Deductions and Deposits'!$F:$F,"&lt;="&amp;B1553)+SUMIFS($F$3:F1553,$D$3:D1553,D1553,$C$3:C1553,"Coin Deposit",$E$3:E1553,"")</f>
        <v>0</v>
      </c>
      <c r="AD1553" s="111">
        <f>SUMIFS('Deductions and Deposits'!$D:$D,'Deductions and Deposits'!$C:$C,D1553)+SUMIFS($F:$F,$D:$D,D1553,$C:$C,"Coin Deduction")</f>
        <v>0</v>
      </c>
      <c r="AE1553" s="111">
        <f>Table5[[#This Row],[Column4]]+Table5[[#This Row],[Column14]]+Table5[[#This Row],[Column19]]+Table5[[#This Row],[Column12]]</f>
        <v>0</v>
      </c>
      <c r="AF1553" s="111">
        <f>Table5[[#This Row],[Column5]]+Table5[[#This Row],[Column13]]+Table5[[#This Row],[Column21]]+Table5[[#This Row],[Column18]]</f>
        <v>0</v>
      </c>
      <c r="AG1553" s="111">
        <f t="shared" si="269"/>
        <v>0</v>
      </c>
      <c r="AH1553" s="111">
        <f t="shared" si="270"/>
        <v>0</v>
      </c>
      <c r="AI1553" s="111">
        <f>Table5[[#This Row],[Column17]]-Table5[[#This Row],[Column20]]</f>
        <v>0</v>
      </c>
      <c r="AJ1553" s="111">
        <f t="shared" si="271"/>
        <v>0</v>
      </c>
      <c r="AK1553" s="111">
        <f t="shared" ref="AK1553:AK1616" si="275">AJ1553*T1553</f>
        <v>0</v>
      </c>
      <c r="AL1553" s="111">
        <f t="shared" si="272"/>
        <v>0</v>
      </c>
      <c r="AM1553" s="111" t="str">
        <f t="shared" si="273"/>
        <v/>
      </c>
      <c r="AN1553" s="111" t="str">
        <f t="shared" ca="1" si="274"/>
        <v/>
      </c>
    </row>
    <row r="1554" spans="1:40" ht="20.25" customHeight="1" x14ac:dyDescent="0.3">
      <c r="A1554" s="107"/>
      <c r="B1554" s="144"/>
      <c r="C1554" s="119"/>
      <c r="D1554" s="120"/>
      <c r="E1554" s="119"/>
      <c r="F1554" s="119"/>
      <c r="G1554" s="120"/>
      <c r="H1554" s="119"/>
      <c r="I1554" s="109"/>
      <c r="L1554" s="108"/>
      <c r="M1554" s="108"/>
      <c r="N1554" s="108"/>
      <c r="O1554" s="108"/>
      <c r="P1554" s="108"/>
      <c r="Q1554" s="108"/>
      <c r="R1554" s="108"/>
      <c r="S1554" s="108"/>
      <c r="T1554" s="100">
        <f t="shared" si="265"/>
        <v>0</v>
      </c>
      <c r="U1554" s="111"/>
      <c r="V1554" s="111"/>
      <c r="W1554" s="111">
        <f>SUMIFS($F$3:F1554,$D$3:D1554,D1554,$C$3:C1554,"Buy")+SUMIFS($F$3:F1554,$D$3:D1554,D1554,$C$3:C1554,"Coin Deposit",$E$3:E1554,"&lt;&gt;")</f>
        <v>0</v>
      </c>
      <c r="X1554" s="111">
        <f t="shared" si="266"/>
        <v>0</v>
      </c>
      <c r="Y1554" s="111">
        <f>IF($D1554=Y$1,SUMIFS($H$3:$H1554,$G$3:$G1554,Y$1,$C$3:$C1554,"Sell"),0)</f>
        <v>0</v>
      </c>
      <c r="Z1554" s="111">
        <f t="shared" si="267"/>
        <v>0</v>
      </c>
      <c r="AA1554" s="111">
        <f>IF($D1554=AA$1,SUMIFS($H$3:$H1554,$G$3:$G1554,AA$1,$C$3:$C1554,"Sell"),0)</f>
        <v>0</v>
      </c>
      <c r="AB1554" s="111">
        <f t="shared" si="268"/>
        <v>0</v>
      </c>
      <c r="AC1554" s="111">
        <f>SUMIFS('Deductions and Deposits'!$H:$H,'Deductions and Deposits'!$G:$G,D1554,'Deductions and Deposits'!$F:$F,"&lt;="&amp;B1554)+SUMIFS($F$3:F1554,$D$3:D1554,D1554,$C$3:C1554,"Coin Deposit",$E$3:E1554,"")</f>
        <v>0</v>
      </c>
      <c r="AD1554" s="111">
        <f>SUMIFS('Deductions and Deposits'!$D:$D,'Deductions and Deposits'!$C:$C,D1554)+SUMIFS($F:$F,$D:$D,D1554,$C:$C,"Coin Deduction")</f>
        <v>0</v>
      </c>
      <c r="AE1554" s="111">
        <f>Table5[[#This Row],[Column4]]+Table5[[#This Row],[Column14]]+Table5[[#This Row],[Column19]]+Table5[[#This Row],[Column12]]</f>
        <v>0</v>
      </c>
      <c r="AF1554" s="111">
        <f>Table5[[#This Row],[Column5]]+Table5[[#This Row],[Column13]]+Table5[[#This Row],[Column21]]+Table5[[#This Row],[Column18]]</f>
        <v>0</v>
      </c>
      <c r="AG1554" s="111">
        <f t="shared" si="269"/>
        <v>0</v>
      </c>
      <c r="AH1554" s="111">
        <f t="shared" si="270"/>
        <v>0</v>
      </c>
      <c r="AI1554" s="111">
        <f>Table5[[#This Row],[Column17]]-Table5[[#This Row],[Column20]]</f>
        <v>0</v>
      </c>
      <c r="AJ1554" s="111">
        <f t="shared" si="271"/>
        <v>0</v>
      </c>
      <c r="AK1554" s="111">
        <f t="shared" si="275"/>
        <v>0</v>
      </c>
      <c r="AL1554" s="111">
        <f t="shared" si="272"/>
        <v>0</v>
      </c>
      <c r="AM1554" s="111" t="str">
        <f t="shared" si="273"/>
        <v/>
      </c>
      <c r="AN1554" s="111" t="str">
        <f t="shared" ca="1" si="274"/>
        <v/>
      </c>
    </row>
    <row r="1555" spans="1:40" ht="20.25" customHeight="1" x14ac:dyDescent="0.3">
      <c r="A1555" s="107"/>
      <c r="B1555" s="144"/>
      <c r="C1555" s="119"/>
      <c r="D1555" s="120"/>
      <c r="E1555" s="119"/>
      <c r="F1555" s="119"/>
      <c r="G1555" s="120"/>
      <c r="H1555" s="119"/>
      <c r="I1555" s="109"/>
      <c r="L1555" s="108"/>
      <c r="M1555" s="108"/>
      <c r="N1555" s="108"/>
      <c r="O1555" s="108"/>
      <c r="P1555" s="108"/>
      <c r="Q1555" s="108"/>
      <c r="R1555" s="108"/>
      <c r="S1555" s="108"/>
      <c r="T1555" s="100">
        <f t="shared" si="265"/>
        <v>0</v>
      </c>
      <c r="U1555" s="111"/>
      <c r="V1555" s="111"/>
      <c r="W1555" s="111">
        <f>SUMIFS($F$3:F1555,$D$3:D1555,D1555,$C$3:C1555,"Buy")+SUMIFS($F$3:F1555,$D$3:D1555,D1555,$C$3:C1555,"Coin Deposit",$E$3:E1555,"&lt;&gt;")</f>
        <v>0</v>
      </c>
      <c r="X1555" s="111">
        <f t="shared" si="266"/>
        <v>0</v>
      </c>
      <c r="Y1555" s="111">
        <f>IF($D1555=Y$1,SUMIFS($H$3:$H1555,$G$3:$G1555,Y$1,$C$3:$C1555,"Sell"),0)</f>
        <v>0</v>
      </c>
      <c r="Z1555" s="111">
        <f t="shared" si="267"/>
        <v>0</v>
      </c>
      <c r="AA1555" s="111">
        <f>IF($D1555=AA$1,SUMIFS($H$3:$H1555,$G$3:$G1555,AA$1,$C$3:$C1555,"Sell"),0)</f>
        <v>0</v>
      </c>
      <c r="AB1555" s="111">
        <f t="shared" si="268"/>
        <v>0</v>
      </c>
      <c r="AC1555" s="111">
        <f>SUMIFS('Deductions and Deposits'!$H:$H,'Deductions and Deposits'!$G:$G,D1555,'Deductions and Deposits'!$F:$F,"&lt;="&amp;B1555)+SUMIFS($F$3:F1555,$D$3:D1555,D1555,$C$3:C1555,"Coin Deposit",$E$3:E1555,"")</f>
        <v>0</v>
      </c>
      <c r="AD1555" s="111">
        <f>SUMIFS('Deductions and Deposits'!$D:$D,'Deductions and Deposits'!$C:$C,D1555)+SUMIFS($F:$F,$D:$D,D1555,$C:$C,"Coin Deduction")</f>
        <v>0</v>
      </c>
      <c r="AE1555" s="111">
        <f>Table5[[#This Row],[Column4]]+Table5[[#This Row],[Column14]]+Table5[[#This Row],[Column19]]+Table5[[#This Row],[Column12]]</f>
        <v>0</v>
      </c>
      <c r="AF1555" s="111">
        <f>Table5[[#This Row],[Column5]]+Table5[[#This Row],[Column13]]+Table5[[#This Row],[Column21]]+Table5[[#This Row],[Column18]]</f>
        <v>0</v>
      </c>
      <c r="AG1555" s="111">
        <f t="shared" si="269"/>
        <v>0</v>
      </c>
      <c r="AH1555" s="111">
        <f t="shared" si="270"/>
        <v>0</v>
      </c>
      <c r="AI1555" s="111">
        <f>Table5[[#This Row],[Column17]]-Table5[[#This Row],[Column20]]</f>
        <v>0</v>
      </c>
      <c r="AJ1555" s="111">
        <f t="shared" si="271"/>
        <v>0</v>
      </c>
      <c r="AK1555" s="111">
        <f t="shared" si="275"/>
        <v>0</v>
      </c>
      <c r="AL1555" s="111">
        <f t="shared" si="272"/>
        <v>0</v>
      </c>
      <c r="AM1555" s="111" t="str">
        <f t="shared" si="273"/>
        <v/>
      </c>
      <c r="AN1555" s="111" t="str">
        <f t="shared" ca="1" si="274"/>
        <v/>
      </c>
    </row>
    <row r="1556" spans="1:40" ht="20.25" customHeight="1" x14ac:dyDescent="0.3">
      <c r="A1556" s="107"/>
      <c r="B1556" s="144"/>
      <c r="C1556" s="119"/>
      <c r="D1556" s="120"/>
      <c r="E1556" s="119"/>
      <c r="F1556" s="119"/>
      <c r="G1556" s="120"/>
      <c r="H1556" s="119"/>
      <c r="I1556" s="109"/>
      <c r="L1556" s="108"/>
      <c r="M1556" s="108"/>
      <c r="N1556" s="108"/>
      <c r="O1556" s="108"/>
      <c r="P1556" s="108"/>
      <c r="Q1556" s="108"/>
      <c r="R1556" s="108"/>
      <c r="S1556" s="108"/>
      <c r="T1556" s="100">
        <f t="shared" si="265"/>
        <v>0</v>
      </c>
      <c r="U1556" s="111"/>
      <c r="V1556" s="111"/>
      <c r="W1556" s="111">
        <f>SUMIFS($F$3:F1556,$D$3:D1556,D1556,$C$3:C1556,"Buy")+SUMIFS($F$3:F1556,$D$3:D1556,D1556,$C$3:C1556,"Coin Deposit",$E$3:E1556,"&lt;&gt;")</f>
        <v>0</v>
      </c>
      <c r="X1556" s="111">
        <f t="shared" si="266"/>
        <v>0</v>
      </c>
      <c r="Y1556" s="111">
        <f>IF($D1556=Y$1,SUMIFS($H$3:$H1556,$G$3:$G1556,Y$1,$C$3:$C1556,"Sell"),0)</f>
        <v>0</v>
      </c>
      <c r="Z1556" s="111">
        <f t="shared" si="267"/>
        <v>0</v>
      </c>
      <c r="AA1556" s="111">
        <f>IF($D1556=AA$1,SUMIFS($H$3:$H1556,$G$3:$G1556,AA$1,$C$3:$C1556,"Sell"),0)</f>
        <v>0</v>
      </c>
      <c r="AB1556" s="111">
        <f t="shared" si="268"/>
        <v>0</v>
      </c>
      <c r="AC1556" s="111">
        <f>SUMIFS('Deductions and Deposits'!$H:$H,'Deductions and Deposits'!$G:$G,D1556,'Deductions and Deposits'!$F:$F,"&lt;="&amp;B1556)+SUMIFS($F$3:F1556,$D$3:D1556,D1556,$C$3:C1556,"Coin Deposit",$E$3:E1556,"")</f>
        <v>0</v>
      </c>
      <c r="AD1556" s="111">
        <f>SUMIFS('Deductions and Deposits'!$D:$D,'Deductions and Deposits'!$C:$C,D1556)+SUMIFS($F:$F,$D:$D,D1556,$C:$C,"Coin Deduction")</f>
        <v>0</v>
      </c>
      <c r="AE1556" s="111">
        <f>Table5[[#This Row],[Column4]]+Table5[[#This Row],[Column14]]+Table5[[#This Row],[Column19]]+Table5[[#This Row],[Column12]]</f>
        <v>0</v>
      </c>
      <c r="AF1556" s="111">
        <f>Table5[[#This Row],[Column5]]+Table5[[#This Row],[Column13]]+Table5[[#This Row],[Column21]]+Table5[[#This Row],[Column18]]</f>
        <v>0</v>
      </c>
      <c r="AG1556" s="111">
        <f t="shared" si="269"/>
        <v>0</v>
      </c>
      <c r="AH1556" s="111">
        <f t="shared" si="270"/>
        <v>0</v>
      </c>
      <c r="AI1556" s="111">
        <f>Table5[[#This Row],[Column17]]-Table5[[#This Row],[Column20]]</f>
        <v>0</v>
      </c>
      <c r="AJ1556" s="111">
        <f t="shared" si="271"/>
        <v>0</v>
      </c>
      <c r="AK1556" s="111">
        <f t="shared" si="275"/>
        <v>0</v>
      </c>
      <c r="AL1556" s="111">
        <f t="shared" si="272"/>
        <v>0</v>
      </c>
      <c r="AM1556" s="111" t="str">
        <f t="shared" si="273"/>
        <v/>
      </c>
      <c r="AN1556" s="111" t="str">
        <f t="shared" ca="1" si="274"/>
        <v/>
      </c>
    </row>
    <row r="1557" spans="1:40" ht="20.25" customHeight="1" x14ac:dyDescent="0.3">
      <c r="A1557" s="107"/>
      <c r="B1557" s="144"/>
      <c r="C1557" s="119"/>
      <c r="D1557" s="120"/>
      <c r="E1557" s="119"/>
      <c r="F1557" s="119"/>
      <c r="G1557" s="120"/>
      <c r="H1557" s="119"/>
      <c r="I1557" s="109"/>
      <c r="L1557" s="108"/>
      <c r="M1557" s="108"/>
      <c r="N1557" s="108"/>
      <c r="O1557" s="108"/>
      <c r="P1557" s="108"/>
      <c r="Q1557" s="108"/>
      <c r="R1557" s="108"/>
      <c r="S1557" s="108"/>
      <c r="T1557" s="100">
        <f t="shared" si="265"/>
        <v>0</v>
      </c>
      <c r="U1557" s="111"/>
      <c r="V1557" s="111"/>
      <c r="W1557" s="111">
        <f>SUMIFS($F$3:F1557,$D$3:D1557,D1557,$C$3:C1557,"Buy")+SUMIFS($F$3:F1557,$D$3:D1557,D1557,$C$3:C1557,"Coin Deposit",$E$3:E1557,"&lt;&gt;")</f>
        <v>0</v>
      </c>
      <c r="X1557" s="111">
        <f t="shared" si="266"/>
        <v>0</v>
      </c>
      <c r="Y1557" s="111">
        <f>IF($D1557=Y$1,SUMIFS($H$3:$H1557,$G$3:$G1557,Y$1,$C$3:$C1557,"Sell"),0)</f>
        <v>0</v>
      </c>
      <c r="Z1557" s="111">
        <f t="shared" si="267"/>
        <v>0</v>
      </c>
      <c r="AA1557" s="111">
        <f>IF($D1557=AA$1,SUMIFS($H$3:$H1557,$G$3:$G1557,AA$1,$C$3:$C1557,"Sell"),0)</f>
        <v>0</v>
      </c>
      <c r="AB1557" s="111">
        <f t="shared" si="268"/>
        <v>0</v>
      </c>
      <c r="AC1557" s="111">
        <f>SUMIFS('Deductions and Deposits'!$H:$H,'Deductions and Deposits'!$G:$G,D1557,'Deductions and Deposits'!$F:$F,"&lt;="&amp;B1557)+SUMIFS($F$3:F1557,$D$3:D1557,D1557,$C$3:C1557,"Coin Deposit",$E$3:E1557,"")</f>
        <v>0</v>
      </c>
      <c r="AD1557" s="111">
        <f>SUMIFS('Deductions and Deposits'!$D:$D,'Deductions and Deposits'!$C:$C,D1557)+SUMIFS($F:$F,$D:$D,D1557,$C:$C,"Coin Deduction")</f>
        <v>0</v>
      </c>
      <c r="AE1557" s="111">
        <f>Table5[[#This Row],[Column4]]+Table5[[#This Row],[Column14]]+Table5[[#This Row],[Column19]]+Table5[[#This Row],[Column12]]</f>
        <v>0</v>
      </c>
      <c r="AF1557" s="111">
        <f>Table5[[#This Row],[Column5]]+Table5[[#This Row],[Column13]]+Table5[[#This Row],[Column21]]+Table5[[#This Row],[Column18]]</f>
        <v>0</v>
      </c>
      <c r="AG1557" s="111">
        <f t="shared" si="269"/>
        <v>0</v>
      </c>
      <c r="AH1557" s="111">
        <f t="shared" si="270"/>
        <v>0</v>
      </c>
      <c r="AI1557" s="111">
        <f>Table5[[#This Row],[Column17]]-Table5[[#This Row],[Column20]]</f>
        <v>0</v>
      </c>
      <c r="AJ1557" s="111">
        <f t="shared" si="271"/>
        <v>0</v>
      </c>
      <c r="AK1557" s="111">
        <f t="shared" si="275"/>
        <v>0</v>
      </c>
      <c r="AL1557" s="111">
        <f t="shared" si="272"/>
        <v>0</v>
      </c>
      <c r="AM1557" s="111" t="str">
        <f t="shared" si="273"/>
        <v/>
      </c>
      <c r="AN1557" s="111" t="str">
        <f t="shared" ca="1" si="274"/>
        <v/>
      </c>
    </row>
    <row r="1558" spans="1:40" ht="20.25" customHeight="1" x14ac:dyDescent="0.3">
      <c r="A1558" s="107"/>
      <c r="B1558" s="144"/>
      <c r="C1558" s="119"/>
      <c r="D1558" s="120"/>
      <c r="E1558" s="119"/>
      <c r="F1558" s="119"/>
      <c r="G1558" s="120"/>
      <c r="H1558" s="119"/>
      <c r="I1558" s="109"/>
      <c r="L1558" s="108"/>
      <c r="M1558" s="108"/>
      <c r="N1558" s="108"/>
      <c r="O1558" s="108"/>
      <c r="P1558" s="108"/>
      <c r="Q1558" s="108"/>
      <c r="R1558" s="108"/>
      <c r="S1558" s="108"/>
      <c r="T1558" s="100">
        <f t="shared" si="265"/>
        <v>0</v>
      </c>
      <c r="U1558" s="111"/>
      <c r="V1558" s="111"/>
      <c r="W1558" s="111">
        <f>SUMIFS($F$3:F1558,$D$3:D1558,D1558,$C$3:C1558,"Buy")+SUMIFS($F$3:F1558,$D$3:D1558,D1558,$C$3:C1558,"Coin Deposit",$E$3:E1558,"&lt;&gt;")</f>
        <v>0</v>
      </c>
      <c r="X1558" s="111">
        <f t="shared" si="266"/>
        <v>0</v>
      </c>
      <c r="Y1558" s="111">
        <f>IF($D1558=Y$1,SUMIFS($H$3:$H1558,$G$3:$G1558,Y$1,$C$3:$C1558,"Sell"),0)</f>
        <v>0</v>
      </c>
      <c r="Z1558" s="111">
        <f t="shared" si="267"/>
        <v>0</v>
      </c>
      <c r="AA1558" s="111">
        <f>IF($D1558=AA$1,SUMIFS($H$3:$H1558,$G$3:$G1558,AA$1,$C$3:$C1558,"Sell"),0)</f>
        <v>0</v>
      </c>
      <c r="AB1558" s="111">
        <f t="shared" si="268"/>
        <v>0</v>
      </c>
      <c r="AC1558" s="111">
        <f>SUMIFS('Deductions and Deposits'!$H:$H,'Deductions and Deposits'!$G:$G,D1558,'Deductions and Deposits'!$F:$F,"&lt;="&amp;B1558)+SUMIFS($F$3:F1558,$D$3:D1558,D1558,$C$3:C1558,"Coin Deposit",$E$3:E1558,"")</f>
        <v>0</v>
      </c>
      <c r="AD1558" s="111">
        <f>SUMIFS('Deductions and Deposits'!$D:$D,'Deductions and Deposits'!$C:$C,D1558)+SUMIFS($F:$F,$D:$D,D1558,$C:$C,"Coin Deduction")</f>
        <v>0</v>
      </c>
      <c r="AE1558" s="111">
        <f>Table5[[#This Row],[Column4]]+Table5[[#This Row],[Column14]]+Table5[[#This Row],[Column19]]+Table5[[#This Row],[Column12]]</f>
        <v>0</v>
      </c>
      <c r="AF1558" s="111">
        <f>Table5[[#This Row],[Column5]]+Table5[[#This Row],[Column13]]+Table5[[#This Row],[Column21]]+Table5[[#This Row],[Column18]]</f>
        <v>0</v>
      </c>
      <c r="AG1558" s="111">
        <f t="shared" si="269"/>
        <v>0</v>
      </c>
      <c r="AH1558" s="111">
        <f t="shared" si="270"/>
        <v>0</v>
      </c>
      <c r="AI1558" s="111">
        <f>Table5[[#This Row],[Column17]]-Table5[[#This Row],[Column20]]</f>
        <v>0</v>
      </c>
      <c r="AJ1558" s="111">
        <f t="shared" si="271"/>
        <v>0</v>
      </c>
      <c r="AK1558" s="111">
        <f t="shared" si="275"/>
        <v>0</v>
      </c>
      <c r="AL1558" s="111">
        <f t="shared" si="272"/>
        <v>0</v>
      </c>
      <c r="AM1558" s="111" t="str">
        <f t="shared" si="273"/>
        <v/>
      </c>
      <c r="AN1558" s="111" t="str">
        <f t="shared" ca="1" si="274"/>
        <v/>
      </c>
    </row>
    <row r="1559" spans="1:40" ht="20.25" customHeight="1" x14ac:dyDescent="0.3">
      <c r="A1559" s="107"/>
      <c r="B1559" s="144"/>
      <c r="C1559" s="119"/>
      <c r="D1559" s="120"/>
      <c r="E1559" s="119"/>
      <c r="F1559" s="119"/>
      <c r="G1559" s="120"/>
      <c r="H1559" s="119"/>
      <c r="I1559" s="109"/>
      <c r="L1559" s="108"/>
      <c r="M1559" s="108"/>
      <c r="N1559" s="108"/>
      <c r="O1559" s="108"/>
      <c r="P1559" s="108"/>
      <c r="Q1559" s="108"/>
      <c r="R1559" s="108"/>
      <c r="S1559" s="108"/>
      <c r="T1559" s="100">
        <f t="shared" si="265"/>
        <v>0</v>
      </c>
      <c r="U1559" s="111"/>
      <c r="V1559" s="111"/>
      <c r="W1559" s="111">
        <f>SUMIFS($F$3:F1559,$D$3:D1559,D1559,$C$3:C1559,"Buy")+SUMIFS($F$3:F1559,$D$3:D1559,D1559,$C$3:C1559,"Coin Deposit",$E$3:E1559,"&lt;&gt;")</f>
        <v>0</v>
      </c>
      <c r="X1559" s="111">
        <f t="shared" si="266"/>
        <v>0</v>
      </c>
      <c r="Y1559" s="111">
        <f>IF($D1559=Y$1,SUMIFS($H$3:$H1559,$G$3:$G1559,Y$1,$C$3:$C1559,"Sell"),0)</f>
        <v>0</v>
      </c>
      <c r="Z1559" s="111">
        <f t="shared" si="267"/>
        <v>0</v>
      </c>
      <c r="AA1559" s="111">
        <f>IF($D1559=AA$1,SUMIFS($H$3:$H1559,$G$3:$G1559,AA$1,$C$3:$C1559,"Sell"),0)</f>
        <v>0</v>
      </c>
      <c r="AB1559" s="111">
        <f t="shared" si="268"/>
        <v>0</v>
      </c>
      <c r="AC1559" s="111">
        <f>SUMIFS('Deductions and Deposits'!$H:$H,'Deductions and Deposits'!$G:$G,D1559,'Deductions and Deposits'!$F:$F,"&lt;="&amp;B1559)+SUMIFS($F$3:F1559,$D$3:D1559,D1559,$C$3:C1559,"Coin Deposit",$E$3:E1559,"")</f>
        <v>0</v>
      </c>
      <c r="AD1559" s="111">
        <f>SUMIFS('Deductions and Deposits'!$D:$D,'Deductions and Deposits'!$C:$C,D1559)+SUMIFS($F:$F,$D:$D,D1559,$C:$C,"Coin Deduction")</f>
        <v>0</v>
      </c>
      <c r="AE1559" s="111">
        <f>Table5[[#This Row],[Column4]]+Table5[[#This Row],[Column14]]+Table5[[#This Row],[Column19]]+Table5[[#This Row],[Column12]]</f>
        <v>0</v>
      </c>
      <c r="AF1559" s="111">
        <f>Table5[[#This Row],[Column5]]+Table5[[#This Row],[Column13]]+Table5[[#This Row],[Column21]]+Table5[[#This Row],[Column18]]</f>
        <v>0</v>
      </c>
      <c r="AG1559" s="111">
        <f t="shared" si="269"/>
        <v>0</v>
      </c>
      <c r="AH1559" s="111">
        <f t="shared" si="270"/>
        <v>0</v>
      </c>
      <c r="AI1559" s="111">
        <f>Table5[[#This Row],[Column17]]-Table5[[#This Row],[Column20]]</f>
        <v>0</v>
      </c>
      <c r="AJ1559" s="111">
        <f t="shared" si="271"/>
        <v>0</v>
      </c>
      <c r="AK1559" s="111">
        <f t="shared" si="275"/>
        <v>0</v>
      </c>
      <c r="AL1559" s="111">
        <f t="shared" si="272"/>
        <v>0</v>
      </c>
      <c r="AM1559" s="111" t="str">
        <f t="shared" si="273"/>
        <v/>
      </c>
      <c r="AN1559" s="111" t="str">
        <f t="shared" ca="1" si="274"/>
        <v/>
      </c>
    </row>
    <row r="1560" spans="1:40" ht="20.25" customHeight="1" x14ac:dyDescent="0.3">
      <c r="A1560" s="107"/>
      <c r="B1560" s="144"/>
      <c r="C1560" s="119"/>
      <c r="D1560" s="120"/>
      <c r="E1560" s="119"/>
      <c r="F1560" s="119"/>
      <c r="G1560" s="120"/>
      <c r="H1560" s="119"/>
      <c r="I1560" s="109"/>
      <c r="L1560" s="108"/>
      <c r="M1560" s="108"/>
      <c r="N1560" s="108"/>
      <c r="O1560" s="108"/>
      <c r="P1560" s="108"/>
      <c r="Q1560" s="108"/>
      <c r="R1560" s="108"/>
      <c r="S1560" s="108"/>
      <c r="T1560" s="100">
        <f t="shared" si="265"/>
        <v>0</v>
      </c>
      <c r="U1560" s="111"/>
      <c r="V1560" s="111"/>
      <c r="W1560" s="111">
        <f>SUMIFS($F$3:F1560,$D$3:D1560,D1560,$C$3:C1560,"Buy")+SUMIFS($F$3:F1560,$D$3:D1560,D1560,$C$3:C1560,"Coin Deposit",$E$3:E1560,"&lt;&gt;")</f>
        <v>0</v>
      </c>
      <c r="X1560" s="111">
        <f t="shared" si="266"/>
        <v>0</v>
      </c>
      <c r="Y1560" s="111">
        <f>IF($D1560=Y$1,SUMIFS($H$3:$H1560,$G$3:$G1560,Y$1,$C$3:$C1560,"Sell"),0)</f>
        <v>0</v>
      </c>
      <c r="Z1560" s="111">
        <f t="shared" si="267"/>
        <v>0</v>
      </c>
      <c r="AA1560" s="111">
        <f>IF($D1560=AA$1,SUMIFS($H$3:$H1560,$G$3:$G1560,AA$1,$C$3:$C1560,"Sell"),0)</f>
        <v>0</v>
      </c>
      <c r="AB1560" s="111">
        <f t="shared" si="268"/>
        <v>0</v>
      </c>
      <c r="AC1560" s="111">
        <f>SUMIFS('Deductions and Deposits'!$H:$H,'Deductions and Deposits'!$G:$G,D1560,'Deductions and Deposits'!$F:$F,"&lt;="&amp;B1560)+SUMIFS($F$3:F1560,$D$3:D1560,D1560,$C$3:C1560,"Coin Deposit",$E$3:E1560,"")</f>
        <v>0</v>
      </c>
      <c r="AD1560" s="111">
        <f>SUMIFS('Deductions and Deposits'!$D:$D,'Deductions and Deposits'!$C:$C,D1560)+SUMIFS($F:$F,$D:$D,D1560,$C:$C,"Coin Deduction")</f>
        <v>0</v>
      </c>
      <c r="AE1560" s="111">
        <f>Table5[[#This Row],[Column4]]+Table5[[#This Row],[Column14]]+Table5[[#This Row],[Column19]]+Table5[[#This Row],[Column12]]</f>
        <v>0</v>
      </c>
      <c r="AF1560" s="111">
        <f>Table5[[#This Row],[Column5]]+Table5[[#This Row],[Column13]]+Table5[[#This Row],[Column21]]+Table5[[#This Row],[Column18]]</f>
        <v>0</v>
      </c>
      <c r="AG1560" s="111">
        <f t="shared" si="269"/>
        <v>0</v>
      </c>
      <c r="AH1560" s="111">
        <f t="shared" si="270"/>
        <v>0</v>
      </c>
      <c r="AI1560" s="111">
        <f>Table5[[#This Row],[Column17]]-Table5[[#This Row],[Column20]]</f>
        <v>0</v>
      </c>
      <c r="AJ1560" s="111">
        <f t="shared" si="271"/>
        <v>0</v>
      </c>
      <c r="AK1560" s="111">
        <f t="shared" si="275"/>
        <v>0</v>
      </c>
      <c r="AL1560" s="111">
        <f t="shared" si="272"/>
        <v>0</v>
      </c>
      <c r="AM1560" s="111" t="str">
        <f t="shared" si="273"/>
        <v/>
      </c>
      <c r="AN1560" s="111" t="str">
        <f t="shared" ca="1" si="274"/>
        <v/>
      </c>
    </row>
    <row r="1561" spans="1:40" ht="20.25" customHeight="1" x14ac:dyDescent="0.3">
      <c r="A1561" s="107"/>
      <c r="B1561" s="144"/>
      <c r="C1561" s="119"/>
      <c r="D1561" s="120"/>
      <c r="E1561" s="119"/>
      <c r="F1561" s="119"/>
      <c r="G1561" s="120"/>
      <c r="H1561" s="119"/>
      <c r="I1561" s="109"/>
      <c r="L1561" s="108"/>
      <c r="M1561" s="108"/>
      <c r="N1561" s="108"/>
      <c r="O1561" s="108"/>
      <c r="P1561" s="108"/>
      <c r="Q1561" s="108"/>
      <c r="R1561" s="108"/>
      <c r="S1561" s="108"/>
      <c r="T1561" s="100">
        <f t="shared" si="265"/>
        <v>0</v>
      </c>
      <c r="U1561" s="111"/>
      <c r="V1561" s="111"/>
      <c r="W1561" s="111">
        <f>SUMIFS($F$3:F1561,$D$3:D1561,D1561,$C$3:C1561,"Buy")+SUMIFS($F$3:F1561,$D$3:D1561,D1561,$C$3:C1561,"Coin Deposit",$E$3:E1561,"&lt;&gt;")</f>
        <v>0</v>
      </c>
      <c r="X1561" s="111">
        <f t="shared" si="266"/>
        <v>0</v>
      </c>
      <c r="Y1561" s="111">
        <f>IF($D1561=Y$1,SUMIFS($H$3:$H1561,$G$3:$G1561,Y$1,$C$3:$C1561,"Sell"),0)</f>
        <v>0</v>
      </c>
      <c r="Z1561" s="111">
        <f t="shared" si="267"/>
        <v>0</v>
      </c>
      <c r="AA1561" s="111">
        <f>IF($D1561=AA$1,SUMIFS($H$3:$H1561,$G$3:$G1561,AA$1,$C$3:$C1561,"Sell"),0)</f>
        <v>0</v>
      </c>
      <c r="AB1561" s="111">
        <f t="shared" si="268"/>
        <v>0</v>
      </c>
      <c r="AC1561" s="111">
        <f>SUMIFS('Deductions and Deposits'!$H:$H,'Deductions and Deposits'!$G:$G,D1561,'Deductions and Deposits'!$F:$F,"&lt;="&amp;B1561)+SUMIFS($F$3:F1561,$D$3:D1561,D1561,$C$3:C1561,"Coin Deposit",$E$3:E1561,"")</f>
        <v>0</v>
      </c>
      <c r="AD1561" s="111">
        <f>SUMIFS('Deductions and Deposits'!$D:$D,'Deductions and Deposits'!$C:$C,D1561)+SUMIFS($F:$F,$D:$D,D1561,$C:$C,"Coin Deduction")</f>
        <v>0</v>
      </c>
      <c r="AE1561" s="111">
        <f>Table5[[#This Row],[Column4]]+Table5[[#This Row],[Column14]]+Table5[[#This Row],[Column19]]+Table5[[#This Row],[Column12]]</f>
        <v>0</v>
      </c>
      <c r="AF1561" s="111">
        <f>Table5[[#This Row],[Column5]]+Table5[[#This Row],[Column13]]+Table5[[#This Row],[Column21]]+Table5[[#This Row],[Column18]]</f>
        <v>0</v>
      </c>
      <c r="AG1561" s="111">
        <f t="shared" si="269"/>
        <v>0</v>
      </c>
      <c r="AH1561" s="111">
        <f t="shared" si="270"/>
        <v>0</v>
      </c>
      <c r="AI1561" s="111">
        <f>Table5[[#This Row],[Column17]]-Table5[[#This Row],[Column20]]</f>
        <v>0</v>
      </c>
      <c r="AJ1561" s="111">
        <f t="shared" si="271"/>
        <v>0</v>
      </c>
      <c r="AK1561" s="111">
        <f t="shared" si="275"/>
        <v>0</v>
      </c>
      <c r="AL1561" s="111">
        <f t="shared" si="272"/>
        <v>0</v>
      </c>
      <c r="AM1561" s="111" t="str">
        <f t="shared" si="273"/>
        <v/>
      </c>
      <c r="AN1561" s="111" t="str">
        <f t="shared" ca="1" si="274"/>
        <v/>
      </c>
    </row>
    <row r="1562" spans="1:40" ht="20.25" customHeight="1" x14ac:dyDescent="0.3">
      <c r="A1562" s="107"/>
      <c r="B1562" s="144"/>
      <c r="C1562" s="119"/>
      <c r="D1562" s="120"/>
      <c r="E1562" s="119"/>
      <c r="F1562" s="119"/>
      <c r="G1562" s="120"/>
      <c r="H1562" s="119"/>
      <c r="I1562" s="109"/>
      <c r="L1562" s="108"/>
      <c r="M1562" s="108"/>
      <c r="N1562" s="108"/>
      <c r="O1562" s="108"/>
      <c r="P1562" s="108"/>
      <c r="Q1562" s="108"/>
      <c r="R1562" s="108"/>
      <c r="S1562" s="108"/>
      <c r="T1562" s="100">
        <f t="shared" si="265"/>
        <v>0</v>
      </c>
      <c r="U1562" s="111"/>
      <c r="V1562" s="111"/>
      <c r="W1562" s="111">
        <f>SUMIFS($F$3:F1562,$D$3:D1562,D1562,$C$3:C1562,"Buy")+SUMIFS($F$3:F1562,$D$3:D1562,D1562,$C$3:C1562,"Coin Deposit",$E$3:E1562,"&lt;&gt;")</f>
        <v>0</v>
      </c>
      <c r="X1562" s="111">
        <f t="shared" si="266"/>
        <v>0</v>
      </c>
      <c r="Y1562" s="111">
        <f>IF($D1562=Y$1,SUMIFS($H$3:$H1562,$G$3:$G1562,Y$1,$C$3:$C1562,"Sell"),0)</f>
        <v>0</v>
      </c>
      <c r="Z1562" s="111">
        <f t="shared" si="267"/>
        <v>0</v>
      </c>
      <c r="AA1562" s="111">
        <f>IF($D1562=AA$1,SUMIFS($H$3:$H1562,$G$3:$G1562,AA$1,$C$3:$C1562,"Sell"),0)</f>
        <v>0</v>
      </c>
      <c r="AB1562" s="111">
        <f t="shared" si="268"/>
        <v>0</v>
      </c>
      <c r="AC1562" s="111">
        <f>SUMIFS('Deductions and Deposits'!$H:$H,'Deductions and Deposits'!$G:$G,D1562,'Deductions and Deposits'!$F:$F,"&lt;="&amp;B1562)+SUMIFS($F$3:F1562,$D$3:D1562,D1562,$C$3:C1562,"Coin Deposit",$E$3:E1562,"")</f>
        <v>0</v>
      </c>
      <c r="AD1562" s="111">
        <f>SUMIFS('Deductions and Deposits'!$D:$D,'Deductions and Deposits'!$C:$C,D1562)+SUMIFS($F:$F,$D:$D,D1562,$C:$C,"Coin Deduction")</f>
        <v>0</v>
      </c>
      <c r="AE1562" s="111">
        <f>Table5[[#This Row],[Column4]]+Table5[[#This Row],[Column14]]+Table5[[#This Row],[Column19]]+Table5[[#This Row],[Column12]]</f>
        <v>0</v>
      </c>
      <c r="AF1562" s="111">
        <f>Table5[[#This Row],[Column5]]+Table5[[#This Row],[Column13]]+Table5[[#This Row],[Column21]]+Table5[[#This Row],[Column18]]</f>
        <v>0</v>
      </c>
      <c r="AG1562" s="111">
        <f t="shared" si="269"/>
        <v>0</v>
      </c>
      <c r="AH1562" s="111">
        <f t="shared" si="270"/>
        <v>0</v>
      </c>
      <c r="AI1562" s="111">
        <f>Table5[[#This Row],[Column17]]-Table5[[#This Row],[Column20]]</f>
        <v>0</v>
      </c>
      <c r="AJ1562" s="111">
        <f t="shared" si="271"/>
        <v>0</v>
      </c>
      <c r="AK1562" s="111">
        <f t="shared" si="275"/>
        <v>0</v>
      </c>
      <c r="AL1562" s="111">
        <f t="shared" si="272"/>
        <v>0</v>
      </c>
      <c r="AM1562" s="111" t="str">
        <f t="shared" si="273"/>
        <v/>
      </c>
      <c r="AN1562" s="111" t="str">
        <f t="shared" ca="1" si="274"/>
        <v/>
      </c>
    </row>
    <row r="1563" spans="1:40" ht="20.25" customHeight="1" x14ac:dyDescent="0.3">
      <c r="A1563" s="107"/>
      <c r="B1563" s="144"/>
      <c r="C1563" s="119"/>
      <c r="D1563" s="120"/>
      <c r="E1563" s="119"/>
      <c r="F1563" s="119"/>
      <c r="G1563" s="120"/>
      <c r="H1563" s="119"/>
      <c r="I1563" s="109"/>
      <c r="L1563" s="108"/>
      <c r="M1563" s="108"/>
      <c r="N1563" s="108"/>
      <c r="O1563" s="108"/>
      <c r="P1563" s="108"/>
      <c r="Q1563" s="108"/>
      <c r="R1563" s="108"/>
      <c r="S1563" s="108"/>
      <c r="T1563" s="100">
        <f t="shared" si="265"/>
        <v>0</v>
      </c>
      <c r="U1563" s="111"/>
      <c r="V1563" s="111"/>
      <c r="W1563" s="111">
        <f>SUMIFS($F$3:F1563,$D$3:D1563,D1563,$C$3:C1563,"Buy")+SUMIFS($F$3:F1563,$D$3:D1563,D1563,$C$3:C1563,"Coin Deposit",$E$3:E1563,"&lt;&gt;")</f>
        <v>0</v>
      </c>
      <c r="X1563" s="111">
        <f t="shared" si="266"/>
        <v>0</v>
      </c>
      <c r="Y1563" s="111">
        <f>IF($D1563=Y$1,SUMIFS($H$3:$H1563,$G$3:$G1563,Y$1,$C$3:$C1563,"Sell"),0)</f>
        <v>0</v>
      </c>
      <c r="Z1563" s="111">
        <f t="shared" si="267"/>
        <v>0</v>
      </c>
      <c r="AA1563" s="111">
        <f>IF($D1563=AA$1,SUMIFS($H$3:$H1563,$G$3:$G1563,AA$1,$C$3:$C1563,"Sell"),0)</f>
        <v>0</v>
      </c>
      <c r="AB1563" s="111">
        <f t="shared" si="268"/>
        <v>0</v>
      </c>
      <c r="AC1563" s="111">
        <f>SUMIFS('Deductions and Deposits'!$H:$H,'Deductions and Deposits'!$G:$G,D1563,'Deductions and Deposits'!$F:$F,"&lt;="&amp;B1563)+SUMIFS($F$3:F1563,$D$3:D1563,D1563,$C$3:C1563,"Coin Deposit",$E$3:E1563,"")</f>
        <v>0</v>
      </c>
      <c r="AD1563" s="111">
        <f>SUMIFS('Deductions and Deposits'!$D:$D,'Deductions and Deposits'!$C:$C,D1563)+SUMIFS($F:$F,$D:$D,D1563,$C:$C,"Coin Deduction")</f>
        <v>0</v>
      </c>
      <c r="AE1563" s="111">
        <f>Table5[[#This Row],[Column4]]+Table5[[#This Row],[Column14]]+Table5[[#This Row],[Column19]]+Table5[[#This Row],[Column12]]</f>
        <v>0</v>
      </c>
      <c r="AF1563" s="111">
        <f>Table5[[#This Row],[Column5]]+Table5[[#This Row],[Column13]]+Table5[[#This Row],[Column21]]+Table5[[#This Row],[Column18]]</f>
        <v>0</v>
      </c>
      <c r="AG1563" s="111">
        <f t="shared" si="269"/>
        <v>0</v>
      </c>
      <c r="AH1563" s="111">
        <f t="shared" si="270"/>
        <v>0</v>
      </c>
      <c r="AI1563" s="111">
        <f>Table5[[#This Row],[Column17]]-Table5[[#This Row],[Column20]]</f>
        <v>0</v>
      </c>
      <c r="AJ1563" s="111">
        <f t="shared" si="271"/>
        <v>0</v>
      </c>
      <c r="AK1563" s="111">
        <f t="shared" si="275"/>
        <v>0</v>
      </c>
      <c r="AL1563" s="111">
        <f t="shared" si="272"/>
        <v>0</v>
      </c>
      <c r="AM1563" s="111" t="str">
        <f t="shared" si="273"/>
        <v/>
      </c>
      <c r="AN1563" s="111" t="str">
        <f t="shared" ca="1" si="274"/>
        <v/>
      </c>
    </row>
    <row r="1564" spans="1:40" ht="20.25" customHeight="1" x14ac:dyDescent="0.3">
      <c r="A1564" s="107"/>
      <c r="B1564" s="144"/>
      <c r="C1564" s="119"/>
      <c r="D1564" s="120"/>
      <c r="E1564" s="119"/>
      <c r="F1564" s="119"/>
      <c r="G1564" s="120"/>
      <c r="H1564" s="119"/>
      <c r="I1564" s="109"/>
      <c r="L1564" s="108"/>
      <c r="M1564" s="108"/>
      <c r="N1564" s="108"/>
      <c r="O1564" s="108"/>
      <c r="P1564" s="108"/>
      <c r="Q1564" s="108"/>
      <c r="R1564" s="108"/>
      <c r="S1564" s="108"/>
      <c r="T1564" s="100">
        <f t="shared" si="265"/>
        <v>0</v>
      </c>
      <c r="U1564" s="111"/>
      <c r="V1564" s="111"/>
      <c r="W1564" s="111">
        <f>SUMIFS($F$3:F1564,$D$3:D1564,D1564,$C$3:C1564,"Buy")+SUMIFS($F$3:F1564,$D$3:D1564,D1564,$C$3:C1564,"Coin Deposit",$E$3:E1564,"&lt;&gt;")</f>
        <v>0</v>
      </c>
      <c r="X1564" s="111">
        <f t="shared" si="266"/>
        <v>0</v>
      </c>
      <c r="Y1564" s="111">
        <f>IF($D1564=Y$1,SUMIFS($H$3:$H1564,$G$3:$G1564,Y$1,$C$3:$C1564,"Sell"),0)</f>
        <v>0</v>
      </c>
      <c r="Z1564" s="111">
        <f t="shared" si="267"/>
        <v>0</v>
      </c>
      <c r="AA1564" s="111">
        <f>IF($D1564=AA$1,SUMIFS($H$3:$H1564,$G$3:$G1564,AA$1,$C$3:$C1564,"Sell"),0)</f>
        <v>0</v>
      </c>
      <c r="AB1564" s="111">
        <f t="shared" si="268"/>
        <v>0</v>
      </c>
      <c r="AC1564" s="111">
        <f>SUMIFS('Deductions and Deposits'!$H:$H,'Deductions and Deposits'!$G:$G,D1564,'Deductions and Deposits'!$F:$F,"&lt;="&amp;B1564)+SUMIFS($F$3:F1564,$D$3:D1564,D1564,$C$3:C1564,"Coin Deposit",$E$3:E1564,"")</f>
        <v>0</v>
      </c>
      <c r="AD1564" s="111">
        <f>SUMIFS('Deductions and Deposits'!$D:$D,'Deductions and Deposits'!$C:$C,D1564)+SUMIFS($F:$F,$D:$D,D1564,$C:$C,"Coin Deduction")</f>
        <v>0</v>
      </c>
      <c r="AE1564" s="111">
        <f>Table5[[#This Row],[Column4]]+Table5[[#This Row],[Column14]]+Table5[[#This Row],[Column19]]+Table5[[#This Row],[Column12]]</f>
        <v>0</v>
      </c>
      <c r="AF1564" s="111">
        <f>Table5[[#This Row],[Column5]]+Table5[[#This Row],[Column13]]+Table5[[#This Row],[Column21]]+Table5[[#This Row],[Column18]]</f>
        <v>0</v>
      </c>
      <c r="AG1564" s="111">
        <f t="shared" si="269"/>
        <v>0</v>
      </c>
      <c r="AH1564" s="111">
        <f t="shared" si="270"/>
        <v>0</v>
      </c>
      <c r="AI1564" s="111">
        <f>Table5[[#This Row],[Column17]]-Table5[[#This Row],[Column20]]</f>
        <v>0</v>
      </c>
      <c r="AJ1564" s="111">
        <f t="shared" si="271"/>
        <v>0</v>
      </c>
      <c r="AK1564" s="111">
        <f t="shared" si="275"/>
        <v>0</v>
      </c>
      <c r="AL1564" s="111">
        <f t="shared" si="272"/>
        <v>0</v>
      </c>
      <c r="AM1564" s="111" t="str">
        <f t="shared" si="273"/>
        <v/>
      </c>
      <c r="AN1564" s="111" t="str">
        <f t="shared" ca="1" si="274"/>
        <v/>
      </c>
    </row>
    <row r="1565" spans="1:40" ht="20.25" customHeight="1" x14ac:dyDescent="0.3">
      <c r="A1565" s="107"/>
      <c r="B1565" s="144"/>
      <c r="C1565" s="119"/>
      <c r="D1565" s="120"/>
      <c r="E1565" s="119"/>
      <c r="F1565" s="119"/>
      <c r="G1565" s="120"/>
      <c r="H1565" s="119"/>
      <c r="I1565" s="109"/>
      <c r="L1565" s="108"/>
      <c r="M1565" s="108"/>
      <c r="N1565" s="108"/>
      <c r="O1565" s="108"/>
      <c r="P1565" s="108"/>
      <c r="Q1565" s="108"/>
      <c r="R1565" s="108"/>
      <c r="S1565" s="108"/>
      <c r="T1565" s="100">
        <f t="shared" si="265"/>
        <v>0</v>
      </c>
      <c r="U1565" s="111"/>
      <c r="V1565" s="111"/>
      <c r="W1565" s="111">
        <f>SUMIFS($F$3:F1565,$D$3:D1565,D1565,$C$3:C1565,"Buy")+SUMIFS($F$3:F1565,$D$3:D1565,D1565,$C$3:C1565,"Coin Deposit",$E$3:E1565,"&lt;&gt;")</f>
        <v>0</v>
      </c>
      <c r="X1565" s="111">
        <f t="shared" si="266"/>
        <v>0</v>
      </c>
      <c r="Y1565" s="111">
        <f>IF($D1565=Y$1,SUMIFS($H$3:$H1565,$G$3:$G1565,Y$1,$C$3:$C1565,"Sell"),0)</f>
        <v>0</v>
      </c>
      <c r="Z1565" s="111">
        <f t="shared" si="267"/>
        <v>0</v>
      </c>
      <c r="AA1565" s="111">
        <f>IF($D1565=AA$1,SUMIFS($H$3:$H1565,$G$3:$G1565,AA$1,$C$3:$C1565,"Sell"),0)</f>
        <v>0</v>
      </c>
      <c r="AB1565" s="111">
        <f t="shared" si="268"/>
        <v>0</v>
      </c>
      <c r="AC1565" s="111">
        <f>SUMIFS('Deductions and Deposits'!$H:$H,'Deductions and Deposits'!$G:$G,D1565,'Deductions and Deposits'!$F:$F,"&lt;="&amp;B1565)+SUMIFS($F$3:F1565,$D$3:D1565,D1565,$C$3:C1565,"Coin Deposit",$E$3:E1565,"")</f>
        <v>0</v>
      </c>
      <c r="AD1565" s="111">
        <f>SUMIFS('Deductions and Deposits'!$D:$D,'Deductions and Deposits'!$C:$C,D1565)+SUMIFS($F:$F,$D:$D,D1565,$C:$C,"Coin Deduction")</f>
        <v>0</v>
      </c>
      <c r="AE1565" s="111">
        <f>Table5[[#This Row],[Column4]]+Table5[[#This Row],[Column14]]+Table5[[#This Row],[Column19]]+Table5[[#This Row],[Column12]]</f>
        <v>0</v>
      </c>
      <c r="AF1565" s="111">
        <f>Table5[[#This Row],[Column5]]+Table5[[#This Row],[Column13]]+Table5[[#This Row],[Column21]]+Table5[[#This Row],[Column18]]</f>
        <v>0</v>
      </c>
      <c r="AG1565" s="111">
        <f t="shared" si="269"/>
        <v>0</v>
      </c>
      <c r="AH1565" s="111">
        <f t="shared" si="270"/>
        <v>0</v>
      </c>
      <c r="AI1565" s="111">
        <f>Table5[[#This Row],[Column17]]-Table5[[#This Row],[Column20]]</f>
        <v>0</v>
      </c>
      <c r="AJ1565" s="111">
        <f t="shared" si="271"/>
        <v>0</v>
      </c>
      <c r="AK1565" s="111">
        <f t="shared" si="275"/>
        <v>0</v>
      </c>
      <c r="AL1565" s="111">
        <f t="shared" si="272"/>
        <v>0</v>
      </c>
      <c r="AM1565" s="111" t="str">
        <f t="shared" si="273"/>
        <v/>
      </c>
      <c r="AN1565" s="111" t="str">
        <f t="shared" ca="1" si="274"/>
        <v/>
      </c>
    </row>
    <row r="1566" spans="1:40" ht="20.25" customHeight="1" x14ac:dyDescent="0.3">
      <c r="A1566" s="107"/>
      <c r="B1566" s="144"/>
      <c r="C1566" s="119"/>
      <c r="D1566" s="120"/>
      <c r="E1566" s="119"/>
      <c r="F1566" s="119"/>
      <c r="G1566" s="120"/>
      <c r="H1566" s="119"/>
      <c r="I1566" s="109"/>
      <c r="L1566" s="108"/>
      <c r="M1566" s="108"/>
      <c r="N1566" s="108"/>
      <c r="O1566" s="108"/>
      <c r="P1566" s="108"/>
      <c r="Q1566" s="108"/>
      <c r="R1566" s="108"/>
      <c r="S1566" s="108"/>
      <c r="T1566" s="100">
        <f t="shared" si="265"/>
        <v>0</v>
      </c>
      <c r="U1566" s="111"/>
      <c r="V1566" s="111"/>
      <c r="W1566" s="111">
        <f>SUMIFS($F$3:F1566,$D$3:D1566,D1566,$C$3:C1566,"Buy")+SUMIFS($F$3:F1566,$D$3:D1566,D1566,$C$3:C1566,"Coin Deposit",$E$3:E1566,"&lt;&gt;")</f>
        <v>0</v>
      </c>
      <c r="X1566" s="111">
        <f t="shared" si="266"/>
        <v>0</v>
      </c>
      <c r="Y1566" s="111">
        <f>IF($D1566=Y$1,SUMIFS($H$3:$H1566,$G$3:$G1566,Y$1,$C$3:$C1566,"Sell"),0)</f>
        <v>0</v>
      </c>
      <c r="Z1566" s="111">
        <f t="shared" si="267"/>
        <v>0</v>
      </c>
      <c r="AA1566" s="111">
        <f>IF($D1566=AA$1,SUMIFS($H$3:$H1566,$G$3:$G1566,AA$1,$C$3:$C1566,"Sell"),0)</f>
        <v>0</v>
      </c>
      <c r="AB1566" s="111">
        <f t="shared" si="268"/>
        <v>0</v>
      </c>
      <c r="AC1566" s="111">
        <f>SUMIFS('Deductions and Deposits'!$H:$H,'Deductions and Deposits'!$G:$G,D1566,'Deductions and Deposits'!$F:$F,"&lt;="&amp;B1566)+SUMIFS($F$3:F1566,$D$3:D1566,D1566,$C$3:C1566,"Coin Deposit",$E$3:E1566,"")</f>
        <v>0</v>
      </c>
      <c r="AD1566" s="111">
        <f>SUMIFS('Deductions and Deposits'!$D:$D,'Deductions and Deposits'!$C:$C,D1566)+SUMIFS($F:$F,$D:$D,D1566,$C:$C,"Coin Deduction")</f>
        <v>0</v>
      </c>
      <c r="AE1566" s="111">
        <f>Table5[[#This Row],[Column4]]+Table5[[#This Row],[Column14]]+Table5[[#This Row],[Column19]]+Table5[[#This Row],[Column12]]</f>
        <v>0</v>
      </c>
      <c r="AF1566" s="111">
        <f>Table5[[#This Row],[Column5]]+Table5[[#This Row],[Column13]]+Table5[[#This Row],[Column21]]+Table5[[#This Row],[Column18]]</f>
        <v>0</v>
      </c>
      <c r="AG1566" s="111">
        <f t="shared" si="269"/>
        <v>0</v>
      </c>
      <c r="AH1566" s="111">
        <f t="shared" si="270"/>
        <v>0</v>
      </c>
      <c r="AI1566" s="111">
        <f>Table5[[#This Row],[Column17]]-Table5[[#This Row],[Column20]]</f>
        <v>0</v>
      </c>
      <c r="AJ1566" s="111">
        <f t="shared" si="271"/>
        <v>0</v>
      </c>
      <c r="AK1566" s="111">
        <f t="shared" si="275"/>
        <v>0</v>
      </c>
      <c r="AL1566" s="111">
        <f t="shared" si="272"/>
        <v>0</v>
      </c>
      <c r="AM1566" s="111" t="str">
        <f t="shared" si="273"/>
        <v/>
      </c>
      <c r="AN1566" s="111" t="str">
        <f t="shared" ca="1" si="274"/>
        <v/>
      </c>
    </row>
    <row r="1567" spans="1:40" ht="20.25" customHeight="1" x14ac:dyDescent="0.3">
      <c r="A1567" s="107"/>
      <c r="B1567" s="144"/>
      <c r="C1567" s="119"/>
      <c r="D1567" s="120"/>
      <c r="E1567" s="119"/>
      <c r="F1567" s="119"/>
      <c r="G1567" s="120"/>
      <c r="H1567" s="119"/>
      <c r="I1567" s="109"/>
      <c r="L1567" s="108"/>
      <c r="M1567" s="108"/>
      <c r="N1567" s="108"/>
      <c r="O1567" s="108"/>
      <c r="P1567" s="108"/>
      <c r="Q1567" s="108"/>
      <c r="R1567" s="108"/>
      <c r="S1567" s="108"/>
      <c r="T1567" s="100">
        <f t="shared" si="265"/>
        <v>0</v>
      </c>
      <c r="U1567" s="111"/>
      <c r="V1567" s="111"/>
      <c r="W1567" s="111">
        <f>SUMIFS($F$3:F1567,$D$3:D1567,D1567,$C$3:C1567,"Buy")+SUMIFS($F$3:F1567,$D$3:D1567,D1567,$C$3:C1567,"Coin Deposit",$E$3:E1567,"&lt;&gt;")</f>
        <v>0</v>
      </c>
      <c r="X1567" s="111">
        <f t="shared" si="266"/>
        <v>0</v>
      </c>
      <c r="Y1567" s="111">
        <f>IF($D1567=Y$1,SUMIFS($H$3:$H1567,$G$3:$G1567,Y$1,$C$3:$C1567,"Sell"),0)</f>
        <v>0</v>
      </c>
      <c r="Z1567" s="111">
        <f t="shared" si="267"/>
        <v>0</v>
      </c>
      <c r="AA1567" s="111">
        <f>IF($D1567=AA$1,SUMIFS($H$3:$H1567,$G$3:$G1567,AA$1,$C$3:$C1567,"Sell"),0)</f>
        <v>0</v>
      </c>
      <c r="AB1567" s="111">
        <f t="shared" si="268"/>
        <v>0</v>
      </c>
      <c r="AC1567" s="111">
        <f>SUMIFS('Deductions and Deposits'!$H:$H,'Deductions and Deposits'!$G:$G,D1567,'Deductions and Deposits'!$F:$F,"&lt;="&amp;B1567)+SUMIFS($F$3:F1567,$D$3:D1567,D1567,$C$3:C1567,"Coin Deposit",$E$3:E1567,"")</f>
        <v>0</v>
      </c>
      <c r="AD1567" s="111">
        <f>SUMIFS('Deductions and Deposits'!$D:$D,'Deductions and Deposits'!$C:$C,D1567)+SUMIFS($F:$F,$D:$D,D1567,$C:$C,"Coin Deduction")</f>
        <v>0</v>
      </c>
      <c r="AE1567" s="111">
        <f>Table5[[#This Row],[Column4]]+Table5[[#This Row],[Column14]]+Table5[[#This Row],[Column19]]+Table5[[#This Row],[Column12]]</f>
        <v>0</v>
      </c>
      <c r="AF1567" s="111">
        <f>Table5[[#This Row],[Column5]]+Table5[[#This Row],[Column13]]+Table5[[#This Row],[Column21]]+Table5[[#This Row],[Column18]]</f>
        <v>0</v>
      </c>
      <c r="AG1567" s="111">
        <f t="shared" si="269"/>
        <v>0</v>
      </c>
      <c r="AH1567" s="111">
        <f t="shared" si="270"/>
        <v>0</v>
      </c>
      <c r="AI1567" s="111">
        <f>Table5[[#This Row],[Column17]]-Table5[[#This Row],[Column20]]</f>
        <v>0</v>
      </c>
      <c r="AJ1567" s="111">
        <f t="shared" si="271"/>
        <v>0</v>
      </c>
      <c r="AK1567" s="111">
        <f t="shared" si="275"/>
        <v>0</v>
      </c>
      <c r="AL1567" s="111">
        <f t="shared" si="272"/>
        <v>0</v>
      </c>
      <c r="AM1567" s="111" t="str">
        <f t="shared" si="273"/>
        <v/>
      </c>
      <c r="AN1567" s="111" t="str">
        <f t="shared" ca="1" si="274"/>
        <v/>
      </c>
    </row>
    <row r="1568" spans="1:40" ht="20.25" customHeight="1" x14ac:dyDescent="0.3">
      <c r="A1568" s="107"/>
      <c r="B1568" s="144"/>
      <c r="C1568" s="119"/>
      <c r="D1568" s="120"/>
      <c r="E1568" s="119"/>
      <c r="F1568" s="119"/>
      <c r="G1568" s="120"/>
      <c r="H1568" s="119"/>
      <c r="I1568" s="109"/>
      <c r="L1568" s="108"/>
      <c r="M1568" s="108"/>
      <c r="N1568" s="108"/>
      <c r="O1568" s="108"/>
      <c r="P1568" s="108"/>
      <c r="Q1568" s="108"/>
      <c r="R1568" s="108"/>
      <c r="S1568" s="108"/>
      <c r="T1568" s="100">
        <f t="shared" si="265"/>
        <v>0</v>
      </c>
      <c r="U1568" s="111"/>
      <c r="V1568" s="111"/>
      <c r="W1568" s="111">
        <f>SUMIFS($F$3:F1568,$D$3:D1568,D1568,$C$3:C1568,"Buy")+SUMIFS($F$3:F1568,$D$3:D1568,D1568,$C$3:C1568,"Coin Deposit",$E$3:E1568,"&lt;&gt;")</f>
        <v>0</v>
      </c>
      <c r="X1568" s="111">
        <f t="shared" si="266"/>
        <v>0</v>
      </c>
      <c r="Y1568" s="111">
        <f>IF($D1568=Y$1,SUMIFS($H$3:$H1568,$G$3:$G1568,Y$1,$C$3:$C1568,"Sell"),0)</f>
        <v>0</v>
      </c>
      <c r="Z1568" s="111">
        <f t="shared" si="267"/>
        <v>0</v>
      </c>
      <c r="AA1568" s="111">
        <f>IF($D1568=AA$1,SUMIFS($H$3:$H1568,$G$3:$G1568,AA$1,$C$3:$C1568,"Sell"),0)</f>
        <v>0</v>
      </c>
      <c r="AB1568" s="111">
        <f t="shared" si="268"/>
        <v>0</v>
      </c>
      <c r="AC1568" s="111">
        <f>SUMIFS('Deductions and Deposits'!$H:$H,'Deductions and Deposits'!$G:$G,D1568,'Deductions and Deposits'!$F:$F,"&lt;="&amp;B1568)+SUMIFS($F$3:F1568,$D$3:D1568,D1568,$C$3:C1568,"Coin Deposit",$E$3:E1568,"")</f>
        <v>0</v>
      </c>
      <c r="AD1568" s="111">
        <f>SUMIFS('Deductions and Deposits'!$D:$D,'Deductions and Deposits'!$C:$C,D1568)+SUMIFS($F:$F,$D:$D,D1568,$C:$C,"Coin Deduction")</f>
        <v>0</v>
      </c>
      <c r="AE1568" s="111">
        <f>Table5[[#This Row],[Column4]]+Table5[[#This Row],[Column14]]+Table5[[#This Row],[Column19]]+Table5[[#This Row],[Column12]]</f>
        <v>0</v>
      </c>
      <c r="AF1568" s="111">
        <f>Table5[[#This Row],[Column5]]+Table5[[#This Row],[Column13]]+Table5[[#This Row],[Column21]]+Table5[[#This Row],[Column18]]</f>
        <v>0</v>
      </c>
      <c r="AG1568" s="111">
        <f t="shared" si="269"/>
        <v>0</v>
      </c>
      <c r="AH1568" s="111">
        <f t="shared" si="270"/>
        <v>0</v>
      </c>
      <c r="AI1568" s="111">
        <f>Table5[[#This Row],[Column17]]-Table5[[#This Row],[Column20]]</f>
        <v>0</v>
      </c>
      <c r="AJ1568" s="111">
        <f t="shared" si="271"/>
        <v>0</v>
      </c>
      <c r="AK1568" s="111">
        <f t="shared" si="275"/>
        <v>0</v>
      </c>
      <c r="AL1568" s="111">
        <f t="shared" si="272"/>
        <v>0</v>
      </c>
      <c r="AM1568" s="111" t="str">
        <f t="shared" si="273"/>
        <v/>
      </c>
      <c r="AN1568" s="111" t="str">
        <f t="shared" ca="1" si="274"/>
        <v/>
      </c>
    </row>
    <row r="1569" spans="1:40" ht="20.25" customHeight="1" x14ac:dyDescent="0.3">
      <c r="A1569" s="107"/>
      <c r="B1569" s="144"/>
      <c r="C1569" s="119"/>
      <c r="D1569" s="120"/>
      <c r="E1569" s="119"/>
      <c r="F1569" s="119"/>
      <c r="G1569" s="120"/>
      <c r="H1569" s="119"/>
      <c r="I1569" s="109"/>
      <c r="L1569" s="108"/>
      <c r="M1569" s="108"/>
      <c r="N1569" s="108"/>
      <c r="O1569" s="108"/>
      <c r="P1569" s="108"/>
      <c r="Q1569" s="108"/>
      <c r="R1569" s="108"/>
      <c r="S1569" s="108"/>
      <c r="T1569" s="100">
        <f t="shared" si="265"/>
        <v>0</v>
      </c>
      <c r="U1569" s="111"/>
      <c r="V1569" s="111"/>
      <c r="W1569" s="111">
        <f>SUMIFS($F$3:F1569,$D$3:D1569,D1569,$C$3:C1569,"Buy")+SUMIFS($F$3:F1569,$D$3:D1569,D1569,$C$3:C1569,"Coin Deposit",$E$3:E1569,"&lt;&gt;")</f>
        <v>0</v>
      </c>
      <c r="X1569" s="111">
        <f t="shared" si="266"/>
        <v>0</v>
      </c>
      <c r="Y1569" s="111">
        <f>IF($D1569=Y$1,SUMIFS($H$3:$H1569,$G$3:$G1569,Y$1,$C$3:$C1569,"Sell"),0)</f>
        <v>0</v>
      </c>
      <c r="Z1569" s="111">
        <f t="shared" si="267"/>
        <v>0</v>
      </c>
      <c r="AA1569" s="111">
        <f>IF($D1569=AA$1,SUMIFS($H$3:$H1569,$G$3:$G1569,AA$1,$C$3:$C1569,"Sell"),0)</f>
        <v>0</v>
      </c>
      <c r="AB1569" s="111">
        <f t="shared" si="268"/>
        <v>0</v>
      </c>
      <c r="AC1569" s="111">
        <f>SUMIFS('Deductions and Deposits'!$H:$H,'Deductions and Deposits'!$G:$G,D1569,'Deductions and Deposits'!$F:$F,"&lt;="&amp;B1569)+SUMIFS($F$3:F1569,$D$3:D1569,D1569,$C$3:C1569,"Coin Deposit",$E$3:E1569,"")</f>
        <v>0</v>
      </c>
      <c r="AD1569" s="111">
        <f>SUMIFS('Deductions and Deposits'!$D:$D,'Deductions and Deposits'!$C:$C,D1569)+SUMIFS($F:$F,$D:$D,D1569,$C:$C,"Coin Deduction")</f>
        <v>0</v>
      </c>
      <c r="AE1569" s="111">
        <f>Table5[[#This Row],[Column4]]+Table5[[#This Row],[Column14]]+Table5[[#This Row],[Column19]]+Table5[[#This Row],[Column12]]</f>
        <v>0</v>
      </c>
      <c r="AF1569" s="111">
        <f>Table5[[#This Row],[Column5]]+Table5[[#This Row],[Column13]]+Table5[[#This Row],[Column21]]+Table5[[#This Row],[Column18]]</f>
        <v>0</v>
      </c>
      <c r="AG1569" s="111">
        <f t="shared" si="269"/>
        <v>0</v>
      </c>
      <c r="AH1569" s="111">
        <f t="shared" si="270"/>
        <v>0</v>
      </c>
      <c r="AI1569" s="111">
        <f>Table5[[#This Row],[Column17]]-Table5[[#This Row],[Column20]]</f>
        <v>0</v>
      </c>
      <c r="AJ1569" s="111">
        <f t="shared" si="271"/>
        <v>0</v>
      </c>
      <c r="AK1569" s="111">
        <f t="shared" si="275"/>
        <v>0</v>
      </c>
      <c r="AL1569" s="111">
        <f t="shared" si="272"/>
        <v>0</v>
      </c>
      <c r="AM1569" s="111" t="str">
        <f t="shared" si="273"/>
        <v/>
      </c>
      <c r="AN1569" s="111" t="str">
        <f t="shared" ca="1" si="274"/>
        <v/>
      </c>
    </row>
    <row r="1570" spans="1:40" ht="20.25" customHeight="1" x14ac:dyDescent="0.3">
      <c r="A1570" s="107"/>
      <c r="B1570" s="144"/>
      <c r="C1570" s="119"/>
      <c r="D1570" s="120"/>
      <c r="E1570" s="119"/>
      <c r="F1570" s="119"/>
      <c r="G1570" s="120"/>
      <c r="H1570" s="119"/>
      <c r="I1570" s="109"/>
      <c r="L1570" s="108"/>
      <c r="M1570" s="108"/>
      <c r="N1570" s="108"/>
      <c r="O1570" s="108"/>
      <c r="P1570" s="108"/>
      <c r="Q1570" s="108"/>
      <c r="R1570" s="108"/>
      <c r="S1570" s="108"/>
      <c r="T1570" s="100">
        <f t="shared" si="265"/>
        <v>0</v>
      </c>
      <c r="U1570" s="111"/>
      <c r="V1570" s="111"/>
      <c r="W1570" s="111">
        <f>SUMIFS($F$3:F1570,$D$3:D1570,D1570,$C$3:C1570,"Buy")+SUMIFS($F$3:F1570,$D$3:D1570,D1570,$C$3:C1570,"Coin Deposit",$E$3:E1570,"&lt;&gt;")</f>
        <v>0</v>
      </c>
      <c r="X1570" s="111">
        <f t="shared" si="266"/>
        <v>0</v>
      </c>
      <c r="Y1570" s="111">
        <f>IF($D1570=Y$1,SUMIFS($H$3:$H1570,$G$3:$G1570,Y$1,$C$3:$C1570,"Sell"),0)</f>
        <v>0</v>
      </c>
      <c r="Z1570" s="111">
        <f t="shared" si="267"/>
        <v>0</v>
      </c>
      <c r="AA1570" s="111">
        <f>IF($D1570=AA$1,SUMIFS($H$3:$H1570,$G$3:$G1570,AA$1,$C$3:$C1570,"Sell"),0)</f>
        <v>0</v>
      </c>
      <c r="AB1570" s="111">
        <f t="shared" si="268"/>
        <v>0</v>
      </c>
      <c r="AC1570" s="111">
        <f>SUMIFS('Deductions and Deposits'!$H:$H,'Deductions and Deposits'!$G:$G,D1570,'Deductions and Deposits'!$F:$F,"&lt;="&amp;B1570)+SUMIFS($F$3:F1570,$D$3:D1570,D1570,$C$3:C1570,"Coin Deposit",$E$3:E1570,"")</f>
        <v>0</v>
      </c>
      <c r="AD1570" s="111">
        <f>SUMIFS('Deductions and Deposits'!$D:$D,'Deductions and Deposits'!$C:$C,D1570)+SUMIFS($F:$F,$D:$D,D1570,$C:$C,"Coin Deduction")</f>
        <v>0</v>
      </c>
      <c r="AE1570" s="111">
        <f>Table5[[#This Row],[Column4]]+Table5[[#This Row],[Column14]]+Table5[[#This Row],[Column19]]+Table5[[#This Row],[Column12]]</f>
        <v>0</v>
      </c>
      <c r="AF1570" s="111">
        <f>Table5[[#This Row],[Column5]]+Table5[[#This Row],[Column13]]+Table5[[#This Row],[Column21]]+Table5[[#This Row],[Column18]]</f>
        <v>0</v>
      </c>
      <c r="AG1570" s="111">
        <f t="shared" si="269"/>
        <v>0</v>
      </c>
      <c r="AH1570" s="111">
        <f t="shared" si="270"/>
        <v>0</v>
      </c>
      <c r="AI1570" s="111">
        <f>Table5[[#This Row],[Column17]]-Table5[[#This Row],[Column20]]</f>
        <v>0</v>
      </c>
      <c r="AJ1570" s="111">
        <f t="shared" si="271"/>
        <v>0</v>
      </c>
      <c r="AK1570" s="111">
        <f t="shared" si="275"/>
        <v>0</v>
      </c>
      <c r="AL1570" s="111">
        <f t="shared" si="272"/>
        <v>0</v>
      </c>
      <c r="AM1570" s="111" t="str">
        <f t="shared" si="273"/>
        <v/>
      </c>
      <c r="AN1570" s="111" t="str">
        <f t="shared" ca="1" si="274"/>
        <v/>
      </c>
    </row>
    <row r="1571" spans="1:40" ht="20.25" customHeight="1" x14ac:dyDescent="0.3">
      <c r="A1571" s="107"/>
      <c r="B1571" s="144"/>
      <c r="C1571" s="119"/>
      <c r="D1571" s="120"/>
      <c r="E1571" s="119"/>
      <c r="F1571" s="119"/>
      <c r="G1571" s="120"/>
      <c r="H1571" s="119"/>
      <c r="I1571" s="109"/>
      <c r="L1571" s="108"/>
      <c r="M1571" s="108"/>
      <c r="N1571" s="108"/>
      <c r="O1571" s="108"/>
      <c r="P1571" s="108"/>
      <c r="Q1571" s="108"/>
      <c r="R1571" s="108"/>
      <c r="S1571" s="108"/>
      <c r="T1571" s="100">
        <f t="shared" si="265"/>
        <v>0</v>
      </c>
      <c r="U1571" s="111"/>
      <c r="V1571" s="111"/>
      <c r="W1571" s="111">
        <f>SUMIFS($F$3:F1571,$D$3:D1571,D1571,$C$3:C1571,"Buy")+SUMIFS($F$3:F1571,$D$3:D1571,D1571,$C$3:C1571,"Coin Deposit",$E$3:E1571,"&lt;&gt;")</f>
        <v>0</v>
      </c>
      <c r="X1571" s="111">
        <f t="shared" si="266"/>
        <v>0</v>
      </c>
      <c r="Y1571" s="111">
        <f>IF($D1571=Y$1,SUMIFS($H$3:$H1571,$G$3:$G1571,Y$1,$C$3:$C1571,"Sell"),0)</f>
        <v>0</v>
      </c>
      <c r="Z1571" s="111">
        <f t="shared" si="267"/>
        <v>0</v>
      </c>
      <c r="AA1571" s="111">
        <f>IF($D1571=AA$1,SUMIFS($H$3:$H1571,$G$3:$G1571,AA$1,$C$3:$C1571,"Sell"),0)</f>
        <v>0</v>
      </c>
      <c r="AB1571" s="111">
        <f t="shared" si="268"/>
        <v>0</v>
      </c>
      <c r="AC1571" s="111">
        <f>SUMIFS('Deductions and Deposits'!$H:$H,'Deductions and Deposits'!$G:$G,D1571,'Deductions and Deposits'!$F:$F,"&lt;="&amp;B1571)+SUMIFS($F$3:F1571,$D$3:D1571,D1571,$C$3:C1571,"Coin Deposit",$E$3:E1571,"")</f>
        <v>0</v>
      </c>
      <c r="AD1571" s="111">
        <f>SUMIFS('Deductions and Deposits'!$D:$D,'Deductions and Deposits'!$C:$C,D1571)+SUMIFS($F:$F,$D:$D,D1571,$C:$C,"Coin Deduction")</f>
        <v>0</v>
      </c>
      <c r="AE1571" s="111">
        <f>Table5[[#This Row],[Column4]]+Table5[[#This Row],[Column14]]+Table5[[#This Row],[Column19]]+Table5[[#This Row],[Column12]]</f>
        <v>0</v>
      </c>
      <c r="AF1571" s="111">
        <f>Table5[[#This Row],[Column5]]+Table5[[#This Row],[Column13]]+Table5[[#This Row],[Column21]]+Table5[[#This Row],[Column18]]</f>
        <v>0</v>
      </c>
      <c r="AG1571" s="111">
        <f t="shared" si="269"/>
        <v>0</v>
      </c>
      <c r="AH1571" s="111">
        <f t="shared" si="270"/>
        <v>0</v>
      </c>
      <c r="AI1571" s="111">
        <f>Table5[[#This Row],[Column17]]-Table5[[#This Row],[Column20]]</f>
        <v>0</v>
      </c>
      <c r="AJ1571" s="111">
        <f t="shared" si="271"/>
        <v>0</v>
      </c>
      <c r="AK1571" s="111">
        <f t="shared" si="275"/>
        <v>0</v>
      </c>
      <c r="AL1571" s="111">
        <f t="shared" si="272"/>
        <v>0</v>
      </c>
      <c r="AM1571" s="111" t="str">
        <f t="shared" si="273"/>
        <v/>
      </c>
      <c r="AN1571" s="111" t="str">
        <f t="shared" ca="1" si="274"/>
        <v/>
      </c>
    </row>
    <row r="1572" spans="1:40" ht="20.25" customHeight="1" x14ac:dyDescent="0.3">
      <c r="A1572" s="107"/>
      <c r="B1572" s="144"/>
      <c r="C1572" s="119"/>
      <c r="D1572" s="120"/>
      <c r="E1572" s="119"/>
      <c r="F1572" s="119"/>
      <c r="G1572" s="120"/>
      <c r="H1572" s="119"/>
      <c r="I1572" s="109"/>
      <c r="L1572" s="108"/>
      <c r="M1572" s="108"/>
      <c r="N1572" s="108"/>
      <c r="O1572" s="108"/>
      <c r="P1572" s="108"/>
      <c r="Q1572" s="108"/>
      <c r="R1572" s="108"/>
      <c r="S1572" s="108"/>
      <c r="T1572" s="100">
        <f t="shared" si="265"/>
        <v>0</v>
      </c>
      <c r="U1572" s="111"/>
      <c r="V1572" s="111"/>
      <c r="W1572" s="111">
        <f>SUMIFS($F$3:F1572,$D$3:D1572,D1572,$C$3:C1572,"Buy")+SUMIFS($F$3:F1572,$D$3:D1572,D1572,$C$3:C1572,"Coin Deposit",$E$3:E1572,"&lt;&gt;")</f>
        <v>0</v>
      </c>
      <c r="X1572" s="111">
        <f t="shared" si="266"/>
        <v>0</v>
      </c>
      <c r="Y1572" s="111">
        <f>IF($D1572=Y$1,SUMIFS($H$3:$H1572,$G$3:$G1572,Y$1,$C$3:$C1572,"Sell"),0)</f>
        <v>0</v>
      </c>
      <c r="Z1572" s="111">
        <f t="shared" si="267"/>
        <v>0</v>
      </c>
      <c r="AA1572" s="111">
        <f>IF($D1572=AA$1,SUMIFS($H$3:$H1572,$G$3:$G1572,AA$1,$C$3:$C1572,"Sell"),0)</f>
        <v>0</v>
      </c>
      <c r="AB1572" s="111">
        <f t="shared" si="268"/>
        <v>0</v>
      </c>
      <c r="AC1572" s="111">
        <f>SUMIFS('Deductions and Deposits'!$H:$H,'Deductions and Deposits'!$G:$G,D1572,'Deductions and Deposits'!$F:$F,"&lt;="&amp;B1572)+SUMIFS($F$3:F1572,$D$3:D1572,D1572,$C$3:C1572,"Coin Deposit",$E$3:E1572,"")</f>
        <v>0</v>
      </c>
      <c r="AD1572" s="111">
        <f>SUMIFS('Deductions and Deposits'!$D:$D,'Deductions and Deposits'!$C:$C,D1572)+SUMIFS($F:$F,$D:$D,D1572,$C:$C,"Coin Deduction")</f>
        <v>0</v>
      </c>
      <c r="AE1572" s="111">
        <f>Table5[[#This Row],[Column4]]+Table5[[#This Row],[Column14]]+Table5[[#This Row],[Column19]]+Table5[[#This Row],[Column12]]</f>
        <v>0</v>
      </c>
      <c r="AF1572" s="111">
        <f>Table5[[#This Row],[Column5]]+Table5[[#This Row],[Column13]]+Table5[[#This Row],[Column21]]+Table5[[#This Row],[Column18]]</f>
        <v>0</v>
      </c>
      <c r="AG1572" s="111">
        <f t="shared" si="269"/>
        <v>0</v>
      </c>
      <c r="AH1572" s="111">
        <f t="shared" si="270"/>
        <v>0</v>
      </c>
      <c r="AI1572" s="111">
        <f>Table5[[#This Row],[Column17]]-Table5[[#This Row],[Column20]]</f>
        <v>0</v>
      </c>
      <c r="AJ1572" s="111">
        <f t="shared" si="271"/>
        <v>0</v>
      </c>
      <c r="AK1572" s="111">
        <f t="shared" si="275"/>
        <v>0</v>
      </c>
      <c r="AL1572" s="111">
        <f t="shared" si="272"/>
        <v>0</v>
      </c>
      <c r="AM1572" s="111" t="str">
        <f t="shared" si="273"/>
        <v/>
      </c>
      <c r="AN1572" s="111" t="str">
        <f t="shared" ca="1" si="274"/>
        <v/>
      </c>
    </row>
    <row r="1573" spans="1:40" ht="20.25" customHeight="1" x14ac:dyDescent="0.3">
      <c r="A1573" s="107"/>
      <c r="B1573" s="144"/>
      <c r="C1573" s="119"/>
      <c r="D1573" s="120"/>
      <c r="E1573" s="119"/>
      <c r="F1573" s="119"/>
      <c r="G1573" s="120"/>
      <c r="H1573" s="119"/>
      <c r="I1573" s="109"/>
      <c r="L1573" s="108"/>
      <c r="M1573" s="108"/>
      <c r="N1573" s="108"/>
      <c r="O1573" s="108"/>
      <c r="P1573" s="108"/>
      <c r="Q1573" s="108"/>
      <c r="R1573" s="108"/>
      <c r="S1573" s="108"/>
      <c r="T1573" s="100">
        <f t="shared" si="265"/>
        <v>0</v>
      </c>
      <c r="U1573" s="111"/>
      <c r="V1573" s="111"/>
      <c r="W1573" s="111">
        <f>SUMIFS($F$3:F1573,$D$3:D1573,D1573,$C$3:C1573,"Buy")+SUMIFS($F$3:F1573,$D$3:D1573,D1573,$C$3:C1573,"Coin Deposit",$E$3:E1573,"&lt;&gt;")</f>
        <v>0</v>
      </c>
      <c r="X1573" s="111">
        <f t="shared" si="266"/>
        <v>0</v>
      </c>
      <c r="Y1573" s="111">
        <f>IF($D1573=Y$1,SUMIFS($H$3:$H1573,$G$3:$G1573,Y$1,$C$3:$C1573,"Sell"),0)</f>
        <v>0</v>
      </c>
      <c r="Z1573" s="111">
        <f t="shared" si="267"/>
        <v>0</v>
      </c>
      <c r="AA1573" s="111">
        <f>IF($D1573=AA$1,SUMIFS($H$3:$H1573,$G$3:$G1573,AA$1,$C$3:$C1573,"Sell"),0)</f>
        <v>0</v>
      </c>
      <c r="AB1573" s="111">
        <f t="shared" si="268"/>
        <v>0</v>
      </c>
      <c r="AC1573" s="111">
        <f>SUMIFS('Deductions and Deposits'!$H:$H,'Deductions and Deposits'!$G:$G,D1573,'Deductions and Deposits'!$F:$F,"&lt;="&amp;B1573)+SUMIFS($F$3:F1573,$D$3:D1573,D1573,$C$3:C1573,"Coin Deposit",$E$3:E1573,"")</f>
        <v>0</v>
      </c>
      <c r="AD1573" s="111">
        <f>SUMIFS('Deductions and Deposits'!$D:$D,'Deductions and Deposits'!$C:$C,D1573)+SUMIFS($F:$F,$D:$D,D1573,$C:$C,"Coin Deduction")</f>
        <v>0</v>
      </c>
      <c r="AE1573" s="111">
        <f>Table5[[#This Row],[Column4]]+Table5[[#This Row],[Column14]]+Table5[[#This Row],[Column19]]+Table5[[#This Row],[Column12]]</f>
        <v>0</v>
      </c>
      <c r="AF1573" s="111">
        <f>Table5[[#This Row],[Column5]]+Table5[[#This Row],[Column13]]+Table5[[#This Row],[Column21]]+Table5[[#This Row],[Column18]]</f>
        <v>0</v>
      </c>
      <c r="AG1573" s="111">
        <f t="shared" si="269"/>
        <v>0</v>
      </c>
      <c r="AH1573" s="111">
        <f t="shared" si="270"/>
        <v>0</v>
      </c>
      <c r="AI1573" s="111">
        <f>Table5[[#This Row],[Column17]]-Table5[[#This Row],[Column20]]</f>
        <v>0</v>
      </c>
      <c r="AJ1573" s="111">
        <f t="shared" si="271"/>
        <v>0</v>
      </c>
      <c r="AK1573" s="111">
        <f t="shared" si="275"/>
        <v>0</v>
      </c>
      <c r="AL1573" s="111">
        <f t="shared" si="272"/>
        <v>0</v>
      </c>
      <c r="AM1573" s="111" t="str">
        <f t="shared" si="273"/>
        <v/>
      </c>
      <c r="AN1573" s="111" t="str">
        <f t="shared" ca="1" si="274"/>
        <v/>
      </c>
    </row>
    <row r="1574" spans="1:40" ht="20.25" customHeight="1" x14ac:dyDescent="0.3">
      <c r="A1574" s="107"/>
      <c r="B1574" s="144"/>
      <c r="C1574" s="119"/>
      <c r="D1574" s="120"/>
      <c r="E1574" s="119"/>
      <c r="F1574" s="119"/>
      <c r="G1574" s="120"/>
      <c r="H1574" s="119"/>
      <c r="I1574" s="109"/>
      <c r="L1574" s="108"/>
      <c r="M1574" s="108"/>
      <c r="N1574" s="108"/>
      <c r="O1574" s="108"/>
      <c r="P1574" s="108"/>
      <c r="Q1574" s="108"/>
      <c r="R1574" s="108"/>
      <c r="S1574" s="108"/>
      <c r="T1574" s="100">
        <f t="shared" si="265"/>
        <v>0</v>
      </c>
      <c r="U1574" s="111"/>
      <c r="V1574" s="111"/>
      <c r="W1574" s="111">
        <f>SUMIFS($F$3:F1574,$D$3:D1574,D1574,$C$3:C1574,"Buy")+SUMIFS($F$3:F1574,$D$3:D1574,D1574,$C$3:C1574,"Coin Deposit",$E$3:E1574,"&lt;&gt;")</f>
        <v>0</v>
      </c>
      <c r="X1574" s="111">
        <f t="shared" si="266"/>
        <v>0</v>
      </c>
      <c r="Y1574" s="111">
        <f>IF($D1574=Y$1,SUMIFS($H$3:$H1574,$G$3:$G1574,Y$1,$C$3:$C1574,"Sell"),0)</f>
        <v>0</v>
      </c>
      <c r="Z1574" s="111">
        <f t="shared" si="267"/>
        <v>0</v>
      </c>
      <c r="AA1574" s="111">
        <f>IF($D1574=AA$1,SUMIFS($H$3:$H1574,$G$3:$G1574,AA$1,$C$3:$C1574,"Sell"),0)</f>
        <v>0</v>
      </c>
      <c r="AB1574" s="111">
        <f t="shared" si="268"/>
        <v>0</v>
      </c>
      <c r="AC1574" s="111">
        <f>SUMIFS('Deductions and Deposits'!$H:$H,'Deductions and Deposits'!$G:$G,D1574,'Deductions and Deposits'!$F:$F,"&lt;="&amp;B1574)+SUMIFS($F$3:F1574,$D$3:D1574,D1574,$C$3:C1574,"Coin Deposit",$E$3:E1574,"")</f>
        <v>0</v>
      </c>
      <c r="AD1574" s="111">
        <f>SUMIFS('Deductions and Deposits'!$D:$D,'Deductions and Deposits'!$C:$C,D1574)+SUMIFS($F:$F,$D:$D,D1574,$C:$C,"Coin Deduction")</f>
        <v>0</v>
      </c>
      <c r="AE1574" s="111">
        <f>Table5[[#This Row],[Column4]]+Table5[[#This Row],[Column14]]+Table5[[#This Row],[Column19]]+Table5[[#This Row],[Column12]]</f>
        <v>0</v>
      </c>
      <c r="AF1574" s="111">
        <f>Table5[[#This Row],[Column5]]+Table5[[#This Row],[Column13]]+Table5[[#This Row],[Column21]]+Table5[[#This Row],[Column18]]</f>
        <v>0</v>
      </c>
      <c r="AG1574" s="111">
        <f t="shared" si="269"/>
        <v>0</v>
      </c>
      <c r="AH1574" s="111">
        <f t="shared" si="270"/>
        <v>0</v>
      </c>
      <c r="AI1574" s="111">
        <f>Table5[[#This Row],[Column17]]-Table5[[#This Row],[Column20]]</f>
        <v>0</v>
      </c>
      <c r="AJ1574" s="111">
        <f t="shared" si="271"/>
        <v>0</v>
      </c>
      <c r="AK1574" s="111">
        <f t="shared" si="275"/>
        <v>0</v>
      </c>
      <c r="AL1574" s="111">
        <f t="shared" si="272"/>
        <v>0</v>
      </c>
      <c r="AM1574" s="111" t="str">
        <f t="shared" si="273"/>
        <v/>
      </c>
      <c r="AN1574" s="111" t="str">
        <f t="shared" ca="1" si="274"/>
        <v/>
      </c>
    </row>
    <row r="1575" spans="1:40" ht="20.25" customHeight="1" x14ac:dyDescent="0.3">
      <c r="A1575" s="107"/>
      <c r="B1575" s="144"/>
      <c r="C1575" s="119"/>
      <c r="D1575" s="120"/>
      <c r="E1575" s="119"/>
      <c r="F1575" s="119"/>
      <c r="G1575" s="120"/>
      <c r="H1575" s="119"/>
      <c r="I1575" s="109"/>
      <c r="L1575" s="108"/>
      <c r="M1575" s="108"/>
      <c r="N1575" s="108"/>
      <c r="O1575" s="108"/>
      <c r="P1575" s="108"/>
      <c r="Q1575" s="108"/>
      <c r="R1575" s="108"/>
      <c r="S1575" s="108"/>
      <c r="T1575" s="100">
        <f t="shared" si="265"/>
        <v>0</v>
      </c>
      <c r="U1575" s="111"/>
      <c r="V1575" s="111"/>
      <c r="W1575" s="111">
        <f>SUMIFS($F$3:F1575,$D$3:D1575,D1575,$C$3:C1575,"Buy")+SUMIFS($F$3:F1575,$D$3:D1575,D1575,$C$3:C1575,"Coin Deposit",$E$3:E1575,"&lt;&gt;")</f>
        <v>0</v>
      </c>
      <c r="X1575" s="111">
        <f t="shared" si="266"/>
        <v>0</v>
      </c>
      <c r="Y1575" s="111">
        <f>IF($D1575=Y$1,SUMIFS($H$3:$H1575,$G$3:$G1575,Y$1,$C$3:$C1575,"Sell"),0)</f>
        <v>0</v>
      </c>
      <c r="Z1575" s="111">
        <f t="shared" si="267"/>
        <v>0</v>
      </c>
      <c r="AA1575" s="111">
        <f>IF($D1575=AA$1,SUMIFS($H$3:$H1575,$G$3:$G1575,AA$1,$C$3:$C1575,"Sell"),0)</f>
        <v>0</v>
      </c>
      <c r="AB1575" s="111">
        <f t="shared" si="268"/>
        <v>0</v>
      </c>
      <c r="AC1575" s="111">
        <f>SUMIFS('Deductions and Deposits'!$H:$H,'Deductions and Deposits'!$G:$G,D1575,'Deductions and Deposits'!$F:$F,"&lt;="&amp;B1575)+SUMIFS($F$3:F1575,$D$3:D1575,D1575,$C$3:C1575,"Coin Deposit",$E$3:E1575,"")</f>
        <v>0</v>
      </c>
      <c r="AD1575" s="111">
        <f>SUMIFS('Deductions and Deposits'!$D:$D,'Deductions and Deposits'!$C:$C,D1575)+SUMIFS($F:$F,$D:$D,D1575,$C:$C,"Coin Deduction")</f>
        <v>0</v>
      </c>
      <c r="AE1575" s="111">
        <f>Table5[[#This Row],[Column4]]+Table5[[#This Row],[Column14]]+Table5[[#This Row],[Column19]]+Table5[[#This Row],[Column12]]</f>
        <v>0</v>
      </c>
      <c r="AF1575" s="111">
        <f>Table5[[#This Row],[Column5]]+Table5[[#This Row],[Column13]]+Table5[[#This Row],[Column21]]+Table5[[#This Row],[Column18]]</f>
        <v>0</v>
      </c>
      <c r="AG1575" s="111">
        <f t="shared" si="269"/>
        <v>0</v>
      </c>
      <c r="AH1575" s="111">
        <f t="shared" si="270"/>
        <v>0</v>
      </c>
      <c r="AI1575" s="111">
        <f>Table5[[#This Row],[Column17]]-Table5[[#This Row],[Column20]]</f>
        <v>0</v>
      </c>
      <c r="AJ1575" s="111">
        <f t="shared" si="271"/>
        <v>0</v>
      </c>
      <c r="AK1575" s="111">
        <f t="shared" si="275"/>
        <v>0</v>
      </c>
      <c r="AL1575" s="111">
        <f t="shared" si="272"/>
        <v>0</v>
      </c>
      <c r="AM1575" s="111" t="str">
        <f t="shared" si="273"/>
        <v/>
      </c>
      <c r="AN1575" s="111" t="str">
        <f t="shared" ca="1" si="274"/>
        <v/>
      </c>
    </row>
    <row r="1576" spans="1:40" ht="20.25" customHeight="1" x14ac:dyDescent="0.3">
      <c r="A1576" s="107"/>
      <c r="B1576" s="144"/>
      <c r="C1576" s="119"/>
      <c r="D1576" s="120"/>
      <c r="E1576" s="119"/>
      <c r="F1576" s="119"/>
      <c r="G1576" s="120"/>
      <c r="H1576" s="119"/>
      <c r="I1576" s="109"/>
      <c r="L1576" s="108"/>
      <c r="M1576" s="108"/>
      <c r="N1576" s="108"/>
      <c r="O1576" s="108"/>
      <c r="P1576" s="108"/>
      <c r="Q1576" s="108"/>
      <c r="R1576" s="108"/>
      <c r="S1576" s="108"/>
      <c r="T1576" s="100">
        <f t="shared" si="265"/>
        <v>0</v>
      </c>
      <c r="U1576" s="111"/>
      <c r="V1576" s="111"/>
      <c r="W1576" s="111">
        <f>SUMIFS($F$3:F1576,$D$3:D1576,D1576,$C$3:C1576,"Buy")+SUMIFS($F$3:F1576,$D$3:D1576,D1576,$C$3:C1576,"Coin Deposit",$E$3:E1576,"&lt;&gt;")</f>
        <v>0</v>
      </c>
      <c r="X1576" s="111">
        <f t="shared" si="266"/>
        <v>0</v>
      </c>
      <c r="Y1576" s="111">
        <f>IF($D1576=Y$1,SUMIFS($H$3:$H1576,$G$3:$G1576,Y$1,$C$3:$C1576,"Sell"),0)</f>
        <v>0</v>
      </c>
      <c r="Z1576" s="111">
        <f t="shared" si="267"/>
        <v>0</v>
      </c>
      <c r="AA1576" s="111">
        <f>IF($D1576=AA$1,SUMIFS($H$3:$H1576,$G$3:$G1576,AA$1,$C$3:$C1576,"Sell"),0)</f>
        <v>0</v>
      </c>
      <c r="AB1576" s="111">
        <f t="shared" si="268"/>
        <v>0</v>
      </c>
      <c r="AC1576" s="111">
        <f>SUMIFS('Deductions and Deposits'!$H:$H,'Deductions and Deposits'!$G:$G,D1576,'Deductions and Deposits'!$F:$F,"&lt;="&amp;B1576)+SUMIFS($F$3:F1576,$D$3:D1576,D1576,$C$3:C1576,"Coin Deposit",$E$3:E1576,"")</f>
        <v>0</v>
      </c>
      <c r="AD1576" s="111">
        <f>SUMIFS('Deductions and Deposits'!$D:$D,'Deductions and Deposits'!$C:$C,D1576)+SUMIFS($F:$F,$D:$D,D1576,$C:$C,"Coin Deduction")</f>
        <v>0</v>
      </c>
      <c r="AE1576" s="111">
        <f>Table5[[#This Row],[Column4]]+Table5[[#This Row],[Column14]]+Table5[[#This Row],[Column19]]+Table5[[#This Row],[Column12]]</f>
        <v>0</v>
      </c>
      <c r="AF1576" s="111">
        <f>Table5[[#This Row],[Column5]]+Table5[[#This Row],[Column13]]+Table5[[#This Row],[Column21]]+Table5[[#This Row],[Column18]]</f>
        <v>0</v>
      </c>
      <c r="AG1576" s="111">
        <f t="shared" si="269"/>
        <v>0</v>
      </c>
      <c r="AH1576" s="111">
        <f t="shared" si="270"/>
        <v>0</v>
      </c>
      <c r="AI1576" s="111">
        <f>Table5[[#This Row],[Column17]]-Table5[[#This Row],[Column20]]</f>
        <v>0</v>
      </c>
      <c r="AJ1576" s="111">
        <f t="shared" si="271"/>
        <v>0</v>
      </c>
      <c r="AK1576" s="111">
        <f t="shared" si="275"/>
        <v>0</v>
      </c>
      <c r="AL1576" s="111">
        <f t="shared" si="272"/>
        <v>0</v>
      </c>
      <c r="AM1576" s="111" t="str">
        <f t="shared" si="273"/>
        <v/>
      </c>
      <c r="AN1576" s="111" t="str">
        <f t="shared" ca="1" si="274"/>
        <v/>
      </c>
    </row>
    <row r="1577" spans="1:40" ht="20.25" customHeight="1" x14ac:dyDescent="0.3">
      <c r="A1577" s="107"/>
      <c r="B1577" s="144"/>
      <c r="C1577" s="119"/>
      <c r="D1577" s="120"/>
      <c r="E1577" s="119"/>
      <c r="F1577" s="119"/>
      <c r="G1577" s="120"/>
      <c r="H1577" s="119"/>
      <c r="I1577" s="109"/>
      <c r="L1577" s="108"/>
      <c r="M1577" s="108"/>
      <c r="N1577" s="108"/>
      <c r="O1577" s="108"/>
      <c r="P1577" s="108"/>
      <c r="Q1577" s="108"/>
      <c r="R1577" s="108"/>
      <c r="S1577" s="108"/>
      <c r="T1577" s="100">
        <f t="shared" si="265"/>
        <v>0</v>
      </c>
      <c r="U1577" s="111"/>
      <c r="V1577" s="111"/>
      <c r="W1577" s="111">
        <f>SUMIFS($F$3:F1577,$D$3:D1577,D1577,$C$3:C1577,"Buy")+SUMIFS($F$3:F1577,$D$3:D1577,D1577,$C$3:C1577,"Coin Deposit",$E$3:E1577,"&lt;&gt;")</f>
        <v>0</v>
      </c>
      <c r="X1577" s="111">
        <f t="shared" si="266"/>
        <v>0</v>
      </c>
      <c r="Y1577" s="111">
        <f>IF($D1577=Y$1,SUMIFS($H$3:$H1577,$G$3:$G1577,Y$1,$C$3:$C1577,"Sell"),0)</f>
        <v>0</v>
      </c>
      <c r="Z1577" s="111">
        <f t="shared" si="267"/>
        <v>0</v>
      </c>
      <c r="AA1577" s="111">
        <f>IF($D1577=AA$1,SUMIFS($H$3:$H1577,$G$3:$G1577,AA$1,$C$3:$C1577,"Sell"),0)</f>
        <v>0</v>
      </c>
      <c r="AB1577" s="111">
        <f t="shared" si="268"/>
        <v>0</v>
      </c>
      <c r="AC1577" s="111">
        <f>SUMIFS('Deductions and Deposits'!$H:$H,'Deductions and Deposits'!$G:$G,D1577,'Deductions and Deposits'!$F:$F,"&lt;="&amp;B1577)+SUMIFS($F$3:F1577,$D$3:D1577,D1577,$C$3:C1577,"Coin Deposit",$E$3:E1577,"")</f>
        <v>0</v>
      </c>
      <c r="AD1577" s="111">
        <f>SUMIFS('Deductions and Deposits'!$D:$D,'Deductions and Deposits'!$C:$C,D1577)+SUMIFS($F:$F,$D:$D,D1577,$C:$C,"Coin Deduction")</f>
        <v>0</v>
      </c>
      <c r="AE1577" s="111">
        <f>Table5[[#This Row],[Column4]]+Table5[[#This Row],[Column14]]+Table5[[#This Row],[Column19]]+Table5[[#This Row],[Column12]]</f>
        <v>0</v>
      </c>
      <c r="AF1577" s="111">
        <f>Table5[[#This Row],[Column5]]+Table5[[#This Row],[Column13]]+Table5[[#This Row],[Column21]]+Table5[[#This Row],[Column18]]</f>
        <v>0</v>
      </c>
      <c r="AG1577" s="111">
        <f t="shared" si="269"/>
        <v>0</v>
      </c>
      <c r="AH1577" s="111">
        <f t="shared" si="270"/>
        <v>0</v>
      </c>
      <c r="AI1577" s="111">
        <f>Table5[[#This Row],[Column17]]-Table5[[#This Row],[Column20]]</f>
        <v>0</v>
      </c>
      <c r="AJ1577" s="111">
        <f t="shared" si="271"/>
        <v>0</v>
      </c>
      <c r="AK1577" s="111">
        <f t="shared" si="275"/>
        <v>0</v>
      </c>
      <c r="AL1577" s="111">
        <f t="shared" si="272"/>
        <v>0</v>
      </c>
      <c r="AM1577" s="111" t="str">
        <f t="shared" si="273"/>
        <v/>
      </c>
      <c r="AN1577" s="111" t="str">
        <f t="shared" ca="1" si="274"/>
        <v/>
      </c>
    </row>
    <row r="1578" spans="1:40" ht="20.25" customHeight="1" x14ac:dyDescent="0.3">
      <c r="A1578" s="107"/>
      <c r="B1578" s="144"/>
      <c r="C1578" s="119"/>
      <c r="D1578" s="120"/>
      <c r="E1578" s="119"/>
      <c r="F1578" s="119"/>
      <c r="G1578" s="120"/>
      <c r="H1578" s="119"/>
      <c r="I1578" s="109"/>
      <c r="L1578" s="108"/>
      <c r="M1578" s="108"/>
      <c r="N1578" s="108"/>
      <c r="O1578" s="108"/>
      <c r="P1578" s="108"/>
      <c r="Q1578" s="108"/>
      <c r="R1578" s="108"/>
      <c r="S1578" s="108"/>
      <c r="T1578" s="100">
        <f t="shared" si="265"/>
        <v>0</v>
      </c>
      <c r="U1578" s="111"/>
      <c r="V1578" s="111"/>
      <c r="W1578" s="111">
        <f>SUMIFS($F$3:F1578,$D$3:D1578,D1578,$C$3:C1578,"Buy")+SUMIFS($F$3:F1578,$D$3:D1578,D1578,$C$3:C1578,"Coin Deposit",$E$3:E1578,"&lt;&gt;")</f>
        <v>0</v>
      </c>
      <c r="X1578" s="111">
        <f t="shared" si="266"/>
        <v>0</v>
      </c>
      <c r="Y1578" s="111">
        <f>IF($D1578=Y$1,SUMIFS($H$3:$H1578,$G$3:$G1578,Y$1,$C$3:$C1578,"Sell"),0)</f>
        <v>0</v>
      </c>
      <c r="Z1578" s="111">
        <f t="shared" si="267"/>
        <v>0</v>
      </c>
      <c r="AA1578" s="111">
        <f>IF($D1578=AA$1,SUMIFS($H$3:$H1578,$G$3:$G1578,AA$1,$C$3:$C1578,"Sell"),0)</f>
        <v>0</v>
      </c>
      <c r="AB1578" s="111">
        <f t="shared" si="268"/>
        <v>0</v>
      </c>
      <c r="AC1578" s="111">
        <f>SUMIFS('Deductions and Deposits'!$H:$H,'Deductions and Deposits'!$G:$G,D1578,'Deductions and Deposits'!$F:$F,"&lt;="&amp;B1578)+SUMIFS($F$3:F1578,$D$3:D1578,D1578,$C$3:C1578,"Coin Deposit",$E$3:E1578,"")</f>
        <v>0</v>
      </c>
      <c r="AD1578" s="111">
        <f>SUMIFS('Deductions and Deposits'!$D:$D,'Deductions and Deposits'!$C:$C,D1578)+SUMIFS($F:$F,$D:$D,D1578,$C:$C,"Coin Deduction")</f>
        <v>0</v>
      </c>
      <c r="AE1578" s="111">
        <f>Table5[[#This Row],[Column4]]+Table5[[#This Row],[Column14]]+Table5[[#This Row],[Column19]]+Table5[[#This Row],[Column12]]</f>
        <v>0</v>
      </c>
      <c r="AF1578" s="111">
        <f>Table5[[#This Row],[Column5]]+Table5[[#This Row],[Column13]]+Table5[[#This Row],[Column21]]+Table5[[#This Row],[Column18]]</f>
        <v>0</v>
      </c>
      <c r="AG1578" s="111">
        <f t="shared" si="269"/>
        <v>0</v>
      </c>
      <c r="AH1578" s="111">
        <f t="shared" si="270"/>
        <v>0</v>
      </c>
      <c r="AI1578" s="111">
        <f>Table5[[#This Row],[Column17]]-Table5[[#This Row],[Column20]]</f>
        <v>0</v>
      </c>
      <c r="AJ1578" s="111">
        <f t="shared" si="271"/>
        <v>0</v>
      </c>
      <c r="AK1578" s="111">
        <f t="shared" si="275"/>
        <v>0</v>
      </c>
      <c r="AL1578" s="111">
        <f t="shared" si="272"/>
        <v>0</v>
      </c>
      <c r="AM1578" s="111" t="str">
        <f t="shared" si="273"/>
        <v/>
      </c>
      <c r="AN1578" s="111" t="str">
        <f t="shared" ca="1" si="274"/>
        <v/>
      </c>
    </row>
    <row r="1579" spans="1:40" ht="20.25" customHeight="1" x14ac:dyDescent="0.3">
      <c r="A1579" s="107"/>
      <c r="B1579" s="144"/>
      <c r="C1579" s="119"/>
      <c r="D1579" s="120"/>
      <c r="E1579" s="119"/>
      <c r="F1579" s="119"/>
      <c r="G1579" s="120"/>
      <c r="H1579" s="119"/>
      <c r="I1579" s="109"/>
      <c r="L1579" s="108"/>
      <c r="M1579" s="108"/>
      <c r="N1579" s="108"/>
      <c r="O1579" s="108"/>
      <c r="P1579" s="108"/>
      <c r="Q1579" s="108"/>
      <c r="R1579" s="108"/>
      <c r="S1579" s="108"/>
      <c r="T1579" s="100">
        <f t="shared" si="265"/>
        <v>0</v>
      </c>
      <c r="U1579" s="111"/>
      <c r="V1579" s="111"/>
      <c r="W1579" s="111">
        <f>SUMIFS($F$3:F1579,$D$3:D1579,D1579,$C$3:C1579,"Buy")+SUMIFS($F$3:F1579,$D$3:D1579,D1579,$C$3:C1579,"Coin Deposit",$E$3:E1579,"&lt;&gt;")</f>
        <v>0</v>
      </c>
      <c r="X1579" s="111">
        <f t="shared" si="266"/>
        <v>0</v>
      </c>
      <c r="Y1579" s="111">
        <f>IF($D1579=Y$1,SUMIFS($H$3:$H1579,$G$3:$G1579,Y$1,$C$3:$C1579,"Sell"),0)</f>
        <v>0</v>
      </c>
      <c r="Z1579" s="111">
        <f t="shared" si="267"/>
        <v>0</v>
      </c>
      <c r="AA1579" s="111">
        <f>IF($D1579=AA$1,SUMIFS($H$3:$H1579,$G$3:$G1579,AA$1,$C$3:$C1579,"Sell"),0)</f>
        <v>0</v>
      </c>
      <c r="AB1579" s="111">
        <f t="shared" si="268"/>
        <v>0</v>
      </c>
      <c r="AC1579" s="111">
        <f>SUMIFS('Deductions and Deposits'!$H:$H,'Deductions and Deposits'!$G:$G,D1579,'Deductions and Deposits'!$F:$F,"&lt;="&amp;B1579)+SUMIFS($F$3:F1579,$D$3:D1579,D1579,$C$3:C1579,"Coin Deposit",$E$3:E1579,"")</f>
        <v>0</v>
      </c>
      <c r="AD1579" s="111">
        <f>SUMIFS('Deductions and Deposits'!$D:$D,'Deductions and Deposits'!$C:$C,D1579)+SUMIFS($F:$F,$D:$D,D1579,$C:$C,"Coin Deduction")</f>
        <v>0</v>
      </c>
      <c r="AE1579" s="111">
        <f>Table5[[#This Row],[Column4]]+Table5[[#This Row],[Column14]]+Table5[[#This Row],[Column19]]+Table5[[#This Row],[Column12]]</f>
        <v>0</v>
      </c>
      <c r="AF1579" s="111">
        <f>Table5[[#This Row],[Column5]]+Table5[[#This Row],[Column13]]+Table5[[#This Row],[Column21]]+Table5[[#This Row],[Column18]]</f>
        <v>0</v>
      </c>
      <c r="AG1579" s="111">
        <f t="shared" si="269"/>
        <v>0</v>
      </c>
      <c r="AH1579" s="111">
        <f t="shared" si="270"/>
        <v>0</v>
      </c>
      <c r="AI1579" s="111">
        <f>Table5[[#This Row],[Column17]]-Table5[[#This Row],[Column20]]</f>
        <v>0</v>
      </c>
      <c r="AJ1579" s="111">
        <f t="shared" si="271"/>
        <v>0</v>
      </c>
      <c r="AK1579" s="111">
        <f t="shared" si="275"/>
        <v>0</v>
      </c>
      <c r="AL1579" s="111">
        <f t="shared" si="272"/>
        <v>0</v>
      </c>
      <c r="AM1579" s="111" t="str">
        <f t="shared" si="273"/>
        <v/>
      </c>
      <c r="AN1579" s="111" t="str">
        <f t="shared" ca="1" si="274"/>
        <v/>
      </c>
    </row>
    <row r="1580" spans="1:40" ht="20.25" customHeight="1" x14ac:dyDescent="0.3">
      <c r="A1580" s="107"/>
      <c r="B1580" s="144"/>
      <c r="C1580" s="119"/>
      <c r="D1580" s="120"/>
      <c r="E1580" s="119"/>
      <c r="F1580" s="119"/>
      <c r="G1580" s="120"/>
      <c r="H1580" s="119"/>
      <c r="I1580" s="109"/>
      <c r="L1580" s="108"/>
      <c r="M1580" s="108"/>
      <c r="N1580" s="108"/>
      <c r="O1580" s="108"/>
      <c r="P1580" s="108"/>
      <c r="Q1580" s="108"/>
      <c r="R1580" s="108"/>
      <c r="S1580" s="108"/>
      <c r="T1580" s="100">
        <f t="shared" si="265"/>
        <v>0</v>
      </c>
      <c r="U1580" s="111"/>
      <c r="V1580" s="111"/>
      <c r="W1580" s="111">
        <f>SUMIFS($F$3:F1580,$D$3:D1580,D1580,$C$3:C1580,"Buy")+SUMIFS($F$3:F1580,$D$3:D1580,D1580,$C$3:C1580,"Coin Deposit",$E$3:E1580,"&lt;&gt;")</f>
        <v>0</v>
      </c>
      <c r="X1580" s="111">
        <f t="shared" si="266"/>
        <v>0</v>
      </c>
      <c r="Y1580" s="111">
        <f>IF($D1580=Y$1,SUMIFS($H$3:$H1580,$G$3:$G1580,Y$1,$C$3:$C1580,"Sell"),0)</f>
        <v>0</v>
      </c>
      <c r="Z1580" s="111">
        <f t="shared" si="267"/>
        <v>0</v>
      </c>
      <c r="AA1580" s="111">
        <f>IF($D1580=AA$1,SUMIFS($H$3:$H1580,$G$3:$G1580,AA$1,$C$3:$C1580,"Sell"),0)</f>
        <v>0</v>
      </c>
      <c r="AB1580" s="111">
        <f t="shared" si="268"/>
        <v>0</v>
      </c>
      <c r="AC1580" s="111">
        <f>SUMIFS('Deductions and Deposits'!$H:$H,'Deductions and Deposits'!$G:$G,D1580,'Deductions and Deposits'!$F:$F,"&lt;="&amp;B1580)+SUMIFS($F$3:F1580,$D$3:D1580,D1580,$C$3:C1580,"Coin Deposit",$E$3:E1580,"")</f>
        <v>0</v>
      </c>
      <c r="AD1580" s="111">
        <f>SUMIFS('Deductions and Deposits'!$D:$D,'Deductions and Deposits'!$C:$C,D1580)+SUMIFS($F:$F,$D:$D,D1580,$C:$C,"Coin Deduction")</f>
        <v>0</v>
      </c>
      <c r="AE1580" s="111">
        <f>Table5[[#This Row],[Column4]]+Table5[[#This Row],[Column14]]+Table5[[#This Row],[Column19]]+Table5[[#This Row],[Column12]]</f>
        <v>0</v>
      </c>
      <c r="AF1580" s="111">
        <f>Table5[[#This Row],[Column5]]+Table5[[#This Row],[Column13]]+Table5[[#This Row],[Column21]]+Table5[[#This Row],[Column18]]</f>
        <v>0</v>
      </c>
      <c r="AG1580" s="111">
        <f t="shared" si="269"/>
        <v>0</v>
      </c>
      <c r="AH1580" s="111">
        <f t="shared" si="270"/>
        <v>0</v>
      </c>
      <c r="AI1580" s="111">
        <f>Table5[[#This Row],[Column17]]-Table5[[#This Row],[Column20]]</f>
        <v>0</v>
      </c>
      <c r="AJ1580" s="111">
        <f t="shared" si="271"/>
        <v>0</v>
      </c>
      <c r="AK1580" s="111">
        <f t="shared" si="275"/>
        <v>0</v>
      </c>
      <c r="AL1580" s="111">
        <f t="shared" si="272"/>
        <v>0</v>
      </c>
      <c r="AM1580" s="111" t="str">
        <f t="shared" si="273"/>
        <v/>
      </c>
      <c r="AN1580" s="111" t="str">
        <f t="shared" ca="1" si="274"/>
        <v/>
      </c>
    </row>
    <row r="1581" spans="1:40" ht="20.25" customHeight="1" x14ac:dyDescent="0.3">
      <c r="A1581" s="107"/>
      <c r="B1581" s="144"/>
      <c r="C1581" s="119"/>
      <c r="D1581" s="120"/>
      <c r="E1581" s="119"/>
      <c r="F1581" s="119"/>
      <c r="G1581" s="120"/>
      <c r="H1581" s="119"/>
      <c r="I1581" s="109"/>
      <c r="L1581" s="108"/>
      <c r="M1581" s="108"/>
      <c r="N1581" s="108"/>
      <c r="O1581" s="108"/>
      <c r="P1581" s="108"/>
      <c r="Q1581" s="108"/>
      <c r="R1581" s="108"/>
      <c r="S1581" s="108"/>
      <c r="T1581" s="100">
        <f t="shared" si="265"/>
        <v>0</v>
      </c>
      <c r="U1581" s="111"/>
      <c r="V1581" s="111"/>
      <c r="W1581" s="111">
        <f>SUMIFS($F$3:F1581,$D$3:D1581,D1581,$C$3:C1581,"Buy")+SUMIFS($F$3:F1581,$D$3:D1581,D1581,$C$3:C1581,"Coin Deposit",$E$3:E1581,"&lt;&gt;")</f>
        <v>0</v>
      </c>
      <c r="X1581" s="111">
        <f t="shared" si="266"/>
        <v>0</v>
      </c>
      <c r="Y1581" s="111">
        <f>IF($D1581=Y$1,SUMIFS($H$3:$H1581,$G$3:$G1581,Y$1,$C$3:$C1581,"Sell"),0)</f>
        <v>0</v>
      </c>
      <c r="Z1581" s="111">
        <f t="shared" si="267"/>
        <v>0</v>
      </c>
      <c r="AA1581" s="111">
        <f>IF($D1581=AA$1,SUMIFS($H$3:$H1581,$G$3:$G1581,AA$1,$C$3:$C1581,"Sell"),0)</f>
        <v>0</v>
      </c>
      <c r="AB1581" s="111">
        <f t="shared" si="268"/>
        <v>0</v>
      </c>
      <c r="AC1581" s="111">
        <f>SUMIFS('Deductions and Deposits'!$H:$H,'Deductions and Deposits'!$G:$G,D1581,'Deductions and Deposits'!$F:$F,"&lt;="&amp;B1581)+SUMIFS($F$3:F1581,$D$3:D1581,D1581,$C$3:C1581,"Coin Deposit",$E$3:E1581,"")</f>
        <v>0</v>
      </c>
      <c r="AD1581" s="111">
        <f>SUMIFS('Deductions and Deposits'!$D:$D,'Deductions and Deposits'!$C:$C,D1581)+SUMIFS($F:$F,$D:$D,D1581,$C:$C,"Coin Deduction")</f>
        <v>0</v>
      </c>
      <c r="AE1581" s="111">
        <f>Table5[[#This Row],[Column4]]+Table5[[#This Row],[Column14]]+Table5[[#This Row],[Column19]]+Table5[[#This Row],[Column12]]</f>
        <v>0</v>
      </c>
      <c r="AF1581" s="111">
        <f>Table5[[#This Row],[Column5]]+Table5[[#This Row],[Column13]]+Table5[[#This Row],[Column21]]+Table5[[#This Row],[Column18]]</f>
        <v>0</v>
      </c>
      <c r="AG1581" s="111">
        <f t="shared" si="269"/>
        <v>0</v>
      </c>
      <c r="AH1581" s="111">
        <f t="shared" si="270"/>
        <v>0</v>
      </c>
      <c r="AI1581" s="111">
        <f>Table5[[#This Row],[Column17]]-Table5[[#This Row],[Column20]]</f>
        <v>0</v>
      </c>
      <c r="AJ1581" s="111">
        <f t="shared" si="271"/>
        <v>0</v>
      </c>
      <c r="AK1581" s="111">
        <f t="shared" si="275"/>
        <v>0</v>
      </c>
      <c r="AL1581" s="111">
        <f t="shared" si="272"/>
        <v>0</v>
      </c>
      <c r="AM1581" s="111" t="str">
        <f t="shared" si="273"/>
        <v/>
      </c>
      <c r="AN1581" s="111" t="str">
        <f t="shared" ca="1" si="274"/>
        <v/>
      </c>
    </row>
    <row r="1582" spans="1:40" ht="20.25" customHeight="1" x14ac:dyDescent="0.3">
      <c r="A1582" s="107"/>
      <c r="B1582" s="144"/>
      <c r="C1582" s="119"/>
      <c r="D1582" s="120"/>
      <c r="E1582" s="119"/>
      <c r="F1582" s="119"/>
      <c r="G1582" s="120"/>
      <c r="H1582" s="119"/>
      <c r="I1582" s="109"/>
      <c r="L1582" s="108"/>
      <c r="M1582" s="108"/>
      <c r="N1582" s="108"/>
      <c r="O1582" s="108"/>
      <c r="P1582" s="108"/>
      <c r="Q1582" s="108"/>
      <c r="R1582" s="108"/>
      <c r="S1582" s="108"/>
      <c r="T1582" s="100">
        <f t="shared" si="265"/>
        <v>0</v>
      </c>
      <c r="U1582" s="111"/>
      <c r="V1582" s="111"/>
      <c r="W1582" s="111">
        <f>SUMIFS($F$3:F1582,$D$3:D1582,D1582,$C$3:C1582,"Buy")+SUMIFS($F$3:F1582,$D$3:D1582,D1582,$C$3:C1582,"Coin Deposit",$E$3:E1582,"&lt;&gt;")</f>
        <v>0</v>
      </c>
      <c r="X1582" s="111">
        <f t="shared" si="266"/>
        <v>0</v>
      </c>
      <c r="Y1582" s="111">
        <f>IF($D1582=Y$1,SUMIFS($H$3:$H1582,$G$3:$G1582,Y$1,$C$3:$C1582,"Sell"),0)</f>
        <v>0</v>
      </c>
      <c r="Z1582" s="111">
        <f t="shared" si="267"/>
        <v>0</v>
      </c>
      <c r="AA1582" s="111">
        <f>IF($D1582=AA$1,SUMIFS($H$3:$H1582,$G$3:$G1582,AA$1,$C$3:$C1582,"Sell"),0)</f>
        <v>0</v>
      </c>
      <c r="AB1582" s="111">
        <f t="shared" si="268"/>
        <v>0</v>
      </c>
      <c r="AC1582" s="111">
        <f>SUMIFS('Deductions and Deposits'!$H:$H,'Deductions and Deposits'!$G:$G,D1582,'Deductions and Deposits'!$F:$F,"&lt;="&amp;B1582)+SUMIFS($F$3:F1582,$D$3:D1582,D1582,$C$3:C1582,"Coin Deposit",$E$3:E1582,"")</f>
        <v>0</v>
      </c>
      <c r="AD1582" s="111">
        <f>SUMIFS('Deductions and Deposits'!$D:$D,'Deductions and Deposits'!$C:$C,D1582)+SUMIFS($F:$F,$D:$D,D1582,$C:$C,"Coin Deduction")</f>
        <v>0</v>
      </c>
      <c r="AE1582" s="111">
        <f>Table5[[#This Row],[Column4]]+Table5[[#This Row],[Column14]]+Table5[[#This Row],[Column19]]+Table5[[#This Row],[Column12]]</f>
        <v>0</v>
      </c>
      <c r="AF1582" s="111">
        <f>Table5[[#This Row],[Column5]]+Table5[[#This Row],[Column13]]+Table5[[#This Row],[Column21]]+Table5[[#This Row],[Column18]]</f>
        <v>0</v>
      </c>
      <c r="AG1582" s="111">
        <f t="shared" si="269"/>
        <v>0</v>
      </c>
      <c r="AH1582" s="111">
        <f t="shared" si="270"/>
        <v>0</v>
      </c>
      <c r="AI1582" s="111">
        <f>Table5[[#This Row],[Column17]]-Table5[[#This Row],[Column20]]</f>
        <v>0</v>
      </c>
      <c r="AJ1582" s="111">
        <f t="shared" si="271"/>
        <v>0</v>
      </c>
      <c r="AK1582" s="111">
        <f t="shared" si="275"/>
        <v>0</v>
      </c>
      <c r="AL1582" s="111">
        <f t="shared" si="272"/>
        <v>0</v>
      </c>
      <c r="AM1582" s="111" t="str">
        <f t="shared" si="273"/>
        <v/>
      </c>
      <c r="AN1582" s="111" t="str">
        <f t="shared" ca="1" si="274"/>
        <v/>
      </c>
    </row>
    <row r="1583" spans="1:40" ht="20.25" customHeight="1" x14ac:dyDescent="0.3">
      <c r="A1583" s="107"/>
      <c r="B1583" s="144"/>
      <c r="C1583" s="119"/>
      <c r="D1583" s="120"/>
      <c r="E1583" s="119"/>
      <c r="F1583" s="119"/>
      <c r="G1583" s="120"/>
      <c r="H1583" s="119"/>
      <c r="I1583" s="109"/>
      <c r="L1583" s="108"/>
      <c r="M1583" s="108"/>
      <c r="N1583" s="108"/>
      <c r="O1583" s="108"/>
      <c r="P1583" s="108"/>
      <c r="Q1583" s="108"/>
      <c r="R1583" s="108"/>
      <c r="S1583" s="108"/>
      <c r="T1583" s="100">
        <f t="shared" si="265"/>
        <v>0</v>
      </c>
      <c r="U1583" s="111"/>
      <c r="V1583" s="111"/>
      <c r="W1583" s="111">
        <f>SUMIFS($F$3:F1583,$D$3:D1583,D1583,$C$3:C1583,"Buy")+SUMIFS($F$3:F1583,$D$3:D1583,D1583,$C$3:C1583,"Coin Deposit",$E$3:E1583,"&lt;&gt;")</f>
        <v>0</v>
      </c>
      <c r="X1583" s="111">
        <f t="shared" si="266"/>
        <v>0</v>
      </c>
      <c r="Y1583" s="111">
        <f>IF($D1583=Y$1,SUMIFS($H$3:$H1583,$G$3:$G1583,Y$1,$C$3:$C1583,"Sell"),0)</f>
        <v>0</v>
      </c>
      <c r="Z1583" s="111">
        <f t="shared" si="267"/>
        <v>0</v>
      </c>
      <c r="AA1583" s="111">
        <f>IF($D1583=AA$1,SUMIFS($H$3:$H1583,$G$3:$G1583,AA$1,$C$3:$C1583,"Sell"),0)</f>
        <v>0</v>
      </c>
      <c r="AB1583" s="111">
        <f t="shared" si="268"/>
        <v>0</v>
      </c>
      <c r="AC1583" s="111">
        <f>SUMIFS('Deductions and Deposits'!$H:$H,'Deductions and Deposits'!$G:$G,D1583,'Deductions and Deposits'!$F:$F,"&lt;="&amp;B1583)+SUMIFS($F$3:F1583,$D$3:D1583,D1583,$C$3:C1583,"Coin Deposit",$E$3:E1583,"")</f>
        <v>0</v>
      </c>
      <c r="AD1583" s="111">
        <f>SUMIFS('Deductions and Deposits'!$D:$D,'Deductions and Deposits'!$C:$C,D1583)+SUMIFS($F:$F,$D:$D,D1583,$C:$C,"Coin Deduction")</f>
        <v>0</v>
      </c>
      <c r="AE1583" s="111">
        <f>Table5[[#This Row],[Column4]]+Table5[[#This Row],[Column14]]+Table5[[#This Row],[Column19]]+Table5[[#This Row],[Column12]]</f>
        <v>0</v>
      </c>
      <c r="AF1583" s="111">
        <f>Table5[[#This Row],[Column5]]+Table5[[#This Row],[Column13]]+Table5[[#This Row],[Column21]]+Table5[[#This Row],[Column18]]</f>
        <v>0</v>
      </c>
      <c r="AG1583" s="111">
        <f t="shared" si="269"/>
        <v>0</v>
      </c>
      <c r="AH1583" s="111">
        <f t="shared" si="270"/>
        <v>0</v>
      </c>
      <c r="AI1583" s="111">
        <f>Table5[[#This Row],[Column17]]-Table5[[#This Row],[Column20]]</f>
        <v>0</v>
      </c>
      <c r="AJ1583" s="111">
        <f t="shared" si="271"/>
        <v>0</v>
      </c>
      <c r="AK1583" s="111">
        <f t="shared" si="275"/>
        <v>0</v>
      </c>
      <c r="AL1583" s="111">
        <f t="shared" si="272"/>
        <v>0</v>
      </c>
      <c r="AM1583" s="111" t="str">
        <f t="shared" si="273"/>
        <v/>
      </c>
      <c r="AN1583" s="111" t="str">
        <f t="shared" ca="1" si="274"/>
        <v/>
      </c>
    </row>
    <row r="1584" spans="1:40" ht="20.25" customHeight="1" x14ac:dyDescent="0.3">
      <c r="A1584" s="107"/>
      <c r="B1584" s="144"/>
      <c r="C1584" s="119"/>
      <c r="D1584" s="120"/>
      <c r="E1584" s="119"/>
      <c r="F1584" s="119"/>
      <c r="G1584" s="120"/>
      <c r="H1584" s="119"/>
      <c r="I1584" s="109"/>
      <c r="L1584" s="108"/>
      <c r="M1584" s="108"/>
      <c r="N1584" s="108"/>
      <c r="O1584" s="108"/>
      <c r="P1584" s="108"/>
      <c r="Q1584" s="108"/>
      <c r="R1584" s="108"/>
      <c r="S1584" s="108"/>
      <c r="T1584" s="100">
        <f t="shared" si="265"/>
        <v>0</v>
      </c>
      <c r="U1584" s="111"/>
      <c r="V1584" s="111"/>
      <c r="W1584" s="111">
        <f>SUMIFS($F$3:F1584,$D$3:D1584,D1584,$C$3:C1584,"Buy")+SUMIFS($F$3:F1584,$D$3:D1584,D1584,$C$3:C1584,"Coin Deposit",$E$3:E1584,"&lt;&gt;")</f>
        <v>0</v>
      </c>
      <c r="X1584" s="111">
        <f t="shared" si="266"/>
        <v>0</v>
      </c>
      <c r="Y1584" s="111">
        <f>IF($D1584=Y$1,SUMIFS($H$3:$H1584,$G$3:$G1584,Y$1,$C$3:$C1584,"Sell"),0)</f>
        <v>0</v>
      </c>
      <c r="Z1584" s="111">
        <f t="shared" si="267"/>
        <v>0</v>
      </c>
      <c r="AA1584" s="111">
        <f>IF($D1584=AA$1,SUMIFS($H$3:$H1584,$G$3:$G1584,AA$1,$C$3:$C1584,"Sell"),0)</f>
        <v>0</v>
      </c>
      <c r="AB1584" s="111">
        <f t="shared" si="268"/>
        <v>0</v>
      </c>
      <c r="AC1584" s="111">
        <f>SUMIFS('Deductions and Deposits'!$H:$H,'Deductions and Deposits'!$G:$G,D1584,'Deductions and Deposits'!$F:$F,"&lt;="&amp;B1584)+SUMIFS($F$3:F1584,$D$3:D1584,D1584,$C$3:C1584,"Coin Deposit",$E$3:E1584,"")</f>
        <v>0</v>
      </c>
      <c r="AD1584" s="111">
        <f>SUMIFS('Deductions and Deposits'!$D:$D,'Deductions and Deposits'!$C:$C,D1584)+SUMIFS($F:$F,$D:$D,D1584,$C:$C,"Coin Deduction")</f>
        <v>0</v>
      </c>
      <c r="AE1584" s="111">
        <f>Table5[[#This Row],[Column4]]+Table5[[#This Row],[Column14]]+Table5[[#This Row],[Column19]]+Table5[[#This Row],[Column12]]</f>
        <v>0</v>
      </c>
      <c r="AF1584" s="111">
        <f>Table5[[#This Row],[Column5]]+Table5[[#This Row],[Column13]]+Table5[[#This Row],[Column21]]+Table5[[#This Row],[Column18]]</f>
        <v>0</v>
      </c>
      <c r="AG1584" s="111">
        <f t="shared" si="269"/>
        <v>0</v>
      </c>
      <c r="AH1584" s="111">
        <f t="shared" si="270"/>
        <v>0</v>
      </c>
      <c r="AI1584" s="111">
        <f>Table5[[#This Row],[Column17]]-Table5[[#This Row],[Column20]]</f>
        <v>0</v>
      </c>
      <c r="AJ1584" s="111">
        <f t="shared" si="271"/>
        <v>0</v>
      </c>
      <c r="AK1584" s="111">
        <f t="shared" si="275"/>
        <v>0</v>
      </c>
      <c r="AL1584" s="111">
        <f t="shared" si="272"/>
        <v>0</v>
      </c>
      <c r="AM1584" s="111" t="str">
        <f t="shared" si="273"/>
        <v/>
      </c>
      <c r="AN1584" s="111" t="str">
        <f t="shared" ca="1" si="274"/>
        <v/>
      </c>
    </row>
    <row r="1585" spans="1:40" ht="20.25" customHeight="1" x14ac:dyDescent="0.3">
      <c r="A1585" s="107"/>
      <c r="B1585" s="144"/>
      <c r="C1585" s="119"/>
      <c r="D1585" s="120"/>
      <c r="E1585" s="119"/>
      <c r="F1585" s="119"/>
      <c r="G1585" s="120"/>
      <c r="H1585" s="119"/>
      <c r="I1585" s="109"/>
      <c r="L1585" s="108"/>
      <c r="M1585" s="108"/>
      <c r="N1585" s="108"/>
      <c r="O1585" s="108"/>
      <c r="P1585" s="108"/>
      <c r="Q1585" s="108"/>
      <c r="R1585" s="108"/>
      <c r="S1585" s="108"/>
      <c r="T1585" s="100">
        <f t="shared" si="265"/>
        <v>0</v>
      </c>
      <c r="U1585" s="111"/>
      <c r="V1585" s="111"/>
      <c r="W1585" s="111">
        <f>SUMIFS($F$3:F1585,$D$3:D1585,D1585,$C$3:C1585,"Buy")+SUMIFS($F$3:F1585,$D$3:D1585,D1585,$C$3:C1585,"Coin Deposit",$E$3:E1585,"&lt;&gt;")</f>
        <v>0</v>
      </c>
      <c r="X1585" s="111">
        <f t="shared" si="266"/>
        <v>0</v>
      </c>
      <c r="Y1585" s="111">
        <f>IF($D1585=Y$1,SUMIFS($H$3:$H1585,$G$3:$G1585,Y$1,$C$3:$C1585,"Sell"),0)</f>
        <v>0</v>
      </c>
      <c r="Z1585" s="111">
        <f t="shared" si="267"/>
        <v>0</v>
      </c>
      <c r="AA1585" s="111">
        <f>IF($D1585=AA$1,SUMIFS($H$3:$H1585,$G$3:$G1585,AA$1,$C$3:$C1585,"Sell"),0)</f>
        <v>0</v>
      </c>
      <c r="AB1585" s="111">
        <f t="shared" si="268"/>
        <v>0</v>
      </c>
      <c r="AC1585" s="111">
        <f>SUMIFS('Deductions and Deposits'!$H:$H,'Deductions and Deposits'!$G:$G,D1585,'Deductions and Deposits'!$F:$F,"&lt;="&amp;B1585)+SUMIFS($F$3:F1585,$D$3:D1585,D1585,$C$3:C1585,"Coin Deposit",$E$3:E1585,"")</f>
        <v>0</v>
      </c>
      <c r="AD1585" s="111">
        <f>SUMIFS('Deductions and Deposits'!$D:$D,'Deductions and Deposits'!$C:$C,D1585)+SUMIFS($F:$F,$D:$D,D1585,$C:$C,"Coin Deduction")</f>
        <v>0</v>
      </c>
      <c r="AE1585" s="111">
        <f>Table5[[#This Row],[Column4]]+Table5[[#This Row],[Column14]]+Table5[[#This Row],[Column19]]+Table5[[#This Row],[Column12]]</f>
        <v>0</v>
      </c>
      <c r="AF1585" s="111">
        <f>Table5[[#This Row],[Column5]]+Table5[[#This Row],[Column13]]+Table5[[#This Row],[Column21]]+Table5[[#This Row],[Column18]]</f>
        <v>0</v>
      </c>
      <c r="AG1585" s="111">
        <f t="shared" si="269"/>
        <v>0</v>
      </c>
      <c r="AH1585" s="111">
        <f t="shared" si="270"/>
        <v>0</v>
      </c>
      <c r="AI1585" s="111">
        <f>Table5[[#This Row],[Column17]]-Table5[[#This Row],[Column20]]</f>
        <v>0</v>
      </c>
      <c r="AJ1585" s="111">
        <f t="shared" si="271"/>
        <v>0</v>
      </c>
      <c r="AK1585" s="111">
        <f t="shared" si="275"/>
        <v>0</v>
      </c>
      <c r="AL1585" s="111">
        <f t="shared" si="272"/>
        <v>0</v>
      </c>
      <c r="AM1585" s="111" t="str">
        <f t="shared" si="273"/>
        <v/>
      </c>
      <c r="AN1585" s="111" t="str">
        <f t="shared" ca="1" si="274"/>
        <v/>
      </c>
    </row>
    <row r="1586" spans="1:40" ht="20.25" customHeight="1" x14ac:dyDescent="0.3">
      <c r="A1586" s="107"/>
      <c r="B1586" s="144"/>
      <c r="C1586" s="119"/>
      <c r="D1586" s="120"/>
      <c r="E1586" s="119"/>
      <c r="F1586" s="119"/>
      <c r="G1586" s="120"/>
      <c r="H1586" s="119"/>
      <c r="I1586" s="109"/>
      <c r="L1586" s="108"/>
      <c r="M1586" s="108"/>
      <c r="N1586" s="108"/>
      <c r="O1586" s="108"/>
      <c r="P1586" s="108"/>
      <c r="Q1586" s="108"/>
      <c r="R1586" s="108"/>
      <c r="S1586" s="108"/>
      <c r="T1586" s="100">
        <f t="shared" si="265"/>
        <v>0</v>
      </c>
      <c r="U1586" s="111"/>
      <c r="V1586" s="111"/>
      <c r="W1586" s="111">
        <f>SUMIFS($F$3:F1586,$D$3:D1586,D1586,$C$3:C1586,"Buy")+SUMIFS($F$3:F1586,$D$3:D1586,D1586,$C$3:C1586,"Coin Deposit",$E$3:E1586,"&lt;&gt;")</f>
        <v>0</v>
      </c>
      <c r="X1586" s="111">
        <f t="shared" si="266"/>
        <v>0</v>
      </c>
      <c r="Y1586" s="111">
        <f>IF($D1586=Y$1,SUMIFS($H$3:$H1586,$G$3:$G1586,Y$1,$C$3:$C1586,"Sell"),0)</f>
        <v>0</v>
      </c>
      <c r="Z1586" s="111">
        <f t="shared" si="267"/>
        <v>0</v>
      </c>
      <c r="AA1586" s="111">
        <f>IF($D1586=AA$1,SUMIFS($H$3:$H1586,$G$3:$G1586,AA$1,$C$3:$C1586,"Sell"),0)</f>
        <v>0</v>
      </c>
      <c r="AB1586" s="111">
        <f t="shared" si="268"/>
        <v>0</v>
      </c>
      <c r="AC1586" s="111">
        <f>SUMIFS('Deductions and Deposits'!$H:$H,'Deductions and Deposits'!$G:$G,D1586,'Deductions and Deposits'!$F:$F,"&lt;="&amp;B1586)+SUMIFS($F$3:F1586,$D$3:D1586,D1586,$C$3:C1586,"Coin Deposit",$E$3:E1586,"")</f>
        <v>0</v>
      </c>
      <c r="AD1586" s="111">
        <f>SUMIFS('Deductions and Deposits'!$D:$D,'Deductions and Deposits'!$C:$C,D1586)+SUMIFS($F:$F,$D:$D,D1586,$C:$C,"Coin Deduction")</f>
        <v>0</v>
      </c>
      <c r="AE1586" s="111">
        <f>Table5[[#This Row],[Column4]]+Table5[[#This Row],[Column14]]+Table5[[#This Row],[Column19]]+Table5[[#This Row],[Column12]]</f>
        <v>0</v>
      </c>
      <c r="AF1586" s="111">
        <f>Table5[[#This Row],[Column5]]+Table5[[#This Row],[Column13]]+Table5[[#This Row],[Column21]]+Table5[[#This Row],[Column18]]</f>
        <v>0</v>
      </c>
      <c r="AG1586" s="111">
        <f t="shared" si="269"/>
        <v>0</v>
      </c>
      <c r="AH1586" s="111">
        <f t="shared" si="270"/>
        <v>0</v>
      </c>
      <c r="AI1586" s="111">
        <f>Table5[[#This Row],[Column17]]-Table5[[#This Row],[Column20]]</f>
        <v>0</v>
      </c>
      <c r="AJ1586" s="111">
        <f t="shared" si="271"/>
        <v>0</v>
      </c>
      <c r="AK1586" s="111">
        <f t="shared" si="275"/>
        <v>0</v>
      </c>
      <c r="AL1586" s="111">
        <f t="shared" si="272"/>
        <v>0</v>
      </c>
      <c r="AM1586" s="111" t="str">
        <f t="shared" si="273"/>
        <v/>
      </c>
      <c r="AN1586" s="111" t="str">
        <f t="shared" ca="1" si="274"/>
        <v/>
      </c>
    </row>
    <row r="1587" spans="1:40" ht="20.25" customHeight="1" x14ac:dyDescent="0.3">
      <c r="A1587" s="107"/>
      <c r="B1587" s="144"/>
      <c r="C1587" s="119"/>
      <c r="D1587" s="120"/>
      <c r="E1587" s="119"/>
      <c r="F1587" s="119"/>
      <c r="G1587" s="120"/>
      <c r="H1587" s="119"/>
      <c r="I1587" s="109"/>
      <c r="L1587" s="108"/>
      <c r="M1587" s="108"/>
      <c r="N1587" s="108"/>
      <c r="O1587" s="108"/>
      <c r="P1587" s="108"/>
      <c r="Q1587" s="108"/>
      <c r="R1587" s="108"/>
      <c r="S1587" s="108"/>
      <c r="T1587" s="100">
        <f t="shared" si="265"/>
        <v>0</v>
      </c>
      <c r="U1587" s="111"/>
      <c r="V1587" s="111"/>
      <c r="W1587" s="111">
        <f>SUMIFS($F$3:F1587,$D$3:D1587,D1587,$C$3:C1587,"Buy")+SUMIFS($F$3:F1587,$D$3:D1587,D1587,$C$3:C1587,"Coin Deposit",$E$3:E1587,"&lt;&gt;")</f>
        <v>0</v>
      </c>
      <c r="X1587" s="111">
        <f t="shared" si="266"/>
        <v>0</v>
      </c>
      <c r="Y1587" s="111">
        <f>IF($D1587=Y$1,SUMIFS($H$3:$H1587,$G$3:$G1587,Y$1,$C$3:$C1587,"Sell"),0)</f>
        <v>0</v>
      </c>
      <c r="Z1587" s="111">
        <f t="shared" si="267"/>
        <v>0</v>
      </c>
      <c r="AA1587" s="111">
        <f>IF($D1587=AA$1,SUMIFS($H$3:$H1587,$G$3:$G1587,AA$1,$C$3:$C1587,"Sell"),0)</f>
        <v>0</v>
      </c>
      <c r="AB1587" s="111">
        <f t="shared" si="268"/>
        <v>0</v>
      </c>
      <c r="AC1587" s="111">
        <f>SUMIFS('Deductions and Deposits'!$H:$H,'Deductions and Deposits'!$G:$G,D1587,'Deductions and Deposits'!$F:$F,"&lt;="&amp;B1587)+SUMIFS($F$3:F1587,$D$3:D1587,D1587,$C$3:C1587,"Coin Deposit",$E$3:E1587,"")</f>
        <v>0</v>
      </c>
      <c r="AD1587" s="111">
        <f>SUMIFS('Deductions and Deposits'!$D:$D,'Deductions and Deposits'!$C:$C,D1587)+SUMIFS($F:$F,$D:$D,D1587,$C:$C,"Coin Deduction")</f>
        <v>0</v>
      </c>
      <c r="AE1587" s="111">
        <f>Table5[[#This Row],[Column4]]+Table5[[#This Row],[Column14]]+Table5[[#This Row],[Column19]]+Table5[[#This Row],[Column12]]</f>
        <v>0</v>
      </c>
      <c r="AF1587" s="111">
        <f>Table5[[#This Row],[Column5]]+Table5[[#This Row],[Column13]]+Table5[[#This Row],[Column21]]+Table5[[#This Row],[Column18]]</f>
        <v>0</v>
      </c>
      <c r="AG1587" s="111">
        <f t="shared" si="269"/>
        <v>0</v>
      </c>
      <c r="AH1587" s="111">
        <f t="shared" si="270"/>
        <v>0</v>
      </c>
      <c r="AI1587" s="111">
        <f>Table5[[#This Row],[Column17]]-Table5[[#This Row],[Column20]]</f>
        <v>0</v>
      </c>
      <c r="AJ1587" s="111">
        <f t="shared" si="271"/>
        <v>0</v>
      </c>
      <c r="AK1587" s="111">
        <f t="shared" si="275"/>
        <v>0</v>
      </c>
      <c r="AL1587" s="111">
        <f t="shared" si="272"/>
        <v>0</v>
      </c>
      <c r="AM1587" s="111" t="str">
        <f t="shared" si="273"/>
        <v/>
      </c>
      <c r="AN1587" s="111" t="str">
        <f t="shared" ca="1" si="274"/>
        <v/>
      </c>
    </row>
    <row r="1588" spans="1:40" ht="20.25" customHeight="1" x14ac:dyDescent="0.3">
      <c r="A1588" s="107"/>
      <c r="B1588" s="144"/>
      <c r="C1588" s="119"/>
      <c r="D1588" s="120"/>
      <c r="E1588" s="119"/>
      <c r="F1588" s="119"/>
      <c r="G1588" s="120"/>
      <c r="H1588" s="119"/>
      <c r="I1588" s="109"/>
      <c r="L1588" s="108"/>
      <c r="M1588" s="108"/>
      <c r="N1588" s="108"/>
      <c r="O1588" s="108"/>
      <c r="P1588" s="108"/>
      <c r="Q1588" s="108"/>
      <c r="R1588" s="108"/>
      <c r="S1588" s="108"/>
      <c r="T1588" s="100">
        <f t="shared" si="265"/>
        <v>0</v>
      </c>
      <c r="U1588" s="111"/>
      <c r="V1588" s="111"/>
      <c r="W1588" s="111">
        <f>SUMIFS($F$3:F1588,$D$3:D1588,D1588,$C$3:C1588,"Buy")+SUMIFS($F$3:F1588,$D$3:D1588,D1588,$C$3:C1588,"Coin Deposit",$E$3:E1588,"&lt;&gt;")</f>
        <v>0</v>
      </c>
      <c r="X1588" s="111">
        <f t="shared" si="266"/>
        <v>0</v>
      </c>
      <c r="Y1588" s="111">
        <f>IF($D1588=Y$1,SUMIFS($H$3:$H1588,$G$3:$G1588,Y$1,$C$3:$C1588,"Sell"),0)</f>
        <v>0</v>
      </c>
      <c r="Z1588" s="111">
        <f t="shared" si="267"/>
        <v>0</v>
      </c>
      <c r="AA1588" s="111">
        <f>IF($D1588=AA$1,SUMIFS($H$3:$H1588,$G$3:$G1588,AA$1,$C$3:$C1588,"Sell"),0)</f>
        <v>0</v>
      </c>
      <c r="AB1588" s="111">
        <f t="shared" si="268"/>
        <v>0</v>
      </c>
      <c r="AC1588" s="111">
        <f>SUMIFS('Deductions and Deposits'!$H:$H,'Deductions and Deposits'!$G:$G,D1588,'Deductions and Deposits'!$F:$F,"&lt;="&amp;B1588)+SUMIFS($F$3:F1588,$D$3:D1588,D1588,$C$3:C1588,"Coin Deposit",$E$3:E1588,"")</f>
        <v>0</v>
      </c>
      <c r="AD1588" s="111">
        <f>SUMIFS('Deductions and Deposits'!$D:$D,'Deductions and Deposits'!$C:$C,D1588)+SUMIFS($F:$F,$D:$D,D1588,$C:$C,"Coin Deduction")</f>
        <v>0</v>
      </c>
      <c r="AE1588" s="111">
        <f>Table5[[#This Row],[Column4]]+Table5[[#This Row],[Column14]]+Table5[[#This Row],[Column19]]+Table5[[#This Row],[Column12]]</f>
        <v>0</v>
      </c>
      <c r="AF1588" s="111">
        <f>Table5[[#This Row],[Column5]]+Table5[[#This Row],[Column13]]+Table5[[#This Row],[Column21]]+Table5[[#This Row],[Column18]]</f>
        <v>0</v>
      </c>
      <c r="AG1588" s="111">
        <f t="shared" si="269"/>
        <v>0</v>
      </c>
      <c r="AH1588" s="111">
        <f t="shared" si="270"/>
        <v>0</v>
      </c>
      <c r="AI1588" s="111">
        <f>Table5[[#This Row],[Column17]]-Table5[[#This Row],[Column20]]</f>
        <v>0</v>
      </c>
      <c r="AJ1588" s="111">
        <f t="shared" si="271"/>
        <v>0</v>
      </c>
      <c r="AK1588" s="111">
        <f t="shared" si="275"/>
        <v>0</v>
      </c>
      <c r="AL1588" s="111">
        <f t="shared" si="272"/>
        <v>0</v>
      </c>
      <c r="AM1588" s="111" t="str">
        <f t="shared" si="273"/>
        <v/>
      </c>
      <c r="AN1588" s="111" t="str">
        <f t="shared" ca="1" si="274"/>
        <v/>
      </c>
    </row>
    <row r="1589" spans="1:40" ht="20.25" customHeight="1" x14ac:dyDescent="0.3">
      <c r="A1589" s="107"/>
      <c r="B1589" s="144"/>
      <c r="C1589" s="119"/>
      <c r="D1589" s="120"/>
      <c r="E1589" s="119"/>
      <c r="F1589" s="119"/>
      <c r="G1589" s="120"/>
      <c r="H1589" s="119"/>
      <c r="I1589" s="109"/>
      <c r="L1589" s="108"/>
      <c r="M1589" s="108"/>
      <c r="N1589" s="108"/>
      <c r="O1589" s="108"/>
      <c r="P1589" s="108"/>
      <c r="Q1589" s="108"/>
      <c r="R1589" s="108"/>
      <c r="S1589" s="108"/>
      <c r="T1589" s="100">
        <f t="shared" si="265"/>
        <v>0</v>
      </c>
      <c r="U1589" s="111"/>
      <c r="V1589" s="111"/>
      <c r="W1589" s="111">
        <f>SUMIFS($F$3:F1589,$D$3:D1589,D1589,$C$3:C1589,"Buy")+SUMIFS($F$3:F1589,$D$3:D1589,D1589,$C$3:C1589,"Coin Deposit",$E$3:E1589,"&lt;&gt;")</f>
        <v>0</v>
      </c>
      <c r="X1589" s="111">
        <f t="shared" si="266"/>
        <v>0</v>
      </c>
      <c r="Y1589" s="111">
        <f>IF($D1589=Y$1,SUMIFS($H$3:$H1589,$G$3:$G1589,Y$1,$C$3:$C1589,"Sell"),0)</f>
        <v>0</v>
      </c>
      <c r="Z1589" s="111">
        <f t="shared" si="267"/>
        <v>0</v>
      </c>
      <c r="AA1589" s="111">
        <f>IF($D1589=AA$1,SUMIFS($H$3:$H1589,$G$3:$G1589,AA$1,$C$3:$C1589,"Sell"),0)</f>
        <v>0</v>
      </c>
      <c r="AB1589" s="111">
        <f t="shared" si="268"/>
        <v>0</v>
      </c>
      <c r="AC1589" s="111">
        <f>SUMIFS('Deductions and Deposits'!$H:$H,'Deductions and Deposits'!$G:$G,D1589,'Deductions and Deposits'!$F:$F,"&lt;="&amp;B1589)+SUMIFS($F$3:F1589,$D$3:D1589,D1589,$C$3:C1589,"Coin Deposit",$E$3:E1589,"")</f>
        <v>0</v>
      </c>
      <c r="AD1589" s="111">
        <f>SUMIFS('Deductions and Deposits'!$D:$D,'Deductions and Deposits'!$C:$C,D1589)+SUMIFS($F:$F,$D:$D,D1589,$C:$C,"Coin Deduction")</f>
        <v>0</v>
      </c>
      <c r="AE1589" s="111">
        <f>Table5[[#This Row],[Column4]]+Table5[[#This Row],[Column14]]+Table5[[#This Row],[Column19]]+Table5[[#This Row],[Column12]]</f>
        <v>0</v>
      </c>
      <c r="AF1589" s="111">
        <f>Table5[[#This Row],[Column5]]+Table5[[#This Row],[Column13]]+Table5[[#This Row],[Column21]]+Table5[[#This Row],[Column18]]</f>
        <v>0</v>
      </c>
      <c r="AG1589" s="111">
        <f t="shared" si="269"/>
        <v>0</v>
      </c>
      <c r="AH1589" s="111">
        <f t="shared" si="270"/>
        <v>0</v>
      </c>
      <c r="AI1589" s="111">
        <f>Table5[[#This Row],[Column17]]-Table5[[#This Row],[Column20]]</f>
        <v>0</v>
      </c>
      <c r="AJ1589" s="111">
        <f t="shared" si="271"/>
        <v>0</v>
      </c>
      <c r="AK1589" s="111">
        <f t="shared" si="275"/>
        <v>0</v>
      </c>
      <c r="AL1589" s="111">
        <f t="shared" si="272"/>
        <v>0</v>
      </c>
      <c r="AM1589" s="111" t="str">
        <f t="shared" si="273"/>
        <v/>
      </c>
      <c r="AN1589" s="111" t="str">
        <f t="shared" ca="1" si="274"/>
        <v/>
      </c>
    </row>
    <row r="1590" spans="1:40" ht="20.25" customHeight="1" x14ac:dyDescent="0.3">
      <c r="A1590" s="107"/>
      <c r="B1590" s="144"/>
      <c r="C1590" s="119"/>
      <c r="D1590" s="120"/>
      <c r="E1590" s="119"/>
      <c r="F1590" s="119"/>
      <c r="G1590" s="120"/>
      <c r="H1590" s="119"/>
      <c r="I1590" s="109"/>
      <c r="L1590" s="108"/>
      <c r="M1590" s="108"/>
      <c r="N1590" s="108"/>
      <c r="O1590" s="108"/>
      <c r="P1590" s="108"/>
      <c r="Q1590" s="108"/>
      <c r="R1590" s="108"/>
      <c r="S1590" s="108"/>
      <c r="T1590" s="100">
        <f t="shared" si="265"/>
        <v>0</v>
      </c>
      <c r="U1590" s="111"/>
      <c r="V1590" s="111"/>
      <c r="W1590" s="111">
        <f>SUMIFS($F$3:F1590,$D$3:D1590,D1590,$C$3:C1590,"Buy")+SUMIFS($F$3:F1590,$D$3:D1590,D1590,$C$3:C1590,"Coin Deposit",$E$3:E1590,"&lt;&gt;")</f>
        <v>0</v>
      </c>
      <c r="X1590" s="111">
        <f t="shared" si="266"/>
        <v>0</v>
      </c>
      <c r="Y1590" s="111">
        <f>IF($D1590=Y$1,SUMIFS($H$3:$H1590,$G$3:$G1590,Y$1,$C$3:$C1590,"Sell"),0)</f>
        <v>0</v>
      </c>
      <c r="Z1590" s="111">
        <f t="shared" si="267"/>
        <v>0</v>
      </c>
      <c r="AA1590" s="111">
        <f>IF($D1590=AA$1,SUMIFS($H$3:$H1590,$G$3:$G1590,AA$1,$C$3:$C1590,"Sell"),0)</f>
        <v>0</v>
      </c>
      <c r="AB1590" s="111">
        <f t="shared" si="268"/>
        <v>0</v>
      </c>
      <c r="AC1590" s="111">
        <f>SUMIFS('Deductions and Deposits'!$H:$H,'Deductions and Deposits'!$G:$G,D1590,'Deductions and Deposits'!$F:$F,"&lt;="&amp;B1590)+SUMIFS($F$3:F1590,$D$3:D1590,D1590,$C$3:C1590,"Coin Deposit",$E$3:E1590,"")</f>
        <v>0</v>
      </c>
      <c r="AD1590" s="111">
        <f>SUMIFS('Deductions and Deposits'!$D:$D,'Deductions and Deposits'!$C:$C,D1590)+SUMIFS($F:$F,$D:$D,D1590,$C:$C,"Coin Deduction")</f>
        <v>0</v>
      </c>
      <c r="AE1590" s="111">
        <f>Table5[[#This Row],[Column4]]+Table5[[#This Row],[Column14]]+Table5[[#This Row],[Column19]]+Table5[[#This Row],[Column12]]</f>
        <v>0</v>
      </c>
      <c r="AF1590" s="111">
        <f>Table5[[#This Row],[Column5]]+Table5[[#This Row],[Column13]]+Table5[[#This Row],[Column21]]+Table5[[#This Row],[Column18]]</f>
        <v>0</v>
      </c>
      <c r="AG1590" s="111">
        <f t="shared" si="269"/>
        <v>0</v>
      </c>
      <c r="AH1590" s="111">
        <f t="shared" si="270"/>
        <v>0</v>
      </c>
      <c r="AI1590" s="111">
        <f>Table5[[#This Row],[Column17]]-Table5[[#This Row],[Column20]]</f>
        <v>0</v>
      </c>
      <c r="AJ1590" s="111">
        <f t="shared" si="271"/>
        <v>0</v>
      </c>
      <c r="AK1590" s="111">
        <f t="shared" si="275"/>
        <v>0</v>
      </c>
      <c r="AL1590" s="111">
        <f t="shared" si="272"/>
        <v>0</v>
      </c>
      <c r="AM1590" s="111" t="str">
        <f t="shared" si="273"/>
        <v/>
      </c>
      <c r="AN1590" s="111" t="str">
        <f t="shared" ca="1" si="274"/>
        <v/>
      </c>
    </row>
    <row r="1591" spans="1:40" ht="20.25" customHeight="1" x14ac:dyDescent="0.3">
      <c r="A1591" s="107"/>
      <c r="B1591" s="144"/>
      <c r="C1591" s="119"/>
      <c r="D1591" s="120"/>
      <c r="E1591" s="119"/>
      <c r="F1591" s="119"/>
      <c r="G1591" s="120"/>
      <c r="H1591" s="119"/>
      <c r="I1591" s="109"/>
      <c r="L1591" s="108"/>
      <c r="M1591" s="108"/>
      <c r="N1591" s="108"/>
      <c r="O1591" s="108"/>
      <c r="P1591" s="108"/>
      <c r="Q1591" s="108"/>
      <c r="R1591" s="108"/>
      <c r="S1591" s="108"/>
      <c r="T1591" s="100">
        <f t="shared" si="265"/>
        <v>0</v>
      </c>
      <c r="U1591" s="111"/>
      <c r="V1591" s="111"/>
      <c r="W1591" s="111">
        <f>SUMIFS($F$3:F1591,$D$3:D1591,D1591,$C$3:C1591,"Buy")+SUMIFS($F$3:F1591,$D$3:D1591,D1591,$C$3:C1591,"Coin Deposit",$E$3:E1591,"&lt;&gt;")</f>
        <v>0</v>
      </c>
      <c r="X1591" s="111">
        <f t="shared" si="266"/>
        <v>0</v>
      </c>
      <c r="Y1591" s="111">
        <f>IF($D1591=Y$1,SUMIFS($H$3:$H1591,$G$3:$G1591,Y$1,$C$3:$C1591,"Sell"),0)</f>
        <v>0</v>
      </c>
      <c r="Z1591" s="111">
        <f t="shared" si="267"/>
        <v>0</v>
      </c>
      <c r="AA1591" s="111">
        <f>IF($D1591=AA$1,SUMIFS($H$3:$H1591,$G$3:$G1591,AA$1,$C$3:$C1591,"Sell"),0)</f>
        <v>0</v>
      </c>
      <c r="AB1591" s="111">
        <f t="shared" si="268"/>
        <v>0</v>
      </c>
      <c r="AC1591" s="111">
        <f>SUMIFS('Deductions and Deposits'!$H:$H,'Deductions and Deposits'!$G:$G,D1591,'Deductions and Deposits'!$F:$F,"&lt;="&amp;B1591)+SUMIFS($F$3:F1591,$D$3:D1591,D1591,$C$3:C1591,"Coin Deposit",$E$3:E1591,"")</f>
        <v>0</v>
      </c>
      <c r="AD1591" s="111">
        <f>SUMIFS('Deductions and Deposits'!$D:$D,'Deductions and Deposits'!$C:$C,D1591)+SUMIFS($F:$F,$D:$D,D1591,$C:$C,"Coin Deduction")</f>
        <v>0</v>
      </c>
      <c r="AE1591" s="111">
        <f>Table5[[#This Row],[Column4]]+Table5[[#This Row],[Column14]]+Table5[[#This Row],[Column19]]+Table5[[#This Row],[Column12]]</f>
        <v>0</v>
      </c>
      <c r="AF1591" s="111">
        <f>Table5[[#This Row],[Column5]]+Table5[[#This Row],[Column13]]+Table5[[#This Row],[Column21]]+Table5[[#This Row],[Column18]]</f>
        <v>0</v>
      </c>
      <c r="AG1591" s="111">
        <f t="shared" si="269"/>
        <v>0</v>
      </c>
      <c r="AH1591" s="111">
        <f t="shared" si="270"/>
        <v>0</v>
      </c>
      <c r="AI1591" s="111">
        <f>Table5[[#This Row],[Column17]]-Table5[[#This Row],[Column20]]</f>
        <v>0</v>
      </c>
      <c r="AJ1591" s="111">
        <f t="shared" si="271"/>
        <v>0</v>
      </c>
      <c r="AK1591" s="111">
        <f t="shared" si="275"/>
        <v>0</v>
      </c>
      <c r="AL1591" s="111">
        <f t="shared" si="272"/>
        <v>0</v>
      </c>
      <c r="AM1591" s="111" t="str">
        <f t="shared" si="273"/>
        <v/>
      </c>
      <c r="AN1591" s="111" t="str">
        <f t="shared" ca="1" si="274"/>
        <v/>
      </c>
    </row>
    <row r="1592" spans="1:40" ht="20.25" customHeight="1" x14ac:dyDescent="0.3">
      <c r="A1592" s="107"/>
      <c r="B1592" s="144"/>
      <c r="C1592" s="119"/>
      <c r="D1592" s="120"/>
      <c r="E1592" s="119"/>
      <c r="F1592" s="119"/>
      <c r="G1592" s="120"/>
      <c r="H1592" s="119"/>
      <c r="I1592" s="109"/>
      <c r="L1592" s="108"/>
      <c r="M1592" s="108"/>
      <c r="N1592" s="108"/>
      <c r="O1592" s="108"/>
      <c r="P1592" s="108"/>
      <c r="Q1592" s="108"/>
      <c r="R1592" s="108"/>
      <c r="S1592" s="108"/>
      <c r="T1592" s="100">
        <f t="shared" si="265"/>
        <v>0</v>
      </c>
      <c r="U1592" s="111"/>
      <c r="V1592" s="111"/>
      <c r="W1592" s="111">
        <f>SUMIFS($F$3:F1592,$D$3:D1592,D1592,$C$3:C1592,"Buy")+SUMIFS($F$3:F1592,$D$3:D1592,D1592,$C$3:C1592,"Coin Deposit",$E$3:E1592,"&lt;&gt;")</f>
        <v>0</v>
      </c>
      <c r="X1592" s="111">
        <f t="shared" si="266"/>
        <v>0</v>
      </c>
      <c r="Y1592" s="111">
        <f>IF($D1592=Y$1,SUMIFS($H$3:$H1592,$G$3:$G1592,Y$1,$C$3:$C1592,"Sell"),0)</f>
        <v>0</v>
      </c>
      <c r="Z1592" s="111">
        <f t="shared" si="267"/>
        <v>0</v>
      </c>
      <c r="AA1592" s="111">
        <f>IF($D1592=AA$1,SUMIFS($H$3:$H1592,$G$3:$G1592,AA$1,$C$3:$C1592,"Sell"),0)</f>
        <v>0</v>
      </c>
      <c r="AB1592" s="111">
        <f t="shared" si="268"/>
        <v>0</v>
      </c>
      <c r="AC1592" s="111">
        <f>SUMIFS('Deductions and Deposits'!$H:$H,'Deductions and Deposits'!$G:$G,D1592,'Deductions and Deposits'!$F:$F,"&lt;="&amp;B1592)+SUMIFS($F$3:F1592,$D$3:D1592,D1592,$C$3:C1592,"Coin Deposit",$E$3:E1592,"")</f>
        <v>0</v>
      </c>
      <c r="AD1592" s="111">
        <f>SUMIFS('Deductions and Deposits'!$D:$D,'Deductions and Deposits'!$C:$C,D1592)+SUMIFS($F:$F,$D:$D,D1592,$C:$C,"Coin Deduction")</f>
        <v>0</v>
      </c>
      <c r="AE1592" s="111">
        <f>Table5[[#This Row],[Column4]]+Table5[[#This Row],[Column14]]+Table5[[#This Row],[Column19]]+Table5[[#This Row],[Column12]]</f>
        <v>0</v>
      </c>
      <c r="AF1592" s="111">
        <f>Table5[[#This Row],[Column5]]+Table5[[#This Row],[Column13]]+Table5[[#This Row],[Column21]]+Table5[[#This Row],[Column18]]</f>
        <v>0</v>
      </c>
      <c r="AG1592" s="111">
        <f t="shared" si="269"/>
        <v>0</v>
      </c>
      <c r="AH1592" s="111">
        <f t="shared" si="270"/>
        <v>0</v>
      </c>
      <c r="AI1592" s="111">
        <f>Table5[[#This Row],[Column17]]-Table5[[#This Row],[Column20]]</f>
        <v>0</v>
      </c>
      <c r="AJ1592" s="111">
        <f t="shared" si="271"/>
        <v>0</v>
      </c>
      <c r="AK1592" s="111">
        <f t="shared" si="275"/>
        <v>0</v>
      </c>
      <c r="AL1592" s="111">
        <f t="shared" si="272"/>
        <v>0</v>
      </c>
      <c r="AM1592" s="111" t="str">
        <f t="shared" si="273"/>
        <v/>
      </c>
      <c r="AN1592" s="111" t="str">
        <f t="shared" ca="1" si="274"/>
        <v/>
      </c>
    </row>
    <row r="1593" spans="1:40" ht="20.25" customHeight="1" x14ac:dyDescent="0.3">
      <c r="A1593" s="107"/>
      <c r="B1593" s="144"/>
      <c r="C1593" s="119"/>
      <c r="D1593" s="120"/>
      <c r="E1593" s="119"/>
      <c r="F1593" s="119"/>
      <c r="G1593" s="120"/>
      <c r="H1593" s="119"/>
      <c r="I1593" s="109"/>
      <c r="L1593" s="108"/>
      <c r="M1593" s="108"/>
      <c r="N1593" s="108"/>
      <c r="O1593" s="108"/>
      <c r="P1593" s="108"/>
      <c r="Q1593" s="108"/>
      <c r="R1593" s="108"/>
      <c r="S1593" s="108"/>
      <c r="T1593" s="100">
        <f t="shared" si="265"/>
        <v>0</v>
      </c>
      <c r="U1593" s="111"/>
      <c r="V1593" s="111"/>
      <c r="W1593" s="111">
        <f>SUMIFS($F$3:F1593,$D$3:D1593,D1593,$C$3:C1593,"Buy")+SUMIFS($F$3:F1593,$D$3:D1593,D1593,$C$3:C1593,"Coin Deposit",$E$3:E1593,"&lt;&gt;")</f>
        <v>0</v>
      </c>
      <c r="X1593" s="111">
        <f t="shared" si="266"/>
        <v>0</v>
      </c>
      <c r="Y1593" s="111">
        <f>IF($D1593=Y$1,SUMIFS($H$3:$H1593,$G$3:$G1593,Y$1,$C$3:$C1593,"Sell"),0)</f>
        <v>0</v>
      </c>
      <c r="Z1593" s="111">
        <f t="shared" si="267"/>
        <v>0</v>
      </c>
      <c r="AA1593" s="111">
        <f>IF($D1593=AA$1,SUMIFS($H$3:$H1593,$G$3:$G1593,AA$1,$C$3:$C1593,"Sell"),0)</f>
        <v>0</v>
      </c>
      <c r="AB1593" s="111">
        <f t="shared" si="268"/>
        <v>0</v>
      </c>
      <c r="AC1593" s="111">
        <f>SUMIFS('Deductions and Deposits'!$H:$H,'Deductions and Deposits'!$G:$G,D1593,'Deductions and Deposits'!$F:$F,"&lt;="&amp;B1593)+SUMIFS($F$3:F1593,$D$3:D1593,D1593,$C$3:C1593,"Coin Deposit",$E$3:E1593,"")</f>
        <v>0</v>
      </c>
      <c r="AD1593" s="111">
        <f>SUMIFS('Deductions and Deposits'!$D:$D,'Deductions and Deposits'!$C:$C,D1593)+SUMIFS($F:$F,$D:$D,D1593,$C:$C,"Coin Deduction")</f>
        <v>0</v>
      </c>
      <c r="AE1593" s="111">
        <f>Table5[[#This Row],[Column4]]+Table5[[#This Row],[Column14]]+Table5[[#This Row],[Column19]]+Table5[[#This Row],[Column12]]</f>
        <v>0</v>
      </c>
      <c r="AF1593" s="111">
        <f>Table5[[#This Row],[Column5]]+Table5[[#This Row],[Column13]]+Table5[[#This Row],[Column21]]+Table5[[#This Row],[Column18]]</f>
        <v>0</v>
      </c>
      <c r="AG1593" s="111">
        <f t="shared" si="269"/>
        <v>0</v>
      </c>
      <c r="AH1593" s="111">
        <f t="shared" si="270"/>
        <v>0</v>
      </c>
      <c r="AI1593" s="111">
        <f>Table5[[#This Row],[Column17]]-Table5[[#This Row],[Column20]]</f>
        <v>0</v>
      </c>
      <c r="AJ1593" s="111">
        <f t="shared" si="271"/>
        <v>0</v>
      </c>
      <c r="AK1593" s="111">
        <f t="shared" si="275"/>
        <v>0</v>
      </c>
      <c r="AL1593" s="111">
        <f t="shared" si="272"/>
        <v>0</v>
      </c>
      <c r="AM1593" s="111" t="str">
        <f t="shared" si="273"/>
        <v/>
      </c>
      <c r="AN1593" s="111" t="str">
        <f t="shared" ca="1" si="274"/>
        <v/>
      </c>
    </row>
    <row r="1594" spans="1:40" ht="20.25" customHeight="1" x14ac:dyDescent="0.3">
      <c r="A1594" s="107"/>
      <c r="B1594" s="144"/>
      <c r="C1594" s="119"/>
      <c r="D1594" s="120"/>
      <c r="E1594" s="119"/>
      <c r="F1594" s="119"/>
      <c r="G1594" s="120"/>
      <c r="H1594" s="119"/>
      <c r="I1594" s="109"/>
      <c r="L1594" s="108"/>
      <c r="M1594" s="108"/>
      <c r="N1594" s="108"/>
      <c r="O1594" s="108"/>
      <c r="P1594" s="108"/>
      <c r="Q1594" s="108"/>
      <c r="R1594" s="108"/>
      <c r="S1594" s="108"/>
      <c r="T1594" s="100">
        <f t="shared" si="265"/>
        <v>0</v>
      </c>
      <c r="U1594" s="111"/>
      <c r="V1594" s="111"/>
      <c r="W1594" s="111">
        <f>SUMIFS($F$3:F1594,$D$3:D1594,D1594,$C$3:C1594,"Buy")+SUMIFS($F$3:F1594,$D$3:D1594,D1594,$C$3:C1594,"Coin Deposit",$E$3:E1594,"&lt;&gt;")</f>
        <v>0</v>
      </c>
      <c r="X1594" s="111">
        <f t="shared" si="266"/>
        <v>0</v>
      </c>
      <c r="Y1594" s="111">
        <f>IF($D1594=Y$1,SUMIFS($H$3:$H1594,$G$3:$G1594,Y$1,$C$3:$C1594,"Sell"),0)</f>
        <v>0</v>
      </c>
      <c r="Z1594" s="111">
        <f t="shared" si="267"/>
        <v>0</v>
      </c>
      <c r="AA1594" s="111">
        <f>IF($D1594=AA$1,SUMIFS($H$3:$H1594,$G$3:$G1594,AA$1,$C$3:$C1594,"Sell"),0)</f>
        <v>0</v>
      </c>
      <c r="AB1594" s="111">
        <f t="shared" si="268"/>
        <v>0</v>
      </c>
      <c r="AC1594" s="111">
        <f>SUMIFS('Deductions and Deposits'!$H:$H,'Deductions and Deposits'!$G:$G,D1594,'Deductions and Deposits'!$F:$F,"&lt;="&amp;B1594)+SUMIFS($F$3:F1594,$D$3:D1594,D1594,$C$3:C1594,"Coin Deposit",$E$3:E1594,"")</f>
        <v>0</v>
      </c>
      <c r="AD1594" s="111">
        <f>SUMIFS('Deductions and Deposits'!$D:$D,'Deductions and Deposits'!$C:$C,D1594)+SUMIFS($F:$F,$D:$D,D1594,$C:$C,"Coin Deduction")</f>
        <v>0</v>
      </c>
      <c r="AE1594" s="111">
        <f>Table5[[#This Row],[Column4]]+Table5[[#This Row],[Column14]]+Table5[[#This Row],[Column19]]+Table5[[#This Row],[Column12]]</f>
        <v>0</v>
      </c>
      <c r="AF1594" s="111">
        <f>Table5[[#This Row],[Column5]]+Table5[[#This Row],[Column13]]+Table5[[#This Row],[Column21]]+Table5[[#This Row],[Column18]]</f>
        <v>0</v>
      </c>
      <c r="AG1594" s="111">
        <f t="shared" si="269"/>
        <v>0</v>
      </c>
      <c r="AH1594" s="111">
        <f t="shared" si="270"/>
        <v>0</v>
      </c>
      <c r="AI1594" s="111">
        <f>Table5[[#This Row],[Column17]]-Table5[[#This Row],[Column20]]</f>
        <v>0</v>
      </c>
      <c r="AJ1594" s="111">
        <f t="shared" si="271"/>
        <v>0</v>
      </c>
      <c r="AK1594" s="111">
        <f t="shared" si="275"/>
        <v>0</v>
      </c>
      <c r="AL1594" s="111">
        <f t="shared" si="272"/>
        <v>0</v>
      </c>
      <c r="AM1594" s="111" t="str">
        <f t="shared" si="273"/>
        <v/>
      </c>
      <c r="AN1594" s="111" t="str">
        <f t="shared" ca="1" si="274"/>
        <v/>
      </c>
    </row>
    <row r="1595" spans="1:40" ht="20.25" customHeight="1" x14ac:dyDescent="0.3">
      <c r="A1595" s="107"/>
      <c r="B1595" s="144"/>
      <c r="C1595" s="119"/>
      <c r="D1595" s="120"/>
      <c r="E1595" s="119"/>
      <c r="F1595" s="119"/>
      <c r="G1595" s="120"/>
      <c r="H1595" s="119"/>
      <c r="I1595" s="109"/>
      <c r="L1595" s="108"/>
      <c r="M1595" s="108"/>
      <c r="N1595" s="108"/>
      <c r="O1595" s="108"/>
      <c r="P1595" s="108"/>
      <c r="Q1595" s="108"/>
      <c r="R1595" s="108"/>
      <c r="S1595" s="108"/>
      <c r="T1595" s="100">
        <f t="shared" si="265"/>
        <v>0</v>
      </c>
      <c r="U1595" s="111"/>
      <c r="V1595" s="111"/>
      <c r="W1595" s="111">
        <f>SUMIFS($F$3:F1595,$D$3:D1595,D1595,$C$3:C1595,"Buy")+SUMIFS($F$3:F1595,$D$3:D1595,D1595,$C$3:C1595,"Coin Deposit",$E$3:E1595,"&lt;&gt;")</f>
        <v>0</v>
      </c>
      <c r="X1595" s="111">
        <f t="shared" si="266"/>
        <v>0</v>
      </c>
      <c r="Y1595" s="111">
        <f>IF($D1595=Y$1,SUMIFS($H$3:$H1595,$G$3:$G1595,Y$1,$C$3:$C1595,"Sell"),0)</f>
        <v>0</v>
      </c>
      <c r="Z1595" s="111">
        <f t="shared" si="267"/>
        <v>0</v>
      </c>
      <c r="AA1595" s="111">
        <f>IF($D1595=AA$1,SUMIFS($H$3:$H1595,$G$3:$G1595,AA$1,$C$3:$C1595,"Sell"),0)</f>
        <v>0</v>
      </c>
      <c r="AB1595" s="111">
        <f t="shared" si="268"/>
        <v>0</v>
      </c>
      <c r="AC1595" s="111">
        <f>SUMIFS('Deductions and Deposits'!$H:$H,'Deductions and Deposits'!$G:$G,D1595,'Deductions and Deposits'!$F:$F,"&lt;="&amp;B1595)+SUMIFS($F$3:F1595,$D$3:D1595,D1595,$C$3:C1595,"Coin Deposit",$E$3:E1595,"")</f>
        <v>0</v>
      </c>
      <c r="AD1595" s="111">
        <f>SUMIFS('Deductions and Deposits'!$D:$D,'Deductions and Deposits'!$C:$C,D1595)+SUMIFS($F:$F,$D:$D,D1595,$C:$C,"Coin Deduction")</f>
        <v>0</v>
      </c>
      <c r="AE1595" s="111">
        <f>Table5[[#This Row],[Column4]]+Table5[[#This Row],[Column14]]+Table5[[#This Row],[Column19]]+Table5[[#This Row],[Column12]]</f>
        <v>0</v>
      </c>
      <c r="AF1595" s="111">
        <f>Table5[[#This Row],[Column5]]+Table5[[#This Row],[Column13]]+Table5[[#This Row],[Column21]]+Table5[[#This Row],[Column18]]</f>
        <v>0</v>
      </c>
      <c r="AG1595" s="111">
        <f t="shared" si="269"/>
        <v>0</v>
      </c>
      <c r="AH1595" s="111">
        <f t="shared" si="270"/>
        <v>0</v>
      </c>
      <c r="AI1595" s="111">
        <f>Table5[[#This Row],[Column17]]-Table5[[#This Row],[Column20]]</f>
        <v>0</v>
      </c>
      <c r="AJ1595" s="111">
        <f t="shared" si="271"/>
        <v>0</v>
      </c>
      <c r="AK1595" s="111">
        <f t="shared" si="275"/>
        <v>0</v>
      </c>
      <c r="AL1595" s="111">
        <f t="shared" si="272"/>
        <v>0</v>
      </c>
      <c r="AM1595" s="111" t="str">
        <f t="shared" si="273"/>
        <v/>
      </c>
      <c r="AN1595" s="111" t="str">
        <f t="shared" ca="1" si="274"/>
        <v/>
      </c>
    </row>
    <row r="1596" spans="1:40" ht="20.25" customHeight="1" x14ac:dyDescent="0.3">
      <c r="A1596" s="107"/>
      <c r="B1596" s="144"/>
      <c r="C1596" s="119"/>
      <c r="D1596" s="120"/>
      <c r="E1596" s="119"/>
      <c r="F1596" s="119"/>
      <c r="G1596" s="120"/>
      <c r="H1596" s="119"/>
      <c r="I1596" s="109"/>
      <c r="L1596" s="108"/>
      <c r="M1596" s="108"/>
      <c r="N1596" s="108"/>
      <c r="O1596" s="108"/>
      <c r="P1596" s="108"/>
      <c r="Q1596" s="108"/>
      <c r="R1596" s="108"/>
      <c r="S1596" s="108"/>
      <c r="T1596" s="100">
        <f t="shared" si="265"/>
        <v>0</v>
      </c>
      <c r="U1596" s="111"/>
      <c r="V1596" s="111"/>
      <c r="W1596" s="111">
        <f>SUMIFS($F$3:F1596,$D$3:D1596,D1596,$C$3:C1596,"Buy")+SUMIFS($F$3:F1596,$D$3:D1596,D1596,$C$3:C1596,"Coin Deposit",$E$3:E1596,"&lt;&gt;")</f>
        <v>0</v>
      </c>
      <c r="X1596" s="111">
        <f t="shared" si="266"/>
        <v>0</v>
      </c>
      <c r="Y1596" s="111">
        <f>IF($D1596=Y$1,SUMIFS($H$3:$H1596,$G$3:$G1596,Y$1,$C$3:$C1596,"Sell"),0)</f>
        <v>0</v>
      </c>
      <c r="Z1596" s="111">
        <f t="shared" si="267"/>
        <v>0</v>
      </c>
      <c r="AA1596" s="111">
        <f>IF($D1596=AA$1,SUMIFS($H$3:$H1596,$G$3:$G1596,AA$1,$C$3:$C1596,"Sell"),0)</f>
        <v>0</v>
      </c>
      <c r="AB1596" s="111">
        <f t="shared" si="268"/>
        <v>0</v>
      </c>
      <c r="AC1596" s="111">
        <f>SUMIFS('Deductions and Deposits'!$H:$H,'Deductions and Deposits'!$G:$G,D1596,'Deductions and Deposits'!$F:$F,"&lt;="&amp;B1596)+SUMIFS($F$3:F1596,$D$3:D1596,D1596,$C$3:C1596,"Coin Deposit",$E$3:E1596,"")</f>
        <v>0</v>
      </c>
      <c r="AD1596" s="111">
        <f>SUMIFS('Deductions and Deposits'!$D:$D,'Deductions and Deposits'!$C:$C,D1596)+SUMIFS($F:$F,$D:$D,D1596,$C:$C,"Coin Deduction")</f>
        <v>0</v>
      </c>
      <c r="AE1596" s="111">
        <f>Table5[[#This Row],[Column4]]+Table5[[#This Row],[Column14]]+Table5[[#This Row],[Column19]]+Table5[[#This Row],[Column12]]</f>
        <v>0</v>
      </c>
      <c r="AF1596" s="111">
        <f>Table5[[#This Row],[Column5]]+Table5[[#This Row],[Column13]]+Table5[[#This Row],[Column21]]+Table5[[#This Row],[Column18]]</f>
        <v>0</v>
      </c>
      <c r="AG1596" s="111">
        <f t="shared" si="269"/>
        <v>0</v>
      </c>
      <c r="AH1596" s="111">
        <f t="shared" si="270"/>
        <v>0</v>
      </c>
      <c r="AI1596" s="111">
        <f>Table5[[#This Row],[Column17]]-Table5[[#This Row],[Column20]]</f>
        <v>0</v>
      </c>
      <c r="AJ1596" s="111">
        <f t="shared" si="271"/>
        <v>0</v>
      </c>
      <c r="AK1596" s="111">
        <f t="shared" si="275"/>
        <v>0</v>
      </c>
      <c r="AL1596" s="111">
        <f t="shared" si="272"/>
        <v>0</v>
      </c>
      <c r="AM1596" s="111" t="str">
        <f t="shared" si="273"/>
        <v/>
      </c>
      <c r="AN1596" s="111" t="str">
        <f t="shared" ca="1" si="274"/>
        <v/>
      </c>
    </row>
    <row r="1597" spans="1:40" ht="20.25" customHeight="1" x14ac:dyDescent="0.3">
      <c r="A1597" s="107"/>
      <c r="B1597" s="144"/>
      <c r="C1597" s="119"/>
      <c r="D1597" s="120"/>
      <c r="E1597" s="119"/>
      <c r="F1597" s="119"/>
      <c r="G1597" s="120"/>
      <c r="H1597" s="119"/>
      <c r="I1597" s="109"/>
      <c r="L1597" s="108"/>
      <c r="M1597" s="108"/>
      <c r="N1597" s="108"/>
      <c r="O1597" s="108"/>
      <c r="P1597" s="108"/>
      <c r="Q1597" s="108"/>
      <c r="R1597" s="108"/>
      <c r="S1597" s="108"/>
      <c r="T1597" s="100">
        <f t="shared" si="265"/>
        <v>0</v>
      </c>
      <c r="U1597" s="111"/>
      <c r="V1597" s="111"/>
      <c r="W1597" s="111">
        <f>SUMIFS($F$3:F1597,$D$3:D1597,D1597,$C$3:C1597,"Buy")+SUMIFS($F$3:F1597,$D$3:D1597,D1597,$C$3:C1597,"Coin Deposit",$E$3:E1597,"&lt;&gt;")</f>
        <v>0</v>
      </c>
      <c r="X1597" s="111">
        <f t="shared" si="266"/>
        <v>0</v>
      </c>
      <c r="Y1597" s="111">
        <f>IF($D1597=Y$1,SUMIFS($H$3:$H1597,$G$3:$G1597,Y$1,$C$3:$C1597,"Sell"),0)</f>
        <v>0</v>
      </c>
      <c r="Z1597" s="111">
        <f t="shared" si="267"/>
        <v>0</v>
      </c>
      <c r="AA1597" s="111">
        <f>IF($D1597=AA$1,SUMIFS($H$3:$H1597,$G$3:$G1597,AA$1,$C$3:$C1597,"Sell"),0)</f>
        <v>0</v>
      </c>
      <c r="AB1597" s="111">
        <f t="shared" si="268"/>
        <v>0</v>
      </c>
      <c r="AC1597" s="111">
        <f>SUMIFS('Deductions and Deposits'!$H:$H,'Deductions and Deposits'!$G:$G,D1597,'Deductions and Deposits'!$F:$F,"&lt;="&amp;B1597)+SUMIFS($F$3:F1597,$D$3:D1597,D1597,$C$3:C1597,"Coin Deposit",$E$3:E1597,"")</f>
        <v>0</v>
      </c>
      <c r="AD1597" s="111">
        <f>SUMIFS('Deductions and Deposits'!$D:$D,'Deductions and Deposits'!$C:$C,D1597)+SUMIFS($F:$F,$D:$D,D1597,$C:$C,"Coin Deduction")</f>
        <v>0</v>
      </c>
      <c r="AE1597" s="111">
        <f>Table5[[#This Row],[Column4]]+Table5[[#This Row],[Column14]]+Table5[[#This Row],[Column19]]+Table5[[#This Row],[Column12]]</f>
        <v>0</v>
      </c>
      <c r="AF1597" s="111">
        <f>Table5[[#This Row],[Column5]]+Table5[[#This Row],[Column13]]+Table5[[#This Row],[Column21]]+Table5[[#This Row],[Column18]]</f>
        <v>0</v>
      </c>
      <c r="AG1597" s="111">
        <f t="shared" si="269"/>
        <v>0</v>
      </c>
      <c r="AH1597" s="111">
        <f t="shared" si="270"/>
        <v>0</v>
      </c>
      <c r="AI1597" s="111">
        <f>Table5[[#This Row],[Column17]]-Table5[[#This Row],[Column20]]</f>
        <v>0</v>
      </c>
      <c r="AJ1597" s="111">
        <f t="shared" si="271"/>
        <v>0</v>
      </c>
      <c r="AK1597" s="111">
        <f t="shared" si="275"/>
        <v>0</v>
      </c>
      <c r="AL1597" s="111">
        <f t="shared" si="272"/>
        <v>0</v>
      </c>
      <c r="AM1597" s="111" t="str">
        <f t="shared" si="273"/>
        <v/>
      </c>
      <c r="AN1597" s="111" t="str">
        <f t="shared" ca="1" si="274"/>
        <v/>
      </c>
    </row>
    <row r="1598" spans="1:40" ht="20.25" customHeight="1" x14ac:dyDescent="0.3">
      <c r="A1598" s="107"/>
      <c r="B1598" s="144"/>
      <c r="C1598" s="119"/>
      <c r="D1598" s="120"/>
      <c r="E1598" s="119"/>
      <c r="F1598" s="119"/>
      <c r="G1598" s="120"/>
      <c r="H1598" s="119"/>
      <c r="I1598" s="109"/>
      <c r="L1598" s="108"/>
      <c r="M1598" s="108"/>
      <c r="N1598" s="108"/>
      <c r="O1598" s="108"/>
      <c r="P1598" s="108"/>
      <c r="Q1598" s="108"/>
      <c r="R1598" s="108"/>
      <c r="S1598" s="108"/>
      <c r="T1598" s="100">
        <f t="shared" si="265"/>
        <v>0</v>
      </c>
      <c r="U1598" s="111"/>
      <c r="V1598" s="111"/>
      <c r="W1598" s="111">
        <f>SUMIFS($F$3:F1598,$D$3:D1598,D1598,$C$3:C1598,"Buy")+SUMIFS($F$3:F1598,$D$3:D1598,D1598,$C$3:C1598,"Coin Deposit",$E$3:E1598,"&lt;&gt;")</f>
        <v>0</v>
      </c>
      <c r="X1598" s="111">
        <f t="shared" si="266"/>
        <v>0</v>
      </c>
      <c r="Y1598" s="111">
        <f>IF($D1598=Y$1,SUMIFS($H$3:$H1598,$G$3:$G1598,Y$1,$C$3:$C1598,"Sell"),0)</f>
        <v>0</v>
      </c>
      <c r="Z1598" s="111">
        <f t="shared" si="267"/>
        <v>0</v>
      </c>
      <c r="AA1598" s="111">
        <f>IF($D1598=AA$1,SUMIFS($H$3:$H1598,$G$3:$G1598,AA$1,$C$3:$C1598,"Sell"),0)</f>
        <v>0</v>
      </c>
      <c r="AB1598" s="111">
        <f t="shared" si="268"/>
        <v>0</v>
      </c>
      <c r="AC1598" s="111">
        <f>SUMIFS('Deductions and Deposits'!$H:$H,'Deductions and Deposits'!$G:$G,D1598,'Deductions and Deposits'!$F:$F,"&lt;="&amp;B1598)+SUMIFS($F$3:F1598,$D$3:D1598,D1598,$C$3:C1598,"Coin Deposit",$E$3:E1598,"")</f>
        <v>0</v>
      </c>
      <c r="AD1598" s="111">
        <f>SUMIFS('Deductions and Deposits'!$D:$D,'Deductions and Deposits'!$C:$C,D1598)+SUMIFS($F:$F,$D:$D,D1598,$C:$C,"Coin Deduction")</f>
        <v>0</v>
      </c>
      <c r="AE1598" s="111">
        <f>Table5[[#This Row],[Column4]]+Table5[[#This Row],[Column14]]+Table5[[#This Row],[Column19]]+Table5[[#This Row],[Column12]]</f>
        <v>0</v>
      </c>
      <c r="AF1598" s="111">
        <f>Table5[[#This Row],[Column5]]+Table5[[#This Row],[Column13]]+Table5[[#This Row],[Column21]]+Table5[[#This Row],[Column18]]</f>
        <v>0</v>
      </c>
      <c r="AG1598" s="111">
        <f t="shared" si="269"/>
        <v>0</v>
      </c>
      <c r="AH1598" s="111">
        <f t="shared" si="270"/>
        <v>0</v>
      </c>
      <c r="AI1598" s="111">
        <f>Table5[[#This Row],[Column17]]-Table5[[#This Row],[Column20]]</f>
        <v>0</v>
      </c>
      <c r="AJ1598" s="111">
        <f t="shared" si="271"/>
        <v>0</v>
      </c>
      <c r="AK1598" s="111">
        <f t="shared" si="275"/>
        <v>0</v>
      </c>
      <c r="AL1598" s="111">
        <f t="shared" si="272"/>
        <v>0</v>
      </c>
      <c r="AM1598" s="111" t="str">
        <f t="shared" si="273"/>
        <v/>
      </c>
      <c r="AN1598" s="111" t="str">
        <f t="shared" ca="1" si="274"/>
        <v/>
      </c>
    </row>
    <row r="1599" spans="1:40" ht="20.25" customHeight="1" x14ac:dyDescent="0.3">
      <c r="A1599" s="107"/>
      <c r="B1599" s="144"/>
      <c r="C1599" s="119"/>
      <c r="D1599" s="120"/>
      <c r="E1599" s="119"/>
      <c r="F1599" s="119"/>
      <c r="G1599" s="120"/>
      <c r="H1599" s="119"/>
      <c r="I1599" s="109"/>
      <c r="L1599" s="108"/>
      <c r="M1599" s="108"/>
      <c r="N1599" s="108"/>
      <c r="O1599" s="108"/>
      <c r="P1599" s="108"/>
      <c r="Q1599" s="108"/>
      <c r="R1599" s="108"/>
      <c r="S1599" s="108"/>
      <c r="T1599" s="100">
        <f t="shared" si="265"/>
        <v>0</v>
      </c>
      <c r="U1599" s="111"/>
      <c r="V1599" s="111"/>
      <c r="W1599" s="111">
        <f>SUMIFS($F$3:F1599,$D$3:D1599,D1599,$C$3:C1599,"Buy")+SUMIFS($F$3:F1599,$D$3:D1599,D1599,$C$3:C1599,"Coin Deposit",$E$3:E1599,"&lt;&gt;")</f>
        <v>0</v>
      </c>
      <c r="X1599" s="111">
        <f t="shared" si="266"/>
        <v>0</v>
      </c>
      <c r="Y1599" s="111">
        <f>IF($D1599=Y$1,SUMIFS($H$3:$H1599,$G$3:$G1599,Y$1,$C$3:$C1599,"Sell"),0)</f>
        <v>0</v>
      </c>
      <c r="Z1599" s="111">
        <f t="shared" si="267"/>
        <v>0</v>
      </c>
      <c r="AA1599" s="111">
        <f>IF($D1599=AA$1,SUMIFS($H$3:$H1599,$G$3:$G1599,AA$1,$C$3:$C1599,"Sell"),0)</f>
        <v>0</v>
      </c>
      <c r="AB1599" s="111">
        <f t="shared" si="268"/>
        <v>0</v>
      </c>
      <c r="AC1599" s="111">
        <f>SUMIFS('Deductions and Deposits'!$H:$H,'Deductions and Deposits'!$G:$G,D1599,'Deductions and Deposits'!$F:$F,"&lt;="&amp;B1599)+SUMIFS($F$3:F1599,$D$3:D1599,D1599,$C$3:C1599,"Coin Deposit",$E$3:E1599,"")</f>
        <v>0</v>
      </c>
      <c r="AD1599" s="111">
        <f>SUMIFS('Deductions and Deposits'!$D:$D,'Deductions and Deposits'!$C:$C,D1599)+SUMIFS($F:$F,$D:$D,D1599,$C:$C,"Coin Deduction")</f>
        <v>0</v>
      </c>
      <c r="AE1599" s="111">
        <f>Table5[[#This Row],[Column4]]+Table5[[#This Row],[Column14]]+Table5[[#This Row],[Column19]]+Table5[[#This Row],[Column12]]</f>
        <v>0</v>
      </c>
      <c r="AF1599" s="111">
        <f>Table5[[#This Row],[Column5]]+Table5[[#This Row],[Column13]]+Table5[[#This Row],[Column21]]+Table5[[#This Row],[Column18]]</f>
        <v>0</v>
      </c>
      <c r="AG1599" s="111">
        <f t="shared" si="269"/>
        <v>0</v>
      </c>
      <c r="AH1599" s="111">
        <f t="shared" si="270"/>
        <v>0</v>
      </c>
      <c r="AI1599" s="111">
        <f>Table5[[#This Row],[Column17]]-Table5[[#This Row],[Column20]]</f>
        <v>0</v>
      </c>
      <c r="AJ1599" s="111">
        <f t="shared" si="271"/>
        <v>0</v>
      </c>
      <c r="AK1599" s="111">
        <f t="shared" si="275"/>
        <v>0</v>
      </c>
      <c r="AL1599" s="111">
        <f t="shared" si="272"/>
        <v>0</v>
      </c>
      <c r="AM1599" s="111" t="str">
        <f t="shared" si="273"/>
        <v/>
      </c>
      <c r="AN1599" s="111" t="str">
        <f t="shared" ca="1" si="274"/>
        <v/>
      </c>
    </row>
    <row r="1600" spans="1:40" ht="20.25" customHeight="1" x14ac:dyDescent="0.3">
      <c r="A1600" s="107"/>
      <c r="B1600" s="144"/>
      <c r="C1600" s="119"/>
      <c r="D1600" s="120"/>
      <c r="E1600" s="119"/>
      <c r="F1600" s="119"/>
      <c r="G1600" s="120"/>
      <c r="H1600" s="119"/>
      <c r="I1600" s="109"/>
      <c r="L1600" s="108"/>
      <c r="M1600" s="108"/>
      <c r="N1600" s="108"/>
      <c r="O1600" s="108"/>
      <c r="P1600" s="108"/>
      <c r="Q1600" s="108"/>
      <c r="R1600" s="108"/>
      <c r="S1600" s="108"/>
      <c r="T1600" s="100">
        <f t="shared" si="265"/>
        <v>0</v>
      </c>
      <c r="U1600" s="111"/>
      <c r="V1600" s="111"/>
      <c r="W1600" s="111">
        <f>SUMIFS($F$3:F1600,$D$3:D1600,D1600,$C$3:C1600,"Buy")+SUMIFS($F$3:F1600,$D$3:D1600,D1600,$C$3:C1600,"Coin Deposit",$E$3:E1600,"&lt;&gt;")</f>
        <v>0</v>
      </c>
      <c r="X1600" s="111">
        <f t="shared" si="266"/>
        <v>0</v>
      </c>
      <c r="Y1600" s="111">
        <f>IF($D1600=Y$1,SUMIFS($H$3:$H1600,$G$3:$G1600,Y$1,$C$3:$C1600,"Sell"),0)</f>
        <v>0</v>
      </c>
      <c r="Z1600" s="111">
        <f t="shared" si="267"/>
        <v>0</v>
      </c>
      <c r="AA1600" s="111">
        <f>IF($D1600=AA$1,SUMIFS($H$3:$H1600,$G$3:$G1600,AA$1,$C$3:$C1600,"Sell"),0)</f>
        <v>0</v>
      </c>
      <c r="AB1600" s="111">
        <f t="shared" si="268"/>
        <v>0</v>
      </c>
      <c r="AC1600" s="111">
        <f>SUMIFS('Deductions and Deposits'!$H:$H,'Deductions and Deposits'!$G:$G,D1600,'Deductions and Deposits'!$F:$F,"&lt;="&amp;B1600)+SUMIFS($F$3:F1600,$D$3:D1600,D1600,$C$3:C1600,"Coin Deposit",$E$3:E1600,"")</f>
        <v>0</v>
      </c>
      <c r="AD1600" s="111">
        <f>SUMIFS('Deductions and Deposits'!$D:$D,'Deductions and Deposits'!$C:$C,D1600)+SUMIFS($F:$F,$D:$D,D1600,$C:$C,"Coin Deduction")</f>
        <v>0</v>
      </c>
      <c r="AE1600" s="111">
        <f>Table5[[#This Row],[Column4]]+Table5[[#This Row],[Column14]]+Table5[[#This Row],[Column19]]+Table5[[#This Row],[Column12]]</f>
        <v>0</v>
      </c>
      <c r="AF1600" s="111">
        <f>Table5[[#This Row],[Column5]]+Table5[[#This Row],[Column13]]+Table5[[#This Row],[Column21]]+Table5[[#This Row],[Column18]]</f>
        <v>0</v>
      </c>
      <c r="AG1600" s="111">
        <f t="shared" si="269"/>
        <v>0</v>
      </c>
      <c r="AH1600" s="111">
        <f t="shared" si="270"/>
        <v>0</v>
      </c>
      <c r="AI1600" s="111">
        <f>Table5[[#This Row],[Column17]]-Table5[[#This Row],[Column20]]</f>
        <v>0</v>
      </c>
      <c r="AJ1600" s="111">
        <f t="shared" si="271"/>
        <v>0</v>
      </c>
      <c r="AK1600" s="111">
        <f t="shared" si="275"/>
        <v>0</v>
      </c>
      <c r="AL1600" s="111">
        <f t="shared" si="272"/>
        <v>0</v>
      </c>
      <c r="AM1600" s="111" t="str">
        <f t="shared" si="273"/>
        <v/>
      </c>
      <c r="AN1600" s="111" t="str">
        <f t="shared" ca="1" si="274"/>
        <v/>
      </c>
    </row>
    <row r="1601" spans="1:40" ht="20.25" customHeight="1" x14ac:dyDescent="0.3">
      <c r="A1601" s="107"/>
      <c r="B1601" s="144"/>
      <c r="C1601" s="119"/>
      <c r="D1601" s="120"/>
      <c r="E1601" s="119"/>
      <c r="F1601" s="119"/>
      <c r="G1601" s="120"/>
      <c r="H1601" s="119"/>
      <c r="I1601" s="109"/>
      <c r="L1601" s="108"/>
      <c r="M1601" s="108"/>
      <c r="N1601" s="108"/>
      <c r="O1601" s="108"/>
      <c r="P1601" s="108"/>
      <c r="Q1601" s="108"/>
      <c r="R1601" s="108"/>
      <c r="S1601" s="108"/>
      <c r="T1601" s="100">
        <f t="shared" si="265"/>
        <v>0</v>
      </c>
      <c r="U1601" s="111"/>
      <c r="V1601" s="111"/>
      <c r="W1601" s="111">
        <f>SUMIFS($F$3:F1601,$D$3:D1601,D1601,$C$3:C1601,"Buy")+SUMIFS($F$3:F1601,$D$3:D1601,D1601,$C$3:C1601,"Coin Deposit",$E$3:E1601,"&lt;&gt;")</f>
        <v>0</v>
      </c>
      <c r="X1601" s="111">
        <f t="shared" si="266"/>
        <v>0</v>
      </c>
      <c r="Y1601" s="111">
        <f>IF($D1601=Y$1,SUMIFS($H$3:$H1601,$G$3:$G1601,Y$1,$C$3:$C1601,"Sell"),0)</f>
        <v>0</v>
      </c>
      <c r="Z1601" s="111">
        <f t="shared" si="267"/>
        <v>0</v>
      </c>
      <c r="AA1601" s="111">
        <f>IF($D1601=AA$1,SUMIFS($H$3:$H1601,$G$3:$G1601,AA$1,$C$3:$C1601,"Sell"),0)</f>
        <v>0</v>
      </c>
      <c r="AB1601" s="111">
        <f t="shared" si="268"/>
        <v>0</v>
      </c>
      <c r="AC1601" s="111">
        <f>SUMIFS('Deductions and Deposits'!$H:$H,'Deductions and Deposits'!$G:$G,D1601,'Deductions and Deposits'!$F:$F,"&lt;="&amp;B1601)+SUMIFS($F$3:F1601,$D$3:D1601,D1601,$C$3:C1601,"Coin Deposit",$E$3:E1601,"")</f>
        <v>0</v>
      </c>
      <c r="AD1601" s="111">
        <f>SUMIFS('Deductions and Deposits'!$D:$D,'Deductions and Deposits'!$C:$C,D1601)+SUMIFS($F:$F,$D:$D,D1601,$C:$C,"Coin Deduction")</f>
        <v>0</v>
      </c>
      <c r="AE1601" s="111">
        <f>Table5[[#This Row],[Column4]]+Table5[[#This Row],[Column14]]+Table5[[#This Row],[Column19]]+Table5[[#This Row],[Column12]]</f>
        <v>0</v>
      </c>
      <c r="AF1601" s="111">
        <f>Table5[[#This Row],[Column5]]+Table5[[#This Row],[Column13]]+Table5[[#This Row],[Column21]]+Table5[[#This Row],[Column18]]</f>
        <v>0</v>
      </c>
      <c r="AG1601" s="111">
        <f t="shared" si="269"/>
        <v>0</v>
      </c>
      <c r="AH1601" s="111">
        <f t="shared" si="270"/>
        <v>0</v>
      </c>
      <c r="AI1601" s="111">
        <f>Table5[[#This Row],[Column17]]-Table5[[#This Row],[Column20]]</f>
        <v>0</v>
      </c>
      <c r="AJ1601" s="111">
        <f t="shared" si="271"/>
        <v>0</v>
      </c>
      <c r="AK1601" s="111">
        <f t="shared" si="275"/>
        <v>0</v>
      </c>
      <c r="AL1601" s="111">
        <f t="shared" si="272"/>
        <v>0</v>
      </c>
      <c r="AM1601" s="111" t="str">
        <f t="shared" si="273"/>
        <v/>
      </c>
      <c r="AN1601" s="111" t="str">
        <f t="shared" ca="1" si="274"/>
        <v/>
      </c>
    </row>
    <row r="1602" spans="1:40" ht="20.25" customHeight="1" x14ac:dyDescent="0.3">
      <c r="A1602" s="107"/>
      <c r="B1602" s="144"/>
      <c r="C1602" s="119"/>
      <c r="D1602" s="120"/>
      <c r="E1602" s="119"/>
      <c r="F1602" s="119"/>
      <c r="G1602" s="120"/>
      <c r="H1602" s="119"/>
      <c r="I1602" s="109"/>
      <c r="L1602" s="108"/>
      <c r="M1602" s="108"/>
      <c r="N1602" s="108"/>
      <c r="O1602" s="108"/>
      <c r="P1602" s="108"/>
      <c r="Q1602" s="108"/>
      <c r="R1602" s="108"/>
      <c r="S1602" s="108"/>
      <c r="T1602" s="100">
        <f t="shared" si="265"/>
        <v>0</v>
      </c>
      <c r="U1602" s="111"/>
      <c r="V1602" s="111"/>
      <c r="W1602" s="111">
        <f>SUMIFS($F$3:F1602,$D$3:D1602,D1602,$C$3:C1602,"Buy")+SUMIFS($F$3:F1602,$D$3:D1602,D1602,$C$3:C1602,"Coin Deposit",$E$3:E1602,"&lt;&gt;")</f>
        <v>0</v>
      </c>
      <c r="X1602" s="111">
        <f t="shared" si="266"/>
        <v>0</v>
      </c>
      <c r="Y1602" s="111">
        <f>IF($D1602=Y$1,SUMIFS($H$3:$H1602,$G$3:$G1602,Y$1,$C$3:$C1602,"Sell"),0)</f>
        <v>0</v>
      </c>
      <c r="Z1602" s="111">
        <f t="shared" si="267"/>
        <v>0</v>
      </c>
      <c r="AA1602" s="111">
        <f>IF($D1602=AA$1,SUMIFS($H$3:$H1602,$G$3:$G1602,AA$1,$C$3:$C1602,"Sell"),0)</f>
        <v>0</v>
      </c>
      <c r="AB1602" s="111">
        <f t="shared" si="268"/>
        <v>0</v>
      </c>
      <c r="AC1602" s="111">
        <f>SUMIFS('Deductions and Deposits'!$H:$H,'Deductions and Deposits'!$G:$G,D1602,'Deductions and Deposits'!$F:$F,"&lt;="&amp;B1602)+SUMIFS($F$3:F1602,$D$3:D1602,D1602,$C$3:C1602,"Coin Deposit",$E$3:E1602,"")</f>
        <v>0</v>
      </c>
      <c r="AD1602" s="111">
        <f>SUMIFS('Deductions and Deposits'!$D:$D,'Deductions and Deposits'!$C:$C,D1602)+SUMIFS($F:$F,$D:$D,D1602,$C:$C,"Coin Deduction")</f>
        <v>0</v>
      </c>
      <c r="AE1602" s="111">
        <f>Table5[[#This Row],[Column4]]+Table5[[#This Row],[Column14]]+Table5[[#This Row],[Column19]]+Table5[[#This Row],[Column12]]</f>
        <v>0</v>
      </c>
      <c r="AF1602" s="111">
        <f>Table5[[#This Row],[Column5]]+Table5[[#This Row],[Column13]]+Table5[[#This Row],[Column21]]+Table5[[#This Row],[Column18]]</f>
        <v>0</v>
      </c>
      <c r="AG1602" s="111">
        <f t="shared" si="269"/>
        <v>0</v>
      </c>
      <c r="AH1602" s="111">
        <f t="shared" si="270"/>
        <v>0</v>
      </c>
      <c r="AI1602" s="111">
        <f>Table5[[#This Row],[Column17]]-Table5[[#This Row],[Column20]]</f>
        <v>0</v>
      </c>
      <c r="AJ1602" s="111">
        <f t="shared" si="271"/>
        <v>0</v>
      </c>
      <c r="AK1602" s="111">
        <f t="shared" si="275"/>
        <v>0</v>
      </c>
      <c r="AL1602" s="111">
        <f t="shared" si="272"/>
        <v>0</v>
      </c>
      <c r="AM1602" s="111" t="str">
        <f t="shared" si="273"/>
        <v/>
      </c>
      <c r="AN1602" s="111" t="str">
        <f t="shared" ca="1" si="274"/>
        <v/>
      </c>
    </row>
    <row r="1603" spans="1:40" ht="20.25" customHeight="1" x14ac:dyDescent="0.3">
      <c r="A1603" s="107"/>
      <c r="B1603" s="144"/>
      <c r="C1603" s="119"/>
      <c r="D1603" s="120"/>
      <c r="E1603" s="119"/>
      <c r="F1603" s="119"/>
      <c r="G1603" s="120"/>
      <c r="H1603" s="119"/>
      <c r="I1603" s="109"/>
      <c r="L1603" s="108"/>
      <c r="M1603" s="108"/>
      <c r="N1603" s="108"/>
      <c r="O1603" s="108"/>
      <c r="P1603" s="108"/>
      <c r="Q1603" s="108"/>
      <c r="R1603" s="108"/>
      <c r="S1603" s="108"/>
      <c r="T1603" s="100">
        <f t="shared" ref="T1603:T1666" si="276">IF(E1603&lt;&gt;"",E1603,0)</f>
        <v>0</v>
      </c>
      <c r="U1603" s="111"/>
      <c r="V1603" s="111"/>
      <c r="W1603" s="111">
        <f>SUMIFS($F$3:F1603,$D$3:D1603,D1603,$C$3:C1603,"Buy")+SUMIFS($F$3:F1603,$D$3:D1603,D1603,$C$3:C1603,"Coin Deposit",$E$3:E1603,"&lt;&gt;")</f>
        <v>0</v>
      </c>
      <c r="X1603" s="111">
        <f t="shared" ref="X1603:X1666" si="277">IF(OR(C1603="buy",AND(C1603="Coin Deposit",E1603&lt;&gt;"")),SUMIFS($F:$F,$D:$D,D1603,$C:$C,"sell"),0)</f>
        <v>0</v>
      </c>
      <c r="Y1603" s="111">
        <f>IF($D1603=Y$1,SUMIFS($H$3:$H1603,$G$3:$G1603,Y$1,$C$3:$C1603,"Sell"),0)</f>
        <v>0</v>
      </c>
      <c r="Z1603" s="111">
        <f t="shared" ref="Z1603:Z1666" si="278">IF($D1603=Z$1,SUMIFS($H:$H,$G:$G,Z$1,$C:$C,"Buy")+SUMIFS($H:$H,$G:$G,Z$1,$C:$C,"Coin Deposit",$E:$E,"&lt;&gt;"),0)</f>
        <v>0</v>
      </c>
      <c r="AA1603" s="111">
        <f>IF($D1603=AA$1,SUMIFS($H$3:$H1603,$G$3:$G1603,AA$1,$C$3:$C1603,"Sell"),0)</f>
        <v>0</v>
      </c>
      <c r="AB1603" s="111">
        <f t="shared" ref="AB1603:AB1666" si="279">IF($D1603=AB$1,SUMIFS($H:$H,$G:$G,AB$1,$C:$C,"Buy")+SUMIFS($H:$H,$G:$G,AB$1,$C:$C,"Coin Deposit",$E:$E,"&lt;&gt;"),0)</f>
        <v>0</v>
      </c>
      <c r="AC1603" s="111">
        <f>SUMIFS('Deductions and Deposits'!$H:$H,'Deductions and Deposits'!$G:$G,D1603,'Deductions and Deposits'!$F:$F,"&lt;="&amp;B1603)+SUMIFS($F$3:F1603,$D$3:D1603,D1603,$C$3:C1603,"Coin Deposit",$E$3:E1603,"")</f>
        <v>0</v>
      </c>
      <c r="AD1603" s="111">
        <f>SUMIFS('Deductions and Deposits'!$D:$D,'Deductions and Deposits'!$C:$C,D1603)+SUMIFS($F:$F,$D:$D,D1603,$C:$C,"Coin Deduction")</f>
        <v>0</v>
      </c>
      <c r="AE1603" s="111">
        <f>Table5[[#This Row],[Column4]]+Table5[[#This Row],[Column14]]+Table5[[#This Row],[Column19]]+Table5[[#This Row],[Column12]]</f>
        <v>0</v>
      </c>
      <c r="AF1603" s="111">
        <f>Table5[[#This Row],[Column5]]+Table5[[#This Row],[Column13]]+Table5[[#This Row],[Column21]]+Table5[[#This Row],[Column18]]</f>
        <v>0</v>
      </c>
      <c r="AG1603" s="111">
        <f t="shared" ref="AG1603:AG1666" si="280">IF(AND((AC1603+Y1603+AA1603)&gt;AF1603,OR(C1603="buy",AND(C1603="Coin Deposit",E1603&lt;&gt;""))),(AC1603+Y1603+AA1603)-AF1603,0)</f>
        <v>0</v>
      </c>
      <c r="AH1603" s="111">
        <f t="shared" ref="AH1603:AH1666" si="281">IF(AND(AE1603&gt;AF1603,OR(C1603="buy",AND(C1603="Coin Deposit",E1603&lt;&gt;""))),AE1603-AF1603,0)</f>
        <v>0</v>
      </c>
      <c r="AI1603" s="111">
        <f>Table5[[#This Row],[Column17]]-Table5[[#This Row],[Column20]]</f>
        <v>0</v>
      </c>
      <c r="AJ1603" s="111">
        <f t="shared" ref="AJ1603:AJ1666" si="282">IF(AI1603&gt;F1603,F1603,AI1603)</f>
        <v>0</v>
      </c>
      <c r="AK1603" s="111">
        <f t="shared" si="275"/>
        <v>0</v>
      </c>
      <c r="AL1603" s="111">
        <f t="shared" ref="AL1603:AL1666" si="283">IFERROR(SUMIFS($AK:$AK,$D:$D,D1603)/SUMIFS($AJ:$AJ,$D:$D,D1603),0)</f>
        <v>0</v>
      </c>
      <c r="AM1603" s="111" t="str">
        <f t="shared" ref="AM1603:AM1666" si="284">C1603&amp;D1603</f>
        <v/>
      </c>
      <c r="AN1603" s="111" t="str">
        <f t="shared" ref="AN1603:AN1666" ca="1" si="285">OFFSET(AM1603,COUNTA($AM:$AM)-ROW()-(ROW()-ROW($AN$2)-1),)</f>
        <v/>
      </c>
    </row>
    <row r="1604" spans="1:40" ht="20.25" customHeight="1" x14ac:dyDescent="0.3">
      <c r="A1604" s="107"/>
      <c r="B1604" s="144"/>
      <c r="C1604" s="119"/>
      <c r="D1604" s="120"/>
      <c r="E1604" s="119"/>
      <c r="F1604" s="119"/>
      <c r="G1604" s="120"/>
      <c r="H1604" s="119"/>
      <c r="I1604" s="109"/>
      <c r="L1604" s="108"/>
      <c r="M1604" s="108"/>
      <c r="N1604" s="108"/>
      <c r="O1604" s="108"/>
      <c r="P1604" s="108"/>
      <c r="Q1604" s="108"/>
      <c r="R1604" s="108"/>
      <c r="S1604" s="108"/>
      <c r="T1604" s="100">
        <f t="shared" si="276"/>
        <v>0</v>
      </c>
      <c r="U1604" s="111"/>
      <c r="V1604" s="111"/>
      <c r="W1604" s="111">
        <f>SUMIFS($F$3:F1604,$D$3:D1604,D1604,$C$3:C1604,"Buy")+SUMIFS($F$3:F1604,$D$3:D1604,D1604,$C$3:C1604,"Coin Deposit",$E$3:E1604,"&lt;&gt;")</f>
        <v>0</v>
      </c>
      <c r="X1604" s="111">
        <f t="shared" si="277"/>
        <v>0</v>
      </c>
      <c r="Y1604" s="111">
        <f>IF($D1604=Y$1,SUMIFS($H$3:$H1604,$G$3:$G1604,Y$1,$C$3:$C1604,"Sell"),0)</f>
        <v>0</v>
      </c>
      <c r="Z1604" s="111">
        <f t="shared" si="278"/>
        <v>0</v>
      </c>
      <c r="AA1604" s="111">
        <f>IF($D1604=AA$1,SUMIFS($H$3:$H1604,$G$3:$G1604,AA$1,$C$3:$C1604,"Sell"),0)</f>
        <v>0</v>
      </c>
      <c r="AB1604" s="111">
        <f t="shared" si="279"/>
        <v>0</v>
      </c>
      <c r="AC1604" s="111">
        <f>SUMIFS('Deductions and Deposits'!$H:$H,'Deductions and Deposits'!$G:$G,D1604,'Deductions and Deposits'!$F:$F,"&lt;="&amp;B1604)+SUMIFS($F$3:F1604,$D$3:D1604,D1604,$C$3:C1604,"Coin Deposit",$E$3:E1604,"")</f>
        <v>0</v>
      </c>
      <c r="AD1604" s="111">
        <f>SUMIFS('Deductions and Deposits'!$D:$D,'Deductions and Deposits'!$C:$C,D1604)+SUMIFS($F:$F,$D:$D,D1604,$C:$C,"Coin Deduction")</f>
        <v>0</v>
      </c>
      <c r="AE1604" s="111">
        <f>Table5[[#This Row],[Column4]]+Table5[[#This Row],[Column14]]+Table5[[#This Row],[Column19]]+Table5[[#This Row],[Column12]]</f>
        <v>0</v>
      </c>
      <c r="AF1604" s="111">
        <f>Table5[[#This Row],[Column5]]+Table5[[#This Row],[Column13]]+Table5[[#This Row],[Column21]]+Table5[[#This Row],[Column18]]</f>
        <v>0</v>
      </c>
      <c r="AG1604" s="111">
        <f t="shared" si="280"/>
        <v>0</v>
      </c>
      <c r="AH1604" s="111">
        <f t="shared" si="281"/>
        <v>0</v>
      </c>
      <c r="AI1604" s="111">
        <f>Table5[[#This Row],[Column17]]-Table5[[#This Row],[Column20]]</f>
        <v>0</v>
      </c>
      <c r="AJ1604" s="111">
        <f t="shared" si="282"/>
        <v>0</v>
      </c>
      <c r="AK1604" s="111">
        <f t="shared" si="275"/>
        <v>0</v>
      </c>
      <c r="AL1604" s="111">
        <f t="shared" si="283"/>
        <v>0</v>
      </c>
      <c r="AM1604" s="111" t="str">
        <f t="shared" si="284"/>
        <v/>
      </c>
      <c r="AN1604" s="111" t="str">
        <f t="shared" ca="1" si="285"/>
        <v/>
      </c>
    </row>
    <row r="1605" spans="1:40" ht="20.25" customHeight="1" x14ac:dyDescent="0.3">
      <c r="A1605" s="107"/>
      <c r="B1605" s="144"/>
      <c r="C1605" s="119"/>
      <c r="D1605" s="120"/>
      <c r="E1605" s="119"/>
      <c r="F1605" s="119"/>
      <c r="G1605" s="120"/>
      <c r="H1605" s="119"/>
      <c r="I1605" s="109"/>
      <c r="L1605" s="108"/>
      <c r="M1605" s="108"/>
      <c r="N1605" s="108"/>
      <c r="O1605" s="108"/>
      <c r="P1605" s="108"/>
      <c r="Q1605" s="108"/>
      <c r="R1605" s="108"/>
      <c r="S1605" s="108"/>
      <c r="T1605" s="100">
        <f t="shared" si="276"/>
        <v>0</v>
      </c>
      <c r="U1605" s="111"/>
      <c r="V1605" s="111"/>
      <c r="W1605" s="111">
        <f>SUMIFS($F$3:F1605,$D$3:D1605,D1605,$C$3:C1605,"Buy")+SUMIFS($F$3:F1605,$D$3:D1605,D1605,$C$3:C1605,"Coin Deposit",$E$3:E1605,"&lt;&gt;")</f>
        <v>0</v>
      </c>
      <c r="X1605" s="111">
        <f t="shared" si="277"/>
        <v>0</v>
      </c>
      <c r="Y1605" s="111">
        <f>IF($D1605=Y$1,SUMIFS($H$3:$H1605,$G$3:$G1605,Y$1,$C$3:$C1605,"Sell"),0)</f>
        <v>0</v>
      </c>
      <c r="Z1605" s="111">
        <f t="shared" si="278"/>
        <v>0</v>
      </c>
      <c r="AA1605" s="111">
        <f>IF($D1605=AA$1,SUMIFS($H$3:$H1605,$G$3:$G1605,AA$1,$C$3:$C1605,"Sell"),0)</f>
        <v>0</v>
      </c>
      <c r="AB1605" s="111">
        <f t="shared" si="279"/>
        <v>0</v>
      </c>
      <c r="AC1605" s="111">
        <f>SUMIFS('Deductions and Deposits'!$H:$H,'Deductions and Deposits'!$G:$G,D1605,'Deductions and Deposits'!$F:$F,"&lt;="&amp;B1605)+SUMIFS($F$3:F1605,$D$3:D1605,D1605,$C$3:C1605,"Coin Deposit",$E$3:E1605,"")</f>
        <v>0</v>
      </c>
      <c r="AD1605" s="111">
        <f>SUMIFS('Deductions and Deposits'!$D:$D,'Deductions and Deposits'!$C:$C,D1605)+SUMIFS($F:$F,$D:$D,D1605,$C:$C,"Coin Deduction")</f>
        <v>0</v>
      </c>
      <c r="AE1605" s="111">
        <f>Table5[[#This Row],[Column4]]+Table5[[#This Row],[Column14]]+Table5[[#This Row],[Column19]]+Table5[[#This Row],[Column12]]</f>
        <v>0</v>
      </c>
      <c r="AF1605" s="111">
        <f>Table5[[#This Row],[Column5]]+Table5[[#This Row],[Column13]]+Table5[[#This Row],[Column21]]+Table5[[#This Row],[Column18]]</f>
        <v>0</v>
      </c>
      <c r="AG1605" s="111">
        <f t="shared" si="280"/>
        <v>0</v>
      </c>
      <c r="AH1605" s="111">
        <f t="shared" si="281"/>
        <v>0</v>
      </c>
      <c r="AI1605" s="111">
        <f>Table5[[#This Row],[Column17]]-Table5[[#This Row],[Column20]]</f>
        <v>0</v>
      </c>
      <c r="AJ1605" s="111">
        <f t="shared" si="282"/>
        <v>0</v>
      </c>
      <c r="AK1605" s="111">
        <f t="shared" si="275"/>
        <v>0</v>
      </c>
      <c r="AL1605" s="111">
        <f t="shared" si="283"/>
        <v>0</v>
      </c>
      <c r="AM1605" s="111" t="str">
        <f t="shared" si="284"/>
        <v/>
      </c>
      <c r="AN1605" s="111" t="str">
        <f t="shared" ca="1" si="285"/>
        <v/>
      </c>
    </row>
    <row r="1606" spans="1:40" ht="20.25" customHeight="1" x14ac:dyDescent="0.3">
      <c r="A1606" s="107"/>
      <c r="B1606" s="144"/>
      <c r="C1606" s="119"/>
      <c r="D1606" s="120"/>
      <c r="E1606" s="119"/>
      <c r="F1606" s="119"/>
      <c r="G1606" s="120"/>
      <c r="H1606" s="119"/>
      <c r="I1606" s="109"/>
      <c r="L1606" s="108"/>
      <c r="M1606" s="108"/>
      <c r="N1606" s="108"/>
      <c r="O1606" s="108"/>
      <c r="P1606" s="108"/>
      <c r="Q1606" s="108"/>
      <c r="R1606" s="108"/>
      <c r="S1606" s="108"/>
      <c r="T1606" s="100">
        <f t="shared" si="276"/>
        <v>0</v>
      </c>
      <c r="U1606" s="111"/>
      <c r="V1606" s="111"/>
      <c r="W1606" s="111">
        <f>SUMIFS($F$3:F1606,$D$3:D1606,D1606,$C$3:C1606,"Buy")+SUMIFS($F$3:F1606,$D$3:D1606,D1606,$C$3:C1606,"Coin Deposit",$E$3:E1606,"&lt;&gt;")</f>
        <v>0</v>
      </c>
      <c r="X1606" s="111">
        <f t="shared" si="277"/>
        <v>0</v>
      </c>
      <c r="Y1606" s="111">
        <f>IF($D1606=Y$1,SUMIFS($H$3:$H1606,$G$3:$G1606,Y$1,$C$3:$C1606,"Sell"),0)</f>
        <v>0</v>
      </c>
      <c r="Z1606" s="111">
        <f t="shared" si="278"/>
        <v>0</v>
      </c>
      <c r="AA1606" s="111">
        <f>IF($D1606=AA$1,SUMIFS($H$3:$H1606,$G$3:$G1606,AA$1,$C$3:$C1606,"Sell"),0)</f>
        <v>0</v>
      </c>
      <c r="AB1606" s="111">
        <f t="shared" si="279"/>
        <v>0</v>
      </c>
      <c r="AC1606" s="111">
        <f>SUMIFS('Deductions and Deposits'!$H:$H,'Deductions and Deposits'!$G:$G,D1606,'Deductions and Deposits'!$F:$F,"&lt;="&amp;B1606)+SUMIFS($F$3:F1606,$D$3:D1606,D1606,$C$3:C1606,"Coin Deposit",$E$3:E1606,"")</f>
        <v>0</v>
      </c>
      <c r="AD1606" s="111">
        <f>SUMIFS('Deductions and Deposits'!$D:$D,'Deductions and Deposits'!$C:$C,D1606)+SUMIFS($F:$F,$D:$D,D1606,$C:$C,"Coin Deduction")</f>
        <v>0</v>
      </c>
      <c r="AE1606" s="111">
        <f>Table5[[#This Row],[Column4]]+Table5[[#This Row],[Column14]]+Table5[[#This Row],[Column19]]+Table5[[#This Row],[Column12]]</f>
        <v>0</v>
      </c>
      <c r="AF1606" s="111">
        <f>Table5[[#This Row],[Column5]]+Table5[[#This Row],[Column13]]+Table5[[#This Row],[Column21]]+Table5[[#This Row],[Column18]]</f>
        <v>0</v>
      </c>
      <c r="AG1606" s="111">
        <f t="shared" si="280"/>
        <v>0</v>
      </c>
      <c r="AH1606" s="111">
        <f t="shared" si="281"/>
        <v>0</v>
      </c>
      <c r="AI1606" s="111">
        <f>Table5[[#This Row],[Column17]]-Table5[[#This Row],[Column20]]</f>
        <v>0</v>
      </c>
      <c r="AJ1606" s="111">
        <f t="shared" si="282"/>
        <v>0</v>
      </c>
      <c r="AK1606" s="111">
        <f t="shared" si="275"/>
        <v>0</v>
      </c>
      <c r="AL1606" s="111">
        <f t="shared" si="283"/>
        <v>0</v>
      </c>
      <c r="AM1606" s="111" t="str">
        <f t="shared" si="284"/>
        <v/>
      </c>
      <c r="AN1606" s="111" t="str">
        <f t="shared" ca="1" si="285"/>
        <v/>
      </c>
    </row>
    <row r="1607" spans="1:40" ht="20.25" customHeight="1" x14ac:dyDescent="0.3">
      <c r="A1607" s="107"/>
      <c r="B1607" s="144"/>
      <c r="C1607" s="119"/>
      <c r="D1607" s="120"/>
      <c r="E1607" s="119"/>
      <c r="F1607" s="119"/>
      <c r="G1607" s="120"/>
      <c r="H1607" s="119"/>
      <c r="I1607" s="109"/>
      <c r="L1607" s="108"/>
      <c r="M1607" s="108"/>
      <c r="N1607" s="108"/>
      <c r="O1607" s="108"/>
      <c r="P1607" s="108"/>
      <c r="Q1607" s="108"/>
      <c r="R1607" s="108"/>
      <c r="S1607" s="108"/>
      <c r="T1607" s="100">
        <f t="shared" si="276"/>
        <v>0</v>
      </c>
      <c r="U1607" s="111"/>
      <c r="V1607" s="111"/>
      <c r="W1607" s="111">
        <f>SUMIFS($F$3:F1607,$D$3:D1607,D1607,$C$3:C1607,"Buy")+SUMIFS($F$3:F1607,$D$3:D1607,D1607,$C$3:C1607,"Coin Deposit",$E$3:E1607,"&lt;&gt;")</f>
        <v>0</v>
      </c>
      <c r="X1607" s="111">
        <f t="shared" si="277"/>
        <v>0</v>
      </c>
      <c r="Y1607" s="111">
        <f>IF($D1607=Y$1,SUMIFS($H$3:$H1607,$G$3:$G1607,Y$1,$C$3:$C1607,"Sell"),0)</f>
        <v>0</v>
      </c>
      <c r="Z1607" s="111">
        <f t="shared" si="278"/>
        <v>0</v>
      </c>
      <c r="AA1607" s="111">
        <f>IF($D1607=AA$1,SUMIFS($H$3:$H1607,$G$3:$G1607,AA$1,$C$3:$C1607,"Sell"),0)</f>
        <v>0</v>
      </c>
      <c r="AB1607" s="111">
        <f t="shared" si="279"/>
        <v>0</v>
      </c>
      <c r="AC1607" s="111">
        <f>SUMIFS('Deductions and Deposits'!$H:$H,'Deductions and Deposits'!$G:$G,D1607,'Deductions and Deposits'!$F:$F,"&lt;="&amp;B1607)+SUMIFS($F$3:F1607,$D$3:D1607,D1607,$C$3:C1607,"Coin Deposit",$E$3:E1607,"")</f>
        <v>0</v>
      </c>
      <c r="AD1607" s="111">
        <f>SUMIFS('Deductions and Deposits'!$D:$D,'Deductions and Deposits'!$C:$C,D1607)+SUMIFS($F:$F,$D:$D,D1607,$C:$C,"Coin Deduction")</f>
        <v>0</v>
      </c>
      <c r="AE1607" s="111">
        <f>Table5[[#This Row],[Column4]]+Table5[[#This Row],[Column14]]+Table5[[#This Row],[Column19]]+Table5[[#This Row],[Column12]]</f>
        <v>0</v>
      </c>
      <c r="AF1607" s="111">
        <f>Table5[[#This Row],[Column5]]+Table5[[#This Row],[Column13]]+Table5[[#This Row],[Column21]]+Table5[[#This Row],[Column18]]</f>
        <v>0</v>
      </c>
      <c r="AG1607" s="111">
        <f t="shared" si="280"/>
        <v>0</v>
      </c>
      <c r="AH1607" s="111">
        <f t="shared" si="281"/>
        <v>0</v>
      </c>
      <c r="AI1607" s="111">
        <f>Table5[[#This Row],[Column17]]-Table5[[#This Row],[Column20]]</f>
        <v>0</v>
      </c>
      <c r="AJ1607" s="111">
        <f t="shared" si="282"/>
        <v>0</v>
      </c>
      <c r="AK1607" s="111">
        <f t="shared" si="275"/>
        <v>0</v>
      </c>
      <c r="AL1607" s="111">
        <f t="shared" si="283"/>
        <v>0</v>
      </c>
      <c r="AM1607" s="111" t="str">
        <f t="shared" si="284"/>
        <v/>
      </c>
      <c r="AN1607" s="111" t="str">
        <f t="shared" ca="1" si="285"/>
        <v/>
      </c>
    </row>
    <row r="1608" spans="1:40" ht="20.25" customHeight="1" x14ac:dyDescent="0.3">
      <c r="A1608" s="107"/>
      <c r="B1608" s="144"/>
      <c r="C1608" s="119"/>
      <c r="D1608" s="120"/>
      <c r="E1608" s="119"/>
      <c r="F1608" s="119"/>
      <c r="G1608" s="120"/>
      <c r="H1608" s="119"/>
      <c r="I1608" s="109"/>
      <c r="L1608" s="108"/>
      <c r="M1608" s="108"/>
      <c r="N1608" s="108"/>
      <c r="O1608" s="108"/>
      <c r="P1608" s="108"/>
      <c r="Q1608" s="108"/>
      <c r="R1608" s="108"/>
      <c r="S1608" s="108"/>
      <c r="T1608" s="100">
        <f t="shared" si="276"/>
        <v>0</v>
      </c>
      <c r="U1608" s="111"/>
      <c r="V1608" s="111"/>
      <c r="W1608" s="111">
        <f>SUMIFS($F$3:F1608,$D$3:D1608,D1608,$C$3:C1608,"Buy")+SUMIFS($F$3:F1608,$D$3:D1608,D1608,$C$3:C1608,"Coin Deposit",$E$3:E1608,"&lt;&gt;")</f>
        <v>0</v>
      </c>
      <c r="X1608" s="111">
        <f t="shared" si="277"/>
        <v>0</v>
      </c>
      <c r="Y1608" s="111">
        <f>IF($D1608=Y$1,SUMIFS($H$3:$H1608,$G$3:$G1608,Y$1,$C$3:$C1608,"Sell"),0)</f>
        <v>0</v>
      </c>
      <c r="Z1608" s="111">
        <f t="shared" si="278"/>
        <v>0</v>
      </c>
      <c r="AA1608" s="111">
        <f>IF($D1608=AA$1,SUMIFS($H$3:$H1608,$G$3:$G1608,AA$1,$C$3:$C1608,"Sell"),0)</f>
        <v>0</v>
      </c>
      <c r="AB1608" s="111">
        <f t="shared" si="279"/>
        <v>0</v>
      </c>
      <c r="AC1608" s="111">
        <f>SUMIFS('Deductions and Deposits'!$H:$H,'Deductions and Deposits'!$G:$G,D1608,'Deductions and Deposits'!$F:$F,"&lt;="&amp;B1608)+SUMIFS($F$3:F1608,$D$3:D1608,D1608,$C$3:C1608,"Coin Deposit",$E$3:E1608,"")</f>
        <v>0</v>
      </c>
      <c r="AD1608" s="111">
        <f>SUMIFS('Deductions and Deposits'!$D:$D,'Deductions and Deposits'!$C:$C,D1608)+SUMIFS($F:$F,$D:$D,D1608,$C:$C,"Coin Deduction")</f>
        <v>0</v>
      </c>
      <c r="AE1608" s="111">
        <f>Table5[[#This Row],[Column4]]+Table5[[#This Row],[Column14]]+Table5[[#This Row],[Column19]]+Table5[[#This Row],[Column12]]</f>
        <v>0</v>
      </c>
      <c r="AF1608" s="111">
        <f>Table5[[#This Row],[Column5]]+Table5[[#This Row],[Column13]]+Table5[[#This Row],[Column21]]+Table5[[#This Row],[Column18]]</f>
        <v>0</v>
      </c>
      <c r="AG1608" s="111">
        <f t="shared" si="280"/>
        <v>0</v>
      </c>
      <c r="AH1608" s="111">
        <f t="shared" si="281"/>
        <v>0</v>
      </c>
      <c r="AI1608" s="111">
        <f>Table5[[#This Row],[Column17]]-Table5[[#This Row],[Column20]]</f>
        <v>0</v>
      </c>
      <c r="AJ1608" s="111">
        <f t="shared" si="282"/>
        <v>0</v>
      </c>
      <c r="AK1608" s="111">
        <f t="shared" si="275"/>
        <v>0</v>
      </c>
      <c r="AL1608" s="111">
        <f t="shared" si="283"/>
        <v>0</v>
      </c>
      <c r="AM1608" s="111" t="str">
        <f t="shared" si="284"/>
        <v/>
      </c>
      <c r="AN1608" s="111" t="str">
        <f t="shared" ca="1" si="285"/>
        <v/>
      </c>
    </row>
    <row r="1609" spans="1:40" ht="20.25" customHeight="1" x14ac:dyDescent="0.3">
      <c r="A1609" s="107"/>
      <c r="B1609" s="144"/>
      <c r="C1609" s="119"/>
      <c r="D1609" s="120"/>
      <c r="E1609" s="119"/>
      <c r="F1609" s="119"/>
      <c r="G1609" s="120"/>
      <c r="H1609" s="119"/>
      <c r="I1609" s="109"/>
      <c r="L1609" s="108"/>
      <c r="M1609" s="108"/>
      <c r="N1609" s="108"/>
      <c r="O1609" s="108"/>
      <c r="P1609" s="108"/>
      <c r="Q1609" s="108"/>
      <c r="R1609" s="108"/>
      <c r="S1609" s="108"/>
      <c r="T1609" s="100">
        <f t="shared" si="276"/>
        <v>0</v>
      </c>
      <c r="U1609" s="111"/>
      <c r="V1609" s="111"/>
      <c r="W1609" s="111">
        <f>SUMIFS($F$3:F1609,$D$3:D1609,D1609,$C$3:C1609,"Buy")+SUMIFS($F$3:F1609,$D$3:D1609,D1609,$C$3:C1609,"Coin Deposit",$E$3:E1609,"&lt;&gt;")</f>
        <v>0</v>
      </c>
      <c r="X1609" s="111">
        <f t="shared" si="277"/>
        <v>0</v>
      </c>
      <c r="Y1609" s="111">
        <f>IF($D1609=Y$1,SUMIFS($H$3:$H1609,$G$3:$G1609,Y$1,$C$3:$C1609,"Sell"),0)</f>
        <v>0</v>
      </c>
      <c r="Z1609" s="111">
        <f t="shared" si="278"/>
        <v>0</v>
      </c>
      <c r="AA1609" s="111">
        <f>IF($D1609=AA$1,SUMIFS($H$3:$H1609,$G$3:$G1609,AA$1,$C$3:$C1609,"Sell"),0)</f>
        <v>0</v>
      </c>
      <c r="AB1609" s="111">
        <f t="shared" si="279"/>
        <v>0</v>
      </c>
      <c r="AC1609" s="111">
        <f>SUMIFS('Deductions and Deposits'!$H:$H,'Deductions and Deposits'!$G:$G,D1609,'Deductions and Deposits'!$F:$F,"&lt;="&amp;B1609)+SUMIFS($F$3:F1609,$D$3:D1609,D1609,$C$3:C1609,"Coin Deposit",$E$3:E1609,"")</f>
        <v>0</v>
      </c>
      <c r="AD1609" s="111">
        <f>SUMIFS('Deductions and Deposits'!$D:$D,'Deductions and Deposits'!$C:$C,D1609)+SUMIFS($F:$F,$D:$D,D1609,$C:$C,"Coin Deduction")</f>
        <v>0</v>
      </c>
      <c r="AE1609" s="111">
        <f>Table5[[#This Row],[Column4]]+Table5[[#This Row],[Column14]]+Table5[[#This Row],[Column19]]+Table5[[#This Row],[Column12]]</f>
        <v>0</v>
      </c>
      <c r="AF1609" s="111">
        <f>Table5[[#This Row],[Column5]]+Table5[[#This Row],[Column13]]+Table5[[#This Row],[Column21]]+Table5[[#This Row],[Column18]]</f>
        <v>0</v>
      </c>
      <c r="AG1609" s="111">
        <f t="shared" si="280"/>
        <v>0</v>
      </c>
      <c r="AH1609" s="111">
        <f t="shared" si="281"/>
        <v>0</v>
      </c>
      <c r="AI1609" s="111">
        <f>Table5[[#This Row],[Column17]]-Table5[[#This Row],[Column20]]</f>
        <v>0</v>
      </c>
      <c r="AJ1609" s="111">
        <f t="shared" si="282"/>
        <v>0</v>
      </c>
      <c r="AK1609" s="111">
        <f t="shared" si="275"/>
        <v>0</v>
      </c>
      <c r="AL1609" s="111">
        <f t="shared" si="283"/>
        <v>0</v>
      </c>
      <c r="AM1609" s="111" t="str">
        <f t="shared" si="284"/>
        <v/>
      </c>
      <c r="AN1609" s="111" t="str">
        <f t="shared" ca="1" si="285"/>
        <v/>
      </c>
    </row>
    <row r="1610" spans="1:40" ht="20.25" customHeight="1" x14ac:dyDescent="0.3">
      <c r="A1610" s="107"/>
      <c r="B1610" s="144"/>
      <c r="C1610" s="119"/>
      <c r="D1610" s="120"/>
      <c r="E1610" s="119"/>
      <c r="F1610" s="119"/>
      <c r="G1610" s="120"/>
      <c r="H1610" s="119"/>
      <c r="I1610" s="109"/>
      <c r="L1610" s="108"/>
      <c r="M1610" s="108"/>
      <c r="N1610" s="108"/>
      <c r="O1610" s="108"/>
      <c r="P1610" s="108"/>
      <c r="Q1610" s="108"/>
      <c r="R1610" s="108"/>
      <c r="S1610" s="108"/>
      <c r="T1610" s="100">
        <f t="shared" si="276"/>
        <v>0</v>
      </c>
      <c r="U1610" s="111"/>
      <c r="V1610" s="111"/>
      <c r="W1610" s="111">
        <f>SUMIFS($F$3:F1610,$D$3:D1610,D1610,$C$3:C1610,"Buy")+SUMIFS($F$3:F1610,$D$3:D1610,D1610,$C$3:C1610,"Coin Deposit",$E$3:E1610,"&lt;&gt;")</f>
        <v>0</v>
      </c>
      <c r="X1610" s="111">
        <f t="shared" si="277"/>
        <v>0</v>
      </c>
      <c r="Y1610" s="111">
        <f>IF($D1610=Y$1,SUMIFS($H$3:$H1610,$G$3:$G1610,Y$1,$C$3:$C1610,"Sell"),0)</f>
        <v>0</v>
      </c>
      <c r="Z1610" s="111">
        <f t="shared" si="278"/>
        <v>0</v>
      </c>
      <c r="AA1610" s="111">
        <f>IF($D1610=AA$1,SUMIFS($H$3:$H1610,$G$3:$G1610,AA$1,$C$3:$C1610,"Sell"),0)</f>
        <v>0</v>
      </c>
      <c r="AB1610" s="111">
        <f t="shared" si="279"/>
        <v>0</v>
      </c>
      <c r="AC1610" s="111">
        <f>SUMIFS('Deductions and Deposits'!$H:$H,'Deductions and Deposits'!$G:$G,D1610,'Deductions and Deposits'!$F:$F,"&lt;="&amp;B1610)+SUMIFS($F$3:F1610,$D$3:D1610,D1610,$C$3:C1610,"Coin Deposit",$E$3:E1610,"")</f>
        <v>0</v>
      </c>
      <c r="AD1610" s="111">
        <f>SUMIFS('Deductions and Deposits'!$D:$D,'Deductions and Deposits'!$C:$C,D1610)+SUMIFS($F:$F,$D:$D,D1610,$C:$C,"Coin Deduction")</f>
        <v>0</v>
      </c>
      <c r="AE1610" s="111">
        <f>Table5[[#This Row],[Column4]]+Table5[[#This Row],[Column14]]+Table5[[#This Row],[Column19]]+Table5[[#This Row],[Column12]]</f>
        <v>0</v>
      </c>
      <c r="AF1610" s="111">
        <f>Table5[[#This Row],[Column5]]+Table5[[#This Row],[Column13]]+Table5[[#This Row],[Column21]]+Table5[[#This Row],[Column18]]</f>
        <v>0</v>
      </c>
      <c r="AG1610" s="111">
        <f t="shared" si="280"/>
        <v>0</v>
      </c>
      <c r="AH1610" s="111">
        <f t="shared" si="281"/>
        <v>0</v>
      </c>
      <c r="AI1610" s="111">
        <f>Table5[[#This Row],[Column17]]-Table5[[#This Row],[Column20]]</f>
        <v>0</v>
      </c>
      <c r="AJ1610" s="111">
        <f t="shared" si="282"/>
        <v>0</v>
      </c>
      <c r="AK1610" s="111">
        <f t="shared" si="275"/>
        <v>0</v>
      </c>
      <c r="AL1610" s="111">
        <f t="shared" si="283"/>
        <v>0</v>
      </c>
      <c r="AM1610" s="111" t="str">
        <f t="shared" si="284"/>
        <v/>
      </c>
      <c r="AN1610" s="111" t="str">
        <f t="shared" ca="1" si="285"/>
        <v/>
      </c>
    </row>
    <row r="1611" spans="1:40" ht="20.25" customHeight="1" x14ac:dyDescent="0.3">
      <c r="A1611" s="107"/>
      <c r="B1611" s="144"/>
      <c r="C1611" s="119"/>
      <c r="D1611" s="120"/>
      <c r="E1611" s="119"/>
      <c r="F1611" s="119"/>
      <c r="G1611" s="120"/>
      <c r="H1611" s="119"/>
      <c r="I1611" s="109"/>
      <c r="L1611" s="108"/>
      <c r="M1611" s="108"/>
      <c r="N1611" s="108"/>
      <c r="O1611" s="108"/>
      <c r="P1611" s="108"/>
      <c r="Q1611" s="108"/>
      <c r="R1611" s="108"/>
      <c r="S1611" s="108"/>
      <c r="T1611" s="100">
        <f t="shared" si="276"/>
        <v>0</v>
      </c>
      <c r="U1611" s="111"/>
      <c r="V1611" s="111"/>
      <c r="W1611" s="111">
        <f>SUMIFS($F$3:F1611,$D$3:D1611,D1611,$C$3:C1611,"Buy")+SUMIFS($F$3:F1611,$D$3:D1611,D1611,$C$3:C1611,"Coin Deposit",$E$3:E1611,"&lt;&gt;")</f>
        <v>0</v>
      </c>
      <c r="X1611" s="111">
        <f t="shared" si="277"/>
        <v>0</v>
      </c>
      <c r="Y1611" s="111">
        <f>IF($D1611=Y$1,SUMIFS($H$3:$H1611,$G$3:$G1611,Y$1,$C$3:$C1611,"Sell"),0)</f>
        <v>0</v>
      </c>
      <c r="Z1611" s="111">
        <f t="shared" si="278"/>
        <v>0</v>
      </c>
      <c r="AA1611" s="111">
        <f>IF($D1611=AA$1,SUMIFS($H$3:$H1611,$G$3:$G1611,AA$1,$C$3:$C1611,"Sell"),0)</f>
        <v>0</v>
      </c>
      <c r="AB1611" s="111">
        <f t="shared" si="279"/>
        <v>0</v>
      </c>
      <c r="AC1611" s="111">
        <f>SUMIFS('Deductions and Deposits'!$H:$H,'Deductions and Deposits'!$G:$G,D1611,'Deductions and Deposits'!$F:$F,"&lt;="&amp;B1611)+SUMIFS($F$3:F1611,$D$3:D1611,D1611,$C$3:C1611,"Coin Deposit",$E$3:E1611,"")</f>
        <v>0</v>
      </c>
      <c r="AD1611" s="111">
        <f>SUMIFS('Deductions and Deposits'!$D:$D,'Deductions and Deposits'!$C:$C,D1611)+SUMIFS($F:$F,$D:$D,D1611,$C:$C,"Coin Deduction")</f>
        <v>0</v>
      </c>
      <c r="AE1611" s="111">
        <f>Table5[[#This Row],[Column4]]+Table5[[#This Row],[Column14]]+Table5[[#This Row],[Column19]]+Table5[[#This Row],[Column12]]</f>
        <v>0</v>
      </c>
      <c r="AF1611" s="111">
        <f>Table5[[#This Row],[Column5]]+Table5[[#This Row],[Column13]]+Table5[[#This Row],[Column21]]+Table5[[#This Row],[Column18]]</f>
        <v>0</v>
      </c>
      <c r="AG1611" s="111">
        <f t="shared" si="280"/>
        <v>0</v>
      </c>
      <c r="AH1611" s="111">
        <f t="shared" si="281"/>
        <v>0</v>
      </c>
      <c r="AI1611" s="111">
        <f>Table5[[#This Row],[Column17]]-Table5[[#This Row],[Column20]]</f>
        <v>0</v>
      </c>
      <c r="AJ1611" s="111">
        <f t="shared" si="282"/>
        <v>0</v>
      </c>
      <c r="AK1611" s="111">
        <f t="shared" si="275"/>
        <v>0</v>
      </c>
      <c r="AL1611" s="111">
        <f t="shared" si="283"/>
        <v>0</v>
      </c>
      <c r="AM1611" s="111" t="str">
        <f t="shared" si="284"/>
        <v/>
      </c>
      <c r="AN1611" s="111" t="str">
        <f t="shared" ca="1" si="285"/>
        <v/>
      </c>
    </row>
    <row r="1612" spans="1:40" ht="20.25" customHeight="1" x14ac:dyDescent="0.3">
      <c r="A1612" s="107"/>
      <c r="B1612" s="144"/>
      <c r="C1612" s="119"/>
      <c r="D1612" s="120"/>
      <c r="E1612" s="119"/>
      <c r="F1612" s="119"/>
      <c r="G1612" s="120"/>
      <c r="H1612" s="119"/>
      <c r="I1612" s="109"/>
      <c r="L1612" s="108"/>
      <c r="M1612" s="108"/>
      <c r="N1612" s="108"/>
      <c r="O1612" s="108"/>
      <c r="P1612" s="108"/>
      <c r="Q1612" s="108"/>
      <c r="R1612" s="108"/>
      <c r="S1612" s="108"/>
      <c r="T1612" s="100">
        <f t="shared" si="276"/>
        <v>0</v>
      </c>
      <c r="U1612" s="111"/>
      <c r="V1612" s="111"/>
      <c r="W1612" s="111">
        <f>SUMIFS($F$3:F1612,$D$3:D1612,D1612,$C$3:C1612,"Buy")+SUMIFS($F$3:F1612,$D$3:D1612,D1612,$C$3:C1612,"Coin Deposit",$E$3:E1612,"&lt;&gt;")</f>
        <v>0</v>
      </c>
      <c r="X1612" s="111">
        <f t="shared" si="277"/>
        <v>0</v>
      </c>
      <c r="Y1612" s="111">
        <f>IF($D1612=Y$1,SUMIFS($H$3:$H1612,$G$3:$G1612,Y$1,$C$3:$C1612,"Sell"),0)</f>
        <v>0</v>
      </c>
      <c r="Z1612" s="111">
        <f t="shared" si="278"/>
        <v>0</v>
      </c>
      <c r="AA1612" s="111">
        <f>IF($D1612=AA$1,SUMIFS($H$3:$H1612,$G$3:$G1612,AA$1,$C$3:$C1612,"Sell"),0)</f>
        <v>0</v>
      </c>
      <c r="AB1612" s="111">
        <f t="shared" si="279"/>
        <v>0</v>
      </c>
      <c r="AC1612" s="111">
        <f>SUMIFS('Deductions and Deposits'!$H:$H,'Deductions and Deposits'!$G:$G,D1612,'Deductions and Deposits'!$F:$F,"&lt;="&amp;B1612)+SUMIFS($F$3:F1612,$D$3:D1612,D1612,$C$3:C1612,"Coin Deposit",$E$3:E1612,"")</f>
        <v>0</v>
      </c>
      <c r="AD1612" s="111">
        <f>SUMIFS('Deductions and Deposits'!$D:$D,'Deductions and Deposits'!$C:$C,D1612)+SUMIFS($F:$F,$D:$D,D1612,$C:$C,"Coin Deduction")</f>
        <v>0</v>
      </c>
      <c r="AE1612" s="111">
        <f>Table5[[#This Row],[Column4]]+Table5[[#This Row],[Column14]]+Table5[[#This Row],[Column19]]+Table5[[#This Row],[Column12]]</f>
        <v>0</v>
      </c>
      <c r="AF1612" s="111">
        <f>Table5[[#This Row],[Column5]]+Table5[[#This Row],[Column13]]+Table5[[#This Row],[Column21]]+Table5[[#This Row],[Column18]]</f>
        <v>0</v>
      </c>
      <c r="AG1612" s="111">
        <f t="shared" si="280"/>
        <v>0</v>
      </c>
      <c r="AH1612" s="111">
        <f t="shared" si="281"/>
        <v>0</v>
      </c>
      <c r="AI1612" s="111">
        <f>Table5[[#This Row],[Column17]]-Table5[[#This Row],[Column20]]</f>
        <v>0</v>
      </c>
      <c r="AJ1612" s="111">
        <f t="shared" si="282"/>
        <v>0</v>
      </c>
      <c r="AK1612" s="111">
        <f t="shared" si="275"/>
        <v>0</v>
      </c>
      <c r="AL1612" s="111">
        <f t="shared" si="283"/>
        <v>0</v>
      </c>
      <c r="AM1612" s="111" t="str">
        <f t="shared" si="284"/>
        <v/>
      </c>
      <c r="AN1612" s="111" t="str">
        <f t="shared" ca="1" si="285"/>
        <v/>
      </c>
    </row>
    <row r="1613" spans="1:40" ht="20.25" customHeight="1" x14ac:dyDescent="0.3">
      <c r="A1613" s="107"/>
      <c r="B1613" s="144"/>
      <c r="C1613" s="119"/>
      <c r="D1613" s="120"/>
      <c r="E1613" s="119"/>
      <c r="F1613" s="119"/>
      <c r="G1613" s="120"/>
      <c r="H1613" s="119"/>
      <c r="I1613" s="109"/>
      <c r="L1613" s="108"/>
      <c r="M1613" s="108"/>
      <c r="N1613" s="108"/>
      <c r="O1613" s="108"/>
      <c r="P1613" s="108"/>
      <c r="Q1613" s="108"/>
      <c r="R1613" s="108"/>
      <c r="S1613" s="108"/>
      <c r="T1613" s="100">
        <f t="shared" si="276"/>
        <v>0</v>
      </c>
      <c r="U1613" s="111"/>
      <c r="V1613" s="111"/>
      <c r="W1613" s="111">
        <f>SUMIFS($F$3:F1613,$D$3:D1613,D1613,$C$3:C1613,"Buy")+SUMIFS($F$3:F1613,$D$3:D1613,D1613,$C$3:C1613,"Coin Deposit",$E$3:E1613,"&lt;&gt;")</f>
        <v>0</v>
      </c>
      <c r="X1613" s="111">
        <f t="shared" si="277"/>
        <v>0</v>
      </c>
      <c r="Y1613" s="111">
        <f>IF($D1613=Y$1,SUMIFS($H$3:$H1613,$G$3:$G1613,Y$1,$C$3:$C1613,"Sell"),0)</f>
        <v>0</v>
      </c>
      <c r="Z1613" s="111">
        <f t="shared" si="278"/>
        <v>0</v>
      </c>
      <c r="AA1613" s="111">
        <f>IF($D1613=AA$1,SUMIFS($H$3:$H1613,$G$3:$G1613,AA$1,$C$3:$C1613,"Sell"),0)</f>
        <v>0</v>
      </c>
      <c r="AB1613" s="111">
        <f t="shared" si="279"/>
        <v>0</v>
      </c>
      <c r="AC1613" s="111">
        <f>SUMIFS('Deductions and Deposits'!$H:$H,'Deductions and Deposits'!$G:$G,D1613,'Deductions and Deposits'!$F:$F,"&lt;="&amp;B1613)+SUMIFS($F$3:F1613,$D$3:D1613,D1613,$C$3:C1613,"Coin Deposit",$E$3:E1613,"")</f>
        <v>0</v>
      </c>
      <c r="AD1613" s="111">
        <f>SUMIFS('Deductions and Deposits'!$D:$D,'Deductions and Deposits'!$C:$C,D1613)+SUMIFS($F:$F,$D:$D,D1613,$C:$C,"Coin Deduction")</f>
        <v>0</v>
      </c>
      <c r="AE1613" s="111">
        <f>Table5[[#This Row],[Column4]]+Table5[[#This Row],[Column14]]+Table5[[#This Row],[Column19]]+Table5[[#This Row],[Column12]]</f>
        <v>0</v>
      </c>
      <c r="AF1613" s="111">
        <f>Table5[[#This Row],[Column5]]+Table5[[#This Row],[Column13]]+Table5[[#This Row],[Column21]]+Table5[[#This Row],[Column18]]</f>
        <v>0</v>
      </c>
      <c r="AG1613" s="111">
        <f t="shared" si="280"/>
        <v>0</v>
      </c>
      <c r="AH1613" s="111">
        <f t="shared" si="281"/>
        <v>0</v>
      </c>
      <c r="AI1613" s="111">
        <f>Table5[[#This Row],[Column17]]-Table5[[#This Row],[Column20]]</f>
        <v>0</v>
      </c>
      <c r="AJ1613" s="111">
        <f t="shared" si="282"/>
        <v>0</v>
      </c>
      <c r="AK1613" s="111">
        <f t="shared" si="275"/>
        <v>0</v>
      </c>
      <c r="AL1613" s="111">
        <f t="shared" si="283"/>
        <v>0</v>
      </c>
      <c r="AM1613" s="111" t="str">
        <f t="shared" si="284"/>
        <v/>
      </c>
      <c r="AN1613" s="111" t="str">
        <f t="shared" ca="1" si="285"/>
        <v/>
      </c>
    </row>
    <row r="1614" spans="1:40" ht="20.25" customHeight="1" x14ac:dyDescent="0.3">
      <c r="A1614" s="107"/>
      <c r="B1614" s="144"/>
      <c r="C1614" s="119"/>
      <c r="D1614" s="120"/>
      <c r="E1614" s="119"/>
      <c r="F1614" s="119"/>
      <c r="G1614" s="120"/>
      <c r="H1614" s="119"/>
      <c r="I1614" s="109"/>
      <c r="L1614" s="108"/>
      <c r="M1614" s="108"/>
      <c r="N1614" s="108"/>
      <c r="O1614" s="108"/>
      <c r="P1614" s="108"/>
      <c r="Q1614" s="108"/>
      <c r="R1614" s="108"/>
      <c r="S1614" s="108"/>
      <c r="T1614" s="100">
        <f t="shared" si="276"/>
        <v>0</v>
      </c>
      <c r="U1614" s="111"/>
      <c r="V1614" s="111"/>
      <c r="W1614" s="111">
        <f>SUMIFS($F$3:F1614,$D$3:D1614,D1614,$C$3:C1614,"Buy")+SUMIFS($F$3:F1614,$D$3:D1614,D1614,$C$3:C1614,"Coin Deposit",$E$3:E1614,"&lt;&gt;")</f>
        <v>0</v>
      </c>
      <c r="X1614" s="111">
        <f t="shared" si="277"/>
        <v>0</v>
      </c>
      <c r="Y1614" s="111">
        <f>IF($D1614=Y$1,SUMIFS($H$3:$H1614,$G$3:$G1614,Y$1,$C$3:$C1614,"Sell"),0)</f>
        <v>0</v>
      </c>
      <c r="Z1614" s="111">
        <f t="shared" si="278"/>
        <v>0</v>
      </c>
      <c r="AA1614" s="111">
        <f>IF($D1614=AA$1,SUMIFS($H$3:$H1614,$G$3:$G1614,AA$1,$C$3:$C1614,"Sell"),0)</f>
        <v>0</v>
      </c>
      <c r="AB1614" s="111">
        <f t="shared" si="279"/>
        <v>0</v>
      </c>
      <c r="AC1614" s="111">
        <f>SUMIFS('Deductions and Deposits'!$H:$H,'Deductions and Deposits'!$G:$G,D1614,'Deductions and Deposits'!$F:$F,"&lt;="&amp;B1614)+SUMIFS($F$3:F1614,$D$3:D1614,D1614,$C$3:C1614,"Coin Deposit",$E$3:E1614,"")</f>
        <v>0</v>
      </c>
      <c r="AD1614" s="111">
        <f>SUMIFS('Deductions and Deposits'!$D:$D,'Deductions and Deposits'!$C:$C,D1614)+SUMIFS($F:$F,$D:$D,D1614,$C:$C,"Coin Deduction")</f>
        <v>0</v>
      </c>
      <c r="AE1614" s="111">
        <f>Table5[[#This Row],[Column4]]+Table5[[#This Row],[Column14]]+Table5[[#This Row],[Column19]]+Table5[[#This Row],[Column12]]</f>
        <v>0</v>
      </c>
      <c r="AF1614" s="111">
        <f>Table5[[#This Row],[Column5]]+Table5[[#This Row],[Column13]]+Table5[[#This Row],[Column21]]+Table5[[#This Row],[Column18]]</f>
        <v>0</v>
      </c>
      <c r="AG1614" s="111">
        <f t="shared" si="280"/>
        <v>0</v>
      </c>
      <c r="AH1614" s="111">
        <f t="shared" si="281"/>
        <v>0</v>
      </c>
      <c r="AI1614" s="111">
        <f>Table5[[#This Row],[Column17]]-Table5[[#This Row],[Column20]]</f>
        <v>0</v>
      </c>
      <c r="AJ1614" s="111">
        <f t="shared" si="282"/>
        <v>0</v>
      </c>
      <c r="AK1614" s="111">
        <f t="shared" si="275"/>
        <v>0</v>
      </c>
      <c r="AL1614" s="111">
        <f t="shared" si="283"/>
        <v>0</v>
      </c>
      <c r="AM1614" s="111" t="str">
        <f t="shared" si="284"/>
        <v/>
      </c>
      <c r="AN1614" s="111" t="str">
        <f t="shared" ca="1" si="285"/>
        <v/>
      </c>
    </row>
    <row r="1615" spans="1:40" ht="20.25" customHeight="1" x14ac:dyDescent="0.3">
      <c r="A1615" s="107"/>
      <c r="B1615" s="144"/>
      <c r="C1615" s="119"/>
      <c r="D1615" s="120"/>
      <c r="E1615" s="119"/>
      <c r="F1615" s="119"/>
      <c r="G1615" s="120"/>
      <c r="H1615" s="119"/>
      <c r="I1615" s="109"/>
      <c r="L1615" s="108"/>
      <c r="M1615" s="108"/>
      <c r="N1615" s="108"/>
      <c r="O1615" s="108"/>
      <c r="P1615" s="108"/>
      <c r="Q1615" s="108"/>
      <c r="R1615" s="108"/>
      <c r="S1615" s="108"/>
      <c r="T1615" s="100">
        <f t="shared" si="276"/>
        <v>0</v>
      </c>
      <c r="U1615" s="111"/>
      <c r="V1615" s="111"/>
      <c r="W1615" s="111">
        <f>SUMIFS($F$3:F1615,$D$3:D1615,D1615,$C$3:C1615,"Buy")+SUMIFS($F$3:F1615,$D$3:D1615,D1615,$C$3:C1615,"Coin Deposit",$E$3:E1615,"&lt;&gt;")</f>
        <v>0</v>
      </c>
      <c r="X1615" s="111">
        <f t="shared" si="277"/>
        <v>0</v>
      </c>
      <c r="Y1615" s="111">
        <f>IF($D1615=Y$1,SUMIFS($H$3:$H1615,$G$3:$G1615,Y$1,$C$3:$C1615,"Sell"),0)</f>
        <v>0</v>
      </c>
      <c r="Z1615" s="111">
        <f t="shared" si="278"/>
        <v>0</v>
      </c>
      <c r="AA1615" s="111">
        <f>IF($D1615=AA$1,SUMIFS($H$3:$H1615,$G$3:$G1615,AA$1,$C$3:$C1615,"Sell"),0)</f>
        <v>0</v>
      </c>
      <c r="AB1615" s="111">
        <f t="shared" si="279"/>
        <v>0</v>
      </c>
      <c r="AC1615" s="111">
        <f>SUMIFS('Deductions and Deposits'!$H:$H,'Deductions and Deposits'!$G:$G,D1615,'Deductions and Deposits'!$F:$F,"&lt;="&amp;B1615)+SUMIFS($F$3:F1615,$D$3:D1615,D1615,$C$3:C1615,"Coin Deposit",$E$3:E1615,"")</f>
        <v>0</v>
      </c>
      <c r="AD1615" s="111">
        <f>SUMIFS('Deductions and Deposits'!$D:$D,'Deductions and Deposits'!$C:$C,D1615)+SUMIFS($F:$F,$D:$D,D1615,$C:$C,"Coin Deduction")</f>
        <v>0</v>
      </c>
      <c r="AE1615" s="111">
        <f>Table5[[#This Row],[Column4]]+Table5[[#This Row],[Column14]]+Table5[[#This Row],[Column19]]+Table5[[#This Row],[Column12]]</f>
        <v>0</v>
      </c>
      <c r="AF1615" s="111">
        <f>Table5[[#This Row],[Column5]]+Table5[[#This Row],[Column13]]+Table5[[#This Row],[Column21]]+Table5[[#This Row],[Column18]]</f>
        <v>0</v>
      </c>
      <c r="AG1615" s="111">
        <f t="shared" si="280"/>
        <v>0</v>
      </c>
      <c r="AH1615" s="111">
        <f t="shared" si="281"/>
        <v>0</v>
      </c>
      <c r="AI1615" s="111">
        <f>Table5[[#This Row],[Column17]]-Table5[[#This Row],[Column20]]</f>
        <v>0</v>
      </c>
      <c r="AJ1615" s="111">
        <f t="shared" si="282"/>
        <v>0</v>
      </c>
      <c r="AK1615" s="111">
        <f t="shared" si="275"/>
        <v>0</v>
      </c>
      <c r="AL1615" s="111">
        <f t="shared" si="283"/>
        <v>0</v>
      </c>
      <c r="AM1615" s="111" t="str">
        <f t="shared" si="284"/>
        <v/>
      </c>
      <c r="AN1615" s="111" t="str">
        <f t="shared" ca="1" si="285"/>
        <v/>
      </c>
    </row>
    <row r="1616" spans="1:40" ht="20.25" customHeight="1" x14ac:dyDescent="0.3">
      <c r="A1616" s="107"/>
      <c r="B1616" s="144"/>
      <c r="C1616" s="119"/>
      <c r="D1616" s="120"/>
      <c r="E1616" s="119"/>
      <c r="F1616" s="119"/>
      <c r="G1616" s="120"/>
      <c r="H1616" s="119"/>
      <c r="I1616" s="109"/>
      <c r="L1616" s="108"/>
      <c r="M1616" s="108"/>
      <c r="N1616" s="108"/>
      <c r="O1616" s="108"/>
      <c r="P1616" s="108"/>
      <c r="Q1616" s="108"/>
      <c r="R1616" s="108"/>
      <c r="S1616" s="108"/>
      <c r="T1616" s="100">
        <f t="shared" si="276"/>
        <v>0</v>
      </c>
      <c r="U1616" s="111"/>
      <c r="V1616" s="111"/>
      <c r="W1616" s="111">
        <f>SUMIFS($F$3:F1616,$D$3:D1616,D1616,$C$3:C1616,"Buy")+SUMIFS($F$3:F1616,$D$3:D1616,D1616,$C$3:C1616,"Coin Deposit",$E$3:E1616,"&lt;&gt;")</f>
        <v>0</v>
      </c>
      <c r="X1616" s="111">
        <f t="shared" si="277"/>
        <v>0</v>
      </c>
      <c r="Y1616" s="111">
        <f>IF($D1616=Y$1,SUMIFS($H$3:$H1616,$G$3:$G1616,Y$1,$C$3:$C1616,"Sell"),0)</f>
        <v>0</v>
      </c>
      <c r="Z1616" s="111">
        <f t="shared" si="278"/>
        <v>0</v>
      </c>
      <c r="AA1616" s="111">
        <f>IF($D1616=AA$1,SUMIFS($H$3:$H1616,$G$3:$G1616,AA$1,$C$3:$C1616,"Sell"),0)</f>
        <v>0</v>
      </c>
      <c r="AB1616" s="111">
        <f t="shared" si="279"/>
        <v>0</v>
      </c>
      <c r="AC1616" s="111">
        <f>SUMIFS('Deductions and Deposits'!$H:$H,'Deductions and Deposits'!$G:$G,D1616,'Deductions and Deposits'!$F:$F,"&lt;="&amp;B1616)+SUMIFS($F$3:F1616,$D$3:D1616,D1616,$C$3:C1616,"Coin Deposit",$E$3:E1616,"")</f>
        <v>0</v>
      </c>
      <c r="AD1616" s="111">
        <f>SUMIFS('Deductions and Deposits'!$D:$D,'Deductions and Deposits'!$C:$C,D1616)+SUMIFS($F:$F,$D:$D,D1616,$C:$C,"Coin Deduction")</f>
        <v>0</v>
      </c>
      <c r="AE1616" s="111">
        <f>Table5[[#This Row],[Column4]]+Table5[[#This Row],[Column14]]+Table5[[#This Row],[Column19]]+Table5[[#This Row],[Column12]]</f>
        <v>0</v>
      </c>
      <c r="AF1616" s="111">
        <f>Table5[[#This Row],[Column5]]+Table5[[#This Row],[Column13]]+Table5[[#This Row],[Column21]]+Table5[[#This Row],[Column18]]</f>
        <v>0</v>
      </c>
      <c r="AG1616" s="111">
        <f t="shared" si="280"/>
        <v>0</v>
      </c>
      <c r="AH1616" s="111">
        <f t="shared" si="281"/>
        <v>0</v>
      </c>
      <c r="AI1616" s="111">
        <f>Table5[[#This Row],[Column17]]-Table5[[#This Row],[Column20]]</f>
        <v>0</v>
      </c>
      <c r="AJ1616" s="111">
        <f t="shared" si="282"/>
        <v>0</v>
      </c>
      <c r="AK1616" s="111">
        <f t="shared" si="275"/>
        <v>0</v>
      </c>
      <c r="AL1616" s="111">
        <f t="shared" si="283"/>
        <v>0</v>
      </c>
      <c r="AM1616" s="111" t="str">
        <f t="shared" si="284"/>
        <v/>
      </c>
      <c r="AN1616" s="111" t="str">
        <f t="shared" ca="1" si="285"/>
        <v/>
      </c>
    </row>
    <row r="1617" spans="1:40" ht="20.25" customHeight="1" x14ac:dyDescent="0.3">
      <c r="A1617" s="107"/>
      <c r="B1617" s="144"/>
      <c r="C1617" s="119"/>
      <c r="D1617" s="120"/>
      <c r="E1617" s="119"/>
      <c r="F1617" s="119"/>
      <c r="G1617" s="120"/>
      <c r="H1617" s="119"/>
      <c r="I1617" s="109"/>
      <c r="L1617" s="108"/>
      <c r="M1617" s="108"/>
      <c r="N1617" s="108"/>
      <c r="O1617" s="108"/>
      <c r="P1617" s="108"/>
      <c r="Q1617" s="108"/>
      <c r="R1617" s="108"/>
      <c r="S1617" s="108"/>
      <c r="T1617" s="100">
        <f t="shared" si="276"/>
        <v>0</v>
      </c>
      <c r="U1617" s="111"/>
      <c r="V1617" s="111"/>
      <c r="W1617" s="111">
        <f>SUMIFS($F$3:F1617,$D$3:D1617,D1617,$C$3:C1617,"Buy")+SUMIFS($F$3:F1617,$D$3:D1617,D1617,$C$3:C1617,"Coin Deposit",$E$3:E1617,"&lt;&gt;")</f>
        <v>0</v>
      </c>
      <c r="X1617" s="111">
        <f t="shared" si="277"/>
        <v>0</v>
      </c>
      <c r="Y1617" s="111">
        <f>IF($D1617=Y$1,SUMIFS($H$3:$H1617,$G$3:$G1617,Y$1,$C$3:$C1617,"Sell"),0)</f>
        <v>0</v>
      </c>
      <c r="Z1617" s="111">
        <f t="shared" si="278"/>
        <v>0</v>
      </c>
      <c r="AA1617" s="111">
        <f>IF($D1617=AA$1,SUMIFS($H$3:$H1617,$G$3:$G1617,AA$1,$C$3:$C1617,"Sell"),0)</f>
        <v>0</v>
      </c>
      <c r="AB1617" s="111">
        <f t="shared" si="279"/>
        <v>0</v>
      </c>
      <c r="AC1617" s="111">
        <f>SUMIFS('Deductions and Deposits'!$H:$H,'Deductions and Deposits'!$G:$G,D1617,'Deductions and Deposits'!$F:$F,"&lt;="&amp;B1617)+SUMIFS($F$3:F1617,$D$3:D1617,D1617,$C$3:C1617,"Coin Deposit",$E$3:E1617,"")</f>
        <v>0</v>
      </c>
      <c r="AD1617" s="111">
        <f>SUMIFS('Deductions and Deposits'!$D:$D,'Deductions and Deposits'!$C:$C,D1617)+SUMIFS($F:$F,$D:$D,D1617,$C:$C,"Coin Deduction")</f>
        <v>0</v>
      </c>
      <c r="AE1617" s="111">
        <f>Table5[[#This Row],[Column4]]+Table5[[#This Row],[Column14]]+Table5[[#This Row],[Column19]]+Table5[[#This Row],[Column12]]</f>
        <v>0</v>
      </c>
      <c r="AF1617" s="111">
        <f>Table5[[#This Row],[Column5]]+Table5[[#This Row],[Column13]]+Table5[[#This Row],[Column21]]+Table5[[#This Row],[Column18]]</f>
        <v>0</v>
      </c>
      <c r="AG1617" s="111">
        <f t="shared" si="280"/>
        <v>0</v>
      </c>
      <c r="AH1617" s="111">
        <f t="shared" si="281"/>
        <v>0</v>
      </c>
      <c r="AI1617" s="111">
        <f>Table5[[#This Row],[Column17]]-Table5[[#This Row],[Column20]]</f>
        <v>0</v>
      </c>
      <c r="AJ1617" s="111">
        <f t="shared" si="282"/>
        <v>0</v>
      </c>
      <c r="AK1617" s="111">
        <f t="shared" ref="AK1617:AK1680" si="286">AJ1617*T1617</f>
        <v>0</v>
      </c>
      <c r="AL1617" s="111">
        <f t="shared" si="283"/>
        <v>0</v>
      </c>
      <c r="AM1617" s="111" t="str">
        <f t="shared" si="284"/>
        <v/>
      </c>
      <c r="AN1617" s="111" t="str">
        <f t="shared" ca="1" si="285"/>
        <v/>
      </c>
    </row>
    <row r="1618" spans="1:40" ht="20.25" customHeight="1" x14ac:dyDescent="0.3">
      <c r="A1618" s="107"/>
      <c r="B1618" s="144"/>
      <c r="C1618" s="119"/>
      <c r="D1618" s="120"/>
      <c r="E1618" s="119"/>
      <c r="F1618" s="119"/>
      <c r="G1618" s="120"/>
      <c r="H1618" s="119"/>
      <c r="I1618" s="109"/>
      <c r="L1618" s="108"/>
      <c r="M1618" s="108"/>
      <c r="N1618" s="108"/>
      <c r="O1618" s="108"/>
      <c r="P1618" s="108"/>
      <c r="Q1618" s="108"/>
      <c r="R1618" s="108"/>
      <c r="S1618" s="108"/>
      <c r="T1618" s="100">
        <f t="shared" si="276"/>
        <v>0</v>
      </c>
      <c r="U1618" s="111"/>
      <c r="V1618" s="111"/>
      <c r="W1618" s="111">
        <f>SUMIFS($F$3:F1618,$D$3:D1618,D1618,$C$3:C1618,"Buy")+SUMIFS($F$3:F1618,$D$3:D1618,D1618,$C$3:C1618,"Coin Deposit",$E$3:E1618,"&lt;&gt;")</f>
        <v>0</v>
      </c>
      <c r="X1618" s="111">
        <f t="shared" si="277"/>
        <v>0</v>
      </c>
      <c r="Y1618" s="111">
        <f>IF($D1618=Y$1,SUMIFS($H$3:$H1618,$G$3:$G1618,Y$1,$C$3:$C1618,"Sell"),0)</f>
        <v>0</v>
      </c>
      <c r="Z1618" s="111">
        <f t="shared" si="278"/>
        <v>0</v>
      </c>
      <c r="AA1618" s="111">
        <f>IF($D1618=AA$1,SUMIFS($H$3:$H1618,$G$3:$G1618,AA$1,$C$3:$C1618,"Sell"),0)</f>
        <v>0</v>
      </c>
      <c r="AB1618" s="111">
        <f t="shared" si="279"/>
        <v>0</v>
      </c>
      <c r="AC1618" s="111">
        <f>SUMIFS('Deductions and Deposits'!$H:$H,'Deductions and Deposits'!$G:$G,D1618,'Deductions and Deposits'!$F:$F,"&lt;="&amp;B1618)+SUMIFS($F$3:F1618,$D$3:D1618,D1618,$C$3:C1618,"Coin Deposit",$E$3:E1618,"")</f>
        <v>0</v>
      </c>
      <c r="AD1618" s="111">
        <f>SUMIFS('Deductions and Deposits'!$D:$D,'Deductions and Deposits'!$C:$C,D1618)+SUMIFS($F:$F,$D:$D,D1618,$C:$C,"Coin Deduction")</f>
        <v>0</v>
      </c>
      <c r="AE1618" s="111">
        <f>Table5[[#This Row],[Column4]]+Table5[[#This Row],[Column14]]+Table5[[#This Row],[Column19]]+Table5[[#This Row],[Column12]]</f>
        <v>0</v>
      </c>
      <c r="AF1618" s="111">
        <f>Table5[[#This Row],[Column5]]+Table5[[#This Row],[Column13]]+Table5[[#This Row],[Column21]]+Table5[[#This Row],[Column18]]</f>
        <v>0</v>
      </c>
      <c r="AG1618" s="111">
        <f t="shared" si="280"/>
        <v>0</v>
      </c>
      <c r="AH1618" s="111">
        <f t="shared" si="281"/>
        <v>0</v>
      </c>
      <c r="AI1618" s="111">
        <f>Table5[[#This Row],[Column17]]-Table5[[#This Row],[Column20]]</f>
        <v>0</v>
      </c>
      <c r="AJ1618" s="111">
        <f t="shared" si="282"/>
        <v>0</v>
      </c>
      <c r="AK1618" s="111">
        <f t="shared" si="286"/>
        <v>0</v>
      </c>
      <c r="AL1618" s="111">
        <f t="shared" si="283"/>
        <v>0</v>
      </c>
      <c r="AM1618" s="111" t="str">
        <f t="shared" si="284"/>
        <v/>
      </c>
      <c r="AN1618" s="111" t="str">
        <f t="shared" ca="1" si="285"/>
        <v/>
      </c>
    </row>
    <row r="1619" spans="1:40" ht="20.25" customHeight="1" x14ac:dyDescent="0.3">
      <c r="A1619" s="107"/>
      <c r="B1619" s="144"/>
      <c r="C1619" s="119"/>
      <c r="D1619" s="120"/>
      <c r="E1619" s="119"/>
      <c r="F1619" s="119"/>
      <c r="G1619" s="120"/>
      <c r="H1619" s="119"/>
      <c r="I1619" s="109"/>
      <c r="L1619" s="108"/>
      <c r="M1619" s="108"/>
      <c r="N1619" s="108"/>
      <c r="O1619" s="108"/>
      <c r="P1619" s="108"/>
      <c r="Q1619" s="108"/>
      <c r="R1619" s="108"/>
      <c r="S1619" s="108"/>
      <c r="T1619" s="100">
        <f t="shared" si="276"/>
        <v>0</v>
      </c>
      <c r="U1619" s="111"/>
      <c r="V1619" s="111"/>
      <c r="W1619" s="111">
        <f>SUMIFS($F$3:F1619,$D$3:D1619,D1619,$C$3:C1619,"Buy")+SUMIFS($F$3:F1619,$D$3:D1619,D1619,$C$3:C1619,"Coin Deposit",$E$3:E1619,"&lt;&gt;")</f>
        <v>0</v>
      </c>
      <c r="X1619" s="111">
        <f t="shared" si="277"/>
        <v>0</v>
      </c>
      <c r="Y1619" s="111">
        <f>IF($D1619=Y$1,SUMIFS($H$3:$H1619,$G$3:$G1619,Y$1,$C$3:$C1619,"Sell"),0)</f>
        <v>0</v>
      </c>
      <c r="Z1619" s="111">
        <f t="shared" si="278"/>
        <v>0</v>
      </c>
      <c r="AA1619" s="111">
        <f>IF($D1619=AA$1,SUMIFS($H$3:$H1619,$G$3:$G1619,AA$1,$C$3:$C1619,"Sell"),0)</f>
        <v>0</v>
      </c>
      <c r="AB1619" s="111">
        <f t="shared" si="279"/>
        <v>0</v>
      </c>
      <c r="AC1619" s="111">
        <f>SUMIFS('Deductions and Deposits'!$H:$H,'Deductions and Deposits'!$G:$G,D1619,'Deductions and Deposits'!$F:$F,"&lt;="&amp;B1619)+SUMIFS($F$3:F1619,$D$3:D1619,D1619,$C$3:C1619,"Coin Deposit",$E$3:E1619,"")</f>
        <v>0</v>
      </c>
      <c r="AD1619" s="111">
        <f>SUMIFS('Deductions and Deposits'!$D:$D,'Deductions and Deposits'!$C:$C,D1619)+SUMIFS($F:$F,$D:$D,D1619,$C:$C,"Coin Deduction")</f>
        <v>0</v>
      </c>
      <c r="AE1619" s="111">
        <f>Table5[[#This Row],[Column4]]+Table5[[#This Row],[Column14]]+Table5[[#This Row],[Column19]]+Table5[[#This Row],[Column12]]</f>
        <v>0</v>
      </c>
      <c r="AF1619" s="111">
        <f>Table5[[#This Row],[Column5]]+Table5[[#This Row],[Column13]]+Table5[[#This Row],[Column21]]+Table5[[#This Row],[Column18]]</f>
        <v>0</v>
      </c>
      <c r="AG1619" s="111">
        <f t="shared" si="280"/>
        <v>0</v>
      </c>
      <c r="AH1619" s="111">
        <f t="shared" si="281"/>
        <v>0</v>
      </c>
      <c r="AI1619" s="111">
        <f>Table5[[#This Row],[Column17]]-Table5[[#This Row],[Column20]]</f>
        <v>0</v>
      </c>
      <c r="AJ1619" s="111">
        <f t="shared" si="282"/>
        <v>0</v>
      </c>
      <c r="AK1619" s="111">
        <f t="shared" si="286"/>
        <v>0</v>
      </c>
      <c r="AL1619" s="111">
        <f t="shared" si="283"/>
        <v>0</v>
      </c>
      <c r="AM1619" s="111" t="str">
        <f t="shared" si="284"/>
        <v/>
      </c>
      <c r="AN1619" s="111" t="str">
        <f t="shared" ca="1" si="285"/>
        <v/>
      </c>
    </row>
    <row r="1620" spans="1:40" ht="20.25" customHeight="1" x14ac:dyDescent="0.3">
      <c r="A1620" s="107"/>
      <c r="B1620" s="144"/>
      <c r="C1620" s="119"/>
      <c r="D1620" s="120"/>
      <c r="E1620" s="119"/>
      <c r="F1620" s="119"/>
      <c r="G1620" s="120"/>
      <c r="H1620" s="119"/>
      <c r="I1620" s="109"/>
      <c r="L1620" s="108"/>
      <c r="M1620" s="108"/>
      <c r="N1620" s="108"/>
      <c r="O1620" s="108"/>
      <c r="P1620" s="108"/>
      <c r="Q1620" s="108"/>
      <c r="R1620" s="108"/>
      <c r="S1620" s="108"/>
      <c r="T1620" s="100">
        <f t="shared" si="276"/>
        <v>0</v>
      </c>
      <c r="U1620" s="111"/>
      <c r="V1620" s="111"/>
      <c r="W1620" s="111">
        <f>SUMIFS($F$3:F1620,$D$3:D1620,D1620,$C$3:C1620,"Buy")+SUMIFS($F$3:F1620,$D$3:D1620,D1620,$C$3:C1620,"Coin Deposit",$E$3:E1620,"&lt;&gt;")</f>
        <v>0</v>
      </c>
      <c r="X1620" s="111">
        <f t="shared" si="277"/>
        <v>0</v>
      </c>
      <c r="Y1620" s="111">
        <f>IF($D1620=Y$1,SUMIFS($H$3:$H1620,$G$3:$G1620,Y$1,$C$3:$C1620,"Sell"),0)</f>
        <v>0</v>
      </c>
      <c r="Z1620" s="111">
        <f t="shared" si="278"/>
        <v>0</v>
      </c>
      <c r="AA1620" s="111">
        <f>IF($D1620=AA$1,SUMIFS($H$3:$H1620,$G$3:$G1620,AA$1,$C$3:$C1620,"Sell"),0)</f>
        <v>0</v>
      </c>
      <c r="AB1620" s="111">
        <f t="shared" si="279"/>
        <v>0</v>
      </c>
      <c r="AC1620" s="111">
        <f>SUMIFS('Deductions and Deposits'!$H:$H,'Deductions and Deposits'!$G:$G,D1620,'Deductions and Deposits'!$F:$F,"&lt;="&amp;B1620)+SUMIFS($F$3:F1620,$D$3:D1620,D1620,$C$3:C1620,"Coin Deposit",$E$3:E1620,"")</f>
        <v>0</v>
      </c>
      <c r="AD1620" s="111">
        <f>SUMIFS('Deductions and Deposits'!$D:$D,'Deductions and Deposits'!$C:$C,D1620)+SUMIFS($F:$F,$D:$D,D1620,$C:$C,"Coin Deduction")</f>
        <v>0</v>
      </c>
      <c r="AE1620" s="111">
        <f>Table5[[#This Row],[Column4]]+Table5[[#This Row],[Column14]]+Table5[[#This Row],[Column19]]+Table5[[#This Row],[Column12]]</f>
        <v>0</v>
      </c>
      <c r="AF1620" s="111">
        <f>Table5[[#This Row],[Column5]]+Table5[[#This Row],[Column13]]+Table5[[#This Row],[Column21]]+Table5[[#This Row],[Column18]]</f>
        <v>0</v>
      </c>
      <c r="AG1620" s="111">
        <f t="shared" si="280"/>
        <v>0</v>
      </c>
      <c r="AH1620" s="111">
        <f t="shared" si="281"/>
        <v>0</v>
      </c>
      <c r="AI1620" s="111">
        <f>Table5[[#This Row],[Column17]]-Table5[[#This Row],[Column20]]</f>
        <v>0</v>
      </c>
      <c r="AJ1620" s="111">
        <f t="shared" si="282"/>
        <v>0</v>
      </c>
      <c r="AK1620" s="111">
        <f t="shared" si="286"/>
        <v>0</v>
      </c>
      <c r="AL1620" s="111">
        <f t="shared" si="283"/>
        <v>0</v>
      </c>
      <c r="AM1620" s="111" t="str">
        <f t="shared" si="284"/>
        <v/>
      </c>
      <c r="AN1620" s="111" t="str">
        <f t="shared" ca="1" si="285"/>
        <v/>
      </c>
    </row>
    <row r="1621" spans="1:40" ht="20.25" customHeight="1" x14ac:dyDescent="0.3">
      <c r="A1621" s="107"/>
      <c r="B1621" s="144"/>
      <c r="C1621" s="119"/>
      <c r="D1621" s="120"/>
      <c r="E1621" s="119"/>
      <c r="F1621" s="119"/>
      <c r="G1621" s="120"/>
      <c r="H1621" s="119"/>
      <c r="I1621" s="109"/>
      <c r="L1621" s="108"/>
      <c r="M1621" s="108"/>
      <c r="N1621" s="108"/>
      <c r="O1621" s="108"/>
      <c r="P1621" s="108"/>
      <c r="Q1621" s="108"/>
      <c r="R1621" s="108"/>
      <c r="S1621" s="108"/>
      <c r="T1621" s="100">
        <f t="shared" si="276"/>
        <v>0</v>
      </c>
      <c r="U1621" s="111"/>
      <c r="V1621" s="111"/>
      <c r="W1621" s="111">
        <f>SUMIFS($F$3:F1621,$D$3:D1621,D1621,$C$3:C1621,"Buy")+SUMIFS($F$3:F1621,$D$3:D1621,D1621,$C$3:C1621,"Coin Deposit",$E$3:E1621,"&lt;&gt;")</f>
        <v>0</v>
      </c>
      <c r="X1621" s="111">
        <f t="shared" si="277"/>
        <v>0</v>
      </c>
      <c r="Y1621" s="111">
        <f>IF($D1621=Y$1,SUMIFS($H$3:$H1621,$G$3:$G1621,Y$1,$C$3:$C1621,"Sell"),0)</f>
        <v>0</v>
      </c>
      <c r="Z1621" s="111">
        <f t="shared" si="278"/>
        <v>0</v>
      </c>
      <c r="AA1621" s="111">
        <f>IF($D1621=AA$1,SUMIFS($H$3:$H1621,$G$3:$G1621,AA$1,$C$3:$C1621,"Sell"),0)</f>
        <v>0</v>
      </c>
      <c r="AB1621" s="111">
        <f t="shared" si="279"/>
        <v>0</v>
      </c>
      <c r="AC1621" s="111">
        <f>SUMIFS('Deductions and Deposits'!$H:$H,'Deductions and Deposits'!$G:$G,D1621,'Deductions and Deposits'!$F:$F,"&lt;="&amp;B1621)+SUMIFS($F$3:F1621,$D$3:D1621,D1621,$C$3:C1621,"Coin Deposit",$E$3:E1621,"")</f>
        <v>0</v>
      </c>
      <c r="AD1621" s="111">
        <f>SUMIFS('Deductions and Deposits'!$D:$D,'Deductions and Deposits'!$C:$C,D1621)+SUMIFS($F:$F,$D:$D,D1621,$C:$C,"Coin Deduction")</f>
        <v>0</v>
      </c>
      <c r="AE1621" s="111">
        <f>Table5[[#This Row],[Column4]]+Table5[[#This Row],[Column14]]+Table5[[#This Row],[Column19]]+Table5[[#This Row],[Column12]]</f>
        <v>0</v>
      </c>
      <c r="AF1621" s="111">
        <f>Table5[[#This Row],[Column5]]+Table5[[#This Row],[Column13]]+Table5[[#This Row],[Column21]]+Table5[[#This Row],[Column18]]</f>
        <v>0</v>
      </c>
      <c r="AG1621" s="111">
        <f t="shared" si="280"/>
        <v>0</v>
      </c>
      <c r="AH1621" s="111">
        <f t="shared" si="281"/>
        <v>0</v>
      </c>
      <c r="AI1621" s="111">
        <f>Table5[[#This Row],[Column17]]-Table5[[#This Row],[Column20]]</f>
        <v>0</v>
      </c>
      <c r="AJ1621" s="111">
        <f t="shared" si="282"/>
        <v>0</v>
      </c>
      <c r="AK1621" s="111">
        <f t="shared" si="286"/>
        <v>0</v>
      </c>
      <c r="AL1621" s="111">
        <f t="shared" si="283"/>
        <v>0</v>
      </c>
      <c r="AM1621" s="111" t="str">
        <f t="shared" si="284"/>
        <v/>
      </c>
      <c r="AN1621" s="111" t="str">
        <f t="shared" ca="1" si="285"/>
        <v/>
      </c>
    </row>
    <row r="1622" spans="1:40" ht="20.25" customHeight="1" x14ac:dyDescent="0.3">
      <c r="A1622" s="107"/>
      <c r="B1622" s="144"/>
      <c r="C1622" s="119"/>
      <c r="D1622" s="120"/>
      <c r="E1622" s="119"/>
      <c r="F1622" s="119"/>
      <c r="G1622" s="120"/>
      <c r="H1622" s="119"/>
      <c r="I1622" s="109"/>
      <c r="L1622" s="108"/>
      <c r="M1622" s="108"/>
      <c r="N1622" s="108"/>
      <c r="O1622" s="108"/>
      <c r="P1622" s="108"/>
      <c r="Q1622" s="108"/>
      <c r="R1622" s="108"/>
      <c r="S1622" s="108"/>
      <c r="T1622" s="100">
        <f t="shared" si="276"/>
        <v>0</v>
      </c>
      <c r="U1622" s="111"/>
      <c r="V1622" s="111"/>
      <c r="W1622" s="111">
        <f>SUMIFS($F$3:F1622,$D$3:D1622,D1622,$C$3:C1622,"Buy")+SUMIFS($F$3:F1622,$D$3:D1622,D1622,$C$3:C1622,"Coin Deposit",$E$3:E1622,"&lt;&gt;")</f>
        <v>0</v>
      </c>
      <c r="X1622" s="111">
        <f t="shared" si="277"/>
        <v>0</v>
      </c>
      <c r="Y1622" s="111">
        <f>IF($D1622=Y$1,SUMIFS($H$3:$H1622,$G$3:$G1622,Y$1,$C$3:$C1622,"Sell"),0)</f>
        <v>0</v>
      </c>
      <c r="Z1622" s="111">
        <f t="shared" si="278"/>
        <v>0</v>
      </c>
      <c r="AA1622" s="111">
        <f>IF($D1622=AA$1,SUMIFS($H$3:$H1622,$G$3:$G1622,AA$1,$C$3:$C1622,"Sell"),0)</f>
        <v>0</v>
      </c>
      <c r="AB1622" s="111">
        <f t="shared" si="279"/>
        <v>0</v>
      </c>
      <c r="AC1622" s="111">
        <f>SUMIFS('Deductions and Deposits'!$H:$H,'Deductions and Deposits'!$G:$G,D1622,'Deductions and Deposits'!$F:$F,"&lt;="&amp;B1622)+SUMIFS($F$3:F1622,$D$3:D1622,D1622,$C$3:C1622,"Coin Deposit",$E$3:E1622,"")</f>
        <v>0</v>
      </c>
      <c r="AD1622" s="111">
        <f>SUMIFS('Deductions and Deposits'!$D:$D,'Deductions and Deposits'!$C:$C,D1622)+SUMIFS($F:$F,$D:$D,D1622,$C:$C,"Coin Deduction")</f>
        <v>0</v>
      </c>
      <c r="AE1622" s="111">
        <f>Table5[[#This Row],[Column4]]+Table5[[#This Row],[Column14]]+Table5[[#This Row],[Column19]]+Table5[[#This Row],[Column12]]</f>
        <v>0</v>
      </c>
      <c r="AF1622" s="111">
        <f>Table5[[#This Row],[Column5]]+Table5[[#This Row],[Column13]]+Table5[[#This Row],[Column21]]+Table5[[#This Row],[Column18]]</f>
        <v>0</v>
      </c>
      <c r="AG1622" s="111">
        <f t="shared" si="280"/>
        <v>0</v>
      </c>
      <c r="AH1622" s="111">
        <f t="shared" si="281"/>
        <v>0</v>
      </c>
      <c r="AI1622" s="111">
        <f>Table5[[#This Row],[Column17]]-Table5[[#This Row],[Column20]]</f>
        <v>0</v>
      </c>
      <c r="AJ1622" s="111">
        <f t="shared" si="282"/>
        <v>0</v>
      </c>
      <c r="AK1622" s="111">
        <f t="shared" si="286"/>
        <v>0</v>
      </c>
      <c r="AL1622" s="111">
        <f t="shared" si="283"/>
        <v>0</v>
      </c>
      <c r="AM1622" s="111" t="str">
        <f t="shared" si="284"/>
        <v/>
      </c>
      <c r="AN1622" s="111" t="str">
        <f t="shared" ca="1" si="285"/>
        <v/>
      </c>
    </row>
    <row r="1623" spans="1:40" ht="20.25" customHeight="1" x14ac:dyDescent="0.3">
      <c r="A1623" s="107"/>
      <c r="B1623" s="144"/>
      <c r="C1623" s="119"/>
      <c r="D1623" s="120"/>
      <c r="E1623" s="119"/>
      <c r="F1623" s="119"/>
      <c r="G1623" s="120"/>
      <c r="H1623" s="119"/>
      <c r="I1623" s="109"/>
      <c r="L1623" s="108"/>
      <c r="M1623" s="108"/>
      <c r="N1623" s="108"/>
      <c r="O1623" s="108"/>
      <c r="P1623" s="108"/>
      <c r="Q1623" s="108"/>
      <c r="R1623" s="108"/>
      <c r="S1623" s="108"/>
      <c r="T1623" s="100">
        <f t="shared" si="276"/>
        <v>0</v>
      </c>
      <c r="U1623" s="111"/>
      <c r="V1623" s="111"/>
      <c r="W1623" s="111">
        <f>SUMIFS($F$3:F1623,$D$3:D1623,D1623,$C$3:C1623,"Buy")+SUMIFS($F$3:F1623,$D$3:D1623,D1623,$C$3:C1623,"Coin Deposit",$E$3:E1623,"&lt;&gt;")</f>
        <v>0</v>
      </c>
      <c r="X1623" s="111">
        <f t="shared" si="277"/>
        <v>0</v>
      </c>
      <c r="Y1623" s="111">
        <f>IF($D1623=Y$1,SUMIFS($H$3:$H1623,$G$3:$G1623,Y$1,$C$3:$C1623,"Sell"),0)</f>
        <v>0</v>
      </c>
      <c r="Z1623" s="111">
        <f t="shared" si="278"/>
        <v>0</v>
      </c>
      <c r="AA1623" s="111">
        <f>IF($D1623=AA$1,SUMIFS($H$3:$H1623,$G$3:$G1623,AA$1,$C$3:$C1623,"Sell"),0)</f>
        <v>0</v>
      </c>
      <c r="AB1623" s="111">
        <f t="shared" si="279"/>
        <v>0</v>
      </c>
      <c r="AC1623" s="111">
        <f>SUMIFS('Deductions and Deposits'!$H:$H,'Deductions and Deposits'!$G:$G,D1623,'Deductions and Deposits'!$F:$F,"&lt;="&amp;B1623)+SUMIFS($F$3:F1623,$D$3:D1623,D1623,$C$3:C1623,"Coin Deposit",$E$3:E1623,"")</f>
        <v>0</v>
      </c>
      <c r="AD1623" s="111">
        <f>SUMIFS('Deductions and Deposits'!$D:$D,'Deductions and Deposits'!$C:$C,D1623)+SUMIFS($F:$F,$D:$D,D1623,$C:$C,"Coin Deduction")</f>
        <v>0</v>
      </c>
      <c r="AE1623" s="111">
        <f>Table5[[#This Row],[Column4]]+Table5[[#This Row],[Column14]]+Table5[[#This Row],[Column19]]+Table5[[#This Row],[Column12]]</f>
        <v>0</v>
      </c>
      <c r="AF1623" s="111">
        <f>Table5[[#This Row],[Column5]]+Table5[[#This Row],[Column13]]+Table5[[#This Row],[Column21]]+Table5[[#This Row],[Column18]]</f>
        <v>0</v>
      </c>
      <c r="AG1623" s="111">
        <f t="shared" si="280"/>
        <v>0</v>
      </c>
      <c r="AH1623" s="111">
        <f t="shared" si="281"/>
        <v>0</v>
      </c>
      <c r="AI1623" s="111">
        <f>Table5[[#This Row],[Column17]]-Table5[[#This Row],[Column20]]</f>
        <v>0</v>
      </c>
      <c r="AJ1623" s="111">
        <f t="shared" si="282"/>
        <v>0</v>
      </c>
      <c r="AK1623" s="111">
        <f t="shared" si="286"/>
        <v>0</v>
      </c>
      <c r="AL1623" s="111">
        <f t="shared" si="283"/>
        <v>0</v>
      </c>
      <c r="AM1623" s="111" t="str">
        <f t="shared" si="284"/>
        <v/>
      </c>
      <c r="AN1623" s="111" t="str">
        <f t="shared" ca="1" si="285"/>
        <v/>
      </c>
    </row>
    <row r="1624" spans="1:40" ht="20.25" customHeight="1" x14ac:dyDescent="0.3">
      <c r="A1624" s="107"/>
      <c r="B1624" s="144"/>
      <c r="C1624" s="119"/>
      <c r="D1624" s="120"/>
      <c r="E1624" s="119"/>
      <c r="F1624" s="119"/>
      <c r="G1624" s="120"/>
      <c r="H1624" s="119"/>
      <c r="I1624" s="109"/>
      <c r="L1624" s="108"/>
      <c r="M1624" s="108"/>
      <c r="N1624" s="108"/>
      <c r="O1624" s="108"/>
      <c r="P1624" s="108"/>
      <c r="Q1624" s="108"/>
      <c r="R1624" s="108"/>
      <c r="S1624" s="108"/>
      <c r="T1624" s="100">
        <f t="shared" si="276"/>
        <v>0</v>
      </c>
      <c r="U1624" s="111"/>
      <c r="V1624" s="111"/>
      <c r="W1624" s="111">
        <f>SUMIFS($F$3:F1624,$D$3:D1624,D1624,$C$3:C1624,"Buy")+SUMIFS($F$3:F1624,$D$3:D1624,D1624,$C$3:C1624,"Coin Deposit",$E$3:E1624,"&lt;&gt;")</f>
        <v>0</v>
      </c>
      <c r="X1624" s="111">
        <f t="shared" si="277"/>
        <v>0</v>
      </c>
      <c r="Y1624" s="111">
        <f>IF($D1624=Y$1,SUMIFS($H$3:$H1624,$G$3:$G1624,Y$1,$C$3:$C1624,"Sell"),0)</f>
        <v>0</v>
      </c>
      <c r="Z1624" s="111">
        <f t="shared" si="278"/>
        <v>0</v>
      </c>
      <c r="AA1624" s="111">
        <f>IF($D1624=AA$1,SUMIFS($H$3:$H1624,$G$3:$G1624,AA$1,$C$3:$C1624,"Sell"),0)</f>
        <v>0</v>
      </c>
      <c r="AB1624" s="111">
        <f t="shared" si="279"/>
        <v>0</v>
      </c>
      <c r="AC1624" s="111">
        <f>SUMIFS('Deductions and Deposits'!$H:$H,'Deductions and Deposits'!$G:$G,D1624,'Deductions and Deposits'!$F:$F,"&lt;="&amp;B1624)+SUMIFS($F$3:F1624,$D$3:D1624,D1624,$C$3:C1624,"Coin Deposit",$E$3:E1624,"")</f>
        <v>0</v>
      </c>
      <c r="AD1624" s="111">
        <f>SUMIFS('Deductions and Deposits'!$D:$D,'Deductions and Deposits'!$C:$C,D1624)+SUMIFS($F:$F,$D:$D,D1624,$C:$C,"Coin Deduction")</f>
        <v>0</v>
      </c>
      <c r="AE1624" s="111">
        <f>Table5[[#This Row],[Column4]]+Table5[[#This Row],[Column14]]+Table5[[#This Row],[Column19]]+Table5[[#This Row],[Column12]]</f>
        <v>0</v>
      </c>
      <c r="AF1624" s="111">
        <f>Table5[[#This Row],[Column5]]+Table5[[#This Row],[Column13]]+Table5[[#This Row],[Column21]]+Table5[[#This Row],[Column18]]</f>
        <v>0</v>
      </c>
      <c r="AG1624" s="111">
        <f t="shared" si="280"/>
        <v>0</v>
      </c>
      <c r="AH1624" s="111">
        <f t="shared" si="281"/>
        <v>0</v>
      </c>
      <c r="AI1624" s="111">
        <f>Table5[[#This Row],[Column17]]-Table5[[#This Row],[Column20]]</f>
        <v>0</v>
      </c>
      <c r="AJ1624" s="111">
        <f t="shared" si="282"/>
        <v>0</v>
      </c>
      <c r="AK1624" s="111">
        <f t="shared" si="286"/>
        <v>0</v>
      </c>
      <c r="AL1624" s="111">
        <f t="shared" si="283"/>
        <v>0</v>
      </c>
      <c r="AM1624" s="111" t="str">
        <f t="shared" si="284"/>
        <v/>
      </c>
      <c r="AN1624" s="111" t="str">
        <f t="shared" ca="1" si="285"/>
        <v/>
      </c>
    </row>
    <row r="1625" spans="1:40" ht="20.25" customHeight="1" x14ac:dyDescent="0.3">
      <c r="A1625" s="107"/>
      <c r="B1625" s="144"/>
      <c r="C1625" s="119"/>
      <c r="D1625" s="120"/>
      <c r="E1625" s="119"/>
      <c r="F1625" s="119"/>
      <c r="G1625" s="120"/>
      <c r="H1625" s="119"/>
      <c r="I1625" s="109"/>
      <c r="L1625" s="108"/>
      <c r="M1625" s="108"/>
      <c r="N1625" s="108"/>
      <c r="O1625" s="108"/>
      <c r="P1625" s="108"/>
      <c r="Q1625" s="108"/>
      <c r="R1625" s="108"/>
      <c r="S1625" s="108"/>
      <c r="T1625" s="100">
        <f t="shared" si="276"/>
        <v>0</v>
      </c>
      <c r="U1625" s="111"/>
      <c r="V1625" s="111"/>
      <c r="W1625" s="111">
        <f>SUMIFS($F$3:F1625,$D$3:D1625,D1625,$C$3:C1625,"Buy")+SUMIFS($F$3:F1625,$D$3:D1625,D1625,$C$3:C1625,"Coin Deposit",$E$3:E1625,"&lt;&gt;")</f>
        <v>0</v>
      </c>
      <c r="X1625" s="111">
        <f t="shared" si="277"/>
        <v>0</v>
      </c>
      <c r="Y1625" s="111">
        <f>IF($D1625=Y$1,SUMIFS($H$3:$H1625,$G$3:$G1625,Y$1,$C$3:$C1625,"Sell"),0)</f>
        <v>0</v>
      </c>
      <c r="Z1625" s="111">
        <f t="shared" si="278"/>
        <v>0</v>
      </c>
      <c r="AA1625" s="111">
        <f>IF($D1625=AA$1,SUMIFS($H$3:$H1625,$G$3:$G1625,AA$1,$C$3:$C1625,"Sell"),0)</f>
        <v>0</v>
      </c>
      <c r="AB1625" s="111">
        <f t="shared" si="279"/>
        <v>0</v>
      </c>
      <c r="AC1625" s="111">
        <f>SUMIFS('Deductions and Deposits'!$H:$H,'Deductions and Deposits'!$G:$G,D1625,'Deductions and Deposits'!$F:$F,"&lt;="&amp;B1625)+SUMIFS($F$3:F1625,$D$3:D1625,D1625,$C$3:C1625,"Coin Deposit",$E$3:E1625,"")</f>
        <v>0</v>
      </c>
      <c r="AD1625" s="111">
        <f>SUMIFS('Deductions and Deposits'!$D:$D,'Deductions and Deposits'!$C:$C,D1625)+SUMIFS($F:$F,$D:$D,D1625,$C:$C,"Coin Deduction")</f>
        <v>0</v>
      </c>
      <c r="AE1625" s="111">
        <f>Table5[[#This Row],[Column4]]+Table5[[#This Row],[Column14]]+Table5[[#This Row],[Column19]]+Table5[[#This Row],[Column12]]</f>
        <v>0</v>
      </c>
      <c r="AF1625" s="111">
        <f>Table5[[#This Row],[Column5]]+Table5[[#This Row],[Column13]]+Table5[[#This Row],[Column21]]+Table5[[#This Row],[Column18]]</f>
        <v>0</v>
      </c>
      <c r="AG1625" s="111">
        <f t="shared" si="280"/>
        <v>0</v>
      </c>
      <c r="AH1625" s="111">
        <f t="shared" si="281"/>
        <v>0</v>
      </c>
      <c r="AI1625" s="111">
        <f>Table5[[#This Row],[Column17]]-Table5[[#This Row],[Column20]]</f>
        <v>0</v>
      </c>
      <c r="AJ1625" s="111">
        <f t="shared" si="282"/>
        <v>0</v>
      </c>
      <c r="AK1625" s="111">
        <f t="shared" si="286"/>
        <v>0</v>
      </c>
      <c r="AL1625" s="111">
        <f t="shared" si="283"/>
        <v>0</v>
      </c>
      <c r="AM1625" s="111" t="str">
        <f t="shared" si="284"/>
        <v/>
      </c>
      <c r="AN1625" s="111" t="str">
        <f t="shared" ca="1" si="285"/>
        <v/>
      </c>
    </row>
    <row r="1626" spans="1:40" ht="20.25" customHeight="1" x14ac:dyDescent="0.3">
      <c r="A1626" s="107"/>
      <c r="B1626" s="144"/>
      <c r="C1626" s="119"/>
      <c r="D1626" s="120"/>
      <c r="E1626" s="119"/>
      <c r="F1626" s="119"/>
      <c r="G1626" s="120"/>
      <c r="H1626" s="119"/>
      <c r="I1626" s="109"/>
      <c r="L1626" s="108"/>
      <c r="M1626" s="108"/>
      <c r="N1626" s="108"/>
      <c r="O1626" s="108"/>
      <c r="P1626" s="108"/>
      <c r="Q1626" s="108"/>
      <c r="R1626" s="108"/>
      <c r="S1626" s="108"/>
      <c r="T1626" s="100">
        <f t="shared" si="276"/>
        <v>0</v>
      </c>
      <c r="U1626" s="111"/>
      <c r="V1626" s="111"/>
      <c r="W1626" s="111">
        <f>SUMIFS($F$3:F1626,$D$3:D1626,D1626,$C$3:C1626,"Buy")+SUMIFS($F$3:F1626,$D$3:D1626,D1626,$C$3:C1626,"Coin Deposit",$E$3:E1626,"&lt;&gt;")</f>
        <v>0</v>
      </c>
      <c r="X1626" s="111">
        <f t="shared" si="277"/>
        <v>0</v>
      </c>
      <c r="Y1626" s="111">
        <f>IF($D1626=Y$1,SUMIFS($H$3:$H1626,$G$3:$G1626,Y$1,$C$3:$C1626,"Sell"),0)</f>
        <v>0</v>
      </c>
      <c r="Z1626" s="111">
        <f t="shared" si="278"/>
        <v>0</v>
      </c>
      <c r="AA1626" s="111">
        <f>IF($D1626=AA$1,SUMIFS($H$3:$H1626,$G$3:$G1626,AA$1,$C$3:$C1626,"Sell"),0)</f>
        <v>0</v>
      </c>
      <c r="AB1626" s="111">
        <f t="shared" si="279"/>
        <v>0</v>
      </c>
      <c r="AC1626" s="111">
        <f>SUMIFS('Deductions and Deposits'!$H:$H,'Deductions and Deposits'!$G:$G,D1626,'Deductions and Deposits'!$F:$F,"&lt;="&amp;B1626)+SUMIFS($F$3:F1626,$D$3:D1626,D1626,$C$3:C1626,"Coin Deposit",$E$3:E1626,"")</f>
        <v>0</v>
      </c>
      <c r="AD1626" s="111">
        <f>SUMIFS('Deductions and Deposits'!$D:$D,'Deductions and Deposits'!$C:$C,D1626)+SUMIFS($F:$F,$D:$D,D1626,$C:$C,"Coin Deduction")</f>
        <v>0</v>
      </c>
      <c r="AE1626" s="111">
        <f>Table5[[#This Row],[Column4]]+Table5[[#This Row],[Column14]]+Table5[[#This Row],[Column19]]+Table5[[#This Row],[Column12]]</f>
        <v>0</v>
      </c>
      <c r="AF1626" s="111">
        <f>Table5[[#This Row],[Column5]]+Table5[[#This Row],[Column13]]+Table5[[#This Row],[Column21]]+Table5[[#This Row],[Column18]]</f>
        <v>0</v>
      </c>
      <c r="AG1626" s="111">
        <f t="shared" si="280"/>
        <v>0</v>
      </c>
      <c r="AH1626" s="111">
        <f t="shared" si="281"/>
        <v>0</v>
      </c>
      <c r="AI1626" s="111">
        <f>Table5[[#This Row],[Column17]]-Table5[[#This Row],[Column20]]</f>
        <v>0</v>
      </c>
      <c r="AJ1626" s="111">
        <f t="shared" si="282"/>
        <v>0</v>
      </c>
      <c r="AK1626" s="111">
        <f t="shared" si="286"/>
        <v>0</v>
      </c>
      <c r="AL1626" s="111">
        <f t="shared" si="283"/>
        <v>0</v>
      </c>
      <c r="AM1626" s="111" t="str">
        <f t="shared" si="284"/>
        <v/>
      </c>
      <c r="AN1626" s="111" t="str">
        <f t="shared" ca="1" si="285"/>
        <v/>
      </c>
    </row>
    <row r="1627" spans="1:40" ht="20.25" customHeight="1" x14ac:dyDescent="0.3">
      <c r="A1627" s="107"/>
      <c r="B1627" s="144"/>
      <c r="C1627" s="119"/>
      <c r="D1627" s="120"/>
      <c r="E1627" s="119"/>
      <c r="F1627" s="119"/>
      <c r="G1627" s="120"/>
      <c r="H1627" s="119"/>
      <c r="I1627" s="109"/>
      <c r="L1627" s="108"/>
      <c r="M1627" s="108"/>
      <c r="N1627" s="108"/>
      <c r="O1627" s="108"/>
      <c r="P1627" s="108"/>
      <c r="Q1627" s="108"/>
      <c r="R1627" s="108"/>
      <c r="S1627" s="108"/>
      <c r="T1627" s="100">
        <f t="shared" si="276"/>
        <v>0</v>
      </c>
      <c r="U1627" s="111"/>
      <c r="V1627" s="111"/>
      <c r="W1627" s="111">
        <f>SUMIFS($F$3:F1627,$D$3:D1627,D1627,$C$3:C1627,"Buy")+SUMIFS($F$3:F1627,$D$3:D1627,D1627,$C$3:C1627,"Coin Deposit",$E$3:E1627,"&lt;&gt;")</f>
        <v>0</v>
      </c>
      <c r="X1627" s="111">
        <f t="shared" si="277"/>
        <v>0</v>
      </c>
      <c r="Y1627" s="111">
        <f>IF($D1627=Y$1,SUMIFS($H$3:$H1627,$G$3:$G1627,Y$1,$C$3:$C1627,"Sell"),0)</f>
        <v>0</v>
      </c>
      <c r="Z1627" s="111">
        <f t="shared" si="278"/>
        <v>0</v>
      </c>
      <c r="AA1627" s="111">
        <f>IF($D1627=AA$1,SUMIFS($H$3:$H1627,$G$3:$G1627,AA$1,$C$3:$C1627,"Sell"),0)</f>
        <v>0</v>
      </c>
      <c r="AB1627" s="111">
        <f t="shared" si="279"/>
        <v>0</v>
      </c>
      <c r="AC1627" s="111">
        <f>SUMIFS('Deductions and Deposits'!$H:$H,'Deductions and Deposits'!$G:$G,D1627,'Deductions and Deposits'!$F:$F,"&lt;="&amp;B1627)+SUMIFS($F$3:F1627,$D$3:D1627,D1627,$C$3:C1627,"Coin Deposit",$E$3:E1627,"")</f>
        <v>0</v>
      </c>
      <c r="AD1627" s="111">
        <f>SUMIFS('Deductions and Deposits'!$D:$D,'Deductions and Deposits'!$C:$C,D1627)+SUMIFS($F:$F,$D:$D,D1627,$C:$C,"Coin Deduction")</f>
        <v>0</v>
      </c>
      <c r="AE1627" s="111">
        <f>Table5[[#This Row],[Column4]]+Table5[[#This Row],[Column14]]+Table5[[#This Row],[Column19]]+Table5[[#This Row],[Column12]]</f>
        <v>0</v>
      </c>
      <c r="AF1627" s="111">
        <f>Table5[[#This Row],[Column5]]+Table5[[#This Row],[Column13]]+Table5[[#This Row],[Column21]]+Table5[[#This Row],[Column18]]</f>
        <v>0</v>
      </c>
      <c r="AG1627" s="111">
        <f t="shared" si="280"/>
        <v>0</v>
      </c>
      <c r="AH1627" s="111">
        <f t="shared" si="281"/>
        <v>0</v>
      </c>
      <c r="AI1627" s="111">
        <f>Table5[[#This Row],[Column17]]-Table5[[#This Row],[Column20]]</f>
        <v>0</v>
      </c>
      <c r="AJ1627" s="111">
        <f t="shared" si="282"/>
        <v>0</v>
      </c>
      <c r="AK1627" s="111">
        <f t="shared" si="286"/>
        <v>0</v>
      </c>
      <c r="AL1627" s="111">
        <f t="shared" si="283"/>
        <v>0</v>
      </c>
      <c r="AM1627" s="111" t="str">
        <f t="shared" si="284"/>
        <v/>
      </c>
      <c r="AN1627" s="111" t="str">
        <f t="shared" ca="1" si="285"/>
        <v/>
      </c>
    </row>
    <row r="1628" spans="1:40" ht="20.25" customHeight="1" x14ac:dyDescent="0.3">
      <c r="A1628" s="107"/>
      <c r="B1628" s="144"/>
      <c r="C1628" s="119"/>
      <c r="D1628" s="120"/>
      <c r="E1628" s="119"/>
      <c r="F1628" s="119"/>
      <c r="G1628" s="120"/>
      <c r="H1628" s="119"/>
      <c r="I1628" s="109"/>
      <c r="L1628" s="108"/>
      <c r="M1628" s="108"/>
      <c r="N1628" s="108"/>
      <c r="O1628" s="108"/>
      <c r="P1628" s="108"/>
      <c r="Q1628" s="108"/>
      <c r="R1628" s="108"/>
      <c r="S1628" s="108"/>
      <c r="T1628" s="100">
        <f t="shared" si="276"/>
        <v>0</v>
      </c>
      <c r="U1628" s="111"/>
      <c r="V1628" s="111"/>
      <c r="W1628" s="111">
        <f>SUMIFS($F$3:F1628,$D$3:D1628,D1628,$C$3:C1628,"Buy")+SUMIFS($F$3:F1628,$D$3:D1628,D1628,$C$3:C1628,"Coin Deposit",$E$3:E1628,"&lt;&gt;")</f>
        <v>0</v>
      </c>
      <c r="X1628" s="111">
        <f t="shared" si="277"/>
        <v>0</v>
      </c>
      <c r="Y1628" s="111">
        <f>IF($D1628=Y$1,SUMIFS($H$3:$H1628,$G$3:$G1628,Y$1,$C$3:$C1628,"Sell"),0)</f>
        <v>0</v>
      </c>
      <c r="Z1628" s="111">
        <f t="shared" si="278"/>
        <v>0</v>
      </c>
      <c r="AA1628" s="111">
        <f>IF($D1628=AA$1,SUMIFS($H$3:$H1628,$G$3:$G1628,AA$1,$C$3:$C1628,"Sell"),0)</f>
        <v>0</v>
      </c>
      <c r="AB1628" s="111">
        <f t="shared" si="279"/>
        <v>0</v>
      </c>
      <c r="AC1628" s="111">
        <f>SUMIFS('Deductions and Deposits'!$H:$H,'Deductions and Deposits'!$G:$G,D1628,'Deductions and Deposits'!$F:$F,"&lt;="&amp;B1628)+SUMIFS($F$3:F1628,$D$3:D1628,D1628,$C$3:C1628,"Coin Deposit",$E$3:E1628,"")</f>
        <v>0</v>
      </c>
      <c r="AD1628" s="111">
        <f>SUMIFS('Deductions and Deposits'!$D:$D,'Deductions and Deposits'!$C:$C,D1628)+SUMIFS($F:$F,$D:$D,D1628,$C:$C,"Coin Deduction")</f>
        <v>0</v>
      </c>
      <c r="AE1628" s="111">
        <f>Table5[[#This Row],[Column4]]+Table5[[#This Row],[Column14]]+Table5[[#This Row],[Column19]]+Table5[[#This Row],[Column12]]</f>
        <v>0</v>
      </c>
      <c r="AF1628" s="111">
        <f>Table5[[#This Row],[Column5]]+Table5[[#This Row],[Column13]]+Table5[[#This Row],[Column21]]+Table5[[#This Row],[Column18]]</f>
        <v>0</v>
      </c>
      <c r="AG1628" s="111">
        <f t="shared" si="280"/>
        <v>0</v>
      </c>
      <c r="AH1628" s="111">
        <f t="shared" si="281"/>
        <v>0</v>
      </c>
      <c r="AI1628" s="111">
        <f>Table5[[#This Row],[Column17]]-Table5[[#This Row],[Column20]]</f>
        <v>0</v>
      </c>
      <c r="AJ1628" s="111">
        <f t="shared" si="282"/>
        <v>0</v>
      </c>
      <c r="AK1628" s="111">
        <f t="shared" si="286"/>
        <v>0</v>
      </c>
      <c r="AL1628" s="111">
        <f t="shared" si="283"/>
        <v>0</v>
      </c>
      <c r="AM1628" s="111" t="str">
        <f t="shared" si="284"/>
        <v/>
      </c>
      <c r="AN1628" s="111" t="str">
        <f t="shared" ca="1" si="285"/>
        <v/>
      </c>
    </row>
    <row r="1629" spans="1:40" ht="20.25" customHeight="1" x14ac:dyDescent="0.3">
      <c r="A1629" s="107"/>
      <c r="B1629" s="144"/>
      <c r="C1629" s="119"/>
      <c r="D1629" s="120"/>
      <c r="E1629" s="119"/>
      <c r="F1629" s="119"/>
      <c r="G1629" s="120"/>
      <c r="H1629" s="119"/>
      <c r="I1629" s="109"/>
      <c r="L1629" s="108"/>
      <c r="M1629" s="108"/>
      <c r="N1629" s="108"/>
      <c r="O1629" s="108"/>
      <c r="P1629" s="108"/>
      <c r="Q1629" s="108"/>
      <c r="R1629" s="108"/>
      <c r="S1629" s="108"/>
      <c r="T1629" s="100">
        <f t="shared" si="276"/>
        <v>0</v>
      </c>
      <c r="U1629" s="111"/>
      <c r="V1629" s="111"/>
      <c r="W1629" s="111">
        <f>SUMIFS($F$3:F1629,$D$3:D1629,D1629,$C$3:C1629,"Buy")+SUMIFS($F$3:F1629,$D$3:D1629,D1629,$C$3:C1629,"Coin Deposit",$E$3:E1629,"&lt;&gt;")</f>
        <v>0</v>
      </c>
      <c r="X1629" s="111">
        <f t="shared" si="277"/>
        <v>0</v>
      </c>
      <c r="Y1629" s="111">
        <f>IF($D1629=Y$1,SUMIFS($H$3:$H1629,$G$3:$G1629,Y$1,$C$3:$C1629,"Sell"),0)</f>
        <v>0</v>
      </c>
      <c r="Z1629" s="111">
        <f t="shared" si="278"/>
        <v>0</v>
      </c>
      <c r="AA1629" s="111">
        <f>IF($D1629=AA$1,SUMIFS($H$3:$H1629,$G$3:$G1629,AA$1,$C$3:$C1629,"Sell"),0)</f>
        <v>0</v>
      </c>
      <c r="AB1629" s="111">
        <f t="shared" si="279"/>
        <v>0</v>
      </c>
      <c r="AC1629" s="111">
        <f>SUMIFS('Deductions and Deposits'!$H:$H,'Deductions and Deposits'!$G:$G,D1629,'Deductions and Deposits'!$F:$F,"&lt;="&amp;B1629)+SUMIFS($F$3:F1629,$D$3:D1629,D1629,$C$3:C1629,"Coin Deposit",$E$3:E1629,"")</f>
        <v>0</v>
      </c>
      <c r="AD1629" s="111">
        <f>SUMIFS('Deductions and Deposits'!$D:$D,'Deductions and Deposits'!$C:$C,D1629)+SUMIFS($F:$F,$D:$D,D1629,$C:$C,"Coin Deduction")</f>
        <v>0</v>
      </c>
      <c r="AE1629" s="111">
        <f>Table5[[#This Row],[Column4]]+Table5[[#This Row],[Column14]]+Table5[[#This Row],[Column19]]+Table5[[#This Row],[Column12]]</f>
        <v>0</v>
      </c>
      <c r="AF1629" s="111">
        <f>Table5[[#This Row],[Column5]]+Table5[[#This Row],[Column13]]+Table5[[#This Row],[Column21]]+Table5[[#This Row],[Column18]]</f>
        <v>0</v>
      </c>
      <c r="AG1629" s="111">
        <f t="shared" si="280"/>
        <v>0</v>
      </c>
      <c r="AH1629" s="111">
        <f t="shared" si="281"/>
        <v>0</v>
      </c>
      <c r="AI1629" s="111">
        <f>Table5[[#This Row],[Column17]]-Table5[[#This Row],[Column20]]</f>
        <v>0</v>
      </c>
      <c r="AJ1629" s="111">
        <f t="shared" si="282"/>
        <v>0</v>
      </c>
      <c r="AK1629" s="111">
        <f t="shared" si="286"/>
        <v>0</v>
      </c>
      <c r="AL1629" s="111">
        <f t="shared" si="283"/>
        <v>0</v>
      </c>
      <c r="AM1629" s="111" t="str">
        <f t="shared" si="284"/>
        <v/>
      </c>
      <c r="AN1629" s="111" t="str">
        <f t="shared" ca="1" si="285"/>
        <v/>
      </c>
    </row>
    <row r="1630" spans="1:40" ht="20.25" customHeight="1" x14ac:dyDescent="0.3">
      <c r="A1630" s="107"/>
      <c r="B1630" s="144"/>
      <c r="C1630" s="119"/>
      <c r="D1630" s="120"/>
      <c r="E1630" s="119"/>
      <c r="F1630" s="119"/>
      <c r="G1630" s="120"/>
      <c r="H1630" s="119"/>
      <c r="I1630" s="109"/>
      <c r="L1630" s="108"/>
      <c r="M1630" s="108"/>
      <c r="N1630" s="108"/>
      <c r="O1630" s="108"/>
      <c r="P1630" s="108"/>
      <c r="Q1630" s="108"/>
      <c r="R1630" s="108"/>
      <c r="S1630" s="108"/>
      <c r="T1630" s="100">
        <f t="shared" si="276"/>
        <v>0</v>
      </c>
      <c r="U1630" s="111"/>
      <c r="V1630" s="111"/>
      <c r="W1630" s="111">
        <f>SUMIFS($F$3:F1630,$D$3:D1630,D1630,$C$3:C1630,"Buy")+SUMIFS($F$3:F1630,$D$3:D1630,D1630,$C$3:C1630,"Coin Deposit",$E$3:E1630,"&lt;&gt;")</f>
        <v>0</v>
      </c>
      <c r="X1630" s="111">
        <f t="shared" si="277"/>
        <v>0</v>
      </c>
      <c r="Y1630" s="111">
        <f>IF($D1630=Y$1,SUMIFS($H$3:$H1630,$G$3:$G1630,Y$1,$C$3:$C1630,"Sell"),0)</f>
        <v>0</v>
      </c>
      <c r="Z1630" s="111">
        <f t="shared" si="278"/>
        <v>0</v>
      </c>
      <c r="AA1630" s="111">
        <f>IF($D1630=AA$1,SUMIFS($H$3:$H1630,$G$3:$G1630,AA$1,$C$3:$C1630,"Sell"),0)</f>
        <v>0</v>
      </c>
      <c r="AB1630" s="111">
        <f t="shared" si="279"/>
        <v>0</v>
      </c>
      <c r="AC1630" s="111">
        <f>SUMIFS('Deductions and Deposits'!$H:$H,'Deductions and Deposits'!$G:$G,D1630,'Deductions and Deposits'!$F:$F,"&lt;="&amp;B1630)+SUMIFS($F$3:F1630,$D$3:D1630,D1630,$C$3:C1630,"Coin Deposit",$E$3:E1630,"")</f>
        <v>0</v>
      </c>
      <c r="AD1630" s="111">
        <f>SUMIFS('Deductions and Deposits'!$D:$D,'Deductions and Deposits'!$C:$C,D1630)+SUMIFS($F:$F,$D:$D,D1630,$C:$C,"Coin Deduction")</f>
        <v>0</v>
      </c>
      <c r="AE1630" s="111">
        <f>Table5[[#This Row],[Column4]]+Table5[[#This Row],[Column14]]+Table5[[#This Row],[Column19]]+Table5[[#This Row],[Column12]]</f>
        <v>0</v>
      </c>
      <c r="AF1630" s="111">
        <f>Table5[[#This Row],[Column5]]+Table5[[#This Row],[Column13]]+Table5[[#This Row],[Column21]]+Table5[[#This Row],[Column18]]</f>
        <v>0</v>
      </c>
      <c r="AG1630" s="111">
        <f t="shared" si="280"/>
        <v>0</v>
      </c>
      <c r="AH1630" s="111">
        <f t="shared" si="281"/>
        <v>0</v>
      </c>
      <c r="AI1630" s="111">
        <f>Table5[[#This Row],[Column17]]-Table5[[#This Row],[Column20]]</f>
        <v>0</v>
      </c>
      <c r="AJ1630" s="111">
        <f t="shared" si="282"/>
        <v>0</v>
      </c>
      <c r="AK1630" s="111">
        <f t="shared" si="286"/>
        <v>0</v>
      </c>
      <c r="AL1630" s="111">
        <f t="shared" si="283"/>
        <v>0</v>
      </c>
      <c r="AM1630" s="111" t="str">
        <f t="shared" si="284"/>
        <v/>
      </c>
      <c r="AN1630" s="111" t="str">
        <f t="shared" ca="1" si="285"/>
        <v/>
      </c>
    </row>
    <row r="1631" spans="1:40" ht="20.25" customHeight="1" x14ac:dyDescent="0.3">
      <c r="A1631" s="107"/>
      <c r="B1631" s="144"/>
      <c r="C1631" s="119"/>
      <c r="D1631" s="120"/>
      <c r="E1631" s="119"/>
      <c r="F1631" s="119"/>
      <c r="G1631" s="120"/>
      <c r="H1631" s="119"/>
      <c r="I1631" s="109"/>
      <c r="L1631" s="108"/>
      <c r="M1631" s="108"/>
      <c r="N1631" s="108"/>
      <c r="O1631" s="108"/>
      <c r="P1631" s="108"/>
      <c r="Q1631" s="108"/>
      <c r="R1631" s="108"/>
      <c r="S1631" s="108"/>
      <c r="T1631" s="100">
        <f t="shared" si="276"/>
        <v>0</v>
      </c>
      <c r="U1631" s="111"/>
      <c r="V1631" s="111"/>
      <c r="W1631" s="111">
        <f>SUMIFS($F$3:F1631,$D$3:D1631,D1631,$C$3:C1631,"Buy")+SUMIFS($F$3:F1631,$D$3:D1631,D1631,$C$3:C1631,"Coin Deposit",$E$3:E1631,"&lt;&gt;")</f>
        <v>0</v>
      </c>
      <c r="X1631" s="111">
        <f t="shared" si="277"/>
        <v>0</v>
      </c>
      <c r="Y1631" s="111">
        <f>IF($D1631=Y$1,SUMIFS($H$3:$H1631,$G$3:$G1631,Y$1,$C$3:$C1631,"Sell"),0)</f>
        <v>0</v>
      </c>
      <c r="Z1631" s="111">
        <f t="shared" si="278"/>
        <v>0</v>
      </c>
      <c r="AA1631" s="111">
        <f>IF($D1631=AA$1,SUMIFS($H$3:$H1631,$G$3:$G1631,AA$1,$C$3:$C1631,"Sell"),0)</f>
        <v>0</v>
      </c>
      <c r="AB1631" s="111">
        <f t="shared" si="279"/>
        <v>0</v>
      </c>
      <c r="AC1631" s="111">
        <f>SUMIFS('Deductions and Deposits'!$H:$H,'Deductions and Deposits'!$G:$G,D1631,'Deductions and Deposits'!$F:$F,"&lt;="&amp;B1631)+SUMIFS($F$3:F1631,$D$3:D1631,D1631,$C$3:C1631,"Coin Deposit",$E$3:E1631,"")</f>
        <v>0</v>
      </c>
      <c r="AD1631" s="111">
        <f>SUMIFS('Deductions and Deposits'!$D:$D,'Deductions and Deposits'!$C:$C,D1631)+SUMIFS($F:$F,$D:$D,D1631,$C:$C,"Coin Deduction")</f>
        <v>0</v>
      </c>
      <c r="AE1631" s="111">
        <f>Table5[[#This Row],[Column4]]+Table5[[#This Row],[Column14]]+Table5[[#This Row],[Column19]]+Table5[[#This Row],[Column12]]</f>
        <v>0</v>
      </c>
      <c r="AF1631" s="111">
        <f>Table5[[#This Row],[Column5]]+Table5[[#This Row],[Column13]]+Table5[[#This Row],[Column21]]+Table5[[#This Row],[Column18]]</f>
        <v>0</v>
      </c>
      <c r="AG1631" s="111">
        <f t="shared" si="280"/>
        <v>0</v>
      </c>
      <c r="AH1631" s="111">
        <f t="shared" si="281"/>
        <v>0</v>
      </c>
      <c r="AI1631" s="111">
        <f>Table5[[#This Row],[Column17]]-Table5[[#This Row],[Column20]]</f>
        <v>0</v>
      </c>
      <c r="AJ1631" s="111">
        <f t="shared" si="282"/>
        <v>0</v>
      </c>
      <c r="AK1631" s="111">
        <f t="shared" si="286"/>
        <v>0</v>
      </c>
      <c r="AL1631" s="111">
        <f t="shared" si="283"/>
        <v>0</v>
      </c>
      <c r="AM1631" s="111" t="str">
        <f t="shared" si="284"/>
        <v/>
      </c>
      <c r="AN1631" s="111" t="str">
        <f t="shared" ca="1" si="285"/>
        <v/>
      </c>
    </row>
    <row r="1632" spans="1:40" ht="20.25" customHeight="1" x14ac:dyDescent="0.3">
      <c r="A1632" s="107"/>
      <c r="B1632" s="144"/>
      <c r="C1632" s="119"/>
      <c r="D1632" s="120"/>
      <c r="E1632" s="119"/>
      <c r="F1632" s="119"/>
      <c r="G1632" s="120"/>
      <c r="H1632" s="119"/>
      <c r="I1632" s="109"/>
      <c r="L1632" s="108"/>
      <c r="M1632" s="108"/>
      <c r="N1632" s="108"/>
      <c r="O1632" s="108"/>
      <c r="P1632" s="108"/>
      <c r="Q1632" s="108"/>
      <c r="R1632" s="108"/>
      <c r="S1632" s="108"/>
      <c r="T1632" s="100">
        <f t="shared" si="276"/>
        <v>0</v>
      </c>
      <c r="U1632" s="111"/>
      <c r="V1632" s="111"/>
      <c r="W1632" s="111">
        <f>SUMIFS($F$3:F1632,$D$3:D1632,D1632,$C$3:C1632,"Buy")+SUMIFS($F$3:F1632,$D$3:D1632,D1632,$C$3:C1632,"Coin Deposit",$E$3:E1632,"&lt;&gt;")</f>
        <v>0</v>
      </c>
      <c r="X1632" s="111">
        <f t="shared" si="277"/>
        <v>0</v>
      </c>
      <c r="Y1632" s="111">
        <f>IF($D1632=Y$1,SUMIFS($H$3:$H1632,$G$3:$G1632,Y$1,$C$3:$C1632,"Sell"),0)</f>
        <v>0</v>
      </c>
      <c r="Z1632" s="111">
        <f t="shared" si="278"/>
        <v>0</v>
      </c>
      <c r="AA1632" s="111">
        <f>IF($D1632=AA$1,SUMIFS($H$3:$H1632,$G$3:$G1632,AA$1,$C$3:$C1632,"Sell"),0)</f>
        <v>0</v>
      </c>
      <c r="AB1632" s="111">
        <f t="shared" si="279"/>
        <v>0</v>
      </c>
      <c r="AC1632" s="111">
        <f>SUMIFS('Deductions and Deposits'!$H:$H,'Deductions and Deposits'!$G:$G,D1632,'Deductions and Deposits'!$F:$F,"&lt;="&amp;B1632)+SUMIFS($F$3:F1632,$D$3:D1632,D1632,$C$3:C1632,"Coin Deposit",$E$3:E1632,"")</f>
        <v>0</v>
      </c>
      <c r="AD1632" s="111">
        <f>SUMIFS('Deductions and Deposits'!$D:$D,'Deductions and Deposits'!$C:$C,D1632)+SUMIFS($F:$F,$D:$D,D1632,$C:$C,"Coin Deduction")</f>
        <v>0</v>
      </c>
      <c r="AE1632" s="111">
        <f>Table5[[#This Row],[Column4]]+Table5[[#This Row],[Column14]]+Table5[[#This Row],[Column19]]+Table5[[#This Row],[Column12]]</f>
        <v>0</v>
      </c>
      <c r="AF1632" s="111">
        <f>Table5[[#This Row],[Column5]]+Table5[[#This Row],[Column13]]+Table5[[#This Row],[Column21]]+Table5[[#This Row],[Column18]]</f>
        <v>0</v>
      </c>
      <c r="AG1632" s="111">
        <f t="shared" si="280"/>
        <v>0</v>
      </c>
      <c r="AH1632" s="111">
        <f t="shared" si="281"/>
        <v>0</v>
      </c>
      <c r="AI1632" s="111">
        <f>Table5[[#This Row],[Column17]]-Table5[[#This Row],[Column20]]</f>
        <v>0</v>
      </c>
      <c r="AJ1632" s="111">
        <f t="shared" si="282"/>
        <v>0</v>
      </c>
      <c r="AK1632" s="111">
        <f t="shared" si="286"/>
        <v>0</v>
      </c>
      <c r="AL1632" s="111">
        <f t="shared" si="283"/>
        <v>0</v>
      </c>
      <c r="AM1632" s="111" t="str">
        <f t="shared" si="284"/>
        <v/>
      </c>
      <c r="AN1632" s="111" t="str">
        <f t="shared" ca="1" si="285"/>
        <v/>
      </c>
    </row>
    <row r="1633" spans="1:40" ht="20.25" customHeight="1" x14ac:dyDescent="0.3">
      <c r="A1633" s="107"/>
      <c r="B1633" s="144"/>
      <c r="C1633" s="119"/>
      <c r="D1633" s="120"/>
      <c r="E1633" s="119"/>
      <c r="F1633" s="119"/>
      <c r="G1633" s="120"/>
      <c r="H1633" s="119"/>
      <c r="I1633" s="109"/>
      <c r="L1633" s="108"/>
      <c r="M1633" s="108"/>
      <c r="N1633" s="108"/>
      <c r="O1633" s="108"/>
      <c r="P1633" s="108"/>
      <c r="Q1633" s="108"/>
      <c r="R1633" s="108"/>
      <c r="S1633" s="108"/>
      <c r="T1633" s="100">
        <f t="shared" si="276"/>
        <v>0</v>
      </c>
      <c r="U1633" s="111"/>
      <c r="V1633" s="111"/>
      <c r="W1633" s="111">
        <f>SUMIFS($F$3:F1633,$D$3:D1633,D1633,$C$3:C1633,"Buy")+SUMIFS($F$3:F1633,$D$3:D1633,D1633,$C$3:C1633,"Coin Deposit",$E$3:E1633,"&lt;&gt;")</f>
        <v>0</v>
      </c>
      <c r="X1633" s="111">
        <f t="shared" si="277"/>
        <v>0</v>
      </c>
      <c r="Y1633" s="111">
        <f>IF($D1633=Y$1,SUMIFS($H$3:$H1633,$G$3:$G1633,Y$1,$C$3:$C1633,"Sell"),0)</f>
        <v>0</v>
      </c>
      <c r="Z1633" s="111">
        <f t="shared" si="278"/>
        <v>0</v>
      </c>
      <c r="AA1633" s="111">
        <f>IF($D1633=AA$1,SUMIFS($H$3:$H1633,$G$3:$G1633,AA$1,$C$3:$C1633,"Sell"),0)</f>
        <v>0</v>
      </c>
      <c r="AB1633" s="111">
        <f t="shared" si="279"/>
        <v>0</v>
      </c>
      <c r="AC1633" s="111">
        <f>SUMIFS('Deductions and Deposits'!$H:$H,'Deductions and Deposits'!$G:$G,D1633,'Deductions and Deposits'!$F:$F,"&lt;="&amp;B1633)+SUMIFS($F$3:F1633,$D$3:D1633,D1633,$C$3:C1633,"Coin Deposit",$E$3:E1633,"")</f>
        <v>0</v>
      </c>
      <c r="AD1633" s="111">
        <f>SUMIFS('Deductions and Deposits'!$D:$D,'Deductions and Deposits'!$C:$C,D1633)+SUMIFS($F:$F,$D:$D,D1633,$C:$C,"Coin Deduction")</f>
        <v>0</v>
      </c>
      <c r="AE1633" s="111">
        <f>Table5[[#This Row],[Column4]]+Table5[[#This Row],[Column14]]+Table5[[#This Row],[Column19]]+Table5[[#This Row],[Column12]]</f>
        <v>0</v>
      </c>
      <c r="AF1633" s="111">
        <f>Table5[[#This Row],[Column5]]+Table5[[#This Row],[Column13]]+Table5[[#This Row],[Column21]]+Table5[[#This Row],[Column18]]</f>
        <v>0</v>
      </c>
      <c r="AG1633" s="111">
        <f t="shared" si="280"/>
        <v>0</v>
      </c>
      <c r="AH1633" s="111">
        <f t="shared" si="281"/>
        <v>0</v>
      </c>
      <c r="AI1633" s="111">
        <f>Table5[[#This Row],[Column17]]-Table5[[#This Row],[Column20]]</f>
        <v>0</v>
      </c>
      <c r="AJ1633" s="111">
        <f t="shared" si="282"/>
        <v>0</v>
      </c>
      <c r="AK1633" s="111">
        <f t="shared" si="286"/>
        <v>0</v>
      </c>
      <c r="AL1633" s="111">
        <f t="shared" si="283"/>
        <v>0</v>
      </c>
      <c r="AM1633" s="111" t="str">
        <f t="shared" si="284"/>
        <v/>
      </c>
      <c r="AN1633" s="111" t="str">
        <f t="shared" ca="1" si="285"/>
        <v/>
      </c>
    </row>
    <row r="1634" spans="1:40" ht="20.25" customHeight="1" x14ac:dyDescent="0.3">
      <c r="A1634" s="107"/>
      <c r="B1634" s="144"/>
      <c r="C1634" s="119"/>
      <c r="D1634" s="120"/>
      <c r="E1634" s="119"/>
      <c r="F1634" s="119"/>
      <c r="G1634" s="120"/>
      <c r="H1634" s="119"/>
      <c r="I1634" s="109"/>
      <c r="L1634" s="108"/>
      <c r="M1634" s="108"/>
      <c r="N1634" s="108"/>
      <c r="O1634" s="108"/>
      <c r="P1634" s="108"/>
      <c r="Q1634" s="108"/>
      <c r="R1634" s="108"/>
      <c r="S1634" s="108"/>
      <c r="T1634" s="100">
        <f t="shared" si="276"/>
        <v>0</v>
      </c>
      <c r="U1634" s="111"/>
      <c r="V1634" s="111"/>
      <c r="W1634" s="111">
        <f>SUMIFS($F$3:F1634,$D$3:D1634,D1634,$C$3:C1634,"Buy")+SUMIFS($F$3:F1634,$D$3:D1634,D1634,$C$3:C1634,"Coin Deposit",$E$3:E1634,"&lt;&gt;")</f>
        <v>0</v>
      </c>
      <c r="X1634" s="111">
        <f t="shared" si="277"/>
        <v>0</v>
      </c>
      <c r="Y1634" s="111">
        <f>IF($D1634=Y$1,SUMIFS($H$3:$H1634,$G$3:$G1634,Y$1,$C$3:$C1634,"Sell"),0)</f>
        <v>0</v>
      </c>
      <c r="Z1634" s="111">
        <f t="shared" si="278"/>
        <v>0</v>
      </c>
      <c r="AA1634" s="111">
        <f>IF($D1634=AA$1,SUMIFS($H$3:$H1634,$G$3:$G1634,AA$1,$C$3:$C1634,"Sell"),0)</f>
        <v>0</v>
      </c>
      <c r="AB1634" s="111">
        <f t="shared" si="279"/>
        <v>0</v>
      </c>
      <c r="AC1634" s="111">
        <f>SUMIFS('Deductions and Deposits'!$H:$H,'Deductions and Deposits'!$G:$G,D1634,'Deductions and Deposits'!$F:$F,"&lt;="&amp;B1634)+SUMIFS($F$3:F1634,$D$3:D1634,D1634,$C$3:C1634,"Coin Deposit",$E$3:E1634,"")</f>
        <v>0</v>
      </c>
      <c r="AD1634" s="111">
        <f>SUMIFS('Deductions and Deposits'!$D:$D,'Deductions and Deposits'!$C:$C,D1634)+SUMIFS($F:$F,$D:$D,D1634,$C:$C,"Coin Deduction")</f>
        <v>0</v>
      </c>
      <c r="AE1634" s="111">
        <f>Table5[[#This Row],[Column4]]+Table5[[#This Row],[Column14]]+Table5[[#This Row],[Column19]]+Table5[[#This Row],[Column12]]</f>
        <v>0</v>
      </c>
      <c r="AF1634" s="111">
        <f>Table5[[#This Row],[Column5]]+Table5[[#This Row],[Column13]]+Table5[[#This Row],[Column21]]+Table5[[#This Row],[Column18]]</f>
        <v>0</v>
      </c>
      <c r="AG1634" s="111">
        <f t="shared" si="280"/>
        <v>0</v>
      </c>
      <c r="AH1634" s="111">
        <f t="shared" si="281"/>
        <v>0</v>
      </c>
      <c r="AI1634" s="111">
        <f>Table5[[#This Row],[Column17]]-Table5[[#This Row],[Column20]]</f>
        <v>0</v>
      </c>
      <c r="AJ1634" s="111">
        <f t="shared" si="282"/>
        <v>0</v>
      </c>
      <c r="AK1634" s="111">
        <f t="shared" si="286"/>
        <v>0</v>
      </c>
      <c r="AL1634" s="111">
        <f t="shared" si="283"/>
        <v>0</v>
      </c>
      <c r="AM1634" s="111" t="str">
        <f t="shared" si="284"/>
        <v/>
      </c>
      <c r="AN1634" s="111" t="str">
        <f t="shared" ca="1" si="285"/>
        <v/>
      </c>
    </row>
    <row r="1635" spans="1:40" ht="20.25" customHeight="1" x14ac:dyDescent="0.3">
      <c r="A1635" s="107"/>
      <c r="B1635" s="144"/>
      <c r="C1635" s="119"/>
      <c r="D1635" s="120"/>
      <c r="E1635" s="119"/>
      <c r="F1635" s="119"/>
      <c r="G1635" s="120"/>
      <c r="H1635" s="119"/>
      <c r="I1635" s="109"/>
      <c r="L1635" s="108"/>
      <c r="M1635" s="108"/>
      <c r="N1635" s="108"/>
      <c r="O1635" s="108"/>
      <c r="P1635" s="108"/>
      <c r="Q1635" s="108"/>
      <c r="R1635" s="108"/>
      <c r="S1635" s="108"/>
      <c r="T1635" s="100">
        <f t="shared" si="276"/>
        <v>0</v>
      </c>
      <c r="U1635" s="111"/>
      <c r="V1635" s="111"/>
      <c r="W1635" s="111">
        <f>SUMIFS($F$3:F1635,$D$3:D1635,D1635,$C$3:C1635,"Buy")+SUMIFS($F$3:F1635,$D$3:D1635,D1635,$C$3:C1635,"Coin Deposit",$E$3:E1635,"&lt;&gt;")</f>
        <v>0</v>
      </c>
      <c r="X1635" s="111">
        <f t="shared" si="277"/>
        <v>0</v>
      </c>
      <c r="Y1635" s="111">
        <f>IF($D1635=Y$1,SUMIFS($H$3:$H1635,$G$3:$G1635,Y$1,$C$3:$C1635,"Sell"),0)</f>
        <v>0</v>
      </c>
      <c r="Z1635" s="111">
        <f t="shared" si="278"/>
        <v>0</v>
      </c>
      <c r="AA1635" s="111">
        <f>IF($D1635=AA$1,SUMIFS($H$3:$H1635,$G$3:$G1635,AA$1,$C$3:$C1635,"Sell"),0)</f>
        <v>0</v>
      </c>
      <c r="AB1635" s="111">
        <f t="shared" si="279"/>
        <v>0</v>
      </c>
      <c r="AC1635" s="111">
        <f>SUMIFS('Deductions and Deposits'!$H:$H,'Deductions and Deposits'!$G:$G,D1635,'Deductions and Deposits'!$F:$F,"&lt;="&amp;B1635)+SUMIFS($F$3:F1635,$D$3:D1635,D1635,$C$3:C1635,"Coin Deposit",$E$3:E1635,"")</f>
        <v>0</v>
      </c>
      <c r="AD1635" s="111">
        <f>SUMIFS('Deductions and Deposits'!$D:$D,'Deductions and Deposits'!$C:$C,D1635)+SUMIFS($F:$F,$D:$D,D1635,$C:$C,"Coin Deduction")</f>
        <v>0</v>
      </c>
      <c r="AE1635" s="111">
        <f>Table5[[#This Row],[Column4]]+Table5[[#This Row],[Column14]]+Table5[[#This Row],[Column19]]+Table5[[#This Row],[Column12]]</f>
        <v>0</v>
      </c>
      <c r="AF1635" s="111">
        <f>Table5[[#This Row],[Column5]]+Table5[[#This Row],[Column13]]+Table5[[#This Row],[Column21]]+Table5[[#This Row],[Column18]]</f>
        <v>0</v>
      </c>
      <c r="AG1635" s="111">
        <f t="shared" si="280"/>
        <v>0</v>
      </c>
      <c r="AH1635" s="111">
        <f t="shared" si="281"/>
        <v>0</v>
      </c>
      <c r="AI1635" s="111">
        <f>Table5[[#This Row],[Column17]]-Table5[[#This Row],[Column20]]</f>
        <v>0</v>
      </c>
      <c r="AJ1635" s="111">
        <f t="shared" si="282"/>
        <v>0</v>
      </c>
      <c r="AK1635" s="111">
        <f t="shared" si="286"/>
        <v>0</v>
      </c>
      <c r="AL1635" s="111">
        <f t="shared" si="283"/>
        <v>0</v>
      </c>
      <c r="AM1635" s="111" t="str">
        <f t="shared" si="284"/>
        <v/>
      </c>
      <c r="AN1635" s="111" t="str">
        <f t="shared" ca="1" si="285"/>
        <v/>
      </c>
    </row>
    <row r="1636" spans="1:40" ht="20.25" customHeight="1" x14ac:dyDescent="0.3">
      <c r="A1636" s="107"/>
      <c r="B1636" s="144"/>
      <c r="C1636" s="119"/>
      <c r="D1636" s="120"/>
      <c r="E1636" s="119"/>
      <c r="F1636" s="119"/>
      <c r="G1636" s="120"/>
      <c r="H1636" s="119"/>
      <c r="I1636" s="109"/>
      <c r="L1636" s="108"/>
      <c r="M1636" s="108"/>
      <c r="N1636" s="108"/>
      <c r="O1636" s="108"/>
      <c r="P1636" s="108"/>
      <c r="Q1636" s="108"/>
      <c r="R1636" s="108"/>
      <c r="S1636" s="108"/>
      <c r="T1636" s="100">
        <f t="shared" si="276"/>
        <v>0</v>
      </c>
      <c r="U1636" s="111"/>
      <c r="V1636" s="111"/>
      <c r="W1636" s="111">
        <f>SUMIFS($F$3:F1636,$D$3:D1636,D1636,$C$3:C1636,"Buy")+SUMIFS($F$3:F1636,$D$3:D1636,D1636,$C$3:C1636,"Coin Deposit",$E$3:E1636,"&lt;&gt;")</f>
        <v>0</v>
      </c>
      <c r="X1636" s="111">
        <f t="shared" si="277"/>
        <v>0</v>
      </c>
      <c r="Y1636" s="111">
        <f>IF($D1636=Y$1,SUMIFS($H$3:$H1636,$G$3:$G1636,Y$1,$C$3:$C1636,"Sell"),0)</f>
        <v>0</v>
      </c>
      <c r="Z1636" s="111">
        <f t="shared" si="278"/>
        <v>0</v>
      </c>
      <c r="AA1636" s="111">
        <f>IF($D1636=AA$1,SUMIFS($H$3:$H1636,$G$3:$G1636,AA$1,$C$3:$C1636,"Sell"),0)</f>
        <v>0</v>
      </c>
      <c r="AB1636" s="111">
        <f t="shared" si="279"/>
        <v>0</v>
      </c>
      <c r="AC1636" s="111">
        <f>SUMIFS('Deductions and Deposits'!$H:$H,'Deductions and Deposits'!$G:$G,D1636,'Deductions and Deposits'!$F:$F,"&lt;="&amp;B1636)+SUMIFS($F$3:F1636,$D$3:D1636,D1636,$C$3:C1636,"Coin Deposit",$E$3:E1636,"")</f>
        <v>0</v>
      </c>
      <c r="AD1636" s="111">
        <f>SUMIFS('Deductions and Deposits'!$D:$D,'Deductions and Deposits'!$C:$C,D1636)+SUMIFS($F:$F,$D:$D,D1636,$C:$C,"Coin Deduction")</f>
        <v>0</v>
      </c>
      <c r="AE1636" s="111">
        <f>Table5[[#This Row],[Column4]]+Table5[[#This Row],[Column14]]+Table5[[#This Row],[Column19]]+Table5[[#This Row],[Column12]]</f>
        <v>0</v>
      </c>
      <c r="AF1636" s="111">
        <f>Table5[[#This Row],[Column5]]+Table5[[#This Row],[Column13]]+Table5[[#This Row],[Column21]]+Table5[[#This Row],[Column18]]</f>
        <v>0</v>
      </c>
      <c r="AG1636" s="111">
        <f t="shared" si="280"/>
        <v>0</v>
      </c>
      <c r="AH1636" s="111">
        <f t="shared" si="281"/>
        <v>0</v>
      </c>
      <c r="AI1636" s="111">
        <f>Table5[[#This Row],[Column17]]-Table5[[#This Row],[Column20]]</f>
        <v>0</v>
      </c>
      <c r="AJ1636" s="111">
        <f t="shared" si="282"/>
        <v>0</v>
      </c>
      <c r="AK1636" s="111">
        <f t="shared" si="286"/>
        <v>0</v>
      </c>
      <c r="AL1636" s="111">
        <f t="shared" si="283"/>
        <v>0</v>
      </c>
      <c r="AM1636" s="111" t="str">
        <f t="shared" si="284"/>
        <v/>
      </c>
      <c r="AN1636" s="111" t="str">
        <f t="shared" ca="1" si="285"/>
        <v/>
      </c>
    </row>
    <row r="1637" spans="1:40" ht="20.25" customHeight="1" x14ac:dyDescent="0.3">
      <c r="A1637" s="107"/>
      <c r="B1637" s="144"/>
      <c r="C1637" s="119"/>
      <c r="D1637" s="120"/>
      <c r="E1637" s="119"/>
      <c r="F1637" s="119"/>
      <c r="G1637" s="120"/>
      <c r="H1637" s="119"/>
      <c r="I1637" s="109"/>
      <c r="L1637" s="108"/>
      <c r="M1637" s="108"/>
      <c r="N1637" s="108"/>
      <c r="O1637" s="108"/>
      <c r="P1637" s="108"/>
      <c r="Q1637" s="108"/>
      <c r="R1637" s="108"/>
      <c r="S1637" s="108"/>
      <c r="T1637" s="100">
        <f t="shared" si="276"/>
        <v>0</v>
      </c>
      <c r="U1637" s="111"/>
      <c r="V1637" s="111"/>
      <c r="W1637" s="111">
        <f>SUMIFS($F$3:F1637,$D$3:D1637,D1637,$C$3:C1637,"Buy")+SUMIFS($F$3:F1637,$D$3:D1637,D1637,$C$3:C1637,"Coin Deposit",$E$3:E1637,"&lt;&gt;")</f>
        <v>0</v>
      </c>
      <c r="X1637" s="111">
        <f t="shared" si="277"/>
        <v>0</v>
      </c>
      <c r="Y1637" s="111">
        <f>IF($D1637=Y$1,SUMIFS($H$3:$H1637,$G$3:$G1637,Y$1,$C$3:$C1637,"Sell"),0)</f>
        <v>0</v>
      </c>
      <c r="Z1637" s="111">
        <f t="shared" si="278"/>
        <v>0</v>
      </c>
      <c r="AA1637" s="111">
        <f>IF($D1637=AA$1,SUMIFS($H$3:$H1637,$G$3:$G1637,AA$1,$C$3:$C1637,"Sell"),0)</f>
        <v>0</v>
      </c>
      <c r="AB1637" s="111">
        <f t="shared" si="279"/>
        <v>0</v>
      </c>
      <c r="AC1637" s="111">
        <f>SUMIFS('Deductions and Deposits'!$H:$H,'Deductions and Deposits'!$G:$G,D1637,'Deductions and Deposits'!$F:$F,"&lt;="&amp;B1637)+SUMIFS($F$3:F1637,$D$3:D1637,D1637,$C$3:C1637,"Coin Deposit",$E$3:E1637,"")</f>
        <v>0</v>
      </c>
      <c r="AD1637" s="111">
        <f>SUMIFS('Deductions and Deposits'!$D:$D,'Deductions and Deposits'!$C:$C,D1637)+SUMIFS($F:$F,$D:$D,D1637,$C:$C,"Coin Deduction")</f>
        <v>0</v>
      </c>
      <c r="AE1637" s="111">
        <f>Table5[[#This Row],[Column4]]+Table5[[#This Row],[Column14]]+Table5[[#This Row],[Column19]]+Table5[[#This Row],[Column12]]</f>
        <v>0</v>
      </c>
      <c r="AF1637" s="111">
        <f>Table5[[#This Row],[Column5]]+Table5[[#This Row],[Column13]]+Table5[[#This Row],[Column21]]+Table5[[#This Row],[Column18]]</f>
        <v>0</v>
      </c>
      <c r="AG1637" s="111">
        <f t="shared" si="280"/>
        <v>0</v>
      </c>
      <c r="AH1637" s="111">
        <f t="shared" si="281"/>
        <v>0</v>
      </c>
      <c r="AI1637" s="111">
        <f>Table5[[#This Row],[Column17]]-Table5[[#This Row],[Column20]]</f>
        <v>0</v>
      </c>
      <c r="AJ1637" s="111">
        <f t="shared" si="282"/>
        <v>0</v>
      </c>
      <c r="AK1637" s="111">
        <f t="shared" si="286"/>
        <v>0</v>
      </c>
      <c r="AL1637" s="111">
        <f t="shared" si="283"/>
        <v>0</v>
      </c>
      <c r="AM1637" s="111" t="str">
        <f t="shared" si="284"/>
        <v/>
      </c>
      <c r="AN1637" s="111" t="str">
        <f t="shared" ca="1" si="285"/>
        <v/>
      </c>
    </row>
    <row r="1638" spans="1:40" ht="20.25" customHeight="1" x14ac:dyDescent="0.3">
      <c r="A1638" s="107"/>
      <c r="B1638" s="144"/>
      <c r="C1638" s="119"/>
      <c r="D1638" s="120"/>
      <c r="E1638" s="119"/>
      <c r="F1638" s="119"/>
      <c r="G1638" s="120"/>
      <c r="H1638" s="119"/>
      <c r="I1638" s="109"/>
      <c r="L1638" s="108"/>
      <c r="M1638" s="108"/>
      <c r="N1638" s="108"/>
      <c r="O1638" s="108"/>
      <c r="P1638" s="108"/>
      <c r="Q1638" s="108"/>
      <c r="R1638" s="108"/>
      <c r="S1638" s="108"/>
      <c r="T1638" s="100">
        <f t="shared" si="276"/>
        <v>0</v>
      </c>
      <c r="U1638" s="111"/>
      <c r="V1638" s="111"/>
      <c r="W1638" s="111">
        <f>SUMIFS($F$3:F1638,$D$3:D1638,D1638,$C$3:C1638,"Buy")+SUMIFS($F$3:F1638,$D$3:D1638,D1638,$C$3:C1638,"Coin Deposit",$E$3:E1638,"&lt;&gt;")</f>
        <v>0</v>
      </c>
      <c r="X1638" s="111">
        <f t="shared" si="277"/>
        <v>0</v>
      </c>
      <c r="Y1638" s="111">
        <f>IF($D1638=Y$1,SUMIFS($H$3:$H1638,$G$3:$G1638,Y$1,$C$3:$C1638,"Sell"),0)</f>
        <v>0</v>
      </c>
      <c r="Z1638" s="111">
        <f t="shared" si="278"/>
        <v>0</v>
      </c>
      <c r="AA1638" s="111">
        <f>IF($D1638=AA$1,SUMIFS($H$3:$H1638,$G$3:$G1638,AA$1,$C$3:$C1638,"Sell"),0)</f>
        <v>0</v>
      </c>
      <c r="AB1638" s="111">
        <f t="shared" si="279"/>
        <v>0</v>
      </c>
      <c r="AC1638" s="111">
        <f>SUMIFS('Deductions and Deposits'!$H:$H,'Deductions and Deposits'!$G:$G,D1638,'Deductions and Deposits'!$F:$F,"&lt;="&amp;B1638)+SUMIFS($F$3:F1638,$D$3:D1638,D1638,$C$3:C1638,"Coin Deposit",$E$3:E1638,"")</f>
        <v>0</v>
      </c>
      <c r="AD1638" s="111">
        <f>SUMIFS('Deductions and Deposits'!$D:$D,'Deductions and Deposits'!$C:$C,D1638)+SUMIFS($F:$F,$D:$D,D1638,$C:$C,"Coin Deduction")</f>
        <v>0</v>
      </c>
      <c r="AE1638" s="111">
        <f>Table5[[#This Row],[Column4]]+Table5[[#This Row],[Column14]]+Table5[[#This Row],[Column19]]+Table5[[#This Row],[Column12]]</f>
        <v>0</v>
      </c>
      <c r="AF1638" s="111">
        <f>Table5[[#This Row],[Column5]]+Table5[[#This Row],[Column13]]+Table5[[#This Row],[Column21]]+Table5[[#This Row],[Column18]]</f>
        <v>0</v>
      </c>
      <c r="AG1638" s="111">
        <f t="shared" si="280"/>
        <v>0</v>
      </c>
      <c r="AH1638" s="111">
        <f t="shared" si="281"/>
        <v>0</v>
      </c>
      <c r="AI1638" s="111">
        <f>Table5[[#This Row],[Column17]]-Table5[[#This Row],[Column20]]</f>
        <v>0</v>
      </c>
      <c r="AJ1638" s="111">
        <f t="shared" si="282"/>
        <v>0</v>
      </c>
      <c r="AK1638" s="111">
        <f t="shared" si="286"/>
        <v>0</v>
      </c>
      <c r="AL1638" s="111">
        <f t="shared" si="283"/>
        <v>0</v>
      </c>
      <c r="AM1638" s="111" t="str">
        <f t="shared" si="284"/>
        <v/>
      </c>
      <c r="AN1638" s="111" t="str">
        <f t="shared" ca="1" si="285"/>
        <v/>
      </c>
    </row>
    <row r="1639" spans="1:40" ht="20.25" customHeight="1" x14ac:dyDescent="0.3">
      <c r="A1639" s="107"/>
      <c r="B1639" s="144"/>
      <c r="C1639" s="119"/>
      <c r="D1639" s="120"/>
      <c r="E1639" s="119"/>
      <c r="F1639" s="119"/>
      <c r="G1639" s="120"/>
      <c r="H1639" s="119"/>
      <c r="I1639" s="109"/>
      <c r="L1639" s="108"/>
      <c r="M1639" s="108"/>
      <c r="N1639" s="108"/>
      <c r="O1639" s="108"/>
      <c r="P1639" s="108"/>
      <c r="Q1639" s="108"/>
      <c r="R1639" s="108"/>
      <c r="S1639" s="108"/>
      <c r="T1639" s="100">
        <f t="shared" si="276"/>
        <v>0</v>
      </c>
      <c r="U1639" s="111"/>
      <c r="V1639" s="111"/>
      <c r="W1639" s="111">
        <f>SUMIFS($F$3:F1639,$D$3:D1639,D1639,$C$3:C1639,"Buy")+SUMIFS($F$3:F1639,$D$3:D1639,D1639,$C$3:C1639,"Coin Deposit",$E$3:E1639,"&lt;&gt;")</f>
        <v>0</v>
      </c>
      <c r="X1639" s="111">
        <f t="shared" si="277"/>
        <v>0</v>
      </c>
      <c r="Y1639" s="111">
        <f>IF($D1639=Y$1,SUMIFS($H$3:$H1639,$G$3:$G1639,Y$1,$C$3:$C1639,"Sell"),0)</f>
        <v>0</v>
      </c>
      <c r="Z1639" s="111">
        <f t="shared" si="278"/>
        <v>0</v>
      </c>
      <c r="AA1639" s="111">
        <f>IF($D1639=AA$1,SUMIFS($H$3:$H1639,$G$3:$G1639,AA$1,$C$3:$C1639,"Sell"),0)</f>
        <v>0</v>
      </c>
      <c r="AB1639" s="111">
        <f t="shared" si="279"/>
        <v>0</v>
      </c>
      <c r="AC1639" s="111">
        <f>SUMIFS('Deductions and Deposits'!$H:$H,'Deductions and Deposits'!$G:$G,D1639,'Deductions and Deposits'!$F:$F,"&lt;="&amp;B1639)+SUMIFS($F$3:F1639,$D$3:D1639,D1639,$C$3:C1639,"Coin Deposit",$E$3:E1639,"")</f>
        <v>0</v>
      </c>
      <c r="AD1639" s="111">
        <f>SUMIFS('Deductions and Deposits'!$D:$D,'Deductions and Deposits'!$C:$C,D1639)+SUMIFS($F:$F,$D:$D,D1639,$C:$C,"Coin Deduction")</f>
        <v>0</v>
      </c>
      <c r="AE1639" s="111">
        <f>Table5[[#This Row],[Column4]]+Table5[[#This Row],[Column14]]+Table5[[#This Row],[Column19]]+Table5[[#This Row],[Column12]]</f>
        <v>0</v>
      </c>
      <c r="AF1639" s="111">
        <f>Table5[[#This Row],[Column5]]+Table5[[#This Row],[Column13]]+Table5[[#This Row],[Column21]]+Table5[[#This Row],[Column18]]</f>
        <v>0</v>
      </c>
      <c r="AG1639" s="111">
        <f t="shared" si="280"/>
        <v>0</v>
      </c>
      <c r="AH1639" s="111">
        <f t="shared" si="281"/>
        <v>0</v>
      </c>
      <c r="AI1639" s="111">
        <f>Table5[[#This Row],[Column17]]-Table5[[#This Row],[Column20]]</f>
        <v>0</v>
      </c>
      <c r="AJ1639" s="111">
        <f t="shared" si="282"/>
        <v>0</v>
      </c>
      <c r="AK1639" s="111">
        <f t="shared" si="286"/>
        <v>0</v>
      </c>
      <c r="AL1639" s="111">
        <f t="shared" si="283"/>
        <v>0</v>
      </c>
      <c r="AM1639" s="111" t="str">
        <f t="shared" si="284"/>
        <v/>
      </c>
      <c r="AN1639" s="111" t="str">
        <f t="shared" ca="1" si="285"/>
        <v/>
      </c>
    </row>
    <row r="1640" spans="1:40" ht="20.25" customHeight="1" x14ac:dyDescent="0.3">
      <c r="A1640" s="107"/>
      <c r="B1640" s="144"/>
      <c r="C1640" s="119"/>
      <c r="D1640" s="120"/>
      <c r="E1640" s="119"/>
      <c r="F1640" s="119"/>
      <c r="G1640" s="120"/>
      <c r="H1640" s="119"/>
      <c r="I1640" s="109"/>
      <c r="L1640" s="108"/>
      <c r="M1640" s="108"/>
      <c r="N1640" s="108"/>
      <c r="O1640" s="108"/>
      <c r="P1640" s="108"/>
      <c r="Q1640" s="108"/>
      <c r="R1640" s="108"/>
      <c r="S1640" s="108"/>
      <c r="T1640" s="100">
        <f t="shared" si="276"/>
        <v>0</v>
      </c>
      <c r="U1640" s="111"/>
      <c r="V1640" s="111"/>
      <c r="W1640" s="111">
        <f>SUMIFS($F$3:F1640,$D$3:D1640,D1640,$C$3:C1640,"Buy")+SUMIFS($F$3:F1640,$D$3:D1640,D1640,$C$3:C1640,"Coin Deposit",$E$3:E1640,"&lt;&gt;")</f>
        <v>0</v>
      </c>
      <c r="X1640" s="111">
        <f t="shared" si="277"/>
        <v>0</v>
      </c>
      <c r="Y1640" s="111">
        <f>IF($D1640=Y$1,SUMIFS($H$3:$H1640,$G$3:$G1640,Y$1,$C$3:$C1640,"Sell"),0)</f>
        <v>0</v>
      </c>
      <c r="Z1640" s="111">
        <f t="shared" si="278"/>
        <v>0</v>
      </c>
      <c r="AA1640" s="111">
        <f>IF($D1640=AA$1,SUMIFS($H$3:$H1640,$G$3:$G1640,AA$1,$C$3:$C1640,"Sell"),0)</f>
        <v>0</v>
      </c>
      <c r="AB1640" s="111">
        <f t="shared" si="279"/>
        <v>0</v>
      </c>
      <c r="AC1640" s="111">
        <f>SUMIFS('Deductions and Deposits'!$H:$H,'Deductions and Deposits'!$G:$G,D1640,'Deductions and Deposits'!$F:$F,"&lt;="&amp;B1640)+SUMIFS($F$3:F1640,$D$3:D1640,D1640,$C$3:C1640,"Coin Deposit",$E$3:E1640,"")</f>
        <v>0</v>
      </c>
      <c r="AD1640" s="111">
        <f>SUMIFS('Deductions and Deposits'!$D:$D,'Deductions and Deposits'!$C:$C,D1640)+SUMIFS($F:$F,$D:$D,D1640,$C:$C,"Coin Deduction")</f>
        <v>0</v>
      </c>
      <c r="AE1640" s="111">
        <f>Table5[[#This Row],[Column4]]+Table5[[#This Row],[Column14]]+Table5[[#This Row],[Column19]]+Table5[[#This Row],[Column12]]</f>
        <v>0</v>
      </c>
      <c r="AF1640" s="111">
        <f>Table5[[#This Row],[Column5]]+Table5[[#This Row],[Column13]]+Table5[[#This Row],[Column21]]+Table5[[#This Row],[Column18]]</f>
        <v>0</v>
      </c>
      <c r="AG1640" s="111">
        <f t="shared" si="280"/>
        <v>0</v>
      </c>
      <c r="AH1640" s="111">
        <f t="shared" si="281"/>
        <v>0</v>
      </c>
      <c r="AI1640" s="111">
        <f>Table5[[#This Row],[Column17]]-Table5[[#This Row],[Column20]]</f>
        <v>0</v>
      </c>
      <c r="AJ1640" s="111">
        <f t="shared" si="282"/>
        <v>0</v>
      </c>
      <c r="AK1640" s="111">
        <f t="shared" si="286"/>
        <v>0</v>
      </c>
      <c r="AL1640" s="111">
        <f t="shared" si="283"/>
        <v>0</v>
      </c>
      <c r="AM1640" s="111" t="str">
        <f t="shared" si="284"/>
        <v/>
      </c>
      <c r="AN1640" s="111" t="str">
        <f t="shared" ca="1" si="285"/>
        <v/>
      </c>
    </row>
    <row r="1641" spans="1:40" ht="20.25" customHeight="1" x14ac:dyDescent="0.3">
      <c r="A1641" s="107"/>
      <c r="B1641" s="144"/>
      <c r="C1641" s="119"/>
      <c r="D1641" s="120"/>
      <c r="E1641" s="119"/>
      <c r="F1641" s="119"/>
      <c r="G1641" s="120"/>
      <c r="H1641" s="119"/>
      <c r="I1641" s="109"/>
      <c r="L1641" s="108"/>
      <c r="M1641" s="108"/>
      <c r="N1641" s="108"/>
      <c r="O1641" s="108"/>
      <c r="P1641" s="108"/>
      <c r="Q1641" s="108"/>
      <c r="R1641" s="108"/>
      <c r="S1641" s="108"/>
      <c r="T1641" s="100">
        <f t="shared" si="276"/>
        <v>0</v>
      </c>
      <c r="U1641" s="111"/>
      <c r="V1641" s="111"/>
      <c r="W1641" s="111">
        <f>SUMIFS($F$3:F1641,$D$3:D1641,D1641,$C$3:C1641,"Buy")+SUMIFS($F$3:F1641,$D$3:D1641,D1641,$C$3:C1641,"Coin Deposit",$E$3:E1641,"&lt;&gt;")</f>
        <v>0</v>
      </c>
      <c r="X1641" s="111">
        <f t="shared" si="277"/>
        <v>0</v>
      </c>
      <c r="Y1641" s="111">
        <f>IF($D1641=Y$1,SUMIFS($H$3:$H1641,$G$3:$G1641,Y$1,$C$3:$C1641,"Sell"),0)</f>
        <v>0</v>
      </c>
      <c r="Z1641" s="111">
        <f t="shared" si="278"/>
        <v>0</v>
      </c>
      <c r="AA1641" s="111">
        <f>IF($D1641=AA$1,SUMIFS($H$3:$H1641,$G$3:$G1641,AA$1,$C$3:$C1641,"Sell"),0)</f>
        <v>0</v>
      </c>
      <c r="AB1641" s="111">
        <f t="shared" si="279"/>
        <v>0</v>
      </c>
      <c r="AC1641" s="111">
        <f>SUMIFS('Deductions and Deposits'!$H:$H,'Deductions and Deposits'!$G:$G,D1641,'Deductions and Deposits'!$F:$F,"&lt;="&amp;B1641)+SUMIFS($F$3:F1641,$D$3:D1641,D1641,$C$3:C1641,"Coin Deposit",$E$3:E1641,"")</f>
        <v>0</v>
      </c>
      <c r="AD1641" s="111">
        <f>SUMIFS('Deductions and Deposits'!$D:$D,'Deductions and Deposits'!$C:$C,D1641)+SUMIFS($F:$F,$D:$D,D1641,$C:$C,"Coin Deduction")</f>
        <v>0</v>
      </c>
      <c r="AE1641" s="111">
        <f>Table5[[#This Row],[Column4]]+Table5[[#This Row],[Column14]]+Table5[[#This Row],[Column19]]+Table5[[#This Row],[Column12]]</f>
        <v>0</v>
      </c>
      <c r="AF1641" s="111">
        <f>Table5[[#This Row],[Column5]]+Table5[[#This Row],[Column13]]+Table5[[#This Row],[Column21]]+Table5[[#This Row],[Column18]]</f>
        <v>0</v>
      </c>
      <c r="AG1641" s="111">
        <f t="shared" si="280"/>
        <v>0</v>
      </c>
      <c r="AH1641" s="111">
        <f t="shared" si="281"/>
        <v>0</v>
      </c>
      <c r="AI1641" s="111">
        <f>Table5[[#This Row],[Column17]]-Table5[[#This Row],[Column20]]</f>
        <v>0</v>
      </c>
      <c r="AJ1641" s="111">
        <f t="shared" si="282"/>
        <v>0</v>
      </c>
      <c r="AK1641" s="111">
        <f t="shared" si="286"/>
        <v>0</v>
      </c>
      <c r="AL1641" s="111">
        <f t="shared" si="283"/>
        <v>0</v>
      </c>
      <c r="AM1641" s="111" t="str">
        <f t="shared" si="284"/>
        <v/>
      </c>
      <c r="AN1641" s="111" t="str">
        <f t="shared" ca="1" si="285"/>
        <v/>
      </c>
    </row>
    <row r="1642" spans="1:40" ht="20.25" customHeight="1" x14ac:dyDescent="0.3">
      <c r="A1642" s="107"/>
      <c r="B1642" s="144"/>
      <c r="C1642" s="119"/>
      <c r="D1642" s="120"/>
      <c r="E1642" s="119"/>
      <c r="F1642" s="119"/>
      <c r="G1642" s="120"/>
      <c r="H1642" s="119"/>
      <c r="I1642" s="109"/>
      <c r="L1642" s="108"/>
      <c r="M1642" s="108"/>
      <c r="N1642" s="108"/>
      <c r="O1642" s="108"/>
      <c r="P1642" s="108"/>
      <c r="Q1642" s="108"/>
      <c r="R1642" s="108"/>
      <c r="S1642" s="108"/>
      <c r="T1642" s="100">
        <f t="shared" si="276"/>
        <v>0</v>
      </c>
      <c r="U1642" s="111"/>
      <c r="V1642" s="111"/>
      <c r="W1642" s="111">
        <f>SUMIFS($F$3:F1642,$D$3:D1642,D1642,$C$3:C1642,"Buy")+SUMIFS($F$3:F1642,$D$3:D1642,D1642,$C$3:C1642,"Coin Deposit",$E$3:E1642,"&lt;&gt;")</f>
        <v>0</v>
      </c>
      <c r="X1642" s="111">
        <f t="shared" si="277"/>
        <v>0</v>
      </c>
      <c r="Y1642" s="111">
        <f>IF($D1642=Y$1,SUMIFS($H$3:$H1642,$G$3:$G1642,Y$1,$C$3:$C1642,"Sell"),0)</f>
        <v>0</v>
      </c>
      <c r="Z1642" s="111">
        <f t="shared" si="278"/>
        <v>0</v>
      </c>
      <c r="AA1642" s="111">
        <f>IF($D1642=AA$1,SUMIFS($H$3:$H1642,$G$3:$G1642,AA$1,$C$3:$C1642,"Sell"),0)</f>
        <v>0</v>
      </c>
      <c r="AB1642" s="111">
        <f t="shared" si="279"/>
        <v>0</v>
      </c>
      <c r="AC1642" s="111">
        <f>SUMIFS('Deductions and Deposits'!$H:$H,'Deductions and Deposits'!$G:$G,D1642,'Deductions and Deposits'!$F:$F,"&lt;="&amp;B1642)+SUMIFS($F$3:F1642,$D$3:D1642,D1642,$C$3:C1642,"Coin Deposit",$E$3:E1642,"")</f>
        <v>0</v>
      </c>
      <c r="AD1642" s="111">
        <f>SUMIFS('Deductions and Deposits'!$D:$D,'Deductions and Deposits'!$C:$C,D1642)+SUMIFS($F:$F,$D:$D,D1642,$C:$C,"Coin Deduction")</f>
        <v>0</v>
      </c>
      <c r="AE1642" s="111">
        <f>Table5[[#This Row],[Column4]]+Table5[[#This Row],[Column14]]+Table5[[#This Row],[Column19]]+Table5[[#This Row],[Column12]]</f>
        <v>0</v>
      </c>
      <c r="AF1642" s="111">
        <f>Table5[[#This Row],[Column5]]+Table5[[#This Row],[Column13]]+Table5[[#This Row],[Column21]]+Table5[[#This Row],[Column18]]</f>
        <v>0</v>
      </c>
      <c r="AG1642" s="111">
        <f t="shared" si="280"/>
        <v>0</v>
      </c>
      <c r="AH1642" s="111">
        <f t="shared" si="281"/>
        <v>0</v>
      </c>
      <c r="AI1642" s="111">
        <f>Table5[[#This Row],[Column17]]-Table5[[#This Row],[Column20]]</f>
        <v>0</v>
      </c>
      <c r="AJ1642" s="111">
        <f t="shared" si="282"/>
        <v>0</v>
      </c>
      <c r="AK1642" s="111">
        <f t="shared" si="286"/>
        <v>0</v>
      </c>
      <c r="AL1642" s="111">
        <f t="shared" si="283"/>
        <v>0</v>
      </c>
      <c r="AM1642" s="111" t="str">
        <f t="shared" si="284"/>
        <v/>
      </c>
      <c r="AN1642" s="111" t="str">
        <f t="shared" ca="1" si="285"/>
        <v/>
      </c>
    </row>
    <row r="1643" spans="1:40" ht="20.25" customHeight="1" x14ac:dyDescent="0.3">
      <c r="A1643" s="107"/>
      <c r="B1643" s="144"/>
      <c r="C1643" s="119"/>
      <c r="D1643" s="120"/>
      <c r="E1643" s="119"/>
      <c r="F1643" s="119"/>
      <c r="G1643" s="120"/>
      <c r="H1643" s="119"/>
      <c r="I1643" s="109"/>
      <c r="L1643" s="108"/>
      <c r="M1643" s="108"/>
      <c r="N1643" s="108"/>
      <c r="O1643" s="108"/>
      <c r="P1643" s="108"/>
      <c r="Q1643" s="108"/>
      <c r="R1643" s="108"/>
      <c r="S1643" s="108"/>
      <c r="T1643" s="100">
        <f t="shared" si="276"/>
        <v>0</v>
      </c>
      <c r="U1643" s="111"/>
      <c r="V1643" s="111"/>
      <c r="W1643" s="111">
        <f>SUMIFS($F$3:F1643,$D$3:D1643,D1643,$C$3:C1643,"Buy")+SUMIFS($F$3:F1643,$D$3:D1643,D1643,$C$3:C1643,"Coin Deposit",$E$3:E1643,"&lt;&gt;")</f>
        <v>0</v>
      </c>
      <c r="X1643" s="111">
        <f t="shared" si="277"/>
        <v>0</v>
      </c>
      <c r="Y1643" s="111">
        <f>IF($D1643=Y$1,SUMIFS($H$3:$H1643,$G$3:$G1643,Y$1,$C$3:$C1643,"Sell"),0)</f>
        <v>0</v>
      </c>
      <c r="Z1643" s="111">
        <f t="shared" si="278"/>
        <v>0</v>
      </c>
      <c r="AA1643" s="111">
        <f>IF($D1643=AA$1,SUMIFS($H$3:$H1643,$G$3:$G1643,AA$1,$C$3:$C1643,"Sell"),0)</f>
        <v>0</v>
      </c>
      <c r="AB1643" s="111">
        <f t="shared" si="279"/>
        <v>0</v>
      </c>
      <c r="AC1643" s="111">
        <f>SUMIFS('Deductions and Deposits'!$H:$H,'Deductions and Deposits'!$G:$G,D1643,'Deductions and Deposits'!$F:$F,"&lt;="&amp;B1643)+SUMIFS($F$3:F1643,$D$3:D1643,D1643,$C$3:C1643,"Coin Deposit",$E$3:E1643,"")</f>
        <v>0</v>
      </c>
      <c r="AD1643" s="111">
        <f>SUMIFS('Deductions and Deposits'!$D:$D,'Deductions and Deposits'!$C:$C,D1643)+SUMIFS($F:$F,$D:$D,D1643,$C:$C,"Coin Deduction")</f>
        <v>0</v>
      </c>
      <c r="AE1643" s="111">
        <f>Table5[[#This Row],[Column4]]+Table5[[#This Row],[Column14]]+Table5[[#This Row],[Column19]]+Table5[[#This Row],[Column12]]</f>
        <v>0</v>
      </c>
      <c r="AF1643" s="111">
        <f>Table5[[#This Row],[Column5]]+Table5[[#This Row],[Column13]]+Table5[[#This Row],[Column21]]+Table5[[#This Row],[Column18]]</f>
        <v>0</v>
      </c>
      <c r="AG1643" s="111">
        <f t="shared" si="280"/>
        <v>0</v>
      </c>
      <c r="AH1643" s="111">
        <f t="shared" si="281"/>
        <v>0</v>
      </c>
      <c r="AI1643" s="111">
        <f>Table5[[#This Row],[Column17]]-Table5[[#This Row],[Column20]]</f>
        <v>0</v>
      </c>
      <c r="AJ1643" s="111">
        <f t="shared" si="282"/>
        <v>0</v>
      </c>
      <c r="AK1643" s="111">
        <f t="shared" si="286"/>
        <v>0</v>
      </c>
      <c r="AL1643" s="111">
        <f t="shared" si="283"/>
        <v>0</v>
      </c>
      <c r="AM1643" s="111" t="str">
        <f t="shared" si="284"/>
        <v/>
      </c>
      <c r="AN1643" s="111" t="str">
        <f t="shared" ca="1" si="285"/>
        <v/>
      </c>
    </row>
    <row r="1644" spans="1:40" ht="20.25" customHeight="1" x14ac:dyDescent="0.3">
      <c r="A1644" s="107"/>
      <c r="B1644" s="144"/>
      <c r="C1644" s="119"/>
      <c r="D1644" s="120"/>
      <c r="E1644" s="119"/>
      <c r="F1644" s="119"/>
      <c r="G1644" s="120"/>
      <c r="H1644" s="119"/>
      <c r="I1644" s="109"/>
      <c r="L1644" s="108"/>
      <c r="M1644" s="108"/>
      <c r="N1644" s="108"/>
      <c r="O1644" s="108"/>
      <c r="P1644" s="108"/>
      <c r="Q1644" s="108"/>
      <c r="R1644" s="108"/>
      <c r="S1644" s="108"/>
      <c r="T1644" s="100">
        <f t="shared" si="276"/>
        <v>0</v>
      </c>
      <c r="U1644" s="111"/>
      <c r="V1644" s="111"/>
      <c r="W1644" s="111">
        <f>SUMIFS($F$3:F1644,$D$3:D1644,D1644,$C$3:C1644,"Buy")+SUMIFS($F$3:F1644,$D$3:D1644,D1644,$C$3:C1644,"Coin Deposit",$E$3:E1644,"&lt;&gt;")</f>
        <v>0</v>
      </c>
      <c r="X1644" s="111">
        <f t="shared" si="277"/>
        <v>0</v>
      </c>
      <c r="Y1644" s="111">
        <f>IF($D1644=Y$1,SUMIFS($H$3:$H1644,$G$3:$G1644,Y$1,$C$3:$C1644,"Sell"),0)</f>
        <v>0</v>
      </c>
      <c r="Z1644" s="111">
        <f t="shared" si="278"/>
        <v>0</v>
      </c>
      <c r="AA1644" s="111">
        <f>IF($D1644=AA$1,SUMIFS($H$3:$H1644,$G$3:$G1644,AA$1,$C$3:$C1644,"Sell"),0)</f>
        <v>0</v>
      </c>
      <c r="AB1644" s="111">
        <f t="shared" si="279"/>
        <v>0</v>
      </c>
      <c r="AC1644" s="111">
        <f>SUMIFS('Deductions and Deposits'!$H:$H,'Deductions and Deposits'!$G:$G,D1644,'Deductions and Deposits'!$F:$F,"&lt;="&amp;B1644)+SUMIFS($F$3:F1644,$D$3:D1644,D1644,$C$3:C1644,"Coin Deposit",$E$3:E1644,"")</f>
        <v>0</v>
      </c>
      <c r="AD1644" s="111">
        <f>SUMIFS('Deductions and Deposits'!$D:$D,'Deductions and Deposits'!$C:$C,D1644)+SUMIFS($F:$F,$D:$D,D1644,$C:$C,"Coin Deduction")</f>
        <v>0</v>
      </c>
      <c r="AE1644" s="111">
        <f>Table5[[#This Row],[Column4]]+Table5[[#This Row],[Column14]]+Table5[[#This Row],[Column19]]+Table5[[#This Row],[Column12]]</f>
        <v>0</v>
      </c>
      <c r="AF1644" s="111">
        <f>Table5[[#This Row],[Column5]]+Table5[[#This Row],[Column13]]+Table5[[#This Row],[Column21]]+Table5[[#This Row],[Column18]]</f>
        <v>0</v>
      </c>
      <c r="AG1644" s="111">
        <f t="shared" si="280"/>
        <v>0</v>
      </c>
      <c r="AH1644" s="111">
        <f t="shared" si="281"/>
        <v>0</v>
      </c>
      <c r="AI1644" s="111">
        <f>Table5[[#This Row],[Column17]]-Table5[[#This Row],[Column20]]</f>
        <v>0</v>
      </c>
      <c r="AJ1644" s="111">
        <f t="shared" si="282"/>
        <v>0</v>
      </c>
      <c r="AK1644" s="111">
        <f t="shared" si="286"/>
        <v>0</v>
      </c>
      <c r="AL1644" s="111">
        <f t="shared" si="283"/>
        <v>0</v>
      </c>
      <c r="AM1644" s="111" t="str">
        <f t="shared" si="284"/>
        <v/>
      </c>
      <c r="AN1644" s="111" t="str">
        <f t="shared" ca="1" si="285"/>
        <v/>
      </c>
    </row>
    <row r="1645" spans="1:40" ht="20.25" customHeight="1" x14ac:dyDescent="0.3">
      <c r="A1645" s="107"/>
      <c r="B1645" s="144"/>
      <c r="C1645" s="119"/>
      <c r="D1645" s="120"/>
      <c r="E1645" s="119"/>
      <c r="F1645" s="119"/>
      <c r="G1645" s="120"/>
      <c r="H1645" s="119"/>
      <c r="I1645" s="109"/>
      <c r="L1645" s="108"/>
      <c r="M1645" s="108"/>
      <c r="N1645" s="108"/>
      <c r="O1645" s="108"/>
      <c r="P1645" s="108"/>
      <c r="Q1645" s="108"/>
      <c r="R1645" s="108"/>
      <c r="S1645" s="108"/>
      <c r="T1645" s="100">
        <f t="shared" si="276"/>
        <v>0</v>
      </c>
      <c r="U1645" s="111"/>
      <c r="V1645" s="111"/>
      <c r="W1645" s="111">
        <f>SUMIFS($F$3:F1645,$D$3:D1645,D1645,$C$3:C1645,"Buy")+SUMIFS($F$3:F1645,$D$3:D1645,D1645,$C$3:C1645,"Coin Deposit",$E$3:E1645,"&lt;&gt;")</f>
        <v>0</v>
      </c>
      <c r="X1645" s="111">
        <f t="shared" si="277"/>
        <v>0</v>
      </c>
      <c r="Y1645" s="111">
        <f>IF($D1645=Y$1,SUMIFS($H$3:$H1645,$G$3:$G1645,Y$1,$C$3:$C1645,"Sell"),0)</f>
        <v>0</v>
      </c>
      <c r="Z1645" s="111">
        <f t="shared" si="278"/>
        <v>0</v>
      </c>
      <c r="AA1645" s="111">
        <f>IF($D1645=AA$1,SUMIFS($H$3:$H1645,$G$3:$G1645,AA$1,$C$3:$C1645,"Sell"),0)</f>
        <v>0</v>
      </c>
      <c r="AB1645" s="111">
        <f t="shared" si="279"/>
        <v>0</v>
      </c>
      <c r="AC1645" s="111">
        <f>SUMIFS('Deductions and Deposits'!$H:$H,'Deductions and Deposits'!$G:$G,D1645,'Deductions and Deposits'!$F:$F,"&lt;="&amp;B1645)+SUMIFS($F$3:F1645,$D$3:D1645,D1645,$C$3:C1645,"Coin Deposit",$E$3:E1645,"")</f>
        <v>0</v>
      </c>
      <c r="AD1645" s="111">
        <f>SUMIFS('Deductions and Deposits'!$D:$D,'Deductions and Deposits'!$C:$C,D1645)+SUMIFS($F:$F,$D:$D,D1645,$C:$C,"Coin Deduction")</f>
        <v>0</v>
      </c>
      <c r="AE1645" s="111">
        <f>Table5[[#This Row],[Column4]]+Table5[[#This Row],[Column14]]+Table5[[#This Row],[Column19]]+Table5[[#This Row],[Column12]]</f>
        <v>0</v>
      </c>
      <c r="AF1645" s="111">
        <f>Table5[[#This Row],[Column5]]+Table5[[#This Row],[Column13]]+Table5[[#This Row],[Column21]]+Table5[[#This Row],[Column18]]</f>
        <v>0</v>
      </c>
      <c r="AG1645" s="111">
        <f t="shared" si="280"/>
        <v>0</v>
      </c>
      <c r="AH1645" s="111">
        <f t="shared" si="281"/>
        <v>0</v>
      </c>
      <c r="AI1645" s="111">
        <f>Table5[[#This Row],[Column17]]-Table5[[#This Row],[Column20]]</f>
        <v>0</v>
      </c>
      <c r="AJ1645" s="111">
        <f t="shared" si="282"/>
        <v>0</v>
      </c>
      <c r="AK1645" s="111">
        <f t="shared" si="286"/>
        <v>0</v>
      </c>
      <c r="AL1645" s="111">
        <f t="shared" si="283"/>
        <v>0</v>
      </c>
      <c r="AM1645" s="111" t="str">
        <f t="shared" si="284"/>
        <v/>
      </c>
      <c r="AN1645" s="111" t="str">
        <f t="shared" ca="1" si="285"/>
        <v/>
      </c>
    </row>
    <row r="1646" spans="1:40" ht="20.25" customHeight="1" x14ac:dyDescent="0.3">
      <c r="A1646" s="107"/>
      <c r="B1646" s="144"/>
      <c r="C1646" s="119"/>
      <c r="D1646" s="120"/>
      <c r="E1646" s="119"/>
      <c r="F1646" s="119"/>
      <c r="G1646" s="120"/>
      <c r="H1646" s="119"/>
      <c r="I1646" s="109"/>
      <c r="L1646" s="108"/>
      <c r="M1646" s="108"/>
      <c r="N1646" s="108"/>
      <c r="O1646" s="108"/>
      <c r="P1646" s="108"/>
      <c r="Q1646" s="108"/>
      <c r="R1646" s="108"/>
      <c r="S1646" s="108"/>
      <c r="T1646" s="100">
        <f t="shared" si="276"/>
        <v>0</v>
      </c>
      <c r="U1646" s="111"/>
      <c r="V1646" s="111"/>
      <c r="W1646" s="111">
        <f>SUMIFS($F$3:F1646,$D$3:D1646,D1646,$C$3:C1646,"Buy")+SUMIFS($F$3:F1646,$D$3:D1646,D1646,$C$3:C1646,"Coin Deposit",$E$3:E1646,"&lt;&gt;")</f>
        <v>0</v>
      </c>
      <c r="X1646" s="111">
        <f t="shared" si="277"/>
        <v>0</v>
      </c>
      <c r="Y1646" s="111">
        <f>IF($D1646=Y$1,SUMIFS($H$3:$H1646,$G$3:$G1646,Y$1,$C$3:$C1646,"Sell"),0)</f>
        <v>0</v>
      </c>
      <c r="Z1646" s="111">
        <f t="shared" si="278"/>
        <v>0</v>
      </c>
      <c r="AA1646" s="111">
        <f>IF($D1646=AA$1,SUMIFS($H$3:$H1646,$G$3:$G1646,AA$1,$C$3:$C1646,"Sell"),0)</f>
        <v>0</v>
      </c>
      <c r="AB1646" s="111">
        <f t="shared" si="279"/>
        <v>0</v>
      </c>
      <c r="AC1646" s="111">
        <f>SUMIFS('Deductions and Deposits'!$H:$H,'Deductions and Deposits'!$G:$G,D1646,'Deductions and Deposits'!$F:$F,"&lt;="&amp;B1646)+SUMIFS($F$3:F1646,$D$3:D1646,D1646,$C$3:C1646,"Coin Deposit",$E$3:E1646,"")</f>
        <v>0</v>
      </c>
      <c r="AD1646" s="111">
        <f>SUMIFS('Deductions and Deposits'!$D:$D,'Deductions and Deposits'!$C:$C,D1646)+SUMIFS($F:$F,$D:$D,D1646,$C:$C,"Coin Deduction")</f>
        <v>0</v>
      </c>
      <c r="AE1646" s="111">
        <f>Table5[[#This Row],[Column4]]+Table5[[#This Row],[Column14]]+Table5[[#This Row],[Column19]]+Table5[[#This Row],[Column12]]</f>
        <v>0</v>
      </c>
      <c r="AF1646" s="111">
        <f>Table5[[#This Row],[Column5]]+Table5[[#This Row],[Column13]]+Table5[[#This Row],[Column21]]+Table5[[#This Row],[Column18]]</f>
        <v>0</v>
      </c>
      <c r="AG1646" s="111">
        <f t="shared" si="280"/>
        <v>0</v>
      </c>
      <c r="AH1646" s="111">
        <f t="shared" si="281"/>
        <v>0</v>
      </c>
      <c r="AI1646" s="111">
        <f>Table5[[#This Row],[Column17]]-Table5[[#This Row],[Column20]]</f>
        <v>0</v>
      </c>
      <c r="AJ1646" s="111">
        <f t="shared" si="282"/>
        <v>0</v>
      </c>
      <c r="AK1646" s="111">
        <f t="shared" si="286"/>
        <v>0</v>
      </c>
      <c r="AL1646" s="111">
        <f t="shared" si="283"/>
        <v>0</v>
      </c>
      <c r="AM1646" s="111" t="str">
        <f t="shared" si="284"/>
        <v/>
      </c>
      <c r="AN1646" s="111" t="str">
        <f t="shared" ca="1" si="285"/>
        <v/>
      </c>
    </row>
    <row r="1647" spans="1:40" ht="20.25" customHeight="1" x14ac:dyDescent="0.3">
      <c r="A1647" s="107"/>
      <c r="B1647" s="144"/>
      <c r="C1647" s="119"/>
      <c r="D1647" s="120"/>
      <c r="E1647" s="119"/>
      <c r="F1647" s="119"/>
      <c r="G1647" s="120"/>
      <c r="H1647" s="119"/>
      <c r="I1647" s="109"/>
      <c r="L1647" s="108"/>
      <c r="M1647" s="108"/>
      <c r="N1647" s="108"/>
      <c r="O1647" s="108"/>
      <c r="P1647" s="108"/>
      <c r="Q1647" s="108"/>
      <c r="R1647" s="108"/>
      <c r="S1647" s="108"/>
      <c r="T1647" s="100">
        <f t="shared" si="276"/>
        <v>0</v>
      </c>
      <c r="U1647" s="111"/>
      <c r="V1647" s="111"/>
      <c r="W1647" s="111">
        <f>SUMIFS($F$3:F1647,$D$3:D1647,D1647,$C$3:C1647,"Buy")+SUMIFS($F$3:F1647,$D$3:D1647,D1647,$C$3:C1647,"Coin Deposit",$E$3:E1647,"&lt;&gt;")</f>
        <v>0</v>
      </c>
      <c r="X1647" s="111">
        <f t="shared" si="277"/>
        <v>0</v>
      </c>
      <c r="Y1647" s="111">
        <f>IF($D1647=Y$1,SUMIFS($H$3:$H1647,$G$3:$G1647,Y$1,$C$3:$C1647,"Sell"),0)</f>
        <v>0</v>
      </c>
      <c r="Z1647" s="111">
        <f t="shared" si="278"/>
        <v>0</v>
      </c>
      <c r="AA1647" s="111">
        <f>IF($D1647=AA$1,SUMIFS($H$3:$H1647,$G$3:$G1647,AA$1,$C$3:$C1647,"Sell"),0)</f>
        <v>0</v>
      </c>
      <c r="AB1647" s="111">
        <f t="shared" si="279"/>
        <v>0</v>
      </c>
      <c r="AC1647" s="111">
        <f>SUMIFS('Deductions and Deposits'!$H:$H,'Deductions and Deposits'!$G:$G,D1647,'Deductions and Deposits'!$F:$F,"&lt;="&amp;B1647)+SUMIFS($F$3:F1647,$D$3:D1647,D1647,$C$3:C1647,"Coin Deposit",$E$3:E1647,"")</f>
        <v>0</v>
      </c>
      <c r="AD1647" s="111">
        <f>SUMIFS('Deductions and Deposits'!$D:$D,'Deductions and Deposits'!$C:$C,D1647)+SUMIFS($F:$F,$D:$D,D1647,$C:$C,"Coin Deduction")</f>
        <v>0</v>
      </c>
      <c r="AE1647" s="111">
        <f>Table5[[#This Row],[Column4]]+Table5[[#This Row],[Column14]]+Table5[[#This Row],[Column19]]+Table5[[#This Row],[Column12]]</f>
        <v>0</v>
      </c>
      <c r="AF1647" s="111">
        <f>Table5[[#This Row],[Column5]]+Table5[[#This Row],[Column13]]+Table5[[#This Row],[Column21]]+Table5[[#This Row],[Column18]]</f>
        <v>0</v>
      </c>
      <c r="AG1647" s="111">
        <f t="shared" si="280"/>
        <v>0</v>
      </c>
      <c r="AH1647" s="111">
        <f t="shared" si="281"/>
        <v>0</v>
      </c>
      <c r="AI1647" s="111">
        <f>Table5[[#This Row],[Column17]]-Table5[[#This Row],[Column20]]</f>
        <v>0</v>
      </c>
      <c r="AJ1647" s="111">
        <f t="shared" si="282"/>
        <v>0</v>
      </c>
      <c r="AK1647" s="111">
        <f t="shared" si="286"/>
        <v>0</v>
      </c>
      <c r="AL1647" s="111">
        <f t="shared" si="283"/>
        <v>0</v>
      </c>
      <c r="AM1647" s="111" t="str">
        <f t="shared" si="284"/>
        <v/>
      </c>
      <c r="AN1647" s="111" t="str">
        <f t="shared" ca="1" si="285"/>
        <v/>
      </c>
    </row>
    <row r="1648" spans="1:40" ht="20.25" customHeight="1" x14ac:dyDescent="0.3">
      <c r="A1648" s="107"/>
      <c r="B1648" s="144"/>
      <c r="C1648" s="119"/>
      <c r="D1648" s="120"/>
      <c r="E1648" s="119"/>
      <c r="F1648" s="119"/>
      <c r="G1648" s="120"/>
      <c r="H1648" s="119"/>
      <c r="I1648" s="109"/>
      <c r="L1648" s="108"/>
      <c r="M1648" s="108"/>
      <c r="N1648" s="108"/>
      <c r="O1648" s="108"/>
      <c r="P1648" s="108"/>
      <c r="Q1648" s="108"/>
      <c r="R1648" s="108"/>
      <c r="S1648" s="108"/>
      <c r="T1648" s="100">
        <f t="shared" si="276"/>
        <v>0</v>
      </c>
      <c r="U1648" s="111"/>
      <c r="V1648" s="111"/>
      <c r="W1648" s="111">
        <f>SUMIFS($F$3:F1648,$D$3:D1648,D1648,$C$3:C1648,"Buy")+SUMIFS($F$3:F1648,$D$3:D1648,D1648,$C$3:C1648,"Coin Deposit",$E$3:E1648,"&lt;&gt;")</f>
        <v>0</v>
      </c>
      <c r="X1648" s="111">
        <f t="shared" si="277"/>
        <v>0</v>
      </c>
      <c r="Y1648" s="111">
        <f>IF($D1648=Y$1,SUMIFS($H$3:$H1648,$G$3:$G1648,Y$1,$C$3:$C1648,"Sell"),0)</f>
        <v>0</v>
      </c>
      <c r="Z1648" s="111">
        <f t="shared" si="278"/>
        <v>0</v>
      </c>
      <c r="AA1648" s="111">
        <f>IF($D1648=AA$1,SUMIFS($H$3:$H1648,$G$3:$G1648,AA$1,$C$3:$C1648,"Sell"),0)</f>
        <v>0</v>
      </c>
      <c r="AB1648" s="111">
        <f t="shared" si="279"/>
        <v>0</v>
      </c>
      <c r="AC1648" s="111">
        <f>SUMIFS('Deductions and Deposits'!$H:$H,'Deductions and Deposits'!$G:$G,D1648,'Deductions and Deposits'!$F:$F,"&lt;="&amp;B1648)+SUMIFS($F$3:F1648,$D$3:D1648,D1648,$C$3:C1648,"Coin Deposit",$E$3:E1648,"")</f>
        <v>0</v>
      </c>
      <c r="AD1648" s="111">
        <f>SUMIFS('Deductions and Deposits'!$D:$D,'Deductions and Deposits'!$C:$C,D1648)+SUMIFS($F:$F,$D:$D,D1648,$C:$C,"Coin Deduction")</f>
        <v>0</v>
      </c>
      <c r="AE1648" s="111">
        <f>Table5[[#This Row],[Column4]]+Table5[[#This Row],[Column14]]+Table5[[#This Row],[Column19]]+Table5[[#This Row],[Column12]]</f>
        <v>0</v>
      </c>
      <c r="AF1648" s="111">
        <f>Table5[[#This Row],[Column5]]+Table5[[#This Row],[Column13]]+Table5[[#This Row],[Column21]]+Table5[[#This Row],[Column18]]</f>
        <v>0</v>
      </c>
      <c r="AG1648" s="111">
        <f t="shared" si="280"/>
        <v>0</v>
      </c>
      <c r="AH1648" s="111">
        <f t="shared" si="281"/>
        <v>0</v>
      </c>
      <c r="AI1648" s="111">
        <f>Table5[[#This Row],[Column17]]-Table5[[#This Row],[Column20]]</f>
        <v>0</v>
      </c>
      <c r="AJ1648" s="111">
        <f t="shared" si="282"/>
        <v>0</v>
      </c>
      <c r="AK1648" s="111">
        <f t="shared" si="286"/>
        <v>0</v>
      </c>
      <c r="AL1648" s="111">
        <f t="shared" si="283"/>
        <v>0</v>
      </c>
      <c r="AM1648" s="111" t="str">
        <f t="shared" si="284"/>
        <v/>
      </c>
      <c r="AN1648" s="111" t="str">
        <f t="shared" ca="1" si="285"/>
        <v/>
      </c>
    </row>
    <row r="1649" spans="1:40" ht="20.25" customHeight="1" x14ac:dyDescent="0.3">
      <c r="A1649" s="107"/>
      <c r="B1649" s="144"/>
      <c r="C1649" s="119"/>
      <c r="D1649" s="120"/>
      <c r="E1649" s="119"/>
      <c r="F1649" s="119"/>
      <c r="G1649" s="120"/>
      <c r="H1649" s="119"/>
      <c r="I1649" s="109"/>
      <c r="L1649" s="108"/>
      <c r="M1649" s="108"/>
      <c r="N1649" s="108"/>
      <c r="O1649" s="108"/>
      <c r="P1649" s="108"/>
      <c r="Q1649" s="108"/>
      <c r="R1649" s="108"/>
      <c r="S1649" s="108"/>
      <c r="T1649" s="100">
        <f t="shared" si="276"/>
        <v>0</v>
      </c>
      <c r="U1649" s="111"/>
      <c r="V1649" s="111"/>
      <c r="W1649" s="111">
        <f>SUMIFS($F$3:F1649,$D$3:D1649,D1649,$C$3:C1649,"Buy")+SUMIFS($F$3:F1649,$D$3:D1649,D1649,$C$3:C1649,"Coin Deposit",$E$3:E1649,"&lt;&gt;")</f>
        <v>0</v>
      </c>
      <c r="X1649" s="111">
        <f t="shared" si="277"/>
        <v>0</v>
      </c>
      <c r="Y1649" s="111">
        <f>IF($D1649=Y$1,SUMIFS($H$3:$H1649,$G$3:$G1649,Y$1,$C$3:$C1649,"Sell"),0)</f>
        <v>0</v>
      </c>
      <c r="Z1649" s="111">
        <f t="shared" si="278"/>
        <v>0</v>
      </c>
      <c r="AA1649" s="111">
        <f>IF($D1649=AA$1,SUMIFS($H$3:$H1649,$G$3:$G1649,AA$1,$C$3:$C1649,"Sell"),0)</f>
        <v>0</v>
      </c>
      <c r="AB1649" s="111">
        <f t="shared" si="279"/>
        <v>0</v>
      </c>
      <c r="AC1649" s="111">
        <f>SUMIFS('Deductions and Deposits'!$H:$H,'Deductions and Deposits'!$G:$G,D1649,'Deductions and Deposits'!$F:$F,"&lt;="&amp;B1649)+SUMIFS($F$3:F1649,$D$3:D1649,D1649,$C$3:C1649,"Coin Deposit",$E$3:E1649,"")</f>
        <v>0</v>
      </c>
      <c r="AD1649" s="111">
        <f>SUMIFS('Deductions and Deposits'!$D:$D,'Deductions and Deposits'!$C:$C,D1649)+SUMIFS($F:$F,$D:$D,D1649,$C:$C,"Coin Deduction")</f>
        <v>0</v>
      </c>
      <c r="AE1649" s="111">
        <f>Table5[[#This Row],[Column4]]+Table5[[#This Row],[Column14]]+Table5[[#This Row],[Column19]]+Table5[[#This Row],[Column12]]</f>
        <v>0</v>
      </c>
      <c r="AF1649" s="111">
        <f>Table5[[#This Row],[Column5]]+Table5[[#This Row],[Column13]]+Table5[[#This Row],[Column21]]+Table5[[#This Row],[Column18]]</f>
        <v>0</v>
      </c>
      <c r="AG1649" s="111">
        <f t="shared" si="280"/>
        <v>0</v>
      </c>
      <c r="AH1649" s="111">
        <f t="shared" si="281"/>
        <v>0</v>
      </c>
      <c r="AI1649" s="111">
        <f>Table5[[#This Row],[Column17]]-Table5[[#This Row],[Column20]]</f>
        <v>0</v>
      </c>
      <c r="AJ1649" s="111">
        <f t="shared" si="282"/>
        <v>0</v>
      </c>
      <c r="AK1649" s="111">
        <f t="shared" si="286"/>
        <v>0</v>
      </c>
      <c r="AL1649" s="111">
        <f t="shared" si="283"/>
        <v>0</v>
      </c>
      <c r="AM1649" s="111" t="str">
        <f t="shared" si="284"/>
        <v/>
      </c>
      <c r="AN1649" s="111" t="str">
        <f t="shared" ca="1" si="285"/>
        <v/>
      </c>
    </row>
    <row r="1650" spans="1:40" ht="20.25" customHeight="1" x14ac:dyDescent="0.3">
      <c r="A1650" s="107"/>
      <c r="B1650" s="144"/>
      <c r="C1650" s="119"/>
      <c r="D1650" s="120"/>
      <c r="E1650" s="119"/>
      <c r="F1650" s="119"/>
      <c r="G1650" s="120"/>
      <c r="H1650" s="119"/>
      <c r="I1650" s="109"/>
      <c r="L1650" s="108"/>
      <c r="M1650" s="108"/>
      <c r="N1650" s="108"/>
      <c r="O1650" s="108"/>
      <c r="P1650" s="108"/>
      <c r="Q1650" s="108"/>
      <c r="R1650" s="108"/>
      <c r="S1650" s="108"/>
      <c r="T1650" s="100">
        <f t="shared" si="276"/>
        <v>0</v>
      </c>
      <c r="U1650" s="111"/>
      <c r="V1650" s="111"/>
      <c r="W1650" s="111">
        <f>SUMIFS($F$3:F1650,$D$3:D1650,D1650,$C$3:C1650,"Buy")+SUMIFS($F$3:F1650,$D$3:D1650,D1650,$C$3:C1650,"Coin Deposit",$E$3:E1650,"&lt;&gt;")</f>
        <v>0</v>
      </c>
      <c r="X1650" s="111">
        <f t="shared" si="277"/>
        <v>0</v>
      </c>
      <c r="Y1650" s="111">
        <f>IF($D1650=Y$1,SUMIFS($H$3:$H1650,$G$3:$G1650,Y$1,$C$3:$C1650,"Sell"),0)</f>
        <v>0</v>
      </c>
      <c r="Z1650" s="111">
        <f t="shared" si="278"/>
        <v>0</v>
      </c>
      <c r="AA1650" s="111">
        <f>IF($D1650=AA$1,SUMIFS($H$3:$H1650,$G$3:$G1650,AA$1,$C$3:$C1650,"Sell"),0)</f>
        <v>0</v>
      </c>
      <c r="AB1650" s="111">
        <f t="shared" si="279"/>
        <v>0</v>
      </c>
      <c r="AC1650" s="111">
        <f>SUMIFS('Deductions and Deposits'!$H:$H,'Deductions and Deposits'!$G:$G,D1650,'Deductions and Deposits'!$F:$F,"&lt;="&amp;B1650)+SUMIFS($F$3:F1650,$D$3:D1650,D1650,$C$3:C1650,"Coin Deposit",$E$3:E1650,"")</f>
        <v>0</v>
      </c>
      <c r="AD1650" s="111">
        <f>SUMIFS('Deductions and Deposits'!$D:$D,'Deductions and Deposits'!$C:$C,D1650)+SUMIFS($F:$F,$D:$D,D1650,$C:$C,"Coin Deduction")</f>
        <v>0</v>
      </c>
      <c r="AE1650" s="111">
        <f>Table5[[#This Row],[Column4]]+Table5[[#This Row],[Column14]]+Table5[[#This Row],[Column19]]+Table5[[#This Row],[Column12]]</f>
        <v>0</v>
      </c>
      <c r="AF1650" s="111">
        <f>Table5[[#This Row],[Column5]]+Table5[[#This Row],[Column13]]+Table5[[#This Row],[Column21]]+Table5[[#This Row],[Column18]]</f>
        <v>0</v>
      </c>
      <c r="AG1650" s="111">
        <f t="shared" si="280"/>
        <v>0</v>
      </c>
      <c r="AH1650" s="111">
        <f t="shared" si="281"/>
        <v>0</v>
      </c>
      <c r="AI1650" s="111">
        <f>Table5[[#This Row],[Column17]]-Table5[[#This Row],[Column20]]</f>
        <v>0</v>
      </c>
      <c r="AJ1650" s="111">
        <f t="shared" si="282"/>
        <v>0</v>
      </c>
      <c r="AK1650" s="111">
        <f t="shared" si="286"/>
        <v>0</v>
      </c>
      <c r="AL1650" s="111">
        <f t="shared" si="283"/>
        <v>0</v>
      </c>
      <c r="AM1650" s="111" t="str">
        <f t="shared" si="284"/>
        <v/>
      </c>
      <c r="AN1650" s="111" t="str">
        <f t="shared" ca="1" si="285"/>
        <v/>
      </c>
    </row>
    <row r="1651" spans="1:40" ht="20.25" customHeight="1" x14ac:dyDescent="0.3">
      <c r="A1651" s="107"/>
      <c r="B1651" s="144"/>
      <c r="C1651" s="119"/>
      <c r="D1651" s="120"/>
      <c r="E1651" s="119"/>
      <c r="F1651" s="119"/>
      <c r="G1651" s="120"/>
      <c r="H1651" s="119"/>
      <c r="I1651" s="109"/>
      <c r="L1651" s="108"/>
      <c r="M1651" s="108"/>
      <c r="N1651" s="108"/>
      <c r="O1651" s="108"/>
      <c r="P1651" s="108"/>
      <c r="Q1651" s="108"/>
      <c r="R1651" s="108"/>
      <c r="S1651" s="108"/>
      <c r="T1651" s="100">
        <f t="shared" si="276"/>
        <v>0</v>
      </c>
      <c r="U1651" s="111"/>
      <c r="V1651" s="111"/>
      <c r="W1651" s="111">
        <f>SUMIFS($F$3:F1651,$D$3:D1651,D1651,$C$3:C1651,"Buy")+SUMIFS($F$3:F1651,$D$3:D1651,D1651,$C$3:C1651,"Coin Deposit",$E$3:E1651,"&lt;&gt;")</f>
        <v>0</v>
      </c>
      <c r="X1651" s="111">
        <f t="shared" si="277"/>
        <v>0</v>
      </c>
      <c r="Y1651" s="111">
        <f>IF($D1651=Y$1,SUMIFS($H$3:$H1651,$G$3:$G1651,Y$1,$C$3:$C1651,"Sell"),0)</f>
        <v>0</v>
      </c>
      <c r="Z1651" s="111">
        <f t="shared" si="278"/>
        <v>0</v>
      </c>
      <c r="AA1651" s="111">
        <f>IF($D1651=AA$1,SUMIFS($H$3:$H1651,$G$3:$G1651,AA$1,$C$3:$C1651,"Sell"),0)</f>
        <v>0</v>
      </c>
      <c r="AB1651" s="111">
        <f t="shared" si="279"/>
        <v>0</v>
      </c>
      <c r="AC1651" s="111">
        <f>SUMIFS('Deductions and Deposits'!$H:$H,'Deductions and Deposits'!$G:$G,D1651,'Deductions and Deposits'!$F:$F,"&lt;="&amp;B1651)+SUMIFS($F$3:F1651,$D$3:D1651,D1651,$C$3:C1651,"Coin Deposit",$E$3:E1651,"")</f>
        <v>0</v>
      </c>
      <c r="AD1651" s="111">
        <f>SUMIFS('Deductions and Deposits'!$D:$D,'Deductions and Deposits'!$C:$C,D1651)+SUMIFS($F:$F,$D:$D,D1651,$C:$C,"Coin Deduction")</f>
        <v>0</v>
      </c>
      <c r="AE1651" s="111">
        <f>Table5[[#This Row],[Column4]]+Table5[[#This Row],[Column14]]+Table5[[#This Row],[Column19]]+Table5[[#This Row],[Column12]]</f>
        <v>0</v>
      </c>
      <c r="AF1651" s="111">
        <f>Table5[[#This Row],[Column5]]+Table5[[#This Row],[Column13]]+Table5[[#This Row],[Column21]]+Table5[[#This Row],[Column18]]</f>
        <v>0</v>
      </c>
      <c r="AG1651" s="111">
        <f t="shared" si="280"/>
        <v>0</v>
      </c>
      <c r="AH1651" s="111">
        <f t="shared" si="281"/>
        <v>0</v>
      </c>
      <c r="AI1651" s="111">
        <f>Table5[[#This Row],[Column17]]-Table5[[#This Row],[Column20]]</f>
        <v>0</v>
      </c>
      <c r="AJ1651" s="111">
        <f t="shared" si="282"/>
        <v>0</v>
      </c>
      <c r="AK1651" s="111">
        <f t="shared" si="286"/>
        <v>0</v>
      </c>
      <c r="AL1651" s="111">
        <f t="shared" si="283"/>
        <v>0</v>
      </c>
      <c r="AM1651" s="111" t="str">
        <f t="shared" si="284"/>
        <v/>
      </c>
      <c r="AN1651" s="111" t="str">
        <f t="shared" ca="1" si="285"/>
        <v/>
      </c>
    </row>
    <row r="1652" spans="1:40" ht="20.25" customHeight="1" x14ac:dyDescent="0.3">
      <c r="A1652" s="107"/>
      <c r="B1652" s="144"/>
      <c r="C1652" s="119"/>
      <c r="D1652" s="120"/>
      <c r="E1652" s="119"/>
      <c r="F1652" s="119"/>
      <c r="G1652" s="120"/>
      <c r="H1652" s="119"/>
      <c r="I1652" s="109"/>
      <c r="L1652" s="108"/>
      <c r="M1652" s="108"/>
      <c r="N1652" s="108"/>
      <c r="O1652" s="108"/>
      <c r="P1652" s="108"/>
      <c r="Q1652" s="108"/>
      <c r="R1652" s="108"/>
      <c r="S1652" s="108"/>
      <c r="T1652" s="100">
        <f t="shared" si="276"/>
        <v>0</v>
      </c>
      <c r="U1652" s="111"/>
      <c r="V1652" s="111"/>
      <c r="W1652" s="111">
        <f>SUMIFS($F$3:F1652,$D$3:D1652,D1652,$C$3:C1652,"Buy")+SUMIFS($F$3:F1652,$D$3:D1652,D1652,$C$3:C1652,"Coin Deposit",$E$3:E1652,"&lt;&gt;")</f>
        <v>0</v>
      </c>
      <c r="X1652" s="111">
        <f t="shared" si="277"/>
        <v>0</v>
      </c>
      <c r="Y1652" s="111">
        <f>IF($D1652=Y$1,SUMIFS($H$3:$H1652,$G$3:$G1652,Y$1,$C$3:$C1652,"Sell"),0)</f>
        <v>0</v>
      </c>
      <c r="Z1652" s="111">
        <f t="shared" si="278"/>
        <v>0</v>
      </c>
      <c r="AA1652" s="111">
        <f>IF($D1652=AA$1,SUMIFS($H$3:$H1652,$G$3:$G1652,AA$1,$C$3:$C1652,"Sell"),0)</f>
        <v>0</v>
      </c>
      <c r="AB1652" s="111">
        <f t="shared" si="279"/>
        <v>0</v>
      </c>
      <c r="AC1652" s="111">
        <f>SUMIFS('Deductions and Deposits'!$H:$H,'Deductions and Deposits'!$G:$G,D1652,'Deductions and Deposits'!$F:$F,"&lt;="&amp;B1652)+SUMIFS($F$3:F1652,$D$3:D1652,D1652,$C$3:C1652,"Coin Deposit",$E$3:E1652,"")</f>
        <v>0</v>
      </c>
      <c r="AD1652" s="111">
        <f>SUMIFS('Deductions and Deposits'!$D:$D,'Deductions and Deposits'!$C:$C,D1652)+SUMIFS($F:$F,$D:$D,D1652,$C:$C,"Coin Deduction")</f>
        <v>0</v>
      </c>
      <c r="AE1652" s="111">
        <f>Table5[[#This Row],[Column4]]+Table5[[#This Row],[Column14]]+Table5[[#This Row],[Column19]]+Table5[[#This Row],[Column12]]</f>
        <v>0</v>
      </c>
      <c r="AF1652" s="111">
        <f>Table5[[#This Row],[Column5]]+Table5[[#This Row],[Column13]]+Table5[[#This Row],[Column21]]+Table5[[#This Row],[Column18]]</f>
        <v>0</v>
      </c>
      <c r="AG1652" s="111">
        <f t="shared" si="280"/>
        <v>0</v>
      </c>
      <c r="AH1652" s="111">
        <f t="shared" si="281"/>
        <v>0</v>
      </c>
      <c r="AI1652" s="111">
        <f>Table5[[#This Row],[Column17]]-Table5[[#This Row],[Column20]]</f>
        <v>0</v>
      </c>
      <c r="AJ1652" s="111">
        <f t="shared" si="282"/>
        <v>0</v>
      </c>
      <c r="AK1652" s="111">
        <f t="shared" si="286"/>
        <v>0</v>
      </c>
      <c r="AL1652" s="111">
        <f t="shared" si="283"/>
        <v>0</v>
      </c>
      <c r="AM1652" s="111" t="str">
        <f t="shared" si="284"/>
        <v/>
      </c>
      <c r="AN1652" s="111" t="str">
        <f t="shared" ca="1" si="285"/>
        <v/>
      </c>
    </row>
    <row r="1653" spans="1:40" ht="20.25" customHeight="1" x14ac:dyDescent="0.3">
      <c r="A1653" s="107"/>
      <c r="B1653" s="144"/>
      <c r="C1653" s="119"/>
      <c r="D1653" s="120"/>
      <c r="E1653" s="119"/>
      <c r="F1653" s="119"/>
      <c r="G1653" s="120"/>
      <c r="H1653" s="119"/>
      <c r="I1653" s="109"/>
      <c r="L1653" s="108"/>
      <c r="M1653" s="108"/>
      <c r="N1653" s="108"/>
      <c r="O1653" s="108"/>
      <c r="P1653" s="108"/>
      <c r="Q1653" s="108"/>
      <c r="R1653" s="108"/>
      <c r="S1653" s="108"/>
      <c r="T1653" s="100">
        <f t="shared" si="276"/>
        <v>0</v>
      </c>
      <c r="U1653" s="111"/>
      <c r="V1653" s="111"/>
      <c r="W1653" s="111">
        <f>SUMIFS($F$3:F1653,$D$3:D1653,D1653,$C$3:C1653,"Buy")+SUMIFS($F$3:F1653,$D$3:D1653,D1653,$C$3:C1653,"Coin Deposit",$E$3:E1653,"&lt;&gt;")</f>
        <v>0</v>
      </c>
      <c r="X1653" s="111">
        <f t="shared" si="277"/>
        <v>0</v>
      </c>
      <c r="Y1653" s="111">
        <f>IF($D1653=Y$1,SUMIFS($H$3:$H1653,$G$3:$G1653,Y$1,$C$3:$C1653,"Sell"),0)</f>
        <v>0</v>
      </c>
      <c r="Z1653" s="111">
        <f t="shared" si="278"/>
        <v>0</v>
      </c>
      <c r="AA1653" s="111">
        <f>IF($D1653=AA$1,SUMIFS($H$3:$H1653,$G$3:$G1653,AA$1,$C$3:$C1653,"Sell"),0)</f>
        <v>0</v>
      </c>
      <c r="AB1653" s="111">
        <f t="shared" si="279"/>
        <v>0</v>
      </c>
      <c r="AC1653" s="111">
        <f>SUMIFS('Deductions and Deposits'!$H:$H,'Deductions and Deposits'!$G:$G,D1653,'Deductions and Deposits'!$F:$F,"&lt;="&amp;B1653)+SUMIFS($F$3:F1653,$D$3:D1653,D1653,$C$3:C1653,"Coin Deposit",$E$3:E1653,"")</f>
        <v>0</v>
      </c>
      <c r="AD1653" s="111">
        <f>SUMIFS('Deductions and Deposits'!$D:$D,'Deductions and Deposits'!$C:$C,D1653)+SUMIFS($F:$F,$D:$D,D1653,$C:$C,"Coin Deduction")</f>
        <v>0</v>
      </c>
      <c r="AE1653" s="111">
        <f>Table5[[#This Row],[Column4]]+Table5[[#This Row],[Column14]]+Table5[[#This Row],[Column19]]+Table5[[#This Row],[Column12]]</f>
        <v>0</v>
      </c>
      <c r="AF1653" s="111">
        <f>Table5[[#This Row],[Column5]]+Table5[[#This Row],[Column13]]+Table5[[#This Row],[Column21]]+Table5[[#This Row],[Column18]]</f>
        <v>0</v>
      </c>
      <c r="AG1653" s="111">
        <f t="shared" si="280"/>
        <v>0</v>
      </c>
      <c r="AH1653" s="111">
        <f t="shared" si="281"/>
        <v>0</v>
      </c>
      <c r="AI1653" s="111">
        <f>Table5[[#This Row],[Column17]]-Table5[[#This Row],[Column20]]</f>
        <v>0</v>
      </c>
      <c r="AJ1653" s="111">
        <f t="shared" si="282"/>
        <v>0</v>
      </c>
      <c r="AK1653" s="111">
        <f t="shared" si="286"/>
        <v>0</v>
      </c>
      <c r="AL1653" s="111">
        <f t="shared" si="283"/>
        <v>0</v>
      </c>
      <c r="AM1653" s="111" t="str">
        <f t="shared" si="284"/>
        <v/>
      </c>
      <c r="AN1653" s="111" t="str">
        <f t="shared" ca="1" si="285"/>
        <v/>
      </c>
    </row>
    <row r="1654" spans="1:40" ht="20.25" customHeight="1" x14ac:dyDescent="0.3">
      <c r="A1654" s="107"/>
      <c r="B1654" s="144"/>
      <c r="C1654" s="119"/>
      <c r="D1654" s="120"/>
      <c r="E1654" s="119"/>
      <c r="F1654" s="119"/>
      <c r="G1654" s="120"/>
      <c r="H1654" s="119"/>
      <c r="I1654" s="109"/>
      <c r="L1654" s="108"/>
      <c r="M1654" s="108"/>
      <c r="N1654" s="108"/>
      <c r="O1654" s="108"/>
      <c r="P1654" s="108"/>
      <c r="Q1654" s="108"/>
      <c r="R1654" s="108"/>
      <c r="S1654" s="108"/>
      <c r="T1654" s="100">
        <f t="shared" si="276"/>
        <v>0</v>
      </c>
      <c r="U1654" s="111"/>
      <c r="V1654" s="111"/>
      <c r="W1654" s="111">
        <f>SUMIFS($F$3:F1654,$D$3:D1654,D1654,$C$3:C1654,"Buy")+SUMIFS($F$3:F1654,$D$3:D1654,D1654,$C$3:C1654,"Coin Deposit",$E$3:E1654,"&lt;&gt;")</f>
        <v>0</v>
      </c>
      <c r="X1654" s="111">
        <f t="shared" si="277"/>
        <v>0</v>
      </c>
      <c r="Y1654" s="111">
        <f>IF($D1654=Y$1,SUMIFS($H$3:$H1654,$G$3:$G1654,Y$1,$C$3:$C1654,"Sell"),0)</f>
        <v>0</v>
      </c>
      <c r="Z1654" s="111">
        <f t="shared" si="278"/>
        <v>0</v>
      </c>
      <c r="AA1654" s="111">
        <f>IF($D1654=AA$1,SUMIFS($H$3:$H1654,$G$3:$G1654,AA$1,$C$3:$C1654,"Sell"),0)</f>
        <v>0</v>
      </c>
      <c r="AB1654" s="111">
        <f t="shared" si="279"/>
        <v>0</v>
      </c>
      <c r="AC1654" s="111">
        <f>SUMIFS('Deductions and Deposits'!$H:$H,'Deductions and Deposits'!$G:$G,D1654,'Deductions and Deposits'!$F:$F,"&lt;="&amp;B1654)+SUMIFS($F$3:F1654,$D$3:D1654,D1654,$C$3:C1654,"Coin Deposit",$E$3:E1654,"")</f>
        <v>0</v>
      </c>
      <c r="AD1654" s="111">
        <f>SUMIFS('Deductions and Deposits'!$D:$D,'Deductions and Deposits'!$C:$C,D1654)+SUMIFS($F:$F,$D:$D,D1654,$C:$C,"Coin Deduction")</f>
        <v>0</v>
      </c>
      <c r="AE1654" s="111">
        <f>Table5[[#This Row],[Column4]]+Table5[[#This Row],[Column14]]+Table5[[#This Row],[Column19]]+Table5[[#This Row],[Column12]]</f>
        <v>0</v>
      </c>
      <c r="AF1654" s="111">
        <f>Table5[[#This Row],[Column5]]+Table5[[#This Row],[Column13]]+Table5[[#This Row],[Column21]]+Table5[[#This Row],[Column18]]</f>
        <v>0</v>
      </c>
      <c r="AG1654" s="111">
        <f t="shared" si="280"/>
        <v>0</v>
      </c>
      <c r="AH1654" s="111">
        <f t="shared" si="281"/>
        <v>0</v>
      </c>
      <c r="AI1654" s="111">
        <f>Table5[[#This Row],[Column17]]-Table5[[#This Row],[Column20]]</f>
        <v>0</v>
      </c>
      <c r="AJ1654" s="111">
        <f t="shared" si="282"/>
        <v>0</v>
      </c>
      <c r="AK1654" s="111">
        <f t="shared" si="286"/>
        <v>0</v>
      </c>
      <c r="AL1654" s="111">
        <f t="shared" si="283"/>
        <v>0</v>
      </c>
      <c r="AM1654" s="111" t="str">
        <f t="shared" si="284"/>
        <v/>
      </c>
      <c r="AN1654" s="111" t="str">
        <f t="shared" ca="1" si="285"/>
        <v/>
      </c>
    </row>
    <row r="1655" spans="1:40" ht="20.25" customHeight="1" x14ac:dyDescent="0.3">
      <c r="A1655" s="107"/>
      <c r="B1655" s="144"/>
      <c r="C1655" s="119"/>
      <c r="D1655" s="120"/>
      <c r="E1655" s="119"/>
      <c r="F1655" s="119"/>
      <c r="G1655" s="120"/>
      <c r="H1655" s="119"/>
      <c r="I1655" s="109"/>
      <c r="L1655" s="108"/>
      <c r="M1655" s="108"/>
      <c r="N1655" s="108"/>
      <c r="O1655" s="108"/>
      <c r="P1655" s="108"/>
      <c r="Q1655" s="108"/>
      <c r="R1655" s="108"/>
      <c r="S1655" s="108"/>
      <c r="T1655" s="100">
        <f t="shared" si="276"/>
        <v>0</v>
      </c>
      <c r="U1655" s="111"/>
      <c r="V1655" s="111"/>
      <c r="W1655" s="111">
        <f>SUMIFS($F$3:F1655,$D$3:D1655,D1655,$C$3:C1655,"Buy")+SUMIFS($F$3:F1655,$D$3:D1655,D1655,$C$3:C1655,"Coin Deposit",$E$3:E1655,"&lt;&gt;")</f>
        <v>0</v>
      </c>
      <c r="X1655" s="111">
        <f t="shared" si="277"/>
        <v>0</v>
      </c>
      <c r="Y1655" s="111">
        <f>IF($D1655=Y$1,SUMIFS($H$3:$H1655,$G$3:$G1655,Y$1,$C$3:$C1655,"Sell"),0)</f>
        <v>0</v>
      </c>
      <c r="Z1655" s="111">
        <f t="shared" si="278"/>
        <v>0</v>
      </c>
      <c r="AA1655" s="111">
        <f>IF($D1655=AA$1,SUMIFS($H$3:$H1655,$G$3:$G1655,AA$1,$C$3:$C1655,"Sell"),0)</f>
        <v>0</v>
      </c>
      <c r="AB1655" s="111">
        <f t="shared" si="279"/>
        <v>0</v>
      </c>
      <c r="AC1655" s="111">
        <f>SUMIFS('Deductions and Deposits'!$H:$H,'Deductions and Deposits'!$G:$G,D1655,'Deductions and Deposits'!$F:$F,"&lt;="&amp;B1655)+SUMIFS($F$3:F1655,$D$3:D1655,D1655,$C$3:C1655,"Coin Deposit",$E$3:E1655,"")</f>
        <v>0</v>
      </c>
      <c r="AD1655" s="111">
        <f>SUMIFS('Deductions and Deposits'!$D:$D,'Deductions and Deposits'!$C:$C,D1655)+SUMIFS($F:$F,$D:$D,D1655,$C:$C,"Coin Deduction")</f>
        <v>0</v>
      </c>
      <c r="AE1655" s="111">
        <f>Table5[[#This Row],[Column4]]+Table5[[#This Row],[Column14]]+Table5[[#This Row],[Column19]]+Table5[[#This Row],[Column12]]</f>
        <v>0</v>
      </c>
      <c r="AF1655" s="111">
        <f>Table5[[#This Row],[Column5]]+Table5[[#This Row],[Column13]]+Table5[[#This Row],[Column21]]+Table5[[#This Row],[Column18]]</f>
        <v>0</v>
      </c>
      <c r="AG1655" s="111">
        <f t="shared" si="280"/>
        <v>0</v>
      </c>
      <c r="AH1655" s="111">
        <f t="shared" si="281"/>
        <v>0</v>
      </c>
      <c r="AI1655" s="111">
        <f>Table5[[#This Row],[Column17]]-Table5[[#This Row],[Column20]]</f>
        <v>0</v>
      </c>
      <c r="AJ1655" s="111">
        <f t="shared" si="282"/>
        <v>0</v>
      </c>
      <c r="AK1655" s="111">
        <f t="shared" si="286"/>
        <v>0</v>
      </c>
      <c r="AL1655" s="111">
        <f t="shared" si="283"/>
        <v>0</v>
      </c>
      <c r="AM1655" s="111" t="str">
        <f t="shared" si="284"/>
        <v/>
      </c>
      <c r="AN1655" s="111" t="str">
        <f t="shared" ca="1" si="285"/>
        <v/>
      </c>
    </row>
    <row r="1656" spans="1:40" ht="20.25" customHeight="1" x14ac:dyDescent="0.3">
      <c r="A1656" s="107"/>
      <c r="B1656" s="144"/>
      <c r="C1656" s="119"/>
      <c r="D1656" s="120"/>
      <c r="E1656" s="119"/>
      <c r="F1656" s="119"/>
      <c r="G1656" s="120"/>
      <c r="H1656" s="119"/>
      <c r="I1656" s="109"/>
      <c r="L1656" s="108"/>
      <c r="M1656" s="108"/>
      <c r="N1656" s="108"/>
      <c r="O1656" s="108"/>
      <c r="P1656" s="108"/>
      <c r="Q1656" s="108"/>
      <c r="R1656" s="108"/>
      <c r="S1656" s="108"/>
      <c r="T1656" s="100">
        <f t="shared" si="276"/>
        <v>0</v>
      </c>
      <c r="U1656" s="111"/>
      <c r="V1656" s="111"/>
      <c r="W1656" s="111">
        <f>SUMIFS($F$3:F1656,$D$3:D1656,D1656,$C$3:C1656,"Buy")+SUMIFS($F$3:F1656,$D$3:D1656,D1656,$C$3:C1656,"Coin Deposit",$E$3:E1656,"&lt;&gt;")</f>
        <v>0</v>
      </c>
      <c r="X1656" s="111">
        <f t="shared" si="277"/>
        <v>0</v>
      </c>
      <c r="Y1656" s="111">
        <f>IF($D1656=Y$1,SUMIFS($H$3:$H1656,$G$3:$G1656,Y$1,$C$3:$C1656,"Sell"),0)</f>
        <v>0</v>
      </c>
      <c r="Z1656" s="111">
        <f t="shared" si="278"/>
        <v>0</v>
      </c>
      <c r="AA1656" s="111">
        <f>IF($D1656=AA$1,SUMIFS($H$3:$H1656,$G$3:$G1656,AA$1,$C$3:$C1656,"Sell"),0)</f>
        <v>0</v>
      </c>
      <c r="AB1656" s="111">
        <f t="shared" si="279"/>
        <v>0</v>
      </c>
      <c r="AC1656" s="111">
        <f>SUMIFS('Deductions and Deposits'!$H:$H,'Deductions and Deposits'!$G:$G,D1656,'Deductions and Deposits'!$F:$F,"&lt;="&amp;B1656)+SUMIFS($F$3:F1656,$D$3:D1656,D1656,$C$3:C1656,"Coin Deposit",$E$3:E1656,"")</f>
        <v>0</v>
      </c>
      <c r="AD1656" s="111">
        <f>SUMIFS('Deductions and Deposits'!$D:$D,'Deductions and Deposits'!$C:$C,D1656)+SUMIFS($F:$F,$D:$D,D1656,$C:$C,"Coin Deduction")</f>
        <v>0</v>
      </c>
      <c r="AE1656" s="111">
        <f>Table5[[#This Row],[Column4]]+Table5[[#This Row],[Column14]]+Table5[[#This Row],[Column19]]+Table5[[#This Row],[Column12]]</f>
        <v>0</v>
      </c>
      <c r="AF1656" s="111">
        <f>Table5[[#This Row],[Column5]]+Table5[[#This Row],[Column13]]+Table5[[#This Row],[Column21]]+Table5[[#This Row],[Column18]]</f>
        <v>0</v>
      </c>
      <c r="AG1656" s="111">
        <f t="shared" si="280"/>
        <v>0</v>
      </c>
      <c r="AH1656" s="111">
        <f t="shared" si="281"/>
        <v>0</v>
      </c>
      <c r="AI1656" s="111">
        <f>Table5[[#This Row],[Column17]]-Table5[[#This Row],[Column20]]</f>
        <v>0</v>
      </c>
      <c r="AJ1656" s="111">
        <f t="shared" si="282"/>
        <v>0</v>
      </c>
      <c r="AK1656" s="111">
        <f t="shared" si="286"/>
        <v>0</v>
      </c>
      <c r="AL1656" s="111">
        <f t="shared" si="283"/>
        <v>0</v>
      </c>
      <c r="AM1656" s="111" t="str">
        <f t="shared" si="284"/>
        <v/>
      </c>
      <c r="AN1656" s="111" t="str">
        <f t="shared" ca="1" si="285"/>
        <v/>
      </c>
    </row>
    <row r="1657" spans="1:40" ht="20.25" customHeight="1" x14ac:dyDescent="0.3">
      <c r="A1657" s="107"/>
      <c r="B1657" s="144"/>
      <c r="C1657" s="119"/>
      <c r="D1657" s="120"/>
      <c r="E1657" s="119"/>
      <c r="F1657" s="119"/>
      <c r="G1657" s="120"/>
      <c r="H1657" s="119"/>
      <c r="I1657" s="109"/>
      <c r="L1657" s="108"/>
      <c r="M1657" s="108"/>
      <c r="N1657" s="108"/>
      <c r="O1657" s="108"/>
      <c r="P1657" s="108"/>
      <c r="Q1657" s="108"/>
      <c r="R1657" s="108"/>
      <c r="S1657" s="108"/>
      <c r="T1657" s="100">
        <f t="shared" si="276"/>
        <v>0</v>
      </c>
      <c r="U1657" s="111"/>
      <c r="V1657" s="111"/>
      <c r="W1657" s="111">
        <f>SUMIFS($F$3:F1657,$D$3:D1657,D1657,$C$3:C1657,"Buy")+SUMIFS($F$3:F1657,$D$3:D1657,D1657,$C$3:C1657,"Coin Deposit",$E$3:E1657,"&lt;&gt;")</f>
        <v>0</v>
      </c>
      <c r="X1657" s="111">
        <f t="shared" si="277"/>
        <v>0</v>
      </c>
      <c r="Y1657" s="111">
        <f>IF($D1657=Y$1,SUMIFS($H$3:$H1657,$G$3:$G1657,Y$1,$C$3:$C1657,"Sell"),0)</f>
        <v>0</v>
      </c>
      <c r="Z1657" s="111">
        <f t="shared" si="278"/>
        <v>0</v>
      </c>
      <c r="AA1657" s="111">
        <f>IF($D1657=AA$1,SUMIFS($H$3:$H1657,$G$3:$G1657,AA$1,$C$3:$C1657,"Sell"),0)</f>
        <v>0</v>
      </c>
      <c r="AB1657" s="111">
        <f t="shared" si="279"/>
        <v>0</v>
      </c>
      <c r="AC1657" s="111">
        <f>SUMIFS('Deductions and Deposits'!$H:$H,'Deductions and Deposits'!$G:$G,D1657,'Deductions and Deposits'!$F:$F,"&lt;="&amp;B1657)+SUMIFS($F$3:F1657,$D$3:D1657,D1657,$C$3:C1657,"Coin Deposit",$E$3:E1657,"")</f>
        <v>0</v>
      </c>
      <c r="AD1657" s="111">
        <f>SUMIFS('Deductions and Deposits'!$D:$D,'Deductions and Deposits'!$C:$C,D1657)+SUMIFS($F:$F,$D:$D,D1657,$C:$C,"Coin Deduction")</f>
        <v>0</v>
      </c>
      <c r="AE1657" s="111">
        <f>Table5[[#This Row],[Column4]]+Table5[[#This Row],[Column14]]+Table5[[#This Row],[Column19]]+Table5[[#This Row],[Column12]]</f>
        <v>0</v>
      </c>
      <c r="AF1657" s="111">
        <f>Table5[[#This Row],[Column5]]+Table5[[#This Row],[Column13]]+Table5[[#This Row],[Column21]]+Table5[[#This Row],[Column18]]</f>
        <v>0</v>
      </c>
      <c r="AG1657" s="111">
        <f t="shared" si="280"/>
        <v>0</v>
      </c>
      <c r="AH1657" s="111">
        <f t="shared" si="281"/>
        <v>0</v>
      </c>
      <c r="AI1657" s="111">
        <f>Table5[[#This Row],[Column17]]-Table5[[#This Row],[Column20]]</f>
        <v>0</v>
      </c>
      <c r="AJ1657" s="111">
        <f t="shared" si="282"/>
        <v>0</v>
      </c>
      <c r="AK1657" s="111">
        <f t="shared" si="286"/>
        <v>0</v>
      </c>
      <c r="AL1657" s="111">
        <f t="shared" si="283"/>
        <v>0</v>
      </c>
      <c r="AM1657" s="111" t="str">
        <f t="shared" si="284"/>
        <v/>
      </c>
      <c r="AN1657" s="111" t="str">
        <f t="shared" ca="1" si="285"/>
        <v/>
      </c>
    </row>
    <row r="1658" spans="1:40" ht="20.25" customHeight="1" x14ac:dyDescent="0.3">
      <c r="A1658" s="107"/>
      <c r="B1658" s="144"/>
      <c r="C1658" s="119"/>
      <c r="D1658" s="120"/>
      <c r="E1658" s="119"/>
      <c r="F1658" s="119"/>
      <c r="G1658" s="120"/>
      <c r="H1658" s="119"/>
      <c r="I1658" s="109"/>
      <c r="L1658" s="108"/>
      <c r="M1658" s="108"/>
      <c r="N1658" s="108"/>
      <c r="O1658" s="108"/>
      <c r="P1658" s="108"/>
      <c r="Q1658" s="108"/>
      <c r="R1658" s="108"/>
      <c r="S1658" s="108"/>
      <c r="T1658" s="100">
        <f t="shared" si="276"/>
        <v>0</v>
      </c>
      <c r="U1658" s="111"/>
      <c r="V1658" s="111"/>
      <c r="W1658" s="111">
        <f>SUMIFS($F$3:F1658,$D$3:D1658,D1658,$C$3:C1658,"Buy")+SUMIFS($F$3:F1658,$D$3:D1658,D1658,$C$3:C1658,"Coin Deposit",$E$3:E1658,"&lt;&gt;")</f>
        <v>0</v>
      </c>
      <c r="X1658" s="111">
        <f t="shared" si="277"/>
        <v>0</v>
      </c>
      <c r="Y1658" s="111">
        <f>IF($D1658=Y$1,SUMIFS($H$3:$H1658,$G$3:$G1658,Y$1,$C$3:$C1658,"Sell"),0)</f>
        <v>0</v>
      </c>
      <c r="Z1658" s="111">
        <f t="shared" si="278"/>
        <v>0</v>
      </c>
      <c r="AA1658" s="111">
        <f>IF($D1658=AA$1,SUMIFS($H$3:$H1658,$G$3:$G1658,AA$1,$C$3:$C1658,"Sell"),0)</f>
        <v>0</v>
      </c>
      <c r="AB1658" s="111">
        <f t="shared" si="279"/>
        <v>0</v>
      </c>
      <c r="AC1658" s="111">
        <f>SUMIFS('Deductions and Deposits'!$H:$H,'Deductions and Deposits'!$G:$G,D1658,'Deductions and Deposits'!$F:$F,"&lt;="&amp;B1658)+SUMIFS($F$3:F1658,$D$3:D1658,D1658,$C$3:C1658,"Coin Deposit",$E$3:E1658,"")</f>
        <v>0</v>
      </c>
      <c r="AD1658" s="111">
        <f>SUMIFS('Deductions and Deposits'!$D:$D,'Deductions and Deposits'!$C:$C,D1658)+SUMIFS($F:$F,$D:$D,D1658,$C:$C,"Coin Deduction")</f>
        <v>0</v>
      </c>
      <c r="AE1658" s="111">
        <f>Table5[[#This Row],[Column4]]+Table5[[#This Row],[Column14]]+Table5[[#This Row],[Column19]]+Table5[[#This Row],[Column12]]</f>
        <v>0</v>
      </c>
      <c r="AF1658" s="111">
        <f>Table5[[#This Row],[Column5]]+Table5[[#This Row],[Column13]]+Table5[[#This Row],[Column21]]+Table5[[#This Row],[Column18]]</f>
        <v>0</v>
      </c>
      <c r="AG1658" s="111">
        <f t="shared" si="280"/>
        <v>0</v>
      </c>
      <c r="AH1658" s="111">
        <f t="shared" si="281"/>
        <v>0</v>
      </c>
      <c r="AI1658" s="111">
        <f>Table5[[#This Row],[Column17]]-Table5[[#This Row],[Column20]]</f>
        <v>0</v>
      </c>
      <c r="AJ1658" s="111">
        <f t="shared" si="282"/>
        <v>0</v>
      </c>
      <c r="AK1658" s="111">
        <f t="shared" si="286"/>
        <v>0</v>
      </c>
      <c r="AL1658" s="111">
        <f t="shared" si="283"/>
        <v>0</v>
      </c>
      <c r="AM1658" s="111" t="str">
        <f t="shared" si="284"/>
        <v/>
      </c>
      <c r="AN1658" s="111" t="str">
        <f t="shared" ca="1" si="285"/>
        <v/>
      </c>
    </row>
    <row r="1659" spans="1:40" ht="20.25" customHeight="1" x14ac:dyDescent="0.3">
      <c r="A1659" s="107"/>
      <c r="B1659" s="144"/>
      <c r="C1659" s="119"/>
      <c r="D1659" s="120"/>
      <c r="E1659" s="119"/>
      <c r="F1659" s="119"/>
      <c r="G1659" s="120"/>
      <c r="H1659" s="119"/>
      <c r="I1659" s="109"/>
      <c r="L1659" s="108"/>
      <c r="M1659" s="108"/>
      <c r="N1659" s="108"/>
      <c r="O1659" s="108"/>
      <c r="P1659" s="108"/>
      <c r="Q1659" s="108"/>
      <c r="R1659" s="108"/>
      <c r="S1659" s="108"/>
      <c r="T1659" s="100">
        <f t="shared" si="276"/>
        <v>0</v>
      </c>
      <c r="U1659" s="111"/>
      <c r="V1659" s="111"/>
      <c r="W1659" s="111">
        <f>SUMIFS($F$3:F1659,$D$3:D1659,D1659,$C$3:C1659,"Buy")+SUMIFS($F$3:F1659,$D$3:D1659,D1659,$C$3:C1659,"Coin Deposit",$E$3:E1659,"&lt;&gt;")</f>
        <v>0</v>
      </c>
      <c r="X1659" s="111">
        <f t="shared" si="277"/>
        <v>0</v>
      </c>
      <c r="Y1659" s="111">
        <f>IF($D1659=Y$1,SUMIFS($H$3:$H1659,$G$3:$G1659,Y$1,$C$3:$C1659,"Sell"),0)</f>
        <v>0</v>
      </c>
      <c r="Z1659" s="111">
        <f t="shared" si="278"/>
        <v>0</v>
      </c>
      <c r="AA1659" s="111">
        <f>IF($D1659=AA$1,SUMIFS($H$3:$H1659,$G$3:$G1659,AA$1,$C$3:$C1659,"Sell"),0)</f>
        <v>0</v>
      </c>
      <c r="AB1659" s="111">
        <f t="shared" si="279"/>
        <v>0</v>
      </c>
      <c r="AC1659" s="111">
        <f>SUMIFS('Deductions and Deposits'!$H:$H,'Deductions and Deposits'!$G:$G,D1659,'Deductions and Deposits'!$F:$F,"&lt;="&amp;B1659)+SUMIFS($F$3:F1659,$D$3:D1659,D1659,$C$3:C1659,"Coin Deposit",$E$3:E1659,"")</f>
        <v>0</v>
      </c>
      <c r="AD1659" s="111">
        <f>SUMIFS('Deductions and Deposits'!$D:$D,'Deductions and Deposits'!$C:$C,D1659)+SUMIFS($F:$F,$D:$D,D1659,$C:$C,"Coin Deduction")</f>
        <v>0</v>
      </c>
      <c r="AE1659" s="111">
        <f>Table5[[#This Row],[Column4]]+Table5[[#This Row],[Column14]]+Table5[[#This Row],[Column19]]+Table5[[#This Row],[Column12]]</f>
        <v>0</v>
      </c>
      <c r="AF1659" s="111">
        <f>Table5[[#This Row],[Column5]]+Table5[[#This Row],[Column13]]+Table5[[#This Row],[Column21]]+Table5[[#This Row],[Column18]]</f>
        <v>0</v>
      </c>
      <c r="AG1659" s="111">
        <f t="shared" si="280"/>
        <v>0</v>
      </c>
      <c r="AH1659" s="111">
        <f t="shared" si="281"/>
        <v>0</v>
      </c>
      <c r="AI1659" s="111">
        <f>Table5[[#This Row],[Column17]]-Table5[[#This Row],[Column20]]</f>
        <v>0</v>
      </c>
      <c r="AJ1659" s="111">
        <f t="shared" si="282"/>
        <v>0</v>
      </c>
      <c r="AK1659" s="111">
        <f t="shared" si="286"/>
        <v>0</v>
      </c>
      <c r="AL1659" s="111">
        <f t="shared" si="283"/>
        <v>0</v>
      </c>
      <c r="AM1659" s="111" t="str">
        <f t="shared" si="284"/>
        <v/>
      </c>
      <c r="AN1659" s="111" t="str">
        <f t="shared" ca="1" si="285"/>
        <v/>
      </c>
    </row>
    <row r="1660" spans="1:40" ht="20.25" customHeight="1" x14ac:dyDescent="0.3">
      <c r="A1660" s="107"/>
      <c r="B1660" s="144"/>
      <c r="C1660" s="119"/>
      <c r="D1660" s="120"/>
      <c r="E1660" s="119"/>
      <c r="F1660" s="119"/>
      <c r="G1660" s="120"/>
      <c r="H1660" s="119"/>
      <c r="I1660" s="109"/>
      <c r="L1660" s="108"/>
      <c r="M1660" s="108"/>
      <c r="N1660" s="108"/>
      <c r="O1660" s="108"/>
      <c r="P1660" s="108"/>
      <c r="Q1660" s="108"/>
      <c r="R1660" s="108"/>
      <c r="S1660" s="108"/>
      <c r="T1660" s="100">
        <f t="shared" si="276"/>
        <v>0</v>
      </c>
      <c r="U1660" s="111"/>
      <c r="V1660" s="111"/>
      <c r="W1660" s="111">
        <f>SUMIFS($F$3:F1660,$D$3:D1660,D1660,$C$3:C1660,"Buy")+SUMIFS($F$3:F1660,$D$3:D1660,D1660,$C$3:C1660,"Coin Deposit",$E$3:E1660,"&lt;&gt;")</f>
        <v>0</v>
      </c>
      <c r="X1660" s="111">
        <f t="shared" si="277"/>
        <v>0</v>
      </c>
      <c r="Y1660" s="111">
        <f>IF($D1660=Y$1,SUMIFS($H$3:$H1660,$G$3:$G1660,Y$1,$C$3:$C1660,"Sell"),0)</f>
        <v>0</v>
      </c>
      <c r="Z1660" s="111">
        <f t="shared" si="278"/>
        <v>0</v>
      </c>
      <c r="AA1660" s="111">
        <f>IF($D1660=AA$1,SUMIFS($H$3:$H1660,$G$3:$G1660,AA$1,$C$3:$C1660,"Sell"),0)</f>
        <v>0</v>
      </c>
      <c r="AB1660" s="111">
        <f t="shared" si="279"/>
        <v>0</v>
      </c>
      <c r="AC1660" s="111">
        <f>SUMIFS('Deductions and Deposits'!$H:$H,'Deductions and Deposits'!$G:$G,D1660,'Deductions and Deposits'!$F:$F,"&lt;="&amp;B1660)+SUMIFS($F$3:F1660,$D$3:D1660,D1660,$C$3:C1660,"Coin Deposit",$E$3:E1660,"")</f>
        <v>0</v>
      </c>
      <c r="AD1660" s="111">
        <f>SUMIFS('Deductions and Deposits'!$D:$D,'Deductions and Deposits'!$C:$C,D1660)+SUMIFS($F:$F,$D:$D,D1660,$C:$C,"Coin Deduction")</f>
        <v>0</v>
      </c>
      <c r="AE1660" s="111">
        <f>Table5[[#This Row],[Column4]]+Table5[[#This Row],[Column14]]+Table5[[#This Row],[Column19]]+Table5[[#This Row],[Column12]]</f>
        <v>0</v>
      </c>
      <c r="AF1660" s="111">
        <f>Table5[[#This Row],[Column5]]+Table5[[#This Row],[Column13]]+Table5[[#This Row],[Column21]]+Table5[[#This Row],[Column18]]</f>
        <v>0</v>
      </c>
      <c r="AG1660" s="111">
        <f t="shared" si="280"/>
        <v>0</v>
      </c>
      <c r="AH1660" s="111">
        <f t="shared" si="281"/>
        <v>0</v>
      </c>
      <c r="AI1660" s="111">
        <f>Table5[[#This Row],[Column17]]-Table5[[#This Row],[Column20]]</f>
        <v>0</v>
      </c>
      <c r="AJ1660" s="111">
        <f t="shared" si="282"/>
        <v>0</v>
      </c>
      <c r="AK1660" s="111">
        <f t="shared" si="286"/>
        <v>0</v>
      </c>
      <c r="AL1660" s="111">
        <f t="shared" si="283"/>
        <v>0</v>
      </c>
      <c r="AM1660" s="111" t="str">
        <f t="shared" si="284"/>
        <v/>
      </c>
      <c r="AN1660" s="111" t="str">
        <f t="shared" ca="1" si="285"/>
        <v/>
      </c>
    </row>
    <row r="1661" spans="1:40" ht="20.25" customHeight="1" x14ac:dyDescent="0.3">
      <c r="A1661" s="107"/>
      <c r="B1661" s="144"/>
      <c r="C1661" s="119"/>
      <c r="D1661" s="120"/>
      <c r="E1661" s="119"/>
      <c r="F1661" s="119"/>
      <c r="G1661" s="120"/>
      <c r="H1661" s="119"/>
      <c r="I1661" s="109"/>
      <c r="L1661" s="108"/>
      <c r="M1661" s="108"/>
      <c r="N1661" s="108"/>
      <c r="O1661" s="108"/>
      <c r="P1661" s="108"/>
      <c r="Q1661" s="108"/>
      <c r="R1661" s="108"/>
      <c r="S1661" s="108"/>
      <c r="T1661" s="100">
        <f t="shared" si="276"/>
        <v>0</v>
      </c>
      <c r="U1661" s="111"/>
      <c r="V1661" s="111"/>
      <c r="W1661" s="111">
        <f>SUMIFS($F$3:F1661,$D$3:D1661,D1661,$C$3:C1661,"Buy")+SUMIFS($F$3:F1661,$D$3:D1661,D1661,$C$3:C1661,"Coin Deposit",$E$3:E1661,"&lt;&gt;")</f>
        <v>0</v>
      </c>
      <c r="X1661" s="111">
        <f t="shared" si="277"/>
        <v>0</v>
      </c>
      <c r="Y1661" s="111">
        <f>IF($D1661=Y$1,SUMIFS($H$3:$H1661,$G$3:$G1661,Y$1,$C$3:$C1661,"Sell"),0)</f>
        <v>0</v>
      </c>
      <c r="Z1661" s="111">
        <f t="shared" si="278"/>
        <v>0</v>
      </c>
      <c r="AA1661" s="111">
        <f>IF($D1661=AA$1,SUMIFS($H$3:$H1661,$G$3:$G1661,AA$1,$C$3:$C1661,"Sell"),0)</f>
        <v>0</v>
      </c>
      <c r="AB1661" s="111">
        <f t="shared" si="279"/>
        <v>0</v>
      </c>
      <c r="AC1661" s="111">
        <f>SUMIFS('Deductions and Deposits'!$H:$H,'Deductions and Deposits'!$G:$G,D1661,'Deductions and Deposits'!$F:$F,"&lt;="&amp;B1661)+SUMIFS($F$3:F1661,$D$3:D1661,D1661,$C$3:C1661,"Coin Deposit",$E$3:E1661,"")</f>
        <v>0</v>
      </c>
      <c r="AD1661" s="111">
        <f>SUMIFS('Deductions and Deposits'!$D:$D,'Deductions and Deposits'!$C:$C,D1661)+SUMIFS($F:$F,$D:$D,D1661,$C:$C,"Coin Deduction")</f>
        <v>0</v>
      </c>
      <c r="AE1661" s="111">
        <f>Table5[[#This Row],[Column4]]+Table5[[#This Row],[Column14]]+Table5[[#This Row],[Column19]]+Table5[[#This Row],[Column12]]</f>
        <v>0</v>
      </c>
      <c r="AF1661" s="111">
        <f>Table5[[#This Row],[Column5]]+Table5[[#This Row],[Column13]]+Table5[[#This Row],[Column21]]+Table5[[#This Row],[Column18]]</f>
        <v>0</v>
      </c>
      <c r="AG1661" s="111">
        <f t="shared" si="280"/>
        <v>0</v>
      </c>
      <c r="AH1661" s="111">
        <f t="shared" si="281"/>
        <v>0</v>
      </c>
      <c r="AI1661" s="111">
        <f>Table5[[#This Row],[Column17]]-Table5[[#This Row],[Column20]]</f>
        <v>0</v>
      </c>
      <c r="AJ1661" s="111">
        <f t="shared" si="282"/>
        <v>0</v>
      </c>
      <c r="AK1661" s="111">
        <f t="shared" si="286"/>
        <v>0</v>
      </c>
      <c r="AL1661" s="111">
        <f t="shared" si="283"/>
        <v>0</v>
      </c>
      <c r="AM1661" s="111" t="str">
        <f t="shared" si="284"/>
        <v/>
      </c>
      <c r="AN1661" s="111" t="str">
        <f t="shared" ca="1" si="285"/>
        <v/>
      </c>
    </row>
    <row r="1662" spans="1:40" ht="20.25" customHeight="1" x14ac:dyDescent="0.3">
      <c r="A1662" s="107"/>
      <c r="B1662" s="144"/>
      <c r="C1662" s="119"/>
      <c r="D1662" s="120"/>
      <c r="E1662" s="119"/>
      <c r="F1662" s="119"/>
      <c r="G1662" s="120"/>
      <c r="H1662" s="119"/>
      <c r="I1662" s="109"/>
      <c r="L1662" s="108"/>
      <c r="M1662" s="108"/>
      <c r="N1662" s="108"/>
      <c r="O1662" s="108"/>
      <c r="P1662" s="108"/>
      <c r="Q1662" s="108"/>
      <c r="R1662" s="108"/>
      <c r="S1662" s="108"/>
      <c r="T1662" s="100">
        <f t="shared" si="276"/>
        <v>0</v>
      </c>
      <c r="U1662" s="111"/>
      <c r="V1662" s="111"/>
      <c r="W1662" s="111">
        <f>SUMIFS($F$3:F1662,$D$3:D1662,D1662,$C$3:C1662,"Buy")+SUMIFS($F$3:F1662,$D$3:D1662,D1662,$C$3:C1662,"Coin Deposit",$E$3:E1662,"&lt;&gt;")</f>
        <v>0</v>
      </c>
      <c r="X1662" s="111">
        <f t="shared" si="277"/>
        <v>0</v>
      </c>
      <c r="Y1662" s="111">
        <f>IF($D1662=Y$1,SUMIFS($H$3:$H1662,$G$3:$G1662,Y$1,$C$3:$C1662,"Sell"),0)</f>
        <v>0</v>
      </c>
      <c r="Z1662" s="111">
        <f t="shared" si="278"/>
        <v>0</v>
      </c>
      <c r="AA1662" s="111">
        <f>IF($D1662=AA$1,SUMIFS($H$3:$H1662,$G$3:$G1662,AA$1,$C$3:$C1662,"Sell"),0)</f>
        <v>0</v>
      </c>
      <c r="AB1662" s="111">
        <f t="shared" si="279"/>
        <v>0</v>
      </c>
      <c r="AC1662" s="111">
        <f>SUMIFS('Deductions and Deposits'!$H:$H,'Deductions and Deposits'!$G:$G,D1662,'Deductions and Deposits'!$F:$F,"&lt;="&amp;B1662)+SUMIFS($F$3:F1662,$D$3:D1662,D1662,$C$3:C1662,"Coin Deposit",$E$3:E1662,"")</f>
        <v>0</v>
      </c>
      <c r="AD1662" s="111">
        <f>SUMIFS('Deductions and Deposits'!$D:$D,'Deductions and Deposits'!$C:$C,D1662)+SUMIFS($F:$F,$D:$D,D1662,$C:$C,"Coin Deduction")</f>
        <v>0</v>
      </c>
      <c r="AE1662" s="111">
        <f>Table5[[#This Row],[Column4]]+Table5[[#This Row],[Column14]]+Table5[[#This Row],[Column19]]+Table5[[#This Row],[Column12]]</f>
        <v>0</v>
      </c>
      <c r="AF1662" s="111">
        <f>Table5[[#This Row],[Column5]]+Table5[[#This Row],[Column13]]+Table5[[#This Row],[Column21]]+Table5[[#This Row],[Column18]]</f>
        <v>0</v>
      </c>
      <c r="AG1662" s="111">
        <f t="shared" si="280"/>
        <v>0</v>
      </c>
      <c r="AH1662" s="111">
        <f t="shared" si="281"/>
        <v>0</v>
      </c>
      <c r="AI1662" s="111">
        <f>Table5[[#This Row],[Column17]]-Table5[[#This Row],[Column20]]</f>
        <v>0</v>
      </c>
      <c r="AJ1662" s="111">
        <f t="shared" si="282"/>
        <v>0</v>
      </c>
      <c r="AK1662" s="111">
        <f t="shared" si="286"/>
        <v>0</v>
      </c>
      <c r="AL1662" s="111">
        <f t="shared" si="283"/>
        <v>0</v>
      </c>
      <c r="AM1662" s="111" t="str">
        <f t="shared" si="284"/>
        <v/>
      </c>
      <c r="AN1662" s="111" t="str">
        <f t="shared" ca="1" si="285"/>
        <v/>
      </c>
    </row>
    <row r="1663" spans="1:40" ht="20.25" customHeight="1" x14ac:dyDescent="0.3">
      <c r="A1663" s="107"/>
      <c r="B1663" s="144"/>
      <c r="C1663" s="119"/>
      <c r="D1663" s="120"/>
      <c r="E1663" s="119"/>
      <c r="F1663" s="119"/>
      <c r="G1663" s="120"/>
      <c r="H1663" s="119"/>
      <c r="I1663" s="109"/>
      <c r="L1663" s="108"/>
      <c r="M1663" s="108"/>
      <c r="N1663" s="108"/>
      <c r="O1663" s="108"/>
      <c r="P1663" s="108"/>
      <c r="Q1663" s="108"/>
      <c r="R1663" s="108"/>
      <c r="S1663" s="108"/>
      <c r="T1663" s="100">
        <f t="shared" si="276"/>
        <v>0</v>
      </c>
      <c r="U1663" s="111"/>
      <c r="V1663" s="111"/>
      <c r="W1663" s="111">
        <f>SUMIFS($F$3:F1663,$D$3:D1663,D1663,$C$3:C1663,"Buy")+SUMIFS($F$3:F1663,$D$3:D1663,D1663,$C$3:C1663,"Coin Deposit",$E$3:E1663,"&lt;&gt;")</f>
        <v>0</v>
      </c>
      <c r="X1663" s="111">
        <f t="shared" si="277"/>
        <v>0</v>
      </c>
      <c r="Y1663" s="111">
        <f>IF($D1663=Y$1,SUMIFS($H$3:$H1663,$G$3:$G1663,Y$1,$C$3:$C1663,"Sell"),0)</f>
        <v>0</v>
      </c>
      <c r="Z1663" s="111">
        <f t="shared" si="278"/>
        <v>0</v>
      </c>
      <c r="AA1663" s="111">
        <f>IF($D1663=AA$1,SUMIFS($H$3:$H1663,$G$3:$G1663,AA$1,$C$3:$C1663,"Sell"),0)</f>
        <v>0</v>
      </c>
      <c r="AB1663" s="111">
        <f t="shared" si="279"/>
        <v>0</v>
      </c>
      <c r="AC1663" s="111">
        <f>SUMIFS('Deductions and Deposits'!$H:$H,'Deductions and Deposits'!$G:$G,D1663,'Deductions and Deposits'!$F:$F,"&lt;="&amp;B1663)+SUMIFS($F$3:F1663,$D$3:D1663,D1663,$C$3:C1663,"Coin Deposit",$E$3:E1663,"")</f>
        <v>0</v>
      </c>
      <c r="AD1663" s="111">
        <f>SUMIFS('Deductions and Deposits'!$D:$D,'Deductions and Deposits'!$C:$C,D1663)+SUMIFS($F:$F,$D:$D,D1663,$C:$C,"Coin Deduction")</f>
        <v>0</v>
      </c>
      <c r="AE1663" s="111">
        <f>Table5[[#This Row],[Column4]]+Table5[[#This Row],[Column14]]+Table5[[#This Row],[Column19]]+Table5[[#This Row],[Column12]]</f>
        <v>0</v>
      </c>
      <c r="AF1663" s="111">
        <f>Table5[[#This Row],[Column5]]+Table5[[#This Row],[Column13]]+Table5[[#This Row],[Column21]]+Table5[[#This Row],[Column18]]</f>
        <v>0</v>
      </c>
      <c r="AG1663" s="111">
        <f t="shared" si="280"/>
        <v>0</v>
      </c>
      <c r="AH1663" s="111">
        <f t="shared" si="281"/>
        <v>0</v>
      </c>
      <c r="AI1663" s="111">
        <f>Table5[[#This Row],[Column17]]-Table5[[#This Row],[Column20]]</f>
        <v>0</v>
      </c>
      <c r="AJ1663" s="111">
        <f t="shared" si="282"/>
        <v>0</v>
      </c>
      <c r="AK1663" s="111">
        <f t="shared" si="286"/>
        <v>0</v>
      </c>
      <c r="AL1663" s="111">
        <f t="shared" si="283"/>
        <v>0</v>
      </c>
      <c r="AM1663" s="111" t="str">
        <f t="shared" si="284"/>
        <v/>
      </c>
      <c r="AN1663" s="111" t="str">
        <f t="shared" ca="1" si="285"/>
        <v/>
      </c>
    </row>
    <row r="1664" spans="1:40" ht="20.25" customHeight="1" x14ac:dyDescent="0.3">
      <c r="A1664" s="107"/>
      <c r="B1664" s="144"/>
      <c r="C1664" s="119"/>
      <c r="D1664" s="120"/>
      <c r="E1664" s="119"/>
      <c r="F1664" s="119"/>
      <c r="G1664" s="120"/>
      <c r="H1664" s="119"/>
      <c r="I1664" s="109"/>
      <c r="L1664" s="108"/>
      <c r="M1664" s="108"/>
      <c r="N1664" s="108"/>
      <c r="O1664" s="108"/>
      <c r="P1664" s="108"/>
      <c r="Q1664" s="108"/>
      <c r="R1664" s="108"/>
      <c r="S1664" s="108"/>
      <c r="T1664" s="100">
        <f t="shared" si="276"/>
        <v>0</v>
      </c>
      <c r="U1664" s="111"/>
      <c r="V1664" s="111"/>
      <c r="W1664" s="111">
        <f>SUMIFS($F$3:F1664,$D$3:D1664,D1664,$C$3:C1664,"Buy")+SUMIFS($F$3:F1664,$D$3:D1664,D1664,$C$3:C1664,"Coin Deposit",$E$3:E1664,"&lt;&gt;")</f>
        <v>0</v>
      </c>
      <c r="X1664" s="111">
        <f t="shared" si="277"/>
        <v>0</v>
      </c>
      <c r="Y1664" s="111">
        <f>IF($D1664=Y$1,SUMIFS($H$3:$H1664,$G$3:$G1664,Y$1,$C$3:$C1664,"Sell"),0)</f>
        <v>0</v>
      </c>
      <c r="Z1664" s="111">
        <f t="shared" si="278"/>
        <v>0</v>
      </c>
      <c r="AA1664" s="111">
        <f>IF($D1664=AA$1,SUMIFS($H$3:$H1664,$G$3:$G1664,AA$1,$C$3:$C1664,"Sell"),0)</f>
        <v>0</v>
      </c>
      <c r="AB1664" s="111">
        <f t="shared" si="279"/>
        <v>0</v>
      </c>
      <c r="AC1664" s="111">
        <f>SUMIFS('Deductions and Deposits'!$H:$H,'Deductions and Deposits'!$G:$G,D1664,'Deductions and Deposits'!$F:$F,"&lt;="&amp;B1664)+SUMIFS($F$3:F1664,$D$3:D1664,D1664,$C$3:C1664,"Coin Deposit",$E$3:E1664,"")</f>
        <v>0</v>
      </c>
      <c r="AD1664" s="111">
        <f>SUMIFS('Deductions and Deposits'!$D:$D,'Deductions and Deposits'!$C:$C,D1664)+SUMIFS($F:$F,$D:$D,D1664,$C:$C,"Coin Deduction")</f>
        <v>0</v>
      </c>
      <c r="AE1664" s="111">
        <f>Table5[[#This Row],[Column4]]+Table5[[#This Row],[Column14]]+Table5[[#This Row],[Column19]]+Table5[[#This Row],[Column12]]</f>
        <v>0</v>
      </c>
      <c r="AF1664" s="111">
        <f>Table5[[#This Row],[Column5]]+Table5[[#This Row],[Column13]]+Table5[[#This Row],[Column21]]+Table5[[#This Row],[Column18]]</f>
        <v>0</v>
      </c>
      <c r="AG1664" s="111">
        <f t="shared" si="280"/>
        <v>0</v>
      </c>
      <c r="AH1664" s="111">
        <f t="shared" si="281"/>
        <v>0</v>
      </c>
      <c r="AI1664" s="111">
        <f>Table5[[#This Row],[Column17]]-Table5[[#This Row],[Column20]]</f>
        <v>0</v>
      </c>
      <c r="AJ1664" s="111">
        <f t="shared" si="282"/>
        <v>0</v>
      </c>
      <c r="AK1664" s="111">
        <f t="shared" si="286"/>
        <v>0</v>
      </c>
      <c r="AL1664" s="111">
        <f t="shared" si="283"/>
        <v>0</v>
      </c>
      <c r="AM1664" s="111" t="str">
        <f t="shared" si="284"/>
        <v/>
      </c>
      <c r="AN1664" s="111" t="str">
        <f t="shared" ca="1" si="285"/>
        <v/>
      </c>
    </row>
    <row r="1665" spans="1:40" ht="20.25" customHeight="1" x14ac:dyDescent="0.3">
      <c r="A1665" s="107"/>
      <c r="B1665" s="144"/>
      <c r="C1665" s="119"/>
      <c r="D1665" s="120"/>
      <c r="E1665" s="119"/>
      <c r="F1665" s="119"/>
      <c r="G1665" s="120"/>
      <c r="H1665" s="119"/>
      <c r="I1665" s="109"/>
      <c r="L1665" s="108"/>
      <c r="M1665" s="108"/>
      <c r="N1665" s="108"/>
      <c r="O1665" s="108"/>
      <c r="P1665" s="108"/>
      <c r="Q1665" s="108"/>
      <c r="R1665" s="108"/>
      <c r="S1665" s="108"/>
      <c r="T1665" s="100">
        <f t="shared" si="276"/>
        <v>0</v>
      </c>
      <c r="U1665" s="111"/>
      <c r="V1665" s="111"/>
      <c r="W1665" s="111">
        <f>SUMIFS($F$3:F1665,$D$3:D1665,D1665,$C$3:C1665,"Buy")+SUMIFS($F$3:F1665,$D$3:D1665,D1665,$C$3:C1665,"Coin Deposit",$E$3:E1665,"&lt;&gt;")</f>
        <v>0</v>
      </c>
      <c r="X1665" s="111">
        <f t="shared" si="277"/>
        <v>0</v>
      </c>
      <c r="Y1665" s="111">
        <f>IF($D1665=Y$1,SUMIFS($H$3:$H1665,$G$3:$G1665,Y$1,$C$3:$C1665,"Sell"),0)</f>
        <v>0</v>
      </c>
      <c r="Z1665" s="111">
        <f t="shared" si="278"/>
        <v>0</v>
      </c>
      <c r="AA1665" s="111">
        <f>IF($D1665=AA$1,SUMIFS($H$3:$H1665,$G$3:$G1665,AA$1,$C$3:$C1665,"Sell"),0)</f>
        <v>0</v>
      </c>
      <c r="AB1665" s="111">
        <f t="shared" si="279"/>
        <v>0</v>
      </c>
      <c r="AC1665" s="111">
        <f>SUMIFS('Deductions and Deposits'!$H:$H,'Deductions and Deposits'!$G:$G,D1665,'Deductions and Deposits'!$F:$F,"&lt;="&amp;B1665)+SUMIFS($F$3:F1665,$D$3:D1665,D1665,$C$3:C1665,"Coin Deposit",$E$3:E1665,"")</f>
        <v>0</v>
      </c>
      <c r="AD1665" s="111">
        <f>SUMIFS('Deductions and Deposits'!$D:$D,'Deductions and Deposits'!$C:$C,D1665)+SUMIFS($F:$F,$D:$D,D1665,$C:$C,"Coin Deduction")</f>
        <v>0</v>
      </c>
      <c r="AE1665" s="111">
        <f>Table5[[#This Row],[Column4]]+Table5[[#This Row],[Column14]]+Table5[[#This Row],[Column19]]+Table5[[#This Row],[Column12]]</f>
        <v>0</v>
      </c>
      <c r="AF1665" s="111">
        <f>Table5[[#This Row],[Column5]]+Table5[[#This Row],[Column13]]+Table5[[#This Row],[Column21]]+Table5[[#This Row],[Column18]]</f>
        <v>0</v>
      </c>
      <c r="AG1665" s="111">
        <f t="shared" si="280"/>
        <v>0</v>
      </c>
      <c r="AH1665" s="111">
        <f t="shared" si="281"/>
        <v>0</v>
      </c>
      <c r="AI1665" s="111">
        <f>Table5[[#This Row],[Column17]]-Table5[[#This Row],[Column20]]</f>
        <v>0</v>
      </c>
      <c r="AJ1665" s="111">
        <f t="shared" si="282"/>
        <v>0</v>
      </c>
      <c r="AK1665" s="111">
        <f t="shared" si="286"/>
        <v>0</v>
      </c>
      <c r="AL1665" s="111">
        <f t="shared" si="283"/>
        <v>0</v>
      </c>
      <c r="AM1665" s="111" t="str">
        <f t="shared" si="284"/>
        <v/>
      </c>
      <c r="AN1665" s="111" t="str">
        <f t="shared" ca="1" si="285"/>
        <v/>
      </c>
    </row>
    <row r="1666" spans="1:40" ht="20.25" customHeight="1" x14ac:dyDescent="0.3">
      <c r="A1666" s="107"/>
      <c r="B1666" s="144"/>
      <c r="C1666" s="119"/>
      <c r="D1666" s="120"/>
      <c r="E1666" s="119"/>
      <c r="F1666" s="119"/>
      <c r="G1666" s="120"/>
      <c r="H1666" s="119"/>
      <c r="I1666" s="109"/>
      <c r="L1666" s="108"/>
      <c r="M1666" s="108"/>
      <c r="N1666" s="108"/>
      <c r="O1666" s="108"/>
      <c r="P1666" s="108"/>
      <c r="Q1666" s="108"/>
      <c r="R1666" s="108"/>
      <c r="S1666" s="108"/>
      <c r="T1666" s="100">
        <f t="shared" si="276"/>
        <v>0</v>
      </c>
      <c r="U1666" s="111"/>
      <c r="V1666" s="111"/>
      <c r="W1666" s="111">
        <f>SUMIFS($F$3:F1666,$D$3:D1666,D1666,$C$3:C1666,"Buy")+SUMIFS($F$3:F1666,$D$3:D1666,D1666,$C$3:C1666,"Coin Deposit",$E$3:E1666,"&lt;&gt;")</f>
        <v>0</v>
      </c>
      <c r="X1666" s="111">
        <f t="shared" si="277"/>
        <v>0</v>
      </c>
      <c r="Y1666" s="111">
        <f>IF($D1666=Y$1,SUMIFS($H$3:$H1666,$G$3:$G1666,Y$1,$C$3:$C1666,"Sell"),0)</f>
        <v>0</v>
      </c>
      <c r="Z1666" s="111">
        <f t="shared" si="278"/>
        <v>0</v>
      </c>
      <c r="AA1666" s="111">
        <f>IF($D1666=AA$1,SUMIFS($H$3:$H1666,$G$3:$G1666,AA$1,$C$3:$C1666,"Sell"),0)</f>
        <v>0</v>
      </c>
      <c r="AB1666" s="111">
        <f t="shared" si="279"/>
        <v>0</v>
      </c>
      <c r="AC1666" s="111">
        <f>SUMIFS('Deductions and Deposits'!$H:$H,'Deductions and Deposits'!$G:$G,D1666,'Deductions and Deposits'!$F:$F,"&lt;="&amp;B1666)+SUMIFS($F$3:F1666,$D$3:D1666,D1666,$C$3:C1666,"Coin Deposit",$E$3:E1666,"")</f>
        <v>0</v>
      </c>
      <c r="AD1666" s="111">
        <f>SUMIFS('Deductions and Deposits'!$D:$D,'Deductions and Deposits'!$C:$C,D1666)+SUMIFS($F:$F,$D:$D,D1666,$C:$C,"Coin Deduction")</f>
        <v>0</v>
      </c>
      <c r="AE1666" s="111">
        <f>Table5[[#This Row],[Column4]]+Table5[[#This Row],[Column14]]+Table5[[#This Row],[Column19]]+Table5[[#This Row],[Column12]]</f>
        <v>0</v>
      </c>
      <c r="AF1666" s="111">
        <f>Table5[[#This Row],[Column5]]+Table5[[#This Row],[Column13]]+Table5[[#This Row],[Column21]]+Table5[[#This Row],[Column18]]</f>
        <v>0</v>
      </c>
      <c r="AG1666" s="111">
        <f t="shared" si="280"/>
        <v>0</v>
      </c>
      <c r="AH1666" s="111">
        <f t="shared" si="281"/>
        <v>0</v>
      </c>
      <c r="AI1666" s="111">
        <f>Table5[[#This Row],[Column17]]-Table5[[#This Row],[Column20]]</f>
        <v>0</v>
      </c>
      <c r="AJ1666" s="111">
        <f t="shared" si="282"/>
        <v>0</v>
      </c>
      <c r="AK1666" s="111">
        <f t="shared" si="286"/>
        <v>0</v>
      </c>
      <c r="AL1666" s="111">
        <f t="shared" si="283"/>
        <v>0</v>
      </c>
      <c r="AM1666" s="111" t="str">
        <f t="shared" si="284"/>
        <v/>
      </c>
      <c r="AN1666" s="111" t="str">
        <f t="shared" ca="1" si="285"/>
        <v/>
      </c>
    </row>
    <row r="1667" spans="1:40" ht="20.25" customHeight="1" x14ac:dyDescent="0.3">
      <c r="A1667" s="107"/>
      <c r="B1667" s="144"/>
      <c r="C1667" s="119"/>
      <c r="D1667" s="120"/>
      <c r="E1667" s="119"/>
      <c r="F1667" s="119"/>
      <c r="G1667" s="120"/>
      <c r="H1667" s="119"/>
      <c r="I1667" s="109"/>
      <c r="L1667" s="108"/>
      <c r="M1667" s="108"/>
      <c r="N1667" s="108"/>
      <c r="O1667" s="108"/>
      <c r="P1667" s="108"/>
      <c r="Q1667" s="108"/>
      <c r="R1667" s="108"/>
      <c r="S1667" s="108"/>
      <c r="T1667" s="100">
        <f t="shared" ref="T1667:T1730" si="287">IF(E1667&lt;&gt;"",E1667,0)</f>
        <v>0</v>
      </c>
      <c r="U1667" s="111"/>
      <c r="V1667" s="111"/>
      <c r="W1667" s="111">
        <f>SUMIFS($F$3:F1667,$D$3:D1667,D1667,$C$3:C1667,"Buy")+SUMIFS($F$3:F1667,$D$3:D1667,D1667,$C$3:C1667,"Coin Deposit",$E$3:E1667,"&lt;&gt;")</f>
        <v>0</v>
      </c>
      <c r="X1667" s="111">
        <f t="shared" ref="X1667:X1730" si="288">IF(OR(C1667="buy",AND(C1667="Coin Deposit",E1667&lt;&gt;"")),SUMIFS($F:$F,$D:$D,D1667,$C:$C,"sell"),0)</f>
        <v>0</v>
      </c>
      <c r="Y1667" s="111">
        <f>IF($D1667=Y$1,SUMIFS($H$3:$H1667,$G$3:$G1667,Y$1,$C$3:$C1667,"Sell"),0)</f>
        <v>0</v>
      </c>
      <c r="Z1667" s="111">
        <f t="shared" ref="Z1667:Z1730" si="289">IF($D1667=Z$1,SUMIFS($H:$H,$G:$G,Z$1,$C:$C,"Buy")+SUMIFS($H:$H,$G:$G,Z$1,$C:$C,"Coin Deposit",$E:$E,"&lt;&gt;"),0)</f>
        <v>0</v>
      </c>
      <c r="AA1667" s="111">
        <f>IF($D1667=AA$1,SUMIFS($H$3:$H1667,$G$3:$G1667,AA$1,$C$3:$C1667,"Sell"),0)</f>
        <v>0</v>
      </c>
      <c r="AB1667" s="111">
        <f t="shared" ref="AB1667:AB1730" si="290">IF($D1667=AB$1,SUMIFS($H:$H,$G:$G,AB$1,$C:$C,"Buy")+SUMIFS($H:$H,$G:$G,AB$1,$C:$C,"Coin Deposit",$E:$E,"&lt;&gt;"),0)</f>
        <v>0</v>
      </c>
      <c r="AC1667" s="111">
        <f>SUMIFS('Deductions and Deposits'!$H:$H,'Deductions and Deposits'!$G:$G,D1667,'Deductions and Deposits'!$F:$F,"&lt;="&amp;B1667)+SUMIFS($F$3:F1667,$D$3:D1667,D1667,$C$3:C1667,"Coin Deposit",$E$3:E1667,"")</f>
        <v>0</v>
      </c>
      <c r="AD1667" s="111">
        <f>SUMIFS('Deductions and Deposits'!$D:$D,'Deductions and Deposits'!$C:$C,D1667)+SUMIFS($F:$F,$D:$D,D1667,$C:$C,"Coin Deduction")</f>
        <v>0</v>
      </c>
      <c r="AE1667" s="111">
        <f>Table5[[#This Row],[Column4]]+Table5[[#This Row],[Column14]]+Table5[[#This Row],[Column19]]+Table5[[#This Row],[Column12]]</f>
        <v>0</v>
      </c>
      <c r="AF1667" s="111">
        <f>Table5[[#This Row],[Column5]]+Table5[[#This Row],[Column13]]+Table5[[#This Row],[Column21]]+Table5[[#This Row],[Column18]]</f>
        <v>0</v>
      </c>
      <c r="AG1667" s="111">
        <f t="shared" ref="AG1667:AG1730" si="291">IF(AND((AC1667+Y1667+AA1667)&gt;AF1667,OR(C1667="buy",AND(C1667="Coin Deposit",E1667&lt;&gt;""))),(AC1667+Y1667+AA1667)-AF1667,0)</f>
        <v>0</v>
      </c>
      <c r="AH1667" s="111">
        <f t="shared" ref="AH1667:AH1730" si="292">IF(AND(AE1667&gt;AF1667,OR(C1667="buy",AND(C1667="Coin Deposit",E1667&lt;&gt;""))),AE1667-AF1667,0)</f>
        <v>0</v>
      </c>
      <c r="AI1667" s="111">
        <f>Table5[[#This Row],[Column17]]-Table5[[#This Row],[Column20]]</f>
        <v>0</v>
      </c>
      <c r="AJ1667" s="111">
        <f t="shared" ref="AJ1667:AJ1730" si="293">IF(AI1667&gt;F1667,F1667,AI1667)</f>
        <v>0</v>
      </c>
      <c r="AK1667" s="111">
        <f t="shared" si="286"/>
        <v>0</v>
      </c>
      <c r="AL1667" s="111">
        <f t="shared" ref="AL1667:AL1730" si="294">IFERROR(SUMIFS($AK:$AK,$D:$D,D1667)/SUMIFS($AJ:$AJ,$D:$D,D1667),0)</f>
        <v>0</v>
      </c>
      <c r="AM1667" s="111" t="str">
        <f t="shared" ref="AM1667:AM1730" si="295">C1667&amp;D1667</f>
        <v/>
      </c>
      <c r="AN1667" s="111" t="str">
        <f t="shared" ref="AN1667:AN1730" ca="1" si="296">OFFSET(AM1667,COUNTA($AM:$AM)-ROW()-(ROW()-ROW($AN$2)-1),)</f>
        <v/>
      </c>
    </row>
    <row r="1668" spans="1:40" ht="20.25" customHeight="1" x14ac:dyDescent="0.3">
      <c r="A1668" s="107"/>
      <c r="B1668" s="144"/>
      <c r="C1668" s="119"/>
      <c r="D1668" s="120"/>
      <c r="E1668" s="119"/>
      <c r="F1668" s="119"/>
      <c r="G1668" s="120"/>
      <c r="H1668" s="119"/>
      <c r="I1668" s="109"/>
      <c r="L1668" s="108"/>
      <c r="M1668" s="108"/>
      <c r="N1668" s="108"/>
      <c r="O1668" s="108"/>
      <c r="P1668" s="108"/>
      <c r="Q1668" s="108"/>
      <c r="R1668" s="108"/>
      <c r="S1668" s="108"/>
      <c r="T1668" s="100">
        <f t="shared" si="287"/>
        <v>0</v>
      </c>
      <c r="U1668" s="111"/>
      <c r="V1668" s="111"/>
      <c r="W1668" s="111">
        <f>SUMIFS($F$3:F1668,$D$3:D1668,D1668,$C$3:C1668,"Buy")+SUMIFS($F$3:F1668,$D$3:D1668,D1668,$C$3:C1668,"Coin Deposit",$E$3:E1668,"&lt;&gt;")</f>
        <v>0</v>
      </c>
      <c r="X1668" s="111">
        <f t="shared" si="288"/>
        <v>0</v>
      </c>
      <c r="Y1668" s="111">
        <f>IF($D1668=Y$1,SUMIFS($H$3:$H1668,$G$3:$G1668,Y$1,$C$3:$C1668,"Sell"),0)</f>
        <v>0</v>
      </c>
      <c r="Z1668" s="111">
        <f t="shared" si="289"/>
        <v>0</v>
      </c>
      <c r="AA1668" s="111">
        <f>IF($D1668=AA$1,SUMIFS($H$3:$H1668,$G$3:$G1668,AA$1,$C$3:$C1668,"Sell"),0)</f>
        <v>0</v>
      </c>
      <c r="AB1668" s="111">
        <f t="shared" si="290"/>
        <v>0</v>
      </c>
      <c r="AC1668" s="111">
        <f>SUMIFS('Deductions and Deposits'!$H:$H,'Deductions and Deposits'!$G:$G,D1668,'Deductions and Deposits'!$F:$F,"&lt;="&amp;B1668)+SUMIFS($F$3:F1668,$D$3:D1668,D1668,$C$3:C1668,"Coin Deposit",$E$3:E1668,"")</f>
        <v>0</v>
      </c>
      <c r="AD1668" s="111">
        <f>SUMIFS('Deductions and Deposits'!$D:$D,'Deductions and Deposits'!$C:$C,D1668)+SUMIFS($F:$F,$D:$D,D1668,$C:$C,"Coin Deduction")</f>
        <v>0</v>
      </c>
      <c r="AE1668" s="111">
        <f>Table5[[#This Row],[Column4]]+Table5[[#This Row],[Column14]]+Table5[[#This Row],[Column19]]+Table5[[#This Row],[Column12]]</f>
        <v>0</v>
      </c>
      <c r="AF1668" s="111">
        <f>Table5[[#This Row],[Column5]]+Table5[[#This Row],[Column13]]+Table5[[#This Row],[Column21]]+Table5[[#This Row],[Column18]]</f>
        <v>0</v>
      </c>
      <c r="AG1668" s="111">
        <f t="shared" si="291"/>
        <v>0</v>
      </c>
      <c r="AH1668" s="111">
        <f t="shared" si="292"/>
        <v>0</v>
      </c>
      <c r="AI1668" s="111">
        <f>Table5[[#This Row],[Column17]]-Table5[[#This Row],[Column20]]</f>
        <v>0</v>
      </c>
      <c r="AJ1668" s="111">
        <f t="shared" si="293"/>
        <v>0</v>
      </c>
      <c r="AK1668" s="111">
        <f t="shared" si="286"/>
        <v>0</v>
      </c>
      <c r="AL1668" s="111">
        <f t="shared" si="294"/>
        <v>0</v>
      </c>
      <c r="AM1668" s="111" t="str">
        <f t="shared" si="295"/>
        <v/>
      </c>
      <c r="AN1668" s="111" t="str">
        <f t="shared" ca="1" si="296"/>
        <v/>
      </c>
    </row>
    <row r="1669" spans="1:40" ht="20.25" customHeight="1" x14ac:dyDescent="0.3">
      <c r="A1669" s="107"/>
      <c r="B1669" s="144"/>
      <c r="C1669" s="119"/>
      <c r="D1669" s="120"/>
      <c r="E1669" s="119"/>
      <c r="F1669" s="119"/>
      <c r="G1669" s="120"/>
      <c r="H1669" s="119"/>
      <c r="I1669" s="109"/>
      <c r="L1669" s="108"/>
      <c r="M1669" s="108"/>
      <c r="N1669" s="108"/>
      <c r="O1669" s="108"/>
      <c r="P1669" s="108"/>
      <c r="Q1669" s="108"/>
      <c r="R1669" s="108"/>
      <c r="S1669" s="108"/>
      <c r="T1669" s="100">
        <f t="shared" si="287"/>
        <v>0</v>
      </c>
      <c r="U1669" s="111"/>
      <c r="V1669" s="111"/>
      <c r="W1669" s="111">
        <f>SUMIFS($F$3:F1669,$D$3:D1669,D1669,$C$3:C1669,"Buy")+SUMIFS($F$3:F1669,$D$3:D1669,D1669,$C$3:C1669,"Coin Deposit",$E$3:E1669,"&lt;&gt;")</f>
        <v>0</v>
      </c>
      <c r="X1669" s="111">
        <f t="shared" si="288"/>
        <v>0</v>
      </c>
      <c r="Y1669" s="111">
        <f>IF($D1669=Y$1,SUMIFS($H$3:$H1669,$G$3:$G1669,Y$1,$C$3:$C1669,"Sell"),0)</f>
        <v>0</v>
      </c>
      <c r="Z1669" s="111">
        <f t="shared" si="289"/>
        <v>0</v>
      </c>
      <c r="AA1669" s="111">
        <f>IF($D1669=AA$1,SUMIFS($H$3:$H1669,$G$3:$G1669,AA$1,$C$3:$C1669,"Sell"),0)</f>
        <v>0</v>
      </c>
      <c r="AB1669" s="111">
        <f t="shared" si="290"/>
        <v>0</v>
      </c>
      <c r="AC1669" s="111">
        <f>SUMIFS('Deductions and Deposits'!$H:$H,'Deductions and Deposits'!$G:$G,D1669,'Deductions and Deposits'!$F:$F,"&lt;="&amp;B1669)+SUMIFS($F$3:F1669,$D$3:D1669,D1669,$C$3:C1669,"Coin Deposit",$E$3:E1669,"")</f>
        <v>0</v>
      </c>
      <c r="AD1669" s="111">
        <f>SUMIFS('Deductions and Deposits'!$D:$D,'Deductions and Deposits'!$C:$C,D1669)+SUMIFS($F:$F,$D:$D,D1669,$C:$C,"Coin Deduction")</f>
        <v>0</v>
      </c>
      <c r="AE1669" s="111">
        <f>Table5[[#This Row],[Column4]]+Table5[[#This Row],[Column14]]+Table5[[#This Row],[Column19]]+Table5[[#This Row],[Column12]]</f>
        <v>0</v>
      </c>
      <c r="AF1669" s="111">
        <f>Table5[[#This Row],[Column5]]+Table5[[#This Row],[Column13]]+Table5[[#This Row],[Column21]]+Table5[[#This Row],[Column18]]</f>
        <v>0</v>
      </c>
      <c r="AG1669" s="111">
        <f t="shared" si="291"/>
        <v>0</v>
      </c>
      <c r="AH1669" s="111">
        <f t="shared" si="292"/>
        <v>0</v>
      </c>
      <c r="AI1669" s="111">
        <f>Table5[[#This Row],[Column17]]-Table5[[#This Row],[Column20]]</f>
        <v>0</v>
      </c>
      <c r="AJ1669" s="111">
        <f t="shared" si="293"/>
        <v>0</v>
      </c>
      <c r="AK1669" s="111">
        <f t="shared" si="286"/>
        <v>0</v>
      </c>
      <c r="AL1669" s="111">
        <f t="shared" si="294"/>
        <v>0</v>
      </c>
      <c r="AM1669" s="111" t="str">
        <f t="shared" si="295"/>
        <v/>
      </c>
      <c r="AN1669" s="111" t="str">
        <f t="shared" ca="1" si="296"/>
        <v/>
      </c>
    </row>
    <row r="1670" spans="1:40" ht="20.25" customHeight="1" x14ac:dyDescent="0.3">
      <c r="A1670" s="107"/>
      <c r="B1670" s="144"/>
      <c r="C1670" s="119"/>
      <c r="D1670" s="120"/>
      <c r="E1670" s="119"/>
      <c r="F1670" s="119"/>
      <c r="G1670" s="120"/>
      <c r="H1670" s="119"/>
      <c r="I1670" s="109"/>
      <c r="L1670" s="108"/>
      <c r="M1670" s="108"/>
      <c r="N1670" s="108"/>
      <c r="O1670" s="108"/>
      <c r="P1670" s="108"/>
      <c r="Q1670" s="108"/>
      <c r="R1670" s="108"/>
      <c r="S1670" s="108"/>
      <c r="T1670" s="100">
        <f t="shared" si="287"/>
        <v>0</v>
      </c>
      <c r="U1670" s="111"/>
      <c r="V1670" s="111"/>
      <c r="W1670" s="111">
        <f>SUMIFS($F$3:F1670,$D$3:D1670,D1670,$C$3:C1670,"Buy")+SUMIFS($F$3:F1670,$D$3:D1670,D1670,$C$3:C1670,"Coin Deposit",$E$3:E1670,"&lt;&gt;")</f>
        <v>0</v>
      </c>
      <c r="X1670" s="111">
        <f t="shared" si="288"/>
        <v>0</v>
      </c>
      <c r="Y1670" s="111">
        <f>IF($D1670=Y$1,SUMIFS($H$3:$H1670,$G$3:$G1670,Y$1,$C$3:$C1670,"Sell"),0)</f>
        <v>0</v>
      </c>
      <c r="Z1670" s="111">
        <f t="shared" si="289"/>
        <v>0</v>
      </c>
      <c r="AA1670" s="111">
        <f>IF($D1670=AA$1,SUMIFS($H$3:$H1670,$G$3:$G1670,AA$1,$C$3:$C1670,"Sell"),0)</f>
        <v>0</v>
      </c>
      <c r="AB1670" s="111">
        <f t="shared" si="290"/>
        <v>0</v>
      </c>
      <c r="AC1670" s="111">
        <f>SUMIFS('Deductions and Deposits'!$H:$H,'Deductions and Deposits'!$G:$G,D1670,'Deductions and Deposits'!$F:$F,"&lt;="&amp;B1670)+SUMIFS($F$3:F1670,$D$3:D1670,D1670,$C$3:C1670,"Coin Deposit",$E$3:E1670,"")</f>
        <v>0</v>
      </c>
      <c r="AD1670" s="111">
        <f>SUMIFS('Deductions and Deposits'!$D:$D,'Deductions and Deposits'!$C:$C,D1670)+SUMIFS($F:$F,$D:$D,D1670,$C:$C,"Coin Deduction")</f>
        <v>0</v>
      </c>
      <c r="AE1670" s="111">
        <f>Table5[[#This Row],[Column4]]+Table5[[#This Row],[Column14]]+Table5[[#This Row],[Column19]]+Table5[[#This Row],[Column12]]</f>
        <v>0</v>
      </c>
      <c r="AF1670" s="111">
        <f>Table5[[#This Row],[Column5]]+Table5[[#This Row],[Column13]]+Table5[[#This Row],[Column21]]+Table5[[#This Row],[Column18]]</f>
        <v>0</v>
      </c>
      <c r="AG1670" s="111">
        <f t="shared" si="291"/>
        <v>0</v>
      </c>
      <c r="AH1670" s="111">
        <f t="shared" si="292"/>
        <v>0</v>
      </c>
      <c r="AI1670" s="111">
        <f>Table5[[#This Row],[Column17]]-Table5[[#This Row],[Column20]]</f>
        <v>0</v>
      </c>
      <c r="AJ1670" s="111">
        <f t="shared" si="293"/>
        <v>0</v>
      </c>
      <c r="AK1670" s="111">
        <f t="shared" si="286"/>
        <v>0</v>
      </c>
      <c r="AL1670" s="111">
        <f t="shared" si="294"/>
        <v>0</v>
      </c>
      <c r="AM1670" s="111" t="str">
        <f t="shared" si="295"/>
        <v/>
      </c>
      <c r="AN1670" s="111" t="str">
        <f t="shared" ca="1" si="296"/>
        <v/>
      </c>
    </row>
    <row r="1671" spans="1:40" ht="20.25" customHeight="1" x14ac:dyDescent="0.3">
      <c r="A1671" s="107"/>
      <c r="B1671" s="144"/>
      <c r="C1671" s="119"/>
      <c r="D1671" s="120"/>
      <c r="E1671" s="119"/>
      <c r="F1671" s="119"/>
      <c r="G1671" s="120"/>
      <c r="H1671" s="119"/>
      <c r="I1671" s="109"/>
      <c r="L1671" s="108"/>
      <c r="M1671" s="108"/>
      <c r="N1671" s="108"/>
      <c r="O1671" s="108"/>
      <c r="P1671" s="108"/>
      <c r="Q1671" s="108"/>
      <c r="R1671" s="108"/>
      <c r="S1671" s="108"/>
      <c r="T1671" s="100">
        <f t="shared" si="287"/>
        <v>0</v>
      </c>
      <c r="U1671" s="111"/>
      <c r="V1671" s="111"/>
      <c r="W1671" s="111">
        <f>SUMIFS($F$3:F1671,$D$3:D1671,D1671,$C$3:C1671,"Buy")+SUMIFS($F$3:F1671,$D$3:D1671,D1671,$C$3:C1671,"Coin Deposit",$E$3:E1671,"&lt;&gt;")</f>
        <v>0</v>
      </c>
      <c r="X1671" s="111">
        <f t="shared" si="288"/>
        <v>0</v>
      </c>
      <c r="Y1671" s="111">
        <f>IF($D1671=Y$1,SUMIFS($H$3:$H1671,$G$3:$G1671,Y$1,$C$3:$C1671,"Sell"),0)</f>
        <v>0</v>
      </c>
      <c r="Z1671" s="111">
        <f t="shared" si="289"/>
        <v>0</v>
      </c>
      <c r="AA1671" s="111">
        <f>IF($D1671=AA$1,SUMIFS($H$3:$H1671,$G$3:$G1671,AA$1,$C$3:$C1671,"Sell"),0)</f>
        <v>0</v>
      </c>
      <c r="AB1671" s="111">
        <f t="shared" si="290"/>
        <v>0</v>
      </c>
      <c r="AC1671" s="111">
        <f>SUMIFS('Deductions and Deposits'!$H:$H,'Deductions and Deposits'!$G:$G,D1671,'Deductions and Deposits'!$F:$F,"&lt;="&amp;B1671)+SUMIFS($F$3:F1671,$D$3:D1671,D1671,$C$3:C1671,"Coin Deposit",$E$3:E1671,"")</f>
        <v>0</v>
      </c>
      <c r="AD1671" s="111">
        <f>SUMIFS('Deductions and Deposits'!$D:$D,'Deductions and Deposits'!$C:$C,D1671)+SUMIFS($F:$F,$D:$D,D1671,$C:$C,"Coin Deduction")</f>
        <v>0</v>
      </c>
      <c r="AE1671" s="111">
        <f>Table5[[#This Row],[Column4]]+Table5[[#This Row],[Column14]]+Table5[[#This Row],[Column19]]+Table5[[#This Row],[Column12]]</f>
        <v>0</v>
      </c>
      <c r="AF1671" s="111">
        <f>Table5[[#This Row],[Column5]]+Table5[[#This Row],[Column13]]+Table5[[#This Row],[Column21]]+Table5[[#This Row],[Column18]]</f>
        <v>0</v>
      </c>
      <c r="AG1671" s="111">
        <f t="shared" si="291"/>
        <v>0</v>
      </c>
      <c r="AH1671" s="111">
        <f t="shared" si="292"/>
        <v>0</v>
      </c>
      <c r="AI1671" s="111">
        <f>Table5[[#This Row],[Column17]]-Table5[[#This Row],[Column20]]</f>
        <v>0</v>
      </c>
      <c r="AJ1671" s="111">
        <f t="shared" si="293"/>
        <v>0</v>
      </c>
      <c r="AK1671" s="111">
        <f t="shared" si="286"/>
        <v>0</v>
      </c>
      <c r="AL1671" s="111">
        <f t="shared" si="294"/>
        <v>0</v>
      </c>
      <c r="AM1671" s="111" t="str">
        <f t="shared" si="295"/>
        <v/>
      </c>
      <c r="AN1671" s="111" t="str">
        <f t="shared" ca="1" si="296"/>
        <v/>
      </c>
    </row>
    <row r="1672" spans="1:40" ht="20.25" customHeight="1" x14ac:dyDescent="0.3">
      <c r="A1672" s="107"/>
      <c r="B1672" s="144"/>
      <c r="C1672" s="119"/>
      <c r="D1672" s="120"/>
      <c r="E1672" s="119"/>
      <c r="F1672" s="119"/>
      <c r="G1672" s="120"/>
      <c r="H1672" s="119"/>
      <c r="I1672" s="109"/>
      <c r="L1672" s="108"/>
      <c r="M1672" s="108"/>
      <c r="N1672" s="108"/>
      <c r="O1672" s="108"/>
      <c r="P1672" s="108"/>
      <c r="Q1672" s="108"/>
      <c r="R1672" s="108"/>
      <c r="S1672" s="108"/>
      <c r="T1672" s="100">
        <f t="shared" si="287"/>
        <v>0</v>
      </c>
      <c r="U1672" s="111"/>
      <c r="V1672" s="111"/>
      <c r="W1672" s="111">
        <f>SUMIFS($F$3:F1672,$D$3:D1672,D1672,$C$3:C1672,"Buy")+SUMIFS($F$3:F1672,$D$3:D1672,D1672,$C$3:C1672,"Coin Deposit",$E$3:E1672,"&lt;&gt;")</f>
        <v>0</v>
      </c>
      <c r="X1672" s="111">
        <f t="shared" si="288"/>
        <v>0</v>
      </c>
      <c r="Y1672" s="111">
        <f>IF($D1672=Y$1,SUMIFS($H$3:$H1672,$G$3:$G1672,Y$1,$C$3:$C1672,"Sell"),0)</f>
        <v>0</v>
      </c>
      <c r="Z1672" s="111">
        <f t="shared" si="289"/>
        <v>0</v>
      </c>
      <c r="AA1672" s="111">
        <f>IF($D1672=AA$1,SUMIFS($H$3:$H1672,$G$3:$G1672,AA$1,$C$3:$C1672,"Sell"),0)</f>
        <v>0</v>
      </c>
      <c r="AB1672" s="111">
        <f t="shared" si="290"/>
        <v>0</v>
      </c>
      <c r="AC1672" s="111">
        <f>SUMIFS('Deductions and Deposits'!$H:$H,'Deductions and Deposits'!$G:$G,D1672,'Deductions and Deposits'!$F:$F,"&lt;="&amp;B1672)+SUMIFS($F$3:F1672,$D$3:D1672,D1672,$C$3:C1672,"Coin Deposit",$E$3:E1672,"")</f>
        <v>0</v>
      </c>
      <c r="AD1672" s="111">
        <f>SUMIFS('Deductions and Deposits'!$D:$D,'Deductions and Deposits'!$C:$C,D1672)+SUMIFS($F:$F,$D:$D,D1672,$C:$C,"Coin Deduction")</f>
        <v>0</v>
      </c>
      <c r="AE1672" s="111">
        <f>Table5[[#This Row],[Column4]]+Table5[[#This Row],[Column14]]+Table5[[#This Row],[Column19]]+Table5[[#This Row],[Column12]]</f>
        <v>0</v>
      </c>
      <c r="AF1672" s="111">
        <f>Table5[[#This Row],[Column5]]+Table5[[#This Row],[Column13]]+Table5[[#This Row],[Column21]]+Table5[[#This Row],[Column18]]</f>
        <v>0</v>
      </c>
      <c r="AG1672" s="111">
        <f t="shared" si="291"/>
        <v>0</v>
      </c>
      <c r="AH1672" s="111">
        <f t="shared" si="292"/>
        <v>0</v>
      </c>
      <c r="AI1672" s="111">
        <f>Table5[[#This Row],[Column17]]-Table5[[#This Row],[Column20]]</f>
        <v>0</v>
      </c>
      <c r="AJ1672" s="111">
        <f t="shared" si="293"/>
        <v>0</v>
      </c>
      <c r="AK1672" s="111">
        <f t="shared" si="286"/>
        <v>0</v>
      </c>
      <c r="AL1672" s="111">
        <f t="shared" si="294"/>
        <v>0</v>
      </c>
      <c r="AM1672" s="111" t="str">
        <f t="shared" si="295"/>
        <v/>
      </c>
      <c r="AN1672" s="111" t="str">
        <f t="shared" ca="1" si="296"/>
        <v/>
      </c>
    </row>
    <row r="1673" spans="1:40" ht="20.25" customHeight="1" x14ac:dyDescent="0.3">
      <c r="A1673" s="107"/>
      <c r="B1673" s="144"/>
      <c r="C1673" s="119"/>
      <c r="D1673" s="120"/>
      <c r="E1673" s="119"/>
      <c r="F1673" s="119"/>
      <c r="G1673" s="120"/>
      <c r="H1673" s="119"/>
      <c r="I1673" s="109"/>
      <c r="L1673" s="108"/>
      <c r="M1673" s="108"/>
      <c r="N1673" s="108"/>
      <c r="O1673" s="108"/>
      <c r="P1673" s="108"/>
      <c r="Q1673" s="108"/>
      <c r="R1673" s="108"/>
      <c r="S1673" s="108"/>
      <c r="T1673" s="100">
        <f t="shared" si="287"/>
        <v>0</v>
      </c>
      <c r="U1673" s="111"/>
      <c r="V1673" s="111"/>
      <c r="W1673" s="111">
        <f>SUMIFS($F$3:F1673,$D$3:D1673,D1673,$C$3:C1673,"Buy")+SUMIFS($F$3:F1673,$D$3:D1673,D1673,$C$3:C1673,"Coin Deposit",$E$3:E1673,"&lt;&gt;")</f>
        <v>0</v>
      </c>
      <c r="X1673" s="111">
        <f t="shared" si="288"/>
        <v>0</v>
      </c>
      <c r="Y1673" s="111">
        <f>IF($D1673=Y$1,SUMIFS($H$3:$H1673,$G$3:$G1673,Y$1,$C$3:$C1673,"Sell"),0)</f>
        <v>0</v>
      </c>
      <c r="Z1673" s="111">
        <f t="shared" si="289"/>
        <v>0</v>
      </c>
      <c r="AA1673" s="111">
        <f>IF($D1673=AA$1,SUMIFS($H$3:$H1673,$G$3:$G1673,AA$1,$C$3:$C1673,"Sell"),0)</f>
        <v>0</v>
      </c>
      <c r="AB1673" s="111">
        <f t="shared" si="290"/>
        <v>0</v>
      </c>
      <c r="AC1673" s="111">
        <f>SUMIFS('Deductions and Deposits'!$H:$H,'Deductions and Deposits'!$G:$G,D1673,'Deductions and Deposits'!$F:$F,"&lt;="&amp;B1673)+SUMIFS($F$3:F1673,$D$3:D1673,D1673,$C$3:C1673,"Coin Deposit",$E$3:E1673,"")</f>
        <v>0</v>
      </c>
      <c r="AD1673" s="111">
        <f>SUMIFS('Deductions and Deposits'!$D:$D,'Deductions and Deposits'!$C:$C,D1673)+SUMIFS($F:$F,$D:$D,D1673,$C:$C,"Coin Deduction")</f>
        <v>0</v>
      </c>
      <c r="AE1673" s="111">
        <f>Table5[[#This Row],[Column4]]+Table5[[#This Row],[Column14]]+Table5[[#This Row],[Column19]]+Table5[[#This Row],[Column12]]</f>
        <v>0</v>
      </c>
      <c r="AF1673" s="111">
        <f>Table5[[#This Row],[Column5]]+Table5[[#This Row],[Column13]]+Table5[[#This Row],[Column21]]+Table5[[#This Row],[Column18]]</f>
        <v>0</v>
      </c>
      <c r="AG1673" s="111">
        <f t="shared" si="291"/>
        <v>0</v>
      </c>
      <c r="AH1673" s="111">
        <f t="shared" si="292"/>
        <v>0</v>
      </c>
      <c r="AI1673" s="111">
        <f>Table5[[#This Row],[Column17]]-Table5[[#This Row],[Column20]]</f>
        <v>0</v>
      </c>
      <c r="AJ1673" s="111">
        <f t="shared" si="293"/>
        <v>0</v>
      </c>
      <c r="AK1673" s="111">
        <f t="shared" si="286"/>
        <v>0</v>
      </c>
      <c r="AL1673" s="111">
        <f t="shared" si="294"/>
        <v>0</v>
      </c>
      <c r="AM1673" s="111" t="str">
        <f t="shared" si="295"/>
        <v/>
      </c>
      <c r="AN1673" s="111" t="str">
        <f t="shared" ca="1" si="296"/>
        <v/>
      </c>
    </row>
    <row r="1674" spans="1:40" ht="20.25" customHeight="1" x14ac:dyDescent="0.3">
      <c r="A1674" s="107"/>
      <c r="B1674" s="144"/>
      <c r="C1674" s="119"/>
      <c r="D1674" s="120"/>
      <c r="E1674" s="119"/>
      <c r="F1674" s="119"/>
      <c r="G1674" s="120"/>
      <c r="H1674" s="119"/>
      <c r="I1674" s="109"/>
      <c r="L1674" s="108"/>
      <c r="M1674" s="108"/>
      <c r="N1674" s="108"/>
      <c r="O1674" s="108"/>
      <c r="P1674" s="108"/>
      <c r="Q1674" s="108"/>
      <c r="R1674" s="108"/>
      <c r="S1674" s="108"/>
      <c r="T1674" s="100">
        <f t="shared" si="287"/>
        <v>0</v>
      </c>
      <c r="U1674" s="111"/>
      <c r="V1674" s="111"/>
      <c r="W1674" s="111">
        <f>SUMIFS($F$3:F1674,$D$3:D1674,D1674,$C$3:C1674,"Buy")+SUMIFS($F$3:F1674,$D$3:D1674,D1674,$C$3:C1674,"Coin Deposit",$E$3:E1674,"&lt;&gt;")</f>
        <v>0</v>
      </c>
      <c r="X1674" s="111">
        <f t="shared" si="288"/>
        <v>0</v>
      </c>
      <c r="Y1674" s="111">
        <f>IF($D1674=Y$1,SUMIFS($H$3:$H1674,$G$3:$G1674,Y$1,$C$3:$C1674,"Sell"),0)</f>
        <v>0</v>
      </c>
      <c r="Z1674" s="111">
        <f t="shared" si="289"/>
        <v>0</v>
      </c>
      <c r="AA1674" s="111">
        <f>IF($D1674=AA$1,SUMIFS($H$3:$H1674,$G$3:$G1674,AA$1,$C$3:$C1674,"Sell"),0)</f>
        <v>0</v>
      </c>
      <c r="AB1674" s="111">
        <f t="shared" si="290"/>
        <v>0</v>
      </c>
      <c r="AC1674" s="111">
        <f>SUMIFS('Deductions and Deposits'!$H:$H,'Deductions and Deposits'!$G:$G,D1674,'Deductions and Deposits'!$F:$F,"&lt;="&amp;B1674)+SUMIFS($F$3:F1674,$D$3:D1674,D1674,$C$3:C1674,"Coin Deposit",$E$3:E1674,"")</f>
        <v>0</v>
      </c>
      <c r="AD1674" s="111">
        <f>SUMIFS('Deductions and Deposits'!$D:$D,'Deductions and Deposits'!$C:$C,D1674)+SUMIFS($F:$F,$D:$D,D1674,$C:$C,"Coin Deduction")</f>
        <v>0</v>
      </c>
      <c r="AE1674" s="111">
        <f>Table5[[#This Row],[Column4]]+Table5[[#This Row],[Column14]]+Table5[[#This Row],[Column19]]+Table5[[#This Row],[Column12]]</f>
        <v>0</v>
      </c>
      <c r="AF1674" s="111">
        <f>Table5[[#This Row],[Column5]]+Table5[[#This Row],[Column13]]+Table5[[#This Row],[Column21]]+Table5[[#This Row],[Column18]]</f>
        <v>0</v>
      </c>
      <c r="AG1674" s="111">
        <f t="shared" si="291"/>
        <v>0</v>
      </c>
      <c r="AH1674" s="111">
        <f t="shared" si="292"/>
        <v>0</v>
      </c>
      <c r="AI1674" s="111">
        <f>Table5[[#This Row],[Column17]]-Table5[[#This Row],[Column20]]</f>
        <v>0</v>
      </c>
      <c r="AJ1674" s="111">
        <f t="shared" si="293"/>
        <v>0</v>
      </c>
      <c r="AK1674" s="111">
        <f t="shared" si="286"/>
        <v>0</v>
      </c>
      <c r="AL1674" s="111">
        <f t="shared" si="294"/>
        <v>0</v>
      </c>
      <c r="AM1674" s="111" t="str">
        <f t="shared" si="295"/>
        <v/>
      </c>
      <c r="AN1674" s="111" t="str">
        <f t="shared" ca="1" si="296"/>
        <v/>
      </c>
    </row>
    <row r="1675" spans="1:40" ht="20.25" customHeight="1" x14ac:dyDescent="0.3">
      <c r="A1675" s="107"/>
      <c r="B1675" s="144"/>
      <c r="C1675" s="119"/>
      <c r="D1675" s="120"/>
      <c r="E1675" s="119"/>
      <c r="F1675" s="119"/>
      <c r="G1675" s="120"/>
      <c r="H1675" s="119"/>
      <c r="I1675" s="109"/>
      <c r="L1675" s="108"/>
      <c r="M1675" s="108"/>
      <c r="N1675" s="108"/>
      <c r="O1675" s="108"/>
      <c r="P1675" s="108"/>
      <c r="Q1675" s="108"/>
      <c r="R1675" s="108"/>
      <c r="S1675" s="108"/>
      <c r="T1675" s="100">
        <f t="shared" si="287"/>
        <v>0</v>
      </c>
      <c r="U1675" s="111"/>
      <c r="V1675" s="111"/>
      <c r="W1675" s="111">
        <f>SUMIFS($F$3:F1675,$D$3:D1675,D1675,$C$3:C1675,"Buy")+SUMIFS($F$3:F1675,$D$3:D1675,D1675,$C$3:C1675,"Coin Deposit",$E$3:E1675,"&lt;&gt;")</f>
        <v>0</v>
      </c>
      <c r="X1675" s="111">
        <f t="shared" si="288"/>
        <v>0</v>
      </c>
      <c r="Y1675" s="111">
        <f>IF($D1675=Y$1,SUMIFS($H$3:$H1675,$G$3:$G1675,Y$1,$C$3:$C1675,"Sell"),0)</f>
        <v>0</v>
      </c>
      <c r="Z1675" s="111">
        <f t="shared" si="289"/>
        <v>0</v>
      </c>
      <c r="AA1675" s="111">
        <f>IF($D1675=AA$1,SUMIFS($H$3:$H1675,$G$3:$G1675,AA$1,$C$3:$C1675,"Sell"),0)</f>
        <v>0</v>
      </c>
      <c r="AB1675" s="111">
        <f t="shared" si="290"/>
        <v>0</v>
      </c>
      <c r="AC1675" s="111">
        <f>SUMIFS('Deductions and Deposits'!$H:$H,'Deductions and Deposits'!$G:$G,D1675,'Deductions and Deposits'!$F:$F,"&lt;="&amp;B1675)+SUMIFS($F$3:F1675,$D$3:D1675,D1675,$C$3:C1675,"Coin Deposit",$E$3:E1675,"")</f>
        <v>0</v>
      </c>
      <c r="AD1675" s="111">
        <f>SUMIFS('Deductions and Deposits'!$D:$D,'Deductions and Deposits'!$C:$C,D1675)+SUMIFS($F:$F,$D:$D,D1675,$C:$C,"Coin Deduction")</f>
        <v>0</v>
      </c>
      <c r="AE1675" s="111">
        <f>Table5[[#This Row],[Column4]]+Table5[[#This Row],[Column14]]+Table5[[#This Row],[Column19]]+Table5[[#This Row],[Column12]]</f>
        <v>0</v>
      </c>
      <c r="AF1675" s="111">
        <f>Table5[[#This Row],[Column5]]+Table5[[#This Row],[Column13]]+Table5[[#This Row],[Column21]]+Table5[[#This Row],[Column18]]</f>
        <v>0</v>
      </c>
      <c r="AG1675" s="111">
        <f t="shared" si="291"/>
        <v>0</v>
      </c>
      <c r="AH1675" s="111">
        <f t="shared" si="292"/>
        <v>0</v>
      </c>
      <c r="AI1675" s="111">
        <f>Table5[[#This Row],[Column17]]-Table5[[#This Row],[Column20]]</f>
        <v>0</v>
      </c>
      <c r="AJ1675" s="111">
        <f t="shared" si="293"/>
        <v>0</v>
      </c>
      <c r="AK1675" s="111">
        <f t="shared" si="286"/>
        <v>0</v>
      </c>
      <c r="AL1675" s="111">
        <f t="shared" si="294"/>
        <v>0</v>
      </c>
      <c r="AM1675" s="111" t="str">
        <f t="shared" si="295"/>
        <v/>
      </c>
      <c r="AN1675" s="111" t="str">
        <f t="shared" ca="1" si="296"/>
        <v/>
      </c>
    </row>
    <row r="1676" spans="1:40" ht="20.25" customHeight="1" x14ac:dyDescent="0.3">
      <c r="A1676" s="107"/>
      <c r="B1676" s="144"/>
      <c r="C1676" s="119"/>
      <c r="D1676" s="120"/>
      <c r="E1676" s="119"/>
      <c r="F1676" s="119"/>
      <c r="G1676" s="120"/>
      <c r="H1676" s="119"/>
      <c r="I1676" s="109"/>
      <c r="L1676" s="108"/>
      <c r="M1676" s="108"/>
      <c r="N1676" s="108"/>
      <c r="O1676" s="108"/>
      <c r="P1676" s="108"/>
      <c r="Q1676" s="108"/>
      <c r="R1676" s="108"/>
      <c r="S1676" s="108"/>
      <c r="T1676" s="100">
        <f t="shared" si="287"/>
        <v>0</v>
      </c>
      <c r="U1676" s="111"/>
      <c r="V1676" s="111"/>
      <c r="W1676" s="111">
        <f>SUMIFS($F$3:F1676,$D$3:D1676,D1676,$C$3:C1676,"Buy")+SUMIFS($F$3:F1676,$D$3:D1676,D1676,$C$3:C1676,"Coin Deposit",$E$3:E1676,"&lt;&gt;")</f>
        <v>0</v>
      </c>
      <c r="X1676" s="111">
        <f t="shared" si="288"/>
        <v>0</v>
      </c>
      <c r="Y1676" s="111">
        <f>IF($D1676=Y$1,SUMIFS($H$3:$H1676,$G$3:$G1676,Y$1,$C$3:$C1676,"Sell"),0)</f>
        <v>0</v>
      </c>
      <c r="Z1676" s="111">
        <f t="shared" si="289"/>
        <v>0</v>
      </c>
      <c r="AA1676" s="111">
        <f>IF($D1676=AA$1,SUMIFS($H$3:$H1676,$G$3:$G1676,AA$1,$C$3:$C1676,"Sell"),0)</f>
        <v>0</v>
      </c>
      <c r="AB1676" s="111">
        <f t="shared" si="290"/>
        <v>0</v>
      </c>
      <c r="AC1676" s="111">
        <f>SUMIFS('Deductions and Deposits'!$H:$H,'Deductions and Deposits'!$G:$G,D1676,'Deductions and Deposits'!$F:$F,"&lt;="&amp;B1676)+SUMIFS($F$3:F1676,$D$3:D1676,D1676,$C$3:C1676,"Coin Deposit",$E$3:E1676,"")</f>
        <v>0</v>
      </c>
      <c r="AD1676" s="111">
        <f>SUMIFS('Deductions and Deposits'!$D:$D,'Deductions and Deposits'!$C:$C,D1676)+SUMIFS($F:$F,$D:$D,D1676,$C:$C,"Coin Deduction")</f>
        <v>0</v>
      </c>
      <c r="AE1676" s="111">
        <f>Table5[[#This Row],[Column4]]+Table5[[#This Row],[Column14]]+Table5[[#This Row],[Column19]]+Table5[[#This Row],[Column12]]</f>
        <v>0</v>
      </c>
      <c r="AF1676" s="111">
        <f>Table5[[#This Row],[Column5]]+Table5[[#This Row],[Column13]]+Table5[[#This Row],[Column21]]+Table5[[#This Row],[Column18]]</f>
        <v>0</v>
      </c>
      <c r="AG1676" s="111">
        <f t="shared" si="291"/>
        <v>0</v>
      </c>
      <c r="AH1676" s="111">
        <f t="shared" si="292"/>
        <v>0</v>
      </c>
      <c r="AI1676" s="111">
        <f>Table5[[#This Row],[Column17]]-Table5[[#This Row],[Column20]]</f>
        <v>0</v>
      </c>
      <c r="AJ1676" s="111">
        <f t="shared" si="293"/>
        <v>0</v>
      </c>
      <c r="AK1676" s="111">
        <f t="shared" si="286"/>
        <v>0</v>
      </c>
      <c r="AL1676" s="111">
        <f t="shared" si="294"/>
        <v>0</v>
      </c>
      <c r="AM1676" s="111" t="str">
        <f t="shared" si="295"/>
        <v/>
      </c>
      <c r="AN1676" s="111" t="str">
        <f t="shared" ca="1" si="296"/>
        <v/>
      </c>
    </row>
    <row r="1677" spans="1:40" ht="20.25" customHeight="1" x14ac:dyDescent="0.3">
      <c r="A1677" s="107"/>
      <c r="B1677" s="144"/>
      <c r="C1677" s="119"/>
      <c r="D1677" s="120"/>
      <c r="E1677" s="119"/>
      <c r="F1677" s="119"/>
      <c r="G1677" s="120"/>
      <c r="H1677" s="119"/>
      <c r="I1677" s="109"/>
      <c r="L1677" s="108"/>
      <c r="M1677" s="108"/>
      <c r="N1677" s="108"/>
      <c r="O1677" s="108"/>
      <c r="P1677" s="108"/>
      <c r="Q1677" s="108"/>
      <c r="R1677" s="108"/>
      <c r="S1677" s="108"/>
      <c r="T1677" s="100">
        <f t="shared" si="287"/>
        <v>0</v>
      </c>
      <c r="U1677" s="111"/>
      <c r="V1677" s="111"/>
      <c r="W1677" s="111">
        <f>SUMIFS($F$3:F1677,$D$3:D1677,D1677,$C$3:C1677,"Buy")+SUMIFS($F$3:F1677,$D$3:D1677,D1677,$C$3:C1677,"Coin Deposit",$E$3:E1677,"&lt;&gt;")</f>
        <v>0</v>
      </c>
      <c r="X1677" s="111">
        <f t="shared" si="288"/>
        <v>0</v>
      </c>
      <c r="Y1677" s="111">
        <f>IF($D1677=Y$1,SUMIFS($H$3:$H1677,$G$3:$G1677,Y$1,$C$3:$C1677,"Sell"),0)</f>
        <v>0</v>
      </c>
      <c r="Z1677" s="111">
        <f t="shared" si="289"/>
        <v>0</v>
      </c>
      <c r="AA1677" s="111">
        <f>IF($D1677=AA$1,SUMIFS($H$3:$H1677,$G$3:$G1677,AA$1,$C$3:$C1677,"Sell"),0)</f>
        <v>0</v>
      </c>
      <c r="AB1677" s="111">
        <f t="shared" si="290"/>
        <v>0</v>
      </c>
      <c r="AC1677" s="111">
        <f>SUMIFS('Deductions and Deposits'!$H:$H,'Deductions and Deposits'!$G:$G,D1677,'Deductions and Deposits'!$F:$F,"&lt;="&amp;B1677)+SUMIFS($F$3:F1677,$D$3:D1677,D1677,$C$3:C1677,"Coin Deposit",$E$3:E1677,"")</f>
        <v>0</v>
      </c>
      <c r="AD1677" s="111">
        <f>SUMIFS('Deductions and Deposits'!$D:$D,'Deductions and Deposits'!$C:$C,D1677)+SUMIFS($F:$F,$D:$D,D1677,$C:$C,"Coin Deduction")</f>
        <v>0</v>
      </c>
      <c r="AE1677" s="111">
        <f>Table5[[#This Row],[Column4]]+Table5[[#This Row],[Column14]]+Table5[[#This Row],[Column19]]+Table5[[#This Row],[Column12]]</f>
        <v>0</v>
      </c>
      <c r="AF1677" s="111">
        <f>Table5[[#This Row],[Column5]]+Table5[[#This Row],[Column13]]+Table5[[#This Row],[Column21]]+Table5[[#This Row],[Column18]]</f>
        <v>0</v>
      </c>
      <c r="AG1677" s="111">
        <f t="shared" si="291"/>
        <v>0</v>
      </c>
      <c r="AH1677" s="111">
        <f t="shared" si="292"/>
        <v>0</v>
      </c>
      <c r="AI1677" s="111">
        <f>Table5[[#This Row],[Column17]]-Table5[[#This Row],[Column20]]</f>
        <v>0</v>
      </c>
      <c r="AJ1677" s="111">
        <f t="shared" si="293"/>
        <v>0</v>
      </c>
      <c r="AK1677" s="111">
        <f t="shared" si="286"/>
        <v>0</v>
      </c>
      <c r="AL1677" s="111">
        <f t="shared" si="294"/>
        <v>0</v>
      </c>
      <c r="AM1677" s="111" t="str">
        <f t="shared" si="295"/>
        <v/>
      </c>
      <c r="AN1677" s="111" t="str">
        <f t="shared" ca="1" si="296"/>
        <v/>
      </c>
    </row>
    <row r="1678" spans="1:40" ht="20.25" customHeight="1" x14ac:dyDescent="0.3">
      <c r="A1678" s="107"/>
      <c r="B1678" s="144"/>
      <c r="C1678" s="119"/>
      <c r="D1678" s="120"/>
      <c r="E1678" s="119"/>
      <c r="F1678" s="119"/>
      <c r="G1678" s="120"/>
      <c r="H1678" s="119"/>
      <c r="I1678" s="109"/>
      <c r="L1678" s="108"/>
      <c r="M1678" s="108"/>
      <c r="N1678" s="108"/>
      <c r="O1678" s="108"/>
      <c r="P1678" s="108"/>
      <c r="Q1678" s="108"/>
      <c r="R1678" s="108"/>
      <c r="S1678" s="108"/>
      <c r="T1678" s="100">
        <f t="shared" si="287"/>
        <v>0</v>
      </c>
      <c r="U1678" s="111"/>
      <c r="V1678" s="111"/>
      <c r="W1678" s="111">
        <f>SUMIFS($F$3:F1678,$D$3:D1678,D1678,$C$3:C1678,"Buy")+SUMIFS($F$3:F1678,$D$3:D1678,D1678,$C$3:C1678,"Coin Deposit",$E$3:E1678,"&lt;&gt;")</f>
        <v>0</v>
      </c>
      <c r="X1678" s="111">
        <f t="shared" si="288"/>
        <v>0</v>
      </c>
      <c r="Y1678" s="111">
        <f>IF($D1678=Y$1,SUMIFS($H$3:$H1678,$G$3:$G1678,Y$1,$C$3:$C1678,"Sell"),0)</f>
        <v>0</v>
      </c>
      <c r="Z1678" s="111">
        <f t="shared" si="289"/>
        <v>0</v>
      </c>
      <c r="AA1678" s="111">
        <f>IF($D1678=AA$1,SUMIFS($H$3:$H1678,$G$3:$G1678,AA$1,$C$3:$C1678,"Sell"),0)</f>
        <v>0</v>
      </c>
      <c r="AB1678" s="111">
        <f t="shared" si="290"/>
        <v>0</v>
      </c>
      <c r="AC1678" s="111">
        <f>SUMIFS('Deductions and Deposits'!$H:$H,'Deductions and Deposits'!$G:$G,D1678,'Deductions and Deposits'!$F:$F,"&lt;="&amp;B1678)+SUMIFS($F$3:F1678,$D$3:D1678,D1678,$C$3:C1678,"Coin Deposit",$E$3:E1678,"")</f>
        <v>0</v>
      </c>
      <c r="AD1678" s="111">
        <f>SUMIFS('Deductions and Deposits'!$D:$D,'Deductions and Deposits'!$C:$C,D1678)+SUMIFS($F:$F,$D:$D,D1678,$C:$C,"Coin Deduction")</f>
        <v>0</v>
      </c>
      <c r="AE1678" s="111">
        <f>Table5[[#This Row],[Column4]]+Table5[[#This Row],[Column14]]+Table5[[#This Row],[Column19]]+Table5[[#This Row],[Column12]]</f>
        <v>0</v>
      </c>
      <c r="AF1678" s="111">
        <f>Table5[[#This Row],[Column5]]+Table5[[#This Row],[Column13]]+Table5[[#This Row],[Column21]]+Table5[[#This Row],[Column18]]</f>
        <v>0</v>
      </c>
      <c r="AG1678" s="111">
        <f t="shared" si="291"/>
        <v>0</v>
      </c>
      <c r="AH1678" s="111">
        <f t="shared" si="292"/>
        <v>0</v>
      </c>
      <c r="AI1678" s="111">
        <f>Table5[[#This Row],[Column17]]-Table5[[#This Row],[Column20]]</f>
        <v>0</v>
      </c>
      <c r="AJ1678" s="111">
        <f t="shared" si="293"/>
        <v>0</v>
      </c>
      <c r="AK1678" s="111">
        <f t="shared" si="286"/>
        <v>0</v>
      </c>
      <c r="AL1678" s="111">
        <f t="shared" si="294"/>
        <v>0</v>
      </c>
      <c r="AM1678" s="111" t="str">
        <f t="shared" si="295"/>
        <v/>
      </c>
      <c r="AN1678" s="111" t="str">
        <f t="shared" ca="1" si="296"/>
        <v/>
      </c>
    </row>
    <row r="1679" spans="1:40" ht="20.25" customHeight="1" x14ac:dyDescent="0.3">
      <c r="A1679" s="107"/>
      <c r="B1679" s="144"/>
      <c r="C1679" s="119"/>
      <c r="D1679" s="120"/>
      <c r="E1679" s="119"/>
      <c r="F1679" s="119"/>
      <c r="G1679" s="120"/>
      <c r="H1679" s="119"/>
      <c r="I1679" s="109"/>
      <c r="L1679" s="108"/>
      <c r="M1679" s="108"/>
      <c r="N1679" s="108"/>
      <c r="O1679" s="108"/>
      <c r="P1679" s="108"/>
      <c r="Q1679" s="108"/>
      <c r="R1679" s="108"/>
      <c r="S1679" s="108"/>
      <c r="T1679" s="100">
        <f t="shared" si="287"/>
        <v>0</v>
      </c>
      <c r="U1679" s="111"/>
      <c r="V1679" s="111"/>
      <c r="W1679" s="111">
        <f>SUMIFS($F$3:F1679,$D$3:D1679,D1679,$C$3:C1679,"Buy")+SUMIFS($F$3:F1679,$D$3:D1679,D1679,$C$3:C1679,"Coin Deposit",$E$3:E1679,"&lt;&gt;")</f>
        <v>0</v>
      </c>
      <c r="X1679" s="111">
        <f t="shared" si="288"/>
        <v>0</v>
      </c>
      <c r="Y1679" s="111">
        <f>IF($D1679=Y$1,SUMIFS($H$3:$H1679,$G$3:$G1679,Y$1,$C$3:$C1679,"Sell"),0)</f>
        <v>0</v>
      </c>
      <c r="Z1679" s="111">
        <f t="shared" si="289"/>
        <v>0</v>
      </c>
      <c r="AA1679" s="111">
        <f>IF($D1679=AA$1,SUMIFS($H$3:$H1679,$G$3:$G1679,AA$1,$C$3:$C1679,"Sell"),0)</f>
        <v>0</v>
      </c>
      <c r="AB1679" s="111">
        <f t="shared" si="290"/>
        <v>0</v>
      </c>
      <c r="AC1679" s="111">
        <f>SUMIFS('Deductions and Deposits'!$H:$H,'Deductions and Deposits'!$G:$G,D1679,'Deductions and Deposits'!$F:$F,"&lt;="&amp;B1679)+SUMIFS($F$3:F1679,$D$3:D1679,D1679,$C$3:C1679,"Coin Deposit",$E$3:E1679,"")</f>
        <v>0</v>
      </c>
      <c r="AD1679" s="111">
        <f>SUMIFS('Deductions and Deposits'!$D:$D,'Deductions and Deposits'!$C:$C,D1679)+SUMIFS($F:$F,$D:$D,D1679,$C:$C,"Coin Deduction")</f>
        <v>0</v>
      </c>
      <c r="AE1679" s="111">
        <f>Table5[[#This Row],[Column4]]+Table5[[#This Row],[Column14]]+Table5[[#This Row],[Column19]]+Table5[[#This Row],[Column12]]</f>
        <v>0</v>
      </c>
      <c r="AF1679" s="111">
        <f>Table5[[#This Row],[Column5]]+Table5[[#This Row],[Column13]]+Table5[[#This Row],[Column21]]+Table5[[#This Row],[Column18]]</f>
        <v>0</v>
      </c>
      <c r="AG1679" s="111">
        <f t="shared" si="291"/>
        <v>0</v>
      </c>
      <c r="AH1679" s="111">
        <f t="shared" si="292"/>
        <v>0</v>
      </c>
      <c r="AI1679" s="111">
        <f>Table5[[#This Row],[Column17]]-Table5[[#This Row],[Column20]]</f>
        <v>0</v>
      </c>
      <c r="AJ1679" s="111">
        <f t="shared" si="293"/>
        <v>0</v>
      </c>
      <c r="AK1679" s="111">
        <f t="shared" si="286"/>
        <v>0</v>
      </c>
      <c r="AL1679" s="111">
        <f t="shared" si="294"/>
        <v>0</v>
      </c>
      <c r="AM1679" s="111" t="str">
        <f t="shared" si="295"/>
        <v/>
      </c>
      <c r="AN1679" s="111" t="str">
        <f t="shared" ca="1" si="296"/>
        <v/>
      </c>
    </row>
    <row r="1680" spans="1:40" ht="20.25" customHeight="1" x14ac:dyDescent="0.3">
      <c r="A1680" s="107"/>
      <c r="B1680" s="144"/>
      <c r="C1680" s="119"/>
      <c r="D1680" s="120"/>
      <c r="E1680" s="119"/>
      <c r="F1680" s="119"/>
      <c r="G1680" s="120"/>
      <c r="H1680" s="119"/>
      <c r="I1680" s="109"/>
      <c r="L1680" s="108"/>
      <c r="M1680" s="108"/>
      <c r="N1680" s="108"/>
      <c r="O1680" s="108"/>
      <c r="P1680" s="108"/>
      <c r="Q1680" s="108"/>
      <c r="R1680" s="108"/>
      <c r="S1680" s="108"/>
      <c r="T1680" s="100">
        <f t="shared" si="287"/>
        <v>0</v>
      </c>
      <c r="U1680" s="111"/>
      <c r="V1680" s="111"/>
      <c r="W1680" s="111">
        <f>SUMIFS($F$3:F1680,$D$3:D1680,D1680,$C$3:C1680,"Buy")+SUMIFS($F$3:F1680,$D$3:D1680,D1680,$C$3:C1680,"Coin Deposit",$E$3:E1680,"&lt;&gt;")</f>
        <v>0</v>
      </c>
      <c r="X1680" s="111">
        <f t="shared" si="288"/>
        <v>0</v>
      </c>
      <c r="Y1680" s="111">
        <f>IF($D1680=Y$1,SUMIFS($H$3:$H1680,$G$3:$G1680,Y$1,$C$3:$C1680,"Sell"),0)</f>
        <v>0</v>
      </c>
      <c r="Z1680" s="111">
        <f t="shared" si="289"/>
        <v>0</v>
      </c>
      <c r="AA1680" s="111">
        <f>IF($D1680=AA$1,SUMIFS($H$3:$H1680,$G$3:$G1680,AA$1,$C$3:$C1680,"Sell"),0)</f>
        <v>0</v>
      </c>
      <c r="AB1680" s="111">
        <f t="shared" si="290"/>
        <v>0</v>
      </c>
      <c r="AC1680" s="111">
        <f>SUMIFS('Deductions and Deposits'!$H:$H,'Deductions and Deposits'!$G:$G,D1680,'Deductions and Deposits'!$F:$F,"&lt;="&amp;B1680)+SUMIFS($F$3:F1680,$D$3:D1680,D1680,$C$3:C1680,"Coin Deposit",$E$3:E1680,"")</f>
        <v>0</v>
      </c>
      <c r="AD1680" s="111">
        <f>SUMIFS('Deductions and Deposits'!$D:$D,'Deductions and Deposits'!$C:$C,D1680)+SUMIFS($F:$F,$D:$D,D1680,$C:$C,"Coin Deduction")</f>
        <v>0</v>
      </c>
      <c r="AE1680" s="111">
        <f>Table5[[#This Row],[Column4]]+Table5[[#This Row],[Column14]]+Table5[[#This Row],[Column19]]+Table5[[#This Row],[Column12]]</f>
        <v>0</v>
      </c>
      <c r="AF1680" s="111">
        <f>Table5[[#This Row],[Column5]]+Table5[[#This Row],[Column13]]+Table5[[#This Row],[Column21]]+Table5[[#This Row],[Column18]]</f>
        <v>0</v>
      </c>
      <c r="AG1680" s="111">
        <f t="shared" si="291"/>
        <v>0</v>
      </c>
      <c r="AH1680" s="111">
        <f t="shared" si="292"/>
        <v>0</v>
      </c>
      <c r="AI1680" s="111">
        <f>Table5[[#This Row],[Column17]]-Table5[[#This Row],[Column20]]</f>
        <v>0</v>
      </c>
      <c r="AJ1680" s="111">
        <f t="shared" si="293"/>
        <v>0</v>
      </c>
      <c r="AK1680" s="111">
        <f t="shared" si="286"/>
        <v>0</v>
      </c>
      <c r="AL1680" s="111">
        <f t="shared" si="294"/>
        <v>0</v>
      </c>
      <c r="AM1680" s="111" t="str">
        <f t="shared" si="295"/>
        <v/>
      </c>
      <c r="AN1680" s="111" t="str">
        <f t="shared" ca="1" si="296"/>
        <v/>
      </c>
    </row>
    <row r="1681" spans="1:40" ht="20.25" customHeight="1" x14ac:dyDescent="0.3">
      <c r="A1681" s="107"/>
      <c r="B1681" s="144"/>
      <c r="C1681" s="119"/>
      <c r="D1681" s="120"/>
      <c r="E1681" s="119"/>
      <c r="F1681" s="119"/>
      <c r="G1681" s="120"/>
      <c r="H1681" s="119"/>
      <c r="I1681" s="109"/>
      <c r="L1681" s="108"/>
      <c r="M1681" s="108"/>
      <c r="N1681" s="108"/>
      <c r="O1681" s="108"/>
      <c r="P1681" s="108"/>
      <c r="Q1681" s="108"/>
      <c r="R1681" s="108"/>
      <c r="S1681" s="108"/>
      <c r="T1681" s="100">
        <f t="shared" si="287"/>
        <v>0</v>
      </c>
      <c r="U1681" s="111"/>
      <c r="V1681" s="111"/>
      <c r="W1681" s="111">
        <f>SUMIFS($F$3:F1681,$D$3:D1681,D1681,$C$3:C1681,"Buy")+SUMIFS($F$3:F1681,$D$3:D1681,D1681,$C$3:C1681,"Coin Deposit",$E$3:E1681,"&lt;&gt;")</f>
        <v>0</v>
      </c>
      <c r="X1681" s="111">
        <f t="shared" si="288"/>
        <v>0</v>
      </c>
      <c r="Y1681" s="111">
        <f>IF($D1681=Y$1,SUMIFS($H$3:$H1681,$G$3:$G1681,Y$1,$C$3:$C1681,"Sell"),0)</f>
        <v>0</v>
      </c>
      <c r="Z1681" s="111">
        <f t="shared" si="289"/>
        <v>0</v>
      </c>
      <c r="AA1681" s="111">
        <f>IF($D1681=AA$1,SUMIFS($H$3:$H1681,$G$3:$G1681,AA$1,$C$3:$C1681,"Sell"),0)</f>
        <v>0</v>
      </c>
      <c r="AB1681" s="111">
        <f t="shared" si="290"/>
        <v>0</v>
      </c>
      <c r="AC1681" s="111">
        <f>SUMIFS('Deductions and Deposits'!$H:$H,'Deductions and Deposits'!$G:$G,D1681,'Deductions and Deposits'!$F:$F,"&lt;="&amp;B1681)+SUMIFS($F$3:F1681,$D$3:D1681,D1681,$C$3:C1681,"Coin Deposit",$E$3:E1681,"")</f>
        <v>0</v>
      </c>
      <c r="AD1681" s="111">
        <f>SUMIFS('Deductions and Deposits'!$D:$D,'Deductions and Deposits'!$C:$C,D1681)+SUMIFS($F:$F,$D:$D,D1681,$C:$C,"Coin Deduction")</f>
        <v>0</v>
      </c>
      <c r="AE1681" s="111">
        <f>Table5[[#This Row],[Column4]]+Table5[[#This Row],[Column14]]+Table5[[#This Row],[Column19]]+Table5[[#This Row],[Column12]]</f>
        <v>0</v>
      </c>
      <c r="AF1681" s="111">
        <f>Table5[[#This Row],[Column5]]+Table5[[#This Row],[Column13]]+Table5[[#This Row],[Column21]]+Table5[[#This Row],[Column18]]</f>
        <v>0</v>
      </c>
      <c r="AG1681" s="111">
        <f t="shared" si="291"/>
        <v>0</v>
      </c>
      <c r="AH1681" s="111">
        <f t="shared" si="292"/>
        <v>0</v>
      </c>
      <c r="AI1681" s="111">
        <f>Table5[[#This Row],[Column17]]-Table5[[#This Row],[Column20]]</f>
        <v>0</v>
      </c>
      <c r="AJ1681" s="111">
        <f t="shared" si="293"/>
        <v>0</v>
      </c>
      <c r="AK1681" s="111">
        <f t="shared" ref="AK1681:AK1744" si="297">AJ1681*T1681</f>
        <v>0</v>
      </c>
      <c r="AL1681" s="111">
        <f t="shared" si="294"/>
        <v>0</v>
      </c>
      <c r="AM1681" s="111" t="str">
        <f t="shared" si="295"/>
        <v/>
      </c>
      <c r="AN1681" s="111" t="str">
        <f t="shared" ca="1" si="296"/>
        <v/>
      </c>
    </row>
    <row r="1682" spans="1:40" ht="20.25" customHeight="1" x14ac:dyDescent="0.3">
      <c r="A1682" s="107"/>
      <c r="B1682" s="144"/>
      <c r="C1682" s="119"/>
      <c r="D1682" s="120"/>
      <c r="E1682" s="119"/>
      <c r="F1682" s="119"/>
      <c r="G1682" s="120"/>
      <c r="H1682" s="119"/>
      <c r="I1682" s="109"/>
      <c r="L1682" s="108"/>
      <c r="M1682" s="108"/>
      <c r="N1682" s="108"/>
      <c r="O1682" s="108"/>
      <c r="P1682" s="108"/>
      <c r="Q1682" s="108"/>
      <c r="R1682" s="108"/>
      <c r="S1682" s="108"/>
      <c r="T1682" s="100">
        <f t="shared" si="287"/>
        <v>0</v>
      </c>
      <c r="U1682" s="111"/>
      <c r="V1682" s="111"/>
      <c r="W1682" s="111">
        <f>SUMIFS($F$3:F1682,$D$3:D1682,D1682,$C$3:C1682,"Buy")+SUMIFS($F$3:F1682,$D$3:D1682,D1682,$C$3:C1682,"Coin Deposit",$E$3:E1682,"&lt;&gt;")</f>
        <v>0</v>
      </c>
      <c r="X1682" s="111">
        <f t="shared" si="288"/>
        <v>0</v>
      </c>
      <c r="Y1682" s="111">
        <f>IF($D1682=Y$1,SUMIFS($H$3:$H1682,$G$3:$G1682,Y$1,$C$3:$C1682,"Sell"),0)</f>
        <v>0</v>
      </c>
      <c r="Z1682" s="111">
        <f t="shared" si="289"/>
        <v>0</v>
      </c>
      <c r="AA1682" s="111">
        <f>IF($D1682=AA$1,SUMIFS($H$3:$H1682,$G$3:$G1682,AA$1,$C$3:$C1682,"Sell"),0)</f>
        <v>0</v>
      </c>
      <c r="AB1682" s="111">
        <f t="shared" si="290"/>
        <v>0</v>
      </c>
      <c r="AC1682" s="111">
        <f>SUMIFS('Deductions and Deposits'!$H:$H,'Deductions and Deposits'!$G:$G,D1682,'Deductions and Deposits'!$F:$F,"&lt;="&amp;B1682)+SUMIFS($F$3:F1682,$D$3:D1682,D1682,$C$3:C1682,"Coin Deposit",$E$3:E1682,"")</f>
        <v>0</v>
      </c>
      <c r="AD1682" s="111">
        <f>SUMIFS('Deductions and Deposits'!$D:$D,'Deductions and Deposits'!$C:$C,D1682)+SUMIFS($F:$F,$D:$D,D1682,$C:$C,"Coin Deduction")</f>
        <v>0</v>
      </c>
      <c r="AE1682" s="111">
        <f>Table5[[#This Row],[Column4]]+Table5[[#This Row],[Column14]]+Table5[[#This Row],[Column19]]+Table5[[#This Row],[Column12]]</f>
        <v>0</v>
      </c>
      <c r="AF1682" s="111">
        <f>Table5[[#This Row],[Column5]]+Table5[[#This Row],[Column13]]+Table5[[#This Row],[Column21]]+Table5[[#This Row],[Column18]]</f>
        <v>0</v>
      </c>
      <c r="AG1682" s="111">
        <f t="shared" si="291"/>
        <v>0</v>
      </c>
      <c r="AH1682" s="111">
        <f t="shared" si="292"/>
        <v>0</v>
      </c>
      <c r="AI1682" s="111">
        <f>Table5[[#This Row],[Column17]]-Table5[[#This Row],[Column20]]</f>
        <v>0</v>
      </c>
      <c r="AJ1682" s="111">
        <f t="shared" si="293"/>
        <v>0</v>
      </c>
      <c r="AK1682" s="111">
        <f t="shared" si="297"/>
        <v>0</v>
      </c>
      <c r="AL1682" s="111">
        <f t="shared" si="294"/>
        <v>0</v>
      </c>
      <c r="AM1682" s="111" t="str">
        <f t="shared" si="295"/>
        <v/>
      </c>
      <c r="AN1682" s="111" t="str">
        <f t="shared" ca="1" si="296"/>
        <v/>
      </c>
    </row>
    <row r="1683" spans="1:40" ht="20.25" customHeight="1" x14ac:dyDescent="0.3">
      <c r="A1683" s="107"/>
      <c r="B1683" s="144"/>
      <c r="C1683" s="119"/>
      <c r="D1683" s="120"/>
      <c r="E1683" s="119"/>
      <c r="F1683" s="119"/>
      <c r="G1683" s="120"/>
      <c r="H1683" s="119"/>
      <c r="I1683" s="109"/>
      <c r="L1683" s="108"/>
      <c r="M1683" s="108"/>
      <c r="N1683" s="108"/>
      <c r="O1683" s="108"/>
      <c r="P1683" s="108"/>
      <c r="Q1683" s="108"/>
      <c r="R1683" s="108"/>
      <c r="S1683" s="108"/>
      <c r="T1683" s="100">
        <f t="shared" si="287"/>
        <v>0</v>
      </c>
      <c r="U1683" s="111"/>
      <c r="V1683" s="111"/>
      <c r="W1683" s="111">
        <f>SUMIFS($F$3:F1683,$D$3:D1683,D1683,$C$3:C1683,"Buy")+SUMIFS($F$3:F1683,$D$3:D1683,D1683,$C$3:C1683,"Coin Deposit",$E$3:E1683,"&lt;&gt;")</f>
        <v>0</v>
      </c>
      <c r="X1683" s="111">
        <f t="shared" si="288"/>
        <v>0</v>
      </c>
      <c r="Y1683" s="111">
        <f>IF($D1683=Y$1,SUMIFS($H$3:$H1683,$G$3:$G1683,Y$1,$C$3:$C1683,"Sell"),0)</f>
        <v>0</v>
      </c>
      <c r="Z1683" s="111">
        <f t="shared" si="289"/>
        <v>0</v>
      </c>
      <c r="AA1683" s="111">
        <f>IF($D1683=AA$1,SUMIFS($H$3:$H1683,$G$3:$G1683,AA$1,$C$3:$C1683,"Sell"),0)</f>
        <v>0</v>
      </c>
      <c r="AB1683" s="111">
        <f t="shared" si="290"/>
        <v>0</v>
      </c>
      <c r="AC1683" s="111">
        <f>SUMIFS('Deductions and Deposits'!$H:$H,'Deductions and Deposits'!$G:$G,D1683,'Deductions and Deposits'!$F:$F,"&lt;="&amp;B1683)+SUMIFS($F$3:F1683,$D$3:D1683,D1683,$C$3:C1683,"Coin Deposit",$E$3:E1683,"")</f>
        <v>0</v>
      </c>
      <c r="AD1683" s="111">
        <f>SUMIFS('Deductions and Deposits'!$D:$D,'Deductions and Deposits'!$C:$C,D1683)+SUMIFS($F:$F,$D:$D,D1683,$C:$C,"Coin Deduction")</f>
        <v>0</v>
      </c>
      <c r="AE1683" s="111">
        <f>Table5[[#This Row],[Column4]]+Table5[[#This Row],[Column14]]+Table5[[#This Row],[Column19]]+Table5[[#This Row],[Column12]]</f>
        <v>0</v>
      </c>
      <c r="AF1683" s="111">
        <f>Table5[[#This Row],[Column5]]+Table5[[#This Row],[Column13]]+Table5[[#This Row],[Column21]]+Table5[[#This Row],[Column18]]</f>
        <v>0</v>
      </c>
      <c r="AG1683" s="111">
        <f t="shared" si="291"/>
        <v>0</v>
      </c>
      <c r="AH1683" s="111">
        <f t="shared" si="292"/>
        <v>0</v>
      </c>
      <c r="AI1683" s="111">
        <f>Table5[[#This Row],[Column17]]-Table5[[#This Row],[Column20]]</f>
        <v>0</v>
      </c>
      <c r="AJ1683" s="111">
        <f t="shared" si="293"/>
        <v>0</v>
      </c>
      <c r="AK1683" s="111">
        <f t="shared" si="297"/>
        <v>0</v>
      </c>
      <c r="AL1683" s="111">
        <f t="shared" si="294"/>
        <v>0</v>
      </c>
      <c r="AM1683" s="111" t="str">
        <f t="shared" si="295"/>
        <v/>
      </c>
      <c r="AN1683" s="111" t="str">
        <f t="shared" ca="1" si="296"/>
        <v/>
      </c>
    </row>
    <row r="1684" spans="1:40" ht="20.25" customHeight="1" x14ac:dyDescent="0.3">
      <c r="A1684" s="107"/>
      <c r="B1684" s="144"/>
      <c r="C1684" s="119"/>
      <c r="D1684" s="120"/>
      <c r="E1684" s="119"/>
      <c r="F1684" s="119"/>
      <c r="G1684" s="120"/>
      <c r="H1684" s="119"/>
      <c r="I1684" s="109"/>
      <c r="L1684" s="108"/>
      <c r="M1684" s="108"/>
      <c r="N1684" s="108"/>
      <c r="O1684" s="108"/>
      <c r="P1684" s="108"/>
      <c r="Q1684" s="108"/>
      <c r="R1684" s="108"/>
      <c r="S1684" s="108"/>
      <c r="T1684" s="100">
        <f t="shared" si="287"/>
        <v>0</v>
      </c>
      <c r="U1684" s="111"/>
      <c r="V1684" s="111"/>
      <c r="W1684" s="111">
        <f>SUMIFS($F$3:F1684,$D$3:D1684,D1684,$C$3:C1684,"Buy")+SUMIFS($F$3:F1684,$D$3:D1684,D1684,$C$3:C1684,"Coin Deposit",$E$3:E1684,"&lt;&gt;")</f>
        <v>0</v>
      </c>
      <c r="X1684" s="111">
        <f t="shared" si="288"/>
        <v>0</v>
      </c>
      <c r="Y1684" s="111">
        <f>IF($D1684=Y$1,SUMIFS($H$3:$H1684,$G$3:$G1684,Y$1,$C$3:$C1684,"Sell"),0)</f>
        <v>0</v>
      </c>
      <c r="Z1684" s="111">
        <f t="shared" si="289"/>
        <v>0</v>
      </c>
      <c r="AA1684" s="111">
        <f>IF($D1684=AA$1,SUMIFS($H$3:$H1684,$G$3:$G1684,AA$1,$C$3:$C1684,"Sell"),0)</f>
        <v>0</v>
      </c>
      <c r="AB1684" s="111">
        <f t="shared" si="290"/>
        <v>0</v>
      </c>
      <c r="AC1684" s="111">
        <f>SUMIFS('Deductions and Deposits'!$H:$H,'Deductions and Deposits'!$G:$G,D1684,'Deductions and Deposits'!$F:$F,"&lt;="&amp;B1684)+SUMIFS($F$3:F1684,$D$3:D1684,D1684,$C$3:C1684,"Coin Deposit",$E$3:E1684,"")</f>
        <v>0</v>
      </c>
      <c r="AD1684" s="111">
        <f>SUMIFS('Deductions and Deposits'!$D:$D,'Deductions and Deposits'!$C:$C,D1684)+SUMIFS($F:$F,$D:$D,D1684,$C:$C,"Coin Deduction")</f>
        <v>0</v>
      </c>
      <c r="AE1684" s="111">
        <f>Table5[[#This Row],[Column4]]+Table5[[#This Row],[Column14]]+Table5[[#This Row],[Column19]]+Table5[[#This Row],[Column12]]</f>
        <v>0</v>
      </c>
      <c r="AF1684" s="111">
        <f>Table5[[#This Row],[Column5]]+Table5[[#This Row],[Column13]]+Table5[[#This Row],[Column21]]+Table5[[#This Row],[Column18]]</f>
        <v>0</v>
      </c>
      <c r="AG1684" s="111">
        <f t="shared" si="291"/>
        <v>0</v>
      </c>
      <c r="AH1684" s="111">
        <f t="shared" si="292"/>
        <v>0</v>
      </c>
      <c r="AI1684" s="111">
        <f>Table5[[#This Row],[Column17]]-Table5[[#This Row],[Column20]]</f>
        <v>0</v>
      </c>
      <c r="AJ1684" s="111">
        <f t="shared" si="293"/>
        <v>0</v>
      </c>
      <c r="AK1684" s="111">
        <f t="shared" si="297"/>
        <v>0</v>
      </c>
      <c r="AL1684" s="111">
        <f t="shared" si="294"/>
        <v>0</v>
      </c>
      <c r="AM1684" s="111" t="str">
        <f t="shared" si="295"/>
        <v/>
      </c>
      <c r="AN1684" s="111" t="str">
        <f t="shared" ca="1" si="296"/>
        <v/>
      </c>
    </row>
    <row r="1685" spans="1:40" ht="20.25" customHeight="1" x14ac:dyDescent="0.3">
      <c r="A1685" s="107"/>
      <c r="B1685" s="144"/>
      <c r="C1685" s="119"/>
      <c r="D1685" s="120"/>
      <c r="E1685" s="119"/>
      <c r="F1685" s="119"/>
      <c r="G1685" s="120"/>
      <c r="H1685" s="119"/>
      <c r="I1685" s="109"/>
      <c r="L1685" s="108"/>
      <c r="M1685" s="108"/>
      <c r="N1685" s="108"/>
      <c r="O1685" s="108"/>
      <c r="P1685" s="108"/>
      <c r="Q1685" s="108"/>
      <c r="R1685" s="108"/>
      <c r="S1685" s="108"/>
      <c r="T1685" s="100">
        <f t="shared" si="287"/>
        <v>0</v>
      </c>
      <c r="U1685" s="111"/>
      <c r="V1685" s="111"/>
      <c r="W1685" s="111">
        <f>SUMIFS($F$3:F1685,$D$3:D1685,D1685,$C$3:C1685,"Buy")+SUMIFS($F$3:F1685,$D$3:D1685,D1685,$C$3:C1685,"Coin Deposit",$E$3:E1685,"&lt;&gt;")</f>
        <v>0</v>
      </c>
      <c r="X1685" s="111">
        <f t="shared" si="288"/>
        <v>0</v>
      </c>
      <c r="Y1685" s="111">
        <f>IF($D1685=Y$1,SUMIFS($H$3:$H1685,$G$3:$G1685,Y$1,$C$3:$C1685,"Sell"),0)</f>
        <v>0</v>
      </c>
      <c r="Z1685" s="111">
        <f t="shared" si="289"/>
        <v>0</v>
      </c>
      <c r="AA1685" s="111">
        <f>IF($D1685=AA$1,SUMIFS($H$3:$H1685,$G$3:$G1685,AA$1,$C$3:$C1685,"Sell"),0)</f>
        <v>0</v>
      </c>
      <c r="AB1685" s="111">
        <f t="shared" si="290"/>
        <v>0</v>
      </c>
      <c r="AC1685" s="111">
        <f>SUMIFS('Deductions and Deposits'!$H:$H,'Deductions and Deposits'!$G:$G,D1685,'Deductions and Deposits'!$F:$F,"&lt;="&amp;B1685)+SUMIFS($F$3:F1685,$D$3:D1685,D1685,$C$3:C1685,"Coin Deposit",$E$3:E1685,"")</f>
        <v>0</v>
      </c>
      <c r="AD1685" s="111">
        <f>SUMIFS('Deductions and Deposits'!$D:$D,'Deductions and Deposits'!$C:$C,D1685)+SUMIFS($F:$F,$D:$D,D1685,$C:$C,"Coin Deduction")</f>
        <v>0</v>
      </c>
      <c r="AE1685" s="111">
        <f>Table5[[#This Row],[Column4]]+Table5[[#This Row],[Column14]]+Table5[[#This Row],[Column19]]+Table5[[#This Row],[Column12]]</f>
        <v>0</v>
      </c>
      <c r="AF1685" s="111">
        <f>Table5[[#This Row],[Column5]]+Table5[[#This Row],[Column13]]+Table5[[#This Row],[Column21]]+Table5[[#This Row],[Column18]]</f>
        <v>0</v>
      </c>
      <c r="AG1685" s="111">
        <f t="shared" si="291"/>
        <v>0</v>
      </c>
      <c r="AH1685" s="111">
        <f t="shared" si="292"/>
        <v>0</v>
      </c>
      <c r="AI1685" s="111">
        <f>Table5[[#This Row],[Column17]]-Table5[[#This Row],[Column20]]</f>
        <v>0</v>
      </c>
      <c r="AJ1685" s="111">
        <f t="shared" si="293"/>
        <v>0</v>
      </c>
      <c r="AK1685" s="111">
        <f t="shared" si="297"/>
        <v>0</v>
      </c>
      <c r="AL1685" s="111">
        <f t="shared" si="294"/>
        <v>0</v>
      </c>
      <c r="AM1685" s="111" t="str">
        <f t="shared" si="295"/>
        <v/>
      </c>
      <c r="AN1685" s="111" t="str">
        <f t="shared" ca="1" si="296"/>
        <v/>
      </c>
    </row>
    <row r="1686" spans="1:40" ht="20.25" customHeight="1" x14ac:dyDescent="0.3">
      <c r="A1686" s="107"/>
      <c r="B1686" s="144"/>
      <c r="C1686" s="119"/>
      <c r="D1686" s="120"/>
      <c r="E1686" s="119"/>
      <c r="F1686" s="119"/>
      <c r="G1686" s="120"/>
      <c r="H1686" s="119"/>
      <c r="I1686" s="109"/>
      <c r="L1686" s="108"/>
      <c r="M1686" s="108"/>
      <c r="N1686" s="108"/>
      <c r="O1686" s="108"/>
      <c r="P1686" s="108"/>
      <c r="Q1686" s="108"/>
      <c r="R1686" s="108"/>
      <c r="S1686" s="108"/>
      <c r="T1686" s="100">
        <f t="shared" si="287"/>
        <v>0</v>
      </c>
      <c r="U1686" s="111"/>
      <c r="V1686" s="111"/>
      <c r="W1686" s="111">
        <f>SUMIFS($F$3:F1686,$D$3:D1686,D1686,$C$3:C1686,"Buy")+SUMIFS($F$3:F1686,$D$3:D1686,D1686,$C$3:C1686,"Coin Deposit",$E$3:E1686,"&lt;&gt;")</f>
        <v>0</v>
      </c>
      <c r="X1686" s="111">
        <f t="shared" si="288"/>
        <v>0</v>
      </c>
      <c r="Y1686" s="111">
        <f>IF($D1686=Y$1,SUMIFS($H$3:$H1686,$G$3:$G1686,Y$1,$C$3:$C1686,"Sell"),0)</f>
        <v>0</v>
      </c>
      <c r="Z1686" s="111">
        <f t="shared" si="289"/>
        <v>0</v>
      </c>
      <c r="AA1686" s="111">
        <f>IF($D1686=AA$1,SUMIFS($H$3:$H1686,$G$3:$G1686,AA$1,$C$3:$C1686,"Sell"),0)</f>
        <v>0</v>
      </c>
      <c r="AB1686" s="111">
        <f t="shared" si="290"/>
        <v>0</v>
      </c>
      <c r="AC1686" s="111">
        <f>SUMIFS('Deductions and Deposits'!$H:$H,'Deductions and Deposits'!$G:$G,D1686,'Deductions and Deposits'!$F:$F,"&lt;="&amp;B1686)+SUMIFS($F$3:F1686,$D$3:D1686,D1686,$C$3:C1686,"Coin Deposit",$E$3:E1686,"")</f>
        <v>0</v>
      </c>
      <c r="AD1686" s="111">
        <f>SUMIFS('Deductions and Deposits'!$D:$D,'Deductions and Deposits'!$C:$C,D1686)+SUMIFS($F:$F,$D:$D,D1686,$C:$C,"Coin Deduction")</f>
        <v>0</v>
      </c>
      <c r="AE1686" s="111">
        <f>Table5[[#This Row],[Column4]]+Table5[[#This Row],[Column14]]+Table5[[#This Row],[Column19]]+Table5[[#This Row],[Column12]]</f>
        <v>0</v>
      </c>
      <c r="AF1686" s="111">
        <f>Table5[[#This Row],[Column5]]+Table5[[#This Row],[Column13]]+Table5[[#This Row],[Column21]]+Table5[[#This Row],[Column18]]</f>
        <v>0</v>
      </c>
      <c r="AG1686" s="111">
        <f t="shared" si="291"/>
        <v>0</v>
      </c>
      <c r="AH1686" s="111">
        <f t="shared" si="292"/>
        <v>0</v>
      </c>
      <c r="AI1686" s="111">
        <f>Table5[[#This Row],[Column17]]-Table5[[#This Row],[Column20]]</f>
        <v>0</v>
      </c>
      <c r="AJ1686" s="111">
        <f t="shared" si="293"/>
        <v>0</v>
      </c>
      <c r="AK1686" s="111">
        <f t="shared" si="297"/>
        <v>0</v>
      </c>
      <c r="AL1686" s="111">
        <f t="shared" si="294"/>
        <v>0</v>
      </c>
      <c r="AM1686" s="111" t="str">
        <f t="shared" si="295"/>
        <v/>
      </c>
      <c r="AN1686" s="111" t="str">
        <f t="shared" ca="1" si="296"/>
        <v/>
      </c>
    </row>
    <row r="1687" spans="1:40" ht="20.25" customHeight="1" x14ac:dyDescent="0.3">
      <c r="A1687" s="107"/>
      <c r="B1687" s="144"/>
      <c r="C1687" s="119"/>
      <c r="D1687" s="120"/>
      <c r="E1687" s="119"/>
      <c r="F1687" s="119"/>
      <c r="G1687" s="120"/>
      <c r="H1687" s="119"/>
      <c r="I1687" s="109"/>
      <c r="L1687" s="108"/>
      <c r="M1687" s="108"/>
      <c r="N1687" s="108"/>
      <c r="O1687" s="108"/>
      <c r="P1687" s="108"/>
      <c r="Q1687" s="108"/>
      <c r="R1687" s="108"/>
      <c r="S1687" s="108"/>
      <c r="T1687" s="100">
        <f t="shared" si="287"/>
        <v>0</v>
      </c>
      <c r="U1687" s="111"/>
      <c r="V1687" s="111"/>
      <c r="W1687" s="111">
        <f>SUMIFS($F$3:F1687,$D$3:D1687,D1687,$C$3:C1687,"Buy")+SUMIFS($F$3:F1687,$D$3:D1687,D1687,$C$3:C1687,"Coin Deposit",$E$3:E1687,"&lt;&gt;")</f>
        <v>0</v>
      </c>
      <c r="X1687" s="111">
        <f t="shared" si="288"/>
        <v>0</v>
      </c>
      <c r="Y1687" s="111">
        <f>IF($D1687=Y$1,SUMIFS($H$3:$H1687,$G$3:$G1687,Y$1,$C$3:$C1687,"Sell"),0)</f>
        <v>0</v>
      </c>
      <c r="Z1687" s="111">
        <f t="shared" si="289"/>
        <v>0</v>
      </c>
      <c r="AA1687" s="111">
        <f>IF($D1687=AA$1,SUMIFS($H$3:$H1687,$G$3:$G1687,AA$1,$C$3:$C1687,"Sell"),0)</f>
        <v>0</v>
      </c>
      <c r="AB1687" s="111">
        <f t="shared" si="290"/>
        <v>0</v>
      </c>
      <c r="AC1687" s="111">
        <f>SUMIFS('Deductions and Deposits'!$H:$H,'Deductions and Deposits'!$G:$G,D1687,'Deductions and Deposits'!$F:$F,"&lt;="&amp;B1687)+SUMIFS($F$3:F1687,$D$3:D1687,D1687,$C$3:C1687,"Coin Deposit",$E$3:E1687,"")</f>
        <v>0</v>
      </c>
      <c r="AD1687" s="111">
        <f>SUMIFS('Deductions and Deposits'!$D:$D,'Deductions and Deposits'!$C:$C,D1687)+SUMIFS($F:$F,$D:$D,D1687,$C:$C,"Coin Deduction")</f>
        <v>0</v>
      </c>
      <c r="AE1687" s="111">
        <f>Table5[[#This Row],[Column4]]+Table5[[#This Row],[Column14]]+Table5[[#This Row],[Column19]]+Table5[[#This Row],[Column12]]</f>
        <v>0</v>
      </c>
      <c r="AF1687" s="111">
        <f>Table5[[#This Row],[Column5]]+Table5[[#This Row],[Column13]]+Table5[[#This Row],[Column21]]+Table5[[#This Row],[Column18]]</f>
        <v>0</v>
      </c>
      <c r="AG1687" s="111">
        <f t="shared" si="291"/>
        <v>0</v>
      </c>
      <c r="AH1687" s="111">
        <f t="shared" si="292"/>
        <v>0</v>
      </c>
      <c r="AI1687" s="111">
        <f>Table5[[#This Row],[Column17]]-Table5[[#This Row],[Column20]]</f>
        <v>0</v>
      </c>
      <c r="AJ1687" s="111">
        <f t="shared" si="293"/>
        <v>0</v>
      </c>
      <c r="AK1687" s="111">
        <f t="shared" si="297"/>
        <v>0</v>
      </c>
      <c r="AL1687" s="111">
        <f t="shared" si="294"/>
        <v>0</v>
      </c>
      <c r="AM1687" s="111" t="str">
        <f t="shared" si="295"/>
        <v/>
      </c>
      <c r="AN1687" s="111" t="str">
        <f t="shared" ca="1" si="296"/>
        <v/>
      </c>
    </row>
    <row r="1688" spans="1:40" ht="20.25" customHeight="1" x14ac:dyDescent="0.3">
      <c r="A1688" s="107"/>
      <c r="B1688" s="144"/>
      <c r="C1688" s="119"/>
      <c r="D1688" s="120"/>
      <c r="E1688" s="119"/>
      <c r="F1688" s="119"/>
      <c r="G1688" s="120"/>
      <c r="H1688" s="119"/>
      <c r="I1688" s="109"/>
      <c r="L1688" s="108"/>
      <c r="M1688" s="108"/>
      <c r="N1688" s="108"/>
      <c r="O1688" s="108"/>
      <c r="P1688" s="108"/>
      <c r="Q1688" s="108"/>
      <c r="R1688" s="108"/>
      <c r="S1688" s="108"/>
      <c r="T1688" s="100">
        <f t="shared" si="287"/>
        <v>0</v>
      </c>
      <c r="U1688" s="111"/>
      <c r="V1688" s="111"/>
      <c r="W1688" s="111">
        <f>SUMIFS($F$3:F1688,$D$3:D1688,D1688,$C$3:C1688,"Buy")+SUMIFS($F$3:F1688,$D$3:D1688,D1688,$C$3:C1688,"Coin Deposit",$E$3:E1688,"&lt;&gt;")</f>
        <v>0</v>
      </c>
      <c r="X1688" s="111">
        <f t="shared" si="288"/>
        <v>0</v>
      </c>
      <c r="Y1688" s="111">
        <f>IF($D1688=Y$1,SUMIFS($H$3:$H1688,$G$3:$G1688,Y$1,$C$3:$C1688,"Sell"),0)</f>
        <v>0</v>
      </c>
      <c r="Z1688" s="111">
        <f t="shared" si="289"/>
        <v>0</v>
      </c>
      <c r="AA1688" s="111">
        <f>IF($D1688=AA$1,SUMIFS($H$3:$H1688,$G$3:$G1688,AA$1,$C$3:$C1688,"Sell"),0)</f>
        <v>0</v>
      </c>
      <c r="AB1688" s="111">
        <f t="shared" si="290"/>
        <v>0</v>
      </c>
      <c r="AC1688" s="111">
        <f>SUMIFS('Deductions and Deposits'!$H:$H,'Deductions and Deposits'!$G:$G,D1688,'Deductions and Deposits'!$F:$F,"&lt;="&amp;B1688)+SUMIFS($F$3:F1688,$D$3:D1688,D1688,$C$3:C1688,"Coin Deposit",$E$3:E1688,"")</f>
        <v>0</v>
      </c>
      <c r="AD1688" s="111">
        <f>SUMIFS('Deductions and Deposits'!$D:$D,'Deductions and Deposits'!$C:$C,D1688)+SUMIFS($F:$F,$D:$D,D1688,$C:$C,"Coin Deduction")</f>
        <v>0</v>
      </c>
      <c r="AE1688" s="111">
        <f>Table5[[#This Row],[Column4]]+Table5[[#This Row],[Column14]]+Table5[[#This Row],[Column19]]+Table5[[#This Row],[Column12]]</f>
        <v>0</v>
      </c>
      <c r="AF1688" s="111">
        <f>Table5[[#This Row],[Column5]]+Table5[[#This Row],[Column13]]+Table5[[#This Row],[Column21]]+Table5[[#This Row],[Column18]]</f>
        <v>0</v>
      </c>
      <c r="AG1688" s="111">
        <f t="shared" si="291"/>
        <v>0</v>
      </c>
      <c r="AH1688" s="111">
        <f t="shared" si="292"/>
        <v>0</v>
      </c>
      <c r="AI1688" s="111">
        <f>Table5[[#This Row],[Column17]]-Table5[[#This Row],[Column20]]</f>
        <v>0</v>
      </c>
      <c r="AJ1688" s="111">
        <f t="shared" si="293"/>
        <v>0</v>
      </c>
      <c r="AK1688" s="111">
        <f t="shared" si="297"/>
        <v>0</v>
      </c>
      <c r="AL1688" s="111">
        <f t="shared" si="294"/>
        <v>0</v>
      </c>
      <c r="AM1688" s="111" t="str">
        <f t="shared" si="295"/>
        <v/>
      </c>
      <c r="AN1688" s="111" t="str">
        <f t="shared" ca="1" si="296"/>
        <v/>
      </c>
    </row>
    <row r="1689" spans="1:40" ht="20.25" customHeight="1" x14ac:dyDescent="0.3">
      <c r="A1689" s="107"/>
      <c r="B1689" s="144"/>
      <c r="C1689" s="119"/>
      <c r="D1689" s="120"/>
      <c r="E1689" s="119"/>
      <c r="F1689" s="119"/>
      <c r="G1689" s="120"/>
      <c r="H1689" s="119"/>
      <c r="I1689" s="109"/>
      <c r="L1689" s="108"/>
      <c r="M1689" s="108"/>
      <c r="N1689" s="108"/>
      <c r="O1689" s="108"/>
      <c r="P1689" s="108"/>
      <c r="Q1689" s="108"/>
      <c r="R1689" s="108"/>
      <c r="S1689" s="108"/>
      <c r="T1689" s="100">
        <f t="shared" si="287"/>
        <v>0</v>
      </c>
      <c r="U1689" s="111"/>
      <c r="V1689" s="111"/>
      <c r="W1689" s="111">
        <f>SUMIFS($F$3:F1689,$D$3:D1689,D1689,$C$3:C1689,"Buy")+SUMIFS($F$3:F1689,$D$3:D1689,D1689,$C$3:C1689,"Coin Deposit",$E$3:E1689,"&lt;&gt;")</f>
        <v>0</v>
      </c>
      <c r="X1689" s="111">
        <f t="shared" si="288"/>
        <v>0</v>
      </c>
      <c r="Y1689" s="111">
        <f>IF($D1689=Y$1,SUMIFS($H$3:$H1689,$G$3:$G1689,Y$1,$C$3:$C1689,"Sell"),0)</f>
        <v>0</v>
      </c>
      <c r="Z1689" s="111">
        <f t="shared" si="289"/>
        <v>0</v>
      </c>
      <c r="AA1689" s="111">
        <f>IF($D1689=AA$1,SUMIFS($H$3:$H1689,$G$3:$G1689,AA$1,$C$3:$C1689,"Sell"),0)</f>
        <v>0</v>
      </c>
      <c r="AB1689" s="111">
        <f t="shared" si="290"/>
        <v>0</v>
      </c>
      <c r="AC1689" s="111">
        <f>SUMIFS('Deductions and Deposits'!$H:$H,'Deductions and Deposits'!$G:$G,D1689,'Deductions and Deposits'!$F:$F,"&lt;="&amp;B1689)+SUMIFS($F$3:F1689,$D$3:D1689,D1689,$C$3:C1689,"Coin Deposit",$E$3:E1689,"")</f>
        <v>0</v>
      </c>
      <c r="AD1689" s="111">
        <f>SUMIFS('Deductions and Deposits'!$D:$D,'Deductions and Deposits'!$C:$C,D1689)+SUMIFS($F:$F,$D:$D,D1689,$C:$C,"Coin Deduction")</f>
        <v>0</v>
      </c>
      <c r="AE1689" s="111">
        <f>Table5[[#This Row],[Column4]]+Table5[[#This Row],[Column14]]+Table5[[#This Row],[Column19]]+Table5[[#This Row],[Column12]]</f>
        <v>0</v>
      </c>
      <c r="AF1689" s="111">
        <f>Table5[[#This Row],[Column5]]+Table5[[#This Row],[Column13]]+Table5[[#This Row],[Column21]]+Table5[[#This Row],[Column18]]</f>
        <v>0</v>
      </c>
      <c r="AG1689" s="111">
        <f t="shared" si="291"/>
        <v>0</v>
      </c>
      <c r="AH1689" s="111">
        <f t="shared" si="292"/>
        <v>0</v>
      </c>
      <c r="AI1689" s="111">
        <f>Table5[[#This Row],[Column17]]-Table5[[#This Row],[Column20]]</f>
        <v>0</v>
      </c>
      <c r="AJ1689" s="111">
        <f t="shared" si="293"/>
        <v>0</v>
      </c>
      <c r="AK1689" s="111">
        <f t="shared" si="297"/>
        <v>0</v>
      </c>
      <c r="AL1689" s="111">
        <f t="shared" si="294"/>
        <v>0</v>
      </c>
      <c r="AM1689" s="111" t="str">
        <f t="shared" si="295"/>
        <v/>
      </c>
      <c r="AN1689" s="111" t="str">
        <f t="shared" ca="1" si="296"/>
        <v/>
      </c>
    </row>
    <row r="1690" spans="1:40" ht="20.25" customHeight="1" x14ac:dyDescent="0.3">
      <c r="A1690" s="107"/>
      <c r="B1690" s="144"/>
      <c r="C1690" s="119"/>
      <c r="D1690" s="120"/>
      <c r="E1690" s="119"/>
      <c r="F1690" s="119"/>
      <c r="G1690" s="120"/>
      <c r="H1690" s="119"/>
      <c r="I1690" s="109"/>
      <c r="L1690" s="108"/>
      <c r="M1690" s="108"/>
      <c r="N1690" s="108"/>
      <c r="O1690" s="108"/>
      <c r="P1690" s="108"/>
      <c r="Q1690" s="108"/>
      <c r="R1690" s="108"/>
      <c r="S1690" s="108"/>
      <c r="T1690" s="100">
        <f t="shared" si="287"/>
        <v>0</v>
      </c>
      <c r="U1690" s="111"/>
      <c r="V1690" s="111"/>
      <c r="W1690" s="111">
        <f>SUMIFS($F$3:F1690,$D$3:D1690,D1690,$C$3:C1690,"Buy")+SUMIFS($F$3:F1690,$D$3:D1690,D1690,$C$3:C1690,"Coin Deposit",$E$3:E1690,"&lt;&gt;")</f>
        <v>0</v>
      </c>
      <c r="X1690" s="111">
        <f t="shared" si="288"/>
        <v>0</v>
      </c>
      <c r="Y1690" s="111">
        <f>IF($D1690=Y$1,SUMIFS($H$3:$H1690,$G$3:$G1690,Y$1,$C$3:$C1690,"Sell"),0)</f>
        <v>0</v>
      </c>
      <c r="Z1690" s="111">
        <f t="shared" si="289"/>
        <v>0</v>
      </c>
      <c r="AA1690" s="111">
        <f>IF($D1690=AA$1,SUMIFS($H$3:$H1690,$G$3:$G1690,AA$1,$C$3:$C1690,"Sell"),0)</f>
        <v>0</v>
      </c>
      <c r="AB1690" s="111">
        <f t="shared" si="290"/>
        <v>0</v>
      </c>
      <c r="AC1690" s="111">
        <f>SUMIFS('Deductions and Deposits'!$H:$H,'Deductions and Deposits'!$G:$G,D1690,'Deductions and Deposits'!$F:$F,"&lt;="&amp;B1690)+SUMIFS($F$3:F1690,$D$3:D1690,D1690,$C$3:C1690,"Coin Deposit",$E$3:E1690,"")</f>
        <v>0</v>
      </c>
      <c r="AD1690" s="111">
        <f>SUMIFS('Deductions and Deposits'!$D:$D,'Deductions and Deposits'!$C:$C,D1690)+SUMIFS($F:$F,$D:$D,D1690,$C:$C,"Coin Deduction")</f>
        <v>0</v>
      </c>
      <c r="AE1690" s="111">
        <f>Table5[[#This Row],[Column4]]+Table5[[#This Row],[Column14]]+Table5[[#This Row],[Column19]]+Table5[[#This Row],[Column12]]</f>
        <v>0</v>
      </c>
      <c r="AF1690" s="111">
        <f>Table5[[#This Row],[Column5]]+Table5[[#This Row],[Column13]]+Table5[[#This Row],[Column21]]+Table5[[#This Row],[Column18]]</f>
        <v>0</v>
      </c>
      <c r="AG1690" s="111">
        <f t="shared" si="291"/>
        <v>0</v>
      </c>
      <c r="AH1690" s="111">
        <f t="shared" si="292"/>
        <v>0</v>
      </c>
      <c r="AI1690" s="111">
        <f>Table5[[#This Row],[Column17]]-Table5[[#This Row],[Column20]]</f>
        <v>0</v>
      </c>
      <c r="AJ1690" s="111">
        <f t="shared" si="293"/>
        <v>0</v>
      </c>
      <c r="AK1690" s="111">
        <f t="shared" si="297"/>
        <v>0</v>
      </c>
      <c r="AL1690" s="111">
        <f t="shared" si="294"/>
        <v>0</v>
      </c>
      <c r="AM1690" s="111" t="str">
        <f t="shared" si="295"/>
        <v/>
      </c>
      <c r="AN1690" s="111" t="str">
        <f t="shared" ca="1" si="296"/>
        <v/>
      </c>
    </row>
    <row r="1691" spans="1:40" ht="20.25" customHeight="1" x14ac:dyDescent="0.3">
      <c r="A1691" s="107"/>
      <c r="B1691" s="144"/>
      <c r="C1691" s="119"/>
      <c r="D1691" s="120"/>
      <c r="E1691" s="119"/>
      <c r="F1691" s="119"/>
      <c r="G1691" s="120"/>
      <c r="H1691" s="119"/>
      <c r="I1691" s="109"/>
      <c r="L1691" s="108"/>
      <c r="M1691" s="108"/>
      <c r="N1691" s="108"/>
      <c r="O1691" s="108"/>
      <c r="P1691" s="108"/>
      <c r="Q1691" s="108"/>
      <c r="R1691" s="108"/>
      <c r="S1691" s="108"/>
      <c r="T1691" s="100">
        <f t="shared" si="287"/>
        <v>0</v>
      </c>
      <c r="U1691" s="111"/>
      <c r="V1691" s="111"/>
      <c r="W1691" s="111">
        <f>SUMIFS($F$3:F1691,$D$3:D1691,D1691,$C$3:C1691,"Buy")+SUMIFS($F$3:F1691,$D$3:D1691,D1691,$C$3:C1691,"Coin Deposit",$E$3:E1691,"&lt;&gt;")</f>
        <v>0</v>
      </c>
      <c r="X1691" s="111">
        <f t="shared" si="288"/>
        <v>0</v>
      </c>
      <c r="Y1691" s="111">
        <f>IF($D1691=Y$1,SUMIFS($H$3:$H1691,$G$3:$G1691,Y$1,$C$3:$C1691,"Sell"),0)</f>
        <v>0</v>
      </c>
      <c r="Z1691" s="111">
        <f t="shared" si="289"/>
        <v>0</v>
      </c>
      <c r="AA1691" s="111">
        <f>IF($D1691=AA$1,SUMIFS($H$3:$H1691,$G$3:$G1691,AA$1,$C$3:$C1691,"Sell"),0)</f>
        <v>0</v>
      </c>
      <c r="AB1691" s="111">
        <f t="shared" si="290"/>
        <v>0</v>
      </c>
      <c r="AC1691" s="111">
        <f>SUMIFS('Deductions and Deposits'!$H:$H,'Deductions and Deposits'!$G:$G,D1691,'Deductions and Deposits'!$F:$F,"&lt;="&amp;B1691)+SUMIFS($F$3:F1691,$D$3:D1691,D1691,$C$3:C1691,"Coin Deposit",$E$3:E1691,"")</f>
        <v>0</v>
      </c>
      <c r="AD1691" s="111">
        <f>SUMIFS('Deductions and Deposits'!$D:$D,'Deductions and Deposits'!$C:$C,D1691)+SUMIFS($F:$F,$D:$D,D1691,$C:$C,"Coin Deduction")</f>
        <v>0</v>
      </c>
      <c r="AE1691" s="111">
        <f>Table5[[#This Row],[Column4]]+Table5[[#This Row],[Column14]]+Table5[[#This Row],[Column19]]+Table5[[#This Row],[Column12]]</f>
        <v>0</v>
      </c>
      <c r="AF1691" s="111">
        <f>Table5[[#This Row],[Column5]]+Table5[[#This Row],[Column13]]+Table5[[#This Row],[Column21]]+Table5[[#This Row],[Column18]]</f>
        <v>0</v>
      </c>
      <c r="AG1691" s="111">
        <f t="shared" si="291"/>
        <v>0</v>
      </c>
      <c r="AH1691" s="111">
        <f t="shared" si="292"/>
        <v>0</v>
      </c>
      <c r="AI1691" s="111">
        <f>Table5[[#This Row],[Column17]]-Table5[[#This Row],[Column20]]</f>
        <v>0</v>
      </c>
      <c r="AJ1691" s="111">
        <f t="shared" si="293"/>
        <v>0</v>
      </c>
      <c r="AK1691" s="111">
        <f t="shared" si="297"/>
        <v>0</v>
      </c>
      <c r="AL1691" s="111">
        <f t="shared" si="294"/>
        <v>0</v>
      </c>
      <c r="AM1691" s="111" t="str">
        <f t="shared" si="295"/>
        <v/>
      </c>
      <c r="AN1691" s="111" t="str">
        <f t="shared" ca="1" si="296"/>
        <v/>
      </c>
    </row>
    <row r="1692" spans="1:40" ht="20.25" customHeight="1" x14ac:dyDescent="0.3">
      <c r="A1692" s="107"/>
      <c r="B1692" s="144"/>
      <c r="C1692" s="119"/>
      <c r="D1692" s="120"/>
      <c r="E1692" s="119"/>
      <c r="F1692" s="119"/>
      <c r="G1692" s="120"/>
      <c r="H1692" s="119"/>
      <c r="I1692" s="109"/>
      <c r="L1692" s="108"/>
      <c r="M1692" s="108"/>
      <c r="N1692" s="108"/>
      <c r="O1692" s="108"/>
      <c r="P1692" s="108"/>
      <c r="Q1692" s="108"/>
      <c r="R1692" s="108"/>
      <c r="S1692" s="108"/>
      <c r="T1692" s="100">
        <f t="shared" si="287"/>
        <v>0</v>
      </c>
      <c r="U1692" s="111"/>
      <c r="V1692" s="111"/>
      <c r="W1692" s="111">
        <f>SUMIFS($F$3:F1692,$D$3:D1692,D1692,$C$3:C1692,"Buy")+SUMIFS($F$3:F1692,$D$3:D1692,D1692,$C$3:C1692,"Coin Deposit",$E$3:E1692,"&lt;&gt;")</f>
        <v>0</v>
      </c>
      <c r="X1692" s="111">
        <f t="shared" si="288"/>
        <v>0</v>
      </c>
      <c r="Y1692" s="111">
        <f>IF($D1692=Y$1,SUMIFS($H$3:$H1692,$G$3:$G1692,Y$1,$C$3:$C1692,"Sell"),0)</f>
        <v>0</v>
      </c>
      <c r="Z1692" s="111">
        <f t="shared" si="289"/>
        <v>0</v>
      </c>
      <c r="AA1692" s="111">
        <f>IF($D1692=AA$1,SUMIFS($H$3:$H1692,$G$3:$G1692,AA$1,$C$3:$C1692,"Sell"),0)</f>
        <v>0</v>
      </c>
      <c r="AB1692" s="111">
        <f t="shared" si="290"/>
        <v>0</v>
      </c>
      <c r="AC1692" s="111">
        <f>SUMIFS('Deductions and Deposits'!$H:$H,'Deductions and Deposits'!$G:$G,D1692,'Deductions and Deposits'!$F:$F,"&lt;="&amp;B1692)+SUMIFS($F$3:F1692,$D$3:D1692,D1692,$C$3:C1692,"Coin Deposit",$E$3:E1692,"")</f>
        <v>0</v>
      </c>
      <c r="AD1692" s="111">
        <f>SUMIFS('Deductions and Deposits'!$D:$D,'Deductions and Deposits'!$C:$C,D1692)+SUMIFS($F:$F,$D:$D,D1692,$C:$C,"Coin Deduction")</f>
        <v>0</v>
      </c>
      <c r="AE1692" s="111">
        <f>Table5[[#This Row],[Column4]]+Table5[[#This Row],[Column14]]+Table5[[#This Row],[Column19]]+Table5[[#This Row],[Column12]]</f>
        <v>0</v>
      </c>
      <c r="AF1692" s="111">
        <f>Table5[[#This Row],[Column5]]+Table5[[#This Row],[Column13]]+Table5[[#This Row],[Column21]]+Table5[[#This Row],[Column18]]</f>
        <v>0</v>
      </c>
      <c r="AG1692" s="111">
        <f t="shared" si="291"/>
        <v>0</v>
      </c>
      <c r="AH1692" s="111">
        <f t="shared" si="292"/>
        <v>0</v>
      </c>
      <c r="AI1692" s="111">
        <f>Table5[[#This Row],[Column17]]-Table5[[#This Row],[Column20]]</f>
        <v>0</v>
      </c>
      <c r="AJ1692" s="111">
        <f t="shared" si="293"/>
        <v>0</v>
      </c>
      <c r="AK1692" s="111">
        <f t="shared" si="297"/>
        <v>0</v>
      </c>
      <c r="AL1692" s="111">
        <f t="shared" si="294"/>
        <v>0</v>
      </c>
      <c r="AM1692" s="111" t="str">
        <f t="shared" si="295"/>
        <v/>
      </c>
      <c r="AN1692" s="111" t="str">
        <f t="shared" ca="1" si="296"/>
        <v/>
      </c>
    </row>
    <row r="1693" spans="1:40" ht="20.25" customHeight="1" x14ac:dyDescent="0.3">
      <c r="A1693" s="107"/>
      <c r="B1693" s="144"/>
      <c r="C1693" s="119"/>
      <c r="D1693" s="120"/>
      <c r="E1693" s="119"/>
      <c r="F1693" s="119"/>
      <c r="G1693" s="120"/>
      <c r="H1693" s="119"/>
      <c r="I1693" s="109"/>
      <c r="L1693" s="108"/>
      <c r="M1693" s="108"/>
      <c r="N1693" s="108"/>
      <c r="O1693" s="108"/>
      <c r="P1693" s="108"/>
      <c r="Q1693" s="108"/>
      <c r="R1693" s="108"/>
      <c r="S1693" s="108"/>
      <c r="T1693" s="100">
        <f t="shared" si="287"/>
        <v>0</v>
      </c>
      <c r="U1693" s="111"/>
      <c r="V1693" s="111"/>
      <c r="W1693" s="111">
        <f>SUMIFS($F$3:F1693,$D$3:D1693,D1693,$C$3:C1693,"Buy")+SUMIFS($F$3:F1693,$D$3:D1693,D1693,$C$3:C1693,"Coin Deposit",$E$3:E1693,"&lt;&gt;")</f>
        <v>0</v>
      </c>
      <c r="X1693" s="111">
        <f t="shared" si="288"/>
        <v>0</v>
      </c>
      <c r="Y1693" s="111">
        <f>IF($D1693=Y$1,SUMIFS($H$3:$H1693,$G$3:$G1693,Y$1,$C$3:$C1693,"Sell"),0)</f>
        <v>0</v>
      </c>
      <c r="Z1693" s="111">
        <f t="shared" si="289"/>
        <v>0</v>
      </c>
      <c r="AA1693" s="111">
        <f>IF($D1693=AA$1,SUMIFS($H$3:$H1693,$G$3:$G1693,AA$1,$C$3:$C1693,"Sell"),0)</f>
        <v>0</v>
      </c>
      <c r="AB1693" s="111">
        <f t="shared" si="290"/>
        <v>0</v>
      </c>
      <c r="AC1693" s="111">
        <f>SUMIFS('Deductions and Deposits'!$H:$H,'Deductions and Deposits'!$G:$G,D1693,'Deductions and Deposits'!$F:$F,"&lt;="&amp;B1693)+SUMIFS($F$3:F1693,$D$3:D1693,D1693,$C$3:C1693,"Coin Deposit",$E$3:E1693,"")</f>
        <v>0</v>
      </c>
      <c r="AD1693" s="111">
        <f>SUMIFS('Deductions and Deposits'!$D:$D,'Deductions and Deposits'!$C:$C,D1693)+SUMIFS($F:$F,$D:$D,D1693,$C:$C,"Coin Deduction")</f>
        <v>0</v>
      </c>
      <c r="AE1693" s="111">
        <f>Table5[[#This Row],[Column4]]+Table5[[#This Row],[Column14]]+Table5[[#This Row],[Column19]]+Table5[[#This Row],[Column12]]</f>
        <v>0</v>
      </c>
      <c r="AF1693" s="111">
        <f>Table5[[#This Row],[Column5]]+Table5[[#This Row],[Column13]]+Table5[[#This Row],[Column21]]+Table5[[#This Row],[Column18]]</f>
        <v>0</v>
      </c>
      <c r="AG1693" s="111">
        <f t="shared" si="291"/>
        <v>0</v>
      </c>
      <c r="AH1693" s="111">
        <f t="shared" si="292"/>
        <v>0</v>
      </c>
      <c r="AI1693" s="111">
        <f>Table5[[#This Row],[Column17]]-Table5[[#This Row],[Column20]]</f>
        <v>0</v>
      </c>
      <c r="AJ1693" s="111">
        <f t="shared" si="293"/>
        <v>0</v>
      </c>
      <c r="AK1693" s="111">
        <f t="shared" si="297"/>
        <v>0</v>
      </c>
      <c r="AL1693" s="111">
        <f t="shared" si="294"/>
        <v>0</v>
      </c>
      <c r="AM1693" s="111" t="str">
        <f t="shared" si="295"/>
        <v/>
      </c>
      <c r="AN1693" s="111" t="str">
        <f t="shared" ca="1" si="296"/>
        <v/>
      </c>
    </row>
    <row r="1694" spans="1:40" ht="20.25" customHeight="1" x14ac:dyDescent="0.3">
      <c r="A1694" s="107"/>
      <c r="B1694" s="144"/>
      <c r="C1694" s="119"/>
      <c r="D1694" s="120"/>
      <c r="E1694" s="119"/>
      <c r="F1694" s="119"/>
      <c r="G1694" s="120"/>
      <c r="H1694" s="119"/>
      <c r="I1694" s="109"/>
      <c r="L1694" s="108"/>
      <c r="M1694" s="108"/>
      <c r="N1694" s="108"/>
      <c r="O1694" s="108"/>
      <c r="P1694" s="108"/>
      <c r="Q1694" s="108"/>
      <c r="R1694" s="108"/>
      <c r="S1694" s="108"/>
      <c r="T1694" s="100">
        <f t="shared" si="287"/>
        <v>0</v>
      </c>
      <c r="U1694" s="111"/>
      <c r="V1694" s="111"/>
      <c r="W1694" s="111">
        <f>SUMIFS($F$3:F1694,$D$3:D1694,D1694,$C$3:C1694,"Buy")+SUMIFS($F$3:F1694,$D$3:D1694,D1694,$C$3:C1694,"Coin Deposit",$E$3:E1694,"&lt;&gt;")</f>
        <v>0</v>
      </c>
      <c r="X1694" s="111">
        <f t="shared" si="288"/>
        <v>0</v>
      </c>
      <c r="Y1694" s="111">
        <f>IF($D1694=Y$1,SUMIFS($H$3:$H1694,$G$3:$G1694,Y$1,$C$3:$C1694,"Sell"),0)</f>
        <v>0</v>
      </c>
      <c r="Z1694" s="111">
        <f t="shared" si="289"/>
        <v>0</v>
      </c>
      <c r="AA1694" s="111">
        <f>IF($D1694=AA$1,SUMIFS($H$3:$H1694,$G$3:$G1694,AA$1,$C$3:$C1694,"Sell"),0)</f>
        <v>0</v>
      </c>
      <c r="AB1694" s="111">
        <f t="shared" si="290"/>
        <v>0</v>
      </c>
      <c r="AC1694" s="111">
        <f>SUMIFS('Deductions and Deposits'!$H:$H,'Deductions and Deposits'!$G:$G,D1694,'Deductions and Deposits'!$F:$F,"&lt;="&amp;B1694)+SUMIFS($F$3:F1694,$D$3:D1694,D1694,$C$3:C1694,"Coin Deposit",$E$3:E1694,"")</f>
        <v>0</v>
      </c>
      <c r="AD1694" s="111">
        <f>SUMIFS('Deductions and Deposits'!$D:$D,'Deductions and Deposits'!$C:$C,D1694)+SUMIFS($F:$F,$D:$D,D1694,$C:$C,"Coin Deduction")</f>
        <v>0</v>
      </c>
      <c r="AE1694" s="111">
        <f>Table5[[#This Row],[Column4]]+Table5[[#This Row],[Column14]]+Table5[[#This Row],[Column19]]+Table5[[#This Row],[Column12]]</f>
        <v>0</v>
      </c>
      <c r="AF1694" s="111">
        <f>Table5[[#This Row],[Column5]]+Table5[[#This Row],[Column13]]+Table5[[#This Row],[Column21]]+Table5[[#This Row],[Column18]]</f>
        <v>0</v>
      </c>
      <c r="AG1694" s="111">
        <f t="shared" si="291"/>
        <v>0</v>
      </c>
      <c r="AH1694" s="111">
        <f t="shared" si="292"/>
        <v>0</v>
      </c>
      <c r="AI1694" s="111">
        <f>Table5[[#This Row],[Column17]]-Table5[[#This Row],[Column20]]</f>
        <v>0</v>
      </c>
      <c r="AJ1694" s="111">
        <f t="shared" si="293"/>
        <v>0</v>
      </c>
      <c r="AK1694" s="111">
        <f t="shared" si="297"/>
        <v>0</v>
      </c>
      <c r="AL1694" s="111">
        <f t="shared" si="294"/>
        <v>0</v>
      </c>
      <c r="AM1694" s="111" t="str">
        <f t="shared" si="295"/>
        <v/>
      </c>
      <c r="AN1694" s="111" t="str">
        <f t="shared" ca="1" si="296"/>
        <v/>
      </c>
    </row>
    <row r="1695" spans="1:40" ht="20.25" customHeight="1" x14ac:dyDescent="0.3">
      <c r="A1695" s="107"/>
      <c r="B1695" s="144"/>
      <c r="C1695" s="119"/>
      <c r="D1695" s="120"/>
      <c r="E1695" s="119"/>
      <c r="F1695" s="119"/>
      <c r="G1695" s="120"/>
      <c r="H1695" s="119"/>
      <c r="I1695" s="109"/>
      <c r="L1695" s="108"/>
      <c r="M1695" s="108"/>
      <c r="N1695" s="108"/>
      <c r="O1695" s="108"/>
      <c r="P1695" s="108"/>
      <c r="Q1695" s="108"/>
      <c r="R1695" s="108"/>
      <c r="S1695" s="108"/>
      <c r="T1695" s="100">
        <f t="shared" si="287"/>
        <v>0</v>
      </c>
      <c r="U1695" s="111"/>
      <c r="V1695" s="111"/>
      <c r="W1695" s="111">
        <f>SUMIFS($F$3:F1695,$D$3:D1695,D1695,$C$3:C1695,"Buy")+SUMIFS($F$3:F1695,$D$3:D1695,D1695,$C$3:C1695,"Coin Deposit",$E$3:E1695,"&lt;&gt;")</f>
        <v>0</v>
      </c>
      <c r="X1695" s="111">
        <f t="shared" si="288"/>
        <v>0</v>
      </c>
      <c r="Y1695" s="111">
        <f>IF($D1695=Y$1,SUMIFS($H$3:$H1695,$G$3:$G1695,Y$1,$C$3:$C1695,"Sell"),0)</f>
        <v>0</v>
      </c>
      <c r="Z1695" s="111">
        <f t="shared" si="289"/>
        <v>0</v>
      </c>
      <c r="AA1695" s="111">
        <f>IF($D1695=AA$1,SUMIFS($H$3:$H1695,$G$3:$G1695,AA$1,$C$3:$C1695,"Sell"),0)</f>
        <v>0</v>
      </c>
      <c r="AB1695" s="111">
        <f t="shared" si="290"/>
        <v>0</v>
      </c>
      <c r="AC1695" s="111">
        <f>SUMIFS('Deductions and Deposits'!$H:$H,'Deductions and Deposits'!$G:$G,D1695,'Deductions and Deposits'!$F:$F,"&lt;="&amp;B1695)+SUMIFS($F$3:F1695,$D$3:D1695,D1695,$C$3:C1695,"Coin Deposit",$E$3:E1695,"")</f>
        <v>0</v>
      </c>
      <c r="AD1695" s="111">
        <f>SUMIFS('Deductions and Deposits'!$D:$D,'Deductions and Deposits'!$C:$C,D1695)+SUMIFS($F:$F,$D:$D,D1695,$C:$C,"Coin Deduction")</f>
        <v>0</v>
      </c>
      <c r="AE1695" s="111">
        <f>Table5[[#This Row],[Column4]]+Table5[[#This Row],[Column14]]+Table5[[#This Row],[Column19]]+Table5[[#This Row],[Column12]]</f>
        <v>0</v>
      </c>
      <c r="AF1695" s="111">
        <f>Table5[[#This Row],[Column5]]+Table5[[#This Row],[Column13]]+Table5[[#This Row],[Column21]]+Table5[[#This Row],[Column18]]</f>
        <v>0</v>
      </c>
      <c r="AG1695" s="111">
        <f t="shared" si="291"/>
        <v>0</v>
      </c>
      <c r="AH1695" s="111">
        <f t="shared" si="292"/>
        <v>0</v>
      </c>
      <c r="AI1695" s="111">
        <f>Table5[[#This Row],[Column17]]-Table5[[#This Row],[Column20]]</f>
        <v>0</v>
      </c>
      <c r="AJ1695" s="111">
        <f t="shared" si="293"/>
        <v>0</v>
      </c>
      <c r="AK1695" s="111">
        <f t="shared" si="297"/>
        <v>0</v>
      </c>
      <c r="AL1695" s="111">
        <f t="shared" si="294"/>
        <v>0</v>
      </c>
      <c r="AM1695" s="111" t="str">
        <f t="shared" si="295"/>
        <v/>
      </c>
      <c r="AN1695" s="111" t="str">
        <f t="shared" ca="1" si="296"/>
        <v/>
      </c>
    </row>
    <row r="1696" spans="1:40" ht="20.25" customHeight="1" x14ac:dyDescent="0.3">
      <c r="A1696" s="107"/>
      <c r="B1696" s="144"/>
      <c r="C1696" s="119"/>
      <c r="D1696" s="120"/>
      <c r="E1696" s="119"/>
      <c r="F1696" s="119"/>
      <c r="G1696" s="120"/>
      <c r="H1696" s="119"/>
      <c r="I1696" s="109"/>
      <c r="L1696" s="108"/>
      <c r="M1696" s="108"/>
      <c r="N1696" s="108"/>
      <c r="O1696" s="108"/>
      <c r="P1696" s="108"/>
      <c r="Q1696" s="108"/>
      <c r="R1696" s="108"/>
      <c r="S1696" s="108"/>
      <c r="T1696" s="100">
        <f t="shared" si="287"/>
        <v>0</v>
      </c>
      <c r="U1696" s="111"/>
      <c r="V1696" s="111"/>
      <c r="W1696" s="111">
        <f>SUMIFS($F$3:F1696,$D$3:D1696,D1696,$C$3:C1696,"Buy")+SUMIFS($F$3:F1696,$D$3:D1696,D1696,$C$3:C1696,"Coin Deposit",$E$3:E1696,"&lt;&gt;")</f>
        <v>0</v>
      </c>
      <c r="X1696" s="111">
        <f t="shared" si="288"/>
        <v>0</v>
      </c>
      <c r="Y1696" s="111">
        <f>IF($D1696=Y$1,SUMIFS($H$3:$H1696,$G$3:$G1696,Y$1,$C$3:$C1696,"Sell"),0)</f>
        <v>0</v>
      </c>
      <c r="Z1696" s="111">
        <f t="shared" si="289"/>
        <v>0</v>
      </c>
      <c r="AA1696" s="111">
        <f>IF($D1696=AA$1,SUMIFS($H$3:$H1696,$G$3:$G1696,AA$1,$C$3:$C1696,"Sell"),0)</f>
        <v>0</v>
      </c>
      <c r="AB1696" s="111">
        <f t="shared" si="290"/>
        <v>0</v>
      </c>
      <c r="AC1696" s="111">
        <f>SUMIFS('Deductions and Deposits'!$H:$H,'Deductions and Deposits'!$G:$G,D1696,'Deductions and Deposits'!$F:$F,"&lt;="&amp;B1696)+SUMIFS($F$3:F1696,$D$3:D1696,D1696,$C$3:C1696,"Coin Deposit",$E$3:E1696,"")</f>
        <v>0</v>
      </c>
      <c r="AD1696" s="111">
        <f>SUMIFS('Deductions and Deposits'!$D:$D,'Deductions and Deposits'!$C:$C,D1696)+SUMIFS($F:$F,$D:$D,D1696,$C:$C,"Coin Deduction")</f>
        <v>0</v>
      </c>
      <c r="AE1696" s="111">
        <f>Table5[[#This Row],[Column4]]+Table5[[#This Row],[Column14]]+Table5[[#This Row],[Column19]]+Table5[[#This Row],[Column12]]</f>
        <v>0</v>
      </c>
      <c r="AF1696" s="111">
        <f>Table5[[#This Row],[Column5]]+Table5[[#This Row],[Column13]]+Table5[[#This Row],[Column21]]+Table5[[#This Row],[Column18]]</f>
        <v>0</v>
      </c>
      <c r="AG1696" s="111">
        <f t="shared" si="291"/>
        <v>0</v>
      </c>
      <c r="AH1696" s="111">
        <f t="shared" si="292"/>
        <v>0</v>
      </c>
      <c r="AI1696" s="111">
        <f>Table5[[#This Row],[Column17]]-Table5[[#This Row],[Column20]]</f>
        <v>0</v>
      </c>
      <c r="AJ1696" s="111">
        <f t="shared" si="293"/>
        <v>0</v>
      </c>
      <c r="AK1696" s="111">
        <f t="shared" si="297"/>
        <v>0</v>
      </c>
      <c r="AL1696" s="111">
        <f t="shared" si="294"/>
        <v>0</v>
      </c>
      <c r="AM1696" s="111" t="str">
        <f t="shared" si="295"/>
        <v/>
      </c>
      <c r="AN1696" s="111" t="str">
        <f t="shared" ca="1" si="296"/>
        <v/>
      </c>
    </row>
    <row r="1697" spans="1:40" ht="20.25" customHeight="1" x14ac:dyDescent="0.3">
      <c r="A1697" s="107"/>
      <c r="B1697" s="144"/>
      <c r="C1697" s="119"/>
      <c r="D1697" s="120"/>
      <c r="E1697" s="119"/>
      <c r="F1697" s="119"/>
      <c r="G1697" s="120"/>
      <c r="H1697" s="119"/>
      <c r="I1697" s="109"/>
      <c r="L1697" s="108"/>
      <c r="M1697" s="108"/>
      <c r="N1697" s="108"/>
      <c r="O1697" s="108"/>
      <c r="P1697" s="108"/>
      <c r="Q1697" s="108"/>
      <c r="R1697" s="108"/>
      <c r="S1697" s="108"/>
      <c r="T1697" s="100">
        <f t="shared" si="287"/>
        <v>0</v>
      </c>
      <c r="U1697" s="111"/>
      <c r="V1697" s="111"/>
      <c r="W1697" s="111">
        <f>SUMIFS($F$3:F1697,$D$3:D1697,D1697,$C$3:C1697,"Buy")+SUMIFS($F$3:F1697,$D$3:D1697,D1697,$C$3:C1697,"Coin Deposit",$E$3:E1697,"&lt;&gt;")</f>
        <v>0</v>
      </c>
      <c r="X1697" s="111">
        <f t="shared" si="288"/>
        <v>0</v>
      </c>
      <c r="Y1697" s="111">
        <f>IF($D1697=Y$1,SUMIFS($H$3:$H1697,$G$3:$G1697,Y$1,$C$3:$C1697,"Sell"),0)</f>
        <v>0</v>
      </c>
      <c r="Z1697" s="111">
        <f t="shared" si="289"/>
        <v>0</v>
      </c>
      <c r="AA1697" s="111">
        <f>IF($D1697=AA$1,SUMIFS($H$3:$H1697,$G$3:$G1697,AA$1,$C$3:$C1697,"Sell"),0)</f>
        <v>0</v>
      </c>
      <c r="AB1697" s="111">
        <f t="shared" si="290"/>
        <v>0</v>
      </c>
      <c r="AC1697" s="111">
        <f>SUMIFS('Deductions and Deposits'!$H:$H,'Deductions and Deposits'!$G:$G,D1697,'Deductions and Deposits'!$F:$F,"&lt;="&amp;B1697)+SUMIFS($F$3:F1697,$D$3:D1697,D1697,$C$3:C1697,"Coin Deposit",$E$3:E1697,"")</f>
        <v>0</v>
      </c>
      <c r="AD1697" s="111">
        <f>SUMIFS('Deductions and Deposits'!$D:$D,'Deductions and Deposits'!$C:$C,D1697)+SUMIFS($F:$F,$D:$D,D1697,$C:$C,"Coin Deduction")</f>
        <v>0</v>
      </c>
      <c r="AE1697" s="111">
        <f>Table5[[#This Row],[Column4]]+Table5[[#This Row],[Column14]]+Table5[[#This Row],[Column19]]+Table5[[#This Row],[Column12]]</f>
        <v>0</v>
      </c>
      <c r="AF1697" s="111">
        <f>Table5[[#This Row],[Column5]]+Table5[[#This Row],[Column13]]+Table5[[#This Row],[Column21]]+Table5[[#This Row],[Column18]]</f>
        <v>0</v>
      </c>
      <c r="AG1697" s="111">
        <f t="shared" si="291"/>
        <v>0</v>
      </c>
      <c r="AH1697" s="111">
        <f t="shared" si="292"/>
        <v>0</v>
      </c>
      <c r="AI1697" s="111">
        <f>Table5[[#This Row],[Column17]]-Table5[[#This Row],[Column20]]</f>
        <v>0</v>
      </c>
      <c r="AJ1697" s="111">
        <f t="shared" si="293"/>
        <v>0</v>
      </c>
      <c r="AK1697" s="111">
        <f t="shared" si="297"/>
        <v>0</v>
      </c>
      <c r="AL1697" s="111">
        <f t="shared" si="294"/>
        <v>0</v>
      </c>
      <c r="AM1697" s="111" t="str">
        <f t="shared" si="295"/>
        <v/>
      </c>
      <c r="AN1697" s="111" t="str">
        <f t="shared" ca="1" si="296"/>
        <v/>
      </c>
    </row>
    <row r="1698" spans="1:40" ht="20.25" customHeight="1" x14ac:dyDescent="0.3">
      <c r="A1698" s="107"/>
      <c r="B1698" s="144"/>
      <c r="C1698" s="119"/>
      <c r="D1698" s="120"/>
      <c r="E1698" s="119"/>
      <c r="F1698" s="119"/>
      <c r="G1698" s="120"/>
      <c r="H1698" s="119"/>
      <c r="I1698" s="109"/>
      <c r="L1698" s="108"/>
      <c r="M1698" s="108"/>
      <c r="N1698" s="108"/>
      <c r="O1698" s="108"/>
      <c r="P1698" s="108"/>
      <c r="Q1698" s="108"/>
      <c r="R1698" s="108"/>
      <c r="S1698" s="108"/>
      <c r="T1698" s="100">
        <f t="shared" si="287"/>
        <v>0</v>
      </c>
      <c r="U1698" s="111"/>
      <c r="V1698" s="111"/>
      <c r="W1698" s="111">
        <f>SUMIFS($F$3:F1698,$D$3:D1698,D1698,$C$3:C1698,"Buy")+SUMIFS($F$3:F1698,$D$3:D1698,D1698,$C$3:C1698,"Coin Deposit",$E$3:E1698,"&lt;&gt;")</f>
        <v>0</v>
      </c>
      <c r="X1698" s="111">
        <f t="shared" si="288"/>
        <v>0</v>
      </c>
      <c r="Y1698" s="111">
        <f>IF($D1698=Y$1,SUMIFS($H$3:$H1698,$G$3:$G1698,Y$1,$C$3:$C1698,"Sell"),0)</f>
        <v>0</v>
      </c>
      <c r="Z1698" s="111">
        <f t="shared" si="289"/>
        <v>0</v>
      </c>
      <c r="AA1698" s="111">
        <f>IF($D1698=AA$1,SUMIFS($H$3:$H1698,$G$3:$G1698,AA$1,$C$3:$C1698,"Sell"),0)</f>
        <v>0</v>
      </c>
      <c r="AB1698" s="111">
        <f t="shared" si="290"/>
        <v>0</v>
      </c>
      <c r="AC1698" s="111">
        <f>SUMIFS('Deductions and Deposits'!$H:$H,'Deductions and Deposits'!$G:$G,D1698,'Deductions and Deposits'!$F:$F,"&lt;="&amp;B1698)+SUMIFS($F$3:F1698,$D$3:D1698,D1698,$C$3:C1698,"Coin Deposit",$E$3:E1698,"")</f>
        <v>0</v>
      </c>
      <c r="AD1698" s="111">
        <f>SUMIFS('Deductions and Deposits'!$D:$D,'Deductions and Deposits'!$C:$C,D1698)+SUMIFS($F:$F,$D:$D,D1698,$C:$C,"Coin Deduction")</f>
        <v>0</v>
      </c>
      <c r="AE1698" s="111">
        <f>Table5[[#This Row],[Column4]]+Table5[[#This Row],[Column14]]+Table5[[#This Row],[Column19]]+Table5[[#This Row],[Column12]]</f>
        <v>0</v>
      </c>
      <c r="AF1698" s="111">
        <f>Table5[[#This Row],[Column5]]+Table5[[#This Row],[Column13]]+Table5[[#This Row],[Column21]]+Table5[[#This Row],[Column18]]</f>
        <v>0</v>
      </c>
      <c r="AG1698" s="111">
        <f t="shared" si="291"/>
        <v>0</v>
      </c>
      <c r="AH1698" s="111">
        <f t="shared" si="292"/>
        <v>0</v>
      </c>
      <c r="AI1698" s="111">
        <f>Table5[[#This Row],[Column17]]-Table5[[#This Row],[Column20]]</f>
        <v>0</v>
      </c>
      <c r="AJ1698" s="111">
        <f t="shared" si="293"/>
        <v>0</v>
      </c>
      <c r="AK1698" s="111">
        <f t="shared" si="297"/>
        <v>0</v>
      </c>
      <c r="AL1698" s="111">
        <f t="shared" si="294"/>
        <v>0</v>
      </c>
      <c r="AM1698" s="111" t="str">
        <f t="shared" si="295"/>
        <v/>
      </c>
      <c r="AN1698" s="111" t="str">
        <f t="shared" ca="1" si="296"/>
        <v/>
      </c>
    </row>
    <row r="1699" spans="1:40" ht="20.25" customHeight="1" x14ac:dyDescent="0.3">
      <c r="A1699" s="107"/>
      <c r="B1699" s="144"/>
      <c r="C1699" s="119"/>
      <c r="D1699" s="120"/>
      <c r="E1699" s="119"/>
      <c r="F1699" s="119"/>
      <c r="G1699" s="120"/>
      <c r="H1699" s="119"/>
      <c r="I1699" s="109"/>
      <c r="L1699" s="108"/>
      <c r="M1699" s="108"/>
      <c r="N1699" s="108"/>
      <c r="O1699" s="108"/>
      <c r="P1699" s="108"/>
      <c r="Q1699" s="108"/>
      <c r="R1699" s="108"/>
      <c r="S1699" s="108"/>
      <c r="T1699" s="100">
        <f t="shared" si="287"/>
        <v>0</v>
      </c>
      <c r="U1699" s="111"/>
      <c r="V1699" s="111"/>
      <c r="W1699" s="111">
        <f>SUMIFS($F$3:F1699,$D$3:D1699,D1699,$C$3:C1699,"Buy")+SUMIFS($F$3:F1699,$D$3:D1699,D1699,$C$3:C1699,"Coin Deposit",$E$3:E1699,"&lt;&gt;")</f>
        <v>0</v>
      </c>
      <c r="X1699" s="111">
        <f t="shared" si="288"/>
        <v>0</v>
      </c>
      <c r="Y1699" s="111">
        <f>IF($D1699=Y$1,SUMIFS($H$3:$H1699,$G$3:$G1699,Y$1,$C$3:$C1699,"Sell"),0)</f>
        <v>0</v>
      </c>
      <c r="Z1699" s="111">
        <f t="shared" si="289"/>
        <v>0</v>
      </c>
      <c r="AA1699" s="111">
        <f>IF($D1699=AA$1,SUMIFS($H$3:$H1699,$G$3:$G1699,AA$1,$C$3:$C1699,"Sell"),0)</f>
        <v>0</v>
      </c>
      <c r="AB1699" s="111">
        <f t="shared" si="290"/>
        <v>0</v>
      </c>
      <c r="AC1699" s="111">
        <f>SUMIFS('Deductions and Deposits'!$H:$H,'Deductions and Deposits'!$G:$G,D1699,'Deductions and Deposits'!$F:$F,"&lt;="&amp;B1699)+SUMIFS($F$3:F1699,$D$3:D1699,D1699,$C$3:C1699,"Coin Deposit",$E$3:E1699,"")</f>
        <v>0</v>
      </c>
      <c r="AD1699" s="111">
        <f>SUMIFS('Deductions and Deposits'!$D:$D,'Deductions and Deposits'!$C:$C,D1699)+SUMIFS($F:$F,$D:$D,D1699,$C:$C,"Coin Deduction")</f>
        <v>0</v>
      </c>
      <c r="AE1699" s="111">
        <f>Table5[[#This Row],[Column4]]+Table5[[#This Row],[Column14]]+Table5[[#This Row],[Column19]]+Table5[[#This Row],[Column12]]</f>
        <v>0</v>
      </c>
      <c r="AF1699" s="111">
        <f>Table5[[#This Row],[Column5]]+Table5[[#This Row],[Column13]]+Table5[[#This Row],[Column21]]+Table5[[#This Row],[Column18]]</f>
        <v>0</v>
      </c>
      <c r="AG1699" s="111">
        <f t="shared" si="291"/>
        <v>0</v>
      </c>
      <c r="AH1699" s="111">
        <f t="shared" si="292"/>
        <v>0</v>
      </c>
      <c r="AI1699" s="111">
        <f>Table5[[#This Row],[Column17]]-Table5[[#This Row],[Column20]]</f>
        <v>0</v>
      </c>
      <c r="AJ1699" s="111">
        <f t="shared" si="293"/>
        <v>0</v>
      </c>
      <c r="AK1699" s="111">
        <f t="shared" si="297"/>
        <v>0</v>
      </c>
      <c r="AL1699" s="111">
        <f t="shared" si="294"/>
        <v>0</v>
      </c>
      <c r="AM1699" s="111" t="str">
        <f t="shared" si="295"/>
        <v/>
      </c>
      <c r="AN1699" s="111" t="str">
        <f t="shared" ca="1" si="296"/>
        <v/>
      </c>
    </row>
    <row r="1700" spans="1:40" ht="20.25" customHeight="1" x14ac:dyDescent="0.3">
      <c r="A1700" s="107"/>
      <c r="B1700" s="144"/>
      <c r="C1700" s="119"/>
      <c r="D1700" s="120"/>
      <c r="E1700" s="119"/>
      <c r="F1700" s="119"/>
      <c r="G1700" s="120"/>
      <c r="H1700" s="119"/>
      <c r="I1700" s="109"/>
      <c r="L1700" s="108"/>
      <c r="M1700" s="108"/>
      <c r="N1700" s="108"/>
      <c r="O1700" s="108"/>
      <c r="P1700" s="108"/>
      <c r="Q1700" s="108"/>
      <c r="R1700" s="108"/>
      <c r="S1700" s="108"/>
      <c r="T1700" s="100">
        <f t="shared" si="287"/>
        <v>0</v>
      </c>
      <c r="U1700" s="111"/>
      <c r="V1700" s="111"/>
      <c r="W1700" s="111">
        <f>SUMIFS($F$3:F1700,$D$3:D1700,D1700,$C$3:C1700,"Buy")+SUMIFS($F$3:F1700,$D$3:D1700,D1700,$C$3:C1700,"Coin Deposit",$E$3:E1700,"&lt;&gt;")</f>
        <v>0</v>
      </c>
      <c r="X1700" s="111">
        <f t="shared" si="288"/>
        <v>0</v>
      </c>
      <c r="Y1700" s="111">
        <f>IF($D1700=Y$1,SUMIFS($H$3:$H1700,$G$3:$G1700,Y$1,$C$3:$C1700,"Sell"),0)</f>
        <v>0</v>
      </c>
      <c r="Z1700" s="111">
        <f t="shared" si="289"/>
        <v>0</v>
      </c>
      <c r="AA1700" s="111">
        <f>IF($D1700=AA$1,SUMIFS($H$3:$H1700,$G$3:$G1700,AA$1,$C$3:$C1700,"Sell"),0)</f>
        <v>0</v>
      </c>
      <c r="AB1700" s="111">
        <f t="shared" si="290"/>
        <v>0</v>
      </c>
      <c r="AC1700" s="111">
        <f>SUMIFS('Deductions and Deposits'!$H:$H,'Deductions and Deposits'!$G:$G,D1700,'Deductions and Deposits'!$F:$F,"&lt;="&amp;B1700)+SUMIFS($F$3:F1700,$D$3:D1700,D1700,$C$3:C1700,"Coin Deposit",$E$3:E1700,"")</f>
        <v>0</v>
      </c>
      <c r="AD1700" s="111">
        <f>SUMIFS('Deductions and Deposits'!$D:$D,'Deductions and Deposits'!$C:$C,D1700)+SUMIFS($F:$F,$D:$D,D1700,$C:$C,"Coin Deduction")</f>
        <v>0</v>
      </c>
      <c r="AE1700" s="111">
        <f>Table5[[#This Row],[Column4]]+Table5[[#This Row],[Column14]]+Table5[[#This Row],[Column19]]+Table5[[#This Row],[Column12]]</f>
        <v>0</v>
      </c>
      <c r="AF1700" s="111">
        <f>Table5[[#This Row],[Column5]]+Table5[[#This Row],[Column13]]+Table5[[#This Row],[Column21]]+Table5[[#This Row],[Column18]]</f>
        <v>0</v>
      </c>
      <c r="AG1700" s="111">
        <f t="shared" si="291"/>
        <v>0</v>
      </c>
      <c r="AH1700" s="111">
        <f t="shared" si="292"/>
        <v>0</v>
      </c>
      <c r="AI1700" s="111">
        <f>Table5[[#This Row],[Column17]]-Table5[[#This Row],[Column20]]</f>
        <v>0</v>
      </c>
      <c r="AJ1700" s="111">
        <f t="shared" si="293"/>
        <v>0</v>
      </c>
      <c r="AK1700" s="111">
        <f t="shared" si="297"/>
        <v>0</v>
      </c>
      <c r="AL1700" s="111">
        <f t="shared" si="294"/>
        <v>0</v>
      </c>
      <c r="AM1700" s="111" t="str">
        <f t="shared" si="295"/>
        <v/>
      </c>
      <c r="AN1700" s="111" t="str">
        <f t="shared" ca="1" si="296"/>
        <v/>
      </c>
    </row>
    <row r="1701" spans="1:40" ht="20.25" customHeight="1" x14ac:dyDescent="0.3">
      <c r="A1701" s="107"/>
      <c r="B1701" s="144"/>
      <c r="C1701" s="119"/>
      <c r="D1701" s="120"/>
      <c r="E1701" s="119"/>
      <c r="F1701" s="119"/>
      <c r="G1701" s="120"/>
      <c r="H1701" s="119"/>
      <c r="I1701" s="109"/>
      <c r="L1701" s="108"/>
      <c r="M1701" s="108"/>
      <c r="N1701" s="108"/>
      <c r="O1701" s="108"/>
      <c r="P1701" s="108"/>
      <c r="Q1701" s="108"/>
      <c r="R1701" s="108"/>
      <c r="S1701" s="108"/>
      <c r="T1701" s="100">
        <f t="shared" si="287"/>
        <v>0</v>
      </c>
      <c r="U1701" s="111"/>
      <c r="V1701" s="111"/>
      <c r="W1701" s="111">
        <f>SUMIFS($F$3:F1701,$D$3:D1701,D1701,$C$3:C1701,"Buy")+SUMIFS($F$3:F1701,$D$3:D1701,D1701,$C$3:C1701,"Coin Deposit",$E$3:E1701,"&lt;&gt;")</f>
        <v>0</v>
      </c>
      <c r="X1701" s="111">
        <f t="shared" si="288"/>
        <v>0</v>
      </c>
      <c r="Y1701" s="111">
        <f>IF($D1701=Y$1,SUMIFS($H$3:$H1701,$G$3:$G1701,Y$1,$C$3:$C1701,"Sell"),0)</f>
        <v>0</v>
      </c>
      <c r="Z1701" s="111">
        <f t="shared" si="289"/>
        <v>0</v>
      </c>
      <c r="AA1701" s="111">
        <f>IF($D1701=AA$1,SUMIFS($H$3:$H1701,$G$3:$G1701,AA$1,$C$3:$C1701,"Sell"),0)</f>
        <v>0</v>
      </c>
      <c r="AB1701" s="111">
        <f t="shared" si="290"/>
        <v>0</v>
      </c>
      <c r="AC1701" s="111">
        <f>SUMIFS('Deductions and Deposits'!$H:$H,'Deductions and Deposits'!$G:$G,D1701,'Deductions and Deposits'!$F:$F,"&lt;="&amp;B1701)+SUMIFS($F$3:F1701,$D$3:D1701,D1701,$C$3:C1701,"Coin Deposit",$E$3:E1701,"")</f>
        <v>0</v>
      </c>
      <c r="AD1701" s="111">
        <f>SUMIFS('Deductions and Deposits'!$D:$D,'Deductions and Deposits'!$C:$C,D1701)+SUMIFS($F:$F,$D:$D,D1701,$C:$C,"Coin Deduction")</f>
        <v>0</v>
      </c>
      <c r="AE1701" s="111">
        <f>Table5[[#This Row],[Column4]]+Table5[[#This Row],[Column14]]+Table5[[#This Row],[Column19]]+Table5[[#This Row],[Column12]]</f>
        <v>0</v>
      </c>
      <c r="AF1701" s="111">
        <f>Table5[[#This Row],[Column5]]+Table5[[#This Row],[Column13]]+Table5[[#This Row],[Column21]]+Table5[[#This Row],[Column18]]</f>
        <v>0</v>
      </c>
      <c r="AG1701" s="111">
        <f t="shared" si="291"/>
        <v>0</v>
      </c>
      <c r="AH1701" s="111">
        <f t="shared" si="292"/>
        <v>0</v>
      </c>
      <c r="AI1701" s="111">
        <f>Table5[[#This Row],[Column17]]-Table5[[#This Row],[Column20]]</f>
        <v>0</v>
      </c>
      <c r="AJ1701" s="111">
        <f t="shared" si="293"/>
        <v>0</v>
      </c>
      <c r="AK1701" s="111">
        <f t="shared" si="297"/>
        <v>0</v>
      </c>
      <c r="AL1701" s="111">
        <f t="shared" si="294"/>
        <v>0</v>
      </c>
      <c r="AM1701" s="111" t="str">
        <f t="shared" si="295"/>
        <v/>
      </c>
      <c r="AN1701" s="111" t="str">
        <f t="shared" ca="1" si="296"/>
        <v/>
      </c>
    </row>
    <row r="1702" spans="1:40" ht="20.25" customHeight="1" x14ac:dyDescent="0.3">
      <c r="A1702" s="107"/>
      <c r="B1702" s="144"/>
      <c r="C1702" s="119"/>
      <c r="D1702" s="120"/>
      <c r="E1702" s="119"/>
      <c r="F1702" s="119"/>
      <c r="G1702" s="120"/>
      <c r="H1702" s="119"/>
      <c r="I1702" s="109"/>
      <c r="L1702" s="108"/>
      <c r="M1702" s="108"/>
      <c r="N1702" s="108"/>
      <c r="O1702" s="108"/>
      <c r="P1702" s="108"/>
      <c r="Q1702" s="108"/>
      <c r="R1702" s="108"/>
      <c r="S1702" s="108"/>
      <c r="T1702" s="100">
        <f t="shared" si="287"/>
        <v>0</v>
      </c>
      <c r="U1702" s="111"/>
      <c r="V1702" s="111"/>
      <c r="W1702" s="111">
        <f>SUMIFS($F$3:F1702,$D$3:D1702,D1702,$C$3:C1702,"Buy")+SUMIFS($F$3:F1702,$D$3:D1702,D1702,$C$3:C1702,"Coin Deposit",$E$3:E1702,"&lt;&gt;")</f>
        <v>0</v>
      </c>
      <c r="X1702" s="111">
        <f t="shared" si="288"/>
        <v>0</v>
      </c>
      <c r="Y1702" s="111">
        <f>IF($D1702=Y$1,SUMIFS($H$3:$H1702,$G$3:$G1702,Y$1,$C$3:$C1702,"Sell"),0)</f>
        <v>0</v>
      </c>
      <c r="Z1702" s="111">
        <f t="shared" si="289"/>
        <v>0</v>
      </c>
      <c r="AA1702" s="111">
        <f>IF($D1702=AA$1,SUMIFS($H$3:$H1702,$G$3:$G1702,AA$1,$C$3:$C1702,"Sell"),0)</f>
        <v>0</v>
      </c>
      <c r="AB1702" s="111">
        <f t="shared" si="290"/>
        <v>0</v>
      </c>
      <c r="AC1702" s="111">
        <f>SUMIFS('Deductions and Deposits'!$H:$H,'Deductions and Deposits'!$G:$G,D1702,'Deductions and Deposits'!$F:$F,"&lt;="&amp;B1702)+SUMIFS($F$3:F1702,$D$3:D1702,D1702,$C$3:C1702,"Coin Deposit",$E$3:E1702,"")</f>
        <v>0</v>
      </c>
      <c r="AD1702" s="111">
        <f>SUMIFS('Deductions and Deposits'!$D:$D,'Deductions and Deposits'!$C:$C,D1702)+SUMIFS($F:$F,$D:$D,D1702,$C:$C,"Coin Deduction")</f>
        <v>0</v>
      </c>
      <c r="AE1702" s="111">
        <f>Table5[[#This Row],[Column4]]+Table5[[#This Row],[Column14]]+Table5[[#This Row],[Column19]]+Table5[[#This Row],[Column12]]</f>
        <v>0</v>
      </c>
      <c r="AF1702" s="111">
        <f>Table5[[#This Row],[Column5]]+Table5[[#This Row],[Column13]]+Table5[[#This Row],[Column21]]+Table5[[#This Row],[Column18]]</f>
        <v>0</v>
      </c>
      <c r="AG1702" s="111">
        <f t="shared" si="291"/>
        <v>0</v>
      </c>
      <c r="AH1702" s="111">
        <f t="shared" si="292"/>
        <v>0</v>
      </c>
      <c r="AI1702" s="111">
        <f>Table5[[#This Row],[Column17]]-Table5[[#This Row],[Column20]]</f>
        <v>0</v>
      </c>
      <c r="AJ1702" s="111">
        <f t="shared" si="293"/>
        <v>0</v>
      </c>
      <c r="AK1702" s="111">
        <f t="shared" si="297"/>
        <v>0</v>
      </c>
      <c r="AL1702" s="111">
        <f t="shared" si="294"/>
        <v>0</v>
      </c>
      <c r="AM1702" s="111" t="str">
        <f t="shared" si="295"/>
        <v/>
      </c>
      <c r="AN1702" s="111" t="str">
        <f t="shared" ca="1" si="296"/>
        <v/>
      </c>
    </row>
    <row r="1703" spans="1:40" ht="20.25" customHeight="1" x14ac:dyDescent="0.3">
      <c r="A1703" s="107"/>
      <c r="B1703" s="144"/>
      <c r="C1703" s="119"/>
      <c r="D1703" s="120"/>
      <c r="E1703" s="119"/>
      <c r="F1703" s="119"/>
      <c r="G1703" s="120"/>
      <c r="H1703" s="119"/>
      <c r="I1703" s="109"/>
      <c r="L1703" s="108"/>
      <c r="M1703" s="108"/>
      <c r="N1703" s="108"/>
      <c r="O1703" s="108"/>
      <c r="P1703" s="108"/>
      <c r="Q1703" s="108"/>
      <c r="R1703" s="108"/>
      <c r="S1703" s="108"/>
      <c r="T1703" s="100">
        <f t="shared" si="287"/>
        <v>0</v>
      </c>
      <c r="U1703" s="111"/>
      <c r="V1703" s="111"/>
      <c r="W1703" s="111">
        <f>SUMIFS($F$3:F1703,$D$3:D1703,D1703,$C$3:C1703,"Buy")+SUMIFS($F$3:F1703,$D$3:D1703,D1703,$C$3:C1703,"Coin Deposit",$E$3:E1703,"&lt;&gt;")</f>
        <v>0</v>
      </c>
      <c r="X1703" s="111">
        <f t="shared" si="288"/>
        <v>0</v>
      </c>
      <c r="Y1703" s="111">
        <f>IF($D1703=Y$1,SUMIFS($H$3:$H1703,$G$3:$G1703,Y$1,$C$3:$C1703,"Sell"),0)</f>
        <v>0</v>
      </c>
      <c r="Z1703" s="111">
        <f t="shared" si="289"/>
        <v>0</v>
      </c>
      <c r="AA1703" s="111">
        <f>IF($D1703=AA$1,SUMIFS($H$3:$H1703,$G$3:$G1703,AA$1,$C$3:$C1703,"Sell"),0)</f>
        <v>0</v>
      </c>
      <c r="AB1703" s="111">
        <f t="shared" si="290"/>
        <v>0</v>
      </c>
      <c r="AC1703" s="111">
        <f>SUMIFS('Deductions and Deposits'!$H:$H,'Deductions and Deposits'!$G:$G,D1703,'Deductions and Deposits'!$F:$F,"&lt;="&amp;B1703)+SUMIFS($F$3:F1703,$D$3:D1703,D1703,$C$3:C1703,"Coin Deposit",$E$3:E1703,"")</f>
        <v>0</v>
      </c>
      <c r="AD1703" s="111">
        <f>SUMIFS('Deductions and Deposits'!$D:$D,'Deductions and Deposits'!$C:$C,D1703)+SUMIFS($F:$F,$D:$D,D1703,$C:$C,"Coin Deduction")</f>
        <v>0</v>
      </c>
      <c r="AE1703" s="111">
        <f>Table5[[#This Row],[Column4]]+Table5[[#This Row],[Column14]]+Table5[[#This Row],[Column19]]+Table5[[#This Row],[Column12]]</f>
        <v>0</v>
      </c>
      <c r="AF1703" s="111">
        <f>Table5[[#This Row],[Column5]]+Table5[[#This Row],[Column13]]+Table5[[#This Row],[Column21]]+Table5[[#This Row],[Column18]]</f>
        <v>0</v>
      </c>
      <c r="AG1703" s="111">
        <f t="shared" si="291"/>
        <v>0</v>
      </c>
      <c r="AH1703" s="111">
        <f t="shared" si="292"/>
        <v>0</v>
      </c>
      <c r="AI1703" s="111">
        <f>Table5[[#This Row],[Column17]]-Table5[[#This Row],[Column20]]</f>
        <v>0</v>
      </c>
      <c r="AJ1703" s="111">
        <f t="shared" si="293"/>
        <v>0</v>
      </c>
      <c r="AK1703" s="111">
        <f t="shared" si="297"/>
        <v>0</v>
      </c>
      <c r="AL1703" s="111">
        <f t="shared" si="294"/>
        <v>0</v>
      </c>
      <c r="AM1703" s="111" t="str">
        <f t="shared" si="295"/>
        <v/>
      </c>
      <c r="AN1703" s="111" t="str">
        <f t="shared" ca="1" si="296"/>
        <v/>
      </c>
    </row>
    <row r="1704" spans="1:40" ht="20.25" customHeight="1" x14ac:dyDescent="0.3">
      <c r="A1704" s="107"/>
      <c r="B1704" s="144"/>
      <c r="C1704" s="119"/>
      <c r="D1704" s="120"/>
      <c r="E1704" s="119"/>
      <c r="F1704" s="119"/>
      <c r="G1704" s="120"/>
      <c r="H1704" s="119"/>
      <c r="I1704" s="109"/>
      <c r="L1704" s="108"/>
      <c r="M1704" s="108"/>
      <c r="N1704" s="108"/>
      <c r="O1704" s="108"/>
      <c r="P1704" s="108"/>
      <c r="Q1704" s="108"/>
      <c r="R1704" s="108"/>
      <c r="S1704" s="108"/>
      <c r="T1704" s="100">
        <f t="shared" si="287"/>
        <v>0</v>
      </c>
      <c r="U1704" s="111"/>
      <c r="V1704" s="111"/>
      <c r="W1704" s="111">
        <f>SUMIFS($F$3:F1704,$D$3:D1704,D1704,$C$3:C1704,"Buy")+SUMIFS($F$3:F1704,$D$3:D1704,D1704,$C$3:C1704,"Coin Deposit",$E$3:E1704,"&lt;&gt;")</f>
        <v>0</v>
      </c>
      <c r="X1704" s="111">
        <f t="shared" si="288"/>
        <v>0</v>
      </c>
      <c r="Y1704" s="111">
        <f>IF($D1704=Y$1,SUMIFS($H$3:$H1704,$G$3:$G1704,Y$1,$C$3:$C1704,"Sell"),0)</f>
        <v>0</v>
      </c>
      <c r="Z1704" s="111">
        <f t="shared" si="289"/>
        <v>0</v>
      </c>
      <c r="AA1704" s="111">
        <f>IF($D1704=AA$1,SUMIFS($H$3:$H1704,$G$3:$G1704,AA$1,$C$3:$C1704,"Sell"),0)</f>
        <v>0</v>
      </c>
      <c r="AB1704" s="111">
        <f t="shared" si="290"/>
        <v>0</v>
      </c>
      <c r="AC1704" s="111">
        <f>SUMIFS('Deductions and Deposits'!$H:$H,'Deductions and Deposits'!$G:$G,D1704,'Deductions and Deposits'!$F:$F,"&lt;="&amp;B1704)+SUMIFS($F$3:F1704,$D$3:D1704,D1704,$C$3:C1704,"Coin Deposit",$E$3:E1704,"")</f>
        <v>0</v>
      </c>
      <c r="AD1704" s="111">
        <f>SUMIFS('Deductions and Deposits'!$D:$D,'Deductions and Deposits'!$C:$C,D1704)+SUMIFS($F:$F,$D:$D,D1704,$C:$C,"Coin Deduction")</f>
        <v>0</v>
      </c>
      <c r="AE1704" s="111">
        <f>Table5[[#This Row],[Column4]]+Table5[[#This Row],[Column14]]+Table5[[#This Row],[Column19]]+Table5[[#This Row],[Column12]]</f>
        <v>0</v>
      </c>
      <c r="AF1704" s="111">
        <f>Table5[[#This Row],[Column5]]+Table5[[#This Row],[Column13]]+Table5[[#This Row],[Column21]]+Table5[[#This Row],[Column18]]</f>
        <v>0</v>
      </c>
      <c r="AG1704" s="111">
        <f t="shared" si="291"/>
        <v>0</v>
      </c>
      <c r="AH1704" s="111">
        <f t="shared" si="292"/>
        <v>0</v>
      </c>
      <c r="AI1704" s="111">
        <f>Table5[[#This Row],[Column17]]-Table5[[#This Row],[Column20]]</f>
        <v>0</v>
      </c>
      <c r="AJ1704" s="111">
        <f t="shared" si="293"/>
        <v>0</v>
      </c>
      <c r="AK1704" s="111">
        <f t="shared" si="297"/>
        <v>0</v>
      </c>
      <c r="AL1704" s="111">
        <f t="shared" si="294"/>
        <v>0</v>
      </c>
      <c r="AM1704" s="111" t="str">
        <f t="shared" si="295"/>
        <v/>
      </c>
      <c r="AN1704" s="111" t="str">
        <f t="shared" ca="1" si="296"/>
        <v/>
      </c>
    </row>
    <row r="1705" spans="1:40" ht="20.25" customHeight="1" x14ac:dyDescent="0.3">
      <c r="A1705" s="107"/>
      <c r="B1705" s="144"/>
      <c r="C1705" s="119"/>
      <c r="D1705" s="120"/>
      <c r="E1705" s="119"/>
      <c r="F1705" s="119"/>
      <c r="G1705" s="120"/>
      <c r="H1705" s="119"/>
      <c r="I1705" s="109"/>
      <c r="L1705" s="108"/>
      <c r="M1705" s="108"/>
      <c r="N1705" s="108"/>
      <c r="O1705" s="108"/>
      <c r="P1705" s="108"/>
      <c r="Q1705" s="108"/>
      <c r="R1705" s="108"/>
      <c r="S1705" s="108"/>
      <c r="T1705" s="100">
        <f t="shared" si="287"/>
        <v>0</v>
      </c>
      <c r="U1705" s="111"/>
      <c r="V1705" s="111"/>
      <c r="W1705" s="111">
        <f>SUMIFS($F$3:F1705,$D$3:D1705,D1705,$C$3:C1705,"Buy")+SUMIFS($F$3:F1705,$D$3:D1705,D1705,$C$3:C1705,"Coin Deposit",$E$3:E1705,"&lt;&gt;")</f>
        <v>0</v>
      </c>
      <c r="X1705" s="111">
        <f t="shared" si="288"/>
        <v>0</v>
      </c>
      <c r="Y1705" s="111">
        <f>IF($D1705=Y$1,SUMIFS($H$3:$H1705,$G$3:$G1705,Y$1,$C$3:$C1705,"Sell"),0)</f>
        <v>0</v>
      </c>
      <c r="Z1705" s="111">
        <f t="shared" si="289"/>
        <v>0</v>
      </c>
      <c r="AA1705" s="111">
        <f>IF($D1705=AA$1,SUMIFS($H$3:$H1705,$G$3:$G1705,AA$1,$C$3:$C1705,"Sell"),0)</f>
        <v>0</v>
      </c>
      <c r="AB1705" s="111">
        <f t="shared" si="290"/>
        <v>0</v>
      </c>
      <c r="AC1705" s="111">
        <f>SUMIFS('Deductions and Deposits'!$H:$H,'Deductions and Deposits'!$G:$G,D1705,'Deductions and Deposits'!$F:$F,"&lt;="&amp;B1705)+SUMIFS($F$3:F1705,$D$3:D1705,D1705,$C$3:C1705,"Coin Deposit",$E$3:E1705,"")</f>
        <v>0</v>
      </c>
      <c r="AD1705" s="111">
        <f>SUMIFS('Deductions and Deposits'!$D:$D,'Deductions and Deposits'!$C:$C,D1705)+SUMIFS($F:$F,$D:$D,D1705,$C:$C,"Coin Deduction")</f>
        <v>0</v>
      </c>
      <c r="AE1705" s="111">
        <f>Table5[[#This Row],[Column4]]+Table5[[#This Row],[Column14]]+Table5[[#This Row],[Column19]]+Table5[[#This Row],[Column12]]</f>
        <v>0</v>
      </c>
      <c r="AF1705" s="111">
        <f>Table5[[#This Row],[Column5]]+Table5[[#This Row],[Column13]]+Table5[[#This Row],[Column21]]+Table5[[#This Row],[Column18]]</f>
        <v>0</v>
      </c>
      <c r="AG1705" s="111">
        <f t="shared" si="291"/>
        <v>0</v>
      </c>
      <c r="AH1705" s="111">
        <f t="shared" si="292"/>
        <v>0</v>
      </c>
      <c r="AI1705" s="111">
        <f>Table5[[#This Row],[Column17]]-Table5[[#This Row],[Column20]]</f>
        <v>0</v>
      </c>
      <c r="AJ1705" s="111">
        <f t="shared" si="293"/>
        <v>0</v>
      </c>
      <c r="AK1705" s="111">
        <f t="shared" si="297"/>
        <v>0</v>
      </c>
      <c r="AL1705" s="111">
        <f t="shared" si="294"/>
        <v>0</v>
      </c>
      <c r="AM1705" s="111" t="str">
        <f t="shared" si="295"/>
        <v/>
      </c>
      <c r="AN1705" s="111" t="str">
        <f t="shared" ca="1" si="296"/>
        <v/>
      </c>
    </row>
    <row r="1706" spans="1:40" ht="20.25" customHeight="1" x14ac:dyDescent="0.3">
      <c r="A1706" s="107"/>
      <c r="B1706" s="144"/>
      <c r="C1706" s="119"/>
      <c r="D1706" s="120"/>
      <c r="E1706" s="119"/>
      <c r="F1706" s="119"/>
      <c r="G1706" s="120"/>
      <c r="H1706" s="119"/>
      <c r="I1706" s="109"/>
      <c r="L1706" s="108"/>
      <c r="M1706" s="108"/>
      <c r="N1706" s="108"/>
      <c r="O1706" s="108"/>
      <c r="P1706" s="108"/>
      <c r="Q1706" s="108"/>
      <c r="R1706" s="108"/>
      <c r="S1706" s="108"/>
      <c r="T1706" s="100">
        <f t="shared" si="287"/>
        <v>0</v>
      </c>
      <c r="U1706" s="111"/>
      <c r="V1706" s="111"/>
      <c r="W1706" s="111">
        <f>SUMIFS($F$3:F1706,$D$3:D1706,D1706,$C$3:C1706,"Buy")+SUMIFS($F$3:F1706,$D$3:D1706,D1706,$C$3:C1706,"Coin Deposit",$E$3:E1706,"&lt;&gt;")</f>
        <v>0</v>
      </c>
      <c r="X1706" s="111">
        <f t="shared" si="288"/>
        <v>0</v>
      </c>
      <c r="Y1706" s="111">
        <f>IF($D1706=Y$1,SUMIFS($H$3:$H1706,$G$3:$G1706,Y$1,$C$3:$C1706,"Sell"),0)</f>
        <v>0</v>
      </c>
      <c r="Z1706" s="111">
        <f t="shared" si="289"/>
        <v>0</v>
      </c>
      <c r="AA1706" s="111">
        <f>IF($D1706=AA$1,SUMIFS($H$3:$H1706,$G$3:$G1706,AA$1,$C$3:$C1706,"Sell"),0)</f>
        <v>0</v>
      </c>
      <c r="AB1706" s="111">
        <f t="shared" si="290"/>
        <v>0</v>
      </c>
      <c r="AC1706" s="111">
        <f>SUMIFS('Deductions and Deposits'!$H:$H,'Deductions and Deposits'!$G:$G,D1706,'Deductions and Deposits'!$F:$F,"&lt;="&amp;B1706)+SUMIFS($F$3:F1706,$D$3:D1706,D1706,$C$3:C1706,"Coin Deposit",$E$3:E1706,"")</f>
        <v>0</v>
      </c>
      <c r="AD1706" s="111">
        <f>SUMIFS('Deductions and Deposits'!$D:$D,'Deductions and Deposits'!$C:$C,D1706)+SUMIFS($F:$F,$D:$D,D1706,$C:$C,"Coin Deduction")</f>
        <v>0</v>
      </c>
      <c r="AE1706" s="111">
        <f>Table5[[#This Row],[Column4]]+Table5[[#This Row],[Column14]]+Table5[[#This Row],[Column19]]+Table5[[#This Row],[Column12]]</f>
        <v>0</v>
      </c>
      <c r="AF1706" s="111">
        <f>Table5[[#This Row],[Column5]]+Table5[[#This Row],[Column13]]+Table5[[#This Row],[Column21]]+Table5[[#This Row],[Column18]]</f>
        <v>0</v>
      </c>
      <c r="AG1706" s="111">
        <f t="shared" si="291"/>
        <v>0</v>
      </c>
      <c r="AH1706" s="111">
        <f t="shared" si="292"/>
        <v>0</v>
      </c>
      <c r="AI1706" s="111">
        <f>Table5[[#This Row],[Column17]]-Table5[[#This Row],[Column20]]</f>
        <v>0</v>
      </c>
      <c r="AJ1706" s="111">
        <f t="shared" si="293"/>
        <v>0</v>
      </c>
      <c r="AK1706" s="111">
        <f t="shared" si="297"/>
        <v>0</v>
      </c>
      <c r="AL1706" s="111">
        <f t="shared" si="294"/>
        <v>0</v>
      </c>
      <c r="AM1706" s="111" t="str">
        <f t="shared" si="295"/>
        <v/>
      </c>
      <c r="AN1706" s="111" t="str">
        <f t="shared" ca="1" si="296"/>
        <v/>
      </c>
    </row>
    <row r="1707" spans="1:40" ht="20.25" customHeight="1" x14ac:dyDescent="0.3">
      <c r="A1707" s="107"/>
      <c r="B1707" s="144"/>
      <c r="C1707" s="119"/>
      <c r="D1707" s="120"/>
      <c r="E1707" s="119"/>
      <c r="F1707" s="119"/>
      <c r="G1707" s="120"/>
      <c r="H1707" s="119"/>
      <c r="I1707" s="109"/>
      <c r="L1707" s="108"/>
      <c r="M1707" s="108"/>
      <c r="N1707" s="108"/>
      <c r="O1707" s="108"/>
      <c r="P1707" s="108"/>
      <c r="Q1707" s="108"/>
      <c r="R1707" s="108"/>
      <c r="S1707" s="108"/>
      <c r="T1707" s="100">
        <f t="shared" si="287"/>
        <v>0</v>
      </c>
      <c r="U1707" s="111"/>
      <c r="V1707" s="111"/>
      <c r="W1707" s="111">
        <f>SUMIFS($F$3:F1707,$D$3:D1707,D1707,$C$3:C1707,"Buy")+SUMIFS($F$3:F1707,$D$3:D1707,D1707,$C$3:C1707,"Coin Deposit",$E$3:E1707,"&lt;&gt;")</f>
        <v>0</v>
      </c>
      <c r="X1707" s="111">
        <f t="shared" si="288"/>
        <v>0</v>
      </c>
      <c r="Y1707" s="111">
        <f>IF($D1707=Y$1,SUMIFS($H$3:$H1707,$G$3:$G1707,Y$1,$C$3:$C1707,"Sell"),0)</f>
        <v>0</v>
      </c>
      <c r="Z1707" s="111">
        <f t="shared" si="289"/>
        <v>0</v>
      </c>
      <c r="AA1707" s="111">
        <f>IF($D1707=AA$1,SUMIFS($H$3:$H1707,$G$3:$G1707,AA$1,$C$3:$C1707,"Sell"),0)</f>
        <v>0</v>
      </c>
      <c r="AB1707" s="111">
        <f t="shared" si="290"/>
        <v>0</v>
      </c>
      <c r="AC1707" s="111">
        <f>SUMIFS('Deductions and Deposits'!$H:$H,'Deductions and Deposits'!$G:$G,D1707,'Deductions and Deposits'!$F:$F,"&lt;="&amp;B1707)+SUMIFS($F$3:F1707,$D$3:D1707,D1707,$C$3:C1707,"Coin Deposit",$E$3:E1707,"")</f>
        <v>0</v>
      </c>
      <c r="AD1707" s="111">
        <f>SUMIFS('Deductions and Deposits'!$D:$D,'Deductions and Deposits'!$C:$C,D1707)+SUMIFS($F:$F,$D:$D,D1707,$C:$C,"Coin Deduction")</f>
        <v>0</v>
      </c>
      <c r="AE1707" s="111">
        <f>Table5[[#This Row],[Column4]]+Table5[[#This Row],[Column14]]+Table5[[#This Row],[Column19]]+Table5[[#This Row],[Column12]]</f>
        <v>0</v>
      </c>
      <c r="AF1707" s="111">
        <f>Table5[[#This Row],[Column5]]+Table5[[#This Row],[Column13]]+Table5[[#This Row],[Column21]]+Table5[[#This Row],[Column18]]</f>
        <v>0</v>
      </c>
      <c r="AG1707" s="111">
        <f t="shared" si="291"/>
        <v>0</v>
      </c>
      <c r="AH1707" s="111">
        <f t="shared" si="292"/>
        <v>0</v>
      </c>
      <c r="AI1707" s="111">
        <f>Table5[[#This Row],[Column17]]-Table5[[#This Row],[Column20]]</f>
        <v>0</v>
      </c>
      <c r="AJ1707" s="111">
        <f t="shared" si="293"/>
        <v>0</v>
      </c>
      <c r="AK1707" s="111">
        <f t="shared" si="297"/>
        <v>0</v>
      </c>
      <c r="AL1707" s="111">
        <f t="shared" si="294"/>
        <v>0</v>
      </c>
      <c r="AM1707" s="111" t="str">
        <f t="shared" si="295"/>
        <v/>
      </c>
      <c r="AN1707" s="111" t="str">
        <f t="shared" ca="1" si="296"/>
        <v/>
      </c>
    </row>
    <row r="1708" spans="1:40" ht="20.25" customHeight="1" x14ac:dyDescent="0.3">
      <c r="A1708" s="107"/>
      <c r="B1708" s="144"/>
      <c r="C1708" s="119"/>
      <c r="D1708" s="120"/>
      <c r="E1708" s="119"/>
      <c r="F1708" s="119"/>
      <c r="G1708" s="120"/>
      <c r="H1708" s="119"/>
      <c r="I1708" s="109"/>
      <c r="L1708" s="108"/>
      <c r="M1708" s="108"/>
      <c r="N1708" s="108"/>
      <c r="O1708" s="108"/>
      <c r="P1708" s="108"/>
      <c r="Q1708" s="108"/>
      <c r="R1708" s="108"/>
      <c r="S1708" s="108"/>
      <c r="T1708" s="100">
        <f t="shared" si="287"/>
        <v>0</v>
      </c>
      <c r="U1708" s="111"/>
      <c r="V1708" s="111"/>
      <c r="W1708" s="111">
        <f>SUMIFS($F$3:F1708,$D$3:D1708,D1708,$C$3:C1708,"Buy")+SUMIFS($F$3:F1708,$D$3:D1708,D1708,$C$3:C1708,"Coin Deposit",$E$3:E1708,"&lt;&gt;")</f>
        <v>0</v>
      </c>
      <c r="X1708" s="111">
        <f t="shared" si="288"/>
        <v>0</v>
      </c>
      <c r="Y1708" s="111">
        <f>IF($D1708=Y$1,SUMIFS($H$3:$H1708,$G$3:$G1708,Y$1,$C$3:$C1708,"Sell"),0)</f>
        <v>0</v>
      </c>
      <c r="Z1708" s="111">
        <f t="shared" si="289"/>
        <v>0</v>
      </c>
      <c r="AA1708" s="111">
        <f>IF($D1708=AA$1,SUMIFS($H$3:$H1708,$G$3:$G1708,AA$1,$C$3:$C1708,"Sell"),0)</f>
        <v>0</v>
      </c>
      <c r="AB1708" s="111">
        <f t="shared" si="290"/>
        <v>0</v>
      </c>
      <c r="AC1708" s="111">
        <f>SUMIFS('Deductions and Deposits'!$H:$H,'Deductions and Deposits'!$G:$G,D1708,'Deductions and Deposits'!$F:$F,"&lt;="&amp;B1708)+SUMIFS($F$3:F1708,$D$3:D1708,D1708,$C$3:C1708,"Coin Deposit",$E$3:E1708,"")</f>
        <v>0</v>
      </c>
      <c r="AD1708" s="111">
        <f>SUMIFS('Deductions and Deposits'!$D:$D,'Deductions and Deposits'!$C:$C,D1708)+SUMIFS($F:$F,$D:$D,D1708,$C:$C,"Coin Deduction")</f>
        <v>0</v>
      </c>
      <c r="AE1708" s="111">
        <f>Table5[[#This Row],[Column4]]+Table5[[#This Row],[Column14]]+Table5[[#This Row],[Column19]]+Table5[[#This Row],[Column12]]</f>
        <v>0</v>
      </c>
      <c r="AF1708" s="111">
        <f>Table5[[#This Row],[Column5]]+Table5[[#This Row],[Column13]]+Table5[[#This Row],[Column21]]+Table5[[#This Row],[Column18]]</f>
        <v>0</v>
      </c>
      <c r="AG1708" s="111">
        <f t="shared" si="291"/>
        <v>0</v>
      </c>
      <c r="AH1708" s="111">
        <f t="shared" si="292"/>
        <v>0</v>
      </c>
      <c r="AI1708" s="111">
        <f>Table5[[#This Row],[Column17]]-Table5[[#This Row],[Column20]]</f>
        <v>0</v>
      </c>
      <c r="AJ1708" s="111">
        <f t="shared" si="293"/>
        <v>0</v>
      </c>
      <c r="AK1708" s="111">
        <f t="shared" si="297"/>
        <v>0</v>
      </c>
      <c r="AL1708" s="111">
        <f t="shared" si="294"/>
        <v>0</v>
      </c>
      <c r="AM1708" s="111" t="str">
        <f t="shared" si="295"/>
        <v/>
      </c>
      <c r="AN1708" s="111" t="str">
        <f t="shared" ca="1" si="296"/>
        <v/>
      </c>
    </row>
    <row r="1709" spans="1:40" ht="20.25" customHeight="1" x14ac:dyDescent="0.3">
      <c r="A1709" s="107"/>
      <c r="B1709" s="144"/>
      <c r="C1709" s="119"/>
      <c r="D1709" s="120"/>
      <c r="E1709" s="119"/>
      <c r="F1709" s="119"/>
      <c r="G1709" s="120"/>
      <c r="H1709" s="119"/>
      <c r="I1709" s="109"/>
      <c r="L1709" s="108"/>
      <c r="M1709" s="108"/>
      <c r="N1709" s="108"/>
      <c r="O1709" s="108"/>
      <c r="P1709" s="108"/>
      <c r="Q1709" s="108"/>
      <c r="R1709" s="108"/>
      <c r="S1709" s="108"/>
      <c r="T1709" s="100">
        <f t="shared" si="287"/>
        <v>0</v>
      </c>
      <c r="U1709" s="111"/>
      <c r="V1709" s="111"/>
      <c r="W1709" s="111">
        <f>SUMIFS($F$3:F1709,$D$3:D1709,D1709,$C$3:C1709,"Buy")+SUMIFS($F$3:F1709,$D$3:D1709,D1709,$C$3:C1709,"Coin Deposit",$E$3:E1709,"&lt;&gt;")</f>
        <v>0</v>
      </c>
      <c r="X1709" s="111">
        <f t="shared" si="288"/>
        <v>0</v>
      </c>
      <c r="Y1709" s="111">
        <f>IF($D1709=Y$1,SUMIFS($H$3:$H1709,$G$3:$G1709,Y$1,$C$3:$C1709,"Sell"),0)</f>
        <v>0</v>
      </c>
      <c r="Z1709" s="111">
        <f t="shared" si="289"/>
        <v>0</v>
      </c>
      <c r="AA1709" s="111">
        <f>IF($D1709=AA$1,SUMIFS($H$3:$H1709,$G$3:$G1709,AA$1,$C$3:$C1709,"Sell"),0)</f>
        <v>0</v>
      </c>
      <c r="AB1709" s="111">
        <f t="shared" si="290"/>
        <v>0</v>
      </c>
      <c r="AC1709" s="111">
        <f>SUMIFS('Deductions and Deposits'!$H:$H,'Deductions and Deposits'!$G:$G,D1709,'Deductions and Deposits'!$F:$F,"&lt;="&amp;B1709)+SUMIFS($F$3:F1709,$D$3:D1709,D1709,$C$3:C1709,"Coin Deposit",$E$3:E1709,"")</f>
        <v>0</v>
      </c>
      <c r="AD1709" s="111">
        <f>SUMIFS('Deductions and Deposits'!$D:$D,'Deductions and Deposits'!$C:$C,D1709)+SUMIFS($F:$F,$D:$D,D1709,$C:$C,"Coin Deduction")</f>
        <v>0</v>
      </c>
      <c r="AE1709" s="111">
        <f>Table5[[#This Row],[Column4]]+Table5[[#This Row],[Column14]]+Table5[[#This Row],[Column19]]+Table5[[#This Row],[Column12]]</f>
        <v>0</v>
      </c>
      <c r="AF1709" s="111">
        <f>Table5[[#This Row],[Column5]]+Table5[[#This Row],[Column13]]+Table5[[#This Row],[Column21]]+Table5[[#This Row],[Column18]]</f>
        <v>0</v>
      </c>
      <c r="AG1709" s="111">
        <f t="shared" si="291"/>
        <v>0</v>
      </c>
      <c r="AH1709" s="111">
        <f t="shared" si="292"/>
        <v>0</v>
      </c>
      <c r="AI1709" s="111">
        <f>Table5[[#This Row],[Column17]]-Table5[[#This Row],[Column20]]</f>
        <v>0</v>
      </c>
      <c r="AJ1709" s="111">
        <f t="shared" si="293"/>
        <v>0</v>
      </c>
      <c r="AK1709" s="111">
        <f t="shared" si="297"/>
        <v>0</v>
      </c>
      <c r="AL1709" s="111">
        <f t="shared" si="294"/>
        <v>0</v>
      </c>
      <c r="AM1709" s="111" t="str">
        <f t="shared" si="295"/>
        <v/>
      </c>
      <c r="AN1709" s="111" t="str">
        <f t="shared" ca="1" si="296"/>
        <v/>
      </c>
    </row>
    <row r="1710" spans="1:40" ht="20.25" customHeight="1" x14ac:dyDescent="0.3">
      <c r="A1710" s="107"/>
      <c r="B1710" s="144"/>
      <c r="C1710" s="119"/>
      <c r="D1710" s="120"/>
      <c r="E1710" s="119"/>
      <c r="F1710" s="119"/>
      <c r="G1710" s="120"/>
      <c r="H1710" s="119"/>
      <c r="I1710" s="109"/>
      <c r="L1710" s="108"/>
      <c r="M1710" s="108"/>
      <c r="N1710" s="108"/>
      <c r="O1710" s="108"/>
      <c r="P1710" s="108"/>
      <c r="Q1710" s="108"/>
      <c r="R1710" s="108"/>
      <c r="S1710" s="108"/>
      <c r="T1710" s="100">
        <f t="shared" si="287"/>
        <v>0</v>
      </c>
      <c r="U1710" s="111"/>
      <c r="V1710" s="111"/>
      <c r="W1710" s="111">
        <f>SUMIFS($F$3:F1710,$D$3:D1710,D1710,$C$3:C1710,"Buy")+SUMIFS($F$3:F1710,$D$3:D1710,D1710,$C$3:C1710,"Coin Deposit",$E$3:E1710,"&lt;&gt;")</f>
        <v>0</v>
      </c>
      <c r="X1710" s="111">
        <f t="shared" si="288"/>
        <v>0</v>
      </c>
      <c r="Y1710" s="111">
        <f>IF($D1710=Y$1,SUMIFS($H$3:$H1710,$G$3:$G1710,Y$1,$C$3:$C1710,"Sell"),0)</f>
        <v>0</v>
      </c>
      <c r="Z1710" s="111">
        <f t="shared" si="289"/>
        <v>0</v>
      </c>
      <c r="AA1710" s="111">
        <f>IF($D1710=AA$1,SUMIFS($H$3:$H1710,$G$3:$G1710,AA$1,$C$3:$C1710,"Sell"),0)</f>
        <v>0</v>
      </c>
      <c r="AB1710" s="111">
        <f t="shared" si="290"/>
        <v>0</v>
      </c>
      <c r="AC1710" s="111">
        <f>SUMIFS('Deductions and Deposits'!$H:$H,'Deductions and Deposits'!$G:$G,D1710,'Deductions and Deposits'!$F:$F,"&lt;="&amp;B1710)+SUMIFS($F$3:F1710,$D$3:D1710,D1710,$C$3:C1710,"Coin Deposit",$E$3:E1710,"")</f>
        <v>0</v>
      </c>
      <c r="AD1710" s="111">
        <f>SUMIFS('Deductions and Deposits'!$D:$D,'Deductions and Deposits'!$C:$C,D1710)+SUMIFS($F:$F,$D:$D,D1710,$C:$C,"Coin Deduction")</f>
        <v>0</v>
      </c>
      <c r="AE1710" s="111">
        <f>Table5[[#This Row],[Column4]]+Table5[[#This Row],[Column14]]+Table5[[#This Row],[Column19]]+Table5[[#This Row],[Column12]]</f>
        <v>0</v>
      </c>
      <c r="AF1710" s="111">
        <f>Table5[[#This Row],[Column5]]+Table5[[#This Row],[Column13]]+Table5[[#This Row],[Column21]]+Table5[[#This Row],[Column18]]</f>
        <v>0</v>
      </c>
      <c r="AG1710" s="111">
        <f t="shared" si="291"/>
        <v>0</v>
      </c>
      <c r="AH1710" s="111">
        <f t="shared" si="292"/>
        <v>0</v>
      </c>
      <c r="AI1710" s="111">
        <f>Table5[[#This Row],[Column17]]-Table5[[#This Row],[Column20]]</f>
        <v>0</v>
      </c>
      <c r="AJ1710" s="111">
        <f t="shared" si="293"/>
        <v>0</v>
      </c>
      <c r="AK1710" s="111">
        <f t="shared" si="297"/>
        <v>0</v>
      </c>
      <c r="AL1710" s="111">
        <f t="shared" si="294"/>
        <v>0</v>
      </c>
      <c r="AM1710" s="111" t="str">
        <f t="shared" si="295"/>
        <v/>
      </c>
      <c r="AN1710" s="111" t="str">
        <f t="shared" ca="1" si="296"/>
        <v/>
      </c>
    </row>
    <row r="1711" spans="1:40" ht="20.25" customHeight="1" x14ac:dyDescent="0.3">
      <c r="A1711" s="107"/>
      <c r="B1711" s="144"/>
      <c r="C1711" s="119"/>
      <c r="D1711" s="120"/>
      <c r="E1711" s="119"/>
      <c r="F1711" s="119"/>
      <c r="G1711" s="120"/>
      <c r="H1711" s="119"/>
      <c r="I1711" s="109"/>
      <c r="L1711" s="108"/>
      <c r="M1711" s="108"/>
      <c r="N1711" s="108"/>
      <c r="O1711" s="108"/>
      <c r="P1711" s="108"/>
      <c r="Q1711" s="108"/>
      <c r="R1711" s="108"/>
      <c r="S1711" s="108"/>
      <c r="T1711" s="100">
        <f t="shared" si="287"/>
        <v>0</v>
      </c>
      <c r="U1711" s="111"/>
      <c r="V1711" s="111"/>
      <c r="W1711" s="111">
        <f>SUMIFS($F$3:F1711,$D$3:D1711,D1711,$C$3:C1711,"Buy")+SUMIFS($F$3:F1711,$D$3:D1711,D1711,$C$3:C1711,"Coin Deposit",$E$3:E1711,"&lt;&gt;")</f>
        <v>0</v>
      </c>
      <c r="X1711" s="111">
        <f t="shared" si="288"/>
        <v>0</v>
      </c>
      <c r="Y1711" s="111">
        <f>IF($D1711=Y$1,SUMIFS($H$3:$H1711,$G$3:$G1711,Y$1,$C$3:$C1711,"Sell"),0)</f>
        <v>0</v>
      </c>
      <c r="Z1711" s="111">
        <f t="shared" si="289"/>
        <v>0</v>
      </c>
      <c r="AA1711" s="111">
        <f>IF($D1711=AA$1,SUMIFS($H$3:$H1711,$G$3:$G1711,AA$1,$C$3:$C1711,"Sell"),0)</f>
        <v>0</v>
      </c>
      <c r="AB1711" s="111">
        <f t="shared" si="290"/>
        <v>0</v>
      </c>
      <c r="AC1711" s="111">
        <f>SUMIFS('Deductions and Deposits'!$H:$H,'Deductions and Deposits'!$G:$G,D1711,'Deductions and Deposits'!$F:$F,"&lt;="&amp;B1711)+SUMIFS($F$3:F1711,$D$3:D1711,D1711,$C$3:C1711,"Coin Deposit",$E$3:E1711,"")</f>
        <v>0</v>
      </c>
      <c r="AD1711" s="111">
        <f>SUMIFS('Deductions and Deposits'!$D:$D,'Deductions and Deposits'!$C:$C,D1711)+SUMIFS($F:$F,$D:$D,D1711,$C:$C,"Coin Deduction")</f>
        <v>0</v>
      </c>
      <c r="AE1711" s="111">
        <f>Table5[[#This Row],[Column4]]+Table5[[#This Row],[Column14]]+Table5[[#This Row],[Column19]]+Table5[[#This Row],[Column12]]</f>
        <v>0</v>
      </c>
      <c r="AF1711" s="111">
        <f>Table5[[#This Row],[Column5]]+Table5[[#This Row],[Column13]]+Table5[[#This Row],[Column21]]+Table5[[#This Row],[Column18]]</f>
        <v>0</v>
      </c>
      <c r="AG1711" s="111">
        <f t="shared" si="291"/>
        <v>0</v>
      </c>
      <c r="AH1711" s="111">
        <f t="shared" si="292"/>
        <v>0</v>
      </c>
      <c r="AI1711" s="111">
        <f>Table5[[#This Row],[Column17]]-Table5[[#This Row],[Column20]]</f>
        <v>0</v>
      </c>
      <c r="AJ1711" s="111">
        <f t="shared" si="293"/>
        <v>0</v>
      </c>
      <c r="AK1711" s="111">
        <f t="shared" si="297"/>
        <v>0</v>
      </c>
      <c r="AL1711" s="111">
        <f t="shared" si="294"/>
        <v>0</v>
      </c>
      <c r="AM1711" s="111" t="str">
        <f t="shared" si="295"/>
        <v/>
      </c>
      <c r="AN1711" s="111" t="str">
        <f t="shared" ca="1" si="296"/>
        <v/>
      </c>
    </row>
    <row r="1712" spans="1:40" ht="20.25" customHeight="1" x14ac:dyDescent="0.3">
      <c r="A1712" s="107"/>
      <c r="B1712" s="144"/>
      <c r="C1712" s="119"/>
      <c r="D1712" s="120"/>
      <c r="E1712" s="119"/>
      <c r="F1712" s="119"/>
      <c r="G1712" s="120"/>
      <c r="H1712" s="119"/>
      <c r="I1712" s="109"/>
      <c r="L1712" s="108"/>
      <c r="M1712" s="108"/>
      <c r="N1712" s="108"/>
      <c r="O1712" s="108"/>
      <c r="P1712" s="108"/>
      <c r="Q1712" s="108"/>
      <c r="R1712" s="108"/>
      <c r="S1712" s="108"/>
      <c r="T1712" s="100">
        <f t="shared" si="287"/>
        <v>0</v>
      </c>
      <c r="U1712" s="111"/>
      <c r="V1712" s="111"/>
      <c r="W1712" s="111">
        <f>SUMIFS($F$3:F1712,$D$3:D1712,D1712,$C$3:C1712,"Buy")+SUMIFS($F$3:F1712,$D$3:D1712,D1712,$C$3:C1712,"Coin Deposit",$E$3:E1712,"&lt;&gt;")</f>
        <v>0</v>
      </c>
      <c r="X1712" s="111">
        <f t="shared" si="288"/>
        <v>0</v>
      </c>
      <c r="Y1712" s="111">
        <f>IF($D1712=Y$1,SUMIFS($H$3:$H1712,$G$3:$G1712,Y$1,$C$3:$C1712,"Sell"),0)</f>
        <v>0</v>
      </c>
      <c r="Z1712" s="111">
        <f t="shared" si="289"/>
        <v>0</v>
      </c>
      <c r="AA1712" s="111">
        <f>IF($D1712=AA$1,SUMIFS($H$3:$H1712,$G$3:$G1712,AA$1,$C$3:$C1712,"Sell"),0)</f>
        <v>0</v>
      </c>
      <c r="AB1712" s="111">
        <f t="shared" si="290"/>
        <v>0</v>
      </c>
      <c r="AC1712" s="111">
        <f>SUMIFS('Deductions and Deposits'!$H:$H,'Deductions and Deposits'!$G:$G,D1712,'Deductions and Deposits'!$F:$F,"&lt;="&amp;B1712)+SUMIFS($F$3:F1712,$D$3:D1712,D1712,$C$3:C1712,"Coin Deposit",$E$3:E1712,"")</f>
        <v>0</v>
      </c>
      <c r="AD1712" s="111">
        <f>SUMIFS('Deductions and Deposits'!$D:$D,'Deductions and Deposits'!$C:$C,D1712)+SUMIFS($F:$F,$D:$D,D1712,$C:$C,"Coin Deduction")</f>
        <v>0</v>
      </c>
      <c r="AE1712" s="111">
        <f>Table5[[#This Row],[Column4]]+Table5[[#This Row],[Column14]]+Table5[[#This Row],[Column19]]+Table5[[#This Row],[Column12]]</f>
        <v>0</v>
      </c>
      <c r="AF1712" s="111">
        <f>Table5[[#This Row],[Column5]]+Table5[[#This Row],[Column13]]+Table5[[#This Row],[Column21]]+Table5[[#This Row],[Column18]]</f>
        <v>0</v>
      </c>
      <c r="AG1712" s="111">
        <f t="shared" si="291"/>
        <v>0</v>
      </c>
      <c r="AH1712" s="111">
        <f t="shared" si="292"/>
        <v>0</v>
      </c>
      <c r="AI1712" s="111">
        <f>Table5[[#This Row],[Column17]]-Table5[[#This Row],[Column20]]</f>
        <v>0</v>
      </c>
      <c r="AJ1712" s="111">
        <f t="shared" si="293"/>
        <v>0</v>
      </c>
      <c r="AK1712" s="111">
        <f t="shared" si="297"/>
        <v>0</v>
      </c>
      <c r="AL1712" s="111">
        <f t="shared" si="294"/>
        <v>0</v>
      </c>
      <c r="AM1712" s="111" t="str">
        <f t="shared" si="295"/>
        <v/>
      </c>
      <c r="AN1712" s="111" t="str">
        <f t="shared" ca="1" si="296"/>
        <v/>
      </c>
    </row>
    <row r="1713" spans="1:40" ht="20.25" customHeight="1" x14ac:dyDescent="0.3">
      <c r="A1713" s="107"/>
      <c r="B1713" s="144"/>
      <c r="C1713" s="119"/>
      <c r="D1713" s="120"/>
      <c r="E1713" s="119"/>
      <c r="F1713" s="119"/>
      <c r="G1713" s="120"/>
      <c r="H1713" s="119"/>
      <c r="I1713" s="109"/>
      <c r="L1713" s="108"/>
      <c r="M1713" s="108"/>
      <c r="N1713" s="108"/>
      <c r="O1713" s="108"/>
      <c r="P1713" s="108"/>
      <c r="Q1713" s="108"/>
      <c r="R1713" s="108"/>
      <c r="S1713" s="108"/>
      <c r="T1713" s="100">
        <f t="shared" si="287"/>
        <v>0</v>
      </c>
      <c r="U1713" s="111"/>
      <c r="V1713" s="111"/>
      <c r="W1713" s="111">
        <f>SUMIFS($F$3:F1713,$D$3:D1713,D1713,$C$3:C1713,"Buy")+SUMIFS($F$3:F1713,$D$3:D1713,D1713,$C$3:C1713,"Coin Deposit",$E$3:E1713,"&lt;&gt;")</f>
        <v>0</v>
      </c>
      <c r="X1713" s="111">
        <f t="shared" si="288"/>
        <v>0</v>
      </c>
      <c r="Y1713" s="111">
        <f>IF($D1713=Y$1,SUMIFS($H$3:$H1713,$G$3:$G1713,Y$1,$C$3:$C1713,"Sell"),0)</f>
        <v>0</v>
      </c>
      <c r="Z1713" s="111">
        <f t="shared" si="289"/>
        <v>0</v>
      </c>
      <c r="AA1713" s="111">
        <f>IF($D1713=AA$1,SUMIFS($H$3:$H1713,$G$3:$G1713,AA$1,$C$3:$C1713,"Sell"),0)</f>
        <v>0</v>
      </c>
      <c r="AB1713" s="111">
        <f t="shared" si="290"/>
        <v>0</v>
      </c>
      <c r="AC1713" s="111">
        <f>SUMIFS('Deductions and Deposits'!$H:$H,'Deductions and Deposits'!$G:$G,D1713,'Deductions and Deposits'!$F:$F,"&lt;="&amp;B1713)+SUMIFS($F$3:F1713,$D$3:D1713,D1713,$C$3:C1713,"Coin Deposit",$E$3:E1713,"")</f>
        <v>0</v>
      </c>
      <c r="AD1713" s="111">
        <f>SUMIFS('Deductions and Deposits'!$D:$D,'Deductions and Deposits'!$C:$C,D1713)+SUMIFS($F:$F,$D:$D,D1713,$C:$C,"Coin Deduction")</f>
        <v>0</v>
      </c>
      <c r="AE1713" s="111">
        <f>Table5[[#This Row],[Column4]]+Table5[[#This Row],[Column14]]+Table5[[#This Row],[Column19]]+Table5[[#This Row],[Column12]]</f>
        <v>0</v>
      </c>
      <c r="AF1713" s="111">
        <f>Table5[[#This Row],[Column5]]+Table5[[#This Row],[Column13]]+Table5[[#This Row],[Column21]]+Table5[[#This Row],[Column18]]</f>
        <v>0</v>
      </c>
      <c r="AG1713" s="111">
        <f t="shared" si="291"/>
        <v>0</v>
      </c>
      <c r="AH1713" s="111">
        <f t="shared" si="292"/>
        <v>0</v>
      </c>
      <c r="AI1713" s="111">
        <f>Table5[[#This Row],[Column17]]-Table5[[#This Row],[Column20]]</f>
        <v>0</v>
      </c>
      <c r="AJ1713" s="111">
        <f t="shared" si="293"/>
        <v>0</v>
      </c>
      <c r="AK1713" s="111">
        <f t="shared" si="297"/>
        <v>0</v>
      </c>
      <c r="AL1713" s="111">
        <f t="shared" si="294"/>
        <v>0</v>
      </c>
      <c r="AM1713" s="111" t="str">
        <f t="shared" si="295"/>
        <v/>
      </c>
      <c r="AN1713" s="111" t="str">
        <f t="shared" ca="1" si="296"/>
        <v/>
      </c>
    </row>
    <row r="1714" spans="1:40" ht="20.25" customHeight="1" x14ac:dyDescent="0.3">
      <c r="A1714" s="107"/>
      <c r="B1714" s="144"/>
      <c r="C1714" s="119"/>
      <c r="D1714" s="120"/>
      <c r="E1714" s="119"/>
      <c r="F1714" s="119"/>
      <c r="G1714" s="120"/>
      <c r="H1714" s="119"/>
      <c r="I1714" s="109"/>
      <c r="L1714" s="108"/>
      <c r="M1714" s="108"/>
      <c r="N1714" s="108"/>
      <c r="O1714" s="108"/>
      <c r="P1714" s="108"/>
      <c r="Q1714" s="108"/>
      <c r="R1714" s="108"/>
      <c r="S1714" s="108"/>
      <c r="T1714" s="100">
        <f t="shared" si="287"/>
        <v>0</v>
      </c>
      <c r="U1714" s="111"/>
      <c r="V1714" s="111"/>
      <c r="W1714" s="111">
        <f>SUMIFS($F$3:F1714,$D$3:D1714,D1714,$C$3:C1714,"Buy")+SUMIFS($F$3:F1714,$D$3:D1714,D1714,$C$3:C1714,"Coin Deposit",$E$3:E1714,"&lt;&gt;")</f>
        <v>0</v>
      </c>
      <c r="X1714" s="111">
        <f t="shared" si="288"/>
        <v>0</v>
      </c>
      <c r="Y1714" s="111">
        <f>IF($D1714=Y$1,SUMIFS($H$3:$H1714,$G$3:$G1714,Y$1,$C$3:$C1714,"Sell"),0)</f>
        <v>0</v>
      </c>
      <c r="Z1714" s="111">
        <f t="shared" si="289"/>
        <v>0</v>
      </c>
      <c r="AA1714" s="111">
        <f>IF($D1714=AA$1,SUMIFS($H$3:$H1714,$G$3:$G1714,AA$1,$C$3:$C1714,"Sell"),0)</f>
        <v>0</v>
      </c>
      <c r="AB1714" s="111">
        <f t="shared" si="290"/>
        <v>0</v>
      </c>
      <c r="AC1714" s="111">
        <f>SUMIFS('Deductions and Deposits'!$H:$H,'Deductions and Deposits'!$G:$G,D1714,'Deductions and Deposits'!$F:$F,"&lt;="&amp;B1714)+SUMIFS($F$3:F1714,$D$3:D1714,D1714,$C$3:C1714,"Coin Deposit",$E$3:E1714,"")</f>
        <v>0</v>
      </c>
      <c r="AD1714" s="111">
        <f>SUMIFS('Deductions and Deposits'!$D:$D,'Deductions and Deposits'!$C:$C,D1714)+SUMIFS($F:$F,$D:$D,D1714,$C:$C,"Coin Deduction")</f>
        <v>0</v>
      </c>
      <c r="AE1714" s="111">
        <f>Table5[[#This Row],[Column4]]+Table5[[#This Row],[Column14]]+Table5[[#This Row],[Column19]]+Table5[[#This Row],[Column12]]</f>
        <v>0</v>
      </c>
      <c r="AF1714" s="111">
        <f>Table5[[#This Row],[Column5]]+Table5[[#This Row],[Column13]]+Table5[[#This Row],[Column21]]+Table5[[#This Row],[Column18]]</f>
        <v>0</v>
      </c>
      <c r="AG1714" s="111">
        <f t="shared" si="291"/>
        <v>0</v>
      </c>
      <c r="AH1714" s="111">
        <f t="shared" si="292"/>
        <v>0</v>
      </c>
      <c r="AI1714" s="111">
        <f>Table5[[#This Row],[Column17]]-Table5[[#This Row],[Column20]]</f>
        <v>0</v>
      </c>
      <c r="AJ1714" s="111">
        <f t="shared" si="293"/>
        <v>0</v>
      </c>
      <c r="AK1714" s="111">
        <f t="shared" si="297"/>
        <v>0</v>
      </c>
      <c r="AL1714" s="111">
        <f t="shared" si="294"/>
        <v>0</v>
      </c>
      <c r="AM1714" s="111" t="str">
        <f t="shared" si="295"/>
        <v/>
      </c>
      <c r="AN1714" s="111" t="str">
        <f t="shared" ca="1" si="296"/>
        <v/>
      </c>
    </row>
    <row r="1715" spans="1:40" ht="20.25" customHeight="1" x14ac:dyDescent="0.3">
      <c r="A1715" s="107"/>
      <c r="B1715" s="144"/>
      <c r="C1715" s="119"/>
      <c r="D1715" s="120"/>
      <c r="E1715" s="119"/>
      <c r="F1715" s="119"/>
      <c r="G1715" s="120"/>
      <c r="H1715" s="119"/>
      <c r="I1715" s="109"/>
      <c r="L1715" s="108"/>
      <c r="M1715" s="108"/>
      <c r="N1715" s="108"/>
      <c r="O1715" s="108"/>
      <c r="P1715" s="108"/>
      <c r="Q1715" s="108"/>
      <c r="R1715" s="108"/>
      <c r="S1715" s="108"/>
      <c r="T1715" s="100">
        <f t="shared" si="287"/>
        <v>0</v>
      </c>
      <c r="U1715" s="111"/>
      <c r="V1715" s="111"/>
      <c r="W1715" s="111">
        <f>SUMIFS($F$3:F1715,$D$3:D1715,D1715,$C$3:C1715,"Buy")+SUMIFS($F$3:F1715,$D$3:D1715,D1715,$C$3:C1715,"Coin Deposit",$E$3:E1715,"&lt;&gt;")</f>
        <v>0</v>
      </c>
      <c r="X1715" s="111">
        <f t="shared" si="288"/>
        <v>0</v>
      </c>
      <c r="Y1715" s="111">
        <f>IF($D1715=Y$1,SUMIFS($H$3:$H1715,$G$3:$G1715,Y$1,$C$3:$C1715,"Sell"),0)</f>
        <v>0</v>
      </c>
      <c r="Z1715" s="111">
        <f t="shared" si="289"/>
        <v>0</v>
      </c>
      <c r="AA1715" s="111">
        <f>IF($D1715=AA$1,SUMIFS($H$3:$H1715,$G$3:$G1715,AA$1,$C$3:$C1715,"Sell"),0)</f>
        <v>0</v>
      </c>
      <c r="AB1715" s="111">
        <f t="shared" si="290"/>
        <v>0</v>
      </c>
      <c r="AC1715" s="111">
        <f>SUMIFS('Deductions and Deposits'!$H:$H,'Deductions and Deposits'!$G:$G,D1715,'Deductions and Deposits'!$F:$F,"&lt;="&amp;B1715)+SUMIFS($F$3:F1715,$D$3:D1715,D1715,$C$3:C1715,"Coin Deposit",$E$3:E1715,"")</f>
        <v>0</v>
      </c>
      <c r="AD1715" s="111">
        <f>SUMIFS('Deductions and Deposits'!$D:$D,'Deductions and Deposits'!$C:$C,D1715)+SUMIFS($F:$F,$D:$D,D1715,$C:$C,"Coin Deduction")</f>
        <v>0</v>
      </c>
      <c r="AE1715" s="111">
        <f>Table5[[#This Row],[Column4]]+Table5[[#This Row],[Column14]]+Table5[[#This Row],[Column19]]+Table5[[#This Row],[Column12]]</f>
        <v>0</v>
      </c>
      <c r="AF1715" s="111">
        <f>Table5[[#This Row],[Column5]]+Table5[[#This Row],[Column13]]+Table5[[#This Row],[Column21]]+Table5[[#This Row],[Column18]]</f>
        <v>0</v>
      </c>
      <c r="AG1715" s="111">
        <f t="shared" si="291"/>
        <v>0</v>
      </c>
      <c r="AH1715" s="111">
        <f t="shared" si="292"/>
        <v>0</v>
      </c>
      <c r="AI1715" s="111">
        <f>Table5[[#This Row],[Column17]]-Table5[[#This Row],[Column20]]</f>
        <v>0</v>
      </c>
      <c r="AJ1715" s="111">
        <f t="shared" si="293"/>
        <v>0</v>
      </c>
      <c r="AK1715" s="111">
        <f t="shared" si="297"/>
        <v>0</v>
      </c>
      <c r="AL1715" s="111">
        <f t="shared" si="294"/>
        <v>0</v>
      </c>
      <c r="AM1715" s="111" t="str">
        <f t="shared" si="295"/>
        <v/>
      </c>
      <c r="AN1715" s="111" t="str">
        <f t="shared" ca="1" si="296"/>
        <v/>
      </c>
    </row>
    <row r="1716" spans="1:40" ht="20.25" customHeight="1" x14ac:dyDescent="0.3">
      <c r="A1716" s="107"/>
      <c r="B1716" s="144"/>
      <c r="C1716" s="119"/>
      <c r="D1716" s="120"/>
      <c r="E1716" s="119"/>
      <c r="F1716" s="119"/>
      <c r="G1716" s="120"/>
      <c r="H1716" s="119"/>
      <c r="I1716" s="109"/>
      <c r="L1716" s="108"/>
      <c r="M1716" s="108"/>
      <c r="N1716" s="108"/>
      <c r="O1716" s="108"/>
      <c r="P1716" s="108"/>
      <c r="Q1716" s="108"/>
      <c r="R1716" s="108"/>
      <c r="S1716" s="108"/>
      <c r="T1716" s="100">
        <f t="shared" si="287"/>
        <v>0</v>
      </c>
      <c r="U1716" s="111"/>
      <c r="V1716" s="111"/>
      <c r="W1716" s="111">
        <f>SUMIFS($F$3:F1716,$D$3:D1716,D1716,$C$3:C1716,"Buy")+SUMIFS($F$3:F1716,$D$3:D1716,D1716,$C$3:C1716,"Coin Deposit",$E$3:E1716,"&lt;&gt;")</f>
        <v>0</v>
      </c>
      <c r="X1716" s="111">
        <f t="shared" si="288"/>
        <v>0</v>
      </c>
      <c r="Y1716" s="111">
        <f>IF($D1716=Y$1,SUMIFS($H$3:$H1716,$G$3:$G1716,Y$1,$C$3:$C1716,"Sell"),0)</f>
        <v>0</v>
      </c>
      <c r="Z1716" s="111">
        <f t="shared" si="289"/>
        <v>0</v>
      </c>
      <c r="AA1716" s="111">
        <f>IF($D1716=AA$1,SUMIFS($H$3:$H1716,$G$3:$G1716,AA$1,$C$3:$C1716,"Sell"),0)</f>
        <v>0</v>
      </c>
      <c r="AB1716" s="111">
        <f t="shared" si="290"/>
        <v>0</v>
      </c>
      <c r="AC1716" s="111">
        <f>SUMIFS('Deductions and Deposits'!$H:$H,'Deductions and Deposits'!$G:$G,D1716,'Deductions and Deposits'!$F:$F,"&lt;="&amp;B1716)+SUMIFS($F$3:F1716,$D$3:D1716,D1716,$C$3:C1716,"Coin Deposit",$E$3:E1716,"")</f>
        <v>0</v>
      </c>
      <c r="AD1716" s="111">
        <f>SUMIFS('Deductions and Deposits'!$D:$D,'Deductions and Deposits'!$C:$C,D1716)+SUMIFS($F:$F,$D:$D,D1716,$C:$C,"Coin Deduction")</f>
        <v>0</v>
      </c>
      <c r="AE1716" s="111">
        <f>Table5[[#This Row],[Column4]]+Table5[[#This Row],[Column14]]+Table5[[#This Row],[Column19]]+Table5[[#This Row],[Column12]]</f>
        <v>0</v>
      </c>
      <c r="AF1716" s="111">
        <f>Table5[[#This Row],[Column5]]+Table5[[#This Row],[Column13]]+Table5[[#This Row],[Column21]]+Table5[[#This Row],[Column18]]</f>
        <v>0</v>
      </c>
      <c r="AG1716" s="111">
        <f t="shared" si="291"/>
        <v>0</v>
      </c>
      <c r="AH1716" s="111">
        <f t="shared" si="292"/>
        <v>0</v>
      </c>
      <c r="AI1716" s="111">
        <f>Table5[[#This Row],[Column17]]-Table5[[#This Row],[Column20]]</f>
        <v>0</v>
      </c>
      <c r="AJ1716" s="111">
        <f t="shared" si="293"/>
        <v>0</v>
      </c>
      <c r="AK1716" s="111">
        <f t="shared" si="297"/>
        <v>0</v>
      </c>
      <c r="AL1716" s="111">
        <f t="shared" si="294"/>
        <v>0</v>
      </c>
      <c r="AM1716" s="111" t="str">
        <f t="shared" si="295"/>
        <v/>
      </c>
      <c r="AN1716" s="111" t="str">
        <f t="shared" ca="1" si="296"/>
        <v/>
      </c>
    </row>
    <row r="1717" spans="1:40" ht="20.25" customHeight="1" x14ac:dyDescent="0.3">
      <c r="A1717" s="107"/>
      <c r="B1717" s="144"/>
      <c r="C1717" s="119"/>
      <c r="D1717" s="120"/>
      <c r="E1717" s="119"/>
      <c r="F1717" s="119"/>
      <c r="G1717" s="120"/>
      <c r="H1717" s="119"/>
      <c r="I1717" s="109"/>
      <c r="L1717" s="108"/>
      <c r="M1717" s="108"/>
      <c r="N1717" s="108"/>
      <c r="O1717" s="108"/>
      <c r="P1717" s="108"/>
      <c r="Q1717" s="108"/>
      <c r="R1717" s="108"/>
      <c r="S1717" s="108"/>
      <c r="T1717" s="100">
        <f t="shared" si="287"/>
        <v>0</v>
      </c>
      <c r="U1717" s="111"/>
      <c r="V1717" s="111"/>
      <c r="W1717" s="111">
        <f>SUMIFS($F$3:F1717,$D$3:D1717,D1717,$C$3:C1717,"Buy")+SUMIFS($F$3:F1717,$D$3:D1717,D1717,$C$3:C1717,"Coin Deposit",$E$3:E1717,"&lt;&gt;")</f>
        <v>0</v>
      </c>
      <c r="X1717" s="111">
        <f t="shared" si="288"/>
        <v>0</v>
      </c>
      <c r="Y1717" s="111">
        <f>IF($D1717=Y$1,SUMIFS($H$3:$H1717,$G$3:$G1717,Y$1,$C$3:$C1717,"Sell"),0)</f>
        <v>0</v>
      </c>
      <c r="Z1717" s="111">
        <f t="shared" si="289"/>
        <v>0</v>
      </c>
      <c r="AA1717" s="111">
        <f>IF($D1717=AA$1,SUMIFS($H$3:$H1717,$G$3:$G1717,AA$1,$C$3:$C1717,"Sell"),0)</f>
        <v>0</v>
      </c>
      <c r="AB1717" s="111">
        <f t="shared" si="290"/>
        <v>0</v>
      </c>
      <c r="AC1717" s="111">
        <f>SUMIFS('Deductions and Deposits'!$H:$H,'Deductions and Deposits'!$G:$G,D1717,'Deductions and Deposits'!$F:$F,"&lt;="&amp;B1717)+SUMIFS($F$3:F1717,$D$3:D1717,D1717,$C$3:C1717,"Coin Deposit",$E$3:E1717,"")</f>
        <v>0</v>
      </c>
      <c r="AD1717" s="111">
        <f>SUMIFS('Deductions and Deposits'!$D:$D,'Deductions and Deposits'!$C:$C,D1717)+SUMIFS($F:$F,$D:$D,D1717,$C:$C,"Coin Deduction")</f>
        <v>0</v>
      </c>
      <c r="AE1717" s="111">
        <f>Table5[[#This Row],[Column4]]+Table5[[#This Row],[Column14]]+Table5[[#This Row],[Column19]]+Table5[[#This Row],[Column12]]</f>
        <v>0</v>
      </c>
      <c r="AF1717" s="111">
        <f>Table5[[#This Row],[Column5]]+Table5[[#This Row],[Column13]]+Table5[[#This Row],[Column21]]+Table5[[#This Row],[Column18]]</f>
        <v>0</v>
      </c>
      <c r="AG1717" s="111">
        <f t="shared" si="291"/>
        <v>0</v>
      </c>
      <c r="AH1717" s="111">
        <f t="shared" si="292"/>
        <v>0</v>
      </c>
      <c r="AI1717" s="111">
        <f>Table5[[#This Row],[Column17]]-Table5[[#This Row],[Column20]]</f>
        <v>0</v>
      </c>
      <c r="AJ1717" s="111">
        <f t="shared" si="293"/>
        <v>0</v>
      </c>
      <c r="AK1717" s="111">
        <f t="shared" si="297"/>
        <v>0</v>
      </c>
      <c r="AL1717" s="111">
        <f t="shared" si="294"/>
        <v>0</v>
      </c>
      <c r="AM1717" s="111" t="str">
        <f t="shared" si="295"/>
        <v/>
      </c>
      <c r="AN1717" s="111" t="str">
        <f t="shared" ca="1" si="296"/>
        <v/>
      </c>
    </row>
    <row r="1718" spans="1:40" ht="20.25" customHeight="1" x14ac:dyDescent="0.3">
      <c r="A1718" s="107"/>
      <c r="B1718" s="144"/>
      <c r="C1718" s="119"/>
      <c r="D1718" s="120"/>
      <c r="E1718" s="119"/>
      <c r="F1718" s="119"/>
      <c r="G1718" s="120"/>
      <c r="H1718" s="119"/>
      <c r="I1718" s="109"/>
      <c r="L1718" s="108"/>
      <c r="M1718" s="108"/>
      <c r="N1718" s="108"/>
      <c r="O1718" s="108"/>
      <c r="P1718" s="108"/>
      <c r="Q1718" s="108"/>
      <c r="R1718" s="108"/>
      <c r="S1718" s="108"/>
      <c r="T1718" s="100">
        <f t="shared" si="287"/>
        <v>0</v>
      </c>
      <c r="U1718" s="111"/>
      <c r="V1718" s="111"/>
      <c r="W1718" s="111">
        <f>SUMIFS($F$3:F1718,$D$3:D1718,D1718,$C$3:C1718,"Buy")+SUMIFS($F$3:F1718,$D$3:D1718,D1718,$C$3:C1718,"Coin Deposit",$E$3:E1718,"&lt;&gt;")</f>
        <v>0</v>
      </c>
      <c r="X1718" s="111">
        <f t="shared" si="288"/>
        <v>0</v>
      </c>
      <c r="Y1718" s="111">
        <f>IF($D1718=Y$1,SUMIFS($H$3:$H1718,$G$3:$G1718,Y$1,$C$3:$C1718,"Sell"),0)</f>
        <v>0</v>
      </c>
      <c r="Z1718" s="111">
        <f t="shared" si="289"/>
        <v>0</v>
      </c>
      <c r="AA1718" s="111">
        <f>IF($D1718=AA$1,SUMIFS($H$3:$H1718,$G$3:$G1718,AA$1,$C$3:$C1718,"Sell"),0)</f>
        <v>0</v>
      </c>
      <c r="AB1718" s="111">
        <f t="shared" si="290"/>
        <v>0</v>
      </c>
      <c r="AC1718" s="111">
        <f>SUMIFS('Deductions and Deposits'!$H:$H,'Deductions and Deposits'!$G:$G,D1718,'Deductions and Deposits'!$F:$F,"&lt;="&amp;B1718)+SUMIFS($F$3:F1718,$D$3:D1718,D1718,$C$3:C1718,"Coin Deposit",$E$3:E1718,"")</f>
        <v>0</v>
      </c>
      <c r="AD1718" s="111">
        <f>SUMIFS('Deductions and Deposits'!$D:$D,'Deductions and Deposits'!$C:$C,D1718)+SUMIFS($F:$F,$D:$D,D1718,$C:$C,"Coin Deduction")</f>
        <v>0</v>
      </c>
      <c r="AE1718" s="111">
        <f>Table5[[#This Row],[Column4]]+Table5[[#This Row],[Column14]]+Table5[[#This Row],[Column19]]+Table5[[#This Row],[Column12]]</f>
        <v>0</v>
      </c>
      <c r="AF1718" s="111">
        <f>Table5[[#This Row],[Column5]]+Table5[[#This Row],[Column13]]+Table5[[#This Row],[Column21]]+Table5[[#This Row],[Column18]]</f>
        <v>0</v>
      </c>
      <c r="AG1718" s="111">
        <f t="shared" si="291"/>
        <v>0</v>
      </c>
      <c r="AH1718" s="111">
        <f t="shared" si="292"/>
        <v>0</v>
      </c>
      <c r="AI1718" s="111">
        <f>Table5[[#This Row],[Column17]]-Table5[[#This Row],[Column20]]</f>
        <v>0</v>
      </c>
      <c r="AJ1718" s="111">
        <f t="shared" si="293"/>
        <v>0</v>
      </c>
      <c r="AK1718" s="111">
        <f t="shared" si="297"/>
        <v>0</v>
      </c>
      <c r="AL1718" s="111">
        <f t="shared" si="294"/>
        <v>0</v>
      </c>
      <c r="AM1718" s="111" t="str">
        <f t="shared" si="295"/>
        <v/>
      </c>
      <c r="AN1718" s="111" t="str">
        <f t="shared" ca="1" si="296"/>
        <v/>
      </c>
    </row>
    <row r="1719" spans="1:40" ht="20.25" customHeight="1" x14ac:dyDescent="0.3">
      <c r="A1719" s="107"/>
      <c r="B1719" s="144"/>
      <c r="C1719" s="119"/>
      <c r="D1719" s="120"/>
      <c r="E1719" s="119"/>
      <c r="F1719" s="119"/>
      <c r="G1719" s="120"/>
      <c r="H1719" s="119"/>
      <c r="I1719" s="109"/>
      <c r="L1719" s="108"/>
      <c r="M1719" s="108"/>
      <c r="N1719" s="108"/>
      <c r="O1719" s="108"/>
      <c r="P1719" s="108"/>
      <c r="Q1719" s="108"/>
      <c r="R1719" s="108"/>
      <c r="S1719" s="108"/>
      <c r="T1719" s="100">
        <f t="shared" si="287"/>
        <v>0</v>
      </c>
      <c r="U1719" s="111"/>
      <c r="V1719" s="111"/>
      <c r="W1719" s="111">
        <f>SUMIFS($F$3:F1719,$D$3:D1719,D1719,$C$3:C1719,"Buy")+SUMIFS($F$3:F1719,$D$3:D1719,D1719,$C$3:C1719,"Coin Deposit",$E$3:E1719,"&lt;&gt;")</f>
        <v>0</v>
      </c>
      <c r="X1719" s="111">
        <f t="shared" si="288"/>
        <v>0</v>
      </c>
      <c r="Y1719" s="111">
        <f>IF($D1719=Y$1,SUMIFS($H$3:$H1719,$G$3:$G1719,Y$1,$C$3:$C1719,"Sell"),0)</f>
        <v>0</v>
      </c>
      <c r="Z1719" s="111">
        <f t="shared" si="289"/>
        <v>0</v>
      </c>
      <c r="AA1719" s="111">
        <f>IF($D1719=AA$1,SUMIFS($H$3:$H1719,$G$3:$G1719,AA$1,$C$3:$C1719,"Sell"),0)</f>
        <v>0</v>
      </c>
      <c r="AB1719" s="111">
        <f t="shared" si="290"/>
        <v>0</v>
      </c>
      <c r="AC1719" s="111">
        <f>SUMIFS('Deductions and Deposits'!$H:$H,'Deductions and Deposits'!$G:$G,D1719,'Deductions and Deposits'!$F:$F,"&lt;="&amp;B1719)+SUMIFS($F$3:F1719,$D$3:D1719,D1719,$C$3:C1719,"Coin Deposit",$E$3:E1719,"")</f>
        <v>0</v>
      </c>
      <c r="AD1719" s="111">
        <f>SUMIFS('Deductions and Deposits'!$D:$D,'Deductions and Deposits'!$C:$C,D1719)+SUMIFS($F:$F,$D:$D,D1719,$C:$C,"Coin Deduction")</f>
        <v>0</v>
      </c>
      <c r="AE1719" s="111">
        <f>Table5[[#This Row],[Column4]]+Table5[[#This Row],[Column14]]+Table5[[#This Row],[Column19]]+Table5[[#This Row],[Column12]]</f>
        <v>0</v>
      </c>
      <c r="AF1719" s="111">
        <f>Table5[[#This Row],[Column5]]+Table5[[#This Row],[Column13]]+Table5[[#This Row],[Column21]]+Table5[[#This Row],[Column18]]</f>
        <v>0</v>
      </c>
      <c r="AG1719" s="111">
        <f t="shared" si="291"/>
        <v>0</v>
      </c>
      <c r="AH1719" s="111">
        <f t="shared" si="292"/>
        <v>0</v>
      </c>
      <c r="AI1719" s="111">
        <f>Table5[[#This Row],[Column17]]-Table5[[#This Row],[Column20]]</f>
        <v>0</v>
      </c>
      <c r="AJ1719" s="111">
        <f t="shared" si="293"/>
        <v>0</v>
      </c>
      <c r="AK1719" s="111">
        <f t="shared" si="297"/>
        <v>0</v>
      </c>
      <c r="AL1719" s="111">
        <f t="shared" si="294"/>
        <v>0</v>
      </c>
      <c r="AM1719" s="111" t="str">
        <f t="shared" si="295"/>
        <v/>
      </c>
      <c r="AN1719" s="111" t="str">
        <f t="shared" ca="1" si="296"/>
        <v/>
      </c>
    </row>
    <row r="1720" spans="1:40" ht="20.25" customHeight="1" x14ac:dyDescent="0.3">
      <c r="A1720" s="107"/>
      <c r="B1720" s="144"/>
      <c r="C1720" s="119"/>
      <c r="D1720" s="120"/>
      <c r="E1720" s="119"/>
      <c r="F1720" s="119"/>
      <c r="G1720" s="120"/>
      <c r="H1720" s="119"/>
      <c r="I1720" s="109"/>
      <c r="L1720" s="108"/>
      <c r="M1720" s="108"/>
      <c r="N1720" s="108"/>
      <c r="O1720" s="108"/>
      <c r="P1720" s="108"/>
      <c r="Q1720" s="108"/>
      <c r="R1720" s="108"/>
      <c r="S1720" s="108"/>
      <c r="T1720" s="100">
        <f t="shared" si="287"/>
        <v>0</v>
      </c>
      <c r="U1720" s="111"/>
      <c r="V1720" s="111"/>
      <c r="W1720" s="111">
        <f>SUMIFS($F$3:F1720,$D$3:D1720,D1720,$C$3:C1720,"Buy")+SUMIFS($F$3:F1720,$D$3:D1720,D1720,$C$3:C1720,"Coin Deposit",$E$3:E1720,"&lt;&gt;")</f>
        <v>0</v>
      </c>
      <c r="X1720" s="111">
        <f t="shared" si="288"/>
        <v>0</v>
      </c>
      <c r="Y1720" s="111">
        <f>IF($D1720=Y$1,SUMIFS($H$3:$H1720,$G$3:$G1720,Y$1,$C$3:$C1720,"Sell"),0)</f>
        <v>0</v>
      </c>
      <c r="Z1720" s="111">
        <f t="shared" si="289"/>
        <v>0</v>
      </c>
      <c r="AA1720" s="111">
        <f>IF($D1720=AA$1,SUMIFS($H$3:$H1720,$G$3:$G1720,AA$1,$C$3:$C1720,"Sell"),0)</f>
        <v>0</v>
      </c>
      <c r="AB1720" s="111">
        <f t="shared" si="290"/>
        <v>0</v>
      </c>
      <c r="AC1720" s="111">
        <f>SUMIFS('Deductions and Deposits'!$H:$H,'Deductions and Deposits'!$G:$G,D1720,'Deductions and Deposits'!$F:$F,"&lt;="&amp;B1720)+SUMIFS($F$3:F1720,$D$3:D1720,D1720,$C$3:C1720,"Coin Deposit",$E$3:E1720,"")</f>
        <v>0</v>
      </c>
      <c r="AD1720" s="111">
        <f>SUMIFS('Deductions and Deposits'!$D:$D,'Deductions and Deposits'!$C:$C,D1720)+SUMIFS($F:$F,$D:$D,D1720,$C:$C,"Coin Deduction")</f>
        <v>0</v>
      </c>
      <c r="AE1720" s="111">
        <f>Table5[[#This Row],[Column4]]+Table5[[#This Row],[Column14]]+Table5[[#This Row],[Column19]]+Table5[[#This Row],[Column12]]</f>
        <v>0</v>
      </c>
      <c r="AF1720" s="111">
        <f>Table5[[#This Row],[Column5]]+Table5[[#This Row],[Column13]]+Table5[[#This Row],[Column21]]+Table5[[#This Row],[Column18]]</f>
        <v>0</v>
      </c>
      <c r="AG1720" s="111">
        <f t="shared" si="291"/>
        <v>0</v>
      </c>
      <c r="AH1720" s="111">
        <f t="shared" si="292"/>
        <v>0</v>
      </c>
      <c r="AI1720" s="111">
        <f>Table5[[#This Row],[Column17]]-Table5[[#This Row],[Column20]]</f>
        <v>0</v>
      </c>
      <c r="AJ1720" s="111">
        <f t="shared" si="293"/>
        <v>0</v>
      </c>
      <c r="AK1720" s="111">
        <f t="shared" si="297"/>
        <v>0</v>
      </c>
      <c r="AL1720" s="111">
        <f t="shared" si="294"/>
        <v>0</v>
      </c>
      <c r="AM1720" s="111" t="str">
        <f t="shared" si="295"/>
        <v/>
      </c>
      <c r="AN1720" s="111" t="str">
        <f t="shared" ca="1" si="296"/>
        <v/>
      </c>
    </row>
    <row r="1721" spans="1:40" ht="20.25" customHeight="1" x14ac:dyDescent="0.3">
      <c r="A1721" s="107"/>
      <c r="B1721" s="144"/>
      <c r="C1721" s="119"/>
      <c r="D1721" s="120"/>
      <c r="E1721" s="119"/>
      <c r="F1721" s="119"/>
      <c r="G1721" s="120"/>
      <c r="H1721" s="119"/>
      <c r="I1721" s="109"/>
      <c r="L1721" s="108"/>
      <c r="M1721" s="108"/>
      <c r="N1721" s="108"/>
      <c r="O1721" s="108"/>
      <c r="P1721" s="108"/>
      <c r="Q1721" s="108"/>
      <c r="R1721" s="108"/>
      <c r="S1721" s="108"/>
      <c r="T1721" s="100">
        <f t="shared" si="287"/>
        <v>0</v>
      </c>
      <c r="U1721" s="111"/>
      <c r="V1721" s="111"/>
      <c r="W1721" s="111">
        <f>SUMIFS($F$3:F1721,$D$3:D1721,D1721,$C$3:C1721,"Buy")+SUMIFS($F$3:F1721,$D$3:D1721,D1721,$C$3:C1721,"Coin Deposit",$E$3:E1721,"&lt;&gt;")</f>
        <v>0</v>
      </c>
      <c r="X1721" s="111">
        <f t="shared" si="288"/>
        <v>0</v>
      </c>
      <c r="Y1721" s="111">
        <f>IF($D1721=Y$1,SUMIFS($H$3:$H1721,$G$3:$G1721,Y$1,$C$3:$C1721,"Sell"),0)</f>
        <v>0</v>
      </c>
      <c r="Z1721" s="111">
        <f t="shared" si="289"/>
        <v>0</v>
      </c>
      <c r="AA1721" s="111">
        <f>IF($D1721=AA$1,SUMIFS($H$3:$H1721,$G$3:$G1721,AA$1,$C$3:$C1721,"Sell"),0)</f>
        <v>0</v>
      </c>
      <c r="AB1721" s="111">
        <f t="shared" si="290"/>
        <v>0</v>
      </c>
      <c r="AC1721" s="111">
        <f>SUMIFS('Deductions and Deposits'!$H:$H,'Deductions and Deposits'!$G:$G,D1721,'Deductions and Deposits'!$F:$F,"&lt;="&amp;B1721)+SUMIFS($F$3:F1721,$D$3:D1721,D1721,$C$3:C1721,"Coin Deposit",$E$3:E1721,"")</f>
        <v>0</v>
      </c>
      <c r="AD1721" s="111">
        <f>SUMIFS('Deductions and Deposits'!$D:$D,'Deductions and Deposits'!$C:$C,D1721)+SUMIFS($F:$F,$D:$D,D1721,$C:$C,"Coin Deduction")</f>
        <v>0</v>
      </c>
      <c r="AE1721" s="111">
        <f>Table5[[#This Row],[Column4]]+Table5[[#This Row],[Column14]]+Table5[[#This Row],[Column19]]+Table5[[#This Row],[Column12]]</f>
        <v>0</v>
      </c>
      <c r="AF1721" s="111">
        <f>Table5[[#This Row],[Column5]]+Table5[[#This Row],[Column13]]+Table5[[#This Row],[Column21]]+Table5[[#This Row],[Column18]]</f>
        <v>0</v>
      </c>
      <c r="AG1721" s="111">
        <f t="shared" si="291"/>
        <v>0</v>
      </c>
      <c r="AH1721" s="111">
        <f t="shared" si="292"/>
        <v>0</v>
      </c>
      <c r="AI1721" s="111">
        <f>Table5[[#This Row],[Column17]]-Table5[[#This Row],[Column20]]</f>
        <v>0</v>
      </c>
      <c r="AJ1721" s="111">
        <f t="shared" si="293"/>
        <v>0</v>
      </c>
      <c r="AK1721" s="111">
        <f t="shared" si="297"/>
        <v>0</v>
      </c>
      <c r="AL1721" s="111">
        <f t="shared" si="294"/>
        <v>0</v>
      </c>
      <c r="AM1721" s="111" t="str">
        <f t="shared" si="295"/>
        <v/>
      </c>
      <c r="AN1721" s="111" t="str">
        <f t="shared" ca="1" si="296"/>
        <v/>
      </c>
    </row>
    <row r="1722" spans="1:40" ht="20.25" customHeight="1" x14ac:dyDescent="0.3">
      <c r="A1722" s="107"/>
      <c r="B1722" s="144"/>
      <c r="C1722" s="119"/>
      <c r="D1722" s="120"/>
      <c r="E1722" s="119"/>
      <c r="F1722" s="119"/>
      <c r="G1722" s="120"/>
      <c r="H1722" s="119"/>
      <c r="I1722" s="109"/>
      <c r="L1722" s="108"/>
      <c r="M1722" s="108"/>
      <c r="N1722" s="108"/>
      <c r="O1722" s="108"/>
      <c r="P1722" s="108"/>
      <c r="Q1722" s="108"/>
      <c r="R1722" s="108"/>
      <c r="S1722" s="108"/>
      <c r="T1722" s="100">
        <f t="shared" si="287"/>
        <v>0</v>
      </c>
      <c r="U1722" s="111"/>
      <c r="V1722" s="111"/>
      <c r="W1722" s="111">
        <f>SUMIFS($F$3:F1722,$D$3:D1722,D1722,$C$3:C1722,"Buy")+SUMIFS($F$3:F1722,$D$3:D1722,D1722,$C$3:C1722,"Coin Deposit",$E$3:E1722,"&lt;&gt;")</f>
        <v>0</v>
      </c>
      <c r="X1722" s="111">
        <f t="shared" si="288"/>
        <v>0</v>
      </c>
      <c r="Y1722" s="111">
        <f>IF($D1722=Y$1,SUMIFS($H$3:$H1722,$G$3:$G1722,Y$1,$C$3:$C1722,"Sell"),0)</f>
        <v>0</v>
      </c>
      <c r="Z1722" s="111">
        <f t="shared" si="289"/>
        <v>0</v>
      </c>
      <c r="AA1722" s="111">
        <f>IF($D1722=AA$1,SUMIFS($H$3:$H1722,$G$3:$G1722,AA$1,$C$3:$C1722,"Sell"),0)</f>
        <v>0</v>
      </c>
      <c r="AB1722" s="111">
        <f t="shared" si="290"/>
        <v>0</v>
      </c>
      <c r="AC1722" s="111">
        <f>SUMIFS('Deductions and Deposits'!$H:$H,'Deductions and Deposits'!$G:$G,D1722,'Deductions and Deposits'!$F:$F,"&lt;="&amp;B1722)+SUMIFS($F$3:F1722,$D$3:D1722,D1722,$C$3:C1722,"Coin Deposit",$E$3:E1722,"")</f>
        <v>0</v>
      </c>
      <c r="AD1722" s="111">
        <f>SUMIFS('Deductions and Deposits'!$D:$D,'Deductions and Deposits'!$C:$C,D1722)+SUMIFS($F:$F,$D:$D,D1722,$C:$C,"Coin Deduction")</f>
        <v>0</v>
      </c>
      <c r="AE1722" s="111">
        <f>Table5[[#This Row],[Column4]]+Table5[[#This Row],[Column14]]+Table5[[#This Row],[Column19]]+Table5[[#This Row],[Column12]]</f>
        <v>0</v>
      </c>
      <c r="AF1722" s="111">
        <f>Table5[[#This Row],[Column5]]+Table5[[#This Row],[Column13]]+Table5[[#This Row],[Column21]]+Table5[[#This Row],[Column18]]</f>
        <v>0</v>
      </c>
      <c r="AG1722" s="111">
        <f t="shared" si="291"/>
        <v>0</v>
      </c>
      <c r="AH1722" s="111">
        <f t="shared" si="292"/>
        <v>0</v>
      </c>
      <c r="AI1722" s="111">
        <f>Table5[[#This Row],[Column17]]-Table5[[#This Row],[Column20]]</f>
        <v>0</v>
      </c>
      <c r="AJ1722" s="111">
        <f t="shared" si="293"/>
        <v>0</v>
      </c>
      <c r="AK1722" s="111">
        <f t="shared" si="297"/>
        <v>0</v>
      </c>
      <c r="AL1722" s="111">
        <f t="shared" si="294"/>
        <v>0</v>
      </c>
      <c r="AM1722" s="111" t="str">
        <f t="shared" si="295"/>
        <v/>
      </c>
      <c r="AN1722" s="111" t="str">
        <f t="shared" ca="1" si="296"/>
        <v/>
      </c>
    </row>
    <row r="1723" spans="1:40" ht="20.25" customHeight="1" x14ac:dyDescent="0.3">
      <c r="A1723" s="107"/>
      <c r="B1723" s="144"/>
      <c r="C1723" s="119"/>
      <c r="D1723" s="120"/>
      <c r="E1723" s="119"/>
      <c r="F1723" s="119"/>
      <c r="G1723" s="120"/>
      <c r="H1723" s="119"/>
      <c r="I1723" s="109"/>
      <c r="L1723" s="108"/>
      <c r="M1723" s="108"/>
      <c r="N1723" s="108"/>
      <c r="O1723" s="108"/>
      <c r="P1723" s="108"/>
      <c r="Q1723" s="108"/>
      <c r="R1723" s="108"/>
      <c r="S1723" s="108"/>
      <c r="T1723" s="100">
        <f t="shared" si="287"/>
        <v>0</v>
      </c>
      <c r="U1723" s="111"/>
      <c r="V1723" s="111"/>
      <c r="W1723" s="111">
        <f>SUMIFS($F$3:F1723,$D$3:D1723,D1723,$C$3:C1723,"Buy")+SUMIFS($F$3:F1723,$D$3:D1723,D1723,$C$3:C1723,"Coin Deposit",$E$3:E1723,"&lt;&gt;")</f>
        <v>0</v>
      </c>
      <c r="X1723" s="111">
        <f t="shared" si="288"/>
        <v>0</v>
      </c>
      <c r="Y1723" s="111">
        <f>IF($D1723=Y$1,SUMIFS($H$3:$H1723,$G$3:$G1723,Y$1,$C$3:$C1723,"Sell"),0)</f>
        <v>0</v>
      </c>
      <c r="Z1723" s="111">
        <f t="shared" si="289"/>
        <v>0</v>
      </c>
      <c r="AA1723" s="111">
        <f>IF($D1723=AA$1,SUMIFS($H$3:$H1723,$G$3:$G1723,AA$1,$C$3:$C1723,"Sell"),0)</f>
        <v>0</v>
      </c>
      <c r="AB1723" s="111">
        <f t="shared" si="290"/>
        <v>0</v>
      </c>
      <c r="AC1723" s="111">
        <f>SUMIFS('Deductions and Deposits'!$H:$H,'Deductions and Deposits'!$G:$G,D1723,'Deductions and Deposits'!$F:$F,"&lt;="&amp;B1723)+SUMIFS($F$3:F1723,$D$3:D1723,D1723,$C$3:C1723,"Coin Deposit",$E$3:E1723,"")</f>
        <v>0</v>
      </c>
      <c r="AD1723" s="111">
        <f>SUMIFS('Deductions and Deposits'!$D:$D,'Deductions and Deposits'!$C:$C,D1723)+SUMIFS($F:$F,$D:$D,D1723,$C:$C,"Coin Deduction")</f>
        <v>0</v>
      </c>
      <c r="AE1723" s="111">
        <f>Table5[[#This Row],[Column4]]+Table5[[#This Row],[Column14]]+Table5[[#This Row],[Column19]]+Table5[[#This Row],[Column12]]</f>
        <v>0</v>
      </c>
      <c r="AF1723" s="111">
        <f>Table5[[#This Row],[Column5]]+Table5[[#This Row],[Column13]]+Table5[[#This Row],[Column21]]+Table5[[#This Row],[Column18]]</f>
        <v>0</v>
      </c>
      <c r="AG1723" s="111">
        <f t="shared" si="291"/>
        <v>0</v>
      </c>
      <c r="AH1723" s="111">
        <f t="shared" si="292"/>
        <v>0</v>
      </c>
      <c r="AI1723" s="111">
        <f>Table5[[#This Row],[Column17]]-Table5[[#This Row],[Column20]]</f>
        <v>0</v>
      </c>
      <c r="AJ1723" s="111">
        <f t="shared" si="293"/>
        <v>0</v>
      </c>
      <c r="AK1723" s="111">
        <f t="shared" si="297"/>
        <v>0</v>
      </c>
      <c r="AL1723" s="111">
        <f t="shared" si="294"/>
        <v>0</v>
      </c>
      <c r="AM1723" s="111" t="str">
        <f t="shared" si="295"/>
        <v/>
      </c>
      <c r="AN1723" s="111" t="str">
        <f t="shared" ca="1" si="296"/>
        <v/>
      </c>
    </row>
    <row r="1724" spans="1:40" ht="20.25" customHeight="1" x14ac:dyDescent="0.3">
      <c r="A1724" s="107"/>
      <c r="B1724" s="144"/>
      <c r="C1724" s="119"/>
      <c r="D1724" s="120"/>
      <c r="E1724" s="119"/>
      <c r="F1724" s="119"/>
      <c r="G1724" s="120"/>
      <c r="H1724" s="119"/>
      <c r="I1724" s="109"/>
      <c r="L1724" s="108"/>
      <c r="M1724" s="108"/>
      <c r="N1724" s="108"/>
      <c r="O1724" s="108"/>
      <c r="P1724" s="108"/>
      <c r="Q1724" s="108"/>
      <c r="R1724" s="108"/>
      <c r="S1724" s="108"/>
      <c r="T1724" s="100">
        <f t="shared" si="287"/>
        <v>0</v>
      </c>
      <c r="U1724" s="111"/>
      <c r="V1724" s="111"/>
      <c r="W1724" s="111">
        <f>SUMIFS($F$3:F1724,$D$3:D1724,D1724,$C$3:C1724,"Buy")+SUMIFS($F$3:F1724,$D$3:D1724,D1724,$C$3:C1724,"Coin Deposit",$E$3:E1724,"&lt;&gt;")</f>
        <v>0</v>
      </c>
      <c r="X1724" s="111">
        <f t="shared" si="288"/>
        <v>0</v>
      </c>
      <c r="Y1724" s="111">
        <f>IF($D1724=Y$1,SUMIFS($H$3:$H1724,$G$3:$G1724,Y$1,$C$3:$C1724,"Sell"),0)</f>
        <v>0</v>
      </c>
      <c r="Z1724" s="111">
        <f t="shared" si="289"/>
        <v>0</v>
      </c>
      <c r="AA1724" s="111">
        <f>IF($D1724=AA$1,SUMIFS($H$3:$H1724,$G$3:$G1724,AA$1,$C$3:$C1724,"Sell"),0)</f>
        <v>0</v>
      </c>
      <c r="AB1724" s="111">
        <f t="shared" si="290"/>
        <v>0</v>
      </c>
      <c r="AC1724" s="111">
        <f>SUMIFS('Deductions and Deposits'!$H:$H,'Deductions and Deposits'!$G:$G,D1724,'Deductions and Deposits'!$F:$F,"&lt;="&amp;B1724)+SUMIFS($F$3:F1724,$D$3:D1724,D1724,$C$3:C1724,"Coin Deposit",$E$3:E1724,"")</f>
        <v>0</v>
      </c>
      <c r="AD1724" s="111">
        <f>SUMIFS('Deductions and Deposits'!$D:$D,'Deductions and Deposits'!$C:$C,D1724)+SUMIFS($F:$F,$D:$D,D1724,$C:$C,"Coin Deduction")</f>
        <v>0</v>
      </c>
      <c r="AE1724" s="111">
        <f>Table5[[#This Row],[Column4]]+Table5[[#This Row],[Column14]]+Table5[[#This Row],[Column19]]+Table5[[#This Row],[Column12]]</f>
        <v>0</v>
      </c>
      <c r="AF1724" s="111">
        <f>Table5[[#This Row],[Column5]]+Table5[[#This Row],[Column13]]+Table5[[#This Row],[Column21]]+Table5[[#This Row],[Column18]]</f>
        <v>0</v>
      </c>
      <c r="AG1724" s="111">
        <f t="shared" si="291"/>
        <v>0</v>
      </c>
      <c r="AH1724" s="111">
        <f t="shared" si="292"/>
        <v>0</v>
      </c>
      <c r="AI1724" s="111">
        <f>Table5[[#This Row],[Column17]]-Table5[[#This Row],[Column20]]</f>
        <v>0</v>
      </c>
      <c r="AJ1724" s="111">
        <f t="shared" si="293"/>
        <v>0</v>
      </c>
      <c r="AK1724" s="111">
        <f t="shared" si="297"/>
        <v>0</v>
      </c>
      <c r="AL1724" s="111">
        <f t="shared" si="294"/>
        <v>0</v>
      </c>
      <c r="AM1724" s="111" t="str">
        <f t="shared" si="295"/>
        <v/>
      </c>
      <c r="AN1724" s="111" t="str">
        <f t="shared" ca="1" si="296"/>
        <v/>
      </c>
    </row>
    <row r="1725" spans="1:40" ht="20.25" customHeight="1" x14ac:dyDescent="0.3">
      <c r="A1725" s="107"/>
      <c r="B1725" s="144"/>
      <c r="C1725" s="119"/>
      <c r="D1725" s="120"/>
      <c r="E1725" s="119"/>
      <c r="F1725" s="119"/>
      <c r="G1725" s="120"/>
      <c r="H1725" s="119"/>
      <c r="I1725" s="109"/>
      <c r="L1725" s="108"/>
      <c r="M1725" s="108"/>
      <c r="N1725" s="108"/>
      <c r="O1725" s="108"/>
      <c r="P1725" s="108"/>
      <c r="Q1725" s="108"/>
      <c r="R1725" s="108"/>
      <c r="S1725" s="108"/>
      <c r="T1725" s="100">
        <f t="shared" si="287"/>
        <v>0</v>
      </c>
      <c r="U1725" s="111"/>
      <c r="V1725" s="111"/>
      <c r="W1725" s="111">
        <f>SUMIFS($F$3:F1725,$D$3:D1725,D1725,$C$3:C1725,"Buy")+SUMIFS($F$3:F1725,$D$3:D1725,D1725,$C$3:C1725,"Coin Deposit",$E$3:E1725,"&lt;&gt;")</f>
        <v>0</v>
      </c>
      <c r="X1725" s="111">
        <f t="shared" si="288"/>
        <v>0</v>
      </c>
      <c r="Y1725" s="111">
        <f>IF($D1725=Y$1,SUMIFS($H$3:$H1725,$G$3:$G1725,Y$1,$C$3:$C1725,"Sell"),0)</f>
        <v>0</v>
      </c>
      <c r="Z1725" s="111">
        <f t="shared" si="289"/>
        <v>0</v>
      </c>
      <c r="AA1725" s="111">
        <f>IF($D1725=AA$1,SUMIFS($H$3:$H1725,$G$3:$G1725,AA$1,$C$3:$C1725,"Sell"),0)</f>
        <v>0</v>
      </c>
      <c r="AB1725" s="111">
        <f t="shared" si="290"/>
        <v>0</v>
      </c>
      <c r="AC1725" s="111">
        <f>SUMIFS('Deductions and Deposits'!$H:$H,'Deductions and Deposits'!$G:$G,D1725,'Deductions and Deposits'!$F:$F,"&lt;="&amp;B1725)+SUMIFS($F$3:F1725,$D$3:D1725,D1725,$C$3:C1725,"Coin Deposit",$E$3:E1725,"")</f>
        <v>0</v>
      </c>
      <c r="AD1725" s="111">
        <f>SUMIFS('Deductions and Deposits'!$D:$D,'Deductions and Deposits'!$C:$C,D1725)+SUMIFS($F:$F,$D:$D,D1725,$C:$C,"Coin Deduction")</f>
        <v>0</v>
      </c>
      <c r="AE1725" s="111">
        <f>Table5[[#This Row],[Column4]]+Table5[[#This Row],[Column14]]+Table5[[#This Row],[Column19]]+Table5[[#This Row],[Column12]]</f>
        <v>0</v>
      </c>
      <c r="AF1725" s="111">
        <f>Table5[[#This Row],[Column5]]+Table5[[#This Row],[Column13]]+Table5[[#This Row],[Column21]]+Table5[[#This Row],[Column18]]</f>
        <v>0</v>
      </c>
      <c r="AG1725" s="111">
        <f t="shared" si="291"/>
        <v>0</v>
      </c>
      <c r="AH1725" s="111">
        <f t="shared" si="292"/>
        <v>0</v>
      </c>
      <c r="AI1725" s="111">
        <f>Table5[[#This Row],[Column17]]-Table5[[#This Row],[Column20]]</f>
        <v>0</v>
      </c>
      <c r="AJ1725" s="111">
        <f t="shared" si="293"/>
        <v>0</v>
      </c>
      <c r="AK1725" s="111">
        <f t="shared" si="297"/>
        <v>0</v>
      </c>
      <c r="AL1725" s="111">
        <f t="shared" si="294"/>
        <v>0</v>
      </c>
      <c r="AM1725" s="111" t="str">
        <f t="shared" si="295"/>
        <v/>
      </c>
      <c r="AN1725" s="111" t="str">
        <f t="shared" ca="1" si="296"/>
        <v/>
      </c>
    </row>
    <row r="1726" spans="1:40" ht="20.25" customHeight="1" x14ac:dyDescent="0.3">
      <c r="A1726" s="107"/>
      <c r="B1726" s="144"/>
      <c r="C1726" s="119"/>
      <c r="D1726" s="120"/>
      <c r="E1726" s="119"/>
      <c r="F1726" s="119"/>
      <c r="G1726" s="120"/>
      <c r="H1726" s="119"/>
      <c r="I1726" s="109"/>
      <c r="L1726" s="108"/>
      <c r="M1726" s="108"/>
      <c r="N1726" s="108"/>
      <c r="O1726" s="108"/>
      <c r="P1726" s="108"/>
      <c r="Q1726" s="108"/>
      <c r="R1726" s="108"/>
      <c r="S1726" s="108"/>
      <c r="T1726" s="100">
        <f t="shared" si="287"/>
        <v>0</v>
      </c>
      <c r="U1726" s="111"/>
      <c r="V1726" s="111"/>
      <c r="W1726" s="111">
        <f>SUMIFS($F$3:F1726,$D$3:D1726,D1726,$C$3:C1726,"Buy")+SUMIFS($F$3:F1726,$D$3:D1726,D1726,$C$3:C1726,"Coin Deposit",$E$3:E1726,"&lt;&gt;")</f>
        <v>0</v>
      </c>
      <c r="X1726" s="111">
        <f t="shared" si="288"/>
        <v>0</v>
      </c>
      <c r="Y1726" s="111">
        <f>IF($D1726=Y$1,SUMIFS($H$3:$H1726,$G$3:$G1726,Y$1,$C$3:$C1726,"Sell"),0)</f>
        <v>0</v>
      </c>
      <c r="Z1726" s="111">
        <f t="shared" si="289"/>
        <v>0</v>
      </c>
      <c r="AA1726" s="111">
        <f>IF($D1726=AA$1,SUMIFS($H$3:$H1726,$G$3:$G1726,AA$1,$C$3:$C1726,"Sell"),0)</f>
        <v>0</v>
      </c>
      <c r="AB1726" s="111">
        <f t="shared" si="290"/>
        <v>0</v>
      </c>
      <c r="AC1726" s="111">
        <f>SUMIFS('Deductions and Deposits'!$H:$H,'Deductions and Deposits'!$G:$G,D1726,'Deductions and Deposits'!$F:$F,"&lt;="&amp;B1726)+SUMIFS($F$3:F1726,$D$3:D1726,D1726,$C$3:C1726,"Coin Deposit",$E$3:E1726,"")</f>
        <v>0</v>
      </c>
      <c r="AD1726" s="111">
        <f>SUMIFS('Deductions and Deposits'!$D:$D,'Deductions and Deposits'!$C:$C,D1726)+SUMIFS($F:$F,$D:$D,D1726,$C:$C,"Coin Deduction")</f>
        <v>0</v>
      </c>
      <c r="AE1726" s="111">
        <f>Table5[[#This Row],[Column4]]+Table5[[#This Row],[Column14]]+Table5[[#This Row],[Column19]]+Table5[[#This Row],[Column12]]</f>
        <v>0</v>
      </c>
      <c r="AF1726" s="111">
        <f>Table5[[#This Row],[Column5]]+Table5[[#This Row],[Column13]]+Table5[[#This Row],[Column21]]+Table5[[#This Row],[Column18]]</f>
        <v>0</v>
      </c>
      <c r="AG1726" s="111">
        <f t="shared" si="291"/>
        <v>0</v>
      </c>
      <c r="AH1726" s="111">
        <f t="shared" si="292"/>
        <v>0</v>
      </c>
      <c r="AI1726" s="111">
        <f>Table5[[#This Row],[Column17]]-Table5[[#This Row],[Column20]]</f>
        <v>0</v>
      </c>
      <c r="AJ1726" s="111">
        <f t="shared" si="293"/>
        <v>0</v>
      </c>
      <c r="AK1726" s="111">
        <f t="shared" si="297"/>
        <v>0</v>
      </c>
      <c r="AL1726" s="111">
        <f t="shared" si="294"/>
        <v>0</v>
      </c>
      <c r="AM1726" s="111" t="str">
        <f t="shared" si="295"/>
        <v/>
      </c>
      <c r="AN1726" s="111" t="str">
        <f t="shared" ca="1" si="296"/>
        <v/>
      </c>
    </row>
    <row r="1727" spans="1:40" ht="20.25" customHeight="1" x14ac:dyDescent="0.3">
      <c r="A1727" s="107"/>
      <c r="B1727" s="144"/>
      <c r="C1727" s="119"/>
      <c r="D1727" s="120"/>
      <c r="E1727" s="119"/>
      <c r="F1727" s="119"/>
      <c r="G1727" s="120"/>
      <c r="H1727" s="119"/>
      <c r="I1727" s="109"/>
      <c r="L1727" s="108"/>
      <c r="M1727" s="108"/>
      <c r="N1727" s="108"/>
      <c r="O1727" s="108"/>
      <c r="P1727" s="108"/>
      <c r="Q1727" s="108"/>
      <c r="R1727" s="108"/>
      <c r="S1727" s="108"/>
      <c r="T1727" s="100">
        <f t="shared" si="287"/>
        <v>0</v>
      </c>
      <c r="U1727" s="111"/>
      <c r="V1727" s="111"/>
      <c r="W1727" s="111">
        <f>SUMIFS($F$3:F1727,$D$3:D1727,D1727,$C$3:C1727,"Buy")+SUMIFS($F$3:F1727,$D$3:D1727,D1727,$C$3:C1727,"Coin Deposit",$E$3:E1727,"&lt;&gt;")</f>
        <v>0</v>
      </c>
      <c r="X1727" s="111">
        <f t="shared" si="288"/>
        <v>0</v>
      </c>
      <c r="Y1727" s="111">
        <f>IF($D1727=Y$1,SUMIFS($H$3:$H1727,$G$3:$G1727,Y$1,$C$3:$C1727,"Sell"),0)</f>
        <v>0</v>
      </c>
      <c r="Z1727" s="111">
        <f t="shared" si="289"/>
        <v>0</v>
      </c>
      <c r="AA1727" s="111">
        <f>IF($D1727=AA$1,SUMIFS($H$3:$H1727,$G$3:$G1727,AA$1,$C$3:$C1727,"Sell"),0)</f>
        <v>0</v>
      </c>
      <c r="AB1727" s="111">
        <f t="shared" si="290"/>
        <v>0</v>
      </c>
      <c r="AC1727" s="111">
        <f>SUMIFS('Deductions and Deposits'!$H:$H,'Deductions and Deposits'!$G:$G,D1727,'Deductions and Deposits'!$F:$F,"&lt;="&amp;B1727)+SUMIFS($F$3:F1727,$D$3:D1727,D1727,$C$3:C1727,"Coin Deposit",$E$3:E1727,"")</f>
        <v>0</v>
      </c>
      <c r="AD1727" s="111">
        <f>SUMIFS('Deductions and Deposits'!$D:$D,'Deductions and Deposits'!$C:$C,D1727)+SUMIFS($F:$F,$D:$D,D1727,$C:$C,"Coin Deduction")</f>
        <v>0</v>
      </c>
      <c r="AE1727" s="111">
        <f>Table5[[#This Row],[Column4]]+Table5[[#This Row],[Column14]]+Table5[[#This Row],[Column19]]+Table5[[#This Row],[Column12]]</f>
        <v>0</v>
      </c>
      <c r="AF1727" s="111">
        <f>Table5[[#This Row],[Column5]]+Table5[[#This Row],[Column13]]+Table5[[#This Row],[Column21]]+Table5[[#This Row],[Column18]]</f>
        <v>0</v>
      </c>
      <c r="AG1727" s="111">
        <f t="shared" si="291"/>
        <v>0</v>
      </c>
      <c r="AH1727" s="111">
        <f t="shared" si="292"/>
        <v>0</v>
      </c>
      <c r="AI1727" s="111">
        <f>Table5[[#This Row],[Column17]]-Table5[[#This Row],[Column20]]</f>
        <v>0</v>
      </c>
      <c r="AJ1727" s="111">
        <f t="shared" si="293"/>
        <v>0</v>
      </c>
      <c r="AK1727" s="111">
        <f t="shared" si="297"/>
        <v>0</v>
      </c>
      <c r="AL1727" s="111">
        <f t="shared" si="294"/>
        <v>0</v>
      </c>
      <c r="AM1727" s="111" t="str">
        <f t="shared" si="295"/>
        <v/>
      </c>
      <c r="AN1727" s="111" t="str">
        <f t="shared" ca="1" si="296"/>
        <v/>
      </c>
    </row>
    <row r="1728" spans="1:40" ht="20.25" customHeight="1" x14ac:dyDescent="0.3">
      <c r="A1728" s="107"/>
      <c r="B1728" s="144"/>
      <c r="C1728" s="119"/>
      <c r="D1728" s="120"/>
      <c r="E1728" s="119"/>
      <c r="F1728" s="119"/>
      <c r="G1728" s="120"/>
      <c r="H1728" s="119"/>
      <c r="I1728" s="109"/>
      <c r="L1728" s="108"/>
      <c r="M1728" s="108"/>
      <c r="N1728" s="108"/>
      <c r="O1728" s="108"/>
      <c r="P1728" s="108"/>
      <c r="Q1728" s="108"/>
      <c r="R1728" s="108"/>
      <c r="S1728" s="108"/>
      <c r="T1728" s="100">
        <f t="shared" si="287"/>
        <v>0</v>
      </c>
      <c r="U1728" s="111"/>
      <c r="V1728" s="111"/>
      <c r="W1728" s="111">
        <f>SUMIFS($F$3:F1728,$D$3:D1728,D1728,$C$3:C1728,"Buy")+SUMIFS($F$3:F1728,$D$3:D1728,D1728,$C$3:C1728,"Coin Deposit",$E$3:E1728,"&lt;&gt;")</f>
        <v>0</v>
      </c>
      <c r="X1728" s="111">
        <f t="shared" si="288"/>
        <v>0</v>
      </c>
      <c r="Y1728" s="111">
        <f>IF($D1728=Y$1,SUMIFS($H$3:$H1728,$G$3:$G1728,Y$1,$C$3:$C1728,"Sell"),0)</f>
        <v>0</v>
      </c>
      <c r="Z1728" s="111">
        <f t="shared" si="289"/>
        <v>0</v>
      </c>
      <c r="AA1728" s="111">
        <f>IF($D1728=AA$1,SUMIFS($H$3:$H1728,$G$3:$G1728,AA$1,$C$3:$C1728,"Sell"),0)</f>
        <v>0</v>
      </c>
      <c r="AB1728" s="111">
        <f t="shared" si="290"/>
        <v>0</v>
      </c>
      <c r="AC1728" s="111">
        <f>SUMIFS('Deductions and Deposits'!$H:$H,'Deductions and Deposits'!$G:$G,D1728,'Deductions and Deposits'!$F:$F,"&lt;="&amp;B1728)+SUMIFS($F$3:F1728,$D$3:D1728,D1728,$C$3:C1728,"Coin Deposit",$E$3:E1728,"")</f>
        <v>0</v>
      </c>
      <c r="AD1728" s="111">
        <f>SUMIFS('Deductions and Deposits'!$D:$D,'Deductions and Deposits'!$C:$C,D1728)+SUMIFS($F:$F,$D:$D,D1728,$C:$C,"Coin Deduction")</f>
        <v>0</v>
      </c>
      <c r="AE1728" s="111">
        <f>Table5[[#This Row],[Column4]]+Table5[[#This Row],[Column14]]+Table5[[#This Row],[Column19]]+Table5[[#This Row],[Column12]]</f>
        <v>0</v>
      </c>
      <c r="AF1728" s="111">
        <f>Table5[[#This Row],[Column5]]+Table5[[#This Row],[Column13]]+Table5[[#This Row],[Column21]]+Table5[[#This Row],[Column18]]</f>
        <v>0</v>
      </c>
      <c r="AG1728" s="111">
        <f t="shared" si="291"/>
        <v>0</v>
      </c>
      <c r="AH1728" s="111">
        <f t="shared" si="292"/>
        <v>0</v>
      </c>
      <c r="AI1728" s="111">
        <f>Table5[[#This Row],[Column17]]-Table5[[#This Row],[Column20]]</f>
        <v>0</v>
      </c>
      <c r="AJ1728" s="111">
        <f t="shared" si="293"/>
        <v>0</v>
      </c>
      <c r="AK1728" s="111">
        <f t="shared" si="297"/>
        <v>0</v>
      </c>
      <c r="AL1728" s="111">
        <f t="shared" si="294"/>
        <v>0</v>
      </c>
      <c r="AM1728" s="111" t="str">
        <f t="shared" si="295"/>
        <v/>
      </c>
      <c r="AN1728" s="111" t="str">
        <f t="shared" ca="1" si="296"/>
        <v/>
      </c>
    </row>
    <row r="1729" spans="1:40" ht="20.25" customHeight="1" x14ac:dyDescent="0.3">
      <c r="A1729" s="107"/>
      <c r="B1729" s="144"/>
      <c r="C1729" s="119"/>
      <c r="D1729" s="120"/>
      <c r="E1729" s="119"/>
      <c r="F1729" s="119"/>
      <c r="G1729" s="120"/>
      <c r="H1729" s="119"/>
      <c r="I1729" s="109"/>
      <c r="L1729" s="108"/>
      <c r="M1729" s="108"/>
      <c r="N1729" s="108"/>
      <c r="O1729" s="108"/>
      <c r="P1729" s="108"/>
      <c r="Q1729" s="108"/>
      <c r="R1729" s="108"/>
      <c r="S1729" s="108"/>
      <c r="T1729" s="100">
        <f t="shared" si="287"/>
        <v>0</v>
      </c>
      <c r="U1729" s="111"/>
      <c r="V1729" s="111"/>
      <c r="W1729" s="111">
        <f>SUMIFS($F$3:F1729,$D$3:D1729,D1729,$C$3:C1729,"Buy")+SUMIFS($F$3:F1729,$D$3:D1729,D1729,$C$3:C1729,"Coin Deposit",$E$3:E1729,"&lt;&gt;")</f>
        <v>0</v>
      </c>
      <c r="X1729" s="111">
        <f t="shared" si="288"/>
        <v>0</v>
      </c>
      <c r="Y1729" s="111">
        <f>IF($D1729=Y$1,SUMIFS($H$3:$H1729,$G$3:$G1729,Y$1,$C$3:$C1729,"Sell"),0)</f>
        <v>0</v>
      </c>
      <c r="Z1729" s="111">
        <f t="shared" si="289"/>
        <v>0</v>
      </c>
      <c r="AA1729" s="111">
        <f>IF($D1729=AA$1,SUMIFS($H$3:$H1729,$G$3:$G1729,AA$1,$C$3:$C1729,"Sell"),0)</f>
        <v>0</v>
      </c>
      <c r="AB1729" s="111">
        <f t="shared" si="290"/>
        <v>0</v>
      </c>
      <c r="AC1729" s="111">
        <f>SUMIFS('Deductions and Deposits'!$H:$H,'Deductions and Deposits'!$G:$G,D1729,'Deductions and Deposits'!$F:$F,"&lt;="&amp;B1729)+SUMIFS($F$3:F1729,$D$3:D1729,D1729,$C$3:C1729,"Coin Deposit",$E$3:E1729,"")</f>
        <v>0</v>
      </c>
      <c r="AD1729" s="111">
        <f>SUMIFS('Deductions and Deposits'!$D:$D,'Deductions and Deposits'!$C:$C,D1729)+SUMIFS($F:$F,$D:$D,D1729,$C:$C,"Coin Deduction")</f>
        <v>0</v>
      </c>
      <c r="AE1729" s="111">
        <f>Table5[[#This Row],[Column4]]+Table5[[#This Row],[Column14]]+Table5[[#This Row],[Column19]]+Table5[[#This Row],[Column12]]</f>
        <v>0</v>
      </c>
      <c r="AF1729" s="111">
        <f>Table5[[#This Row],[Column5]]+Table5[[#This Row],[Column13]]+Table5[[#This Row],[Column21]]+Table5[[#This Row],[Column18]]</f>
        <v>0</v>
      </c>
      <c r="AG1729" s="111">
        <f t="shared" si="291"/>
        <v>0</v>
      </c>
      <c r="AH1729" s="111">
        <f t="shared" si="292"/>
        <v>0</v>
      </c>
      <c r="AI1729" s="111">
        <f>Table5[[#This Row],[Column17]]-Table5[[#This Row],[Column20]]</f>
        <v>0</v>
      </c>
      <c r="AJ1729" s="111">
        <f t="shared" si="293"/>
        <v>0</v>
      </c>
      <c r="AK1729" s="111">
        <f t="shared" si="297"/>
        <v>0</v>
      </c>
      <c r="AL1729" s="111">
        <f t="shared" si="294"/>
        <v>0</v>
      </c>
      <c r="AM1729" s="111" t="str">
        <f t="shared" si="295"/>
        <v/>
      </c>
      <c r="AN1729" s="111" t="str">
        <f t="shared" ca="1" si="296"/>
        <v/>
      </c>
    </row>
    <row r="1730" spans="1:40" ht="20.25" customHeight="1" x14ac:dyDescent="0.3">
      <c r="A1730" s="107"/>
      <c r="B1730" s="144"/>
      <c r="C1730" s="119"/>
      <c r="D1730" s="120"/>
      <c r="E1730" s="119"/>
      <c r="F1730" s="119"/>
      <c r="G1730" s="120"/>
      <c r="H1730" s="119"/>
      <c r="I1730" s="109"/>
      <c r="L1730" s="108"/>
      <c r="M1730" s="108"/>
      <c r="N1730" s="108"/>
      <c r="O1730" s="108"/>
      <c r="P1730" s="108"/>
      <c r="Q1730" s="108"/>
      <c r="R1730" s="108"/>
      <c r="S1730" s="108"/>
      <c r="T1730" s="100">
        <f t="shared" si="287"/>
        <v>0</v>
      </c>
      <c r="U1730" s="111"/>
      <c r="V1730" s="111"/>
      <c r="W1730" s="111">
        <f>SUMIFS($F$3:F1730,$D$3:D1730,D1730,$C$3:C1730,"Buy")+SUMIFS($F$3:F1730,$D$3:D1730,D1730,$C$3:C1730,"Coin Deposit",$E$3:E1730,"&lt;&gt;")</f>
        <v>0</v>
      </c>
      <c r="X1730" s="111">
        <f t="shared" si="288"/>
        <v>0</v>
      </c>
      <c r="Y1730" s="111">
        <f>IF($D1730=Y$1,SUMIFS($H$3:$H1730,$G$3:$G1730,Y$1,$C$3:$C1730,"Sell"),0)</f>
        <v>0</v>
      </c>
      <c r="Z1730" s="111">
        <f t="shared" si="289"/>
        <v>0</v>
      </c>
      <c r="AA1730" s="111">
        <f>IF($D1730=AA$1,SUMIFS($H$3:$H1730,$G$3:$G1730,AA$1,$C$3:$C1730,"Sell"),0)</f>
        <v>0</v>
      </c>
      <c r="AB1730" s="111">
        <f t="shared" si="290"/>
        <v>0</v>
      </c>
      <c r="AC1730" s="111">
        <f>SUMIFS('Deductions and Deposits'!$H:$H,'Deductions and Deposits'!$G:$G,D1730,'Deductions and Deposits'!$F:$F,"&lt;="&amp;B1730)+SUMIFS($F$3:F1730,$D$3:D1730,D1730,$C$3:C1730,"Coin Deposit",$E$3:E1730,"")</f>
        <v>0</v>
      </c>
      <c r="AD1730" s="111">
        <f>SUMIFS('Deductions and Deposits'!$D:$D,'Deductions and Deposits'!$C:$C,D1730)+SUMIFS($F:$F,$D:$D,D1730,$C:$C,"Coin Deduction")</f>
        <v>0</v>
      </c>
      <c r="AE1730" s="111">
        <f>Table5[[#This Row],[Column4]]+Table5[[#This Row],[Column14]]+Table5[[#This Row],[Column19]]+Table5[[#This Row],[Column12]]</f>
        <v>0</v>
      </c>
      <c r="AF1730" s="111">
        <f>Table5[[#This Row],[Column5]]+Table5[[#This Row],[Column13]]+Table5[[#This Row],[Column21]]+Table5[[#This Row],[Column18]]</f>
        <v>0</v>
      </c>
      <c r="AG1730" s="111">
        <f t="shared" si="291"/>
        <v>0</v>
      </c>
      <c r="AH1730" s="111">
        <f t="shared" si="292"/>
        <v>0</v>
      </c>
      <c r="AI1730" s="111">
        <f>Table5[[#This Row],[Column17]]-Table5[[#This Row],[Column20]]</f>
        <v>0</v>
      </c>
      <c r="AJ1730" s="111">
        <f t="shared" si="293"/>
        <v>0</v>
      </c>
      <c r="AK1730" s="111">
        <f t="shared" si="297"/>
        <v>0</v>
      </c>
      <c r="AL1730" s="111">
        <f t="shared" si="294"/>
        <v>0</v>
      </c>
      <c r="AM1730" s="111" t="str">
        <f t="shared" si="295"/>
        <v/>
      </c>
      <c r="AN1730" s="111" t="str">
        <f t="shared" ca="1" si="296"/>
        <v/>
      </c>
    </row>
    <row r="1731" spans="1:40" ht="20.25" customHeight="1" x14ac:dyDescent="0.3">
      <c r="A1731" s="107"/>
      <c r="B1731" s="144"/>
      <c r="C1731" s="119"/>
      <c r="D1731" s="120"/>
      <c r="E1731" s="119"/>
      <c r="F1731" s="119"/>
      <c r="G1731" s="120"/>
      <c r="H1731" s="119"/>
      <c r="I1731" s="109"/>
      <c r="L1731" s="108"/>
      <c r="M1731" s="108"/>
      <c r="N1731" s="108"/>
      <c r="O1731" s="108"/>
      <c r="P1731" s="108"/>
      <c r="Q1731" s="108"/>
      <c r="R1731" s="108"/>
      <c r="S1731" s="108"/>
      <c r="T1731" s="100">
        <f t="shared" ref="T1731:T1794" si="298">IF(E1731&lt;&gt;"",E1731,0)</f>
        <v>0</v>
      </c>
      <c r="U1731" s="111"/>
      <c r="V1731" s="111"/>
      <c r="W1731" s="111">
        <f>SUMIFS($F$3:F1731,$D$3:D1731,D1731,$C$3:C1731,"Buy")+SUMIFS($F$3:F1731,$D$3:D1731,D1731,$C$3:C1731,"Coin Deposit",$E$3:E1731,"&lt;&gt;")</f>
        <v>0</v>
      </c>
      <c r="X1731" s="111">
        <f t="shared" ref="X1731:X1794" si="299">IF(OR(C1731="buy",AND(C1731="Coin Deposit",E1731&lt;&gt;"")),SUMIFS($F:$F,$D:$D,D1731,$C:$C,"sell"),0)</f>
        <v>0</v>
      </c>
      <c r="Y1731" s="111">
        <f>IF($D1731=Y$1,SUMIFS($H$3:$H1731,$G$3:$G1731,Y$1,$C$3:$C1731,"Sell"),0)</f>
        <v>0</v>
      </c>
      <c r="Z1731" s="111">
        <f t="shared" ref="Z1731:Z1794" si="300">IF($D1731=Z$1,SUMIFS($H:$H,$G:$G,Z$1,$C:$C,"Buy")+SUMIFS($H:$H,$G:$G,Z$1,$C:$C,"Coin Deposit",$E:$E,"&lt;&gt;"),0)</f>
        <v>0</v>
      </c>
      <c r="AA1731" s="111">
        <f>IF($D1731=AA$1,SUMIFS($H$3:$H1731,$G$3:$G1731,AA$1,$C$3:$C1731,"Sell"),0)</f>
        <v>0</v>
      </c>
      <c r="AB1731" s="111">
        <f t="shared" ref="AB1731:AB1794" si="301">IF($D1731=AB$1,SUMIFS($H:$H,$G:$G,AB$1,$C:$C,"Buy")+SUMIFS($H:$H,$G:$G,AB$1,$C:$C,"Coin Deposit",$E:$E,"&lt;&gt;"),0)</f>
        <v>0</v>
      </c>
      <c r="AC1731" s="111">
        <f>SUMIFS('Deductions and Deposits'!$H:$H,'Deductions and Deposits'!$G:$G,D1731,'Deductions and Deposits'!$F:$F,"&lt;="&amp;B1731)+SUMIFS($F$3:F1731,$D$3:D1731,D1731,$C$3:C1731,"Coin Deposit",$E$3:E1731,"")</f>
        <v>0</v>
      </c>
      <c r="AD1731" s="111">
        <f>SUMIFS('Deductions and Deposits'!$D:$D,'Deductions and Deposits'!$C:$C,D1731)+SUMIFS($F:$F,$D:$D,D1731,$C:$C,"Coin Deduction")</f>
        <v>0</v>
      </c>
      <c r="AE1731" s="111">
        <f>Table5[[#This Row],[Column4]]+Table5[[#This Row],[Column14]]+Table5[[#This Row],[Column19]]+Table5[[#This Row],[Column12]]</f>
        <v>0</v>
      </c>
      <c r="AF1731" s="111">
        <f>Table5[[#This Row],[Column5]]+Table5[[#This Row],[Column13]]+Table5[[#This Row],[Column21]]+Table5[[#This Row],[Column18]]</f>
        <v>0</v>
      </c>
      <c r="AG1731" s="111">
        <f t="shared" ref="AG1731:AG1794" si="302">IF(AND((AC1731+Y1731+AA1731)&gt;AF1731,OR(C1731="buy",AND(C1731="Coin Deposit",E1731&lt;&gt;""))),(AC1731+Y1731+AA1731)-AF1731,0)</f>
        <v>0</v>
      </c>
      <c r="AH1731" s="111">
        <f t="shared" ref="AH1731:AH1794" si="303">IF(AND(AE1731&gt;AF1731,OR(C1731="buy",AND(C1731="Coin Deposit",E1731&lt;&gt;""))),AE1731-AF1731,0)</f>
        <v>0</v>
      </c>
      <c r="AI1731" s="111">
        <f>Table5[[#This Row],[Column17]]-Table5[[#This Row],[Column20]]</f>
        <v>0</v>
      </c>
      <c r="AJ1731" s="111">
        <f t="shared" ref="AJ1731:AJ1794" si="304">IF(AI1731&gt;F1731,F1731,AI1731)</f>
        <v>0</v>
      </c>
      <c r="AK1731" s="111">
        <f t="shared" si="297"/>
        <v>0</v>
      </c>
      <c r="AL1731" s="111">
        <f t="shared" ref="AL1731:AL1794" si="305">IFERROR(SUMIFS($AK:$AK,$D:$D,D1731)/SUMIFS($AJ:$AJ,$D:$D,D1731),0)</f>
        <v>0</v>
      </c>
      <c r="AM1731" s="111" t="str">
        <f t="shared" ref="AM1731:AM1794" si="306">C1731&amp;D1731</f>
        <v/>
      </c>
      <c r="AN1731" s="111" t="str">
        <f t="shared" ref="AN1731:AN1794" ca="1" si="307">OFFSET(AM1731,COUNTA($AM:$AM)-ROW()-(ROW()-ROW($AN$2)-1),)</f>
        <v/>
      </c>
    </row>
    <row r="1732" spans="1:40" ht="20.25" customHeight="1" x14ac:dyDescent="0.3">
      <c r="A1732" s="107"/>
      <c r="B1732" s="144"/>
      <c r="C1732" s="119"/>
      <c r="D1732" s="120"/>
      <c r="E1732" s="119"/>
      <c r="F1732" s="119"/>
      <c r="G1732" s="120"/>
      <c r="H1732" s="119"/>
      <c r="I1732" s="109"/>
      <c r="L1732" s="108"/>
      <c r="M1732" s="108"/>
      <c r="N1732" s="108"/>
      <c r="O1732" s="108"/>
      <c r="P1732" s="108"/>
      <c r="Q1732" s="108"/>
      <c r="R1732" s="108"/>
      <c r="S1732" s="108"/>
      <c r="T1732" s="100">
        <f t="shared" si="298"/>
        <v>0</v>
      </c>
      <c r="U1732" s="111"/>
      <c r="V1732" s="111"/>
      <c r="W1732" s="111">
        <f>SUMIFS($F$3:F1732,$D$3:D1732,D1732,$C$3:C1732,"Buy")+SUMIFS($F$3:F1732,$D$3:D1732,D1732,$C$3:C1732,"Coin Deposit",$E$3:E1732,"&lt;&gt;")</f>
        <v>0</v>
      </c>
      <c r="X1732" s="111">
        <f t="shared" si="299"/>
        <v>0</v>
      </c>
      <c r="Y1732" s="111">
        <f>IF($D1732=Y$1,SUMIFS($H$3:$H1732,$G$3:$G1732,Y$1,$C$3:$C1732,"Sell"),0)</f>
        <v>0</v>
      </c>
      <c r="Z1732" s="111">
        <f t="shared" si="300"/>
        <v>0</v>
      </c>
      <c r="AA1732" s="111">
        <f>IF($D1732=AA$1,SUMIFS($H$3:$H1732,$G$3:$G1732,AA$1,$C$3:$C1732,"Sell"),0)</f>
        <v>0</v>
      </c>
      <c r="AB1732" s="111">
        <f t="shared" si="301"/>
        <v>0</v>
      </c>
      <c r="AC1732" s="111">
        <f>SUMIFS('Deductions and Deposits'!$H:$H,'Deductions and Deposits'!$G:$G,D1732,'Deductions and Deposits'!$F:$F,"&lt;="&amp;B1732)+SUMIFS($F$3:F1732,$D$3:D1732,D1732,$C$3:C1732,"Coin Deposit",$E$3:E1732,"")</f>
        <v>0</v>
      </c>
      <c r="AD1732" s="111">
        <f>SUMIFS('Deductions and Deposits'!$D:$D,'Deductions and Deposits'!$C:$C,D1732)+SUMIFS($F:$F,$D:$D,D1732,$C:$C,"Coin Deduction")</f>
        <v>0</v>
      </c>
      <c r="AE1732" s="111">
        <f>Table5[[#This Row],[Column4]]+Table5[[#This Row],[Column14]]+Table5[[#This Row],[Column19]]+Table5[[#This Row],[Column12]]</f>
        <v>0</v>
      </c>
      <c r="AF1732" s="111">
        <f>Table5[[#This Row],[Column5]]+Table5[[#This Row],[Column13]]+Table5[[#This Row],[Column21]]+Table5[[#This Row],[Column18]]</f>
        <v>0</v>
      </c>
      <c r="AG1732" s="111">
        <f t="shared" si="302"/>
        <v>0</v>
      </c>
      <c r="AH1732" s="111">
        <f t="shared" si="303"/>
        <v>0</v>
      </c>
      <c r="AI1732" s="111">
        <f>Table5[[#This Row],[Column17]]-Table5[[#This Row],[Column20]]</f>
        <v>0</v>
      </c>
      <c r="AJ1732" s="111">
        <f t="shared" si="304"/>
        <v>0</v>
      </c>
      <c r="AK1732" s="111">
        <f t="shared" si="297"/>
        <v>0</v>
      </c>
      <c r="AL1732" s="111">
        <f t="shared" si="305"/>
        <v>0</v>
      </c>
      <c r="AM1732" s="111" t="str">
        <f t="shared" si="306"/>
        <v/>
      </c>
      <c r="AN1732" s="111" t="str">
        <f t="shared" ca="1" si="307"/>
        <v/>
      </c>
    </row>
    <row r="1733" spans="1:40" ht="20.25" customHeight="1" x14ac:dyDescent="0.3">
      <c r="A1733" s="107"/>
      <c r="B1733" s="144"/>
      <c r="C1733" s="119"/>
      <c r="D1733" s="120"/>
      <c r="E1733" s="119"/>
      <c r="F1733" s="119"/>
      <c r="G1733" s="120"/>
      <c r="H1733" s="119"/>
      <c r="I1733" s="109"/>
      <c r="L1733" s="108"/>
      <c r="M1733" s="108"/>
      <c r="N1733" s="108"/>
      <c r="O1733" s="108"/>
      <c r="P1733" s="108"/>
      <c r="Q1733" s="108"/>
      <c r="R1733" s="108"/>
      <c r="S1733" s="108"/>
      <c r="T1733" s="100">
        <f t="shared" si="298"/>
        <v>0</v>
      </c>
      <c r="U1733" s="111"/>
      <c r="V1733" s="111"/>
      <c r="W1733" s="111">
        <f>SUMIFS($F$3:F1733,$D$3:D1733,D1733,$C$3:C1733,"Buy")+SUMIFS($F$3:F1733,$D$3:D1733,D1733,$C$3:C1733,"Coin Deposit",$E$3:E1733,"&lt;&gt;")</f>
        <v>0</v>
      </c>
      <c r="X1733" s="111">
        <f t="shared" si="299"/>
        <v>0</v>
      </c>
      <c r="Y1733" s="111">
        <f>IF($D1733=Y$1,SUMIFS($H$3:$H1733,$G$3:$G1733,Y$1,$C$3:$C1733,"Sell"),0)</f>
        <v>0</v>
      </c>
      <c r="Z1733" s="111">
        <f t="shared" si="300"/>
        <v>0</v>
      </c>
      <c r="AA1733" s="111">
        <f>IF($D1733=AA$1,SUMIFS($H$3:$H1733,$G$3:$G1733,AA$1,$C$3:$C1733,"Sell"),0)</f>
        <v>0</v>
      </c>
      <c r="AB1733" s="111">
        <f t="shared" si="301"/>
        <v>0</v>
      </c>
      <c r="AC1733" s="111">
        <f>SUMIFS('Deductions and Deposits'!$H:$H,'Deductions and Deposits'!$G:$G,D1733,'Deductions and Deposits'!$F:$F,"&lt;="&amp;B1733)+SUMIFS($F$3:F1733,$D$3:D1733,D1733,$C$3:C1733,"Coin Deposit",$E$3:E1733,"")</f>
        <v>0</v>
      </c>
      <c r="AD1733" s="111">
        <f>SUMIFS('Deductions and Deposits'!$D:$D,'Deductions and Deposits'!$C:$C,D1733)+SUMIFS($F:$F,$D:$D,D1733,$C:$C,"Coin Deduction")</f>
        <v>0</v>
      </c>
      <c r="AE1733" s="111">
        <f>Table5[[#This Row],[Column4]]+Table5[[#This Row],[Column14]]+Table5[[#This Row],[Column19]]+Table5[[#This Row],[Column12]]</f>
        <v>0</v>
      </c>
      <c r="AF1733" s="111">
        <f>Table5[[#This Row],[Column5]]+Table5[[#This Row],[Column13]]+Table5[[#This Row],[Column21]]+Table5[[#This Row],[Column18]]</f>
        <v>0</v>
      </c>
      <c r="AG1733" s="111">
        <f t="shared" si="302"/>
        <v>0</v>
      </c>
      <c r="AH1733" s="111">
        <f t="shared" si="303"/>
        <v>0</v>
      </c>
      <c r="AI1733" s="111">
        <f>Table5[[#This Row],[Column17]]-Table5[[#This Row],[Column20]]</f>
        <v>0</v>
      </c>
      <c r="AJ1733" s="111">
        <f t="shared" si="304"/>
        <v>0</v>
      </c>
      <c r="AK1733" s="111">
        <f t="shared" si="297"/>
        <v>0</v>
      </c>
      <c r="AL1733" s="111">
        <f t="shared" si="305"/>
        <v>0</v>
      </c>
      <c r="AM1733" s="111" t="str">
        <f t="shared" si="306"/>
        <v/>
      </c>
      <c r="AN1733" s="111" t="str">
        <f t="shared" ca="1" si="307"/>
        <v/>
      </c>
    </row>
    <row r="1734" spans="1:40" ht="20.25" customHeight="1" x14ac:dyDescent="0.3">
      <c r="A1734" s="107"/>
      <c r="B1734" s="144"/>
      <c r="C1734" s="119"/>
      <c r="D1734" s="120"/>
      <c r="E1734" s="119"/>
      <c r="F1734" s="119"/>
      <c r="G1734" s="120"/>
      <c r="H1734" s="119"/>
      <c r="I1734" s="109"/>
      <c r="L1734" s="108"/>
      <c r="M1734" s="108"/>
      <c r="N1734" s="108"/>
      <c r="O1734" s="108"/>
      <c r="P1734" s="108"/>
      <c r="Q1734" s="108"/>
      <c r="R1734" s="108"/>
      <c r="S1734" s="108"/>
      <c r="T1734" s="100">
        <f t="shared" si="298"/>
        <v>0</v>
      </c>
      <c r="U1734" s="111"/>
      <c r="V1734" s="111"/>
      <c r="W1734" s="111">
        <f>SUMIFS($F$3:F1734,$D$3:D1734,D1734,$C$3:C1734,"Buy")+SUMIFS($F$3:F1734,$D$3:D1734,D1734,$C$3:C1734,"Coin Deposit",$E$3:E1734,"&lt;&gt;")</f>
        <v>0</v>
      </c>
      <c r="X1734" s="111">
        <f t="shared" si="299"/>
        <v>0</v>
      </c>
      <c r="Y1734" s="111">
        <f>IF($D1734=Y$1,SUMIFS($H$3:$H1734,$G$3:$G1734,Y$1,$C$3:$C1734,"Sell"),0)</f>
        <v>0</v>
      </c>
      <c r="Z1734" s="111">
        <f t="shared" si="300"/>
        <v>0</v>
      </c>
      <c r="AA1734" s="111">
        <f>IF($D1734=AA$1,SUMIFS($H$3:$H1734,$G$3:$G1734,AA$1,$C$3:$C1734,"Sell"),0)</f>
        <v>0</v>
      </c>
      <c r="AB1734" s="111">
        <f t="shared" si="301"/>
        <v>0</v>
      </c>
      <c r="AC1734" s="111">
        <f>SUMIFS('Deductions and Deposits'!$H:$H,'Deductions and Deposits'!$G:$G,D1734,'Deductions and Deposits'!$F:$F,"&lt;="&amp;B1734)+SUMIFS($F$3:F1734,$D$3:D1734,D1734,$C$3:C1734,"Coin Deposit",$E$3:E1734,"")</f>
        <v>0</v>
      </c>
      <c r="AD1734" s="111">
        <f>SUMIFS('Deductions and Deposits'!$D:$D,'Deductions and Deposits'!$C:$C,D1734)+SUMIFS($F:$F,$D:$D,D1734,$C:$C,"Coin Deduction")</f>
        <v>0</v>
      </c>
      <c r="AE1734" s="111">
        <f>Table5[[#This Row],[Column4]]+Table5[[#This Row],[Column14]]+Table5[[#This Row],[Column19]]+Table5[[#This Row],[Column12]]</f>
        <v>0</v>
      </c>
      <c r="AF1734" s="111">
        <f>Table5[[#This Row],[Column5]]+Table5[[#This Row],[Column13]]+Table5[[#This Row],[Column21]]+Table5[[#This Row],[Column18]]</f>
        <v>0</v>
      </c>
      <c r="AG1734" s="111">
        <f t="shared" si="302"/>
        <v>0</v>
      </c>
      <c r="AH1734" s="111">
        <f t="shared" si="303"/>
        <v>0</v>
      </c>
      <c r="AI1734" s="111">
        <f>Table5[[#This Row],[Column17]]-Table5[[#This Row],[Column20]]</f>
        <v>0</v>
      </c>
      <c r="AJ1734" s="111">
        <f t="shared" si="304"/>
        <v>0</v>
      </c>
      <c r="AK1734" s="111">
        <f t="shared" si="297"/>
        <v>0</v>
      </c>
      <c r="AL1734" s="111">
        <f t="shared" si="305"/>
        <v>0</v>
      </c>
      <c r="AM1734" s="111" t="str">
        <f t="shared" si="306"/>
        <v/>
      </c>
      <c r="AN1734" s="111" t="str">
        <f t="shared" ca="1" si="307"/>
        <v/>
      </c>
    </row>
    <row r="1735" spans="1:40" ht="20.25" customHeight="1" x14ac:dyDescent="0.3">
      <c r="A1735" s="107"/>
      <c r="B1735" s="144"/>
      <c r="C1735" s="119"/>
      <c r="D1735" s="120"/>
      <c r="E1735" s="119"/>
      <c r="F1735" s="119"/>
      <c r="G1735" s="120"/>
      <c r="H1735" s="119"/>
      <c r="I1735" s="109"/>
      <c r="L1735" s="108"/>
      <c r="M1735" s="108"/>
      <c r="N1735" s="108"/>
      <c r="O1735" s="108"/>
      <c r="P1735" s="108"/>
      <c r="Q1735" s="108"/>
      <c r="R1735" s="108"/>
      <c r="S1735" s="108"/>
      <c r="T1735" s="100">
        <f t="shared" si="298"/>
        <v>0</v>
      </c>
      <c r="U1735" s="111"/>
      <c r="V1735" s="111"/>
      <c r="W1735" s="111">
        <f>SUMIFS($F$3:F1735,$D$3:D1735,D1735,$C$3:C1735,"Buy")+SUMIFS($F$3:F1735,$D$3:D1735,D1735,$C$3:C1735,"Coin Deposit",$E$3:E1735,"&lt;&gt;")</f>
        <v>0</v>
      </c>
      <c r="X1735" s="111">
        <f t="shared" si="299"/>
        <v>0</v>
      </c>
      <c r="Y1735" s="111">
        <f>IF($D1735=Y$1,SUMIFS($H$3:$H1735,$G$3:$G1735,Y$1,$C$3:$C1735,"Sell"),0)</f>
        <v>0</v>
      </c>
      <c r="Z1735" s="111">
        <f t="shared" si="300"/>
        <v>0</v>
      </c>
      <c r="AA1735" s="111">
        <f>IF($D1735=AA$1,SUMIFS($H$3:$H1735,$G$3:$G1735,AA$1,$C$3:$C1735,"Sell"),0)</f>
        <v>0</v>
      </c>
      <c r="AB1735" s="111">
        <f t="shared" si="301"/>
        <v>0</v>
      </c>
      <c r="AC1735" s="111">
        <f>SUMIFS('Deductions and Deposits'!$H:$H,'Deductions and Deposits'!$G:$G,D1735,'Deductions and Deposits'!$F:$F,"&lt;="&amp;B1735)+SUMIFS($F$3:F1735,$D$3:D1735,D1735,$C$3:C1735,"Coin Deposit",$E$3:E1735,"")</f>
        <v>0</v>
      </c>
      <c r="AD1735" s="111">
        <f>SUMIFS('Deductions and Deposits'!$D:$D,'Deductions and Deposits'!$C:$C,D1735)+SUMIFS($F:$F,$D:$D,D1735,$C:$C,"Coin Deduction")</f>
        <v>0</v>
      </c>
      <c r="AE1735" s="111">
        <f>Table5[[#This Row],[Column4]]+Table5[[#This Row],[Column14]]+Table5[[#This Row],[Column19]]+Table5[[#This Row],[Column12]]</f>
        <v>0</v>
      </c>
      <c r="AF1735" s="111">
        <f>Table5[[#This Row],[Column5]]+Table5[[#This Row],[Column13]]+Table5[[#This Row],[Column21]]+Table5[[#This Row],[Column18]]</f>
        <v>0</v>
      </c>
      <c r="AG1735" s="111">
        <f t="shared" si="302"/>
        <v>0</v>
      </c>
      <c r="AH1735" s="111">
        <f t="shared" si="303"/>
        <v>0</v>
      </c>
      <c r="AI1735" s="111">
        <f>Table5[[#This Row],[Column17]]-Table5[[#This Row],[Column20]]</f>
        <v>0</v>
      </c>
      <c r="AJ1735" s="111">
        <f t="shared" si="304"/>
        <v>0</v>
      </c>
      <c r="AK1735" s="111">
        <f t="shared" si="297"/>
        <v>0</v>
      </c>
      <c r="AL1735" s="111">
        <f t="shared" si="305"/>
        <v>0</v>
      </c>
      <c r="AM1735" s="111" t="str">
        <f t="shared" si="306"/>
        <v/>
      </c>
      <c r="AN1735" s="111" t="str">
        <f t="shared" ca="1" si="307"/>
        <v/>
      </c>
    </row>
    <row r="1736" spans="1:40" ht="20.25" customHeight="1" x14ac:dyDescent="0.3">
      <c r="A1736" s="107"/>
      <c r="B1736" s="144"/>
      <c r="C1736" s="119"/>
      <c r="D1736" s="120"/>
      <c r="E1736" s="119"/>
      <c r="F1736" s="119"/>
      <c r="G1736" s="120"/>
      <c r="H1736" s="119"/>
      <c r="I1736" s="109"/>
      <c r="L1736" s="108"/>
      <c r="M1736" s="108"/>
      <c r="N1736" s="108"/>
      <c r="O1736" s="108"/>
      <c r="P1736" s="108"/>
      <c r="Q1736" s="108"/>
      <c r="R1736" s="108"/>
      <c r="S1736" s="108"/>
      <c r="T1736" s="100">
        <f t="shared" si="298"/>
        <v>0</v>
      </c>
      <c r="U1736" s="111"/>
      <c r="V1736" s="111"/>
      <c r="W1736" s="111">
        <f>SUMIFS($F$3:F1736,$D$3:D1736,D1736,$C$3:C1736,"Buy")+SUMIFS($F$3:F1736,$D$3:D1736,D1736,$C$3:C1736,"Coin Deposit",$E$3:E1736,"&lt;&gt;")</f>
        <v>0</v>
      </c>
      <c r="X1736" s="111">
        <f t="shared" si="299"/>
        <v>0</v>
      </c>
      <c r="Y1736" s="111">
        <f>IF($D1736=Y$1,SUMIFS($H$3:$H1736,$G$3:$G1736,Y$1,$C$3:$C1736,"Sell"),0)</f>
        <v>0</v>
      </c>
      <c r="Z1736" s="111">
        <f t="shared" si="300"/>
        <v>0</v>
      </c>
      <c r="AA1736" s="111">
        <f>IF($D1736=AA$1,SUMIFS($H$3:$H1736,$G$3:$G1736,AA$1,$C$3:$C1736,"Sell"),0)</f>
        <v>0</v>
      </c>
      <c r="AB1736" s="111">
        <f t="shared" si="301"/>
        <v>0</v>
      </c>
      <c r="AC1736" s="111">
        <f>SUMIFS('Deductions and Deposits'!$H:$H,'Deductions and Deposits'!$G:$G,D1736,'Deductions and Deposits'!$F:$F,"&lt;="&amp;B1736)+SUMIFS($F$3:F1736,$D$3:D1736,D1736,$C$3:C1736,"Coin Deposit",$E$3:E1736,"")</f>
        <v>0</v>
      </c>
      <c r="AD1736" s="111">
        <f>SUMIFS('Deductions and Deposits'!$D:$D,'Deductions and Deposits'!$C:$C,D1736)+SUMIFS($F:$F,$D:$D,D1736,$C:$C,"Coin Deduction")</f>
        <v>0</v>
      </c>
      <c r="AE1736" s="111">
        <f>Table5[[#This Row],[Column4]]+Table5[[#This Row],[Column14]]+Table5[[#This Row],[Column19]]+Table5[[#This Row],[Column12]]</f>
        <v>0</v>
      </c>
      <c r="AF1736" s="111">
        <f>Table5[[#This Row],[Column5]]+Table5[[#This Row],[Column13]]+Table5[[#This Row],[Column21]]+Table5[[#This Row],[Column18]]</f>
        <v>0</v>
      </c>
      <c r="AG1736" s="111">
        <f t="shared" si="302"/>
        <v>0</v>
      </c>
      <c r="AH1736" s="111">
        <f t="shared" si="303"/>
        <v>0</v>
      </c>
      <c r="AI1736" s="111">
        <f>Table5[[#This Row],[Column17]]-Table5[[#This Row],[Column20]]</f>
        <v>0</v>
      </c>
      <c r="AJ1736" s="111">
        <f t="shared" si="304"/>
        <v>0</v>
      </c>
      <c r="AK1736" s="111">
        <f t="shared" si="297"/>
        <v>0</v>
      </c>
      <c r="AL1736" s="111">
        <f t="shared" si="305"/>
        <v>0</v>
      </c>
      <c r="AM1736" s="111" t="str">
        <f t="shared" si="306"/>
        <v/>
      </c>
      <c r="AN1736" s="111" t="str">
        <f t="shared" ca="1" si="307"/>
        <v/>
      </c>
    </row>
    <row r="1737" spans="1:40" ht="20.25" customHeight="1" x14ac:dyDescent="0.3">
      <c r="A1737" s="107"/>
      <c r="B1737" s="144"/>
      <c r="C1737" s="119"/>
      <c r="D1737" s="120"/>
      <c r="E1737" s="119"/>
      <c r="F1737" s="119"/>
      <c r="G1737" s="120"/>
      <c r="H1737" s="119"/>
      <c r="I1737" s="109"/>
      <c r="L1737" s="108"/>
      <c r="M1737" s="108"/>
      <c r="N1737" s="108"/>
      <c r="O1737" s="108"/>
      <c r="P1737" s="108"/>
      <c r="Q1737" s="108"/>
      <c r="R1737" s="108"/>
      <c r="S1737" s="108"/>
      <c r="T1737" s="100">
        <f t="shared" si="298"/>
        <v>0</v>
      </c>
      <c r="U1737" s="111"/>
      <c r="V1737" s="111"/>
      <c r="W1737" s="111">
        <f>SUMIFS($F$3:F1737,$D$3:D1737,D1737,$C$3:C1737,"Buy")+SUMIFS($F$3:F1737,$D$3:D1737,D1737,$C$3:C1737,"Coin Deposit",$E$3:E1737,"&lt;&gt;")</f>
        <v>0</v>
      </c>
      <c r="X1737" s="111">
        <f t="shared" si="299"/>
        <v>0</v>
      </c>
      <c r="Y1737" s="111">
        <f>IF($D1737=Y$1,SUMIFS($H$3:$H1737,$G$3:$G1737,Y$1,$C$3:$C1737,"Sell"),0)</f>
        <v>0</v>
      </c>
      <c r="Z1737" s="111">
        <f t="shared" si="300"/>
        <v>0</v>
      </c>
      <c r="AA1737" s="111">
        <f>IF($D1737=AA$1,SUMIFS($H$3:$H1737,$G$3:$G1737,AA$1,$C$3:$C1737,"Sell"),0)</f>
        <v>0</v>
      </c>
      <c r="AB1737" s="111">
        <f t="shared" si="301"/>
        <v>0</v>
      </c>
      <c r="AC1737" s="111">
        <f>SUMIFS('Deductions and Deposits'!$H:$H,'Deductions and Deposits'!$G:$G,D1737,'Deductions and Deposits'!$F:$F,"&lt;="&amp;B1737)+SUMIFS($F$3:F1737,$D$3:D1737,D1737,$C$3:C1737,"Coin Deposit",$E$3:E1737,"")</f>
        <v>0</v>
      </c>
      <c r="AD1737" s="111">
        <f>SUMIFS('Deductions and Deposits'!$D:$D,'Deductions and Deposits'!$C:$C,D1737)+SUMIFS($F:$F,$D:$D,D1737,$C:$C,"Coin Deduction")</f>
        <v>0</v>
      </c>
      <c r="AE1737" s="111">
        <f>Table5[[#This Row],[Column4]]+Table5[[#This Row],[Column14]]+Table5[[#This Row],[Column19]]+Table5[[#This Row],[Column12]]</f>
        <v>0</v>
      </c>
      <c r="AF1737" s="111">
        <f>Table5[[#This Row],[Column5]]+Table5[[#This Row],[Column13]]+Table5[[#This Row],[Column21]]+Table5[[#This Row],[Column18]]</f>
        <v>0</v>
      </c>
      <c r="AG1737" s="111">
        <f t="shared" si="302"/>
        <v>0</v>
      </c>
      <c r="AH1737" s="111">
        <f t="shared" si="303"/>
        <v>0</v>
      </c>
      <c r="AI1737" s="111">
        <f>Table5[[#This Row],[Column17]]-Table5[[#This Row],[Column20]]</f>
        <v>0</v>
      </c>
      <c r="AJ1737" s="111">
        <f t="shared" si="304"/>
        <v>0</v>
      </c>
      <c r="AK1737" s="111">
        <f t="shared" si="297"/>
        <v>0</v>
      </c>
      <c r="AL1737" s="111">
        <f t="shared" si="305"/>
        <v>0</v>
      </c>
      <c r="AM1737" s="111" t="str">
        <f t="shared" si="306"/>
        <v/>
      </c>
      <c r="AN1737" s="111" t="str">
        <f t="shared" ca="1" si="307"/>
        <v/>
      </c>
    </row>
    <row r="1738" spans="1:40" ht="20.25" customHeight="1" x14ac:dyDescent="0.3">
      <c r="A1738" s="107"/>
      <c r="B1738" s="144"/>
      <c r="C1738" s="119"/>
      <c r="D1738" s="120"/>
      <c r="E1738" s="119"/>
      <c r="F1738" s="119"/>
      <c r="G1738" s="120"/>
      <c r="H1738" s="119"/>
      <c r="I1738" s="109"/>
      <c r="L1738" s="108"/>
      <c r="M1738" s="108"/>
      <c r="N1738" s="108"/>
      <c r="O1738" s="108"/>
      <c r="P1738" s="108"/>
      <c r="Q1738" s="108"/>
      <c r="R1738" s="108"/>
      <c r="S1738" s="108"/>
      <c r="T1738" s="100">
        <f t="shared" si="298"/>
        <v>0</v>
      </c>
      <c r="U1738" s="111"/>
      <c r="V1738" s="111"/>
      <c r="W1738" s="111">
        <f>SUMIFS($F$3:F1738,$D$3:D1738,D1738,$C$3:C1738,"Buy")+SUMIFS($F$3:F1738,$D$3:D1738,D1738,$C$3:C1738,"Coin Deposit",$E$3:E1738,"&lt;&gt;")</f>
        <v>0</v>
      </c>
      <c r="X1738" s="111">
        <f t="shared" si="299"/>
        <v>0</v>
      </c>
      <c r="Y1738" s="111">
        <f>IF($D1738=Y$1,SUMIFS($H$3:$H1738,$G$3:$G1738,Y$1,$C$3:$C1738,"Sell"),0)</f>
        <v>0</v>
      </c>
      <c r="Z1738" s="111">
        <f t="shared" si="300"/>
        <v>0</v>
      </c>
      <c r="AA1738" s="111">
        <f>IF($D1738=AA$1,SUMIFS($H$3:$H1738,$G$3:$G1738,AA$1,$C$3:$C1738,"Sell"),0)</f>
        <v>0</v>
      </c>
      <c r="AB1738" s="111">
        <f t="shared" si="301"/>
        <v>0</v>
      </c>
      <c r="AC1738" s="111">
        <f>SUMIFS('Deductions and Deposits'!$H:$H,'Deductions and Deposits'!$G:$G,D1738,'Deductions and Deposits'!$F:$F,"&lt;="&amp;B1738)+SUMIFS($F$3:F1738,$D$3:D1738,D1738,$C$3:C1738,"Coin Deposit",$E$3:E1738,"")</f>
        <v>0</v>
      </c>
      <c r="AD1738" s="111">
        <f>SUMIFS('Deductions and Deposits'!$D:$D,'Deductions and Deposits'!$C:$C,D1738)+SUMIFS($F:$F,$D:$D,D1738,$C:$C,"Coin Deduction")</f>
        <v>0</v>
      </c>
      <c r="AE1738" s="111">
        <f>Table5[[#This Row],[Column4]]+Table5[[#This Row],[Column14]]+Table5[[#This Row],[Column19]]+Table5[[#This Row],[Column12]]</f>
        <v>0</v>
      </c>
      <c r="AF1738" s="111">
        <f>Table5[[#This Row],[Column5]]+Table5[[#This Row],[Column13]]+Table5[[#This Row],[Column21]]+Table5[[#This Row],[Column18]]</f>
        <v>0</v>
      </c>
      <c r="AG1738" s="111">
        <f t="shared" si="302"/>
        <v>0</v>
      </c>
      <c r="AH1738" s="111">
        <f t="shared" si="303"/>
        <v>0</v>
      </c>
      <c r="AI1738" s="111">
        <f>Table5[[#This Row],[Column17]]-Table5[[#This Row],[Column20]]</f>
        <v>0</v>
      </c>
      <c r="AJ1738" s="111">
        <f t="shared" si="304"/>
        <v>0</v>
      </c>
      <c r="AK1738" s="111">
        <f t="shared" si="297"/>
        <v>0</v>
      </c>
      <c r="AL1738" s="111">
        <f t="shared" si="305"/>
        <v>0</v>
      </c>
      <c r="AM1738" s="111" t="str">
        <f t="shared" si="306"/>
        <v/>
      </c>
      <c r="AN1738" s="111" t="str">
        <f t="shared" ca="1" si="307"/>
        <v/>
      </c>
    </row>
    <row r="1739" spans="1:40" ht="20.25" customHeight="1" x14ac:dyDescent="0.3">
      <c r="A1739" s="107"/>
      <c r="B1739" s="144"/>
      <c r="C1739" s="119"/>
      <c r="D1739" s="120"/>
      <c r="E1739" s="119"/>
      <c r="F1739" s="119"/>
      <c r="G1739" s="120"/>
      <c r="H1739" s="119"/>
      <c r="I1739" s="109"/>
      <c r="L1739" s="108"/>
      <c r="M1739" s="108"/>
      <c r="N1739" s="108"/>
      <c r="O1739" s="108"/>
      <c r="P1739" s="108"/>
      <c r="Q1739" s="108"/>
      <c r="R1739" s="108"/>
      <c r="S1739" s="108"/>
      <c r="T1739" s="100">
        <f t="shared" si="298"/>
        <v>0</v>
      </c>
      <c r="U1739" s="111"/>
      <c r="V1739" s="111"/>
      <c r="W1739" s="111">
        <f>SUMIFS($F$3:F1739,$D$3:D1739,D1739,$C$3:C1739,"Buy")+SUMIFS($F$3:F1739,$D$3:D1739,D1739,$C$3:C1739,"Coin Deposit",$E$3:E1739,"&lt;&gt;")</f>
        <v>0</v>
      </c>
      <c r="X1739" s="111">
        <f t="shared" si="299"/>
        <v>0</v>
      </c>
      <c r="Y1739" s="111">
        <f>IF($D1739=Y$1,SUMIFS($H$3:$H1739,$G$3:$G1739,Y$1,$C$3:$C1739,"Sell"),0)</f>
        <v>0</v>
      </c>
      <c r="Z1739" s="111">
        <f t="shared" si="300"/>
        <v>0</v>
      </c>
      <c r="AA1739" s="111">
        <f>IF($D1739=AA$1,SUMIFS($H$3:$H1739,$G$3:$G1739,AA$1,$C$3:$C1739,"Sell"),0)</f>
        <v>0</v>
      </c>
      <c r="AB1739" s="111">
        <f t="shared" si="301"/>
        <v>0</v>
      </c>
      <c r="AC1739" s="111">
        <f>SUMIFS('Deductions and Deposits'!$H:$H,'Deductions and Deposits'!$G:$G,D1739,'Deductions and Deposits'!$F:$F,"&lt;="&amp;B1739)+SUMIFS($F$3:F1739,$D$3:D1739,D1739,$C$3:C1739,"Coin Deposit",$E$3:E1739,"")</f>
        <v>0</v>
      </c>
      <c r="AD1739" s="111">
        <f>SUMIFS('Deductions and Deposits'!$D:$D,'Deductions and Deposits'!$C:$C,D1739)+SUMIFS($F:$F,$D:$D,D1739,$C:$C,"Coin Deduction")</f>
        <v>0</v>
      </c>
      <c r="AE1739" s="111">
        <f>Table5[[#This Row],[Column4]]+Table5[[#This Row],[Column14]]+Table5[[#This Row],[Column19]]+Table5[[#This Row],[Column12]]</f>
        <v>0</v>
      </c>
      <c r="AF1739" s="111">
        <f>Table5[[#This Row],[Column5]]+Table5[[#This Row],[Column13]]+Table5[[#This Row],[Column21]]+Table5[[#This Row],[Column18]]</f>
        <v>0</v>
      </c>
      <c r="AG1739" s="111">
        <f t="shared" si="302"/>
        <v>0</v>
      </c>
      <c r="AH1739" s="111">
        <f t="shared" si="303"/>
        <v>0</v>
      </c>
      <c r="AI1739" s="111">
        <f>Table5[[#This Row],[Column17]]-Table5[[#This Row],[Column20]]</f>
        <v>0</v>
      </c>
      <c r="AJ1739" s="111">
        <f t="shared" si="304"/>
        <v>0</v>
      </c>
      <c r="AK1739" s="111">
        <f t="shared" si="297"/>
        <v>0</v>
      </c>
      <c r="AL1739" s="111">
        <f t="shared" si="305"/>
        <v>0</v>
      </c>
      <c r="AM1739" s="111" t="str">
        <f t="shared" si="306"/>
        <v/>
      </c>
      <c r="AN1739" s="111" t="str">
        <f t="shared" ca="1" si="307"/>
        <v/>
      </c>
    </row>
    <row r="1740" spans="1:40" ht="20.25" customHeight="1" x14ac:dyDescent="0.3">
      <c r="A1740" s="107"/>
      <c r="B1740" s="144"/>
      <c r="C1740" s="119"/>
      <c r="D1740" s="120"/>
      <c r="E1740" s="119"/>
      <c r="F1740" s="119"/>
      <c r="G1740" s="120"/>
      <c r="H1740" s="119"/>
      <c r="I1740" s="109"/>
      <c r="L1740" s="108"/>
      <c r="M1740" s="108"/>
      <c r="N1740" s="108"/>
      <c r="O1740" s="108"/>
      <c r="P1740" s="108"/>
      <c r="Q1740" s="108"/>
      <c r="R1740" s="108"/>
      <c r="S1740" s="108"/>
      <c r="T1740" s="100">
        <f t="shared" si="298"/>
        <v>0</v>
      </c>
      <c r="U1740" s="111"/>
      <c r="V1740" s="111"/>
      <c r="W1740" s="111">
        <f>SUMIFS($F$3:F1740,$D$3:D1740,D1740,$C$3:C1740,"Buy")+SUMIFS($F$3:F1740,$D$3:D1740,D1740,$C$3:C1740,"Coin Deposit",$E$3:E1740,"&lt;&gt;")</f>
        <v>0</v>
      </c>
      <c r="X1740" s="111">
        <f t="shared" si="299"/>
        <v>0</v>
      </c>
      <c r="Y1740" s="111">
        <f>IF($D1740=Y$1,SUMIFS($H$3:$H1740,$G$3:$G1740,Y$1,$C$3:$C1740,"Sell"),0)</f>
        <v>0</v>
      </c>
      <c r="Z1740" s="111">
        <f t="shared" si="300"/>
        <v>0</v>
      </c>
      <c r="AA1740" s="111">
        <f>IF($D1740=AA$1,SUMIFS($H$3:$H1740,$G$3:$G1740,AA$1,$C$3:$C1740,"Sell"),0)</f>
        <v>0</v>
      </c>
      <c r="AB1740" s="111">
        <f t="shared" si="301"/>
        <v>0</v>
      </c>
      <c r="AC1740" s="111">
        <f>SUMIFS('Deductions and Deposits'!$H:$H,'Deductions and Deposits'!$G:$G,D1740,'Deductions and Deposits'!$F:$F,"&lt;="&amp;B1740)+SUMIFS($F$3:F1740,$D$3:D1740,D1740,$C$3:C1740,"Coin Deposit",$E$3:E1740,"")</f>
        <v>0</v>
      </c>
      <c r="AD1740" s="111">
        <f>SUMIFS('Deductions and Deposits'!$D:$D,'Deductions and Deposits'!$C:$C,D1740)+SUMIFS($F:$F,$D:$D,D1740,$C:$C,"Coin Deduction")</f>
        <v>0</v>
      </c>
      <c r="AE1740" s="111">
        <f>Table5[[#This Row],[Column4]]+Table5[[#This Row],[Column14]]+Table5[[#This Row],[Column19]]+Table5[[#This Row],[Column12]]</f>
        <v>0</v>
      </c>
      <c r="AF1740" s="111">
        <f>Table5[[#This Row],[Column5]]+Table5[[#This Row],[Column13]]+Table5[[#This Row],[Column21]]+Table5[[#This Row],[Column18]]</f>
        <v>0</v>
      </c>
      <c r="AG1740" s="111">
        <f t="shared" si="302"/>
        <v>0</v>
      </c>
      <c r="AH1740" s="111">
        <f t="shared" si="303"/>
        <v>0</v>
      </c>
      <c r="AI1740" s="111">
        <f>Table5[[#This Row],[Column17]]-Table5[[#This Row],[Column20]]</f>
        <v>0</v>
      </c>
      <c r="AJ1740" s="111">
        <f t="shared" si="304"/>
        <v>0</v>
      </c>
      <c r="AK1740" s="111">
        <f t="shared" si="297"/>
        <v>0</v>
      </c>
      <c r="AL1740" s="111">
        <f t="shared" si="305"/>
        <v>0</v>
      </c>
      <c r="AM1740" s="111" t="str">
        <f t="shared" si="306"/>
        <v/>
      </c>
      <c r="AN1740" s="111" t="str">
        <f t="shared" ca="1" si="307"/>
        <v/>
      </c>
    </row>
    <row r="1741" spans="1:40" ht="20.25" customHeight="1" x14ac:dyDescent="0.3">
      <c r="A1741" s="107"/>
      <c r="B1741" s="144"/>
      <c r="C1741" s="119"/>
      <c r="D1741" s="120"/>
      <c r="E1741" s="119"/>
      <c r="F1741" s="119"/>
      <c r="G1741" s="120"/>
      <c r="H1741" s="119"/>
      <c r="I1741" s="109"/>
      <c r="L1741" s="108"/>
      <c r="M1741" s="108"/>
      <c r="N1741" s="108"/>
      <c r="O1741" s="108"/>
      <c r="P1741" s="108"/>
      <c r="Q1741" s="108"/>
      <c r="R1741" s="108"/>
      <c r="S1741" s="108"/>
      <c r="T1741" s="100">
        <f t="shared" si="298"/>
        <v>0</v>
      </c>
      <c r="U1741" s="111"/>
      <c r="V1741" s="111"/>
      <c r="W1741" s="111">
        <f>SUMIFS($F$3:F1741,$D$3:D1741,D1741,$C$3:C1741,"Buy")+SUMIFS($F$3:F1741,$D$3:D1741,D1741,$C$3:C1741,"Coin Deposit",$E$3:E1741,"&lt;&gt;")</f>
        <v>0</v>
      </c>
      <c r="X1741" s="111">
        <f t="shared" si="299"/>
        <v>0</v>
      </c>
      <c r="Y1741" s="111">
        <f>IF($D1741=Y$1,SUMIFS($H$3:$H1741,$G$3:$G1741,Y$1,$C$3:$C1741,"Sell"),0)</f>
        <v>0</v>
      </c>
      <c r="Z1741" s="111">
        <f t="shared" si="300"/>
        <v>0</v>
      </c>
      <c r="AA1741" s="111">
        <f>IF($D1741=AA$1,SUMIFS($H$3:$H1741,$G$3:$G1741,AA$1,$C$3:$C1741,"Sell"),0)</f>
        <v>0</v>
      </c>
      <c r="AB1741" s="111">
        <f t="shared" si="301"/>
        <v>0</v>
      </c>
      <c r="AC1741" s="111">
        <f>SUMIFS('Deductions and Deposits'!$H:$H,'Deductions and Deposits'!$G:$G,D1741,'Deductions and Deposits'!$F:$F,"&lt;="&amp;B1741)+SUMIFS($F$3:F1741,$D$3:D1741,D1741,$C$3:C1741,"Coin Deposit",$E$3:E1741,"")</f>
        <v>0</v>
      </c>
      <c r="AD1741" s="111">
        <f>SUMIFS('Deductions and Deposits'!$D:$D,'Deductions and Deposits'!$C:$C,D1741)+SUMIFS($F:$F,$D:$D,D1741,$C:$C,"Coin Deduction")</f>
        <v>0</v>
      </c>
      <c r="AE1741" s="111">
        <f>Table5[[#This Row],[Column4]]+Table5[[#This Row],[Column14]]+Table5[[#This Row],[Column19]]+Table5[[#This Row],[Column12]]</f>
        <v>0</v>
      </c>
      <c r="AF1741" s="111">
        <f>Table5[[#This Row],[Column5]]+Table5[[#This Row],[Column13]]+Table5[[#This Row],[Column21]]+Table5[[#This Row],[Column18]]</f>
        <v>0</v>
      </c>
      <c r="AG1741" s="111">
        <f t="shared" si="302"/>
        <v>0</v>
      </c>
      <c r="AH1741" s="111">
        <f t="shared" si="303"/>
        <v>0</v>
      </c>
      <c r="AI1741" s="111">
        <f>Table5[[#This Row],[Column17]]-Table5[[#This Row],[Column20]]</f>
        <v>0</v>
      </c>
      <c r="AJ1741" s="111">
        <f t="shared" si="304"/>
        <v>0</v>
      </c>
      <c r="AK1741" s="111">
        <f t="shared" si="297"/>
        <v>0</v>
      </c>
      <c r="AL1741" s="111">
        <f t="shared" si="305"/>
        <v>0</v>
      </c>
      <c r="AM1741" s="111" t="str">
        <f t="shared" si="306"/>
        <v/>
      </c>
      <c r="AN1741" s="111" t="str">
        <f t="shared" ca="1" si="307"/>
        <v/>
      </c>
    </row>
    <row r="1742" spans="1:40" ht="20.25" customHeight="1" x14ac:dyDescent="0.3">
      <c r="A1742" s="107"/>
      <c r="B1742" s="144"/>
      <c r="C1742" s="119"/>
      <c r="D1742" s="120"/>
      <c r="E1742" s="119"/>
      <c r="F1742" s="119"/>
      <c r="G1742" s="120"/>
      <c r="H1742" s="119"/>
      <c r="I1742" s="109"/>
      <c r="L1742" s="108"/>
      <c r="M1742" s="108"/>
      <c r="N1742" s="108"/>
      <c r="O1742" s="108"/>
      <c r="P1742" s="108"/>
      <c r="Q1742" s="108"/>
      <c r="R1742" s="108"/>
      <c r="S1742" s="108"/>
      <c r="T1742" s="100">
        <f t="shared" si="298"/>
        <v>0</v>
      </c>
      <c r="U1742" s="111"/>
      <c r="V1742" s="111"/>
      <c r="W1742" s="111">
        <f>SUMIFS($F$3:F1742,$D$3:D1742,D1742,$C$3:C1742,"Buy")+SUMIFS($F$3:F1742,$D$3:D1742,D1742,$C$3:C1742,"Coin Deposit",$E$3:E1742,"&lt;&gt;")</f>
        <v>0</v>
      </c>
      <c r="X1742" s="111">
        <f t="shared" si="299"/>
        <v>0</v>
      </c>
      <c r="Y1742" s="111">
        <f>IF($D1742=Y$1,SUMIFS($H$3:$H1742,$G$3:$G1742,Y$1,$C$3:$C1742,"Sell"),0)</f>
        <v>0</v>
      </c>
      <c r="Z1742" s="111">
        <f t="shared" si="300"/>
        <v>0</v>
      </c>
      <c r="AA1742" s="111">
        <f>IF($D1742=AA$1,SUMIFS($H$3:$H1742,$G$3:$G1742,AA$1,$C$3:$C1742,"Sell"),0)</f>
        <v>0</v>
      </c>
      <c r="AB1742" s="111">
        <f t="shared" si="301"/>
        <v>0</v>
      </c>
      <c r="AC1742" s="111">
        <f>SUMIFS('Deductions and Deposits'!$H:$H,'Deductions and Deposits'!$G:$G,D1742,'Deductions and Deposits'!$F:$F,"&lt;="&amp;B1742)+SUMIFS($F$3:F1742,$D$3:D1742,D1742,$C$3:C1742,"Coin Deposit",$E$3:E1742,"")</f>
        <v>0</v>
      </c>
      <c r="AD1742" s="111">
        <f>SUMIFS('Deductions and Deposits'!$D:$D,'Deductions and Deposits'!$C:$C,D1742)+SUMIFS($F:$F,$D:$D,D1742,$C:$C,"Coin Deduction")</f>
        <v>0</v>
      </c>
      <c r="AE1742" s="111">
        <f>Table5[[#This Row],[Column4]]+Table5[[#This Row],[Column14]]+Table5[[#This Row],[Column19]]+Table5[[#This Row],[Column12]]</f>
        <v>0</v>
      </c>
      <c r="AF1742" s="111">
        <f>Table5[[#This Row],[Column5]]+Table5[[#This Row],[Column13]]+Table5[[#This Row],[Column21]]+Table5[[#This Row],[Column18]]</f>
        <v>0</v>
      </c>
      <c r="AG1742" s="111">
        <f t="shared" si="302"/>
        <v>0</v>
      </c>
      <c r="AH1742" s="111">
        <f t="shared" si="303"/>
        <v>0</v>
      </c>
      <c r="AI1742" s="111">
        <f>Table5[[#This Row],[Column17]]-Table5[[#This Row],[Column20]]</f>
        <v>0</v>
      </c>
      <c r="AJ1742" s="111">
        <f t="shared" si="304"/>
        <v>0</v>
      </c>
      <c r="AK1742" s="111">
        <f t="shared" si="297"/>
        <v>0</v>
      </c>
      <c r="AL1742" s="111">
        <f t="shared" si="305"/>
        <v>0</v>
      </c>
      <c r="AM1742" s="111" t="str">
        <f t="shared" si="306"/>
        <v/>
      </c>
      <c r="AN1742" s="111" t="str">
        <f t="shared" ca="1" si="307"/>
        <v/>
      </c>
    </row>
    <row r="1743" spans="1:40" ht="20.25" customHeight="1" x14ac:dyDescent="0.3">
      <c r="A1743" s="107"/>
      <c r="B1743" s="144"/>
      <c r="C1743" s="119"/>
      <c r="D1743" s="120"/>
      <c r="E1743" s="119"/>
      <c r="F1743" s="119"/>
      <c r="G1743" s="120"/>
      <c r="H1743" s="119"/>
      <c r="I1743" s="109"/>
      <c r="L1743" s="108"/>
      <c r="M1743" s="108"/>
      <c r="N1743" s="108"/>
      <c r="O1743" s="108"/>
      <c r="P1743" s="108"/>
      <c r="Q1743" s="108"/>
      <c r="R1743" s="108"/>
      <c r="S1743" s="108"/>
      <c r="T1743" s="100">
        <f t="shared" si="298"/>
        <v>0</v>
      </c>
      <c r="U1743" s="111"/>
      <c r="V1743" s="111"/>
      <c r="W1743" s="111">
        <f>SUMIFS($F$3:F1743,$D$3:D1743,D1743,$C$3:C1743,"Buy")+SUMIFS($F$3:F1743,$D$3:D1743,D1743,$C$3:C1743,"Coin Deposit",$E$3:E1743,"&lt;&gt;")</f>
        <v>0</v>
      </c>
      <c r="X1743" s="111">
        <f t="shared" si="299"/>
        <v>0</v>
      </c>
      <c r="Y1743" s="111">
        <f>IF($D1743=Y$1,SUMIFS($H$3:$H1743,$G$3:$G1743,Y$1,$C$3:$C1743,"Sell"),0)</f>
        <v>0</v>
      </c>
      <c r="Z1743" s="111">
        <f t="shared" si="300"/>
        <v>0</v>
      </c>
      <c r="AA1743" s="111">
        <f>IF($D1743=AA$1,SUMIFS($H$3:$H1743,$G$3:$G1743,AA$1,$C$3:$C1743,"Sell"),0)</f>
        <v>0</v>
      </c>
      <c r="AB1743" s="111">
        <f t="shared" si="301"/>
        <v>0</v>
      </c>
      <c r="AC1743" s="111">
        <f>SUMIFS('Deductions and Deposits'!$H:$H,'Deductions and Deposits'!$G:$G,D1743,'Deductions and Deposits'!$F:$F,"&lt;="&amp;B1743)+SUMIFS($F$3:F1743,$D$3:D1743,D1743,$C$3:C1743,"Coin Deposit",$E$3:E1743,"")</f>
        <v>0</v>
      </c>
      <c r="AD1743" s="111">
        <f>SUMIFS('Deductions and Deposits'!$D:$D,'Deductions and Deposits'!$C:$C,D1743)+SUMIFS($F:$F,$D:$D,D1743,$C:$C,"Coin Deduction")</f>
        <v>0</v>
      </c>
      <c r="AE1743" s="111">
        <f>Table5[[#This Row],[Column4]]+Table5[[#This Row],[Column14]]+Table5[[#This Row],[Column19]]+Table5[[#This Row],[Column12]]</f>
        <v>0</v>
      </c>
      <c r="AF1743" s="111">
        <f>Table5[[#This Row],[Column5]]+Table5[[#This Row],[Column13]]+Table5[[#This Row],[Column21]]+Table5[[#This Row],[Column18]]</f>
        <v>0</v>
      </c>
      <c r="AG1743" s="111">
        <f t="shared" si="302"/>
        <v>0</v>
      </c>
      <c r="AH1743" s="111">
        <f t="shared" si="303"/>
        <v>0</v>
      </c>
      <c r="AI1743" s="111">
        <f>Table5[[#This Row],[Column17]]-Table5[[#This Row],[Column20]]</f>
        <v>0</v>
      </c>
      <c r="AJ1743" s="111">
        <f t="shared" si="304"/>
        <v>0</v>
      </c>
      <c r="AK1743" s="111">
        <f t="shared" si="297"/>
        <v>0</v>
      </c>
      <c r="AL1743" s="111">
        <f t="shared" si="305"/>
        <v>0</v>
      </c>
      <c r="AM1743" s="111" t="str">
        <f t="shared" si="306"/>
        <v/>
      </c>
      <c r="AN1743" s="111" t="str">
        <f t="shared" ca="1" si="307"/>
        <v/>
      </c>
    </row>
    <row r="1744" spans="1:40" ht="20.25" customHeight="1" x14ac:dyDescent="0.3">
      <c r="A1744" s="107"/>
      <c r="B1744" s="144"/>
      <c r="C1744" s="119"/>
      <c r="D1744" s="120"/>
      <c r="E1744" s="119"/>
      <c r="F1744" s="119"/>
      <c r="G1744" s="120"/>
      <c r="H1744" s="119"/>
      <c r="I1744" s="109"/>
      <c r="L1744" s="108"/>
      <c r="M1744" s="108"/>
      <c r="N1744" s="108"/>
      <c r="O1744" s="108"/>
      <c r="P1744" s="108"/>
      <c r="Q1744" s="108"/>
      <c r="R1744" s="108"/>
      <c r="S1744" s="108"/>
      <c r="T1744" s="100">
        <f t="shared" si="298"/>
        <v>0</v>
      </c>
      <c r="U1744" s="111"/>
      <c r="V1744" s="111"/>
      <c r="W1744" s="111">
        <f>SUMIFS($F$3:F1744,$D$3:D1744,D1744,$C$3:C1744,"Buy")+SUMIFS($F$3:F1744,$D$3:D1744,D1744,$C$3:C1744,"Coin Deposit",$E$3:E1744,"&lt;&gt;")</f>
        <v>0</v>
      </c>
      <c r="X1744" s="111">
        <f t="shared" si="299"/>
        <v>0</v>
      </c>
      <c r="Y1744" s="111">
        <f>IF($D1744=Y$1,SUMIFS($H$3:$H1744,$G$3:$G1744,Y$1,$C$3:$C1744,"Sell"),0)</f>
        <v>0</v>
      </c>
      <c r="Z1744" s="111">
        <f t="shared" si="300"/>
        <v>0</v>
      </c>
      <c r="AA1744" s="111">
        <f>IF($D1744=AA$1,SUMIFS($H$3:$H1744,$G$3:$G1744,AA$1,$C$3:$C1744,"Sell"),0)</f>
        <v>0</v>
      </c>
      <c r="AB1744" s="111">
        <f t="shared" si="301"/>
        <v>0</v>
      </c>
      <c r="AC1744" s="111">
        <f>SUMIFS('Deductions and Deposits'!$H:$H,'Deductions and Deposits'!$G:$G,D1744,'Deductions and Deposits'!$F:$F,"&lt;="&amp;B1744)+SUMIFS($F$3:F1744,$D$3:D1744,D1744,$C$3:C1744,"Coin Deposit",$E$3:E1744,"")</f>
        <v>0</v>
      </c>
      <c r="AD1744" s="111">
        <f>SUMIFS('Deductions and Deposits'!$D:$D,'Deductions and Deposits'!$C:$C,D1744)+SUMIFS($F:$F,$D:$D,D1744,$C:$C,"Coin Deduction")</f>
        <v>0</v>
      </c>
      <c r="AE1744" s="111">
        <f>Table5[[#This Row],[Column4]]+Table5[[#This Row],[Column14]]+Table5[[#This Row],[Column19]]+Table5[[#This Row],[Column12]]</f>
        <v>0</v>
      </c>
      <c r="AF1744" s="111">
        <f>Table5[[#This Row],[Column5]]+Table5[[#This Row],[Column13]]+Table5[[#This Row],[Column21]]+Table5[[#This Row],[Column18]]</f>
        <v>0</v>
      </c>
      <c r="AG1744" s="111">
        <f t="shared" si="302"/>
        <v>0</v>
      </c>
      <c r="AH1744" s="111">
        <f t="shared" si="303"/>
        <v>0</v>
      </c>
      <c r="AI1744" s="111">
        <f>Table5[[#This Row],[Column17]]-Table5[[#This Row],[Column20]]</f>
        <v>0</v>
      </c>
      <c r="AJ1744" s="111">
        <f t="shared" si="304"/>
        <v>0</v>
      </c>
      <c r="AK1744" s="111">
        <f t="shared" si="297"/>
        <v>0</v>
      </c>
      <c r="AL1744" s="111">
        <f t="shared" si="305"/>
        <v>0</v>
      </c>
      <c r="AM1744" s="111" t="str">
        <f t="shared" si="306"/>
        <v/>
      </c>
      <c r="AN1744" s="111" t="str">
        <f t="shared" ca="1" si="307"/>
        <v/>
      </c>
    </row>
    <row r="1745" spans="1:40" ht="20.25" customHeight="1" x14ac:dyDescent="0.3">
      <c r="A1745" s="107"/>
      <c r="B1745" s="144"/>
      <c r="C1745" s="119"/>
      <c r="D1745" s="120"/>
      <c r="E1745" s="119"/>
      <c r="F1745" s="119"/>
      <c r="G1745" s="120"/>
      <c r="H1745" s="119"/>
      <c r="I1745" s="109"/>
      <c r="L1745" s="108"/>
      <c r="M1745" s="108"/>
      <c r="N1745" s="108"/>
      <c r="O1745" s="108"/>
      <c r="P1745" s="108"/>
      <c r="Q1745" s="108"/>
      <c r="R1745" s="108"/>
      <c r="S1745" s="108"/>
      <c r="T1745" s="100">
        <f t="shared" si="298"/>
        <v>0</v>
      </c>
      <c r="U1745" s="111"/>
      <c r="V1745" s="111"/>
      <c r="W1745" s="111">
        <f>SUMIFS($F$3:F1745,$D$3:D1745,D1745,$C$3:C1745,"Buy")+SUMIFS($F$3:F1745,$D$3:D1745,D1745,$C$3:C1745,"Coin Deposit",$E$3:E1745,"&lt;&gt;")</f>
        <v>0</v>
      </c>
      <c r="X1745" s="111">
        <f t="shared" si="299"/>
        <v>0</v>
      </c>
      <c r="Y1745" s="111">
        <f>IF($D1745=Y$1,SUMIFS($H$3:$H1745,$G$3:$G1745,Y$1,$C$3:$C1745,"Sell"),0)</f>
        <v>0</v>
      </c>
      <c r="Z1745" s="111">
        <f t="shared" si="300"/>
        <v>0</v>
      </c>
      <c r="AA1745" s="111">
        <f>IF($D1745=AA$1,SUMIFS($H$3:$H1745,$G$3:$G1745,AA$1,$C$3:$C1745,"Sell"),0)</f>
        <v>0</v>
      </c>
      <c r="AB1745" s="111">
        <f t="shared" si="301"/>
        <v>0</v>
      </c>
      <c r="AC1745" s="111">
        <f>SUMIFS('Deductions and Deposits'!$H:$H,'Deductions and Deposits'!$G:$G,D1745,'Deductions and Deposits'!$F:$F,"&lt;="&amp;B1745)+SUMIFS($F$3:F1745,$D$3:D1745,D1745,$C$3:C1745,"Coin Deposit",$E$3:E1745,"")</f>
        <v>0</v>
      </c>
      <c r="AD1745" s="111">
        <f>SUMIFS('Deductions and Deposits'!$D:$D,'Deductions and Deposits'!$C:$C,D1745)+SUMIFS($F:$F,$D:$D,D1745,$C:$C,"Coin Deduction")</f>
        <v>0</v>
      </c>
      <c r="AE1745" s="111">
        <f>Table5[[#This Row],[Column4]]+Table5[[#This Row],[Column14]]+Table5[[#This Row],[Column19]]+Table5[[#This Row],[Column12]]</f>
        <v>0</v>
      </c>
      <c r="AF1745" s="111">
        <f>Table5[[#This Row],[Column5]]+Table5[[#This Row],[Column13]]+Table5[[#This Row],[Column21]]+Table5[[#This Row],[Column18]]</f>
        <v>0</v>
      </c>
      <c r="AG1745" s="111">
        <f t="shared" si="302"/>
        <v>0</v>
      </c>
      <c r="AH1745" s="111">
        <f t="shared" si="303"/>
        <v>0</v>
      </c>
      <c r="AI1745" s="111">
        <f>Table5[[#This Row],[Column17]]-Table5[[#This Row],[Column20]]</f>
        <v>0</v>
      </c>
      <c r="AJ1745" s="111">
        <f t="shared" si="304"/>
        <v>0</v>
      </c>
      <c r="AK1745" s="111">
        <f t="shared" ref="AK1745:AK1808" si="308">AJ1745*T1745</f>
        <v>0</v>
      </c>
      <c r="AL1745" s="111">
        <f t="shared" si="305"/>
        <v>0</v>
      </c>
      <c r="AM1745" s="111" t="str">
        <f t="shared" si="306"/>
        <v/>
      </c>
      <c r="AN1745" s="111" t="str">
        <f t="shared" ca="1" si="307"/>
        <v/>
      </c>
    </row>
    <row r="1746" spans="1:40" ht="20.25" customHeight="1" x14ac:dyDescent="0.3">
      <c r="A1746" s="107"/>
      <c r="B1746" s="144"/>
      <c r="C1746" s="119"/>
      <c r="D1746" s="120"/>
      <c r="E1746" s="119"/>
      <c r="F1746" s="119"/>
      <c r="G1746" s="120"/>
      <c r="H1746" s="119"/>
      <c r="I1746" s="109"/>
      <c r="L1746" s="108"/>
      <c r="M1746" s="108"/>
      <c r="N1746" s="108"/>
      <c r="O1746" s="108"/>
      <c r="P1746" s="108"/>
      <c r="Q1746" s="108"/>
      <c r="R1746" s="108"/>
      <c r="S1746" s="108"/>
      <c r="T1746" s="100">
        <f t="shared" si="298"/>
        <v>0</v>
      </c>
      <c r="U1746" s="111"/>
      <c r="V1746" s="111"/>
      <c r="W1746" s="111">
        <f>SUMIFS($F$3:F1746,$D$3:D1746,D1746,$C$3:C1746,"Buy")+SUMIFS($F$3:F1746,$D$3:D1746,D1746,$C$3:C1746,"Coin Deposit",$E$3:E1746,"&lt;&gt;")</f>
        <v>0</v>
      </c>
      <c r="X1746" s="111">
        <f t="shared" si="299"/>
        <v>0</v>
      </c>
      <c r="Y1746" s="111">
        <f>IF($D1746=Y$1,SUMIFS($H$3:$H1746,$G$3:$G1746,Y$1,$C$3:$C1746,"Sell"),0)</f>
        <v>0</v>
      </c>
      <c r="Z1746" s="111">
        <f t="shared" si="300"/>
        <v>0</v>
      </c>
      <c r="AA1746" s="111">
        <f>IF($D1746=AA$1,SUMIFS($H$3:$H1746,$G$3:$G1746,AA$1,$C$3:$C1746,"Sell"),0)</f>
        <v>0</v>
      </c>
      <c r="AB1746" s="111">
        <f t="shared" si="301"/>
        <v>0</v>
      </c>
      <c r="AC1746" s="111">
        <f>SUMIFS('Deductions and Deposits'!$H:$H,'Deductions and Deposits'!$G:$G,D1746,'Deductions and Deposits'!$F:$F,"&lt;="&amp;B1746)+SUMIFS($F$3:F1746,$D$3:D1746,D1746,$C$3:C1746,"Coin Deposit",$E$3:E1746,"")</f>
        <v>0</v>
      </c>
      <c r="AD1746" s="111">
        <f>SUMIFS('Deductions and Deposits'!$D:$D,'Deductions and Deposits'!$C:$C,D1746)+SUMIFS($F:$F,$D:$D,D1746,$C:$C,"Coin Deduction")</f>
        <v>0</v>
      </c>
      <c r="AE1746" s="111">
        <f>Table5[[#This Row],[Column4]]+Table5[[#This Row],[Column14]]+Table5[[#This Row],[Column19]]+Table5[[#This Row],[Column12]]</f>
        <v>0</v>
      </c>
      <c r="AF1746" s="111">
        <f>Table5[[#This Row],[Column5]]+Table5[[#This Row],[Column13]]+Table5[[#This Row],[Column21]]+Table5[[#This Row],[Column18]]</f>
        <v>0</v>
      </c>
      <c r="AG1746" s="111">
        <f t="shared" si="302"/>
        <v>0</v>
      </c>
      <c r="AH1746" s="111">
        <f t="shared" si="303"/>
        <v>0</v>
      </c>
      <c r="AI1746" s="111">
        <f>Table5[[#This Row],[Column17]]-Table5[[#This Row],[Column20]]</f>
        <v>0</v>
      </c>
      <c r="AJ1746" s="111">
        <f t="shared" si="304"/>
        <v>0</v>
      </c>
      <c r="AK1746" s="111">
        <f t="shared" si="308"/>
        <v>0</v>
      </c>
      <c r="AL1746" s="111">
        <f t="shared" si="305"/>
        <v>0</v>
      </c>
      <c r="AM1746" s="111" t="str">
        <f t="shared" si="306"/>
        <v/>
      </c>
      <c r="AN1746" s="111" t="str">
        <f t="shared" ca="1" si="307"/>
        <v/>
      </c>
    </row>
    <row r="1747" spans="1:40" ht="20.25" customHeight="1" x14ac:dyDescent="0.3">
      <c r="A1747" s="107"/>
      <c r="B1747" s="144"/>
      <c r="C1747" s="119"/>
      <c r="D1747" s="120"/>
      <c r="E1747" s="119"/>
      <c r="F1747" s="119"/>
      <c r="G1747" s="120"/>
      <c r="H1747" s="119"/>
      <c r="I1747" s="109"/>
      <c r="L1747" s="108"/>
      <c r="M1747" s="108"/>
      <c r="N1747" s="108"/>
      <c r="O1747" s="108"/>
      <c r="P1747" s="108"/>
      <c r="Q1747" s="108"/>
      <c r="R1747" s="108"/>
      <c r="S1747" s="108"/>
      <c r="T1747" s="100">
        <f t="shared" si="298"/>
        <v>0</v>
      </c>
      <c r="U1747" s="111"/>
      <c r="V1747" s="111"/>
      <c r="W1747" s="111">
        <f>SUMIFS($F$3:F1747,$D$3:D1747,D1747,$C$3:C1747,"Buy")+SUMIFS($F$3:F1747,$D$3:D1747,D1747,$C$3:C1747,"Coin Deposit",$E$3:E1747,"&lt;&gt;")</f>
        <v>0</v>
      </c>
      <c r="X1747" s="111">
        <f t="shared" si="299"/>
        <v>0</v>
      </c>
      <c r="Y1747" s="111">
        <f>IF($D1747=Y$1,SUMIFS($H$3:$H1747,$G$3:$G1747,Y$1,$C$3:$C1747,"Sell"),0)</f>
        <v>0</v>
      </c>
      <c r="Z1747" s="111">
        <f t="shared" si="300"/>
        <v>0</v>
      </c>
      <c r="AA1747" s="111">
        <f>IF($D1747=AA$1,SUMIFS($H$3:$H1747,$G$3:$G1747,AA$1,$C$3:$C1747,"Sell"),0)</f>
        <v>0</v>
      </c>
      <c r="AB1747" s="111">
        <f t="shared" si="301"/>
        <v>0</v>
      </c>
      <c r="AC1747" s="111">
        <f>SUMIFS('Deductions and Deposits'!$H:$H,'Deductions and Deposits'!$G:$G,D1747,'Deductions and Deposits'!$F:$F,"&lt;="&amp;B1747)+SUMIFS($F$3:F1747,$D$3:D1747,D1747,$C$3:C1747,"Coin Deposit",$E$3:E1747,"")</f>
        <v>0</v>
      </c>
      <c r="AD1747" s="111">
        <f>SUMIFS('Deductions and Deposits'!$D:$D,'Deductions and Deposits'!$C:$C,D1747)+SUMIFS($F:$F,$D:$D,D1747,$C:$C,"Coin Deduction")</f>
        <v>0</v>
      </c>
      <c r="AE1747" s="111">
        <f>Table5[[#This Row],[Column4]]+Table5[[#This Row],[Column14]]+Table5[[#This Row],[Column19]]+Table5[[#This Row],[Column12]]</f>
        <v>0</v>
      </c>
      <c r="AF1747" s="111">
        <f>Table5[[#This Row],[Column5]]+Table5[[#This Row],[Column13]]+Table5[[#This Row],[Column21]]+Table5[[#This Row],[Column18]]</f>
        <v>0</v>
      </c>
      <c r="AG1747" s="111">
        <f t="shared" si="302"/>
        <v>0</v>
      </c>
      <c r="AH1747" s="111">
        <f t="shared" si="303"/>
        <v>0</v>
      </c>
      <c r="AI1747" s="111">
        <f>Table5[[#This Row],[Column17]]-Table5[[#This Row],[Column20]]</f>
        <v>0</v>
      </c>
      <c r="AJ1747" s="111">
        <f t="shared" si="304"/>
        <v>0</v>
      </c>
      <c r="AK1747" s="111">
        <f t="shared" si="308"/>
        <v>0</v>
      </c>
      <c r="AL1747" s="111">
        <f t="shared" si="305"/>
        <v>0</v>
      </c>
      <c r="AM1747" s="111" t="str">
        <f t="shared" si="306"/>
        <v/>
      </c>
      <c r="AN1747" s="111" t="str">
        <f t="shared" ca="1" si="307"/>
        <v/>
      </c>
    </row>
    <row r="1748" spans="1:40" ht="20.25" customHeight="1" x14ac:dyDescent="0.3">
      <c r="A1748" s="107"/>
      <c r="B1748" s="144"/>
      <c r="C1748" s="119"/>
      <c r="D1748" s="120"/>
      <c r="E1748" s="119"/>
      <c r="F1748" s="119"/>
      <c r="G1748" s="120"/>
      <c r="H1748" s="119"/>
      <c r="I1748" s="109"/>
      <c r="L1748" s="108"/>
      <c r="M1748" s="108"/>
      <c r="N1748" s="108"/>
      <c r="O1748" s="108"/>
      <c r="P1748" s="108"/>
      <c r="Q1748" s="108"/>
      <c r="R1748" s="108"/>
      <c r="S1748" s="108"/>
      <c r="T1748" s="100">
        <f t="shared" si="298"/>
        <v>0</v>
      </c>
      <c r="U1748" s="111"/>
      <c r="V1748" s="111"/>
      <c r="W1748" s="111">
        <f>SUMIFS($F$3:F1748,$D$3:D1748,D1748,$C$3:C1748,"Buy")+SUMIFS($F$3:F1748,$D$3:D1748,D1748,$C$3:C1748,"Coin Deposit",$E$3:E1748,"&lt;&gt;")</f>
        <v>0</v>
      </c>
      <c r="X1748" s="111">
        <f t="shared" si="299"/>
        <v>0</v>
      </c>
      <c r="Y1748" s="111">
        <f>IF($D1748=Y$1,SUMIFS($H$3:$H1748,$G$3:$G1748,Y$1,$C$3:$C1748,"Sell"),0)</f>
        <v>0</v>
      </c>
      <c r="Z1748" s="111">
        <f t="shared" si="300"/>
        <v>0</v>
      </c>
      <c r="AA1748" s="111">
        <f>IF($D1748=AA$1,SUMIFS($H$3:$H1748,$G$3:$G1748,AA$1,$C$3:$C1748,"Sell"),0)</f>
        <v>0</v>
      </c>
      <c r="AB1748" s="111">
        <f t="shared" si="301"/>
        <v>0</v>
      </c>
      <c r="AC1748" s="111">
        <f>SUMIFS('Deductions and Deposits'!$H:$H,'Deductions and Deposits'!$G:$G,D1748,'Deductions and Deposits'!$F:$F,"&lt;="&amp;B1748)+SUMIFS($F$3:F1748,$D$3:D1748,D1748,$C$3:C1748,"Coin Deposit",$E$3:E1748,"")</f>
        <v>0</v>
      </c>
      <c r="AD1748" s="111">
        <f>SUMIFS('Deductions and Deposits'!$D:$D,'Deductions and Deposits'!$C:$C,D1748)+SUMIFS($F:$F,$D:$D,D1748,$C:$C,"Coin Deduction")</f>
        <v>0</v>
      </c>
      <c r="AE1748" s="111">
        <f>Table5[[#This Row],[Column4]]+Table5[[#This Row],[Column14]]+Table5[[#This Row],[Column19]]+Table5[[#This Row],[Column12]]</f>
        <v>0</v>
      </c>
      <c r="AF1748" s="111">
        <f>Table5[[#This Row],[Column5]]+Table5[[#This Row],[Column13]]+Table5[[#This Row],[Column21]]+Table5[[#This Row],[Column18]]</f>
        <v>0</v>
      </c>
      <c r="AG1748" s="111">
        <f t="shared" si="302"/>
        <v>0</v>
      </c>
      <c r="AH1748" s="111">
        <f t="shared" si="303"/>
        <v>0</v>
      </c>
      <c r="AI1748" s="111">
        <f>Table5[[#This Row],[Column17]]-Table5[[#This Row],[Column20]]</f>
        <v>0</v>
      </c>
      <c r="AJ1748" s="111">
        <f t="shared" si="304"/>
        <v>0</v>
      </c>
      <c r="AK1748" s="111">
        <f t="shared" si="308"/>
        <v>0</v>
      </c>
      <c r="AL1748" s="111">
        <f t="shared" si="305"/>
        <v>0</v>
      </c>
      <c r="AM1748" s="111" t="str">
        <f t="shared" si="306"/>
        <v/>
      </c>
      <c r="AN1748" s="111" t="str">
        <f t="shared" ca="1" si="307"/>
        <v/>
      </c>
    </row>
    <row r="1749" spans="1:40" ht="20.25" customHeight="1" x14ac:dyDescent="0.3">
      <c r="A1749" s="107"/>
      <c r="B1749" s="144"/>
      <c r="C1749" s="119"/>
      <c r="D1749" s="120"/>
      <c r="E1749" s="119"/>
      <c r="F1749" s="119"/>
      <c r="G1749" s="120"/>
      <c r="H1749" s="119"/>
      <c r="I1749" s="109"/>
      <c r="L1749" s="108"/>
      <c r="M1749" s="108"/>
      <c r="N1749" s="108"/>
      <c r="O1749" s="108"/>
      <c r="P1749" s="108"/>
      <c r="Q1749" s="108"/>
      <c r="R1749" s="108"/>
      <c r="S1749" s="108"/>
      <c r="T1749" s="100">
        <f t="shared" si="298"/>
        <v>0</v>
      </c>
      <c r="U1749" s="111"/>
      <c r="V1749" s="111"/>
      <c r="W1749" s="111">
        <f>SUMIFS($F$3:F1749,$D$3:D1749,D1749,$C$3:C1749,"Buy")+SUMIFS($F$3:F1749,$D$3:D1749,D1749,$C$3:C1749,"Coin Deposit",$E$3:E1749,"&lt;&gt;")</f>
        <v>0</v>
      </c>
      <c r="X1749" s="111">
        <f t="shared" si="299"/>
        <v>0</v>
      </c>
      <c r="Y1749" s="111">
        <f>IF($D1749=Y$1,SUMIFS($H$3:$H1749,$G$3:$G1749,Y$1,$C$3:$C1749,"Sell"),0)</f>
        <v>0</v>
      </c>
      <c r="Z1749" s="111">
        <f t="shared" si="300"/>
        <v>0</v>
      </c>
      <c r="AA1749" s="111">
        <f>IF($D1749=AA$1,SUMIFS($H$3:$H1749,$G$3:$G1749,AA$1,$C$3:$C1749,"Sell"),0)</f>
        <v>0</v>
      </c>
      <c r="AB1749" s="111">
        <f t="shared" si="301"/>
        <v>0</v>
      </c>
      <c r="AC1749" s="111">
        <f>SUMIFS('Deductions and Deposits'!$H:$H,'Deductions and Deposits'!$G:$G,D1749,'Deductions and Deposits'!$F:$F,"&lt;="&amp;B1749)+SUMIFS($F$3:F1749,$D$3:D1749,D1749,$C$3:C1749,"Coin Deposit",$E$3:E1749,"")</f>
        <v>0</v>
      </c>
      <c r="AD1749" s="111">
        <f>SUMIFS('Deductions and Deposits'!$D:$D,'Deductions and Deposits'!$C:$C,D1749)+SUMIFS($F:$F,$D:$D,D1749,$C:$C,"Coin Deduction")</f>
        <v>0</v>
      </c>
      <c r="AE1749" s="111">
        <f>Table5[[#This Row],[Column4]]+Table5[[#This Row],[Column14]]+Table5[[#This Row],[Column19]]+Table5[[#This Row],[Column12]]</f>
        <v>0</v>
      </c>
      <c r="AF1749" s="111">
        <f>Table5[[#This Row],[Column5]]+Table5[[#This Row],[Column13]]+Table5[[#This Row],[Column21]]+Table5[[#This Row],[Column18]]</f>
        <v>0</v>
      </c>
      <c r="AG1749" s="111">
        <f t="shared" si="302"/>
        <v>0</v>
      </c>
      <c r="AH1749" s="111">
        <f t="shared" si="303"/>
        <v>0</v>
      </c>
      <c r="AI1749" s="111">
        <f>Table5[[#This Row],[Column17]]-Table5[[#This Row],[Column20]]</f>
        <v>0</v>
      </c>
      <c r="AJ1749" s="111">
        <f t="shared" si="304"/>
        <v>0</v>
      </c>
      <c r="AK1749" s="111">
        <f t="shared" si="308"/>
        <v>0</v>
      </c>
      <c r="AL1749" s="111">
        <f t="shared" si="305"/>
        <v>0</v>
      </c>
      <c r="AM1749" s="111" t="str">
        <f t="shared" si="306"/>
        <v/>
      </c>
      <c r="AN1749" s="111" t="str">
        <f t="shared" ca="1" si="307"/>
        <v/>
      </c>
    </row>
    <row r="1750" spans="1:40" ht="20.25" customHeight="1" x14ac:dyDescent="0.3">
      <c r="A1750" s="107"/>
      <c r="B1750" s="144"/>
      <c r="C1750" s="119"/>
      <c r="D1750" s="120"/>
      <c r="E1750" s="119"/>
      <c r="F1750" s="119"/>
      <c r="G1750" s="120"/>
      <c r="H1750" s="119"/>
      <c r="I1750" s="109"/>
      <c r="L1750" s="108"/>
      <c r="M1750" s="108"/>
      <c r="N1750" s="108"/>
      <c r="O1750" s="108"/>
      <c r="P1750" s="108"/>
      <c r="Q1750" s="108"/>
      <c r="R1750" s="108"/>
      <c r="S1750" s="108"/>
      <c r="T1750" s="100">
        <f t="shared" si="298"/>
        <v>0</v>
      </c>
      <c r="U1750" s="111"/>
      <c r="V1750" s="111"/>
      <c r="W1750" s="111">
        <f>SUMIFS($F$3:F1750,$D$3:D1750,D1750,$C$3:C1750,"Buy")+SUMIFS($F$3:F1750,$D$3:D1750,D1750,$C$3:C1750,"Coin Deposit",$E$3:E1750,"&lt;&gt;")</f>
        <v>0</v>
      </c>
      <c r="X1750" s="111">
        <f t="shared" si="299"/>
        <v>0</v>
      </c>
      <c r="Y1750" s="111">
        <f>IF($D1750=Y$1,SUMIFS($H$3:$H1750,$G$3:$G1750,Y$1,$C$3:$C1750,"Sell"),0)</f>
        <v>0</v>
      </c>
      <c r="Z1750" s="111">
        <f t="shared" si="300"/>
        <v>0</v>
      </c>
      <c r="AA1750" s="111">
        <f>IF($D1750=AA$1,SUMIFS($H$3:$H1750,$G$3:$G1750,AA$1,$C$3:$C1750,"Sell"),0)</f>
        <v>0</v>
      </c>
      <c r="AB1750" s="111">
        <f t="shared" si="301"/>
        <v>0</v>
      </c>
      <c r="AC1750" s="111">
        <f>SUMIFS('Deductions and Deposits'!$H:$H,'Deductions and Deposits'!$G:$G,D1750,'Deductions and Deposits'!$F:$F,"&lt;="&amp;B1750)+SUMIFS($F$3:F1750,$D$3:D1750,D1750,$C$3:C1750,"Coin Deposit",$E$3:E1750,"")</f>
        <v>0</v>
      </c>
      <c r="AD1750" s="111">
        <f>SUMIFS('Deductions and Deposits'!$D:$D,'Deductions and Deposits'!$C:$C,D1750)+SUMIFS($F:$F,$D:$D,D1750,$C:$C,"Coin Deduction")</f>
        <v>0</v>
      </c>
      <c r="AE1750" s="111">
        <f>Table5[[#This Row],[Column4]]+Table5[[#This Row],[Column14]]+Table5[[#This Row],[Column19]]+Table5[[#This Row],[Column12]]</f>
        <v>0</v>
      </c>
      <c r="AF1750" s="111">
        <f>Table5[[#This Row],[Column5]]+Table5[[#This Row],[Column13]]+Table5[[#This Row],[Column21]]+Table5[[#This Row],[Column18]]</f>
        <v>0</v>
      </c>
      <c r="AG1750" s="111">
        <f t="shared" si="302"/>
        <v>0</v>
      </c>
      <c r="AH1750" s="111">
        <f t="shared" si="303"/>
        <v>0</v>
      </c>
      <c r="AI1750" s="111">
        <f>Table5[[#This Row],[Column17]]-Table5[[#This Row],[Column20]]</f>
        <v>0</v>
      </c>
      <c r="AJ1750" s="111">
        <f t="shared" si="304"/>
        <v>0</v>
      </c>
      <c r="AK1750" s="111">
        <f t="shared" si="308"/>
        <v>0</v>
      </c>
      <c r="AL1750" s="111">
        <f t="shared" si="305"/>
        <v>0</v>
      </c>
      <c r="AM1750" s="111" t="str">
        <f t="shared" si="306"/>
        <v/>
      </c>
      <c r="AN1750" s="111" t="str">
        <f t="shared" ca="1" si="307"/>
        <v/>
      </c>
    </row>
    <row r="1751" spans="1:40" ht="20.25" customHeight="1" x14ac:dyDescent="0.3">
      <c r="A1751" s="107"/>
      <c r="B1751" s="144"/>
      <c r="C1751" s="119"/>
      <c r="D1751" s="120"/>
      <c r="E1751" s="119"/>
      <c r="F1751" s="119"/>
      <c r="G1751" s="120"/>
      <c r="H1751" s="119"/>
      <c r="I1751" s="109"/>
      <c r="L1751" s="108"/>
      <c r="M1751" s="108"/>
      <c r="N1751" s="108"/>
      <c r="O1751" s="108"/>
      <c r="P1751" s="108"/>
      <c r="Q1751" s="108"/>
      <c r="R1751" s="108"/>
      <c r="S1751" s="108"/>
      <c r="T1751" s="100">
        <f t="shared" si="298"/>
        <v>0</v>
      </c>
      <c r="U1751" s="111"/>
      <c r="V1751" s="111"/>
      <c r="W1751" s="111">
        <f>SUMIFS($F$3:F1751,$D$3:D1751,D1751,$C$3:C1751,"Buy")+SUMIFS($F$3:F1751,$D$3:D1751,D1751,$C$3:C1751,"Coin Deposit",$E$3:E1751,"&lt;&gt;")</f>
        <v>0</v>
      </c>
      <c r="X1751" s="111">
        <f t="shared" si="299"/>
        <v>0</v>
      </c>
      <c r="Y1751" s="111">
        <f>IF($D1751=Y$1,SUMIFS($H$3:$H1751,$G$3:$G1751,Y$1,$C$3:$C1751,"Sell"),0)</f>
        <v>0</v>
      </c>
      <c r="Z1751" s="111">
        <f t="shared" si="300"/>
        <v>0</v>
      </c>
      <c r="AA1751" s="111">
        <f>IF($D1751=AA$1,SUMIFS($H$3:$H1751,$G$3:$G1751,AA$1,$C$3:$C1751,"Sell"),0)</f>
        <v>0</v>
      </c>
      <c r="AB1751" s="111">
        <f t="shared" si="301"/>
        <v>0</v>
      </c>
      <c r="AC1751" s="111">
        <f>SUMIFS('Deductions and Deposits'!$H:$H,'Deductions and Deposits'!$G:$G,D1751,'Deductions and Deposits'!$F:$F,"&lt;="&amp;B1751)+SUMIFS($F$3:F1751,$D$3:D1751,D1751,$C$3:C1751,"Coin Deposit",$E$3:E1751,"")</f>
        <v>0</v>
      </c>
      <c r="AD1751" s="111">
        <f>SUMIFS('Deductions and Deposits'!$D:$D,'Deductions and Deposits'!$C:$C,D1751)+SUMIFS($F:$F,$D:$D,D1751,$C:$C,"Coin Deduction")</f>
        <v>0</v>
      </c>
      <c r="AE1751" s="111">
        <f>Table5[[#This Row],[Column4]]+Table5[[#This Row],[Column14]]+Table5[[#This Row],[Column19]]+Table5[[#This Row],[Column12]]</f>
        <v>0</v>
      </c>
      <c r="AF1751" s="111">
        <f>Table5[[#This Row],[Column5]]+Table5[[#This Row],[Column13]]+Table5[[#This Row],[Column21]]+Table5[[#This Row],[Column18]]</f>
        <v>0</v>
      </c>
      <c r="AG1751" s="111">
        <f t="shared" si="302"/>
        <v>0</v>
      </c>
      <c r="AH1751" s="111">
        <f t="shared" si="303"/>
        <v>0</v>
      </c>
      <c r="AI1751" s="111">
        <f>Table5[[#This Row],[Column17]]-Table5[[#This Row],[Column20]]</f>
        <v>0</v>
      </c>
      <c r="AJ1751" s="111">
        <f t="shared" si="304"/>
        <v>0</v>
      </c>
      <c r="AK1751" s="111">
        <f t="shared" si="308"/>
        <v>0</v>
      </c>
      <c r="AL1751" s="111">
        <f t="shared" si="305"/>
        <v>0</v>
      </c>
      <c r="AM1751" s="111" t="str">
        <f t="shared" si="306"/>
        <v/>
      </c>
      <c r="AN1751" s="111" t="str">
        <f t="shared" ca="1" si="307"/>
        <v/>
      </c>
    </row>
    <row r="1752" spans="1:40" ht="20.25" customHeight="1" x14ac:dyDescent="0.3">
      <c r="A1752" s="107"/>
      <c r="B1752" s="144"/>
      <c r="C1752" s="119"/>
      <c r="D1752" s="120"/>
      <c r="E1752" s="119"/>
      <c r="F1752" s="119"/>
      <c r="G1752" s="120"/>
      <c r="H1752" s="119"/>
      <c r="I1752" s="109"/>
      <c r="L1752" s="108"/>
      <c r="M1752" s="108"/>
      <c r="N1752" s="108"/>
      <c r="O1752" s="108"/>
      <c r="P1752" s="108"/>
      <c r="Q1752" s="108"/>
      <c r="R1752" s="108"/>
      <c r="S1752" s="108"/>
      <c r="T1752" s="100">
        <f t="shared" si="298"/>
        <v>0</v>
      </c>
      <c r="U1752" s="111"/>
      <c r="V1752" s="111"/>
      <c r="W1752" s="111">
        <f>SUMIFS($F$3:F1752,$D$3:D1752,D1752,$C$3:C1752,"Buy")+SUMIFS($F$3:F1752,$D$3:D1752,D1752,$C$3:C1752,"Coin Deposit",$E$3:E1752,"&lt;&gt;")</f>
        <v>0</v>
      </c>
      <c r="X1752" s="111">
        <f t="shared" si="299"/>
        <v>0</v>
      </c>
      <c r="Y1752" s="111">
        <f>IF($D1752=Y$1,SUMIFS($H$3:$H1752,$G$3:$G1752,Y$1,$C$3:$C1752,"Sell"),0)</f>
        <v>0</v>
      </c>
      <c r="Z1752" s="111">
        <f t="shared" si="300"/>
        <v>0</v>
      </c>
      <c r="AA1752" s="111">
        <f>IF($D1752=AA$1,SUMIFS($H$3:$H1752,$G$3:$G1752,AA$1,$C$3:$C1752,"Sell"),0)</f>
        <v>0</v>
      </c>
      <c r="AB1752" s="111">
        <f t="shared" si="301"/>
        <v>0</v>
      </c>
      <c r="AC1752" s="111">
        <f>SUMIFS('Deductions and Deposits'!$H:$H,'Deductions and Deposits'!$G:$G,D1752,'Deductions and Deposits'!$F:$F,"&lt;="&amp;B1752)+SUMIFS($F$3:F1752,$D$3:D1752,D1752,$C$3:C1752,"Coin Deposit",$E$3:E1752,"")</f>
        <v>0</v>
      </c>
      <c r="AD1752" s="111">
        <f>SUMIFS('Deductions and Deposits'!$D:$D,'Deductions and Deposits'!$C:$C,D1752)+SUMIFS($F:$F,$D:$D,D1752,$C:$C,"Coin Deduction")</f>
        <v>0</v>
      </c>
      <c r="AE1752" s="111">
        <f>Table5[[#This Row],[Column4]]+Table5[[#This Row],[Column14]]+Table5[[#This Row],[Column19]]+Table5[[#This Row],[Column12]]</f>
        <v>0</v>
      </c>
      <c r="AF1752" s="111">
        <f>Table5[[#This Row],[Column5]]+Table5[[#This Row],[Column13]]+Table5[[#This Row],[Column21]]+Table5[[#This Row],[Column18]]</f>
        <v>0</v>
      </c>
      <c r="AG1752" s="111">
        <f t="shared" si="302"/>
        <v>0</v>
      </c>
      <c r="AH1752" s="111">
        <f t="shared" si="303"/>
        <v>0</v>
      </c>
      <c r="AI1752" s="111">
        <f>Table5[[#This Row],[Column17]]-Table5[[#This Row],[Column20]]</f>
        <v>0</v>
      </c>
      <c r="AJ1752" s="111">
        <f t="shared" si="304"/>
        <v>0</v>
      </c>
      <c r="AK1752" s="111">
        <f t="shared" si="308"/>
        <v>0</v>
      </c>
      <c r="AL1752" s="111">
        <f t="shared" si="305"/>
        <v>0</v>
      </c>
      <c r="AM1752" s="111" t="str">
        <f t="shared" si="306"/>
        <v/>
      </c>
      <c r="AN1752" s="111" t="str">
        <f t="shared" ca="1" si="307"/>
        <v/>
      </c>
    </row>
    <row r="1753" spans="1:40" ht="20.25" customHeight="1" x14ac:dyDescent="0.3">
      <c r="A1753" s="107"/>
      <c r="B1753" s="144"/>
      <c r="C1753" s="119"/>
      <c r="D1753" s="120"/>
      <c r="E1753" s="119"/>
      <c r="F1753" s="119"/>
      <c r="G1753" s="120"/>
      <c r="H1753" s="119"/>
      <c r="I1753" s="109"/>
      <c r="L1753" s="108"/>
      <c r="M1753" s="108"/>
      <c r="N1753" s="108"/>
      <c r="O1753" s="108"/>
      <c r="P1753" s="108"/>
      <c r="Q1753" s="108"/>
      <c r="R1753" s="108"/>
      <c r="S1753" s="108"/>
      <c r="T1753" s="100">
        <f t="shared" si="298"/>
        <v>0</v>
      </c>
      <c r="U1753" s="111"/>
      <c r="V1753" s="111"/>
      <c r="W1753" s="111">
        <f>SUMIFS($F$3:F1753,$D$3:D1753,D1753,$C$3:C1753,"Buy")+SUMIFS($F$3:F1753,$D$3:D1753,D1753,$C$3:C1753,"Coin Deposit",$E$3:E1753,"&lt;&gt;")</f>
        <v>0</v>
      </c>
      <c r="X1753" s="111">
        <f t="shared" si="299"/>
        <v>0</v>
      </c>
      <c r="Y1753" s="111">
        <f>IF($D1753=Y$1,SUMIFS($H$3:$H1753,$G$3:$G1753,Y$1,$C$3:$C1753,"Sell"),0)</f>
        <v>0</v>
      </c>
      <c r="Z1753" s="111">
        <f t="shared" si="300"/>
        <v>0</v>
      </c>
      <c r="AA1753" s="111">
        <f>IF($D1753=AA$1,SUMIFS($H$3:$H1753,$G$3:$G1753,AA$1,$C$3:$C1753,"Sell"),0)</f>
        <v>0</v>
      </c>
      <c r="AB1753" s="111">
        <f t="shared" si="301"/>
        <v>0</v>
      </c>
      <c r="AC1753" s="111">
        <f>SUMIFS('Deductions and Deposits'!$H:$H,'Deductions and Deposits'!$G:$G,D1753,'Deductions and Deposits'!$F:$F,"&lt;="&amp;B1753)+SUMIFS($F$3:F1753,$D$3:D1753,D1753,$C$3:C1753,"Coin Deposit",$E$3:E1753,"")</f>
        <v>0</v>
      </c>
      <c r="AD1753" s="111">
        <f>SUMIFS('Deductions and Deposits'!$D:$D,'Deductions and Deposits'!$C:$C,D1753)+SUMIFS($F:$F,$D:$D,D1753,$C:$C,"Coin Deduction")</f>
        <v>0</v>
      </c>
      <c r="AE1753" s="111">
        <f>Table5[[#This Row],[Column4]]+Table5[[#This Row],[Column14]]+Table5[[#This Row],[Column19]]+Table5[[#This Row],[Column12]]</f>
        <v>0</v>
      </c>
      <c r="AF1753" s="111">
        <f>Table5[[#This Row],[Column5]]+Table5[[#This Row],[Column13]]+Table5[[#This Row],[Column21]]+Table5[[#This Row],[Column18]]</f>
        <v>0</v>
      </c>
      <c r="AG1753" s="111">
        <f t="shared" si="302"/>
        <v>0</v>
      </c>
      <c r="AH1753" s="111">
        <f t="shared" si="303"/>
        <v>0</v>
      </c>
      <c r="AI1753" s="111">
        <f>Table5[[#This Row],[Column17]]-Table5[[#This Row],[Column20]]</f>
        <v>0</v>
      </c>
      <c r="AJ1753" s="111">
        <f t="shared" si="304"/>
        <v>0</v>
      </c>
      <c r="AK1753" s="111">
        <f t="shared" si="308"/>
        <v>0</v>
      </c>
      <c r="AL1753" s="111">
        <f t="shared" si="305"/>
        <v>0</v>
      </c>
      <c r="AM1753" s="111" t="str">
        <f t="shared" si="306"/>
        <v/>
      </c>
      <c r="AN1753" s="111" t="str">
        <f t="shared" ca="1" si="307"/>
        <v/>
      </c>
    </row>
    <row r="1754" spans="1:40" ht="20.25" customHeight="1" x14ac:dyDescent="0.3">
      <c r="A1754" s="107"/>
      <c r="B1754" s="144"/>
      <c r="C1754" s="119"/>
      <c r="D1754" s="120"/>
      <c r="E1754" s="119"/>
      <c r="F1754" s="119"/>
      <c r="G1754" s="120"/>
      <c r="H1754" s="119"/>
      <c r="I1754" s="109"/>
      <c r="L1754" s="108"/>
      <c r="M1754" s="108"/>
      <c r="N1754" s="108"/>
      <c r="O1754" s="108"/>
      <c r="P1754" s="108"/>
      <c r="Q1754" s="108"/>
      <c r="R1754" s="108"/>
      <c r="S1754" s="108"/>
      <c r="T1754" s="100">
        <f t="shared" si="298"/>
        <v>0</v>
      </c>
      <c r="U1754" s="111"/>
      <c r="V1754" s="111"/>
      <c r="W1754" s="111">
        <f>SUMIFS($F$3:F1754,$D$3:D1754,D1754,$C$3:C1754,"Buy")+SUMIFS($F$3:F1754,$D$3:D1754,D1754,$C$3:C1754,"Coin Deposit",$E$3:E1754,"&lt;&gt;")</f>
        <v>0</v>
      </c>
      <c r="X1754" s="111">
        <f t="shared" si="299"/>
        <v>0</v>
      </c>
      <c r="Y1754" s="111">
        <f>IF($D1754=Y$1,SUMIFS($H$3:$H1754,$G$3:$G1754,Y$1,$C$3:$C1754,"Sell"),0)</f>
        <v>0</v>
      </c>
      <c r="Z1754" s="111">
        <f t="shared" si="300"/>
        <v>0</v>
      </c>
      <c r="AA1754" s="111">
        <f>IF($D1754=AA$1,SUMIFS($H$3:$H1754,$G$3:$G1754,AA$1,$C$3:$C1754,"Sell"),0)</f>
        <v>0</v>
      </c>
      <c r="AB1754" s="111">
        <f t="shared" si="301"/>
        <v>0</v>
      </c>
      <c r="AC1754" s="111">
        <f>SUMIFS('Deductions and Deposits'!$H:$H,'Deductions and Deposits'!$G:$G,D1754,'Deductions and Deposits'!$F:$F,"&lt;="&amp;B1754)+SUMIFS($F$3:F1754,$D$3:D1754,D1754,$C$3:C1754,"Coin Deposit",$E$3:E1754,"")</f>
        <v>0</v>
      </c>
      <c r="AD1754" s="111">
        <f>SUMIFS('Deductions and Deposits'!$D:$D,'Deductions and Deposits'!$C:$C,D1754)+SUMIFS($F:$F,$D:$D,D1754,$C:$C,"Coin Deduction")</f>
        <v>0</v>
      </c>
      <c r="AE1754" s="111">
        <f>Table5[[#This Row],[Column4]]+Table5[[#This Row],[Column14]]+Table5[[#This Row],[Column19]]+Table5[[#This Row],[Column12]]</f>
        <v>0</v>
      </c>
      <c r="AF1754" s="111">
        <f>Table5[[#This Row],[Column5]]+Table5[[#This Row],[Column13]]+Table5[[#This Row],[Column21]]+Table5[[#This Row],[Column18]]</f>
        <v>0</v>
      </c>
      <c r="AG1754" s="111">
        <f t="shared" si="302"/>
        <v>0</v>
      </c>
      <c r="AH1754" s="111">
        <f t="shared" si="303"/>
        <v>0</v>
      </c>
      <c r="AI1754" s="111">
        <f>Table5[[#This Row],[Column17]]-Table5[[#This Row],[Column20]]</f>
        <v>0</v>
      </c>
      <c r="AJ1754" s="111">
        <f t="shared" si="304"/>
        <v>0</v>
      </c>
      <c r="AK1754" s="111">
        <f t="shared" si="308"/>
        <v>0</v>
      </c>
      <c r="AL1754" s="111">
        <f t="shared" si="305"/>
        <v>0</v>
      </c>
      <c r="AM1754" s="111" t="str">
        <f t="shared" si="306"/>
        <v/>
      </c>
      <c r="AN1754" s="111" t="str">
        <f t="shared" ca="1" si="307"/>
        <v/>
      </c>
    </row>
    <row r="1755" spans="1:40" ht="20.25" customHeight="1" x14ac:dyDescent="0.3">
      <c r="A1755" s="107"/>
      <c r="B1755" s="144"/>
      <c r="C1755" s="119"/>
      <c r="D1755" s="120"/>
      <c r="E1755" s="119"/>
      <c r="F1755" s="119"/>
      <c r="G1755" s="120"/>
      <c r="H1755" s="119"/>
      <c r="I1755" s="109"/>
      <c r="L1755" s="108"/>
      <c r="M1755" s="108"/>
      <c r="N1755" s="108"/>
      <c r="O1755" s="108"/>
      <c r="P1755" s="108"/>
      <c r="Q1755" s="108"/>
      <c r="R1755" s="108"/>
      <c r="S1755" s="108"/>
      <c r="T1755" s="100">
        <f t="shared" si="298"/>
        <v>0</v>
      </c>
      <c r="U1755" s="111"/>
      <c r="V1755" s="111"/>
      <c r="W1755" s="111">
        <f>SUMIFS($F$3:F1755,$D$3:D1755,D1755,$C$3:C1755,"Buy")+SUMIFS($F$3:F1755,$D$3:D1755,D1755,$C$3:C1755,"Coin Deposit",$E$3:E1755,"&lt;&gt;")</f>
        <v>0</v>
      </c>
      <c r="X1755" s="111">
        <f t="shared" si="299"/>
        <v>0</v>
      </c>
      <c r="Y1755" s="111">
        <f>IF($D1755=Y$1,SUMIFS($H$3:$H1755,$G$3:$G1755,Y$1,$C$3:$C1755,"Sell"),0)</f>
        <v>0</v>
      </c>
      <c r="Z1755" s="111">
        <f t="shared" si="300"/>
        <v>0</v>
      </c>
      <c r="AA1755" s="111">
        <f>IF($D1755=AA$1,SUMIFS($H$3:$H1755,$G$3:$G1755,AA$1,$C$3:$C1755,"Sell"),0)</f>
        <v>0</v>
      </c>
      <c r="AB1755" s="111">
        <f t="shared" si="301"/>
        <v>0</v>
      </c>
      <c r="AC1755" s="111">
        <f>SUMIFS('Deductions and Deposits'!$H:$H,'Deductions and Deposits'!$G:$G,D1755,'Deductions and Deposits'!$F:$F,"&lt;="&amp;B1755)+SUMIFS($F$3:F1755,$D$3:D1755,D1755,$C$3:C1755,"Coin Deposit",$E$3:E1755,"")</f>
        <v>0</v>
      </c>
      <c r="AD1755" s="111">
        <f>SUMIFS('Deductions and Deposits'!$D:$D,'Deductions and Deposits'!$C:$C,D1755)+SUMIFS($F:$F,$D:$D,D1755,$C:$C,"Coin Deduction")</f>
        <v>0</v>
      </c>
      <c r="AE1755" s="111">
        <f>Table5[[#This Row],[Column4]]+Table5[[#This Row],[Column14]]+Table5[[#This Row],[Column19]]+Table5[[#This Row],[Column12]]</f>
        <v>0</v>
      </c>
      <c r="AF1755" s="111">
        <f>Table5[[#This Row],[Column5]]+Table5[[#This Row],[Column13]]+Table5[[#This Row],[Column21]]+Table5[[#This Row],[Column18]]</f>
        <v>0</v>
      </c>
      <c r="AG1755" s="111">
        <f t="shared" si="302"/>
        <v>0</v>
      </c>
      <c r="AH1755" s="111">
        <f t="shared" si="303"/>
        <v>0</v>
      </c>
      <c r="AI1755" s="111">
        <f>Table5[[#This Row],[Column17]]-Table5[[#This Row],[Column20]]</f>
        <v>0</v>
      </c>
      <c r="AJ1755" s="111">
        <f t="shared" si="304"/>
        <v>0</v>
      </c>
      <c r="AK1755" s="111">
        <f t="shared" si="308"/>
        <v>0</v>
      </c>
      <c r="AL1755" s="111">
        <f t="shared" si="305"/>
        <v>0</v>
      </c>
      <c r="AM1755" s="111" t="str">
        <f t="shared" si="306"/>
        <v/>
      </c>
      <c r="AN1755" s="111" t="str">
        <f t="shared" ca="1" si="307"/>
        <v/>
      </c>
    </row>
    <row r="1756" spans="1:40" ht="20.25" customHeight="1" x14ac:dyDescent="0.3">
      <c r="A1756" s="107"/>
      <c r="B1756" s="144"/>
      <c r="C1756" s="119"/>
      <c r="D1756" s="120"/>
      <c r="E1756" s="119"/>
      <c r="F1756" s="119"/>
      <c r="G1756" s="120"/>
      <c r="H1756" s="119"/>
      <c r="I1756" s="109"/>
      <c r="L1756" s="108"/>
      <c r="M1756" s="108"/>
      <c r="N1756" s="108"/>
      <c r="O1756" s="108"/>
      <c r="P1756" s="108"/>
      <c r="Q1756" s="108"/>
      <c r="R1756" s="108"/>
      <c r="S1756" s="108"/>
      <c r="T1756" s="100">
        <f t="shared" si="298"/>
        <v>0</v>
      </c>
      <c r="U1756" s="111"/>
      <c r="V1756" s="111"/>
      <c r="W1756" s="111">
        <f>SUMIFS($F$3:F1756,$D$3:D1756,D1756,$C$3:C1756,"Buy")+SUMIFS($F$3:F1756,$D$3:D1756,D1756,$C$3:C1756,"Coin Deposit",$E$3:E1756,"&lt;&gt;")</f>
        <v>0</v>
      </c>
      <c r="X1756" s="111">
        <f t="shared" si="299"/>
        <v>0</v>
      </c>
      <c r="Y1756" s="111">
        <f>IF($D1756=Y$1,SUMIFS($H$3:$H1756,$G$3:$G1756,Y$1,$C$3:$C1756,"Sell"),0)</f>
        <v>0</v>
      </c>
      <c r="Z1756" s="111">
        <f t="shared" si="300"/>
        <v>0</v>
      </c>
      <c r="AA1756" s="111">
        <f>IF($D1756=AA$1,SUMIFS($H$3:$H1756,$G$3:$G1756,AA$1,$C$3:$C1756,"Sell"),0)</f>
        <v>0</v>
      </c>
      <c r="AB1756" s="111">
        <f t="shared" si="301"/>
        <v>0</v>
      </c>
      <c r="AC1756" s="111">
        <f>SUMIFS('Deductions and Deposits'!$H:$H,'Deductions and Deposits'!$G:$G,D1756,'Deductions and Deposits'!$F:$F,"&lt;="&amp;B1756)+SUMIFS($F$3:F1756,$D$3:D1756,D1756,$C$3:C1756,"Coin Deposit",$E$3:E1756,"")</f>
        <v>0</v>
      </c>
      <c r="AD1756" s="111">
        <f>SUMIFS('Deductions and Deposits'!$D:$D,'Deductions and Deposits'!$C:$C,D1756)+SUMIFS($F:$F,$D:$D,D1756,$C:$C,"Coin Deduction")</f>
        <v>0</v>
      </c>
      <c r="AE1756" s="111">
        <f>Table5[[#This Row],[Column4]]+Table5[[#This Row],[Column14]]+Table5[[#This Row],[Column19]]+Table5[[#This Row],[Column12]]</f>
        <v>0</v>
      </c>
      <c r="AF1756" s="111">
        <f>Table5[[#This Row],[Column5]]+Table5[[#This Row],[Column13]]+Table5[[#This Row],[Column21]]+Table5[[#This Row],[Column18]]</f>
        <v>0</v>
      </c>
      <c r="AG1756" s="111">
        <f t="shared" si="302"/>
        <v>0</v>
      </c>
      <c r="AH1756" s="111">
        <f t="shared" si="303"/>
        <v>0</v>
      </c>
      <c r="AI1756" s="111">
        <f>Table5[[#This Row],[Column17]]-Table5[[#This Row],[Column20]]</f>
        <v>0</v>
      </c>
      <c r="AJ1756" s="111">
        <f t="shared" si="304"/>
        <v>0</v>
      </c>
      <c r="AK1756" s="111">
        <f t="shared" si="308"/>
        <v>0</v>
      </c>
      <c r="AL1756" s="111">
        <f t="shared" si="305"/>
        <v>0</v>
      </c>
      <c r="AM1756" s="111" t="str">
        <f t="shared" si="306"/>
        <v/>
      </c>
      <c r="AN1756" s="111" t="str">
        <f t="shared" ca="1" si="307"/>
        <v/>
      </c>
    </row>
    <row r="1757" spans="1:40" ht="20.25" customHeight="1" x14ac:dyDescent="0.3">
      <c r="A1757" s="107"/>
      <c r="B1757" s="144"/>
      <c r="C1757" s="119"/>
      <c r="D1757" s="120"/>
      <c r="E1757" s="119"/>
      <c r="F1757" s="119"/>
      <c r="G1757" s="120"/>
      <c r="H1757" s="119"/>
      <c r="I1757" s="109"/>
      <c r="L1757" s="108"/>
      <c r="M1757" s="108"/>
      <c r="N1757" s="108"/>
      <c r="O1757" s="108"/>
      <c r="P1757" s="108"/>
      <c r="Q1757" s="108"/>
      <c r="R1757" s="108"/>
      <c r="S1757" s="108"/>
      <c r="T1757" s="100">
        <f t="shared" si="298"/>
        <v>0</v>
      </c>
      <c r="U1757" s="111"/>
      <c r="V1757" s="111"/>
      <c r="W1757" s="111">
        <f>SUMIFS($F$3:F1757,$D$3:D1757,D1757,$C$3:C1757,"Buy")+SUMIFS($F$3:F1757,$D$3:D1757,D1757,$C$3:C1757,"Coin Deposit",$E$3:E1757,"&lt;&gt;")</f>
        <v>0</v>
      </c>
      <c r="X1757" s="111">
        <f t="shared" si="299"/>
        <v>0</v>
      </c>
      <c r="Y1757" s="111">
        <f>IF($D1757=Y$1,SUMIFS($H$3:$H1757,$G$3:$G1757,Y$1,$C$3:$C1757,"Sell"),0)</f>
        <v>0</v>
      </c>
      <c r="Z1757" s="111">
        <f t="shared" si="300"/>
        <v>0</v>
      </c>
      <c r="AA1757" s="111">
        <f>IF($D1757=AA$1,SUMIFS($H$3:$H1757,$G$3:$G1757,AA$1,$C$3:$C1757,"Sell"),0)</f>
        <v>0</v>
      </c>
      <c r="AB1757" s="111">
        <f t="shared" si="301"/>
        <v>0</v>
      </c>
      <c r="AC1757" s="111">
        <f>SUMIFS('Deductions and Deposits'!$H:$H,'Deductions and Deposits'!$G:$G,D1757,'Deductions and Deposits'!$F:$F,"&lt;="&amp;B1757)+SUMIFS($F$3:F1757,$D$3:D1757,D1757,$C$3:C1757,"Coin Deposit",$E$3:E1757,"")</f>
        <v>0</v>
      </c>
      <c r="AD1757" s="111">
        <f>SUMIFS('Deductions and Deposits'!$D:$D,'Deductions and Deposits'!$C:$C,D1757)+SUMIFS($F:$F,$D:$D,D1757,$C:$C,"Coin Deduction")</f>
        <v>0</v>
      </c>
      <c r="AE1757" s="111">
        <f>Table5[[#This Row],[Column4]]+Table5[[#This Row],[Column14]]+Table5[[#This Row],[Column19]]+Table5[[#This Row],[Column12]]</f>
        <v>0</v>
      </c>
      <c r="AF1757" s="111">
        <f>Table5[[#This Row],[Column5]]+Table5[[#This Row],[Column13]]+Table5[[#This Row],[Column21]]+Table5[[#This Row],[Column18]]</f>
        <v>0</v>
      </c>
      <c r="AG1757" s="111">
        <f t="shared" si="302"/>
        <v>0</v>
      </c>
      <c r="AH1757" s="111">
        <f t="shared" si="303"/>
        <v>0</v>
      </c>
      <c r="AI1757" s="111">
        <f>Table5[[#This Row],[Column17]]-Table5[[#This Row],[Column20]]</f>
        <v>0</v>
      </c>
      <c r="AJ1757" s="111">
        <f t="shared" si="304"/>
        <v>0</v>
      </c>
      <c r="AK1757" s="111">
        <f t="shared" si="308"/>
        <v>0</v>
      </c>
      <c r="AL1757" s="111">
        <f t="shared" si="305"/>
        <v>0</v>
      </c>
      <c r="AM1757" s="111" t="str">
        <f t="shared" si="306"/>
        <v/>
      </c>
      <c r="AN1757" s="111" t="str">
        <f t="shared" ca="1" si="307"/>
        <v/>
      </c>
    </row>
    <row r="1758" spans="1:40" ht="20.25" customHeight="1" x14ac:dyDescent="0.3">
      <c r="A1758" s="107"/>
      <c r="B1758" s="144"/>
      <c r="C1758" s="119"/>
      <c r="D1758" s="120"/>
      <c r="E1758" s="119"/>
      <c r="F1758" s="119"/>
      <c r="G1758" s="120"/>
      <c r="H1758" s="119"/>
      <c r="I1758" s="109"/>
      <c r="L1758" s="108"/>
      <c r="M1758" s="108"/>
      <c r="N1758" s="108"/>
      <c r="O1758" s="108"/>
      <c r="P1758" s="108"/>
      <c r="Q1758" s="108"/>
      <c r="R1758" s="108"/>
      <c r="S1758" s="108"/>
      <c r="T1758" s="100">
        <f t="shared" si="298"/>
        <v>0</v>
      </c>
      <c r="U1758" s="111"/>
      <c r="V1758" s="111"/>
      <c r="W1758" s="111">
        <f>SUMIFS($F$3:F1758,$D$3:D1758,D1758,$C$3:C1758,"Buy")+SUMIFS($F$3:F1758,$D$3:D1758,D1758,$C$3:C1758,"Coin Deposit",$E$3:E1758,"&lt;&gt;")</f>
        <v>0</v>
      </c>
      <c r="X1758" s="111">
        <f t="shared" si="299"/>
        <v>0</v>
      </c>
      <c r="Y1758" s="111">
        <f>IF($D1758=Y$1,SUMIFS($H$3:$H1758,$G$3:$G1758,Y$1,$C$3:$C1758,"Sell"),0)</f>
        <v>0</v>
      </c>
      <c r="Z1758" s="111">
        <f t="shared" si="300"/>
        <v>0</v>
      </c>
      <c r="AA1758" s="111">
        <f>IF($D1758=AA$1,SUMIFS($H$3:$H1758,$G$3:$G1758,AA$1,$C$3:$C1758,"Sell"),0)</f>
        <v>0</v>
      </c>
      <c r="AB1758" s="111">
        <f t="shared" si="301"/>
        <v>0</v>
      </c>
      <c r="AC1758" s="111">
        <f>SUMIFS('Deductions and Deposits'!$H:$H,'Deductions and Deposits'!$G:$G,D1758,'Deductions and Deposits'!$F:$F,"&lt;="&amp;B1758)+SUMIFS($F$3:F1758,$D$3:D1758,D1758,$C$3:C1758,"Coin Deposit",$E$3:E1758,"")</f>
        <v>0</v>
      </c>
      <c r="AD1758" s="111">
        <f>SUMIFS('Deductions and Deposits'!$D:$D,'Deductions and Deposits'!$C:$C,D1758)+SUMIFS($F:$F,$D:$D,D1758,$C:$C,"Coin Deduction")</f>
        <v>0</v>
      </c>
      <c r="AE1758" s="111">
        <f>Table5[[#This Row],[Column4]]+Table5[[#This Row],[Column14]]+Table5[[#This Row],[Column19]]+Table5[[#This Row],[Column12]]</f>
        <v>0</v>
      </c>
      <c r="AF1758" s="111">
        <f>Table5[[#This Row],[Column5]]+Table5[[#This Row],[Column13]]+Table5[[#This Row],[Column21]]+Table5[[#This Row],[Column18]]</f>
        <v>0</v>
      </c>
      <c r="AG1758" s="111">
        <f t="shared" si="302"/>
        <v>0</v>
      </c>
      <c r="AH1758" s="111">
        <f t="shared" si="303"/>
        <v>0</v>
      </c>
      <c r="AI1758" s="111">
        <f>Table5[[#This Row],[Column17]]-Table5[[#This Row],[Column20]]</f>
        <v>0</v>
      </c>
      <c r="AJ1758" s="111">
        <f t="shared" si="304"/>
        <v>0</v>
      </c>
      <c r="AK1758" s="111">
        <f t="shared" si="308"/>
        <v>0</v>
      </c>
      <c r="AL1758" s="111">
        <f t="shared" si="305"/>
        <v>0</v>
      </c>
      <c r="AM1758" s="111" t="str">
        <f t="shared" si="306"/>
        <v/>
      </c>
      <c r="AN1758" s="111" t="str">
        <f t="shared" ca="1" si="307"/>
        <v/>
      </c>
    </row>
    <row r="1759" spans="1:40" ht="20.25" customHeight="1" x14ac:dyDescent="0.3">
      <c r="A1759" s="107"/>
      <c r="B1759" s="144"/>
      <c r="C1759" s="119"/>
      <c r="D1759" s="120"/>
      <c r="E1759" s="119"/>
      <c r="F1759" s="119"/>
      <c r="G1759" s="120"/>
      <c r="H1759" s="119"/>
      <c r="I1759" s="109"/>
      <c r="L1759" s="108"/>
      <c r="M1759" s="108"/>
      <c r="N1759" s="108"/>
      <c r="O1759" s="108"/>
      <c r="P1759" s="108"/>
      <c r="Q1759" s="108"/>
      <c r="R1759" s="108"/>
      <c r="S1759" s="108"/>
      <c r="T1759" s="100">
        <f t="shared" si="298"/>
        <v>0</v>
      </c>
      <c r="U1759" s="111"/>
      <c r="V1759" s="111"/>
      <c r="W1759" s="111">
        <f>SUMIFS($F$3:F1759,$D$3:D1759,D1759,$C$3:C1759,"Buy")+SUMIFS($F$3:F1759,$D$3:D1759,D1759,$C$3:C1759,"Coin Deposit",$E$3:E1759,"&lt;&gt;")</f>
        <v>0</v>
      </c>
      <c r="X1759" s="111">
        <f t="shared" si="299"/>
        <v>0</v>
      </c>
      <c r="Y1759" s="111">
        <f>IF($D1759=Y$1,SUMIFS($H$3:$H1759,$G$3:$G1759,Y$1,$C$3:$C1759,"Sell"),0)</f>
        <v>0</v>
      </c>
      <c r="Z1759" s="111">
        <f t="shared" si="300"/>
        <v>0</v>
      </c>
      <c r="AA1759" s="111">
        <f>IF($D1759=AA$1,SUMIFS($H$3:$H1759,$G$3:$G1759,AA$1,$C$3:$C1759,"Sell"),0)</f>
        <v>0</v>
      </c>
      <c r="AB1759" s="111">
        <f t="shared" si="301"/>
        <v>0</v>
      </c>
      <c r="AC1759" s="111">
        <f>SUMIFS('Deductions and Deposits'!$H:$H,'Deductions and Deposits'!$G:$G,D1759,'Deductions and Deposits'!$F:$F,"&lt;="&amp;B1759)+SUMIFS($F$3:F1759,$D$3:D1759,D1759,$C$3:C1759,"Coin Deposit",$E$3:E1759,"")</f>
        <v>0</v>
      </c>
      <c r="AD1759" s="111">
        <f>SUMIFS('Deductions and Deposits'!$D:$D,'Deductions and Deposits'!$C:$C,D1759)+SUMIFS($F:$F,$D:$D,D1759,$C:$C,"Coin Deduction")</f>
        <v>0</v>
      </c>
      <c r="AE1759" s="111">
        <f>Table5[[#This Row],[Column4]]+Table5[[#This Row],[Column14]]+Table5[[#This Row],[Column19]]+Table5[[#This Row],[Column12]]</f>
        <v>0</v>
      </c>
      <c r="AF1759" s="111">
        <f>Table5[[#This Row],[Column5]]+Table5[[#This Row],[Column13]]+Table5[[#This Row],[Column21]]+Table5[[#This Row],[Column18]]</f>
        <v>0</v>
      </c>
      <c r="AG1759" s="111">
        <f t="shared" si="302"/>
        <v>0</v>
      </c>
      <c r="AH1759" s="111">
        <f t="shared" si="303"/>
        <v>0</v>
      </c>
      <c r="AI1759" s="111">
        <f>Table5[[#This Row],[Column17]]-Table5[[#This Row],[Column20]]</f>
        <v>0</v>
      </c>
      <c r="AJ1759" s="111">
        <f t="shared" si="304"/>
        <v>0</v>
      </c>
      <c r="AK1759" s="111">
        <f t="shared" si="308"/>
        <v>0</v>
      </c>
      <c r="AL1759" s="111">
        <f t="shared" si="305"/>
        <v>0</v>
      </c>
      <c r="AM1759" s="111" t="str">
        <f t="shared" si="306"/>
        <v/>
      </c>
      <c r="AN1759" s="111" t="str">
        <f t="shared" ca="1" si="307"/>
        <v/>
      </c>
    </row>
    <row r="1760" spans="1:40" ht="20.25" customHeight="1" x14ac:dyDescent="0.3">
      <c r="A1760" s="107"/>
      <c r="B1760" s="144"/>
      <c r="C1760" s="119"/>
      <c r="D1760" s="120"/>
      <c r="E1760" s="119"/>
      <c r="F1760" s="119"/>
      <c r="G1760" s="120"/>
      <c r="H1760" s="119"/>
      <c r="I1760" s="109"/>
      <c r="L1760" s="108"/>
      <c r="M1760" s="108"/>
      <c r="N1760" s="108"/>
      <c r="O1760" s="108"/>
      <c r="P1760" s="108"/>
      <c r="Q1760" s="108"/>
      <c r="R1760" s="108"/>
      <c r="S1760" s="108"/>
      <c r="T1760" s="100">
        <f t="shared" si="298"/>
        <v>0</v>
      </c>
      <c r="U1760" s="111"/>
      <c r="V1760" s="111"/>
      <c r="W1760" s="111">
        <f>SUMIFS($F$3:F1760,$D$3:D1760,D1760,$C$3:C1760,"Buy")+SUMIFS($F$3:F1760,$D$3:D1760,D1760,$C$3:C1760,"Coin Deposit",$E$3:E1760,"&lt;&gt;")</f>
        <v>0</v>
      </c>
      <c r="X1760" s="111">
        <f t="shared" si="299"/>
        <v>0</v>
      </c>
      <c r="Y1760" s="111">
        <f>IF($D1760=Y$1,SUMIFS($H$3:$H1760,$G$3:$G1760,Y$1,$C$3:$C1760,"Sell"),0)</f>
        <v>0</v>
      </c>
      <c r="Z1760" s="111">
        <f t="shared" si="300"/>
        <v>0</v>
      </c>
      <c r="AA1760" s="111">
        <f>IF($D1760=AA$1,SUMIFS($H$3:$H1760,$G$3:$G1760,AA$1,$C$3:$C1760,"Sell"),0)</f>
        <v>0</v>
      </c>
      <c r="AB1760" s="111">
        <f t="shared" si="301"/>
        <v>0</v>
      </c>
      <c r="AC1760" s="111">
        <f>SUMIFS('Deductions and Deposits'!$H:$H,'Deductions and Deposits'!$G:$G,D1760,'Deductions and Deposits'!$F:$F,"&lt;="&amp;B1760)+SUMIFS($F$3:F1760,$D$3:D1760,D1760,$C$3:C1760,"Coin Deposit",$E$3:E1760,"")</f>
        <v>0</v>
      </c>
      <c r="AD1760" s="111">
        <f>SUMIFS('Deductions and Deposits'!$D:$D,'Deductions and Deposits'!$C:$C,D1760)+SUMIFS($F:$F,$D:$D,D1760,$C:$C,"Coin Deduction")</f>
        <v>0</v>
      </c>
      <c r="AE1760" s="111">
        <f>Table5[[#This Row],[Column4]]+Table5[[#This Row],[Column14]]+Table5[[#This Row],[Column19]]+Table5[[#This Row],[Column12]]</f>
        <v>0</v>
      </c>
      <c r="AF1760" s="111">
        <f>Table5[[#This Row],[Column5]]+Table5[[#This Row],[Column13]]+Table5[[#This Row],[Column21]]+Table5[[#This Row],[Column18]]</f>
        <v>0</v>
      </c>
      <c r="AG1760" s="111">
        <f t="shared" si="302"/>
        <v>0</v>
      </c>
      <c r="AH1760" s="111">
        <f t="shared" si="303"/>
        <v>0</v>
      </c>
      <c r="AI1760" s="111">
        <f>Table5[[#This Row],[Column17]]-Table5[[#This Row],[Column20]]</f>
        <v>0</v>
      </c>
      <c r="AJ1760" s="111">
        <f t="shared" si="304"/>
        <v>0</v>
      </c>
      <c r="AK1760" s="111">
        <f t="shared" si="308"/>
        <v>0</v>
      </c>
      <c r="AL1760" s="111">
        <f t="shared" si="305"/>
        <v>0</v>
      </c>
      <c r="AM1760" s="111" t="str">
        <f t="shared" si="306"/>
        <v/>
      </c>
      <c r="AN1760" s="111" t="str">
        <f t="shared" ca="1" si="307"/>
        <v/>
      </c>
    </row>
    <row r="1761" spans="1:40" ht="20.25" customHeight="1" x14ac:dyDescent="0.3">
      <c r="A1761" s="107"/>
      <c r="B1761" s="144"/>
      <c r="C1761" s="119"/>
      <c r="D1761" s="120"/>
      <c r="E1761" s="119"/>
      <c r="F1761" s="119"/>
      <c r="G1761" s="120"/>
      <c r="H1761" s="119"/>
      <c r="I1761" s="109"/>
      <c r="L1761" s="108"/>
      <c r="M1761" s="108"/>
      <c r="N1761" s="108"/>
      <c r="O1761" s="108"/>
      <c r="P1761" s="108"/>
      <c r="Q1761" s="108"/>
      <c r="R1761" s="108"/>
      <c r="S1761" s="108"/>
      <c r="T1761" s="100">
        <f t="shared" si="298"/>
        <v>0</v>
      </c>
      <c r="U1761" s="111"/>
      <c r="V1761" s="111"/>
      <c r="W1761" s="111">
        <f>SUMIFS($F$3:F1761,$D$3:D1761,D1761,$C$3:C1761,"Buy")+SUMIFS($F$3:F1761,$D$3:D1761,D1761,$C$3:C1761,"Coin Deposit",$E$3:E1761,"&lt;&gt;")</f>
        <v>0</v>
      </c>
      <c r="X1761" s="111">
        <f t="shared" si="299"/>
        <v>0</v>
      </c>
      <c r="Y1761" s="111">
        <f>IF($D1761=Y$1,SUMIFS($H$3:$H1761,$G$3:$G1761,Y$1,$C$3:$C1761,"Sell"),0)</f>
        <v>0</v>
      </c>
      <c r="Z1761" s="111">
        <f t="shared" si="300"/>
        <v>0</v>
      </c>
      <c r="AA1761" s="111">
        <f>IF($D1761=AA$1,SUMIFS($H$3:$H1761,$G$3:$G1761,AA$1,$C$3:$C1761,"Sell"),0)</f>
        <v>0</v>
      </c>
      <c r="AB1761" s="111">
        <f t="shared" si="301"/>
        <v>0</v>
      </c>
      <c r="AC1761" s="111">
        <f>SUMIFS('Deductions and Deposits'!$H:$H,'Deductions and Deposits'!$G:$G,D1761,'Deductions and Deposits'!$F:$F,"&lt;="&amp;B1761)+SUMIFS($F$3:F1761,$D$3:D1761,D1761,$C$3:C1761,"Coin Deposit",$E$3:E1761,"")</f>
        <v>0</v>
      </c>
      <c r="AD1761" s="111">
        <f>SUMIFS('Deductions and Deposits'!$D:$D,'Deductions and Deposits'!$C:$C,D1761)+SUMIFS($F:$F,$D:$D,D1761,$C:$C,"Coin Deduction")</f>
        <v>0</v>
      </c>
      <c r="AE1761" s="111">
        <f>Table5[[#This Row],[Column4]]+Table5[[#This Row],[Column14]]+Table5[[#This Row],[Column19]]+Table5[[#This Row],[Column12]]</f>
        <v>0</v>
      </c>
      <c r="AF1761" s="111">
        <f>Table5[[#This Row],[Column5]]+Table5[[#This Row],[Column13]]+Table5[[#This Row],[Column21]]+Table5[[#This Row],[Column18]]</f>
        <v>0</v>
      </c>
      <c r="AG1761" s="111">
        <f t="shared" si="302"/>
        <v>0</v>
      </c>
      <c r="AH1761" s="111">
        <f t="shared" si="303"/>
        <v>0</v>
      </c>
      <c r="AI1761" s="111">
        <f>Table5[[#This Row],[Column17]]-Table5[[#This Row],[Column20]]</f>
        <v>0</v>
      </c>
      <c r="AJ1761" s="111">
        <f t="shared" si="304"/>
        <v>0</v>
      </c>
      <c r="AK1761" s="111">
        <f t="shared" si="308"/>
        <v>0</v>
      </c>
      <c r="AL1761" s="111">
        <f t="shared" si="305"/>
        <v>0</v>
      </c>
      <c r="AM1761" s="111" t="str">
        <f t="shared" si="306"/>
        <v/>
      </c>
      <c r="AN1761" s="111" t="str">
        <f t="shared" ca="1" si="307"/>
        <v/>
      </c>
    </row>
    <row r="1762" spans="1:40" ht="20.25" customHeight="1" x14ac:dyDescent="0.3">
      <c r="A1762" s="107"/>
      <c r="B1762" s="144"/>
      <c r="C1762" s="119"/>
      <c r="D1762" s="120"/>
      <c r="E1762" s="119"/>
      <c r="F1762" s="119"/>
      <c r="G1762" s="120"/>
      <c r="H1762" s="119"/>
      <c r="I1762" s="109"/>
      <c r="L1762" s="108"/>
      <c r="M1762" s="108"/>
      <c r="N1762" s="108"/>
      <c r="O1762" s="108"/>
      <c r="P1762" s="108"/>
      <c r="Q1762" s="108"/>
      <c r="R1762" s="108"/>
      <c r="S1762" s="108"/>
      <c r="T1762" s="100">
        <f t="shared" si="298"/>
        <v>0</v>
      </c>
      <c r="U1762" s="111"/>
      <c r="V1762" s="111"/>
      <c r="W1762" s="111">
        <f>SUMIFS($F$3:F1762,$D$3:D1762,D1762,$C$3:C1762,"Buy")+SUMIFS($F$3:F1762,$D$3:D1762,D1762,$C$3:C1762,"Coin Deposit",$E$3:E1762,"&lt;&gt;")</f>
        <v>0</v>
      </c>
      <c r="X1762" s="111">
        <f t="shared" si="299"/>
        <v>0</v>
      </c>
      <c r="Y1762" s="111">
        <f>IF($D1762=Y$1,SUMIFS($H$3:$H1762,$G$3:$G1762,Y$1,$C$3:$C1762,"Sell"),0)</f>
        <v>0</v>
      </c>
      <c r="Z1762" s="111">
        <f t="shared" si="300"/>
        <v>0</v>
      </c>
      <c r="AA1762" s="111">
        <f>IF($D1762=AA$1,SUMIFS($H$3:$H1762,$G$3:$G1762,AA$1,$C$3:$C1762,"Sell"),0)</f>
        <v>0</v>
      </c>
      <c r="AB1762" s="111">
        <f t="shared" si="301"/>
        <v>0</v>
      </c>
      <c r="AC1762" s="111">
        <f>SUMIFS('Deductions and Deposits'!$H:$H,'Deductions and Deposits'!$G:$G,D1762,'Deductions and Deposits'!$F:$F,"&lt;="&amp;B1762)+SUMIFS($F$3:F1762,$D$3:D1762,D1762,$C$3:C1762,"Coin Deposit",$E$3:E1762,"")</f>
        <v>0</v>
      </c>
      <c r="AD1762" s="111">
        <f>SUMIFS('Deductions and Deposits'!$D:$D,'Deductions and Deposits'!$C:$C,D1762)+SUMIFS($F:$F,$D:$D,D1762,$C:$C,"Coin Deduction")</f>
        <v>0</v>
      </c>
      <c r="AE1762" s="111">
        <f>Table5[[#This Row],[Column4]]+Table5[[#This Row],[Column14]]+Table5[[#This Row],[Column19]]+Table5[[#This Row],[Column12]]</f>
        <v>0</v>
      </c>
      <c r="AF1762" s="111">
        <f>Table5[[#This Row],[Column5]]+Table5[[#This Row],[Column13]]+Table5[[#This Row],[Column21]]+Table5[[#This Row],[Column18]]</f>
        <v>0</v>
      </c>
      <c r="AG1762" s="111">
        <f t="shared" si="302"/>
        <v>0</v>
      </c>
      <c r="AH1762" s="111">
        <f t="shared" si="303"/>
        <v>0</v>
      </c>
      <c r="AI1762" s="111">
        <f>Table5[[#This Row],[Column17]]-Table5[[#This Row],[Column20]]</f>
        <v>0</v>
      </c>
      <c r="AJ1762" s="111">
        <f t="shared" si="304"/>
        <v>0</v>
      </c>
      <c r="AK1762" s="111">
        <f t="shared" si="308"/>
        <v>0</v>
      </c>
      <c r="AL1762" s="111">
        <f t="shared" si="305"/>
        <v>0</v>
      </c>
      <c r="AM1762" s="111" t="str">
        <f t="shared" si="306"/>
        <v/>
      </c>
      <c r="AN1762" s="111" t="str">
        <f t="shared" ca="1" si="307"/>
        <v/>
      </c>
    </row>
    <row r="1763" spans="1:40" ht="20.25" customHeight="1" x14ac:dyDescent="0.3">
      <c r="A1763" s="107"/>
      <c r="B1763" s="144"/>
      <c r="C1763" s="119"/>
      <c r="D1763" s="120"/>
      <c r="E1763" s="119"/>
      <c r="F1763" s="119"/>
      <c r="G1763" s="120"/>
      <c r="H1763" s="119"/>
      <c r="I1763" s="109"/>
      <c r="L1763" s="108"/>
      <c r="M1763" s="108"/>
      <c r="N1763" s="108"/>
      <c r="O1763" s="108"/>
      <c r="P1763" s="108"/>
      <c r="Q1763" s="108"/>
      <c r="R1763" s="108"/>
      <c r="S1763" s="108"/>
      <c r="T1763" s="100">
        <f t="shared" si="298"/>
        <v>0</v>
      </c>
      <c r="U1763" s="111"/>
      <c r="V1763" s="111"/>
      <c r="W1763" s="111">
        <f>SUMIFS($F$3:F1763,$D$3:D1763,D1763,$C$3:C1763,"Buy")+SUMIFS($F$3:F1763,$D$3:D1763,D1763,$C$3:C1763,"Coin Deposit",$E$3:E1763,"&lt;&gt;")</f>
        <v>0</v>
      </c>
      <c r="X1763" s="111">
        <f t="shared" si="299"/>
        <v>0</v>
      </c>
      <c r="Y1763" s="111">
        <f>IF($D1763=Y$1,SUMIFS($H$3:$H1763,$G$3:$G1763,Y$1,$C$3:$C1763,"Sell"),0)</f>
        <v>0</v>
      </c>
      <c r="Z1763" s="111">
        <f t="shared" si="300"/>
        <v>0</v>
      </c>
      <c r="AA1763" s="111">
        <f>IF($D1763=AA$1,SUMIFS($H$3:$H1763,$G$3:$G1763,AA$1,$C$3:$C1763,"Sell"),0)</f>
        <v>0</v>
      </c>
      <c r="AB1763" s="111">
        <f t="shared" si="301"/>
        <v>0</v>
      </c>
      <c r="AC1763" s="111">
        <f>SUMIFS('Deductions and Deposits'!$H:$H,'Deductions and Deposits'!$G:$G,D1763,'Deductions and Deposits'!$F:$F,"&lt;="&amp;B1763)+SUMIFS($F$3:F1763,$D$3:D1763,D1763,$C$3:C1763,"Coin Deposit",$E$3:E1763,"")</f>
        <v>0</v>
      </c>
      <c r="AD1763" s="111">
        <f>SUMIFS('Deductions and Deposits'!$D:$D,'Deductions and Deposits'!$C:$C,D1763)+SUMIFS($F:$F,$D:$D,D1763,$C:$C,"Coin Deduction")</f>
        <v>0</v>
      </c>
      <c r="AE1763" s="111">
        <f>Table5[[#This Row],[Column4]]+Table5[[#This Row],[Column14]]+Table5[[#This Row],[Column19]]+Table5[[#This Row],[Column12]]</f>
        <v>0</v>
      </c>
      <c r="AF1763" s="111">
        <f>Table5[[#This Row],[Column5]]+Table5[[#This Row],[Column13]]+Table5[[#This Row],[Column21]]+Table5[[#This Row],[Column18]]</f>
        <v>0</v>
      </c>
      <c r="AG1763" s="111">
        <f t="shared" si="302"/>
        <v>0</v>
      </c>
      <c r="AH1763" s="111">
        <f t="shared" si="303"/>
        <v>0</v>
      </c>
      <c r="AI1763" s="111">
        <f>Table5[[#This Row],[Column17]]-Table5[[#This Row],[Column20]]</f>
        <v>0</v>
      </c>
      <c r="AJ1763" s="111">
        <f t="shared" si="304"/>
        <v>0</v>
      </c>
      <c r="AK1763" s="111">
        <f t="shared" si="308"/>
        <v>0</v>
      </c>
      <c r="AL1763" s="111">
        <f t="shared" si="305"/>
        <v>0</v>
      </c>
      <c r="AM1763" s="111" t="str">
        <f t="shared" si="306"/>
        <v/>
      </c>
      <c r="AN1763" s="111" t="str">
        <f t="shared" ca="1" si="307"/>
        <v/>
      </c>
    </row>
    <row r="1764" spans="1:40" ht="20.25" customHeight="1" x14ac:dyDescent="0.3">
      <c r="A1764" s="107"/>
      <c r="B1764" s="144"/>
      <c r="C1764" s="119"/>
      <c r="D1764" s="120"/>
      <c r="E1764" s="119"/>
      <c r="F1764" s="119"/>
      <c r="G1764" s="120"/>
      <c r="H1764" s="119"/>
      <c r="I1764" s="109"/>
      <c r="L1764" s="108"/>
      <c r="M1764" s="108"/>
      <c r="N1764" s="108"/>
      <c r="O1764" s="108"/>
      <c r="P1764" s="108"/>
      <c r="Q1764" s="108"/>
      <c r="R1764" s="108"/>
      <c r="S1764" s="108"/>
      <c r="T1764" s="100">
        <f t="shared" si="298"/>
        <v>0</v>
      </c>
      <c r="U1764" s="111"/>
      <c r="V1764" s="111"/>
      <c r="W1764" s="111">
        <f>SUMIFS($F$3:F1764,$D$3:D1764,D1764,$C$3:C1764,"Buy")+SUMIFS($F$3:F1764,$D$3:D1764,D1764,$C$3:C1764,"Coin Deposit",$E$3:E1764,"&lt;&gt;")</f>
        <v>0</v>
      </c>
      <c r="X1764" s="111">
        <f t="shared" si="299"/>
        <v>0</v>
      </c>
      <c r="Y1764" s="111">
        <f>IF($D1764=Y$1,SUMIFS($H$3:$H1764,$G$3:$G1764,Y$1,$C$3:$C1764,"Sell"),0)</f>
        <v>0</v>
      </c>
      <c r="Z1764" s="111">
        <f t="shared" si="300"/>
        <v>0</v>
      </c>
      <c r="AA1764" s="111">
        <f>IF($D1764=AA$1,SUMIFS($H$3:$H1764,$G$3:$G1764,AA$1,$C$3:$C1764,"Sell"),0)</f>
        <v>0</v>
      </c>
      <c r="AB1764" s="111">
        <f t="shared" si="301"/>
        <v>0</v>
      </c>
      <c r="AC1764" s="111">
        <f>SUMIFS('Deductions and Deposits'!$H:$H,'Deductions and Deposits'!$G:$G,D1764,'Deductions and Deposits'!$F:$F,"&lt;="&amp;B1764)+SUMIFS($F$3:F1764,$D$3:D1764,D1764,$C$3:C1764,"Coin Deposit",$E$3:E1764,"")</f>
        <v>0</v>
      </c>
      <c r="AD1764" s="111">
        <f>SUMIFS('Deductions and Deposits'!$D:$D,'Deductions and Deposits'!$C:$C,D1764)+SUMIFS($F:$F,$D:$D,D1764,$C:$C,"Coin Deduction")</f>
        <v>0</v>
      </c>
      <c r="AE1764" s="111">
        <f>Table5[[#This Row],[Column4]]+Table5[[#This Row],[Column14]]+Table5[[#This Row],[Column19]]+Table5[[#This Row],[Column12]]</f>
        <v>0</v>
      </c>
      <c r="AF1764" s="111">
        <f>Table5[[#This Row],[Column5]]+Table5[[#This Row],[Column13]]+Table5[[#This Row],[Column21]]+Table5[[#This Row],[Column18]]</f>
        <v>0</v>
      </c>
      <c r="AG1764" s="111">
        <f t="shared" si="302"/>
        <v>0</v>
      </c>
      <c r="AH1764" s="111">
        <f t="shared" si="303"/>
        <v>0</v>
      </c>
      <c r="AI1764" s="111">
        <f>Table5[[#This Row],[Column17]]-Table5[[#This Row],[Column20]]</f>
        <v>0</v>
      </c>
      <c r="AJ1764" s="111">
        <f t="shared" si="304"/>
        <v>0</v>
      </c>
      <c r="AK1764" s="111">
        <f t="shared" si="308"/>
        <v>0</v>
      </c>
      <c r="AL1764" s="111">
        <f t="shared" si="305"/>
        <v>0</v>
      </c>
      <c r="AM1764" s="111" t="str">
        <f t="shared" si="306"/>
        <v/>
      </c>
      <c r="AN1764" s="111" t="str">
        <f t="shared" ca="1" si="307"/>
        <v/>
      </c>
    </row>
    <row r="1765" spans="1:40" ht="20.25" customHeight="1" x14ac:dyDescent="0.3">
      <c r="A1765" s="107"/>
      <c r="B1765" s="144"/>
      <c r="C1765" s="119"/>
      <c r="D1765" s="120"/>
      <c r="E1765" s="119"/>
      <c r="F1765" s="119"/>
      <c r="G1765" s="120"/>
      <c r="H1765" s="119"/>
      <c r="I1765" s="109"/>
      <c r="L1765" s="108"/>
      <c r="M1765" s="108"/>
      <c r="N1765" s="108"/>
      <c r="O1765" s="108"/>
      <c r="P1765" s="108"/>
      <c r="Q1765" s="108"/>
      <c r="R1765" s="108"/>
      <c r="S1765" s="108"/>
      <c r="T1765" s="100">
        <f t="shared" si="298"/>
        <v>0</v>
      </c>
      <c r="U1765" s="111"/>
      <c r="V1765" s="111"/>
      <c r="W1765" s="111">
        <f>SUMIFS($F$3:F1765,$D$3:D1765,D1765,$C$3:C1765,"Buy")+SUMIFS($F$3:F1765,$D$3:D1765,D1765,$C$3:C1765,"Coin Deposit",$E$3:E1765,"&lt;&gt;")</f>
        <v>0</v>
      </c>
      <c r="X1765" s="111">
        <f t="shared" si="299"/>
        <v>0</v>
      </c>
      <c r="Y1765" s="111">
        <f>IF($D1765=Y$1,SUMIFS($H$3:$H1765,$G$3:$G1765,Y$1,$C$3:$C1765,"Sell"),0)</f>
        <v>0</v>
      </c>
      <c r="Z1765" s="111">
        <f t="shared" si="300"/>
        <v>0</v>
      </c>
      <c r="AA1765" s="111">
        <f>IF($D1765=AA$1,SUMIFS($H$3:$H1765,$G$3:$G1765,AA$1,$C$3:$C1765,"Sell"),0)</f>
        <v>0</v>
      </c>
      <c r="AB1765" s="111">
        <f t="shared" si="301"/>
        <v>0</v>
      </c>
      <c r="AC1765" s="111">
        <f>SUMIFS('Deductions and Deposits'!$H:$H,'Deductions and Deposits'!$G:$G,D1765,'Deductions and Deposits'!$F:$F,"&lt;="&amp;B1765)+SUMIFS($F$3:F1765,$D$3:D1765,D1765,$C$3:C1765,"Coin Deposit",$E$3:E1765,"")</f>
        <v>0</v>
      </c>
      <c r="AD1765" s="111">
        <f>SUMIFS('Deductions and Deposits'!$D:$D,'Deductions and Deposits'!$C:$C,D1765)+SUMIFS($F:$F,$D:$D,D1765,$C:$C,"Coin Deduction")</f>
        <v>0</v>
      </c>
      <c r="AE1765" s="111">
        <f>Table5[[#This Row],[Column4]]+Table5[[#This Row],[Column14]]+Table5[[#This Row],[Column19]]+Table5[[#This Row],[Column12]]</f>
        <v>0</v>
      </c>
      <c r="AF1765" s="111">
        <f>Table5[[#This Row],[Column5]]+Table5[[#This Row],[Column13]]+Table5[[#This Row],[Column21]]+Table5[[#This Row],[Column18]]</f>
        <v>0</v>
      </c>
      <c r="AG1765" s="111">
        <f t="shared" si="302"/>
        <v>0</v>
      </c>
      <c r="AH1765" s="111">
        <f t="shared" si="303"/>
        <v>0</v>
      </c>
      <c r="AI1765" s="111">
        <f>Table5[[#This Row],[Column17]]-Table5[[#This Row],[Column20]]</f>
        <v>0</v>
      </c>
      <c r="AJ1765" s="111">
        <f t="shared" si="304"/>
        <v>0</v>
      </c>
      <c r="AK1765" s="111">
        <f t="shared" si="308"/>
        <v>0</v>
      </c>
      <c r="AL1765" s="111">
        <f t="shared" si="305"/>
        <v>0</v>
      </c>
      <c r="AM1765" s="111" t="str">
        <f t="shared" si="306"/>
        <v/>
      </c>
      <c r="AN1765" s="111" t="str">
        <f t="shared" ca="1" si="307"/>
        <v/>
      </c>
    </row>
    <row r="1766" spans="1:40" ht="20.25" customHeight="1" x14ac:dyDescent="0.3">
      <c r="A1766" s="107"/>
      <c r="B1766" s="144"/>
      <c r="C1766" s="119"/>
      <c r="D1766" s="120"/>
      <c r="E1766" s="119"/>
      <c r="F1766" s="119"/>
      <c r="G1766" s="120"/>
      <c r="H1766" s="119"/>
      <c r="I1766" s="109"/>
      <c r="L1766" s="108"/>
      <c r="M1766" s="108"/>
      <c r="N1766" s="108"/>
      <c r="O1766" s="108"/>
      <c r="P1766" s="108"/>
      <c r="Q1766" s="108"/>
      <c r="R1766" s="108"/>
      <c r="S1766" s="108"/>
      <c r="T1766" s="100">
        <f t="shared" si="298"/>
        <v>0</v>
      </c>
      <c r="U1766" s="111"/>
      <c r="V1766" s="111"/>
      <c r="W1766" s="111">
        <f>SUMIFS($F$3:F1766,$D$3:D1766,D1766,$C$3:C1766,"Buy")+SUMIFS($F$3:F1766,$D$3:D1766,D1766,$C$3:C1766,"Coin Deposit",$E$3:E1766,"&lt;&gt;")</f>
        <v>0</v>
      </c>
      <c r="X1766" s="111">
        <f t="shared" si="299"/>
        <v>0</v>
      </c>
      <c r="Y1766" s="111">
        <f>IF($D1766=Y$1,SUMIFS($H$3:$H1766,$G$3:$G1766,Y$1,$C$3:$C1766,"Sell"),0)</f>
        <v>0</v>
      </c>
      <c r="Z1766" s="111">
        <f t="shared" si="300"/>
        <v>0</v>
      </c>
      <c r="AA1766" s="111">
        <f>IF($D1766=AA$1,SUMIFS($H$3:$H1766,$G$3:$G1766,AA$1,$C$3:$C1766,"Sell"),0)</f>
        <v>0</v>
      </c>
      <c r="AB1766" s="111">
        <f t="shared" si="301"/>
        <v>0</v>
      </c>
      <c r="AC1766" s="111">
        <f>SUMIFS('Deductions and Deposits'!$H:$H,'Deductions and Deposits'!$G:$G,D1766,'Deductions and Deposits'!$F:$F,"&lt;="&amp;B1766)+SUMIFS($F$3:F1766,$D$3:D1766,D1766,$C$3:C1766,"Coin Deposit",$E$3:E1766,"")</f>
        <v>0</v>
      </c>
      <c r="AD1766" s="111">
        <f>SUMIFS('Deductions and Deposits'!$D:$D,'Deductions and Deposits'!$C:$C,D1766)+SUMIFS($F:$F,$D:$D,D1766,$C:$C,"Coin Deduction")</f>
        <v>0</v>
      </c>
      <c r="AE1766" s="111">
        <f>Table5[[#This Row],[Column4]]+Table5[[#This Row],[Column14]]+Table5[[#This Row],[Column19]]+Table5[[#This Row],[Column12]]</f>
        <v>0</v>
      </c>
      <c r="AF1766" s="111">
        <f>Table5[[#This Row],[Column5]]+Table5[[#This Row],[Column13]]+Table5[[#This Row],[Column21]]+Table5[[#This Row],[Column18]]</f>
        <v>0</v>
      </c>
      <c r="AG1766" s="111">
        <f t="shared" si="302"/>
        <v>0</v>
      </c>
      <c r="AH1766" s="111">
        <f t="shared" si="303"/>
        <v>0</v>
      </c>
      <c r="AI1766" s="111">
        <f>Table5[[#This Row],[Column17]]-Table5[[#This Row],[Column20]]</f>
        <v>0</v>
      </c>
      <c r="AJ1766" s="111">
        <f t="shared" si="304"/>
        <v>0</v>
      </c>
      <c r="AK1766" s="111">
        <f t="shared" si="308"/>
        <v>0</v>
      </c>
      <c r="AL1766" s="111">
        <f t="shared" si="305"/>
        <v>0</v>
      </c>
      <c r="AM1766" s="111" t="str">
        <f t="shared" si="306"/>
        <v/>
      </c>
      <c r="AN1766" s="111" t="str">
        <f t="shared" ca="1" si="307"/>
        <v/>
      </c>
    </row>
    <row r="1767" spans="1:40" ht="20.25" customHeight="1" x14ac:dyDescent="0.3">
      <c r="A1767" s="107"/>
      <c r="B1767" s="144"/>
      <c r="C1767" s="119"/>
      <c r="D1767" s="120"/>
      <c r="E1767" s="119"/>
      <c r="F1767" s="119"/>
      <c r="G1767" s="120"/>
      <c r="H1767" s="119"/>
      <c r="I1767" s="109"/>
      <c r="L1767" s="108"/>
      <c r="M1767" s="108"/>
      <c r="N1767" s="108"/>
      <c r="O1767" s="108"/>
      <c r="P1767" s="108"/>
      <c r="Q1767" s="108"/>
      <c r="R1767" s="108"/>
      <c r="S1767" s="108"/>
      <c r="T1767" s="100">
        <f t="shared" si="298"/>
        <v>0</v>
      </c>
      <c r="U1767" s="111"/>
      <c r="V1767" s="111"/>
      <c r="W1767" s="111">
        <f>SUMIFS($F$3:F1767,$D$3:D1767,D1767,$C$3:C1767,"Buy")+SUMIFS($F$3:F1767,$D$3:D1767,D1767,$C$3:C1767,"Coin Deposit",$E$3:E1767,"&lt;&gt;")</f>
        <v>0</v>
      </c>
      <c r="X1767" s="111">
        <f t="shared" si="299"/>
        <v>0</v>
      </c>
      <c r="Y1767" s="111">
        <f>IF($D1767=Y$1,SUMIFS($H$3:$H1767,$G$3:$G1767,Y$1,$C$3:$C1767,"Sell"),0)</f>
        <v>0</v>
      </c>
      <c r="Z1767" s="111">
        <f t="shared" si="300"/>
        <v>0</v>
      </c>
      <c r="AA1767" s="111">
        <f>IF($D1767=AA$1,SUMIFS($H$3:$H1767,$G$3:$G1767,AA$1,$C$3:$C1767,"Sell"),0)</f>
        <v>0</v>
      </c>
      <c r="AB1767" s="111">
        <f t="shared" si="301"/>
        <v>0</v>
      </c>
      <c r="AC1767" s="111">
        <f>SUMIFS('Deductions and Deposits'!$H:$H,'Deductions and Deposits'!$G:$G,D1767,'Deductions and Deposits'!$F:$F,"&lt;="&amp;B1767)+SUMIFS($F$3:F1767,$D$3:D1767,D1767,$C$3:C1767,"Coin Deposit",$E$3:E1767,"")</f>
        <v>0</v>
      </c>
      <c r="AD1767" s="111">
        <f>SUMIFS('Deductions and Deposits'!$D:$D,'Deductions and Deposits'!$C:$C,D1767)+SUMIFS($F:$F,$D:$D,D1767,$C:$C,"Coin Deduction")</f>
        <v>0</v>
      </c>
      <c r="AE1767" s="111">
        <f>Table5[[#This Row],[Column4]]+Table5[[#This Row],[Column14]]+Table5[[#This Row],[Column19]]+Table5[[#This Row],[Column12]]</f>
        <v>0</v>
      </c>
      <c r="AF1767" s="111">
        <f>Table5[[#This Row],[Column5]]+Table5[[#This Row],[Column13]]+Table5[[#This Row],[Column21]]+Table5[[#This Row],[Column18]]</f>
        <v>0</v>
      </c>
      <c r="AG1767" s="111">
        <f t="shared" si="302"/>
        <v>0</v>
      </c>
      <c r="AH1767" s="111">
        <f t="shared" si="303"/>
        <v>0</v>
      </c>
      <c r="AI1767" s="111">
        <f>Table5[[#This Row],[Column17]]-Table5[[#This Row],[Column20]]</f>
        <v>0</v>
      </c>
      <c r="AJ1767" s="111">
        <f t="shared" si="304"/>
        <v>0</v>
      </c>
      <c r="AK1767" s="111">
        <f t="shared" si="308"/>
        <v>0</v>
      </c>
      <c r="AL1767" s="111">
        <f t="shared" si="305"/>
        <v>0</v>
      </c>
      <c r="AM1767" s="111" t="str">
        <f t="shared" si="306"/>
        <v/>
      </c>
      <c r="AN1767" s="111" t="str">
        <f t="shared" ca="1" si="307"/>
        <v/>
      </c>
    </row>
    <row r="1768" spans="1:40" ht="20.25" customHeight="1" x14ac:dyDescent="0.3">
      <c r="A1768" s="107"/>
      <c r="B1768" s="144"/>
      <c r="C1768" s="119"/>
      <c r="D1768" s="120"/>
      <c r="E1768" s="119"/>
      <c r="F1768" s="119"/>
      <c r="G1768" s="120"/>
      <c r="H1768" s="119"/>
      <c r="I1768" s="109"/>
      <c r="L1768" s="108"/>
      <c r="M1768" s="108"/>
      <c r="N1768" s="108"/>
      <c r="O1768" s="108"/>
      <c r="P1768" s="108"/>
      <c r="Q1768" s="108"/>
      <c r="R1768" s="108"/>
      <c r="S1768" s="108"/>
      <c r="T1768" s="100">
        <f t="shared" si="298"/>
        <v>0</v>
      </c>
      <c r="U1768" s="111"/>
      <c r="V1768" s="111"/>
      <c r="W1768" s="111">
        <f>SUMIFS($F$3:F1768,$D$3:D1768,D1768,$C$3:C1768,"Buy")+SUMIFS($F$3:F1768,$D$3:D1768,D1768,$C$3:C1768,"Coin Deposit",$E$3:E1768,"&lt;&gt;")</f>
        <v>0</v>
      </c>
      <c r="X1768" s="111">
        <f t="shared" si="299"/>
        <v>0</v>
      </c>
      <c r="Y1768" s="111">
        <f>IF($D1768=Y$1,SUMIFS($H$3:$H1768,$G$3:$G1768,Y$1,$C$3:$C1768,"Sell"),0)</f>
        <v>0</v>
      </c>
      <c r="Z1768" s="111">
        <f t="shared" si="300"/>
        <v>0</v>
      </c>
      <c r="AA1768" s="111">
        <f>IF($D1768=AA$1,SUMIFS($H$3:$H1768,$G$3:$G1768,AA$1,$C$3:$C1768,"Sell"),0)</f>
        <v>0</v>
      </c>
      <c r="AB1768" s="111">
        <f t="shared" si="301"/>
        <v>0</v>
      </c>
      <c r="AC1768" s="111">
        <f>SUMIFS('Deductions and Deposits'!$H:$H,'Deductions and Deposits'!$G:$G,D1768,'Deductions and Deposits'!$F:$F,"&lt;="&amp;B1768)+SUMIFS($F$3:F1768,$D$3:D1768,D1768,$C$3:C1768,"Coin Deposit",$E$3:E1768,"")</f>
        <v>0</v>
      </c>
      <c r="AD1768" s="111">
        <f>SUMIFS('Deductions and Deposits'!$D:$D,'Deductions and Deposits'!$C:$C,D1768)+SUMIFS($F:$F,$D:$D,D1768,$C:$C,"Coin Deduction")</f>
        <v>0</v>
      </c>
      <c r="AE1768" s="111">
        <f>Table5[[#This Row],[Column4]]+Table5[[#This Row],[Column14]]+Table5[[#This Row],[Column19]]+Table5[[#This Row],[Column12]]</f>
        <v>0</v>
      </c>
      <c r="AF1768" s="111">
        <f>Table5[[#This Row],[Column5]]+Table5[[#This Row],[Column13]]+Table5[[#This Row],[Column21]]+Table5[[#This Row],[Column18]]</f>
        <v>0</v>
      </c>
      <c r="AG1768" s="111">
        <f t="shared" si="302"/>
        <v>0</v>
      </c>
      <c r="AH1768" s="111">
        <f t="shared" si="303"/>
        <v>0</v>
      </c>
      <c r="AI1768" s="111">
        <f>Table5[[#This Row],[Column17]]-Table5[[#This Row],[Column20]]</f>
        <v>0</v>
      </c>
      <c r="AJ1768" s="111">
        <f t="shared" si="304"/>
        <v>0</v>
      </c>
      <c r="AK1768" s="111">
        <f t="shared" si="308"/>
        <v>0</v>
      </c>
      <c r="AL1768" s="111">
        <f t="shared" si="305"/>
        <v>0</v>
      </c>
      <c r="AM1768" s="111" t="str">
        <f t="shared" si="306"/>
        <v/>
      </c>
      <c r="AN1768" s="111" t="str">
        <f t="shared" ca="1" si="307"/>
        <v/>
      </c>
    </row>
    <row r="1769" spans="1:40" ht="20.25" customHeight="1" x14ac:dyDescent="0.3">
      <c r="A1769" s="107"/>
      <c r="B1769" s="144"/>
      <c r="C1769" s="119"/>
      <c r="D1769" s="120"/>
      <c r="E1769" s="119"/>
      <c r="F1769" s="119"/>
      <c r="G1769" s="120"/>
      <c r="H1769" s="119"/>
      <c r="I1769" s="109"/>
      <c r="L1769" s="108"/>
      <c r="M1769" s="108"/>
      <c r="N1769" s="108"/>
      <c r="O1769" s="108"/>
      <c r="P1769" s="108"/>
      <c r="Q1769" s="108"/>
      <c r="R1769" s="108"/>
      <c r="S1769" s="108"/>
      <c r="T1769" s="100">
        <f t="shared" si="298"/>
        <v>0</v>
      </c>
      <c r="U1769" s="111"/>
      <c r="V1769" s="111"/>
      <c r="W1769" s="111">
        <f>SUMIFS($F$3:F1769,$D$3:D1769,D1769,$C$3:C1769,"Buy")+SUMIFS($F$3:F1769,$D$3:D1769,D1769,$C$3:C1769,"Coin Deposit",$E$3:E1769,"&lt;&gt;")</f>
        <v>0</v>
      </c>
      <c r="X1769" s="111">
        <f t="shared" si="299"/>
        <v>0</v>
      </c>
      <c r="Y1769" s="111">
        <f>IF($D1769=Y$1,SUMIFS($H$3:$H1769,$G$3:$G1769,Y$1,$C$3:$C1769,"Sell"),0)</f>
        <v>0</v>
      </c>
      <c r="Z1769" s="111">
        <f t="shared" si="300"/>
        <v>0</v>
      </c>
      <c r="AA1769" s="111">
        <f>IF($D1769=AA$1,SUMIFS($H$3:$H1769,$G$3:$G1769,AA$1,$C$3:$C1769,"Sell"),0)</f>
        <v>0</v>
      </c>
      <c r="AB1769" s="111">
        <f t="shared" si="301"/>
        <v>0</v>
      </c>
      <c r="AC1769" s="111">
        <f>SUMIFS('Deductions and Deposits'!$H:$H,'Deductions and Deposits'!$G:$G,D1769,'Deductions and Deposits'!$F:$F,"&lt;="&amp;B1769)+SUMIFS($F$3:F1769,$D$3:D1769,D1769,$C$3:C1769,"Coin Deposit",$E$3:E1769,"")</f>
        <v>0</v>
      </c>
      <c r="AD1769" s="111">
        <f>SUMIFS('Deductions and Deposits'!$D:$D,'Deductions and Deposits'!$C:$C,D1769)+SUMIFS($F:$F,$D:$D,D1769,$C:$C,"Coin Deduction")</f>
        <v>0</v>
      </c>
      <c r="AE1769" s="111">
        <f>Table5[[#This Row],[Column4]]+Table5[[#This Row],[Column14]]+Table5[[#This Row],[Column19]]+Table5[[#This Row],[Column12]]</f>
        <v>0</v>
      </c>
      <c r="AF1769" s="111">
        <f>Table5[[#This Row],[Column5]]+Table5[[#This Row],[Column13]]+Table5[[#This Row],[Column21]]+Table5[[#This Row],[Column18]]</f>
        <v>0</v>
      </c>
      <c r="AG1769" s="111">
        <f t="shared" si="302"/>
        <v>0</v>
      </c>
      <c r="AH1769" s="111">
        <f t="shared" si="303"/>
        <v>0</v>
      </c>
      <c r="AI1769" s="111">
        <f>Table5[[#This Row],[Column17]]-Table5[[#This Row],[Column20]]</f>
        <v>0</v>
      </c>
      <c r="AJ1769" s="111">
        <f t="shared" si="304"/>
        <v>0</v>
      </c>
      <c r="AK1769" s="111">
        <f t="shared" si="308"/>
        <v>0</v>
      </c>
      <c r="AL1769" s="111">
        <f t="shared" si="305"/>
        <v>0</v>
      </c>
      <c r="AM1769" s="111" t="str">
        <f t="shared" si="306"/>
        <v/>
      </c>
      <c r="AN1769" s="111" t="str">
        <f t="shared" ca="1" si="307"/>
        <v/>
      </c>
    </row>
    <row r="1770" spans="1:40" ht="20.25" customHeight="1" x14ac:dyDescent="0.3">
      <c r="A1770" s="107"/>
      <c r="B1770" s="144"/>
      <c r="C1770" s="119"/>
      <c r="D1770" s="120"/>
      <c r="E1770" s="119"/>
      <c r="F1770" s="119"/>
      <c r="G1770" s="120"/>
      <c r="H1770" s="119"/>
      <c r="I1770" s="109"/>
      <c r="L1770" s="108"/>
      <c r="M1770" s="108"/>
      <c r="N1770" s="108"/>
      <c r="O1770" s="108"/>
      <c r="P1770" s="108"/>
      <c r="Q1770" s="108"/>
      <c r="R1770" s="108"/>
      <c r="S1770" s="108"/>
      <c r="T1770" s="100">
        <f t="shared" si="298"/>
        <v>0</v>
      </c>
      <c r="U1770" s="111"/>
      <c r="V1770" s="111"/>
      <c r="W1770" s="111">
        <f>SUMIFS($F$3:F1770,$D$3:D1770,D1770,$C$3:C1770,"Buy")+SUMIFS($F$3:F1770,$D$3:D1770,D1770,$C$3:C1770,"Coin Deposit",$E$3:E1770,"&lt;&gt;")</f>
        <v>0</v>
      </c>
      <c r="X1770" s="111">
        <f t="shared" si="299"/>
        <v>0</v>
      </c>
      <c r="Y1770" s="111">
        <f>IF($D1770=Y$1,SUMIFS($H$3:$H1770,$G$3:$G1770,Y$1,$C$3:$C1770,"Sell"),0)</f>
        <v>0</v>
      </c>
      <c r="Z1770" s="111">
        <f t="shared" si="300"/>
        <v>0</v>
      </c>
      <c r="AA1770" s="111">
        <f>IF($D1770=AA$1,SUMIFS($H$3:$H1770,$G$3:$G1770,AA$1,$C$3:$C1770,"Sell"),0)</f>
        <v>0</v>
      </c>
      <c r="AB1770" s="111">
        <f t="shared" si="301"/>
        <v>0</v>
      </c>
      <c r="AC1770" s="111">
        <f>SUMIFS('Deductions and Deposits'!$H:$H,'Deductions and Deposits'!$G:$G,D1770,'Deductions and Deposits'!$F:$F,"&lt;="&amp;B1770)+SUMIFS($F$3:F1770,$D$3:D1770,D1770,$C$3:C1770,"Coin Deposit",$E$3:E1770,"")</f>
        <v>0</v>
      </c>
      <c r="AD1770" s="111">
        <f>SUMIFS('Deductions and Deposits'!$D:$D,'Deductions and Deposits'!$C:$C,D1770)+SUMIFS($F:$F,$D:$D,D1770,$C:$C,"Coin Deduction")</f>
        <v>0</v>
      </c>
      <c r="AE1770" s="111">
        <f>Table5[[#This Row],[Column4]]+Table5[[#This Row],[Column14]]+Table5[[#This Row],[Column19]]+Table5[[#This Row],[Column12]]</f>
        <v>0</v>
      </c>
      <c r="AF1770" s="111">
        <f>Table5[[#This Row],[Column5]]+Table5[[#This Row],[Column13]]+Table5[[#This Row],[Column21]]+Table5[[#This Row],[Column18]]</f>
        <v>0</v>
      </c>
      <c r="AG1770" s="111">
        <f t="shared" si="302"/>
        <v>0</v>
      </c>
      <c r="AH1770" s="111">
        <f t="shared" si="303"/>
        <v>0</v>
      </c>
      <c r="AI1770" s="111">
        <f>Table5[[#This Row],[Column17]]-Table5[[#This Row],[Column20]]</f>
        <v>0</v>
      </c>
      <c r="AJ1770" s="111">
        <f t="shared" si="304"/>
        <v>0</v>
      </c>
      <c r="AK1770" s="111">
        <f t="shared" si="308"/>
        <v>0</v>
      </c>
      <c r="AL1770" s="111">
        <f t="shared" si="305"/>
        <v>0</v>
      </c>
      <c r="AM1770" s="111" t="str">
        <f t="shared" si="306"/>
        <v/>
      </c>
      <c r="AN1770" s="111" t="str">
        <f t="shared" ca="1" si="307"/>
        <v/>
      </c>
    </row>
    <row r="1771" spans="1:40" ht="20.25" customHeight="1" x14ac:dyDescent="0.3">
      <c r="A1771" s="107"/>
      <c r="B1771" s="144"/>
      <c r="C1771" s="119"/>
      <c r="D1771" s="120"/>
      <c r="E1771" s="119"/>
      <c r="F1771" s="119"/>
      <c r="G1771" s="120"/>
      <c r="H1771" s="119"/>
      <c r="I1771" s="109"/>
      <c r="L1771" s="108"/>
      <c r="M1771" s="108"/>
      <c r="N1771" s="108"/>
      <c r="O1771" s="108"/>
      <c r="P1771" s="108"/>
      <c r="Q1771" s="108"/>
      <c r="R1771" s="108"/>
      <c r="S1771" s="108"/>
      <c r="T1771" s="100">
        <f t="shared" si="298"/>
        <v>0</v>
      </c>
      <c r="U1771" s="111"/>
      <c r="V1771" s="111"/>
      <c r="W1771" s="111">
        <f>SUMIFS($F$3:F1771,$D$3:D1771,D1771,$C$3:C1771,"Buy")+SUMIFS($F$3:F1771,$D$3:D1771,D1771,$C$3:C1771,"Coin Deposit",$E$3:E1771,"&lt;&gt;")</f>
        <v>0</v>
      </c>
      <c r="X1771" s="111">
        <f t="shared" si="299"/>
        <v>0</v>
      </c>
      <c r="Y1771" s="111">
        <f>IF($D1771=Y$1,SUMIFS($H$3:$H1771,$G$3:$G1771,Y$1,$C$3:$C1771,"Sell"),0)</f>
        <v>0</v>
      </c>
      <c r="Z1771" s="111">
        <f t="shared" si="300"/>
        <v>0</v>
      </c>
      <c r="AA1771" s="111">
        <f>IF($D1771=AA$1,SUMIFS($H$3:$H1771,$G$3:$G1771,AA$1,$C$3:$C1771,"Sell"),0)</f>
        <v>0</v>
      </c>
      <c r="AB1771" s="111">
        <f t="shared" si="301"/>
        <v>0</v>
      </c>
      <c r="AC1771" s="111">
        <f>SUMIFS('Deductions and Deposits'!$H:$H,'Deductions and Deposits'!$G:$G,D1771,'Deductions and Deposits'!$F:$F,"&lt;="&amp;B1771)+SUMIFS($F$3:F1771,$D$3:D1771,D1771,$C$3:C1771,"Coin Deposit",$E$3:E1771,"")</f>
        <v>0</v>
      </c>
      <c r="AD1771" s="111">
        <f>SUMIFS('Deductions and Deposits'!$D:$D,'Deductions and Deposits'!$C:$C,D1771)+SUMIFS($F:$F,$D:$D,D1771,$C:$C,"Coin Deduction")</f>
        <v>0</v>
      </c>
      <c r="AE1771" s="111">
        <f>Table5[[#This Row],[Column4]]+Table5[[#This Row],[Column14]]+Table5[[#This Row],[Column19]]+Table5[[#This Row],[Column12]]</f>
        <v>0</v>
      </c>
      <c r="AF1771" s="111">
        <f>Table5[[#This Row],[Column5]]+Table5[[#This Row],[Column13]]+Table5[[#This Row],[Column21]]+Table5[[#This Row],[Column18]]</f>
        <v>0</v>
      </c>
      <c r="AG1771" s="111">
        <f t="shared" si="302"/>
        <v>0</v>
      </c>
      <c r="AH1771" s="111">
        <f t="shared" si="303"/>
        <v>0</v>
      </c>
      <c r="AI1771" s="111">
        <f>Table5[[#This Row],[Column17]]-Table5[[#This Row],[Column20]]</f>
        <v>0</v>
      </c>
      <c r="AJ1771" s="111">
        <f t="shared" si="304"/>
        <v>0</v>
      </c>
      <c r="AK1771" s="111">
        <f t="shared" si="308"/>
        <v>0</v>
      </c>
      <c r="AL1771" s="111">
        <f t="shared" si="305"/>
        <v>0</v>
      </c>
      <c r="AM1771" s="111" t="str">
        <f t="shared" si="306"/>
        <v/>
      </c>
      <c r="AN1771" s="111" t="str">
        <f t="shared" ca="1" si="307"/>
        <v/>
      </c>
    </row>
    <row r="1772" spans="1:40" ht="20.25" customHeight="1" x14ac:dyDescent="0.3">
      <c r="A1772" s="107"/>
      <c r="B1772" s="144"/>
      <c r="C1772" s="119"/>
      <c r="D1772" s="120"/>
      <c r="E1772" s="119"/>
      <c r="F1772" s="119"/>
      <c r="G1772" s="120"/>
      <c r="H1772" s="119"/>
      <c r="I1772" s="109"/>
      <c r="L1772" s="108"/>
      <c r="M1772" s="108"/>
      <c r="N1772" s="108"/>
      <c r="O1772" s="108"/>
      <c r="P1772" s="108"/>
      <c r="Q1772" s="108"/>
      <c r="R1772" s="108"/>
      <c r="S1772" s="108"/>
      <c r="T1772" s="100">
        <f t="shared" si="298"/>
        <v>0</v>
      </c>
      <c r="U1772" s="111"/>
      <c r="V1772" s="111"/>
      <c r="W1772" s="111">
        <f>SUMIFS($F$3:F1772,$D$3:D1772,D1772,$C$3:C1772,"Buy")+SUMIFS($F$3:F1772,$D$3:D1772,D1772,$C$3:C1772,"Coin Deposit",$E$3:E1772,"&lt;&gt;")</f>
        <v>0</v>
      </c>
      <c r="X1772" s="111">
        <f t="shared" si="299"/>
        <v>0</v>
      </c>
      <c r="Y1772" s="111">
        <f>IF($D1772=Y$1,SUMIFS($H$3:$H1772,$G$3:$G1772,Y$1,$C$3:$C1772,"Sell"),0)</f>
        <v>0</v>
      </c>
      <c r="Z1772" s="111">
        <f t="shared" si="300"/>
        <v>0</v>
      </c>
      <c r="AA1772" s="111">
        <f>IF($D1772=AA$1,SUMIFS($H$3:$H1772,$G$3:$G1772,AA$1,$C$3:$C1772,"Sell"),0)</f>
        <v>0</v>
      </c>
      <c r="AB1772" s="111">
        <f t="shared" si="301"/>
        <v>0</v>
      </c>
      <c r="AC1772" s="111">
        <f>SUMIFS('Deductions and Deposits'!$H:$H,'Deductions and Deposits'!$G:$G,D1772,'Deductions and Deposits'!$F:$F,"&lt;="&amp;B1772)+SUMIFS($F$3:F1772,$D$3:D1772,D1772,$C$3:C1772,"Coin Deposit",$E$3:E1772,"")</f>
        <v>0</v>
      </c>
      <c r="AD1772" s="111">
        <f>SUMIFS('Deductions and Deposits'!$D:$D,'Deductions and Deposits'!$C:$C,D1772)+SUMIFS($F:$F,$D:$D,D1772,$C:$C,"Coin Deduction")</f>
        <v>0</v>
      </c>
      <c r="AE1772" s="111">
        <f>Table5[[#This Row],[Column4]]+Table5[[#This Row],[Column14]]+Table5[[#This Row],[Column19]]+Table5[[#This Row],[Column12]]</f>
        <v>0</v>
      </c>
      <c r="AF1772" s="111">
        <f>Table5[[#This Row],[Column5]]+Table5[[#This Row],[Column13]]+Table5[[#This Row],[Column21]]+Table5[[#This Row],[Column18]]</f>
        <v>0</v>
      </c>
      <c r="AG1772" s="111">
        <f t="shared" si="302"/>
        <v>0</v>
      </c>
      <c r="AH1772" s="111">
        <f t="shared" si="303"/>
        <v>0</v>
      </c>
      <c r="AI1772" s="111">
        <f>Table5[[#This Row],[Column17]]-Table5[[#This Row],[Column20]]</f>
        <v>0</v>
      </c>
      <c r="AJ1772" s="111">
        <f t="shared" si="304"/>
        <v>0</v>
      </c>
      <c r="AK1772" s="111">
        <f t="shared" si="308"/>
        <v>0</v>
      </c>
      <c r="AL1772" s="111">
        <f t="shared" si="305"/>
        <v>0</v>
      </c>
      <c r="AM1772" s="111" t="str">
        <f t="shared" si="306"/>
        <v/>
      </c>
      <c r="AN1772" s="111" t="str">
        <f t="shared" ca="1" si="307"/>
        <v/>
      </c>
    </row>
    <row r="1773" spans="1:40" ht="20.25" customHeight="1" x14ac:dyDescent="0.3">
      <c r="A1773" s="107"/>
      <c r="B1773" s="144"/>
      <c r="C1773" s="119"/>
      <c r="D1773" s="120"/>
      <c r="E1773" s="119"/>
      <c r="F1773" s="119"/>
      <c r="G1773" s="120"/>
      <c r="H1773" s="119"/>
      <c r="I1773" s="109"/>
      <c r="L1773" s="108"/>
      <c r="M1773" s="108"/>
      <c r="N1773" s="108"/>
      <c r="O1773" s="108"/>
      <c r="P1773" s="108"/>
      <c r="Q1773" s="108"/>
      <c r="R1773" s="108"/>
      <c r="S1773" s="108"/>
      <c r="T1773" s="100">
        <f t="shared" si="298"/>
        <v>0</v>
      </c>
      <c r="U1773" s="111"/>
      <c r="V1773" s="111"/>
      <c r="W1773" s="111">
        <f>SUMIFS($F$3:F1773,$D$3:D1773,D1773,$C$3:C1773,"Buy")+SUMIFS($F$3:F1773,$D$3:D1773,D1773,$C$3:C1773,"Coin Deposit",$E$3:E1773,"&lt;&gt;")</f>
        <v>0</v>
      </c>
      <c r="X1773" s="111">
        <f t="shared" si="299"/>
        <v>0</v>
      </c>
      <c r="Y1773" s="111">
        <f>IF($D1773=Y$1,SUMIFS($H$3:$H1773,$G$3:$G1773,Y$1,$C$3:$C1773,"Sell"),0)</f>
        <v>0</v>
      </c>
      <c r="Z1773" s="111">
        <f t="shared" si="300"/>
        <v>0</v>
      </c>
      <c r="AA1773" s="111">
        <f>IF($D1773=AA$1,SUMIFS($H$3:$H1773,$G$3:$G1773,AA$1,$C$3:$C1773,"Sell"),0)</f>
        <v>0</v>
      </c>
      <c r="AB1773" s="111">
        <f t="shared" si="301"/>
        <v>0</v>
      </c>
      <c r="AC1773" s="111">
        <f>SUMIFS('Deductions and Deposits'!$H:$H,'Deductions and Deposits'!$G:$G,D1773,'Deductions and Deposits'!$F:$F,"&lt;="&amp;B1773)+SUMIFS($F$3:F1773,$D$3:D1773,D1773,$C$3:C1773,"Coin Deposit",$E$3:E1773,"")</f>
        <v>0</v>
      </c>
      <c r="AD1773" s="111">
        <f>SUMIFS('Deductions and Deposits'!$D:$D,'Deductions and Deposits'!$C:$C,D1773)+SUMIFS($F:$F,$D:$D,D1773,$C:$C,"Coin Deduction")</f>
        <v>0</v>
      </c>
      <c r="AE1773" s="111">
        <f>Table5[[#This Row],[Column4]]+Table5[[#This Row],[Column14]]+Table5[[#This Row],[Column19]]+Table5[[#This Row],[Column12]]</f>
        <v>0</v>
      </c>
      <c r="AF1773" s="111">
        <f>Table5[[#This Row],[Column5]]+Table5[[#This Row],[Column13]]+Table5[[#This Row],[Column21]]+Table5[[#This Row],[Column18]]</f>
        <v>0</v>
      </c>
      <c r="AG1773" s="111">
        <f t="shared" si="302"/>
        <v>0</v>
      </c>
      <c r="AH1773" s="111">
        <f t="shared" si="303"/>
        <v>0</v>
      </c>
      <c r="AI1773" s="111">
        <f>Table5[[#This Row],[Column17]]-Table5[[#This Row],[Column20]]</f>
        <v>0</v>
      </c>
      <c r="AJ1773" s="111">
        <f t="shared" si="304"/>
        <v>0</v>
      </c>
      <c r="AK1773" s="111">
        <f t="shared" si="308"/>
        <v>0</v>
      </c>
      <c r="AL1773" s="111">
        <f t="shared" si="305"/>
        <v>0</v>
      </c>
      <c r="AM1773" s="111" t="str">
        <f t="shared" si="306"/>
        <v/>
      </c>
      <c r="AN1773" s="111" t="str">
        <f t="shared" ca="1" si="307"/>
        <v/>
      </c>
    </row>
    <row r="1774" spans="1:40" ht="20.25" customHeight="1" x14ac:dyDescent="0.3">
      <c r="A1774" s="107"/>
      <c r="B1774" s="144"/>
      <c r="C1774" s="119"/>
      <c r="D1774" s="120"/>
      <c r="E1774" s="119"/>
      <c r="F1774" s="119"/>
      <c r="G1774" s="120"/>
      <c r="H1774" s="119"/>
      <c r="I1774" s="109"/>
      <c r="L1774" s="108"/>
      <c r="M1774" s="108"/>
      <c r="N1774" s="108"/>
      <c r="O1774" s="108"/>
      <c r="P1774" s="108"/>
      <c r="Q1774" s="108"/>
      <c r="R1774" s="108"/>
      <c r="S1774" s="108"/>
      <c r="T1774" s="100">
        <f t="shared" si="298"/>
        <v>0</v>
      </c>
      <c r="U1774" s="111"/>
      <c r="V1774" s="111"/>
      <c r="W1774" s="111">
        <f>SUMIFS($F$3:F1774,$D$3:D1774,D1774,$C$3:C1774,"Buy")+SUMIFS($F$3:F1774,$D$3:D1774,D1774,$C$3:C1774,"Coin Deposit",$E$3:E1774,"&lt;&gt;")</f>
        <v>0</v>
      </c>
      <c r="X1774" s="111">
        <f t="shared" si="299"/>
        <v>0</v>
      </c>
      <c r="Y1774" s="111">
        <f>IF($D1774=Y$1,SUMIFS($H$3:$H1774,$G$3:$G1774,Y$1,$C$3:$C1774,"Sell"),0)</f>
        <v>0</v>
      </c>
      <c r="Z1774" s="111">
        <f t="shared" si="300"/>
        <v>0</v>
      </c>
      <c r="AA1774" s="111">
        <f>IF($D1774=AA$1,SUMIFS($H$3:$H1774,$G$3:$G1774,AA$1,$C$3:$C1774,"Sell"),0)</f>
        <v>0</v>
      </c>
      <c r="AB1774" s="111">
        <f t="shared" si="301"/>
        <v>0</v>
      </c>
      <c r="AC1774" s="111">
        <f>SUMIFS('Deductions and Deposits'!$H:$H,'Deductions and Deposits'!$G:$G,D1774,'Deductions and Deposits'!$F:$F,"&lt;="&amp;B1774)+SUMIFS($F$3:F1774,$D$3:D1774,D1774,$C$3:C1774,"Coin Deposit",$E$3:E1774,"")</f>
        <v>0</v>
      </c>
      <c r="AD1774" s="111">
        <f>SUMIFS('Deductions and Deposits'!$D:$D,'Deductions and Deposits'!$C:$C,D1774)+SUMIFS($F:$F,$D:$D,D1774,$C:$C,"Coin Deduction")</f>
        <v>0</v>
      </c>
      <c r="AE1774" s="111">
        <f>Table5[[#This Row],[Column4]]+Table5[[#This Row],[Column14]]+Table5[[#This Row],[Column19]]+Table5[[#This Row],[Column12]]</f>
        <v>0</v>
      </c>
      <c r="AF1774" s="111">
        <f>Table5[[#This Row],[Column5]]+Table5[[#This Row],[Column13]]+Table5[[#This Row],[Column21]]+Table5[[#This Row],[Column18]]</f>
        <v>0</v>
      </c>
      <c r="AG1774" s="111">
        <f t="shared" si="302"/>
        <v>0</v>
      </c>
      <c r="AH1774" s="111">
        <f t="shared" si="303"/>
        <v>0</v>
      </c>
      <c r="AI1774" s="111">
        <f>Table5[[#This Row],[Column17]]-Table5[[#This Row],[Column20]]</f>
        <v>0</v>
      </c>
      <c r="AJ1774" s="111">
        <f t="shared" si="304"/>
        <v>0</v>
      </c>
      <c r="AK1774" s="111">
        <f t="shared" si="308"/>
        <v>0</v>
      </c>
      <c r="AL1774" s="111">
        <f t="shared" si="305"/>
        <v>0</v>
      </c>
      <c r="AM1774" s="111" t="str">
        <f t="shared" si="306"/>
        <v/>
      </c>
      <c r="AN1774" s="111" t="str">
        <f t="shared" ca="1" si="307"/>
        <v/>
      </c>
    </row>
    <row r="1775" spans="1:40" ht="20.25" customHeight="1" x14ac:dyDescent="0.3">
      <c r="A1775" s="107"/>
      <c r="B1775" s="144"/>
      <c r="C1775" s="119"/>
      <c r="D1775" s="120"/>
      <c r="E1775" s="119"/>
      <c r="F1775" s="119"/>
      <c r="G1775" s="120"/>
      <c r="H1775" s="119"/>
      <c r="I1775" s="109"/>
      <c r="L1775" s="108"/>
      <c r="M1775" s="108"/>
      <c r="N1775" s="108"/>
      <c r="O1775" s="108"/>
      <c r="P1775" s="108"/>
      <c r="Q1775" s="108"/>
      <c r="R1775" s="108"/>
      <c r="S1775" s="108"/>
      <c r="T1775" s="100">
        <f t="shared" si="298"/>
        <v>0</v>
      </c>
      <c r="U1775" s="111"/>
      <c r="V1775" s="111"/>
      <c r="W1775" s="111">
        <f>SUMIFS($F$3:F1775,$D$3:D1775,D1775,$C$3:C1775,"Buy")+SUMIFS($F$3:F1775,$D$3:D1775,D1775,$C$3:C1775,"Coin Deposit",$E$3:E1775,"&lt;&gt;")</f>
        <v>0</v>
      </c>
      <c r="X1775" s="111">
        <f t="shared" si="299"/>
        <v>0</v>
      </c>
      <c r="Y1775" s="111">
        <f>IF($D1775=Y$1,SUMIFS($H$3:$H1775,$G$3:$G1775,Y$1,$C$3:$C1775,"Sell"),0)</f>
        <v>0</v>
      </c>
      <c r="Z1775" s="111">
        <f t="shared" si="300"/>
        <v>0</v>
      </c>
      <c r="AA1775" s="111">
        <f>IF($D1775=AA$1,SUMIFS($H$3:$H1775,$G$3:$G1775,AA$1,$C$3:$C1775,"Sell"),0)</f>
        <v>0</v>
      </c>
      <c r="AB1775" s="111">
        <f t="shared" si="301"/>
        <v>0</v>
      </c>
      <c r="AC1775" s="111">
        <f>SUMIFS('Deductions and Deposits'!$H:$H,'Deductions and Deposits'!$G:$G,D1775,'Deductions and Deposits'!$F:$F,"&lt;="&amp;B1775)+SUMIFS($F$3:F1775,$D$3:D1775,D1775,$C$3:C1775,"Coin Deposit",$E$3:E1775,"")</f>
        <v>0</v>
      </c>
      <c r="AD1775" s="111">
        <f>SUMIFS('Deductions and Deposits'!$D:$D,'Deductions and Deposits'!$C:$C,D1775)+SUMIFS($F:$F,$D:$D,D1775,$C:$C,"Coin Deduction")</f>
        <v>0</v>
      </c>
      <c r="AE1775" s="111">
        <f>Table5[[#This Row],[Column4]]+Table5[[#This Row],[Column14]]+Table5[[#This Row],[Column19]]+Table5[[#This Row],[Column12]]</f>
        <v>0</v>
      </c>
      <c r="AF1775" s="111">
        <f>Table5[[#This Row],[Column5]]+Table5[[#This Row],[Column13]]+Table5[[#This Row],[Column21]]+Table5[[#This Row],[Column18]]</f>
        <v>0</v>
      </c>
      <c r="AG1775" s="111">
        <f t="shared" si="302"/>
        <v>0</v>
      </c>
      <c r="AH1775" s="111">
        <f t="shared" si="303"/>
        <v>0</v>
      </c>
      <c r="AI1775" s="111">
        <f>Table5[[#This Row],[Column17]]-Table5[[#This Row],[Column20]]</f>
        <v>0</v>
      </c>
      <c r="AJ1775" s="111">
        <f t="shared" si="304"/>
        <v>0</v>
      </c>
      <c r="AK1775" s="111">
        <f t="shared" si="308"/>
        <v>0</v>
      </c>
      <c r="AL1775" s="111">
        <f t="shared" si="305"/>
        <v>0</v>
      </c>
      <c r="AM1775" s="111" t="str">
        <f t="shared" si="306"/>
        <v/>
      </c>
      <c r="AN1775" s="111" t="str">
        <f t="shared" ca="1" si="307"/>
        <v/>
      </c>
    </row>
    <row r="1776" spans="1:40" ht="20.25" customHeight="1" x14ac:dyDescent="0.3">
      <c r="A1776" s="107"/>
      <c r="B1776" s="144"/>
      <c r="C1776" s="119"/>
      <c r="D1776" s="120"/>
      <c r="E1776" s="119"/>
      <c r="F1776" s="119"/>
      <c r="G1776" s="120"/>
      <c r="H1776" s="119"/>
      <c r="I1776" s="109"/>
      <c r="L1776" s="108"/>
      <c r="M1776" s="108"/>
      <c r="N1776" s="108"/>
      <c r="O1776" s="108"/>
      <c r="P1776" s="108"/>
      <c r="Q1776" s="108"/>
      <c r="R1776" s="108"/>
      <c r="S1776" s="108"/>
      <c r="T1776" s="100">
        <f t="shared" si="298"/>
        <v>0</v>
      </c>
      <c r="U1776" s="111"/>
      <c r="V1776" s="111"/>
      <c r="W1776" s="111">
        <f>SUMIFS($F$3:F1776,$D$3:D1776,D1776,$C$3:C1776,"Buy")+SUMIFS($F$3:F1776,$D$3:D1776,D1776,$C$3:C1776,"Coin Deposit",$E$3:E1776,"&lt;&gt;")</f>
        <v>0</v>
      </c>
      <c r="X1776" s="111">
        <f t="shared" si="299"/>
        <v>0</v>
      </c>
      <c r="Y1776" s="111">
        <f>IF($D1776=Y$1,SUMIFS($H$3:$H1776,$G$3:$G1776,Y$1,$C$3:$C1776,"Sell"),0)</f>
        <v>0</v>
      </c>
      <c r="Z1776" s="111">
        <f t="shared" si="300"/>
        <v>0</v>
      </c>
      <c r="AA1776" s="111">
        <f>IF($D1776=AA$1,SUMIFS($H$3:$H1776,$G$3:$G1776,AA$1,$C$3:$C1776,"Sell"),0)</f>
        <v>0</v>
      </c>
      <c r="AB1776" s="111">
        <f t="shared" si="301"/>
        <v>0</v>
      </c>
      <c r="AC1776" s="111">
        <f>SUMIFS('Deductions and Deposits'!$H:$H,'Deductions and Deposits'!$G:$G,D1776,'Deductions and Deposits'!$F:$F,"&lt;="&amp;B1776)+SUMIFS($F$3:F1776,$D$3:D1776,D1776,$C$3:C1776,"Coin Deposit",$E$3:E1776,"")</f>
        <v>0</v>
      </c>
      <c r="AD1776" s="111">
        <f>SUMIFS('Deductions and Deposits'!$D:$D,'Deductions and Deposits'!$C:$C,D1776)+SUMIFS($F:$F,$D:$D,D1776,$C:$C,"Coin Deduction")</f>
        <v>0</v>
      </c>
      <c r="AE1776" s="111">
        <f>Table5[[#This Row],[Column4]]+Table5[[#This Row],[Column14]]+Table5[[#This Row],[Column19]]+Table5[[#This Row],[Column12]]</f>
        <v>0</v>
      </c>
      <c r="AF1776" s="111">
        <f>Table5[[#This Row],[Column5]]+Table5[[#This Row],[Column13]]+Table5[[#This Row],[Column21]]+Table5[[#This Row],[Column18]]</f>
        <v>0</v>
      </c>
      <c r="AG1776" s="111">
        <f t="shared" si="302"/>
        <v>0</v>
      </c>
      <c r="AH1776" s="111">
        <f t="shared" si="303"/>
        <v>0</v>
      </c>
      <c r="AI1776" s="111">
        <f>Table5[[#This Row],[Column17]]-Table5[[#This Row],[Column20]]</f>
        <v>0</v>
      </c>
      <c r="AJ1776" s="111">
        <f t="shared" si="304"/>
        <v>0</v>
      </c>
      <c r="AK1776" s="111">
        <f t="shared" si="308"/>
        <v>0</v>
      </c>
      <c r="AL1776" s="111">
        <f t="shared" si="305"/>
        <v>0</v>
      </c>
      <c r="AM1776" s="111" t="str">
        <f t="shared" si="306"/>
        <v/>
      </c>
      <c r="AN1776" s="111" t="str">
        <f t="shared" ca="1" si="307"/>
        <v/>
      </c>
    </row>
    <row r="1777" spans="1:40" ht="20.25" customHeight="1" x14ac:dyDescent="0.3">
      <c r="A1777" s="107"/>
      <c r="B1777" s="144"/>
      <c r="C1777" s="119"/>
      <c r="D1777" s="120"/>
      <c r="E1777" s="119"/>
      <c r="F1777" s="119"/>
      <c r="G1777" s="120"/>
      <c r="H1777" s="119"/>
      <c r="I1777" s="109"/>
      <c r="L1777" s="108"/>
      <c r="M1777" s="108"/>
      <c r="N1777" s="108"/>
      <c r="O1777" s="108"/>
      <c r="P1777" s="108"/>
      <c r="Q1777" s="108"/>
      <c r="R1777" s="108"/>
      <c r="S1777" s="108"/>
      <c r="T1777" s="100">
        <f t="shared" si="298"/>
        <v>0</v>
      </c>
      <c r="U1777" s="111"/>
      <c r="V1777" s="111"/>
      <c r="W1777" s="111">
        <f>SUMIFS($F$3:F1777,$D$3:D1777,D1777,$C$3:C1777,"Buy")+SUMIFS($F$3:F1777,$D$3:D1777,D1777,$C$3:C1777,"Coin Deposit",$E$3:E1777,"&lt;&gt;")</f>
        <v>0</v>
      </c>
      <c r="X1777" s="111">
        <f t="shared" si="299"/>
        <v>0</v>
      </c>
      <c r="Y1777" s="111">
        <f>IF($D1777=Y$1,SUMIFS($H$3:$H1777,$G$3:$G1777,Y$1,$C$3:$C1777,"Sell"),0)</f>
        <v>0</v>
      </c>
      <c r="Z1777" s="111">
        <f t="shared" si="300"/>
        <v>0</v>
      </c>
      <c r="AA1777" s="111">
        <f>IF($D1777=AA$1,SUMIFS($H$3:$H1777,$G$3:$G1777,AA$1,$C$3:$C1777,"Sell"),0)</f>
        <v>0</v>
      </c>
      <c r="AB1777" s="111">
        <f t="shared" si="301"/>
        <v>0</v>
      </c>
      <c r="AC1777" s="111">
        <f>SUMIFS('Deductions and Deposits'!$H:$H,'Deductions and Deposits'!$G:$G,D1777,'Deductions and Deposits'!$F:$F,"&lt;="&amp;B1777)+SUMIFS($F$3:F1777,$D$3:D1777,D1777,$C$3:C1777,"Coin Deposit",$E$3:E1777,"")</f>
        <v>0</v>
      </c>
      <c r="AD1777" s="111">
        <f>SUMIFS('Deductions and Deposits'!$D:$D,'Deductions and Deposits'!$C:$C,D1777)+SUMIFS($F:$F,$D:$D,D1777,$C:$C,"Coin Deduction")</f>
        <v>0</v>
      </c>
      <c r="AE1777" s="111">
        <f>Table5[[#This Row],[Column4]]+Table5[[#This Row],[Column14]]+Table5[[#This Row],[Column19]]+Table5[[#This Row],[Column12]]</f>
        <v>0</v>
      </c>
      <c r="AF1777" s="111">
        <f>Table5[[#This Row],[Column5]]+Table5[[#This Row],[Column13]]+Table5[[#This Row],[Column21]]+Table5[[#This Row],[Column18]]</f>
        <v>0</v>
      </c>
      <c r="AG1777" s="111">
        <f t="shared" si="302"/>
        <v>0</v>
      </c>
      <c r="AH1777" s="111">
        <f t="shared" si="303"/>
        <v>0</v>
      </c>
      <c r="AI1777" s="111">
        <f>Table5[[#This Row],[Column17]]-Table5[[#This Row],[Column20]]</f>
        <v>0</v>
      </c>
      <c r="AJ1777" s="111">
        <f t="shared" si="304"/>
        <v>0</v>
      </c>
      <c r="AK1777" s="111">
        <f t="shared" si="308"/>
        <v>0</v>
      </c>
      <c r="AL1777" s="111">
        <f t="shared" si="305"/>
        <v>0</v>
      </c>
      <c r="AM1777" s="111" t="str">
        <f t="shared" si="306"/>
        <v/>
      </c>
      <c r="AN1777" s="111" t="str">
        <f t="shared" ca="1" si="307"/>
        <v/>
      </c>
    </row>
    <row r="1778" spans="1:40" ht="20.25" customHeight="1" x14ac:dyDescent="0.3">
      <c r="A1778" s="107"/>
      <c r="B1778" s="144"/>
      <c r="C1778" s="119"/>
      <c r="D1778" s="120"/>
      <c r="E1778" s="119"/>
      <c r="F1778" s="119"/>
      <c r="G1778" s="120"/>
      <c r="H1778" s="119"/>
      <c r="I1778" s="109"/>
      <c r="L1778" s="108"/>
      <c r="M1778" s="108"/>
      <c r="N1778" s="108"/>
      <c r="O1778" s="108"/>
      <c r="P1778" s="108"/>
      <c r="Q1778" s="108"/>
      <c r="R1778" s="108"/>
      <c r="S1778" s="108"/>
      <c r="T1778" s="100">
        <f t="shared" si="298"/>
        <v>0</v>
      </c>
      <c r="U1778" s="111"/>
      <c r="V1778" s="111"/>
      <c r="W1778" s="111">
        <f>SUMIFS($F$3:F1778,$D$3:D1778,D1778,$C$3:C1778,"Buy")+SUMIFS($F$3:F1778,$D$3:D1778,D1778,$C$3:C1778,"Coin Deposit",$E$3:E1778,"&lt;&gt;")</f>
        <v>0</v>
      </c>
      <c r="X1778" s="111">
        <f t="shared" si="299"/>
        <v>0</v>
      </c>
      <c r="Y1778" s="111">
        <f>IF($D1778=Y$1,SUMIFS($H$3:$H1778,$G$3:$G1778,Y$1,$C$3:$C1778,"Sell"),0)</f>
        <v>0</v>
      </c>
      <c r="Z1778" s="111">
        <f t="shared" si="300"/>
        <v>0</v>
      </c>
      <c r="AA1778" s="111">
        <f>IF($D1778=AA$1,SUMIFS($H$3:$H1778,$G$3:$G1778,AA$1,$C$3:$C1778,"Sell"),0)</f>
        <v>0</v>
      </c>
      <c r="AB1778" s="111">
        <f t="shared" si="301"/>
        <v>0</v>
      </c>
      <c r="AC1778" s="111">
        <f>SUMIFS('Deductions and Deposits'!$H:$H,'Deductions and Deposits'!$G:$G,D1778,'Deductions and Deposits'!$F:$F,"&lt;="&amp;B1778)+SUMIFS($F$3:F1778,$D$3:D1778,D1778,$C$3:C1778,"Coin Deposit",$E$3:E1778,"")</f>
        <v>0</v>
      </c>
      <c r="AD1778" s="111">
        <f>SUMIFS('Deductions and Deposits'!$D:$D,'Deductions and Deposits'!$C:$C,D1778)+SUMIFS($F:$F,$D:$D,D1778,$C:$C,"Coin Deduction")</f>
        <v>0</v>
      </c>
      <c r="AE1778" s="111">
        <f>Table5[[#This Row],[Column4]]+Table5[[#This Row],[Column14]]+Table5[[#This Row],[Column19]]+Table5[[#This Row],[Column12]]</f>
        <v>0</v>
      </c>
      <c r="AF1778" s="111">
        <f>Table5[[#This Row],[Column5]]+Table5[[#This Row],[Column13]]+Table5[[#This Row],[Column21]]+Table5[[#This Row],[Column18]]</f>
        <v>0</v>
      </c>
      <c r="AG1778" s="111">
        <f t="shared" si="302"/>
        <v>0</v>
      </c>
      <c r="AH1778" s="111">
        <f t="shared" si="303"/>
        <v>0</v>
      </c>
      <c r="AI1778" s="111">
        <f>Table5[[#This Row],[Column17]]-Table5[[#This Row],[Column20]]</f>
        <v>0</v>
      </c>
      <c r="AJ1778" s="111">
        <f t="shared" si="304"/>
        <v>0</v>
      </c>
      <c r="AK1778" s="111">
        <f t="shared" si="308"/>
        <v>0</v>
      </c>
      <c r="AL1778" s="111">
        <f t="shared" si="305"/>
        <v>0</v>
      </c>
      <c r="AM1778" s="111" t="str">
        <f t="shared" si="306"/>
        <v/>
      </c>
      <c r="AN1778" s="111" t="str">
        <f t="shared" ca="1" si="307"/>
        <v/>
      </c>
    </row>
    <row r="1779" spans="1:40" ht="20.25" customHeight="1" x14ac:dyDescent="0.3">
      <c r="A1779" s="107"/>
      <c r="B1779" s="144"/>
      <c r="C1779" s="119"/>
      <c r="D1779" s="120"/>
      <c r="E1779" s="119"/>
      <c r="F1779" s="119"/>
      <c r="G1779" s="120"/>
      <c r="H1779" s="119"/>
      <c r="I1779" s="109"/>
      <c r="L1779" s="108"/>
      <c r="M1779" s="108"/>
      <c r="N1779" s="108"/>
      <c r="O1779" s="108"/>
      <c r="P1779" s="108"/>
      <c r="Q1779" s="108"/>
      <c r="R1779" s="108"/>
      <c r="S1779" s="108"/>
      <c r="T1779" s="100">
        <f t="shared" si="298"/>
        <v>0</v>
      </c>
      <c r="U1779" s="111"/>
      <c r="V1779" s="111"/>
      <c r="W1779" s="111">
        <f>SUMIFS($F$3:F1779,$D$3:D1779,D1779,$C$3:C1779,"Buy")+SUMIFS($F$3:F1779,$D$3:D1779,D1779,$C$3:C1779,"Coin Deposit",$E$3:E1779,"&lt;&gt;")</f>
        <v>0</v>
      </c>
      <c r="X1779" s="111">
        <f t="shared" si="299"/>
        <v>0</v>
      </c>
      <c r="Y1779" s="111">
        <f>IF($D1779=Y$1,SUMIFS($H$3:$H1779,$G$3:$G1779,Y$1,$C$3:$C1779,"Sell"),0)</f>
        <v>0</v>
      </c>
      <c r="Z1779" s="111">
        <f t="shared" si="300"/>
        <v>0</v>
      </c>
      <c r="AA1779" s="111">
        <f>IF($D1779=AA$1,SUMIFS($H$3:$H1779,$G$3:$G1779,AA$1,$C$3:$C1779,"Sell"),0)</f>
        <v>0</v>
      </c>
      <c r="AB1779" s="111">
        <f t="shared" si="301"/>
        <v>0</v>
      </c>
      <c r="AC1779" s="111">
        <f>SUMIFS('Deductions and Deposits'!$H:$H,'Deductions and Deposits'!$G:$G,D1779,'Deductions and Deposits'!$F:$F,"&lt;="&amp;B1779)+SUMIFS($F$3:F1779,$D$3:D1779,D1779,$C$3:C1779,"Coin Deposit",$E$3:E1779,"")</f>
        <v>0</v>
      </c>
      <c r="AD1779" s="111">
        <f>SUMIFS('Deductions and Deposits'!$D:$D,'Deductions and Deposits'!$C:$C,D1779)+SUMIFS($F:$F,$D:$D,D1779,$C:$C,"Coin Deduction")</f>
        <v>0</v>
      </c>
      <c r="AE1779" s="111">
        <f>Table5[[#This Row],[Column4]]+Table5[[#This Row],[Column14]]+Table5[[#This Row],[Column19]]+Table5[[#This Row],[Column12]]</f>
        <v>0</v>
      </c>
      <c r="AF1779" s="111">
        <f>Table5[[#This Row],[Column5]]+Table5[[#This Row],[Column13]]+Table5[[#This Row],[Column21]]+Table5[[#This Row],[Column18]]</f>
        <v>0</v>
      </c>
      <c r="AG1779" s="111">
        <f t="shared" si="302"/>
        <v>0</v>
      </c>
      <c r="AH1779" s="111">
        <f t="shared" si="303"/>
        <v>0</v>
      </c>
      <c r="AI1779" s="111">
        <f>Table5[[#This Row],[Column17]]-Table5[[#This Row],[Column20]]</f>
        <v>0</v>
      </c>
      <c r="AJ1779" s="111">
        <f t="shared" si="304"/>
        <v>0</v>
      </c>
      <c r="AK1779" s="111">
        <f t="shared" si="308"/>
        <v>0</v>
      </c>
      <c r="AL1779" s="111">
        <f t="shared" si="305"/>
        <v>0</v>
      </c>
      <c r="AM1779" s="111" t="str">
        <f t="shared" si="306"/>
        <v/>
      </c>
      <c r="AN1779" s="111" t="str">
        <f t="shared" ca="1" si="307"/>
        <v/>
      </c>
    </row>
    <row r="1780" spans="1:40" ht="20.25" customHeight="1" x14ac:dyDescent="0.3">
      <c r="A1780" s="107"/>
      <c r="B1780" s="144"/>
      <c r="C1780" s="119"/>
      <c r="D1780" s="120"/>
      <c r="E1780" s="119"/>
      <c r="F1780" s="119"/>
      <c r="G1780" s="120"/>
      <c r="H1780" s="119"/>
      <c r="I1780" s="109"/>
      <c r="L1780" s="108"/>
      <c r="M1780" s="108"/>
      <c r="N1780" s="108"/>
      <c r="O1780" s="108"/>
      <c r="P1780" s="108"/>
      <c r="Q1780" s="108"/>
      <c r="R1780" s="108"/>
      <c r="S1780" s="108"/>
      <c r="T1780" s="100">
        <f t="shared" si="298"/>
        <v>0</v>
      </c>
      <c r="U1780" s="111"/>
      <c r="V1780" s="111"/>
      <c r="W1780" s="111">
        <f>SUMIFS($F$3:F1780,$D$3:D1780,D1780,$C$3:C1780,"Buy")+SUMIFS($F$3:F1780,$D$3:D1780,D1780,$C$3:C1780,"Coin Deposit",$E$3:E1780,"&lt;&gt;")</f>
        <v>0</v>
      </c>
      <c r="X1780" s="111">
        <f t="shared" si="299"/>
        <v>0</v>
      </c>
      <c r="Y1780" s="111">
        <f>IF($D1780=Y$1,SUMIFS($H$3:$H1780,$G$3:$G1780,Y$1,$C$3:$C1780,"Sell"),0)</f>
        <v>0</v>
      </c>
      <c r="Z1780" s="111">
        <f t="shared" si="300"/>
        <v>0</v>
      </c>
      <c r="AA1780" s="111">
        <f>IF($D1780=AA$1,SUMIFS($H$3:$H1780,$G$3:$G1780,AA$1,$C$3:$C1780,"Sell"),0)</f>
        <v>0</v>
      </c>
      <c r="AB1780" s="111">
        <f t="shared" si="301"/>
        <v>0</v>
      </c>
      <c r="AC1780" s="111">
        <f>SUMIFS('Deductions and Deposits'!$H:$H,'Deductions and Deposits'!$G:$G,D1780,'Deductions and Deposits'!$F:$F,"&lt;="&amp;B1780)+SUMIFS($F$3:F1780,$D$3:D1780,D1780,$C$3:C1780,"Coin Deposit",$E$3:E1780,"")</f>
        <v>0</v>
      </c>
      <c r="AD1780" s="111">
        <f>SUMIFS('Deductions and Deposits'!$D:$D,'Deductions and Deposits'!$C:$C,D1780)+SUMIFS($F:$F,$D:$D,D1780,$C:$C,"Coin Deduction")</f>
        <v>0</v>
      </c>
      <c r="AE1780" s="111">
        <f>Table5[[#This Row],[Column4]]+Table5[[#This Row],[Column14]]+Table5[[#This Row],[Column19]]+Table5[[#This Row],[Column12]]</f>
        <v>0</v>
      </c>
      <c r="AF1780" s="111">
        <f>Table5[[#This Row],[Column5]]+Table5[[#This Row],[Column13]]+Table5[[#This Row],[Column21]]+Table5[[#This Row],[Column18]]</f>
        <v>0</v>
      </c>
      <c r="AG1780" s="111">
        <f t="shared" si="302"/>
        <v>0</v>
      </c>
      <c r="AH1780" s="111">
        <f t="shared" si="303"/>
        <v>0</v>
      </c>
      <c r="AI1780" s="111">
        <f>Table5[[#This Row],[Column17]]-Table5[[#This Row],[Column20]]</f>
        <v>0</v>
      </c>
      <c r="AJ1780" s="111">
        <f t="shared" si="304"/>
        <v>0</v>
      </c>
      <c r="AK1780" s="111">
        <f t="shared" si="308"/>
        <v>0</v>
      </c>
      <c r="AL1780" s="111">
        <f t="shared" si="305"/>
        <v>0</v>
      </c>
      <c r="AM1780" s="111" t="str">
        <f t="shared" si="306"/>
        <v/>
      </c>
      <c r="AN1780" s="111" t="str">
        <f t="shared" ca="1" si="307"/>
        <v/>
      </c>
    </row>
    <row r="1781" spans="1:40" ht="20.25" customHeight="1" x14ac:dyDescent="0.3">
      <c r="A1781" s="107"/>
      <c r="B1781" s="144"/>
      <c r="C1781" s="119"/>
      <c r="D1781" s="120"/>
      <c r="E1781" s="119"/>
      <c r="F1781" s="119"/>
      <c r="G1781" s="120"/>
      <c r="H1781" s="119"/>
      <c r="I1781" s="109"/>
      <c r="L1781" s="108"/>
      <c r="M1781" s="108"/>
      <c r="N1781" s="108"/>
      <c r="O1781" s="108"/>
      <c r="P1781" s="108"/>
      <c r="Q1781" s="108"/>
      <c r="R1781" s="108"/>
      <c r="S1781" s="108"/>
      <c r="T1781" s="100">
        <f t="shared" si="298"/>
        <v>0</v>
      </c>
      <c r="U1781" s="111"/>
      <c r="V1781" s="111"/>
      <c r="W1781" s="111">
        <f>SUMIFS($F$3:F1781,$D$3:D1781,D1781,$C$3:C1781,"Buy")+SUMIFS($F$3:F1781,$D$3:D1781,D1781,$C$3:C1781,"Coin Deposit",$E$3:E1781,"&lt;&gt;")</f>
        <v>0</v>
      </c>
      <c r="X1781" s="111">
        <f t="shared" si="299"/>
        <v>0</v>
      </c>
      <c r="Y1781" s="111">
        <f>IF($D1781=Y$1,SUMIFS($H$3:$H1781,$G$3:$G1781,Y$1,$C$3:$C1781,"Sell"),0)</f>
        <v>0</v>
      </c>
      <c r="Z1781" s="111">
        <f t="shared" si="300"/>
        <v>0</v>
      </c>
      <c r="AA1781" s="111">
        <f>IF($D1781=AA$1,SUMIFS($H$3:$H1781,$G$3:$G1781,AA$1,$C$3:$C1781,"Sell"),0)</f>
        <v>0</v>
      </c>
      <c r="AB1781" s="111">
        <f t="shared" si="301"/>
        <v>0</v>
      </c>
      <c r="AC1781" s="111">
        <f>SUMIFS('Deductions and Deposits'!$H:$H,'Deductions and Deposits'!$G:$G,D1781,'Deductions and Deposits'!$F:$F,"&lt;="&amp;B1781)+SUMIFS($F$3:F1781,$D$3:D1781,D1781,$C$3:C1781,"Coin Deposit",$E$3:E1781,"")</f>
        <v>0</v>
      </c>
      <c r="AD1781" s="111">
        <f>SUMIFS('Deductions and Deposits'!$D:$D,'Deductions and Deposits'!$C:$C,D1781)+SUMIFS($F:$F,$D:$D,D1781,$C:$C,"Coin Deduction")</f>
        <v>0</v>
      </c>
      <c r="AE1781" s="111">
        <f>Table5[[#This Row],[Column4]]+Table5[[#This Row],[Column14]]+Table5[[#This Row],[Column19]]+Table5[[#This Row],[Column12]]</f>
        <v>0</v>
      </c>
      <c r="AF1781" s="111">
        <f>Table5[[#This Row],[Column5]]+Table5[[#This Row],[Column13]]+Table5[[#This Row],[Column21]]+Table5[[#This Row],[Column18]]</f>
        <v>0</v>
      </c>
      <c r="AG1781" s="111">
        <f t="shared" si="302"/>
        <v>0</v>
      </c>
      <c r="AH1781" s="111">
        <f t="shared" si="303"/>
        <v>0</v>
      </c>
      <c r="AI1781" s="111">
        <f>Table5[[#This Row],[Column17]]-Table5[[#This Row],[Column20]]</f>
        <v>0</v>
      </c>
      <c r="AJ1781" s="111">
        <f t="shared" si="304"/>
        <v>0</v>
      </c>
      <c r="AK1781" s="111">
        <f t="shared" si="308"/>
        <v>0</v>
      </c>
      <c r="AL1781" s="111">
        <f t="shared" si="305"/>
        <v>0</v>
      </c>
      <c r="AM1781" s="111" t="str">
        <f t="shared" si="306"/>
        <v/>
      </c>
      <c r="AN1781" s="111" t="str">
        <f t="shared" ca="1" si="307"/>
        <v/>
      </c>
    </row>
    <row r="1782" spans="1:40" ht="20.25" customHeight="1" x14ac:dyDescent="0.3">
      <c r="A1782" s="107"/>
      <c r="B1782" s="144"/>
      <c r="C1782" s="119"/>
      <c r="D1782" s="120"/>
      <c r="E1782" s="119"/>
      <c r="F1782" s="119"/>
      <c r="G1782" s="120"/>
      <c r="H1782" s="119"/>
      <c r="I1782" s="109"/>
      <c r="L1782" s="108"/>
      <c r="M1782" s="108"/>
      <c r="N1782" s="108"/>
      <c r="O1782" s="108"/>
      <c r="P1782" s="108"/>
      <c r="Q1782" s="108"/>
      <c r="R1782" s="108"/>
      <c r="S1782" s="108"/>
      <c r="T1782" s="100">
        <f t="shared" si="298"/>
        <v>0</v>
      </c>
      <c r="U1782" s="111"/>
      <c r="V1782" s="111"/>
      <c r="W1782" s="111">
        <f>SUMIFS($F$3:F1782,$D$3:D1782,D1782,$C$3:C1782,"Buy")+SUMIFS($F$3:F1782,$D$3:D1782,D1782,$C$3:C1782,"Coin Deposit",$E$3:E1782,"&lt;&gt;")</f>
        <v>0</v>
      </c>
      <c r="X1782" s="111">
        <f t="shared" si="299"/>
        <v>0</v>
      </c>
      <c r="Y1782" s="111">
        <f>IF($D1782=Y$1,SUMIFS($H$3:$H1782,$G$3:$G1782,Y$1,$C$3:$C1782,"Sell"),0)</f>
        <v>0</v>
      </c>
      <c r="Z1782" s="111">
        <f t="shared" si="300"/>
        <v>0</v>
      </c>
      <c r="AA1782" s="111">
        <f>IF($D1782=AA$1,SUMIFS($H$3:$H1782,$G$3:$G1782,AA$1,$C$3:$C1782,"Sell"),0)</f>
        <v>0</v>
      </c>
      <c r="AB1782" s="111">
        <f t="shared" si="301"/>
        <v>0</v>
      </c>
      <c r="AC1782" s="111">
        <f>SUMIFS('Deductions and Deposits'!$H:$H,'Deductions and Deposits'!$G:$G,D1782,'Deductions and Deposits'!$F:$F,"&lt;="&amp;B1782)+SUMIFS($F$3:F1782,$D$3:D1782,D1782,$C$3:C1782,"Coin Deposit",$E$3:E1782,"")</f>
        <v>0</v>
      </c>
      <c r="AD1782" s="111">
        <f>SUMIFS('Deductions and Deposits'!$D:$D,'Deductions and Deposits'!$C:$C,D1782)+SUMIFS($F:$F,$D:$D,D1782,$C:$C,"Coin Deduction")</f>
        <v>0</v>
      </c>
      <c r="AE1782" s="111">
        <f>Table5[[#This Row],[Column4]]+Table5[[#This Row],[Column14]]+Table5[[#This Row],[Column19]]+Table5[[#This Row],[Column12]]</f>
        <v>0</v>
      </c>
      <c r="AF1782" s="111">
        <f>Table5[[#This Row],[Column5]]+Table5[[#This Row],[Column13]]+Table5[[#This Row],[Column21]]+Table5[[#This Row],[Column18]]</f>
        <v>0</v>
      </c>
      <c r="AG1782" s="111">
        <f t="shared" si="302"/>
        <v>0</v>
      </c>
      <c r="AH1782" s="111">
        <f t="shared" si="303"/>
        <v>0</v>
      </c>
      <c r="AI1782" s="111">
        <f>Table5[[#This Row],[Column17]]-Table5[[#This Row],[Column20]]</f>
        <v>0</v>
      </c>
      <c r="AJ1782" s="111">
        <f t="shared" si="304"/>
        <v>0</v>
      </c>
      <c r="AK1782" s="111">
        <f t="shared" si="308"/>
        <v>0</v>
      </c>
      <c r="AL1782" s="111">
        <f t="shared" si="305"/>
        <v>0</v>
      </c>
      <c r="AM1782" s="111" t="str">
        <f t="shared" si="306"/>
        <v/>
      </c>
      <c r="AN1782" s="111" t="str">
        <f t="shared" ca="1" si="307"/>
        <v/>
      </c>
    </row>
    <row r="1783" spans="1:40" ht="20.25" customHeight="1" x14ac:dyDescent="0.3">
      <c r="A1783" s="107"/>
      <c r="B1783" s="144"/>
      <c r="C1783" s="119"/>
      <c r="D1783" s="120"/>
      <c r="E1783" s="119"/>
      <c r="F1783" s="119"/>
      <c r="G1783" s="120"/>
      <c r="H1783" s="119"/>
      <c r="I1783" s="109"/>
      <c r="L1783" s="108"/>
      <c r="M1783" s="108"/>
      <c r="N1783" s="108"/>
      <c r="O1783" s="108"/>
      <c r="P1783" s="108"/>
      <c r="Q1783" s="108"/>
      <c r="R1783" s="108"/>
      <c r="S1783" s="108"/>
      <c r="T1783" s="100">
        <f t="shared" si="298"/>
        <v>0</v>
      </c>
      <c r="U1783" s="111"/>
      <c r="V1783" s="111"/>
      <c r="W1783" s="111">
        <f>SUMIFS($F$3:F1783,$D$3:D1783,D1783,$C$3:C1783,"Buy")+SUMIFS($F$3:F1783,$D$3:D1783,D1783,$C$3:C1783,"Coin Deposit",$E$3:E1783,"&lt;&gt;")</f>
        <v>0</v>
      </c>
      <c r="X1783" s="111">
        <f t="shared" si="299"/>
        <v>0</v>
      </c>
      <c r="Y1783" s="111">
        <f>IF($D1783=Y$1,SUMIFS($H$3:$H1783,$G$3:$G1783,Y$1,$C$3:$C1783,"Sell"),0)</f>
        <v>0</v>
      </c>
      <c r="Z1783" s="111">
        <f t="shared" si="300"/>
        <v>0</v>
      </c>
      <c r="AA1783" s="111">
        <f>IF($D1783=AA$1,SUMIFS($H$3:$H1783,$G$3:$G1783,AA$1,$C$3:$C1783,"Sell"),0)</f>
        <v>0</v>
      </c>
      <c r="AB1783" s="111">
        <f t="shared" si="301"/>
        <v>0</v>
      </c>
      <c r="AC1783" s="111">
        <f>SUMIFS('Deductions and Deposits'!$H:$H,'Deductions and Deposits'!$G:$G,D1783,'Deductions and Deposits'!$F:$F,"&lt;="&amp;B1783)+SUMIFS($F$3:F1783,$D$3:D1783,D1783,$C$3:C1783,"Coin Deposit",$E$3:E1783,"")</f>
        <v>0</v>
      </c>
      <c r="AD1783" s="111">
        <f>SUMIFS('Deductions and Deposits'!$D:$D,'Deductions and Deposits'!$C:$C,D1783)+SUMIFS($F:$F,$D:$D,D1783,$C:$C,"Coin Deduction")</f>
        <v>0</v>
      </c>
      <c r="AE1783" s="111">
        <f>Table5[[#This Row],[Column4]]+Table5[[#This Row],[Column14]]+Table5[[#This Row],[Column19]]+Table5[[#This Row],[Column12]]</f>
        <v>0</v>
      </c>
      <c r="AF1783" s="111">
        <f>Table5[[#This Row],[Column5]]+Table5[[#This Row],[Column13]]+Table5[[#This Row],[Column21]]+Table5[[#This Row],[Column18]]</f>
        <v>0</v>
      </c>
      <c r="AG1783" s="111">
        <f t="shared" si="302"/>
        <v>0</v>
      </c>
      <c r="AH1783" s="111">
        <f t="shared" si="303"/>
        <v>0</v>
      </c>
      <c r="AI1783" s="111">
        <f>Table5[[#This Row],[Column17]]-Table5[[#This Row],[Column20]]</f>
        <v>0</v>
      </c>
      <c r="AJ1783" s="111">
        <f t="shared" si="304"/>
        <v>0</v>
      </c>
      <c r="AK1783" s="111">
        <f t="shared" si="308"/>
        <v>0</v>
      </c>
      <c r="AL1783" s="111">
        <f t="shared" si="305"/>
        <v>0</v>
      </c>
      <c r="AM1783" s="111" t="str">
        <f t="shared" si="306"/>
        <v/>
      </c>
      <c r="AN1783" s="111" t="str">
        <f t="shared" ca="1" si="307"/>
        <v/>
      </c>
    </row>
    <row r="1784" spans="1:40" ht="20.25" customHeight="1" x14ac:dyDescent="0.3">
      <c r="A1784" s="107"/>
      <c r="B1784" s="144"/>
      <c r="C1784" s="119"/>
      <c r="D1784" s="120"/>
      <c r="E1784" s="119"/>
      <c r="F1784" s="119"/>
      <c r="G1784" s="120"/>
      <c r="H1784" s="119"/>
      <c r="I1784" s="109"/>
      <c r="L1784" s="108"/>
      <c r="M1784" s="108"/>
      <c r="N1784" s="108"/>
      <c r="O1784" s="108"/>
      <c r="P1784" s="108"/>
      <c r="Q1784" s="108"/>
      <c r="R1784" s="108"/>
      <c r="S1784" s="108"/>
      <c r="T1784" s="100">
        <f t="shared" si="298"/>
        <v>0</v>
      </c>
      <c r="U1784" s="111"/>
      <c r="V1784" s="111"/>
      <c r="W1784" s="111">
        <f>SUMIFS($F$3:F1784,$D$3:D1784,D1784,$C$3:C1784,"Buy")+SUMIFS($F$3:F1784,$D$3:D1784,D1784,$C$3:C1784,"Coin Deposit",$E$3:E1784,"&lt;&gt;")</f>
        <v>0</v>
      </c>
      <c r="X1784" s="111">
        <f t="shared" si="299"/>
        <v>0</v>
      </c>
      <c r="Y1784" s="111">
        <f>IF($D1784=Y$1,SUMIFS($H$3:$H1784,$G$3:$G1784,Y$1,$C$3:$C1784,"Sell"),0)</f>
        <v>0</v>
      </c>
      <c r="Z1784" s="111">
        <f t="shared" si="300"/>
        <v>0</v>
      </c>
      <c r="AA1784" s="111">
        <f>IF($D1784=AA$1,SUMIFS($H$3:$H1784,$G$3:$G1784,AA$1,$C$3:$C1784,"Sell"),0)</f>
        <v>0</v>
      </c>
      <c r="AB1784" s="111">
        <f t="shared" si="301"/>
        <v>0</v>
      </c>
      <c r="AC1784" s="111">
        <f>SUMIFS('Deductions and Deposits'!$H:$H,'Deductions and Deposits'!$G:$G,D1784,'Deductions and Deposits'!$F:$F,"&lt;="&amp;B1784)+SUMIFS($F$3:F1784,$D$3:D1784,D1784,$C$3:C1784,"Coin Deposit",$E$3:E1784,"")</f>
        <v>0</v>
      </c>
      <c r="AD1784" s="111">
        <f>SUMIFS('Deductions and Deposits'!$D:$D,'Deductions and Deposits'!$C:$C,D1784)+SUMIFS($F:$F,$D:$D,D1784,$C:$C,"Coin Deduction")</f>
        <v>0</v>
      </c>
      <c r="AE1784" s="111">
        <f>Table5[[#This Row],[Column4]]+Table5[[#This Row],[Column14]]+Table5[[#This Row],[Column19]]+Table5[[#This Row],[Column12]]</f>
        <v>0</v>
      </c>
      <c r="AF1784" s="111">
        <f>Table5[[#This Row],[Column5]]+Table5[[#This Row],[Column13]]+Table5[[#This Row],[Column21]]+Table5[[#This Row],[Column18]]</f>
        <v>0</v>
      </c>
      <c r="AG1784" s="111">
        <f t="shared" si="302"/>
        <v>0</v>
      </c>
      <c r="AH1784" s="111">
        <f t="shared" si="303"/>
        <v>0</v>
      </c>
      <c r="AI1784" s="111">
        <f>Table5[[#This Row],[Column17]]-Table5[[#This Row],[Column20]]</f>
        <v>0</v>
      </c>
      <c r="AJ1784" s="111">
        <f t="shared" si="304"/>
        <v>0</v>
      </c>
      <c r="AK1784" s="111">
        <f t="shared" si="308"/>
        <v>0</v>
      </c>
      <c r="AL1784" s="111">
        <f t="shared" si="305"/>
        <v>0</v>
      </c>
      <c r="AM1784" s="111" t="str">
        <f t="shared" si="306"/>
        <v/>
      </c>
      <c r="AN1784" s="111" t="str">
        <f t="shared" ca="1" si="307"/>
        <v/>
      </c>
    </row>
    <row r="1785" spans="1:40" ht="20.25" customHeight="1" x14ac:dyDescent="0.3">
      <c r="A1785" s="107"/>
      <c r="B1785" s="144"/>
      <c r="C1785" s="119"/>
      <c r="D1785" s="120"/>
      <c r="E1785" s="119"/>
      <c r="F1785" s="119"/>
      <c r="G1785" s="120"/>
      <c r="H1785" s="119"/>
      <c r="I1785" s="109"/>
      <c r="L1785" s="108"/>
      <c r="M1785" s="108"/>
      <c r="N1785" s="108"/>
      <c r="O1785" s="108"/>
      <c r="P1785" s="108"/>
      <c r="Q1785" s="108"/>
      <c r="R1785" s="108"/>
      <c r="S1785" s="108"/>
      <c r="T1785" s="100">
        <f t="shared" si="298"/>
        <v>0</v>
      </c>
      <c r="U1785" s="111"/>
      <c r="V1785" s="111"/>
      <c r="W1785" s="111">
        <f>SUMIFS($F$3:F1785,$D$3:D1785,D1785,$C$3:C1785,"Buy")+SUMIFS($F$3:F1785,$D$3:D1785,D1785,$C$3:C1785,"Coin Deposit",$E$3:E1785,"&lt;&gt;")</f>
        <v>0</v>
      </c>
      <c r="X1785" s="111">
        <f t="shared" si="299"/>
        <v>0</v>
      </c>
      <c r="Y1785" s="111">
        <f>IF($D1785=Y$1,SUMIFS($H$3:$H1785,$G$3:$G1785,Y$1,$C$3:$C1785,"Sell"),0)</f>
        <v>0</v>
      </c>
      <c r="Z1785" s="111">
        <f t="shared" si="300"/>
        <v>0</v>
      </c>
      <c r="AA1785" s="111">
        <f>IF($D1785=AA$1,SUMIFS($H$3:$H1785,$G$3:$G1785,AA$1,$C$3:$C1785,"Sell"),0)</f>
        <v>0</v>
      </c>
      <c r="AB1785" s="111">
        <f t="shared" si="301"/>
        <v>0</v>
      </c>
      <c r="AC1785" s="111">
        <f>SUMIFS('Deductions and Deposits'!$H:$H,'Deductions and Deposits'!$G:$G,D1785,'Deductions and Deposits'!$F:$F,"&lt;="&amp;B1785)+SUMIFS($F$3:F1785,$D$3:D1785,D1785,$C$3:C1785,"Coin Deposit",$E$3:E1785,"")</f>
        <v>0</v>
      </c>
      <c r="AD1785" s="111">
        <f>SUMIFS('Deductions and Deposits'!$D:$D,'Deductions and Deposits'!$C:$C,D1785)+SUMIFS($F:$F,$D:$D,D1785,$C:$C,"Coin Deduction")</f>
        <v>0</v>
      </c>
      <c r="AE1785" s="111">
        <f>Table5[[#This Row],[Column4]]+Table5[[#This Row],[Column14]]+Table5[[#This Row],[Column19]]+Table5[[#This Row],[Column12]]</f>
        <v>0</v>
      </c>
      <c r="AF1785" s="111">
        <f>Table5[[#This Row],[Column5]]+Table5[[#This Row],[Column13]]+Table5[[#This Row],[Column21]]+Table5[[#This Row],[Column18]]</f>
        <v>0</v>
      </c>
      <c r="AG1785" s="111">
        <f t="shared" si="302"/>
        <v>0</v>
      </c>
      <c r="AH1785" s="111">
        <f t="shared" si="303"/>
        <v>0</v>
      </c>
      <c r="AI1785" s="111">
        <f>Table5[[#This Row],[Column17]]-Table5[[#This Row],[Column20]]</f>
        <v>0</v>
      </c>
      <c r="AJ1785" s="111">
        <f t="shared" si="304"/>
        <v>0</v>
      </c>
      <c r="AK1785" s="111">
        <f t="shared" si="308"/>
        <v>0</v>
      </c>
      <c r="AL1785" s="111">
        <f t="shared" si="305"/>
        <v>0</v>
      </c>
      <c r="AM1785" s="111" t="str">
        <f t="shared" si="306"/>
        <v/>
      </c>
      <c r="AN1785" s="111" t="str">
        <f t="shared" ca="1" si="307"/>
        <v/>
      </c>
    </row>
    <row r="1786" spans="1:40" ht="20.25" customHeight="1" x14ac:dyDescent="0.3">
      <c r="A1786" s="107"/>
      <c r="B1786" s="144"/>
      <c r="C1786" s="119"/>
      <c r="D1786" s="120"/>
      <c r="E1786" s="119"/>
      <c r="F1786" s="119"/>
      <c r="G1786" s="120"/>
      <c r="H1786" s="119"/>
      <c r="I1786" s="109"/>
      <c r="L1786" s="108"/>
      <c r="M1786" s="108"/>
      <c r="N1786" s="108"/>
      <c r="O1786" s="108"/>
      <c r="P1786" s="108"/>
      <c r="Q1786" s="108"/>
      <c r="R1786" s="108"/>
      <c r="S1786" s="108"/>
      <c r="T1786" s="100">
        <f t="shared" si="298"/>
        <v>0</v>
      </c>
      <c r="U1786" s="111"/>
      <c r="V1786" s="111"/>
      <c r="W1786" s="111">
        <f>SUMIFS($F$3:F1786,$D$3:D1786,D1786,$C$3:C1786,"Buy")+SUMIFS($F$3:F1786,$D$3:D1786,D1786,$C$3:C1786,"Coin Deposit",$E$3:E1786,"&lt;&gt;")</f>
        <v>0</v>
      </c>
      <c r="X1786" s="111">
        <f t="shared" si="299"/>
        <v>0</v>
      </c>
      <c r="Y1786" s="111">
        <f>IF($D1786=Y$1,SUMIFS($H$3:$H1786,$G$3:$G1786,Y$1,$C$3:$C1786,"Sell"),0)</f>
        <v>0</v>
      </c>
      <c r="Z1786" s="111">
        <f t="shared" si="300"/>
        <v>0</v>
      </c>
      <c r="AA1786" s="111">
        <f>IF($D1786=AA$1,SUMIFS($H$3:$H1786,$G$3:$G1786,AA$1,$C$3:$C1786,"Sell"),0)</f>
        <v>0</v>
      </c>
      <c r="AB1786" s="111">
        <f t="shared" si="301"/>
        <v>0</v>
      </c>
      <c r="AC1786" s="111">
        <f>SUMIFS('Deductions and Deposits'!$H:$H,'Deductions and Deposits'!$G:$G,D1786,'Deductions and Deposits'!$F:$F,"&lt;="&amp;B1786)+SUMIFS($F$3:F1786,$D$3:D1786,D1786,$C$3:C1786,"Coin Deposit",$E$3:E1786,"")</f>
        <v>0</v>
      </c>
      <c r="AD1786" s="111">
        <f>SUMIFS('Deductions and Deposits'!$D:$D,'Deductions and Deposits'!$C:$C,D1786)+SUMIFS($F:$F,$D:$D,D1786,$C:$C,"Coin Deduction")</f>
        <v>0</v>
      </c>
      <c r="AE1786" s="111">
        <f>Table5[[#This Row],[Column4]]+Table5[[#This Row],[Column14]]+Table5[[#This Row],[Column19]]+Table5[[#This Row],[Column12]]</f>
        <v>0</v>
      </c>
      <c r="AF1786" s="111">
        <f>Table5[[#This Row],[Column5]]+Table5[[#This Row],[Column13]]+Table5[[#This Row],[Column21]]+Table5[[#This Row],[Column18]]</f>
        <v>0</v>
      </c>
      <c r="AG1786" s="111">
        <f t="shared" si="302"/>
        <v>0</v>
      </c>
      <c r="AH1786" s="111">
        <f t="shared" si="303"/>
        <v>0</v>
      </c>
      <c r="AI1786" s="111">
        <f>Table5[[#This Row],[Column17]]-Table5[[#This Row],[Column20]]</f>
        <v>0</v>
      </c>
      <c r="AJ1786" s="111">
        <f t="shared" si="304"/>
        <v>0</v>
      </c>
      <c r="AK1786" s="111">
        <f t="shared" si="308"/>
        <v>0</v>
      </c>
      <c r="AL1786" s="111">
        <f t="shared" si="305"/>
        <v>0</v>
      </c>
      <c r="AM1786" s="111" t="str">
        <f t="shared" si="306"/>
        <v/>
      </c>
      <c r="AN1786" s="111" t="str">
        <f t="shared" ca="1" si="307"/>
        <v/>
      </c>
    </row>
    <row r="1787" spans="1:40" ht="20.25" customHeight="1" x14ac:dyDescent="0.3">
      <c r="A1787" s="107"/>
      <c r="B1787" s="144"/>
      <c r="C1787" s="119"/>
      <c r="D1787" s="120"/>
      <c r="E1787" s="119"/>
      <c r="F1787" s="119"/>
      <c r="G1787" s="120"/>
      <c r="H1787" s="119"/>
      <c r="I1787" s="109"/>
      <c r="L1787" s="108"/>
      <c r="M1787" s="108"/>
      <c r="N1787" s="108"/>
      <c r="O1787" s="108"/>
      <c r="P1787" s="108"/>
      <c r="Q1787" s="108"/>
      <c r="R1787" s="108"/>
      <c r="S1787" s="108"/>
      <c r="T1787" s="100">
        <f t="shared" si="298"/>
        <v>0</v>
      </c>
      <c r="U1787" s="111"/>
      <c r="V1787" s="111"/>
      <c r="W1787" s="111">
        <f>SUMIFS($F$3:F1787,$D$3:D1787,D1787,$C$3:C1787,"Buy")+SUMIFS($F$3:F1787,$D$3:D1787,D1787,$C$3:C1787,"Coin Deposit",$E$3:E1787,"&lt;&gt;")</f>
        <v>0</v>
      </c>
      <c r="X1787" s="111">
        <f t="shared" si="299"/>
        <v>0</v>
      </c>
      <c r="Y1787" s="111">
        <f>IF($D1787=Y$1,SUMIFS($H$3:$H1787,$G$3:$G1787,Y$1,$C$3:$C1787,"Sell"),0)</f>
        <v>0</v>
      </c>
      <c r="Z1787" s="111">
        <f t="shared" si="300"/>
        <v>0</v>
      </c>
      <c r="AA1787" s="111">
        <f>IF($D1787=AA$1,SUMIFS($H$3:$H1787,$G$3:$G1787,AA$1,$C$3:$C1787,"Sell"),0)</f>
        <v>0</v>
      </c>
      <c r="AB1787" s="111">
        <f t="shared" si="301"/>
        <v>0</v>
      </c>
      <c r="AC1787" s="111">
        <f>SUMIFS('Deductions and Deposits'!$H:$H,'Deductions and Deposits'!$G:$G,D1787,'Deductions and Deposits'!$F:$F,"&lt;="&amp;B1787)+SUMIFS($F$3:F1787,$D$3:D1787,D1787,$C$3:C1787,"Coin Deposit",$E$3:E1787,"")</f>
        <v>0</v>
      </c>
      <c r="AD1787" s="111">
        <f>SUMIFS('Deductions and Deposits'!$D:$D,'Deductions and Deposits'!$C:$C,D1787)+SUMIFS($F:$F,$D:$D,D1787,$C:$C,"Coin Deduction")</f>
        <v>0</v>
      </c>
      <c r="AE1787" s="111">
        <f>Table5[[#This Row],[Column4]]+Table5[[#This Row],[Column14]]+Table5[[#This Row],[Column19]]+Table5[[#This Row],[Column12]]</f>
        <v>0</v>
      </c>
      <c r="AF1787" s="111">
        <f>Table5[[#This Row],[Column5]]+Table5[[#This Row],[Column13]]+Table5[[#This Row],[Column21]]+Table5[[#This Row],[Column18]]</f>
        <v>0</v>
      </c>
      <c r="AG1787" s="111">
        <f t="shared" si="302"/>
        <v>0</v>
      </c>
      <c r="AH1787" s="111">
        <f t="shared" si="303"/>
        <v>0</v>
      </c>
      <c r="AI1787" s="111">
        <f>Table5[[#This Row],[Column17]]-Table5[[#This Row],[Column20]]</f>
        <v>0</v>
      </c>
      <c r="AJ1787" s="111">
        <f t="shared" si="304"/>
        <v>0</v>
      </c>
      <c r="AK1787" s="111">
        <f t="shared" si="308"/>
        <v>0</v>
      </c>
      <c r="AL1787" s="111">
        <f t="shared" si="305"/>
        <v>0</v>
      </c>
      <c r="AM1787" s="111" t="str">
        <f t="shared" si="306"/>
        <v/>
      </c>
      <c r="AN1787" s="111" t="str">
        <f t="shared" ca="1" si="307"/>
        <v/>
      </c>
    </row>
    <row r="1788" spans="1:40" ht="20.25" customHeight="1" x14ac:dyDescent="0.3">
      <c r="A1788" s="107"/>
      <c r="B1788" s="144"/>
      <c r="C1788" s="119"/>
      <c r="D1788" s="120"/>
      <c r="E1788" s="119"/>
      <c r="F1788" s="119"/>
      <c r="G1788" s="120"/>
      <c r="H1788" s="119"/>
      <c r="I1788" s="109"/>
      <c r="L1788" s="108"/>
      <c r="M1788" s="108"/>
      <c r="N1788" s="108"/>
      <c r="O1788" s="108"/>
      <c r="P1788" s="108"/>
      <c r="Q1788" s="108"/>
      <c r="R1788" s="108"/>
      <c r="S1788" s="108"/>
      <c r="T1788" s="100">
        <f t="shared" si="298"/>
        <v>0</v>
      </c>
      <c r="U1788" s="111"/>
      <c r="V1788" s="111"/>
      <c r="W1788" s="111">
        <f>SUMIFS($F$3:F1788,$D$3:D1788,D1788,$C$3:C1788,"Buy")+SUMIFS($F$3:F1788,$D$3:D1788,D1788,$C$3:C1788,"Coin Deposit",$E$3:E1788,"&lt;&gt;")</f>
        <v>0</v>
      </c>
      <c r="X1788" s="111">
        <f t="shared" si="299"/>
        <v>0</v>
      </c>
      <c r="Y1788" s="111">
        <f>IF($D1788=Y$1,SUMIFS($H$3:$H1788,$G$3:$G1788,Y$1,$C$3:$C1788,"Sell"),0)</f>
        <v>0</v>
      </c>
      <c r="Z1788" s="111">
        <f t="shared" si="300"/>
        <v>0</v>
      </c>
      <c r="AA1788" s="111">
        <f>IF($D1788=AA$1,SUMIFS($H$3:$H1788,$G$3:$G1788,AA$1,$C$3:$C1788,"Sell"),0)</f>
        <v>0</v>
      </c>
      <c r="AB1788" s="111">
        <f t="shared" si="301"/>
        <v>0</v>
      </c>
      <c r="AC1788" s="111">
        <f>SUMIFS('Deductions and Deposits'!$H:$H,'Deductions and Deposits'!$G:$G,D1788,'Deductions and Deposits'!$F:$F,"&lt;="&amp;B1788)+SUMIFS($F$3:F1788,$D$3:D1788,D1788,$C$3:C1788,"Coin Deposit",$E$3:E1788,"")</f>
        <v>0</v>
      </c>
      <c r="AD1788" s="111">
        <f>SUMIFS('Deductions and Deposits'!$D:$D,'Deductions and Deposits'!$C:$C,D1788)+SUMIFS($F:$F,$D:$D,D1788,$C:$C,"Coin Deduction")</f>
        <v>0</v>
      </c>
      <c r="AE1788" s="111">
        <f>Table5[[#This Row],[Column4]]+Table5[[#This Row],[Column14]]+Table5[[#This Row],[Column19]]+Table5[[#This Row],[Column12]]</f>
        <v>0</v>
      </c>
      <c r="AF1788" s="111">
        <f>Table5[[#This Row],[Column5]]+Table5[[#This Row],[Column13]]+Table5[[#This Row],[Column21]]+Table5[[#This Row],[Column18]]</f>
        <v>0</v>
      </c>
      <c r="AG1788" s="111">
        <f t="shared" si="302"/>
        <v>0</v>
      </c>
      <c r="AH1788" s="111">
        <f t="shared" si="303"/>
        <v>0</v>
      </c>
      <c r="AI1788" s="111">
        <f>Table5[[#This Row],[Column17]]-Table5[[#This Row],[Column20]]</f>
        <v>0</v>
      </c>
      <c r="AJ1788" s="111">
        <f t="shared" si="304"/>
        <v>0</v>
      </c>
      <c r="AK1788" s="111">
        <f t="shared" si="308"/>
        <v>0</v>
      </c>
      <c r="AL1788" s="111">
        <f t="shared" si="305"/>
        <v>0</v>
      </c>
      <c r="AM1788" s="111" t="str">
        <f t="shared" si="306"/>
        <v/>
      </c>
      <c r="AN1788" s="111" t="str">
        <f t="shared" ca="1" si="307"/>
        <v/>
      </c>
    </row>
    <row r="1789" spans="1:40" ht="20.25" customHeight="1" x14ac:dyDescent="0.3">
      <c r="A1789" s="107"/>
      <c r="B1789" s="144"/>
      <c r="C1789" s="119"/>
      <c r="D1789" s="120"/>
      <c r="E1789" s="119"/>
      <c r="F1789" s="119"/>
      <c r="G1789" s="120"/>
      <c r="H1789" s="119"/>
      <c r="I1789" s="109"/>
      <c r="L1789" s="108"/>
      <c r="M1789" s="108"/>
      <c r="N1789" s="108"/>
      <c r="O1789" s="108"/>
      <c r="P1789" s="108"/>
      <c r="Q1789" s="108"/>
      <c r="R1789" s="108"/>
      <c r="S1789" s="108"/>
      <c r="T1789" s="100">
        <f t="shared" si="298"/>
        <v>0</v>
      </c>
      <c r="U1789" s="111"/>
      <c r="V1789" s="111"/>
      <c r="W1789" s="111">
        <f>SUMIFS($F$3:F1789,$D$3:D1789,D1789,$C$3:C1789,"Buy")+SUMIFS($F$3:F1789,$D$3:D1789,D1789,$C$3:C1789,"Coin Deposit",$E$3:E1789,"&lt;&gt;")</f>
        <v>0</v>
      </c>
      <c r="X1789" s="111">
        <f t="shared" si="299"/>
        <v>0</v>
      </c>
      <c r="Y1789" s="111">
        <f>IF($D1789=Y$1,SUMIFS($H$3:$H1789,$G$3:$G1789,Y$1,$C$3:$C1789,"Sell"),0)</f>
        <v>0</v>
      </c>
      <c r="Z1789" s="111">
        <f t="shared" si="300"/>
        <v>0</v>
      </c>
      <c r="AA1789" s="111">
        <f>IF($D1789=AA$1,SUMIFS($H$3:$H1789,$G$3:$G1789,AA$1,$C$3:$C1789,"Sell"),0)</f>
        <v>0</v>
      </c>
      <c r="AB1789" s="111">
        <f t="shared" si="301"/>
        <v>0</v>
      </c>
      <c r="AC1789" s="111">
        <f>SUMIFS('Deductions and Deposits'!$H:$H,'Deductions and Deposits'!$G:$G,D1789,'Deductions and Deposits'!$F:$F,"&lt;="&amp;B1789)+SUMIFS($F$3:F1789,$D$3:D1789,D1789,$C$3:C1789,"Coin Deposit",$E$3:E1789,"")</f>
        <v>0</v>
      </c>
      <c r="AD1789" s="111">
        <f>SUMIFS('Deductions and Deposits'!$D:$D,'Deductions and Deposits'!$C:$C,D1789)+SUMIFS($F:$F,$D:$D,D1789,$C:$C,"Coin Deduction")</f>
        <v>0</v>
      </c>
      <c r="AE1789" s="111">
        <f>Table5[[#This Row],[Column4]]+Table5[[#This Row],[Column14]]+Table5[[#This Row],[Column19]]+Table5[[#This Row],[Column12]]</f>
        <v>0</v>
      </c>
      <c r="AF1789" s="111">
        <f>Table5[[#This Row],[Column5]]+Table5[[#This Row],[Column13]]+Table5[[#This Row],[Column21]]+Table5[[#This Row],[Column18]]</f>
        <v>0</v>
      </c>
      <c r="AG1789" s="111">
        <f t="shared" si="302"/>
        <v>0</v>
      </c>
      <c r="AH1789" s="111">
        <f t="shared" si="303"/>
        <v>0</v>
      </c>
      <c r="AI1789" s="111">
        <f>Table5[[#This Row],[Column17]]-Table5[[#This Row],[Column20]]</f>
        <v>0</v>
      </c>
      <c r="AJ1789" s="111">
        <f t="shared" si="304"/>
        <v>0</v>
      </c>
      <c r="AK1789" s="111">
        <f t="shared" si="308"/>
        <v>0</v>
      </c>
      <c r="AL1789" s="111">
        <f t="shared" si="305"/>
        <v>0</v>
      </c>
      <c r="AM1789" s="111" t="str">
        <f t="shared" si="306"/>
        <v/>
      </c>
      <c r="AN1789" s="111" t="str">
        <f t="shared" ca="1" si="307"/>
        <v/>
      </c>
    </row>
    <row r="1790" spans="1:40" ht="20.25" customHeight="1" x14ac:dyDescent="0.3">
      <c r="A1790" s="107"/>
      <c r="B1790" s="144"/>
      <c r="C1790" s="119"/>
      <c r="D1790" s="120"/>
      <c r="E1790" s="119"/>
      <c r="F1790" s="119"/>
      <c r="G1790" s="120"/>
      <c r="H1790" s="119"/>
      <c r="I1790" s="109"/>
      <c r="L1790" s="108"/>
      <c r="M1790" s="108"/>
      <c r="N1790" s="108"/>
      <c r="O1790" s="108"/>
      <c r="P1790" s="108"/>
      <c r="Q1790" s="108"/>
      <c r="R1790" s="108"/>
      <c r="S1790" s="108"/>
      <c r="T1790" s="100">
        <f t="shared" si="298"/>
        <v>0</v>
      </c>
      <c r="U1790" s="111"/>
      <c r="V1790" s="111"/>
      <c r="W1790" s="111">
        <f>SUMIFS($F$3:F1790,$D$3:D1790,D1790,$C$3:C1790,"Buy")+SUMIFS($F$3:F1790,$D$3:D1790,D1790,$C$3:C1790,"Coin Deposit",$E$3:E1790,"&lt;&gt;")</f>
        <v>0</v>
      </c>
      <c r="X1790" s="111">
        <f t="shared" si="299"/>
        <v>0</v>
      </c>
      <c r="Y1790" s="111">
        <f>IF($D1790=Y$1,SUMIFS($H$3:$H1790,$G$3:$G1790,Y$1,$C$3:$C1790,"Sell"),0)</f>
        <v>0</v>
      </c>
      <c r="Z1790" s="111">
        <f t="shared" si="300"/>
        <v>0</v>
      </c>
      <c r="AA1790" s="111">
        <f>IF($D1790=AA$1,SUMIFS($H$3:$H1790,$G$3:$G1790,AA$1,$C$3:$C1790,"Sell"),0)</f>
        <v>0</v>
      </c>
      <c r="AB1790" s="111">
        <f t="shared" si="301"/>
        <v>0</v>
      </c>
      <c r="AC1790" s="111">
        <f>SUMIFS('Deductions and Deposits'!$H:$H,'Deductions and Deposits'!$G:$G,D1790,'Deductions and Deposits'!$F:$F,"&lt;="&amp;B1790)+SUMIFS($F$3:F1790,$D$3:D1790,D1790,$C$3:C1790,"Coin Deposit",$E$3:E1790,"")</f>
        <v>0</v>
      </c>
      <c r="AD1790" s="111">
        <f>SUMIFS('Deductions and Deposits'!$D:$D,'Deductions and Deposits'!$C:$C,D1790)+SUMIFS($F:$F,$D:$D,D1790,$C:$C,"Coin Deduction")</f>
        <v>0</v>
      </c>
      <c r="AE1790" s="111">
        <f>Table5[[#This Row],[Column4]]+Table5[[#This Row],[Column14]]+Table5[[#This Row],[Column19]]+Table5[[#This Row],[Column12]]</f>
        <v>0</v>
      </c>
      <c r="AF1790" s="111">
        <f>Table5[[#This Row],[Column5]]+Table5[[#This Row],[Column13]]+Table5[[#This Row],[Column21]]+Table5[[#This Row],[Column18]]</f>
        <v>0</v>
      </c>
      <c r="AG1790" s="111">
        <f t="shared" si="302"/>
        <v>0</v>
      </c>
      <c r="AH1790" s="111">
        <f t="shared" si="303"/>
        <v>0</v>
      </c>
      <c r="AI1790" s="111">
        <f>Table5[[#This Row],[Column17]]-Table5[[#This Row],[Column20]]</f>
        <v>0</v>
      </c>
      <c r="AJ1790" s="111">
        <f t="shared" si="304"/>
        <v>0</v>
      </c>
      <c r="AK1790" s="111">
        <f t="shared" si="308"/>
        <v>0</v>
      </c>
      <c r="AL1790" s="111">
        <f t="shared" si="305"/>
        <v>0</v>
      </c>
      <c r="AM1790" s="111" t="str">
        <f t="shared" si="306"/>
        <v/>
      </c>
      <c r="AN1790" s="111" t="str">
        <f t="shared" ca="1" si="307"/>
        <v/>
      </c>
    </row>
    <row r="1791" spans="1:40" ht="20.25" customHeight="1" x14ac:dyDescent="0.3">
      <c r="A1791" s="107"/>
      <c r="B1791" s="144"/>
      <c r="C1791" s="119"/>
      <c r="D1791" s="120"/>
      <c r="E1791" s="119"/>
      <c r="F1791" s="119"/>
      <c r="G1791" s="120"/>
      <c r="H1791" s="119"/>
      <c r="I1791" s="109"/>
      <c r="L1791" s="108"/>
      <c r="M1791" s="108"/>
      <c r="N1791" s="108"/>
      <c r="O1791" s="108"/>
      <c r="P1791" s="108"/>
      <c r="Q1791" s="108"/>
      <c r="R1791" s="108"/>
      <c r="S1791" s="108"/>
      <c r="T1791" s="100">
        <f t="shared" si="298"/>
        <v>0</v>
      </c>
      <c r="U1791" s="111"/>
      <c r="V1791" s="111"/>
      <c r="W1791" s="111">
        <f>SUMIFS($F$3:F1791,$D$3:D1791,D1791,$C$3:C1791,"Buy")+SUMIFS($F$3:F1791,$D$3:D1791,D1791,$C$3:C1791,"Coin Deposit",$E$3:E1791,"&lt;&gt;")</f>
        <v>0</v>
      </c>
      <c r="X1791" s="111">
        <f t="shared" si="299"/>
        <v>0</v>
      </c>
      <c r="Y1791" s="111">
        <f>IF($D1791=Y$1,SUMIFS($H$3:$H1791,$G$3:$G1791,Y$1,$C$3:$C1791,"Sell"),0)</f>
        <v>0</v>
      </c>
      <c r="Z1791" s="111">
        <f t="shared" si="300"/>
        <v>0</v>
      </c>
      <c r="AA1791" s="111">
        <f>IF($D1791=AA$1,SUMIFS($H$3:$H1791,$G$3:$G1791,AA$1,$C$3:$C1791,"Sell"),0)</f>
        <v>0</v>
      </c>
      <c r="AB1791" s="111">
        <f t="shared" si="301"/>
        <v>0</v>
      </c>
      <c r="AC1791" s="111">
        <f>SUMIFS('Deductions and Deposits'!$H:$H,'Deductions and Deposits'!$G:$G,D1791,'Deductions and Deposits'!$F:$F,"&lt;="&amp;B1791)+SUMIFS($F$3:F1791,$D$3:D1791,D1791,$C$3:C1791,"Coin Deposit",$E$3:E1791,"")</f>
        <v>0</v>
      </c>
      <c r="AD1791" s="111">
        <f>SUMIFS('Deductions and Deposits'!$D:$D,'Deductions and Deposits'!$C:$C,D1791)+SUMIFS($F:$F,$D:$D,D1791,$C:$C,"Coin Deduction")</f>
        <v>0</v>
      </c>
      <c r="AE1791" s="111">
        <f>Table5[[#This Row],[Column4]]+Table5[[#This Row],[Column14]]+Table5[[#This Row],[Column19]]+Table5[[#This Row],[Column12]]</f>
        <v>0</v>
      </c>
      <c r="AF1791" s="111">
        <f>Table5[[#This Row],[Column5]]+Table5[[#This Row],[Column13]]+Table5[[#This Row],[Column21]]+Table5[[#This Row],[Column18]]</f>
        <v>0</v>
      </c>
      <c r="AG1791" s="111">
        <f t="shared" si="302"/>
        <v>0</v>
      </c>
      <c r="AH1791" s="111">
        <f t="shared" si="303"/>
        <v>0</v>
      </c>
      <c r="AI1791" s="111">
        <f>Table5[[#This Row],[Column17]]-Table5[[#This Row],[Column20]]</f>
        <v>0</v>
      </c>
      <c r="AJ1791" s="111">
        <f t="shared" si="304"/>
        <v>0</v>
      </c>
      <c r="AK1791" s="111">
        <f t="shared" si="308"/>
        <v>0</v>
      </c>
      <c r="AL1791" s="111">
        <f t="shared" si="305"/>
        <v>0</v>
      </c>
      <c r="AM1791" s="111" t="str">
        <f t="shared" si="306"/>
        <v/>
      </c>
      <c r="AN1791" s="111" t="str">
        <f t="shared" ca="1" si="307"/>
        <v/>
      </c>
    </row>
    <row r="1792" spans="1:40" ht="20.25" customHeight="1" x14ac:dyDescent="0.3">
      <c r="A1792" s="107"/>
      <c r="B1792" s="144"/>
      <c r="C1792" s="119"/>
      <c r="D1792" s="120"/>
      <c r="E1792" s="119"/>
      <c r="F1792" s="119"/>
      <c r="G1792" s="120"/>
      <c r="H1792" s="119"/>
      <c r="I1792" s="109"/>
      <c r="L1792" s="108"/>
      <c r="M1792" s="108"/>
      <c r="N1792" s="108"/>
      <c r="O1792" s="108"/>
      <c r="P1792" s="108"/>
      <c r="Q1792" s="108"/>
      <c r="R1792" s="108"/>
      <c r="S1792" s="108"/>
      <c r="T1792" s="100">
        <f t="shared" si="298"/>
        <v>0</v>
      </c>
      <c r="U1792" s="111"/>
      <c r="V1792" s="111"/>
      <c r="W1792" s="111">
        <f>SUMIFS($F$3:F1792,$D$3:D1792,D1792,$C$3:C1792,"Buy")+SUMIFS($F$3:F1792,$D$3:D1792,D1792,$C$3:C1792,"Coin Deposit",$E$3:E1792,"&lt;&gt;")</f>
        <v>0</v>
      </c>
      <c r="X1792" s="111">
        <f t="shared" si="299"/>
        <v>0</v>
      </c>
      <c r="Y1792" s="111">
        <f>IF($D1792=Y$1,SUMIFS($H$3:$H1792,$G$3:$G1792,Y$1,$C$3:$C1792,"Sell"),0)</f>
        <v>0</v>
      </c>
      <c r="Z1792" s="111">
        <f t="shared" si="300"/>
        <v>0</v>
      </c>
      <c r="AA1792" s="111">
        <f>IF($D1792=AA$1,SUMIFS($H$3:$H1792,$G$3:$G1792,AA$1,$C$3:$C1792,"Sell"),0)</f>
        <v>0</v>
      </c>
      <c r="AB1792" s="111">
        <f t="shared" si="301"/>
        <v>0</v>
      </c>
      <c r="AC1792" s="111">
        <f>SUMIFS('Deductions and Deposits'!$H:$H,'Deductions and Deposits'!$G:$G,D1792,'Deductions and Deposits'!$F:$F,"&lt;="&amp;B1792)+SUMIFS($F$3:F1792,$D$3:D1792,D1792,$C$3:C1792,"Coin Deposit",$E$3:E1792,"")</f>
        <v>0</v>
      </c>
      <c r="AD1792" s="111">
        <f>SUMIFS('Deductions and Deposits'!$D:$D,'Deductions and Deposits'!$C:$C,D1792)+SUMIFS($F:$F,$D:$D,D1792,$C:$C,"Coin Deduction")</f>
        <v>0</v>
      </c>
      <c r="AE1792" s="111">
        <f>Table5[[#This Row],[Column4]]+Table5[[#This Row],[Column14]]+Table5[[#This Row],[Column19]]+Table5[[#This Row],[Column12]]</f>
        <v>0</v>
      </c>
      <c r="AF1792" s="111">
        <f>Table5[[#This Row],[Column5]]+Table5[[#This Row],[Column13]]+Table5[[#This Row],[Column21]]+Table5[[#This Row],[Column18]]</f>
        <v>0</v>
      </c>
      <c r="AG1792" s="111">
        <f t="shared" si="302"/>
        <v>0</v>
      </c>
      <c r="AH1792" s="111">
        <f t="shared" si="303"/>
        <v>0</v>
      </c>
      <c r="AI1792" s="111">
        <f>Table5[[#This Row],[Column17]]-Table5[[#This Row],[Column20]]</f>
        <v>0</v>
      </c>
      <c r="AJ1792" s="111">
        <f t="shared" si="304"/>
        <v>0</v>
      </c>
      <c r="AK1792" s="111">
        <f t="shared" si="308"/>
        <v>0</v>
      </c>
      <c r="AL1792" s="111">
        <f t="shared" si="305"/>
        <v>0</v>
      </c>
      <c r="AM1792" s="111" t="str">
        <f t="shared" si="306"/>
        <v/>
      </c>
      <c r="AN1792" s="111" t="str">
        <f t="shared" ca="1" si="307"/>
        <v/>
      </c>
    </row>
    <row r="1793" spans="1:40" ht="20.25" customHeight="1" x14ac:dyDescent="0.3">
      <c r="A1793" s="107"/>
      <c r="B1793" s="144"/>
      <c r="C1793" s="119"/>
      <c r="D1793" s="120"/>
      <c r="E1793" s="119"/>
      <c r="F1793" s="119"/>
      <c r="G1793" s="120"/>
      <c r="H1793" s="119"/>
      <c r="I1793" s="109"/>
      <c r="L1793" s="108"/>
      <c r="M1793" s="108"/>
      <c r="N1793" s="108"/>
      <c r="O1793" s="108"/>
      <c r="P1793" s="108"/>
      <c r="Q1793" s="108"/>
      <c r="R1793" s="108"/>
      <c r="S1793" s="108"/>
      <c r="T1793" s="100">
        <f t="shared" si="298"/>
        <v>0</v>
      </c>
      <c r="U1793" s="111"/>
      <c r="V1793" s="111"/>
      <c r="W1793" s="111">
        <f>SUMIFS($F$3:F1793,$D$3:D1793,D1793,$C$3:C1793,"Buy")+SUMIFS($F$3:F1793,$D$3:D1793,D1793,$C$3:C1793,"Coin Deposit",$E$3:E1793,"&lt;&gt;")</f>
        <v>0</v>
      </c>
      <c r="X1793" s="111">
        <f t="shared" si="299"/>
        <v>0</v>
      </c>
      <c r="Y1793" s="111">
        <f>IF($D1793=Y$1,SUMIFS($H$3:$H1793,$G$3:$G1793,Y$1,$C$3:$C1793,"Sell"),0)</f>
        <v>0</v>
      </c>
      <c r="Z1793" s="111">
        <f t="shared" si="300"/>
        <v>0</v>
      </c>
      <c r="AA1793" s="111">
        <f>IF($D1793=AA$1,SUMIFS($H$3:$H1793,$G$3:$G1793,AA$1,$C$3:$C1793,"Sell"),0)</f>
        <v>0</v>
      </c>
      <c r="AB1793" s="111">
        <f t="shared" si="301"/>
        <v>0</v>
      </c>
      <c r="AC1793" s="111">
        <f>SUMIFS('Deductions and Deposits'!$H:$H,'Deductions and Deposits'!$G:$G,D1793,'Deductions and Deposits'!$F:$F,"&lt;="&amp;B1793)+SUMIFS($F$3:F1793,$D$3:D1793,D1793,$C$3:C1793,"Coin Deposit",$E$3:E1793,"")</f>
        <v>0</v>
      </c>
      <c r="AD1793" s="111">
        <f>SUMIFS('Deductions and Deposits'!$D:$D,'Deductions and Deposits'!$C:$C,D1793)+SUMIFS($F:$F,$D:$D,D1793,$C:$C,"Coin Deduction")</f>
        <v>0</v>
      </c>
      <c r="AE1793" s="111">
        <f>Table5[[#This Row],[Column4]]+Table5[[#This Row],[Column14]]+Table5[[#This Row],[Column19]]+Table5[[#This Row],[Column12]]</f>
        <v>0</v>
      </c>
      <c r="AF1793" s="111">
        <f>Table5[[#This Row],[Column5]]+Table5[[#This Row],[Column13]]+Table5[[#This Row],[Column21]]+Table5[[#This Row],[Column18]]</f>
        <v>0</v>
      </c>
      <c r="AG1793" s="111">
        <f t="shared" si="302"/>
        <v>0</v>
      </c>
      <c r="AH1793" s="111">
        <f t="shared" si="303"/>
        <v>0</v>
      </c>
      <c r="AI1793" s="111">
        <f>Table5[[#This Row],[Column17]]-Table5[[#This Row],[Column20]]</f>
        <v>0</v>
      </c>
      <c r="AJ1793" s="111">
        <f t="shared" si="304"/>
        <v>0</v>
      </c>
      <c r="AK1793" s="111">
        <f t="shared" si="308"/>
        <v>0</v>
      </c>
      <c r="AL1793" s="111">
        <f t="shared" si="305"/>
        <v>0</v>
      </c>
      <c r="AM1793" s="111" t="str">
        <f t="shared" si="306"/>
        <v/>
      </c>
      <c r="AN1793" s="111" t="str">
        <f t="shared" ca="1" si="307"/>
        <v/>
      </c>
    </row>
    <row r="1794" spans="1:40" ht="20.25" customHeight="1" x14ac:dyDescent="0.3">
      <c r="A1794" s="107"/>
      <c r="B1794" s="144"/>
      <c r="C1794" s="119"/>
      <c r="D1794" s="120"/>
      <c r="E1794" s="119"/>
      <c r="F1794" s="119"/>
      <c r="G1794" s="120"/>
      <c r="H1794" s="119"/>
      <c r="I1794" s="109"/>
      <c r="L1794" s="108"/>
      <c r="M1794" s="108"/>
      <c r="N1794" s="108"/>
      <c r="O1794" s="108"/>
      <c r="P1794" s="108"/>
      <c r="Q1794" s="108"/>
      <c r="R1794" s="108"/>
      <c r="S1794" s="108"/>
      <c r="T1794" s="100">
        <f t="shared" si="298"/>
        <v>0</v>
      </c>
      <c r="U1794" s="111"/>
      <c r="V1794" s="111"/>
      <c r="W1794" s="111">
        <f>SUMIFS($F$3:F1794,$D$3:D1794,D1794,$C$3:C1794,"Buy")+SUMIFS($F$3:F1794,$D$3:D1794,D1794,$C$3:C1794,"Coin Deposit",$E$3:E1794,"&lt;&gt;")</f>
        <v>0</v>
      </c>
      <c r="X1794" s="111">
        <f t="shared" si="299"/>
        <v>0</v>
      </c>
      <c r="Y1794" s="111">
        <f>IF($D1794=Y$1,SUMIFS($H$3:$H1794,$G$3:$G1794,Y$1,$C$3:$C1794,"Sell"),0)</f>
        <v>0</v>
      </c>
      <c r="Z1794" s="111">
        <f t="shared" si="300"/>
        <v>0</v>
      </c>
      <c r="AA1794" s="111">
        <f>IF($D1794=AA$1,SUMIFS($H$3:$H1794,$G$3:$G1794,AA$1,$C$3:$C1794,"Sell"),0)</f>
        <v>0</v>
      </c>
      <c r="AB1794" s="111">
        <f t="shared" si="301"/>
        <v>0</v>
      </c>
      <c r="AC1794" s="111">
        <f>SUMIFS('Deductions and Deposits'!$H:$H,'Deductions and Deposits'!$G:$G,D1794,'Deductions and Deposits'!$F:$F,"&lt;="&amp;B1794)+SUMIFS($F$3:F1794,$D$3:D1794,D1794,$C$3:C1794,"Coin Deposit",$E$3:E1794,"")</f>
        <v>0</v>
      </c>
      <c r="AD1794" s="111">
        <f>SUMIFS('Deductions and Deposits'!$D:$D,'Deductions and Deposits'!$C:$C,D1794)+SUMIFS($F:$F,$D:$D,D1794,$C:$C,"Coin Deduction")</f>
        <v>0</v>
      </c>
      <c r="AE1794" s="111">
        <f>Table5[[#This Row],[Column4]]+Table5[[#This Row],[Column14]]+Table5[[#This Row],[Column19]]+Table5[[#This Row],[Column12]]</f>
        <v>0</v>
      </c>
      <c r="AF1794" s="111">
        <f>Table5[[#This Row],[Column5]]+Table5[[#This Row],[Column13]]+Table5[[#This Row],[Column21]]+Table5[[#This Row],[Column18]]</f>
        <v>0</v>
      </c>
      <c r="AG1794" s="111">
        <f t="shared" si="302"/>
        <v>0</v>
      </c>
      <c r="AH1794" s="111">
        <f t="shared" si="303"/>
        <v>0</v>
      </c>
      <c r="AI1794" s="111">
        <f>Table5[[#This Row],[Column17]]-Table5[[#This Row],[Column20]]</f>
        <v>0</v>
      </c>
      <c r="AJ1794" s="111">
        <f t="shared" si="304"/>
        <v>0</v>
      </c>
      <c r="AK1794" s="111">
        <f t="shared" si="308"/>
        <v>0</v>
      </c>
      <c r="AL1794" s="111">
        <f t="shared" si="305"/>
        <v>0</v>
      </c>
      <c r="AM1794" s="111" t="str">
        <f t="shared" si="306"/>
        <v/>
      </c>
      <c r="AN1794" s="111" t="str">
        <f t="shared" ca="1" si="307"/>
        <v/>
      </c>
    </row>
    <row r="1795" spans="1:40" ht="20.25" customHeight="1" x14ac:dyDescent="0.3">
      <c r="A1795" s="107"/>
      <c r="B1795" s="144"/>
      <c r="C1795" s="119"/>
      <c r="D1795" s="120"/>
      <c r="E1795" s="119"/>
      <c r="F1795" s="119"/>
      <c r="G1795" s="120"/>
      <c r="H1795" s="119"/>
      <c r="I1795" s="109"/>
      <c r="L1795" s="108"/>
      <c r="M1795" s="108"/>
      <c r="N1795" s="108"/>
      <c r="O1795" s="108"/>
      <c r="P1795" s="108"/>
      <c r="Q1795" s="108"/>
      <c r="R1795" s="108"/>
      <c r="S1795" s="108"/>
      <c r="T1795" s="100">
        <f t="shared" ref="T1795:T1858" si="309">IF(E1795&lt;&gt;"",E1795,0)</f>
        <v>0</v>
      </c>
      <c r="U1795" s="111"/>
      <c r="V1795" s="111"/>
      <c r="W1795" s="111">
        <f>SUMIFS($F$3:F1795,$D$3:D1795,D1795,$C$3:C1795,"Buy")+SUMIFS($F$3:F1795,$D$3:D1795,D1795,$C$3:C1795,"Coin Deposit",$E$3:E1795,"&lt;&gt;")</f>
        <v>0</v>
      </c>
      <c r="X1795" s="111">
        <f t="shared" ref="X1795:X1858" si="310">IF(OR(C1795="buy",AND(C1795="Coin Deposit",E1795&lt;&gt;"")),SUMIFS($F:$F,$D:$D,D1795,$C:$C,"sell"),0)</f>
        <v>0</v>
      </c>
      <c r="Y1795" s="111">
        <f>IF($D1795=Y$1,SUMIFS($H$3:$H1795,$G$3:$G1795,Y$1,$C$3:$C1795,"Sell"),0)</f>
        <v>0</v>
      </c>
      <c r="Z1795" s="111">
        <f t="shared" ref="Z1795:Z1858" si="311">IF($D1795=Z$1,SUMIFS($H:$H,$G:$G,Z$1,$C:$C,"Buy")+SUMIFS($H:$H,$G:$G,Z$1,$C:$C,"Coin Deposit",$E:$E,"&lt;&gt;"),0)</f>
        <v>0</v>
      </c>
      <c r="AA1795" s="111">
        <f>IF($D1795=AA$1,SUMIFS($H$3:$H1795,$G$3:$G1795,AA$1,$C$3:$C1795,"Sell"),0)</f>
        <v>0</v>
      </c>
      <c r="AB1795" s="111">
        <f t="shared" ref="AB1795:AB1858" si="312">IF($D1795=AB$1,SUMIFS($H:$H,$G:$G,AB$1,$C:$C,"Buy")+SUMIFS($H:$H,$G:$G,AB$1,$C:$C,"Coin Deposit",$E:$E,"&lt;&gt;"),0)</f>
        <v>0</v>
      </c>
      <c r="AC1795" s="111">
        <f>SUMIFS('Deductions and Deposits'!$H:$H,'Deductions and Deposits'!$G:$G,D1795,'Deductions and Deposits'!$F:$F,"&lt;="&amp;B1795)+SUMIFS($F$3:F1795,$D$3:D1795,D1795,$C$3:C1795,"Coin Deposit",$E$3:E1795,"")</f>
        <v>0</v>
      </c>
      <c r="AD1795" s="111">
        <f>SUMIFS('Deductions and Deposits'!$D:$D,'Deductions and Deposits'!$C:$C,D1795)+SUMIFS($F:$F,$D:$D,D1795,$C:$C,"Coin Deduction")</f>
        <v>0</v>
      </c>
      <c r="AE1795" s="111">
        <f>Table5[[#This Row],[Column4]]+Table5[[#This Row],[Column14]]+Table5[[#This Row],[Column19]]+Table5[[#This Row],[Column12]]</f>
        <v>0</v>
      </c>
      <c r="AF1795" s="111">
        <f>Table5[[#This Row],[Column5]]+Table5[[#This Row],[Column13]]+Table5[[#This Row],[Column21]]+Table5[[#This Row],[Column18]]</f>
        <v>0</v>
      </c>
      <c r="AG1795" s="111">
        <f t="shared" ref="AG1795:AG1858" si="313">IF(AND((AC1795+Y1795+AA1795)&gt;AF1795,OR(C1795="buy",AND(C1795="Coin Deposit",E1795&lt;&gt;""))),(AC1795+Y1795+AA1795)-AF1795,0)</f>
        <v>0</v>
      </c>
      <c r="AH1795" s="111">
        <f t="shared" ref="AH1795:AH1858" si="314">IF(AND(AE1795&gt;AF1795,OR(C1795="buy",AND(C1795="Coin Deposit",E1795&lt;&gt;""))),AE1795-AF1795,0)</f>
        <v>0</v>
      </c>
      <c r="AI1795" s="111">
        <f>Table5[[#This Row],[Column17]]-Table5[[#This Row],[Column20]]</f>
        <v>0</v>
      </c>
      <c r="AJ1795" s="111">
        <f t="shared" ref="AJ1795:AJ1858" si="315">IF(AI1795&gt;F1795,F1795,AI1795)</f>
        <v>0</v>
      </c>
      <c r="AK1795" s="111">
        <f t="shared" si="308"/>
        <v>0</v>
      </c>
      <c r="AL1795" s="111">
        <f t="shared" ref="AL1795:AL1858" si="316">IFERROR(SUMIFS($AK:$AK,$D:$D,D1795)/SUMIFS($AJ:$AJ,$D:$D,D1795),0)</f>
        <v>0</v>
      </c>
      <c r="AM1795" s="111" t="str">
        <f t="shared" ref="AM1795:AM1858" si="317">C1795&amp;D1795</f>
        <v/>
      </c>
      <c r="AN1795" s="111" t="str">
        <f t="shared" ref="AN1795:AN1858" ca="1" si="318">OFFSET(AM1795,COUNTA($AM:$AM)-ROW()-(ROW()-ROW($AN$2)-1),)</f>
        <v/>
      </c>
    </row>
    <row r="1796" spans="1:40" ht="20.25" customHeight="1" x14ac:dyDescent="0.3">
      <c r="A1796" s="107"/>
      <c r="B1796" s="144"/>
      <c r="C1796" s="119"/>
      <c r="D1796" s="120"/>
      <c r="E1796" s="119"/>
      <c r="F1796" s="119"/>
      <c r="G1796" s="120"/>
      <c r="H1796" s="119"/>
      <c r="I1796" s="109"/>
      <c r="L1796" s="108"/>
      <c r="M1796" s="108"/>
      <c r="N1796" s="108"/>
      <c r="O1796" s="108"/>
      <c r="P1796" s="108"/>
      <c r="Q1796" s="108"/>
      <c r="R1796" s="108"/>
      <c r="S1796" s="108"/>
      <c r="T1796" s="100">
        <f t="shared" si="309"/>
        <v>0</v>
      </c>
      <c r="U1796" s="111"/>
      <c r="V1796" s="111"/>
      <c r="W1796" s="111">
        <f>SUMIFS($F$3:F1796,$D$3:D1796,D1796,$C$3:C1796,"Buy")+SUMIFS($F$3:F1796,$D$3:D1796,D1796,$C$3:C1796,"Coin Deposit",$E$3:E1796,"&lt;&gt;")</f>
        <v>0</v>
      </c>
      <c r="X1796" s="111">
        <f t="shared" si="310"/>
        <v>0</v>
      </c>
      <c r="Y1796" s="111">
        <f>IF($D1796=Y$1,SUMIFS($H$3:$H1796,$G$3:$G1796,Y$1,$C$3:$C1796,"Sell"),0)</f>
        <v>0</v>
      </c>
      <c r="Z1796" s="111">
        <f t="shared" si="311"/>
        <v>0</v>
      </c>
      <c r="AA1796" s="111">
        <f>IF($D1796=AA$1,SUMIFS($H$3:$H1796,$G$3:$G1796,AA$1,$C$3:$C1796,"Sell"),0)</f>
        <v>0</v>
      </c>
      <c r="AB1796" s="111">
        <f t="shared" si="312"/>
        <v>0</v>
      </c>
      <c r="AC1796" s="111">
        <f>SUMIFS('Deductions and Deposits'!$H:$H,'Deductions and Deposits'!$G:$G,D1796,'Deductions and Deposits'!$F:$F,"&lt;="&amp;B1796)+SUMIFS($F$3:F1796,$D$3:D1796,D1796,$C$3:C1796,"Coin Deposit",$E$3:E1796,"")</f>
        <v>0</v>
      </c>
      <c r="AD1796" s="111">
        <f>SUMIFS('Deductions and Deposits'!$D:$D,'Deductions and Deposits'!$C:$C,D1796)+SUMIFS($F:$F,$D:$D,D1796,$C:$C,"Coin Deduction")</f>
        <v>0</v>
      </c>
      <c r="AE1796" s="111">
        <f>Table5[[#This Row],[Column4]]+Table5[[#This Row],[Column14]]+Table5[[#This Row],[Column19]]+Table5[[#This Row],[Column12]]</f>
        <v>0</v>
      </c>
      <c r="AF1796" s="111">
        <f>Table5[[#This Row],[Column5]]+Table5[[#This Row],[Column13]]+Table5[[#This Row],[Column21]]+Table5[[#This Row],[Column18]]</f>
        <v>0</v>
      </c>
      <c r="AG1796" s="111">
        <f t="shared" si="313"/>
        <v>0</v>
      </c>
      <c r="AH1796" s="111">
        <f t="shared" si="314"/>
        <v>0</v>
      </c>
      <c r="AI1796" s="111">
        <f>Table5[[#This Row],[Column17]]-Table5[[#This Row],[Column20]]</f>
        <v>0</v>
      </c>
      <c r="AJ1796" s="111">
        <f t="shared" si="315"/>
        <v>0</v>
      </c>
      <c r="AK1796" s="111">
        <f t="shared" si="308"/>
        <v>0</v>
      </c>
      <c r="AL1796" s="111">
        <f t="shared" si="316"/>
        <v>0</v>
      </c>
      <c r="AM1796" s="111" t="str">
        <f t="shared" si="317"/>
        <v/>
      </c>
      <c r="AN1796" s="111" t="str">
        <f t="shared" ca="1" si="318"/>
        <v/>
      </c>
    </row>
    <row r="1797" spans="1:40" ht="20.25" customHeight="1" x14ac:dyDescent="0.3">
      <c r="A1797" s="107"/>
      <c r="B1797" s="144"/>
      <c r="C1797" s="119"/>
      <c r="D1797" s="120"/>
      <c r="E1797" s="119"/>
      <c r="F1797" s="119"/>
      <c r="G1797" s="120"/>
      <c r="H1797" s="119"/>
      <c r="I1797" s="109"/>
      <c r="L1797" s="108"/>
      <c r="M1797" s="108"/>
      <c r="N1797" s="108"/>
      <c r="O1797" s="108"/>
      <c r="P1797" s="108"/>
      <c r="Q1797" s="108"/>
      <c r="R1797" s="108"/>
      <c r="S1797" s="108"/>
      <c r="T1797" s="100">
        <f t="shared" si="309"/>
        <v>0</v>
      </c>
      <c r="U1797" s="111"/>
      <c r="V1797" s="111"/>
      <c r="W1797" s="111">
        <f>SUMIFS($F$3:F1797,$D$3:D1797,D1797,$C$3:C1797,"Buy")+SUMIFS($F$3:F1797,$D$3:D1797,D1797,$C$3:C1797,"Coin Deposit",$E$3:E1797,"&lt;&gt;")</f>
        <v>0</v>
      </c>
      <c r="X1797" s="111">
        <f t="shared" si="310"/>
        <v>0</v>
      </c>
      <c r="Y1797" s="111">
        <f>IF($D1797=Y$1,SUMIFS($H$3:$H1797,$G$3:$G1797,Y$1,$C$3:$C1797,"Sell"),0)</f>
        <v>0</v>
      </c>
      <c r="Z1797" s="111">
        <f t="shared" si="311"/>
        <v>0</v>
      </c>
      <c r="AA1797" s="111">
        <f>IF($D1797=AA$1,SUMIFS($H$3:$H1797,$G$3:$G1797,AA$1,$C$3:$C1797,"Sell"),0)</f>
        <v>0</v>
      </c>
      <c r="AB1797" s="111">
        <f t="shared" si="312"/>
        <v>0</v>
      </c>
      <c r="AC1797" s="111">
        <f>SUMIFS('Deductions and Deposits'!$H:$H,'Deductions and Deposits'!$G:$G,D1797,'Deductions and Deposits'!$F:$F,"&lt;="&amp;B1797)+SUMIFS($F$3:F1797,$D$3:D1797,D1797,$C$3:C1797,"Coin Deposit",$E$3:E1797,"")</f>
        <v>0</v>
      </c>
      <c r="AD1797" s="111">
        <f>SUMIFS('Deductions and Deposits'!$D:$D,'Deductions and Deposits'!$C:$C,D1797)+SUMIFS($F:$F,$D:$D,D1797,$C:$C,"Coin Deduction")</f>
        <v>0</v>
      </c>
      <c r="AE1797" s="111">
        <f>Table5[[#This Row],[Column4]]+Table5[[#This Row],[Column14]]+Table5[[#This Row],[Column19]]+Table5[[#This Row],[Column12]]</f>
        <v>0</v>
      </c>
      <c r="AF1797" s="111">
        <f>Table5[[#This Row],[Column5]]+Table5[[#This Row],[Column13]]+Table5[[#This Row],[Column21]]+Table5[[#This Row],[Column18]]</f>
        <v>0</v>
      </c>
      <c r="AG1797" s="111">
        <f t="shared" si="313"/>
        <v>0</v>
      </c>
      <c r="AH1797" s="111">
        <f t="shared" si="314"/>
        <v>0</v>
      </c>
      <c r="AI1797" s="111">
        <f>Table5[[#This Row],[Column17]]-Table5[[#This Row],[Column20]]</f>
        <v>0</v>
      </c>
      <c r="AJ1797" s="111">
        <f t="shared" si="315"/>
        <v>0</v>
      </c>
      <c r="AK1797" s="111">
        <f t="shared" si="308"/>
        <v>0</v>
      </c>
      <c r="AL1797" s="111">
        <f t="shared" si="316"/>
        <v>0</v>
      </c>
      <c r="AM1797" s="111" t="str">
        <f t="shared" si="317"/>
        <v/>
      </c>
      <c r="AN1797" s="111" t="str">
        <f t="shared" ca="1" si="318"/>
        <v/>
      </c>
    </row>
    <row r="1798" spans="1:40" ht="20.25" customHeight="1" x14ac:dyDescent="0.3">
      <c r="A1798" s="107"/>
      <c r="B1798" s="144"/>
      <c r="C1798" s="119"/>
      <c r="D1798" s="120"/>
      <c r="E1798" s="119"/>
      <c r="F1798" s="119"/>
      <c r="G1798" s="120"/>
      <c r="H1798" s="119"/>
      <c r="I1798" s="109"/>
      <c r="L1798" s="108"/>
      <c r="M1798" s="108"/>
      <c r="N1798" s="108"/>
      <c r="O1798" s="108"/>
      <c r="P1798" s="108"/>
      <c r="Q1798" s="108"/>
      <c r="R1798" s="108"/>
      <c r="S1798" s="108"/>
      <c r="T1798" s="100">
        <f t="shared" si="309"/>
        <v>0</v>
      </c>
      <c r="U1798" s="111"/>
      <c r="V1798" s="111"/>
      <c r="W1798" s="111">
        <f>SUMIFS($F$3:F1798,$D$3:D1798,D1798,$C$3:C1798,"Buy")+SUMIFS($F$3:F1798,$D$3:D1798,D1798,$C$3:C1798,"Coin Deposit",$E$3:E1798,"&lt;&gt;")</f>
        <v>0</v>
      </c>
      <c r="X1798" s="111">
        <f t="shared" si="310"/>
        <v>0</v>
      </c>
      <c r="Y1798" s="111">
        <f>IF($D1798=Y$1,SUMIFS($H$3:$H1798,$G$3:$G1798,Y$1,$C$3:$C1798,"Sell"),0)</f>
        <v>0</v>
      </c>
      <c r="Z1798" s="111">
        <f t="shared" si="311"/>
        <v>0</v>
      </c>
      <c r="AA1798" s="111">
        <f>IF($D1798=AA$1,SUMIFS($H$3:$H1798,$G$3:$G1798,AA$1,$C$3:$C1798,"Sell"),0)</f>
        <v>0</v>
      </c>
      <c r="AB1798" s="111">
        <f t="shared" si="312"/>
        <v>0</v>
      </c>
      <c r="AC1798" s="111">
        <f>SUMIFS('Deductions and Deposits'!$H:$H,'Deductions and Deposits'!$G:$G,D1798,'Deductions and Deposits'!$F:$F,"&lt;="&amp;B1798)+SUMIFS($F$3:F1798,$D$3:D1798,D1798,$C$3:C1798,"Coin Deposit",$E$3:E1798,"")</f>
        <v>0</v>
      </c>
      <c r="AD1798" s="111">
        <f>SUMIFS('Deductions and Deposits'!$D:$D,'Deductions and Deposits'!$C:$C,D1798)+SUMIFS($F:$F,$D:$D,D1798,$C:$C,"Coin Deduction")</f>
        <v>0</v>
      </c>
      <c r="AE1798" s="111">
        <f>Table5[[#This Row],[Column4]]+Table5[[#This Row],[Column14]]+Table5[[#This Row],[Column19]]+Table5[[#This Row],[Column12]]</f>
        <v>0</v>
      </c>
      <c r="AF1798" s="111">
        <f>Table5[[#This Row],[Column5]]+Table5[[#This Row],[Column13]]+Table5[[#This Row],[Column21]]+Table5[[#This Row],[Column18]]</f>
        <v>0</v>
      </c>
      <c r="AG1798" s="111">
        <f t="shared" si="313"/>
        <v>0</v>
      </c>
      <c r="AH1798" s="111">
        <f t="shared" si="314"/>
        <v>0</v>
      </c>
      <c r="AI1798" s="111">
        <f>Table5[[#This Row],[Column17]]-Table5[[#This Row],[Column20]]</f>
        <v>0</v>
      </c>
      <c r="AJ1798" s="111">
        <f t="shared" si="315"/>
        <v>0</v>
      </c>
      <c r="AK1798" s="111">
        <f t="shared" si="308"/>
        <v>0</v>
      </c>
      <c r="AL1798" s="111">
        <f t="shared" si="316"/>
        <v>0</v>
      </c>
      <c r="AM1798" s="111" t="str">
        <f t="shared" si="317"/>
        <v/>
      </c>
      <c r="AN1798" s="111" t="str">
        <f t="shared" ca="1" si="318"/>
        <v/>
      </c>
    </row>
    <row r="1799" spans="1:40" ht="20.25" customHeight="1" x14ac:dyDescent="0.3">
      <c r="A1799" s="107"/>
      <c r="B1799" s="144"/>
      <c r="C1799" s="119"/>
      <c r="D1799" s="120"/>
      <c r="E1799" s="119"/>
      <c r="F1799" s="119"/>
      <c r="G1799" s="120"/>
      <c r="H1799" s="119"/>
      <c r="I1799" s="109"/>
      <c r="L1799" s="108"/>
      <c r="M1799" s="108"/>
      <c r="N1799" s="108"/>
      <c r="O1799" s="108"/>
      <c r="P1799" s="108"/>
      <c r="Q1799" s="108"/>
      <c r="R1799" s="108"/>
      <c r="S1799" s="108"/>
      <c r="T1799" s="100">
        <f t="shared" si="309"/>
        <v>0</v>
      </c>
      <c r="U1799" s="111"/>
      <c r="V1799" s="111"/>
      <c r="W1799" s="111">
        <f>SUMIFS($F$3:F1799,$D$3:D1799,D1799,$C$3:C1799,"Buy")+SUMIFS($F$3:F1799,$D$3:D1799,D1799,$C$3:C1799,"Coin Deposit",$E$3:E1799,"&lt;&gt;")</f>
        <v>0</v>
      </c>
      <c r="X1799" s="111">
        <f t="shared" si="310"/>
        <v>0</v>
      </c>
      <c r="Y1799" s="111">
        <f>IF($D1799=Y$1,SUMIFS($H$3:$H1799,$G$3:$G1799,Y$1,$C$3:$C1799,"Sell"),0)</f>
        <v>0</v>
      </c>
      <c r="Z1799" s="111">
        <f t="shared" si="311"/>
        <v>0</v>
      </c>
      <c r="AA1799" s="111">
        <f>IF($D1799=AA$1,SUMIFS($H$3:$H1799,$G$3:$G1799,AA$1,$C$3:$C1799,"Sell"),0)</f>
        <v>0</v>
      </c>
      <c r="AB1799" s="111">
        <f t="shared" si="312"/>
        <v>0</v>
      </c>
      <c r="AC1799" s="111">
        <f>SUMIFS('Deductions and Deposits'!$H:$H,'Deductions and Deposits'!$G:$G,D1799,'Deductions and Deposits'!$F:$F,"&lt;="&amp;B1799)+SUMIFS($F$3:F1799,$D$3:D1799,D1799,$C$3:C1799,"Coin Deposit",$E$3:E1799,"")</f>
        <v>0</v>
      </c>
      <c r="AD1799" s="111">
        <f>SUMIFS('Deductions and Deposits'!$D:$D,'Deductions and Deposits'!$C:$C,D1799)+SUMIFS($F:$F,$D:$D,D1799,$C:$C,"Coin Deduction")</f>
        <v>0</v>
      </c>
      <c r="AE1799" s="111">
        <f>Table5[[#This Row],[Column4]]+Table5[[#This Row],[Column14]]+Table5[[#This Row],[Column19]]+Table5[[#This Row],[Column12]]</f>
        <v>0</v>
      </c>
      <c r="AF1799" s="111">
        <f>Table5[[#This Row],[Column5]]+Table5[[#This Row],[Column13]]+Table5[[#This Row],[Column21]]+Table5[[#This Row],[Column18]]</f>
        <v>0</v>
      </c>
      <c r="AG1799" s="111">
        <f t="shared" si="313"/>
        <v>0</v>
      </c>
      <c r="AH1799" s="111">
        <f t="shared" si="314"/>
        <v>0</v>
      </c>
      <c r="AI1799" s="111">
        <f>Table5[[#This Row],[Column17]]-Table5[[#This Row],[Column20]]</f>
        <v>0</v>
      </c>
      <c r="AJ1799" s="111">
        <f t="shared" si="315"/>
        <v>0</v>
      </c>
      <c r="AK1799" s="111">
        <f t="shared" si="308"/>
        <v>0</v>
      </c>
      <c r="AL1799" s="111">
        <f t="shared" si="316"/>
        <v>0</v>
      </c>
      <c r="AM1799" s="111" t="str">
        <f t="shared" si="317"/>
        <v/>
      </c>
      <c r="AN1799" s="111" t="str">
        <f t="shared" ca="1" si="318"/>
        <v/>
      </c>
    </row>
    <row r="1800" spans="1:40" ht="20.25" customHeight="1" x14ac:dyDescent="0.3">
      <c r="A1800" s="107"/>
      <c r="B1800" s="144"/>
      <c r="C1800" s="119"/>
      <c r="D1800" s="120"/>
      <c r="E1800" s="119"/>
      <c r="F1800" s="119"/>
      <c r="G1800" s="120"/>
      <c r="H1800" s="119"/>
      <c r="I1800" s="109"/>
      <c r="L1800" s="108"/>
      <c r="M1800" s="108"/>
      <c r="N1800" s="108"/>
      <c r="O1800" s="108"/>
      <c r="P1800" s="108"/>
      <c r="Q1800" s="108"/>
      <c r="R1800" s="108"/>
      <c r="S1800" s="108"/>
      <c r="T1800" s="100">
        <f t="shared" si="309"/>
        <v>0</v>
      </c>
      <c r="U1800" s="111"/>
      <c r="V1800" s="111"/>
      <c r="W1800" s="111">
        <f>SUMIFS($F$3:F1800,$D$3:D1800,D1800,$C$3:C1800,"Buy")+SUMIFS($F$3:F1800,$D$3:D1800,D1800,$C$3:C1800,"Coin Deposit",$E$3:E1800,"&lt;&gt;")</f>
        <v>0</v>
      </c>
      <c r="X1800" s="111">
        <f t="shared" si="310"/>
        <v>0</v>
      </c>
      <c r="Y1800" s="111">
        <f>IF($D1800=Y$1,SUMIFS($H$3:$H1800,$G$3:$G1800,Y$1,$C$3:$C1800,"Sell"),0)</f>
        <v>0</v>
      </c>
      <c r="Z1800" s="111">
        <f t="shared" si="311"/>
        <v>0</v>
      </c>
      <c r="AA1800" s="111">
        <f>IF($D1800=AA$1,SUMIFS($H$3:$H1800,$G$3:$G1800,AA$1,$C$3:$C1800,"Sell"),0)</f>
        <v>0</v>
      </c>
      <c r="AB1800" s="111">
        <f t="shared" si="312"/>
        <v>0</v>
      </c>
      <c r="AC1800" s="111">
        <f>SUMIFS('Deductions and Deposits'!$H:$H,'Deductions and Deposits'!$G:$G,D1800,'Deductions and Deposits'!$F:$F,"&lt;="&amp;B1800)+SUMIFS($F$3:F1800,$D$3:D1800,D1800,$C$3:C1800,"Coin Deposit",$E$3:E1800,"")</f>
        <v>0</v>
      </c>
      <c r="AD1800" s="111">
        <f>SUMIFS('Deductions and Deposits'!$D:$D,'Deductions and Deposits'!$C:$C,D1800)+SUMIFS($F:$F,$D:$D,D1800,$C:$C,"Coin Deduction")</f>
        <v>0</v>
      </c>
      <c r="AE1800" s="111">
        <f>Table5[[#This Row],[Column4]]+Table5[[#This Row],[Column14]]+Table5[[#This Row],[Column19]]+Table5[[#This Row],[Column12]]</f>
        <v>0</v>
      </c>
      <c r="AF1800" s="111">
        <f>Table5[[#This Row],[Column5]]+Table5[[#This Row],[Column13]]+Table5[[#This Row],[Column21]]+Table5[[#This Row],[Column18]]</f>
        <v>0</v>
      </c>
      <c r="AG1800" s="111">
        <f t="shared" si="313"/>
        <v>0</v>
      </c>
      <c r="AH1800" s="111">
        <f t="shared" si="314"/>
        <v>0</v>
      </c>
      <c r="AI1800" s="111">
        <f>Table5[[#This Row],[Column17]]-Table5[[#This Row],[Column20]]</f>
        <v>0</v>
      </c>
      <c r="AJ1800" s="111">
        <f t="shared" si="315"/>
        <v>0</v>
      </c>
      <c r="AK1800" s="111">
        <f t="shared" si="308"/>
        <v>0</v>
      </c>
      <c r="AL1800" s="111">
        <f t="shared" si="316"/>
        <v>0</v>
      </c>
      <c r="AM1800" s="111" t="str">
        <f t="shared" si="317"/>
        <v/>
      </c>
      <c r="AN1800" s="111" t="str">
        <f t="shared" ca="1" si="318"/>
        <v/>
      </c>
    </row>
    <row r="1801" spans="1:40" ht="20.25" customHeight="1" x14ac:dyDescent="0.3">
      <c r="A1801" s="107"/>
      <c r="B1801" s="144"/>
      <c r="C1801" s="119"/>
      <c r="D1801" s="120"/>
      <c r="E1801" s="119"/>
      <c r="F1801" s="119"/>
      <c r="G1801" s="120"/>
      <c r="H1801" s="119"/>
      <c r="I1801" s="109"/>
      <c r="L1801" s="108"/>
      <c r="M1801" s="108"/>
      <c r="N1801" s="108"/>
      <c r="O1801" s="108"/>
      <c r="P1801" s="108"/>
      <c r="Q1801" s="108"/>
      <c r="R1801" s="108"/>
      <c r="S1801" s="108"/>
      <c r="T1801" s="100">
        <f t="shared" si="309"/>
        <v>0</v>
      </c>
      <c r="U1801" s="111"/>
      <c r="V1801" s="111"/>
      <c r="W1801" s="111">
        <f>SUMIFS($F$3:F1801,$D$3:D1801,D1801,$C$3:C1801,"Buy")+SUMIFS($F$3:F1801,$D$3:D1801,D1801,$C$3:C1801,"Coin Deposit",$E$3:E1801,"&lt;&gt;")</f>
        <v>0</v>
      </c>
      <c r="X1801" s="111">
        <f t="shared" si="310"/>
        <v>0</v>
      </c>
      <c r="Y1801" s="111">
        <f>IF($D1801=Y$1,SUMIFS($H$3:$H1801,$G$3:$G1801,Y$1,$C$3:$C1801,"Sell"),0)</f>
        <v>0</v>
      </c>
      <c r="Z1801" s="111">
        <f t="shared" si="311"/>
        <v>0</v>
      </c>
      <c r="AA1801" s="111">
        <f>IF($D1801=AA$1,SUMIFS($H$3:$H1801,$G$3:$G1801,AA$1,$C$3:$C1801,"Sell"),0)</f>
        <v>0</v>
      </c>
      <c r="AB1801" s="111">
        <f t="shared" si="312"/>
        <v>0</v>
      </c>
      <c r="AC1801" s="111">
        <f>SUMIFS('Deductions and Deposits'!$H:$H,'Deductions and Deposits'!$G:$G,D1801,'Deductions and Deposits'!$F:$F,"&lt;="&amp;B1801)+SUMIFS($F$3:F1801,$D$3:D1801,D1801,$C$3:C1801,"Coin Deposit",$E$3:E1801,"")</f>
        <v>0</v>
      </c>
      <c r="AD1801" s="111">
        <f>SUMIFS('Deductions and Deposits'!$D:$D,'Deductions and Deposits'!$C:$C,D1801)+SUMIFS($F:$F,$D:$D,D1801,$C:$C,"Coin Deduction")</f>
        <v>0</v>
      </c>
      <c r="AE1801" s="111">
        <f>Table5[[#This Row],[Column4]]+Table5[[#This Row],[Column14]]+Table5[[#This Row],[Column19]]+Table5[[#This Row],[Column12]]</f>
        <v>0</v>
      </c>
      <c r="AF1801" s="111">
        <f>Table5[[#This Row],[Column5]]+Table5[[#This Row],[Column13]]+Table5[[#This Row],[Column21]]+Table5[[#This Row],[Column18]]</f>
        <v>0</v>
      </c>
      <c r="AG1801" s="111">
        <f t="shared" si="313"/>
        <v>0</v>
      </c>
      <c r="AH1801" s="111">
        <f t="shared" si="314"/>
        <v>0</v>
      </c>
      <c r="AI1801" s="111">
        <f>Table5[[#This Row],[Column17]]-Table5[[#This Row],[Column20]]</f>
        <v>0</v>
      </c>
      <c r="AJ1801" s="111">
        <f t="shared" si="315"/>
        <v>0</v>
      </c>
      <c r="AK1801" s="111">
        <f t="shared" si="308"/>
        <v>0</v>
      </c>
      <c r="AL1801" s="111">
        <f t="shared" si="316"/>
        <v>0</v>
      </c>
      <c r="AM1801" s="111" t="str">
        <f t="shared" si="317"/>
        <v/>
      </c>
      <c r="AN1801" s="111" t="str">
        <f t="shared" ca="1" si="318"/>
        <v/>
      </c>
    </row>
    <row r="1802" spans="1:40" ht="20.25" customHeight="1" x14ac:dyDescent="0.3">
      <c r="A1802" s="107"/>
      <c r="B1802" s="144"/>
      <c r="C1802" s="119"/>
      <c r="D1802" s="120"/>
      <c r="E1802" s="119"/>
      <c r="F1802" s="119"/>
      <c r="G1802" s="120"/>
      <c r="H1802" s="119"/>
      <c r="I1802" s="109"/>
      <c r="L1802" s="108"/>
      <c r="M1802" s="108"/>
      <c r="N1802" s="108"/>
      <c r="O1802" s="108"/>
      <c r="P1802" s="108"/>
      <c r="Q1802" s="108"/>
      <c r="R1802" s="108"/>
      <c r="S1802" s="108"/>
      <c r="T1802" s="100">
        <f t="shared" si="309"/>
        <v>0</v>
      </c>
      <c r="U1802" s="111"/>
      <c r="V1802" s="111"/>
      <c r="W1802" s="111">
        <f>SUMIFS($F$3:F1802,$D$3:D1802,D1802,$C$3:C1802,"Buy")+SUMIFS($F$3:F1802,$D$3:D1802,D1802,$C$3:C1802,"Coin Deposit",$E$3:E1802,"&lt;&gt;")</f>
        <v>0</v>
      </c>
      <c r="X1802" s="111">
        <f t="shared" si="310"/>
        <v>0</v>
      </c>
      <c r="Y1802" s="111">
        <f>IF($D1802=Y$1,SUMIFS($H$3:$H1802,$G$3:$G1802,Y$1,$C$3:$C1802,"Sell"),0)</f>
        <v>0</v>
      </c>
      <c r="Z1802" s="111">
        <f t="shared" si="311"/>
        <v>0</v>
      </c>
      <c r="AA1802" s="111">
        <f>IF($D1802=AA$1,SUMIFS($H$3:$H1802,$G$3:$G1802,AA$1,$C$3:$C1802,"Sell"),0)</f>
        <v>0</v>
      </c>
      <c r="AB1802" s="111">
        <f t="shared" si="312"/>
        <v>0</v>
      </c>
      <c r="AC1802" s="111">
        <f>SUMIFS('Deductions and Deposits'!$H:$H,'Deductions and Deposits'!$G:$G,D1802,'Deductions and Deposits'!$F:$F,"&lt;="&amp;B1802)+SUMIFS($F$3:F1802,$D$3:D1802,D1802,$C$3:C1802,"Coin Deposit",$E$3:E1802,"")</f>
        <v>0</v>
      </c>
      <c r="AD1802" s="111">
        <f>SUMIFS('Deductions and Deposits'!$D:$D,'Deductions and Deposits'!$C:$C,D1802)+SUMIFS($F:$F,$D:$D,D1802,$C:$C,"Coin Deduction")</f>
        <v>0</v>
      </c>
      <c r="AE1802" s="111">
        <f>Table5[[#This Row],[Column4]]+Table5[[#This Row],[Column14]]+Table5[[#This Row],[Column19]]+Table5[[#This Row],[Column12]]</f>
        <v>0</v>
      </c>
      <c r="AF1802" s="111">
        <f>Table5[[#This Row],[Column5]]+Table5[[#This Row],[Column13]]+Table5[[#This Row],[Column21]]+Table5[[#This Row],[Column18]]</f>
        <v>0</v>
      </c>
      <c r="AG1802" s="111">
        <f t="shared" si="313"/>
        <v>0</v>
      </c>
      <c r="AH1802" s="111">
        <f t="shared" si="314"/>
        <v>0</v>
      </c>
      <c r="AI1802" s="111">
        <f>Table5[[#This Row],[Column17]]-Table5[[#This Row],[Column20]]</f>
        <v>0</v>
      </c>
      <c r="AJ1802" s="111">
        <f t="shared" si="315"/>
        <v>0</v>
      </c>
      <c r="AK1802" s="111">
        <f t="shared" si="308"/>
        <v>0</v>
      </c>
      <c r="AL1802" s="111">
        <f t="shared" si="316"/>
        <v>0</v>
      </c>
      <c r="AM1802" s="111" t="str">
        <f t="shared" si="317"/>
        <v/>
      </c>
      <c r="AN1802" s="111" t="str">
        <f t="shared" ca="1" si="318"/>
        <v/>
      </c>
    </row>
    <row r="1803" spans="1:40" ht="20.25" customHeight="1" x14ac:dyDescent="0.3">
      <c r="A1803" s="107"/>
      <c r="B1803" s="144"/>
      <c r="C1803" s="119"/>
      <c r="D1803" s="120"/>
      <c r="E1803" s="119"/>
      <c r="F1803" s="119"/>
      <c r="G1803" s="120"/>
      <c r="H1803" s="119"/>
      <c r="I1803" s="109"/>
      <c r="L1803" s="108"/>
      <c r="M1803" s="108"/>
      <c r="N1803" s="108"/>
      <c r="O1803" s="108"/>
      <c r="P1803" s="108"/>
      <c r="Q1803" s="108"/>
      <c r="R1803" s="108"/>
      <c r="S1803" s="108"/>
      <c r="T1803" s="100">
        <f t="shared" si="309"/>
        <v>0</v>
      </c>
      <c r="U1803" s="111"/>
      <c r="V1803" s="111"/>
      <c r="W1803" s="111">
        <f>SUMIFS($F$3:F1803,$D$3:D1803,D1803,$C$3:C1803,"Buy")+SUMIFS($F$3:F1803,$D$3:D1803,D1803,$C$3:C1803,"Coin Deposit",$E$3:E1803,"&lt;&gt;")</f>
        <v>0</v>
      </c>
      <c r="X1803" s="111">
        <f t="shared" si="310"/>
        <v>0</v>
      </c>
      <c r="Y1803" s="111">
        <f>IF($D1803=Y$1,SUMIFS($H$3:$H1803,$G$3:$G1803,Y$1,$C$3:$C1803,"Sell"),0)</f>
        <v>0</v>
      </c>
      <c r="Z1803" s="111">
        <f t="shared" si="311"/>
        <v>0</v>
      </c>
      <c r="AA1803" s="111">
        <f>IF($D1803=AA$1,SUMIFS($H$3:$H1803,$G$3:$G1803,AA$1,$C$3:$C1803,"Sell"),0)</f>
        <v>0</v>
      </c>
      <c r="AB1803" s="111">
        <f t="shared" si="312"/>
        <v>0</v>
      </c>
      <c r="AC1803" s="111">
        <f>SUMIFS('Deductions and Deposits'!$H:$H,'Deductions and Deposits'!$G:$G,D1803,'Deductions and Deposits'!$F:$F,"&lt;="&amp;B1803)+SUMIFS($F$3:F1803,$D$3:D1803,D1803,$C$3:C1803,"Coin Deposit",$E$3:E1803,"")</f>
        <v>0</v>
      </c>
      <c r="AD1803" s="111">
        <f>SUMIFS('Deductions and Deposits'!$D:$D,'Deductions and Deposits'!$C:$C,D1803)+SUMIFS($F:$F,$D:$D,D1803,$C:$C,"Coin Deduction")</f>
        <v>0</v>
      </c>
      <c r="AE1803" s="111">
        <f>Table5[[#This Row],[Column4]]+Table5[[#This Row],[Column14]]+Table5[[#This Row],[Column19]]+Table5[[#This Row],[Column12]]</f>
        <v>0</v>
      </c>
      <c r="AF1803" s="111">
        <f>Table5[[#This Row],[Column5]]+Table5[[#This Row],[Column13]]+Table5[[#This Row],[Column21]]+Table5[[#This Row],[Column18]]</f>
        <v>0</v>
      </c>
      <c r="AG1803" s="111">
        <f t="shared" si="313"/>
        <v>0</v>
      </c>
      <c r="AH1803" s="111">
        <f t="shared" si="314"/>
        <v>0</v>
      </c>
      <c r="AI1803" s="111">
        <f>Table5[[#This Row],[Column17]]-Table5[[#This Row],[Column20]]</f>
        <v>0</v>
      </c>
      <c r="AJ1803" s="111">
        <f t="shared" si="315"/>
        <v>0</v>
      </c>
      <c r="AK1803" s="111">
        <f t="shared" si="308"/>
        <v>0</v>
      </c>
      <c r="AL1803" s="111">
        <f t="shared" si="316"/>
        <v>0</v>
      </c>
      <c r="AM1803" s="111" t="str">
        <f t="shared" si="317"/>
        <v/>
      </c>
      <c r="AN1803" s="111" t="str">
        <f t="shared" ca="1" si="318"/>
        <v/>
      </c>
    </row>
    <row r="1804" spans="1:40" ht="20.25" customHeight="1" x14ac:dyDescent="0.3">
      <c r="A1804" s="107"/>
      <c r="B1804" s="144"/>
      <c r="C1804" s="119"/>
      <c r="D1804" s="120"/>
      <c r="E1804" s="119"/>
      <c r="F1804" s="119"/>
      <c r="G1804" s="120"/>
      <c r="H1804" s="119"/>
      <c r="I1804" s="109"/>
      <c r="L1804" s="108"/>
      <c r="M1804" s="108"/>
      <c r="N1804" s="108"/>
      <c r="O1804" s="108"/>
      <c r="P1804" s="108"/>
      <c r="Q1804" s="108"/>
      <c r="R1804" s="108"/>
      <c r="S1804" s="108"/>
      <c r="T1804" s="100">
        <f t="shared" si="309"/>
        <v>0</v>
      </c>
      <c r="U1804" s="111"/>
      <c r="V1804" s="111"/>
      <c r="W1804" s="111">
        <f>SUMIFS($F$3:F1804,$D$3:D1804,D1804,$C$3:C1804,"Buy")+SUMIFS($F$3:F1804,$D$3:D1804,D1804,$C$3:C1804,"Coin Deposit",$E$3:E1804,"&lt;&gt;")</f>
        <v>0</v>
      </c>
      <c r="X1804" s="111">
        <f t="shared" si="310"/>
        <v>0</v>
      </c>
      <c r="Y1804" s="111">
        <f>IF($D1804=Y$1,SUMIFS($H$3:$H1804,$G$3:$G1804,Y$1,$C$3:$C1804,"Sell"),0)</f>
        <v>0</v>
      </c>
      <c r="Z1804" s="111">
        <f t="shared" si="311"/>
        <v>0</v>
      </c>
      <c r="AA1804" s="111">
        <f>IF($D1804=AA$1,SUMIFS($H$3:$H1804,$G$3:$G1804,AA$1,$C$3:$C1804,"Sell"),0)</f>
        <v>0</v>
      </c>
      <c r="AB1804" s="111">
        <f t="shared" si="312"/>
        <v>0</v>
      </c>
      <c r="AC1804" s="111">
        <f>SUMIFS('Deductions and Deposits'!$H:$H,'Deductions and Deposits'!$G:$G,D1804,'Deductions and Deposits'!$F:$F,"&lt;="&amp;B1804)+SUMIFS($F$3:F1804,$D$3:D1804,D1804,$C$3:C1804,"Coin Deposit",$E$3:E1804,"")</f>
        <v>0</v>
      </c>
      <c r="AD1804" s="111">
        <f>SUMIFS('Deductions and Deposits'!$D:$D,'Deductions and Deposits'!$C:$C,D1804)+SUMIFS($F:$F,$D:$D,D1804,$C:$C,"Coin Deduction")</f>
        <v>0</v>
      </c>
      <c r="AE1804" s="111">
        <f>Table5[[#This Row],[Column4]]+Table5[[#This Row],[Column14]]+Table5[[#This Row],[Column19]]+Table5[[#This Row],[Column12]]</f>
        <v>0</v>
      </c>
      <c r="AF1804" s="111">
        <f>Table5[[#This Row],[Column5]]+Table5[[#This Row],[Column13]]+Table5[[#This Row],[Column21]]+Table5[[#This Row],[Column18]]</f>
        <v>0</v>
      </c>
      <c r="AG1804" s="111">
        <f t="shared" si="313"/>
        <v>0</v>
      </c>
      <c r="AH1804" s="111">
        <f t="shared" si="314"/>
        <v>0</v>
      </c>
      <c r="AI1804" s="111">
        <f>Table5[[#This Row],[Column17]]-Table5[[#This Row],[Column20]]</f>
        <v>0</v>
      </c>
      <c r="AJ1804" s="111">
        <f t="shared" si="315"/>
        <v>0</v>
      </c>
      <c r="AK1804" s="111">
        <f t="shared" si="308"/>
        <v>0</v>
      </c>
      <c r="AL1804" s="111">
        <f t="shared" si="316"/>
        <v>0</v>
      </c>
      <c r="AM1804" s="111" t="str">
        <f t="shared" si="317"/>
        <v/>
      </c>
      <c r="AN1804" s="111" t="str">
        <f t="shared" ca="1" si="318"/>
        <v/>
      </c>
    </row>
    <row r="1805" spans="1:40" ht="20.25" customHeight="1" x14ac:dyDescent="0.3">
      <c r="A1805" s="107"/>
      <c r="B1805" s="144"/>
      <c r="C1805" s="119"/>
      <c r="D1805" s="120"/>
      <c r="E1805" s="119"/>
      <c r="F1805" s="119"/>
      <c r="G1805" s="120"/>
      <c r="H1805" s="119"/>
      <c r="I1805" s="109"/>
      <c r="L1805" s="108"/>
      <c r="M1805" s="108"/>
      <c r="N1805" s="108"/>
      <c r="O1805" s="108"/>
      <c r="P1805" s="108"/>
      <c r="Q1805" s="108"/>
      <c r="R1805" s="108"/>
      <c r="S1805" s="108"/>
      <c r="T1805" s="100">
        <f t="shared" si="309"/>
        <v>0</v>
      </c>
      <c r="U1805" s="111"/>
      <c r="V1805" s="111"/>
      <c r="W1805" s="111">
        <f>SUMIFS($F$3:F1805,$D$3:D1805,D1805,$C$3:C1805,"Buy")+SUMIFS($F$3:F1805,$D$3:D1805,D1805,$C$3:C1805,"Coin Deposit",$E$3:E1805,"&lt;&gt;")</f>
        <v>0</v>
      </c>
      <c r="X1805" s="111">
        <f t="shared" si="310"/>
        <v>0</v>
      </c>
      <c r="Y1805" s="111">
        <f>IF($D1805=Y$1,SUMIFS($H$3:$H1805,$G$3:$G1805,Y$1,$C$3:$C1805,"Sell"),0)</f>
        <v>0</v>
      </c>
      <c r="Z1805" s="111">
        <f t="shared" si="311"/>
        <v>0</v>
      </c>
      <c r="AA1805" s="111">
        <f>IF($D1805=AA$1,SUMIFS($H$3:$H1805,$G$3:$G1805,AA$1,$C$3:$C1805,"Sell"),0)</f>
        <v>0</v>
      </c>
      <c r="AB1805" s="111">
        <f t="shared" si="312"/>
        <v>0</v>
      </c>
      <c r="AC1805" s="111">
        <f>SUMIFS('Deductions and Deposits'!$H:$H,'Deductions and Deposits'!$G:$G,D1805,'Deductions and Deposits'!$F:$F,"&lt;="&amp;B1805)+SUMIFS($F$3:F1805,$D$3:D1805,D1805,$C$3:C1805,"Coin Deposit",$E$3:E1805,"")</f>
        <v>0</v>
      </c>
      <c r="AD1805" s="111">
        <f>SUMIFS('Deductions and Deposits'!$D:$D,'Deductions and Deposits'!$C:$C,D1805)+SUMIFS($F:$F,$D:$D,D1805,$C:$C,"Coin Deduction")</f>
        <v>0</v>
      </c>
      <c r="AE1805" s="111">
        <f>Table5[[#This Row],[Column4]]+Table5[[#This Row],[Column14]]+Table5[[#This Row],[Column19]]+Table5[[#This Row],[Column12]]</f>
        <v>0</v>
      </c>
      <c r="AF1805" s="111">
        <f>Table5[[#This Row],[Column5]]+Table5[[#This Row],[Column13]]+Table5[[#This Row],[Column21]]+Table5[[#This Row],[Column18]]</f>
        <v>0</v>
      </c>
      <c r="AG1805" s="111">
        <f t="shared" si="313"/>
        <v>0</v>
      </c>
      <c r="AH1805" s="111">
        <f t="shared" si="314"/>
        <v>0</v>
      </c>
      <c r="AI1805" s="111">
        <f>Table5[[#This Row],[Column17]]-Table5[[#This Row],[Column20]]</f>
        <v>0</v>
      </c>
      <c r="AJ1805" s="111">
        <f t="shared" si="315"/>
        <v>0</v>
      </c>
      <c r="AK1805" s="111">
        <f t="shared" si="308"/>
        <v>0</v>
      </c>
      <c r="AL1805" s="111">
        <f t="shared" si="316"/>
        <v>0</v>
      </c>
      <c r="AM1805" s="111" t="str">
        <f t="shared" si="317"/>
        <v/>
      </c>
      <c r="AN1805" s="111" t="str">
        <f t="shared" ca="1" si="318"/>
        <v/>
      </c>
    </row>
    <row r="1806" spans="1:40" ht="20.25" customHeight="1" x14ac:dyDescent="0.3">
      <c r="A1806" s="107"/>
      <c r="B1806" s="144"/>
      <c r="C1806" s="119"/>
      <c r="D1806" s="120"/>
      <c r="E1806" s="119"/>
      <c r="F1806" s="119"/>
      <c r="G1806" s="120"/>
      <c r="H1806" s="119"/>
      <c r="I1806" s="109"/>
      <c r="L1806" s="108"/>
      <c r="M1806" s="108"/>
      <c r="N1806" s="108"/>
      <c r="O1806" s="108"/>
      <c r="P1806" s="108"/>
      <c r="Q1806" s="108"/>
      <c r="R1806" s="108"/>
      <c r="S1806" s="108"/>
      <c r="T1806" s="100">
        <f t="shared" si="309"/>
        <v>0</v>
      </c>
      <c r="U1806" s="111"/>
      <c r="V1806" s="111"/>
      <c r="W1806" s="111">
        <f>SUMIFS($F$3:F1806,$D$3:D1806,D1806,$C$3:C1806,"Buy")+SUMIFS($F$3:F1806,$D$3:D1806,D1806,$C$3:C1806,"Coin Deposit",$E$3:E1806,"&lt;&gt;")</f>
        <v>0</v>
      </c>
      <c r="X1806" s="111">
        <f t="shared" si="310"/>
        <v>0</v>
      </c>
      <c r="Y1806" s="111">
        <f>IF($D1806=Y$1,SUMIFS($H$3:$H1806,$G$3:$G1806,Y$1,$C$3:$C1806,"Sell"),0)</f>
        <v>0</v>
      </c>
      <c r="Z1806" s="111">
        <f t="shared" si="311"/>
        <v>0</v>
      </c>
      <c r="AA1806" s="111">
        <f>IF($D1806=AA$1,SUMIFS($H$3:$H1806,$G$3:$G1806,AA$1,$C$3:$C1806,"Sell"),0)</f>
        <v>0</v>
      </c>
      <c r="AB1806" s="111">
        <f t="shared" si="312"/>
        <v>0</v>
      </c>
      <c r="AC1806" s="111">
        <f>SUMIFS('Deductions and Deposits'!$H:$H,'Deductions and Deposits'!$G:$G,D1806,'Deductions and Deposits'!$F:$F,"&lt;="&amp;B1806)+SUMIFS($F$3:F1806,$D$3:D1806,D1806,$C$3:C1806,"Coin Deposit",$E$3:E1806,"")</f>
        <v>0</v>
      </c>
      <c r="AD1806" s="111">
        <f>SUMIFS('Deductions and Deposits'!$D:$D,'Deductions and Deposits'!$C:$C,D1806)+SUMIFS($F:$F,$D:$D,D1806,$C:$C,"Coin Deduction")</f>
        <v>0</v>
      </c>
      <c r="AE1806" s="111">
        <f>Table5[[#This Row],[Column4]]+Table5[[#This Row],[Column14]]+Table5[[#This Row],[Column19]]+Table5[[#This Row],[Column12]]</f>
        <v>0</v>
      </c>
      <c r="AF1806" s="111">
        <f>Table5[[#This Row],[Column5]]+Table5[[#This Row],[Column13]]+Table5[[#This Row],[Column21]]+Table5[[#This Row],[Column18]]</f>
        <v>0</v>
      </c>
      <c r="AG1806" s="111">
        <f t="shared" si="313"/>
        <v>0</v>
      </c>
      <c r="AH1806" s="111">
        <f t="shared" si="314"/>
        <v>0</v>
      </c>
      <c r="AI1806" s="111">
        <f>Table5[[#This Row],[Column17]]-Table5[[#This Row],[Column20]]</f>
        <v>0</v>
      </c>
      <c r="AJ1806" s="111">
        <f t="shared" si="315"/>
        <v>0</v>
      </c>
      <c r="AK1806" s="111">
        <f t="shared" si="308"/>
        <v>0</v>
      </c>
      <c r="AL1806" s="111">
        <f t="shared" si="316"/>
        <v>0</v>
      </c>
      <c r="AM1806" s="111" t="str">
        <f t="shared" si="317"/>
        <v/>
      </c>
      <c r="AN1806" s="111" t="str">
        <f t="shared" ca="1" si="318"/>
        <v/>
      </c>
    </row>
    <row r="1807" spans="1:40" ht="20.25" customHeight="1" x14ac:dyDescent="0.3">
      <c r="A1807" s="107"/>
      <c r="B1807" s="144"/>
      <c r="C1807" s="119"/>
      <c r="D1807" s="120"/>
      <c r="E1807" s="119"/>
      <c r="F1807" s="119"/>
      <c r="G1807" s="120"/>
      <c r="H1807" s="119"/>
      <c r="I1807" s="109"/>
      <c r="L1807" s="108"/>
      <c r="M1807" s="108"/>
      <c r="N1807" s="108"/>
      <c r="O1807" s="108"/>
      <c r="P1807" s="108"/>
      <c r="Q1807" s="108"/>
      <c r="R1807" s="108"/>
      <c r="S1807" s="108"/>
      <c r="T1807" s="100">
        <f t="shared" si="309"/>
        <v>0</v>
      </c>
      <c r="U1807" s="111"/>
      <c r="V1807" s="111"/>
      <c r="W1807" s="111">
        <f>SUMIFS($F$3:F1807,$D$3:D1807,D1807,$C$3:C1807,"Buy")+SUMIFS($F$3:F1807,$D$3:D1807,D1807,$C$3:C1807,"Coin Deposit",$E$3:E1807,"&lt;&gt;")</f>
        <v>0</v>
      </c>
      <c r="X1807" s="111">
        <f t="shared" si="310"/>
        <v>0</v>
      </c>
      <c r="Y1807" s="111">
        <f>IF($D1807=Y$1,SUMIFS($H$3:$H1807,$G$3:$G1807,Y$1,$C$3:$C1807,"Sell"),0)</f>
        <v>0</v>
      </c>
      <c r="Z1807" s="111">
        <f t="shared" si="311"/>
        <v>0</v>
      </c>
      <c r="AA1807" s="111">
        <f>IF($D1807=AA$1,SUMIFS($H$3:$H1807,$G$3:$G1807,AA$1,$C$3:$C1807,"Sell"),0)</f>
        <v>0</v>
      </c>
      <c r="AB1807" s="111">
        <f t="shared" si="312"/>
        <v>0</v>
      </c>
      <c r="AC1807" s="111">
        <f>SUMIFS('Deductions and Deposits'!$H:$H,'Deductions and Deposits'!$G:$G,D1807,'Deductions and Deposits'!$F:$F,"&lt;="&amp;B1807)+SUMIFS($F$3:F1807,$D$3:D1807,D1807,$C$3:C1807,"Coin Deposit",$E$3:E1807,"")</f>
        <v>0</v>
      </c>
      <c r="AD1807" s="111">
        <f>SUMIFS('Deductions and Deposits'!$D:$D,'Deductions and Deposits'!$C:$C,D1807)+SUMIFS($F:$F,$D:$D,D1807,$C:$C,"Coin Deduction")</f>
        <v>0</v>
      </c>
      <c r="AE1807" s="111">
        <f>Table5[[#This Row],[Column4]]+Table5[[#This Row],[Column14]]+Table5[[#This Row],[Column19]]+Table5[[#This Row],[Column12]]</f>
        <v>0</v>
      </c>
      <c r="AF1807" s="111">
        <f>Table5[[#This Row],[Column5]]+Table5[[#This Row],[Column13]]+Table5[[#This Row],[Column21]]+Table5[[#This Row],[Column18]]</f>
        <v>0</v>
      </c>
      <c r="AG1807" s="111">
        <f t="shared" si="313"/>
        <v>0</v>
      </c>
      <c r="AH1807" s="111">
        <f t="shared" si="314"/>
        <v>0</v>
      </c>
      <c r="AI1807" s="111">
        <f>Table5[[#This Row],[Column17]]-Table5[[#This Row],[Column20]]</f>
        <v>0</v>
      </c>
      <c r="AJ1807" s="111">
        <f t="shared" si="315"/>
        <v>0</v>
      </c>
      <c r="AK1807" s="111">
        <f t="shared" si="308"/>
        <v>0</v>
      </c>
      <c r="AL1807" s="111">
        <f t="shared" si="316"/>
        <v>0</v>
      </c>
      <c r="AM1807" s="111" t="str">
        <f t="shared" si="317"/>
        <v/>
      </c>
      <c r="AN1807" s="111" t="str">
        <f t="shared" ca="1" si="318"/>
        <v/>
      </c>
    </row>
    <row r="1808" spans="1:40" ht="20.25" customHeight="1" x14ac:dyDescent="0.3">
      <c r="A1808" s="107"/>
      <c r="B1808" s="144"/>
      <c r="C1808" s="119"/>
      <c r="D1808" s="120"/>
      <c r="E1808" s="119"/>
      <c r="F1808" s="119"/>
      <c r="G1808" s="120"/>
      <c r="H1808" s="119"/>
      <c r="I1808" s="109"/>
      <c r="L1808" s="108"/>
      <c r="M1808" s="108"/>
      <c r="N1808" s="108"/>
      <c r="O1808" s="108"/>
      <c r="P1808" s="108"/>
      <c r="Q1808" s="108"/>
      <c r="R1808" s="108"/>
      <c r="S1808" s="108"/>
      <c r="T1808" s="100">
        <f t="shared" si="309"/>
        <v>0</v>
      </c>
      <c r="U1808" s="111"/>
      <c r="V1808" s="111"/>
      <c r="W1808" s="111">
        <f>SUMIFS($F$3:F1808,$D$3:D1808,D1808,$C$3:C1808,"Buy")+SUMIFS($F$3:F1808,$D$3:D1808,D1808,$C$3:C1808,"Coin Deposit",$E$3:E1808,"&lt;&gt;")</f>
        <v>0</v>
      </c>
      <c r="X1808" s="111">
        <f t="shared" si="310"/>
        <v>0</v>
      </c>
      <c r="Y1808" s="111">
        <f>IF($D1808=Y$1,SUMIFS($H$3:$H1808,$G$3:$G1808,Y$1,$C$3:$C1808,"Sell"),0)</f>
        <v>0</v>
      </c>
      <c r="Z1808" s="111">
        <f t="shared" si="311"/>
        <v>0</v>
      </c>
      <c r="AA1808" s="111">
        <f>IF($D1808=AA$1,SUMIFS($H$3:$H1808,$G$3:$G1808,AA$1,$C$3:$C1808,"Sell"),0)</f>
        <v>0</v>
      </c>
      <c r="AB1808" s="111">
        <f t="shared" si="312"/>
        <v>0</v>
      </c>
      <c r="AC1808" s="111">
        <f>SUMIFS('Deductions and Deposits'!$H:$H,'Deductions and Deposits'!$G:$G,D1808,'Deductions and Deposits'!$F:$F,"&lt;="&amp;B1808)+SUMIFS($F$3:F1808,$D$3:D1808,D1808,$C$3:C1808,"Coin Deposit",$E$3:E1808,"")</f>
        <v>0</v>
      </c>
      <c r="AD1808" s="111">
        <f>SUMIFS('Deductions and Deposits'!$D:$D,'Deductions and Deposits'!$C:$C,D1808)+SUMIFS($F:$F,$D:$D,D1808,$C:$C,"Coin Deduction")</f>
        <v>0</v>
      </c>
      <c r="AE1808" s="111">
        <f>Table5[[#This Row],[Column4]]+Table5[[#This Row],[Column14]]+Table5[[#This Row],[Column19]]+Table5[[#This Row],[Column12]]</f>
        <v>0</v>
      </c>
      <c r="AF1808" s="111">
        <f>Table5[[#This Row],[Column5]]+Table5[[#This Row],[Column13]]+Table5[[#This Row],[Column21]]+Table5[[#This Row],[Column18]]</f>
        <v>0</v>
      </c>
      <c r="AG1808" s="111">
        <f t="shared" si="313"/>
        <v>0</v>
      </c>
      <c r="AH1808" s="111">
        <f t="shared" si="314"/>
        <v>0</v>
      </c>
      <c r="AI1808" s="111">
        <f>Table5[[#This Row],[Column17]]-Table5[[#This Row],[Column20]]</f>
        <v>0</v>
      </c>
      <c r="AJ1808" s="111">
        <f t="shared" si="315"/>
        <v>0</v>
      </c>
      <c r="AK1808" s="111">
        <f t="shared" si="308"/>
        <v>0</v>
      </c>
      <c r="AL1808" s="111">
        <f t="shared" si="316"/>
        <v>0</v>
      </c>
      <c r="AM1808" s="111" t="str">
        <f t="shared" si="317"/>
        <v/>
      </c>
      <c r="AN1808" s="111" t="str">
        <f t="shared" ca="1" si="318"/>
        <v/>
      </c>
    </row>
    <row r="1809" spans="1:40" ht="20.25" customHeight="1" x14ac:dyDescent="0.3">
      <c r="A1809" s="107"/>
      <c r="B1809" s="144"/>
      <c r="C1809" s="119"/>
      <c r="D1809" s="120"/>
      <c r="E1809" s="119"/>
      <c r="F1809" s="119"/>
      <c r="G1809" s="120"/>
      <c r="H1809" s="119"/>
      <c r="I1809" s="109"/>
      <c r="L1809" s="108"/>
      <c r="M1809" s="108"/>
      <c r="N1809" s="108"/>
      <c r="O1809" s="108"/>
      <c r="P1809" s="108"/>
      <c r="Q1809" s="108"/>
      <c r="R1809" s="108"/>
      <c r="S1809" s="108"/>
      <c r="T1809" s="100">
        <f t="shared" si="309"/>
        <v>0</v>
      </c>
      <c r="U1809" s="111"/>
      <c r="V1809" s="111"/>
      <c r="W1809" s="111">
        <f>SUMIFS($F$3:F1809,$D$3:D1809,D1809,$C$3:C1809,"Buy")+SUMIFS($F$3:F1809,$D$3:D1809,D1809,$C$3:C1809,"Coin Deposit",$E$3:E1809,"&lt;&gt;")</f>
        <v>0</v>
      </c>
      <c r="X1809" s="111">
        <f t="shared" si="310"/>
        <v>0</v>
      </c>
      <c r="Y1809" s="111">
        <f>IF($D1809=Y$1,SUMIFS($H$3:$H1809,$G$3:$G1809,Y$1,$C$3:$C1809,"Sell"),0)</f>
        <v>0</v>
      </c>
      <c r="Z1809" s="111">
        <f t="shared" si="311"/>
        <v>0</v>
      </c>
      <c r="AA1809" s="111">
        <f>IF($D1809=AA$1,SUMIFS($H$3:$H1809,$G$3:$G1809,AA$1,$C$3:$C1809,"Sell"),0)</f>
        <v>0</v>
      </c>
      <c r="AB1809" s="111">
        <f t="shared" si="312"/>
        <v>0</v>
      </c>
      <c r="AC1809" s="111">
        <f>SUMIFS('Deductions and Deposits'!$H:$H,'Deductions and Deposits'!$G:$G,D1809,'Deductions and Deposits'!$F:$F,"&lt;="&amp;B1809)+SUMIFS($F$3:F1809,$D$3:D1809,D1809,$C$3:C1809,"Coin Deposit",$E$3:E1809,"")</f>
        <v>0</v>
      </c>
      <c r="AD1809" s="111">
        <f>SUMIFS('Deductions and Deposits'!$D:$D,'Deductions and Deposits'!$C:$C,D1809)+SUMIFS($F:$F,$D:$D,D1809,$C:$C,"Coin Deduction")</f>
        <v>0</v>
      </c>
      <c r="AE1809" s="111">
        <f>Table5[[#This Row],[Column4]]+Table5[[#This Row],[Column14]]+Table5[[#This Row],[Column19]]+Table5[[#This Row],[Column12]]</f>
        <v>0</v>
      </c>
      <c r="AF1809" s="111">
        <f>Table5[[#This Row],[Column5]]+Table5[[#This Row],[Column13]]+Table5[[#This Row],[Column21]]+Table5[[#This Row],[Column18]]</f>
        <v>0</v>
      </c>
      <c r="AG1809" s="111">
        <f t="shared" si="313"/>
        <v>0</v>
      </c>
      <c r="AH1809" s="111">
        <f t="shared" si="314"/>
        <v>0</v>
      </c>
      <c r="AI1809" s="111">
        <f>Table5[[#This Row],[Column17]]-Table5[[#This Row],[Column20]]</f>
        <v>0</v>
      </c>
      <c r="AJ1809" s="111">
        <f t="shared" si="315"/>
        <v>0</v>
      </c>
      <c r="AK1809" s="111">
        <f t="shared" ref="AK1809:AK1872" si="319">AJ1809*T1809</f>
        <v>0</v>
      </c>
      <c r="AL1809" s="111">
        <f t="shared" si="316"/>
        <v>0</v>
      </c>
      <c r="AM1809" s="111" t="str">
        <f t="shared" si="317"/>
        <v/>
      </c>
      <c r="AN1809" s="111" t="str">
        <f t="shared" ca="1" si="318"/>
        <v/>
      </c>
    </row>
    <row r="1810" spans="1:40" ht="20.25" customHeight="1" x14ac:dyDescent="0.3">
      <c r="A1810" s="107"/>
      <c r="B1810" s="144"/>
      <c r="C1810" s="119"/>
      <c r="D1810" s="120"/>
      <c r="E1810" s="119"/>
      <c r="F1810" s="119"/>
      <c r="G1810" s="120"/>
      <c r="H1810" s="119"/>
      <c r="I1810" s="109"/>
      <c r="L1810" s="108"/>
      <c r="M1810" s="108"/>
      <c r="N1810" s="108"/>
      <c r="O1810" s="108"/>
      <c r="P1810" s="108"/>
      <c r="Q1810" s="108"/>
      <c r="R1810" s="108"/>
      <c r="S1810" s="108"/>
      <c r="T1810" s="100">
        <f t="shared" si="309"/>
        <v>0</v>
      </c>
      <c r="U1810" s="111"/>
      <c r="V1810" s="111"/>
      <c r="W1810" s="111">
        <f>SUMIFS($F$3:F1810,$D$3:D1810,D1810,$C$3:C1810,"Buy")+SUMIFS($F$3:F1810,$D$3:D1810,D1810,$C$3:C1810,"Coin Deposit",$E$3:E1810,"&lt;&gt;")</f>
        <v>0</v>
      </c>
      <c r="X1810" s="111">
        <f t="shared" si="310"/>
        <v>0</v>
      </c>
      <c r="Y1810" s="111">
        <f>IF($D1810=Y$1,SUMIFS($H$3:$H1810,$G$3:$G1810,Y$1,$C$3:$C1810,"Sell"),0)</f>
        <v>0</v>
      </c>
      <c r="Z1810" s="111">
        <f t="shared" si="311"/>
        <v>0</v>
      </c>
      <c r="AA1810" s="111">
        <f>IF($D1810=AA$1,SUMIFS($H$3:$H1810,$G$3:$G1810,AA$1,$C$3:$C1810,"Sell"),0)</f>
        <v>0</v>
      </c>
      <c r="AB1810" s="111">
        <f t="shared" si="312"/>
        <v>0</v>
      </c>
      <c r="AC1810" s="111">
        <f>SUMIFS('Deductions and Deposits'!$H:$H,'Deductions and Deposits'!$G:$G,D1810,'Deductions and Deposits'!$F:$F,"&lt;="&amp;B1810)+SUMIFS($F$3:F1810,$D$3:D1810,D1810,$C$3:C1810,"Coin Deposit",$E$3:E1810,"")</f>
        <v>0</v>
      </c>
      <c r="AD1810" s="111">
        <f>SUMIFS('Deductions and Deposits'!$D:$D,'Deductions and Deposits'!$C:$C,D1810)+SUMIFS($F:$F,$D:$D,D1810,$C:$C,"Coin Deduction")</f>
        <v>0</v>
      </c>
      <c r="AE1810" s="111">
        <f>Table5[[#This Row],[Column4]]+Table5[[#This Row],[Column14]]+Table5[[#This Row],[Column19]]+Table5[[#This Row],[Column12]]</f>
        <v>0</v>
      </c>
      <c r="AF1810" s="111">
        <f>Table5[[#This Row],[Column5]]+Table5[[#This Row],[Column13]]+Table5[[#This Row],[Column21]]+Table5[[#This Row],[Column18]]</f>
        <v>0</v>
      </c>
      <c r="AG1810" s="111">
        <f t="shared" si="313"/>
        <v>0</v>
      </c>
      <c r="AH1810" s="111">
        <f t="shared" si="314"/>
        <v>0</v>
      </c>
      <c r="AI1810" s="111">
        <f>Table5[[#This Row],[Column17]]-Table5[[#This Row],[Column20]]</f>
        <v>0</v>
      </c>
      <c r="AJ1810" s="111">
        <f t="shared" si="315"/>
        <v>0</v>
      </c>
      <c r="AK1810" s="111">
        <f t="shared" si="319"/>
        <v>0</v>
      </c>
      <c r="AL1810" s="111">
        <f t="shared" si="316"/>
        <v>0</v>
      </c>
      <c r="AM1810" s="111" t="str">
        <f t="shared" si="317"/>
        <v/>
      </c>
      <c r="AN1810" s="111" t="str">
        <f t="shared" ca="1" si="318"/>
        <v/>
      </c>
    </row>
    <row r="1811" spans="1:40" ht="20.25" customHeight="1" x14ac:dyDescent="0.3">
      <c r="A1811" s="107"/>
      <c r="B1811" s="144"/>
      <c r="C1811" s="119"/>
      <c r="D1811" s="120"/>
      <c r="E1811" s="119"/>
      <c r="F1811" s="119"/>
      <c r="G1811" s="120"/>
      <c r="H1811" s="119"/>
      <c r="I1811" s="109"/>
      <c r="L1811" s="108"/>
      <c r="M1811" s="108"/>
      <c r="N1811" s="108"/>
      <c r="O1811" s="108"/>
      <c r="P1811" s="108"/>
      <c r="Q1811" s="108"/>
      <c r="R1811" s="108"/>
      <c r="S1811" s="108"/>
      <c r="T1811" s="100">
        <f t="shared" si="309"/>
        <v>0</v>
      </c>
      <c r="U1811" s="111"/>
      <c r="V1811" s="111"/>
      <c r="W1811" s="111">
        <f>SUMIFS($F$3:F1811,$D$3:D1811,D1811,$C$3:C1811,"Buy")+SUMIFS($F$3:F1811,$D$3:D1811,D1811,$C$3:C1811,"Coin Deposit",$E$3:E1811,"&lt;&gt;")</f>
        <v>0</v>
      </c>
      <c r="X1811" s="111">
        <f t="shared" si="310"/>
        <v>0</v>
      </c>
      <c r="Y1811" s="111">
        <f>IF($D1811=Y$1,SUMIFS($H$3:$H1811,$G$3:$G1811,Y$1,$C$3:$C1811,"Sell"),0)</f>
        <v>0</v>
      </c>
      <c r="Z1811" s="111">
        <f t="shared" si="311"/>
        <v>0</v>
      </c>
      <c r="AA1811" s="111">
        <f>IF($D1811=AA$1,SUMIFS($H$3:$H1811,$G$3:$G1811,AA$1,$C$3:$C1811,"Sell"),0)</f>
        <v>0</v>
      </c>
      <c r="AB1811" s="111">
        <f t="shared" si="312"/>
        <v>0</v>
      </c>
      <c r="AC1811" s="111">
        <f>SUMIFS('Deductions and Deposits'!$H:$H,'Deductions and Deposits'!$G:$G,D1811,'Deductions and Deposits'!$F:$F,"&lt;="&amp;B1811)+SUMIFS($F$3:F1811,$D$3:D1811,D1811,$C$3:C1811,"Coin Deposit",$E$3:E1811,"")</f>
        <v>0</v>
      </c>
      <c r="AD1811" s="111">
        <f>SUMIFS('Deductions and Deposits'!$D:$D,'Deductions and Deposits'!$C:$C,D1811)+SUMIFS($F:$F,$D:$D,D1811,$C:$C,"Coin Deduction")</f>
        <v>0</v>
      </c>
      <c r="AE1811" s="111">
        <f>Table5[[#This Row],[Column4]]+Table5[[#This Row],[Column14]]+Table5[[#This Row],[Column19]]+Table5[[#This Row],[Column12]]</f>
        <v>0</v>
      </c>
      <c r="AF1811" s="111">
        <f>Table5[[#This Row],[Column5]]+Table5[[#This Row],[Column13]]+Table5[[#This Row],[Column21]]+Table5[[#This Row],[Column18]]</f>
        <v>0</v>
      </c>
      <c r="AG1811" s="111">
        <f t="shared" si="313"/>
        <v>0</v>
      </c>
      <c r="AH1811" s="111">
        <f t="shared" si="314"/>
        <v>0</v>
      </c>
      <c r="AI1811" s="111">
        <f>Table5[[#This Row],[Column17]]-Table5[[#This Row],[Column20]]</f>
        <v>0</v>
      </c>
      <c r="AJ1811" s="111">
        <f t="shared" si="315"/>
        <v>0</v>
      </c>
      <c r="AK1811" s="111">
        <f t="shared" si="319"/>
        <v>0</v>
      </c>
      <c r="AL1811" s="111">
        <f t="shared" si="316"/>
        <v>0</v>
      </c>
      <c r="AM1811" s="111" t="str">
        <f t="shared" si="317"/>
        <v/>
      </c>
      <c r="AN1811" s="111" t="str">
        <f t="shared" ca="1" si="318"/>
        <v/>
      </c>
    </row>
    <row r="1812" spans="1:40" ht="20.25" customHeight="1" x14ac:dyDescent="0.3">
      <c r="A1812" s="107"/>
      <c r="B1812" s="144"/>
      <c r="C1812" s="119"/>
      <c r="D1812" s="120"/>
      <c r="E1812" s="119"/>
      <c r="F1812" s="119"/>
      <c r="G1812" s="120"/>
      <c r="H1812" s="119"/>
      <c r="I1812" s="109"/>
      <c r="L1812" s="108"/>
      <c r="M1812" s="108"/>
      <c r="N1812" s="108"/>
      <c r="O1812" s="108"/>
      <c r="P1812" s="108"/>
      <c r="Q1812" s="108"/>
      <c r="R1812" s="108"/>
      <c r="S1812" s="108"/>
      <c r="T1812" s="100">
        <f t="shared" si="309"/>
        <v>0</v>
      </c>
      <c r="U1812" s="111"/>
      <c r="V1812" s="111"/>
      <c r="W1812" s="111">
        <f>SUMIFS($F$3:F1812,$D$3:D1812,D1812,$C$3:C1812,"Buy")+SUMIFS($F$3:F1812,$D$3:D1812,D1812,$C$3:C1812,"Coin Deposit",$E$3:E1812,"&lt;&gt;")</f>
        <v>0</v>
      </c>
      <c r="X1812" s="111">
        <f t="shared" si="310"/>
        <v>0</v>
      </c>
      <c r="Y1812" s="111">
        <f>IF($D1812=Y$1,SUMIFS($H$3:$H1812,$G$3:$G1812,Y$1,$C$3:$C1812,"Sell"),0)</f>
        <v>0</v>
      </c>
      <c r="Z1812" s="111">
        <f t="shared" si="311"/>
        <v>0</v>
      </c>
      <c r="AA1812" s="111">
        <f>IF($D1812=AA$1,SUMIFS($H$3:$H1812,$G$3:$G1812,AA$1,$C$3:$C1812,"Sell"),0)</f>
        <v>0</v>
      </c>
      <c r="AB1812" s="111">
        <f t="shared" si="312"/>
        <v>0</v>
      </c>
      <c r="AC1812" s="111">
        <f>SUMIFS('Deductions and Deposits'!$H:$H,'Deductions and Deposits'!$G:$G,D1812,'Deductions and Deposits'!$F:$F,"&lt;="&amp;B1812)+SUMIFS($F$3:F1812,$D$3:D1812,D1812,$C$3:C1812,"Coin Deposit",$E$3:E1812,"")</f>
        <v>0</v>
      </c>
      <c r="AD1812" s="111">
        <f>SUMIFS('Deductions and Deposits'!$D:$D,'Deductions and Deposits'!$C:$C,D1812)+SUMIFS($F:$F,$D:$D,D1812,$C:$C,"Coin Deduction")</f>
        <v>0</v>
      </c>
      <c r="AE1812" s="111">
        <f>Table5[[#This Row],[Column4]]+Table5[[#This Row],[Column14]]+Table5[[#This Row],[Column19]]+Table5[[#This Row],[Column12]]</f>
        <v>0</v>
      </c>
      <c r="AF1812" s="111">
        <f>Table5[[#This Row],[Column5]]+Table5[[#This Row],[Column13]]+Table5[[#This Row],[Column21]]+Table5[[#This Row],[Column18]]</f>
        <v>0</v>
      </c>
      <c r="AG1812" s="111">
        <f t="shared" si="313"/>
        <v>0</v>
      </c>
      <c r="AH1812" s="111">
        <f t="shared" si="314"/>
        <v>0</v>
      </c>
      <c r="AI1812" s="111">
        <f>Table5[[#This Row],[Column17]]-Table5[[#This Row],[Column20]]</f>
        <v>0</v>
      </c>
      <c r="AJ1812" s="111">
        <f t="shared" si="315"/>
        <v>0</v>
      </c>
      <c r="AK1812" s="111">
        <f t="shared" si="319"/>
        <v>0</v>
      </c>
      <c r="AL1812" s="111">
        <f t="shared" si="316"/>
        <v>0</v>
      </c>
      <c r="AM1812" s="111" t="str">
        <f t="shared" si="317"/>
        <v/>
      </c>
      <c r="AN1812" s="111" t="str">
        <f t="shared" ca="1" si="318"/>
        <v/>
      </c>
    </row>
    <row r="1813" spans="1:40" ht="20.25" customHeight="1" x14ac:dyDescent="0.3">
      <c r="A1813" s="107"/>
      <c r="B1813" s="144"/>
      <c r="C1813" s="119"/>
      <c r="D1813" s="120"/>
      <c r="E1813" s="119"/>
      <c r="F1813" s="119"/>
      <c r="G1813" s="120"/>
      <c r="H1813" s="119"/>
      <c r="I1813" s="109"/>
      <c r="L1813" s="108"/>
      <c r="M1813" s="108"/>
      <c r="N1813" s="108"/>
      <c r="O1813" s="108"/>
      <c r="P1813" s="108"/>
      <c r="Q1813" s="108"/>
      <c r="R1813" s="108"/>
      <c r="S1813" s="108"/>
      <c r="T1813" s="100">
        <f t="shared" si="309"/>
        <v>0</v>
      </c>
      <c r="U1813" s="111"/>
      <c r="V1813" s="111"/>
      <c r="W1813" s="111">
        <f>SUMIFS($F$3:F1813,$D$3:D1813,D1813,$C$3:C1813,"Buy")+SUMIFS($F$3:F1813,$D$3:D1813,D1813,$C$3:C1813,"Coin Deposit",$E$3:E1813,"&lt;&gt;")</f>
        <v>0</v>
      </c>
      <c r="X1813" s="111">
        <f t="shared" si="310"/>
        <v>0</v>
      </c>
      <c r="Y1813" s="111">
        <f>IF($D1813=Y$1,SUMIFS($H$3:$H1813,$G$3:$G1813,Y$1,$C$3:$C1813,"Sell"),0)</f>
        <v>0</v>
      </c>
      <c r="Z1813" s="111">
        <f t="shared" si="311"/>
        <v>0</v>
      </c>
      <c r="AA1813" s="111">
        <f>IF($D1813=AA$1,SUMIFS($H$3:$H1813,$G$3:$G1813,AA$1,$C$3:$C1813,"Sell"),0)</f>
        <v>0</v>
      </c>
      <c r="AB1813" s="111">
        <f t="shared" si="312"/>
        <v>0</v>
      </c>
      <c r="AC1813" s="111">
        <f>SUMIFS('Deductions and Deposits'!$H:$H,'Deductions and Deposits'!$G:$G,D1813,'Deductions and Deposits'!$F:$F,"&lt;="&amp;B1813)+SUMIFS($F$3:F1813,$D$3:D1813,D1813,$C$3:C1813,"Coin Deposit",$E$3:E1813,"")</f>
        <v>0</v>
      </c>
      <c r="AD1813" s="111">
        <f>SUMIFS('Deductions and Deposits'!$D:$D,'Deductions and Deposits'!$C:$C,D1813)+SUMIFS($F:$F,$D:$D,D1813,$C:$C,"Coin Deduction")</f>
        <v>0</v>
      </c>
      <c r="AE1813" s="111">
        <f>Table5[[#This Row],[Column4]]+Table5[[#This Row],[Column14]]+Table5[[#This Row],[Column19]]+Table5[[#This Row],[Column12]]</f>
        <v>0</v>
      </c>
      <c r="AF1813" s="111">
        <f>Table5[[#This Row],[Column5]]+Table5[[#This Row],[Column13]]+Table5[[#This Row],[Column21]]+Table5[[#This Row],[Column18]]</f>
        <v>0</v>
      </c>
      <c r="AG1813" s="111">
        <f t="shared" si="313"/>
        <v>0</v>
      </c>
      <c r="AH1813" s="111">
        <f t="shared" si="314"/>
        <v>0</v>
      </c>
      <c r="AI1813" s="111">
        <f>Table5[[#This Row],[Column17]]-Table5[[#This Row],[Column20]]</f>
        <v>0</v>
      </c>
      <c r="AJ1813" s="111">
        <f t="shared" si="315"/>
        <v>0</v>
      </c>
      <c r="AK1813" s="111">
        <f t="shared" si="319"/>
        <v>0</v>
      </c>
      <c r="AL1813" s="111">
        <f t="shared" si="316"/>
        <v>0</v>
      </c>
      <c r="AM1813" s="111" t="str">
        <f t="shared" si="317"/>
        <v/>
      </c>
      <c r="AN1813" s="111" t="str">
        <f t="shared" ca="1" si="318"/>
        <v/>
      </c>
    </row>
    <row r="1814" spans="1:40" ht="20.25" customHeight="1" x14ac:dyDescent="0.3">
      <c r="A1814" s="107"/>
      <c r="B1814" s="144"/>
      <c r="C1814" s="119"/>
      <c r="D1814" s="120"/>
      <c r="E1814" s="119"/>
      <c r="F1814" s="119"/>
      <c r="G1814" s="120"/>
      <c r="H1814" s="119"/>
      <c r="I1814" s="109"/>
      <c r="L1814" s="108"/>
      <c r="M1814" s="108"/>
      <c r="N1814" s="108"/>
      <c r="O1814" s="108"/>
      <c r="P1814" s="108"/>
      <c r="Q1814" s="108"/>
      <c r="R1814" s="108"/>
      <c r="S1814" s="108"/>
      <c r="T1814" s="100">
        <f t="shared" si="309"/>
        <v>0</v>
      </c>
      <c r="U1814" s="111"/>
      <c r="V1814" s="111"/>
      <c r="W1814" s="111">
        <f>SUMIFS($F$3:F1814,$D$3:D1814,D1814,$C$3:C1814,"Buy")+SUMIFS($F$3:F1814,$D$3:D1814,D1814,$C$3:C1814,"Coin Deposit",$E$3:E1814,"&lt;&gt;")</f>
        <v>0</v>
      </c>
      <c r="X1814" s="111">
        <f t="shared" si="310"/>
        <v>0</v>
      </c>
      <c r="Y1814" s="111">
        <f>IF($D1814=Y$1,SUMIFS($H$3:$H1814,$G$3:$G1814,Y$1,$C$3:$C1814,"Sell"),0)</f>
        <v>0</v>
      </c>
      <c r="Z1814" s="111">
        <f t="shared" si="311"/>
        <v>0</v>
      </c>
      <c r="AA1814" s="111">
        <f>IF($D1814=AA$1,SUMIFS($H$3:$H1814,$G$3:$G1814,AA$1,$C$3:$C1814,"Sell"),0)</f>
        <v>0</v>
      </c>
      <c r="AB1814" s="111">
        <f t="shared" si="312"/>
        <v>0</v>
      </c>
      <c r="AC1814" s="111">
        <f>SUMIFS('Deductions and Deposits'!$H:$H,'Deductions and Deposits'!$G:$G,D1814,'Deductions and Deposits'!$F:$F,"&lt;="&amp;B1814)+SUMIFS($F$3:F1814,$D$3:D1814,D1814,$C$3:C1814,"Coin Deposit",$E$3:E1814,"")</f>
        <v>0</v>
      </c>
      <c r="AD1814" s="111">
        <f>SUMIFS('Deductions and Deposits'!$D:$D,'Deductions and Deposits'!$C:$C,D1814)+SUMIFS($F:$F,$D:$D,D1814,$C:$C,"Coin Deduction")</f>
        <v>0</v>
      </c>
      <c r="AE1814" s="111">
        <f>Table5[[#This Row],[Column4]]+Table5[[#This Row],[Column14]]+Table5[[#This Row],[Column19]]+Table5[[#This Row],[Column12]]</f>
        <v>0</v>
      </c>
      <c r="AF1814" s="111">
        <f>Table5[[#This Row],[Column5]]+Table5[[#This Row],[Column13]]+Table5[[#This Row],[Column21]]+Table5[[#This Row],[Column18]]</f>
        <v>0</v>
      </c>
      <c r="AG1814" s="111">
        <f t="shared" si="313"/>
        <v>0</v>
      </c>
      <c r="AH1814" s="111">
        <f t="shared" si="314"/>
        <v>0</v>
      </c>
      <c r="AI1814" s="111">
        <f>Table5[[#This Row],[Column17]]-Table5[[#This Row],[Column20]]</f>
        <v>0</v>
      </c>
      <c r="AJ1814" s="111">
        <f t="shared" si="315"/>
        <v>0</v>
      </c>
      <c r="AK1814" s="111">
        <f t="shared" si="319"/>
        <v>0</v>
      </c>
      <c r="AL1814" s="111">
        <f t="shared" si="316"/>
        <v>0</v>
      </c>
      <c r="AM1814" s="111" t="str">
        <f t="shared" si="317"/>
        <v/>
      </c>
      <c r="AN1814" s="111" t="str">
        <f t="shared" ca="1" si="318"/>
        <v/>
      </c>
    </row>
    <row r="1815" spans="1:40" ht="20.25" customHeight="1" x14ac:dyDescent="0.3">
      <c r="A1815" s="107"/>
      <c r="B1815" s="144"/>
      <c r="C1815" s="119"/>
      <c r="D1815" s="120"/>
      <c r="E1815" s="119"/>
      <c r="F1815" s="119"/>
      <c r="G1815" s="120"/>
      <c r="H1815" s="119"/>
      <c r="I1815" s="109"/>
      <c r="L1815" s="108"/>
      <c r="M1815" s="108"/>
      <c r="N1815" s="108"/>
      <c r="O1815" s="108"/>
      <c r="P1815" s="108"/>
      <c r="Q1815" s="108"/>
      <c r="R1815" s="108"/>
      <c r="S1815" s="108"/>
      <c r="T1815" s="100">
        <f t="shared" si="309"/>
        <v>0</v>
      </c>
      <c r="U1815" s="111"/>
      <c r="V1815" s="111"/>
      <c r="W1815" s="111">
        <f>SUMIFS($F$3:F1815,$D$3:D1815,D1815,$C$3:C1815,"Buy")+SUMIFS($F$3:F1815,$D$3:D1815,D1815,$C$3:C1815,"Coin Deposit",$E$3:E1815,"&lt;&gt;")</f>
        <v>0</v>
      </c>
      <c r="X1815" s="111">
        <f t="shared" si="310"/>
        <v>0</v>
      </c>
      <c r="Y1815" s="111">
        <f>IF($D1815=Y$1,SUMIFS($H$3:$H1815,$G$3:$G1815,Y$1,$C$3:$C1815,"Sell"),0)</f>
        <v>0</v>
      </c>
      <c r="Z1815" s="111">
        <f t="shared" si="311"/>
        <v>0</v>
      </c>
      <c r="AA1815" s="111">
        <f>IF($D1815=AA$1,SUMIFS($H$3:$H1815,$G$3:$G1815,AA$1,$C$3:$C1815,"Sell"),0)</f>
        <v>0</v>
      </c>
      <c r="AB1815" s="111">
        <f t="shared" si="312"/>
        <v>0</v>
      </c>
      <c r="AC1815" s="111">
        <f>SUMIFS('Deductions and Deposits'!$H:$H,'Deductions and Deposits'!$G:$G,D1815,'Deductions and Deposits'!$F:$F,"&lt;="&amp;B1815)+SUMIFS($F$3:F1815,$D$3:D1815,D1815,$C$3:C1815,"Coin Deposit",$E$3:E1815,"")</f>
        <v>0</v>
      </c>
      <c r="AD1815" s="111">
        <f>SUMIFS('Deductions and Deposits'!$D:$D,'Deductions and Deposits'!$C:$C,D1815)+SUMIFS($F:$F,$D:$D,D1815,$C:$C,"Coin Deduction")</f>
        <v>0</v>
      </c>
      <c r="AE1815" s="111">
        <f>Table5[[#This Row],[Column4]]+Table5[[#This Row],[Column14]]+Table5[[#This Row],[Column19]]+Table5[[#This Row],[Column12]]</f>
        <v>0</v>
      </c>
      <c r="AF1815" s="111">
        <f>Table5[[#This Row],[Column5]]+Table5[[#This Row],[Column13]]+Table5[[#This Row],[Column21]]+Table5[[#This Row],[Column18]]</f>
        <v>0</v>
      </c>
      <c r="AG1815" s="111">
        <f t="shared" si="313"/>
        <v>0</v>
      </c>
      <c r="AH1815" s="111">
        <f t="shared" si="314"/>
        <v>0</v>
      </c>
      <c r="AI1815" s="111">
        <f>Table5[[#This Row],[Column17]]-Table5[[#This Row],[Column20]]</f>
        <v>0</v>
      </c>
      <c r="AJ1815" s="111">
        <f t="shared" si="315"/>
        <v>0</v>
      </c>
      <c r="AK1815" s="111">
        <f t="shared" si="319"/>
        <v>0</v>
      </c>
      <c r="AL1815" s="111">
        <f t="shared" si="316"/>
        <v>0</v>
      </c>
      <c r="AM1815" s="111" t="str">
        <f t="shared" si="317"/>
        <v/>
      </c>
      <c r="AN1815" s="111" t="str">
        <f t="shared" ca="1" si="318"/>
        <v/>
      </c>
    </row>
    <row r="1816" spans="1:40" ht="20.25" customHeight="1" x14ac:dyDescent="0.3">
      <c r="A1816" s="107"/>
      <c r="B1816" s="144"/>
      <c r="C1816" s="119"/>
      <c r="D1816" s="120"/>
      <c r="E1816" s="119"/>
      <c r="F1816" s="119"/>
      <c r="G1816" s="120"/>
      <c r="H1816" s="119"/>
      <c r="I1816" s="109"/>
      <c r="L1816" s="108"/>
      <c r="M1816" s="108"/>
      <c r="N1816" s="108"/>
      <c r="O1816" s="108"/>
      <c r="P1816" s="108"/>
      <c r="Q1816" s="108"/>
      <c r="R1816" s="108"/>
      <c r="S1816" s="108"/>
      <c r="T1816" s="100">
        <f t="shared" si="309"/>
        <v>0</v>
      </c>
      <c r="U1816" s="111"/>
      <c r="V1816" s="111"/>
      <c r="W1816" s="111">
        <f>SUMIFS($F$3:F1816,$D$3:D1816,D1816,$C$3:C1816,"Buy")+SUMIFS($F$3:F1816,$D$3:D1816,D1816,$C$3:C1816,"Coin Deposit",$E$3:E1816,"&lt;&gt;")</f>
        <v>0</v>
      </c>
      <c r="X1816" s="111">
        <f t="shared" si="310"/>
        <v>0</v>
      </c>
      <c r="Y1816" s="111">
        <f>IF($D1816=Y$1,SUMIFS($H$3:$H1816,$G$3:$G1816,Y$1,$C$3:$C1816,"Sell"),0)</f>
        <v>0</v>
      </c>
      <c r="Z1816" s="111">
        <f t="shared" si="311"/>
        <v>0</v>
      </c>
      <c r="AA1816" s="111">
        <f>IF($D1816=AA$1,SUMIFS($H$3:$H1816,$G$3:$G1816,AA$1,$C$3:$C1816,"Sell"),0)</f>
        <v>0</v>
      </c>
      <c r="AB1816" s="111">
        <f t="shared" si="312"/>
        <v>0</v>
      </c>
      <c r="AC1816" s="111">
        <f>SUMIFS('Deductions and Deposits'!$H:$H,'Deductions and Deposits'!$G:$G,D1816,'Deductions and Deposits'!$F:$F,"&lt;="&amp;B1816)+SUMIFS($F$3:F1816,$D$3:D1816,D1816,$C$3:C1816,"Coin Deposit",$E$3:E1816,"")</f>
        <v>0</v>
      </c>
      <c r="AD1816" s="111">
        <f>SUMIFS('Deductions and Deposits'!$D:$D,'Deductions and Deposits'!$C:$C,D1816)+SUMIFS($F:$F,$D:$D,D1816,$C:$C,"Coin Deduction")</f>
        <v>0</v>
      </c>
      <c r="AE1816" s="111">
        <f>Table5[[#This Row],[Column4]]+Table5[[#This Row],[Column14]]+Table5[[#This Row],[Column19]]+Table5[[#This Row],[Column12]]</f>
        <v>0</v>
      </c>
      <c r="AF1816" s="111">
        <f>Table5[[#This Row],[Column5]]+Table5[[#This Row],[Column13]]+Table5[[#This Row],[Column21]]+Table5[[#This Row],[Column18]]</f>
        <v>0</v>
      </c>
      <c r="AG1816" s="111">
        <f t="shared" si="313"/>
        <v>0</v>
      </c>
      <c r="AH1816" s="111">
        <f t="shared" si="314"/>
        <v>0</v>
      </c>
      <c r="AI1816" s="111">
        <f>Table5[[#This Row],[Column17]]-Table5[[#This Row],[Column20]]</f>
        <v>0</v>
      </c>
      <c r="AJ1816" s="111">
        <f t="shared" si="315"/>
        <v>0</v>
      </c>
      <c r="AK1816" s="111">
        <f t="shared" si="319"/>
        <v>0</v>
      </c>
      <c r="AL1816" s="111">
        <f t="shared" si="316"/>
        <v>0</v>
      </c>
      <c r="AM1816" s="111" t="str">
        <f t="shared" si="317"/>
        <v/>
      </c>
      <c r="AN1816" s="111" t="str">
        <f t="shared" ca="1" si="318"/>
        <v/>
      </c>
    </row>
    <row r="1817" spans="1:40" ht="20.25" customHeight="1" x14ac:dyDescent="0.3">
      <c r="A1817" s="107"/>
      <c r="B1817" s="144"/>
      <c r="C1817" s="119"/>
      <c r="D1817" s="120"/>
      <c r="E1817" s="119"/>
      <c r="F1817" s="119"/>
      <c r="G1817" s="120"/>
      <c r="H1817" s="119"/>
      <c r="I1817" s="109"/>
      <c r="L1817" s="108"/>
      <c r="M1817" s="108"/>
      <c r="N1817" s="108"/>
      <c r="O1817" s="108"/>
      <c r="P1817" s="108"/>
      <c r="Q1817" s="108"/>
      <c r="R1817" s="108"/>
      <c r="S1817" s="108"/>
      <c r="T1817" s="100">
        <f t="shared" si="309"/>
        <v>0</v>
      </c>
      <c r="U1817" s="111"/>
      <c r="V1817" s="111"/>
      <c r="W1817" s="111">
        <f>SUMIFS($F$3:F1817,$D$3:D1817,D1817,$C$3:C1817,"Buy")+SUMIFS($F$3:F1817,$D$3:D1817,D1817,$C$3:C1817,"Coin Deposit",$E$3:E1817,"&lt;&gt;")</f>
        <v>0</v>
      </c>
      <c r="X1817" s="111">
        <f t="shared" si="310"/>
        <v>0</v>
      </c>
      <c r="Y1817" s="111">
        <f>IF($D1817=Y$1,SUMIFS($H$3:$H1817,$G$3:$G1817,Y$1,$C$3:$C1817,"Sell"),0)</f>
        <v>0</v>
      </c>
      <c r="Z1817" s="111">
        <f t="shared" si="311"/>
        <v>0</v>
      </c>
      <c r="AA1817" s="111">
        <f>IF($D1817=AA$1,SUMIFS($H$3:$H1817,$G$3:$G1817,AA$1,$C$3:$C1817,"Sell"),0)</f>
        <v>0</v>
      </c>
      <c r="AB1817" s="111">
        <f t="shared" si="312"/>
        <v>0</v>
      </c>
      <c r="AC1817" s="111">
        <f>SUMIFS('Deductions and Deposits'!$H:$H,'Deductions and Deposits'!$G:$G,D1817,'Deductions and Deposits'!$F:$F,"&lt;="&amp;B1817)+SUMIFS($F$3:F1817,$D$3:D1817,D1817,$C$3:C1817,"Coin Deposit",$E$3:E1817,"")</f>
        <v>0</v>
      </c>
      <c r="AD1817" s="111">
        <f>SUMIFS('Deductions and Deposits'!$D:$D,'Deductions and Deposits'!$C:$C,D1817)+SUMIFS($F:$F,$D:$D,D1817,$C:$C,"Coin Deduction")</f>
        <v>0</v>
      </c>
      <c r="AE1817" s="111">
        <f>Table5[[#This Row],[Column4]]+Table5[[#This Row],[Column14]]+Table5[[#This Row],[Column19]]+Table5[[#This Row],[Column12]]</f>
        <v>0</v>
      </c>
      <c r="AF1817" s="111">
        <f>Table5[[#This Row],[Column5]]+Table5[[#This Row],[Column13]]+Table5[[#This Row],[Column21]]+Table5[[#This Row],[Column18]]</f>
        <v>0</v>
      </c>
      <c r="AG1817" s="111">
        <f t="shared" si="313"/>
        <v>0</v>
      </c>
      <c r="AH1817" s="111">
        <f t="shared" si="314"/>
        <v>0</v>
      </c>
      <c r="AI1817" s="111">
        <f>Table5[[#This Row],[Column17]]-Table5[[#This Row],[Column20]]</f>
        <v>0</v>
      </c>
      <c r="AJ1817" s="111">
        <f t="shared" si="315"/>
        <v>0</v>
      </c>
      <c r="AK1817" s="111">
        <f t="shared" si="319"/>
        <v>0</v>
      </c>
      <c r="AL1817" s="111">
        <f t="shared" si="316"/>
        <v>0</v>
      </c>
      <c r="AM1817" s="111" t="str">
        <f t="shared" si="317"/>
        <v/>
      </c>
      <c r="AN1817" s="111" t="str">
        <f t="shared" ca="1" si="318"/>
        <v/>
      </c>
    </row>
    <row r="1818" spans="1:40" ht="20.25" customHeight="1" x14ac:dyDescent="0.3">
      <c r="A1818" s="107"/>
      <c r="B1818" s="144"/>
      <c r="C1818" s="119"/>
      <c r="D1818" s="120"/>
      <c r="E1818" s="119"/>
      <c r="F1818" s="119"/>
      <c r="G1818" s="120"/>
      <c r="H1818" s="119"/>
      <c r="I1818" s="109"/>
      <c r="L1818" s="108"/>
      <c r="M1818" s="108"/>
      <c r="N1818" s="108"/>
      <c r="O1818" s="108"/>
      <c r="P1818" s="108"/>
      <c r="Q1818" s="108"/>
      <c r="R1818" s="108"/>
      <c r="S1818" s="108"/>
      <c r="T1818" s="100">
        <f t="shared" si="309"/>
        <v>0</v>
      </c>
      <c r="U1818" s="111"/>
      <c r="V1818" s="111"/>
      <c r="W1818" s="111">
        <f>SUMIFS($F$3:F1818,$D$3:D1818,D1818,$C$3:C1818,"Buy")+SUMIFS($F$3:F1818,$D$3:D1818,D1818,$C$3:C1818,"Coin Deposit",$E$3:E1818,"&lt;&gt;")</f>
        <v>0</v>
      </c>
      <c r="X1818" s="111">
        <f t="shared" si="310"/>
        <v>0</v>
      </c>
      <c r="Y1818" s="111">
        <f>IF($D1818=Y$1,SUMIFS($H$3:$H1818,$G$3:$G1818,Y$1,$C$3:$C1818,"Sell"),0)</f>
        <v>0</v>
      </c>
      <c r="Z1818" s="111">
        <f t="shared" si="311"/>
        <v>0</v>
      </c>
      <c r="AA1818" s="111">
        <f>IF($D1818=AA$1,SUMIFS($H$3:$H1818,$G$3:$G1818,AA$1,$C$3:$C1818,"Sell"),0)</f>
        <v>0</v>
      </c>
      <c r="AB1818" s="111">
        <f t="shared" si="312"/>
        <v>0</v>
      </c>
      <c r="AC1818" s="111">
        <f>SUMIFS('Deductions and Deposits'!$H:$H,'Deductions and Deposits'!$G:$G,D1818,'Deductions and Deposits'!$F:$F,"&lt;="&amp;B1818)+SUMIFS($F$3:F1818,$D$3:D1818,D1818,$C$3:C1818,"Coin Deposit",$E$3:E1818,"")</f>
        <v>0</v>
      </c>
      <c r="AD1818" s="111">
        <f>SUMIFS('Deductions and Deposits'!$D:$D,'Deductions and Deposits'!$C:$C,D1818)+SUMIFS($F:$F,$D:$D,D1818,$C:$C,"Coin Deduction")</f>
        <v>0</v>
      </c>
      <c r="AE1818" s="111">
        <f>Table5[[#This Row],[Column4]]+Table5[[#This Row],[Column14]]+Table5[[#This Row],[Column19]]+Table5[[#This Row],[Column12]]</f>
        <v>0</v>
      </c>
      <c r="AF1818" s="111">
        <f>Table5[[#This Row],[Column5]]+Table5[[#This Row],[Column13]]+Table5[[#This Row],[Column21]]+Table5[[#This Row],[Column18]]</f>
        <v>0</v>
      </c>
      <c r="AG1818" s="111">
        <f t="shared" si="313"/>
        <v>0</v>
      </c>
      <c r="AH1818" s="111">
        <f t="shared" si="314"/>
        <v>0</v>
      </c>
      <c r="AI1818" s="111">
        <f>Table5[[#This Row],[Column17]]-Table5[[#This Row],[Column20]]</f>
        <v>0</v>
      </c>
      <c r="AJ1818" s="111">
        <f t="shared" si="315"/>
        <v>0</v>
      </c>
      <c r="AK1818" s="111">
        <f t="shared" si="319"/>
        <v>0</v>
      </c>
      <c r="AL1818" s="111">
        <f t="shared" si="316"/>
        <v>0</v>
      </c>
      <c r="AM1818" s="111" t="str">
        <f t="shared" si="317"/>
        <v/>
      </c>
      <c r="AN1818" s="111" t="str">
        <f t="shared" ca="1" si="318"/>
        <v/>
      </c>
    </row>
    <row r="1819" spans="1:40" ht="20.25" customHeight="1" x14ac:dyDescent="0.3">
      <c r="A1819" s="107"/>
      <c r="B1819" s="144"/>
      <c r="C1819" s="119"/>
      <c r="D1819" s="120"/>
      <c r="E1819" s="119"/>
      <c r="F1819" s="119"/>
      <c r="G1819" s="120"/>
      <c r="H1819" s="119"/>
      <c r="I1819" s="109"/>
      <c r="L1819" s="108"/>
      <c r="M1819" s="108"/>
      <c r="N1819" s="108"/>
      <c r="O1819" s="108"/>
      <c r="P1819" s="108"/>
      <c r="Q1819" s="108"/>
      <c r="R1819" s="108"/>
      <c r="S1819" s="108"/>
      <c r="T1819" s="100">
        <f t="shared" si="309"/>
        <v>0</v>
      </c>
      <c r="U1819" s="111"/>
      <c r="V1819" s="111"/>
      <c r="W1819" s="111">
        <f>SUMIFS($F$3:F1819,$D$3:D1819,D1819,$C$3:C1819,"Buy")+SUMIFS($F$3:F1819,$D$3:D1819,D1819,$C$3:C1819,"Coin Deposit",$E$3:E1819,"&lt;&gt;")</f>
        <v>0</v>
      </c>
      <c r="X1819" s="111">
        <f t="shared" si="310"/>
        <v>0</v>
      </c>
      <c r="Y1819" s="111">
        <f>IF($D1819=Y$1,SUMIFS($H$3:$H1819,$G$3:$G1819,Y$1,$C$3:$C1819,"Sell"),0)</f>
        <v>0</v>
      </c>
      <c r="Z1819" s="111">
        <f t="shared" si="311"/>
        <v>0</v>
      </c>
      <c r="AA1819" s="111">
        <f>IF($D1819=AA$1,SUMIFS($H$3:$H1819,$G$3:$G1819,AA$1,$C$3:$C1819,"Sell"),0)</f>
        <v>0</v>
      </c>
      <c r="AB1819" s="111">
        <f t="shared" si="312"/>
        <v>0</v>
      </c>
      <c r="AC1819" s="111">
        <f>SUMIFS('Deductions and Deposits'!$H:$H,'Deductions and Deposits'!$G:$G,D1819,'Deductions and Deposits'!$F:$F,"&lt;="&amp;B1819)+SUMIFS($F$3:F1819,$D$3:D1819,D1819,$C$3:C1819,"Coin Deposit",$E$3:E1819,"")</f>
        <v>0</v>
      </c>
      <c r="AD1819" s="111">
        <f>SUMIFS('Deductions and Deposits'!$D:$D,'Deductions and Deposits'!$C:$C,D1819)+SUMIFS($F:$F,$D:$D,D1819,$C:$C,"Coin Deduction")</f>
        <v>0</v>
      </c>
      <c r="AE1819" s="111">
        <f>Table5[[#This Row],[Column4]]+Table5[[#This Row],[Column14]]+Table5[[#This Row],[Column19]]+Table5[[#This Row],[Column12]]</f>
        <v>0</v>
      </c>
      <c r="AF1819" s="111">
        <f>Table5[[#This Row],[Column5]]+Table5[[#This Row],[Column13]]+Table5[[#This Row],[Column21]]+Table5[[#This Row],[Column18]]</f>
        <v>0</v>
      </c>
      <c r="AG1819" s="111">
        <f t="shared" si="313"/>
        <v>0</v>
      </c>
      <c r="AH1819" s="111">
        <f t="shared" si="314"/>
        <v>0</v>
      </c>
      <c r="AI1819" s="111">
        <f>Table5[[#This Row],[Column17]]-Table5[[#This Row],[Column20]]</f>
        <v>0</v>
      </c>
      <c r="AJ1819" s="111">
        <f t="shared" si="315"/>
        <v>0</v>
      </c>
      <c r="AK1819" s="111">
        <f t="shared" si="319"/>
        <v>0</v>
      </c>
      <c r="AL1819" s="111">
        <f t="shared" si="316"/>
        <v>0</v>
      </c>
      <c r="AM1819" s="111" t="str">
        <f t="shared" si="317"/>
        <v/>
      </c>
      <c r="AN1819" s="111" t="str">
        <f t="shared" ca="1" si="318"/>
        <v/>
      </c>
    </row>
    <row r="1820" spans="1:40" ht="20.25" customHeight="1" x14ac:dyDescent="0.3">
      <c r="A1820" s="107"/>
      <c r="B1820" s="144"/>
      <c r="C1820" s="119"/>
      <c r="D1820" s="120"/>
      <c r="E1820" s="119"/>
      <c r="F1820" s="119"/>
      <c r="G1820" s="120"/>
      <c r="H1820" s="119"/>
      <c r="I1820" s="109"/>
      <c r="L1820" s="108"/>
      <c r="M1820" s="108"/>
      <c r="N1820" s="108"/>
      <c r="O1820" s="108"/>
      <c r="P1820" s="108"/>
      <c r="Q1820" s="108"/>
      <c r="R1820" s="108"/>
      <c r="S1820" s="108"/>
      <c r="T1820" s="100">
        <f t="shared" si="309"/>
        <v>0</v>
      </c>
      <c r="U1820" s="111"/>
      <c r="V1820" s="111"/>
      <c r="W1820" s="111">
        <f>SUMIFS($F$3:F1820,$D$3:D1820,D1820,$C$3:C1820,"Buy")+SUMIFS($F$3:F1820,$D$3:D1820,D1820,$C$3:C1820,"Coin Deposit",$E$3:E1820,"&lt;&gt;")</f>
        <v>0</v>
      </c>
      <c r="X1820" s="111">
        <f t="shared" si="310"/>
        <v>0</v>
      </c>
      <c r="Y1820" s="111">
        <f>IF($D1820=Y$1,SUMIFS($H$3:$H1820,$G$3:$G1820,Y$1,$C$3:$C1820,"Sell"),0)</f>
        <v>0</v>
      </c>
      <c r="Z1820" s="111">
        <f t="shared" si="311"/>
        <v>0</v>
      </c>
      <c r="AA1820" s="111">
        <f>IF($D1820=AA$1,SUMIFS($H$3:$H1820,$G$3:$G1820,AA$1,$C$3:$C1820,"Sell"),0)</f>
        <v>0</v>
      </c>
      <c r="AB1820" s="111">
        <f t="shared" si="312"/>
        <v>0</v>
      </c>
      <c r="AC1820" s="111">
        <f>SUMIFS('Deductions and Deposits'!$H:$H,'Deductions and Deposits'!$G:$G,D1820,'Deductions and Deposits'!$F:$F,"&lt;="&amp;B1820)+SUMIFS($F$3:F1820,$D$3:D1820,D1820,$C$3:C1820,"Coin Deposit",$E$3:E1820,"")</f>
        <v>0</v>
      </c>
      <c r="AD1820" s="111">
        <f>SUMIFS('Deductions and Deposits'!$D:$D,'Deductions and Deposits'!$C:$C,D1820)+SUMIFS($F:$F,$D:$D,D1820,$C:$C,"Coin Deduction")</f>
        <v>0</v>
      </c>
      <c r="AE1820" s="111">
        <f>Table5[[#This Row],[Column4]]+Table5[[#This Row],[Column14]]+Table5[[#This Row],[Column19]]+Table5[[#This Row],[Column12]]</f>
        <v>0</v>
      </c>
      <c r="AF1820" s="111">
        <f>Table5[[#This Row],[Column5]]+Table5[[#This Row],[Column13]]+Table5[[#This Row],[Column21]]+Table5[[#This Row],[Column18]]</f>
        <v>0</v>
      </c>
      <c r="AG1820" s="111">
        <f t="shared" si="313"/>
        <v>0</v>
      </c>
      <c r="AH1820" s="111">
        <f t="shared" si="314"/>
        <v>0</v>
      </c>
      <c r="AI1820" s="111">
        <f>Table5[[#This Row],[Column17]]-Table5[[#This Row],[Column20]]</f>
        <v>0</v>
      </c>
      <c r="AJ1820" s="111">
        <f t="shared" si="315"/>
        <v>0</v>
      </c>
      <c r="AK1820" s="111">
        <f t="shared" si="319"/>
        <v>0</v>
      </c>
      <c r="AL1820" s="111">
        <f t="shared" si="316"/>
        <v>0</v>
      </c>
      <c r="AM1820" s="111" t="str">
        <f t="shared" si="317"/>
        <v/>
      </c>
      <c r="AN1820" s="111" t="str">
        <f t="shared" ca="1" si="318"/>
        <v/>
      </c>
    </row>
    <row r="1821" spans="1:40" ht="20.25" customHeight="1" x14ac:dyDescent="0.3">
      <c r="A1821" s="107"/>
      <c r="B1821" s="144"/>
      <c r="C1821" s="119"/>
      <c r="D1821" s="120"/>
      <c r="E1821" s="119"/>
      <c r="F1821" s="119"/>
      <c r="G1821" s="120"/>
      <c r="H1821" s="119"/>
      <c r="I1821" s="109"/>
      <c r="L1821" s="108"/>
      <c r="M1821" s="108"/>
      <c r="N1821" s="108"/>
      <c r="O1821" s="108"/>
      <c r="P1821" s="108"/>
      <c r="Q1821" s="108"/>
      <c r="R1821" s="108"/>
      <c r="S1821" s="108"/>
      <c r="T1821" s="100">
        <f t="shared" si="309"/>
        <v>0</v>
      </c>
      <c r="U1821" s="111"/>
      <c r="V1821" s="111"/>
      <c r="W1821" s="111">
        <f>SUMIFS($F$3:F1821,$D$3:D1821,D1821,$C$3:C1821,"Buy")+SUMIFS($F$3:F1821,$D$3:D1821,D1821,$C$3:C1821,"Coin Deposit",$E$3:E1821,"&lt;&gt;")</f>
        <v>0</v>
      </c>
      <c r="X1821" s="111">
        <f t="shared" si="310"/>
        <v>0</v>
      </c>
      <c r="Y1821" s="111">
        <f>IF($D1821=Y$1,SUMIFS($H$3:$H1821,$G$3:$G1821,Y$1,$C$3:$C1821,"Sell"),0)</f>
        <v>0</v>
      </c>
      <c r="Z1821" s="111">
        <f t="shared" si="311"/>
        <v>0</v>
      </c>
      <c r="AA1821" s="111">
        <f>IF($D1821=AA$1,SUMIFS($H$3:$H1821,$G$3:$G1821,AA$1,$C$3:$C1821,"Sell"),0)</f>
        <v>0</v>
      </c>
      <c r="AB1821" s="111">
        <f t="shared" si="312"/>
        <v>0</v>
      </c>
      <c r="AC1821" s="111">
        <f>SUMIFS('Deductions and Deposits'!$H:$H,'Deductions and Deposits'!$G:$G,D1821,'Deductions and Deposits'!$F:$F,"&lt;="&amp;B1821)+SUMIFS($F$3:F1821,$D$3:D1821,D1821,$C$3:C1821,"Coin Deposit",$E$3:E1821,"")</f>
        <v>0</v>
      </c>
      <c r="AD1821" s="111">
        <f>SUMIFS('Deductions and Deposits'!$D:$D,'Deductions and Deposits'!$C:$C,D1821)+SUMIFS($F:$F,$D:$D,D1821,$C:$C,"Coin Deduction")</f>
        <v>0</v>
      </c>
      <c r="AE1821" s="111">
        <f>Table5[[#This Row],[Column4]]+Table5[[#This Row],[Column14]]+Table5[[#This Row],[Column19]]+Table5[[#This Row],[Column12]]</f>
        <v>0</v>
      </c>
      <c r="AF1821" s="111">
        <f>Table5[[#This Row],[Column5]]+Table5[[#This Row],[Column13]]+Table5[[#This Row],[Column21]]+Table5[[#This Row],[Column18]]</f>
        <v>0</v>
      </c>
      <c r="AG1821" s="111">
        <f t="shared" si="313"/>
        <v>0</v>
      </c>
      <c r="AH1821" s="111">
        <f t="shared" si="314"/>
        <v>0</v>
      </c>
      <c r="AI1821" s="111">
        <f>Table5[[#This Row],[Column17]]-Table5[[#This Row],[Column20]]</f>
        <v>0</v>
      </c>
      <c r="AJ1821" s="111">
        <f t="shared" si="315"/>
        <v>0</v>
      </c>
      <c r="AK1821" s="111">
        <f t="shared" si="319"/>
        <v>0</v>
      </c>
      <c r="AL1821" s="111">
        <f t="shared" si="316"/>
        <v>0</v>
      </c>
      <c r="AM1821" s="111" t="str">
        <f t="shared" si="317"/>
        <v/>
      </c>
      <c r="AN1821" s="111" t="str">
        <f t="shared" ca="1" si="318"/>
        <v/>
      </c>
    </row>
    <row r="1822" spans="1:40" ht="20.25" customHeight="1" x14ac:dyDescent="0.3">
      <c r="A1822" s="107"/>
      <c r="B1822" s="144"/>
      <c r="C1822" s="119"/>
      <c r="D1822" s="120"/>
      <c r="E1822" s="119"/>
      <c r="F1822" s="119"/>
      <c r="G1822" s="120"/>
      <c r="H1822" s="119"/>
      <c r="I1822" s="109"/>
      <c r="L1822" s="108"/>
      <c r="M1822" s="108"/>
      <c r="N1822" s="108"/>
      <c r="O1822" s="108"/>
      <c r="P1822" s="108"/>
      <c r="Q1822" s="108"/>
      <c r="R1822" s="108"/>
      <c r="S1822" s="108"/>
      <c r="T1822" s="100">
        <f t="shared" si="309"/>
        <v>0</v>
      </c>
      <c r="U1822" s="111"/>
      <c r="V1822" s="111"/>
      <c r="W1822" s="111">
        <f>SUMIFS($F$3:F1822,$D$3:D1822,D1822,$C$3:C1822,"Buy")+SUMIFS($F$3:F1822,$D$3:D1822,D1822,$C$3:C1822,"Coin Deposit",$E$3:E1822,"&lt;&gt;")</f>
        <v>0</v>
      </c>
      <c r="X1822" s="111">
        <f t="shared" si="310"/>
        <v>0</v>
      </c>
      <c r="Y1822" s="111">
        <f>IF($D1822=Y$1,SUMIFS($H$3:$H1822,$G$3:$G1822,Y$1,$C$3:$C1822,"Sell"),0)</f>
        <v>0</v>
      </c>
      <c r="Z1822" s="111">
        <f t="shared" si="311"/>
        <v>0</v>
      </c>
      <c r="AA1822" s="111">
        <f>IF($D1822=AA$1,SUMIFS($H$3:$H1822,$G$3:$G1822,AA$1,$C$3:$C1822,"Sell"),0)</f>
        <v>0</v>
      </c>
      <c r="AB1822" s="111">
        <f t="shared" si="312"/>
        <v>0</v>
      </c>
      <c r="AC1822" s="111">
        <f>SUMIFS('Deductions and Deposits'!$H:$H,'Deductions and Deposits'!$G:$G,D1822,'Deductions and Deposits'!$F:$F,"&lt;="&amp;B1822)+SUMIFS($F$3:F1822,$D$3:D1822,D1822,$C$3:C1822,"Coin Deposit",$E$3:E1822,"")</f>
        <v>0</v>
      </c>
      <c r="AD1822" s="111">
        <f>SUMIFS('Deductions and Deposits'!$D:$D,'Deductions and Deposits'!$C:$C,D1822)+SUMIFS($F:$F,$D:$D,D1822,$C:$C,"Coin Deduction")</f>
        <v>0</v>
      </c>
      <c r="AE1822" s="111">
        <f>Table5[[#This Row],[Column4]]+Table5[[#This Row],[Column14]]+Table5[[#This Row],[Column19]]+Table5[[#This Row],[Column12]]</f>
        <v>0</v>
      </c>
      <c r="AF1822" s="111">
        <f>Table5[[#This Row],[Column5]]+Table5[[#This Row],[Column13]]+Table5[[#This Row],[Column21]]+Table5[[#This Row],[Column18]]</f>
        <v>0</v>
      </c>
      <c r="AG1822" s="111">
        <f t="shared" si="313"/>
        <v>0</v>
      </c>
      <c r="AH1822" s="111">
        <f t="shared" si="314"/>
        <v>0</v>
      </c>
      <c r="AI1822" s="111">
        <f>Table5[[#This Row],[Column17]]-Table5[[#This Row],[Column20]]</f>
        <v>0</v>
      </c>
      <c r="AJ1822" s="111">
        <f t="shared" si="315"/>
        <v>0</v>
      </c>
      <c r="AK1822" s="111">
        <f t="shared" si="319"/>
        <v>0</v>
      </c>
      <c r="AL1822" s="111">
        <f t="shared" si="316"/>
        <v>0</v>
      </c>
      <c r="AM1822" s="111" t="str">
        <f t="shared" si="317"/>
        <v/>
      </c>
      <c r="AN1822" s="111" t="str">
        <f t="shared" ca="1" si="318"/>
        <v/>
      </c>
    </row>
    <row r="1823" spans="1:40" ht="20.25" customHeight="1" x14ac:dyDescent="0.3">
      <c r="A1823" s="107"/>
      <c r="B1823" s="144"/>
      <c r="C1823" s="119"/>
      <c r="D1823" s="120"/>
      <c r="E1823" s="119"/>
      <c r="F1823" s="119"/>
      <c r="G1823" s="120"/>
      <c r="H1823" s="119"/>
      <c r="I1823" s="109"/>
      <c r="L1823" s="108"/>
      <c r="M1823" s="108"/>
      <c r="N1823" s="108"/>
      <c r="O1823" s="108"/>
      <c r="P1823" s="108"/>
      <c r="Q1823" s="108"/>
      <c r="R1823" s="108"/>
      <c r="S1823" s="108"/>
      <c r="T1823" s="100">
        <f t="shared" si="309"/>
        <v>0</v>
      </c>
      <c r="U1823" s="111"/>
      <c r="V1823" s="111"/>
      <c r="W1823" s="111">
        <f>SUMIFS($F$3:F1823,$D$3:D1823,D1823,$C$3:C1823,"Buy")+SUMIFS($F$3:F1823,$D$3:D1823,D1823,$C$3:C1823,"Coin Deposit",$E$3:E1823,"&lt;&gt;")</f>
        <v>0</v>
      </c>
      <c r="X1823" s="111">
        <f t="shared" si="310"/>
        <v>0</v>
      </c>
      <c r="Y1823" s="111">
        <f>IF($D1823=Y$1,SUMIFS($H$3:$H1823,$G$3:$G1823,Y$1,$C$3:$C1823,"Sell"),0)</f>
        <v>0</v>
      </c>
      <c r="Z1823" s="111">
        <f t="shared" si="311"/>
        <v>0</v>
      </c>
      <c r="AA1823" s="111">
        <f>IF($D1823=AA$1,SUMIFS($H$3:$H1823,$G$3:$G1823,AA$1,$C$3:$C1823,"Sell"),0)</f>
        <v>0</v>
      </c>
      <c r="AB1823" s="111">
        <f t="shared" si="312"/>
        <v>0</v>
      </c>
      <c r="AC1823" s="111">
        <f>SUMIFS('Deductions and Deposits'!$H:$H,'Deductions and Deposits'!$G:$G,D1823,'Deductions and Deposits'!$F:$F,"&lt;="&amp;B1823)+SUMIFS($F$3:F1823,$D$3:D1823,D1823,$C$3:C1823,"Coin Deposit",$E$3:E1823,"")</f>
        <v>0</v>
      </c>
      <c r="AD1823" s="111">
        <f>SUMIFS('Deductions and Deposits'!$D:$D,'Deductions and Deposits'!$C:$C,D1823)+SUMIFS($F:$F,$D:$D,D1823,$C:$C,"Coin Deduction")</f>
        <v>0</v>
      </c>
      <c r="AE1823" s="111">
        <f>Table5[[#This Row],[Column4]]+Table5[[#This Row],[Column14]]+Table5[[#This Row],[Column19]]+Table5[[#This Row],[Column12]]</f>
        <v>0</v>
      </c>
      <c r="AF1823" s="111">
        <f>Table5[[#This Row],[Column5]]+Table5[[#This Row],[Column13]]+Table5[[#This Row],[Column21]]+Table5[[#This Row],[Column18]]</f>
        <v>0</v>
      </c>
      <c r="AG1823" s="111">
        <f t="shared" si="313"/>
        <v>0</v>
      </c>
      <c r="AH1823" s="111">
        <f t="shared" si="314"/>
        <v>0</v>
      </c>
      <c r="AI1823" s="111">
        <f>Table5[[#This Row],[Column17]]-Table5[[#This Row],[Column20]]</f>
        <v>0</v>
      </c>
      <c r="AJ1823" s="111">
        <f t="shared" si="315"/>
        <v>0</v>
      </c>
      <c r="AK1823" s="111">
        <f t="shared" si="319"/>
        <v>0</v>
      </c>
      <c r="AL1823" s="111">
        <f t="shared" si="316"/>
        <v>0</v>
      </c>
      <c r="AM1823" s="111" t="str">
        <f t="shared" si="317"/>
        <v/>
      </c>
      <c r="AN1823" s="111" t="str">
        <f t="shared" ca="1" si="318"/>
        <v/>
      </c>
    </row>
    <row r="1824" spans="1:40" ht="20.25" customHeight="1" x14ac:dyDescent="0.3">
      <c r="A1824" s="107"/>
      <c r="B1824" s="144"/>
      <c r="C1824" s="119"/>
      <c r="D1824" s="120"/>
      <c r="E1824" s="119"/>
      <c r="F1824" s="119"/>
      <c r="G1824" s="120"/>
      <c r="H1824" s="119"/>
      <c r="I1824" s="109"/>
      <c r="L1824" s="108"/>
      <c r="M1824" s="108"/>
      <c r="N1824" s="108"/>
      <c r="O1824" s="108"/>
      <c r="P1824" s="108"/>
      <c r="Q1824" s="108"/>
      <c r="R1824" s="108"/>
      <c r="S1824" s="108"/>
      <c r="T1824" s="100">
        <f t="shared" si="309"/>
        <v>0</v>
      </c>
      <c r="U1824" s="111"/>
      <c r="V1824" s="111"/>
      <c r="W1824" s="111">
        <f>SUMIFS($F$3:F1824,$D$3:D1824,D1824,$C$3:C1824,"Buy")+SUMIFS($F$3:F1824,$D$3:D1824,D1824,$C$3:C1824,"Coin Deposit",$E$3:E1824,"&lt;&gt;")</f>
        <v>0</v>
      </c>
      <c r="X1824" s="111">
        <f t="shared" si="310"/>
        <v>0</v>
      </c>
      <c r="Y1824" s="111">
        <f>IF($D1824=Y$1,SUMIFS($H$3:$H1824,$G$3:$G1824,Y$1,$C$3:$C1824,"Sell"),0)</f>
        <v>0</v>
      </c>
      <c r="Z1824" s="111">
        <f t="shared" si="311"/>
        <v>0</v>
      </c>
      <c r="AA1824" s="111">
        <f>IF($D1824=AA$1,SUMIFS($H$3:$H1824,$G$3:$G1824,AA$1,$C$3:$C1824,"Sell"),0)</f>
        <v>0</v>
      </c>
      <c r="AB1824" s="111">
        <f t="shared" si="312"/>
        <v>0</v>
      </c>
      <c r="AC1824" s="111">
        <f>SUMIFS('Deductions and Deposits'!$H:$H,'Deductions and Deposits'!$G:$G,D1824,'Deductions and Deposits'!$F:$F,"&lt;="&amp;B1824)+SUMIFS($F$3:F1824,$D$3:D1824,D1824,$C$3:C1824,"Coin Deposit",$E$3:E1824,"")</f>
        <v>0</v>
      </c>
      <c r="AD1824" s="111">
        <f>SUMIFS('Deductions and Deposits'!$D:$D,'Deductions and Deposits'!$C:$C,D1824)+SUMIFS($F:$F,$D:$D,D1824,$C:$C,"Coin Deduction")</f>
        <v>0</v>
      </c>
      <c r="AE1824" s="111">
        <f>Table5[[#This Row],[Column4]]+Table5[[#This Row],[Column14]]+Table5[[#This Row],[Column19]]+Table5[[#This Row],[Column12]]</f>
        <v>0</v>
      </c>
      <c r="AF1824" s="111">
        <f>Table5[[#This Row],[Column5]]+Table5[[#This Row],[Column13]]+Table5[[#This Row],[Column21]]+Table5[[#This Row],[Column18]]</f>
        <v>0</v>
      </c>
      <c r="AG1824" s="111">
        <f t="shared" si="313"/>
        <v>0</v>
      </c>
      <c r="AH1824" s="111">
        <f t="shared" si="314"/>
        <v>0</v>
      </c>
      <c r="AI1824" s="111">
        <f>Table5[[#This Row],[Column17]]-Table5[[#This Row],[Column20]]</f>
        <v>0</v>
      </c>
      <c r="AJ1824" s="111">
        <f t="shared" si="315"/>
        <v>0</v>
      </c>
      <c r="AK1824" s="111">
        <f t="shared" si="319"/>
        <v>0</v>
      </c>
      <c r="AL1824" s="111">
        <f t="shared" si="316"/>
        <v>0</v>
      </c>
      <c r="AM1824" s="111" t="str">
        <f t="shared" si="317"/>
        <v/>
      </c>
      <c r="AN1824" s="111" t="str">
        <f t="shared" ca="1" si="318"/>
        <v/>
      </c>
    </row>
    <row r="1825" spans="1:40" ht="20.25" customHeight="1" x14ac:dyDescent="0.3">
      <c r="A1825" s="107"/>
      <c r="B1825" s="144"/>
      <c r="C1825" s="119"/>
      <c r="D1825" s="120"/>
      <c r="E1825" s="119"/>
      <c r="F1825" s="119"/>
      <c r="G1825" s="120"/>
      <c r="H1825" s="119"/>
      <c r="I1825" s="109"/>
      <c r="L1825" s="108"/>
      <c r="M1825" s="108"/>
      <c r="N1825" s="108"/>
      <c r="O1825" s="108"/>
      <c r="P1825" s="108"/>
      <c r="Q1825" s="108"/>
      <c r="R1825" s="108"/>
      <c r="S1825" s="108"/>
      <c r="T1825" s="100">
        <f t="shared" si="309"/>
        <v>0</v>
      </c>
      <c r="U1825" s="111"/>
      <c r="V1825" s="111"/>
      <c r="W1825" s="111">
        <f>SUMIFS($F$3:F1825,$D$3:D1825,D1825,$C$3:C1825,"Buy")+SUMIFS($F$3:F1825,$D$3:D1825,D1825,$C$3:C1825,"Coin Deposit",$E$3:E1825,"&lt;&gt;")</f>
        <v>0</v>
      </c>
      <c r="X1825" s="111">
        <f t="shared" si="310"/>
        <v>0</v>
      </c>
      <c r="Y1825" s="111">
        <f>IF($D1825=Y$1,SUMIFS($H$3:$H1825,$G$3:$G1825,Y$1,$C$3:$C1825,"Sell"),0)</f>
        <v>0</v>
      </c>
      <c r="Z1825" s="111">
        <f t="shared" si="311"/>
        <v>0</v>
      </c>
      <c r="AA1825" s="111">
        <f>IF($D1825=AA$1,SUMIFS($H$3:$H1825,$G$3:$G1825,AA$1,$C$3:$C1825,"Sell"),0)</f>
        <v>0</v>
      </c>
      <c r="AB1825" s="111">
        <f t="shared" si="312"/>
        <v>0</v>
      </c>
      <c r="AC1825" s="111">
        <f>SUMIFS('Deductions and Deposits'!$H:$H,'Deductions and Deposits'!$G:$G,D1825,'Deductions and Deposits'!$F:$F,"&lt;="&amp;B1825)+SUMIFS($F$3:F1825,$D$3:D1825,D1825,$C$3:C1825,"Coin Deposit",$E$3:E1825,"")</f>
        <v>0</v>
      </c>
      <c r="AD1825" s="111">
        <f>SUMIFS('Deductions and Deposits'!$D:$D,'Deductions and Deposits'!$C:$C,D1825)+SUMIFS($F:$F,$D:$D,D1825,$C:$C,"Coin Deduction")</f>
        <v>0</v>
      </c>
      <c r="AE1825" s="111">
        <f>Table5[[#This Row],[Column4]]+Table5[[#This Row],[Column14]]+Table5[[#This Row],[Column19]]+Table5[[#This Row],[Column12]]</f>
        <v>0</v>
      </c>
      <c r="AF1825" s="111">
        <f>Table5[[#This Row],[Column5]]+Table5[[#This Row],[Column13]]+Table5[[#This Row],[Column21]]+Table5[[#This Row],[Column18]]</f>
        <v>0</v>
      </c>
      <c r="AG1825" s="111">
        <f t="shared" si="313"/>
        <v>0</v>
      </c>
      <c r="AH1825" s="111">
        <f t="shared" si="314"/>
        <v>0</v>
      </c>
      <c r="AI1825" s="111">
        <f>Table5[[#This Row],[Column17]]-Table5[[#This Row],[Column20]]</f>
        <v>0</v>
      </c>
      <c r="AJ1825" s="111">
        <f t="shared" si="315"/>
        <v>0</v>
      </c>
      <c r="AK1825" s="111">
        <f t="shared" si="319"/>
        <v>0</v>
      </c>
      <c r="AL1825" s="111">
        <f t="shared" si="316"/>
        <v>0</v>
      </c>
      <c r="AM1825" s="111" t="str">
        <f t="shared" si="317"/>
        <v/>
      </c>
      <c r="AN1825" s="111" t="str">
        <f t="shared" ca="1" si="318"/>
        <v/>
      </c>
    </row>
    <row r="1826" spans="1:40" ht="20.25" customHeight="1" x14ac:dyDescent="0.3">
      <c r="A1826" s="107"/>
      <c r="B1826" s="144"/>
      <c r="C1826" s="119"/>
      <c r="D1826" s="120"/>
      <c r="E1826" s="119"/>
      <c r="F1826" s="119"/>
      <c r="G1826" s="120"/>
      <c r="H1826" s="119"/>
      <c r="I1826" s="109"/>
      <c r="L1826" s="108"/>
      <c r="M1826" s="108"/>
      <c r="N1826" s="108"/>
      <c r="O1826" s="108"/>
      <c r="P1826" s="108"/>
      <c r="Q1826" s="108"/>
      <c r="R1826" s="108"/>
      <c r="S1826" s="108"/>
      <c r="T1826" s="100">
        <f t="shared" si="309"/>
        <v>0</v>
      </c>
      <c r="U1826" s="111"/>
      <c r="V1826" s="111"/>
      <c r="W1826" s="111">
        <f>SUMIFS($F$3:F1826,$D$3:D1826,D1826,$C$3:C1826,"Buy")+SUMIFS($F$3:F1826,$D$3:D1826,D1826,$C$3:C1826,"Coin Deposit",$E$3:E1826,"&lt;&gt;")</f>
        <v>0</v>
      </c>
      <c r="X1826" s="111">
        <f t="shared" si="310"/>
        <v>0</v>
      </c>
      <c r="Y1826" s="111">
        <f>IF($D1826=Y$1,SUMIFS($H$3:$H1826,$G$3:$G1826,Y$1,$C$3:$C1826,"Sell"),0)</f>
        <v>0</v>
      </c>
      <c r="Z1826" s="111">
        <f t="shared" si="311"/>
        <v>0</v>
      </c>
      <c r="AA1826" s="111">
        <f>IF($D1826=AA$1,SUMIFS($H$3:$H1826,$G$3:$G1826,AA$1,$C$3:$C1826,"Sell"),0)</f>
        <v>0</v>
      </c>
      <c r="AB1826" s="111">
        <f t="shared" si="312"/>
        <v>0</v>
      </c>
      <c r="AC1826" s="111">
        <f>SUMIFS('Deductions and Deposits'!$H:$H,'Deductions and Deposits'!$G:$G,D1826,'Deductions and Deposits'!$F:$F,"&lt;="&amp;B1826)+SUMIFS($F$3:F1826,$D$3:D1826,D1826,$C$3:C1826,"Coin Deposit",$E$3:E1826,"")</f>
        <v>0</v>
      </c>
      <c r="AD1826" s="111">
        <f>SUMIFS('Deductions and Deposits'!$D:$D,'Deductions and Deposits'!$C:$C,D1826)+SUMIFS($F:$F,$D:$D,D1826,$C:$C,"Coin Deduction")</f>
        <v>0</v>
      </c>
      <c r="AE1826" s="111">
        <f>Table5[[#This Row],[Column4]]+Table5[[#This Row],[Column14]]+Table5[[#This Row],[Column19]]+Table5[[#This Row],[Column12]]</f>
        <v>0</v>
      </c>
      <c r="AF1826" s="111">
        <f>Table5[[#This Row],[Column5]]+Table5[[#This Row],[Column13]]+Table5[[#This Row],[Column21]]+Table5[[#This Row],[Column18]]</f>
        <v>0</v>
      </c>
      <c r="AG1826" s="111">
        <f t="shared" si="313"/>
        <v>0</v>
      </c>
      <c r="AH1826" s="111">
        <f t="shared" si="314"/>
        <v>0</v>
      </c>
      <c r="AI1826" s="111">
        <f>Table5[[#This Row],[Column17]]-Table5[[#This Row],[Column20]]</f>
        <v>0</v>
      </c>
      <c r="AJ1826" s="111">
        <f t="shared" si="315"/>
        <v>0</v>
      </c>
      <c r="AK1826" s="111">
        <f t="shared" si="319"/>
        <v>0</v>
      </c>
      <c r="AL1826" s="111">
        <f t="shared" si="316"/>
        <v>0</v>
      </c>
      <c r="AM1826" s="111" t="str">
        <f t="shared" si="317"/>
        <v/>
      </c>
      <c r="AN1826" s="111" t="str">
        <f t="shared" ca="1" si="318"/>
        <v/>
      </c>
    </row>
    <row r="1827" spans="1:40" ht="20.25" customHeight="1" x14ac:dyDescent="0.3">
      <c r="A1827" s="107"/>
      <c r="B1827" s="144"/>
      <c r="C1827" s="119"/>
      <c r="D1827" s="120"/>
      <c r="E1827" s="119"/>
      <c r="F1827" s="119"/>
      <c r="G1827" s="120"/>
      <c r="H1827" s="119"/>
      <c r="I1827" s="109"/>
      <c r="L1827" s="108"/>
      <c r="M1827" s="108"/>
      <c r="N1827" s="108"/>
      <c r="O1827" s="108"/>
      <c r="P1827" s="108"/>
      <c r="Q1827" s="108"/>
      <c r="R1827" s="108"/>
      <c r="S1827" s="108"/>
      <c r="T1827" s="100">
        <f t="shared" si="309"/>
        <v>0</v>
      </c>
      <c r="U1827" s="111"/>
      <c r="V1827" s="111"/>
      <c r="W1827" s="111">
        <f>SUMIFS($F$3:F1827,$D$3:D1827,D1827,$C$3:C1827,"Buy")+SUMIFS($F$3:F1827,$D$3:D1827,D1827,$C$3:C1827,"Coin Deposit",$E$3:E1827,"&lt;&gt;")</f>
        <v>0</v>
      </c>
      <c r="X1827" s="111">
        <f t="shared" si="310"/>
        <v>0</v>
      </c>
      <c r="Y1827" s="111">
        <f>IF($D1827=Y$1,SUMIFS($H$3:$H1827,$G$3:$G1827,Y$1,$C$3:$C1827,"Sell"),0)</f>
        <v>0</v>
      </c>
      <c r="Z1827" s="111">
        <f t="shared" si="311"/>
        <v>0</v>
      </c>
      <c r="AA1827" s="111">
        <f>IF($D1827=AA$1,SUMIFS($H$3:$H1827,$G$3:$G1827,AA$1,$C$3:$C1827,"Sell"),0)</f>
        <v>0</v>
      </c>
      <c r="AB1827" s="111">
        <f t="shared" si="312"/>
        <v>0</v>
      </c>
      <c r="AC1827" s="111">
        <f>SUMIFS('Deductions and Deposits'!$H:$H,'Deductions and Deposits'!$G:$G,D1827,'Deductions and Deposits'!$F:$F,"&lt;="&amp;B1827)+SUMIFS($F$3:F1827,$D$3:D1827,D1827,$C$3:C1827,"Coin Deposit",$E$3:E1827,"")</f>
        <v>0</v>
      </c>
      <c r="AD1827" s="111">
        <f>SUMIFS('Deductions and Deposits'!$D:$D,'Deductions and Deposits'!$C:$C,D1827)+SUMIFS($F:$F,$D:$D,D1827,$C:$C,"Coin Deduction")</f>
        <v>0</v>
      </c>
      <c r="AE1827" s="111">
        <f>Table5[[#This Row],[Column4]]+Table5[[#This Row],[Column14]]+Table5[[#This Row],[Column19]]+Table5[[#This Row],[Column12]]</f>
        <v>0</v>
      </c>
      <c r="AF1827" s="111">
        <f>Table5[[#This Row],[Column5]]+Table5[[#This Row],[Column13]]+Table5[[#This Row],[Column21]]+Table5[[#This Row],[Column18]]</f>
        <v>0</v>
      </c>
      <c r="AG1827" s="111">
        <f t="shared" si="313"/>
        <v>0</v>
      </c>
      <c r="AH1827" s="111">
        <f t="shared" si="314"/>
        <v>0</v>
      </c>
      <c r="AI1827" s="111">
        <f>Table5[[#This Row],[Column17]]-Table5[[#This Row],[Column20]]</f>
        <v>0</v>
      </c>
      <c r="AJ1827" s="111">
        <f t="shared" si="315"/>
        <v>0</v>
      </c>
      <c r="AK1827" s="111">
        <f t="shared" si="319"/>
        <v>0</v>
      </c>
      <c r="AL1827" s="111">
        <f t="shared" si="316"/>
        <v>0</v>
      </c>
      <c r="AM1827" s="111" t="str">
        <f t="shared" si="317"/>
        <v/>
      </c>
      <c r="AN1827" s="111" t="str">
        <f t="shared" ca="1" si="318"/>
        <v/>
      </c>
    </row>
    <row r="1828" spans="1:40" ht="20.25" customHeight="1" x14ac:dyDescent="0.3">
      <c r="A1828" s="107"/>
      <c r="B1828" s="144"/>
      <c r="C1828" s="119"/>
      <c r="D1828" s="120"/>
      <c r="E1828" s="119"/>
      <c r="F1828" s="119"/>
      <c r="G1828" s="120"/>
      <c r="H1828" s="119"/>
      <c r="I1828" s="109"/>
      <c r="L1828" s="108"/>
      <c r="M1828" s="108"/>
      <c r="N1828" s="108"/>
      <c r="O1828" s="108"/>
      <c r="P1828" s="108"/>
      <c r="Q1828" s="108"/>
      <c r="R1828" s="108"/>
      <c r="S1828" s="108"/>
      <c r="T1828" s="100">
        <f t="shared" si="309"/>
        <v>0</v>
      </c>
      <c r="U1828" s="111"/>
      <c r="V1828" s="111"/>
      <c r="W1828" s="111">
        <f>SUMIFS($F$3:F1828,$D$3:D1828,D1828,$C$3:C1828,"Buy")+SUMIFS($F$3:F1828,$D$3:D1828,D1828,$C$3:C1828,"Coin Deposit",$E$3:E1828,"&lt;&gt;")</f>
        <v>0</v>
      </c>
      <c r="X1828" s="111">
        <f t="shared" si="310"/>
        <v>0</v>
      </c>
      <c r="Y1828" s="111">
        <f>IF($D1828=Y$1,SUMIFS($H$3:$H1828,$G$3:$G1828,Y$1,$C$3:$C1828,"Sell"),0)</f>
        <v>0</v>
      </c>
      <c r="Z1828" s="111">
        <f t="shared" si="311"/>
        <v>0</v>
      </c>
      <c r="AA1828" s="111">
        <f>IF($D1828=AA$1,SUMIFS($H$3:$H1828,$G$3:$G1828,AA$1,$C$3:$C1828,"Sell"),0)</f>
        <v>0</v>
      </c>
      <c r="AB1828" s="111">
        <f t="shared" si="312"/>
        <v>0</v>
      </c>
      <c r="AC1828" s="111">
        <f>SUMIFS('Deductions and Deposits'!$H:$H,'Deductions and Deposits'!$G:$G,D1828,'Deductions and Deposits'!$F:$F,"&lt;="&amp;B1828)+SUMIFS($F$3:F1828,$D$3:D1828,D1828,$C$3:C1828,"Coin Deposit",$E$3:E1828,"")</f>
        <v>0</v>
      </c>
      <c r="AD1828" s="111">
        <f>SUMIFS('Deductions and Deposits'!$D:$D,'Deductions and Deposits'!$C:$C,D1828)+SUMIFS($F:$F,$D:$D,D1828,$C:$C,"Coin Deduction")</f>
        <v>0</v>
      </c>
      <c r="AE1828" s="111">
        <f>Table5[[#This Row],[Column4]]+Table5[[#This Row],[Column14]]+Table5[[#This Row],[Column19]]+Table5[[#This Row],[Column12]]</f>
        <v>0</v>
      </c>
      <c r="AF1828" s="111">
        <f>Table5[[#This Row],[Column5]]+Table5[[#This Row],[Column13]]+Table5[[#This Row],[Column21]]+Table5[[#This Row],[Column18]]</f>
        <v>0</v>
      </c>
      <c r="AG1828" s="111">
        <f t="shared" si="313"/>
        <v>0</v>
      </c>
      <c r="AH1828" s="111">
        <f t="shared" si="314"/>
        <v>0</v>
      </c>
      <c r="AI1828" s="111">
        <f>Table5[[#This Row],[Column17]]-Table5[[#This Row],[Column20]]</f>
        <v>0</v>
      </c>
      <c r="AJ1828" s="111">
        <f t="shared" si="315"/>
        <v>0</v>
      </c>
      <c r="AK1828" s="111">
        <f t="shared" si="319"/>
        <v>0</v>
      </c>
      <c r="AL1828" s="111">
        <f t="shared" si="316"/>
        <v>0</v>
      </c>
      <c r="AM1828" s="111" t="str">
        <f t="shared" si="317"/>
        <v/>
      </c>
      <c r="AN1828" s="111" t="str">
        <f t="shared" ca="1" si="318"/>
        <v/>
      </c>
    </row>
    <row r="1829" spans="1:40" ht="20.25" customHeight="1" x14ac:dyDescent="0.3">
      <c r="A1829" s="107"/>
      <c r="B1829" s="144"/>
      <c r="C1829" s="119"/>
      <c r="D1829" s="120"/>
      <c r="E1829" s="119"/>
      <c r="F1829" s="119"/>
      <c r="G1829" s="120"/>
      <c r="H1829" s="119"/>
      <c r="I1829" s="109"/>
      <c r="L1829" s="108"/>
      <c r="M1829" s="108"/>
      <c r="N1829" s="108"/>
      <c r="O1829" s="108"/>
      <c r="P1829" s="108"/>
      <c r="Q1829" s="108"/>
      <c r="R1829" s="108"/>
      <c r="S1829" s="108"/>
      <c r="T1829" s="100">
        <f t="shared" si="309"/>
        <v>0</v>
      </c>
      <c r="U1829" s="111"/>
      <c r="V1829" s="111"/>
      <c r="W1829" s="111">
        <f>SUMIFS($F$3:F1829,$D$3:D1829,D1829,$C$3:C1829,"Buy")+SUMIFS($F$3:F1829,$D$3:D1829,D1829,$C$3:C1829,"Coin Deposit",$E$3:E1829,"&lt;&gt;")</f>
        <v>0</v>
      </c>
      <c r="X1829" s="111">
        <f t="shared" si="310"/>
        <v>0</v>
      </c>
      <c r="Y1829" s="111">
        <f>IF($D1829=Y$1,SUMIFS($H$3:$H1829,$G$3:$G1829,Y$1,$C$3:$C1829,"Sell"),0)</f>
        <v>0</v>
      </c>
      <c r="Z1829" s="111">
        <f t="shared" si="311"/>
        <v>0</v>
      </c>
      <c r="AA1829" s="111">
        <f>IF($D1829=AA$1,SUMIFS($H$3:$H1829,$G$3:$G1829,AA$1,$C$3:$C1829,"Sell"),0)</f>
        <v>0</v>
      </c>
      <c r="AB1829" s="111">
        <f t="shared" si="312"/>
        <v>0</v>
      </c>
      <c r="AC1829" s="111">
        <f>SUMIFS('Deductions and Deposits'!$H:$H,'Deductions and Deposits'!$G:$G,D1829,'Deductions and Deposits'!$F:$F,"&lt;="&amp;B1829)+SUMIFS($F$3:F1829,$D$3:D1829,D1829,$C$3:C1829,"Coin Deposit",$E$3:E1829,"")</f>
        <v>0</v>
      </c>
      <c r="AD1829" s="111">
        <f>SUMIFS('Deductions and Deposits'!$D:$D,'Deductions and Deposits'!$C:$C,D1829)+SUMIFS($F:$F,$D:$D,D1829,$C:$C,"Coin Deduction")</f>
        <v>0</v>
      </c>
      <c r="AE1829" s="111">
        <f>Table5[[#This Row],[Column4]]+Table5[[#This Row],[Column14]]+Table5[[#This Row],[Column19]]+Table5[[#This Row],[Column12]]</f>
        <v>0</v>
      </c>
      <c r="AF1829" s="111">
        <f>Table5[[#This Row],[Column5]]+Table5[[#This Row],[Column13]]+Table5[[#This Row],[Column21]]+Table5[[#This Row],[Column18]]</f>
        <v>0</v>
      </c>
      <c r="AG1829" s="111">
        <f t="shared" si="313"/>
        <v>0</v>
      </c>
      <c r="AH1829" s="111">
        <f t="shared" si="314"/>
        <v>0</v>
      </c>
      <c r="AI1829" s="111">
        <f>Table5[[#This Row],[Column17]]-Table5[[#This Row],[Column20]]</f>
        <v>0</v>
      </c>
      <c r="AJ1829" s="111">
        <f t="shared" si="315"/>
        <v>0</v>
      </c>
      <c r="AK1829" s="111">
        <f t="shared" si="319"/>
        <v>0</v>
      </c>
      <c r="AL1829" s="111">
        <f t="shared" si="316"/>
        <v>0</v>
      </c>
      <c r="AM1829" s="111" t="str">
        <f t="shared" si="317"/>
        <v/>
      </c>
      <c r="AN1829" s="111" t="str">
        <f t="shared" ca="1" si="318"/>
        <v/>
      </c>
    </row>
    <row r="1830" spans="1:40" ht="20.25" customHeight="1" x14ac:dyDescent="0.3">
      <c r="A1830" s="107"/>
      <c r="B1830" s="144"/>
      <c r="C1830" s="119"/>
      <c r="D1830" s="120"/>
      <c r="E1830" s="119"/>
      <c r="F1830" s="119"/>
      <c r="G1830" s="120"/>
      <c r="H1830" s="119"/>
      <c r="I1830" s="109"/>
      <c r="L1830" s="108"/>
      <c r="M1830" s="108"/>
      <c r="N1830" s="108"/>
      <c r="O1830" s="108"/>
      <c r="P1830" s="108"/>
      <c r="Q1830" s="108"/>
      <c r="R1830" s="108"/>
      <c r="S1830" s="108"/>
      <c r="T1830" s="100">
        <f t="shared" si="309"/>
        <v>0</v>
      </c>
      <c r="U1830" s="111"/>
      <c r="V1830" s="111"/>
      <c r="W1830" s="111">
        <f>SUMIFS($F$3:F1830,$D$3:D1830,D1830,$C$3:C1830,"Buy")+SUMIFS($F$3:F1830,$D$3:D1830,D1830,$C$3:C1830,"Coin Deposit",$E$3:E1830,"&lt;&gt;")</f>
        <v>0</v>
      </c>
      <c r="X1830" s="111">
        <f t="shared" si="310"/>
        <v>0</v>
      </c>
      <c r="Y1830" s="111">
        <f>IF($D1830=Y$1,SUMIFS($H$3:$H1830,$G$3:$G1830,Y$1,$C$3:$C1830,"Sell"),0)</f>
        <v>0</v>
      </c>
      <c r="Z1830" s="111">
        <f t="shared" si="311"/>
        <v>0</v>
      </c>
      <c r="AA1830" s="111">
        <f>IF($D1830=AA$1,SUMIFS($H$3:$H1830,$G$3:$G1830,AA$1,$C$3:$C1830,"Sell"),0)</f>
        <v>0</v>
      </c>
      <c r="AB1830" s="111">
        <f t="shared" si="312"/>
        <v>0</v>
      </c>
      <c r="AC1830" s="111">
        <f>SUMIFS('Deductions and Deposits'!$H:$H,'Deductions and Deposits'!$G:$G,D1830,'Deductions and Deposits'!$F:$F,"&lt;="&amp;B1830)+SUMIFS($F$3:F1830,$D$3:D1830,D1830,$C$3:C1830,"Coin Deposit",$E$3:E1830,"")</f>
        <v>0</v>
      </c>
      <c r="AD1830" s="111">
        <f>SUMIFS('Deductions and Deposits'!$D:$D,'Deductions and Deposits'!$C:$C,D1830)+SUMIFS($F:$F,$D:$D,D1830,$C:$C,"Coin Deduction")</f>
        <v>0</v>
      </c>
      <c r="AE1830" s="111">
        <f>Table5[[#This Row],[Column4]]+Table5[[#This Row],[Column14]]+Table5[[#This Row],[Column19]]+Table5[[#This Row],[Column12]]</f>
        <v>0</v>
      </c>
      <c r="AF1830" s="111">
        <f>Table5[[#This Row],[Column5]]+Table5[[#This Row],[Column13]]+Table5[[#This Row],[Column21]]+Table5[[#This Row],[Column18]]</f>
        <v>0</v>
      </c>
      <c r="AG1830" s="111">
        <f t="shared" si="313"/>
        <v>0</v>
      </c>
      <c r="AH1830" s="111">
        <f t="shared" si="314"/>
        <v>0</v>
      </c>
      <c r="AI1830" s="111">
        <f>Table5[[#This Row],[Column17]]-Table5[[#This Row],[Column20]]</f>
        <v>0</v>
      </c>
      <c r="AJ1830" s="111">
        <f t="shared" si="315"/>
        <v>0</v>
      </c>
      <c r="AK1830" s="111">
        <f t="shared" si="319"/>
        <v>0</v>
      </c>
      <c r="AL1830" s="111">
        <f t="shared" si="316"/>
        <v>0</v>
      </c>
      <c r="AM1830" s="111" t="str">
        <f t="shared" si="317"/>
        <v/>
      </c>
      <c r="AN1830" s="111" t="str">
        <f t="shared" ca="1" si="318"/>
        <v/>
      </c>
    </row>
    <row r="1831" spans="1:40" ht="20.25" customHeight="1" x14ac:dyDescent="0.3">
      <c r="A1831" s="107"/>
      <c r="B1831" s="144"/>
      <c r="C1831" s="119"/>
      <c r="D1831" s="120"/>
      <c r="E1831" s="119"/>
      <c r="F1831" s="119"/>
      <c r="G1831" s="120"/>
      <c r="H1831" s="119"/>
      <c r="I1831" s="109"/>
      <c r="L1831" s="108"/>
      <c r="M1831" s="108"/>
      <c r="N1831" s="108"/>
      <c r="O1831" s="108"/>
      <c r="P1831" s="108"/>
      <c r="Q1831" s="108"/>
      <c r="R1831" s="108"/>
      <c r="S1831" s="108"/>
      <c r="T1831" s="100">
        <f t="shared" si="309"/>
        <v>0</v>
      </c>
      <c r="U1831" s="111"/>
      <c r="V1831" s="111"/>
      <c r="W1831" s="111">
        <f>SUMIFS($F$3:F1831,$D$3:D1831,D1831,$C$3:C1831,"Buy")+SUMIFS($F$3:F1831,$D$3:D1831,D1831,$C$3:C1831,"Coin Deposit",$E$3:E1831,"&lt;&gt;")</f>
        <v>0</v>
      </c>
      <c r="X1831" s="111">
        <f t="shared" si="310"/>
        <v>0</v>
      </c>
      <c r="Y1831" s="111">
        <f>IF($D1831=Y$1,SUMIFS($H$3:$H1831,$G$3:$G1831,Y$1,$C$3:$C1831,"Sell"),0)</f>
        <v>0</v>
      </c>
      <c r="Z1831" s="111">
        <f t="shared" si="311"/>
        <v>0</v>
      </c>
      <c r="AA1831" s="111">
        <f>IF($D1831=AA$1,SUMIFS($H$3:$H1831,$G$3:$G1831,AA$1,$C$3:$C1831,"Sell"),0)</f>
        <v>0</v>
      </c>
      <c r="AB1831" s="111">
        <f t="shared" si="312"/>
        <v>0</v>
      </c>
      <c r="AC1831" s="111">
        <f>SUMIFS('Deductions and Deposits'!$H:$H,'Deductions and Deposits'!$G:$G,D1831,'Deductions and Deposits'!$F:$F,"&lt;="&amp;B1831)+SUMIFS($F$3:F1831,$D$3:D1831,D1831,$C$3:C1831,"Coin Deposit",$E$3:E1831,"")</f>
        <v>0</v>
      </c>
      <c r="AD1831" s="111">
        <f>SUMIFS('Deductions and Deposits'!$D:$D,'Deductions and Deposits'!$C:$C,D1831)+SUMIFS($F:$F,$D:$D,D1831,$C:$C,"Coin Deduction")</f>
        <v>0</v>
      </c>
      <c r="AE1831" s="111">
        <f>Table5[[#This Row],[Column4]]+Table5[[#This Row],[Column14]]+Table5[[#This Row],[Column19]]+Table5[[#This Row],[Column12]]</f>
        <v>0</v>
      </c>
      <c r="AF1831" s="111">
        <f>Table5[[#This Row],[Column5]]+Table5[[#This Row],[Column13]]+Table5[[#This Row],[Column21]]+Table5[[#This Row],[Column18]]</f>
        <v>0</v>
      </c>
      <c r="AG1831" s="111">
        <f t="shared" si="313"/>
        <v>0</v>
      </c>
      <c r="AH1831" s="111">
        <f t="shared" si="314"/>
        <v>0</v>
      </c>
      <c r="AI1831" s="111">
        <f>Table5[[#This Row],[Column17]]-Table5[[#This Row],[Column20]]</f>
        <v>0</v>
      </c>
      <c r="AJ1831" s="111">
        <f t="shared" si="315"/>
        <v>0</v>
      </c>
      <c r="AK1831" s="111">
        <f t="shared" si="319"/>
        <v>0</v>
      </c>
      <c r="AL1831" s="111">
        <f t="shared" si="316"/>
        <v>0</v>
      </c>
      <c r="AM1831" s="111" t="str">
        <f t="shared" si="317"/>
        <v/>
      </c>
      <c r="AN1831" s="111" t="str">
        <f t="shared" ca="1" si="318"/>
        <v/>
      </c>
    </row>
    <row r="1832" spans="1:40" ht="20.25" customHeight="1" x14ac:dyDescent="0.3">
      <c r="A1832" s="107"/>
      <c r="B1832" s="144"/>
      <c r="C1832" s="119"/>
      <c r="D1832" s="120"/>
      <c r="E1832" s="119"/>
      <c r="F1832" s="119"/>
      <c r="G1832" s="120"/>
      <c r="H1832" s="119"/>
      <c r="I1832" s="109"/>
      <c r="L1832" s="108"/>
      <c r="M1832" s="108"/>
      <c r="N1832" s="108"/>
      <c r="O1832" s="108"/>
      <c r="P1832" s="108"/>
      <c r="Q1832" s="108"/>
      <c r="R1832" s="108"/>
      <c r="S1832" s="108"/>
      <c r="T1832" s="100">
        <f t="shared" si="309"/>
        <v>0</v>
      </c>
      <c r="U1832" s="111"/>
      <c r="V1832" s="111"/>
      <c r="W1832" s="111">
        <f>SUMIFS($F$3:F1832,$D$3:D1832,D1832,$C$3:C1832,"Buy")+SUMIFS($F$3:F1832,$D$3:D1832,D1832,$C$3:C1832,"Coin Deposit",$E$3:E1832,"&lt;&gt;")</f>
        <v>0</v>
      </c>
      <c r="X1832" s="111">
        <f t="shared" si="310"/>
        <v>0</v>
      </c>
      <c r="Y1832" s="111">
        <f>IF($D1832=Y$1,SUMIFS($H$3:$H1832,$G$3:$G1832,Y$1,$C$3:$C1832,"Sell"),0)</f>
        <v>0</v>
      </c>
      <c r="Z1832" s="111">
        <f t="shared" si="311"/>
        <v>0</v>
      </c>
      <c r="AA1832" s="111">
        <f>IF($D1832=AA$1,SUMIFS($H$3:$H1832,$G$3:$G1832,AA$1,$C$3:$C1832,"Sell"),0)</f>
        <v>0</v>
      </c>
      <c r="AB1832" s="111">
        <f t="shared" si="312"/>
        <v>0</v>
      </c>
      <c r="AC1832" s="111">
        <f>SUMIFS('Deductions and Deposits'!$H:$H,'Deductions and Deposits'!$G:$G,D1832,'Deductions and Deposits'!$F:$F,"&lt;="&amp;B1832)+SUMIFS($F$3:F1832,$D$3:D1832,D1832,$C$3:C1832,"Coin Deposit",$E$3:E1832,"")</f>
        <v>0</v>
      </c>
      <c r="AD1832" s="111">
        <f>SUMIFS('Deductions and Deposits'!$D:$D,'Deductions and Deposits'!$C:$C,D1832)+SUMIFS($F:$F,$D:$D,D1832,$C:$C,"Coin Deduction")</f>
        <v>0</v>
      </c>
      <c r="AE1832" s="111">
        <f>Table5[[#This Row],[Column4]]+Table5[[#This Row],[Column14]]+Table5[[#This Row],[Column19]]+Table5[[#This Row],[Column12]]</f>
        <v>0</v>
      </c>
      <c r="AF1832" s="111">
        <f>Table5[[#This Row],[Column5]]+Table5[[#This Row],[Column13]]+Table5[[#This Row],[Column21]]+Table5[[#This Row],[Column18]]</f>
        <v>0</v>
      </c>
      <c r="AG1832" s="111">
        <f t="shared" si="313"/>
        <v>0</v>
      </c>
      <c r="AH1832" s="111">
        <f t="shared" si="314"/>
        <v>0</v>
      </c>
      <c r="AI1832" s="111">
        <f>Table5[[#This Row],[Column17]]-Table5[[#This Row],[Column20]]</f>
        <v>0</v>
      </c>
      <c r="AJ1832" s="111">
        <f t="shared" si="315"/>
        <v>0</v>
      </c>
      <c r="AK1832" s="111">
        <f t="shared" si="319"/>
        <v>0</v>
      </c>
      <c r="AL1832" s="111">
        <f t="shared" si="316"/>
        <v>0</v>
      </c>
      <c r="AM1832" s="111" t="str">
        <f t="shared" si="317"/>
        <v/>
      </c>
      <c r="AN1832" s="111" t="str">
        <f t="shared" ca="1" si="318"/>
        <v/>
      </c>
    </row>
    <row r="1833" spans="1:40" ht="20.25" customHeight="1" x14ac:dyDescent="0.3">
      <c r="A1833" s="107"/>
      <c r="B1833" s="144"/>
      <c r="C1833" s="119"/>
      <c r="D1833" s="120"/>
      <c r="E1833" s="119"/>
      <c r="F1833" s="119"/>
      <c r="G1833" s="120"/>
      <c r="H1833" s="119"/>
      <c r="I1833" s="109"/>
      <c r="L1833" s="108"/>
      <c r="M1833" s="108"/>
      <c r="N1833" s="108"/>
      <c r="O1833" s="108"/>
      <c r="P1833" s="108"/>
      <c r="Q1833" s="108"/>
      <c r="R1833" s="108"/>
      <c r="S1833" s="108"/>
      <c r="T1833" s="100">
        <f t="shared" si="309"/>
        <v>0</v>
      </c>
      <c r="U1833" s="111"/>
      <c r="V1833" s="111"/>
      <c r="W1833" s="111">
        <f>SUMIFS($F$3:F1833,$D$3:D1833,D1833,$C$3:C1833,"Buy")+SUMIFS($F$3:F1833,$D$3:D1833,D1833,$C$3:C1833,"Coin Deposit",$E$3:E1833,"&lt;&gt;")</f>
        <v>0</v>
      </c>
      <c r="X1833" s="111">
        <f t="shared" si="310"/>
        <v>0</v>
      </c>
      <c r="Y1833" s="111">
        <f>IF($D1833=Y$1,SUMIFS($H$3:$H1833,$G$3:$G1833,Y$1,$C$3:$C1833,"Sell"),0)</f>
        <v>0</v>
      </c>
      <c r="Z1833" s="111">
        <f t="shared" si="311"/>
        <v>0</v>
      </c>
      <c r="AA1833" s="111">
        <f>IF($D1833=AA$1,SUMIFS($H$3:$H1833,$G$3:$G1833,AA$1,$C$3:$C1833,"Sell"),0)</f>
        <v>0</v>
      </c>
      <c r="AB1833" s="111">
        <f t="shared" si="312"/>
        <v>0</v>
      </c>
      <c r="AC1833" s="111">
        <f>SUMIFS('Deductions and Deposits'!$H:$H,'Deductions and Deposits'!$G:$G,D1833,'Deductions and Deposits'!$F:$F,"&lt;="&amp;B1833)+SUMIFS($F$3:F1833,$D$3:D1833,D1833,$C$3:C1833,"Coin Deposit",$E$3:E1833,"")</f>
        <v>0</v>
      </c>
      <c r="AD1833" s="111">
        <f>SUMIFS('Deductions and Deposits'!$D:$D,'Deductions and Deposits'!$C:$C,D1833)+SUMIFS($F:$F,$D:$D,D1833,$C:$C,"Coin Deduction")</f>
        <v>0</v>
      </c>
      <c r="AE1833" s="111">
        <f>Table5[[#This Row],[Column4]]+Table5[[#This Row],[Column14]]+Table5[[#This Row],[Column19]]+Table5[[#This Row],[Column12]]</f>
        <v>0</v>
      </c>
      <c r="AF1833" s="111">
        <f>Table5[[#This Row],[Column5]]+Table5[[#This Row],[Column13]]+Table5[[#This Row],[Column21]]+Table5[[#This Row],[Column18]]</f>
        <v>0</v>
      </c>
      <c r="AG1833" s="111">
        <f t="shared" si="313"/>
        <v>0</v>
      </c>
      <c r="AH1833" s="111">
        <f t="shared" si="314"/>
        <v>0</v>
      </c>
      <c r="AI1833" s="111">
        <f>Table5[[#This Row],[Column17]]-Table5[[#This Row],[Column20]]</f>
        <v>0</v>
      </c>
      <c r="AJ1833" s="111">
        <f t="shared" si="315"/>
        <v>0</v>
      </c>
      <c r="AK1833" s="111">
        <f t="shared" si="319"/>
        <v>0</v>
      </c>
      <c r="AL1833" s="111">
        <f t="shared" si="316"/>
        <v>0</v>
      </c>
      <c r="AM1833" s="111" t="str">
        <f t="shared" si="317"/>
        <v/>
      </c>
      <c r="AN1833" s="111" t="str">
        <f t="shared" ca="1" si="318"/>
        <v/>
      </c>
    </row>
    <row r="1834" spans="1:40" ht="20.25" customHeight="1" x14ac:dyDescent="0.3">
      <c r="A1834" s="107"/>
      <c r="B1834" s="144"/>
      <c r="C1834" s="119"/>
      <c r="D1834" s="120"/>
      <c r="E1834" s="119"/>
      <c r="F1834" s="119"/>
      <c r="G1834" s="120"/>
      <c r="H1834" s="119"/>
      <c r="I1834" s="109"/>
      <c r="L1834" s="108"/>
      <c r="M1834" s="108"/>
      <c r="N1834" s="108"/>
      <c r="O1834" s="108"/>
      <c r="P1834" s="108"/>
      <c r="Q1834" s="108"/>
      <c r="R1834" s="108"/>
      <c r="S1834" s="108"/>
      <c r="T1834" s="100">
        <f t="shared" si="309"/>
        <v>0</v>
      </c>
      <c r="U1834" s="111"/>
      <c r="V1834" s="111"/>
      <c r="W1834" s="111">
        <f>SUMIFS($F$3:F1834,$D$3:D1834,D1834,$C$3:C1834,"Buy")+SUMIFS($F$3:F1834,$D$3:D1834,D1834,$C$3:C1834,"Coin Deposit",$E$3:E1834,"&lt;&gt;")</f>
        <v>0</v>
      </c>
      <c r="X1834" s="111">
        <f t="shared" si="310"/>
        <v>0</v>
      </c>
      <c r="Y1834" s="111">
        <f>IF($D1834=Y$1,SUMIFS($H$3:$H1834,$G$3:$G1834,Y$1,$C$3:$C1834,"Sell"),0)</f>
        <v>0</v>
      </c>
      <c r="Z1834" s="111">
        <f t="shared" si="311"/>
        <v>0</v>
      </c>
      <c r="AA1834" s="111">
        <f>IF($D1834=AA$1,SUMIFS($H$3:$H1834,$G$3:$G1834,AA$1,$C$3:$C1834,"Sell"),0)</f>
        <v>0</v>
      </c>
      <c r="AB1834" s="111">
        <f t="shared" si="312"/>
        <v>0</v>
      </c>
      <c r="AC1834" s="111">
        <f>SUMIFS('Deductions and Deposits'!$H:$H,'Deductions and Deposits'!$G:$G,D1834,'Deductions and Deposits'!$F:$F,"&lt;="&amp;B1834)+SUMIFS($F$3:F1834,$D$3:D1834,D1834,$C$3:C1834,"Coin Deposit",$E$3:E1834,"")</f>
        <v>0</v>
      </c>
      <c r="AD1834" s="111">
        <f>SUMIFS('Deductions and Deposits'!$D:$D,'Deductions and Deposits'!$C:$C,D1834)+SUMIFS($F:$F,$D:$D,D1834,$C:$C,"Coin Deduction")</f>
        <v>0</v>
      </c>
      <c r="AE1834" s="111">
        <f>Table5[[#This Row],[Column4]]+Table5[[#This Row],[Column14]]+Table5[[#This Row],[Column19]]+Table5[[#This Row],[Column12]]</f>
        <v>0</v>
      </c>
      <c r="AF1834" s="111">
        <f>Table5[[#This Row],[Column5]]+Table5[[#This Row],[Column13]]+Table5[[#This Row],[Column21]]+Table5[[#This Row],[Column18]]</f>
        <v>0</v>
      </c>
      <c r="AG1834" s="111">
        <f t="shared" si="313"/>
        <v>0</v>
      </c>
      <c r="AH1834" s="111">
        <f t="shared" si="314"/>
        <v>0</v>
      </c>
      <c r="AI1834" s="111">
        <f>Table5[[#This Row],[Column17]]-Table5[[#This Row],[Column20]]</f>
        <v>0</v>
      </c>
      <c r="AJ1834" s="111">
        <f t="shared" si="315"/>
        <v>0</v>
      </c>
      <c r="AK1834" s="111">
        <f t="shared" si="319"/>
        <v>0</v>
      </c>
      <c r="AL1834" s="111">
        <f t="shared" si="316"/>
        <v>0</v>
      </c>
      <c r="AM1834" s="111" t="str">
        <f t="shared" si="317"/>
        <v/>
      </c>
      <c r="AN1834" s="111" t="str">
        <f t="shared" ca="1" si="318"/>
        <v/>
      </c>
    </row>
    <row r="1835" spans="1:40" ht="20.25" customHeight="1" x14ac:dyDescent="0.3">
      <c r="A1835" s="107"/>
      <c r="B1835" s="144"/>
      <c r="C1835" s="119"/>
      <c r="D1835" s="120"/>
      <c r="E1835" s="119"/>
      <c r="F1835" s="119"/>
      <c r="G1835" s="120"/>
      <c r="H1835" s="119"/>
      <c r="I1835" s="109"/>
      <c r="L1835" s="108"/>
      <c r="M1835" s="108"/>
      <c r="N1835" s="108"/>
      <c r="O1835" s="108"/>
      <c r="P1835" s="108"/>
      <c r="Q1835" s="108"/>
      <c r="R1835" s="108"/>
      <c r="S1835" s="108"/>
      <c r="T1835" s="100">
        <f t="shared" si="309"/>
        <v>0</v>
      </c>
      <c r="U1835" s="111"/>
      <c r="V1835" s="111"/>
      <c r="W1835" s="111">
        <f>SUMIFS($F$3:F1835,$D$3:D1835,D1835,$C$3:C1835,"Buy")+SUMIFS($F$3:F1835,$D$3:D1835,D1835,$C$3:C1835,"Coin Deposit",$E$3:E1835,"&lt;&gt;")</f>
        <v>0</v>
      </c>
      <c r="X1835" s="111">
        <f t="shared" si="310"/>
        <v>0</v>
      </c>
      <c r="Y1835" s="111">
        <f>IF($D1835=Y$1,SUMIFS($H$3:$H1835,$G$3:$G1835,Y$1,$C$3:$C1835,"Sell"),0)</f>
        <v>0</v>
      </c>
      <c r="Z1835" s="111">
        <f t="shared" si="311"/>
        <v>0</v>
      </c>
      <c r="AA1835" s="111">
        <f>IF($D1835=AA$1,SUMIFS($H$3:$H1835,$G$3:$G1835,AA$1,$C$3:$C1835,"Sell"),0)</f>
        <v>0</v>
      </c>
      <c r="AB1835" s="111">
        <f t="shared" si="312"/>
        <v>0</v>
      </c>
      <c r="AC1835" s="111">
        <f>SUMIFS('Deductions and Deposits'!$H:$H,'Deductions and Deposits'!$G:$G,D1835,'Deductions and Deposits'!$F:$F,"&lt;="&amp;B1835)+SUMIFS($F$3:F1835,$D$3:D1835,D1835,$C$3:C1835,"Coin Deposit",$E$3:E1835,"")</f>
        <v>0</v>
      </c>
      <c r="AD1835" s="111">
        <f>SUMIFS('Deductions and Deposits'!$D:$D,'Deductions and Deposits'!$C:$C,D1835)+SUMIFS($F:$F,$D:$D,D1835,$C:$C,"Coin Deduction")</f>
        <v>0</v>
      </c>
      <c r="AE1835" s="111">
        <f>Table5[[#This Row],[Column4]]+Table5[[#This Row],[Column14]]+Table5[[#This Row],[Column19]]+Table5[[#This Row],[Column12]]</f>
        <v>0</v>
      </c>
      <c r="AF1835" s="111">
        <f>Table5[[#This Row],[Column5]]+Table5[[#This Row],[Column13]]+Table5[[#This Row],[Column21]]+Table5[[#This Row],[Column18]]</f>
        <v>0</v>
      </c>
      <c r="AG1835" s="111">
        <f t="shared" si="313"/>
        <v>0</v>
      </c>
      <c r="AH1835" s="111">
        <f t="shared" si="314"/>
        <v>0</v>
      </c>
      <c r="AI1835" s="111">
        <f>Table5[[#This Row],[Column17]]-Table5[[#This Row],[Column20]]</f>
        <v>0</v>
      </c>
      <c r="AJ1835" s="111">
        <f t="shared" si="315"/>
        <v>0</v>
      </c>
      <c r="AK1835" s="111">
        <f t="shared" si="319"/>
        <v>0</v>
      </c>
      <c r="AL1835" s="111">
        <f t="shared" si="316"/>
        <v>0</v>
      </c>
      <c r="AM1835" s="111" t="str">
        <f t="shared" si="317"/>
        <v/>
      </c>
      <c r="AN1835" s="111" t="str">
        <f t="shared" ca="1" si="318"/>
        <v/>
      </c>
    </row>
    <row r="1836" spans="1:40" ht="20.25" customHeight="1" x14ac:dyDescent="0.3">
      <c r="A1836" s="107"/>
      <c r="B1836" s="144"/>
      <c r="C1836" s="119"/>
      <c r="D1836" s="120"/>
      <c r="E1836" s="119"/>
      <c r="F1836" s="119"/>
      <c r="G1836" s="120"/>
      <c r="H1836" s="119"/>
      <c r="I1836" s="109"/>
      <c r="L1836" s="108"/>
      <c r="M1836" s="108"/>
      <c r="N1836" s="108"/>
      <c r="O1836" s="108"/>
      <c r="P1836" s="108"/>
      <c r="Q1836" s="108"/>
      <c r="R1836" s="108"/>
      <c r="S1836" s="108"/>
      <c r="T1836" s="100">
        <f t="shared" si="309"/>
        <v>0</v>
      </c>
      <c r="U1836" s="111"/>
      <c r="V1836" s="111"/>
      <c r="W1836" s="111">
        <f>SUMIFS($F$3:F1836,$D$3:D1836,D1836,$C$3:C1836,"Buy")+SUMIFS($F$3:F1836,$D$3:D1836,D1836,$C$3:C1836,"Coin Deposit",$E$3:E1836,"&lt;&gt;")</f>
        <v>0</v>
      </c>
      <c r="X1836" s="111">
        <f t="shared" si="310"/>
        <v>0</v>
      </c>
      <c r="Y1836" s="111">
        <f>IF($D1836=Y$1,SUMIFS($H$3:$H1836,$G$3:$G1836,Y$1,$C$3:$C1836,"Sell"),0)</f>
        <v>0</v>
      </c>
      <c r="Z1836" s="111">
        <f t="shared" si="311"/>
        <v>0</v>
      </c>
      <c r="AA1836" s="111">
        <f>IF($D1836=AA$1,SUMIFS($H$3:$H1836,$G$3:$G1836,AA$1,$C$3:$C1836,"Sell"),0)</f>
        <v>0</v>
      </c>
      <c r="AB1836" s="111">
        <f t="shared" si="312"/>
        <v>0</v>
      </c>
      <c r="AC1836" s="111">
        <f>SUMIFS('Deductions and Deposits'!$H:$H,'Deductions and Deposits'!$G:$G,D1836,'Deductions and Deposits'!$F:$F,"&lt;="&amp;B1836)+SUMIFS($F$3:F1836,$D$3:D1836,D1836,$C$3:C1836,"Coin Deposit",$E$3:E1836,"")</f>
        <v>0</v>
      </c>
      <c r="AD1836" s="111">
        <f>SUMIFS('Deductions and Deposits'!$D:$D,'Deductions and Deposits'!$C:$C,D1836)+SUMIFS($F:$F,$D:$D,D1836,$C:$C,"Coin Deduction")</f>
        <v>0</v>
      </c>
      <c r="AE1836" s="111">
        <f>Table5[[#This Row],[Column4]]+Table5[[#This Row],[Column14]]+Table5[[#This Row],[Column19]]+Table5[[#This Row],[Column12]]</f>
        <v>0</v>
      </c>
      <c r="AF1836" s="111">
        <f>Table5[[#This Row],[Column5]]+Table5[[#This Row],[Column13]]+Table5[[#This Row],[Column21]]+Table5[[#This Row],[Column18]]</f>
        <v>0</v>
      </c>
      <c r="AG1836" s="111">
        <f t="shared" si="313"/>
        <v>0</v>
      </c>
      <c r="AH1836" s="111">
        <f t="shared" si="314"/>
        <v>0</v>
      </c>
      <c r="AI1836" s="111">
        <f>Table5[[#This Row],[Column17]]-Table5[[#This Row],[Column20]]</f>
        <v>0</v>
      </c>
      <c r="AJ1836" s="111">
        <f t="shared" si="315"/>
        <v>0</v>
      </c>
      <c r="AK1836" s="111">
        <f t="shared" si="319"/>
        <v>0</v>
      </c>
      <c r="AL1836" s="111">
        <f t="shared" si="316"/>
        <v>0</v>
      </c>
      <c r="AM1836" s="111" t="str">
        <f t="shared" si="317"/>
        <v/>
      </c>
      <c r="AN1836" s="111" t="str">
        <f t="shared" ca="1" si="318"/>
        <v/>
      </c>
    </row>
    <row r="1837" spans="1:40" ht="20.25" customHeight="1" x14ac:dyDescent="0.3">
      <c r="A1837" s="107"/>
      <c r="B1837" s="144"/>
      <c r="C1837" s="119"/>
      <c r="D1837" s="120"/>
      <c r="E1837" s="119"/>
      <c r="F1837" s="119"/>
      <c r="G1837" s="120"/>
      <c r="H1837" s="119"/>
      <c r="I1837" s="109"/>
      <c r="L1837" s="108"/>
      <c r="M1837" s="108"/>
      <c r="N1837" s="108"/>
      <c r="O1837" s="108"/>
      <c r="P1837" s="108"/>
      <c r="Q1837" s="108"/>
      <c r="R1837" s="108"/>
      <c r="S1837" s="108"/>
      <c r="T1837" s="100">
        <f t="shared" si="309"/>
        <v>0</v>
      </c>
      <c r="U1837" s="111"/>
      <c r="V1837" s="111"/>
      <c r="W1837" s="111">
        <f>SUMIFS($F$3:F1837,$D$3:D1837,D1837,$C$3:C1837,"Buy")+SUMIFS($F$3:F1837,$D$3:D1837,D1837,$C$3:C1837,"Coin Deposit",$E$3:E1837,"&lt;&gt;")</f>
        <v>0</v>
      </c>
      <c r="X1837" s="111">
        <f t="shared" si="310"/>
        <v>0</v>
      </c>
      <c r="Y1837" s="111">
        <f>IF($D1837=Y$1,SUMIFS($H$3:$H1837,$G$3:$G1837,Y$1,$C$3:$C1837,"Sell"),0)</f>
        <v>0</v>
      </c>
      <c r="Z1837" s="111">
        <f t="shared" si="311"/>
        <v>0</v>
      </c>
      <c r="AA1837" s="111">
        <f>IF($D1837=AA$1,SUMIFS($H$3:$H1837,$G$3:$G1837,AA$1,$C$3:$C1837,"Sell"),0)</f>
        <v>0</v>
      </c>
      <c r="AB1837" s="111">
        <f t="shared" si="312"/>
        <v>0</v>
      </c>
      <c r="AC1837" s="111">
        <f>SUMIFS('Deductions and Deposits'!$H:$H,'Deductions and Deposits'!$G:$G,D1837,'Deductions and Deposits'!$F:$F,"&lt;="&amp;B1837)+SUMIFS($F$3:F1837,$D$3:D1837,D1837,$C$3:C1837,"Coin Deposit",$E$3:E1837,"")</f>
        <v>0</v>
      </c>
      <c r="AD1837" s="111">
        <f>SUMIFS('Deductions and Deposits'!$D:$D,'Deductions and Deposits'!$C:$C,D1837)+SUMIFS($F:$F,$D:$D,D1837,$C:$C,"Coin Deduction")</f>
        <v>0</v>
      </c>
      <c r="AE1837" s="111">
        <f>Table5[[#This Row],[Column4]]+Table5[[#This Row],[Column14]]+Table5[[#This Row],[Column19]]+Table5[[#This Row],[Column12]]</f>
        <v>0</v>
      </c>
      <c r="AF1837" s="111">
        <f>Table5[[#This Row],[Column5]]+Table5[[#This Row],[Column13]]+Table5[[#This Row],[Column21]]+Table5[[#This Row],[Column18]]</f>
        <v>0</v>
      </c>
      <c r="AG1837" s="111">
        <f t="shared" si="313"/>
        <v>0</v>
      </c>
      <c r="AH1837" s="111">
        <f t="shared" si="314"/>
        <v>0</v>
      </c>
      <c r="AI1837" s="111">
        <f>Table5[[#This Row],[Column17]]-Table5[[#This Row],[Column20]]</f>
        <v>0</v>
      </c>
      <c r="AJ1837" s="111">
        <f t="shared" si="315"/>
        <v>0</v>
      </c>
      <c r="AK1837" s="111">
        <f t="shared" si="319"/>
        <v>0</v>
      </c>
      <c r="AL1837" s="111">
        <f t="shared" si="316"/>
        <v>0</v>
      </c>
      <c r="AM1837" s="111" t="str">
        <f t="shared" si="317"/>
        <v/>
      </c>
      <c r="AN1837" s="111" t="str">
        <f t="shared" ca="1" si="318"/>
        <v/>
      </c>
    </row>
    <row r="1838" spans="1:40" ht="20.25" customHeight="1" x14ac:dyDescent="0.3">
      <c r="A1838" s="107"/>
      <c r="B1838" s="144"/>
      <c r="C1838" s="119"/>
      <c r="D1838" s="120"/>
      <c r="E1838" s="119"/>
      <c r="F1838" s="119"/>
      <c r="G1838" s="120"/>
      <c r="H1838" s="119"/>
      <c r="I1838" s="109"/>
      <c r="L1838" s="108"/>
      <c r="M1838" s="108"/>
      <c r="N1838" s="108"/>
      <c r="O1838" s="108"/>
      <c r="P1838" s="108"/>
      <c r="Q1838" s="108"/>
      <c r="R1838" s="108"/>
      <c r="S1838" s="108"/>
      <c r="T1838" s="100">
        <f t="shared" si="309"/>
        <v>0</v>
      </c>
      <c r="U1838" s="111"/>
      <c r="V1838" s="111"/>
      <c r="W1838" s="111">
        <f>SUMIFS($F$3:F1838,$D$3:D1838,D1838,$C$3:C1838,"Buy")+SUMIFS($F$3:F1838,$D$3:D1838,D1838,$C$3:C1838,"Coin Deposit",$E$3:E1838,"&lt;&gt;")</f>
        <v>0</v>
      </c>
      <c r="X1838" s="111">
        <f t="shared" si="310"/>
        <v>0</v>
      </c>
      <c r="Y1838" s="111">
        <f>IF($D1838=Y$1,SUMIFS($H$3:$H1838,$G$3:$G1838,Y$1,$C$3:$C1838,"Sell"),0)</f>
        <v>0</v>
      </c>
      <c r="Z1838" s="111">
        <f t="shared" si="311"/>
        <v>0</v>
      </c>
      <c r="AA1838" s="111">
        <f>IF($D1838=AA$1,SUMIFS($H$3:$H1838,$G$3:$G1838,AA$1,$C$3:$C1838,"Sell"),0)</f>
        <v>0</v>
      </c>
      <c r="AB1838" s="111">
        <f t="shared" si="312"/>
        <v>0</v>
      </c>
      <c r="AC1838" s="111">
        <f>SUMIFS('Deductions and Deposits'!$H:$H,'Deductions and Deposits'!$G:$G,D1838,'Deductions and Deposits'!$F:$F,"&lt;="&amp;B1838)+SUMIFS($F$3:F1838,$D$3:D1838,D1838,$C$3:C1838,"Coin Deposit",$E$3:E1838,"")</f>
        <v>0</v>
      </c>
      <c r="AD1838" s="111">
        <f>SUMIFS('Deductions and Deposits'!$D:$D,'Deductions and Deposits'!$C:$C,D1838)+SUMIFS($F:$F,$D:$D,D1838,$C:$C,"Coin Deduction")</f>
        <v>0</v>
      </c>
      <c r="AE1838" s="111">
        <f>Table5[[#This Row],[Column4]]+Table5[[#This Row],[Column14]]+Table5[[#This Row],[Column19]]+Table5[[#This Row],[Column12]]</f>
        <v>0</v>
      </c>
      <c r="AF1838" s="111">
        <f>Table5[[#This Row],[Column5]]+Table5[[#This Row],[Column13]]+Table5[[#This Row],[Column21]]+Table5[[#This Row],[Column18]]</f>
        <v>0</v>
      </c>
      <c r="AG1838" s="111">
        <f t="shared" si="313"/>
        <v>0</v>
      </c>
      <c r="AH1838" s="111">
        <f t="shared" si="314"/>
        <v>0</v>
      </c>
      <c r="AI1838" s="111">
        <f>Table5[[#This Row],[Column17]]-Table5[[#This Row],[Column20]]</f>
        <v>0</v>
      </c>
      <c r="AJ1838" s="111">
        <f t="shared" si="315"/>
        <v>0</v>
      </c>
      <c r="AK1838" s="111">
        <f t="shared" si="319"/>
        <v>0</v>
      </c>
      <c r="AL1838" s="111">
        <f t="shared" si="316"/>
        <v>0</v>
      </c>
      <c r="AM1838" s="111" t="str">
        <f t="shared" si="317"/>
        <v/>
      </c>
      <c r="AN1838" s="111" t="str">
        <f t="shared" ca="1" si="318"/>
        <v/>
      </c>
    </row>
    <row r="1839" spans="1:40" ht="20.25" customHeight="1" x14ac:dyDescent="0.3">
      <c r="A1839" s="107"/>
      <c r="B1839" s="144"/>
      <c r="C1839" s="119"/>
      <c r="D1839" s="120"/>
      <c r="E1839" s="119"/>
      <c r="F1839" s="119"/>
      <c r="G1839" s="120"/>
      <c r="H1839" s="119"/>
      <c r="I1839" s="109"/>
      <c r="L1839" s="108"/>
      <c r="M1839" s="108"/>
      <c r="N1839" s="108"/>
      <c r="O1839" s="108"/>
      <c r="P1839" s="108"/>
      <c r="Q1839" s="108"/>
      <c r="R1839" s="108"/>
      <c r="S1839" s="108"/>
      <c r="T1839" s="100">
        <f t="shared" si="309"/>
        <v>0</v>
      </c>
      <c r="U1839" s="111"/>
      <c r="V1839" s="111"/>
      <c r="W1839" s="111">
        <f>SUMIFS($F$3:F1839,$D$3:D1839,D1839,$C$3:C1839,"Buy")+SUMIFS($F$3:F1839,$D$3:D1839,D1839,$C$3:C1839,"Coin Deposit",$E$3:E1839,"&lt;&gt;")</f>
        <v>0</v>
      </c>
      <c r="X1839" s="111">
        <f t="shared" si="310"/>
        <v>0</v>
      </c>
      <c r="Y1839" s="111">
        <f>IF($D1839=Y$1,SUMIFS($H$3:$H1839,$G$3:$G1839,Y$1,$C$3:$C1839,"Sell"),0)</f>
        <v>0</v>
      </c>
      <c r="Z1839" s="111">
        <f t="shared" si="311"/>
        <v>0</v>
      </c>
      <c r="AA1839" s="111">
        <f>IF($D1839=AA$1,SUMIFS($H$3:$H1839,$G$3:$G1839,AA$1,$C$3:$C1839,"Sell"),0)</f>
        <v>0</v>
      </c>
      <c r="AB1839" s="111">
        <f t="shared" si="312"/>
        <v>0</v>
      </c>
      <c r="AC1839" s="111">
        <f>SUMIFS('Deductions and Deposits'!$H:$H,'Deductions and Deposits'!$G:$G,D1839,'Deductions and Deposits'!$F:$F,"&lt;="&amp;B1839)+SUMIFS($F$3:F1839,$D$3:D1839,D1839,$C$3:C1839,"Coin Deposit",$E$3:E1839,"")</f>
        <v>0</v>
      </c>
      <c r="AD1839" s="111">
        <f>SUMIFS('Deductions and Deposits'!$D:$D,'Deductions and Deposits'!$C:$C,D1839)+SUMIFS($F:$F,$D:$D,D1839,$C:$C,"Coin Deduction")</f>
        <v>0</v>
      </c>
      <c r="AE1839" s="111">
        <f>Table5[[#This Row],[Column4]]+Table5[[#This Row],[Column14]]+Table5[[#This Row],[Column19]]+Table5[[#This Row],[Column12]]</f>
        <v>0</v>
      </c>
      <c r="AF1839" s="111">
        <f>Table5[[#This Row],[Column5]]+Table5[[#This Row],[Column13]]+Table5[[#This Row],[Column21]]+Table5[[#This Row],[Column18]]</f>
        <v>0</v>
      </c>
      <c r="AG1839" s="111">
        <f t="shared" si="313"/>
        <v>0</v>
      </c>
      <c r="AH1839" s="111">
        <f t="shared" si="314"/>
        <v>0</v>
      </c>
      <c r="AI1839" s="111">
        <f>Table5[[#This Row],[Column17]]-Table5[[#This Row],[Column20]]</f>
        <v>0</v>
      </c>
      <c r="AJ1839" s="111">
        <f t="shared" si="315"/>
        <v>0</v>
      </c>
      <c r="AK1839" s="111">
        <f t="shared" si="319"/>
        <v>0</v>
      </c>
      <c r="AL1839" s="111">
        <f t="shared" si="316"/>
        <v>0</v>
      </c>
      <c r="AM1839" s="111" t="str">
        <f t="shared" si="317"/>
        <v/>
      </c>
      <c r="AN1839" s="111" t="str">
        <f t="shared" ca="1" si="318"/>
        <v/>
      </c>
    </row>
    <row r="1840" spans="1:40" ht="20.25" customHeight="1" x14ac:dyDescent="0.3">
      <c r="A1840" s="107"/>
      <c r="B1840" s="144"/>
      <c r="C1840" s="119"/>
      <c r="D1840" s="120"/>
      <c r="E1840" s="119"/>
      <c r="F1840" s="119"/>
      <c r="G1840" s="120"/>
      <c r="H1840" s="119"/>
      <c r="I1840" s="109"/>
      <c r="L1840" s="108"/>
      <c r="M1840" s="108"/>
      <c r="N1840" s="108"/>
      <c r="O1840" s="108"/>
      <c r="P1840" s="108"/>
      <c r="Q1840" s="108"/>
      <c r="R1840" s="108"/>
      <c r="S1840" s="108"/>
      <c r="T1840" s="100">
        <f t="shared" si="309"/>
        <v>0</v>
      </c>
      <c r="U1840" s="111"/>
      <c r="V1840" s="111"/>
      <c r="W1840" s="111">
        <f>SUMIFS($F$3:F1840,$D$3:D1840,D1840,$C$3:C1840,"Buy")+SUMIFS($F$3:F1840,$D$3:D1840,D1840,$C$3:C1840,"Coin Deposit",$E$3:E1840,"&lt;&gt;")</f>
        <v>0</v>
      </c>
      <c r="X1840" s="111">
        <f t="shared" si="310"/>
        <v>0</v>
      </c>
      <c r="Y1840" s="111">
        <f>IF($D1840=Y$1,SUMIFS($H$3:$H1840,$G$3:$G1840,Y$1,$C$3:$C1840,"Sell"),0)</f>
        <v>0</v>
      </c>
      <c r="Z1840" s="111">
        <f t="shared" si="311"/>
        <v>0</v>
      </c>
      <c r="AA1840" s="111">
        <f>IF($D1840=AA$1,SUMIFS($H$3:$H1840,$G$3:$G1840,AA$1,$C$3:$C1840,"Sell"),0)</f>
        <v>0</v>
      </c>
      <c r="AB1840" s="111">
        <f t="shared" si="312"/>
        <v>0</v>
      </c>
      <c r="AC1840" s="111">
        <f>SUMIFS('Deductions and Deposits'!$H:$H,'Deductions and Deposits'!$G:$G,D1840,'Deductions and Deposits'!$F:$F,"&lt;="&amp;B1840)+SUMIFS($F$3:F1840,$D$3:D1840,D1840,$C$3:C1840,"Coin Deposit",$E$3:E1840,"")</f>
        <v>0</v>
      </c>
      <c r="AD1840" s="111">
        <f>SUMIFS('Deductions and Deposits'!$D:$D,'Deductions and Deposits'!$C:$C,D1840)+SUMIFS($F:$F,$D:$D,D1840,$C:$C,"Coin Deduction")</f>
        <v>0</v>
      </c>
      <c r="AE1840" s="111">
        <f>Table5[[#This Row],[Column4]]+Table5[[#This Row],[Column14]]+Table5[[#This Row],[Column19]]+Table5[[#This Row],[Column12]]</f>
        <v>0</v>
      </c>
      <c r="AF1840" s="111">
        <f>Table5[[#This Row],[Column5]]+Table5[[#This Row],[Column13]]+Table5[[#This Row],[Column21]]+Table5[[#This Row],[Column18]]</f>
        <v>0</v>
      </c>
      <c r="AG1840" s="111">
        <f t="shared" si="313"/>
        <v>0</v>
      </c>
      <c r="AH1840" s="111">
        <f t="shared" si="314"/>
        <v>0</v>
      </c>
      <c r="AI1840" s="111">
        <f>Table5[[#This Row],[Column17]]-Table5[[#This Row],[Column20]]</f>
        <v>0</v>
      </c>
      <c r="AJ1840" s="111">
        <f t="shared" si="315"/>
        <v>0</v>
      </c>
      <c r="AK1840" s="111">
        <f t="shared" si="319"/>
        <v>0</v>
      </c>
      <c r="AL1840" s="111">
        <f t="shared" si="316"/>
        <v>0</v>
      </c>
      <c r="AM1840" s="111" t="str">
        <f t="shared" si="317"/>
        <v/>
      </c>
      <c r="AN1840" s="111" t="str">
        <f t="shared" ca="1" si="318"/>
        <v/>
      </c>
    </row>
    <row r="1841" spans="1:40" ht="20.25" customHeight="1" x14ac:dyDescent="0.3">
      <c r="A1841" s="107"/>
      <c r="B1841" s="144"/>
      <c r="C1841" s="119"/>
      <c r="D1841" s="120"/>
      <c r="E1841" s="119"/>
      <c r="F1841" s="119"/>
      <c r="G1841" s="120"/>
      <c r="H1841" s="119"/>
      <c r="I1841" s="109"/>
      <c r="L1841" s="108"/>
      <c r="M1841" s="108"/>
      <c r="N1841" s="108"/>
      <c r="O1841" s="108"/>
      <c r="P1841" s="108"/>
      <c r="Q1841" s="108"/>
      <c r="R1841" s="108"/>
      <c r="S1841" s="108"/>
      <c r="T1841" s="100">
        <f t="shared" si="309"/>
        <v>0</v>
      </c>
      <c r="U1841" s="111"/>
      <c r="V1841" s="111"/>
      <c r="W1841" s="111">
        <f>SUMIFS($F$3:F1841,$D$3:D1841,D1841,$C$3:C1841,"Buy")+SUMIFS($F$3:F1841,$D$3:D1841,D1841,$C$3:C1841,"Coin Deposit",$E$3:E1841,"&lt;&gt;")</f>
        <v>0</v>
      </c>
      <c r="X1841" s="111">
        <f t="shared" si="310"/>
        <v>0</v>
      </c>
      <c r="Y1841" s="111">
        <f>IF($D1841=Y$1,SUMIFS($H$3:$H1841,$G$3:$G1841,Y$1,$C$3:$C1841,"Sell"),0)</f>
        <v>0</v>
      </c>
      <c r="Z1841" s="111">
        <f t="shared" si="311"/>
        <v>0</v>
      </c>
      <c r="AA1841" s="111">
        <f>IF($D1841=AA$1,SUMIFS($H$3:$H1841,$G$3:$G1841,AA$1,$C$3:$C1841,"Sell"),0)</f>
        <v>0</v>
      </c>
      <c r="AB1841" s="111">
        <f t="shared" si="312"/>
        <v>0</v>
      </c>
      <c r="AC1841" s="111">
        <f>SUMIFS('Deductions and Deposits'!$H:$H,'Deductions and Deposits'!$G:$G,D1841,'Deductions and Deposits'!$F:$F,"&lt;="&amp;B1841)+SUMIFS($F$3:F1841,$D$3:D1841,D1841,$C$3:C1841,"Coin Deposit",$E$3:E1841,"")</f>
        <v>0</v>
      </c>
      <c r="AD1841" s="111">
        <f>SUMIFS('Deductions and Deposits'!$D:$D,'Deductions and Deposits'!$C:$C,D1841)+SUMIFS($F:$F,$D:$D,D1841,$C:$C,"Coin Deduction")</f>
        <v>0</v>
      </c>
      <c r="AE1841" s="111">
        <f>Table5[[#This Row],[Column4]]+Table5[[#This Row],[Column14]]+Table5[[#This Row],[Column19]]+Table5[[#This Row],[Column12]]</f>
        <v>0</v>
      </c>
      <c r="AF1841" s="111">
        <f>Table5[[#This Row],[Column5]]+Table5[[#This Row],[Column13]]+Table5[[#This Row],[Column21]]+Table5[[#This Row],[Column18]]</f>
        <v>0</v>
      </c>
      <c r="AG1841" s="111">
        <f t="shared" si="313"/>
        <v>0</v>
      </c>
      <c r="AH1841" s="111">
        <f t="shared" si="314"/>
        <v>0</v>
      </c>
      <c r="AI1841" s="111">
        <f>Table5[[#This Row],[Column17]]-Table5[[#This Row],[Column20]]</f>
        <v>0</v>
      </c>
      <c r="AJ1841" s="111">
        <f t="shared" si="315"/>
        <v>0</v>
      </c>
      <c r="AK1841" s="111">
        <f t="shared" si="319"/>
        <v>0</v>
      </c>
      <c r="AL1841" s="111">
        <f t="shared" si="316"/>
        <v>0</v>
      </c>
      <c r="AM1841" s="111" t="str">
        <f t="shared" si="317"/>
        <v/>
      </c>
      <c r="AN1841" s="111" t="str">
        <f t="shared" ca="1" si="318"/>
        <v/>
      </c>
    </row>
    <row r="1842" spans="1:40" ht="20.25" customHeight="1" x14ac:dyDescent="0.3">
      <c r="A1842" s="107"/>
      <c r="B1842" s="144"/>
      <c r="C1842" s="119"/>
      <c r="D1842" s="120"/>
      <c r="E1842" s="119"/>
      <c r="F1842" s="119"/>
      <c r="G1842" s="120"/>
      <c r="H1842" s="119"/>
      <c r="I1842" s="109"/>
      <c r="L1842" s="108"/>
      <c r="M1842" s="108"/>
      <c r="N1842" s="108"/>
      <c r="O1842" s="108"/>
      <c r="P1842" s="108"/>
      <c r="Q1842" s="108"/>
      <c r="R1842" s="108"/>
      <c r="S1842" s="108"/>
      <c r="T1842" s="100">
        <f t="shared" si="309"/>
        <v>0</v>
      </c>
      <c r="U1842" s="111"/>
      <c r="V1842" s="111"/>
      <c r="W1842" s="111">
        <f>SUMIFS($F$3:F1842,$D$3:D1842,D1842,$C$3:C1842,"Buy")+SUMIFS($F$3:F1842,$D$3:D1842,D1842,$C$3:C1842,"Coin Deposit",$E$3:E1842,"&lt;&gt;")</f>
        <v>0</v>
      </c>
      <c r="X1842" s="111">
        <f t="shared" si="310"/>
        <v>0</v>
      </c>
      <c r="Y1842" s="111">
        <f>IF($D1842=Y$1,SUMIFS($H$3:$H1842,$G$3:$G1842,Y$1,$C$3:$C1842,"Sell"),0)</f>
        <v>0</v>
      </c>
      <c r="Z1842" s="111">
        <f t="shared" si="311"/>
        <v>0</v>
      </c>
      <c r="AA1842" s="111">
        <f>IF($D1842=AA$1,SUMIFS($H$3:$H1842,$G$3:$G1842,AA$1,$C$3:$C1842,"Sell"),0)</f>
        <v>0</v>
      </c>
      <c r="AB1842" s="111">
        <f t="shared" si="312"/>
        <v>0</v>
      </c>
      <c r="AC1842" s="111">
        <f>SUMIFS('Deductions and Deposits'!$H:$H,'Deductions and Deposits'!$G:$G,D1842,'Deductions and Deposits'!$F:$F,"&lt;="&amp;B1842)+SUMIFS($F$3:F1842,$D$3:D1842,D1842,$C$3:C1842,"Coin Deposit",$E$3:E1842,"")</f>
        <v>0</v>
      </c>
      <c r="AD1842" s="111">
        <f>SUMIFS('Deductions and Deposits'!$D:$D,'Deductions and Deposits'!$C:$C,D1842)+SUMIFS($F:$F,$D:$D,D1842,$C:$C,"Coin Deduction")</f>
        <v>0</v>
      </c>
      <c r="AE1842" s="111">
        <f>Table5[[#This Row],[Column4]]+Table5[[#This Row],[Column14]]+Table5[[#This Row],[Column19]]+Table5[[#This Row],[Column12]]</f>
        <v>0</v>
      </c>
      <c r="AF1842" s="111">
        <f>Table5[[#This Row],[Column5]]+Table5[[#This Row],[Column13]]+Table5[[#This Row],[Column21]]+Table5[[#This Row],[Column18]]</f>
        <v>0</v>
      </c>
      <c r="AG1842" s="111">
        <f t="shared" si="313"/>
        <v>0</v>
      </c>
      <c r="AH1842" s="111">
        <f t="shared" si="314"/>
        <v>0</v>
      </c>
      <c r="AI1842" s="111">
        <f>Table5[[#This Row],[Column17]]-Table5[[#This Row],[Column20]]</f>
        <v>0</v>
      </c>
      <c r="AJ1842" s="111">
        <f t="shared" si="315"/>
        <v>0</v>
      </c>
      <c r="AK1842" s="111">
        <f t="shared" si="319"/>
        <v>0</v>
      </c>
      <c r="AL1842" s="111">
        <f t="shared" si="316"/>
        <v>0</v>
      </c>
      <c r="AM1842" s="111" t="str">
        <f t="shared" si="317"/>
        <v/>
      </c>
      <c r="AN1842" s="111" t="str">
        <f t="shared" ca="1" si="318"/>
        <v/>
      </c>
    </row>
    <row r="1843" spans="1:40" ht="20.25" customHeight="1" x14ac:dyDescent="0.3">
      <c r="A1843" s="107"/>
      <c r="B1843" s="144"/>
      <c r="C1843" s="119"/>
      <c r="D1843" s="120"/>
      <c r="E1843" s="119"/>
      <c r="F1843" s="119"/>
      <c r="G1843" s="120"/>
      <c r="H1843" s="119"/>
      <c r="I1843" s="109"/>
      <c r="L1843" s="108"/>
      <c r="M1843" s="108"/>
      <c r="N1843" s="108"/>
      <c r="O1843" s="108"/>
      <c r="P1843" s="108"/>
      <c r="Q1843" s="108"/>
      <c r="R1843" s="108"/>
      <c r="S1843" s="108"/>
      <c r="T1843" s="100">
        <f t="shared" si="309"/>
        <v>0</v>
      </c>
      <c r="U1843" s="111"/>
      <c r="V1843" s="111"/>
      <c r="W1843" s="111">
        <f>SUMIFS($F$3:F1843,$D$3:D1843,D1843,$C$3:C1843,"Buy")+SUMIFS($F$3:F1843,$D$3:D1843,D1843,$C$3:C1843,"Coin Deposit",$E$3:E1843,"&lt;&gt;")</f>
        <v>0</v>
      </c>
      <c r="X1843" s="111">
        <f t="shared" si="310"/>
        <v>0</v>
      </c>
      <c r="Y1843" s="111">
        <f>IF($D1843=Y$1,SUMIFS($H$3:$H1843,$G$3:$G1843,Y$1,$C$3:$C1843,"Sell"),0)</f>
        <v>0</v>
      </c>
      <c r="Z1843" s="111">
        <f t="shared" si="311"/>
        <v>0</v>
      </c>
      <c r="AA1843" s="111">
        <f>IF($D1843=AA$1,SUMIFS($H$3:$H1843,$G$3:$G1843,AA$1,$C$3:$C1843,"Sell"),0)</f>
        <v>0</v>
      </c>
      <c r="AB1843" s="111">
        <f t="shared" si="312"/>
        <v>0</v>
      </c>
      <c r="AC1843" s="111">
        <f>SUMIFS('Deductions and Deposits'!$H:$H,'Deductions and Deposits'!$G:$G,D1843,'Deductions and Deposits'!$F:$F,"&lt;="&amp;B1843)+SUMIFS($F$3:F1843,$D$3:D1843,D1843,$C$3:C1843,"Coin Deposit",$E$3:E1843,"")</f>
        <v>0</v>
      </c>
      <c r="AD1843" s="111">
        <f>SUMIFS('Deductions and Deposits'!$D:$D,'Deductions and Deposits'!$C:$C,D1843)+SUMIFS($F:$F,$D:$D,D1843,$C:$C,"Coin Deduction")</f>
        <v>0</v>
      </c>
      <c r="AE1843" s="111">
        <f>Table5[[#This Row],[Column4]]+Table5[[#This Row],[Column14]]+Table5[[#This Row],[Column19]]+Table5[[#This Row],[Column12]]</f>
        <v>0</v>
      </c>
      <c r="AF1843" s="111">
        <f>Table5[[#This Row],[Column5]]+Table5[[#This Row],[Column13]]+Table5[[#This Row],[Column21]]+Table5[[#This Row],[Column18]]</f>
        <v>0</v>
      </c>
      <c r="AG1843" s="111">
        <f t="shared" si="313"/>
        <v>0</v>
      </c>
      <c r="AH1843" s="111">
        <f t="shared" si="314"/>
        <v>0</v>
      </c>
      <c r="AI1843" s="111">
        <f>Table5[[#This Row],[Column17]]-Table5[[#This Row],[Column20]]</f>
        <v>0</v>
      </c>
      <c r="AJ1843" s="111">
        <f t="shared" si="315"/>
        <v>0</v>
      </c>
      <c r="AK1843" s="111">
        <f t="shared" si="319"/>
        <v>0</v>
      </c>
      <c r="AL1843" s="111">
        <f t="shared" si="316"/>
        <v>0</v>
      </c>
      <c r="AM1843" s="111" t="str">
        <f t="shared" si="317"/>
        <v/>
      </c>
      <c r="AN1843" s="111" t="str">
        <f t="shared" ca="1" si="318"/>
        <v/>
      </c>
    </row>
    <row r="1844" spans="1:40" ht="20.25" customHeight="1" x14ac:dyDescent="0.3">
      <c r="A1844" s="107"/>
      <c r="B1844" s="144"/>
      <c r="C1844" s="119"/>
      <c r="D1844" s="120"/>
      <c r="E1844" s="119"/>
      <c r="F1844" s="119"/>
      <c r="G1844" s="120"/>
      <c r="H1844" s="119"/>
      <c r="I1844" s="109"/>
      <c r="L1844" s="108"/>
      <c r="M1844" s="108"/>
      <c r="N1844" s="108"/>
      <c r="O1844" s="108"/>
      <c r="P1844" s="108"/>
      <c r="Q1844" s="108"/>
      <c r="R1844" s="108"/>
      <c r="S1844" s="108"/>
      <c r="T1844" s="100">
        <f t="shared" si="309"/>
        <v>0</v>
      </c>
      <c r="U1844" s="111"/>
      <c r="V1844" s="111"/>
      <c r="W1844" s="111">
        <f>SUMIFS($F$3:F1844,$D$3:D1844,D1844,$C$3:C1844,"Buy")+SUMIFS($F$3:F1844,$D$3:D1844,D1844,$C$3:C1844,"Coin Deposit",$E$3:E1844,"&lt;&gt;")</f>
        <v>0</v>
      </c>
      <c r="X1844" s="111">
        <f t="shared" si="310"/>
        <v>0</v>
      </c>
      <c r="Y1844" s="111">
        <f>IF($D1844=Y$1,SUMIFS($H$3:$H1844,$G$3:$G1844,Y$1,$C$3:$C1844,"Sell"),0)</f>
        <v>0</v>
      </c>
      <c r="Z1844" s="111">
        <f t="shared" si="311"/>
        <v>0</v>
      </c>
      <c r="AA1844" s="111">
        <f>IF($D1844=AA$1,SUMIFS($H$3:$H1844,$G$3:$G1844,AA$1,$C$3:$C1844,"Sell"),0)</f>
        <v>0</v>
      </c>
      <c r="AB1844" s="111">
        <f t="shared" si="312"/>
        <v>0</v>
      </c>
      <c r="AC1844" s="111">
        <f>SUMIFS('Deductions and Deposits'!$H:$H,'Deductions and Deposits'!$G:$G,D1844,'Deductions and Deposits'!$F:$F,"&lt;="&amp;B1844)+SUMIFS($F$3:F1844,$D$3:D1844,D1844,$C$3:C1844,"Coin Deposit",$E$3:E1844,"")</f>
        <v>0</v>
      </c>
      <c r="AD1844" s="111">
        <f>SUMIFS('Deductions and Deposits'!$D:$D,'Deductions and Deposits'!$C:$C,D1844)+SUMIFS($F:$F,$D:$D,D1844,$C:$C,"Coin Deduction")</f>
        <v>0</v>
      </c>
      <c r="AE1844" s="111">
        <f>Table5[[#This Row],[Column4]]+Table5[[#This Row],[Column14]]+Table5[[#This Row],[Column19]]+Table5[[#This Row],[Column12]]</f>
        <v>0</v>
      </c>
      <c r="AF1844" s="111">
        <f>Table5[[#This Row],[Column5]]+Table5[[#This Row],[Column13]]+Table5[[#This Row],[Column21]]+Table5[[#This Row],[Column18]]</f>
        <v>0</v>
      </c>
      <c r="AG1844" s="111">
        <f t="shared" si="313"/>
        <v>0</v>
      </c>
      <c r="AH1844" s="111">
        <f t="shared" si="314"/>
        <v>0</v>
      </c>
      <c r="AI1844" s="111">
        <f>Table5[[#This Row],[Column17]]-Table5[[#This Row],[Column20]]</f>
        <v>0</v>
      </c>
      <c r="AJ1844" s="111">
        <f t="shared" si="315"/>
        <v>0</v>
      </c>
      <c r="AK1844" s="111">
        <f t="shared" si="319"/>
        <v>0</v>
      </c>
      <c r="AL1844" s="111">
        <f t="shared" si="316"/>
        <v>0</v>
      </c>
      <c r="AM1844" s="111" t="str">
        <f t="shared" si="317"/>
        <v/>
      </c>
      <c r="AN1844" s="111" t="str">
        <f t="shared" ca="1" si="318"/>
        <v/>
      </c>
    </row>
    <row r="1845" spans="1:40" ht="20.25" customHeight="1" x14ac:dyDescent="0.3">
      <c r="A1845" s="107"/>
      <c r="B1845" s="144"/>
      <c r="C1845" s="119"/>
      <c r="D1845" s="120"/>
      <c r="E1845" s="119"/>
      <c r="F1845" s="119"/>
      <c r="G1845" s="120"/>
      <c r="H1845" s="119"/>
      <c r="I1845" s="109"/>
      <c r="L1845" s="108"/>
      <c r="M1845" s="108"/>
      <c r="N1845" s="108"/>
      <c r="O1845" s="108"/>
      <c r="P1845" s="108"/>
      <c r="Q1845" s="108"/>
      <c r="R1845" s="108"/>
      <c r="S1845" s="108"/>
      <c r="T1845" s="100">
        <f t="shared" si="309"/>
        <v>0</v>
      </c>
      <c r="U1845" s="111"/>
      <c r="V1845" s="111"/>
      <c r="W1845" s="111">
        <f>SUMIFS($F$3:F1845,$D$3:D1845,D1845,$C$3:C1845,"Buy")+SUMIFS($F$3:F1845,$D$3:D1845,D1845,$C$3:C1845,"Coin Deposit",$E$3:E1845,"&lt;&gt;")</f>
        <v>0</v>
      </c>
      <c r="X1845" s="111">
        <f t="shared" si="310"/>
        <v>0</v>
      </c>
      <c r="Y1845" s="111">
        <f>IF($D1845=Y$1,SUMIFS($H$3:$H1845,$G$3:$G1845,Y$1,$C$3:$C1845,"Sell"),0)</f>
        <v>0</v>
      </c>
      <c r="Z1845" s="111">
        <f t="shared" si="311"/>
        <v>0</v>
      </c>
      <c r="AA1845" s="111">
        <f>IF($D1845=AA$1,SUMIFS($H$3:$H1845,$G$3:$G1845,AA$1,$C$3:$C1845,"Sell"),0)</f>
        <v>0</v>
      </c>
      <c r="AB1845" s="111">
        <f t="shared" si="312"/>
        <v>0</v>
      </c>
      <c r="AC1845" s="111">
        <f>SUMIFS('Deductions and Deposits'!$H:$H,'Deductions and Deposits'!$G:$G,D1845,'Deductions and Deposits'!$F:$F,"&lt;="&amp;B1845)+SUMIFS($F$3:F1845,$D$3:D1845,D1845,$C$3:C1845,"Coin Deposit",$E$3:E1845,"")</f>
        <v>0</v>
      </c>
      <c r="AD1845" s="111">
        <f>SUMIFS('Deductions and Deposits'!$D:$D,'Deductions and Deposits'!$C:$C,D1845)+SUMIFS($F:$F,$D:$D,D1845,$C:$C,"Coin Deduction")</f>
        <v>0</v>
      </c>
      <c r="AE1845" s="111">
        <f>Table5[[#This Row],[Column4]]+Table5[[#This Row],[Column14]]+Table5[[#This Row],[Column19]]+Table5[[#This Row],[Column12]]</f>
        <v>0</v>
      </c>
      <c r="AF1845" s="111">
        <f>Table5[[#This Row],[Column5]]+Table5[[#This Row],[Column13]]+Table5[[#This Row],[Column21]]+Table5[[#This Row],[Column18]]</f>
        <v>0</v>
      </c>
      <c r="AG1845" s="111">
        <f t="shared" si="313"/>
        <v>0</v>
      </c>
      <c r="AH1845" s="111">
        <f t="shared" si="314"/>
        <v>0</v>
      </c>
      <c r="AI1845" s="111">
        <f>Table5[[#This Row],[Column17]]-Table5[[#This Row],[Column20]]</f>
        <v>0</v>
      </c>
      <c r="AJ1845" s="111">
        <f t="shared" si="315"/>
        <v>0</v>
      </c>
      <c r="AK1845" s="111">
        <f t="shared" si="319"/>
        <v>0</v>
      </c>
      <c r="AL1845" s="111">
        <f t="shared" si="316"/>
        <v>0</v>
      </c>
      <c r="AM1845" s="111" t="str">
        <f t="shared" si="317"/>
        <v/>
      </c>
      <c r="AN1845" s="111" t="str">
        <f t="shared" ca="1" si="318"/>
        <v/>
      </c>
    </row>
    <row r="1846" spans="1:40" ht="20.25" customHeight="1" x14ac:dyDescent="0.3">
      <c r="A1846" s="107"/>
      <c r="B1846" s="144"/>
      <c r="C1846" s="119"/>
      <c r="D1846" s="120"/>
      <c r="E1846" s="119"/>
      <c r="F1846" s="119"/>
      <c r="G1846" s="120"/>
      <c r="H1846" s="119"/>
      <c r="I1846" s="109"/>
      <c r="L1846" s="108"/>
      <c r="M1846" s="108"/>
      <c r="N1846" s="108"/>
      <c r="O1846" s="108"/>
      <c r="P1846" s="108"/>
      <c r="Q1846" s="108"/>
      <c r="R1846" s="108"/>
      <c r="S1846" s="108"/>
      <c r="T1846" s="100">
        <f t="shared" si="309"/>
        <v>0</v>
      </c>
      <c r="U1846" s="111"/>
      <c r="V1846" s="111"/>
      <c r="W1846" s="111">
        <f>SUMIFS($F$3:F1846,$D$3:D1846,D1846,$C$3:C1846,"Buy")+SUMIFS($F$3:F1846,$D$3:D1846,D1846,$C$3:C1846,"Coin Deposit",$E$3:E1846,"&lt;&gt;")</f>
        <v>0</v>
      </c>
      <c r="X1846" s="111">
        <f t="shared" si="310"/>
        <v>0</v>
      </c>
      <c r="Y1846" s="111">
        <f>IF($D1846=Y$1,SUMIFS($H$3:$H1846,$G$3:$G1846,Y$1,$C$3:$C1846,"Sell"),0)</f>
        <v>0</v>
      </c>
      <c r="Z1846" s="111">
        <f t="shared" si="311"/>
        <v>0</v>
      </c>
      <c r="AA1846" s="111">
        <f>IF($D1846=AA$1,SUMIFS($H$3:$H1846,$G$3:$G1846,AA$1,$C$3:$C1846,"Sell"),0)</f>
        <v>0</v>
      </c>
      <c r="AB1846" s="111">
        <f t="shared" si="312"/>
        <v>0</v>
      </c>
      <c r="AC1846" s="111">
        <f>SUMIFS('Deductions and Deposits'!$H:$H,'Deductions and Deposits'!$G:$G,D1846,'Deductions and Deposits'!$F:$F,"&lt;="&amp;B1846)+SUMIFS($F$3:F1846,$D$3:D1846,D1846,$C$3:C1846,"Coin Deposit",$E$3:E1846,"")</f>
        <v>0</v>
      </c>
      <c r="AD1846" s="111">
        <f>SUMIFS('Deductions and Deposits'!$D:$D,'Deductions and Deposits'!$C:$C,D1846)+SUMIFS($F:$F,$D:$D,D1846,$C:$C,"Coin Deduction")</f>
        <v>0</v>
      </c>
      <c r="AE1846" s="111">
        <f>Table5[[#This Row],[Column4]]+Table5[[#This Row],[Column14]]+Table5[[#This Row],[Column19]]+Table5[[#This Row],[Column12]]</f>
        <v>0</v>
      </c>
      <c r="AF1846" s="111">
        <f>Table5[[#This Row],[Column5]]+Table5[[#This Row],[Column13]]+Table5[[#This Row],[Column21]]+Table5[[#This Row],[Column18]]</f>
        <v>0</v>
      </c>
      <c r="AG1846" s="111">
        <f t="shared" si="313"/>
        <v>0</v>
      </c>
      <c r="AH1846" s="111">
        <f t="shared" si="314"/>
        <v>0</v>
      </c>
      <c r="AI1846" s="111">
        <f>Table5[[#This Row],[Column17]]-Table5[[#This Row],[Column20]]</f>
        <v>0</v>
      </c>
      <c r="AJ1846" s="111">
        <f t="shared" si="315"/>
        <v>0</v>
      </c>
      <c r="AK1846" s="111">
        <f t="shared" si="319"/>
        <v>0</v>
      </c>
      <c r="AL1846" s="111">
        <f t="shared" si="316"/>
        <v>0</v>
      </c>
      <c r="AM1846" s="111" t="str">
        <f t="shared" si="317"/>
        <v/>
      </c>
      <c r="AN1846" s="111" t="str">
        <f t="shared" ca="1" si="318"/>
        <v/>
      </c>
    </row>
    <row r="1847" spans="1:40" ht="20.25" customHeight="1" x14ac:dyDescent="0.3">
      <c r="A1847" s="107"/>
      <c r="B1847" s="144"/>
      <c r="C1847" s="119"/>
      <c r="D1847" s="120"/>
      <c r="E1847" s="119"/>
      <c r="F1847" s="119"/>
      <c r="G1847" s="120"/>
      <c r="H1847" s="119"/>
      <c r="I1847" s="109"/>
      <c r="L1847" s="108"/>
      <c r="M1847" s="108"/>
      <c r="N1847" s="108"/>
      <c r="O1847" s="108"/>
      <c r="P1847" s="108"/>
      <c r="Q1847" s="108"/>
      <c r="R1847" s="108"/>
      <c r="S1847" s="108"/>
      <c r="T1847" s="100">
        <f t="shared" si="309"/>
        <v>0</v>
      </c>
      <c r="U1847" s="111"/>
      <c r="V1847" s="111"/>
      <c r="W1847" s="111">
        <f>SUMIFS($F$3:F1847,$D$3:D1847,D1847,$C$3:C1847,"Buy")+SUMIFS($F$3:F1847,$D$3:D1847,D1847,$C$3:C1847,"Coin Deposit",$E$3:E1847,"&lt;&gt;")</f>
        <v>0</v>
      </c>
      <c r="X1847" s="111">
        <f t="shared" si="310"/>
        <v>0</v>
      </c>
      <c r="Y1847" s="111">
        <f>IF($D1847=Y$1,SUMIFS($H$3:$H1847,$G$3:$G1847,Y$1,$C$3:$C1847,"Sell"),0)</f>
        <v>0</v>
      </c>
      <c r="Z1847" s="111">
        <f t="shared" si="311"/>
        <v>0</v>
      </c>
      <c r="AA1847" s="111">
        <f>IF($D1847=AA$1,SUMIFS($H$3:$H1847,$G$3:$G1847,AA$1,$C$3:$C1847,"Sell"),0)</f>
        <v>0</v>
      </c>
      <c r="AB1847" s="111">
        <f t="shared" si="312"/>
        <v>0</v>
      </c>
      <c r="AC1847" s="111">
        <f>SUMIFS('Deductions and Deposits'!$H:$H,'Deductions and Deposits'!$G:$G,D1847,'Deductions and Deposits'!$F:$F,"&lt;="&amp;B1847)+SUMIFS($F$3:F1847,$D$3:D1847,D1847,$C$3:C1847,"Coin Deposit",$E$3:E1847,"")</f>
        <v>0</v>
      </c>
      <c r="AD1847" s="111">
        <f>SUMIFS('Deductions and Deposits'!$D:$D,'Deductions and Deposits'!$C:$C,D1847)+SUMIFS($F:$F,$D:$D,D1847,$C:$C,"Coin Deduction")</f>
        <v>0</v>
      </c>
      <c r="AE1847" s="111">
        <f>Table5[[#This Row],[Column4]]+Table5[[#This Row],[Column14]]+Table5[[#This Row],[Column19]]+Table5[[#This Row],[Column12]]</f>
        <v>0</v>
      </c>
      <c r="AF1847" s="111">
        <f>Table5[[#This Row],[Column5]]+Table5[[#This Row],[Column13]]+Table5[[#This Row],[Column21]]+Table5[[#This Row],[Column18]]</f>
        <v>0</v>
      </c>
      <c r="AG1847" s="111">
        <f t="shared" si="313"/>
        <v>0</v>
      </c>
      <c r="AH1847" s="111">
        <f t="shared" si="314"/>
        <v>0</v>
      </c>
      <c r="AI1847" s="111">
        <f>Table5[[#This Row],[Column17]]-Table5[[#This Row],[Column20]]</f>
        <v>0</v>
      </c>
      <c r="AJ1847" s="111">
        <f t="shared" si="315"/>
        <v>0</v>
      </c>
      <c r="AK1847" s="111">
        <f t="shared" si="319"/>
        <v>0</v>
      </c>
      <c r="AL1847" s="111">
        <f t="shared" si="316"/>
        <v>0</v>
      </c>
      <c r="AM1847" s="111" t="str">
        <f t="shared" si="317"/>
        <v/>
      </c>
      <c r="AN1847" s="111" t="str">
        <f t="shared" ca="1" si="318"/>
        <v/>
      </c>
    </row>
    <row r="1848" spans="1:40" ht="20.25" customHeight="1" x14ac:dyDescent="0.3">
      <c r="A1848" s="107"/>
      <c r="B1848" s="144"/>
      <c r="C1848" s="119"/>
      <c r="D1848" s="120"/>
      <c r="E1848" s="119"/>
      <c r="F1848" s="119"/>
      <c r="G1848" s="120"/>
      <c r="H1848" s="119"/>
      <c r="I1848" s="109"/>
      <c r="L1848" s="108"/>
      <c r="M1848" s="108"/>
      <c r="N1848" s="108"/>
      <c r="O1848" s="108"/>
      <c r="P1848" s="108"/>
      <c r="Q1848" s="108"/>
      <c r="R1848" s="108"/>
      <c r="S1848" s="108"/>
      <c r="T1848" s="100">
        <f t="shared" si="309"/>
        <v>0</v>
      </c>
      <c r="U1848" s="111"/>
      <c r="V1848" s="111"/>
      <c r="W1848" s="111">
        <f>SUMIFS($F$3:F1848,$D$3:D1848,D1848,$C$3:C1848,"Buy")+SUMIFS($F$3:F1848,$D$3:D1848,D1848,$C$3:C1848,"Coin Deposit",$E$3:E1848,"&lt;&gt;")</f>
        <v>0</v>
      </c>
      <c r="X1848" s="111">
        <f t="shared" si="310"/>
        <v>0</v>
      </c>
      <c r="Y1848" s="111">
        <f>IF($D1848=Y$1,SUMIFS($H$3:$H1848,$G$3:$G1848,Y$1,$C$3:$C1848,"Sell"),0)</f>
        <v>0</v>
      </c>
      <c r="Z1848" s="111">
        <f t="shared" si="311"/>
        <v>0</v>
      </c>
      <c r="AA1848" s="111">
        <f>IF($D1848=AA$1,SUMIFS($H$3:$H1848,$G$3:$G1848,AA$1,$C$3:$C1848,"Sell"),0)</f>
        <v>0</v>
      </c>
      <c r="AB1848" s="111">
        <f t="shared" si="312"/>
        <v>0</v>
      </c>
      <c r="AC1848" s="111">
        <f>SUMIFS('Deductions and Deposits'!$H:$H,'Deductions and Deposits'!$G:$G,D1848,'Deductions and Deposits'!$F:$F,"&lt;="&amp;B1848)+SUMIFS($F$3:F1848,$D$3:D1848,D1848,$C$3:C1848,"Coin Deposit",$E$3:E1848,"")</f>
        <v>0</v>
      </c>
      <c r="AD1848" s="111">
        <f>SUMIFS('Deductions and Deposits'!$D:$D,'Deductions and Deposits'!$C:$C,D1848)+SUMIFS($F:$F,$D:$D,D1848,$C:$C,"Coin Deduction")</f>
        <v>0</v>
      </c>
      <c r="AE1848" s="111">
        <f>Table5[[#This Row],[Column4]]+Table5[[#This Row],[Column14]]+Table5[[#This Row],[Column19]]+Table5[[#This Row],[Column12]]</f>
        <v>0</v>
      </c>
      <c r="AF1848" s="111">
        <f>Table5[[#This Row],[Column5]]+Table5[[#This Row],[Column13]]+Table5[[#This Row],[Column21]]+Table5[[#This Row],[Column18]]</f>
        <v>0</v>
      </c>
      <c r="AG1848" s="111">
        <f t="shared" si="313"/>
        <v>0</v>
      </c>
      <c r="AH1848" s="111">
        <f t="shared" si="314"/>
        <v>0</v>
      </c>
      <c r="AI1848" s="111">
        <f>Table5[[#This Row],[Column17]]-Table5[[#This Row],[Column20]]</f>
        <v>0</v>
      </c>
      <c r="AJ1848" s="111">
        <f t="shared" si="315"/>
        <v>0</v>
      </c>
      <c r="AK1848" s="111">
        <f t="shared" si="319"/>
        <v>0</v>
      </c>
      <c r="AL1848" s="111">
        <f t="shared" si="316"/>
        <v>0</v>
      </c>
      <c r="AM1848" s="111" t="str">
        <f t="shared" si="317"/>
        <v/>
      </c>
      <c r="AN1848" s="111" t="str">
        <f t="shared" ca="1" si="318"/>
        <v/>
      </c>
    </row>
    <row r="1849" spans="1:40" ht="20.25" customHeight="1" x14ac:dyDescent="0.3">
      <c r="A1849" s="107"/>
      <c r="B1849" s="144"/>
      <c r="C1849" s="119"/>
      <c r="D1849" s="120"/>
      <c r="E1849" s="119"/>
      <c r="F1849" s="119"/>
      <c r="G1849" s="120"/>
      <c r="H1849" s="119"/>
      <c r="I1849" s="109"/>
      <c r="L1849" s="108"/>
      <c r="M1849" s="108"/>
      <c r="N1849" s="108"/>
      <c r="O1849" s="108"/>
      <c r="P1849" s="108"/>
      <c r="Q1849" s="108"/>
      <c r="R1849" s="108"/>
      <c r="S1849" s="108"/>
      <c r="T1849" s="100">
        <f t="shared" si="309"/>
        <v>0</v>
      </c>
      <c r="U1849" s="111"/>
      <c r="V1849" s="111"/>
      <c r="W1849" s="111">
        <f>SUMIFS($F$3:F1849,$D$3:D1849,D1849,$C$3:C1849,"Buy")+SUMIFS($F$3:F1849,$D$3:D1849,D1849,$C$3:C1849,"Coin Deposit",$E$3:E1849,"&lt;&gt;")</f>
        <v>0</v>
      </c>
      <c r="X1849" s="111">
        <f t="shared" si="310"/>
        <v>0</v>
      </c>
      <c r="Y1849" s="111">
        <f>IF($D1849=Y$1,SUMIFS($H$3:$H1849,$G$3:$G1849,Y$1,$C$3:$C1849,"Sell"),0)</f>
        <v>0</v>
      </c>
      <c r="Z1849" s="111">
        <f t="shared" si="311"/>
        <v>0</v>
      </c>
      <c r="AA1849" s="111">
        <f>IF($D1849=AA$1,SUMIFS($H$3:$H1849,$G$3:$G1849,AA$1,$C$3:$C1849,"Sell"),0)</f>
        <v>0</v>
      </c>
      <c r="AB1849" s="111">
        <f t="shared" si="312"/>
        <v>0</v>
      </c>
      <c r="AC1849" s="111">
        <f>SUMIFS('Deductions and Deposits'!$H:$H,'Deductions and Deposits'!$G:$G,D1849,'Deductions and Deposits'!$F:$F,"&lt;="&amp;B1849)+SUMIFS($F$3:F1849,$D$3:D1849,D1849,$C$3:C1849,"Coin Deposit",$E$3:E1849,"")</f>
        <v>0</v>
      </c>
      <c r="AD1849" s="111">
        <f>SUMIFS('Deductions and Deposits'!$D:$D,'Deductions and Deposits'!$C:$C,D1849)+SUMIFS($F:$F,$D:$D,D1849,$C:$C,"Coin Deduction")</f>
        <v>0</v>
      </c>
      <c r="AE1849" s="111">
        <f>Table5[[#This Row],[Column4]]+Table5[[#This Row],[Column14]]+Table5[[#This Row],[Column19]]+Table5[[#This Row],[Column12]]</f>
        <v>0</v>
      </c>
      <c r="AF1849" s="111">
        <f>Table5[[#This Row],[Column5]]+Table5[[#This Row],[Column13]]+Table5[[#This Row],[Column21]]+Table5[[#This Row],[Column18]]</f>
        <v>0</v>
      </c>
      <c r="AG1849" s="111">
        <f t="shared" si="313"/>
        <v>0</v>
      </c>
      <c r="AH1849" s="111">
        <f t="shared" si="314"/>
        <v>0</v>
      </c>
      <c r="AI1849" s="111">
        <f>Table5[[#This Row],[Column17]]-Table5[[#This Row],[Column20]]</f>
        <v>0</v>
      </c>
      <c r="AJ1849" s="111">
        <f t="shared" si="315"/>
        <v>0</v>
      </c>
      <c r="AK1849" s="111">
        <f t="shared" si="319"/>
        <v>0</v>
      </c>
      <c r="AL1849" s="111">
        <f t="shared" si="316"/>
        <v>0</v>
      </c>
      <c r="AM1849" s="111" t="str">
        <f t="shared" si="317"/>
        <v/>
      </c>
      <c r="AN1849" s="111" t="str">
        <f t="shared" ca="1" si="318"/>
        <v/>
      </c>
    </row>
    <row r="1850" spans="1:40" ht="20.25" customHeight="1" x14ac:dyDescent="0.3">
      <c r="A1850" s="107"/>
      <c r="B1850" s="144"/>
      <c r="C1850" s="119"/>
      <c r="D1850" s="120"/>
      <c r="E1850" s="119"/>
      <c r="F1850" s="119"/>
      <c r="G1850" s="120"/>
      <c r="H1850" s="119"/>
      <c r="I1850" s="109"/>
      <c r="L1850" s="108"/>
      <c r="M1850" s="108"/>
      <c r="N1850" s="108"/>
      <c r="O1850" s="108"/>
      <c r="P1850" s="108"/>
      <c r="Q1850" s="108"/>
      <c r="R1850" s="108"/>
      <c r="S1850" s="108"/>
      <c r="T1850" s="100">
        <f t="shared" si="309"/>
        <v>0</v>
      </c>
      <c r="U1850" s="111"/>
      <c r="V1850" s="111"/>
      <c r="W1850" s="111">
        <f>SUMIFS($F$3:F1850,$D$3:D1850,D1850,$C$3:C1850,"Buy")+SUMIFS($F$3:F1850,$D$3:D1850,D1850,$C$3:C1850,"Coin Deposit",$E$3:E1850,"&lt;&gt;")</f>
        <v>0</v>
      </c>
      <c r="X1850" s="111">
        <f t="shared" si="310"/>
        <v>0</v>
      </c>
      <c r="Y1850" s="111">
        <f>IF($D1850=Y$1,SUMIFS($H$3:$H1850,$G$3:$G1850,Y$1,$C$3:$C1850,"Sell"),0)</f>
        <v>0</v>
      </c>
      <c r="Z1850" s="111">
        <f t="shared" si="311"/>
        <v>0</v>
      </c>
      <c r="AA1850" s="111">
        <f>IF($D1850=AA$1,SUMIFS($H$3:$H1850,$G$3:$G1850,AA$1,$C$3:$C1850,"Sell"),0)</f>
        <v>0</v>
      </c>
      <c r="AB1850" s="111">
        <f t="shared" si="312"/>
        <v>0</v>
      </c>
      <c r="AC1850" s="111">
        <f>SUMIFS('Deductions and Deposits'!$H:$H,'Deductions and Deposits'!$G:$G,D1850,'Deductions and Deposits'!$F:$F,"&lt;="&amp;B1850)+SUMIFS($F$3:F1850,$D$3:D1850,D1850,$C$3:C1850,"Coin Deposit",$E$3:E1850,"")</f>
        <v>0</v>
      </c>
      <c r="AD1850" s="111">
        <f>SUMIFS('Deductions and Deposits'!$D:$D,'Deductions and Deposits'!$C:$C,D1850)+SUMIFS($F:$F,$D:$D,D1850,$C:$C,"Coin Deduction")</f>
        <v>0</v>
      </c>
      <c r="AE1850" s="111">
        <f>Table5[[#This Row],[Column4]]+Table5[[#This Row],[Column14]]+Table5[[#This Row],[Column19]]+Table5[[#This Row],[Column12]]</f>
        <v>0</v>
      </c>
      <c r="AF1850" s="111">
        <f>Table5[[#This Row],[Column5]]+Table5[[#This Row],[Column13]]+Table5[[#This Row],[Column21]]+Table5[[#This Row],[Column18]]</f>
        <v>0</v>
      </c>
      <c r="AG1850" s="111">
        <f t="shared" si="313"/>
        <v>0</v>
      </c>
      <c r="AH1850" s="111">
        <f t="shared" si="314"/>
        <v>0</v>
      </c>
      <c r="AI1850" s="111">
        <f>Table5[[#This Row],[Column17]]-Table5[[#This Row],[Column20]]</f>
        <v>0</v>
      </c>
      <c r="AJ1850" s="111">
        <f t="shared" si="315"/>
        <v>0</v>
      </c>
      <c r="AK1850" s="111">
        <f t="shared" si="319"/>
        <v>0</v>
      </c>
      <c r="AL1850" s="111">
        <f t="shared" si="316"/>
        <v>0</v>
      </c>
      <c r="AM1850" s="111" t="str">
        <f t="shared" si="317"/>
        <v/>
      </c>
      <c r="AN1850" s="111" t="str">
        <f t="shared" ca="1" si="318"/>
        <v/>
      </c>
    </row>
    <row r="1851" spans="1:40" ht="20.25" customHeight="1" x14ac:dyDescent="0.3">
      <c r="A1851" s="107"/>
      <c r="B1851" s="144"/>
      <c r="C1851" s="119"/>
      <c r="D1851" s="120"/>
      <c r="E1851" s="119"/>
      <c r="F1851" s="119"/>
      <c r="G1851" s="120"/>
      <c r="H1851" s="119"/>
      <c r="I1851" s="109"/>
      <c r="L1851" s="108"/>
      <c r="M1851" s="108"/>
      <c r="N1851" s="108"/>
      <c r="O1851" s="108"/>
      <c r="P1851" s="108"/>
      <c r="Q1851" s="108"/>
      <c r="R1851" s="108"/>
      <c r="S1851" s="108"/>
      <c r="T1851" s="100">
        <f t="shared" si="309"/>
        <v>0</v>
      </c>
      <c r="U1851" s="111"/>
      <c r="V1851" s="111"/>
      <c r="W1851" s="111">
        <f>SUMIFS($F$3:F1851,$D$3:D1851,D1851,$C$3:C1851,"Buy")+SUMIFS($F$3:F1851,$D$3:D1851,D1851,$C$3:C1851,"Coin Deposit",$E$3:E1851,"&lt;&gt;")</f>
        <v>0</v>
      </c>
      <c r="X1851" s="111">
        <f t="shared" si="310"/>
        <v>0</v>
      </c>
      <c r="Y1851" s="111">
        <f>IF($D1851=Y$1,SUMIFS($H$3:$H1851,$G$3:$G1851,Y$1,$C$3:$C1851,"Sell"),0)</f>
        <v>0</v>
      </c>
      <c r="Z1851" s="111">
        <f t="shared" si="311"/>
        <v>0</v>
      </c>
      <c r="AA1851" s="111">
        <f>IF($D1851=AA$1,SUMIFS($H$3:$H1851,$G$3:$G1851,AA$1,$C$3:$C1851,"Sell"),0)</f>
        <v>0</v>
      </c>
      <c r="AB1851" s="111">
        <f t="shared" si="312"/>
        <v>0</v>
      </c>
      <c r="AC1851" s="111">
        <f>SUMIFS('Deductions and Deposits'!$H:$H,'Deductions and Deposits'!$G:$G,D1851,'Deductions and Deposits'!$F:$F,"&lt;="&amp;B1851)+SUMIFS($F$3:F1851,$D$3:D1851,D1851,$C$3:C1851,"Coin Deposit",$E$3:E1851,"")</f>
        <v>0</v>
      </c>
      <c r="AD1851" s="111">
        <f>SUMIFS('Deductions and Deposits'!$D:$D,'Deductions and Deposits'!$C:$C,D1851)+SUMIFS($F:$F,$D:$D,D1851,$C:$C,"Coin Deduction")</f>
        <v>0</v>
      </c>
      <c r="AE1851" s="111">
        <f>Table5[[#This Row],[Column4]]+Table5[[#This Row],[Column14]]+Table5[[#This Row],[Column19]]+Table5[[#This Row],[Column12]]</f>
        <v>0</v>
      </c>
      <c r="AF1851" s="111">
        <f>Table5[[#This Row],[Column5]]+Table5[[#This Row],[Column13]]+Table5[[#This Row],[Column21]]+Table5[[#This Row],[Column18]]</f>
        <v>0</v>
      </c>
      <c r="AG1851" s="111">
        <f t="shared" si="313"/>
        <v>0</v>
      </c>
      <c r="AH1851" s="111">
        <f t="shared" si="314"/>
        <v>0</v>
      </c>
      <c r="AI1851" s="111">
        <f>Table5[[#This Row],[Column17]]-Table5[[#This Row],[Column20]]</f>
        <v>0</v>
      </c>
      <c r="AJ1851" s="111">
        <f t="shared" si="315"/>
        <v>0</v>
      </c>
      <c r="AK1851" s="111">
        <f t="shared" si="319"/>
        <v>0</v>
      </c>
      <c r="AL1851" s="111">
        <f t="shared" si="316"/>
        <v>0</v>
      </c>
      <c r="AM1851" s="111" t="str">
        <f t="shared" si="317"/>
        <v/>
      </c>
      <c r="AN1851" s="111" t="str">
        <f t="shared" ca="1" si="318"/>
        <v/>
      </c>
    </row>
    <row r="1852" spans="1:40" ht="20.25" customHeight="1" x14ac:dyDescent="0.3">
      <c r="A1852" s="107"/>
      <c r="B1852" s="144"/>
      <c r="C1852" s="119"/>
      <c r="D1852" s="120"/>
      <c r="E1852" s="119"/>
      <c r="F1852" s="119"/>
      <c r="G1852" s="120"/>
      <c r="H1852" s="119"/>
      <c r="I1852" s="109"/>
      <c r="L1852" s="108"/>
      <c r="M1852" s="108"/>
      <c r="N1852" s="108"/>
      <c r="O1852" s="108"/>
      <c r="P1852" s="108"/>
      <c r="Q1852" s="108"/>
      <c r="R1852" s="108"/>
      <c r="S1852" s="108"/>
      <c r="T1852" s="100">
        <f t="shared" si="309"/>
        <v>0</v>
      </c>
      <c r="U1852" s="111"/>
      <c r="V1852" s="111"/>
      <c r="W1852" s="111">
        <f>SUMIFS($F$3:F1852,$D$3:D1852,D1852,$C$3:C1852,"Buy")+SUMIFS($F$3:F1852,$D$3:D1852,D1852,$C$3:C1852,"Coin Deposit",$E$3:E1852,"&lt;&gt;")</f>
        <v>0</v>
      </c>
      <c r="X1852" s="111">
        <f t="shared" si="310"/>
        <v>0</v>
      </c>
      <c r="Y1852" s="111">
        <f>IF($D1852=Y$1,SUMIFS($H$3:$H1852,$G$3:$G1852,Y$1,$C$3:$C1852,"Sell"),0)</f>
        <v>0</v>
      </c>
      <c r="Z1852" s="111">
        <f t="shared" si="311"/>
        <v>0</v>
      </c>
      <c r="AA1852" s="111">
        <f>IF($D1852=AA$1,SUMIFS($H$3:$H1852,$G$3:$G1852,AA$1,$C$3:$C1852,"Sell"),0)</f>
        <v>0</v>
      </c>
      <c r="AB1852" s="111">
        <f t="shared" si="312"/>
        <v>0</v>
      </c>
      <c r="AC1852" s="111">
        <f>SUMIFS('Deductions and Deposits'!$H:$H,'Deductions and Deposits'!$G:$G,D1852,'Deductions and Deposits'!$F:$F,"&lt;="&amp;B1852)+SUMIFS($F$3:F1852,$D$3:D1852,D1852,$C$3:C1852,"Coin Deposit",$E$3:E1852,"")</f>
        <v>0</v>
      </c>
      <c r="AD1852" s="111">
        <f>SUMIFS('Deductions and Deposits'!$D:$D,'Deductions and Deposits'!$C:$C,D1852)+SUMIFS($F:$F,$D:$D,D1852,$C:$C,"Coin Deduction")</f>
        <v>0</v>
      </c>
      <c r="AE1852" s="111">
        <f>Table5[[#This Row],[Column4]]+Table5[[#This Row],[Column14]]+Table5[[#This Row],[Column19]]+Table5[[#This Row],[Column12]]</f>
        <v>0</v>
      </c>
      <c r="AF1852" s="111">
        <f>Table5[[#This Row],[Column5]]+Table5[[#This Row],[Column13]]+Table5[[#This Row],[Column21]]+Table5[[#This Row],[Column18]]</f>
        <v>0</v>
      </c>
      <c r="AG1852" s="111">
        <f t="shared" si="313"/>
        <v>0</v>
      </c>
      <c r="AH1852" s="111">
        <f t="shared" si="314"/>
        <v>0</v>
      </c>
      <c r="AI1852" s="111">
        <f>Table5[[#This Row],[Column17]]-Table5[[#This Row],[Column20]]</f>
        <v>0</v>
      </c>
      <c r="AJ1852" s="111">
        <f t="shared" si="315"/>
        <v>0</v>
      </c>
      <c r="AK1852" s="111">
        <f t="shared" si="319"/>
        <v>0</v>
      </c>
      <c r="AL1852" s="111">
        <f t="shared" si="316"/>
        <v>0</v>
      </c>
      <c r="AM1852" s="111" t="str">
        <f t="shared" si="317"/>
        <v/>
      </c>
      <c r="AN1852" s="111" t="str">
        <f t="shared" ca="1" si="318"/>
        <v/>
      </c>
    </row>
    <row r="1853" spans="1:40" ht="20.25" customHeight="1" x14ac:dyDescent="0.3">
      <c r="A1853" s="107"/>
      <c r="B1853" s="144"/>
      <c r="C1853" s="119"/>
      <c r="D1853" s="120"/>
      <c r="E1853" s="119"/>
      <c r="F1853" s="119"/>
      <c r="G1853" s="120"/>
      <c r="H1853" s="119"/>
      <c r="I1853" s="109"/>
      <c r="L1853" s="108"/>
      <c r="M1853" s="108"/>
      <c r="N1853" s="108"/>
      <c r="O1853" s="108"/>
      <c r="P1853" s="108"/>
      <c r="Q1853" s="108"/>
      <c r="R1853" s="108"/>
      <c r="S1853" s="108"/>
      <c r="T1853" s="100">
        <f t="shared" si="309"/>
        <v>0</v>
      </c>
      <c r="U1853" s="111"/>
      <c r="V1853" s="111"/>
      <c r="W1853" s="111">
        <f>SUMIFS($F$3:F1853,$D$3:D1853,D1853,$C$3:C1853,"Buy")+SUMIFS($F$3:F1853,$D$3:D1853,D1853,$C$3:C1853,"Coin Deposit",$E$3:E1853,"&lt;&gt;")</f>
        <v>0</v>
      </c>
      <c r="X1853" s="111">
        <f t="shared" si="310"/>
        <v>0</v>
      </c>
      <c r="Y1853" s="111">
        <f>IF($D1853=Y$1,SUMIFS($H$3:$H1853,$G$3:$G1853,Y$1,$C$3:$C1853,"Sell"),0)</f>
        <v>0</v>
      </c>
      <c r="Z1853" s="111">
        <f t="shared" si="311"/>
        <v>0</v>
      </c>
      <c r="AA1853" s="111">
        <f>IF($D1853=AA$1,SUMIFS($H$3:$H1853,$G$3:$G1853,AA$1,$C$3:$C1853,"Sell"),0)</f>
        <v>0</v>
      </c>
      <c r="AB1853" s="111">
        <f t="shared" si="312"/>
        <v>0</v>
      </c>
      <c r="AC1853" s="111">
        <f>SUMIFS('Deductions and Deposits'!$H:$H,'Deductions and Deposits'!$G:$G,D1853,'Deductions and Deposits'!$F:$F,"&lt;="&amp;B1853)+SUMIFS($F$3:F1853,$D$3:D1853,D1853,$C$3:C1853,"Coin Deposit",$E$3:E1853,"")</f>
        <v>0</v>
      </c>
      <c r="AD1853" s="111">
        <f>SUMIFS('Deductions and Deposits'!$D:$D,'Deductions and Deposits'!$C:$C,D1853)+SUMIFS($F:$F,$D:$D,D1853,$C:$C,"Coin Deduction")</f>
        <v>0</v>
      </c>
      <c r="AE1853" s="111">
        <f>Table5[[#This Row],[Column4]]+Table5[[#This Row],[Column14]]+Table5[[#This Row],[Column19]]+Table5[[#This Row],[Column12]]</f>
        <v>0</v>
      </c>
      <c r="AF1853" s="111">
        <f>Table5[[#This Row],[Column5]]+Table5[[#This Row],[Column13]]+Table5[[#This Row],[Column21]]+Table5[[#This Row],[Column18]]</f>
        <v>0</v>
      </c>
      <c r="AG1853" s="111">
        <f t="shared" si="313"/>
        <v>0</v>
      </c>
      <c r="AH1853" s="111">
        <f t="shared" si="314"/>
        <v>0</v>
      </c>
      <c r="AI1853" s="111">
        <f>Table5[[#This Row],[Column17]]-Table5[[#This Row],[Column20]]</f>
        <v>0</v>
      </c>
      <c r="AJ1853" s="111">
        <f t="shared" si="315"/>
        <v>0</v>
      </c>
      <c r="AK1853" s="111">
        <f t="shared" si="319"/>
        <v>0</v>
      </c>
      <c r="AL1853" s="111">
        <f t="shared" si="316"/>
        <v>0</v>
      </c>
      <c r="AM1853" s="111" t="str">
        <f t="shared" si="317"/>
        <v/>
      </c>
      <c r="AN1853" s="111" t="str">
        <f t="shared" ca="1" si="318"/>
        <v/>
      </c>
    </row>
    <row r="1854" spans="1:40" ht="20.25" customHeight="1" x14ac:dyDescent="0.3">
      <c r="A1854" s="107"/>
      <c r="B1854" s="144"/>
      <c r="C1854" s="119"/>
      <c r="D1854" s="120"/>
      <c r="E1854" s="119"/>
      <c r="F1854" s="119"/>
      <c r="G1854" s="120"/>
      <c r="H1854" s="119"/>
      <c r="I1854" s="109"/>
      <c r="L1854" s="108"/>
      <c r="M1854" s="108"/>
      <c r="N1854" s="108"/>
      <c r="O1854" s="108"/>
      <c r="P1854" s="108"/>
      <c r="Q1854" s="108"/>
      <c r="R1854" s="108"/>
      <c r="S1854" s="108"/>
      <c r="T1854" s="100">
        <f t="shared" si="309"/>
        <v>0</v>
      </c>
      <c r="U1854" s="111"/>
      <c r="V1854" s="111"/>
      <c r="W1854" s="111">
        <f>SUMIFS($F$3:F1854,$D$3:D1854,D1854,$C$3:C1854,"Buy")+SUMIFS($F$3:F1854,$D$3:D1854,D1854,$C$3:C1854,"Coin Deposit",$E$3:E1854,"&lt;&gt;")</f>
        <v>0</v>
      </c>
      <c r="X1854" s="111">
        <f t="shared" si="310"/>
        <v>0</v>
      </c>
      <c r="Y1854" s="111">
        <f>IF($D1854=Y$1,SUMIFS($H$3:$H1854,$G$3:$G1854,Y$1,$C$3:$C1854,"Sell"),0)</f>
        <v>0</v>
      </c>
      <c r="Z1854" s="111">
        <f t="shared" si="311"/>
        <v>0</v>
      </c>
      <c r="AA1854" s="111">
        <f>IF($D1854=AA$1,SUMIFS($H$3:$H1854,$G$3:$G1854,AA$1,$C$3:$C1854,"Sell"),0)</f>
        <v>0</v>
      </c>
      <c r="AB1854" s="111">
        <f t="shared" si="312"/>
        <v>0</v>
      </c>
      <c r="AC1854" s="111">
        <f>SUMIFS('Deductions and Deposits'!$H:$H,'Deductions and Deposits'!$G:$G,D1854,'Deductions and Deposits'!$F:$F,"&lt;="&amp;B1854)+SUMIFS($F$3:F1854,$D$3:D1854,D1854,$C$3:C1854,"Coin Deposit",$E$3:E1854,"")</f>
        <v>0</v>
      </c>
      <c r="AD1854" s="111">
        <f>SUMIFS('Deductions and Deposits'!$D:$D,'Deductions and Deposits'!$C:$C,D1854)+SUMIFS($F:$F,$D:$D,D1854,$C:$C,"Coin Deduction")</f>
        <v>0</v>
      </c>
      <c r="AE1854" s="111">
        <f>Table5[[#This Row],[Column4]]+Table5[[#This Row],[Column14]]+Table5[[#This Row],[Column19]]+Table5[[#This Row],[Column12]]</f>
        <v>0</v>
      </c>
      <c r="AF1854" s="111">
        <f>Table5[[#This Row],[Column5]]+Table5[[#This Row],[Column13]]+Table5[[#This Row],[Column21]]+Table5[[#This Row],[Column18]]</f>
        <v>0</v>
      </c>
      <c r="AG1854" s="111">
        <f t="shared" si="313"/>
        <v>0</v>
      </c>
      <c r="AH1854" s="111">
        <f t="shared" si="314"/>
        <v>0</v>
      </c>
      <c r="AI1854" s="111">
        <f>Table5[[#This Row],[Column17]]-Table5[[#This Row],[Column20]]</f>
        <v>0</v>
      </c>
      <c r="AJ1854" s="111">
        <f t="shared" si="315"/>
        <v>0</v>
      </c>
      <c r="AK1854" s="111">
        <f t="shared" si="319"/>
        <v>0</v>
      </c>
      <c r="AL1854" s="111">
        <f t="shared" si="316"/>
        <v>0</v>
      </c>
      <c r="AM1854" s="111" t="str">
        <f t="shared" si="317"/>
        <v/>
      </c>
      <c r="AN1854" s="111" t="str">
        <f t="shared" ca="1" si="318"/>
        <v/>
      </c>
    </row>
    <row r="1855" spans="1:40" ht="20.25" customHeight="1" x14ac:dyDescent="0.3">
      <c r="A1855" s="107"/>
      <c r="B1855" s="144"/>
      <c r="C1855" s="119"/>
      <c r="D1855" s="120"/>
      <c r="E1855" s="119"/>
      <c r="F1855" s="119"/>
      <c r="G1855" s="120"/>
      <c r="H1855" s="119"/>
      <c r="I1855" s="109"/>
      <c r="L1855" s="108"/>
      <c r="M1855" s="108"/>
      <c r="N1855" s="108"/>
      <c r="O1855" s="108"/>
      <c r="P1855" s="108"/>
      <c r="Q1855" s="108"/>
      <c r="R1855" s="108"/>
      <c r="S1855" s="108"/>
      <c r="T1855" s="100">
        <f t="shared" si="309"/>
        <v>0</v>
      </c>
      <c r="U1855" s="111"/>
      <c r="V1855" s="111"/>
      <c r="W1855" s="111">
        <f>SUMIFS($F$3:F1855,$D$3:D1855,D1855,$C$3:C1855,"Buy")+SUMIFS($F$3:F1855,$D$3:D1855,D1855,$C$3:C1855,"Coin Deposit",$E$3:E1855,"&lt;&gt;")</f>
        <v>0</v>
      </c>
      <c r="X1855" s="111">
        <f t="shared" si="310"/>
        <v>0</v>
      </c>
      <c r="Y1855" s="111">
        <f>IF($D1855=Y$1,SUMIFS($H$3:$H1855,$G$3:$G1855,Y$1,$C$3:$C1855,"Sell"),0)</f>
        <v>0</v>
      </c>
      <c r="Z1855" s="111">
        <f t="shared" si="311"/>
        <v>0</v>
      </c>
      <c r="AA1855" s="111">
        <f>IF($D1855=AA$1,SUMIFS($H$3:$H1855,$G$3:$G1855,AA$1,$C$3:$C1855,"Sell"),0)</f>
        <v>0</v>
      </c>
      <c r="AB1855" s="111">
        <f t="shared" si="312"/>
        <v>0</v>
      </c>
      <c r="AC1855" s="111">
        <f>SUMIFS('Deductions and Deposits'!$H:$H,'Deductions and Deposits'!$G:$G,D1855,'Deductions and Deposits'!$F:$F,"&lt;="&amp;B1855)+SUMIFS($F$3:F1855,$D$3:D1855,D1855,$C$3:C1855,"Coin Deposit",$E$3:E1855,"")</f>
        <v>0</v>
      </c>
      <c r="AD1855" s="111">
        <f>SUMIFS('Deductions and Deposits'!$D:$D,'Deductions and Deposits'!$C:$C,D1855)+SUMIFS($F:$F,$D:$D,D1855,$C:$C,"Coin Deduction")</f>
        <v>0</v>
      </c>
      <c r="AE1855" s="111">
        <f>Table5[[#This Row],[Column4]]+Table5[[#This Row],[Column14]]+Table5[[#This Row],[Column19]]+Table5[[#This Row],[Column12]]</f>
        <v>0</v>
      </c>
      <c r="AF1855" s="111">
        <f>Table5[[#This Row],[Column5]]+Table5[[#This Row],[Column13]]+Table5[[#This Row],[Column21]]+Table5[[#This Row],[Column18]]</f>
        <v>0</v>
      </c>
      <c r="AG1855" s="111">
        <f t="shared" si="313"/>
        <v>0</v>
      </c>
      <c r="AH1855" s="111">
        <f t="shared" si="314"/>
        <v>0</v>
      </c>
      <c r="AI1855" s="111">
        <f>Table5[[#This Row],[Column17]]-Table5[[#This Row],[Column20]]</f>
        <v>0</v>
      </c>
      <c r="AJ1855" s="111">
        <f t="shared" si="315"/>
        <v>0</v>
      </c>
      <c r="AK1855" s="111">
        <f t="shared" si="319"/>
        <v>0</v>
      </c>
      <c r="AL1855" s="111">
        <f t="shared" si="316"/>
        <v>0</v>
      </c>
      <c r="AM1855" s="111" t="str">
        <f t="shared" si="317"/>
        <v/>
      </c>
      <c r="AN1855" s="111" t="str">
        <f t="shared" ca="1" si="318"/>
        <v/>
      </c>
    </row>
    <row r="1856" spans="1:40" ht="20.25" customHeight="1" x14ac:dyDescent="0.3">
      <c r="A1856" s="107"/>
      <c r="B1856" s="144"/>
      <c r="C1856" s="119"/>
      <c r="D1856" s="120"/>
      <c r="E1856" s="119"/>
      <c r="F1856" s="119"/>
      <c r="G1856" s="120"/>
      <c r="H1856" s="119"/>
      <c r="I1856" s="109"/>
      <c r="L1856" s="108"/>
      <c r="M1856" s="108"/>
      <c r="N1856" s="108"/>
      <c r="O1856" s="108"/>
      <c r="P1856" s="108"/>
      <c r="Q1856" s="108"/>
      <c r="R1856" s="108"/>
      <c r="S1856" s="108"/>
      <c r="T1856" s="100">
        <f t="shared" si="309"/>
        <v>0</v>
      </c>
      <c r="U1856" s="111"/>
      <c r="V1856" s="111"/>
      <c r="W1856" s="111">
        <f>SUMIFS($F$3:F1856,$D$3:D1856,D1856,$C$3:C1856,"Buy")+SUMIFS($F$3:F1856,$D$3:D1856,D1856,$C$3:C1856,"Coin Deposit",$E$3:E1856,"&lt;&gt;")</f>
        <v>0</v>
      </c>
      <c r="X1856" s="111">
        <f t="shared" si="310"/>
        <v>0</v>
      </c>
      <c r="Y1856" s="111">
        <f>IF($D1856=Y$1,SUMIFS($H$3:$H1856,$G$3:$G1856,Y$1,$C$3:$C1856,"Sell"),0)</f>
        <v>0</v>
      </c>
      <c r="Z1856" s="111">
        <f t="shared" si="311"/>
        <v>0</v>
      </c>
      <c r="AA1856" s="111">
        <f>IF($D1856=AA$1,SUMIFS($H$3:$H1856,$G$3:$G1856,AA$1,$C$3:$C1856,"Sell"),0)</f>
        <v>0</v>
      </c>
      <c r="AB1856" s="111">
        <f t="shared" si="312"/>
        <v>0</v>
      </c>
      <c r="AC1856" s="111">
        <f>SUMIFS('Deductions and Deposits'!$H:$H,'Deductions and Deposits'!$G:$G,D1856,'Deductions and Deposits'!$F:$F,"&lt;="&amp;B1856)+SUMIFS($F$3:F1856,$D$3:D1856,D1856,$C$3:C1856,"Coin Deposit",$E$3:E1856,"")</f>
        <v>0</v>
      </c>
      <c r="AD1856" s="111">
        <f>SUMIFS('Deductions and Deposits'!$D:$D,'Deductions and Deposits'!$C:$C,D1856)+SUMIFS($F:$F,$D:$D,D1856,$C:$C,"Coin Deduction")</f>
        <v>0</v>
      </c>
      <c r="AE1856" s="111">
        <f>Table5[[#This Row],[Column4]]+Table5[[#This Row],[Column14]]+Table5[[#This Row],[Column19]]+Table5[[#This Row],[Column12]]</f>
        <v>0</v>
      </c>
      <c r="AF1856" s="111">
        <f>Table5[[#This Row],[Column5]]+Table5[[#This Row],[Column13]]+Table5[[#This Row],[Column21]]+Table5[[#This Row],[Column18]]</f>
        <v>0</v>
      </c>
      <c r="AG1856" s="111">
        <f t="shared" si="313"/>
        <v>0</v>
      </c>
      <c r="AH1856" s="111">
        <f t="shared" si="314"/>
        <v>0</v>
      </c>
      <c r="AI1856" s="111">
        <f>Table5[[#This Row],[Column17]]-Table5[[#This Row],[Column20]]</f>
        <v>0</v>
      </c>
      <c r="AJ1856" s="111">
        <f t="shared" si="315"/>
        <v>0</v>
      </c>
      <c r="AK1856" s="111">
        <f t="shared" si="319"/>
        <v>0</v>
      </c>
      <c r="AL1856" s="111">
        <f t="shared" si="316"/>
        <v>0</v>
      </c>
      <c r="AM1856" s="111" t="str">
        <f t="shared" si="317"/>
        <v/>
      </c>
      <c r="AN1856" s="111" t="str">
        <f t="shared" ca="1" si="318"/>
        <v/>
      </c>
    </row>
    <row r="1857" spans="1:40" ht="20.25" customHeight="1" x14ac:dyDescent="0.3">
      <c r="A1857" s="107"/>
      <c r="B1857" s="144"/>
      <c r="C1857" s="119"/>
      <c r="D1857" s="120"/>
      <c r="E1857" s="119"/>
      <c r="F1857" s="119"/>
      <c r="G1857" s="120"/>
      <c r="H1857" s="119"/>
      <c r="I1857" s="109"/>
      <c r="L1857" s="108"/>
      <c r="M1857" s="108"/>
      <c r="N1857" s="108"/>
      <c r="O1857" s="108"/>
      <c r="P1857" s="108"/>
      <c r="Q1857" s="108"/>
      <c r="R1857" s="108"/>
      <c r="S1857" s="108"/>
      <c r="T1857" s="100">
        <f t="shared" si="309"/>
        <v>0</v>
      </c>
      <c r="U1857" s="111"/>
      <c r="V1857" s="111"/>
      <c r="W1857" s="111">
        <f>SUMIFS($F$3:F1857,$D$3:D1857,D1857,$C$3:C1857,"Buy")+SUMIFS($F$3:F1857,$D$3:D1857,D1857,$C$3:C1857,"Coin Deposit",$E$3:E1857,"&lt;&gt;")</f>
        <v>0</v>
      </c>
      <c r="X1857" s="111">
        <f t="shared" si="310"/>
        <v>0</v>
      </c>
      <c r="Y1857" s="111">
        <f>IF($D1857=Y$1,SUMIFS($H$3:$H1857,$G$3:$G1857,Y$1,$C$3:$C1857,"Sell"),0)</f>
        <v>0</v>
      </c>
      <c r="Z1857" s="111">
        <f t="shared" si="311"/>
        <v>0</v>
      </c>
      <c r="AA1857" s="111">
        <f>IF($D1857=AA$1,SUMIFS($H$3:$H1857,$G$3:$G1857,AA$1,$C$3:$C1857,"Sell"),0)</f>
        <v>0</v>
      </c>
      <c r="AB1857" s="111">
        <f t="shared" si="312"/>
        <v>0</v>
      </c>
      <c r="AC1857" s="111">
        <f>SUMIFS('Deductions and Deposits'!$H:$H,'Deductions and Deposits'!$G:$G,D1857,'Deductions and Deposits'!$F:$F,"&lt;="&amp;B1857)+SUMIFS($F$3:F1857,$D$3:D1857,D1857,$C$3:C1857,"Coin Deposit",$E$3:E1857,"")</f>
        <v>0</v>
      </c>
      <c r="AD1857" s="111">
        <f>SUMIFS('Deductions and Deposits'!$D:$D,'Deductions and Deposits'!$C:$C,D1857)+SUMIFS($F:$F,$D:$D,D1857,$C:$C,"Coin Deduction")</f>
        <v>0</v>
      </c>
      <c r="AE1857" s="111">
        <f>Table5[[#This Row],[Column4]]+Table5[[#This Row],[Column14]]+Table5[[#This Row],[Column19]]+Table5[[#This Row],[Column12]]</f>
        <v>0</v>
      </c>
      <c r="AF1857" s="111">
        <f>Table5[[#This Row],[Column5]]+Table5[[#This Row],[Column13]]+Table5[[#This Row],[Column21]]+Table5[[#This Row],[Column18]]</f>
        <v>0</v>
      </c>
      <c r="AG1857" s="111">
        <f t="shared" si="313"/>
        <v>0</v>
      </c>
      <c r="AH1857" s="111">
        <f t="shared" si="314"/>
        <v>0</v>
      </c>
      <c r="AI1857" s="111">
        <f>Table5[[#This Row],[Column17]]-Table5[[#This Row],[Column20]]</f>
        <v>0</v>
      </c>
      <c r="AJ1857" s="111">
        <f t="shared" si="315"/>
        <v>0</v>
      </c>
      <c r="AK1857" s="111">
        <f t="shared" si="319"/>
        <v>0</v>
      </c>
      <c r="AL1857" s="111">
        <f t="shared" si="316"/>
        <v>0</v>
      </c>
      <c r="AM1857" s="111" t="str">
        <f t="shared" si="317"/>
        <v/>
      </c>
      <c r="AN1857" s="111" t="str">
        <f t="shared" ca="1" si="318"/>
        <v/>
      </c>
    </row>
    <row r="1858" spans="1:40" ht="20.25" customHeight="1" x14ac:dyDescent="0.3">
      <c r="A1858" s="107"/>
      <c r="B1858" s="144"/>
      <c r="C1858" s="119"/>
      <c r="D1858" s="120"/>
      <c r="E1858" s="119"/>
      <c r="F1858" s="119"/>
      <c r="G1858" s="120"/>
      <c r="H1858" s="119"/>
      <c r="I1858" s="109"/>
      <c r="L1858" s="108"/>
      <c r="M1858" s="108"/>
      <c r="N1858" s="108"/>
      <c r="O1858" s="108"/>
      <c r="P1858" s="108"/>
      <c r="Q1858" s="108"/>
      <c r="R1858" s="108"/>
      <c r="S1858" s="108"/>
      <c r="T1858" s="100">
        <f t="shared" si="309"/>
        <v>0</v>
      </c>
      <c r="U1858" s="111"/>
      <c r="V1858" s="111"/>
      <c r="W1858" s="111">
        <f>SUMIFS($F$3:F1858,$D$3:D1858,D1858,$C$3:C1858,"Buy")+SUMIFS($F$3:F1858,$D$3:D1858,D1858,$C$3:C1858,"Coin Deposit",$E$3:E1858,"&lt;&gt;")</f>
        <v>0</v>
      </c>
      <c r="X1858" s="111">
        <f t="shared" si="310"/>
        <v>0</v>
      </c>
      <c r="Y1858" s="111">
        <f>IF($D1858=Y$1,SUMIFS($H$3:$H1858,$G$3:$G1858,Y$1,$C$3:$C1858,"Sell"),0)</f>
        <v>0</v>
      </c>
      <c r="Z1858" s="111">
        <f t="shared" si="311"/>
        <v>0</v>
      </c>
      <c r="AA1858" s="111">
        <f>IF($D1858=AA$1,SUMIFS($H$3:$H1858,$G$3:$G1858,AA$1,$C$3:$C1858,"Sell"),0)</f>
        <v>0</v>
      </c>
      <c r="AB1858" s="111">
        <f t="shared" si="312"/>
        <v>0</v>
      </c>
      <c r="AC1858" s="111">
        <f>SUMIFS('Deductions and Deposits'!$H:$H,'Deductions and Deposits'!$G:$G,D1858,'Deductions and Deposits'!$F:$F,"&lt;="&amp;B1858)+SUMIFS($F$3:F1858,$D$3:D1858,D1858,$C$3:C1858,"Coin Deposit",$E$3:E1858,"")</f>
        <v>0</v>
      </c>
      <c r="AD1858" s="111">
        <f>SUMIFS('Deductions and Deposits'!$D:$D,'Deductions and Deposits'!$C:$C,D1858)+SUMIFS($F:$F,$D:$D,D1858,$C:$C,"Coin Deduction")</f>
        <v>0</v>
      </c>
      <c r="AE1858" s="111">
        <f>Table5[[#This Row],[Column4]]+Table5[[#This Row],[Column14]]+Table5[[#This Row],[Column19]]+Table5[[#This Row],[Column12]]</f>
        <v>0</v>
      </c>
      <c r="AF1858" s="111">
        <f>Table5[[#This Row],[Column5]]+Table5[[#This Row],[Column13]]+Table5[[#This Row],[Column21]]+Table5[[#This Row],[Column18]]</f>
        <v>0</v>
      </c>
      <c r="AG1858" s="111">
        <f t="shared" si="313"/>
        <v>0</v>
      </c>
      <c r="AH1858" s="111">
        <f t="shared" si="314"/>
        <v>0</v>
      </c>
      <c r="AI1858" s="111">
        <f>Table5[[#This Row],[Column17]]-Table5[[#This Row],[Column20]]</f>
        <v>0</v>
      </c>
      <c r="AJ1858" s="111">
        <f t="shared" si="315"/>
        <v>0</v>
      </c>
      <c r="AK1858" s="111">
        <f t="shared" si="319"/>
        <v>0</v>
      </c>
      <c r="AL1858" s="111">
        <f t="shared" si="316"/>
        <v>0</v>
      </c>
      <c r="AM1858" s="111" t="str">
        <f t="shared" si="317"/>
        <v/>
      </c>
      <c r="AN1858" s="111" t="str">
        <f t="shared" ca="1" si="318"/>
        <v/>
      </c>
    </row>
    <row r="1859" spans="1:40" ht="20.25" customHeight="1" x14ac:dyDescent="0.3">
      <c r="A1859" s="107"/>
      <c r="B1859" s="144"/>
      <c r="C1859" s="119"/>
      <c r="D1859" s="120"/>
      <c r="E1859" s="119"/>
      <c r="F1859" s="119"/>
      <c r="G1859" s="120"/>
      <c r="H1859" s="119"/>
      <c r="I1859" s="109"/>
      <c r="L1859" s="108"/>
      <c r="M1859" s="108"/>
      <c r="N1859" s="108"/>
      <c r="O1859" s="108"/>
      <c r="P1859" s="108"/>
      <c r="Q1859" s="108"/>
      <c r="R1859" s="108"/>
      <c r="S1859" s="108"/>
      <c r="T1859" s="100">
        <f t="shared" ref="T1859:T1922" si="320">IF(E1859&lt;&gt;"",E1859,0)</f>
        <v>0</v>
      </c>
      <c r="U1859" s="111"/>
      <c r="V1859" s="111"/>
      <c r="W1859" s="111">
        <f>SUMIFS($F$3:F1859,$D$3:D1859,D1859,$C$3:C1859,"Buy")+SUMIFS($F$3:F1859,$D$3:D1859,D1859,$C$3:C1859,"Coin Deposit",$E$3:E1859,"&lt;&gt;")</f>
        <v>0</v>
      </c>
      <c r="X1859" s="111">
        <f t="shared" ref="X1859:X1922" si="321">IF(OR(C1859="buy",AND(C1859="Coin Deposit",E1859&lt;&gt;"")),SUMIFS($F:$F,$D:$D,D1859,$C:$C,"sell"),0)</f>
        <v>0</v>
      </c>
      <c r="Y1859" s="111">
        <f>IF($D1859=Y$1,SUMIFS($H$3:$H1859,$G$3:$G1859,Y$1,$C$3:$C1859,"Sell"),0)</f>
        <v>0</v>
      </c>
      <c r="Z1859" s="111">
        <f t="shared" ref="Z1859:Z1922" si="322">IF($D1859=Z$1,SUMIFS($H:$H,$G:$G,Z$1,$C:$C,"Buy")+SUMIFS($H:$H,$G:$G,Z$1,$C:$C,"Coin Deposit",$E:$E,"&lt;&gt;"),0)</f>
        <v>0</v>
      </c>
      <c r="AA1859" s="111">
        <f>IF($D1859=AA$1,SUMIFS($H$3:$H1859,$G$3:$G1859,AA$1,$C$3:$C1859,"Sell"),0)</f>
        <v>0</v>
      </c>
      <c r="AB1859" s="111">
        <f t="shared" ref="AB1859:AB1922" si="323">IF($D1859=AB$1,SUMIFS($H:$H,$G:$G,AB$1,$C:$C,"Buy")+SUMIFS($H:$H,$G:$G,AB$1,$C:$C,"Coin Deposit",$E:$E,"&lt;&gt;"),0)</f>
        <v>0</v>
      </c>
      <c r="AC1859" s="111">
        <f>SUMIFS('Deductions and Deposits'!$H:$H,'Deductions and Deposits'!$G:$G,D1859,'Deductions and Deposits'!$F:$F,"&lt;="&amp;B1859)+SUMIFS($F$3:F1859,$D$3:D1859,D1859,$C$3:C1859,"Coin Deposit",$E$3:E1859,"")</f>
        <v>0</v>
      </c>
      <c r="AD1859" s="111">
        <f>SUMIFS('Deductions and Deposits'!$D:$D,'Deductions and Deposits'!$C:$C,D1859)+SUMIFS($F:$F,$D:$D,D1859,$C:$C,"Coin Deduction")</f>
        <v>0</v>
      </c>
      <c r="AE1859" s="111">
        <f>Table5[[#This Row],[Column4]]+Table5[[#This Row],[Column14]]+Table5[[#This Row],[Column19]]+Table5[[#This Row],[Column12]]</f>
        <v>0</v>
      </c>
      <c r="AF1859" s="111">
        <f>Table5[[#This Row],[Column5]]+Table5[[#This Row],[Column13]]+Table5[[#This Row],[Column21]]+Table5[[#This Row],[Column18]]</f>
        <v>0</v>
      </c>
      <c r="AG1859" s="111">
        <f t="shared" ref="AG1859:AG1922" si="324">IF(AND((AC1859+Y1859+AA1859)&gt;AF1859,OR(C1859="buy",AND(C1859="Coin Deposit",E1859&lt;&gt;""))),(AC1859+Y1859+AA1859)-AF1859,0)</f>
        <v>0</v>
      </c>
      <c r="AH1859" s="111">
        <f t="shared" ref="AH1859:AH1922" si="325">IF(AND(AE1859&gt;AF1859,OR(C1859="buy",AND(C1859="Coin Deposit",E1859&lt;&gt;""))),AE1859-AF1859,0)</f>
        <v>0</v>
      </c>
      <c r="AI1859" s="111">
        <f>Table5[[#This Row],[Column17]]-Table5[[#This Row],[Column20]]</f>
        <v>0</v>
      </c>
      <c r="AJ1859" s="111">
        <f t="shared" ref="AJ1859:AJ1922" si="326">IF(AI1859&gt;F1859,F1859,AI1859)</f>
        <v>0</v>
      </c>
      <c r="AK1859" s="111">
        <f t="shared" si="319"/>
        <v>0</v>
      </c>
      <c r="AL1859" s="111">
        <f t="shared" ref="AL1859:AL1922" si="327">IFERROR(SUMIFS($AK:$AK,$D:$D,D1859)/SUMIFS($AJ:$AJ,$D:$D,D1859),0)</f>
        <v>0</v>
      </c>
      <c r="AM1859" s="111" t="str">
        <f t="shared" ref="AM1859:AM1922" si="328">C1859&amp;D1859</f>
        <v/>
      </c>
      <c r="AN1859" s="111" t="str">
        <f t="shared" ref="AN1859:AN1922" ca="1" si="329">OFFSET(AM1859,COUNTA($AM:$AM)-ROW()-(ROW()-ROW($AN$2)-1),)</f>
        <v/>
      </c>
    </row>
    <row r="1860" spans="1:40" ht="20.25" customHeight="1" x14ac:dyDescent="0.3">
      <c r="A1860" s="107"/>
      <c r="B1860" s="144"/>
      <c r="C1860" s="119"/>
      <c r="D1860" s="120"/>
      <c r="E1860" s="119"/>
      <c r="F1860" s="119"/>
      <c r="G1860" s="120"/>
      <c r="H1860" s="119"/>
      <c r="I1860" s="109"/>
      <c r="L1860" s="108"/>
      <c r="M1860" s="108"/>
      <c r="N1860" s="108"/>
      <c r="O1860" s="108"/>
      <c r="P1860" s="108"/>
      <c r="Q1860" s="108"/>
      <c r="R1860" s="108"/>
      <c r="S1860" s="108"/>
      <c r="T1860" s="100">
        <f t="shared" si="320"/>
        <v>0</v>
      </c>
      <c r="U1860" s="111"/>
      <c r="V1860" s="111"/>
      <c r="W1860" s="111">
        <f>SUMIFS($F$3:F1860,$D$3:D1860,D1860,$C$3:C1860,"Buy")+SUMIFS($F$3:F1860,$D$3:D1860,D1860,$C$3:C1860,"Coin Deposit",$E$3:E1860,"&lt;&gt;")</f>
        <v>0</v>
      </c>
      <c r="X1860" s="111">
        <f t="shared" si="321"/>
        <v>0</v>
      </c>
      <c r="Y1860" s="111">
        <f>IF($D1860=Y$1,SUMIFS($H$3:$H1860,$G$3:$G1860,Y$1,$C$3:$C1860,"Sell"),0)</f>
        <v>0</v>
      </c>
      <c r="Z1860" s="111">
        <f t="shared" si="322"/>
        <v>0</v>
      </c>
      <c r="AA1860" s="111">
        <f>IF($D1860=AA$1,SUMIFS($H$3:$H1860,$G$3:$G1860,AA$1,$C$3:$C1860,"Sell"),0)</f>
        <v>0</v>
      </c>
      <c r="AB1860" s="111">
        <f t="shared" si="323"/>
        <v>0</v>
      </c>
      <c r="AC1860" s="111">
        <f>SUMIFS('Deductions and Deposits'!$H:$H,'Deductions and Deposits'!$G:$G,D1860,'Deductions and Deposits'!$F:$F,"&lt;="&amp;B1860)+SUMIFS($F$3:F1860,$D$3:D1860,D1860,$C$3:C1860,"Coin Deposit",$E$3:E1860,"")</f>
        <v>0</v>
      </c>
      <c r="AD1860" s="111">
        <f>SUMIFS('Deductions and Deposits'!$D:$D,'Deductions and Deposits'!$C:$C,D1860)+SUMIFS($F:$F,$D:$D,D1860,$C:$C,"Coin Deduction")</f>
        <v>0</v>
      </c>
      <c r="AE1860" s="111">
        <f>Table5[[#This Row],[Column4]]+Table5[[#This Row],[Column14]]+Table5[[#This Row],[Column19]]+Table5[[#This Row],[Column12]]</f>
        <v>0</v>
      </c>
      <c r="AF1860" s="111">
        <f>Table5[[#This Row],[Column5]]+Table5[[#This Row],[Column13]]+Table5[[#This Row],[Column21]]+Table5[[#This Row],[Column18]]</f>
        <v>0</v>
      </c>
      <c r="AG1860" s="111">
        <f t="shared" si="324"/>
        <v>0</v>
      </c>
      <c r="AH1860" s="111">
        <f t="shared" si="325"/>
        <v>0</v>
      </c>
      <c r="AI1860" s="111">
        <f>Table5[[#This Row],[Column17]]-Table5[[#This Row],[Column20]]</f>
        <v>0</v>
      </c>
      <c r="AJ1860" s="111">
        <f t="shared" si="326"/>
        <v>0</v>
      </c>
      <c r="AK1860" s="111">
        <f t="shared" si="319"/>
        <v>0</v>
      </c>
      <c r="AL1860" s="111">
        <f t="shared" si="327"/>
        <v>0</v>
      </c>
      <c r="AM1860" s="111" t="str">
        <f t="shared" si="328"/>
        <v/>
      </c>
      <c r="AN1860" s="111" t="str">
        <f t="shared" ca="1" si="329"/>
        <v/>
      </c>
    </row>
    <row r="1861" spans="1:40" ht="20.25" customHeight="1" x14ac:dyDescent="0.3">
      <c r="A1861" s="107"/>
      <c r="B1861" s="144"/>
      <c r="C1861" s="119"/>
      <c r="D1861" s="120"/>
      <c r="E1861" s="119"/>
      <c r="F1861" s="119"/>
      <c r="G1861" s="120"/>
      <c r="H1861" s="119"/>
      <c r="I1861" s="109"/>
      <c r="L1861" s="108"/>
      <c r="M1861" s="108"/>
      <c r="N1861" s="108"/>
      <c r="O1861" s="108"/>
      <c r="P1861" s="108"/>
      <c r="Q1861" s="108"/>
      <c r="R1861" s="108"/>
      <c r="S1861" s="108"/>
      <c r="T1861" s="100">
        <f t="shared" si="320"/>
        <v>0</v>
      </c>
      <c r="U1861" s="111"/>
      <c r="V1861" s="111"/>
      <c r="W1861" s="111">
        <f>SUMIFS($F$3:F1861,$D$3:D1861,D1861,$C$3:C1861,"Buy")+SUMIFS($F$3:F1861,$D$3:D1861,D1861,$C$3:C1861,"Coin Deposit",$E$3:E1861,"&lt;&gt;")</f>
        <v>0</v>
      </c>
      <c r="X1861" s="111">
        <f t="shared" si="321"/>
        <v>0</v>
      </c>
      <c r="Y1861" s="111">
        <f>IF($D1861=Y$1,SUMIFS($H$3:$H1861,$G$3:$G1861,Y$1,$C$3:$C1861,"Sell"),0)</f>
        <v>0</v>
      </c>
      <c r="Z1861" s="111">
        <f t="shared" si="322"/>
        <v>0</v>
      </c>
      <c r="AA1861" s="111">
        <f>IF($D1861=AA$1,SUMIFS($H$3:$H1861,$G$3:$G1861,AA$1,$C$3:$C1861,"Sell"),0)</f>
        <v>0</v>
      </c>
      <c r="AB1861" s="111">
        <f t="shared" si="323"/>
        <v>0</v>
      </c>
      <c r="AC1861" s="111">
        <f>SUMIFS('Deductions and Deposits'!$H:$H,'Deductions and Deposits'!$G:$G,D1861,'Deductions and Deposits'!$F:$F,"&lt;="&amp;B1861)+SUMIFS($F$3:F1861,$D$3:D1861,D1861,$C$3:C1861,"Coin Deposit",$E$3:E1861,"")</f>
        <v>0</v>
      </c>
      <c r="AD1861" s="111">
        <f>SUMIFS('Deductions and Deposits'!$D:$D,'Deductions and Deposits'!$C:$C,D1861)+SUMIFS($F:$F,$D:$D,D1861,$C:$C,"Coin Deduction")</f>
        <v>0</v>
      </c>
      <c r="AE1861" s="111">
        <f>Table5[[#This Row],[Column4]]+Table5[[#This Row],[Column14]]+Table5[[#This Row],[Column19]]+Table5[[#This Row],[Column12]]</f>
        <v>0</v>
      </c>
      <c r="AF1861" s="111">
        <f>Table5[[#This Row],[Column5]]+Table5[[#This Row],[Column13]]+Table5[[#This Row],[Column21]]+Table5[[#This Row],[Column18]]</f>
        <v>0</v>
      </c>
      <c r="AG1861" s="111">
        <f t="shared" si="324"/>
        <v>0</v>
      </c>
      <c r="AH1861" s="111">
        <f t="shared" si="325"/>
        <v>0</v>
      </c>
      <c r="AI1861" s="111">
        <f>Table5[[#This Row],[Column17]]-Table5[[#This Row],[Column20]]</f>
        <v>0</v>
      </c>
      <c r="AJ1861" s="111">
        <f t="shared" si="326"/>
        <v>0</v>
      </c>
      <c r="AK1861" s="111">
        <f t="shared" si="319"/>
        <v>0</v>
      </c>
      <c r="AL1861" s="111">
        <f t="shared" si="327"/>
        <v>0</v>
      </c>
      <c r="AM1861" s="111" t="str">
        <f t="shared" si="328"/>
        <v/>
      </c>
      <c r="AN1861" s="111" t="str">
        <f t="shared" ca="1" si="329"/>
        <v/>
      </c>
    </row>
    <row r="1862" spans="1:40" ht="20.25" customHeight="1" x14ac:dyDescent="0.3">
      <c r="A1862" s="107"/>
      <c r="B1862" s="144"/>
      <c r="C1862" s="119"/>
      <c r="D1862" s="120"/>
      <c r="E1862" s="119"/>
      <c r="F1862" s="119"/>
      <c r="G1862" s="120"/>
      <c r="H1862" s="119"/>
      <c r="I1862" s="109"/>
      <c r="L1862" s="108"/>
      <c r="M1862" s="108"/>
      <c r="N1862" s="108"/>
      <c r="O1862" s="108"/>
      <c r="P1862" s="108"/>
      <c r="Q1862" s="108"/>
      <c r="R1862" s="108"/>
      <c r="S1862" s="108"/>
      <c r="T1862" s="100">
        <f t="shared" si="320"/>
        <v>0</v>
      </c>
      <c r="U1862" s="111"/>
      <c r="V1862" s="111"/>
      <c r="W1862" s="111">
        <f>SUMIFS($F$3:F1862,$D$3:D1862,D1862,$C$3:C1862,"Buy")+SUMIFS($F$3:F1862,$D$3:D1862,D1862,$C$3:C1862,"Coin Deposit",$E$3:E1862,"&lt;&gt;")</f>
        <v>0</v>
      </c>
      <c r="X1862" s="111">
        <f t="shared" si="321"/>
        <v>0</v>
      </c>
      <c r="Y1862" s="111">
        <f>IF($D1862=Y$1,SUMIFS($H$3:$H1862,$G$3:$G1862,Y$1,$C$3:$C1862,"Sell"),0)</f>
        <v>0</v>
      </c>
      <c r="Z1862" s="111">
        <f t="shared" si="322"/>
        <v>0</v>
      </c>
      <c r="AA1862" s="111">
        <f>IF($D1862=AA$1,SUMIFS($H$3:$H1862,$G$3:$G1862,AA$1,$C$3:$C1862,"Sell"),0)</f>
        <v>0</v>
      </c>
      <c r="AB1862" s="111">
        <f t="shared" si="323"/>
        <v>0</v>
      </c>
      <c r="AC1862" s="111">
        <f>SUMIFS('Deductions and Deposits'!$H:$H,'Deductions and Deposits'!$G:$G,D1862,'Deductions and Deposits'!$F:$F,"&lt;="&amp;B1862)+SUMIFS($F$3:F1862,$D$3:D1862,D1862,$C$3:C1862,"Coin Deposit",$E$3:E1862,"")</f>
        <v>0</v>
      </c>
      <c r="AD1862" s="111">
        <f>SUMIFS('Deductions and Deposits'!$D:$D,'Deductions and Deposits'!$C:$C,D1862)+SUMIFS($F:$F,$D:$D,D1862,$C:$C,"Coin Deduction")</f>
        <v>0</v>
      </c>
      <c r="AE1862" s="111">
        <f>Table5[[#This Row],[Column4]]+Table5[[#This Row],[Column14]]+Table5[[#This Row],[Column19]]+Table5[[#This Row],[Column12]]</f>
        <v>0</v>
      </c>
      <c r="AF1862" s="111">
        <f>Table5[[#This Row],[Column5]]+Table5[[#This Row],[Column13]]+Table5[[#This Row],[Column21]]+Table5[[#This Row],[Column18]]</f>
        <v>0</v>
      </c>
      <c r="AG1862" s="111">
        <f t="shared" si="324"/>
        <v>0</v>
      </c>
      <c r="AH1862" s="111">
        <f t="shared" si="325"/>
        <v>0</v>
      </c>
      <c r="AI1862" s="111">
        <f>Table5[[#This Row],[Column17]]-Table5[[#This Row],[Column20]]</f>
        <v>0</v>
      </c>
      <c r="AJ1862" s="111">
        <f t="shared" si="326"/>
        <v>0</v>
      </c>
      <c r="AK1862" s="111">
        <f t="shared" si="319"/>
        <v>0</v>
      </c>
      <c r="AL1862" s="111">
        <f t="shared" si="327"/>
        <v>0</v>
      </c>
      <c r="AM1862" s="111" t="str">
        <f t="shared" si="328"/>
        <v/>
      </c>
      <c r="AN1862" s="111" t="str">
        <f t="shared" ca="1" si="329"/>
        <v/>
      </c>
    </row>
    <row r="1863" spans="1:40" ht="20.25" customHeight="1" x14ac:dyDescent="0.3">
      <c r="A1863" s="107"/>
      <c r="B1863" s="144"/>
      <c r="C1863" s="119"/>
      <c r="D1863" s="120"/>
      <c r="E1863" s="119"/>
      <c r="F1863" s="119"/>
      <c r="G1863" s="120"/>
      <c r="H1863" s="119"/>
      <c r="I1863" s="109"/>
      <c r="L1863" s="108"/>
      <c r="M1863" s="108"/>
      <c r="N1863" s="108"/>
      <c r="O1863" s="108"/>
      <c r="P1863" s="108"/>
      <c r="Q1863" s="108"/>
      <c r="R1863" s="108"/>
      <c r="S1863" s="108"/>
      <c r="T1863" s="100">
        <f t="shared" si="320"/>
        <v>0</v>
      </c>
      <c r="U1863" s="111"/>
      <c r="V1863" s="111"/>
      <c r="W1863" s="111">
        <f>SUMIFS($F$3:F1863,$D$3:D1863,D1863,$C$3:C1863,"Buy")+SUMIFS($F$3:F1863,$D$3:D1863,D1863,$C$3:C1863,"Coin Deposit",$E$3:E1863,"&lt;&gt;")</f>
        <v>0</v>
      </c>
      <c r="X1863" s="111">
        <f t="shared" si="321"/>
        <v>0</v>
      </c>
      <c r="Y1863" s="111">
        <f>IF($D1863=Y$1,SUMIFS($H$3:$H1863,$G$3:$G1863,Y$1,$C$3:$C1863,"Sell"),0)</f>
        <v>0</v>
      </c>
      <c r="Z1863" s="111">
        <f t="shared" si="322"/>
        <v>0</v>
      </c>
      <c r="AA1863" s="111">
        <f>IF($D1863=AA$1,SUMIFS($H$3:$H1863,$G$3:$G1863,AA$1,$C$3:$C1863,"Sell"),0)</f>
        <v>0</v>
      </c>
      <c r="AB1863" s="111">
        <f t="shared" si="323"/>
        <v>0</v>
      </c>
      <c r="AC1863" s="111">
        <f>SUMIFS('Deductions and Deposits'!$H:$H,'Deductions and Deposits'!$G:$G,D1863,'Deductions and Deposits'!$F:$F,"&lt;="&amp;B1863)+SUMIFS($F$3:F1863,$D$3:D1863,D1863,$C$3:C1863,"Coin Deposit",$E$3:E1863,"")</f>
        <v>0</v>
      </c>
      <c r="AD1863" s="111">
        <f>SUMIFS('Deductions and Deposits'!$D:$D,'Deductions and Deposits'!$C:$C,D1863)+SUMIFS($F:$F,$D:$D,D1863,$C:$C,"Coin Deduction")</f>
        <v>0</v>
      </c>
      <c r="AE1863" s="111">
        <f>Table5[[#This Row],[Column4]]+Table5[[#This Row],[Column14]]+Table5[[#This Row],[Column19]]+Table5[[#This Row],[Column12]]</f>
        <v>0</v>
      </c>
      <c r="AF1863" s="111">
        <f>Table5[[#This Row],[Column5]]+Table5[[#This Row],[Column13]]+Table5[[#This Row],[Column21]]+Table5[[#This Row],[Column18]]</f>
        <v>0</v>
      </c>
      <c r="AG1863" s="111">
        <f t="shared" si="324"/>
        <v>0</v>
      </c>
      <c r="AH1863" s="111">
        <f t="shared" si="325"/>
        <v>0</v>
      </c>
      <c r="AI1863" s="111">
        <f>Table5[[#This Row],[Column17]]-Table5[[#This Row],[Column20]]</f>
        <v>0</v>
      </c>
      <c r="AJ1863" s="111">
        <f t="shared" si="326"/>
        <v>0</v>
      </c>
      <c r="AK1863" s="111">
        <f t="shared" si="319"/>
        <v>0</v>
      </c>
      <c r="AL1863" s="111">
        <f t="shared" si="327"/>
        <v>0</v>
      </c>
      <c r="AM1863" s="111" t="str">
        <f t="shared" si="328"/>
        <v/>
      </c>
      <c r="AN1863" s="111" t="str">
        <f t="shared" ca="1" si="329"/>
        <v/>
      </c>
    </row>
    <row r="1864" spans="1:40" ht="20.25" customHeight="1" x14ac:dyDescent="0.3">
      <c r="A1864" s="107"/>
      <c r="B1864" s="144"/>
      <c r="C1864" s="119"/>
      <c r="D1864" s="120"/>
      <c r="E1864" s="119"/>
      <c r="F1864" s="119"/>
      <c r="G1864" s="120"/>
      <c r="H1864" s="119"/>
      <c r="I1864" s="109"/>
      <c r="L1864" s="108"/>
      <c r="M1864" s="108"/>
      <c r="N1864" s="108"/>
      <c r="O1864" s="108"/>
      <c r="P1864" s="108"/>
      <c r="Q1864" s="108"/>
      <c r="R1864" s="108"/>
      <c r="S1864" s="108"/>
      <c r="T1864" s="100">
        <f t="shared" si="320"/>
        <v>0</v>
      </c>
      <c r="U1864" s="111"/>
      <c r="V1864" s="111"/>
      <c r="W1864" s="111">
        <f>SUMIFS($F$3:F1864,$D$3:D1864,D1864,$C$3:C1864,"Buy")+SUMIFS($F$3:F1864,$D$3:D1864,D1864,$C$3:C1864,"Coin Deposit",$E$3:E1864,"&lt;&gt;")</f>
        <v>0</v>
      </c>
      <c r="X1864" s="111">
        <f t="shared" si="321"/>
        <v>0</v>
      </c>
      <c r="Y1864" s="111">
        <f>IF($D1864=Y$1,SUMIFS($H$3:$H1864,$G$3:$G1864,Y$1,$C$3:$C1864,"Sell"),0)</f>
        <v>0</v>
      </c>
      <c r="Z1864" s="111">
        <f t="shared" si="322"/>
        <v>0</v>
      </c>
      <c r="AA1864" s="111">
        <f>IF($D1864=AA$1,SUMIFS($H$3:$H1864,$G$3:$G1864,AA$1,$C$3:$C1864,"Sell"),0)</f>
        <v>0</v>
      </c>
      <c r="AB1864" s="111">
        <f t="shared" si="323"/>
        <v>0</v>
      </c>
      <c r="AC1864" s="111">
        <f>SUMIFS('Deductions and Deposits'!$H:$H,'Deductions and Deposits'!$G:$G,D1864,'Deductions and Deposits'!$F:$F,"&lt;="&amp;B1864)+SUMIFS($F$3:F1864,$D$3:D1864,D1864,$C$3:C1864,"Coin Deposit",$E$3:E1864,"")</f>
        <v>0</v>
      </c>
      <c r="AD1864" s="111">
        <f>SUMIFS('Deductions and Deposits'!$D:$D,'Deductions and Deposits'!$C:$C,D1864)+SUMIFS($F:$F,$D:$D,D1864,$C:$C,"Coin Deduction")</f>
        <v>0</v>
      </c>
      <c r="AE1864" s="111">
        <f>Table5[[#This Row],[Column4]]+Table5[[#This Row],[Column14]]+Table5[[#This Row],[Column19]]+Table5[[#This Row],[Column12]]</f>
        <v>0</v>
      </c>
      <c r="AF1864" s="111">
        <f>Table5[[#This Row],[Column5]]+Table5[[#This Row],[Column13]]+Table5[[#This Row],[Column21]]+Table5[[#This Row],[Column18]]</f>
        <v>0</v>
      </c>
      <c r="AG1864" s="111">
        <f t="shared" si="324"/>
        <v>0</v>
      </c>
      <c r="AH1864" s="111">
        <f t="shared" si="325"/>
        <v>0</v>
      </c>
      <c r="AI1864" s="111">
        <f>Table5[[#This Row],[Column17]]-Table5[[#This Row],[Column20]]</f>
        <v>0</v>
      </c>
      <c r="AJ1864" s="111">
        <f t="shared" si="326"/>
        <v>0</v>
      </c>
      <c r="AK1864" s="111">
        <f t="shared" si="319"/>
        <v>0</v>
      </c>
      <c r="AL1864" s="111">
        <f t="shared" si="327"/>
        <v>0</v>
      </c>
      <c r="AM1864" s="111" t="str">
        <f t="shared" si="328"/>
        <v/>
      </c>
      <c r="AN1864" s="111" t="str">
        <f t="shared" ca="1" si="329"/>
        <v/>
      </c>
    </row>
    <row r="1865" spans="1:40" ht="20.25" customHeight="1" x14ac:dyDescent="0.3">
      <c r="A1865" s="107"/>
      <c r="B1865" s="144"/>
      <c r="C1865" s="119"/>
      <c r="D1865" s="120"/>
      <c r="E1865" s="119"/>
      <c r="F1865" s="119"/>
      <c r="G1865" s="120"/>
      <c r="H1865" s="119"/>
      <c r="I1865" s="109"/>
      <c r="L1865" s="108"/>
      <c r="M1865" s="108"/>
      <c r="N1865" s="108"/>
      <c r="O1865" s="108"/>
      <c r="P1865" s="108"/>
      <c r="Q1865" s="108"/>
      <c r="R1865" s="108"/>
      <c r="S1865" s="108"/>
      <c r="T1865" s="100">
        <f t="shared" si="320"/>
        <v>0</v>
      </c>
      <c r="U1865" s="111"/>
      <c r="V1865" s="111"/>
      <c r="W1865" s="111">
        <f>SUMIFS($F$3:F1865,$D$3:D1865,D1865,$C$3:C1865,"Buy")+SUMIFS($F$3:F1865,$D$3:D1865,D1865,$C$3:C1865,"Coin Deposit",$E$3:E1865,"&lt;&gt;")</f>
        <v>0</v>
      </c>
      <c r="X1865" s="111">
        <f t="shared" si="321"/>
        <v>0</v>
      </c>
      <c r="Y1865" s="111">
        <f>IF($D1865=Y$1,SUMIFS($H$3:$H1865,$G$3:$G1865,Y$1,$C$3:$C1865,"Sell"),0)</f>
        <v>0</v>
      </c>
      <c r="Z1865" s="111">
        <f t="shared" si="322"/>
        <v>0</v>
      </c>
      <c r="AA1865" s="111">
        <f>IF($D1865=AA$1,SUMIFS($H$3:$H1865,$G$3:$G1865,AA$1,$C$3:$C1865,"Sell"),0)</f>
        <v>0</v>
      </c>
      <c r="AB1865" s="111">
        <f t="shared" si="323"/>
        <v>0</v>
      </c>
      <c r="AC1865" s="111">
        <f>SUMIFS('Deductions and Deposits'!$H:$H,'Deductions and Deposits'!$G:$G,D1865,'Deductions and Deposits'!$F:$F,"&lt;="&amp;B1865)+SUMIFS($F$3:F1865,$D$3:D1865,D1865,$C$3:C1865,"Coin Deposit",$E$3:E1865,"")</f>
        <v>0</v>
      </c>
      <c r="AD1865" s="111">
        <f>SUMIFS('Deductions and Deposits'!$D:$D,'Deductions and Deposits'!$C:$C,D1865)+SUMIFS($F:$F,$D:$D,D1865,$C:$C,"Coin Deduction")</f>
        <v>0</v>
      </c>
      <c r="AE1865" s="111">
        <f>Table5[[#This Row],[Column4]]+Table5[[#This Row],[Column14]]+Table5[[#This Row],[Column19]]+Table5[[#This Row],[Column12]]</f>
        <v>0</v>
      </c>
      <c r="AF1865" s="111">
        <f>Table5[[#This Row],[Column5]]+Table5[[#This Row],[Column13]]+Table5[[#This Row],[Column21]]+Table5[[#This Row],[Column18]]</f>
        <v>0</v>
      </c>
      <c r="AG1865" s="111">
        <f t="shared" si="324"/>
        <v>0</v>
      </c>
      <c r="AH1865" s="111">
        <f t="shared" si="325"/>
        <v>0</v>
      </c>
      <c r="AI1865" s="111">
        <f>Table5[[#This Row],[Column17]]-Table5[[#This Row],[Column20]]</f>
        <v>0</v>
      </c>
      <c r="AJ1865" s="111">
        <f t="shared" si="326"/>
        <v>0</v>
      </c>
      <c r="AK1865" s="111">
        <f t="shared" si="319"/>
        <v>0</v>
      </c>
      <c r="AL1865" s="111">
        <f t="shared" si="327"/>
        <v>0</v>
      </c>
      <c r="AM1865" s="111" t="str">
        <f t="shared" si="328"/>
        <v/>
      </c>
      <c r="AN1865" s="111" t="str">
        <f t="shared" ca="1" si="329"/>
        <v/>
      </c>
    </row>
    <row r="1866" spans="1:40" ht="20.25" customHeight="1" x14ac:dyDescent="0.3">
      <c r="A1866" s="107"/>
      <c r="B1866" s="144"/>
      <c r="C1866" s="119"/>
      <c r="D1866" s="120"/>
      <c r="E1866" s="119"/>
      <c r="F1866" s="119"/>
      <c r="G1866" s="120"/>
      <c r="H1866" s="119"/>
      <c r="I1866" s="109"/>
      <c r="L1866" s="108"/>
      <c r="M1866" s="108"/>
      <c r="N1866" s="108"/>
      <c r="O1866" s="108"/>
      <c r="P1866" s="108"/>
      <c r="Q1866" s="108"/>
      <c r="R1866" s="108"/>
      <c r="S1866" s="108"/>
      <c r="T1866" s="100">
        <f t="shared" si="320"/>
        <v>0</v>
      </c>
      <c r="U1866" s="111"/>
      <c r="V1866" s="111"/>
      <c r="W1866" s="111">
        <f>SUMIFS($F$3:F1866,$D$3:D1866,D1866,$C$3:C1866,"Buy")+SUMIFS($F$3:F1866,$D$3:D1866,D1866,$C$3:C1866,"Coin Deposit",$E$3:E1866,"&lt;&gt;")</f>
        <v>0</v>
      </c>
      <c r="X1866" s="111">
        <f t="shared" si="321"/>
        <v>0</v>
      </c>
      <c r="Y1866" s="111">
        <f>IF($D1866=Y$1,SUMIFS($H$3:$H1866,$G$3:$G1866,Y$1,$C$3:$C1866,"Sell"),0)</f>
        <v>0</v>
      </c>
      <c r="Z1866" s="111">
        <f t="shared" si="322"/>
        <v>0</v>
      </c>
      <c r="AA1866" s="111">
        <f>IF($D1866=AA$1,SUMIFS($H$3:$H1866,$G$3:$G1866,AA$1,$C$3:$C1866,"Sell"),0)</f>
        <v>0</v>
      </c>
      <c r="AB1866" s="111">
        <f t="shared" si="323"/>
        <v>0</v>
      </c>
      <c r="AC1866" s="111">
        <f>SUMIFS('Deductions and Deposits'!$H:$H,'Deductions and Deposits'!$G:$G,D1866,'Deductions and Deposits'!$F:$F,"&lt;="&amp;B1866)+SUMIFS($F$3:F1866,$D$3:D1866,D1866,$C$3:C1866,"Coin Deposit",$E$3:E1866,"")</f>
        <v>0</v>
      </c>
      <c r="AD1866" s="111">
        <f>SUMIFS('Deductions and Deposits'!$D:$D,'Deductions and Deposits'!$C:$C,D1866)+SUMIFS($F:$F,$D:$D,D1866,$C:$C,"Coin Deduction")</f>
        <v>0</v>
      </c>
      <c r="AE1866" s="111">
        <f>Table5[[#This Row],[Column4]]+Table5[[#This Row],[Column14]]+Table5[[#This Row],[Column19]]+Table5[[#This Row],[Column12]]</f>
        <v>0</v>
      </c>
      <c r="AF1866" s="111">
        <f>Table5[[#This Row],[Column5]]+Table5[[#This Row],[Column13]]+Table5[[#This Row],[Column21]]+Table5[[#This Row],[Column18]]</f>
        <v>0</v>
      </c>
      <c r="AG1866" s="111">
        <f t="shared" si="324"/>
        <v>0</v>
      </c>
      <c r="AH1866" s="111">
        <f t="shared" si="325"/>
        <v>0</v>
      </c>
      <c r="AI1866" s="111">
        <f>Table5[[#This Row],[Column17]]-Table5[[#This Row],[Column20]]</f>
        <v>0</v>
      </c>
      <c r="AJ1866" s="111">
        <f t="shared" si="326"/>
        <v>0</v>
      </c>
      <c r="AK1866" s="111">
        <f t="shared" si="319"/>
        <v>0</v>
      </c>
      <c r="AL1866" s="111">
        <f t="shared" si="327"/>
        <v>0</v>
      </c>
      <c r="AM1866" s="111" t="str">
        <f t="shared" si="328"/>
        <v/>
      </c>
      <c r="AN1866" s="111" t="str">
        <f t="shared" ca="1" si="329"/>
        <v/>
      </c>
    </row>
    <row r="1867" spans="1:40" ht="20.25" customHeight="1" x14ac:dyDescent="0.3">
      <c r="A1867" s="107"/>
      <c r="B1867" s="144"/>
      <c r="C1867" s="119"/>
      <c r="D1867" s="120"/>
      <c r="E1867" s="119"/>
      <c r="F1867" s="119"/>
      <c r="G1867" s="120"/>
      <c r="H1867" s="119"/>
      <c r="I1867" s="109"/>
      <c r="L1867" s="108"/>
      <c r="M1867" s="108"/>
      <c r="N1867" s="108"/>
      <c r="O1867" s="108"/>
      <c r="P1867" s="108"/>
      <c r="Q1867" s="108"/>
      <c r="R1867" s="108"/>
      <c r="S1867" s="108"/>
      <c r="T1867" s="100">
        <f t="shared" si="320"/>
        <v>0</v>
      </c>
      <c r="U1867" s="111"/>
      <c r="V1867" s="111"/>
      <c r="W1867" s="111">
        <f>SUMIFS($F$3:F1867,$D$3:D1867,D1867,$C$3:C1867,"Buy")+SUMIFS($F$3:F1867,$D$3:D1867,D1867,$C$3:C1867,"Coin Deposit",$E$3:E1867,"&lt;&gt;")</f>
        <v>0</v>
      </c>
      <c r="X1867" s="111">
        <f t="shared" si="321"/>
        <v>0</v>
      </c>
      <c r="Y1867" s="111">
        <f>IF($D1867=Y$1,SUMIFS($H$3:$H1867,$G$3:$G1867,Y$1,$C$3:$C1867,"Sell"),0)</f>
        <v>0</v>
      </c>
      <c r="Z1867" s="111">
        <f t="shared" si="322"/>
        <v>0</v>
      </c>
      <c r="AA1867" s="111">
        <f>IF($D1867=AA$1,SUMIFS($H$3:$H1867,$G$3:$G1867,AA$1,$C$3:$C1867,"Sell"),0)</f>
        <v>0</v>
      </c>
      <c r="AB1867" s="111">
        <f t="shared" si="323"/>
        <v>0</v>
      </c>
      <c r="AC1867" s="111">
        <f>SUMIFS('Deductions and Deposits'!$H:$H,'Deductions and Deposits'!$G:$G,D1867,'Deductions and Deposits'!$F:$F,"&lt;="&amp;B1867)+SUMIFS($F$3:F1867,$D$3:D1867,D1867,$C$3:C1867,"Coin Deposit",$E$3:E1867,"")</f>
        <v>0</v>
      </c>
      <c r="AD1867" s="111">
        <f>SUMIFS('Deductions and Deposits'!$D:$D,'Deductions and Deposits'!$C:$C,D1867)+SUMIFS($F:$F,$D:$D,D1867,$C:$C,"Coin Deduction")</f>
        <v>0</v>
      </c>
      <c r="AE1867" s="111">
        <f>Table5[[#This Row],[Column4]]+Table5[[#This Row],[Column14]]+Table5[[#This Row],[Column19]]+Table5[[#This Row],[Column12]]</f>
        <v>0</v>
      </c>
      <c r="AF1867" s="111">
        <f>Table5[[#This Row],[Column5]]+Table5[[#This Row],[Column13]]+Table5[[#This Row],[Column21]]+Table5[[#This Row],[Column18]]</f>
        <v>0</v>
      </c>
      <c r="AG1867" s="111">
        <f t="shared" si="324"/>
        <v>0</v>
      </c>
      <c r="AH1867" s="111">
        <f t="shared" si="325"/>
        <v>0</v>
      </c>
      <c r="AI1867" s="111">
        <f>Table5[[#This Row],[Column17]]-Table5[[#This Row],[Column20]]</f>
        <v>0</v>
      </c>
      <c r="AJ1867" s="111">
        <f t="shared" si="326"/>
        <v>0</v>
      </c>
      <c r="AK1867" s="111">
        <f t="shared" si="319"/>
        <v>0</v>
      </c>
      <c r="AL1867" s="111">
        <f t="shared" si="327"/>
        <v>0</v>
      </c>
      <c r="AM1867" s="111" t="str">
        <f t="shared" si="328"/>
        <v/>
      </c>
      <c r="AN1867" s="111" t="str">
        <f t="shared" ca="1" si="329"/>
        <v/>
      </c>
    </row>
    <row r="1868" spans="1:40" ht="20.25" customHeight="1" x14ac:dyDescent="0.3">
      <c r="A1868" s="107"/>
      <c r="B1868" s="144"/>
      <c r="C1868" s="119"/>
      <c r="D1868" s="120"/>
      <c r="E1868" s="119"/>
      <c r="F1868" s="119"/>
      <c r="G1868" s="120"/>
      <c r="H1868" s="119"/>
      <c r="I1868" s="109"/>
      <c r="L1868" s="108"/>
      <c r="M1868" s="108"/>
      <c r="N1868" s="108"/>
      <c r="O1868" s="108"/>
      <c r="P1868" s="108"/>
      <c r="Q1868" s="108"/>
      <c r="R1868" s="108"/>
      <c r="S1868" s="108"/>
      <c r="T1868" s="100">
        <f t="shared" si="320"/>
        <v>0</v>
      </c>
      <c r="U1868" s="111"/>
      <c r="V1868" s="111"/>
      <c r="W1868" s="111">
        <f>SUMIFS($F$3:F1868,$D$3:D1868,D1868,$C$3:C1868,"Buy")+SUMIFS($F$3:F1868,$D$3:D1868,D1868,$C$3:C1868,"Coin Deposit",$E$3:E1868,"&lt;&gt;")</f>
        <v>0</v>
      </c>
      <c r="X1868" s="111">
        <f t="shared" si="321"/>
        <v>0</v>
      </c>
      <c r="Y1868" s="111">
        <f>IF($D1868=Y$1,SUMIFS($H$3:$H1868,$G$3:$G1868,Y$1,$C$3:$C1868,"Sell"),0)</f>
        <v>0</v>
      </c>
      <c r="Z1868" s="111">
        <f t="shared" si="322"/>
        <v>0</v>
      </c>
      <c r="AA1868" s="111">
        <f>IF($D1868=AA$1,SUMIFS($H$3:$H1868,$G$3:$G1868,AA$1,$C$3:$C1868,"Sell"),0)</f>
        <v>0</v>
      </c>
      <c r="AB1868" s="111">
        <f t="shared" si="323"/>
        <v>0</v>
      </c>
      <c r="AC1868" s="111">
        <f>SUMIFS('Deductions and Deposits'!$H:$H,'Deductions and Deposits'!$G:$G,D1868,'Deductions and Deposits'!$F:$F,"&lt;="&amp;B1868)+SUMIFS($F$3:F1868,$D$3:D1868,D1868,$C$3:C1868,"Coin Deposit",$E$3:E1868,"")</f>
        <v>0</v>
      </c>
      <c r="AD1868" s="111">
        <f>SUMIFS('Deductions and Deposits'!$D:$D,'Deductions and Deposits'!$C:$C,D1868)+SUMIFS($F:$F,$D:$D,D1868,$C:$C,"Coin Deduction")</f>
        <v>0</v>
      </c>
      <c r="AE1868" s="111">
        <f>Table5[[#This Row],[Column4]]+Table5[[#This Row],[Column14]]+Table5[[#This Row],[Column19]]+Table5[[#This Row],[Column12]]</f>
        <v>0</v>
      </c>
      <c r="AF1868" s="111">
        <f>Table5[[#This Row],[Column5]]+Table5[[#This Row],[Column13]]+Table5[[#This Row],[Column21]]+Table5[[#This Row],[Column18]]</f>
        <v>0</v>
      </c>
      <c r="AG1868" s="111">
        <f t="shared" si="324"/>
        <v>0</v>
      </c>
      <c r="AH1868" s="111">
        <f t="shared" si="325"/>
        <v>0</v>
      </c>
      <c r="AI1868" s="111">
        <f>Table5[[#This Row],[Column17]]-Table5[[#This Row],[Column20]]</f>
        <v>0</v>
      </c>
      <c r="AJ1868" s="111">
        <f t="shared" si="326"/>
        <v>0</v>
      </c>
      <c r="AK1868" s="111">
        <f t="shared" si="319"/>
        <v>0</v>
      </c>
      <c r="AL1868" s="111">
        <f t="shared" si="327"/>
        <v>0</v>
      </c>
      <c r="AM1868" s="111" t="str">
        <f t="shared" si="328"/>
        <v/>
      </c>
      <c r="AN1868" s="111" t="str">
        <f t="shared" ca="1" si="329"/>
        <v/>
      </c>
    </row>
    <row r="1869" spans="1:40" ht="20.25" customHeight="1" x14ac:dyDescent="0.3">
      <c r="A1869" s="107"/>
      <c r="B1869" s="144"/>
      <c r="C1869" s="119"/>
      <c r="D1869" s="120"/>
      <c r="E1869" s="119"/>
      <c r="F1869" s="119"/>
      <c r="G1869" s="120"/>
      <c r="H1869" s="119"/>
      <c r="I1869" s="109"/>
      <c r="L1869" s="108"/>
      <c r="M1869" s="108"/>
      <c r="N1869" s="108"/>
      <c r="O1869" s="108"/>
      <c r="P1869" s="108"/>
      <c r="Q1869" s="108"/>
      <c r="R1869" s="108"/>
      <c r="S1869" s="108"/>
      <c r="T1869" s="100">
        <f t="shared" si="320"/>
        <v>0</v>
      </c>
      <c r="U1869" s="111"/>
      <c r="V1869" s="111"/>
      <c r="W1869" s="111">
        <f>SUMIFS($F$3:F1869,$D$3:D1869,D1869,$C$3:C1869,"Buy")+SUMIFS($F$3:F1869,$D$3:D1869,D1869,$C$3:C1869,"Coin Deposit",$E$3:E1869,"&lt;&gt;")</f>
        <v>0</v>
      </c>
      <c r="X1869" s="111">
        <f t="shared" si="321"/>
        <v>0</v>
      </c>
      <c r="Y1869" s="111">
        <f>IF($D1869=Y$1,SUMIFS($H$3:$H1869,$G$3:$G1869,Y$1,$C$3:$C1869,"Sell"),0)</f>
        <v>0</v>
      </c>
      <c r="Z1869" s="111">
        <f t="shared" si="322"/>
        <v>0</v>
      </c>
      <c r="AA1869" s="111">
        <f>IF($D1869=AA$1,SUMIFS($H$3:$H1869,$G$3:$G1869,AA$1,$C$3:$C1869,"Sell"),0)</f>
        <v>0</v>
      </c>
      <c r="AB1869" s="111">
        <f t="shared" si="323"/>
        <v>0</v>
      </c>
      <c r="AC1869" s="111">
        <f>SUMIFS('Deductions and Deposits'!$H:$H,'Deductions and Deposits'!$G:$G,D1869,'Deductions and Deposits'!$F:$F,"&lt;="&amp;B1869)+SUMIFS($F$3:F1869,$D$3:D1869,D1869,$C$3:C1869,"Coin Deposit",$E$3:E1869,"")</f>
        <v>0</v>
      </c>
      <c r="AD1869" s="111">
        <f>SUMIFS('Deductions and Deposits'!$D:$D,'Deductions and Deposits'!$C:$C,D1869)+SUMIFS($F:$F,$D:$D,D1869,$C:$C,"Coin Deduction")</f>
        <v>0</v>
      </c>
      <c r="AE1869" s="111">
        <f>Table5[[#This Row],[Column4]]+Table5[[#This Row],[Column14]]+Table5[[#This Row],[Column19]]+Table5[[#This Row],[Column12]]</f>
        <v>0</v>
      </c>
      <c r="AF1869" s="111">
        <f>Table5[[#This Row],[Column5]]+Table5[[#This Row],[Column13]]+Table5[[#This Row],[Column21]]+Table5[[#This Row],[Column18]]</f>
        <v>0</v>
      </c>
      <c r="AG1869" s="111">
        <f t="shared" si="324"/>
        <v>0</v>
      </c>
      <c r="AH1869" s="111">
        <f t="shared" si="325"/>
        <v>0</v>
      </c>
      <c r="AI1869" s="111">
        <f>Table5[[#This Row],[Column17]]-Table5[[#This Row],[Column20]]</f>
        <v>0</v>
      </c>
      <c r="AJ1869" s="111">
        <f t="shared" si="326"/>
        <v>0</v>
      </c>
      <c r="AK1869" s="111">
        <f t="shared" si="319"/>
        <v>0</v>
      </c>
      <c r="AL1869" s="111">
        <f t="shared" si="327"/>
        <v>0</v>
      </c>
      <c r="AM1869" s="111" t="str">
        <f t="shared" si="328"/>
        <v/>
      </c>
      <c r="AN1869" s="111" t="str">
        <f t="shared" ca="1" si="329"/>
        <v/>
      </c>
    </row>
    <row r="1870" spans="1:40" ht="20.25" customHeight="1" x14ac:dyDescent="0.3">
      <c r="A1870" s="107"/>
      <c r="B1870" s="144"/>
      <c r="C1870" s="119"/>
      <c r="D1870" s="120"/>
      <c r="E1870" s="119"/>
      <c r="F1870" s="119"/>
      <c r="G1870" s="120"/>
      <c r="H1870" s="119"/>
      <c r="I1870" s="109"/>
      <c r="L1870" s="108"/>
      <c r="M1870" s="108"/>
      <c r="N1870" s="108"/>
      <c r="O1870" s="108"/>
      <c r="P1870" s="108"/>
      <c r="Q1870" s="108"/>
      <c r="R1870" s="108"/>
      <c r="S1870" s="108"/>
      <c r="T1870" s="100">
        <f t="shared" si="320"/>
        <v>0</v>
      </c>
      <c r="U1870" s="111"/>
      <c r="V1870" s="111"/>
      <c r="W1870" s="111">
        <f>SUMIFS($F$3:F1870,$D$3:D1870,D1870,$C$3:C1870,"Buy")+SUMIFS($F$3:F1870,$D$3:D1870,D1870,$C$3:C1870,"Coin Deposit",$E$3:E1870,"&lt;&gt;")</f>
        <v>0</v>
      </c>
      <c r="X1870" s="111">
        <f t="shared" si="321"/>
        <v>0</v>
      </c>
      <c r="Y1870" s="111">
        <f>IF($D1870=Y$1,SUMIFS($H$3:$H1870,$G$3:$G1870,Y$1,$C$3:$C1870,"Sell"),0)</f>
        <v>0</v>
      </c>
      <c r="Z1870" s="111">
        <f t="shared" si="322"/>
        <v>0</v>
      </c>
      <c r="AA1870" s="111">
        <f>IF($D1870=AA$1,SUMIFS($H$3:$H1870,$G$3:$G1870,AA$1,$C$3:$C1870,"Sell"),0)</f>
        <v>0</v>
      </c>
      <c r="AB1870" s="111">
        <f t="shared" si="323"/>
        <v>0</v>
      </c>
      <c r="AC1870" s="111">
        <f>SUMIFS('Deductions and Deposits'!$H:$H,'Deductions and Deposits'!$G:$G,D1870,'Deductions and Deposits'!$F:$F,"&lt;="&amp;B1870)+SUMIFS($F$3:F1870,$D$3:D1870,D1870,$C$3:C1870,"Coin Deposit",$E$3:E1870,"")</f>
        <v>0</v>
      </c>
      <c r="AD1870" s="111">
        <f>SUMIFS('Deductions and Deposits'!$D:$D,'Deductions and Deposits'!$C:$C,D1870)+SUMIFS($F:$F,$D:$D,D1870,$C:$C,"Coin Deduction")</f>
        <v>0</v>
      </c>
      <c r="AE1870" s="111">
        <f>Table5[[#This Row],[Column4]]+Table5[[#This Row],[Column14]]+Table5[[#This Row],[Column19]]+Table5[[#This Row],[Column12]]</f>
        <v>0</v>
      </c>
      <c r="AF1870" s="111">
        <f>Table5[[#This Row],[Column5]]+Table5[[#This Row],[Column13]]+Table5[[#This Row],[Column21]]+Table5[[#This Row],[Column18]]</f>
        <v>0</v>
      </c>
      <c r="AG1870" s="111">
        <f t="shared" si="324"/>
        <v>0</v>
      </c>
      <c r="AH1870" s="111">
        <f t="shared" si="325"/>
        <v>0</v>
      </c>
      <c r="AI1870" s="111">
        <f>Table5[[#This Row],[Column17]]-Table5[[#This Row],[Column20]]</f>
        <v>0</v>
      </c>
      <c r="AJ1870" s="111">
        <f t="shared" si="326"/>
        <v>0</v>
      </c>
      <c r="AK1870" s="111">
        <f t="shared" si="319"/>
        <v>0</v>
      </c>
      <c r="AL1870" s="111">
        <f t="shared" si="327"/>
        <v>0</v>
      </c>
      <c r="AM1870" s="111" t="str">
        <f t="shared" si="328"/>
        <v/>
      </c>
      <c r="AN1870" s="111" t="str">
        <f t="shared" ca="1" si="329"/>
        <v/>
      </c>
    </row>
    <row r="1871" spans="1:40" ht="20.25" customHeight="1" x14ac:dyDescent="0.3">
      <c r="A1871" s="107"/>
      <c r="B1871" s="144"/>
      <c r="C1871" s="119"/>
      <c r="D1871" s="120"/>
      <c r="E1871" s="119"/>
      <c r="F1871" s="119"/>
      <c r="G1871" s="120"/>
      <c r="H1871" s="119"/>
      <c r="I1871" s="109"/>
      <c r="L1871" s="108"/>
      <c r="M1871" s="108"/>
      <c r="N1871" s="108"/>
      <c r="O1871" s="108"/>
      <c r="P1871" s="108"/>
      <c r="Q1871" s="108"/>
      <c r="R1871" s="108"/>
      <c r="S1871" s="108"/>
      <c r="T1871" s="100">
        <f t="shared" si="320"/>
        <v>0</v>
      </c>
      <c r="U1871" s="111"/>
      <c r="V1871" s="111"/>
      <c r="W1871" s="111">
        <f>SUMIFS($F$3:F1871,$D$3:D1871,D1871,$C$3:C1871,"Buy")+SUMIFS($F$3:F1871,$D$3:D1871,D1871,$C$3:C1871,"Coin Deposit",$E$3:E1871,"&lt;&gt;")</f>
        <v>0</v>
      </c>
      <c r="X1871" s="111">
        <f t="shared" si="321"/>
        <v>0</v>
      </c>
      <c r="Y1871" s="111">
        <f>IF($D1871=Y$1,SUMIFS($H$3:$H1871,$G$3:$G1871,Y$1,$C$3:$C1871,"Sell"),0)</f>
        <v>0</v>
      </c>
      <c r="Z1871" s="111">
        <f t="shared" si="322"/>
        <v>0</v>
      </c>
      <c r="AA1871" s="111">
        <f>IF($D1871=AA$1,SUMIFS($H$3:$H1871,$G$3:$G1871,AA$1,$C$3:$C1871,"Sell"),0)</f>
        <v>0</v>
      </c>
      <c r="AB1871" s="111">
        <f t="shared" si="323"/>
        <v>0</v>
      </c>
      <c r="AC1871" s="111">
        <f>SUMIFS('Deductions and Deposits'!$H:$H,'Deductions and Deposits'!$G:$G,D1871,'Deductions and Deposits'!$F:$F,"&lt;="&amp;B1871)+SUMIFS($F$3:F1871,$D$3:D1871,D1871,$C$3:C1871,"Coin Deposit",$E$3:E1871,"")</f>
        <v>0</v>
      </c>
      <c r="AD1871" s="111">
        <f>SUMIFS('Deductions and Deposits'!$D:$D,'Deductions and Deposits'!$C:$C,D1871)+SUMIFS($F:$F,$D:$D,D1871,$C:$C,"Coin Deduction")</f>
        <v>0</v>
      </c>
      <c r="AE1871" s="111">
        <f>Table5[[#This Row],[Column4]]+Table5[[#This Row],[Column14]]+Table5[[#This Row],[Column19]]+Table5[[#This Row],[Column12]]</f>
        <v>0</v>
      </c>
      <c r="AF1871" s="111">
        <f>Table5[[#This Row],[Column5]]+Table5[[#This Row],[Column13]]+Table5[[#This Row],[Column21]]+Table5[[#This Row],[Column18]]</f>
        <v>0</v>
      </c>
      <c r="AG1871" s="111">
        <f t="shared" si="324"/>
        <v>0</v>
      </c>
      <c r="AH1871" s="111">
        <f t="shared" si="325"/>
        <v>0</v>
      </c>
      <c r="AI1871" s="111">
        <f>Table5[[#This Row],[Column17]]-Table5[[#This Row],[Column20]]</f>
        <v>0</v>
      </c>
      <c r="AJ1871" s="111">
        <f t="shared" si="326"/>
        <v>0</v>
      </c>
      <c r="AK1871" s="111">
        <f t="shared" si="319"/>
        <v>0</v>
      </c>
      <c r="AL1871" s="111">
        <f t="shared" si="327"/>
        <v>0</v>
      </c>
      <c r="AM1871" s="111" t="str">
        <f t="shared" si="328"/>
        <v/>
      </c>
      <c r="AN1871" s="111" t="str">
        <f t="shared" ca="1" si="329"/>
        <v/>
      </c>
    </row>
    <row r="1872" spans="1:40" ht="20.25" customHeight="1" x14ac:dyDescent="0.3">
      <c r="A1872" s="107"/>
      <c r="B1872" s="144"/>
      <c r="C1872" s="119"/>
      <c r="D1872" s="120"/>
      <c r="E1872" s="119"/>
      <c r="F1872" s="119"/>
      <c r="G1872" s="120"/>
      <c r="H1872" s="119"/>
      <c r="I1872" s="109"/>
      <c r="L1872" s="108"/>
      <c r="M1872" s="108"/>
      <c r="N1872" s="108"/>
      <c r="O1872" s="108"/>
      <c r="P1872" s="108"/>
      <c r="Q1872" s="108"/>
      <c r="R1872" s="108"/>
      <c r="S1872" s="108"/>
      <c r="T1872" s="100">
        <f t="shared" si="320"/>
        <v>0</v>
      </c>
      <c r="U1872" s="111"/>
      <c r="V1872" s="111"/>
      <c r="W1872" s="111">
        <f>SUMIFS($F$3:F1872,$D$3:D1872,D1872,$C$3:C1872,"Buy")+SUMIFS($F$3:F1872,$D$3:D1872,D1872,$C$3:C1872,"Coin Deposit",$E$3:E1872,"&lt;&gt;")</f>
        <v>0</v>
      </c>
      <c r="X1872" s="111">
        <f t="shared" si="321"/>
        <v>0</v>
      </c>
      <c r="Y1872" s="111">
        <f>IF($D1872=Y$1,SUMIFS($H$3:$H1872,$G$3:$G1872,Y$1,$C$3:$C1872,"Sell"),0)</f>
        <v>0</v>
      </c>
      <c r="Z1872" s="111">
        <f t="shared" si="322"/>
        <v>0</v>
      </c>
      <c r="AA1872" s="111">
        <f>IF($D1872=AA$1,SUMIFS($H$3:$H1872,$G$3:$G1872,AA$1,$C$3:$C1872,"Sell"),0)</f>
        <v>0</v>
      </c>
      <c r="AB1872" s="111">
        <f t="shared" si="323"/>
        <v>0</v>
      </c>
      <c r="AC1872" s="111">
        <f>SUMIFS('Deductions and Deposits'!$H:$H,'Deductions and Deposits'!$G:$G,D1872,'Deductions and Deposits'!$F:$F,"&lt;="&amp;B1872)+SUMIFS($F$3:F1872,$D$3:D1872,D1872,$C$3:C1872,"Coin Deposit",$E$3:E1872,"")</f>
        <v>0</v>
      </c>
      <c r="AD1872" s="111">
        <f>SUMIFS('Deductions and Deposits'!$D:$D,'Deductions and Deposits'!$C:$C,D1872)+SUMIFS($F:$F,$D:$D,D1872,$C:$C,"Coin Deduction")</f>
        <v>0</v>
      </c>
      <c r="AE1872" s="111">
        <f>Table5[[#This Row],[Column4]]+Table5[[#This Row],[Column14]]+Table5[[#This Row],[Column19]]+Table5[[#This Row],[Column12]]</f>
        <v>0</v>
      </c>
      <c r="AF1872" s="111">
        <f>Table5[[#This Row],[Column5]]+Table5[[#This Row],[Column13]]+Table5[[#This Row],[Column21]]+Table5[[#This Row],[Column18]]</f>
        <v>0</v>
      </c>
      <c r="AG1872" s="111">
        <f t="shared" si="324"/>
        <v>0</v>
      </c>
      <c r="AH1872" s="111">
        <f t="shared" si="325"/>
        <v>0</v>
      </c>
      <c r="AI1872" s="111">
        <f>Table5[[#This Row],[Column17]]-Table5[[#This Row],[Column20]]</f>
        <v>0</v>
      </c>
      <c r="AJ1872" s="111">
        <f t="shared" si="326"/>
        <v>0</v>
      </c>
      <c r="AK1872" s="111">
        <f t="shared" si="319"/>
        <v>0</v>
      </c>
      <c r="AL1872" s="111">
        <f t="shared" si="327"/>
        <v>0</v>
      </c>
      <c r="AM1872" s="111" t="str">
        <f t="shared" si="328"/>
        <v/>
      </c>
      <c r="AN1872" s="111" t="str">
        <f t="shared" ca="1" si="329"/>
        <v/>
      </c>
    </row>
    <row r="1873" spans="1:40" ht="20.25" customHeight="1" x14ac:dyDescent="0.3">
      <c r="A1873" s="107"/>
      <c r="B1873" s="144"/>
      <c r="C1873" s="119"/>
      <c r="D1873" s="120"/>
      <c r="E1873" s="119"/>
      <c r="F1873" s="119"/>
      <c r="G1873" s="120"/>
      <c r="H1873" s="119"/>
      <c r="I1873" s="109"/>
      <c r="L1873" s="108"/>
      <c r="M1873" s="108"/>
      <c r="N1873" s="108"/>
      <c r="O1873" s="108"/>
      <c r="P1873" s="108"/>
      <c r="Q1873" s="108"/>
      <c r="R1873" s="108"/>
      <c r="S1873" s="108"/>
      <c r="T1873" s="100">
        <f t="shared" si="320"/>
        <v>0</v>
      </c>
      <c r="U1873" s="111"/>
      <c r="V1873" s="111"/>
      <c r="W1873" s="111">
        <f>SUMIFS($F$3:F1873,$D$3:D1873,D1873,$C$3:C1873,"Buy")+SUMIFS($F$3:F1873,$D$3:D1873,D1873,$C$3:C1873,"Coin Deposit",$E$3:E1873,"&lt;&gt;")</f>
        <v>0</v>
      </c>
      <c r="X1873" s="111">
        <f t="shared" si="321"/>
        <v>0</v>
      </c>
      <c r="Y1873" s="111">
        <f>IF($D1873=Y$1,SUMIFS($H$3:$H1873,$G$3:$G1873,Y$1,$C$3:$C1873,"Sell"),0)</f>
        <v>0</v>
      </c>
      <c r="Z1873" s="111">
        <f t="shared" si="322"/>
        <v>0</v>
      </c>
      <c r="AA1873" s="111">
        <f>IF($D1873=AA$1,SUMIFS($H$3:$H1873,$G$3:$G1873,AA$1,$C$3:$C1873,"Sell"),0)</f>
        <v>0</v>
      </c>
      <c r="AB1873" s="111">
        <f t="shared" si="323"/>
        <v>0</v>
      </c>
      <c r="AC1873" s="111">
        <f>SUMIFS('Deductions and Deposits'!$H:$H,'Deductions and Deposits'!$G:$G,D1873,'Deductions and Deposits'!$F:$F,"&lt;="&amp;B1873)+SUMIFS($F$3:F1873,$D$3:D1873,D1873,$C$3:C1873,"Coin Deposit",$E$3:E1873,"")</f>
        <v>0</v>
      </c>
      <c r="AD1873" s="111">
        <f>SUMIFS('Deductions and Deposits'!$D:$D,'Deductions and Deposits'!$C:$C,D1873)+SUMIFS($F:$F,$D:$D,D1873,$C:$C,"Coin Deduction")</f>
        <v>0</v>
      </c>
      <c r="AE1873" s="111">
        <f>Table5[[#This Row],[Column4]]+Table5[[#This Row],[Column14]]+Table5[[#This Row],[Column19]]+Table5[[#This Row],[Column12]]</f>
        <v>0</v>
      </c>
      <c r="AF1873" s="111">
        <f>Table5[[#This Row],[Column5]]+Table5[[#This Row],[Column13]]+Table5[[#This Row],[Column21]]+Table5[[#This Row],[Column18]]</f>
        <v>0</v>
      </c>
      <c r="AG1873" s="111">
        <f t="shared" si="324"/>
        <v>0</v>
      </c>
      <c r="AH1873" s="111">
        <f t="shared" si="325"/>
        <v>0</v>
      </c>
      <c r="AI1873" s="111">
        <f>Table5[[#This Row],[Column17]]-Table5[[#This Row],[Column20]]</f>
        <v>0</v>
      </c>
      <c r="AJ1873" s="111">
        <f t="shared" si="326"/>
        <v>0</v>
      </c>
      <c r="AK1873" s="111">
        <f t="shared" ref="AK1873:AK1936" si="330">AJ1873*T1873</f>
        <v>0</v>
      </c>
      <c r="AL1873" s="111">
        <f t="shared" si="327"/>
        <v>0</v>
      </c>
      <c r="AM1873" s="111" t="str">
        <f t="shared" si="328"/>
        <v/>
      </c>
      <c r="AN1873" s="111" t="str">
        <f t="shared" ca="1" si="329"/>
        <v/>
      </c>
    </row>
    <row r="1874" spans="1:40" ht="20.25" customHeight="1" x14ac:dyDescent="0.3">
      <c r="A1874" s="107"/>
      <c r="B1874" s="144"/>
      <c r="C1874" s="119"/>
      <c r="D1874" s="120"/>
      <c r="E1874" s="119"/>
      <c r="F1874" s="119"/>
      <c r="G1874" s="120"/>
      <c r="H1874" s="119"/>
      <c r="I1874" s="109"/>
      <c r="L1874" s="108"/>
      <c r="M1874" s="108"/>
      <c r="N1874" s="108"/>
      <c r="O1874" s="108"/>
      <c r="P1874" s="108"/>
      <c r="Q1874" s="108"/>
      <c r="R1874" s="108"/>
      <c r="S1874" s="108"/>
      <c r="T1874" s="100">
        <f t="shared" si="320"/>
        <v>0</v>
      </c>
      <c r="U1874" s="111"/>
      <c r="V1874" s="111"/>
      <c r="W1874" s="111">
        <f>SUMIFS($F$3:F1874,$D$3:D1874,D1874,$C$3:C1874,"Buy")+SUMIFS($F$3:F1874,$D$3:D1874,D1874,$C$3:C1874,"Coin Deposit",$E$3:E1874,"&lt;&gt;")</f>
        <v>0</v>
      </c>
      <c r="X1874" s="111">
        <f t="shared" si="321"/>
        <v>0</v>
      </c>
      <c r="Y1874" s="111">
        <f>IF($D1874=Y$1,SUMIFS($H$3:$H1874,$G$3:$G1874,Y$1,$C$3:$C1874,"Sell"),0)</f>
        <v>0</v>
      </c>
      <c r="Z1874" s="111">
        <f t="shared" si="322"/>
        <v>0</v>
      </c>
      <c r="AA1874" s="111">
        <f>IF($D1874=AA$1,SUMIFS($H$3:$H1874,$G$3:$G1874,AA$1,$C$3:$C1874,"Sell"),0)</f>
        <v>0</v>
      </c>
      <c r="AB1874" s="111">
        <f t="shared" si="323"/>
        <v>0</v>
      </c>
      <c r="AC1874" s="111">
        <f>SUMIFS('Deductions and Deposits'!$H:$H,'Deductions and Deposits'!$G:$G,D1874,'Deductions and Deposits'!$F:$F,"&lt;="&amp;B1874)+SUMIFS($F$3:F1874,$D$3:D1874,D1874,$C$3:C1874,"Coin Deposit",$E$3:E1874,"")</f>
        <v>0</v>
      </c>
      <c r="AD1874" s="111">
        <f>SUMIFS('Deductions and Deposits'!$D:$D,'Deductions and Deposits'!$C:$C,D1874)+SUMIFS($F:$F,$D:$D,D1874,$C:$C,"Coin Deduction")</f>
        <v>0</v>
      </c>
      <c r="AE1874" s="111">
        <f>Table5[[#This Row],[Column4]]+Table5[[#This Row],[Column14]]+Table5[[#This Row],[Column19]]+Table5[[#This Row],[Column12]]</f>
        <v>0</v>
      </c>
      <c r="AF1874" s="111">
        <f>Table5[[#This Row],[Column5]]+Table5[[#This Row],[Column13]]+Table5[[#This Row],[Column21]]+Table5[[#This Row],[Column18]]</f>
        <v>0</v>
      </c>
      <c r="AG1874" s="111">
        <f t="shared" si="324"/>
        <v>0</v>
      </c>
      <c r="AH1874" s="111">
        <f t="shared" si="325"/>
        <v>0</v>
      </c>
      <c r="AI1874" s="111">
        <f>Table5[[#This Row],[Column17]]-Table5[[#This Row],[Column20]]</f>
        <v>0</v>
      </c>
      <c r="AJ1874" s="111">
        <f t="shared" si="326"/>
        <v>0</v>
      </c>
      <c r="AK1874" s="111">
        <f t="shared" si="330"/>
        <v>0</v>
      </c>
      <c r="AL1874" s="111">
        <f t="shared" si="327"/>
        <v>0</v>
      </c>
      <c r="AM1874" s="111" t="str">
        <f t="shared" si="328"/>
        <v/>
      </c>
      <c r="AN1874" s="111" t="str">
        <f t="shared" ca="1" si="329"/>
        <v/>
      </c>
    </row>
    <row r="1875" spans="1:40" ht="20.25" customHeight="1" x14ac:dyDescent="0.3">
      <c r="A1875" s="107"/>
      <c r="B1875" s="144"/>
      <c r="C1875" s="119"/>
      <c r="D1875" s="120"/>
      <c r="E1875" s="119"/>
      <c r="F1875" s="119"/>
      <c r="G1875" s="120"/>
      <c r="H1875" s="119"/>
      <c r="I1875" s="109"/>
      <c r="L1875" s="108"/>
      <c r="M1875" s="108"/>
      <c r="N1875" s="108"/>
      <c r="O1875" s="108"/>
      <c r="P1875" s="108"/>
      <c r="Q1875" s="108"/>
      <c r="R1875" s="108"/>
      <c r="S1875" s="108"/>
      <c r="T1875" s="100">
        <f t="shared" si="320"/>
        <v>0</v>
      </c>
      <c r="U1875" s="111"/>
      <c r="V1875" s="111"/>
      <c r="W1875" s="111">
        <f>SUMIFS($F$3:F1875,$D$3:D1875,D1875,$C$3:C1875,"Buy")+SUMIFS($F$3:F1875,$D$3:D1875,D1875,$C$3:C1875,"Coin Deposit",$E$3:E1875,"&lt;&gt;")</f>
        <v>0</v>
      </c>
      <c r="X1875" s="111">
        <f t="shared" si="321"/>
        <v>0</v>
      </c>
      <c r="Y1875" s="111">
        <f>IF($D1875=Y$1,SUMIFS($H$3:$H1875,$G$3:$G1875,Y$1,$C$3:$C1875,"Sell"),0)</f>
        <v>0</v>
      </c>
      <c r="Z1875" s="111">
        <f t="shared" si="322"/>
        <v>0</v>
      </c>
      <c r="AA1875" s="111">
        <f>IF($D1875=AA$1,SUMIFS($H$3:$H1875,$G$3:$G1875,AA$1,$C$3:$C1875,"Sell"),0)</f>
        <v>0</v>
      </c>
      <c r="AB1875" s="111">
        <f t="shared" si="323"/>
        <v>0</v>
      </c>
      <c r="AC1875" s="111">
        <f>SUMIFS('Deductions and Deposits'!$H:$H,'Deductions and Deposits'!$G:$G,D1875,'Deductions and Deposits'!$F:$F,"&lt;="&amp;B1875)+SUMIFS($F$3:F1875,$D$3:D1875,D1875,$C$3:C1875,"Coin Deposit",$E$3:E1875,"")</f>
        <v>0</v>
      </c>
      <c r="AD1875" s="111">
        <f>SUMIFS('Deductions and Deposits'!$D:$D,'Deductions and Deposits'!$C:$C,D1875)+SUMIFS($F:$F,$D:$D,D1875,$C:$C,"Coin Deduction")</f>
        <v>0</v>
      </c>
      <c r="AE1875" s="111">
        <f>Table5[[#This Row],[Column4]]+Table5[[#This Row],[Column14]]+Table5[[#This Row],[Column19]]+Table5[[#This Row],[Column12]]</f>
        <v>0</v>
      </c>
      <c r="AF1875" s="111">
        <f>Table5[[#This Row],[Column5]]+Table5[[#This Row],[Column13]]+Table5[[#This Row],[Column21]]+Table5[[#This Row],[Column18]]</f>
        <v>0</v>
      </c>
      <c r="AG1875" s="111">
        <f t="shared" si="324"/>
        <v>0</v>
      </c>
      <c r="AH1875" s="111">
        <f t="shared" si="325"/>
        <v>0</v>
      </c>
      <c r="AI1875" s="111">
        <f>Table5[[#This Row],[Column17]]-Table5[[#This Row],[Column20]]</f>
        <v>0</v>
      </c>
      <c r="AJ1875" s="111">
        <f t="shared" si="326"/>
        <v>0</v>
      </c>
      <c r="AK1875" s="111">
        <f t="shared" si="330"/>
        <v>0</v>
      </c>
      <c r="AL1875" s="111">
        <f t="shared" si="327"/>
        <v>0</v>
      </c>
      <c r="AM1875" s="111" t="str">
        <f t="shared" si="328"/>
        <v/>
      </c>
      <c r="AN1875" s="111" t="str">
        <f t="shared" ca="1" si="329"/>
        <v/>
      </c>
    </row>
    <row r="1876" spans="1:40" ht="20.25" customHeight="1" x14ac:dyDescent="0.3">
      <c r="A1876" s="107"/>
      <c r="B1876" s="144"/>
      <c r="C1876" s="119"/>
      <c r="D1876" s="120"/>
      <c r="E1876" s="119"/>
      <c r="F1876" s="119"/>
      <c r="G1876" s="120"/>
      <c r="H1876" s="119"/>
      <c r="I1876" s="109"/>
      <c r="L1876" s="108"/>
      <c r="M1876" s="108"/>
      <c r="N1876" s="108"/>
      <c r="O1876" s="108"/>
      <c r="P1876" s="108"/>
      <c r="Q1876" s="108"/>
      <c r="R1876" s="108"/>
      <c r="S1876" s="108"/>
      <c r="T1876" s="100">
        <f t="shared" si="320"/>
        <v>0</v>
      </c>
      <c r="U1876" s="111"/>
      <c r="V1876" s="111"/>
      <c r="W1876" s="111">
        <f>SUMIFS($F$3:F1876,$D$3:D1876,D1876,$C$3:C1876,"Buy")+SUMIFS($F$3:F1876,$D$3:D1876,D1876,$C$3:C1876,"Coin Deposit",$E$3:E1876,"&lt;&gt;")</f>
        <v>0</v>
      </c>
      <c r="X1876" s="111">
        <f t="shared" si="321"/>
        <v>0</v>
      </c>
      <c r="Y1876" s="111">
        <f>IF($D1876=Y$1,SUMIFS($H$3:$H1876,$G$3:$G1876,Y$1,$C$3:$C1876,"Sell"),0)</f>
        <v>0</v>
      </c>
      <c r="Z1876" s="111">
        <f t="shared" si="322"/>
        <v>0</v>
      </c>
      <c r="AA1876" s="111">
        <f>IF($D1876=AA$1,SUMIFS($H$3:$H1876,$G$3:$G1876,AA$1,$C$3:$C1876,"Sell"),0)</f>
        <v>0</v>
      </c>
      <c r="AB1876" s="111">
        <f t="shared" si="323"/>
        <v>0</v>
      </c>
      <c r="AC1876" s="111">
        <f>SUMIFS('Deductions and Deposits'!$H:$H,'Deductions and Deposits'!$G:$G,D1876,'Deductions and Deposits'!$F:$F,"&lt;="&amp;B1876)+SUMIFS($F$3:F1876,$D$3:D1876,D1876,$C$3:C1876,"Coin Deposit",$E$3:E1876,"")</f>
        <v>0</v>
      </c>
      <c r="AD1876" s="111">
        <f>SUMIFS('Deductions and Deposits'!$D:$D,'Deductions and Deposits'!$C:$C,D1876)+SUMIFS($F:$F,$D:$D,D1876,$C:$C,"Coin Deduction")</f>
        <v>0</v>
      </c>
      <c r="AE1876" s="111">
        <f>Table5[[#This Row],[Column4]]+Table5[[#This Row],[Column14]]+Table5[[#This Row],[Column19]]+Table5[[#This Row],[Column12]]</f>
        <v>0</v>
      </c>
      <c r="AF1876" s="111">
        <f>Table5[[#This Row],[Column5]]+Table5[[#This Row],[Column13]]+Table5[[#This Row],[Column21]]+Table5[[#This Row],[Column18]]</f>
        <v>0</v>
      </c>
      <c r="AG1876" s="111">
        <f t="shared" si="324"/>
        <v>0</v>
      </c>
      <c r="AH1876" s="111">
        <f t="shared" si="325"/>
        <v>0</v>
      </c>
      <c r="AI1876" s="111">
        <f>Table5[[#This Row],[Column17]]-Table5[[#This Row],[Column20]]</f>
        <v>0</v>
      </c>
      <c r="AJ1876" s="111">
        <f t="shared" si="326"/>
        <v>0</v>
      </c>
      <c r="AK1876" s="111">
        <f t="shared" si="330"/>
        <v>0</v>
      </c>
      <c r="AL1876" s="111">
        <f t="shared" si="327"/>
        <v>0</v>
      </c>
      <c r="AM1876" s="111" t="str">
        <f t="shared" si="328"/>
        <v/>
      </c>
      <c r="AN1876" s="111" t="str">
        <f t="shared" ca="1" si="329"/>
        <v/>
      </c>
    </row>
    <row r="1877" spans="1:40" ht="20.25" customHeight="1" x14ac:dyDescent="0.3">
      <c r="A1877" s="107"/>
      <c r="B1877" s="144"/>
      <c r="C1877" s="119"/>
      <c r="D1877" s="120"/>
      <c r="E1877" s="119"/>
      <c r="F1877" s="119"/>
      <c r="G1877" s="120"/>
      <c r="H1877" s="119"/>
      <c r="I1877" s="109"/>
      <c r="L1877" s="108"/>
      <c r="M1877" s="108"/>
      <c r="N1877" s="108"/>
      <c r="O1877" s="108"/>
      <c r="P1877" s="108"/>
      <c r="Q1877" s="108"/>
      <c r="R1877" s="108"/>
      <c r="S1877" s="108"/>
      <c r="T1877" s="100">
        <f t="shared" si="320"/>
        <v>0</v>
      </c>
      <c r="U1877" s="111"/>
      <c r="V1877" s="111"/>
      <c r="W1877" s="111">
        <f>SUMIFS($F$3:F1877,$D$3:D1877,D1877,$C$3:C1877,"Buy")+SUMIFS($F$3:F1877,$D$3:D1877,D1877,$C$3:C1877,"Coin Deposit",$E$3:E1877,"&lt;&gt;")</f>
        <v>0</v>
      </c>
      <c r="X1877" s="111">
        <f t="shared" si="321"/>
        <v>0</v>
      </c>
      <c r="Y1877" s="111">
        <f>IF($D1877=Y$1,SUMIFS($H$3:$H1877,$G$3:$G1877,Y$1,$C$3:$C1877,"Sell"),0)</f>
        <v>0</v>
      </c>
      <c r="Z1877" s="111">
        <f t="shared" si="322"/>
        <v>0</v>
      </c>
      <c r="AA1877" s="111">
        <f>IF($D1877=AA$1,SUMIFS($H$3:$H1877,$G$3:$G1877,AA$1,$C$3:$C1877,"Sell"),0)</f>
        <v>0</v>
      </c>
      <c r="AB1877" s="111">
        <f t="shared" si="323"/>
        <v>0</v>
      </c>
      <c r="AC1877" s="111">
        <f>SUMIFS('Deductions and Deposits'!$H:$H,'Deductions and Deposits'!$G:$G,D1877,'Deductions and Deposits'!$F:$F,"&lt;="&amp;B1877)+SUMIFS($F$3:F1877,$D$3:D1877,D1877,$C$3:C1877,"Coin Deposit",$E$3:E1877,"")</f>
        <v>0</v>
      </c>
      <c r="AD1877" s="111">
        <f>SUMIFS('Deductions and Deposits'!$D:$D,'Deductions and Deposits'!$C:$C,D1877)+SUMIFS($F:$F,$D:$D,D1877,$C:$C,"Coin Deduction")</f>
        <v>0</v>
      </c>
      <c r="AE1877" s="111">
        <f>Table5[[#This Row],[Column4]]+Table5[[#This Row],[Column14]]+Table5[[#This Row],[Column19]]+Table5[[#This Row],[Column12]]</f>
        <v>0</v>
      </c>
      <c r="AF1877" s="111">
        <f>Table5[[#This Row],[Column5]]+Table5[[#This Row],[Column13]]+Table5[[#This Row],[Column21]]+Table5[[#This Row],[Column18]]</f>
        <v>0</v>
      </c>
      <c r="AG1877" s="111">
        <f t="shared" si="324"/>
        <v>0</v>
      </c>
      <c r="AH1877" s="111">
        <f t="shared" si="325"/>
        <v>0</v>
      </c>
      <c r="AI1877" s="111">
        <f>Table5[[#This Row],[Column17]]-Table5[[#This Row],[Column20]]</f>
        <v>0</v>
      </c>
      <c r="AJ1877" s="111">
        <f t="shared" si="326"/>
        <v>0</v>
      </c>
      <c r="AK1877" s="111">
        <f t="shared" si="330"/>
        <v>0</v>
      </c>
      <c r="AL1877" s="111">
        <f t="shared" si="327"/>
        <v>0</v>
      </c>
      <c r="AM1877" s="111" t="str">
        <f t="shared" si="328"/>
        <v/>
      </c>
      <c r="AN1877" s="111" t="str">
        <f t="shared" ca="1" si="329"/>
        <v/>
      </c>
    </row>
    <row r="1878" spans="1:40" ht="20.25" customHeight="1" x14ac:dyDescent="0.3">
      <c r="A1878" s="107"/>
      <c r="B1878" s="144"/>
      <c r="C1878" s="119"/>
      <c r="D1878" s="120"/>
      <c r="E1878" s="119"/>
      <c r="F1878" s="119"/>
      <c r="G1878" s="120"/>
      <c r="H1878" s="119"/>
      <c r="I1878" s="109"/>
      <c r="L1878" s="108"/>
      <c r="M1878" s="108"/>
      <c r="N1878" s="108"/>
      <c r="O1878" s="108"/>
      <c r="P1878" s="108"/>
      <c r="Q1878" s="108"/>
      <c r="R1878" s="108"/>
      <c r="S1878" s="108"/>
      <c r="T1878" s="100">
        <f t="shared" si="320"/>
        <v>0</v>
      </c>
      <c r="U1878" s="111"/>
      <c r="V1878" s="111"/>
      <c r="W1878" s="111">
        <f>SUMIFS($F$3:F1878,$D$3:D1878,D1878,$C$3:C1878,"Buy")+SUMIFS($F$3:F1878,$D$3:D1878,D1878,$C$3:C1878,"Coin Deposit",$E$3:E1878,"&lt;&gt;")</f>
        <v>0</v>
      </c>
      <c r="X1878" s="111">
        <f t="shared" si="321"/>
        <v>0</v>
      </c>
      <c r="Y1878" s="111">
        <f>IF($D1878=Y$1,SUMIFS($H$3:$H1878,$G$3:$G1878,Y$1,$C$3:$C1878,"Sell"),0)</f>
        <v>0</v>
      </c>
      <c r="Z1878" s="111">
        <f t="shared" si="322"/>
        <v>0</v>
      </c>
      <c r="AA1878" s="111">
        <f>IF($D1878=AA$1,SUMIFS($H$3:$H1878,$G$3:$G1878,AA$1,$C$3:$C1878,"Sell"),0)</f>
        <v>0</v>
      </c>
      <c r="AB1878" s="111">
        <f t="shared" si="323"/>
        <v>0</v>
      </c>
      <c r="AC1878" s="111">
        <f>SUMIFS('Deductions and Deposits'!$H:$H,'Deductions and Deposits'!$G:$G,D1878,'Deductions and Deposits'!$F:$F,"&lt;="&amp;B1878)+SUMIFS($F$3:F1878,$D$3:D1878,D1878,$C$3:C1878,"Coin Deposit",$E$3:E1878,"")</f>
        <v>0</v>
      </c>
      <c r="AD1878" s="111">
        <f>SUMIFS('Deductions and Deposits'!$D:$D,'Deductions and Deposits'!$C:$C,D1878)+SUMIFS($F:$F,$D:$D,D1878,$C:$C,"Coin Deduction")</f>
        <v>0</v>
      </c>
      <c r="AE1878" s="111">
        <f>Table5[[#This Row],[Column4]]+Table5[[#This Row],[Column14]]+Table5[[#This Row],[Column19]]+Table5[[#This Row],[Column12]]</f>
        <v>0</v>
      </c>
      <c r="AF1878" s="111">
        <f>Table5[[#This Row],[Column5]]+Table5[[#This Row],[Column13]]+Table5[[#This Row],[Column21]]+Table5[[#This Row],[Column18]]</f>
        <v>0</v>
      </c>
      <c r="AG1878" s="111">
        <f t="shared" si="324"/>
        <v>0</v>
      </c>
      <c r="AH1878" s="111">
        <f t="shared" si="325"/>
        <v>0</v>
      </c>
      <c r="AI1878" s="111">
        <f>Table5[[#This Row],[Column17]]-Table5[[#This Row],[Column20]]</f>
        <v>0</v>
      </c>
      <c r="AJ1878" s="111">
        <f t="shared" si="326"/>
        <v>0</v>
      </c>
      <c r="AK1878" s="111">
        <f t="shared" si="330"/>
        <v>0</v>
      </c>
      <c r="AL1878" s="111">
        <f t="shared" si="327"/>
        <v>0</v>
      </c>
      <c r="AM1878" s="111" t="str">
        <f t="shared" si="328"/>
        <v/>
      </c>
      <c r="AN1878" s="111" t="str">
        <f t="shared" ca="1" si="329"/>
        <v/>
      </c>
    </row>
    <row r="1879" spans="1:40" ht="20.25" customHeight="1" x14ac:dyDescent="0.3">
      <c r="A1879" s="107"/>
      <c r="B1879" s="144"/>
      <c r="C1879" s="119"/>
      <c r="D1879" s="120"/>
      <c r="E1879" s="119"/>
      <c r="F1879" s="119"/>
      <c r="G1879" s="120"/>
      <c r="H1879" s="119"/>
      <c r="I1879" s="109"/>
      <c r="L1879" s="108"/>
      <c r="M1879" s="108"/>
      <c r="N1879" s="108"/>
      <c r="O1879" s="108"/>
      <c r="P1879" s="108"/>
      <c r="Q1879" s="108"/>
      <c r="R1879" s="108"/>
      <c r="S1879" s="108"/>
      <c r="T1879" s="100">
        <f t="shared" si="320"/>
        <v>0</v>
      </c>
      <c r="U1879" s="111"/>
      <c r="V1879" s="111"/>
      <c r="W1879" s="111">
        <f>SUMIFS($F$3:F1879,$D$3:D1879,D1879,$C$3:C1879,"Buy")+SUMIFS($F$3:F1879,$D$3:D1879,D1879,$C$3:C1879,"Coin Deposit",$E$3:E1879,"&lt;&gt;")</f>
        <v>0</v>
      </c>
      <c r="X1879" s="111">
        <f t="shared" si="321"/>
        <v>0</v>
      </c>
      <c r="Y1879" s="111">
        <f>IF($D1879=Y$1,SUMIFS($H$3:$H1879,$G$3:$G1879,Y$1,$C$3:$C1879,"Sell"),0)</f>
        <v>0</v>
      </c>
      <c r="Z1879" s="111">
        <f t="shared" si="322"/>
        <v>0</v>
      </c>
      <c r="AA1879" s="111">
        <f>IF($D1879=AA$1,SUMIFS($H$3:$H1879,$G$3:$G1879,AA$1,$C$3:$C1879,"Sell"),0)</f>
        <v>0</v>
      </c>
      <c r="AB1879" s="111">
        <f t="shared" si="323"/>
        <v>0</v>
      </c>
      <c r="AC1879" s="111">
        <f>SUMIFS('Deductions and Deposits'!$H:$H,'Deductions and Deposits'!$G:$G,D1879,'Deductions and Deposits'!$F:$F,"&lt;="&amp;B1879)+SUMIFS($F$3:F1879,$D$3:D1879,D1879,$C$3:C1879,"Coin Deposit",$E$3:E1879,"")</f>
        <v>0</v>
      </c>
      <c r="AD1879" s="111">
        <f>SUMIFS('Deductions and Deposits'!$D:$D,'Deductions and Deposits'!$C:$C,D1879)+SUMIFS($F:$F,$D:$D,D1879,$C:$C,"Coin Deduction")</f>
        <v>0</v>
      </c>
      <c r="AE1879" s="111">
        <f>Table5[[#This Row],[Column4]]+Table5[[#This Row],[Column14]]+Table5[[#This Row],[Column19]]+Table5[[#This Row],[Column12]]</f>
        <v>0</v>
      </c>
      <c r="AF1879" s="111">
        <f>Table5[[#This Row],[Column5]]+Table5[[#This Row],[Column13]]+Table5[[#This Row],[Column21]]+Table5[[#This Row],[Column18]]</f>
        <v>0</v>
      </c>
      <c r="AG1879" s="111">
        <f t="shared" si="324"/>
        <v>0</v>
      </c>
      <c r="AH1879" s="111">
        <f t="shared" si="325"/>
        <v>0</v>
      </c>
      <c r="AI1879" s="111">
        <f>Table5[[#This Row],[Column17]]-Table5[[#This Row],[Column20]]</f>
        <v>0</v>
      </c>
      <c r="AJ1879" s="111">
        <f t="shared" si="326"/>
        <v>0</v>
      </c>
      <c r="AK1879" s="111">
        <f t="shared" si="330"/>
        <v>0</v>
      </c>
      <c r="AL1879" s="111">
        <f t="shared" si="327"/>
        <v>0</v>
      </c>
      <c r="AM1879" s="111" t="str">
        <f t="shared" si="328"/>
        <v/>
      </c>
      <c r="AN1879" s="111" t="str">
        <f t="shared" ca="1" si="329"/>
        <v/>
      </c>
    </row>
    <row r="1880" spans="1:40" ht="20.25" customHeight="1" x14ac:dyDescent="0.3">
      <c r="A1880" s="107"/>
      <c r="B1880" s="144"/>
      <c r="C1880" s="119"/>
      <c r="D1880" s="120"/>
      <c r="E1880" s="119"/>
      <c r="F1880" s="119"/>
      <c r="G1880" s="120"/>
      <c r="H1880" s="119"/>
      <c r="I1880" s="109"/>
      <c r="L1880" s="108"/>
      <c r="M1880" s="108"/>
      <c r="N1880" s="108"/>
      <c r="O1880" s="108"/>
      <c r="P1880" s="108"/>
      <c r="Q1880" s="108"/>
      <c r="R1880" s="108"/>
      <c r="S1880" s="108"/>
      <c r="T1880" s="100">
        <f t="shared" si="320"/>
        <v>0</v>
      </c>
      <c r="U1880" s="111"/>
      <c r="V1880" s="111"/>
      <c r="W1880" s="111">
        <f>SUMIFS($F$3:F1880,$D$3:D1880,D1880,$C$3:C1880,"Buy")+SUMIFS($F$3:F1880,$D$3:D1880,D1880,$C$3:C1880,"Coin Deposit",$E$3:E1880,"&lt;&gt;")</f>
        <v>0</v>
      </c>
      <c r="X1880" s="111">
        <f t="shared" si="321"/>
        <v>0</v>
      </c>
      <c r="Y1880" s="111">
        <f>IF($D1880=Y$1,SUMIFS($H$3:$H1880,$G$3:$G1880,Y$1,$C$3:$C1880,"Sell"),0)</f>
        <v>0</v>
      </c>
      <c r="Z1880" s="111">
        <f t="shared" si="322"/>
        <v>0</v>
      </c>
      <c r="AA1880" s="111">
        <f>IF($D1880=AA$1,SUMIFS($H$3:$H1880,$G$3:$G1880,AA$1,$C$3:$C1880,"Sell"),0)</f>
        <v>0</v>
      </c>
      <c r="AB1880" s="111">
        <f t="shared" si="323"/>
        <v>0</v>
      </c>
      <c r="AC1880" s="111">
        <f>SUMIFS('Deductions and Deposits'!$H:$H,'Deductions and Deposits'!$G:$G,D1880,'Deductions and Deposits'!$F:$F,"&lt;="&amp;B1880)+SUMIFS($F$3:F1880,$D$3:D1880,D1880,$C$3:C1880,"Coin Deposit",$E$3:E1880,"")</f>
        <v>0</v>
      </c>
      <c r="AD1880" s="111">
        <f>SUMIFS('Deductions and Deposits'!$D:$D,'Deductions and Deposits'!$C:$C,D1880)+SUMIFS($F:$F,$D:$D,D1880,$C:$C,"Coin Deduction")</f>
        <v>0</v>
      </c>
      <c r="AE1880" s="111">
        <f>Table5[[#This Row],[Column4]]+Table5[[#This Row],[Column14]]+Table5[[#This Row],[Column19]]+Table5[[#This Row],[Column12]]</f>
        <v>0</v>
      </c>
      <c r="AF1880" s="111">
        <f>Table5[[#This Row],[Column5]]+Table5[[#This Row],[Column13]]+Table5[[#This Row],[Column21]]+Table5[[#This Row],[Column18]]</f>
        <v>0</v>
      </c>
      <c r="AG1880" s="111">
        <f t="shared" si="324"/>
        <v>0</v>
      </c>
      <c r="AH1880" s="111">
        <f t="shared" si="325"/>
        <v>0</v>
      </c>
      <c r="AI1880" s="111">
        <f>Table5[[#This Row],[Column17]]-Table5[[#This Row],[Column20]]</f>
        <v>0</v>
      </c>
      <c r="AJ1880" s="111">
        <f t="shared" si="326"/>
        <v>0</v>
      </c>
      <c r="AK1880" s="111">
        <f t="shared" si="330"/>
        <v>0</v>
      </c>
      <c r="AL1880" s="111">
        <f t="shared" si="327"/>
        <v>0</v>
      </c>
      <c r="AM1880" s="111" t="str">
        <f t="shared" si="328"/>
        <v/>
      </c>
      <c r="AN1880" s="111" t="str">
        <f t="shared" ca="1" si="329"/>
        <v/>
      </c>
    </row>
    <row r="1881" spans="1:40" ht="20.25" customHeight="1" x14ac:dyDescent="0.3">
      <c r="A1881" s="107"/>
      <c r="B1881" s="144"/>
      <c r="C1881" s="119"/>
      <c r="D1881" s="120"/>
      <c r="E1881" s="119"/>
      <c r="F1881" s="119"/>
      <c r="G1881" s="120"/>
      <c r="H1881" s="119"/>
      <c r="I1881" s="109"/>
      <c r="L1881" s="108"/>
      <c r="M1881" s="108"/>
      <c r="N1881" s="108"/>
      <c r="O1881" s="108"/>
      <c r="P1881" s="108"/>
      <c r="Q1881" s="108"/>
      <c r="R1881" s="108"/>
      <c r="S1881" s="108"/>
      <c r="T1881" s="100">
        <f t="shared" si="320"/>
        <v>0</v>
      </c>
      <c r="U1881" s="111"/>
      <c r="V1881" s="111"/>
      <c r="W1881" s="111">
        <f>SUMIFS($F$3:F1881,$D$3:D1881,D1881,$C$3:C1881,"Buy")+SUMIFS($F$3:F1881,$D$3:D1881,D1881,$C$3:C1881,"Coin Deposit",$E$3:E1881,"&lt;&gt;")</f>
        <v>0</v>
      </c>
      <c r="X1881" s="111">
        <f t="shared" si="321"/>
        <v>0</v>
      </c>
      <c r="Y1881" s="111">
        <f>IF($D1881=Y$1,SUMIFS($H$3:$H1881,$G$3:$G1881,Y$1,$C$3:$C1881,"Sell"),0)</f>
        <v>0</v>
      </c>
      <c r="Z1881" s="111">
        <f t="shared" si="322"/>
        <v>0</v>
      </c>
      <c r="AA1881" s="111">
        <f>IF($D1881=AA$1,SUMIFS($H$3:$H1881,$G$3:$G1881,AA$1,$C$3:$C1881,"Sell"),0)</f>
        <v>0</v>
      </c>
      <c r="AB1881" s="111">
        <f t="shared" si="323"/>
        <v>0</v>
      </c>
      <c r="AC1881" s="111">
        <f>SUMIFS('Deductions and Deposits'!$H:$H,'Deductions and Deposits'!$G:$G,D1881,'Deductions and Deposits'!$F:$F,"&lt;="&amp;B1881)+SUMIFS($F$3:F1881,$D$3:D1881,D1881,$C$3:C1881,"Coin Deposit",$E$3:E1881,"")</f>
        <v>0</v>
      </c>
      <c r="AD1881" s="111">
        <f>SUMIFS('Deductions and Deposits'!$D:$D,'Deductions and Deposits'!$C:$C,D1881)+SUMIFS($F:$F,$D:$D,D1881,$C:$C,"Coin Deduction")</f>
        <v>0</v>
      </c>
      <c r="AE1881" s="111">
        <f>Table5[[#This Row],[Column4]]+Table5[[#This Row],[Column14]]+Table5[[#This Row],[Column19]]+Table5[[#This Row],[Column12]]</f>
        <v>0</v>
      </c>
      <c r="AF1881" s="111">
        <f>Table5[[#This Row],[Column5]]+Table5[[#This Row],[Column13]]+Table5[[#This Row],[Column21]]+Table5[[#This Row],[Column18]]</f>
        <v>0</v>
      </c>
      <c r="AG1881" s="111">
        <f t="shared" si="324"/>
        <v>0</v>
      </c>
      <c r="AH1881" s="111">
        <f t="shared" si="325"/>
        <v>0</v>
      </c>
      <c r="AI1881" s="111">
        <f>Table5[[#This Row],[Column17]]-Table5[[#This Row],[Column20]]</f>
        <v>0</v>
      </c>
      <c r="AJ1881" s="111">
        <f t="shared" si="326"/>
        <v>0</v>
      </c>
      <c r="AK1881" s="111">
        <f t="shared" si="330"/>
        <v>0</v>
      </c>
      <c r="AL1881" s="111">
        <f t="shared" si="327"/>
        <v>0</v>
      </c>
      <c r="AM1881" s="111" t="str">
        <f t="shared" si="328"/>
        <v/>
      </c>
      <c r="AN1881" s="111" t="str">
        <f t="shared" ca="1" si="329"/>
        <v/>
      </c>
    </row>
    <row r="1882" spans="1:40" ht="20.25" customHeight="1" x14ac:dyDescent="0.3">
      <c r="A1882" s="107"/>
      <c r="B1882" s="144"/>
      <c r="C1882" s="119"/>
      <c r="D1882" s="120"/>
      <c r="E1882" s="119"/>
      <c r="F1882" s="119"/>
      <c r="G1882" s="120"/>
      <c r="H1882" s="119"/>
      <c r="I1882" s="109"/>
      <c r="L1882" s="108"/>
      <c r="M1882" s="108"/>
      <c r="N1882" s="108"/>
      <c r="O1882" s="108"/>
      <c r="P1882" s="108"/>
      <c r="Q1882" s="108"/>
      <c r="R1882" s="108"/>
      <c r="S1882" s="108"/>
      <c r="T1882" s="100">
        <f t="shared" si="320"/>
        <v>0</v>
      </c>
      <c r="U1882" s="111"/>
      <c r="V1882" s="111"/>
      <c r="W1882" s="111">
        <f>SUMIFS($F$3:F1882,$D$3:D1882,D1882,$C$3:C1882,"Buy")+SUMIFS($F$3:F1882,$D$3:D1882,D1882,$C$3:C1882,"Coin Deposit",$E$3:E1882,"&lt;&gt;")</f>
        <v>0</v>
      </c>
      <c r="X1882" s="111">
        <f t="shared" si="321"/>
        <v>0</v>
      </c>
      <c r="Y1882" s="111">
        <f>IF($D1882=Y$1,SUMIFS($H$3:$H1882,$G$3:$G1882,Y$1,$C$3:$C1882,"Sell"),0)</f>
        <v>0</v>
      </c>
      <c r="Z1882" s="111">
        <f t="shared" si="322"/>
        <v>0</v>
      </c>
      <c r="AA1882" s="111">
        <f>IF($D1882=AA$1,SUMIFS($H$3:$H1882,$G$3:$G1882,AA$1,$C$3:$C1882,"Sell"),0)</f>
        <v>0</v>
      </c>
      <c r="AB1882" s="111">
        <f t="shared" si="323"/>
        <v>0</v>
      </c>
      <c r="AC1882" s="111">
        <f>SUMIFS('Deductions and Deposits'!$H:$H,'Deductions and Deposits'!$G:$G,D1882,'Deductions and Deposits'!$F:$F,"&lt;="&amp;B1882)+SUMIFS($F$3:F1882,$D$3:D1882,D1882,$C$3:C1882,"Coin Deposit",$E$3:E1882,"")</f>
        <v>0</v>
      </c>
      <c r="AD1882" s="111">
        <f>SUMIFS('Deductions and Deposits'!$D:$D,'Deductions and Deposits'!$C:$C,D1882)+SUMIFS($F:$F,$D:$D,D1882,$C:$C,"Coin Deduction")</f>
        <v>0</v>
      </c>
      <c r="AE1882" s="111">
        <f>Table5[[#This Row],[Column4]]+Table5[[#This Row],[Column14]]+Table5[[#This Row],[Column19]]+Table5[[#This Row],[Column12]]</f>
        <v>0</v>
      </c>
      <c r="AF1882" s="111">
        <f>Table5[[#This Row],[Column5]]+Table5[[#This Row],[Column13]]+Table5[[#This Row],[Column21]]+Table5[[#This Row],[Column18]]</f>
        <v>0</v>
      </c>
      <c r="AG1882" s="111">
        <f t="shared" si="324"/>
        <v>0</v>
      </c>
      <c r="AH1882" s="111">
        <f t="shared" si="325"/>
        <v>0</v>
      </c>
      <c r="AI1882" s="111">
        <f>Table5[[#This Row],[Column17]]-Table5[[#This Row],[Column20]]</f>
        <v>0</v>
      </c>
      <c r="AJ1882" s="111">
        <f t="shared" si="326"/>
        <v>0</v>
      </c>
      <c r="AK1882" s="111">
        <f t="shared" si="330"/>
        <v>0</v>
      </c>
      <c r="AL1882" s="111">
        <f t="shared" si="327"/>
        <v>0</v>
      </c>
      <c r="AM1882" s="111" t="str">
        <f t="shared" si="328"/>
        <v/>
      </c>
      <c r="AN1882" s="111" t="str">
        <f t="shared" ca="1" si="329"/>
        <v/>
      </c>
    </row>
    <row r="1883" spans="1:40" ht="20.25" customHeight="1" x14ac:dyDescent="0.3">
      <c r="A1883" s="107"/>
      <c r="B1883" s="144"/>
      <c r="C1883" s="119"/>
      <c r="D1883" s="120"/>
      <c r="E1883" s="119"/>
      <c r="F1883" s="119"/>
      <c r="G1883" s="120"/>
      <c r="H1883" s="119"/>
      <c r="I1883" s="109"/>
      <c r="L1883" s="108"/>
      <c r="M1883" s="108"/>
      <c r="N1883" s="108"/>
      <c r="O1883" s="108"/>
      <c r="P1883" s="108"/>
      <c r="Q1883" s="108"/>
      <c r="R1883" s="108"/>
      <c r="S1883" s="108"/>
      <c r="T1883" s="100">
        <f t="shared" si="320"/>
        <v>0</v>
      </c>
      <c r="U1883" s="111"/>
      <c r="V1883" s="111"/>
      <c r="W1883" s="111">
        <f>SUMIFS($F$3:F1883,$D$3:D1883,D1883,$C$3:C1883,"Buy")+SUMIFS($F$3:F1883,$D$3:D1883,D1883,$C$3:C1883,"Coin Deposit",$E$3:E1883,"&lt;&gt;")</f>
        <v>0</v>
      </c>
      <c r="X1883" s="111">
        <f t="shared" si="321"/>
        <v>0</v>
      </c>
      <c r="Y1883" s="111">
        <f>IF($D1883=Y$1,SUMIFS($H$3:$H1883,$G$3:$G1883,Y$1,$C$3:$C1883,"Sell"),0)</f>
        <v>0</v>
      </c>
      <c r="Z1883" s="111">
        <f t="shared" si="322"/>
        <v>0</v>
      </c>
      <c r="AA1883" s="111">
        <f>IF($D1883=AA$1,SUMIFS($H$3:$H1883,$G$3:$G1883,AA$1,$C$3:$C1883,"Sell"),0)</f>
        <v>0</v>
      </c>
      <c r="AB1883" s="111">
        <f t="shared" si="323"/>
        <v>0</v>
      </c>
      <c r="AC1883" s="111">
        <f>SUMIFS('Deductions and Deposits'!$H:$H,'Deductions and Deposits'!$G:$G,D1883,'Deductions and Deposits'!$F:$F,"&lt;="&amp;B1883)+SUMIFS($F$3:F1883,$D$3:D1883,D1883,$C$3:C1883,"Coin Deposit",$E$3:E1883,"")</f>
        <v>0</v>
      </c>
      <c r="AD1883" s="111">
        <f>SUMIFS('Deductions and Deposits'!$D:$D,'Deductions and Deposits'!$C:$C,D1883)+SUMIFS($F:$F,$D:$D,D1883,$C:$C,"Coin Deduction")</f>
        <v>0</v>
      </c>
      <c r="AE1883" s="111">
        <f>Table5[[#This Row],[Column4]]+Table5[[#This Row],[Column14]]+Table5[[#This Row],[Column19]]+Table5[[#This Row],[Column12]]</f>
        <v>0</v>
      </c>
      <c r="AF1883" s="111">
        <f>Table5[[#This Row],[Column5]]+Table5[[#This Row],[Column13]]+Table5[[#This Row],[Column21]]+Table5[[#This Row],[Column18]]</f>
        <v>0</v>
      </c>
      <c r="AG1883" s="111">
        <f t="shared" si="324"/>
        <v>0</v>
      </c>
      <c r="AH1883" s="111">
        <f t="shared" si="325"/>
        <v>0</v>
      </c>
      <c r="AI1883" s="111">
        <f>Table5[[#This Row],[Column17]]-Table5[[#This Row],[Column20]]</f>
        <v>0</v>
      </c>
      <c r="AJ1883" s="111">
        <f t="shared" si="326"/>
        <v>0</v>
      </c>
      <c r="AK1883" s="111">
        <f t="shared" si="330"/>
        <v>0</v>
      </c>
      <c r="AL1883" s="111">
        <f t="shared" si="327"/>
        <v>0</v>
      </c>
      <c r="AM1883" s="111" t="str">
        <f t="shared" si="328"/>
        <v/>
      </c>
      <c r="AN1883" s="111" t="str">
        <f t="shared" ca="1" si="329"/>
        <v/>
      </c>
    </row>
    <row r="1884" spans="1:40" ht="20.25" customHeight="1" x14ac:dyDescent="0.3">
      <c r="A1884" s="107"/>
      <c r="B1884" s="144"/>
      <c r="C1884" s="119"/>
      <c r="D1884" s="120"/>
      <c r="E1884" s="119"/>
      <c r="F1884" s="119"/>
      <c r="G1884" s="120"/>
      <c r="H1884" s="119"/>
      <c r="I1884" s="109"/>
      <c r="L1884" s="108"/>
      <c r="M1884" s="108"/>
      <c r="N1884" s="108"/>
      <c r="O1884" s="108"/>
      <c r="P1884" s="108"/>
      <c r="Q1884" s="108"/>
      <c r="R1884" s="108"/>
      <c r="S1884" s="108"/>
      <c r="T1884" s="100">
        <f t="shared" si="320"/>
        <v>0</v>
      </c>
      <c r="U1884" s="111"/>
      <c r="V1884" s="111"/>
      <c r="W1884" s="111">
        <f>SUMIFS($F$3:F1884,$D$3:D1884,D1884,$C$3:C1884,"Buy")+SUMIFS($F$3:F1884,$D$3:D1884,D1884,$C$3:C1884,"Coin Deposit",$E$3:E1884,"&lt;&gt;")</f>
        <v>0</v>
      </c>
      <c r="X1884" s="111">
        <f t="shared" si="321"/>
        <v>0</v>
      </c>
      <c r="Y1884" s="111">
        <f>IF($D1884=Y$1,SUMIFS($H$3:$H1884,$G$3:$G1884,Y$1,$C$3:$C1884,"Sell"),0)</f>
        <v>0</v>
      </c>
      <c r="Z1884" s="111">
        <f t="shared" si="322"/>
        <v>0</v>
      </c>
      <c r="AA1884" s="111">
        <f>IF($D1884=AA$1,SUMIFS($H$3:$H1884,$G$3:$G1884,AA$1,$C$3:$C1884,"Sell"),0)</f>
        <v>0</v>
      </c>
      <c r="AB1884" s="111">
        <f t="shared" si="323"/>
        <v>0</v>
      </c>
      <c r="AC1884" s="111">
        <f>SUMIFS('Deductions and Deposits'!$H:$H,'Deductions and Deposits'!$G:$G,D1884,'Deductions and Deposits'!$F:$F,"&lt;="&amp;B1884)+SUMIFS($F$3:F1884,$D$3:D1884,D1884,$C$3:C1884,"Coin Deposit",$E$3:E1884,"")</f>
        <v>0</v>
      </c>
      <c r="AD1884" s="111">
        <f>SUMIFS('Deductions and Deposits'!$D:$D,'Deductions and Deposits'!$C:$C,D1884)+SUMIFS($F:$F,$D:$D,D1884,$C:$C,"Coin Deduction")</f>
        <v>0</v>
      </c>
      <c r="AE1884" s="111">
        <f>Table5[[#This Row],[Column4]]+Table5[[#This Row],[Column14]]+Table5[[#This Row],[Column19]]+Table5[[#This Row],[Column12]]</f>
        <v>0</v>
      </c>
      <c r="AF1884" s="111">
        <f>Table5[[#This Row],[Column5]]+Table5[[#This Row],[Column13]]+Table5[[#This Row],[Column21]]+Table5[[#This Row],[Column18]]</f>
        <v>0</v>
      </c>
      <c r="AG1884" s="111">
        <f t="shared" si="324"/>
        <v>0</v>
      </c>
      <c r="AH1884" s="111">
        <f t="shared" si="325"/>
        <v>0</v>
      </c>
      <c r="AI1884" s="111">
        <f>Table5[[#This Row],[Column17]]-Table5[[#This Row],[Column20]]</f>
        <v>0</v>
      </c>
      <c r="AJ1884" s="111">
        <f t="shared" si="326"/>
        <v>0</v>
      </c>
      <c r="AK1884" s="111">
        <f t="shared" si="330"/>
        <v>0</v>
      </c>
      <c r="AL1884" s="111">
        <f t="shared" si="327"/>
        <v>0</v>
      </c>
      <c r="AM1884" s="111" t="str">
        <f t="shared" si="328"/>
        <v/>
      </c>
      <c r="AN1884" s="111" t="str">
        <f t="shared" ca="1" si="329"/>
        <v/>
      </c>
    </row>
    <row r="1885" spans="1:40" ht="20.25" customHeight="1" x14ac:dyDescent="0.3">
      <c r="A1885" s="107"/>
      <c r="B1885" s="144"/>
      <c r="C1885" s="119"/>
      <c r="D1885" s="120"/>
      <c r="E1885" s="119"/>
      <c r="F1885" s="119"/>
      <c r="G1885" s="120"/>
      <c r="H1885" s="119"/>
      <c r="I1885" s="109"/>
      <c r="L1885" s="108"/>
      <c r="M1885" s="108"/>
      <c r="N1885" s="108"/>
      <c r="O1885" s="108"/>
      <c r="P1885" s="108"/>
      <c r="Q1885" s="108"/>
      <c r="R1885" s="108"/>
      <c r="S1885" s="108"/>
      <c r="T1885" s="100">
        <f t="shared" si="320"/>
        <v>0</v>
      </c>
      <c r="U1885" s="111"/>
      <c r="V1885" s="111"/>
      <c r="W1885" s="111">
        <f>SUMIFS($F$3:F1885,$D$3:D1885,D1885,$C$3:C1885,"Buy")+SUMIFS($F$3:F1885,$D$3:D1885,D1885,$C$3:C1885,"Coin Deposit",$E$3:E1885,"&lt;&gt;")</f>
        <v>0</v>
      </c>
      <c r="X1885" s="111">
        <f t="shared" si="321"/>
        <v>0</v>
      </c>
      <c r="Y1885" s="111">
        <f>IF($D1885=Y$1,SUMIFS($H$3:$H1885,$G$3:$G1885,Y$1,$C$3:$C1885,"Sell"),0)</f>
        <v>0</v>
      </c>
      <c r="Z1885" s="111">
        <f t="shared" si="322"/>
        <v>0</v>
      </c>
      <c r="AA1885" s="111">
        <f>IF($D1885=AA$1,SUMIFS($H$3:$H1885,$G$3:$G1885,AA$1,$C$3:$C1885,"Sell"),0)</f>
        <v>0</v>
      </c>
      <c r="AB1885" s="111">
        <f t="shared" si="323"/>
        <v>0</v>
      </c>
      <c r="AC1885" s="111">
        <f>SUMIFS('Deductions and Deposits'!$H:$H,'Deductions and Deposits'!$G:$G,D1885,'Deductions and Deposits'!$F:$F,"&lt;="&amp;B1885)+SUMIFS($F$3:F1885,$D$3:D1885,D1885,$C$3:C1885,"Coin Deposit",$E$3:E1885,"")</f>
        <v>0</v>
      </c>
      <c r="AD1885" s="111">
        <f>SUMIFS('Deductions and Deposits'!$D:$D,'Deductions and Deposits'!$C:$C,D1885)+SUMIFS($F:$F,$D:$D,D1885,$C:$C,"Coin Deduction")</f>
        <v>0</v>
      </c>
      <c r="AE1885" s="111">
        <f>Table5[[#This Row],[Column4]]+Table5[[#This Row],[Column14]]+Table5[[#This Row],[Column19]]+Table5[[#This Row],[Column12]]</f>
        <v>0</v>
      </c>
      <c r="AF1885" s="111">
        <f>Table5[[#This Row],[Column5]]+Table5[[#This Row],[Column13]]+Table5[[#This Row],[Column21]]+Table5[[#This Row],[Column18]]</f>
        <v>0</v>
      </c>
      <c r="AG1885" s="111">
        <f t="shared" si="324"/>
        <v>0</v>
      </c>
      <c r="AH1885" s="111">
        <f t="shared" si="325"/>
        <v>0</v>
      </c>
      <c r="AI1885" s="111">
        <f>Table5[[#This Row],[Column17]]-Table5[[#This Row],[Column20]]</f>
        <v>0</v>
      </c>
      <c r="AJ1885" s="111">
        <f t="shared" si="326"/>
        <v>0</v>
      </c>
      <c r="AK1885" s="111">
        <f t="shared" si="330"/>
        <v>0</v>
      </c>
      <c r="AL1885" s="111">
        <f t="shared" si="327"/>
        <v>0</v>
      </c>
      <c r="AM1885" s="111" t="str">
        <f t="shared" si="328"/>
        <v/>
      </c>
      <c r="AN1885" s="111" t="str">
        <f t="shared" ca="1" si="329"/>
        <v/>
      </c>
    </row>
    <row r="1886" spans="1:40" ht="20.25" customHeight="1" x14ac:dyDescent="0.3">
      <c r="A1886" s="107"/>
      <c r="B1886" s="144"/>
      <c r="C1886" s="119"/>
      <c r="D1886" s="120"/>
      <c r="E1886" s="119"/>
      <c r="F1886" s="119"/>
      <c r="G1886" s="120"/>
      <c r="H1886" s="119"/>
      <c r="I1886" s="109"/>
      <c r="L1886" s="108"/>
      <c r="M1886" s="108"/>
      <c r="N1886" s="108"/>
      <c r="O1886" s="108"/>
      <c r="P1886" s="108"/>
      <c r="Q1886" s="108"/>
      <c r="R1886" s="108"/>
      <c r="S1886" s="108"/>
      <c r="T1886" s="100">
        <f t="shared" si="320"/>
        <v>0</v>
      </c>
      <c r="U1886" s="111"/>
      <c r="V1886" s="111"/>
      <c r="W1886" s="111">
        <f>SUMIFS($F$3:F1886,$D$3:D1886,D1886,$C$3:C1886,"Buy")+SUMIFS($F$3:F1886,$D$3:D1886,D1886,$C$3:C1886,"Coin Deposit",$E$3:E1886,"&lt;&gt;")</f>
        <v>0</v>
      </c>
      <c r="X1886" s="111">
        <f t="shared" si="321"/>
        <v>0</v>
      </c>
      <c r="Y1886" s="111">
        <f>IF($D1886=Y$1,SUMIFS($H$3:$H1886,$G$3:$G1886,Y$1,$C$3:$C1886,"Sell"),0)</f>
        <v>0</v>
      </c>
      <c r="Z1886" s="111">
        <f t="shared" si="322"/>
        <v>0</v>
      </c>
      <c r="AA1886" s="111">
        <f>IF($D1886=AA$1,SUMIFS($H$3:$H1886,$G$3:$G1886,AA$1,$C$3:$C1886,"Sell"),0)</f>
        <v>0</v>
      </c>
      <c r="AB1886" s="111">
        <f t="shared" si="323"/>
        <v>0</v>
      </c>
      <c r="AC1886" s="111">
        <f>SUMIFS('Deductions and Deposits'!$H:$H,'Deductions and Deposits'!$G:$G,D1886,'Deductions and Deposits'!$F:$F,"&lt;="&amp;B1886)+SUMIFS($F$3:F1886,$D$3:D1886,D1886,$C$3:C1886,"Coin Deposit",$E$3:E1886,"")</f>
        <v>0</v>
      </c>
      <c r="AD1886" s="111">
        <f>SUMIFS('Deductions and Deposits'!$D:$D,'Deductions and Deposits'!$C:$C,D1886)+SUMIFS($F:$F,$D:$D,D1886,$C:$C,"Coin Deduction")</f>
        <v>0</v>
      </c>
      <c r="AE1886" s="111">
        <f>Table5[[#This Row],[Column4]]+Table5[[#This Row],[Column14]]+Table5[[#This Row],[Column19]]+Table5[[#This Row],[Column12]]</f>
        <v>0</v>
      </c>
      <c r="AF1886" s="111">
        <f>Table5[[#This Row],[Column5]]+Table5[[#This Row],[Column13]]+Table5[[#This Row],[Column21]]+Table5[[#This Row],[Column18]]</f>
        <v>0</v>
      </c>
      <c r="AG1886" s="111">
        <f t="shared" si="324"/>
        <v>0</v>
      </c>
      <c r="AH1886" s="111">
        <f t="shared" si="325"/>
        <v>0</v>
      </c>
      <c r="AI1886" s="111">
        <f>Table5[[#This Row],[Column17]]-Table5[[#This Row],[Column20]]</f>
        <v>0</v>
      </c>
      <c r="AJ1886" s="111">
        <f t="shared" si="326"/>
        <v>0</v>
      </c>
      <c r="AK1886" s="111">
        <f t="shared" si="330"/>
        <v>0</v>
      </c>
      <c r="AL1886" s="111">
        <f t="shared" si="327"/>
        <v>0</v>
      </c>
      <c r="AM1886" s="111" t="str">
        <f t="shared" si="328"/>
        <v/>
      </c>
      <c r="AN1886" s="111" t="str">
        <f t="shared" ca="1" si="329"/>
        <v/>
      </c>
    </row>
    <row r="1887" spans="1:40" ht="20.25" customHeight="1" x14ac:dyDescent="0.3">
      <c r="A1887" s="107"/>
      <c r="B1887" s="144"/>
      <c r="C1887" s="119"/>
      <c r="D1887" s="120"/>
      <c r="E1887" s="119"/>
      <c r="F1887" s="119"/>
      <c r="G1887" s="120"/>
      <c r="H1887" s="119"/>
      <c r="I1887" s="109"/>
      <c r="L1887" s="108"/>
      <c r="M1887" s="108"/>
      <c r="N1887" s="108"/>
      <c r="O1887" s="108"/>
      <c r="P1887" s="108"/>
      <c r="Q1887" s="108"/>
      <c r="R1887" s="108"/>
      <c r="S1887" s="108"/>
      <c r="T1887" s="100">
        <f t="shared" si="320"/>
        <v>0</v>
      </c>
      <c r="U1887" s="111"/>
      <c r="V1887" s="111"/>
      <c r="W1887" s="111">
        <f>SUMIFS($F$3:F1887,$D$3:D1887,D1887,$C$3:C1887,"Buy")+SUMIFS($F$3:F1887,$D$3:D1887,D1887,$C$3:C1887,"Coin Deposit",$E$3:E1887,"&lt;&gt;")</f>
        <v>0</v>
      </c>
      <c r="X1887" s="111">
        <f t="shared" si="321"/>
        <v>0</v>
      </c>
      <c r="Y1887" s="111">
        <f>IF($D1887=Y$1,SUMIFS($H$3:$H1887,$G$3:$G1887,Y$1,$C$3:$C1887,"Sell"),0)</f>
        <v>0</v>
      </c>
      <c r="Z1887" s="111">
        <f t="shared" si="322"/>
        <v>0</v>
      </c>
      <c r="AA1887" s="111">
        <f>IF($D1887=AA$1,SUMIFS($H$3:$H1887,$G$3:$G1887,AA$1,$C$3:$C1887,"Sell"),0)</f>
        <v>0</v>
      </c>
      <c r="AB1887" s="111">
        <f t="shared" si="323"/>
        <v>0</v>
      </c>
      <c r="AC1887" s="111">
        <f>SUMIFS('Deductions and Deposits'!$H:$H,'Deductions and Deposits'!$G:$G,D1887,'Deductions and Deposits'!$F:$F,"&lt;="&amp;B1887)+SUMIFS($F$3:F1887,$D$3:D1887,D1887,$C$3:C1887,"Coin Deposit",$E$3:E1887,"")</f>
        <v>0</v>
      </c>
      <c r="AD1887" s="111">
        <f>SUMIFS('Deductions and Deposits'!$D:$D,'Deductions and Deposits'!$C:$C,D1887)+SUMIFS($F:$F,$D:$D,D1887,$C:$C,"Coin Deduction")</f>
        <v>0</v>
      </c>
      <c r="AE1887" s="111">
        <f>Table5[[#This Row],[Column4]]+Table5[[#This Row],[Column14]]+Table5[[#This Row],[Column19]]+Table5[[#This Row],[Column12]]</f>
        <v>0</v>
      </c>
      <c r="AF1887" s="111">
        <f>Table5[[#This Row],[Column5]]+Table5[[#This Row],[Column13]]+Table5[[#This Row],[Column21]]+Table5[[#This Row],[Column18]]</f>
        <v>0</v>
      </c>
      <c r="AG1887" s="111">
        <f t="shared" si="324"/>
        <v>0</v>
      </c>
      <c r="AH1887" s="111">
        <f t="shared" si="325"/>
        <v>0</v>
      </c>
      <c r="AI1887" s="111">
        <f>Table5[[#This Row],[Column17]]-Table5[[#This Row],[Column20]]</f>
        <v>0</v>
      </c>
      <c r="AJ1887" s="111">
        <f t="shared" si="326"/>
        <v>0</v>
      </c>
      <c r="AK1887" s="111">
        <f t="shared" si="330"/>
        <v>0</v>
      </c>
      <c r="AL1887" s="111">
        <f t="shared" si="327"/>
        <v>0</v>
      </c>
      <c r="AM1887" s="111" t="str">
        <f t="shared" si="328"/>
        <v/>
      </c>
      <c r="AN1887" s="111" t="str">
        <f t="shared" ca="1" si="329"/>
        <v/>
      </c>
    </row>
    <row r="1888" spans="1:40" ht="20.25" customHeight="1" x14ac:dyDescent="0.3">
      <c r="A1888" s="107"/>
      <c r="B1888" s="144"/>
      <c r="C1888" s="119"/>
      <c r="D1888" s="120"/>
      <c r="E1888" s="119"/>
      <c r="F1888" s="119"/>
      <c r="G1888" s="120"/>
      <c r="H1888" s="119"/>
      <c r="I1888" s="109"/>
      <c r="L1888" s="108"/>
      <c r="M1888" s="108"/>
      <c r="N1888" s="108"/>
      <c r="O1888" s="108"/>
      <c r="P1888" s="108"/>
      <c r="Q1888" s="108"/>
      <c r="R1888" s="108"/>
      <c r="S1888" s="108"/>
      <c r="T1888" s="100">
        <f t="shared" si="320"/>
        <v>0</v>
      </c>
      <c r="U1888" s="111"/>
      <c r="V1888" s="111"/>
      <c r="W1888" s="111">
        <f>SUMIFS($F$3:F1888,$D$3:D1888,D1888,$C$3:C1888,"Buy")+SUMIFS($F$3:F1888,$D$3:D1888,D1888,$C$3:C1888,"Coin Deposit",$E$3:E1888,"&lt;&gt;")</f>
        <v>0</v>
      </c>
      <c r="X1888" s="111">
        <f t="shared" si="321"/>
        <v>0</v>
      </c>
      <c r="Y1888" s="111">
        <f>IF($D1888=Y$1,SUMIFS($H$3:$H1888,$G$3:$G1888,Y$1,$C$3:$C1888,"Sell"),0)</f>
        <v>0</v>
      </c>
      <c r="Z1888" s="111">
        <f t="shared" si="322"/>
        <v>0</v>
      </c>
      <c r="AA1888" s="111">
        <f>IF($D1888=AA$1,SUMIFS($H$3:$H1888,$G$3:$G1888,AA$1,$C$3:$C1888,"Sell"),0)</f>
        <v>0</v>
      </c>
      <c r="AB1888" s="111">
        <f t="shared" si="323"/>
        <v>0</v>
      </c>
      <c r="AC1888" s="111">
        <f>SUMIFS('Deductions and Deposits'!$H:$H,'Deductions and Deposits'!$G:$G,D1888,'Deductions and Deposits'!$F:$F,"&lt;="&amp;B1888)+SUMIFS($F$3:F1888,$D$3:D1888,D1888,$C$3:C1888,"Coin Deposit",$E$3:E1888,"")</f>
        <v>0</v>
      </c>
      <c r="AD1888" s="111">
        <f>SUMIFS('Deductions and Deposits'!$D:$D,'Deductions and Deposits'!$C:$C,D1888)+SUMIFS($F:$F,$D:$D,D1888,$C:$C,"Coin Deduction")</f>
        <v>0</v>
      </c>
      <c r="AE1888" s="111">
        <f>Table5[[#This Row],[Column4]]+Table5[[#This Row],[Column14]]+Table5[[#This Row],[Column19]]+Table5[[#This Row],[Column12]]</f>
        <v>0</v>
      </c>
      <c r="AF1888" s="111">
        <f>Table5[[#This Row],[Column5]]+Table5[[#This Row],[Column13]]+Table5[[#This Row],[Column21]]+Table5[[#This Row],[Column18]]</f>
        <v>0</v>
      </c>
      <c r="AG1888" s="111">
        <f t="shared" si="324"/>
        <v>0</v>
      </c>
      <c r="AH1888" s="111">
        <f t="shared" si="325"/>
        <v>0</v>
      </c>
      <c r="AI1888" s="111">
        <f>Table5[[#This Row],[Column17]]-Table5[[#This Row],[Column20]]</f>
        <v>0</v>
      </c>
      <c r="AJ1888" s="111">
        <f t="shared" si="326"/>
        <v>0</v>
      </c>
      <c r="AK1888" s="111">
        <f t="shared" si="330"/>
        <v>0</v>
      </c>
      <c r="AL1888" s="111">
        <f t="shared" si="327"/>
        <v>0</v>
      </c>
      <c r="AM1888" s="111" t="str">
        <f t="shared" si="328"/>
        <v/>
      </c>
      <c r="AN1888" s="111" t="str">
        <f t="shared" ca="1" si="329"/>
        <v/>
      </c>
    </row>
    <row r="1889" spans="1:40" ht="20.25" customHeight="1" x14ac:dyDescent="0.3">
      <c r="A1889" s="107"/>
      <c r="B1889" s="144"/>
      <c r="C1889" s="119"/>
      <c r="D1889" s="120"/>
      <c r="E1889" s="119"/>
      <c r="F1889" s="119"/>
      <c r="G1889" s="120"/>
      <c r="H1889" s="119"/>
      <c r="I1889" s="109"/>
      <c r="L1889" s="108"/>
      <c r="M1889" s="108"/>
      <c r="N1889" s="108"/>
      <c r="O1889" s="108"/>
      <c r="P1889" s="108"/>
      <c r="Q1889" s="108"/>
      <c r="R1889" s="108"/>
      <c r="S1889" s="108"/>
      <c r="T1889" s="100">
        <f t="shared" si="320"/>
        <v>0</v>
      </c>
      <c r="U1889" s="111"/>
      <c r="V1889" s="111"/>
      <c r="W1889" s="111">
        <f>SUMIFS($F$3:F1889,$D$3:D1889,D1889,$C$3:C1889,"Buy")+SUMIFS($F$3:F1889,$D$3:D1889,D1889,$C$3:C1889,"Coin Deposit",$E$3:E1889,"&lt;&gt;")</f>
        <v>0</v>
      </c>
      <c r="X1889" s="111">
        <f t="shared" si="321"/>
        <v>0</v>
      </c>
      <c r="Y1889" s="111">
        <f>IF($D1889=Y$1,SUMIFS($H$3:$H1889,$G$3:$G1889,Y$1,$C$3:$C1889,"Sell"),0)</f>
        <v>0</v>
      </c>
      <c r="Z1889" s="111">
        <f t="shared" si="322"/>
        <v>0</v>
      </c>
      <c r="AA1889" s="111">
        <f>IF($D1889=AA$1,SUMIFS($H$3:$H1889,$G$3:$G1889,AA$1,$C$3:$C1889,"Sell"),0)</f>
        <v>0</v>
      </c>
      <c r="AB1889" s="111">
        <f t="shared" si="323"/>
        <v>0</v>
      </c>
      <c r="AC1889" s="111">
        <f>SUMIFS('Deductions and Deposits'!$H:$H,'Deductions and Deposits'!$G:$G,D1889,'Deductions and Deposits'!$F:$F,"&lt;="&amp;B1889)+SUMIFS($F$3:F1889,$D$3:D1889,D1889,$C$3:C1889,"Coin Deposit",$E$3:E1889,"")</f>
        <v>0</v>
      </c>
      <c r="AD1889" s="111">
        <f>SUMIFS('Deductions and Deposits'!$D:$D,'Deductions and Deposits'!$C:$C,D1889)+SUMIFS($F:$F,$D:$D,D1889,$C:$C,"Coin Deduction")</f>
        <v>0</v>
      </c>
      <c r="AE1889" s="111">
        <f>Table5[[#This Row],[Column4]]+Table5[[#This Row],[Column14]]+Table5[[#This Row],[Column19]]+Table5[[#This Row],[Column12]]</f>
        <v>0</v>
      </c>
      <c r="AF1889" s="111">
        <f>Table5[[#This Row],[Column5]]+Table5[[#This Row],[Column13]]+Table5[[#This Row],[Column21]]+Table5[[#This Row],[Column18]]</f>
        <v>0</v>
      </c>
      <c r="AG1889" s="111">
        <f t="shared" si="324"/>
        <v>0</v>
      </c>
      <c r="AH1889" s="111">
        <f t="shared" si="325"/>
        <v>0</v>
      </c>
      <c r="AI1889" s="111">
        <f>Table5[[#This Row],[Column17]]-Table5[[#This Row],[Column20]]</f>
        <v>0</v>
      </c>
      <c r="AJ1889" s="111">
        <f t="shared" si="326"/>
        <v>0</v>
      </c>
      <c r="AK1889" s="111">
        <f t="shared" si="330"/>
        <v>0</v>
      </c>
      <c r="AL1889" s="111">
        <f t="shared" si="327"/>
        <v>0</v>
      </c>
      <c r="AM1889" s="111" t="str">
        <f t="shared" si="328"/>
        <v/>
      </c>
      <c r="AN1889" s="111" t="str">
        <f t="shared" ca="1" si="329"/>
        <v/>
      </c>
    </row>
    <row r="1890" spans="1:40" ht="20.25" customHeight="1" x14ac:dyDescent="0.3">
      <c r="A1890" s="107"/>
      <c r="B1890" s="144"/>
      <c r="C1890" s="119"/>
      <c r="D1890" s="120"/>
      <c r="E1890" s="119"/>
      <c r="F1890" s="119"/>
      <c r="G1890" s="120"/>
      <c r="H1890" s="119"/>
      <c r="I1890" s="109"/>
      <c r="L1890" s="108"/>
      <c r="M1890" s="108"/>
      <c r="N1890" s="108"/>
      <c r="O1890" s="108"/>
      <c r="P1890" s="108"/>
      <c r="Q1890" s="108"/>
      <c r="R1890" s="108"/>
      <c r="S1890" s="108"/>
      <c r="T1890" s="100">
        <f t="shared" si="320"/>
        <v>0</v>
      </c>
      <c r="U1890" s="111"/>
      <c r="V1890" s="111"/>
      <c r="W1890" s="111">
        <f>SUMIFS($F$3:F1890,$D$3:D1890,D1890,$C$3:C1890,"Buy")+SUMIFS($F$3:F1890,$D$3:D1890,D1890,$C$3:C1890,"Coin Deposit",$E$3:E1890,"&lt;&gt;")</f>
        <v>0</v>
      </c>
      <c r="X1890" s="111">
        <f t="shared" si="321"/>
        <v>0</v>
      </c>
      <c r="Y1890" s="111">
        <f>IF($D1890=Y$1,SUMIFS($H$3:$H1890,$G$3:$G1890,Y$1,$C$3:$C1890,"Sell"),0)</f>
        <v>0</v>
      </c>
      <c r="Z1890" s="111">
        <f t="shared" si="322"/>
        <v>0</v>
      </c>
      <c r="AA1890" s="111">
        <f>IF($D1890=AA$1,SUMIFS($H$3:$H1890,$G$3:$G1890,AA$1,$C$3:$C1890,"Sell"),0)</f>
        <v>0</v>
      </c>
      <c r="AB1890" s="111">
        <f t="shared" si="323"/>
        <v>0</v>
      </c>
      <c r="AC1890" s="111">
        <f>SUMIFS('Deductions and Deposits'!$H:$H,'Deductions and Deposits'!$G:$G,D1890,'Deductions and Deposits'!$F:$F,"&lt;="&amp;B1890)+SUMIFS($F$3:F1890,$D$3:D1890,D1890,$C$3:C1890,"Coin Deposit",$E$3:E1890,"")</f>
        <v>0</v>
      </c>
      <c r="AD1890" s="111">
        <f>SUMIFS('Deductions and Deposits'!$D:$D,'Deductions and Deposits'!$C:$C,D1890)+SUMIFS($F:$F,$D:$D,D1890,$C:$C,"Coin Deduction")</f>
        <v>0</v>
      </c>
      <c r="AE1890" s="111">
        <f>Table5[[#This Row],[Column4]]+Table5[[#This Row],[Column14]]+Table5[[#This Row],[Column19]]+Table5[[#This Row],[Column12]]</f>
        <v>0</v>
      </c>
      <c r="AF1890" s="111">
        <f>Table5[[#This Row],[Column5]]+Table5[[#This Row],[Column13]]+Table5[[#This Row],[Column21]]+Table5[[#This Row],[Column18]]</f>
        <v>0</v>
      </c>
      <c r="AG1890" s="111">
        <f t="shared" si="324"/>
        <v>0</v>
      </c>
      <c r="AH1890" s="111">
        <f t="shared" si="325"/>
        <v>0</v>
      </c>
      <c r="AI1890" s="111">
        <f>Table5[[#This Row],[Column17]]-Table5[[#This Row],[Column20]]</f>
        <v>0</v>
      </c>
      <c r="AJ1890" s="111">
        <f t="shared" si="326"/>
        <v>0</v>
      </c>
      <c r="AK1890" s="111">
        <f t="shared" si="330"/>
        <v>0</v>
      </c>
      <c r="AL1890" s="111">
        <f t="shared" si="327"/>
        <v>0</v>
      </c>
      <c r="AM1890" s="111" t="str">
        <f t="shared" si="328"/>
        <v/>
      </c>
      <c r="AN1890" s="111" t="str">
        <f t="shared" ca="1" si="329"/>
        <v/>
      </c>
    </row>
    <row r="1891" spans="1:40" ht="20.25" customHeight="1" x14ac:dyDescent="0.3">
      <c r="A1891" s="107"/>
      <c r="B1891" s="144"/>
      <c r="C1891" s="119"/>
      <c r="D1891" s="120"/>
      <c r="E1891" s="119"/>
      <c r="F1891" s="119"/>
      <c r="G1891" s="120"/>
      <c r="H1891" s="119"/>
      <c r="I1891" s="109"/>
      <c r="L1891" s="108"/>
      <c r="M1891" s="108"/>
      <c r="N1891" s="108"/>
      <c r="O1891" s="108"/>
      <c r="P1891" s="108"/>
      <c r="Q1891" s="108"/>
      <c r="R1891" s="108"/>
      <c r="S1891" s="108"/>
      <c r="T1891" s="100">
        <f t="shared" si="320"/>
        <v>0</v>
      </c>
      <c r="U1891" s="111"/>
      <c r="V1891" s="111"/>
      <c r="W1891" s="111">
        <f>SUMIFS($F$3:F1891,$D$3:D1891,D1891,$C$3:C1891,"Buy")+SUMIFS($F$3:F1891,$D$3:D1891,D1891,$C$3:C1891,"Coin Deposit",$E$3:E1891,"&lt;&gt;")</f>
        <v>0</v>
      </c>
      <c r="X1891" s="111">
        <f t="shared" si="321"/>
        <v>0</v>
      </c>
      <c r="Y1891" s="111">
        <f>IF($D1891=Y$1,SUMIFS($H$3:$H1891,$G$3:$G1891,Y$1,$C$3:$C1891,"Sell"),0)</f>
        <v>0</v>
      </c>
      <c r="Z1891" s="111">
        <f t="shared" si="322"/>
        <v>0</v>
      </c>
      <c r="AA1891" s="111">
        <f>IF($D1891=AA$1,SUMIFS($H$3:$H1891,$G$3:$G1891,AA$1,$C$3:$C1891,"Sell"),0)</f>
        <v>0</v>
      </c>
      <c r="AB1891" s="111">
        <f t="shared" si="323"/>
        <v>0</v>
      </c>
      <c r="AC1891" s="111">
        <f>SUMIFS('Deductions and Deposits'!$H:$H,'Deductions and Deposits'!$G:$G,D1891,'Deductions and Deposits'!$F:$F,"&lt;="&amp;B1891)+SUMIFS($F$3:F1891,$D$3:D1891,D1891,$C$3:C1891,"Coin Deposit",$E$3:E1891,"")</f>
        <v>0</v>
      </c>
      <c r="AD1891" s="111">
        <f>SUMIFS('Deductions and Deposits'!$D:$D,'Deductions and Deposits'!$C:$C,D1891)+SUMIFS($F:$F,$D:$D,D1891,$C:$C,"Coin Deduction")</f>
        <v>0</v>
      </c>
      <c r="AE1891" s="111">
        <f>Table5[[#This Row],[Column4]]+Table5[[#This Row],[Column14]]+Table5[[#This Row],[Column19]]+Table5[[#This Row],[Column12]]</f>
        <v>0</v>
      </c>
      <c r="AF1891" s="111">
        <f>Table5[[#This Row],[Column5]]+Table5[[#This Row],[Column13]]+Table5[[#This Row],[Column21]]+Table5[[#This Row],[Column18]]</f>
        <v>0</v>
      </c>
      <c r="AG1891" s="111">
        <f t="shared" si="324"/>
        <v>0</v>
      </c>
      <c r="AH1891" s="111">
        <f t="shared" si="325"/>
        <v>0</v>
      </c>
      <c r="AI1891" s="111">
        <f>Table5[[#This Row],[Column17]]-Table5[[#This Row],[Column20]]</f>
        <v>0</v>
      </c>
      <c r="AJ1891" s="111">
        <f t="shared" si="326"/>
        <v>0</v>
      </c>
      <c r="AK1891" s="111">
        <f t="shared" si="330"/>
        <v>0</v>
      </c>
      <c r="AL1891" s="111">
        <f t="shared" si="327"/>
        <v>0</v>
      </c>
      <c r="AM1891" s="111" t="str">
        <f t="shared" si="328"/>
        <v/>
      </c>
      <c r="AN1891" s="111" t="str">
        <f t="shared" ca="1" si="329"/>
        <v/>
      </c>
    </row>
    <row r="1892" spans="1:40" ht="20.25" customHeight="1" x14ac:dyDescent="0.3">
      <c r="A1892" s="107"/>
      <c r="B1892" s="144"/>
      <c r="C1892" s="119"/>
      <c r="D1892" s="120"/>
      <c r="E1892" s="119"/>
      <c r="F1892" s="119"/>
      <c r="G1892" s="120"/>
      <c r="H1892" s="119"/>
      <c r="I1892" s="109"/>
      <c r="L1892" s="108"/>
      <c r="M1892" s="108"/>
      <c r="N1892" s="108"/>
      <c r="O1892" s="108"/>
      <c r="P1892" s="108"/>
      <c r="Q1892" s="108"/>
      <c r="R1892" s="108"/>
      <c r="S1892" s="108"/>
      <c r="T1892" s="100">
        <f t="shared" si="320"/>
        <v>0</v>
      </c>
      <c r="U1892" s="111"/>
      <c r="V1892" s="111"/>
      <c r="W1892" s="111">
        <f>SUMIFS($F$3:F1892,$D$3:D1892,D1892,$C$3:C1892,"Buy")+SUMIFS($F$3:F1892,$D$3:D1892,D1892,$C$3:C1892,"Coin Deposit",$E$3:E1892,"&lt;&gt;")</f>
        <v>0</v>
      </c>
      <c r="X1892" s="111">
        <f t="shared" si="321"/>
        <v>0</v>
      </c>
      <c r="Y1892" s="111">
        <f>IF($D1892=Y$1,SUMIFS($H$3:$H1892,$G$3:$G1892,Y$1,$C$3:$C1892,"Sell"),0)</f>
        <v>0</v>
      </c>
      <c r="Z1892" s="111">
        <f t="shared" si="322"/>
        <v>0</v>
      </c>
      <c r="AA1892" s="111">
        <f>IF($D1892=AA$1,SUMIFS($H$3:$H1892,$G$3:$G1892,AA$1,$C$3:$C1892,"Sell"),0)</f>
        <v>0</v>
      </c>
      <c r="AB1892" s="111">
        <f t="shared" si="323"/>
        <v>0</v>
      </c>
      <c r="AC1892" s="111">
        <f>SUMIFS('Deductions and Deposits'!$H:$H,'Deductions and Deposits'!$G:$G,D1892,'Deductions and Deposits'!$F:$F,"&lt;="&amp;B1892)+SUMIFS($F$3:F1892,$D$3:D1892,D1892,$C$3:C1892,"Coin Deposit",$E$3:E1892,"")</f>
        <v>0</v>
      </c>
      <c r="AD1892" s="111">
        <f>SUMIFS('Deductions and Deposits'!$D:$D,'Deductions and Deposits'!$C:$C,D1892)+SUMIFS($F:$F,$D:$D,D1892,$C:$C,"Coin Deduction")</f>
        <v>0</v>
      </c>
      <c r="AE1892" s="111">
        <f>Table5[[#This Row],[Column4]]+Table5[[#This Row],[Column14]]+Table5[[#This Row],[Column19]]+Table5[[#This Row],[Column12]]</f>
        <v>0</v>
      </c>
      <c r="AF1892" s="111">
        <f>Table5[[#This Row],[Column5]]+Table5[[#This Row],[Column13]]+Table5[[#This Row],[Column21]]+Table5[[#This Row],[Column18]]</f>
        <v>0</v>
      </c>
      <c r="AG1892" s="111">
        <f t="shared" si="324"/>
        <v>0</v>
      </c>
      <c r="AH1892" s="111">
        <f t="shared" si="325"/>
        <v>0</v>
      </c>
      <c r="AI1892" s="111">
        <f>Table5[[#This Row],[Column17]]-Table5[[#This Row],[Column20]]</f>
        <v>0</v>
      </c>
      <c r="AJ1892" s="111">
        <f t="shared" si="326"/>
        <v>0</v>
      </c>
      <c r="AK1892" s="111">
        <f t="shared" si="330"/>
        <v>0</v>
      </c>
      <c r="AL1892" s="111">
        <f t="shared" si="327"/>
        <v>0</v>
      </c>
      <c r="AM1892" s="111" t="str">
        <f t="shared" si="328"/>
        <v/>
      </c>
      <c r="AN1892" s="111" t="str">
        <f t="shared" ca="1" si="329"/>
        <v/>
      </c>
    </row>
    <row r="1893" spans="1:40" ht="20.25" customHeight="1" x14ac:dyDescent="0.3">
      <c r="A1893" s="107"/>
      <c r="B1893" s="144"/>
      <c r="C1893" s="119"/>
      <c r="D1893" s="120"/>
      <c r="E1893" s="119"/>
      <c r="F1893" s="119"/>
      <c r="G1893" s="120"/>
      <c r="H1893" s="119"/>
      <c r="I1893" s="109"/>
      <c r="L1893" s="108"/>
      <c r="M1893" s="108"/>
      <c r="N1893" s="108"/>
      <c r="O1893" s="108"/>
      <c r="P1893" s="108"/>
      <c r="Q1893" s="108"/>
      <c r="R1893" s="108"/>
      <c r="S1893" s="108"/>
      <c r="T1893" s="100">
        <f t="shared" si="320"/>
        <v>0</v>
      </c>
      <c r="U1893" s="111"/>
      <c r="V1893" s="111"/>
      <c r="W1893" s="111">
        <f>SUMIFS($F$3:F1893,$D$3:D1893,D1893,$C$3:C1893,"Buy")+SUMIFS($F$3:F1893,$D$3:D1893,D1893,$C$3:C1893,"Coin Deposit",$E$3:E1893,"&lt;&gt;")</f>
        <v>0</v>
      </c>
      <c r="X1893" s="111">
        <f t="shared" si="321"/>
        <v>0</v>
      </c>
      <c r="Y1893" s="111">
        <f>IF($D1893=Y$1,SUMIFS($H$3:$H1893,$G$3:$G1893,Y$1,$C$3:$C1893,"Sell"),0)</f>
        <v>0</v>
      </c>
      <c r="Z1893" s="111">
        <f t="shared" si="322"/>
        <v>0</v>
      </c>
      <c r="AA1893" s="111">
        <f>IF($D1893=AA$1,SUMIFS($H$3:$H1893,$G$3:$G1893,AA$1,$C$3:$C1893,"Sell"),0)</f>
        <v>0</v>
      </c>
      <c r="AB1893" s="111">
        <f t="shared" si="323"/>
        <v>0</v>
      </c>
      <c r="AC1893" s="111">
        <f>SUMIFS('Deductions and Deposits'!$H:$H,'Deductions and Deposits'!$G:$G,D1893,'Deductions and Deposits'!$F:$F,"&lt;="&amp;B1893)+SUMIFS($F$3:F1893,$D$3:D1893,D1893,$C$3:C1893,"Coin Deposit",$E$3:E1893,"")</f>
        <v>0</v>
      </c>
      <c r="AD1893" s="111">
        <f>SUMIFS('Deductions and Deposits'!$D:$D,'Deductions and Deposits'!$C:$C,D1893)+SUMIFS($F:$F,$D:$D,D1893,$C:$C,"Coin Deduction")</f>
        <v>0</v>
      </c>
      <c r="AE1893" s="111">
        <f>Table5[[#This Row],[Column4]]+Table5[[#This Row],[Column14]]+Table5[[#This Row],[Column19]]+Table5[[#This Row],[Column12]]</f>
        <v>0</v>
      </c>
      <c r="AF1893" s="111">
        <f>Table5[[#This Row],[Column5]]+Table5[[#This Row],[Column13]]+Table5[[#This Row],[Column21]]+Table5[[#This Row],[Column18]]</f>
        <v>0</v>
      </c>
      <c r="AG1893" s="111">
        <f t="shared" si="324"/>
        <v>0</v>
      </c>
      <c r="AH1893" s="111">
        <f t="shared" si="325"/>
        <v>0</v>
      </c>
      <c r="AI1893" s="111">
        <f>Table5[[#This Row],[Column17]]-Table5[[#This Row],[Column20]]</f>
        <v>0</v>
      </c>
      <c r="AJ1893" s="111">
        <f t="shared" si="326"/>
        <v>0</v>
      </c>
      <c r="AK1893" s="111">
        <f t="shared" si="330"/>
        <v>0</v>
      </c>
      <c r="AL1893" s="111">
        <f t="shared" si="327"/>
        <v>0</v>
      </c>
      <c r="AM1893" s="111" t="str">
        <f t="shared" si="328"/>
        <v/>
      </c>
      <c r="AN1893" s="111" t="str">
        <f t="shared" ca="1" si="329"/>
        <v/>
      </c>
    </row>
    <row r="1894" spans="1:40" ht="20.25" customHeight="1" x14ac:dyDescent="0.3">
      <c r="A1894" s="107"/>
      <c r="B1894" s="144"/>
      <c r="C1894" s="119"/>
      <c r="D1894" s="120"/>
      <c r="E1894" s="119"/>
      <c r="F1894" s="119"/>
      <c r="G1894" s="120"/>
      <c r="H1894" s="119"/>
      <c r="I1894" s="109"/>
      <c r="L1894" s="108"/>
      <c r="M1894" s="108"/>
      <c r="N1894" s="108"/>
      <c r="O1894" s="108"/>
      <c r="P1894" s="108"/>
      <c r="Q1894" s="108"/>
      <c r="R1894" s="108"/>
      <c r="S1894" s="108"/>
      <c r="T1894" s="100">
        <f t="shared" si="320"/>
        <v>0</v>
      </c>
      <c r="U1894" s="111"/>
      <c r="V1894" s="111"/>
      <c r="W1894" s="111">
        <f>SUMIFS($F$3:F1894,$D$3:D1894,D1894,$C$3:C1894,"Buy")+SUMIFS($F$3:F1894,$D$3:D1894,D1894,$C$3:C1894,"Coin Deposit",$E$3:E1894,"&lt;&gt;")</f>
        <v>0</v>
      </c>
      <c r="X1894" s="111">
        <f t="shared" si="321"/>
        <v>0</v>
      </c>
      <c r="Y1894" s="111">
        <f>IF($D1894=Y$1,SUMIFS($H$3:$H1894,$G$3:$G1894,Y$1,$C$3:$C1894,"Sell"),0)</f>
        <v>0</v>
      </c>
      <c r="Z1894" s="111">
        <f t="shared" si="322"/>
        <v>0</v>
      </c>
      <c r="AA1894" s="111">
        <f>IF($D1894=AA$1,SUMIFS($H$3:$H1894,$G$3:$G1894,AA$1,$C$3:$C1894,"Sell"),0)</f>
        <v>0</v>
      </c>
      <c r="AB1894" s="111">
        <f t="shared" si="323"/>
        <v>0</v>
      </c>
      <c r="AC1894" s="111">
        <f>SUMIFS('Deductions and Deposits'!$H:$H,'Deductions and Deposits'!$G:$G,D1894,'Deductions and Deposits'!$F:$F,"&lt;="&amp;B1894)+SUMIFS($F$3:F1894,$D$3:D1894,D1894,$C$3:C1894,"Coin Deposit",$E$3:E1894,"")</f>
        <v>0</v>
      </c>
      <c r="AD1894" s="111">
        <f>SUMIFS('Deductions and Deposits'!$D:$D,'Deductions and Deposits'!$C:$C,D1894)+SUMIFS($F:$F,$D:$D,D1894,$C:$C,"Coin Deduction")</f>
        <v>0</v>
      </c>
      <c r="AE1894" s="111">
        <f>Table5[[#This Row],[Column4]]+Table5[[#This Row],[Column14]]+Table5[[#This Row],[Column19]]+Table5[[#This Row],[Column12]]</f>
        <v>0</v>
      </c>
      <c r="AF1894" s="111">
        <f>Table5[[#This Row],[Column5]]+Table5[[#This Row],[Column13]]+Table5[[#This Row],[Column21]]+Table5[[#This Row],[Column18]]</f>
        <v>0</v>
      </c>
      <c r="AG1894" s="111">
        <f t="shared" si="324"/>
        <v>0</v>
      </c>
      <c r="AH1894" s="111">
        <f t="shared" si="325"/>
        <v>0</v>
      </c>
      <c r="AI1894" s="111">
        <f>Table5[[#This Row],[Column17]]-Table5[[#This Row],[Column20]]</f>
        <v>0</v>
      </c>
      <c r="AJ1894" s="111">
        <f t="shared" si="326"/>
        <v>0</v>
      </c>
      <c r="AK1894" s="111">
        <f t="shared" si="330"/>
        <v>0</v>
      </c>
      <c r="AL1894" s="111">
        <f t="shared" si="327"/>
        <v>0</v>
      </c>
      <c r="AM1894" s="111" t="str">
        <f t="shared" si="328"/>
        <v/>
      </c>
      <c r="AN1894" s="111" t="str">
        <f t="shared" ca="1" si="329"/>
        <v/>
      </c>
    </row>
    <row r="1895" spans="1:40" ht="20.25" customHeight="1" x14ac:dyDescent="0.3">
      <c r="A1895" s="107"/>
      <c r="B1895" s="144"/>
      <c r="C1895" s="119"/>
      <c r="D1895" s="120"/>
      <c r="E1895" s="119"/>
      <c r="F1895" s="119"/>
      <c r="G1895" s="120"/>
      <c r="H1895" s="119"/>
      <c r="I1895" s="109"/>
      <c r="L1895" s="108"/>
      <c r="M1895" s="108"/>
      <c r="N1895" s="108"/>
      <c r="O1895" s="108"/>
      <c r="P1895" s="108"/>
      <c r="Q1895" s="108"/>
      <c r="R1895" s="108"/>
      <c r="S1895" s="108"/>
      <c r="T1895" s="100">
        <f t="shared" si="320"/>
        <v>0</v>
      </c>
      <c r="U1895" s="111"/>
      <c r="V1895" s="111"/>
      <c r="W1895" s="111">
        <f>SUMIFS($F$3:F1895,$D$3:D1895,D1895,$C$3:C1895,"Buy")+SUMIFS($F$3:F1895,$D$3:D1895,D1895,$C$3:C1895,"Coin Deposit",$E$3:E1895,"&lt;&gt;")</f>
        <v>0</v>
      </c>
      <c r="X1895" s="111">
        <f t="shared" si="321"/>
        <v>0</v>
      </c>
      <c r="Y1895" s="111">
        <f>IF($D1895=Y$1,SUMIFS($H$3:$H1895,$G$3:$G1895,Y$1,$C$3:$C1895,"Sell"),0)</f>
        <v>0</v>
      </c>
      <c r="Z1895" s="111">
        <f t="shared" si="322"/>
        <v>0</v>
      </c>
      <c r="AA1895" s="111">
        <f>IF($D1895=AA$1,SUMIFS($H$3:$H1895,$G$3:$G1895,AA$1,$C$3:$C1895,"Sell"),0)</f>
        <v>0</v>
      </c>
      <c r="AB1895" s="111">
        <f t="shared" si="323"/>
        <v>0</v>
      </c>
      <c r="AC1895" s="111">
        <f>SUMIFS('Deductions and Deposits'!$H:$H,'Deductions and Deposits'!$G:$G,D1895,'Deductions and Deposits'!$F:$F,"&lt;="&amp;B1895)+SUMIFS($F$3:F1895,$D$3:D1895,D1895,$C$3:C1895,"Coin Deposit",$E$3:E1895,"")</f>
        <v>0</v>
      </c>
      <c r="AD1895" s="111">
        <f>SUMIFS('Deductions and Deposits'!$D:$D,'Deductions and Deposits'!$C:$C,D1895)+SUMIFS($F:$F,$D:$D,D1895,$C:$C,"Coin Deduction")</f>
        <v>0</v>
      </c>
      <c r="AE1895" s="111">
        <f>Table5[[#This Row],[Column4]]+Table5[[#This Row],[Column14]]+Table5[[#This Row],[Column19]]+Table5[[#This Row],[Column12]]</f>
        <v>0</v>
      </c>
      <c r="AF1895" s="111">
        <f>Table5[[#This Row],[Column5]]+Table5[[#This Row],[Column13]]+Table5[[#This Row],[Column21]]+Table5[[#This Row],[Column18]]</f>
        <v>0</v>
      </c>
      <c r="AG1895" s="111">
        <f t="shared" si="324"/>
        <v>0</v>
      </c>
      <c r="AH1895" s="111">
        <f t="shared" si="325"/>
        <v>0</v>
      </c>
      <c r="AI1895" s="111">
        <f>Table5[[#This Row],[Column17]]-Table5[[#This Row],[Column20]]</f>
        <v>0</v>
      </c>
      <c r="AJ1895" s="111">
        <f t="shared" si="326"/>
        <v>0</v>
      </c>
      <c r="AK1895" s="111">
        <f t="shared" si="330"/>
        <v>0</v>
      </c>
      <c r="AL1895" s="111">
        <f t="shared" si="327"/>
        <v>0</v>
      </c>
      <c r="AM1895" s="111" t="str">
        <f t="shared" si="328"/>
        <v/>
      </c>
      <c r="AN1895" s="111" t="str">
        <f t="shared" ca="1" si="329"/>
        <v/>
      </c>
    </row>
    <row r="1896" spans="1:40" ht="20.25" customHeight="1" x14ac:dyDescent="0.3">
      <c r="A1896" s="107"/>
      <c r="B1896" s="144"/>
      <c r="C1896" s="119"/>
      <c r="D1896" s="120"/>
      <c r="E1896" s="119"/>
      <c r="F1896" s="119"/>
      <c r="G1896" s="120"/>
      <c r="H1896" s="119"/>
      <c r="I1896" s="109"/>
      <c r="L1896" s="108"/>
      <c r="M1896" s="108"/>
      <c r="N1896" s="108"/>
      <c r="O1896" s="108"/>
      <c r="P1896" s="108"/>
      <c r="Q1896" s="108"/>
      <c r="R1896" s="108"/>
      <c r="S1896" s="108"/>
      <c r="T1896" s="100">
        <f t="shared" si="320"/>
        <v>0</v>
      </c>
      <c r="U1896" s="111"/>
      <c r="V1896" s="111"/>
      <c r="W1896" s="111">
        <f>SUMIFS($F$3:F1896,$D$3:D1896,D1896,$C$3:C1896,"Buy")+SUMIFS($F$3:F1896,$D$3:D1896,D1896,$C$3:C1896,"Coin Deposit",$E$3:E1896,"&lt;&gt;")</f>
        <v>0</v>
      </c>
      <c r="X1896" s="111">
        <f t="shared" si="321"/>
        <v>0</v>
      </c>
      <c r="Y1896" s="111">
        <f>IF($D1896=Y$1,SUMIFS($H$3:$H1896,$G$3:$G1896,Y$1,$C$3:$C1896,"Sell"),0)</f>
        <v>0</v>
      </c>
      <c r="Z1896" s="111">
        <f t="shared" si="322"/>
        <v>0</v>
      </c>
      <c r="AA1896" s="111">
        <f>IF($D1896=AA$1,SUMIFS($H$3:$H1896,$G$3:$G1896,AA$1,$C$3:$C1896,"Sell"),0)</f>
        <v>0</v>
      </c>
      <c r="AB1896" s="111">
        <f t="shared" si="323"/>
        <v>0</v>
      </c>
      <c r="AC1896" s="111">
        <f>SUMIFS('Deductions and Deposits'!$H:$H,'Deductions and Deposits'!$G:$G,D1896,'Deductions and Deposits'!$F:$F,"&lt;="&amp;B1896)+SUMIFS($F$3:F1896,$D$3:D1896,D1896,$C$3:C1896,"Coin Deposit",$E$3:E1896,"")</f>
        <v>0</v>
      </c>
      <c r="AD1896" s="111">
        <f>SUMIFS('Deductions and Deposits'!$D:$D,'Deductions and Deposits'!$C:$C,D1896)+SUMIFS($F:$F,$D:$D,D1896,$C:$C,"Coin Deduction")</f>
        <v>0</v>
      </c>
      <c r="AE1896" s="111">
        <f>Table5[[#This Row],[Column4]]+Table5[[#This Row],[Column14]]+Table5[[#This Row],[Column19]]+Table5[[#This Row],[Column12]]</f>
        <v>0</v>
      </c>
      <c r="AF1896" s="111">
        <f>Table5[[#This Row],[Column5]]+Table5[[#This Row],[Column13]]+Table5[[#This Row],[Column21]]+Table5[[#This Row],[Column18]]</f>
        <v>0</v>
      </c>
      <c r="AG1896" s="111">
        <f t="shared" si="324"/>
        <v>0</v>
      </c>
      <c r="AH1896" s="111">
        <f t="shared" si="325"/>
        <v>0</v>
      </c>
      <c r="AI1896" s="111">
        <f>Table5[[#This Row],[Column17]]-Table5[[#This Row],[Column20]]</f>
        <v>0</v>
      </c>
      <c r="AJ1896" s="111">
        <f t="shared" si="326"/>
        <v>0</v>
      </c>
      <c r="AK1896" s="111">
        <f t="shared" si="330"/>
        <v>0</v>
      </c>
      <c r="AL1896" s="111">
        <f t="shared" si="327"/>
        <v>0</v>
      </c>
      <c r="AM1896" s="111" t="str">
        <f t="shared" si="328"/>
        <v/>
      </c>
      <c r="AN1896" s="111" t="str">
        <f t="shared" ca="1" si="329"/>
        <v/>
      </c>
    </row>
    <row r="1897" spans="1:40" ht="20.25" customHeight="1" x14ac:dyDescent="0.3">
      <c r="A1897" s="107"/>
      <c r="B1897" s="144"/>
      <c r="C1897" s="119"/>
      <c r="D1897" s="120"/>
      <c r="E1897" s="119"/>
      <c r="F1897" s="119"/>
      <c r="G1897" s="120"/>
      <c r="H1897" s="119"/>
      <c r="I1897" s="109"/>
      <c r="L1897" s="108"/>
      <c r="M1897" s="108"/>
      <c r="N1897" s="108"/>
      <c r="O1897" s="108"/>
      <c r="P1897" s="108"/>
      <c r="Q1897" s="108"/>
      <c r="R1897" s="108"/>
      <c r="S1897" s="108"/>
      <c r="T1897" s="100">
        <f t="shared" si="320"/>
        <v>0</v>
      </c>
      <c r="U1897" s="111"/>
      <c r="V1897" s="111"/>
      <c r="W1897" s="111">
        <f>SUMIFS($F$3:F1897,$D$3:D1897,D1897,$C$3:C1897,"Buy")+SUMIFS($F$3:F1897,$D$3:D1897,D1897,$C$3:C1897,"Coin Deposit",$E$3:E1897,"&lt;&gt;")</f>
        <v>0</v>
      </c>
      <c r="X1897" s="111">
        <f t="shared" si="321"/>
        <v>0</v>
      </c>
      <c r="Y1897" s="111">
        <f>IF($D1897=Y$1,SUMIFS($H$3:$H1897,$G$3:$G1897,Y$1,$C$3:$C1897,"Sell"),0)</f>
        <v>0</v>
      </c>
      <c r="Z1897" s="111">
        <f t="shared" si="322"/>
        <v>0</v>
      </c>
      <c r="AA1897" s="111">
        <f>IF($D1897=AA$1,SUMIFS($H$3:$H1897,$G$3:$G1897,AA$1,$C$3:$C1897,"Sell"),0)</f>
        <v>0</v>
      </c>
      <c r="AB1897" s="111">
        <f t="shared" si="323"/>
        <v>0</v>
      </c>
      <c r="AC1897" s="111">
        <f>SUMIFS('Deductions and Deposits'!$H:$H,'Deductions and Deposits'!$G:$G,D1897,'Deductions and Deposits'!$F:$F,"&lt;="&amp;B1897)+SUMIFS($F$3:F1897,$D$3:D1897,D1897,$C$3:C1897,"Coin Deposit",$E$3:E1897,"")</f>
        <v>0</v>
      </c>
      <c r="AD1897" s="111">
        <f>SUMIFS('Deductions and Deposits'!$D:$D,'Deductions and Deposits'!$C:$C,D1897)+SUMIFS($F:$F,$D:$D,D1897,$C:$C,"Coin Deduction")</f>
        <v>0</v>
      </c>
      <c r="AE1897" s="111">
        <f>Table5[[#This Row],[Column4]]+Table5[[#This Row],[Column14]]+Table5[[#This Row],[Column19]]+Table5[[#This Row],[Column12]]</f>
        <v>0</v>
      </c>
      <c r="AF1897" s="111">
        <f>Table5[[#This Row],[Column5]]+Table5[[#This Row],[Column13]]+Table5[[#This Row],[Column21]]+Table5[[#This Row],[Column18]]</f>
        <v>0</v>
      </c>
      <c r="AG1897" s="111">
        <f t="shared" si="324"/>
        <v>0</v>
      </c>
      <c r="AH1897" s="111">
        <f t="shared" si="325"/>
        <v>0</v>
      </c>
      <c r="AI1897" s="111">
        <f>Table5[[#This Row],[Column17]]-Table5[[#This Row],[Column20]]</f>
        <v>0</v>
      </c>
      <c r="AJ1897" s="111">
        <f t="shared" si="326"/>
        <v>0</v>
      </c>
      <c r="AK1897" s="111">
        <f t="shared" si="330"/>
        <v>0</v>
      </c>
      <c r="AL1897" s="111">
        <f t="shared" si="327"/>
        <v>0</v>
      </c>
      <c r="AM1897" s="111" t="str">
        <f t="shared" si="328"/>
        <v/>
      </c>
      <c r="AN1897" s="111" t="str">
        <f t="shared" ca="1" si="329"/>
        <v/>
      </c>
    </row>
    <row r="1898" spans="1:40" ht="20.25" customHeight="1" x14ac:dyDescent="0.3">
      <c r="A1898" s="107"/>
      <c r="B1898" s="144"/>
      <c r="C1898" s="119"/>
      <c r="D1898" s="120"/>
      <c r="E1898" s="119"/>
      <c r="F1898" s="119"/>
      <c r="G1898" s="120"/>
      <c r="H1898" s="119"/>
      <c r="I1898" s="109"/>
      <c r="L1898" s="108"/>
      <c r="M1898" s="108"/>
      <c r="N1898" s="108"/>
      <c r="O1898" s="108"/>
      <c r="P1898" s="108"/>
      <c r="Q1898" s="108"/>
      <c r="R1898" s="108"/>
      <c r="S1898" s="108"/>
      <c r="T1898" s="100">
        <f t="shared" si="320"/>
        <v>0</v>
      </c>
      <c r="U1898" s="111"/>
      <c r="V1898" s="111"/>
      <c r="W1898" s="111">
        <f>SUMIFS($F$3:F1898,$D$3:D1898,D1898,$C$3:C1898,"Buy")+SUMIFS($F$3:F1898,$D$3:D1898,D1898,$C$3:C1898,"Coin Deposit",$E$3:E1898,"&lt;&gt;")</f>
        <v>0</v>
      </c>
      <c r="X1898" s="111">
        <f t="shared" si="321"/>
        <v>0</v>
      </c>
      <c r="Y1898" s="111">
        <f>IF($D1898=Y$1,SUMIFS($H$3:$H1898,$G$3:$G1898,Y$1,$C$3:$C1898,"Sell"),0)</f>
        <v>0</v>
      </c>
      <c r="Z1898" s="111">
        <f t="shared" si="322"/>
        <v>0</v>
      </c>
      <c r="AA1898" s="111">
        <f>IF($D1898=AA$1,SUMIFS($H$3:$H1898,$G$3:$G1898,AA$1,$C$3:$C1898,"Sell"),0)</f>
        <v>0</v>
      </c>
      <c r="AB1898" s="111">
        <f t="shared" si="323"/>
        <v>0</v>
      </c>
      <c r="AC1898" s="111">
        <f>SUMIFS('Deductions and Deposits'!$H:$H,'Deductions and Deposits'!$G:$G,D1898,'Deductions and Deposits'!$F:$F,"&lt;="&amp;B1898)+SUMIFS($F$3:F1898,$D$3:D1898,D1898,$C$3:C1898,"Coin Deposit",$E$3:E1898,"")</f>
        <v>0</v>
      </c>
      <c r="AD1898" s="111">
        <f>SUMIFS('Deductions and Deposits'!$D:$D,'Deductions and Deposits'!$C:$C,D1898)+SUMIFS($F:$F,$D:$D,D1898,$C:$C,"Coin Deduction")</f>
        <v>0</v>
      </c>
      <c r="AE1898" s="111">
        <f>Table5[[#This Row],[Column4]]+Table5[[#This Row],[Column14]]+Table5[[#This Row],[Column19]]+Table5[[#This Row],[Column12]]</f>
        <v>0</v>
      </c>
      <c r="AF1898" s="111">
        <f>Table5[[#This Row],[Column5]]+Table5[[#This Row],[Column13]]+Table5[[#This Row],[Column21]]+Table5[[#This Row],[Column18]]</f>
        <v>0</v>
      </c>
      <c r="AG1898" s="111">
        <f t="shared" si="324"/>
        <v>0</v>
      </c>
      <c r="AH1898" s="111">
        <f t="shared" si="325"/>
        <v>0</v>
      </c>
      <c r="AI1898" s="111">
        <f>Table5[[#This Row],[Column17]]-Table5[[#This Row],[Column20]]</f>
        <v>0</v>
      </c>
      <c r="AJ1898" s="111">
        <f t="shared" si="326"/>
        <v>0</v>
      </c>
      <c r="AK1898" s="111">
        <f t="shared" si="330"/>
        <v>0</v>
      </c>
      <c r="AL1898" s="111">
        <f t="shared" si="327"/>
        <v>0</v>
      </c>
      <c r="AM1898" s="111" t="str">
        <f t="shared" si="328"/>
        <v/>
      </c>
      <c r="AN1898" s="111" t="str">
        <f t="shared" ca="1" si="329"/>
        <v/>
      </c>
    </row>
    <row r="1899" spans="1:40" ht="20.25" customHeight="1" x14ac:dyDescent="0.3">
      <c r="A1899" s="107"/>
      <c r="B1899" s="144"/>
      <c r="C1899" s="119"/>
      <c r="D1899" s="120"/>
      <c r="E1899" s="119"/>
      <c r="F1899" s="119"/>
      <c r="G1899" s="120"/>
      <c r="H1899" s="119"/>
      <c r="I1899" s="109"/>
      <c r="L1899" s="108"/>
      <c r="M1899" s="108"/>
      <c r="N1899" s="108"/>
      <c r="O1899" s="108"/>
      <c r="P1899" s="108"/>
      <c r="Q1899" s="108"/>
      <c r="R1899" s="108"/>
      <c r="S1899" s="108"/>
      <c r="T1899" s="100">
        <f t="shared" si="320"/>
        <v>0</v>
      </c>
      <c r="U1899" s="111"/>
      <c r="V1899" s="111"/>
      <c r="W1899" s="111">
        <f>SUMIFS($F$3:F1899,$D$3:D1899,D1899,$C$3:C1899,"Buy")+SUMIFS($F$3:F1899,$D$3:D1899,D1899,$C$3:C1899,"Coin Deposit",$E$3:E1899,"&lt;&gt;")</f>
        <v>0</v>
      </c>
      <c r="X1899" s="111">
        <f t="shared" si="321"/>
        <v>0</v>
      </c>
      <c r="Y1899" s="111">
        <f>IF($D1899=Y$1,SUMIFS($H$3:$H1899,$G$3:$G1899,Y$1,$C$3:$C1899,"Sell"),0)</f>
        <v>0</v>
      </c>
      <c r="Z1899" s="111">
        <f t="shared" si="322"/>
        <v>0</v>
      </c>
      <c r="AA1899" s="111">
        <f>IF($D1899=AA$1,SUMIFS($H$3:$H1899,$G$3:$G1899,AA$1,$C$3:$C1899,"Sell"),0)</f>
        <v>0</v>
      </c>
      <c r="AB1899" s="111">
        <f t="shared" si="323"/>
        <v>0</v>
      </c>
      <c r="AC1899" s="111">
        <f>SUMIFS('Deductions and Deposits'!$H:$H,'Deductions and Deposits'!$G:$G,D1899,'Deductions and Deposits'!$F:$F,"&lt;="&amp;B1899)+SUMIFS($F$3:F1899,$D$3:D1899,D1899,$C$3:C1899,"Coin Deposit",$E$3:E1899,"")</f>
        <v>0</v>
      </c>
      <c r="AD1899" s="111">
        <f>SUMIFS('Deductions and Deposits'!$D:$D,'Deductions and Deposits'!$C:$C,D1899)+SUMIFS($F:$F,$D:$D,D1899,$C:$C,"Coin Deduction")</f>
        <v>0</v>
      </c>
      <c r="AE1899" s="111">
        <f>Table5[[#This Row],[Column4]]+Table5[[#This Row],[Column14]]+Table5[[#This Row],[Column19]]+Table5[[#This Row],[Column12]]</f>
        <v>0</v>
      </c>
      <c r="AF1899" s="111">
        <f>Table5[[#This Row],[Column5]]+Table5[[#This Row],[Column13]]+Table5[[#This Row],[Column21]]+Table5[[#This Row],[Column18]]</f>
        <v>0</v>
      </c>
      <c r="AG1899" s="111">
        <f t="shared" si="324"/>
        <v>0</v>
      </c>
      <c r="AH1899" s="111">
        <f t="shared" si="325"/>
        <v>0</v>
      </c>
      <c r="AI1899" s="111">
        <f>Table5[[#This Row],[Column17]]-Table5[[#This Row],[Column20]]</f>
        <v>0</v>
      </c>
      <c r="AJ1899" s="111">
        <f t="shared" si="326"/>
        <v>0</v>
      </c>
      <c r="AK1899" s="111">
        <f t="shared" si="330"/>
        <v>0</v>
      </c>
      <c r="AL1899" s="111">
        <f t="shared" si="327"/>
        <v>0</v>
      </c>
      <c r="AM1899" s="111" t="str">
        <f t="shared" si="328"/>
        <v/>
      </c>
      <c r="AN1899" s="111" t="str">
        <f t="shared" ca="1" si="329"/>
        <v/>
      </c>
    </row>
    <row r="1900" spans="1:40" ht="20.25" customHeight="1" x14ac:dyDescent="0.3">
      <c r="A1900" s="107"/>
      <c r="B1900" s="144"/>
      <c r="C1900" s="119"/>
      <c r="D1900" s="120"/>
      <c r="E1900" s="119"/>
      <c r="F1900" s="119"/>
      <c r="G1900" s="120"/>
      <c r="H1900" s="119"/>
      <c r="I1900" s="109"/>
      <c r="L1900" s="108"/>
      <c r="M1900" s="108"/>
      <c r="N1900" s="108"/>
      <c r="O1900" s="108"/>
      <c r="P1900" s="108"/>
      <c r="Q1900" s="108"/>
      <c r="R1900" s="108"/>
      <c r="S1900" s="108"/>
      <c r="T1900" s="100">
        <f t="shared" si="320"/>
        <v>0</v>
      </c>
      <c r="U1900" s="111"/>
      <c r="V1900" s="111"/>
      <c r="W1900" s="111">
        <f>SUMIFS($F$3:F1900,$D$3:D1900,D1900,$C$3:C1900,"Buy")+SUMIFS($F$3:F1900,$D$3:D1900,D1900,$C$3:C1900,"Coin Deposit",$E$3:E1900,"&lt;&gt;")</f>
        <v>0</v>
      </c>
      <c r="X1900" s="111">
        <f t="shared" si="321"/>
        <v>0</v>
      </c>
      <c r="Y1900" s="111">
        <f>IF($D1900=Y$1,SUMIFS($H$3:$H1900,$G$3:$G1900,Y$1,$C$3:$C1900,"Sell"),0)</f>
        <v>0</v>
      </c>
      <c r="Z1900" s="111">
        <f t="shared" si="322"/>
        <v>0</v>
      </c>
      <c r="AA1900" s="111">
        <f>IF($D1900=AA$1,SUMIFS($H$3:$H1900,$G$3:$G1900,AA$1,$C$3:$C1900,"Sell"),0)</f>
        <v>0</v>
      </c>
      <c r="AB1900" s="111">
        <f t="shared" si="323"/>
        <v>0</v>
      </c>
      <c r="AC1900" s="111">
        <f>SUMIFS('Deductions and Deposits'!$H:$H,'Deductions and Deposits'!$G:$G,D1900,'Deductions and Deposits'!$F:$F,"&lt;="&amp;B1900)+SUMIFS($F$3:F1900,$D$3:D1900,D1900,$C$3:C1900,"Coin Deposit",$E$3:E1900,"")</f>
        <v>0</v>
      </c>
      <c r="AD1900" s="111">
        <f>SUMIFS('Deductions and Deposits'!$D:$D,'Deductions and Deposits'!$C:$C,D1900)+SUMIFS($F:$F,$D:$D,D1900,$C:$C,"Coin Deduction")</f>
        <v>0</v>
      </c>
      <c r="AE1900" s="111">
        <f>Table5[[#This Row],[Column4]]+Table5[[#This Row],[Column14]]+Table5[[#This Row],[Column19]]+Table5[[#This Row],[Column12]]</f>
        <v>0</v>
      </c>
      <c r="AF1900" s="111">
        <f>Table5[[#This Row],[Column5]]+Table5[[#This Row],[Column13]]+Table5[[#This Row],[Column21]]+Table5[[#This Row],[Column18]]</f>
        <v>0</v>
      </c>
      <c r="AG1900" s="111">
        <f t="shared" si="324"/>
        <v>0</v>
      </c>
      <c r="AH1900" s="111">
        <f t="shared" si="325"/>
        <v>0</v>
      </c>
      <c r="AI1900" s="111">
        <f>Table5[[#This Row],[Column17]]-Table5[[#This Row],[Column20]]</f>
        <v>0</v>
      </c>
      <c r="AJ1900" s="111">
        <f t="shared" si="326"/>
        <v>0</v>
      </c>
      <c r="AK1900" s="111">
        <f t="shared" si="330"/>
        <v>0</v>
      </c>
      <c r="AL1900" s="111">
        <f t="shared" si="327"/>
        <v>0</v>
      </c>
      <c r="AM1900" s="111" t="str">
        <f t="shared" si="328"/>
        <v/>
      </c>
      <c r="AN1900" s="111" t="str">
        <f t="shared" ca="1" si="329"/>
        <v/>
      </c>
    </row>
    <row r="1901" spans="1:40" ht="20.25" customHeight="1" x14ac:dyDescent="0.3">
      <c r="A1901" s="107"/>
      <c r="B1901" s="144"/>
      <c r="C1901" s="119"/>
      <c r="D1901" s="120"/>
      <c r="E1901" s="119"/>
      <c r="F1901" s="119"/>
      <c r="G1901" s="120"/>
      <c r="H1901" s="119"/>
      <c r="I1901" s="109"/>
      <c r="L1901" s="108"/>
      <c r="M1901" s="108"/>
      <c r="N1901" s="108"/>
      <c r="O1901" s="108"/>
      <c r="P1901" s="108"/>
      <c r="Q1901" s="108"/>
      <c r="R1901" s="108"/>
      <c r="S1901" s="108"/>
      <c r="T1901" s="100">
        <f t="shared" si="320"/>
        <v>0</v>
      </c>
      <c r="U1901" s="111"/>
      <c r="V1901" s="111"/>
      <c r="W1901" s="111">
        <f>SUMIFS($F$3:F1901,$D$3:D1901,D1901,$C$3:C1901,"Buy")+SUMIFS($F$3:F1901,$D$3:D1901,D1901,$C$3:C1901,"Coin Deposit",$E$3:E1901,"&lt;&gt;")</f>
        <v>0</v>
      </c>
      <c r="X1901" s="111">
        <f t="shared" si="321"/>
        <v>0</v>
      </c>
      <c r="Y1901" s="111">
        <f>IF($D1901=Y$1,SUMIFS($H$3:$H1901,$G$3:$G1901,Y$1,$C$3:$C1901,"Sell"),0)</f>
        <v>0</v>
      </c>
      <c r="Z1901" s="111">
        <f t="shared" si="322"/>
        <v>0</v>
      </c>
      <c r="AA1901" s="111">
        <f>IF($D1901=AA$1,SUMIFS($H$3:$H1901,$G$3:$G1901,AA$1,$C$3:$C1901,"Sell"),0)</f>
        <v>0</v>
      </c>
      <c r="AB1901" s="111">
        <f t="shared" si="323"/>
        <v>0</v>
      </c>
      <c r="AC1901" s="111">
        <f>SUMIFS('Deductions and Deposits'!$H:$H,'Deductions and Deposits'!$G:$G,D1901,'Deductions and Deposits'!$F:$F,"&lt;="&amp;B1901)+SUMIFS($F$3:F1901,$D$3:D1901,D1901,$C$3:C1901,"Coin Deposit",$E$3:E1901,"")</f>
        <v>0</v>
      </c>
      <c r="AD1901" s="111">
        <f>SUMIFS('Deductions and Deposits'!$D:$D,'Deductions and Deposits'!$C:$C,D1901)+SUMIFS($F:$F,$D:$D,D1901,$C:$C,"Coin Deduction")</f>
        <v>0</v>
      </c>
      <c r="AE1901" s="111">
        <f>Table5[[#This Row],[Column4]]+Table5[[#This Row],[Column14]]+Table5[[#This Row],[Column19]]+Table5[[#This Row],[Column12]]</f>
        <v>0</v>
      </c>
      <c r="AF1901" s="111">
        <f>Table5[[#This Row],[Column5]]+Table5[[#This Row],[Column13]]+Table5[[#This Row],[Column21]]+Table5[[#This Row],[Column18]]</f>
        <v>0</v>
      </c>
      <c r="AG1901" s="111">
        <f t="shared" si="324"/>
        <v>0</v>
      </c>
      <c r="AH1901" s="111">
        <f t="shared" si="325"/>
        <v>0</v>
      </c>
      <c r="AI1901" s="111">
        <f>Table5[[#This Row],[Column17]]-Table5[[#This Row],[Column20]]</f>
        <v>0</v>
      </c>
      <c r="AJ1901" s="111">
        <f t="shared" si="326"/>
        <v>0</v>
      </c>
      <c r="AK1901" s="111">
        <f t="shared" si="330"/>
        <v>0</v>
      </c>
      <c r="AL1901" s="111">
        <f t="shared" si="327"/>
        <v>0</v>
      </c>
      <c r="AM1901" s="111" t="str">
        <f t="shared" si="328"/>
        <v/>
      </c>
      <c r="AN1901" s="111" t="str">
        <f t="shared" ca="1" si="329"/>
        <v/>
      </c>
    </row>
    <row r="1902" spans="1:40" ht="20.25" customHeight="1" x14ac:dyDescent="0.3">
      <c r="A1902" s="107"/>
      <c r="B1902" s="144"/>
      <c r="C1902" s="119"/>
      <c r="D1902" s="120"/>
      <c r="E1902" s="119"/>
      <c r="F1902" s="119"/>
      <c r="G1902" s="120"/>
      <c r="H1902" s="119"/>
      <c r="I1902" s="109"/>
      <c r="L1902" s="108"/>
      <c r="M1902" s="108"/>
      <c r="N1902" s="108"/>
      <c r="O1902" s="108"/>
      <c r="P1902" s="108"/>
      <c r="Q1902" s="108"/>
      <c r="R1902" s="108"/>
      <c r="S1902" s="108"/>
      <c r="T1902" s="100">
        <f t="shared" si="320"/>
        <v>0</v>
      </c>
      <c r="U1902" s="111"/>
      <c r="V1902" s="111"/>
      <c r="W1902" s="111">
        <f>SUMIFS($F$3:F1902,$D$3:D1902,D1902,$C$3:C1902,"Buy")+SUMIFS($F$3:F1902,$D$3:D1902,D1902,$C$3:C1902,"Coin Deposit",$E$3:E1902,"&lt;&gt;")</f>
        <v>0</v>
      </c>
      <c r="X1902" s="111">
        <f t="shared" si="321"/>
        <v>0</v>
      </c>
      <c r="Y1902" s="111">
        <f>IF($D1902=Y$1,SUMIFS($H$3:$H1902,$G$3:$G1902,Y$1,$C$3:$C1902,"Sell"),0)</f>
        <v>0</v>
      </c>
      <c r="Z1902" s="111">
        <f t="shared" si="322"/>
        <v>0</v>
      </c>
      <c r="AA1902" s="111">
        <f>IF($D1902=AA$1,SUMIFS($H$3:$H1902,$G$3:$G1902,AA$1,$C$3:$C1902,"Sell"),0)</f>
        <v>0</v>
      </c>
      <c r="AB1902" s="111">
        <f t="shared" si="323"/>
        <v>0</v>
      </c>
      <c r="AC1902" s="111">
        <f>SUMIFS('Deductions and Deposits'!$H:$H,'Deductions and Deposits'!$G:$G,D1902,'Deductions and Deposits'!$F:$F,"&lt;="&amp;B1902)+SUMIFS($F$3:F1902,$D$3:D1902,D1902,$C$3:C1902,"Coin Deposit",$E$3:E1902,"")</f>
        <v>0</v>
      </c>
      <c r="AD1902" s="111">
        <f>SUMIFS('Deductions and Deposits'!$D:$D,'Deductions and Deposits'!$C:$C,D1902)+SUMIFS($F:$F,$D:$D,D1902,$C:$C,"Coin Deduction")</f>
        <v>0</v>
      </c>
      <c r="AE1902" s="111">
        <f>Table5[[#This Row],[Column4]]+Table5[[#This Row],[Column14]]+Table5[[#This Row],[Column19]]+Table5[[#This Row],[Column12]]</f>
        <v>0</v>
      </c>
      <c r="AF1902" s="111">
        <f>Table5[[#This Row],[Column5]]+Table5[[#This Row],[Column13]]+Table5[[#This Row],[Column21]]+Table5[[#This Row],[Column18]]</f>
        <v>0</v>
      </c>
      <c r="AG1902" s="111">
        <f t="shared" si="324"/>
        <v>0</v>
      </c>
      <c r="AH1902" s="111">
        <f t="shared" si="325"/>
        <v>0</v>
      </c>
      <c r="AI1902" s="111">
        <f>Table5[[#This Row],[Column17]]-Table5[[#This Row],[Column20]]</f>
        <v>0</v>
      </c>
      <c r="AJ1902" s="111">
        <f t="shared" si="326"/>
        <v>0</v>
      </c>
      <c r="AK1902" s="111">
        <f t="shared" si="330"/>
        <v>0</v>
      </c>
      <c r="AL1902" s="111">
        <f t="shared" si="327"/>
        <v>0</v>
      </c>
      <c r="AM1902" s="111" t="str">
        <f t="shared" si="328"/>
        <v/>
      </c>
      <c r="AN1902" s="111" t="str">
        <f t="shared" ca="1" si="329"/>
        <v/>
      </c>
    </row>
    <row r="1903" spans="1:40" ht="20.25" customHeight="1" x14ac:dyDescent="0.3">
      <c r="A1903" s="107"/>
      <c r="B1903" s="144"/>
      <c r="C1903" s="119"/>
      <c r="D1903" s="120"/>
      <c r="E1903" s="119"/>
      <c r="F1903" s="119"/>
      <c r="G1903" s="120"/>
      <c r="H1903" s="119"/>
      <c r="I1903" s="109"/>
      <c r="L1903" s="108"/>
      <c r="M1903" s="108"/>
      <c r="N1903" s="108"/>
      <c r="O1903" s="108"/>
      <c r="P1903" s="108"/>
      <c r="Q1903" s="108"/>
      <c r="R1903" s="108"/>
      <c r="S1903" s="108"/>
      <c r="T1903" s="100">
        <f t="shared" si="320"/>
        <v>0</v>
      </c>
      <c r="U1903" s="111"/>
      <c r="V1903" s="111"/>
      <c r="W1903" s="111">
        <f>SUMIFS($F$3:F1903,$D$3:D1903,D1903,$C$3:C1903,"Buy")+SUMIFS($F$3:F1903,$D$3:D1903,D1903,$C$3:C1903,"Coin Deposit",$E$3:E1903,"&lt;&gt;")</f>
        <v>0</v>
      </c>
      <c r="X1903" s="111">
        <f t="shared" si="321"/>
        <v>0</v>
      </c>
      <c r="Y1903" s="111">
        <f>IF($D1903=Y$1,SUMIFS($H$3:$H1903,$G$3:$G1903,Y$1,$C$3:$C1903,"Sell"),0)</f>
        <v>0</v>
      </c>
      <c r="Z1903" s="111">
        <f t="shared" si="322"/>
        <v>0</v>
      </c>
      <c r="AA1903" s="111">
        <f>IF($D1903=AA$1,SUMIFS($H$3:$H1903,$G$3:$G1903,AA$1,$C$3:$C1903,"Sell"),0)</f>
        <v>0</v>
      </c>
      <c r="AB1903" s="111">
        <f t="shared" si="323"/>
        <v>0</v>
      </c>
      <c r="AC1903" s="111">
        <f>SUMIFS('Deductions and Deposits'!$H:$H,'Deductions and Deposits'!$G:$G,D1903,'Deductions and Deposits'!$F:$F,"&lt;="&amp;B1903)+SUMIFS($F$3:F1903,$D$3:D1903,D1903,$C$3:C1903,"Coin Deposit",$E$3:E1903,"")</f>
        <v>0</v>
      </c>
      <c r="AD1903" s="111">
        <f>SUMIFS('Deductions and Deposits'!$D:$D,'Deductions and Deposits'!$C:$C,D1903)+SUMIFS($F:$F,$D:$D,D1903,$C:$C,"Coin Deduction")</f>
        <v>0</v>
      </c>
      <c r="AE1903" s="111">
        <f>Table5[[#This Row],[Column4]]+Table5[[#This Row],[Column14]]+Table5[[#This Row],[Column19]]+Table5[[#This Row],[Column12]]</f>
        <v>0</v>
      </c>
      <c r="AF1903" s="111">
        <f>Table5[[#This Row],[Column5]]+Table5[[#This Row],[Column13]]+Table5[[#This Row],[Column21]]+Table5[[#This Row],[Column18]]</f>
        <v>0</v>
      </c>
      <c r="AG1903" s="111">
        <f t="shared" si="324"/>
        <v>0</v>
      </c>
      <c r="AH1903" s="111">
        <f t="shared" si="325"/>
        <v>0</v>
      </c>
      <c r="AI1903" s="111">
        <f>Table5[[#This Row],[Column17]]-Table5[[#This Row],[Column20]]</f>
        <v>0</v>
      </c>
      <c r="AJ1903" s="111">
        <f t="shared" si="326"/>
        <v>0</v>
      </c>
      <c r="AK1903" s="111">
        <f t="shared" si="330"/>
        <v>0</v>
      </c>
      <c r="AL1903" s="111">
        <f t="shared" si="327"/>
        <v>0</v>
      </c>
      <c r="AM1903" s="111" t="str">
        <f t="shared" si="328"/>
        <v/>
      </c>
      <c r="AN1903" s="111" t="str">
        <f t="shared" ca="1" si="329"/>
        <v/>
      </c>
    </row>
    <row r="1904" spans="1:40" ht="20.25" customHeight="1" x14ac:dyDescent="0.3">
      <c r="A1904" s="107"/>
      <c r="B1904" s="144"/>
      <c r="C1904" s="119"/>
      <c r="D1904" s="120"/>
      <c r="E1904" s="119"/>
      <c r="F1904" s="119"/>
      <c r="G1904" s="120"/>
      <c r="H1904" s="119"/>
      <c r="I1904" s="109"/>
      <c r="L1904" s="108"/>
      <c r="M1904" s="108"/>
      <c r="N1904" s="108"/>
      <c r="O1904" s="108"/>
      <c r="P1904" s="108"/>
      <c r="Q1904" s="108"/>
      <c r="R1904" s="108"/>
      <c r="S1904" s="108"/>
      <c r="T1904" s="100">
        <f t="shared" si="320"/>
        <v>0</v>
      </c>
      <c r="U1904" s="111"/>
      <c r="V1904" s="111"/>
      <c r="W1904" s="111">
        <f>SUMIFS($F$3:F1904,$D$3:D1904,D1904,$C$3:C1904,"Buy")+SUMIFS($F$3:F1904,$D$3:D1904,D1904,$C$3:C1904,"Coin Deposit",$E$3:E1904,"&lt;&gt;")</f>
        <v>0</v>
      </c>
      <c r="X1904" s="111">
        <f t="shared" si="321"/>
        <v>0</v>
      </c>
      <c r="Y1904" s="111">
        <f>IF($D1904=Y$1,SUMIFS($H$3:$H1904,$G$3:$G1904,Y$1,$C$3:$C1904,"Sell"),0)</f>
        <v>0</v>
      </c>
      <c r="Z1904" s="111">
        <f t="shared" si="322"/>
        <v>0</v>
      </c>
      <c r="AA1904" s="111">
        <f>IF($D1904=AA$1,SUMIFS($H$3:$H1904,$G$3:$G1904,AA$1,$C$3:$C1904,"Sell"),0)</f>
        <v>0</v>
      </c>
      <c r="AB1904" s="111">
        <f t="shared" si="323"/>
        <v>0</v>
      </c>
      <c r="AC1904" s="111">
        <f>SUMIFS('Deductions and Deposits'!$H:$H,'Deductions and Deposits'!$G:$G,D1904,'Deductions and Deposits'!$F:$F,"&lt;="&amp;B1904)+SUMIFS($F$3:F1904,$D$3:D1904,D1904,$C$3:C1904,"Coin Deposit",$E$3:E1904,"")</f>
        <v>0</v>
      </c>
      <c r="AD1904" s="111">
        <f>SUMIFS('Deductions and Deposits'!$D:$D,'Deductions and Deposits'!$C:$C,D1904)+SUMIFS($F:$F,$D:$D,D1904,$C:$C,"Coin Deduction")</f>
        <v>0</v>
      </c>
      <c r="AE1904" s="111">
        <f>Table5[[#This Row],[Column4]]+Table5[[#This Row],[Column14]]+Table5[[#This Row],[Column19]]+Table5[[#This Row],[Column12]]</f>
        <v>0</v>
      </c>
      <c r="AF1904" s="111">
        <f>Table5[[#This Row],[Column5]]+Table5[[#This Row],[Column13]]+Table5[[#This Row],[Column21]]+Table5[[#This Row],[Column18]]</f>
        <v>0</v>
      </c>
      <c r="AG1904" s="111">
        <f t="shared" si="324"/>
        <v>0</v>
      </c>
      <c r="AH1904" s="111">
        <f t="shared" si="325"/>
        <v>0</v>
      </c>
      <c r="AI1904" s="111">
        <f>Table5[[#This Row],[Column17]]-Table5[[#This Row],[Column20]]</f>
        <v>0</v>
      </c>
      <c r="AJ1904" s="111">
        <f t="shared" si="326"/>
        <v>0</v>
      </c>
      <c r="AK1904" s="111">
        <f t="shared" si="330"/>
        <v>0</v>
      </c>
      <c r="AL1904" s="111">
        <f t="shared" si="327"/>
        <v>0</v>
      </c>
      <c r="AM1904" s="111" t="str">
        <f t="shared" si="328"/>
        <v/>
      </c>
      <c r="AN1904" s="111" t="str">
        <f t="shared" ca="1" si="329"/>
        <v/>
      </c>
    </row>
    <row r="1905" spans="1:40" ht="20.25" customHeight="1" x14ac:dyDescent="0.3">
      <c r="A1905" s="107"/>
      <c r="B1905" s="144"/>
      <c r="C1905" s="119"/>
      <c r="D1905" s="120"/>
      <c r="E1905" s="119"/>
      <c r="F1905" s="119"/>
      <c r="G1905" s="120"/>
      <c r="H1905" s="119"/>
      <c r="I1905" s="109"/>
      <c r="L1905" s="108"/>
      <c r="M1905" s="108"/>
      <c r="N1905" s="108"/>
      <c r="O1905" s="108"/>
      <c r="P1905" s="108"/>
      <c r="Q1905" s="108"/>
      <c r="R1905" s="108"/>
      <c r="S1905" s="108"/>
      <c r="T1905" s="100">
        <f t="shared" si="320"/>
        <v>0</v>
      </c>
      <c r="U1905" s="111"/>
      <c r="V1905" s="111"/>
      <c r="W1905" s="111">
        <f>SUMIFS($F$3:F1905,$D$3:D1905,D1905,$C$3:C1905,"Buy")+SUMIFS($F$3:F1905,$D$3:D1905,D1905,$C$3:C1905,"Coin Deposit",$E$3:E1905,"&lt;&gt;")</f>
        <v>0</v>
      </c>
      <c r="X1905" s="111">
        <f t="shared" si="321"/>
        <v>0</v>
      </c>
      <c r="Y1905" s="111">
        <f>IF($D1905=Y$1,SUMIFS($H$3:$H1905,$G$3:$G1905,Y$1,$C$3:$C1905,"Sell"),0)</f>
        <v>0</v>
      </c>
      <c r="Z1905" s="111">
        <f t="shared" si="322"/>
        <v>0</v>
      </c>
      <c r="AA1905" s="111">
        <f>IF($D1905=AA$1,SUMIFS($H$3:$H1905,$G$3:$G1905,AA$1,$C$3:$C1905,"Sell"),0)</f>
        <v>0</v>
      </c>
      <c r="AB1905" s="111">
        <f t="shared" si="323"/>
        <v>0</v>
      </c>
      <c r="AC1905" s="111">
        <f>SUMIFS('Deductions and Deposits'!$H:$H,'Deductions and Deposits'!$G:$G,D1905,'Deductions and Deposits'!$F:$F,"&lt;="&amp;B1905)+SUMIFS($F$3:F1905,$D$3:D1905,D1905,$C$3:C1905,"Coin Deposit",$E$3:E1905,"")</f>
        <v>0</v>
      </c>
      <c r="AD1905" s="111">
        <f>SUMIFS('Deductions and Deposits'!$D:$D,'Deductions and Deposits'!$C:$C,D1905)+SUMIFS($F:$F,$D:$D,D1905,$C:$C,"Coin Deduction")</f>
        <v>0</v>
      </c>
      <c r="AE1905" s="111">
        <f>Table5[[#This Row],[Column4]]+Table5[[#This Row],[Column14]]+Table5[[#This Row],[Column19]]+Table5[[#This Row],[Column12]]</f>
        <v>0</v>
      </c>
      <c r="AF1905" s="111">
        <f>Table5[[#This Row],[Column5]]+Table5[[#This Row],[Column13]]+Table5[[#This Row],[Column21]]+Table5[[#This Row],[Column18]]</f>
        <v>0</v>
      </c>
      <c r="AG1905" s="111">
        <f t="shared" si="324"/>
        <v>0</v>
      </c>
      <c r="AH1905" s="111">
        <f t="shared" si="325"/>
        <v>0</v>
      </c>
      <c r="AI1905" s="111">
        <f>Table5[[#This Row],[Column17]]-Table5[[#This Row],[Column20]]</f>
        <v>0</v>
      </c>
      <c r="AJ1905" s="111">
        <f t="shared" si="326"/>
        <v>0</v>
      </c>
      <c r="AK1905" s="111">
        <f t="shared" si="330"/>
        <v>0</v>
      </c>
      <c r="AL1905" s="111">
        <f t="shared" si="327"/>
        <v>0</v>
      </c>
      <c r="AM1905" s="111" t="str">
        <f t="shared" si="328"/>
        <v/>
      </c>
      <c r="AN1905" s="111" t="str">
        <f t="shared" ca="1" si="329"/>
        <v/>
      </c>
    </row>
    <row r="1906" spans="1:40" ht="20.25" customHeight="1" x14ac:dyDescent="0.3">
      <c r="A1906" s="107"/>
      <c r="B1906" s="144"/>
      <c r="C1906" s="119"/>
      <c r="D1906" s="120"/>
      <c r="E1906" s="119"/>
      <c r="F1906" s="119"/>
      <c r="G1906" s="120"/>
      <c r="H1906" s="119"/>
      <c r="I1906" s="109"/>
      <c r="L1906" s="108"/>
      <c r="M1906" s="108"/>
      <c r="N1906" s="108"/>
      <c r="O1906" s="108"/>
      <c r="P1906" s="108"/>
      <c r="Q1906" s="108"/>
      <c r="R1906" s="108"/>
      <c r="S1906" s="108"/>
      <c r="T1906" s="100">
        <f t="shared" si="320"/>
        <v>0</v>
      </c>
      <c r="U1906" s="111"/>
      <c r="V1906" s="111"/>
      <c r="W1906" s="111">
        <f>SUMIFS($F$3:F1906,$D$3:D1906,D1906,$C$3:C1906,"Buy")+SUMIFS($F$3:F1906,$D$3:D1906,D1906,$C$3:C1906,"Coin Deposit",$E$3:E1906,"&lt;&gt;")</f>
        <v>0</v>
      </c>
      <c r="X1906" s="111">
        <f t="shared" si="321"/>
        <v>0</v>
      </c>
      <c r="Y1906" s="111">
        <f>IF($D1906=Y$1,SUMIFS($H$3:$H1906,$G$3:$G1906,Y$1,$C$3:$C1906,"Sell"),0)</f>
        <v>0</v>
      </c>
      <c r="Z1906" s="111">
        <f t="shared" si="322"/>
        <v>0</v>
      </c>
      <c r="AA1906" s="111">
        <f>IF($D1906=AA$1,SUMIFS($H$3:$H1906,$G$3:$G1906,AA$1,$C$3:$C1906,"Sell"),0)</f>
        <v>0</v>
      </c>
      <c r="AB1906" s="111">
        <f t="shared" si="323"/>
        <v>0</v>
      </c>
      <c r="AC1906" s="111">
        <f>SUMIFS('Deductions and Deposits'!$H:$H,'Deductions and Deposits'!$G:$G,D1906,'Deductions and Deposits'!$F:$F,"&lt;="&amp;B1906)+SUMIFS($F$3:F1906,$D$3:D1906,D1906,$C$3:C1906,"Coin Deposit",$E$3:E1906,"")</f>
        <v>0</v>
      </c>
      <c r="AD1906" s="111">
        <f>SUMIFS('Deductions and Deposits'!$D:$D,'Deductions and Deposits'!$C:$C,D1906)+SUMIFS($F:$F,$D:$D,D1906,$C:$C,"Coin Deduction")</f>
        <v>0</v>
      </c>
      <c r="AE1906" s="111">
        <f>Table5[[#This Row],[Column4]]+Table5[[#This Row],[Column14]]+Table5[[#This Row],[Column19]]+Table5[[#This Row],[Column12]]</f>
        <v>0</v>
      </c>
      <c r="AF1906" s="111">
        <f>Table5[[#This Row],[Column5]]+Table5[[#This Row],[Column13]]+Table5[[#This Row],[Column21]]+Table5[[#This Row],[Column18]]</f>
        <v>0</v>
      </c>
      <c r="AG1906" s="111">
        <f t="shared" si="324"/>
        <v>0</v>
      </c>
      <c r="AH1906" s="111">
        <f t="shared" si="325"/>
        <v>0</v>
      </c>
      <c r="AI1906" s="111">
        <f>Table5[[#This Row],[Column17]]-Table5[[#This Row],[Column20]]</f>
        <v>0</v>
      </c>
      <c r="AJ1906" s="111">
        <f t="shared" si="326"/>
        <v>0</v>
      </c>
      <c r="AK1906" s="111">
        <f t="shared" si="330"/>
        <v>0</v>
      </c>
      <c r="AL1906" s="111">
        <f t="shared" si="327"/>
        <v>0</v>
      </c>
      <c r="AM1906" s="111" t="str">
        <f t="shared" si="328"/>
        <v/>
      </c>
      <c r="AN1906" s="111" t="str">
        <f t="shared" ca="1" si="329"/>
        <v/>
      </c>
    </row>
    <row r="1907" spans="1:40" ht="20.25" customHeight="1" x14ac:dyDescent="0.3">
      <c r="A1907" s="107"/>
      <c r="B1907" s="144"/>
      <c r="C1907" s="119"/>
      <c r="D1907" s="120"/>
      <c r="E1907" s="119"/>
      <c r="F1907" s="119"/>
      <c r="G1907" s="120"/>
      <c r="H1907" s="119"/>
      <c r="I1907" s="109"/>
      <c r="L1907" s="108"/>
      <c r="M1907" s="108"/>
      <c r="N1907" s="108"/>
      <c r="O1907" s="108"/>
      <c r="P1907" s="108"/>
      <c r="Q1907" s="108"/>
      <c r="R1907" s="108"/>
      <c r="S1907" s="108"/>
      <c r="T1907" s="100">
        <f t="shared" si="320"/>
        <v>0</v>
      </c>
      <c r="U1907" s="111"/>
      <c r="V1907" s="111"/>
      <c r="W1907" s="111">
        <f>SUMIFS($F$3:F1907,$D$3:D1907,D1907,$C$3:C1907,"Buy")+SUMIFS($F$3:F1907,$D$3:D1907,D1907,$C$3:C1907,"Coin Deposit",$E$3:E1907,"&lt;&gt;")</f>
        <v>0</v>
      </c>
      <c r="X1907" s="111">
        <f t="shared" si="321"/>
        <v>0</v>
      </c>
      <c r="Y1907" s="111">
        <f>IF($D1907=Y$1,SUMIFS($H$3:$H1907,$G$3:$G1907,Y$1,$C$3:$C1907,"Sell"),0)</f>
        <v>0</v>
      </c>
      <c r="Z1907" s="111">
        <f t="shared" si="322"/>
        <v>0</v>
      </c>
      <c r="AA1907" s="111">
        <f>IF($D1907=AA$1,SUMIFS($H$3:$H1907,$G$3:$G1907,AA$1,$C$3:$C1907,"Sell"),0)</f>
        <v>0</v>
      </c>
      <c r="AB1907" s="111">
        <f t="shared" si="323"/>
        <v>0</v>
      </c>
      <c r="AC1907" s="111">
        <f>SUMIFS('Deductions and Deposits'!$H:$H,'Deductions and Deposits'!$G:$G,D1907,'Deductions and Deposits'!$F:$F,"&lt;="&amp;B1907)+SUMIFS($F$3:F1907,$D$3:D1907,D1907,$C$3:C1907,"Coin Deposit",$E$3:E1907,"")</f>
        <v>0</v>
      </c>
      <c r="AD1907" s="111">
        <f>SUMIFS('Deductions and Deposits'!$D:$D,'Deductions and Deposits'!$C:$C,D1907)+SUMIFS($F:$F,$D:$D,D1907,$C:$C,"Coin Deduction")</f>
        <v>0</v>
      </c>
      <c r="AE1907" s="111">
        <f>Table5[[#This Row],[Column4]]+Table5[[#This Row],[Column14]]+Table5[[#This Row],[Column19]]+Table5[[#This Row],[Column12]]</f>
        <v>0</v>
      </c>
      <c r="AF1907" s="111">
        <f>Table5[[#This Row],[Column5]]+Table5[[#This Row],[Column13]]+Table5[[#This Row],[Column21]]+Table5[[#This Row],[Column18]]</f>
        <v>0</v>
      </c>
      <c r="AG1907" s="111">
        <f t="shared" si="324"/>
        <v>0</v>
      </c>
      <c r="AH1907" s="111">
        <f t="shared" si="325"/>
        <v>0</v>
      </c>
      <c r="AI1907" s="111">
        <f>Table5[[#This Row],[Column17]]-Table5[[#This Row],[Column20]]</f>
        <v>0</v>
      </c>
      <c r="AJ1907" s="111">
        <f t="shared" si="326"/>
        <v>0</v>
      </c>
      <c r="AK1907" s="111">
        <f t="shared" si="330"/>
        <v>0</v>
      </c>
      <c r="AL1907" s="111">
        <f t="shared" si="327"/>
        <v>0</v>
      </c>
      <c r="AM1907" s="111" t="str">
        <f t="shared" si="328"/>
        <v/>
      </c>
      <c r="AN1907" s="111" t="str">
        <f t="shared" ca="1" si="329"/>
        <v/>
      </c>
    </row>
    <row r="1908" spans="1:40" ht="20.25" customHeight="1" x14ac:dyDescent="0.3">
      <c r="A1908" s="107"/>
      <c r="B1908" s="144"/>
      <c r="C1908" s="119"/>
      <c r="D1908" s="120"/>
      <c r="E1908" s="119"/>
      <c r="F1908" s="119"/>
      <c r="G1908" s="120"/>
      <c r="H1908" s="119"/>
      <c r="I1908" s="109"/>
      <c r="L1908" s="108"/>
      <c r="M1908" s="108"/>
      <c r="N1908" s="108"/>
      <c r="O1908" s="108"/>
      <c r="P1908" s="108"/>
      <c r="Q1908" s="108"/>
      <c r="R1908" s="108"/>
      <c r="S1908" s="108"/>
      <c r="T1908" s="100">
        <f t="shared" si="320"/>
        <v>0</v>
      </c>
      <c r="U1908" s="111"/>
      <c r="V1908" s="111"/>
      <c r="W1908" s="111">
        <f>SUMIFS($F$3:F1908,$D$3:D1908,D1908,$C$3:C1908,"Buy")+SUMIFS($F$3:F1908,$D$3:D1908,D1908,$C$3:C1908,"Coin Deposit",$E$3:E1908,"&lt;&gt;")</f>
        <v>0</v>
      </c>
      <c r="X1908" s="111">
        <f t="shared" si="321"/>
        <v>0</v>
      </c>
      <c r="Y1908" s="111">
        <f>IF($D1908=Y$1,SUMIFS($H$3:$H1908,$G$3:$G1908,Y$1,$C$3:$C1908,"Sell"),0)</f>
        <v>0</v>
      </c>
      <c r="Z1908" s="111">
        <f t="shared" si="322"/>
        <v>0</v>
      </c>
      <c r="AA1908" s="111">
        <f>IF($D1908=AA$1,SUMIFS($H$3:$H1908,$G$3:$G1908,AA$1,$C$3:$C1908,"Sell"),0)</f>
        <v>0</v>
      </c>
      <c r="AB1908" s="111">
        <f t="shared" si="323"/>
        <v>0</v>
      </c>
      <c r="AC1908" s="111">
        <f>SUMIFS('Deductions and Deposits'!$H:$H,'Deductions and Deposits'!$G:$G,D1908,'Deductions and Deposits'!$F:$F,"&lt;="&amp;B1908)+SUMIFS($F$3:F1908,$D$3:D1908,D1908,$C$3:C1908,"Coin Deposit",$E$3:E1908,"")</f>
        <v>0</v>
      </c>
      <c r="AD1908" s="111">
        <f>SUMIFS('Deductions and Deposits'!$D:$D,'Deductions and Deposits'!$C:$C,D1908)+SUMIFS($F:$F,$D:$D,D1908,$C:$C,"Coin Deduction")</f>
        <v>0</v>
      </c>
      <c r="AE1908" s="111">
        <f>Table5[[#This Row],[Column4]]+Table5[[#This Row],[Column14]]+Table5[[#This Row],[Column19]]+Table5[[#This Row],[Column12]]</f>
        <v>0</v>
      </c>
      <c r="AF1908" s="111">
        <f>Table5[[#This Row],[Column5]]+Table5[[#This Row],[Column13]]+Table5[[#This Row],[Column21]]+Table5[[#This Row],[Column18]]</f>
        <v>0</v>
      </c>
      <c r="AG1908" s="111">
        <f t="shared" si="324"/>
        <v>0</v>
      </c>
      <c r="AH1908" s="111">
        <f t="shared" si="325"/>
        <v>0</v>
      </c>
      <c r="AI1908" s="111">
        <f>Table5[[#This Row],[Column17]]-Table5[[#This Row],[Column20]]</f>
        <v>0</v>
      </c>
      <c r="AJ1908" s="111">
        <f t="shared" si="326"/>
        <v>0</v>
      </c>
      <c r="AK1908" s="111">
        <f t="shared" si="330"/>
        <v>0</v>
      </c>
      <c r="AL1908" s="111">
        <f t="shared" si="327"/>
        <v>0</v>
      </c>
      <c r="AM1908" s="111" t="str">
        <f t="shared" si="328"/>
        <v/>
      </c>
      <c r="AN1908" s="111" t="str">
        <f t="shared" ca="1" si="329"/>
        <v/>
      </c>
    </row>
    <row r="1909" spans="1:40" ht="20.25" customHeight="1" x14ac:dyDescent="0.3">
      <c r="A1909" s="107"/>
      <c r="B1909" s="144"/>
      <c r="C1909" s="119"/>
      <c r="D1909" s="120"/>
      <c r="E1909" s="119"/>
      <c r="F1909" s="119"/>
      <c r="G1909" s="120"/>
      <c r="H1909" s="119"/>
      <c r="I1909" s="109"/>
      <c r="L1909" s="108"/>
      <c r="M1909" s="108"/>
      <c r="N1909" s="108"/>
      <c r="O1909" s="108"/>
      <c r="P1909" s="108"/>
      <c r="Q1909" s="108"/>
      <c r="R1909" s="108"/>
      <c r="S1909" s="108"/>
      <c r="T1909" s="100">
        <f t="shared" si="320"/>
        <v>0</v>
      </c>
      <c r="U1909" s="111"/>
      <c r="V1909" s="111"/>
      <c r="W1909" s="111">
        <f>SUMIFS($F$3:F1909,$D$3:D1909,D1909,$C$3:C1909,"Buy")+SUMIFS($F$3:F1909,$D$3:D1909,D1909,$C$3:C1909,"Coin Deposit",$E$3:E1909,"&lt;&gt;")</f>
        <v>0</v>
      </c>
      <c r="X1909" s="111">
        <f t="shared" si="321"/>
        <v>0</v>
      </c>
      <c r="Y1909" s="111">
        <f>IF($D1909=Y$1,SUMIFS($H$3:$H1909,$G$3:$G1909,Y$1,$C$3:$C1909,"Sell"),0)</f>
        <v>0</v>
      </c>
      <c r="Z1909" s="111">
        <f t="shared" si="322"/>
        <v>0</v>
      </c>
      <c r="AA1909" s="111">
        <f>IF($D1909=AA$1,SUMIFS($H$3:$H1909,$G$3:$G1909,AA$1,$C$3:$C1909,"Sell"),0)</f>
        <v>0</v>
      </c>
      <c r="AB1909" s="111">
        <f t="shared" si="323"/>
        <v>0</v>
      </c>
      <c r="AC1909" s="111">
        <f>SUMIFS('Deductions and Deposits'!$H:$H,'Deductions and Deposits'!$G:$G,D1909,'Deductions and Deposits'!$F:$F,"&lt;="&amp;B1909)+SUMIFS($F$3:F1909,$D$3:D1909,D1909,$C$3:C1909,"Coin Deposit",$E$3:E1909,"")</f>
        <v>0</v>
      </c>
      <c r="AD1909" s="111">
        <f>SUMIFS('Deductions and Deposits'!$D:$D,'Deductions and Deposits'!$C:$C,D1909)+SUMIFS($F:$F,$D:$D,D1909,$C:$C,"Coin Deduction")</f>
        <v>0</v>
      </c>
      <c r="AE1909" s="111">
        <f>Table5[[#This Row],[Column4]]+Table5[[#This Row],[Column14]]+Table5[[#This Row],[Column19]]+Table5[[#This Row],[Column12]]</f>
        <v>0</v>
      </c>
      <c r="AF1909" s="111">
        <f>Table5[[#This Row],[Column5]]+Table5[[#This Row],[Column13]]+Table5[[#This Row],[Column21]]+Table5[[#This Row],[Column18]]</f>
        <v>0</v>
      </c>
      <c r="AG1909" s="111">
        <f t="shared" si="324"/>
        <v>0</v>
      </c>
      <c r="AH1909" s="111">
        <f t="shared" si="325"/>
        <v>0</v>
      </c>
      <c r="AI1909" s="111">
        <f>Table5[[#This Row],[Column17]]-Table5[[#This Row],[Column20]]</f>
        <v>0</v>
      </c>
      <c r="AJ1909" s="111">
        <f t="shared" si="326"/>
        <v>0</v>
      </c>
      <c r="AK1909" s="111">
        <f t="shared" si="330"/>
        <v>0</v>
      </c>
      <c r="AL1909" s="111">
        <f t="shared" si="327"/>
        <v>0</v>
      </c>
      <c r="AM1909" s="111" t="str">
        <f t="shared" si="328"/>
        <v/>
      </c>
      <c r="AN1909" s="111" t="str">
        <f t="shared" ca="1" si="329"/>
        <v/>
      </c>
    </row>
    <row r="1910" spans="1:40" ht="20.25" customHeight="1" x14ac:dyDescent="0.3">
      <c r="A1910" s="107"/>
      <c r="B1910" s="144"/>
      <c r="C1910" s="119"/>
      <c r="D1910" s="120"/>
      <c r="E1910" s="119"/>
      <c r="F1910" s="119"/>
      <c r="G1910" s="120"/>
      <c r="H1910" s="119"/>
      <c r="I1910" s="109"/>
      <c r="L1910" s="108"/>
      <c r="M1910" s="108"/>
      <c r="N1910" s="108"/>
      <c r="O1910" s="108"/>
      <c r="P1910" s="108"/>
      <c r="Q1910" s="108"/>
      <c r="R1910" s="108"/>
      <c r="S1910" s="108"/>
      <c r="T1910" s="100">
        <f t="shared" si="320"/>
        <v>0</v>
      </c>
      <c r="U1910" s="111"/>
      <c r="V1910" s="111"/>
      <c r="W1910" s="111">
        <f>SUMIFS($F$3:F1910,$D$3:D1910,D1910,$C$3:C1910,"Buy")+SUMIFS($F$3:F1910,$D$3:D1910,D1910,$C$3:C1910,"Coin Deposit",$E$3:E1910,"&lt;&gt;")</f>
        <v>0</v>
      </c>
      <c r="X1910" s="111">
        <f t="shared" si="321"/>
        <v>0</v>
      </c>
      <c r="Y1910" s="111">
        <f>IF($D1910=Y$1,SUMIFS($H$3:$H1910,$G$3:$G1910,Y$1,$C$3:$C1910,"Sell"),0)</f>
        <v>0</v>
      </c>
      <c r="Z1910" s="111">
        <f t="shared" si="322"/>
        <v>0</v>
      </c>
      <c r="AA1910" s="111">
        <f>IF($D1910=AA$1,SUMIFS($H$3:$H1910,$G$3:$G1910,AA$1,$C$3:$C1910,"Sell"),0)</f>
        <v>0</v>
      </c>
      <c r="AB1910" s="111">
        <f t="shared" si="323"/>
        <v>0</v>
      </c>
      <c r="AC1910" s="111">
        <f>SUMIFS('Deductions and Deposits'!$H:$H,'Deductions and Deposits'!$G:$G,D1910,'Deductions and Deposits'!$F:$F,"&lt;="&amp;B1910)+SUMIFS($F$3:F1910,$D$3:D1910,D1910,$C$3:C1910,"Coin Deposit",$E$3:E1910,"")</f>
        <v>0</v>
      </c>
      <c r="AD1910" s="111">
        <f>SUMIFS('Deductions and Deposits'!$D:$D,'Deductions and Deposits'!$C:$C,D1910)+SUMIFS($F:$F,$D:$D,D1910,$C:$C,"Coin Deduction")</f>
        <v>0</v>
      </c>
      <c r="AE1910" s="111">
        <f>Table5[[#This Row],[Column4]]+Table5[[#This Row],[Column14]]+Table5[[#This Row],[Column19]]+Table5[[#This Row],[Column12]]</f>
        <v>0</v>
      </c>
      <c r="AF1910" s="111">
        <f>Table5[[#This Row],[Column5]]+Table5[[#This Row],[Column13]]+Table5[[#This Row],[Column21]]+Table5[[#This Row],[Column18]]</f>
        <v>0</v>
      </c>
      <c r="AG1910" s="111">
        <f t="shared" si="324"/>
        <v>0</v>
      </c>
      <c r="AH1910" s="111">
        <f t="shared" si="325"/>
        <v>0</v>
      </c>
      <c r="AI1910" s="111">
        <f>Table5[[#This Row],[Column17]]-Table5[[#This Row],[Column20]]</f>
        <v>0</v>
      </c>
      <c r="AJ1910" s="111">
        <f t="shared" si="326"/>
        <v>0</v>
      </c>
      <c r="AK1910" s="111">
        <f t="shared" si="330"/>
        <v>0</v>
      </c>
      <c r="AL1910" s="111">
        <f t="shared" si="327"/>
        <v>0</v>
      </c>
      <c r="AM1910" s="111" t="str">
        <f t="shared" si="328"/>
        <v/>
      </c>
      <c r="AN1910" s="111" t="str">
        <f t="shared" ca="1" si="329"/>
        <v/>
      </c>
    </row>
    <row r="1911" spans="1:40" ht="20.25" customHeight="1" x14ac:dyDescent="0.3">
      <c r="A1911" s="107"/>
      <c r="B1911" s="144"/>
      <c r="C1911" s="119"/>
      <c r="D1911" s="120"/>
      <c r="E1911" s="119"/>
      <c r="F1911" s="119"/>
      <c r="G1911" s="120"/>
      <c r="H1911" s="119"/>
      <c r="I1911" s="109"/>
      <c r="L1911" s="108"/>
      <c r="M1911" s="108"/>
      <c r="N1911" s="108"/>
      <c r="O1911" s="108"/>
      <c r="P1911" s="108"/>
      <c r="Q1911" s="108"/>
      <c r="R1911" s="108"/>
      <c r="S1911" s="108"/>
      <c r="T1911" s="100">
        <f t="shared" si="320"/>
        <v>0</v>
      </c>
      <c r="U1911" s="111"/>
      <c r="V1911" s="111"/>
      <c r="W1911" s="111">
        <f>SUMIFS($F$3:F1911,$D$3:D1911,D1911,$C$3:C1911,"Buy")+SUMIFS($F$3:F1911,$D$3:D1911,D1911,$C$3:C1911,"Coin Deposit",$E$3:E1911,"&lt;&gt;")</f>
        <v>0</v>
      </c>
      <c r="X1911" s="111">
        <f t="shared" si="321"/>
        <v>0</v>
      </c>
      <c r="Y1911" s="111">
        <f>IF($D1911=Y$1,SUMIFS($H$3:$H1911,$G$3:$G1911,Y$1,$C$3:$C1911,"Sell"),0)</f>
        <v>0</v>
      </c>
      <c r="Z1911" s="111">
        <f t="shared" si="322"/>
        <v>0</v>
      </c>
      <c r="AA1911" s="111">
        <f>IF($D1911=AA$1,SUMIFS($H$3:$H1911,$G$3:$G1911,AA$1,$C$3:$C1911,"Sell"),0)</f>
        <v>0</v>
      </c>
      <c r="AB1911" s="111">
        <f t="shared" si="323"/>
        <v>0</v>
      </c>
      <c r="AC1911" s="111">
        <f>SUMIFS('Deductions and Deposits'!$H:$H,'Deductions and Deposits'!$G:$G,D1911,'Deductions and Deposits'!$F:$F,"&lt;="&amp;B1911)+SUMIFS($F$3:F1911,$D$3:D1911,D1911,$C$3:C1911,"Coin Deposit",$E$3:E1911,"")</f>
        <v>0</v>
      </c>
      <c r="AD1911" s="111">
        <f>SUMIFS('Deductions and Deposits'!$D:$D,'Deductions and Deposits'!$C:$C,D1911)+SUMIFS($F:$F,$D:$D,D1911,$C:$C,"Coin Deduction")</f>
        <v>0</v>
      </c>
      <c r="AE1911" s="111">
        <f>Table5[[#This Row],[Column4]]+Table5[[#This Row],[Column14]]+Table5[[#This Row],[Column19]]+Table5[[#This Row],[Column12]]</f>
        <v>0</v>
      </c>
      <c r="AF1911" s="111">
        <f>Table5[[#This Row],[Column5]]+Table5[[#This Row],[Column13]]+Table5[[#This Row],[Column21]]+Table5[[#This Row],[Column18]]</f>
        <v>0</v>
      </c>
      <c r="AG1911" s="111">
        <f t="shared" si="324"/>
        <v>0</v>
      </c>
      <c r="AH1911" s="111">
        <f t="shared" si="325"/>
        <v>0</v>
      </c>
      <c r="AI1911" s="111">
        <f>Table5[[#This Row],[Column17]]-Table5[[#This Row],[Column20]]</f>
        <v>0</v>
      </c>
      <c r="AJ1911" s="111">
        <f t="shared" si="326"/>
        <v>0</v>
      </c>
      <c r="AK1911" s="111">
        <f t="shared" si="330"/>
        <v>0</v>
      </c>
      <c r="AL1911" s="111">
        <f t="shared" si="327"/>
        <v>0</v>
      </c>
      <c r="AM1911" s="111" t="str">
        <f t="shared" si="328"/>
        <v/>
      </c>
      <c r="AN1911" s="111" t="str">
        <f t="shared" ca="1" si="329"/>
        <v/>
      </c>
    </row>
    <row r="1912" spans="1:40" ht="20.25" customHeight="1" x14ac:dyDescent="0.3">
      <c r="A1912" s="107"/>
      <c r="B1912" s="144"/>
      <c r="C1912" s="119"/>
      <c r="D1912" s="120"/>
      <c r="E1912" s="119"/>
      <c r="F1912" s="119"/>
      <c r="G1912" s="120"/>
      <c r="H1912" s="119"/>
      <c r="I1912" s="109"/>
      <c r="L1912" s="108"/>
      <c r="M1912" s="108"/>
      <c r="N1912" s="108"/>
      <c r="O1912" s="108"/>
      <c r="P1912" s="108"/>
      <c r="Q1912" s="108"/>
      <c r="R1912" s="108"/>
      <c r="S1912" s="108"/>
      <c r="T1912" s="100">
        <f t="shared" si="320"/>
        <v>0</v>
      </c>
      <c r="U1912" s="111"/>
      <c r="V1912" s="111"/>
      <c r="W1912" s="111">
        <f>SUMIFS($F$3:F1912,$D$3:D1912,D1912,$C$3:C1912,"Buy")+SUMIFS($F$3:F1912,$D$3:D1912,D1912,$C$3:C1912,"Coin Deposit",$E$3:E1912,"&lt;&gt;")</f>
        <v>0</v>
      </c>
      <c r="X1912" s="111">
        <f t="shared" si="321"/>
        <v>0</v>
      </c>
      <c r="Y1912" s="111">
        <f>IF($D1912=Y$1,SUMIFS($H$3:$H1912,$G$3:$G1912,Y$1,$C$3:$C1912,"Sell"),0)</f>
        <v>0</v>
      </c>
      <c r="Z1912" s="111">
        <f t="shared" si="322"/>
        <v>0</v>
      </c>
      <c r="AA1912" s="111">
        <f>IF($D1912=AA$1,SUMIFS($H$3:$H1912,$G$3:$G1912,AA$1,$C$3:$C1912,"Sell"),0)</f>
        <v>0</v>
      </c>
      <c r="AB1912" s="111">
        <f t="shared" si="323"/>
        <v>0</v>
      </c>
      <c r="AC1912" s="111">
        <f>SUMIFS('Deductions and Deposits'!$H:$H,'Deductions and Deposits'!$G:$G,D1912,'Deductions and Deposits'!$F:$F,"&lt;="&amp;B1912)+SUMIFS($F$3:F1912,$D$3:D1912,D1912,$C$3:C1912,"Coin Deposit",$E$3:E1912,"")</f>
        <v>0</v>
      </c>
      <c r="AD1912" s="111">
        <f>SUMIFS('Deductions and Deposits'!$D:$D,'Deductions and Deposits'!$C:$C,D1912)+SUMIFS($F:$F,$D:$D,D1912,$C:$C,"Coin Deduction")</f>
        <v>0</v>
      </c>
      <c r="AE1912" s="111">
        <f>Table5[[#This Row],[Column4]]+Table5[[#This Row],[Column14]]+Table5[[#This Row],[Column19]]+Table5[[#This Row],[Column12]]</f>
        <v>0</v>
      </c>
      <c r="AF1912" s="111">
        <f>Table5[[#This Row],[Column5]]+Table5[[#This Row],[Column13]]+Table5[[#This Row],[Column21]]+Table5[[#This Row],[Column18]]</f>
        <v>0</v>
      </c>
      <c r="AG1912" s="111">
        <f t="shared" si="324"/>
        <v>0</v>
      </c>
      <c r="AH1912" s="111">
        <f t="shared" si="325"/>
        <v>0</v>
      </c>
      <c r="AI1912" s="111">
        <f>Table5[[#This Row],[Column17]]-Table5[[#This Row],[Column20]]</f>
        <v>0</v>
      </c>
      <c r="AJ1912" s="111">
        <f t="shared" si="326"/>
        <v>0</v>
      </c>
      <c r="AK1912" s="111">
        <f t="shared" si="330"/>
        <v>0</v>
      </c>
      <c r="AL1912" s="111">
        <f t="shared" si="327"/>
        <v>0</v>
      </c>
      <c r="AM1912" s="111" t="str">
        <f t="shared" si="328"/>
        <v/>
      </c>
      <c r="AN1912" s="111" t="str">
        <f t="shared" ca="1" si="329"/>
        <v/>
      </c>
    </row>
    <row r="1913" spans="1:40" ht="20.25" customHeight="1" x14ac:dyDescent="0.3">
      <c r="A1913" s="107"/>
      <c r="B1913" s="144"/>
      <c r="C1913" s="119"/>
      <c r="D1913" s="120"/>
      <c r="E1913" s="119"/>
      <c r="F1913" s="119"/>
      <c r="G1913" s="120"/>
      <c r="H1913" s="119"/>
      <c r="I1913" s="109"/>
      <c r="L1913" s="108"/>
      <c r="M1913" s="108"/>
      <c r="N1913" s="108"/>
      <c r="O1913" s="108"/>
      <c r="P1913" s="108"/>
      <c r="Q1913" s="108"/>
      <c r="R1913" s="108"/>
      <c r="S1913" s="108"/>
      <c r="T1913" s="100">
        <f t="shared" si="320"/>
        <v>0</v>
      </c>
      <c r="U1913" s="111"/>
      <c r="V1913" s="111"/>
      <c r="W1913" s="111">
        <f>SUMIFS($F$3:F1913,$D$3:D1913,D1913,$C$3:C1913,"Buy")+SUMIFS($F$3:F1913,$D$3:D1913,D1913,$C$3:C1913,"Coin Deposit",$E$3:E1913,"&lt;&gt;")</f>
        <v>0</v>
      </c>
      <c r="X1913" s="111">
        <f t="shared" si="321"/>
        <v>0</v>
      </c>
      <c r="Y1913" s="111">
        <f>IF($D1913=Y$1,SUMIFS($H$3:$H1913,$G$3:$G1913,Y$1,$C$3:$C1913,"Sell"),0)</f>
        <v>0</v>
      </c>
      <c r="Z1913" s="111">
        <f t="shared" si="322"/>
        <v>0</v>
      </c>
      <c r="AA1913" s="111">
        <f>IF($D1913=AA$1,SUMIFS($H$3:$H1913,$G$3:$G1913,AA$1,$C$3:$C1913,"Sell"),0)</f>
        <v>0</v>
      </c>
      <c r="AB1913" s="111">
        <f t="shared" si="323"/>
        <v>0</v>
      </c>
      <c r="AC1913" s="111">
        <f>SUMIFS('Deductions and Deposits'!$H:$H,'Deductions and Deposits'!$G:$G,D1913,'Deductions and Deposits'!$F:$F,"&lt;="&amp;B1913)+SUMIFS($F$3:F1913,$D$3:D1913,D1913,$C$3:C1913,"Coin Deposit",$E$3:E1913,"")</f>
        <v>0</v>
      </c>
      <c r="AD1913" s="111">
        <f>SUMIFS('Deductions and Deposits'!$D:$D,'Deductions and Deposits'!$C:$C,D1913)+SUMIFS($F:$F,$D:$D,D1913,$C:$C,"Coin Deduction")</f>
        <v>0</v>
      </c>
      <c r="AE1913" s="111">
        <f>Table5[[#This Row],[Column4]]+Table5[[#This Row],[Column14]]+Table5[[#This Row],[Column19]]+Table5[[#This Row],[Column12]]</f>
        <v>0</v>
      </c>
      <c r="AF1913" s="111">
        <f>Table5[[#This Row],[Column5]]+Table5[[#This Row],[Column13]]+Table5[[#This Row],[Column21]]+Table5[[#This Row],[Column18]]</f>
        <v>0</v>
      </c>
      <c r="AG1913" s="111">
        <f t="shared" si="324"/>
        <v>0</v>
      </c>
      <c r="AH1913" s="111">
        <f t="shared" si="325"/>
        <v>0</v>
      </c>
      <c r="AI1913" s="111">
        <f>Table5[[#This Row],[Column17]]-Table5[[#This Row],[Column20]]</f>
        <v>0</v>
      </c>
      <c r="AJ1913" s="111">
        <f t="shared" si="326"/>
        <v>0</v>
      </c>
      <c r="AK1913" s="111">
        <f t="shared" si="330"/>
        <v>0</v>
      </c>
      <c r="AL1913" s="111">
        <f t="shared" si="327"/>
        <v>0</v>
      </c>
      <c r="AM1913" s="111" t="str">
        <f t="shared" si="328"/>
        <v/>
      </c>
      <c r="AN1913" s="111" t="str">
        <f t="shared" ca="1" si="329"/>
        <v/>
      </c>
    </row>
    <row r="1914" spans="1:40" ht="20.25" customHeight="1" x14ac:dyDescent="0.3">
      <c r="A1914" s="107"/>
      <c r="B1914" s="144"/>
      <c r="C1914" s="119"/>
      <c r="D1914" s="120"/>
      <c r="E1914" s="119"/>
      <c r="F1914" s="119"/>
      <c r="G1914" s="120"/>
      <c r="H1914" s="119"/>
      <c r="I1914" s="109"/>
      <c r="L1914" s="108"/>
      <c r="M1914" s="108"/>
      <c r="N1914" s="108"/>
      <c r="O1914" s="108"/>
      <c r="P1914" s="108"/>
      <c r="Q1914" s="108"/>
      <c r="R1914" s="108"/>
      <c r="S1914" s="108"/>
      <c r="T1914" s="100">
        <f t="shared" si="320"/>
        <v>0</v>
      </c>
      <c r="U1914" s="111"/>
      <c r="V1914" s="111"/>
      <c r="W1914" s="111">
        <f>SUMIFS($F$3:F1914,$D$3:D1914,D1914,$C$3:C1914,"Buy")+SUMIFS($F$3:F1914,$D$3:D1914,D1914,$C$3:C1914,"Coin Deposit",$E$3:E1914,"&lt;&gt;")</f>
        <v>0</v>
      </c>
      <c r="X1914" s="111">
        <f t="shared" si="321"/>
        <v>0</v>
      </c>
      <c r="Y1914" s="111">
        <f>IF($D1914=Y$1,SUMIFS($H$3:$H1914,$G$3:$G1914,Y$1,$C$3:$C1914,"Sell"),0)</f>
        <v>0</v>
      </c>
      <c r="Z1914" s="111">
        <f t="shared" si="322"/>
        <v>0</v>
      </c>
      <c r="AA1914" s="111">
        <f>IF($D1914=AA$1,SUMIFS($H$3:$H1914,$G$3:$G1914,AA$1,$C$3:$C1914,"Sell"),0)</f>
        <v>0</v>
      </c>
      <c r="AB1914" s="111">
        <f t="shared" si="323"/>
        <v>0</v>
      </c>
      <c r="AC1914" s="111">
        <f>SUMIFS('Deductions and Deposits'!$H:$H,'Deductions and Deposits'!$G:$G,D1914,'Deductions and Deposits'!$F:$F,"&lt;="&amp;B1914)+SUMIFS($F$3:F1914,$D$3:D1914,D1914,$C$3:C1914,"Coin Deposit",$E$3:E1914,"")</f>
        <v>0</v>
      </c>
      <c r="AD1914" s="111">
        <f>SUMIFS('Deductions and Deposits'!$D:$D,'Deductions and Deposits'!$C:$C,D1914)+SUMIFS($F:$F,$D:$D,D1914,$C:$C,"Coin Deduction")</f>
        <v>0</v>
      </c>
      <c r="AE1914" s="111">
        <f>Table5[[#This Row],[Column4]]+Table5[[#This Row],[Column14]]+Table5[[#This Row],[Column19]]+Table5[[#This Row],[Column12]]</f>
        <v>0</v>
      </c>
      <c r="AF1914" s="111">
        <f>Table5[[#This Row],[Column5]]+Table5[[#This Row],[Column13]]+Table5[[#This Row],[Column21]]+Table5[[#This Row],[Column18]]</f>
        <v>0</v>
      </c>
      <c r="AG1914" s="111">
        <f t="shared" si="324"/>
        <v>0</v>
      </c>
      <c r="AH1914" s="111">
        <f t="shared" si="325"/>
        <v>0</v>
      </c>
      <c r="AI1914" s="111">
        <f>Table5[[#This Row],[Column17]]-Table5[[#This Row],[Column20]]</f>
        <v>0</v>
      </c>
      <c r="AJ1914" s="111">
        <f t="shared" si="326"/>
        <v>0</v>
      </c>
      <c r="AK1914" s="111">
        <f t="shared" si="330"/>
        <v>0</v>
      </c>
      <c r="AL1914" s="111">
        <f t="shared" si="327"/>
        <v>0</v>
      </c>
      <c r="AM1914" s="111" t="str">
        <f t="shared" si="328"/>
        <v/>
      </c>
      <c r="AN1914" s="111" t="str">
        <f t="shared" ca="1" si="329"/>
        <v/>
      </c>
    </row>
    <row r="1915" spans="1:40" ht="20.25" customHeight="1" x14ac:dyDescent="0.3">
      <c r="A1915" s="107"/>
      <c r="B1915" s="144"/>
      <c r="C1915" s="119"/>
      <c r="D1915" s="120"/>
      <c r="E1915" s="119"/>
      <c r="F1915" s="119"/>
      <c r="G1915" s="120"/>
      <c r="H1915" s="119"/>
      <c r="I1915" s="109"/>
      <c r="L1915" s="108"/>
      <c r="M1915" s="108"/>
      <c r="N1915" s="108"/>
      <c r="O1915" s="108"/>
      <c r="P1915" s="108"/>
      <c r="Q1915" s="108"/>
      <c r="R1915" s="108"/>
      <c r="S1915" s="108"/>
      <c r="T1915" s="100">
        <f t="shared" si="320"/>
        <v>0</v>
      </c>
      <c r="U1915" s="111"/>
      <c r="V1915" s="111"/>
      <c r="W1915" s="111">
        <f>SUMIFS($F$3:F1915,$D$3:D1915,D1915,$C$3:C1915,"Buy")+SUMIFS($F$3:F1915,$D$3:D1915,D1915,$C$3:C1915,"Coin Deposit",$E$3:E1915,"&lt;&gt;")</f>
        <v>0</v>
      </c>
      <c r="X1915" s="111">
        <f t="shared" si="321"/>
        <v>0</v>
      </c>
      <c r="Y1915" s="111">
        <f>IF($D1915=Y$1,SUMIFS($H$3:$H1915,$G$3:$G1915,Y$1,$C$3:$C1915,"Sell"),0)</f>
        <v>0</v>
      </c>
      <c r="Z1915" s="111">
        <f t="shared" si="322"/>
        <v>0</v>
      </c>
      <c r="AA1915" s="111">
        <f>IF($D1915=AA$1,SUMIFS($H$3:$H1915,$G$3:$G1915,AA$1,$C$3:$C1915,"Sell"),0)</f>
        <v>0</v>
      </c>
      <c r="AB1915" s="111">
        <f t="shared" si="323"/>
        <v>0</v>
      </c>
      <c r="AC1915" s="111">
        <f>SUMIFS('Deductions and Deposits'!$H:$H,'Deductions and Deposits'!$G:$G,D1915,'Deductions and Deposits'!$F:$F,"&lt;="&amp;B1915)+SUMIFS($F$3:F1915,$D$3:D1915,D1915,$C$3:C1915,"Coin Deposit",$E$3:E1915,"")</f>
        <v>0</v>
      </c>
      <c r="AD1915" s="111">
        <f>SUMIFS('Deductions and Deposits'!$D:$D,'Deductions and Deposits'!$C:$C,D1915)+SUMIFS($F:$F,$D:$D,D1915,$C:$C,"Coin Deduction")</f>
        <v>0</v>
      </c>
      <c r="AE1915" s="111">
        <f>Table5[[#This Row],[Column4]]+Table5[[#This Row],[Column14]]+Table5[[#This Row],[Column19]]+Table5[[#This Row],[Column12]]</f>
        <v>0</v>
      </c>
      <c r="AF1915" s="111">
        <f>Table5[[#This Row],[Column5]]+Table5[[#This Row],[Column13]]+Table5[[#This Row],[Column21]]+Table5[[#This Row],[Column18]]</f>
        <v>0</v>
      </c>
      <c r="AG1915" s="111">
        <f t="shared" si="324"/>
        <v>0</v>
      </c>
      <c r="AH1915" s="111">
        <f t="shared" si="325"/>
        <v>0</v>
      </c>
      <c r="AI1915" s="111">
        <f>Table5[[#This Row],[Column17]]-Table5[[#This Row],[Column20]]</f>
        <v>0</v>
      </c>
      <c r="AJ1915" s="111">
        <f t="shared" si="326"/>
        <v>0</v>
      </c>
      <c r="AK1915" s="111">
        <f t="shared" si="330"/>
        <v>0</v>
      </c>
      <c r="AL1915" s="111">
        <f t="shared" si="327"/>
        <v>0</v>
      </c>
      <c r="AM1915" s="111" t="str">
        <f t="shared" si="328"/>
        <v/>
      </c>
      <c r="AN1915" s="111" t="str">
        <f t="shared" ca="1" si="329"/>
        <v/>
      </c>
    </row>
    <row r="1916" spans="1:40" ht="20.25" customHeight="1" x14ac:dyDescent="0.3">
      <c r="A1916" s="107"/>
      <c r="B1916" s="144"/>
      <c r="C1916" s="119"/>
      <c r="D1916" s="120"/>
      <c r="E1916" s="119"/>
      <c r="F1916" s="119"/>
      <c r="G1916" s="120"/>
      <c r="H1916" s="119"/>
      <c r="I1916" s="109"/>
      <c r="L1916" s="108"/>
      <c r="M1916" s="108"/>
      <c r="N1916" s="108"/>
      <c r="O1916" s="108"/>
      <c r="P1916" s="108"/>
      <c r="Q1916" s="108"/>
      <c r="R1916" s="108"/>
      <c r="S1916" s="108"/>
      <c r="T1916" s="100">
        <f t="shared" si="320"/>
        <v>0</v>
      </c>
      <c r="U1916" s="111"/>
      <c r="V1916" s="111"/>
      <c r="W1916" s="111">
        <f>SUMIFS($F$3:F1916,$D$3:D1916,D1916,$C$3:C1916,"Buy")+SUMIFS($F$3:F1916,$D$3:D1916,D1916,$C$3:C1916,"Coin Deposit",$E$3:E1916,"&lt;&gt;")</f>
        <v>0</v>
      </c>
      <c r="X1916" s="111">
        <f t="shared" si="321"/>
        <v>0</v>
      </c>
      <c r="Y1916" s="111">
        <f>IF($D1916=Y$1,SUMIFS($H$3:$H1916,$G$3:$G1916,Y$1,$C$3:$C1916,"Sell"),0)</f>
        <v>0</v>
      </c>
      <c r="Z1916" s="111">
        <f t="shared" si="322"/>
        <v>0</v>
      </c>
      <c r="AA1916" s="111">
        <f>IF($D1916=AA$1,SUMIFS($H$3:$H1916,$G$3:$G1916,AA$1,$C$3:$C1916,"Sell"),0)</f>
        <v>0</v>
      </c>
      <c r="AB1916" s="111">
        <f t="shared" si="323"/>
        <v>0</v>
      </c>
      <c r="AC1916" s="111">
        <f>SUMIFS('Deductions and Deposits'!$H:$H,'Deductions and Deposits'!$G:$G,D1916,'Deductions and Deposits'!$F:$F,"&lt;="&amp;B1916)+SUMIFS($F$3:F1916,$D$3:D1916,D1916,$C$3:C1916,"Coin Deposit",$E$3:E1916,"")</f>
        <v>0</v>
      </c>
      <c r="AD1916" s="111">
        <f>SUMIFS('Deductions and Deposits'!$D:$D,'Deductions and Deposits'!$C:$C,D1916)+SUMIFS($F:$F,$D:$D,D1916,$C:$C,"Coin Deduction")</f>
        <v>0</v>
      </c>
      <c r="AE1916" s="111">
        <f>Table5[[#This Row],[Column4]]+Table5[[#This Row],[Column14]]+Table5[[#This Row],[Column19]]+Table5[[#This Row],[Column12]]</f>
        <v>0</v>
      </c>
      <c r="AF1916" s="111">
        <f>Table5[[#This Row],[Column5]]+Table5[[#This Row],[Column13]]+Table5[[#This Row],[Column21]]+Table5[[#This Row],[Column18]]</f>
        <v>0</v>
      </c>
      <c r="AG1916" s="111">
        <f t="shared" si="324"/>
        <v>0</v>
      </c>
      <c r="AH1916" s="111">
        <f t="shared" si="325"/>
        <v>0</v>
      </c>
      <c r="AI1916" s="111">
        <f>Table5[[#This Row],[Column17]]-Table5[[#This Row],[Column20]]</f>
        <v>0</v>
      </c>
      <c r="AJ1916" s="111">
        <f t="shared" si="326"/>
        <v>0</v>
      </c>
      <c r="AK1916" s="111">
        <f t="shared" si="330"/>
        <v>0</v>
      </c>
      <c r="AL1916" s="111">
        <f t="shared" si="327"/>
        <v>0</v>
      </c>
      <c r="AM1916" s="111" t="str">
        <f t="shared" si="328"/>
        <v/>
      </c>
      <c r="AN1916" s="111" t="str">
        <f t="shared" ca="1" si="329"/>
        <v/>
      </c>
    </row>
    <row r="1917" spans="1:40" ht="20.25" customHeight="1" x14ac:dyDescent="0.3">
      <c r="A1917" s="107"/>
      <c r="B1917" s="144"/>
      <c r="C1917" s="119"/>
      <c r="D1917" s="120"/>
      <c r="E1917" s="119"/>
      <c r="F1917" s="119"/>
      <c r="G1917" s="120"/>
      <c r="H1917" s="119"/>
      <c r="I1917" s="109"/>
      <c r="L1917" s="108"/>
      <c r="M1917" s="108"/>
      <c r="N1917" s="108"/>
      <c r="O1917" s="108"/>
      <c r="P1917" s="108"/>
      <c r="Q1917" s="108"/>
      <c r="R1917" s="108"/>
      <c r="S1917" s="108"/>
      <c r="T1917" s="100">
        <f t="shared" si="320"/>
        <v>0</v>
      </c>
      <c r="U1917" s="111"/>
      <c r="V1917" s="111"/>
      <c r="W1917" s="111">
        <f>SUMIFS($F$3:F1917,$D$3:D1917,D1917,$C$3:C1917,"Buy")+SUMIFS($F$3:F1917,$D$3:D1917,D1917,$C$3:C1917,"Coin Deposit",$E$3:E1917,"&lt;&gt;")</f>
        <v>0</v>
      </c>
      <c r="X1917" s="111">
        <f t="shared" si="321"/>
        <v>0</v>
      </c>
      <c r="Y1917" s="111">
        <f>IF($D1917=Y$1,SUMIFS($H$3:$H1917,$G$3:$G1917,Y$1,$C$3:$C1917,"Sell"),0)</f>
        <v>0</v>
      </c>
      <c r="Z1917" s="111">
        <f t="shared" si="322"/>
        <v>0</v>
      </c>
      <c r="AA1917" s="111">
        <f>IF($D1917=AA$1,SUMIFS($H$3:$H1917,$G$3:$G1917,AA$1,$C$3:$C1917,"Sell"),0)</f>
        <v>0</v>
      </c>
      <c r="AB1917" s="111">
        <f t="shared" si="323"/>
        <v>0</v>
      </c>
      <c r="AC1917" s="111">
        <f>SUMIFS('Deductions and Deposits'!$H:$H,'Deductions and Deposits'!$G:$G,D1917,'Deductions and Deposits'!$F:$F,"&lt;="&amp;B1917)+SUMIFS($F$3:F1917,$D$3:D1917,D1917,$C$3:C1917,"Coin Deposit",$E$3:E1917,"")</f>
        <v>0</v>
      </c>
      <c r="AD1917" s="111">
        <f>SUMIFS('Deductions and Deposits'!$D:$D,'Deductions and Deposits'!$C:$C,D1917)+SUMIFS($F:$F,$D:$D,D1917,$C:$C,"Coin Deduction")</f>
        <v>0</v>
      </c>
      <c r="AE1917" s="111">
        <f>Table5[[#This Row],[Column4]]+Table5[[#This Row],[Column14]]+Table5[[#This Row],[Column19]]+Table5[[#This Row],[Column12]]</f>
        <v>0</v>
      </c>
      <c r="AF1917" s="111">
        <f>Table5[[#This Row],[Column5]]+Table5[[#This Row],[Column13]]+Table5[[#This Row],[Column21]]+Table5[[#This Row],[Column18]]</f>
        <v>0</v>
      </c>
      <c r="AG1917" s="111">
        <f t="shared" si="324"/>
        <v>0</v>
      </c>
      <c r="AH1917" s="111">
        <f t="shared" si="325"/>
        <v>0</v>
      </c>
      <c r="AI1917" s="111">
        <f>Table5[[#This Row],[Column17]]-Table5[[#This Row],[Column20]]</f>
        <v>0</v>
      </c>
      <c r="AJ1917" s="111">
        <f t="shared" si="326"/>
        <v>0</v>
      </c>
      <c r="AK1917" s="111">
        <f t="shared" si="330"/>
        <v>0</v>
      </c>
      <c r="AL1917" s="111">
        <f t="shared" si="327"/>
        <v>0</v>
      </c>
      <c r="AM1917" s="111" t="str">
        <f t="shared" si="328"/>
        <v/>
      </c>
      <c r="AN1917" s="111" t="str">
        <f t="shared" ca="1" si="329"/>
        <v/>
      </c>
    </row>
    <row r="1918" spans="1:40" ht="20.25" customHeight="1" x14ac:dyDescent="0.3">
      <c r="A1918" s="107"/>
      <c r="B1918" s="144"/>
      <c r="C1918" s="119"/>
      <c r="D1918" s="120"/>
      <c r="E1918" s="119"/>
      <c r="F1918" s="119"/>
      <c r="G1918" s="120"/>
      <c r="H1918" s="119"/>
      <c r="I1918" s="109"/>
      <c r="L1918" s="108"/>
      <c r="M1918" s="108"/>
      <c r="N1918" s="108"/>
      <c r="O1918" s="108"/>
      <c r="P1918" s="108"/>
      <c r="Q1918" s="108"/>
      <c r="R1918" s="108"/>
      <c r="S1918" s="108"/>
      <c r="T1918" s="100">
        <f t="shared" si="320"/>
        <v>0</v>
      </c>
      <c r="U1918" s="111"/>
      <c r="V1918" s="111"/>
      <c r="W1918" s="111">
        <f>SUMIFS($F$3:F1918,$D$3:D1918,D1918,$C$3:C1918,"Buy")+SUMIFS($F$3:F1918,$D$3:D1918,D1918,$C$3:C1918,"Coin Deposit",$E$3:E1918,"&lt;&gt;")</f>
        <v>0</v>
      </c>
      <c r="X1918" s="111">
        <f t="shared" si="321"/>
        <v>0</v>
      </c>
      <c r="Y1918" s="111">
        <f>IF($D1918=Y$1,SUMIFS($H$3:$H1918,$G$3:$G1918,Y$1,$C$3:$C1918,"Sell"),0)</f>
        <v>0</v>
      </c>
      <c r="Z1918" s="111">
        <f t="shared" si="322"/>
        <v>0</v>
      </c>
      <c r="AA1918" s="111">
        <f>IF($D1918=AA$1,SUMIFS($H$3:$H1918,$G$3:$G1918,AA$1,$C$3:$C1918,"Sell"),0)</f>
        <v>0</v>
      </c>
      <c r="AB1918" s="111">
        <f t="shared" si="323"/>
        <v>0</v>
      </c>
      <c r="AC1918" s="111">
        <f>SUMIFS('Deductions and Deposits'!$H:$H,'Deductions and Deposits'!$G:$G,D1918,'Deductions and Deposits'!$F:$F,"&lt;="&amp;B1918)+SUMIFS($F$3:F1918,$D$3:D1918,D1918,$C$3:C1918,"Coin Deposit",$E$3:E1918,"")</f>
        <v>0</v>
      </c>
      <c r="AD1918" s="111">
        <f>SUMIFS('Deductions and Deposits'!$D:$D,'Deductions and Deposits'!$C:$C,D1918)+SUMIFS($F:$F,$D:$D,D1918,$C:$C,"Coin Deduction")</f>
        <v>0</v>
      </c>
      <c r="AE1918" s="111">
        <f>Table5[[#This Row],[Column4]]+Table5[[#This Row],[Column14]]+Table5[[#This Row],[Column19]]+Table5[[#This Row],[Column12]]</f>
        <v>0</v>
      </c>
      <c r="AF1918" s="111">
        <f>Table5[[#This Row],[Column5]]+Table5[[#This Row],[Column13]]+Table5[[#This Row],[Column21]]+Table5[[#This Row],[Column18]]</f>
        <v>0</v>
      </c>
      <c r="AG1918" s="111">
        <f t="shared" si="324"/>
        <v>0</v>
      </c>
      <c r="AH1918" s="111">
        <f t="shared" si="325"/>
        <v>0</v>
      </c>
      <c r="AI1918" s="111">
        <f>Table5[[#This Row],[Column17]]-Table5[[#This Row],[Column20]]</f>
        <v>0</v>
      </c>
      <c r="AJ1918" s="111">
        <f t="shared" si="326"/>
        <v>0</v>
      </c>
      <c r="AK1918" s="111">
        <f t="shared" si="330"/>
        <v>0</v>
      </c>
      <c r="AL1918" s="111">
        <f t="shared" si="327"/>
        <v>0</v>
      </c>
      <c r="AM1918" s="111" t="str">
        <f t="shared" si="328"/>
        <v/>
      </c>
      <c r="AN1918" s="111" t="str">
        <f t="shared" ca="1" si="329"/>
        <v/>
      </c>
    </row>
    <row r="1919" spans="1:40" ht="20.25" customHeight="1" x14ac:dyDescent="0.3">
      <c r="A1919" s="107"/>
      <c r="B1919" s="144"/>
      <c r="C1919" s="119"/>
      <c r="D1919" s="120"/>
      <c r="E1919" s="119"/>
      <c r="F1919" s="119"/>
      <c r="G1919" s="120"/>
      <c r="H1919" s="119"/>
      <c r="I1919" s="109"/>
      <c r="L1919" s="108"/>
      <c r="M1919" s="108"/>
      <c r="N1919" s="108"/>
      <c r="O1919" s="108"/>
      <c r="P1919" s="108"/>
      <c r="Q1919" s="108"/>
      <c r="R1919" s="108"/>
      <c r="S1919" s="108"/>
      <c r="T1919" s="100">
        <f t="shared" si="320"/>
        <v>0</v>
      </c>
      <c r="U1919" s="111"/>
      <c r="V1919" s="111"/>
      <c r="W1919" s="111">
        <f>SUMIFS($F$3:F1919,$D$3:D1919,D1919,$C$3:C1919,"Buy")+SUMIFS($F$3:F1919,$D$3:D1919,D1919,$C$3:C1919,"Coin Deposit",$E$3:E1919,"&lt;&gt;")</f>
        <v>0</v>
      </c>
      <c r="X1919" s="111">
        <f t="shared" si="321"/>
        <v>0</v>
      </c>
      <c r="Y1919" s="111">
        <f>IF($D1919=Y$1,SUMIFS($H$3:$H1919,$G$3:$G1919,Y$1,$C$3:$C1919,"Sell"),0)</f>
        <v>0</v>
      </c>
      <c r="Z1919" s="111">
        <f t="shared" si="322"/>
        <v>0</v>
      </c>
      <c r="AA1919" s="111">
        <f>IF($D1919=AA$1,SUMIFS($H$3:$H1919,$G$3:$G1919,AA$1,$C$3:$C1919,"Sell"),0)</f>
        <v>0</v>
      </c>
      <c r="AB1919" s="111">
        <f t="shared" si="323"/>
        <v>0</v>
      </c>
      <c r="AC1919" s="111">
        <f>SUMIFS('Deductions and Deposits'!$H:$H,'Deductions and Deposits'!$G:$G,D1919,'Deductions and Deposits'!$F:$F,"&lt;="&amp;B1919)+SUMIFS($F$3:F1919,$D$3:D1919,D1919,$C$3:C1919,"Coin Deposit",$E$3:E1919,"")</f>
        <v>0</v>
      </c>
      <c r="AD1919" s="111">
        <f>SUMIFS('Deductions and Deposits'!$D:$D,'Deductions and Deposits'!$C:$C,D1919)+SUMIFS($F:$F,$D:$D,D1919,$C:$C,"Coin Deduction")</f>
        <v>0</v>
      </c>
      <c r="AE1919" s="111">
        <f>Table5[[#This Row],[Column4]]+Table5[[#This Row],[Column14]]+Table5[[#This Row],[Column19]]+Table5[[#This Row],[Column12]]</f>
        <v>0</v>
      </c>
      <c r="AF1919" s="111">
        <f>Table5[[#This Row],[Column5]]+Table5[[#This Row],[Column13]]+Table5[[#This Row],[Column21]]+Table5[[#This Row],[Column18]]</f>
        <v>0</v>
      </c>
      <c r="AG1919" s="111">
        <f t="shared" si="324"/>
        <v>0</v>
      </c>
      <c r="AH1919" s="111">
        <f t="shared" si="325"/>
        <v>0</v>
      </c>
      <c r="AI1919" s="111">
        <f>Table5[[#This Row],[Column17]]-Table5[[#This Row],[Column20]]</f>
        <v>0</v>
      </c>
      <c r="AJ1919" s="111">
        <f t="shared" si="326"/>
        <v>0</v>
      </c>
      <c r="AK1919" s="111">
        <f t="shared" si="330"/>
        <v>0</v>
      </c>
      <c r="AL1919" s="111">
        <f t="shared" si="327"/>
        <v>0</v>
      </c>
      <c r="AM1919" s="111" t="str">
        <f t="shared" si="328"/>
        <v/>
      </c>
      <c r="AN1919" s="111" t="str">
        <f t="shared" ca="1" si="329"/>
        <v/>
      </c>
    </row>
    <row r="1920" spans="1:40" ht="20.25" customHeight="1" x14ac:dyDescent="0.3">
      <c r="A1920" s="107"/>
      <c r="B1920" s="144"/>
      <c r="C1920" s="119"/>
      <c r="D1920" s="120"/>
      <c r="E1920" s="119"/>
      <c r="F1920" s="119"/>
      <c r="G1920" s="120"/>
      <c r="H1920" s="119"/>
      <c r="I1920" s="109"/>
      <c r="L1920" s="108"/>
      <c r="M1920" s="108"/>
      <c r="N1920" s="108"/>
      <c r="O1920" s="108"/>
      <c r="P1920" s="108"/>
      <c r="Q1920" s="108"/>
      <c r="R1920" s="108"/>
      <c r="S1920" s="108"/>
      <c r="T1920" s="100">
        <f t="shared" si="320"/>
        <v>0</v>
      </c>
      <c r="U1920" s="111"/>
      <c r="V1920" s="111"/>
      <c r="W1920" s="111">
        <f>SUMIFS($F$3:F1920,$D$3:D1920,D1920,$C$3:C1920,"Buy")+SUMIFS($F$3:F1920,$D$3:D1920,D1920,$C$3:C1920,"Coin Deposit",$E$3:E1920,"&lt;&gt;")</f>
        <v>0</v>
      </c>
      <c r="X1920" s="111">
        <f t="shared" si="321"/>
        <v>0</v>
      </c>
      <c r="Y1920" s="111">
        <f>IF($D1920=Y$1,SUMIFS($H$3:$H1920,$G$3:$G1920,Y$1,$C$3:$C1920,"Sell"),0)</f>
        <v>0</v>
      </c>
      <c r="Z1920" s="111">
        <f t="shared" si="322"/>
        <v>0</v>
      </c>
      <c r="AA1920" s="111">
        <f>IF($D1920=AA$1,SUMIFS($H$3:$H1920,$G$3:$G1920,AA$1,$C$3:$C1920,"Sell"),0)</f>
        <v>0</v>
      </c>
      <c r="AB1920" s="111">
        <f t="shared" si="323"/>
        <v>0</v>
      </c>
      <c r="AC1920" s="111">
        <f>SUMIFS('Deductions and Deposits'!$H:$H,'Deductions and Deposits'!$G:$G,D1920,'Deductions and Deposits'!$F:$F,"&lt;="&amp;B1920)+SUMIFS($F$3:F1920,$D$3:D1920,D1920,$C$3:C1920,"Coin Deposit",$E$3:E1920,"")</f>
        <v>0</v>
      </c>
      <c r="AD1920" s="111">
        <f>SUMIFS('Deductions and Deposits'!$D:$D,'Deductions and Deposits'!$C:$C,D1920)+SUMIFS($F:$F,$D:$D,D1920,$C:$C,"Coin Deduction")</f>
        <v>0</v>
      </c>
      <c r="AE1920" s="111">
        <f>Table5[[#This Row],[Column4]]+Table5[[#This Row],[Column14]]+Table5[[#This Row],[Column19]]+Table5[[#This Row],[Column12]]</f>
        <v>0</v>
      </c>
      <c r="AF1920" s="111">
        <f>Table5[[#This Row],[Column5]]+Table5[[#This Row],[Column13]]+Table5[[#This Row],[Column21]]+Table5[[#This Row],[Column18]]</f>
        <v>0</v>
      </c>
      <c r="AG1920" s="111">
        <f t="shared" si="324"/>
        <v>0</v>
      </c>
      <c r="AH1920" s="111">
        <f t="shared" si="325"/>
        <v>0</v>
      </c>
      <c r="AI1920" s="111">
        <f>Table5[[#This Row],[Column17]]-Table5[[#This Row],[Column20]]</f>
        <v>0</v>
      </c>
      <c r="AJ1920" s="111">
        <f t="shared" si="326"/>
        <v>0</v>
      </c>
      <c r="AK1920" s="111">
        <f t="shared" si="330"/>
        <v>0</v>
      </c>
      <c r="AL1920" s="111">
        <f t="shared" si="327"/>
        <v>0</v>
      </c>
      <c r="AM1920" s="111" t="str">
        <f t="shared" si="328"/>
        <v/>
      </c>
      <c r="AN1920" s="111" t="str">
        <f t="shared" ca="1" si="329"/>
        <v/>
      </c>
    </row>
    <row r="1921" spans="1:40" ht="20.25" customHeight="1" x14ac:dyDescent="0.3">
      <c r="A1921" s="107"/>
      <c r="B1921" s="144"/>
      <c r="C1921" s="119"/>
      <c r="D1921" s="120"/>
      <c r="E1921" s="119"/>
      <c r="F1921" s="119"/>
      <c r="G1921" s="120"/>
      <c r="H1921" s="119"/>
      <c r="I1921" s="109"/>
      <c r="L1921" s="108"/>
      <c r="M1921" s="108"/>
      <c r="N1921" s="108"/>
      <c r="O1921" s="108"/>
      <c r="P1921" s="108"/>
      <c r="Q1921" s="108"/>
      <c r="R1921" s="108"/>
      <c r="S1921" s="108"/>
      <c r="T1921" s="100">
        <f t="shared" si="320"/>
        <v>0</v>
      </c>
      <c r="U1921" s="111"/>
      <c r="V1921" s="111"/>
      <c r="W1921" s="111">
        <f>SUMIFS($F$3:F1921,$D$3:D1921,D1921,$C$3:C1921,"Buy")+SUMIFS($F$3:F1921,$D$3:D1921,D1921,$C$3:C1921,"Coin Deposit",$E$3:E1921,"&lt;&gt;")</f>
        <v>0</v>
      </c>
      <c r="X1921" s="111">
        <f t="shared" si="321"/>
        <v>0</v>
      </c>
      <c r="Y1921" s="111">
        <f>IF($D1921=Y$1,SUMIFS($H$3:$H1921,$G$3:$G1921,Y$1,$C$3:$C1921,"Sell"),0)</f>
        <v>0</v>
      </c>
      <c r="Z1921" s="111">
        <f t="shared" si="322"/>
        <v>0</v>
      </c>
      <c r="AA1921" s="111">
        <f>IF($D1921=AA$1,SUMIFS($H$3:$H1921,$G$3:$G1921,AA$1,$C$3:$C1921,"Sell"),0)</f>
        <v>0</v>
      </c>
      <c r="AB1921" s="111">
        <f t="shared" si="323"/>
        <v>0</v>
      </c>
      <c r="AC1921" s="111">
        <f>SUMIFS('Deductions and Deposits'!$H:$H,'Deductions and Deposits'!$G:$G,D1921,'Deductions and Deposits'!$F:$F,"&lt;="&amp;B1921)+SUMIFS($F$3:F1921,$D$3:D1921,D1921,$C$3:C1921,"Coin Deposit",$E$3:E1921,"")</f>
        <v>0</v>
      </c>
      <c r="AD1921" s="111">
        <f>SUMIFS('Deductions and Deposits'!$D:$D,'Deductions and Deposits'!$C:$C,D1921)+SUMIFS($F:$F,$D:$D,D1921,$C:$C,"Coin Deduction")</f>
        <v>0</v>
      </c>
      <c r="AE1921" s="111">
        <f>Table5[[#This Row],[Column4]]+Table5[[#This Row],[Column14]]+Table5[[#This Row],[Column19]]+Table5[[#This Row],[Column12]]</f>
        <v>0</v>
      </c>
      <c r="AF1921" s="111">
        <f>Table5[[#This Row],[Column5]]+Table5[[#This Row],[Column13]]+Table5[[#This Row],[Column21]]+Table5[[#This Row],[Column18]]</f>
        <v>0</v>
      </c>
      <c r="AG1921" s="111">
        <f t="shared" si="324"/>
        <v>0</v>
      </c>
      <c r="AH1921" s="111">
        <f t="shared" si="325"/>
        <v>0</v>
      </c>
      <c r="AI1921" s="111">
        <f>Table5[[#This Row],[Column17]]-Table5[[#This Row],[Column20]]</f>
        <v>0</v>
      </c>
      <c r="AJ1921" s="111">
        <f t="shared" si="326"/>
        <v>0</v>
      </c>
      <c r="AK1921" s="111">
        <f t="shared" si="330"/>
        <v>0</v>
      </c>
      <c r="AL1921" s="111">
        <f t="shared" si="327"/>
        <v>0</v>
      </c>
      <c r="AM1921" s="111" t="str">
        <f t="shared" si="328"/>
        <v/>
      </c>
      <c r="AN1921" s="111" t="str">
        <f t="shared" ca="1" si="329"/>
        <v/>
      </c>
    </row>
    <row r="1922" spans="1:40" ht="20.25" customHeight="1" x14ac:dyDescent="0.3">
      <c r="A1922" s="107"/>
      <c r="B1922" s="144"/>
      <c r="C1922" s="119"/>
      <c r="D1922" s="120"/>
      <c r="E1922" s="119"/>
      <c r="F1922" s="119"/>
      <c r="G1922" s="120"/>
      <c r="H1922" s="119"/>
      <c r="I1922" s="109"/>
      <c r="L1922" s="108"/>
      <c r="M1922" s="108"/>
      <c r="N1922" s="108"/>
      <c r="O1922" s="108"/>
      <c r="P1922" s="108"/>
      <c r="Q1922" s="108"/>
      <c r="R1922" s="108"/>
      <c r="S1922" s="108"/>
      <c r="T1922" s="100">
        <f t="shared" si="320"/>
        <v>0</v>
      </c>
      <c r="U1922" s="111"/>
      <c r="V1922" s="111"/>
      <c r="W1922" s="111">
        <f>SUMIFS($F$3:F1922,$D$3:D1922,D1922,$C$3:C1922,"Buy")+SUMIFS($F$3:F1922,$D$3:D1922,D1922,$C$3:C1922,"Coin Deposit",$E$3:E1922,"&lt;&gt;")</f>
        <v>0</v>
      </c>
      <c r="X1922" s="111">
        <f t="shared" si="321"/>
        <v>0</v>
      </c>
      <c r="Y1922" s="111">
        <f>IF($D1922=Y$1,SUMIFS($H$3:$H1922,$G$3:$G1922,Y$1,$C$3:$C1922,"Sell"),0)</f>
        <v>0</v>
      </c>
      <c r="Z1922" s="111">
        <f t="shared" si="322"/>
        <v>0</v>
      </c>
      <c r="AA1922" s="111">
        <f>IF($D1922=AA$1,SUMIFS($H$3:$H1922,$G$3:$G1922,AA$1,$C$3:$C1922,"Sell"),0)</f>
        <v>0</v>
      </c>
      <c r="AB1922" s="111">
        <f t="shared" si="323"/>
        <v>0</v>
      </c>
      <c r="AC1922" s="111">
        <f>SUMIFS('Deductions and Deposits'!$H:$H,'Deductions and Deposits'!$G:$G,D1922,'Deductions and Deposits'!$F:$F,"&lt;="&amp;B1922)+SUMIFS($F$3:F1922,$D$3:D1922,D1922,$C$3:C1922,"Coin Deposit",$E$3:E1922,"")</f>
        <v>0</v>
      </c>
      <c r="AD1922" s="111">
        <f>SUMIFS('Deductions and Deposits'!$D:$D,'Deductions and Deposits'!$C:$C,D1922)+SUMIFS($F:$F,$D:$D,D1922,$C:$C,"Coin Deduction")</f>
        <v>0</v>
      </c>
      <c r="AE1922" s="111">
        <f>Table5[[#This Row],[Column4]]+Table5[[#This Row],[Column14]]+Table5[[#This Row],[Column19]]+Table5[[#This Row],[Column12]]</f>
        <v>0</v>
      </c>
      <c r="AF1922" s="111">
        <f>Table5[[#This Row],[Column5]]+Table5[[#This Row],[Column13]]+Table5[[#This Row],[Column21]]+Table5[[#This Row],[Column18]]</f>
        <v>0</v>
      </c>
      <c r="AG1922" s="111">
        <f t="shared" si="324"/>
        <v>0</v>
      </c>
      <c r="AH1922" s="111">
        <f t="shared" si="325"/>
        <v>0</v>
      </c>
      <c r="AI1922" s="111">
        <f>Table5[[#This Row],[Column17]]-Table5[[#This Row],[Column20]]</f>
        <v>0</v>
      </c>
      <c r="AJ1922" s="111">
        <f t="shared" si="326"/>
        <v>0</v>
      </c>
      <c r="AK1922" s="111">
        <f t="shared" si="330"/>
        <v>0</v>
      </c>
      <c r="AL1922" s="111">
        <f t="shared" si="327"/>
        <v>0</v>
      </c>
      <c r="AM1922" s="111" t="str">
        <f t="shared" si="328"/>
        <v/>
      </c>
      <c r="AN1922" s="111" t="str">
        <f t="shared" ca="1" si="329"/>
        <v/>
      </c>
    </row>
    <row r="1923" spans="1:40" ht="20.25" customHeight="1" x14ac:dyDescent="0.3">
      <c r="A1923" s="107"/>
      <c r="B1923" s="144"/>
      <c r="C1923" s="119"/>
      <c r="D1923" s="120"/>
      <c r="E1923" s="119"/>
      <c r="F1923" s="119"/>
      <c r="G1923" s="120"/>
      <c r="H1923" s="119"/>
      <c r="I1923" s="109"/>
      <c r="L1923" s="108"/>
      <c r="M1923" s="108"/>
      <c r="N1923" s="108"/>
      <c r="O1923" s="108"/>
      <c r="P1923" s="108"/>
      <c r="Q1923" s="108"/>
      <c r="R1923" s="108"/>
      <c r="S1923" s="108"/>
      <c r="T1923" s="100">
        <f t="shared" ref="T1923:T1986" si="331">IF(E1923&lt;&gt;"",E1923,0)</f>
        <v>0</v>
      </c>
      <c r="U1923" s="111"/>
      <c r="V1923" s="111"/>
      <c r="W1923" s="111">
        <f>SUMIFS($F$3:F1923,$D$3:D1923,D1923,$C$3:C1923,"Buy")+SUMIFS($F$3:F1923,$D$3:D1923,D1923,$C$3:C1923,"Coin Deposit",$E$3:E1923,"&lt;&gt;")</f>
        <v>0</v>
      </c>
      <c r="X1923" s="111">
        <f t="shared" ref="X1923:X1986" si="332">IF(OR(C1923="buy",AND(C1923="Coin Deposit",E1923&lt;&gt;"")),SUMIFS($F:$F,$D:$D,D1923,$C:$C,"sell"),0)</f>
        <v>0</v>
      </c>
      <c r="Y1923" s="111">
        <f>IF($D1923=Y$1,SUMIFS($H$3:$H1923,$G$3:$G1923,Y$1,$C$3:$C1923,"Sell"),0)</f>
        <v>0</v>
      </c>
      <c r="Z1923" s="111">
        <f t="shared" ref="Z1923:Z1986" si="333">IF($D1923=Z$1,SUMIFS($H:$H,$G:$G,Z$1,$C:$C,"Buy")+SUMIFS($H:$H,$G:$G,Z$1,$C:$C,"Coin Deposit",$E:$E,"&lt;&gt;"),0)</f>
        <v>0</v>
      </c>
      <c r="AA1923" s="111">
        <f>IF($D1923=AA$1,SUMIFS($H$3:$H1923,$G$3:$G1923,AA$1,$C$3:$C1923,"Sell"),0)</f>
        <v>0</v>
      </c>
      <c r="AB1923" s="111">
        <f t="shared" ref="AB1923:AB1986" si="334">IF($D1923=AB$1,SUMIFS($H:$H,$G:$G,AB$1,$C:$C,"Buy")+SUMIFS($H:$H,$G:$G,AB$1,$C:$C,"Coin Deposit",$E:$E,"&lt;&gt;"),0)</f>
        <v>0</v>
      </c>
      <c r="AC1923" s="111">
        <f>SUMIFS('Deductions and Deposits'!$H:$H,'Deductions and Deposits'!$G:$G,D1923,'Deductions and Deposits'!$F:$F,"&lt;="&amp;B1923)+SUMIFS($F$3:F1923,$D$3:D1923,D1923,$C$3:C1923,"Coin Deposit",$E$3:E1923,"")</f>
        <v>0</v>
      </c>
      <c r="AD1923" s="111">
        <f>SUMIFS('Deductions and Deposits'!$D:$D,'Deductions and Deposits'!$C:$C,D1923)+SUMIFS($F:$F,$D:$D,D1923,$C:$C,"Coin Deduction")</f>
        <v>0</v>
      </c>
      <c r="AE1923" s="111">
        <f>Table5[[#This Row],[Column4]]+Table5[[#This Row],[Column14]]+Table5[[#This Row],[Column19]]+Table5[[#This Row],[Column12]]</f>
        <v>0</v>
      </c>
      <c r="AF1923" s="111">
        <f>Table5[[#This Row],[Column5]]+Table5[[#This Row],[Column13]]+Table5[[#This Row],[Column21]]+Table5[[#This Row],[Column18]]</f>
        <v>0</v>
      </c>
      <c r="AG1923" s="111">
        <f t="shared" ref="AG1923:AG1986" si="335">IF(AND((AC1923+Y1923+AA1923)&gt;AF1923,OR(C1923="buy",AND(C1923="Coin Deposit",E1923&lt;&gt;""))),(AC1923+Y1923+AA1923)-AF1923,0)</f>
        <v>0</v>
      </c>
      <c r="AH1923" s="111">
        <f t="shared" ref="AH1923:AH1986" si="336">IF(AND(AE1923&gt;AF1923,OR(C1923="buy",AND(C1923="Coin Deposit",E1923&lt;&gt;""))),AE1923-AF1923,0)</f>
        <v>0</v>
      </c>
      <c r="AI1923" s="111">
        <f>Table5[[#This Row],[Column17]]-Table5[[#This Row],[Column20]]</f>
        <v>0</v>
      </c>
      <c r="AJ1923" s="111">
        <f t="shared" ref="AJ1923:AJ1986" si="337">IF(AI1923&gt;F1923,F1923,AI1923)</f>
        <v>0</v>
      </c>
      <c r="AK1923" s="111">
        <f t="shared" si="330"/>
        <v>0</v>
      </c>
      <c r="AL1923" s="111">
        <f t="shared" ref="AL1923:AL1986" si="338">IFERROR(SUMIFS($AK:$AK,$D:$D,D1923)/SUMIFS($AJ:$AJ,$D:$D,D1923),0)</f>
        <v>0</v>
      </c>
      <c r="AM1923" s="111" t="str">
        <f t="shared" ref="AM1923:AM1986" si="339">C1923&amp;D1923</f>
        <v/>
      </c>
      <c r="AN1923" s="111" t="str">
        <f t="shared" ref="AN1923:AN1986" ca="1" si="340">OFFSET(AM1923,COUNTA($AM:$AM)-ROW()-(ROW()-ROW($AN$2)-1),)</f>
        <v/>
      </c>
    </row>
    <row r="1924" spans="1:40" ht="20.25" customHeight="1" x14ac:dyDescent="0.3">
      <c r="A1924" s="107"/>
      <c r="B1924" s="144"/>
      <c r="C1924" s="119"/>
      <c r="D1924" s="120"/>
      <c r="E1924" s="119"/>
      <c r="F1924" s="119"/>
      <c r="G1924" s="120"/>
      <c r="H1924" s="119"/>
      <c r="I1924" s="109"/>
      <c r="L1924" s="108"/>
      <c r="M1924" s="108"/>
      <c r="N1924" s="108"/>
      <c r="O1924" s="108"/>
      <c r="P1924" s="108"/>
      <c r="Q1924" s="108"/>
      <c r="R1924" s="108"/>
      <c r="S1924" s="108"/>
      <c r="T1924" s="100">
        <f t="shared" si="331"/>
        <v>0</v>
      </c>
      <c r="U1924" s="111"/>
      <c r="V1924" s="111"/>
      <c r="W1924" s="111">
        <f>SUMIFS($F$3:F1924,$D$3:D1924,D1924,$C$3:C1924,"Buy")+SUMIFS($F$3:F1924,$D$3:D1924,D1924,$C$3:C1924,"Coin Deposit",$E$3:E1924,"&lt;&gt;")</f>
        <v>0</v>
      </c>
      <c r="X1924" s="111">
        <f t="shared" si="332"/>
        <v>0</v>
      </c>
      <c r="Y1924" s="111">
        <f>IF($D1924=Y$1,SUMIFS($H$3:$H1924,$G$3:$G1924,Y$1,$C$3:$C1924,"Sell"),0)</f>
        <v>0</v>
      </c>
      <c r="Z1924" s="111">
        <f t="shared" si="333"/>
        <v>0</v>
      </c>
      <c r="AA1924" s="111">
        <f>IF($D1924=AA$1,SUMIFS($H$3:$H1924,$G$3:$G1924,AA$1,$C$3:$C1924,"Sell"),0)</f>
        <v>0</v>
      </c>
      <c r="AB1924" s="111">
        <f t="shared" si="334"/>
        <v>0</v>
      </c>
      <c r="AC1924" s="111">
        <f>SUMIFS('Deductions and Deposits'!$H:$H,'Deductions and Deposits'!$G:$G,D1924,'Deductions and Deposits'!$F:$F,"&lt;="&amp;B1924)+SUMIFS($F$3:F1924,$D$3:D1924,D1924,$C$3:C1924,"Coin Deposit",$E$3:E1924,"")</f>
        <v>0</v>
      </c>
      <c r="AD1924" s="111">
        <f>SUMIFS('Deductions and Deposits'!$D:$D,'Deductions and Deposits'!$C:$C,D1924)+SUMIFS($F:$F,$D:$D,D1924,$C:$C,"Coin Deduction")</f>
        <v>0</v>
      </c>
      <c r="AE1924" s="111">
        <f>Table5[[#This Row],[Column4]]+Table5[[#This Row],[Column14]]+Table5[[#This Row],[Column19]]+Table5[[#This Row],[Column12]]</f>
        <v>0</v>
      </c>
      <c r="AF1924" s="111">
        <f>Table5[[#This Row],[Column5]]+Table5[[#This Row],[Column13]]+Table5[[#This Row],[Column21]]+Table5[[#This Row],[Column18]]</f>
        <v>0</v>
      </c>
      <c r="AG1924" s="111">
        <f t="shared" si="335"/>
        <v>0</v>
      </c>
      <c r="AH1924" s="111">
        <f t="shared" si="336"/>
        <v>0</v>
      </c>
      <c r="AI1924" s="111">
        <f>Table5[[#This Row],[Column17]]-Table5[[#This Row],[Column20]]</f>
        <v>0</v>
      </c>
      <c r="AJ1924" s="111">
        <f t="shared" si="337"/>
        <v>0</v>
      </c>
      <c r="AK1924" s="111">
        <f t="shared" si="330"/>
        <v>0</v>
      </c>
      <c r="AL1924" s="111">
        <f t="shared" si="338"/>
        <v>0</v>
      </c>
      <c r="AM1924" s="111" t="str">
        <f t="shared" si="339"/>
        <v/>
      </c>
      <c r="AN1924" s="111" t="str">
        <f t="shared" ca="1" si="340"/>
        <v/>
      </c>
    </row>
    <row r="1925" spans="1:40" ht="20.25" customHeight="1" x14ac:dyDescent="0.3">
      <c r="A1925" s="107"/>
      <c r="B1925" s="144"/>
      <c r="C1925" s="119"/>
      <c r="D1925" s="120"/>
      <c r="E1925" s="119"/>
      <c r="F1925" s="119"/>
      <c r="G1925" s="120"/>
      <c r="H1925" s="119"/>
      <c r="I1925" s="109"/>
      <c r="L1925" s="108"/>
      <c r="M1925" s="108"/>
      <c r="N1925" s="108"/>
      <c r="O1925" s="108"/>
      <c r="P1925" s="108"/>
      <c r="Q1925" s="108"/>
      <c r="R1925" s="108"/>
      <c r="S1925" s="108"/>
      <c r="T1925" s="100">
        <f t="shared" si="331"/>
        <v>0</v>
      </c>
      <c r="U1925" s="111"/>
      <c r="V1925" s="111"/>
      <c r="W1925" s="111">
        <f>SUMIFS($F$3:F1925,$D$3:D1925,D1925,$C$3:C1925,"Buy")+SUMIFS($F$3:F1925,$D$3:D1925,D1925,$C$3:C1925,"Coin Deposit",$E$3:E1925,"&lt;&gt;")</f>
        <v>0</v>
      </c>
      <c r="X1925" s="111">
        <f t="shared" si="332"/>
        <v>0</v>
      </c>
      <c r="Y1925" s="111">
        <f>IF($D1925=Y$1,SUMIFS($H$3:$H1925,$G$3:$G1925,Y$1,$C$3:$C1925,"Sell"),0)</f>
        <v>0</v>
      </c>
      <c r="Z1925" s="111">
        <f t="shared" si="333"/>
        <v>0</v>
      </c>
      <c r="AA1925" s="111">
        <f>IF($D1925=AA$1,SUMIFS($H$3:$H1925,$G$3:$G1925,AA$1,$C$3:$C1925,"Sell"),0)</f>
        <v>0</v>
      </c>
      <c r="AB1925" s="111">
        <f t="shared" si="334"/>
        <v>0</v>
      </c>
      <c r="AC1925" s="111">
        <f>SUMIFS('Deductions and Deposits'!$H:$H,'Deductions and Deposits'!$G:$G,D1925,'Deductions and Deposits'!$F:$F,"&lt;="&amp;B1925)+SUMIFS($F$3:F1925,$D$3:D1925,D1925,$C$3:C1925,"Coin Deposit",$E$3:E1925,"")</f>
        <v>0</v>
      </c>
      <c r="AD1925" s="111">
        <f>SUMIFS('Deductions and Deposits'!$D:$D,'Deductions and Deposits'!$C:$C,D1925)+SUMIFS($F:$F,$D:$D,D1925,$C:$C,"Coin Deduction")</f>
        <v>0</v>
      </c>
      <c r="AE1925" s="111">
        <f>Table5[[#This Row],[Column4]]+Table5[[#This Row],[Column14]]+Table5[[#This Row],[Column19]]+Table5[[#This Row],[Column12]]</f>
        <v>0</v>
      </c>
      <c r="AF1925" s="111">
        <f>Table5[[#This Row],[Column5]]+Table5[[#This Row],[Column13]]+Table5[[#This Row],[Column21]]+Table5[[#This Row],[Column18]]</f>
        <v>0</v>
      </c>
      <c r="AG1925" s="111">
        <f t="shared" si="335"/>
        <v>0</v>
      </c>
      <c r="AH1925" s="111">
        <f t="shared" si="336"/>
        <v>0</v>
      </c>
      <c r="AI1925" s="111">
        <f>Table5[[#This Row],[Column17]]-Table5[[#This Row],[Column20]]</f>
        <v>0</v>
      </c>
      <c r="AJ1925" s="111">
        <f t="shared" si="337"/>
        <v>0</v>
      </c>
      <c r="AK1925" s="111">
        <f t="shared" si="330"/>
        <v>0</v>
      </c>
      <c r="AL1925" s="111">
        <f t="shared" si="338"/>
        <v>0</v>
      </c>
      <c r="AM1925" s="111" t="str">
        <f t="shared" si="339"/>
        <v/>
      </c>
      <c r="AN1925" s="111" t="str">
        <f t="shared" ca="1" si="340"/>
        <v/>
      </c>
    </row>
    <row r="1926" spans="1:40" ht="20.25" customHeight="1" x14ac:dyDescent="0.3">
      <c r="A1926" s="107"/>
      <c r="B1926" s="144"/>
      <c r="C1926" s="119"/>
      <c r="D1926" s="120"/>
      <c r="E1926" s="119"/>
      <c r="F1926" s="119"/>
      <c r="G1926" s="120"/>
      <c r="H1926" s="119"/>
      <c r="I1926" s="109"/>
      <c r="L1926" s="108"/>
      <c r="M1926" s="108"/>
      <c r="N1926" s="108"/>
      <c r="O1926" s="108"/>
      <c r="P1926" s="108"/>
      <c r="Q1926" s="108"/>
      <c r="R1926" s="108"/>
      <c r="S1926" s="108"/>
      <c r="T1926" s="100">
        <f t="shared" si="331"/>
        <v>0</v>
      </c>
      <c r="U1926" s="111"/>
      <c r="V1926" s="111"/>
      <c r="W1926" s="111">
        <f>SUMIFS($F$3:F1926,$D$3:D1926,D1926,$C$3:C1926,"Buy")+SUMIFS($F$3:F1926,$D$3:D1926,D1926,$C$3:C1926,"Coin Deposit",$E$3:E1926,"&lt;&gt;")</f>
        <v>0</v>
      </c>
      <c r="X1926" s="111">
        <f t="shared" si="332"/>
        <v>0</v>
      </c>
      <c r="Y1926" s="111">
        <f>IF($D1926=Y$1,SUMIFS($H$3:$H1926,$G$3:$G1926,Y$1,$C$3:$C1926,"Sell"),0)</f>
        <v>0</v>
      </c>
      <c r="Z1926" s="111">
        <f t="shared" si="333"/>
        <v>0</v>
      </c>
      <c r="AA1926" s="111">
        <f>IF($D1926=AA$1,SUMIFS($H$3:$H1926,$G$3:$G1926,AA$1,$C$3:$C1926,"Sell"),0)</f>
        <v>0</v>
      </c>
      <c r="AB1926" s="111">
        <f t="shared" si="334"/>
        <v>0</v>
      </c>
      <c r="AC1926" s="111">
        <f>SUMIFS('Deductions and Deposits'!$H:$H,'Deductions and Deposits'!$G:$G,D1926,'Deductions and Deposits'!$F:$F,"&lt;="&amp;B1926)+SUMIFS($F$3:F1926,$D$3:D1926,D1926,$C$3:C1926,"Coin Deposit",$E$3:E1926,"")</f>
        <v>0</v>
      </c>
      <c r="AD1926" s="111">
        <f>SUMIFS('Deductions and Deposits'!$D:$D,'Deductions and Deposits'!$C:$C,D1926)+SUMIFS($F:$F,$D:$D,D1926,$C:$C,"Coin Deduction")</f>
        <v>0</v>
      </c>
      <c r="AE1926" s="111">
        <f>Table5[[#This Row],[Column4]]+Table5[[#This Row],[Column14]]+Table5[[#This Row],[Column19]]+Table5[[#This Row],[Column12]]</f>
        <v>0</v>
      </c>
      <c r="AF1926" s="111">
        <f>Table5[[#This Row],[Column5]]+Table5[[#This Row],[Column13]]+Table5[[#This Row],[Column21]]+Table5[[#This Row],[Column18]]</f>
        <v>0</v>
      </c>
      <c r="AG1926" s="111">
        <f t="shared" si="335"/>
        <v>0</v>
      </c>
      <c r="AH1926" s="111">
        <f t="shared" si="336"/>
        <v>0</v>
      </c>
      <c r="AI1926" s="111">
        <f>Table5[[#This Row],[Column17]]-Table5[[#This Row],[Column20]]</f>
        <v>0</v>
      </c>
      <c r="AJ1926" s="111">
        <f t="shared" si="337"/>
        <v>0</v>
      </c>
      <c r="AK1926" s="111">
        <f t="shared" si="330"/>
        <v>0</v>
      </c>
      <c r="AL1926" s="111">
        <f t="shared" si="338"/>
        <v>0</v>
      </c>
      <c r="AM1926" s="111" t="str">
        <f t="shared" si="339"/>
        <v/>
      </c>
      <c r="AN1926" s="111" t="str">
        <f t="shared" ca="1" si="340"/>
        <v/>
      </c>
    </row>
    <row r="1927" spans="1:40" ht="20.25" customHeight="1" x14ac:dyDescent="0.3">
      <c r="A1927" s="107"/>
      <c r="B1927" s="144"/>
      <c r="C1927" s="119"/>
      <c r="D1927" s="120"/>
      <c r="E1927" s="119"/>
      <c r="F1927" s="119"/>
      <c r="G1927" s="120"/>
      <c r="H1927" s="119"/>
      <c r="I1927" s="109"/>
      <c r="L1927" s="108"/>
      <c r="M1927" s="108"/>
      <c r="N1927" s="108"/>
      <c r="O1927" s="108"/>
      <c r="P1927" s="108"/>
      <c r="Q1927" s="108"/>
      <c r="R1927" s="108"/>
      <c r="S1927" s="108"/>
      <c r="T1927" s="100">
        <f t="shared" si="331"/>
        <v>0</v>
      </c>
      <c r="U1927" s="111"/>
      <c r="V1927" s="111"/>
      <c r="W1927" s="111">
        <f>SUMIFS($F$3:F1927,$D$3:D1927,D1927,$C$3:C1927,"Buy")+SUMIFS($F$3:F1927,$D$3:D1927,D1927,$C$3:C1927,"Coin Deposit",$E$3:E1927,"&lt;&gt;")</f>
        <v>0</v>
      </c>
      <c r="X1927" s="111">
        <f t="shared" si="332"/>
        <v>0</v>
      </c>
      <c r="Y1927" s="111">
        <f>IF($D1927=Y$1,SUMIFS($H$3:$H1927,$G$3:$G1927,Y$1,$C$3:$C1927,"Sell"),0)</f>
        <v>0</v>
      </c>
      <c r="Z1927" s="111">
        <f t="shared" si="333"/>
        <v>0</v>
      </c>
      <c r="AA1927" s="111">
        <f>IF($D1927=AA$1,SUMIFS($H$3:$H1927,$G$3:$G1927,AA$1,$C$3:$C1927,"Sell"),0)</f>
        <v>0</v>
      </c>
      <c r="AB1927" s="111">
        <f t="shared" si="334"/>
        <v>0</v>
      </c>
      <c r="AC1927" s="111">
        <f>SUMIFS('Deductions and Deposits'!$H:$H,'Deductions and Deposits'!$G:$G,D1927,'Deductions and Deposits'!$F:$F,"&lt;="&amp;B1927)+SUMIFS($F$3:F1927,$D$3:D1927,D1927,$C$3:C1927,"Coin Deposit",$E$3:E1927,"")</f>
        <v>0</v>
      </c>
      <c r="AD1927" s="111">
        <f>SUMIFS('Deductions and Deposits'!$D:$D,'Deductions and Deposits'!$C:$C,D1927)+SUMIFS($F:$F,$D:$D,D1927,$C:$C,"Coin Deduction")</f>
        <v>0</v>
      </c>
      <c r="AE1927" s="111">
        <f>Table5[[#This Row],[Column4]]+Table5[[#This Row],[Column14]]+Table5[[#This Row],[Column19]]+Table5[[#This Row],[Column12]]</f>
        <v>0</v>
      </c>
      <c r="AF1927" s="111">
        <f>Table5[[#This Row],[Column5]]+Table5[[#This Row],[Column13]]+Table5[[#This Row],[Column21]]+Table5[[#This Row],[Column18]]</f>
        <v>0</v>
      </c>
      <c r="AG1927" s="111">
        <f t="shared" si="335"/>
        <v>0</v>
      </c>
      <c r="AH1927" s="111">
        <f t="shared" si="336"/>
        <v>0</v>
      </c>
      <c r="AI1927" s="111">
        <f>Table5[[#This Row],[Column17]]-Table5[[#This Row],[Column20]]</f>
        <v>0</v>
      </c>
      <c r="AJ1927" s="111">
        <f t="shared" si="337"/>
        <v>0</v>
      </c>
      <c r="AK1927" s="111">
        <f t="shared" si="330"/>
        <v>0</v>
      </c>
      <c r="AL1927" s="111">
        <f t="shared" si="338"/>
        <v>0</v>
      </c>
      <c r="AM1927" s="111" t="str">
        <f t="shared" si="339"/>
        <v/>
      </c>
      <c r="AN1927" s="111" t="str">
        <f t="shared" ca="1" si="340"/>
        <v/>
      </c>
    </row>
    <row r="1928" spans="1:40" ht="20.25" customHeight="1" x14ac:dyDescent="0.3">
      <c r="A1928" s="107"/>
      <c r="B1928" s="144"/>
      <c r="C1928" s="119"/>
      <c r="D1928" s="120"/>
      <c r="E1928" s="119"/>
      <c r="F1928" s="119"/>
      <c r="G1928" s="120"/>
      <c r="H1928" s="119"/>
      <c r="I1928" s="109"/>
      <c r="L1928" s="108"/>
      <c r="M1928" s="108"/>
      <c r="N1928" s="108"/>
      <c r="O1928" s="108"/>
      <c r="P1928" s="108"/>
      <c r="Q1928" s="108"/>
      <c r="R1928" s="108"/>
      <c r="S1928" s="108"/>
      <c r="T1928" s="100">
        <f t="shared" si="331"/>
        <v>0</v>
      </c>
      <c r="U1928" s="111"/>
      <c r="V1928" s="111"/>
      <c r="W1928" s="111">
        <f>SUMIFS($F$3:F1928,$D$3:D1928,D1928,$C$3:C1928,"Buy")+SUMIFS($F$3:F1928,$D$3:D1928,D1928,$C$3:C1928,"Coin Deposit",$E$3:E1928,"&lt;&gt;")</f>
        <v>0</v>
      </c>
      <c r="X1928" s="111">
        <f t="shared" si="332"/>
        <v>0</v>
      </c>
      <c r="Y1928" s="111">
        <f>IF($D1928=Y$1,SUMIFS($H$3:$H1928,$G$3:$G1928,Y$1,$C$3:$C1928,"Sell"),0)</f>
        <v>0</v>
      </c>
      <c r="Z1928" s="111">
        <f t="shared" si="333"/>
        <v>0</v>
      </c>
      <c r="AA1928" s="111">
        <f>IF($D1928=AA$1,SUMIFS($H$3:$H1928,$G$3:$G1928,AA$1,$C$3:$C1928,"Sell"),0)</f>
        <v>0</v>
      </c>
      <c r="AB1928" s="111">
        <f t="shared" si="334"/>
        <v>0</v>
      </c>
      <c r="AC1928" s="111">
        <f>SUMIFS('Deductions and Deposits'!$H:$H,'Deductions and Deposits'!$G:$G,D1928,'Deductions and Deposits'!$F:$F,"&lt;="&amp;B1928)+SUMIFS($F$3:F1928,$D$3:D1928,D1928,$C$3:C1928,"Coin Deposit",$E$3:E1928,"")</f>
        <v>0</v>
      </c>
      <c r="AD1928" s="111">
        <f>SUMIFS('Deductions and Deposits'!$D:$D,'Deductions and Deposits'!$C:$C,D1928)+SUMIFS($F:$F,$D:$D,D1928,$C:$C,"Coin Deduction")</f>
        <v>0</v>
      </c>
      <c r="AE1928" s="111">
        <f>Table5[[#This Row],[Column4]]+Table5[[#This Row],[Column14]]+Table5[[#This Row],[Column19]]+Table5[[#This Row],[Column12]]</f>
        <v>0</v>
      </c>
      <c r="AF1928" s="111">
        <f>Table5[[#This Row],[Column5]]+Table5[[#This Row],[Column13]]+Table5[[#This Row],[Column21]]+Table5[[#This Row],[Column18]]</f>
        <v>0</v>
      </c>
      <c r="AG1928" s="111">
        <f t="shared" si="335"/>
        <v>0</v>
      </c>
      <c r="AH1928" s="111">
        <f t="shared" si="336"/>
        <v>0</v>
      </c>
      <c r="AI1928" s="111">
        <f>Table5[[#This Row],[Column17]]-Table5[[#This Row],[Column20]]</f>
        <v>0</v>
      </c>
      <c r="AJ1928" s="111">
        <f t="shared" si="337"/>
        <v>0</v>
      </c>
      <c r="AK1928" s="111">
        <f t="shared" si="330"/>
        <v>0</v>
      </c>
      <c r="AL1928" s="111">
        <f t="shared" si="338"/>
        <v>0</v>
      </c>
      <c r="AM1928" s="111" t="str">
        <f t="shared" si="339"/>
        <v/>
      </c>
      <c r="AN1928" s="111" t="str">
        <f t="shared" ca="1" si="340"/>
        <v/>
      </c>
    </row>
    <row r="1929" spans="1:40" ht="20.25" customHeight="1" x14ac:dyDescent="0.3">
      <c r="A1929" s="107"/>
      <c r="B1929" s="144"/>
      <c r="C1929" s="119"/>
      <c r="D1929" s="120"/>
      <c r="E1929" s="119"/>
      <c r="F1929" s="119"/>
      <c r="G1929" s="120"/>
      <c r="H1929" s="119"/>
      <c r="I1929" s="109"/>
      <c r="L1929" s="108"/>
      <c r="M1929" s="108"/>
      <c r="N1929" s="108"/>
      <c r="O1929" s="108"/>
      <c r="P1929" s="108"/>
      <c r="Q1929" s="108"/>
      <c r="R1929" s="108"/>
      <c r="S1929" s="108"/>
      <c r="T1929" s="100">
        <f t="shared" si="331"/>
        <v>0</v>
      </c>
      <c r="U1929" s="111"/>
      <c r="V1929" s="111"/>
      <c r="W1929" s="111">
        <f>SUMIFS($F$3:F1929,$D$3:D1929,D1929,$C$3:C1929,"Buy")+SUMIFS($F$3:F1929,$D$3:D1929,D1929,$C$3:C1929,"Coin Deposit",$E$3:E1929,"&lt;&gt;")</f>
        <v>0</v>
      </c>
      <c r="X1929" s="111">
        <f t="shared" si="332"/>
        <v>0</v>
      </c>
      <c r="Y1929" s="111">
        <f>IF($D1929=Y$1,SUMIFS($H$3:$H1929,$G$3:$G1929,Y$1,$C$3:$C1929,"Sell"),0)</f>
        <v>0</v>
      </c>
      <c r="Z1929" s="111">
        <f t="shared" si="333"/>
        <v>0</v>
      </c>
      <c r="AA1929" s="111">
        <f>IF($D1929=AA$1,SUMIFS($H$3:$H1929,$G$3:$G1929,AA$1,$C$3:$C1929,"Sell"),0)</f>
        <v>0</v>
      </c>
      <c r="AB1929" s="111">
        <f t="shared" si="334"/>
        <v>0</v>
      </c>
      <c r="AC1929" s="111">
        <f>SUMIFS('Deductions and Deposits'!$H:$H,'Deductions and Deposits'!$G:$G,D1929,'Deductions and Deposits'!$F:$F,"&lt;="&amp;B1929)+SUMIFS($F$3:F1929,$D$3:D1929,D1929,$C$3:C1929,"Coin Deposit",$E$3:E1929,"")</f>
        <v>0</v>
      </c>
      <c r="AD1929" s="111">
        <f>SUMIFS('Deductions and Deposits'!$D:$D,'Deductions and Deposits'!$C:$C,D1929)+SUMIFS($F:$F,$D:$D,D1929,$C:$C,"Coin Deduction")</f>
        <v>0</v>
      </c>
      <c r="AE1929" s="111">
        <f>Table5[[#This Row],[Column4]]+Table5[[#This Row],[Column14]]+Table5[[#This Row],[Column19]]+Table5[[#This Row],[Column12]]</f>
        <v>0</v>
      </c>
      <c r="AF1929" s="111">
        <f>Table5[[#This Row],[Column5]]+Table5[[#This Row],[Column13]]+Table5[[#This Row],[Column21]]+Table5[[#This Row],[Column18]]</f>
        <v>0</v>
      </c>
      <c r="AG1929" s="111">
        <f t="shared" si="335"/>
        <v>0</v>
      </c>
      <c r="AH1929" s="111">
        <f t="shared" si="336"/>
        <v>0</v>
      </c>
      <c r="AI1929" s="111">
        <f>Table5[[#This Row],[Column17]]-Table5[[#This Row],[Column20]]</f>
        <v>0</v>
      </c>
      <c r="AJ1929" s="111">
        <f t="shared" si="337"/>
        <v>0</v>
      </c>
      <c r="AK1929" s="111">
        <f t="shared" si="330"/>
        <v>0</v>
      </c>
      <c r="AL1929" s="111">
        <f t="shared" si="338"/>
        <v>0</v>
      </c>
      <c r="AM1929" s="111" t="str">
        <f t="shared" si="339"/>
        <v/>
      </c>
      <c r="AN1929" s="111" t="str">
        <f t="shared" ca="1" si="340"/>
        <v/>
      </c>
    </row>
    <row r="1930" spans="1:40" ht="20.25" customHeight="1" x14ac:dyDescent="0.3">
      <c r="A1930" s="107"/>
      <c r="B1930" s="144"/>
      <c r="C1930" s="119"/>
      <c r="D1930" s="120"/>
      <c r="E1930" s="119"/>
      <c r="F1930" s="119"/>
      <c r="G1930" s="120"/>
      <c r="H1930" s="119"/>
      <c r="I1930" s="109"/>
      <c r="L1930" s="108"/>
      <c r="M1930" s="108"/>
      <c r="N1930" s="108"/>
      <c r="O1930" s="108"/>
      <c r="P1930" s="108"/>
      <c r="Q1930" s="108"/>
      <c r="R1930" s="108"/>
      <c r="S1930" s="108"/>
      <c r="T1930" s="100">
        <f t="shared" si="331"/>
        <v>0</v>
      </c>
      <c r="U1930" s="111"/>
      <c r="V1930" s="111"/>
      <c r="W1930" s="111">
        <f>SUMIFS($F$3:F1930,$D$3:D1930,D1930,$C$3:C1930,"Buy")+SUMIFS($F$3:F1930,$D$3:D1930,D1930,$C$3:C1930,"Coin Deposit",$E$3:E1930,"&lt;&gt;")</f>
        <v>0</v>
      </c>
      <c r="X1930" s="111">
        <f t="shared" si="332"/>
        <v>0</v>
      </c>
      <c r="Y1930" s="111">
        <f>IF($D1930=Y$1,SUMIFS($H$3:$H1930,$G$3:$G1930,Y$1,$C$3:$C1930,"Sell"),0)</f>
        <v>0</v>
      </c>
      <c r="Z1930" s="111">
        <f t="shared" si="333"/>
        <v>0</v>
      </c>
      <c r="AA1930" s="111">
        <f>IF($D1930=AA$1,SUMIFS($H$3:$H1930,$G$3:$G1930,AA$1,$C$3:$C1930,"Sell"),0)</f>
        <v>0</v>
      </c>
      <c r="AB1930" s="111">
        <f t="shared" si="334"/>
        <v>0</v>
      </c>
      <c r="AC1930" s="111">
        <f>SUMIFS('Deductions and Deposits'!$H:$H,'Deductions and Deposits'!$G:$G,D1930,'Deductions and Deposits'!$F:$F,"&lt;="&amp;B1930)+SUMIFS($F$3:F1930,$D$3:D1930,D1930,$C$3:C1930,"Coin Deposit",$E$3:E1930,"")</f>
        <v>0</v>
      </c>
      <c r="AD1930" s="111">
        <f>SUMIFS('Deductions and Deposits'!$D:$D,'Deductions and Deposits'!$C:$C,D1930)+SUMIFS($F:$F,$D:$D,D1930,$C:$C,"Coin Deduction")</f>
        <v>0</v>
      </c>
      <c r="AE1930" s="111">
        <f>Table5[[#This Row],[Column4]]+Table5[[#This Row],[Column14]]+Table5[[#This Row],[Column19]]+Table5[[#This Row],[Column12]]</f>
        <v>0</v>
      </c>
      <c r="AF1930" s="111">
        <f>Table5[[#This Row],[Column5]]+Table5[[#This Row],[Column13]]+Table5[[#This Row],[Column21]]+Table5[[#This Row],[Column18]]</f>
        <v>0</v>
      </c>
      <c r="AG1930" s="111">
        <f t="shared" si="335"/>
        <v>0</v>
      </c>
      <c r="AH1930" s="111">
        <f t="shared" si="336"/>
        <v>0</v>
      </c>
      <c r="AI1930" s="111">
        <f>Table5[[#This Row],[Column17]]-Table5[[#This Row],[Column20]]</f>
        <v>0</v>
      </c>
      <c r="AJ1930" s="111">
        <f t="shared" si="337"/>
        <v>0</v>
      </c>
      <c r="AK1930" s="111">
        <f t="shared" si="330"/>
        <v>0</v>
      </c>
      <c r="AL1930" s="111">
        <f t="shared" si="338"/>
        <v>0</v>
      </c>
      <c r="AM1930" s="111" t="str">
        <f t="shared" si="339"/>
        <v/>
      </c>
      <c r="AN1930" s="111" t="str">
        <f t="shared" ca="1" si="340"/>
        <v/>
      </c>
    </row>
    <row r="1931" spans="1:40" ht="20.25" customHeight="1" x14ac:dyDescent="0.3">
      <c r="A1931" s="107"/>
      <c r="B1931" s="144"/>
      <c r="C1931" s="119"/>
      <c r="D1931" s="120"/>
      <c r="E1931" s="119"/>
      <c r="F1931" s="119"/>
      <c r="G1931" s="120"/>
      <c r="H1931" s="119"/>
      <c r="I1931" s="109"/>
      <c r="L1931" s="108"/>
      <c r="M1931" s="108"/>
      <c r="N1931" s="108"/>
      <c r="O1931" s="108"/>
      <c r="P1931" s="108"/>
      <c r="Q1931" s="108"/>
      <c r="R1931" s="108"/>
      <c r="S1931" s="108"/>
      <c r="T1931" s="100">
        <f t="shared" si="331"/>
        <v>0</v>
      </c>
      <c r="U1931" s="111"/>
      <c r="V1931" s="111"/>
      <c r="W1931" s="111">
        <f>SUMIFS($F$3:F1931,$D$3:D1931,D1931,$C$3:C1931,"Buy")+SUMIFS($F$3:F1931,$D$3:D1931,D1931,$C$3:C1931,"Coin Deposit",$E$3:E1931,"&lt;&gt;")</f>
        <v>0</v>
      </c>
      <c r="X1931" s="111">
        <f t="shared" si="332"/>
        <v>0</v>
      </c>
      <c r="Y1931" s="111">
        <f>IF($D1931=Y$1,SUMIFS($H$3:$H1931,$G$3:$G1931,Y$1,$C$3:$C1931,"Sell"),0)</f>
        <v>0</v>
      </c>
      <c r="Z1931" s="111">
        <f t="shared" si="333"/>
        <v>0</v>
      </c>
      <c r="AA1931" s="111">
        <f>IF($D1931=AA$1,SUMIFS($H$3:$H1931,$G$3:$G1931,AA$1,$C$3:$C1931,"Sell"),0)</f>
        <v>0</v>
      </c>
      <c r="AB1931" s="111">
        <f t="shared" si="334"/>
        <v>0</v>
      </c>
      <c r="AC1931" s="111">
        <f>SUMIFS('Deductions and Deposits'!$H:$H,'Deductions and Deposits'!$G:$G,D1931,'Deductions and Deposits'!$F:$F,"&lt;="&amp;B1931)+SUMIFS($F$3:F1931,$D$3:D1931,D1931,$C$3:C1931,"Coin Deposit",$E$3:E1931,"")</f>
        <v>0</v>
      </c>
      <c r="AD1931" s="111">
        <f>SUMIFS('Deductions and Deposits'!$D:$D,'Deductions and Deposits'!$C:$C,D1931)+SUMIFS($F:$F,$D:$D,D1931,$C:$C,"Coin Deduction")</f>
        <v>0</v>
      </c>
      <c r="AE1931" s="111">
        <f>Table5[[#This Row],[Column4]]+Table5[[#This Row],[Column14]]+Table5[[#This Row],[Column19]]+Table5[[#This Row],[Column12]]</f>
        <v>0</v>
      </c>
      <c r="AF1931" s="111">
        <f>Table5[[#This Row],[Column5]]+Table5[[#This Row],[Column13]]+Table5[[#This Row],[Column21]]+Table5[[#This Row],[Column18]]</f>
        <v>0</v>
      </c>
      <c r="AG1931" s="111">
        <f t="shared" si="335"/>
        <v>0</v>
      </c>
      <c r="AH1931" s="111">
        <f t="shared" si="336"/>
        <v>0</v>
      </c>
      <c r="AI1931" s="111">
        <f>Table5[[#This Row],[Column17]]-Table5[[#This Row],[Column20]]</f>
        <v>0</v>
      </c>
      <c r="AJ1931" s="111">
        <f t="shared" si="337"/>
        <v>0</v>
      </c>
      <c r="AK1931" s="111">
        <f t="shared" si="330"/>
        <v>0</v>
      </c>
      <c r="AL1931" s="111">
        <f t="shared" si="338"/>
        <v>0</v>
      </c>
      <c r="AM1931" s="111" t="str">
        <f t="shared" si="339"/>
        <v/>
      </c>
      <c r="AN1931" s="111" t="str">
        <f t="shared" ca="1" si="340"/>
        <v/>
      </c>
    </row>
    <row r="1932" spans="1:40" ht="20.25" customHeight="1" x14ac:dyDescent="0.3">
      <c r="A1932" s="107"/>
      <c r="B1932" s="144"/>
      <c r="C1932" s="119"/>
      <c r="D1932" s="120"/>
      <c r="E1932" s="119"/>
      <c r="F1932" s="119"/>
      <c r="G1932" s="120"/>
      <c r="H1932" s="119"/>
      <c r="I1932" s="109"/>
      <c r="L1932" s="108"/>
      <c r="M1932" s="108"/>
      <c r="N1932" s="108"/>
      <c r="O1932" s="108"/>
      <c r="P1932" s="108"/>
      <c r="Q1932" s="108"/>
      <c r="R1932" s="108"/>
      <c r="S1932" s="108"/>
      <c r="T1932" s="100">
        <f t="shared" si="331"/>
        <v>0</v>
      </c>
      <c r="U1932" s="111"/>
      <c r="V1932" s="111"/>
      <c r="W1932" s="111">
        <f>SUMIFS($F$3:F1932,$D$3:D1932,D1932,$C$3:C1932,"Buy")+SUMIFS($F$3:F1932,$D$3:D1932,D1932,$C$3:C1932,"Coin Deposit",$E$3:E1932,"&lt;&gt;")</f>
        <v>0</v>
      </c>
      <c r="X1932" s="111">
        <f t="shared" si="332"/>
        <v>0</v>
      </c>
      <c r="Y1932" s="111">
        <f>IF($D1932=Y$1,SUMIFS($H$3:$H1932,$G$3:$G1932,Y$1,$C$3:$C1932,"Sell"),0)</f>
        <v>0</v>
      </c>
      <c r="Z1932" s="111">
        <f t="shared" si="333"/>
        <v>0</v>
      </c>
      <c r="AA1932" s="111">
        <f>IF($D1932=AA$1,SUMIFS($H$3:$H1932,$G$3:$G1932,AA$1,$C$3:$C1932,"Sell"),0)</f>
        <v>0</v>
      </c>
      <c r="AB1932" s="111">
        <f t="shared" si="334"/>
        <v>0</v>
      </c>
      <c r="AC1932" s="111">
        <f>SUMIFS('Deductions and Deposits'!$H:$H,'Deductions and Deposits'!$G:$G,D1932,'Deductions and Deposits'!$F:$F,"&lt;="&amp;B1932)+SUMIFS($F$3:F1932,$D$3:D1932,D1932,$C$3:C1932,"Coin Deposit",$E$3:E1932,"")</f>
        <v>0</v>
      </c>
      <c r="AD1932" s="111">
        <f>SUMIFS('Deductions and Deposits'!$D:$D,'Deductions and Deposits'!$C:$C,D1932)+SUMIFS($F:$F,$D:$D,D1932,$C:$C,"Coin Deduction")</f>
        <v>0</v>
      </c>
      <c r="AE1932" s="111">
        <f>Table5[[#This Row],[Column4]]+Table5[[#This Row],[Column14]]+Table5[[#This Row],[Column19]]+Table5[[#This Row],[Column12]]</f>
        <v>0</v>
      </c>
      <c r="AF1932" s="111">
        <f>Table5[[#This Row],[Column5]]+Table5[[#This Row],[Column13]]+Table5[[#This Row],[Column21]]+Table5[[#This Row],[Column18]]</f>
        <v>0</v>
      </c>
      <c r="AG1932" s="111">
        <f t="shared" si="335"/>
        <v>0</v>
      </c>
      <c r="AH1932" s="111">
        <f t="shared" si="336"/>
        <v>0</v>
      </c>
      <c r="AI1932" s="111">
        <f>Table5[[#This Row],[Column17]]-Table5[[#This Row],[Column20]]</f>
        <v>0</v>
      </c>
      <c r="AJ1932" s="111">
        <f t="shared" si="337"/>
        <v>0</v>
      </c>
      <c r="AK1932" s="111">
        <f t="shared" si="330"/>
        <v>0</v>
      </c>
      <c r="AL1932" s="111">
        <f t="shared" si="338"/>
        <v>0</v>
      </c>
      <c r="AM1932" s="111" t="str">
        <f t="shared" si="339"/>
        <v/>
      </c>
      <c r="AN1932" s="111" t="str">
        <f t="shared" ca="1" si="340"/>
        <v/>
      </c>
    </row>
    <row r="1933" spans="1:40" ht="20.25" customHeight="1" x14ac:dyDescent="0.3">
      <c r="A1933" s="107"/>
      <c r="B1933" s="144"/>
      <c r="C1933" s="119"/>
      <c r="D1933" s="120"/>
      <c r="E1933" s="119"/>
      <c r="F1933" s="119"/>
      <c r="G1933" s="120"/>
      <c r="H1933" s="119"/>
      <c r="I1933" s="109"/>
      <c r="L1933" s="108"/>
      <c r="M1933" s="108"/>
      <c r="N1933" s="108"/>
      <c r="O1933" s="108"/>
      <c r="P1933" s="108"/>
      <c r="Q1933" s="108"/>
      <c r="R1933" s="108"/>
      <c r="S1933" s="108"/>
      <c r="T1933" s="100">
        <f t="shared" si="331"/>
        <v>0</v>
      </c>
      <c r="U1933" s="111"/>
      <c r="V1933" s="111"/>
      <c r="W1933" s="111">
        <f>SUMIFS($F$3:F1933,$D$3:D1933,D1933,$C$3:C1933,"Buy")+SUMIFS($F$3:F1933,$D$3:D1933,D1933,$C$3:C1933,"Coin Deposit",$E$3:E1933,"&lt;&gt;")</f>
        <v>0</v>
      </c>
      <c r="X1933" s="111">
        <f t="shared" si="332"/>
        <v>0</v>
      </c>
      <c r="Y1933" s="111">
        <f>IF($D1933=Y$1,SUMIFS($H$3:$H1933,$G$3:$G1933,Y$1,$C$3:$C1933,"Sell"),0)</f>
        <v>0</v>
      </c>
      <c r="Z1933" s="111">
        <f t="shared" si="333"/>
        <v>0</v>
      </c>
      <c r="AA1933" s="111">
        <f>IF($D1933=AA$1,SUMIFS($H$3:$H1933,$G$3:$G1933,AA$1,$C$3:$C1933,"Sell"),0)</f>
        <v>0</v>
      </c>
      <c r="AB1933" s="111">
        <f t="shared" si="334"/>
        <v>0</v>
      </c>
      <c r="AC1933" s="111">
        <f>SUMIFS('Deductions and Deposits'!$H:$H,'Deductions and Deposits'!$G:$G,D1933,'Deductions and Deposits'!$F:$F,"&lt;="&amp;B1933)+SUMIFS($F$3:F1933,$D$3:D1933,D1933,$C$3:C1933,"Coin Deposit",$E$3:E1933,"")</f>
        <v>0</v>
      </c>
      <c r="AD1933" s="111">
        <f>SUMIFS('Deductions and Deposits'!$D:$D,'Deductions and Deposits'!$C:$C,D1933)+SUMIFS($F:$F,$D:$D,D1933,$C:$C,"Coin Deduction")</f>
        <v>0</v>
      </c>
      <c r="AE1933" s="111">
        <f>Table5[[#This Row],[Column4]]+Table5[[#This Row],[Column14]]+Table5[[#This Row],[Column19]]+Table5[[#This Row],[Column12]]</f>
        <v>0</v>
      </c>
      <c r="AF1933" s="111">
        <f>Table5[[#This Row],[Column5]]+Table5[[#This Row],[Column13]]+Table5[[#This Row],[Column21]]+Table5[[#This Row],[Column18]]</f>
        <v>0</v>
      </c>
      <c r="AG1933" s="111">
        <f t="shared" si="335"/>
        <v>0</v>
      </c>
      <c r="AH1933" s="111">
        <f t="shared" si="336"/>
        <v>0</v>
      </c>
      <c r="AI1933" s="111">
        <f>Table5[[#This Row],[Column17]]-Table5[[#This Row],[Column20]]</f>
        <v>0</v>
      </c>
      <c r="AJ1933" s="111">
        <f t="shared" si="337"/>
        <v>0</v>
      </c>
      <c r="AK1933" s="111">
        <f t="shared" si="330"/>
        <v>0</v>
      </c>
      <c r="AL1933" s="111">
        <f t="shared" si="338"/>
        <v>0</v>
      </c>
      <c r="AM1933" s="111" t="str">
        <f t="shared" si="339"/>
        <v/>
      </c>
      <c r="AN1933" s="111" t="str">
        <f t="shared" ca="1" si="340"/>
        <v/>
      </c>
    </row>
    <row r="1934" spans="1:40" ht="20.25" customHeight="1" x14ac:dyDescent="0.3">
      <c r="A1934" s="107"/>
      <c r="B1934" s="144"/>
      <c r="C1934" s="119"/>
      <c r="D1934" s="120"/>
      <c r="E1934" s="119"/>
      <c r="F1934" s="119"/>
      <c r="G1934" s="120"/>
      <c r="H1934" s="119"/>
      <c r="I1934" s="109"/>
      <c r="L1934" s="108"/>
      <c r="M1934" s="108"/>
      <c r="N1934" s="108"/>
      <c r="O1934" s="108"/>
      <c r="P1934" s="108"/>
      <c r="Q1934" s="108"/>
      <c r="R1934" s="108"/>
      <c r="S1934" s="108"/>
      <c r="T1934" s="100">
        <f t="shared" si="331"/>
        <v>0</v>
      </c>
      <c r="U1934" s="111"/>
      <c r="V1934" s="111"/>
      <c r="W1934" s="111">
        <f>SUMIFS($F$3:F1934,$D$3:D1934,D1934,$C$3:C1934,"Buy")+SUMIFS($F$3:F1934,$D$3:D1934,D1934,$C$3:C1934,"Coin Deposit",$E$3:E1934,"&lt;&gt;")</f>
        <v>0</v>
      </c>
      <c r="X1934" s="111">
        <f t="shared" si="332"/>
        <v>0</v>
      </c>
      <c r="Y1934" s="111">
        <f>IF($D1934=Y$1,SUMIFS($H$3:$H1934,$G$3:$G1934,Y$1,$C$3:$C1934,"Sell"),0)</f>
        <v>0</v>
      </c>
      <c r="Z1934" s="111">
        <f t="shared" si="333"/>
        <v>0</v>
      </c>
      <c r="AA1934" s="111">
        <f>IF($D1934=AA$1,SUMIFS($H$3:$H1934,$G$3:$G1934,AA$1,$C$3:$C1934,"Sell"),0)</f>
        <v>0</v>
      </c>
      <c r="AB1934" s="111">
        <f t="shared" si="334"/>
        <v>0</v>
      </c>
      <c r="AC1934" s="111">
        <f>SUMIFS('Deductions and Deposits'!$H:$H,'Deductions and Deposits'!$G:$G,D1934,'Deductions and Deposits'!$F:$F,"&lt;="&amp;B1934)+SUMIFS($F$3:F1934,$D$3:D1934,D1934,$C$3:C1934,"Coin Deposit",$E$3:E1934,"")</f>
        <v>0</v>
      </c>
      <c r="AD1934" s="111">
        <f>SUMIFS('Deductions and Deposits'!$D:$D,'Deductions and Deposits'!$C:$C,D1934)+SUMIFS($F:$F,$D:$D,D1934,$C:$C,"Coin Deduction")</f>
        <v>0</v>
      </c>
      <c r="AE1934" s="111">
        <f>Table5[[#This Row],[Column4]]+Table5[[#This Row],[Column14]]+Table5[[#This Row],[Column19]]+Table5[[#This Row],[Column12]]</f>
        <v>0</v>
      </c>
      <c r="AF1934" s="111">
        <f>Table5[[#This Row],[Column5]]+Table5[[#This Row],[Column13]]+Table5[[#This Row],[Column21]]+Table5[[#This Row],[Column18]]</f>
        <v>0</v>
      </c>
      <c r="AG1934" s="111">
        <f t="shared" si="335"/>
        <v>0</v>
      </c>
      <c r="AH1934" s="111">
        <f t="shared" si="336"/>
        <v>0</v>
      </c>
      <c r="AI1934" s="111">
        <f>Table5[[#This Row],[Column17]]-Table5[[#This Row],[Column20]]</f>
        <v>0</v>
      </c>
      <c r="AJ1934" s="111">
        <f t="shared" si="337"/>
        <v>0</v>
      </c>
      <c r="AK1934" s="111">
        <f t="shared" si="330"/>
        <v>0</v>
      </c>
      <c r="AL1934" s="111">
        <f t="shared" si="338"/>
        <v>0</v>
      </c>
      <c r="AM1934" s="111" t="str">
        <f t="shared" si="339"/>
        <v/>
      </c>
      <c r="AN1934" s="111" t="str">
        <f t="shared" ca="1" si="340"/>
        <v/>
      </c>
    </row>
    <row r="1935" spans="1:40" ht="20.25" customHeight="1" x14ac:dyDescent="0.3">
      <c r="A1935" s="107"/>
      <c r="B1935" s="144"/>
      <c r="C1935" s="119"/>
      <c r="D1935" s="120"/>
      <c r="E1935" s="119"/>
      <c r="F1935" s="119"/>
      <c r="G1935" s="120"/>
      <c r="H1935" s="119"/>
      <c r="I1935" s="109"/>
      <c r="L1935" s="108"/>
      <c r="M1935" s="108"/>
      <c r="N1935" s="108"/>
      <c r="O1935" s="108"/>
      <c r="P1935" s="108"/>
      <c r="Q1935" s="108"/>
      <c r="R1935" s="108"/>
      <c r="S1935" s="108"/>
      <c r="T1935" s="100">
        <f t="shared" si="331"/>
        <v>0</v>
      </c>
      <c r="U1935" s="111"/>
      <c r="V1935" s="111"/>
      <c r="W1935" s="111">
        <f>SUMIFS($F$3:F1935,$D$3:D1935,D1935,$C$3:C1935,"Buy")+SUMIFS($F$3:F1935,$D$3:D1935,D1935,$C$3:C1935,"Coin Deposit",$E$3:E1935,"&lt;&gt;")</f>
        <v>0</v>
      </c>
      <c r="X1935" s="111">
        <f t="shared" si="332"/>
        <v>0</v>
      </c>
      <c r="Y1935" s="111">
        <f>IF($D1935=Y$1,SUMIFS($H$3:$H1935,$G$3:$G1935,Y$1,$C$3:$C1935,"Sell"),0)</f>
        <v>0</v>
      </c>
      <c r="Z1935" s="111">
        <f t="shared" si="333"/>
        <v>0</v>
      </c>
      <c r="AA1935" s="111">
        <f>IF($D1935=AA$1,SUMIFS($H$3:$H1935,$G$3:$G1935,AA$1,$C$3:$C1935,"Sell"),0)</f>
        <v>0</v>
      </c>
      <c r="AB1935" s="111">
        <f t="shared" si="334"/>
        <v>0</v>
      </c>
      <c r="AC1935" s="111">
        <f>SUMIFS('Deductions and Deposits'!$H:$H,'Deductions and Deposits'!$G:$G,D1935,'Deductions and Deposits'!$F:$F,"&lt;="&amp;B1935)+SUMIFS($F$3:F1935,$D$3:D1935,D1935,$C$3:C1935,"Coin Deposit",$E$3:E1935,"")</f>
        <v>0</v>
      </c>
      <c r="AD1935" s="111">
        <f>SUMIFS('Deductions and Deposits'!$D:$D,'Deductions and Deposits'!$C:$C,D1935)+SUMIFS($F:$F,$D:$D,D1935,$C:$C,"Coin Deduction")</f>
        <v>0</v>
      </c>
      <c r="AE1935" s="111">
        <f>Table5[[#This Row],[Column4]]+Table5[[#This Row],[Column14]]+Table5[[#This Row],[Column19]]+Table5[[#This Row],[Column12]]</f>
        <v>0</v>
      </c>
      <c r="AF1935" s="111">
        <f>Table5[[#This Row],[Column5]]+Table5[[#This Row],[Column13]]+Table5[[#This Row],[Column21]]+Table5[[#This Row],[Column18]]</f>
        <v>0</v>
      </c>
      <c r="AG1935" s="111">
        <f t="shared" si="335"/>
        <v>0</v>
      </c>
      <c r="AH1935" s="111">
        <f t="shared" si="336"/>
        <v>0</v>
      </c>
      <c r="AI1935" s="111">
        <f>Table5[[#This Row],[Column17]]-Table5[[#This Row],[Column20]]</f>
        <v>0</v>
      </c>
      <c r="AJ1935" s="111">
        <f t="shared" si="337"/>
        <v>0</v>
      </c>
      <c r="AK1935" s="111">
        <f t="shared" si="330"/>
        <v>0</v>
      </c>
      <c r="AL1935" s="111">
        <f t="shared" si="338"/>
        <v>0</v>
      </c>
      <c r="AM1935" s="111" t="str">
        <f t="shared" si="339"/>
        <v/>
      </c>
      <c r="AN1935" s="111" t="str">
        <f t="shared" ca="1" si="340"/>
        <v/>
      </c>
    </row>
    <row r="1936" spans="1:40" ht="20.25" customHeight="1" x14ac:dyDescent="0.3">
      <c r="A1936" s="107"/>
      <c r="B1936" s="144"/>
      <c r="C1936" s="119"/>
      <c r="D1936" s="120"/>
      <c r="E1936" s="119"/>
      <c r="F1936" s="119"/>
      <c r="G1936" s="120"/>
      <c r="H1936" s="119"/>
      <c r="I1936" s="109"/>
      <c r="L1936" s="108"/>
      <c r="M1936" s="108"/>
      <c r="N1936" s="108"/>
      <c r="O1936" s="108"/>
      <c r="P1936" s="108"/>
      <c r="Q1936" s="108"/>
      <c r="R1936" s="108"/>
      <c r="S1936" s="108"/>
      <c r="T1936" s="100">
        <f t="shared" si="331"/>
        <v>0</v>
      </c>
      <c r="U1936" s="111"/>
      <c r="V1936" s="111"/>
      <c r="W1936" s="111">
        <f>SUMIFS($F$3:F1936,$D$3:D1936,D1936,$C$3:C1936,"Buy")+SUMIFS($F$3:F1936,$D$3:D1936,D1936,$C$3:C1936,"Coin Deposit",$E$3:E1936,"&lt;&gt;")</f>
        <v>0</v>
      </c>
      <c r="X1936" s="111">
        <f t="shared" si="332"/>
        <v>0</v>
      </c>
      <c r="Y1936" s="111">
        <f>IF($D1936=Y$1,SUMIFS($H$3:$H1936,$G$3:$G1936,Y$1,$C$3:$C1936,"Sell"),0)</f>
        <v>0</v>
      </c>
      <c r="Z1936" s="111">
        <f t="shared" si="333"/>
        <v>0</v>
      </c>
      <c r="AA1936" s="111">
        <f>IF($D1936=AA$1,SUMIFS($H$3:$H1936,$G$3:$G1936,AA$1,$C$3:$C1936,"Sell"),0)</f>
        <v>0</v>
      </c>
      <c r="AB1936" s="111">
        <f t="shared" si="334"/>
        <v>0</v>
      </c>
      <c r="AC1936" s="111">
        <f>SUMIFS('Deductions and Deposits'!$H:$H,'Deductions and Deposits'!$G:$G,D1936,'Deductions and Deposits'!$F:$F,"&lt;="&amp;B1936)+SUMIFS($F$3:F1936,$D$3:D1936,D1936,$C$3:C1936,"Coin Deposit",$E$3:E1936,"")</f>
        <v>0</v>
      </c>
      <c r="AD1936" s="111">
        <f>SUMIFS('Deductions and Deposits'!$D:$D,'Deductions and Deposits'!$C:$C,D1936)+SUMIFS($F:$F,$D:$D,D1936,$C:$C,"Coin Deduction")</f>
        <v>0</v>
      </c>
      <c r="AE1936" s="111">
        <f>Table5[[#This Row],[Column4]]+Table5[[#This Row],[Column14]]+Table5[[#This Row],[Column19]]+Table5[[#This Row],[Column12]]</f>
        <v>0</v>
      </c>
      <c r="AF1936" s="111">
        <f>Table5[[#This Row],[Column5]]+Table5[[#This Row],[Column13]]+Table5[[#This Row],[Column21]]+Table5[[#This Row],[Column18]]</f>
        <v>0</v>
      </c>
      <c r="AG1936" s="111">
        <f t="shared" si="335"/>
        <v>0</v>
      </c>
      <c r="AH1936" s="111">
        <f t="shared" si="336"/>
        <v>0</v>
      </c>
      <c r="AI1936" s="111">
        <f>Table5[[#This Row],[Column17]]-Table5[[#This Row],[Column20]]</f>
        <v>0</v>
      </c>
      <c r="AJ1936" s="111">
        <f t="shared" si="337"/>
        <v>0</v>
      </c>
      <c r="AK1936" s="111">
        <f t="shared" si="330"/>
        <v>0</v>
      </c>
      <c r="AL1936" s="111">
        <f t="shared" si="338"/>
        <v>0</v>
      </c>
      <c r="AM1936" s="111" t="str">
        <f t="shared" si="339"/>
        <v/>
      </c>
      <c r="AN1936" s="111" t="str">
        <f t="shared" ca="1" si="340"/>
        <v/>
      </c>
    </row>
    <row r="1937" spans="1:40" ht="20.25" customHeight="1" x14ac:dyDescent="0.3">
      <c r="A1937" s="107"/>
      <c r="B1937" s="144"/>
      <c r="C1937" s="119"/>
      <c r="D1937" s="120"/>
      <c r="E1937" s="119"/>
      <c r="F1937" s="119"/>
      <c r="G1937" s="120"/>
      <c r="H1937" s="119"/>
      <c r="I1937" s="109"/>
      <c r="L1937" s="108"/>
      <c r="M1937" s="108"/>
      <c r="N1937" s="108"/>
      <c r="O1937" s="108"/>
      <c r="P1937" s="108"/>
      <c r="Q1937" s="108"/>
      <c r="R1937" s="108"/>
      <c r="S1937" s="108"/>
      <c r="T1937" s="100">
        <f t="shared" si="331"/>
        <v>0</v>
      </c>
      <c r="U1937" s="111"/>
      <c r="V1937" s="111"/>
      <c r="W1937" s="111">
        <f>SUMIFS($F$3:F1937,$D$3:D1937,D1937,$C$3:C1937,"Buy")+SUMIFS($F$3:F1937,$D$3:D1937,D1937,$C$3:C1937,"Coin Deposit",$E$3:E1937,"&lt;&gt;")</f>
        <v>0</v>
      </c>
      <c r="X1937" s="111">
        <f t="shared" si="332"/>
        <v>0</v>
      </c>
      <c r="Y1937" s="111">
        <f>IF($D1937=Y$1,SUMIFS($H$3:$H1937,$G$3:$G1937,Y$1,$C$3:$C1937,"Sell"),0)</f>
        <v>0</v>
      </c>
      <c r="Z1937" s="111">
        <f t="shared" si="333"/>
        <v>0</v>
      </c>
      <c r="AA1937" s="111">
        <f>IF($D1937=AA$1,SUMIFS($H$3:$H1937,$G$3:$G1937,AA$1,$C$3:$C1937,"Sell"),0)</f>
        <v>0</v>
      </c>
      <c r="AB1937" s="111">
        <f t="shared" si="334"/>
        <v>0</v>
      </c>
      <c r="AC1937" s="111">
        <f>SUMIFS('Deductions and Deposits'!$H:$H,'Deductions and Deposits'!$G:$G,D1937,'Deductions and Deposits'!$F:$F,"&lt;="&amp;B1937)+SUMIFS($F$3:F1937,$D$3:D1937,D1937,$C$3:C1937,"Coin Deposit",$E$3:E1937,"")</f>
        <v>0</v>
      </c>
      <c r="AD1937" s="111">
        <f>SUMIFS('Deductions and Deposits'!$D:$D,'Deductions and Deposits'!$C:$C,D1937)+SUMIFS($F:$F,$D:$D,D1937,$C:$C,"Coin Deduction")</f>
        <v>0</v>
      </c>
      <c r="AE1937" s="111">
        <f>Table5[[#This Row],[Column4]]+Table5[[#This Row],[Column14]]+Table5[[#This Row],[Column19]]+Table5[[#This Row],[Column12]]</f>
        <v>0</v>
      </c>
      <c r="AF1937" s="111">
        <f>Table5[[#This Row],[Column5]]+Table5[[#This Row],[Column13]]+Table5[[#This Row],[Column21]]+Table5[[#This Row],[Column18]]</f>
        <v>0</v>
      </c>
      <c r="AG1937" s="111">
        <f t="shared" si="335"/>
        <v>0</v>
      </c>
      <c r="AH1937" s="111">
        <f t="shared" si="336"/>
        <v>0</v>
      </c>
      <c r="AI1937" s="111">
        <f>Table5[[#This Row],[Column17]]-Table5[[#This Row],[Column20]]</f>
        <v>0</v>
      </c>
      <c r="AJ1937" s="111">
        <f t="shared" si="337"/>
        <v>0</v>
      </c>
      <c r="AK1937" s="111">
        <f t="shared" ref="AK1937:AK2000" si="341">AJ1937*T1937</f>
        <v>0</v>
      </c>
      <c r="AL1937" s="111">
        <f t="shared" si="338"/>
        <v>0</v>
      </c>
      <c r="AM1937" s="111" t="str">
        <f t="shared" si="339"/>
        <v/>
      </c>
      <c r="AN1937" s="111" t="str">
        <f t="shared" ca="1" si="340"/>
        <v/>
      </c>
    </row>
    <row r="1938" spans="1:40" ht="20.25" customHeight="1" x14ac:dyDescent="0.3">
      <c r="A1938" s="107"/>
      <c r="B1938" s="144"/>
      <c r="C1938" s="119"/>
      <c r="D1938" s="120"/>
      <c r="E1938" s="119"/>
      <c r="F1938" s="119"/>
      <c r="G1938" s="120"/>
      <c r="H1938" s="119"/>
      <c r="I1938" s="109"/>
      <c r="L1938" s="108"/>
      <c r="M1938" s="108"/>
      <c r="N1938" s="108"/>
      <c r="O1938" s="108"/>
      <c r="P1938" s="108"/>
      <c r="Q1938" s="108"/>
      <c r="R1938" s="108"/>
      <c r="S1938" s="108"/>
      <c r="T1938" s="100">
        <f t="shared" si="331"/>
        <v>0</v>
      </c>
      <c r="U1938" s="111"/>
      <c r="V1938" s="111"/>
      <c r="W1938" s="111">
        <f>SUMIFS($F$3:F1938,$D$3:D1938,D1938,$C$3:C1938,"Buy")+SUMIFS($F$3:F1938,$D$3:D1938,D1938,$C$3:C1938,"Coin Deposit",$E$3:E1938,"&lt;&gt;")</f>
        <v>0</v>
      </c>
      <c r="X1938" s="111">
        <f t="shared" si="332"/>
        <v>0</v>
      </c>
      <c r="Y1938" s="111">
        <f>IF($D1938=Y$1,SUMIFS($H$3:$H1938,$G$3:$G1938,Y$1,$C$3:$C1938,"Sell"),0)</f>
        <v>0</v>
      </c>
      <c r="Z1938" s="111">
        <f t="shared" si="333"/>
        <v>0</v>
      </c>
      <c r="AA1938" s="111">
        <f>IF($D1938=AA$1,SUMIFS($H$3:$H1938,$G$3:$G1938,AA$1,$C$3:$C1938,"Sell"),0)</f>
        <v>0</v>
      </c>
      <c r="AB1938" s="111">
        <f t="shared" si="334"/>
        <v>0</v>
      </c>
      <c r="AC1938" s="111">
        <f>SUMIFS('Deductions and Deposits'!$H:$H,'Deductions and Deposits'!$G:$G,D1938,'Deductions and Deposits'!$F:$F,"&lt;="&amp;B1938)+SUMIFS($F$3:F1938,$D$3:D1938,D1938,$C$3:C1938,"Coin Deposit",$E$3:E1938,"")</f>
        <v>0</v>
      </c>
      <c r="AD1938" s="111">
        <f>SUMIFS('Deductions and Deposits'!$D:$D,'Deductions and Deposits'!$C:$C,D1938)+SUMIFS($F:$F,$D:$D,D1938,$C:$C,"Coin Deduction")</f>
        <v>0</v>
      </c>
      <c r="AE1938" s="111">
        <f>Table5[[#This Row],[Column4]]+Table5[[#This Row],[Column14]]+Table5[[#This Row],[Column19]]+Table5[[#This Row],[Column12]]</f>
        <v>0</v>
      </c>
      <c r="AF1938" s="111">
        <f>Table5[[#This Row],[Column5]]+Table5[[#This Row],[Column13]]+Table5[[#This Row],[Column21]]+Table5[[#This Row],[Column18]]</f>
        <v>0</v>
      </c>
      <c r="AG1938" s="111">
        <f t="shared" si="335"/>
        <v>0</v>
      </c>
      <c r="AH1938" s="111">
        <f t="shared" si="336"/>
        <v>0</v>
      </c>
      <c r="AI1938" s="111">
        <f>Table5[[#This Row],[Column17]]-Table5[[#This Row],[Column20]]</f>
        <v>0</v>
      </c>
      <c r="AJ1938" s="111">
        <f t="shared" si="337"/>
        <v>0</v>
      </c>
      <c r="AK1938" s="111">
        <f t="shared" si="341"/>
        <v>0</v>
      </c>
      <c r="AL1938" s="111">
        <f t="shared" si="338"/>
        <v>0</v>
      </c>
      <c r="AM1938" s="111" t="str">
        <f t="shared" si="339"/>
        <v/>
      </c>
      <c r="AN1938" s="111" t="str">
        <f t="shared" ca="1" si="340"/>
        <v/>
      </c>
    </row>
    <row r="1939" spans="1:40" ht="20.25" customHeight="1" x14ac:dyDescent="0.3">
      <c r="A1939" s="107"/>
      <c r="B1939" s="144"/>
      <c r="C1939" s="119"/>
      <c r="D1939" s="120"/>
      <c r="E1939" s="119"/>
      <c r="F1939" s="119"/>
      <c r="G1939" s="120"/>
      <c r="H1939" s="119"/>
      <c r="I1939" s="109"/>
      <c r="L1939" s="108"/>
      <c r="M1939" s="108"/>
      <c r="N1939" s="108"/>
      <c r="O1939" s="108"/>
      <c r="P1939" s="108"/>
      <c r="Q1939" s="108"/>
      <c r="R1939" s="108"/>
      <c r="S1939" s="108"/>
      <c r="T1939" s="100">
        <f t="shared" si="331"/>
        <v>0</v>
      </c>
      <c r="U1939" s="111"/>
      <c r="V1939" s="111"/>
      <c r="W1939" s="111">
        <f>SUMIFS($F$3:F1939,$D$3:D1939,D1939,$C$3:C1939,"Buy")+SUMIFS($F$3:F1939,$D$3:D1939,D1939,$C$3:C1939,"Coin Deposit",$E$3:E1939,"&lt;&gt;")</f>
        <v>0</v>
      </c>
      <c r="X1939" s="111">
        <f t="shared" si="332"/>
        <v>0</v>
      </c>
      <c r="Y1939" s="111">
        <f>IF($D1939=Y$1,SUMIFS($H$3:$H1939,$G$3:$G1939,Y$1,$C$3:$C1939,"Sell"),0)</f>
        <v>0</v>
      </c>
      <c r="Z1939" s="111">
        <f t="shared" si="333"/>
        <v>0</v>
      </c>
      <c r="AA1939" s="111">
        <f>IF($D1939=AA$1,SUMIFS($H$3:$H1939,$G$3:$G1939,AA$1,$C$3:$C1939,"Sell"),0)</f>
        <v>0</v>
      </c>
      <c r="AB1939" s="111">
        <f t="shared" si="334"/>
        <v>0</v>
      </c>
      <c r="AC1939" s="111">
        <f>SUMIFS('Deductions and Deposits'!$H:$H,'Deductions and Deposits'!$G:$G,D1939,'Deductions and Deposits'!$F:$F,"&lt;="&amp;B1939)+SUMIFS($F$3:F1939,$D$3:D1939,D1939,$C$3:C1939,"Coin Deposit",$E$3:E1939,"")</f>
        <v>0</v>
      </c>
      <c r="AD1939" s="111">
        <f>SUMIFS('Deductions and Deposits'!$D:$D,'Deductions and Deposits'!$C:$C,D1939)+SUMIFS($F:$F,$D:$D,D1939,$C:$C,"Coin Deduction")</f>
        <v>0</v>
      </c>
      <c r="AE1939" s="111">
        <f>Table5[[#This Row],[Column4]]+Table5[[#This Row],[Column14]]+Table5[[#This Row],[Column19]]+Table5[[#This Row],[Column12]]</f>
        <v>0</v>
      </c>
      <c r="AF1939" s="111">
        <f>Table5[[#This Row],[Column5]]+Table5[[#This Row],[Column13]]+Table5[[#This Row],[Column21]]+Table5[[#This Row],[Column18]]</f>
        <v>0</v>
      </c>
      <c r="AG1939" s="111">
        <f t="shared" si="335"/>
        <v>0</v>
      </c>
      <c r="AH1939" s="111">
        <f t="shared" si="336"/>
        <v>0</v>
      </c>
      <c r="AI1939" s="111">
        <f>Table5[[#This Row],[Column17]]-Table5[[#This Row],[Column20]]</f>
        <v>0</v>
      </c>
      <c r="AJ1939" s="111">
        <f t="shared" si="337"/>
        <v>0</v>
      </c>
      <c r="AK1939" s="111">
        <f t="shared" si="341"/>
        <v>0</v>
      </c>
      <c r="AL1939" s="111">
        <f t="shared" si="338"/>
        <v>0</v>
      </c>
      <c r="AM1939" s="111" t="str">
        <f t="shared" si="339"/>
        <v/>
      </c>
      <c r="AN1939" s="111" t="str">
        <f t="shared" ca="1" si="340"/>
        <v/>
      </c>
    </row>
    <row r="1940" spans="1:40" ht="20.25" customHeight="1" x14ac:dyDescent="0.3">
      <c r="A1940" s="107"/>
      <c r="B1940" s="144"/>
      <c r="C1940" s="119"/>
      <c r="D1940" s="120"/>
      <c r="E1940" s="119"/>
      <c r="F1940" s="119"/>
      <c r="G1940" s="120"/>
      <c r="H1940" s="119"/>
      <c r="I1940" s="109"/>
      <c r="L1940" s="108"/>
      <c r="M1940" s="108"/>
      <c r="N1940" s="108"/>
      <c r="O1940" s="108"/>
      <c r="P1940" s="108"/>
      <c r="Q1940" s="108"/>
      <c r="R1940" s="108"/>
      <c r="S1940" s="108"/>
      <c r="T1940" s="100">
        <f t="shared" si="331"/>
        <v>0</v>
      </c>
      <c r="U1940" s="111"/>
      <c r="V1940" s="111"/>
      <c r="W1940" s="111">
        <f>SUMIFS($F$3:F1940,$D$3:D1940,D1940,$C$3:C1940,"Buy")+SUMIFS($F$3:F1940,$D$3:D1940,D1940,$C$3:C1940,"Coin Deposit",$E$3:E1940,"&lt;&gt;")</f>
        <v>0</v>
      </c>
      <c r="X1940" s="111">
        <f t="shared" si="332"/>
        <v>0</v>
      </c>
      <c r="Y1940" s="111">
        <f>IF($D1940=Y$1,SUMIFS($H$3:$H1940,$G$3:$G1940,Y$1,$C$3:$C1940,"Sell"),0)</f>
        <v>0</v>
      </c>
      <c r="Z1940" s="111">
        <f t="shared" si="333"/>
        <v>0</v>
      </c>
      <c r="AA1940" s="111">
        <f>IF($D1940=AA$1,SUMIFS($H$3:$H1940,$G$3:$G1940,AA$1,$C$3:$C1940,"Sell"),0)</f>
        <v>0</v>
      </c>
      <c r="AB1940" s="111">
        <f t="shared" si="334"/>
        <v>0</v>
      </c>
      <c r="AC1940" s="111">
        <f>SUMIFS('Deductions and Deposits'!$H:$H,'Deductions and Deposits'!$G:$G,D1940,'Deductions and Deposits'!$F:$F,"&lt;="&amp;B1940)+SUMIFS($F$3:F1940,$D$3:D1940,D1940,$C$3:C1940,"Coin Deposit",$E$3:E1940,"")</f>
        <v>0</v>
      </c>
      <c r="AD1940" s="111">
        <f>SUMIFS('Deductions and Deposits'!$D:$D,'Deductions and Deposits'!$C:$C,D1940)+SUMIFS($F:$F,$D:$D,D1940,$C:$C,"Coin Deduction")</f>
        <v>0</v>
      </c>
      <c r="AE1940" s="111">
        <f>Table5[[#This Row],[Column4]]+Table5[[#This Row],[Column14]]+Table5[[#This Row],[Column19]]+Table5[[#This Row],[Column12]]</f>
        <v>0</v>
      </c>
      <c r="AF1940" s="111">
        <f>Table5[[#This Row],[Column5]]+Table5[[#This Row],[Column13]]+Table5[[#This Row],[Column21]]+Table5[[#This Row],[Column18]]</f>
        <v>0</v>
      </c>
      <c r="AG1940" s="111">
        <f t="shared" si="335"/>
        <v>0</v>
      </c>
      <c r="AH1940" s="111">
        <f t="shared" si="336"/>
        <v>0</v>
      </c>
      <c r="AI1940" s="111">
        <f>Table5[[#This Row],[Column17]]-Table5[[#This Row],[Column20]]</f>
        <v>0</v>
      </c>
      <c r="AJ1940" s="111">
        <f t="shared" si="337"/>
        <v>0</v>
      </c>
      <c r="AK1940" s="111">
        <f t="shared" si="341"/>
        <v>0</v>
      </c>
      <c r="AL1940" s="111">
        <f t="shared" si="338"/>
        <v>0</v>
      </c>
      <c r="AM1940" s="111" t="str">
        <f t="shared" si="339"/>
        <v/>
      </c>
      <c r="AN1940" s="111" t="str">
        <f t="shared" ca="1" si="340"/>
        <v/>
      </c>
    </row>
    <row r="1941" spans="1:40" ht="20.25" customHeight="1" x14ac:dyDescent="0.3">
      <c r="A1941" s="107"/>
      <c r="B1941" s="144"/>
      <c r="C1941" s="119"/>
      <c r="D1941" s="120"/>
      <c r="E1941" s="119"/>
      <c r="F1941" s="119"/>
      <c r="G1941" s="120"/>
      <c r="H1941" s="119"/>
      <c r="I1941" s="109"/>
      <c r="L1941" s="108"/>
      <c r="M1941" s="108"/>
      <c r="N1941" s="108"/>
      <c r="O1941" s="108"/>
      <c r="P1941" s="108"/>
      <c r="Q1941" s="108"/>
      <c r="R1941" s="108"/>
      <c r="S1941" s="108"/>
      <c r="T1941" s="100">
        <f t="shared" si="331"/>
        <v>0</v>
      </c>
      <c r="U1941" s="111"/>
      <c r="V1941" s="111"/>
      <c r="W1941" s="111">
        <f>SUMIFS($F$3:F1941,$D$3:D1941,D1941,$C$3:C1941,"Buy")+SUMIFS($F$3:F1941,$D$3:D1941,D1941,$C$3:C1941,"Coin Deposit",$E$3:E1941,"&lt;&gt;")</f>
        <v>0</v>
      </c>
      <c r="X1941" s="111">
        <f t="shared" si="332"/>
        <v>0</v>
      </c>
      <c r="Y1941" s="111">
        <f>IF($D1941=Y$1,SUMIFS($H$3:$H1941,$G$3:$G1941,Y$1,$C$3:$C1941,"Sell"),0)</f>
        <v>0</v>
      </c>
      <c r="Z1941" s="111">
        <f t="shared" si="333"/>
        <v>0</v>
      </c>
      <c r="AA1941" s="111">
        <f>IF($D1941=AA$1,SUMIFS($H$3:$H1941,$G$3:$G1941,AA$1,$C$3:$C1941,"Sell"),0)</f>
        <v>0</v>
      </c>
      <c r="AB1941" s="111">
        <f t="shared" si="334"/>
        <v>0</v>
      </c>
      <c r="AC1941" s="111">
        <f>SUMIFS('Deductions and Deposits'!$H:$H,'Deductions and Deposits'!$G:$G,D1941,'Deductions and Deposits'!$F:$F,"&lt;="&amp;B1941)+SUMIFS($F$3:F1941,$D$3:D1941,D1941,$C$3:C1941,"Coin Deposit",$E$3:E1941,"")</f>
        <v>0</v>
      </c>
      <c r="AD1941" s="111">
        <f>SUMIFS('Deductions and Deposits'!$D:$D,'Deductions and Deposits'!$C:$C,D1941)+SUMIFS($F:$F,$D:$D,D1941,$C:$C,"Coin Deduction")</f>
        <v>0</v>
      </c>
      <c r="AE1941" s="111">
        <f>Table5[[#This Row],[Column4]]+Table5[[#This Row],[Column14]]+Table5[[#This Row],[Column19]]+Table5[[#This Row],[Column12]]</f>
        <v>0</v>
      </c>
      <c r="AF1941" s="111">
        <f>Table5[[#This Row],[Column5]]+Table5[[#This Row],[Column13]]+Table5[[#This Row],[Column21]]+Table5[[#This Row],[Column18]]</f>
        <v>0</v>
      </c>
      <c r="AG1941" s="111">
        <f t="shared" si="335"/>
        <v>0</v>
      </c>
      <c r="AH1941" s="111">
        <f t="shared" si="336"/>
        <v>0</v>
      </c>
      <c r="AI1941" s="111">
        <f>Table5[[#This Row],[Column17]]-Table5[[#This Row],[Column20]]</f>
        <v>0</v>
      </c>
      <c r="AJ1941" s="111">
        <f t="shared" si="337"/>
        <v>0</v>
      </c>
      <c r="AK1941" s="111">
        <f t="shared" si="341"/>
        <v>0</v>
      </c>
      <c r="AL1941" s="111">
        <f t="shared" si="338"/>
        <v>0</v>
      </c>
      <c r="AM1941" s="111" t="str">
        <f t="shared" si="339"/>
        <v/>
      </c>
      <c r="AN1941" s="111" t="str">
        <f t="shared" ca="1" si="340"/>
        <v/>
      </c>
    </row>
    <row r="1942" spans="1:40" ht="20.25" customHeight="1" x14ac:dyDescent="0.3">
      <c r="A1942" s="107"/>
      <c r="B1942" s="144"/>
      <c r="C1942" s="119"/>
      <c r="D1942" s="120"/>
      <c r="E1942" s="119"/>
      <c r="F1942" s="119"/>
      <c r="G1942" s="120"/>
      <c r="H1942" s="119"/>
      <c r="I1942" s="109"/>
      <c r="L1942" s="108"/>
      <c r="M1942" s="108"/>
      <c r="N1942" s="108"/>
      <c r="O1942" s="108"/>
      <c r="P1942" s="108"/>
      <c r="Q1942" s="108"/>
      <c r="R1942" s="108"/>
      <c r="S1942" s="108"/>
      <c r="T1942" s="100">
        <f t="shared" si="331"/>
        <v>0</v>
      </c>
      <c r="U1942" s="111"/>
      <c r="V1942" s="111"/>
      <c r="W1942" s="111">
        <f>SUMIFS($F$3:F1942,$D$3:D1942,D1942,$C$3:C1942,"Buy")+SUMIFS($F$3:F1942,$D$3:D1942,D1942,$C$3:C1942,"Coin Deposit",$E$3:E1942,"&lt;&gt;")</f>
        <v>0</v>
      </c>
      <c r="X1942" s="111">
        <f t="shared" si="332"/>
        <v>0</v>
      </c>
      <c r="Y1942" s="111">
        <f>IF($D1942=Y$1,SUMIFS($H$3:$H1942,$G$3:$G1942,Y$1,$C$3:$C1942,"Sell"),0)</f>
        <v>0</v>
      </c>
      <c r="Z1942" s="111">
        <f t="shared" si="333"/>
        <v>0</v>
      </c>
      <c r="AA1942" s="111">
        <f>IF($D1942=AA$1,SUMIFS($H$3:$H1942,$G$3:$G1942,AA$1,$C$3:$C1942,"Sell"),0)</f>
        <v>0</v>
      </c>
      <c r="AB1942" s="111">
        <f t="shared" si="334"/>
        <v>0</v>
      </c>
      <c r="AC1942" s="111">
        <f>SUMIFS('Deductions and Deposits'!$H:$H,'Deductions and Deposits'!$G:$G,D1942,'Deductions and Deposits'!$F:$F,"&lt;="&amp;B1942)+SUMIFS($F$3:F1942,$D$3:D1942,D1942,$C$3:C1942,"Coin Deposit",$E$3:E1942,"")</f>
        <v>0</v>
      </c>
      <c r="AD1942" s="111">
        <f>SUMIFS('Deductions and Deposits'!$D:$D,'Deductions and Deposits'!$C:$C,D1942)+SUMIFS($F:$F,$D:$D,D1942,$C:$C,"Coin Deduction")</f>
        <v>0</v>
      </c>
      <c r="AE1942" s="111">
        <f>Table5[[#This Row],[Column4]]+Table5[[#This Row],[Column14]]+Table5[[#This Row],[Column19]]+Table5[[#This Row],[Column12]]</f>
        <v>0</v>
      </c>
      <c r="AF1942" s="111">
        <f>Table5[[#This Row],[Column5]]+Table5[[#This Row],[Column13]]+Table5[[#This Row],[Column21]]+Table5[[#This Row],[Column18]]</f>
        <v>0</v>
      </c>
      <c r="AG1942" s="111">
        <f t="shared" si="335"/>
        <v>0</v>
      </c>
      <c r="AH1942" s="111">
        <f t="shared" si="336"/>
        <v>0</v>
      </c>
      <c r="AI1942" s="111">
        <f>Table5[[#This Row],[Column17]]-Table5[[#This Row],[Column20]]</f>
        <v>0</v>
      </c>
      <c r="AJ1942" s="111">
        <f t="shared" si="337"/>
        <v>0</v>
      </c>
      <c r="AK1942" s="111">
        <f t="shared" si="341"/>
        <v>0</v>
      </c>
      <c r="AL1942" s="111">
        <f t="shared" si="338"/>
        <v>0</v>
      </c>
      <c r="AM1942" s="111" t="str">
        <f t="shared" si="339"/>
        <v/>
      </c>
      <c r="AN1942" s="111" t="str">
        <f t="shared" ca="1" si="340"/>
        <v/>
      </c>
    </row>
    <row r="1943" spans="1:40" ht="20.25" customHeight="1" x14ac:dyDescent="0.3">
      <c r="A1943" s="107"/>
      <c r="B1943" s="144"/>
      <c r="C1943" s="119"/>
      <c r="D1943" s="120"/>
      <c r="E1943" s="119"/>
      <c r="F1943" s="119"/>
      <c r="G1943" s="120"/>
      <c r="H1943" s="119"/>
      <c r="I1943" s="109"/>
      <c r="L1943" s="108"/>
      <c r="M1943" s="108"/>
      <c r="N1943" s="108"/>
      <c r="O1943" s="108"/>
      <c r="P1943" s="108"/>
      <c r="Q1943" s="108"/>
      <c r="R1943" s="108"/>
      <c r="S1943" s="108"/>
      <c r="T1943" s="100">
        <f t="shared" si="331"/>
        <v>0</v>
      </c>
      <c r="U1943" s="111"/>
      <c r="V1943" s="111"/>
      <c r="W1943" s="111">
        <f>SUMIFS($F$3:F1943,$D$3:D1943,D1943,$C$3:C1943,"Buy")+SUMIFS($F$3:F1943,$D$3:D1943,D1943,$C$3:C1943,"Coin Deposit",$E$3:E1943,"&lt;&gt;")</f>
        <v>0</v>
      </c>
      <c r="X1943" s="111">
        <f t="shared" si="332"/>
        <v>0</v>
      </c>
      <c r="Y1943" s="111">
        <f>IF($D1943=Y$1,SUMIFS($H$3:$H1943,$G$3:$G1943,Y$1,$C$3:$C1943,"Sell"),0)</f>
        <v>0</v>
      </c>
      <c r="Z1943" s="111">
        <f t="shared" si="333"/>
        <v>0</v>
      </c>
      <c r="AA1943" s="111">
        <f>IF($D1943=AA$1,SUMIFS($H$3:$H1943,$G$3:$G1943,AA$1,$C$3:$C1943,"Sell"),0)</f>
        <v>0</v>
      </c>
      <c r="AB1943" s="111">
        <f t="shared" si="334"/>
        <v>0</v>
      </c>
      <c r="AC1943" s="111">
        <f>SUMIFS('Deductions and Deposits'!$H:$H,'Deductions and Deposits'!$G:$G,D1943,'Deductions and Deposits'!$F:$F,"&lt;="&amp;B1943)+SUMIFS($F$3:F1943,$D$3:D1943,D1943,$C$3:C1943,"Coin Deposit",$E$3:E1943,"")</f>
        <v>0</v>
      </c>
      <c r="AD1943" s="111">
        <f>SUMIFS('Deductions and Deposits'!$D:$D,'Deductions and Deposits'!$C:$C,D1943)+SUMIFS($F:$F,$D:$D,D1943,$C:$C,"Coin Deduction")</f>
        <v>0</v>
      </c>
      <c r="AE1943" s="111">
        <f>Table5[[#This Row],[Column4]]+Table5[[#This Row],[Column14]]+Table5[[#This Row],[Column19]]+Table5[[#This Row],[Column12]]</f>
        <v>0</v>
      </c>
      <c r="AF1943" s="111">
        <f>Table5[[#This Row],[Column5]]+Table5[[#This Row],[Column13]]+Table5[[#This Row],[Column21]]+Table5[[#This Row],[Column18]]</f>
        <v>0</v>
      </c>
      <c r="AG1943" s="111">
        <f t="shared" si="335"/>
        <v>0</v>
      </c>
      <c r="AH1943" s="111">
        <f t="shared" si="336"/>
        <v>0</v>
      </c>
      <c r="AI1943" s="111">
        <f>Table5[[#This Row],[Column17]]-Table5[[#This Row],[Column20]]</f>
        <v>0</v>
      </c>
      <c r="AJ1943" s="111">
        <f t="shared" si="337"/>
        <v>0</v>
      </c>
      <c r="AK1943" s="111">
        <f t="shared" si="341"/>
        <v>0</v>
      </c>
      <c r="AL1943" s="111">
        <f t="shared" si="338"/>
        <v>0</v>
      </c>
      <c r="AM1943" s="111" t="str">
        <f t="shared" si="339"/>
        <v/>
      </c>
      <c r="AN1943" s="111" t="str">
        <f t="shared" ca="1" si="340"/>
        <v/>
      </c>
    </row>
    <row r="1944" spans="1:40" ht="20.25" customHeight="1" x14ac:dyDescent="0.3">
      <c r="A1944" s="107"/>
      <c r="B1944" s="144"/>
      <c r="C1944" s="119"/>
      <c r="D1944" s="120"/>
      <c r="E1944" s="119"/>
      <c r="F1944" s="119"/>
      <c r="G1944" s="120"/>
      <c r="H1944" s="119"/>
      <c r="I1944" s="109"/>
      <c r="L1944" s="108"/>
      <c r="M1944" s="108"/>
      <c r="N1944" s="108"/>
      <c r="O1944" s="108"/>
      <c r="P1944" s="108"/>
      <c r="Q1944" s="108"/>
      <c r="R1944" s="108"/>
      <c r="S1944" s="108"/>
      <c r="T1944" s="100">
        <f t="shared" si="331"/>
        <v>0</v>
      </c>
      <c r="U1944" s="111"/>
      <c r="V1944" s="111"/>
      <c r="W1944" s="111">
        <f>SUMIFS($F$3:F1944,$D$3:D1944,D1944,$C$3:C1944,"Buy")+SUMIFS($F$3:F1944,$D$3:D1944,D1944,$C$3:C1944,"Coin Deposit",$E$3:E1944,"&lt;&gt;")</f>
        <v>0</v>
      </c>
      <c r="X1944" s="111">
        <f t="shared" si="332"/>
        <v>0</v>
      </c>
      <c r="Y1944" s="111">
        <f>IF($D1944=Y$1,SUMIFS($H$3:$H1944,$G$3:$G1944,Y$1,$C$3:$C1944,"Sell"),0)</f>
        <v>0</v>
      </c>
      <c r="Z1944" s="111">
        <f t="shared" si="333"/>
        <v>0</v>
      </c>
      <c r="AA1944" s="111">
        <f>IF($D1944=AA$1,SUMIFS($H$3:$H1944,$G$3:$G1944,AA$1,$C$3:$C1944,"Sell"),0)</f>
        <v>0</v>
      </c>
      <c r="AB1944" s="111">
        <f t="shared" si="334"/>
        <v>0</v>
      </c>
      <c r="AC1944" s="111">
        <f>SUMIFS('Deductions and Deposits'!$H:$H,'Deductions and Deposits'!$G:$G,D1944,'Deductions and Deposits'!$F:$F,"&lt;="&amp;B1944)+SUMIFS($F$3:F1944,$D$3:D1944,D1944,$C$3:C1944,"Coin Deposit",$E$3:E1944,"")</f>
        <v>0</v>
      </c>
      <c r="AD1944" s="111">
        <f>SUMIFS('Deductions and Deposits'!$D:$D,'Deductions and Deposits'!$C:$C,D1944)+SUMIFS($F:$F,$D:$D,D1944,$C:$C,"Coin Deduction")</f>
        <v>0</v>
      </c>
      <c r="AE1944" s="111">
        <f>Table5[[#This Row],[Column4]]+Table5[[#This Row],[Column14]]+Table5[[#This Row],[Column19]]+Table5[[#This Row],[Column12]]</f>
        <v>0</v>
      </c>
      <c r="AF1944" s="111">
        <f>Table5[[#This Row],[Column5]]+Table5[[#This Row],[Column13]]+Table5[[#This Row],[Column21]]+Table5[[#This Row],[Column18]]</f>
        <v>0</v>
      </c>
      <c r="AG1944" s="111">
        <f t="shared" si="335"/>
        <v>0</v>
      </c>
      <c r="AH1944" s="111">
        <f t="shared" si="336"/>
        <v>0</v>
      </c>
      <c r="AI1944" s="111">
        <f>Table5[[#This Row],[Column17]]-Table5[[#This Row],[Column20]]</f>
        <v>0</v>
      </c>
      <c r="AJ1944" s="111">
        <f t="shared" si="337"/>
        <v>0</v>
      </c>
      <c r="AK1944" s="111">
        <f t="shared" si="341"/>
        <v>0</v>
      </c>
      <c r="AL1944" s="111">
        <f t="shared" si="338"/>
        <v>0</v>
      </c>
      <c r="AM1944" s="111" t="str">
        <f t="shared" si="339"/>
        <v/>
      </c>
      <c r="AN1944" s="111" t="str">
        <f t="shared" ca="1" si="340"/>
        <v/>
      </c>
    </row>
    <row r="1945" spans="1:40" ht="20.25" customHeight="1" x14ac:dyDescent="0.3">
      <c r="A1945" s="107"/>
      <c r="B1945" s="144"/>
      <c r="C1945" s="119"/>
      <c r="D1945" s="120"/>
      <c r="E1945" s="119"/>
      <c r="F1945" s="119"/>
      <c r="G1945" s="120"/>
      <c r="H1945" s="119"/>
      <c r="I1945" s="109"/>
      <c r="L1945" s="108"/>
      <c r="M1945" s="108"/>
      <c r="N1945" s="108"/>
      <c r="O1945" s="108"/>
      <c r="P1945" s="108"/>
      <c r="Q1945" s="108"/>
      <c r="R1945" s="108"/>
      <c r="S1945" s="108"/>
      <c r="T1945" s="100">
        <f t="shared" si="331"/>
        <v>0</v>
      </c>
      <c r="U1945" s="111"/>
      <c r="V1945" s="111"/>
      <c r="W1945" s="111">
        <f>SUMIFS($F$3:F1945,$D$3:D1945,D1945,$C$3:C1945,"Buy")+SUMIFS($F$3:F1945,$D$3:D1945,D1945,$C$3:C1945,"Coin Deposit",$E$3:E1945,"&lt;&gt;")</f>
        <v>0</v>
      </c>
      <c r="X1945" s="111">
        <f t="shared" si="332"/>
        <v>0</v>
      </c>
      <c r="Y1945" s="111">
        <f>IF($D1945=Y$1,SUMIFS($H$3:$H1945,$G$3:$G1945,Y$1,$C$3:$C1945,"Sell"),0)</f>
        <v>0</v>
      </c>
      <c r="Z1945" s="111">
        <f t="shared" si="333"/>
        <v>0</v>
      </c>
      <c r="AA1945" s="111">
        <f>IF($D1945=AA$1,SUMIFS($H$3:$H1945,$G$3:$G1945,AA$1,$C$3:$C1945,"Sell"),0)</f>
        <v>0</v>
      </c>
      <c r="AB1945" s="111">
        <f t="shared" si="334"/>
        <v>0</v>
      </c>
      <c r="AC1945" s="111">
        <f>SUMIFS('Deductions and Deposits'!$H:$H,'Deductions and Deposits'!$G:$G,D1945,'Deductions and Deposits'!$F:$F,"&lt;="&amp;B1945)+SUMIFS($F$3:F1945,$D$3:D1945,D1945,$C$3:C1945,"Coin Deposit",$E$3:E1945,"")</f>
        <v>0</v>
      </c>
      <c r="AD1945" s="111">
        <f>SUMIFS('Deductions and Deposits'!$D:$D,'Deductions and Deposits'!$C:$C,D1945)+SUMIFS($F:$F,$D:$D,D1945,$C:$C,"Coin Deduction")</f>
        <v>0</v>
      </c>
      <c r="AE1945" s="111">
        <f>Table5[[#This Row],[Column4]]+Table5[[#This Row],[Column14]]+Table5[[#This Row],[Column19]]+Table5[[#This Row],[Column12]]</f>
        <v>0</v>
      </c>
      <c r="AF1945" s="111">
        <f>Table5[[#This Row],[Column5]]+Table5[[#This Row],[Column13]]+Table5[[#This Row],[Column21]]+Table5[[#This Row],[Column18]]</f>
        <v>0</v>
      </c>
      <c r="AG1945" s="111">
        <f t="shared" si="335"/>
        <v>0</v>
      </c>
      <c r="AH1945" s="111">
        <f t="shared" si="336"/>
        <v>0</v>
      </c>
      <c r="AI1945" s="111">
        <f>Table5[[#This Row],[Column17]]-Table5[[#This Row],[Column20]]</f>
        <v>0</v>
      </c>
      <c r="AJ1945" s="111">
        <f t="shared" si="337"/>
        <v>0</v>
      </c>
      <c r="AK1945" s="111">
        <f t="shared" si="341"/>
        <v>0</v>
      </c>
      <c r="AL1945" s="111">
        <f t="shared" si="338"/>
        <v>0</v>
      </c>
      <c r="AM1945" s="111" t="str">
        <f t="shared" si="339"/>
        <v/>
      </c>
      <c r="AN1945" s="111" t="str">
        <f t="shared" ca="1" si="340"/>
        <v/>
      </c>
    </row>
    <row r="1946" spans="1:40" ht="20.25" customHeight="1" x14ac:dyDescent="0.3">
      <c r="A1946" s="107"/>
      <c r="B1946" s="144"/>
      <c r="C1946" s="119"/>
      <c r="D1946" s="120"/>
      <c r="E1946" s="119"/>
      <c r="F1946" s="119"/>
      <c r="G1946" s="120"/>
      <c r="H1946" s="119"/>
      <c r="I1946" s="109"/>
      <c r="L1946" s="108"/>
      <c r="M1946" s="108"/>
      <c r="N1946" s="108"/>
      <c r="O1946" s="108"/>
      <c r="P1946" s="108"/>
      <c r="Q1946" s="108"/>
      <c r="R1946" s="108"/>
      <c r="S1946" s="108"/>
      <c r="T1946" s="100">
        <f t="shared" si="331"/>
        <v>0</v>
      </c>
      <c r="U1946" s="111"/>
      <c r="V1946" s="111"/>
      <c r="W1946" s="111">
        <f>SUMIFS($F$3:F1946,$D$3:D1946,D1946,$C$3:C1946,"Buy")+SUMIFS($F$3:F1946,$D$3:D1946,D1946,$C$3:C1946,"Coin Deposit",$E$3:E1946,"&lt;&gt;")</f>
        <v>0</v>
      </c>
      <c r="X1946" s="111">
        <f t="shared" si="332"/>
        <v>0</v>
      </c>
      <c r="Y1946" s="111">
        <f>IF($D1946=Y$1,SUMIFS($H$3:$H1946,$G$3:$G1946,Y$1,$C$3:$C1946,"Sell"),0)</f>
        <v>0</v>
      </c>
      <c r="Z1946" s="111">
        <f t="shared" si="333"/>
        <v>0</v>
      </c>
      <c r="AA1946" s="111">
        <f>IF($D1946=AA$1,SUMIFS($H$3:$H1946,$G$3:$G1946,AA$1,$C$3:$C1946,"Sell"),0)</f>
        <v>0</v>
      </c>
      <c r="AB1946" s="111">
        <f t="shared" si="334"/>
        <v>0</v>
      </c>
      <c r="AC1946" s="111">
        <f>SUMIFS('Deductions and Deposits'!$H:$H,'Deductions and Deposits'!$G:$G,D1946,'Deductions and Deposits'!$F:$F,"&lt;="&amp;B1946)+SUMIFS($F$3:F1946,$D$3:D1946,D1946,$C$3:C1946,"Coin Deposit",$E$3:E1946,"")</f>
        <v>0</v>
      </c>
      <c r="AD1946" s="111">
        <f>SUMIFS('Deductions and Deposits'!$D:$D,'Deductions and Deposits'!$C:$C,D1946)+SUMIFS($F:$F,$D:$D,D1946,$C:$C,"Coin Deduction")</f>
        <v>0</v>
      </c>
      <c r="AE1946" s="111">
        <f>Table5[[#This Row],[Column4]]+Table5[[#This Row],[Column14]]+Table5[[#This Row],[Column19]]+Table5[[#This Row],[Column12]]</f>
        <v>0</v>
      </c>
      <c r="AF1946" s="111">
        <f>Table5[[#This Row],[Column5]]+Table5[[#This Row],[Column13]]+Table5[[#This Row],[Column21]]+Table5[[#This Row],[Column18]]</f>
        <v>0</v>
      </c>
      <c r="AG1946" s="111">
        <f t="shared" si="335"/>
        <v>0</v>
      </c>
      <c r="AH1946" s="111">
        <f t="shared" si="336"/>
        <v>0</v>
      </c>
      <c r="AI1946" s="111">
        <f>Table5[[#This Row],[Column17]]-Table5[[#This Row],[Column20]]</f>
        <v>0</v>
      </c>
      <c r="AJ1946" s="111">
        <f t="shared" si="337"/>
        <v>0</v>
      </c>
      <c r="AK1946" s="111">
        <f t="shared" si="341"/>
        <v>0</v>
      </c>
      <c r="AL1946" s="111">
        <f t="shared" si="338"/>
        <v>0</v>
      </c>
      <c r="AM1946" s="111" t="str">
        <f t="shared" si="339"/>
        <v/>
      </c>
      <c r="AN1946" s="111" t="str">
        <f t="shared" ca="1" si="340"/>
        <v/>
      </c>
    </row>
    <row r="1947" spans="1:40" ht="20.25" customHeight="1" x14ac:dyDescent="0.3">
      <c r="A1947" s="107"/>
      <c r="B1947" s="144"/>
      <c r="C1947" s="119"/>
      <c r="D1947" s="120"/>
      <c r="E1947" s="119"/>
      <c r="F1947" s="119"/>
      <c r="G1947" s="120"/>
      <c r="H1947" s="119"/>
      <c r="I1947" s="109"/>
      <c r="L1947" s="108"/>
      <c r="M1947" s="108"/>
      <c r="N1947" s="108"/>
      <c r="O1947" s="108"/>
      <c r="P1947" s="108"/>
      <c r="Q1947" s="108"/>
      <c r="R1947" s="108"/>
      <c r="S1947" s="108"/>
      <c r="T1947" s="100">
        <f t="shared" si="331"/>
        <v>0</v>
      </c>
      <c r="U1947" s="111"/>
      <c r="V1947" s="111"/>
      <c r="W1947" s="111">
        <f>SUMIFS($F$3:F1947,$D$3:D1947,D1947,$C$3:C1947,"Buy")+SUMIFS($F$3:F1947,$D$3:D1947,D1947,$C$3:C1947,"Coin Deposit",$E$3:E1947,"&lt;&gt;")</f>
        <v>0</v>
      </c>
      <c r="X1947" s="111">
        <f t="shared" si="332"/>
        <v>0</v>
      </c>
      <c r="Y1947" s="111">
        <f>IF($D1947=Y$1,SUMIFS($H$3:$H1947,$G$3:$G1947,Y$1,$C$3:$C1947,"Sell"),0)</f>
        <v>0</v>
      </c>
      <c r="Z1947" s="111">
        <f t="shared" si="333"/>
        <v>0</v>
      </c>
      <c r="AA1947" s="111">
        <f>IF($D1947=AA$1,SUMIFS($H$3:$H1947,$G$3:$G1947,AA$1,$C$3:$C1947,"Sell"),0)</f>
        <v>0</v>
      </c>
      <c r="AB1947" s="111">
        <f t="shared" si="334"/>
        <v>0</v>
      </c>
      <c r="AC1947" s="111">
        <f>SUMIFS('Deductions and Deposits'!$H:$H,'Deductions and Deposits'!$G:$G,D1947,'Deductions and Deposits'!$F:$F,"&lt;="&amp;B1947)+SUMIFS($F$3:F1947,$D$3:D1947,D1947,$C$3:C1947,"Coin Deposit",$E$3:E1947,"")</f>
        <v>0</v>
      </c>
      <c r="AD1947" s="111">
        <f>SUMIFS('Deductions and Deposits'!$D:$D,'Deductions and Deposits'!$C:$C,D1947)+SUMIFS($F:$F,$D:$D,D1947,$C:$C,"Coin Deduction")</f>
        <v>0</v>
      </c>
      <c r="AE1947" s="111">
        <f>Table5[[#This Row],[Column4]]+Table5[[#This Row],[Column14]]+Table5[[#This Row],[Column19]]+Table5[[#This Row],[Column12]]</f>
        <v>0</v>
      </c>
      <c r="AF1947" s="111">
        <f>Table5[[#This Row],[Column5]]+Table5[[#This Row],[Column13]]+Table5[[#This Row],[Column21]]+Table5[[#This Row],[Column18]]</f>
        <v>0</v>
      </c>
      <c r="AG1947" s="111">
        <f t="shared" si="335"/>
        <v>0</v>
      </c>
      <c r="AH1947" s="111">
        <f t="shared" si="336"/>
        <v>0</v>
      </c>
      <c r="AI1947" s="111">
        <f>Table5[[#This Row],[Column17]]-Table5[[#This Row],[Column20]]</f>
        <v>0</v>
      </c>
      <c r="AJ1947" s="111">
        <f t="shared" si="337"/>
        <v>0</v>
      </c>
      <c r="AK1947" s="111">
        <f t="shared" si="341"/>
        <v>0</v>
      </c>
      <c r="AL1947" s="111">
        <f t="shared" si="338"/>
        <v>0</v>
      </c>
      <c r="AM1947" s="111" t="str">
        <f t="shared" si="339"/>
        <v/>
      </c>
      <c r="AN1947" s="111" t="str">
        <f t="shared" ca="1" si="340"/>
        <v/>
      </c>
    </row>
    <row r="1948" spans="1:40" ht="20.25" customHeight="1" x14ac:dyDescent="0.3">
      <c r="A1948" s="107"/>
      <c r="B1948" s="144"/>
      <c r="C1948" s="119"/>
      <c r="D1948" s="120"/>
      <c r="E1948" s="119"/>
      <c r="F1948" s="119"/>
      <c r="G1948" s="120"/>
      <c r="H1948" s="119"/>
      <c r="I1948" s="109"/>
      <c r="L1948" s="108"/>
      <c r="M1948" s="108"/>
      <c r="N1948" s="108"/>
      <c r="O1948" s="108"/>
      <c r="P1948" s="108"/>
      <c r="Q1948" s="108"/>
      <c r="R1948" s="108"/>
      <c r="S1948" s="108"/>
      <c r="T1948" s="100">
        <f t="shared" si="331"/>
        <v>0</v>
      </c>
      <c r="U1948" s="111"/>
      <c r="V1948" s="111"/>
      <c r="W1948" s="111">
        <f>SUMIFS($F$3:F1948,$D$3:D1948,D1948,$C$3:C1948,"Buy")+SUMIFS($F$3:F1948,$D$3:D1948,D1948,$C$3:C1948,"Coin Deposit",$E$3:E1948,"&lt;&gt;")</f>
        <v>0</v>
      </c>
      <c r="X1948" s="111">
        <f t="shared" si="332"/>
        <v>0</v>
      </c>
      <c r="Y1948" s="111">
        <f>IF($D1948=Y$1,SUMIFS($H$3:$H1948,$G$3:$G1948,Y$1,$C$3:$C1948,"Sell"),0)</f>
        <v>0</v>
      </c>
      <c r="Z1948" s="111">
        <f t="shared" si="333"/>
        <v>0</v>
      </c>
      <c r="AA1948" s="111">
        <f>IF($D1948=AA$1,SUMIFS($H$3:$H1948,$G$3:$G1948,AA$1,$C$3:$C1948,"Sell"),0)</f>
        <v>0</v>
      </c>
      <c r="AB1948" s="111">
        <f t="shared" si="334"/>
        <v>0</v>
      </c>
      <c r="AC1948" s="111">
        <f>SUMIFS('Deductions and Deposits'!$H:$H,'Deductions and Deposits'!$G:$G,D1948,'Deductions and Deposits'!$F:$F,"&lt;="&amp;B1948)+SUMIFS($F$3:F1948,$D$3:D1948,D1948,$C$3:C1948,"Coin Deposit",$E$3:E1948,"")</f>
        <v>0</v>
      </c>
      <c r="AD1948" s="111">
        <f>SUMIFS('Deductions and Deposits'!$D:$D,'Deductions and Deposits'!$C:$C,D1948)+SUMIFS($F:$F,$D:$D,D1948,$C:$C,"Coin Deduction")</f>
        <v>0</v>
      </c>
      <c r="AE1948" s="111">
        <f>Table5[[#This Row],[Column4]]+Table5[[#This Row],[Column14]]+Table5[[#This Row],[Column19]]+Table5[[#This Row],[Column12]]</f>
        <v>0</v>
      </c>
      <c r="AF1948" s="111">
        <f>Table5[[#This Row],[Column5]]+Table5[[#This Row],[Column13]]+Table5[[#This Row],[Column21]]+Table5[[#This Row],[Column18]]</f>
        <v>0</v>
      </c>
      <c r="AG1948" s="111">
        <f t="shared" si="335"/>
        <v>0</v>
      </c>
      <c r="AH1948" s="111">
        <f t="shared" si="336"/>
        <v>0</v>
      </c>
      <c r="AI1948" s="111">
        <f>Table5[[#This Row],[Column17]]-Table5[[#This Row],[Column20]]</f>
        <v>0</v>
      </c>
      <c r="AJ1948" s="111">
        <f t="shared" si="337"/>
        <v>0</v>
      </c>
      <c r="AK1948" s="111">
        <f t="shared" si="341"/>
        <v>0</v>
      </c>
      <c r="AL1948" s="111">
        <f t="shared" si="338"/>
        <v>0</v>
      </c>
      <c r="AM1948" s="111" t="str">
        <f t="shared" si="339"/>
        <v/>
      </c>
      <c r="AN1948" s="111" t="str">
        <f t="shared" ca="1" si="340"/>
        <v/>
      </c>
    </row>
    <row r="1949" spans="1:40" ht="20.25" customHeight="1" x14ac:dyDescent="0.3">
      <c r="A1949" s="107"/>
      <c r="B1949" s="144"/>
      <c r="C1949" s="119"/>
      <c r="D1949" s="120"/>
      <c r="E1949" s="119"/>
      <c r="F1949" s="119"/>
      <c r="G1949" s="120"/>
      <c r="H1949" s="119"/>
      <c r="I1949" s="109"/>
      <c r="L1949" s="108"/>
      <c r="M1949" s="108"/>
      <c r="N1949" s="108"/>
      <c r="O1949" s="108"/>
      <c r="P1949" s="108"/>
      <c r="Q1949" s="108"/>
      <c r="R1949" s="108"/>
      <c r="S1949" s="108"/>
      <c r="T1949" s="100">
        <f t="shared" si="331"/>
        <v>0</v>
      </c>
      <c r="U1949" s="111"/>
      <c r="V1949" s="111"/>
      <c r="W1949" s="111">
        <f>SUMIFS($F$3:F1949,$D$3:D1949,D1949,$C$3:C1949,"Buy")+SUMIFS($F$3:F1949,$D$3:D1949,D1949,$C$3:C1949,"Coin Deposit",$E$3:E1949,"&lt;&gt;")</f>
        <v>0</v>
      </c>
      <c r="X1949" s="111">
        <f t="shared" si="332"/>
        <v>0</v>
      </c>
      <c r="Y1949" s="111">
        <f>IF($D1949=Y$1,SUMIFS($H$3:$H1949,$G$3:$G1949,Y$1,$C$3:$C1949,"Sell"),0)</f>
        <v>0</v>
      </c>
      <c r="Z1949" s="111">
        <f t="shared" si="333"/>
        <v>0</v>
      </c>
      <c r="AA1949" s="111">
        <f>IF($D1949=AA$1,SUMIFS($H$3:$H1949,$G$3:$G1949,AA$1,$C$3:$C1949,"Sell"),0)</f>
        <v>0</v>
      </c>
      <c r="AB1949" s="111">
        <f t="shared" si="334"/>
        <v>0</v>
      </c>
      <c r="AC1949" s="111">
        <f>SUMIFS('Deductions and Deposits'!$H:$H,'Deductions and Deposits'!$G:$G,D1949,'Deductions and Deposits'!$F:$F,"&lt;="&amp;B1949)+SUMIFS($F$3:F1949,$D$3:D1949,D1949,$C$3:C1949,"Coin Deposit",$E$3:E1949,"")</f>
        <v>0</v>
      </c>
      <c r="AD1949" s="111">
        <f>SUMIFS('Deductions and Deposits'!$D:$D,'Deductions and Deposits'!$C:$C,D1949)+SUMIFS($F:$F,$D:$D,D1949,$C:$C,"Coin Deduction")</f>
        <v>0</v>
      </c>
      <c r="AE1949" s="111">
        <f>Table5[[#This Row],[Column4]]+Table5[[#This Row],[Column14]]+Table5[[#This Row],[Column19]]+Table5[[#This Row],[Column12]]</f>
        <v>0</v>
      </c>
      <c r="AF1949" s="111">
        <f>Table5[[#This Row],[Column5]]+Table5[[#This Row],[Column13]]+Table5[[#This Row],[Column21]]+Table5[[#This Row],[Column18]]</f>
        <v>0</v>
      </c>
      <c r="AG1949" s="111">
        <f t="shared" si="335"/>
        <v>0</v>
      </c>
      <c r="AH1949" s="111">
        <f t="shared" si="336"/>
        <v>0</v>
      </c>
      <c r="AI1949" s="111">
        <f>Table5[[#This Row],[Column17]]-Table5[[#This Row],[Column20]]</f>
        <v>0</v>
      </c>
      <c r="AJ1949" s="111">
        <f t="shared" si="337"/>
        <v>0</v>
      </c>
      <c r="AK1949" s="111">
        <f t="shared" si="341"/>
        <v>0</v>
      </c>
      <c r="AL1949" s="111">
        <f t="shared" si="338"/>
        <v>0</v>
      </c>
      <c r="AM1949" s="111" t="str">
        <f t="shared" si="339"/>
        <v/>
      </c>
      <c r="AN1949" s="111" t="str">
        <f t="shared" ca="1" si="340"/>
        <v/>
      </c>
    </row>
    <row r="1950" spans="1:40" ht="20.25" customHeight="1" x14ac:dyDescent="0.3">
      <c r="A1950" s="107"/>
      <c r="B1950" s="144"/>
      <c r="C1950" s="119"/>
      <c r="D1950" s="120"/>
      <c r="E1950" s="119"/>
      <c r="F1950" s="119"/>
      <c r="G1950" s="120"/>
      <c r="H1950" s="119"/>
      <c r="I1950" s="109"/>
      <c r="L1950" s="108"/>
      <c r="M1950" s="108"/>
      <c r="N1950" s="108"/>
      <c r="O1950" s="108"/>
      <c r="P1950" s="108"/>
      <c r="Q1950" s="108"/>
      <c r="R1950" s="108"/>
      <c r="S1950" s="108"/>
      <c r="T1950" s="100">
        <f t="shared" si="331"/>
        <v>0</v>
      </c>
      <c r="U1950" s="111"/>
      <c r="V1950" s="111"/>
      <c r="W1950" s="111">
        <f>SUMIFS($F$3:F1950,$D$3:D1950,D1950,$C$3:C1950,"Buy")+SUMIFS($F$3:F1950,$D$3:D1950,D1950,$C$3:C1950,"Coin Deposit",$E$3:E1950,"&lt;&gt;")</f>
        <v>0</v>
      </c>
      <c r="X1950" s="111">
        <f t="shared" si="332"/>
        <v>0</v>
      </c>
      <c r="Y1950" s="111">
        <f>IF($D1950=Y$1,SUMIFS($H$3:$H1950,$G$3:$G1950,Y$1,$C$3:$C1950,"Sell"),0)</f>
        <v>0</v>
      </c>
      <c r="Z1950" s="111">
        <f t="shared" si="333"/>
        <v>0</v>
      </c>
      <c r="AA1950" s="111">
        <f>IF($D1950=AA$1,SUMIFS($H$3:$H1950,$G$3:$G1950,AA$1,$C$3:$C1950,"Sell"),0)</f>
        <v>0</v>
      </c>
      <c r="AB1950" s="111">
        <f t="shared" si="334"/>
        <v>0</v>
      </c>
      <c r="AC1950" s="111">
        <f>SUMIFS('Deductions and Deposits'!$H:$H,'Deductions and Deposits'!$G:$G,D1950,'Deductions and Deposits'!$F:$F,"&lt;="&amp;B1950)+SUMIFS($F$3:F1950,$D$3:D1950,D1950,$C$3:C1950,"Coin Deposit",$E$3:E1950,"")</f>
        <v>0</v>
      </c>
      <c r="AD1950" s="111">
        <f>SUMIFS('Deductions and Deposits'!$D:$D,'Deductions and Deposits'!$C:$C,D1950)+SUMIFS($F:$F,$D:$D,D1950,$C:$C,"Coin Deduction")</f>
        <v>0</v>
      </c>
      <c r="AE1950" s="111">
        <f>Table5[[#This Row],[Column4]]+Table5[[#This Row],[Column14]]+Table5[[#This Row],[Column19]]+Table5[[#This Row],[Column12]]</f>
        <v>0</v>
      </c>
      <c r="AF1950" s="111">
        <f>Table5[[#This Row],[Column5]]+Table5[[#This Row],[Column13]]+Table5[[#This Row],[Column21]]+Table5[[#This Row],[Column18]]</f>
        <v>0</v>
      </c>
      <c r="AG1950" s="111">
        <f t="shared" si="335"/>
        <v>0</v>
      </c>
      <c r="AH1950" s="111">
        <f t="shared" si="336"/>
        <v>0</v>
      </c>
      <c r="AI1950" s="111">
        <f>Table5[[#This Row],[Column17]]-Table5[[#This Row],[Column20]]</f>
        <v>0</v>
      </c>
      <c r="AJ1950" s="111">
        <f t="shared" si="337"/>
        <v>0</v>
      </c>
      <c r="AK1950" s="111">
        <f t="shared" si="341"/>
        <v>0</v>
      </c>
      <c r="AL1950" s="111">
        <f t="shared" si="338"/>
        <v>0</v>
      </c>
      <c r="AM1950" s="111" t="str">
        <f t="shared" si="339"/>
        <v/>
      </c>
      <c r="AN1950" s="111" t="str">
        <f t="shared" ca="1" si="340"/>
        <v/>
      </c>
    </row>
    <row r="1951" spans="1:40" ht="20.25" customHeight="1" x14ac:dyDescent="0.3">
      <c r="A1951" s="107"/>
      <c r="B1951" s="144"/>
      <c r="C1951" s="119"/>
      <c r="D1951" s="120"/>
      <c r="E1951" s="119"/>
      <c r="F1951" s="119"/>
      <c r="G1951" s="120"/>
      <c r="H1951" s="119"/>
      <c r="I1951" s="109"/>
      <c r="L1951" s="108"/>
      <c r="M1951" s="108"/>
      <c r="N1951" s="108"/>
      <c r="O1951" s="108"/>
      <c r="P1951" s="108"/>
      <c r="Q1951" s="108"/>
      <c r="R1951" s="108"/>
      <c r="S1951" s="108"/>
      <c r="T1951" s="100">
        <f t="shared" si="331"/>
        <v>0</v>
      </c>
      <c r="U1951" s="111"/>
      <c r="V1951" s="111"/>
      <c r="W1951" s="111">
        <f>SUMIFS($F$3:F1951,$D$3:D1951,D1951,$C$3:C1951,"Buy")+SUMIFS($F$3:F1951,$D$3:D1951,D1951,$C$3:C1951,"Coin Deposit",$E$3:E1951,"&lt;&gt;")</f>
        <v>0</v>
      </c>
      <c r="X1951" s="111">
        <f t="shared" si="332"/>
        <v>0</v>
      </c>
      <c r="Y1951" s="111">
        <f>IF($D1951=Y$1,SUMIFS($H$3:$H1951,$G$3:$G1951,Y$1,$C$3:$C1951,"Sell"),0)</f>
        <v>0</v>
      </c>
      <c r="Z1951" s="111">
        <f t="shared" si="333"/>
        <v>0</v>
      </c>
      <c r="AA1951" s="111">
        <f>IF($D1951=AA$1,SUMIFS($H$3:$H1951,$G$3:$G1951,AA$1,$C$3:$C1951,"Sell"),0)</f>
        <v>0</v>
      </c>
      <c r="AB1951" s="111">
        <f t="shared" si="334"/>
        <v>0</v>
      </c>
      <c r="AC1951" s="111">
        <f>SUMIFS('Deductions and Deposits'!$H:$H,'Deductions and Deposits'!$G:$G,D1951,'Deductions and Deposits'!$F:$F,"&lt;="&amp;B1951)+SUMIFS($F$3:F1951,$D$3:D1951,D1951,$C$3:C1951,"Coin Deposit",$E$3:E1951,"")</f>
        <v>0</v>
      </c>
      <c r="AD1951" s="111">
        <f>SUMIFS('Deductions and Deposits'!$D:$D,'Deductions and Deposits'!$C:$C,D1951)+SUMIFS($F:$F,$D:$D,D1951,$C:$C,"Coin Deduction")</f>
        <v>0</v>
      </c>
      <c r="AE1951" s="111">
        <f>Table5[[#This Row],[Column4]]+Table5[[#This Row],[Column14]]+Table5[[#This Row],[Column19]]+Table5[[#This Row],[Column12]]</f>
        <v>0</v>
      </c>
      <c r="AF1951" s="111">
        <f>Table5[[#This Row],[Column5]]+Table5[[#This Row],[Column13]]+Table5[[#This Row],[Column21]]+Table5[[#This Row],[Column18]]</f>
        <v>0</v>
      </c>
      <c r="AG1951" s="111">
        <f t="shared" si="335"/>
        <v>0</v>
      </c>
      <c r="AH1951" s="111">
        <f t="shared" si="336"/>
        <v>0</v>
      </c>
      <c r="AI1951" s="111">
        <f>Table5[[#This Row],[Column17]]-Table5[[#This Row],[Column20]]</f>
        <v>0</v>
      </c>
      <c r="AJ1951" s="111">
        <f t="shared" si="337"/>
        <v>0</v>
      </c>
      <c r="AK1951" s="111">
        <f t="shared" si="341"/>
        <v>0</v>
      </c>
      <c r="AL1951" s="111">
        <f t="shared" si="338"/>
        <v>0</v>
      </c>
      <c r="AM1951" s="111" t="str">
        <f t="shared" si="339"/>
        <v/>
      </c>
      <c r="AN1951" s="111" t="str">
        <f t="shared" ca="1" si="340"/>
        <v/>
      </c>
    </row>
    <row r="1952" spans="1:40" ht="20.25" customHeight="1" x14ac:dyDescent="0.3">
      <c r="A1952" s="107"/>
      <c r="B1952" s="144"/>
      <c r="C1952" s="119"/>
      <c r="D1952" s="120"/>
      <c r="E1952" s="119"/>
      <c r="F1952" s="119"/>
      <c r="G1952" s="120"/>
      <c r="H1952" s="119"/>
      <c r="I1952" s="109"/>
      <c r="L1952" s="108"/>
      <c r="M1952" s="108"/>
      <c r="N1952" s="108"/>
      <c r="O1952" s="108"/>
      <c r="P1952" s="108"/>
      <c r="Q1952" s="108"/>
      <c r="R1952" s="108"/>
      <c r="S1952" s="108"/>
      <c r="T1952" s="100">
        <f t="shared" si="331"/>
        <v>0</v>
      </c>
      <c r="U1952" s="111"/>
      <c r="V1952" s="111"/>
      <c r="W1952" s="111">
        <f>SUMIFS($F$3:F1952,$D$3:D1952,D1952,$C$3:C1952,"Buy")+SUMIFS($F$3:F1952,$D$3:D1952,D1952,$C$3:C1952,"Coin Deposit",$E$3:E1952,"&lt;&gt;")</f>
        <v>0</v>
      </c>
      <c r="X1952" s="111">
        <f t="shared" si="332"/>
        <v>0</v>
      </c>
      <c r="Y1952" s="111">
        <f>IF($D1952=Y$1,SUMIFS($H$3:$H1952,$G$3:$G1952,Y$1,$C$3:$C1952,"Sell"),0)</f>
        <v>0</v>
      </c>
      <c r="Z1952" s="111">
        <f t="shared" si="333"/>
        <v>0</v>
      </c>
      <c r="AA1952" s="111">
        <f>IF($D1952=AA$1,SUMIFS($H$3:$H1952,$G$3:$G1952,AA$1,$C$3:$C1952,"Sell"),0)</f>
        <v>0</v>
      </c>
      <c r="AB1952" s="111">
        <f t="shared" si="334"/>
        <v>0</v>
      </c>
      <c r="AC1952" s="111">
        <f>SUMIFS('Deductions and Deposits'!$H:$H,'Deductions and Deposits'!$G:$G,D1952,'Deductions and Deposits'!$F:$F,"&lt;="&amp;B1952)+SUMIFS($F$3:F1952,$D$3:D1952,D1952,$C$3:C1952,"Coin Deposit",$E$3:E1952,"")</f>
        <v>0</v>
      </c>
      <c r="AD1952" s="111">
        <f>SUMIFS('Deductions and Deposits'!$D:$D,'Deductions and Deposits'!$C:$C,D1952)+SUMIFS($F:$F,$D:$D,D1952,$C:$C,"Coin Deduction")</f>
        <v>0</v>
      </c>
      <c r="AE1952" s="111">
        <f>Table5[[#This Row],[Column4]]+Table5[[#This Row],[Column14]]+Table5[[#This Row],[Column19]]+Table5[[#This Row],[Column12]]</f>
        <v>0</v>
      </c>
      <c r="AF1952" s="111">
        <f>Table5[[#This Row],[Column5]]+Table5[[#This Row],[Column13]]+Table5[[#This Row],[Column21]]+Table5[[#This Row],[Column18]]</f>
        <v>0</v>
      </c>
      <c r="AG1952" s="111">
        <f t="shared" si="335"/>
        <v>0</v>
      </c>
      <c r="AH1952" s="111">
        <f t="shared" si="336"/>
        <v>0</v>
      </c>
      <c r="AI1952" s="111">
        <f>Table5[[#This Row],[Column17]]-Table5[[#This Row],[Column20]]</f>
        <v>0</v>
      </c>
      <c r="AJ1952" s="111">
        <f t="shared" si="337"/>
        <v>0</v>
      </c>
      <c r="AK1952" s="111">
        <f t="shared" si="341"/>
        <v>0</v>
      </c>
      <c r="AL1952" s="111">
        <f t="shared" si="338"/>
        <v>0</v>
      </c>
      <c r="AM1952" s="111" t="str">
        <f t="shared" si="339"/>
        <v/>
      </c>
      <c r="AN1952" s="111" t="str">
        <f t="shared" ca="1" si="340"/>
        <v/>
      </c>
    </row>
    <row r="1953" spans="1:40" ht="20.25" customHeight="1" x14ac:dyDescent="0.3">
      <c r="A1953" s="107"/>
      <c r="B1953" s="144"/>
      <c r="C1953" s="119"/>
      <c r="D1953" s="120"/>
      <c r="E1953" s="119"/>
      <c r="F1953" s="119"/>
      <c r="G1953" s="120"/>
      <c r="H1953" s="119"/>
      <c r="I1953" s="109"/>
      <c r="L1953" s="108"/>
      <c r="M1953" s="108"/>
      <c r="N1953" s="108"/>
      <c r="O1953" s="108"/>
      <c r="P1953" s="108"/>
      <c r="Q1953" s="108"/>
      <c r="R1953" s="108"/>
      <c r="S1953" s="108"/>
      <c r="T1953" s="100">
        <f t="shared" si="331"/>
        <v>0</v>
      </c>
      <c r="U1953" s="111"/>
      <c r="V1953" s="111"/>
      <c r="W1953" s="111">
        <f>SUMIFS($F$3:F1953,$D$3:D1953,D1953,$C$3:C1953,"Buy")+SUMIFS($F$3:F1953,$D$3:D1953,D1953,$C$3:C1953,"Coin Deposit",$E$3:E1953,"&lt;&gt;")</f>
        <v>0</v>
      </c>
      <c r="X1953" s="111">
        <f t="shared" si="332"/>
        <v>0</v>
      </c>
      <c r="Y1953" s="111">
        <f>IF($D1953=Y$1,SUMIFS($H$3:$H1953,$G$3:$G1953,Y$1,$C$3:$C1953,"Sell"),0)</f>
        <v>0</v>
      </c>
      <c r="Z1953" s="111">
        <f t="shared" si="333"/>
        <v>0</v>
      </c>
      <c r="AA1953" s="111">
        <f>IF($D1953=AA$1,SUMIFS($H$3:$H1953,$G$3:$G1953,AA$1,$C$3:$C1953,"Sell"),0)</f>
        <v>0</v>
      </c>
      <c r="AB1953" s="111">
        <f t="shared" si="334"/>
        <v>0</v>
      </c>
      <c r="AC1953" s="111">
        <f>SUMIFS('Deductions and Deposits'!$H:$H,'Deductions and Deposits'!$G:$G,D1953,'Deductions and Deposits'!$F:$F,"&lt;="&amp;B1953)+SUMIFS($F$3:F1953,$D$3:D1953,D1953,$C$3:C1953,"Coin Deposit",$E$3:E1953,"")</f>
        <v>0</v>
      </c>
      <c r="AD1953" s="111">
        <f>SUMIFS('Deductions and Deposits'!$D:$D,'Deductions and Deposits'!$C:$C,D1953)+SUMIFS($F:$F,$D:$D,D1953,$C:$C,"Coin Deduction")</f>
        <v>0</v>
      </c>
      <c r="AE1953" s="111">
        <f>Table5[[#This Row],[Column4]]+Table5[[#This Row],[Column14]]+Table5[[#This Row],[Column19]]+Table5[[#This Row],[Column12]]</f>
        <v>0</v>
      </c>
      <c r="AF1953" s="111">
        <f>Table5[[#This Row],[Column5]]+Table5[[#This Row],[Column13]]+Table5[[#This Row],[Column21]]+Table5[[#This Row],[Column18]]</f>
        <v>0</v>
      </c>
      <c r="AG1953" s="111">
        <f t="shared" si="335"/>
        <v>0</v>
      </c>
      <c r="AH1953" s="111">
        <f t="shared" si="336"/>
        <v>0</v>
      </c>
      <c r="AI1953" s="111">
        <f>Table5[[#This Row],[Column17]]-Table5[[#This Row],[Column20]]</f>
        <v>0</v>
      </c>
      <c r="AJ1953" s="111">
        <f t="shared" si="337"/>
        <v>0</v>
      </c>
      <c r="AK1953" s="111">
        <f t="shared" si="341"/>
        <v>0</v>
      </c>
      <c r="AL1953" s="111">
        <f t="shared" si="338"/>
        <v>0</v>
      </c>
      <c r="AM1953" s="111" t="str">
        <f t="shared" si="339"/>
        <v/>
      </c>
      <c r="AN1953" s="111" t="str">
        <f t="shared" ca="1" si="340"/>
        <v/>
      </c>
    </row>
    <row r="1954" spans="1:40" ht="20.25" customHeight="1" x14ac:dyDescent="0.3">
      <c r="A1954" s="107"/>
      <c r="B1954" s="144"/>
      <c r="C1954" s="119"/>
      <c r="D1954" s="120"/>
      <c r="E1954" s="119"/>
      <c r="F1954" s="119"/>
      <c r="G1954" s="120"/>
      <c r="H1954" s="119"/>
      <c r="I1954" s="109"/>
      <c r="L1954" s="108"/>
      <c r="M1954" s="108"/>
      <c r="N1954" s="108"/>
      <c r="O1954" s="108"/>
      <c r="P1954" s="108"/>
      <c r="Q1954" s="108"/>
      <c r="R1954" s="108"/>
      <c r="S1954" s="108"/>
      <c r="T1954" s="100">
        <f t="shared" si="331"/>
        <v>0</v>
      </c>
      <c r="U1954" s="111"/>
      <c r="V1954" s="111"/>
      <c r="W1954" s="111">
        <f>SUMIFS($F$3:F1954,$D$3:D1954,D1954,$C$3:C1954,"Buy")+SUMIFS($F$3:F1954,$D$3:D1954,D1954,$C$3:C1954,"Coin Deposit",$E$3:E1954,"&lt;&gt;")</f>
        <v>0</v>
      </c>
      <c r="X1954" s="111">
        <f t="shared" si="332"/>
        <v>0</v>
      </c>
      <c r="Y1954" s="111">
        <f>IF($D1954=Y$1,SUMIFS($H$3:$H1954,$G$3:$G1954,Y$1,$C$3:$C1954,"Sell"),0)</f>
        <v>0</v>
      </c>
      <c r="Z1954" s="111">
        <f t="shared" si="333"/>
        <v>0</v>
      </c>
      <c r="AA1954" s="111">
        <f>IF($D1954=AA$1,SUMIFS($H$3:$H1954,$G$3:$G1954,AA$1,$C$3:$C1954,"Sell"),0)</f>
        <v>0</v>
      </c>
      <c r="AB1954" s="111">
        <f t="shared" si="334"/>
        <v>0</v>
      </c>
      <c r="AC1954" s="111">
        <f>SUMIFS('Deductions and Deposits'!$H:$H,'Deductions and Deposits'!$G:$G,D1954,'Deductions and Deposits'!$F:$F,"&lt;="&amp;B1954)+SUMIFS($F$3:F1954,$D$3:D1954,D1954,$C$3:C1954,"Coin Deposit",$E$3:E1954,"")</f>
        <v>0</v>
      </c>
      <c r="AD1954" s="111">
        <f>SUMIFS('Deductions and Deposits'!$D:$D,'Deductions and Deposits'!$C:$C,D1954)+SUMIFS($F:$F,$D:$D,D1954,$C:$C,"Coin Deduction")</f>
        <v>0</v>
      </c>
      <c r="AE1954" s="111">
        <f>Table5[[#This Row],[Column4]]+Table5[[#This Row],[Column14]]+Table5[[#This Row],[Column19]]+Table5[[#This Row],[Column12]]</f>
        <v>0</v>
      </c>
      <c r="AF1954" s="111">
        <f>Table5[[#This Row],[Column5]]+Table5[[#This Row],[Column13]]+Table5[[#This Row],[Column21]]+Table5[[#This Row],[Column18]]</f>
        <v>0</v>
      </c>
      <c r="AG1954" s="111">
        <f t="shared" si="335"/>
        <v>0</v>
      </c>
      <c r="AH1954" s="111">
        <f t="shared" si="336"/>
        <v>0</v>
      </c>
      <c r="AI1954" s="111">
        <f>Table5[[#This Row],[Column17]]-Table5[[#This Row],[Column20]]</f>
        <v>0</v>
      </c>
      <c r="AJ1954" s="111">
        <f t="shared" si="337"/>
        <v>0</v>
      </c>
      <c r="AK1954" s="111">
        <f t="shared" si="341"/>
        <v>0</v>
      </c>
      <c r="AL1954" s="111">
        <f t="shared" si="338"/>
        <v>0</v>
      </c>
      <c r="AM1954" s="111" t="str">
        <f t="shared" si="339"/>
        <v/>
      </c>
      <c r="AN1954" s="111" t="str">
        <f t="shared" ca="1" si="340"/>
        <v/>
      </c>
    </row>
    <row r="1955" spans="1:40" ht="20.25" customHeight="1" x14ac:dyDescent="0.3">
      <c r="A1955" s="107"/>
      <c r="B1955" s="144"/>
      <c r="C1955" s="119"/>
      <c r="D1955" s="120"/>
      <c r="E1955" s="119"/>
      <c r="F1955" s="119"/>
      <c r="G1955" s="120"/>
      <c r="H1955" s="119"/>
      <c r="I1955" s="109"/>
      <c r="L1955" s="108"/>
      <c r="M1955" s="108"/>
      <c r="N1955" s="108"/>
      <c r="O1955" s="108"/>
      <c r="P1955" s="108"/>
      <c r="Q1955" s="108"/>
      <c r="R1955" s="108"/>
      <c r="S1955" s="108"/>
      <c r="T1955" s="100">
        <f t="shared" si="331"/>
        <v>0</v>
      </c>
      <c r="U1955" s="111"/>
      <c r="V1955" s="111"/>
      <c r="W1955" s="111">
        <f>SUMIFS($F$3:F1955,$D$3:D1955,D1955,$C$3:C1955,"Buy")+SUMIFS($F$3:F1955,$D$3:D1955,D1955,$C$3:C1955,"Coin Deposit",$E$3:E1955,"&lt;&gt;")</f>
        <v>0</v>
      </c>
      <c r="X1955" s="111">
        <f t="shared" si="332"/>
        <v>0</v>
      </c>
      <c r="Y1955" s="111">
        <f>IF($D1955=Y$1,SUMIFS($H$3:$H1955,$G$3:$G1955,Y$1,$C$3:$C1955,"Sell"),0)</f>
        <v>0</v>
      </c>
      <c r="Z1955" s="111">
        <f t="shared" si="333"/>
        <v>0</v>
      </c>
      <c r="AA1955" s="111">
        <f>IF($D1955=AA$1,SUMIFS($H$3:$H1955,$G$3:$G1955,AA$1,$C$3:$C1955,"Sell"),0)</f>
        <v>0</v>
      </c>
      <c r="AB1955" s="111">
        <f t="shared" si="334"/>
        <v>0</v>
      </c>
      <c r="AC1955" s="111">
        <f>SUMIFS('Deductions and Deposits'!$H:$H,'Deductions and Deposits'!$G:$G,D1955,'Deductions and Deposits'!$F:$F,"&lt;="&amp;B1955)+SUMIFS($F$3:F1955,$D$3:D1955,D1955,$C$3:C1955,"Coin Deposit",$E$3:E1955,"")</f>
        <v>0</v>
      </c>
      <c r="AD1955" s="111">
        <f>SUMIFS('Deductions and Deposits'!$D:$D,'Deductions and Deposits'!$C:$C,D1955)+SUMIFS($F:$F,$D:$D,D1955,$C:$C,"Coin Deduction")</f>
        <v>0</v>
      </c>
      <c r="AE1955" s="111">
        <f>Table5[[#This Row],[Column4]]+Table5[[#This Row],[Column14]]+Table5[[#This Row],[Column19]]+Table5[[#This Row],[Column12]]</f>
        <v>0</v>
      </c>
      <c r="AF1955" s="111">
        <f>Table5[[#This Row],[Column5]]+Table5[[#This Row],[Column13]]+Table5[[#This Row],[Column21]]+Table5[[#This Row],[Column18]]</f>
        <v>0</v>
      </c>
      <c r="AG1955" s="111">
        <f t="shared" si="335"/>
        <v>0</v>
      </c>
      <c r="AH1955" s="111">
        <f t="shared" si="336"/>
        <v>0</v>
      </c>
      <c r="AI1955" s="111">
        <f>Table5[[#This Row],[Column17]]-Table5[[#This Row],[Column20]]</f>
        <v>0</v>
      </c>
      <c r="AJ1955" s="111">
        <f t="shared" si="337"/>
        <v>0</v>
      </c>
      <c r="AK1955" s="111">
        <f t="shared" si="341"/>
        <v>0</v>
      </c>
      <c r="AL1955" s="111">
        <f t="shared" si="338"/>
        <v>0</v>
      </c>
      <c r="AM1955" s="111" t="str">
        <f t="shared" si="339"/>
        <v/>
      </c>
      <c r="AN1955" s="111" t="str">
        <f t="shared" ca="1" si="340"/>
        <v/>
      </c>
    </row>
    <row r="1956" spans="1:40" ht="20.25" customHeight="1" x14ac:dyDescent="0.3">
      <c r="A1956" s="107"/>
      <c r="B1956" s="144"/>
      <c r="C1956" s="119"/>
      <c r="D1956" s="120"/>
      <c r="E1956" s="119"/>
      <c r="F1956" s="119"/>
      <c r="G1956" s="120"/>
      <c r="H1956" s="119"/>
      <c r="I1956" s="109"/>
      <c r="L1956" s="108"/>
      <c r="M1956" s="108"/>
      <c r="N1956" s="108"/>
      <c r="O1956" s="108"/>
      <c r="P1956" s="108"/>
      <c r="Q1956" s="108"/>
      <c r="R1956" s="108"/>
      <c r="S1956" s="108"/>
      <c r="T1956" s="100">
        <f t="shared" si="331"/>
        <v>0</v>
      </c>
      <c r="U1956" s="111"/>
      <c r="V1956" s="111"/>
      <c r="W1956" s="111">
        <f>SUMIFS($F$3:F1956,$D$3:D1956,D1956,$C$3:C1956,"Buy")+SUMIFS($F$3:F1956,$D$3:D1956,D1956,$C$3:C1956,"Coin Deposit",$E$3:E1956,"&lt;&gt;")</f>
        <v>0</v>
      </c>
      <c r="X1956" s="111">
        <f t="shared" si="332"/>
        <v>0</v>
      </c>
      <c r="Y1956" s="111">
        <f>IF($D1956=Y$1,SUMIFS($H$3:$H1956,$G$3:$G1956,Y$1,$C$3:$C1956,"Sell"),0)</f>
        <v>0</v>
      </c>
      <c r="Z1956" s="111">
        <f t="shared" si="333"/>
        <v>0</v>
      </c>
      <c r="AA1956" s="111">
        <f>IF($D1956=AA$1,SUMIFS($H$3:$H1956,$G$3:$G1956,AA$1,$C$3:$C1956,"Sell"),0)</f>
        <v>0</v>
      </c>
      <c r="AB1956" s="111">
        <f t="shared" si="334"/>
        <v>0</v>
      </c>
      <c r="AC1956" s="111">
        <f>SUMIFS('Deductions and Deposits'!$H:$H,'Deductions and Deposits'!$G:$G,D1956,'Deductions and Deposits'!$F:$F,"&lt;="&amp;B1956)+SUMIFS($F$3:F1956,$D$3:D1956,D1956,$C$3:C1956,"Coin Deposit",$E$3:E1956,"")</f>
        <v>0</v>
      </c>
      <c r="AD1956" s="111">
        <f>SUMIFS('Deductions and Deposits'!$D:$D,'Deductions and Deposits'!$C:$C,D1956)+SUMIFS($F:$F,$D:$D,D1956,$C:$C,"Coin Deduction")</f>
        <v>0</v>
      </c>
      <c r="AE1956" s="111">
        <f>Table5[[#This Row],[Column4]]+Table5[[#This Row],[Column14]]+Table5[[#This Row],[Column19]]+Table5[[#This Row],[Column12]]</f>
        <v>0</v>
      </c>
      <c r="AF1956" s="111">
        <f>Table5[[#This Row],[Column5]]+Table5[[#This Row],[Column13]]+Table5[[#This Row],[Column21]]+Table5[[#This Row],[Column18]]</f>
        <v>0</v>
      </c>
      <c r="AG1956" s="111">
        <f t="shared" si="335"/>
        <v>0</v>
      </c>
      <c r="AH1956" s="111">
        <f t="shared" si="336"/>
        <v>0</v>
      </c>
      <c r="AI1956" s="111">
        <f>Table5[[#This Row],[Column17]]-Table5[[#This Row],[Column20]]</f>
        <v>0</v>
      </c>
      <c r="AJ1956" s="111">
        <f t="shared" si="337"/>
        <v>0</v>
      </c>
      <c r="AK1956" s="111">
        <f t="shared" si="341"/>
        <v>0</v>
      </c>
      <c r="AL1956" s="111">
        <f t="shared" si="338"/>
        <v>0</v>
      </c>
      <c r="AM1956" s="111" t="str">
        <f t="shared" si="339"/>
        <v/>
      </c>
      <c r="AN1956" s="111" t="str">
        <f t="shared" ca="1" si="340"/>
        <v/>
      </c>
    </row>
    <row r="1957" spans="1:40" ht="20.25" customHeight="1" x14ac:dyDescent="0.3">
      <c r="A1957" s="107"/>
      <c r="B1957" s="144"/>
      <c r="C1957" s="119"/>
      <c r="D1957" s="120"/>
      <c r="E1957" s="119"/>
      <c r="F1957" s="119"/>
      <c r="G1957" s="120"/>
      <c r="H1957" s="119"/>
      <c r="I1957" s="109"/>
      <c r="L1957" s="108"/>
      <c r="M1957" s="108"/>
      <c r="N1957" s="108"/>
      <c r="O1957" s="108"/>
      <c r="P1957" s="108"/>
      <c r="Q1957" s="108"/>
      <c r="R1957" s="108"/>
      <c r="S1957" s="108"/>
      <c r="T1957" s="100">
        <f t="shared" si="331"/>
        <v>0</v>
      </c>
      <c r="U1957" s="111"/>
      <c r="V1957" s="111"/>
      <c r="W1957" s="111">
        <f>SUMIFS($F$3:F1957,$D$3:D1957,D1957,$C$3:C1957,"Buy")+SUMIFS($F$3:F1957,$D$3:D1957,D1957,$C$3:C1957,"Coin Deposit",$E$3:E1957,"&lt;&gt;")</f>
        <v>0</v>
      </c>
      <c r="X1957" s="111">
        <f t="shared" si="332"/>
        <v>0</v>
      </c>
      <c r="Y1957" s="111">
        <f>IF($D1957=Y$1,SUMIFS($H$3:$H1957,$G$3:$G1957,Y$1,$C$3:$C1957,"Sell"),0)</f>
        <v>0</v>
      </c>
      <c r="Z1957" s="111">
        <f t="shared" si="333"/>
        <v>0</v>
      </c>
      <c r="AA1957" s="111">
        <f>IF($D1957=AA$1,SUMIFS($H$3:$H1957,$G$3:$G1957,AA$1,$C$3:$C1957,"Sell"),0)</f>
        <v>0</v>
      </c>
      <c r="AB1957" s="111">
        <f t="shared" si="334"/>
        <v>0</v>
      </c>
      <c r="AC1957" s="111">
        <f>SUMIFS('Deductions and Deposits'!$H:$H,'Deductions and Deposits'!$G:$G,D1957,'Deductions and Deposits'!$F:$F,"&lt;="&amp;B1957)+SUMIFS($F$3:F1957,$D$3:D1957,D1957,$C$3:C1957,"Coin Deposit",$E$3:E1957,"")</f>
        <v>0</v>
      </c>
      <c r="AD1957" s="111">
        <f>SUMIFS('Deductions and Deposits'!$D:$D,'Deductions and Deposits'!$C:$C,D1957)+SUMIFS($F:$F,$D:$D,D1957,$C:$C,"Coin Deduction")</f>
        <v>0</v>
      </c>
      <c r="AE1957" s="111">
        <f>Table5[[#This Row],[Column4]]+Table5[[#This Row],[Column14]]+Table5[[#This Row],[Column19]]+Table5[[#This Row],[Column12]]</f>
        <v>0</v>
      </c>
      <c r="AF1957" s="111">
        <f>Table5[[#This Row],[Column5]]+Table5[[#This Row],[Column13]]+Table5[[#This Row],[Column21]]+Table5[[#This Row],[Column18]]</f>
        <v>0</v>
      </c>
      <c r="AG1957" s="111">
        <f t="shared" si="335"/>
        <v>0</v>
      </c>
      <c r="AH1957" s="111">
        <f t="shared" si="336"/>
        <v>0</v>
      </c>
      <c r="AI1957" s="111">
        <f>Table5[[#This Row],[Column17]]-Table5[[#This Row],[Column20]]</f>
        <v>0</v>
      </c>
      <c r="AJ1957" s="111">
        <f t="shared" si="337"/>
        <v>0</v>
      </c>
      <c r="AK1957" s="111">
        <f t="shared" si="341"/>
        <v>0</v>
      </c>
      <c r="AL1957" s="111">
        <f t="shared" si="338"/>
        <v>0</v>
      </c>
      <c r="AM1957" s="111" t="str">
        <f t="shared" si="339"/>
        <v/>
      </c>
      <c r="AN1957" s="111" t="str">
        <f t="shared" ca="1" si="340"/>
        <v/>
      </c>
    </row>
    <row r="1958" spans="1:40" ht="20.25" customHeight="1" x14ac:dyDescent="0.3">
      <c r="A1958" s="107"/>
      <c r="B1958" s="144"/>
      <c r="C1958" s="119"/>
      <c r="D1958" s="120"/>
      <c r="E1958" s="119"/>
      <c r="F1958" s="119"/>
      <c r="G1958" s="120"/>
      <c r="H1958" s="119"/>
      <c r="I1958" s="109"/>
      <c r="L1958" s="108"/>
      <c r="M1958" s="108"/>
      <c r="N1958" s="108"/>
      <c r="O1958" s="108"/>
      <c r="P1958" s="108"/>
      <c r="Q1958" s="108"/>
      <c r="R1958" s="108"/>
      <c r="S1958" s="108"/>
      <c r="T1958" s="100">
        <f t="shared" si="331"/>
        <v>0</v>
      </c>
      <c r="U1958" s="111"/>
      <c r="V1958" s="111"/>
      <c r="W1958" s="111">
        <f>SUMIFS($F$3:F1958,$D$3:D1958,D1958,$C$3:C1958,"Buy")+SUMIFS($F$3:F1958,$D$3:D1958,D1958,$C$3:C1958,"Coin Deposit",$E$3:E1958,"&lt;&gt;")</f>
        <v>0</v>
      </c>
      <c r="X1958" s="111">
        <f t="shared" si="332"/>
        <v>0</v>
      </c>
      <c r="Y1958" s="111">
        <f>IF($D1958=Y$1,SUMIFS($H$3:$H1958,$G$3:$G1958,Y$1,$C$3:$C1958,"Sell"),0)</f>
        <v>0</v>
      </c>
      <c r="Z1958" s="111">
        <f t="shared" si="333"/>
        <v>0</v>
      </c>
      <c r="AA1958" s="111">
        <f>IF($D1958=AA$1,SUMIFS($H$3:$H1958,$G$3:$G1958,AA$1,$C$3:$C1958,"Sell"),0)</f>
        <v>0</v>
      </c>
      <c r="AB1958" s="111">
        <f t="shared" si="334"/>
        <v>0</v>
      </c>
      <c r="AC1958" s="111">
        <f>SUMIFS('Deductions and Deposits'!$H:$H,'Deductions and Deposits'!$G:$G,D1958,'Deductions and Deposits'!$F:$F,"&lt;="&amp;B1958)+SUMIFS($F$3:F1958,$D$3:D1958,D1958,$C$3:C1958,"Coin Deposit",$E$3:E1958,"")</f>
        <v>0</v>
      </c>
      <c r="AD1958" s="111">
        <f>SUMIFS('Deductions and Deposits'!$D:$D,'Deductions and Deposits'!$C:$C,D1958)+SUMIFS($F:$F,$D:$D,D1958,$C:$C,"Coin Deduction")</f>
        <v>0</v>
      </c>
      <c r="AE1958" s="111">
        <f>Table5[[#This Row],[Column4]]+Table5[[#This Row],[Column14]]+Table5[[#This Row],[Column19]]+Table5[[#This Row],[Column12]]</f>
        <v>0</v>
      </c>
      <c r="AF1958" s="111">
        <f>Table5[[#This Row],[Column5]]+Table5[[#This Row],[Column13]]+Table5[[#This Row],[Column21]]+Table5[[#This Row],[Column18]]</f>
        <v>0</v>
      </c>
      <c r="AG1958" s="111">
        <f t="shared" si="335"/>
        <v>0</v>
      </c>
      <c r="AH1958" s="111">
        <f t="shared" si="336"/>
        <v>0</v>
      </c>
      <c r="AI1958" s="111">
        <f>Table5[[#This Row],[Column17]]-Table5[[#This Row],[Column20]]</f>
        <v>0</v>
      </c>
      <c r="AJ1958" s="111">
        <f t="shared" si="337"/>
        <v>0</v>
      </c>
      <c r="AK1958" s="111">
        <f t="shared" si="341"/>
        <v>0</v>
      </c>
      <c r="AL1958" s="111">
        <f t="shared" si="338"/>
        <v>0</v>
      </c>
      <c r="AM1958" s="111" t="str">
        <f t="shared" si="339"/>
        <v/>
      </c>
      <c r="AN1958" s="111" t="str">
        <f t="shared" ca="1" si="340"/>
        <v/>
      </c>
    </row>
    <row r="1959" spans="1:40" ht="20.25" customHeight="1" x14ac:dyDescent="0.3">
      <c r="A1959" s="107"/>
      <c r="B1959" s="144"/>
      <c r="C1959" s="119"/>
      <c r="D1959" s="120"/>
      <c r="E1959" s="119"/>
      <c r="F1959" s="119"/>
      <c r="G1959" s="120"/>
      <c r="H1959" s="119"/>
      <c r="I1959" s="109"/>
      <c r="L1959" s="108"/>
      <c r="M1959" s="108"/>
      <c r="N1959" s="108"/>
      <c r="O1959" s="108"/>
      <c r="P1959" s="108"/>
      <c r="Q1959" s="108"/>
      <c r="R1959" s="108"/>
      <c r="S1959" s="108"/>
      <c r="T1959" s="100">
        <f t="shared" si="331"/>
        <v>0</v>
      </c>
      <c r="U1959" s="111"/>
      <c r="V1959" s="111"/>
      <c r="W1959" s="111">
        <f>SUMIFS($F$3:F1959,$D$3:D1959,D1959,$C$3:C1959,"Buy")+SUMIFS($F$3:F1959,$D$3:D1959,D1959,$C$3:C1959,"Coin Deposit",$E$3:E1959,"&lt;&gt;")</f>
        <v>0</v>
      </c>
      <c r="X1959" s="111">
        <f t="shared" si="332"/>
        <v>0</v>
      </c>
      <c r="Y1959" s="111">
        <f>IF($D1959=Y$1,SUMIFS($H$3:$H1959,$G$3:$G1959,Y$1,$C$3:$C1959,"Sell"),0)</f>
        <v>0</v>
      </c>
      <c r="Z1959" s="111">
        <f t="shared" si="333"/>
        <v>0</v>
      </c>
      <c r="AA1959" s="111">
        <f>IF($D1959=AA$1,SUMIFS($H$3:$H1959,$G$3:$G1959,AA$1,$C$3:$C1959,"Sell"),0)</f>
        <v>0</v>
      </c>
      <c r="AB1959" s="111">
        <f t="shared" si="334"/>
        <v>0</v>
      </c>
      <c r="AC1959" s="111">
        <f>SUMIFS('Deductions and Deposits'!$H:$H,'Deductions and Deposits'!$G:$G,D1959,'Deductions and Deposits'!$F:$F,"&lt;="&amp;B1959)+SUMIFS($F$3:F1959,$D$3:D1959,D1959,$C$3:C1959,"Coin Deposit",$E$3:E1959,"")</f>
        <v>0</v>
      </c>
      <c r="AD1959" s="111">
        <f>SUMIFS('Deductions and Deposits'!$D:$D,'Deductions and Deposits'!$C:$C,D1959)+SUMIFS($F:$F,$D:$D,D1959,$C:$C,"Coin Deduction")</f>
        <v>0</v>
      </c>
      <c r="AE1959" s="111">
        <f>Table5[[#This Row],[Column4]]+Table5[[#This Row],[Column14]]+Table5[[#This Row],[Column19]]+Table5[[#This Row],[Column12]]</f>
        <v>0</v>
      </c>
      <c r="AF1959" s="111">
        <f>Table5[[#This Row],[Column5]]+Table5[[#This Row],[Column13]]+Table5[[#This Row],[Column21]]+Table5[[#This Row],[Column18]]</f>
        <v>0</v>
      </c>
      <c r="AG1959" s="111">
        <f t="shared" si="335"/>
        <v>0</v>
      </c>
      <c r="AH1959" s="111">
        <f t="shared" si="336"/>
        <v>0</v>
      </c>
      <c r="AI1959" s="111">
        <f>Table5[[#This Row],[Column17]]-Table5[[#This Row],[Column20]]</f>
        <v>0</v>
      </c>
      <c r="AJ1959" s="111">
        <f t="shared" si="337"/>
        <v>0</v>
      </c>
      <c r="AK1959" s="111">
        <f t="shared" si="341"/>
        <v>0</v>
      </c>
      <c r="AL1959" s="111">
        <f t="shared" si="338"/>
        <v>0</v>
      </c>
      <c r="AM1959" s="111" t="str">
        <f t="shared" si="339"/>
        <v/>
      </c>
      <c r="AN1959" s="111" t="str">
        <f t="shared" ca="1" si="340"/>
        <v/>
      </c>
    </row>
    <row r="1960" spans="1:40" ht="20.25" customHeight="1" x14ac:dyDescent="0.3">
      <c r="A1960" s="107"/>
      <c r="B1960" s="144"/>
      <c r="C1960" s="119"/>
      <c r="D1960" s="120"/>
      <c r="E1960" s="119"/>
      <c r="F1960" s="119"/>
      <c r="G1960" s="120"/>
      <c r="H1960" s="119"/>
      <c r="I1960" s="109"/>
      <c r="L1960" s="108"/>
      <c r="M1960" s="108"/>
      <c r="N1960" s="108"/>
      <c r="O1960" s="108"/>
      <c r="P1960" s="108"/>
      <c r="Q1960" s="108"/>
      <c r="R1960" s="108"/>
      <c r="S1960" s="108"/>
      <c r="T1960" s="100">
        <f t="shared" si="331"/>
        <v>0</v>
      </c>
      <c r="U1960" s="111"/>
      <c r="V1960" s="111"/>
      <c r="W1960" s="111">
        <f>SUMIFS($F$3:F1960,$D$3:D1960,D1960,$C$3:C1960,"Buy")+SUMIFS($F$3:F1960,$D$3:D1960,D1960,$C$3:C1960,"Coin Deposit",$E$3:E1960,"&lt;&gt;")</f>
        <v>0</v>
      </c>
      <c r="X1960" s="111">
        <f t="shared" si="332"/>
        <v>0</v>
      </c>
      <c r="Y1960" s="111">
        <f>IF($D1960=Y$1,SUMIFS($H$3:$H1960,$G$3:$G1960,Y$1,$C$3:$C1960,"Sell"),0)</f>
        <v>0</v>
      </c>
      <c r="Z1960" s="111">
        <f t="shared" si="333"/>
        <v>0</v>
      </c>
      <c r="AA1960" s="111">
        <f>IF($D1960=AA$1,SUMIFS($H$3:$H1960,$G$3:$G1960,AA$1,$C$3:$C1960,"Sell"),0)</f>
        <v>0</v>
      </c>
      <c r="AB1960" s="111">
        <f t="shared" si="334"/>
        <v>0</v>
      </c>
      <c r="AC1960" s="111">
        <f>SUMIFS('Deductions and Deposits'!$H:$H,'Deductions and Deposits'!$G:$G,D1960,'Deductions and Deposits'!$F:$F,"&lt;="&amp;B1960)+SUMIFS($F$3:F1960,$D$3:D1960,D1960,$C$3:C1960,"Coin Deposit",$E$3:E1960,"")</f>
        <v>0</v>
      </c>
      <c r="AD1960" s="111">
        <f>SUMIFS('Deductions and Deposits'!$D:$D,'Deductions and Deposits'!$C:$C,D1960)+SUMIFS($F:$F,$D:$D,D1960,$C:$C,"Coin Deduction")</f>
        <v>0</v>
      </c>
      <c r="AE1960" s="111">
        <f>Table5[[#This Row],[Column4]]+Table5[[#This Row],[Column14]]+Table5[[#This Row],[Column19]]+Table5[[#This Row],[Column12]]</f>
        <v>0</v>
      </c>
      <c r="AF1960" s="111">
        <f>Table5[[#This Row],[Column5]]+Table5[[#This Row],[Column13]]+Table5[[#This Row],[Column21]]+Table5[[#This Row],[Column18]]</f>
        <v>0</v>
      </c>
      <c r="AG1960" s="111">
        <f t="shared" si="335"/>
        <v>0</v>
      </c>
      <c r="AH1960" s="111">
        <f t="shared" si="336"/>
        <v>0</v>
      </c>
      <c r="AI1960" s="111">
        <f>Table5[[#This Row],[Column17]]-Table5[[#This Row],[Column20]]</f>
        <v>0</v>
      </c>
      <c r="AJ1960" s="111">
        <f t="shared" si="337"/>
        <v>0</v>
      </c>
      <c r="AK1960" s="111">
        <f t="shared" si="341"/>
        <v>0</v>
      </c>
      <c r="AL1960" s="111">
        <f t="shared" si="338"/>
        <v>0</v>
      </c>
      <c r="AM1960" s="111" t="str">
        <f t="shared" si="339"/>
        <v/>
      </c>
      <c r="AN1960" s="111" t="str">
        <f t="shared" ca="1" si="340"/>
        <v/>
      </c>
    </row>
    <row r="1961" spans="1:40" ht="20.25" customHeight="1" x14ac:dyDescent="0.3">
      <c r="A1961" s="107"/>
      <c r="B1961" s="144"/>
      <c r="C1961" s="119"/>
      <c r="D1961" s="120"/>
      <c r="E1961" s="119"/>
      <c r="F1961" s="119"/>
      <c r="G1961" s="120"/>
      <c r="H1961" s="119"/>
      <c r="I1961" s="109"/>
      <c r="L1961" s="108"/>
      <c r="M1961" s="108"/>
      <c r="N1961" s="108"/>
      <c r="O1961" s="108"/>
      <c r="P1961" s="108"/>
      <c r="Q1961" s="108"/>
      <c r="R1961" s="108"/>
      <c r="S1961" s="108"/>
      <c r="T1961" s="100">
        <f t="shared" si="331"/>
        <v>0</v>
      </c>
      <c r="U1961" s="111"/>
      <c r="V1961" s="111"/>
      <c r="W1961" s="111">
        <f>SUMIFS($F$3:F1961,$D$3:D1961,D1961,$C$3:C1961,"Buy")+SUMIFS($F$3:F1961,$D$3:D1961,D1961,$C$3:C1961,"Coin Deposit",$E$3:E1961,"&lt;&gt;")</f>
        <v>0</v>
      </c>
      <c r="X1961" s="111">
        <f t="shared" si="332"/>
        <v>0</v>
      </c>
      <c r="Y1961" s="111">
        <f>IF($D1961=Y$1,SUMIFS($H$3:$H1961,$G$3:$G1961,Y$1,$C$3:$C1961,"Sell"),0)</f>
        <v>0</v>
      </c>
      <c r="Z1961" s="111">
        <f t="shared" si="333"/>
        <v>0</v>
      </c>
      <c r="AA1961" s="111">
        <f>IF($D1961=AA$1,SUMIFS($H$3:$H1961,$G$3:$G1961,AA$1,$C$3:$C1961,"Sell"),0)</f>
        <v>0</v>
      </c>
      <c r="AB1961" s="111">
        <f t="shared" si="334"/>
        <v>0</v>
      </c>
      <c r="AC1961" s="111">
        <f>SUMIFS('Deductions and Deposits'!$H:$H,'Deductions and Deposits'!$G:$G,D1961,'Deductions and Deposits'!$F:$F,"&lt;="&amp;B1961)+SUMIFS($F$3:F1961,$D$3:D1961,D1961,$C$3:C1961,"Coin Deposit",$E$3:E1961,"")</f>
        <v>0</v>
      </c>
      <c r="AD1961" s="111">
        <f>SUMIFS('Deductions and Deposits'!$D:$D,'Deductions and Deposits'!$C:$C,D1961)+SUMIFS($F:$F,$D:$D,D1961,$C:$C,"Coin Deduction")</f>
        <v>0</v>
      </c>
      <c r="AE1961" s="111">
        <f>Table5[[#This Row],[Column4]]+Table5[[#This Row],[Column14]]+Table5[[#This Row],[Column19]]+Table5[[#This Row],[Column12]]</f>
        <v>0</v>
      </c>
      <c r="AF1961" s="111">
        <f>Table5[[#This Row],[Column5]]+Table5[[#This Row],[Column13]]+Table5[[#This Row],[Column21]]+Table5[[#This Row],[Column18]]</f>
        <v>0</v>
      </c>
      <c r="AG1961" s="111">
        <f t="shared" si="335"/>
        <v>0</v>
      </c>
      <c r="AH1961" s="111">
        <f t="shared" si="336"/>
        <v>0</v>
      </c>
      <c r="AI1961" s="111">
        <f>Table5[[#This Row],[Column17]]-Table5[[#This Row],[Column20]]</f>
        <v>0</v>
      </c>
      <c r="AJ1961" s="111">
        <f t="shared" si="337"/>
        <v>0</v>
      </c>
      <c r="AK1961" s="111">
        <f t="shared" si="341"/>
        <v>0</v>
      </c>
      <c r="AL1961" s="111">
        <f t="shared" si="338"/>
        <v>0</v>
      </c>
      <c r="AM1961" s="111" t="str">
        <f t="shared" si="339"/>
        <v/>
      </c>
      <c r="AN1961" s="111" t="str">
        <f t="shared" ca="1" si="340"/>
        <v/>
      </c>
    </row>
    <row r="1962" spans="1:40" ht="20.25" customHeight="1" x14ac:dyDescent="0.3">
      <c r="A1962" s="107"/>
      <c r="B1962" s="144"/>
      <c r="C1962" s="119"/>
      <c r="D1962" s="120"/>
      <c r="E1962" s="119"/>
      <c r="F1962" s="119"/>
      <c r="G1962" s="120"/>
      <c r="H1962" s="119"/>
      <c r="I1962" s="109"/>
      <c r="L1962" s="108"/>
      <c r="M1962" s="108"/>
      <c r="N1962" s="108"/>
      <c r="O1962" s="108"/>
      <c r="P1962" s="108"/>
      <c r="Q1962" s="108"/>
      <c r="R1962" s="108"/>
      <c r="S1962" s="108"/>
      <c r="T1962" s="100">
        <f t="shared" si="331"/>
        <v>0</v>
      </c>
      <c r="U1962" s="111"/>
      <c r="V1962" s="111"/>
      <c r="W1962" s="111">
        <f>SUMIFS($F$3:F1962,$D$3:D1962,D1962,$C$3:C1962,"Buy")+SUMIFS($F$3:F1962,$D$3:D1962,D1962,$C$3:C1962,"Coin Deposit",$E$3:E1962,"&lt;&gt;")</f>
        <v>0</v>
      </c>
      <c r="X1962" s="111">
        <f t="shared" si="332"/>
        <v>0</v>
      </c>
      <c r="Y1962" s="111">
        <f>IF($D1962=Y$1,SUMIFS($H$3:$H1962,$G$3:$G1962,Y$1,$C$3:$C1962,"Sell"),0)</f>
        <v>0</v>
      </c>
      <c r="Z1962" s="111">
        <f t="shared" si="333"/>
        <v>0</v>
      </c>
      <c r="AA1962" s="111">
        <f>IF($D1962=AA$1,SUMIFS($H$3:$H1962,$G$3:$G1962,AA$1,$C$3:$C1962,"Sell"),0)</f>
        <v>0</v>
      </c>
      <c r="AB1962" s="111">
        <f t="shared" si="334"/>
        <v>0</v>
      </c>
      <c r="AC1962" s="111">
        <f>SUMIFS('Deductions and Deposits'!$H:$H,'Deductions and Deposits'!$G:$G,D1962,'Deductions and Deposits'!$F:$F,"&lt;="&amp;B1962)+SUMIFS($F$3:F1962,$D$3:D1962,D1962,$C$3:C1962,"Coin Deposit",$E$3:E1962,"")</f>
        <v>0</v>
      </c>
      <c r="AD1962" s="111">
        <f>SUMIFS('Deductions and Deposits'!$D:$D,'Deductions and Deposits'!$C:$C,D1962)+SUMIFS($F:$F,$D:$D,D1962,$C:$C,"Coin Deduction")</f>
        <v>0</v>
      </c>
      <c r="AE1962" s="111">
        <f>Table5[[#This Row],[Column4]]+Table5[[#This Row],[Column14]]+Table5[[#This Row],[Column19]]+Table5[[#This Row],[Column12]]</f>
        <v>0</v>
      </c>
      <c r="AF1962" s="111">
        <f>Table5[[#This Row],[Column5]]+Table5[[#This Row],[Column13]]+Table5[[#This Row],[Column21]]+Table5[[#This Row],[Column18]]</f>
        <v>0</v>
      </c>
      <c r="AG1962" s="111">
        <f t="shared" si="335"/>
        <v>0</v>
      </c>
      <c r="AH1962" s="111">
        <f t="shared" si="336"/>
        <v>0</v>
      </c>
      <c r="AI1962" s="111">
        <f>Table5[[#This Row],[Column17]]-Table5[[#This Row],[Column20]]</f>
        <v>0</v>
      </c>
      <c r="AJ1962" s="111">
        <f t="shared" si="337"/>
        <v>0</v>
      </c>
      <c r="AK1962" s="111">
        <f t="shared" si="341"/>
        <v>0</v>
      </c>
      <c r="AL1962" s="111">
        <f t="shared" si="338"/>
        <v>0</v>
      </c>
      <c r="AM1962" s="111" t="str">
        <f t="shared" si="339"/>
        <v/>
      </c>
      <c r="AN1962" s="111" t="str">
        <f t="shared" ca="1" si="340"/>
        <v/>
      </c>
    </row>
    <row r="1963" spans="1:40" ht="20.25" customHeight="1" x14ac:dyDescent="0.3">
      <c r="A1963" s="107"/>
      <c r="B1963" s="144"/>
      <c r="C1963" s="119"/>
      <c r="D1963" s="120"/>
      <c r="E1963" s="119"/>
      <c r="F1963" s="119"/>
      <c r="G1963" s="120"/>
      <c r="H1963" s="119"/>
      <c r="I1963" s="109"/>
      <c r="L1963" s="108"/>
      <c r="M1963" s="108"/>
      <c r="N1963" s="108"/>
      <c r="O1963" s="108"/>
      <c r="P1963" s="108"/>
      <c r="Q1963" s="108"/>
      <c r="R1963" s="108"/>
      <c r="S1963" s="108"/>
      <c r="T1963" s="100">
        <f t="shared" si="331"/>
        <v>0</v>
      </c>
      <c r="U1963" s="111"/>
      <c r="V1963" s="111"/>
      <c r="W1963" s="111">
        <f>SUMIFS($F$3:F1963,$D$3:D1963,D1963,$C$3:C1963,"Buy")+SUMIFS($F$3:F1963,$D$3:D1963,D1963,$C$3:C1963,"Coin Deposit",$E$3:E1963,"&lt;&gt;")</f>
        <v>0</v>
      </c>
      <c r="X1963" s="111">
        <f t="shared" si="332"/>
        <v>0</v>
      </c>
      <c r="Y1963" s="111">
        <f>IF($D1963=Y$1,SUMIFS($H$3:$H1963,$G$3:$G1963,Y$1,$C$3:$C1963,"Sell"),0)</f>
        <v>0</v>
      </c>
      <c r="Z1963" s="111">
        <f t="shared" si="333"/>
        <v>0</v>
      </c>
      <c r="AA1963" s="111">
        <f>IF($D1963=AA$1,SUMIFS($H$3:$H1963,$G$3:$G1963,AA$1,$C$3:$C1963,"Sell"),0)</f>
        <v>0</v>
      </c>
      <c r="AB1963" s="111">
        <f t="shared" si="334"/>
        <v>0</v>
      </c>
      <c r="AC1963" s="111">
        <f>SUMIFS('Deductions and Deposits'!$H:$H,'Deductions and Deposits'!$G:$G,D1963,'Deductions and Deposits'!$F:$F,"&lt;="&amp;B1963)+SUMIFS($F$3:F1963,$D$3:D1963,D1963,$C$3:C1963,"Coin Deposit",$E$3:E1963,"")</f>
        <v>0</v>
      </c>
      <c r="AD1963" s="111">
        <f>SUMIFS('Deductions and Deposits'!$D:$D,'Deductions and Deposits'!$C:$C,D1963)+SUMIFS($F:$F,$D:$D,D1963,$C:$C,"Coin Deduction")</f>
        <v>0</v>
      </c>
      <c r="AE1963" s="111">
        <f>Table5[[#This Row],[Column4]]+Table5[[#This Row],[Column14]]+Table5[[#This Row],[Column19]]+Table5[[#This Row],[Column12]]</f>
        <v>0</v>
      </c>
      <c r="AF1963" s="111">
        <f>Table5[[#This Row],[Column5]]+Table5[[#This Row],[Column13]]+Table5[[#This Row],[Column21]]+Table5[[#This Row],[Column18]]</f>
        <v>0</v>
      </c>
      <c r="AG1963" s="111">
        <f t="shared" si="335"/>
        <v>0</v>
      </c>
      <c r="AH1963" s="111">
        <f t="shared" si="336"/>
        <v>0</v>
      </c>
      <c r="AI1963" s="111">
        <f>Table5[[#This Row],[Column17]]-Table5[[#This Row],[Column20]]</f>
        <v>0</v>
      </c>
      <c r="AJ1963" s="111">
        <f t="shared" si="337"/>
        <v>0</v>
      </c>
      <c r="AK1963" s="111">
        <f t="shared" si="341"/>
        <v>0</v>
      </c>
      <c r="AL1963" s="111">
        <f t="shared" si="338"/>
        <v>0</v>
      </c>
      <c r="AM1963" s="111" t="str">
        <f t="shared" si="339"/>
        <v/>
      </c>
      <c r="AN1963" s="111" t="str">
        <f t="shared" ca="1" si="340"/>
        <v/>
      </c>
    </row>
    <row r="1964" spans="1:40" ht="20.25" customHeight="1" x14ac:dyDescent="0.3">
      <c r="A1964" s="107"/>
      <c r="B1964" s="144"/>
      <c r="C1964" s="119"/>
      <c r="D1964" s="120"/>
      <c r="E1964" s="119"/>
      <c r="F1964" s="119"/>
      <c r="G1964" s="120"/>
      <c r="H1964" s="119"/>
      <c r="I1964" s="109"/>
      <c r="L1964" s="108"/>
      <c r="M1964" s="108"/>
      <c r="N1964" s="108"/>
      <c r="O1964" s="108"/>
      <c r="P1964" s="108"/>
      <c r="Q1964" s="108"/>
      <c r="R1964" s="108"/>
      <c r="S1964" s="108"/>
      <c r="T1964" s="100">
        <f t="shared" si="331"/>
        <v>0</v>
      </c>
      <c r="U1964" s="111"/>
      <c r="V1964" s="111"/>
      <c r="W1964" s="111">
        <f>SUMIFS($F$3:F1964,$D$3:D1964,D1964,$C$3:C1964,"Buy")+SUMIFS($F$3:F1964,$D$3:D1964,D1964,$C$3:C1964,"Coin Deposit",$E$3:E1964,"&lt;&gt;")</f>
        <v>0</v>
      </c>
      <c r="X1964" s="111">
        <f t="shared" si="332"/>
        <v>0</v>
      </c>
      <c r="Y1964" s="111">
        <f>IF($D1964=Y$1,SUMIFS($H$3:$H1964,$G$3:$G1964,Y$1,$C$3:$C1964,"Sell"),0)</f>
        <v>0</v>
      </c>
      <c r="Z1964" s="111">
        <f t="shared" si="333"/>
        <v>0</v>
      </c>
      <c r="AA1964" s="111">
        <f>IF($D1964=AA$1,SUMIFS($H$3:$H1964,$G$3:$G1964,AA$1,$C$3:$C1964,"Sell"),0)</f>
        <v>0</v>
      </c>
      <c r="AB1964" s="111">
        <f t="shared" si="334"/>
        <v>0</v>
      </c>
      <c r="AC1964" s="111">
        <f>SUMIFS('Deductions and Deposits'!$H:$H,'Deductions and Deposits'!$G:$G,D1964,'Deductions and Deposits'!$F:$F,"&lt;="&amp;B1964)+SUMIFS($F$3:F1964,$D$3:D1964,D1964,$C$3:C1964,"Coin Deposit",$E$3:E1964,"")</f>
        <v>0</v>
      </c>
      <c r="AD1964" s="111">
        <f>SUMIFS('Deductions and Deposits'!$D:$D,'Deductions and Deposits'!$C:$C,D1964)+SUMIFS($F:$F,$D:$D,D1964,$C:$C,"Coin Deduction")</f>
        <v>0</v>
      </c>
      <c r="AE1964" s="111">
        <f>Table5[[#This Row],[Column4]]+Table5[[#This Row],[Column14]]+Table5[[#This Row],[Column19]]+Table5[[#This Row],[Column12]]</f>
        <v>0</v>
      </c>
      <c r="AF1964" s="111">
        <f>Table5[[#This Row],[Column5]]+Table5[[#This Row],[Column13]]+Table5[[#This Row],[Column21]]+Table5[[#This Row],[Column18]]</f>
        <v>0</v>
      </c>
      <c r="AG1964" s="111">
        <f t="shared" si="335"/>
        <v>0</v>
      </c>
      <c r="AH1964" s="111">
        <f t="shared" si="336"/>
        <v>0</v>
      </c>
      <c r="AI1964" s="111">
        <f>Table5[[#This Row],[Column17]]-Table5[[#This Row],[Column20]]</f>
        <v>0</v>
      </c>
      <c r="AJ1964" s="111">
        <f t="shared" si="337"/>
        <v>0</v>
      </c>
      <c r="AK1964" s="111">
        <f t="shared" si="341"/>
        <v>0</v>
      </c>
      <c r="AL1964" s="111">
        <f t="shared" si="338"/>
        <v>0</v>
      </c>
      <c r="AM1964" s="111" t="str">
        <f t="shared" si="339"/>
        <v/>
      </c>
      <c r="AN1964" s="111" t="str">
        <f t="shared" ca="1" si="340"/>
        <v/>
      </c>
    </row>
    <row r="1965" spans="1:40" ht="20.25" customHeight="1" x14ac:dyDescent="0.3">
      <c r="A1965" s="107"/>
      <c r="B1965" s="144"/>
      <c r="C1965" s="119"/>
      <c r="D1965" s="120"/>
      <c r="E1965" s="119"/>
      <c r="F1965" s="119"/>
      <c r="G1965" s="120"/>
      <c r="H1965" s="119"/>
      <c r="I1965" s="109"/>
      <c r="L1965" s="108"/>
      <c r="M1965" s="108"/>
      <c r="N1965" s="108"/>
      <c r="O1965" s="108"/>
      <c r="P1965" s="108"/>
      <c r="Q1965" s="108"/>
      <c r="R1965" s="108"/>
      <c r="S1965" s="108"/>
      <c r="T1965" s="100">
        <f t="shared" si="331"/>
        <v>0</v>
      </c>
      <c r="U1965" s="111"/>
      <c r="V1965" s="111"/>
      <c r="W1965" s="111">
        <f>SUMIFS($F$3:F1965,$D$3:D1965,D1965,$C$3:C1965,"Buy")+SUMIFS($F$3:F1965,$D$3:D1965,D1965,$C$3:C1965,"Coin Deposit",$E$3:E1965,"&lt;&gt;")</f>
        <v>0</v>
      </c>
      <c r="X1965" s="111">
        <f t="shared" si="332"/>
        <v>0</v>
      </c>
      <c r="Y1965" s="111">
        <f>IF($D1965=Y$1,SUMIFS($H$3:$H1965,$G$3:$G1965,Y$1,$C$3:$C1965,"Sell"),0)</f>
        <v>0</v>
      </c>
      <c r="Z1965" s="111">
        <f t="shared" si="333"/>
        <v>0</v>
      </c>
      <c r="AA1965" s="111">
        <f>IF($D1965=AA$1,SUMIFS($H$3:$H1965,$G$3:$G1965,AA$1,$C$3:$C1965,"Sell"),0)</f>
        <v>0</v>
      </c>
      <c r="AB1965" s="111">
        <f t="shared" si="334"/>
        <v>0</v>
      </c>
      <c r="AC1965" s="111">
        <f>SUMIFS('Deductions and Deposits'!$H:$H,'Deductions and Deposits'!$G:$G,D1965,'Deductions and Deposits'!$F:$F,"&lt;="&amp;B1965)+SUMIFS($F$3:F1965,$D$3:D1965,D1965,$C$3:C1965,"Coin Deposit",$E$3:E1965,"")</f>
        <v>0</v>
      </c>
      <c r="AD1965" s="111">
        <f>SUMIFS('Deductions and Deposits'!$D:$D,'Deductions and Deposits'!$C:$C,D1965)+SUMIFS($F:$F,$D:$D,D1965,$C:$C,"Coin Deduction")</f>
        <v>0</v>
      </c>
      <c r="AE1965" s="111">
        <f>Table5[[#This Row],[Column4]]+Table5[[#This Row],[Column14]]+Table5[[#This Row],[Column19]]+Table5[[#This Row],[Column12]]</f>
        <v>0</v>
      </c>
      <c r="AF1965" s="111">
        <f>Table5[[#This Row],[Column5]]+Table5[[#This Row],[Column13]]+Table5[[#This Row],[Column21]]+Table5[[#This Row],[Column18]]</f>
        <v>0</v>
      </c>
      <c r="AG1965" s="111">
        <f t="shared" si="335"/>
        <v>0</v>
      </c>
      <c r="AH1965" s="111">
        <f t="shared" si="336"/>
        <v>0</v>
      </c>
      <c r="AI1965" s="111">
        <f>Table5[[#This Row],[Column17]]-Table5[[#This Row],[Column20]]</f>
        <v>0</v>
      </c>
      <c r="AJ1965" s="111">
        <f t="shared" si="337"/>
        <v>0</v>
      </c>
      <c r="AK1965" s="111">
        <f t="shared" si="341"/>
        <v>0</v>
      </c>
      <c r="AL1965" s="111">
        <f t="shared" si="338"/>
        <v>0</v>
      </c>
      <c r="AM1965" s="111" t="str">
        <f t="shared" si="339"/>
        <v/>
      </c>
      <c r="AN1965" s="111" t="str">
        <f t="shared" ca="1" si="340"/>
        <v/>
      </c>
    </row>
    <row r="1966" spans="1:40" ht="20.25" customHeight="1" x14ac:dyDescent="0.3">
      <c r="A1966" s="107"/>
      <c r="B1966" s="144"/>
      <c r="C1966" s="119"/>
      <c r="D1966" s="120"/>
      <c r="E1966" s="119"/>
      <c r="F1966" s="119"/>
      <c r="G1966" s="120"/>
      <c r="H1966" s="119"/>
      <c r="I1966" s="109"/>
      <c r="L1966" s="108"/>
      <c r="M1966" s="108"/>
      <c r="N1966" s="108"/>
      <c r="O1966" s="108"/>
      <c r="P1966" s="108"/>
      <c r="Q1966" s="108"/>
      <c r="R1966" s="108"/>
      <c r="S1966" s="108"/>
      <c r="T1966" s="100">
        <f t="shared" si="331"/>
        <v>0</v>
      </c>
      <c r="U1966" s="111"/>
      <c r="V1966" s="111"/>
      <c r="W1966" s="111">
        <f>SUMIFS($F$3:F1966,$D$3:D1966,D1966,$C$3:C1966,"Buy")+SUMIFS($F$3:F1966,$D$3:D1966,D1966,$C$3:C1966,"Coin Deposit",$E$3:E1966,"&lt;&gt;")</f>
        <v>0</v>
      </c>
      <c r="X1966" s="111">
        <f t="shared" si="332"/>
        <v>0</v>
      </c>
      <c r="Y1966" s="111">
        <f>IF($D1966=Y$1,SUMIFS($H$3:$H1966,$G$3:$G1966,Y$1,$C$3:$C1966,"Sell"),0)</f>
        <v>0</v>
      </c>
      <c r="Z1966" s="111">
        <f t="shared" si="333"/>
        <v>0</v>
      </c>
      <c r="AA1966" s="111">
        <f>IF($D1966=AA$1,SUMIFS($H$3:$H1966,$G$3:$G1966,AA$1,$C$3:$C1966,"Sell"),0)</f>
        <v>0</v>
      </c>
      <c r="AB1966" s="111">
        <f t="shared" si="334"/>
        <v>0</v>
      </c>
      <c r="AC1966" s="111">
        <f>SUMIFS('Deductions and Deposits'!$H:$H,'Deductions and Deposits'!$G:$G,D1966,'Deductions and Deposits'!$F:$F,"&lt;="&amp;B1966)+SUMIFS($F$3:F1966,$D$3:D1966,D1966,$C$3:C1966,"Coin Deposit",$E$3:E1966,"")</f>
        <v>0</v>
      </c>
      <c r="AD1966" s="111">
        <f>SUMIFS('Deductions and Deposits'!$D:$D,'Deductions and Deposits'!$C:$C,D1966)+SUMIFS($F:$F,$D:$D,D1966,$C:$C,"Coin Deduction")</f>
        <v>0</v>
      </c>
      <c r="AE1966" s="111">
        <f>Table5[[#This Row],[Column4]]+Table5[[#This Row],[Column14]]+Table5[[#This Row],[Column19]]+Table5[[#This Row],[Column12]]</f>
        <v>0</v>
      </c>
      <c r="AF1966" s="111">
        <f>Table5[[#This Row],[Column5]]+Table5[[#This Row],[Column13]]+Table5[[#This Row],[Column21]]+Table5[[#This Row],[Column18]]</f>
        <v>0</v>
      </c>
      <c r="AG1966" s="111">
        <f t="shared" si="335"/>
        <v>0</v>
      </c>
      <c r="AH1966" s="111">
        <f t="shared" si="336"/>
        <v>0</v>
      </c>
      <c r="AI1966" s="111">
        <f>Table5[[#This Row],[Column17]]-Table5[[#This Row],[Column20]]</f>
        <v>0</v>
      </c>
      <c r="AJ1966" s="111">
        <f t="shared" si="337"/>
        <v>0</v>
      </c>
      <c r="AK1966" s="111">
        <f t="shared" si="341"/>
        <v>0</v>
      </c>
      <c r="AL1966" s="111">
        <f t="shared" si="338"/>
        <v>0</v>
      </c>
      <c r="AM1966" s="111" t="str">
        <f t="shared" si="339"/>
        <v/>
      </c>
      <c r="AN1966" s="111" t="str">
        <f t="shared" ca="1" si="340"/>
        <v/>
      </c>
    </row>
    <row r="1967" spans="1:40" ht="20.25" customHeight="1" x14ac:dyDescent="0.3">
      <c r="A1967" s="107"/>
      <c r="B1967" s="144"/>
      <c r="C1967" s="119"/>
      <c r="D1967" s="120"/>
      <c r="E1967" s="119"/>
      <c r="F1967" s="119"/>
      <c r="G1967" s="120"/>
      <c r="H1967" s="119"/>
      <c r="I1967" s="109"/>
      <c r="L1967" s="108"/>
      <c r="M1967" s="108"/>
      <c r="N1967" s="108"/>
      <c r="O1967" s="108"/>
      <c r="P1967" s="108"/>
      <c r="Q1967" s="108"/>
      <c r="R1967" s="108"/>
      <c r="S1967" s="108"/>
      <c r="T1967" s="100">
        <f t="shared" si="331"/>
        <v>0</v>
      </c>
      <c r="U1967" s="111"/>
      <c r="V1967" s="111"/>
      <c r="W1967" s="111">
        <f>SUMIFS($F$3:F1967,$D$3:D1967,D1967,$C$3:C1967,"Buy")+SUMIFS($F$3:F1967,$D$3:D1967,D1967,$C$3:C1967,"Coin Deposit",$E$3:E1967,"&lt;&gt;")</f>
        <v>0</v>
      </c>
      <c r="X1967" s="111">
        <f t="shared" si="332"/>
        <v>0</v>
      </c>
      <c r="Y1967" s="111">
        <f>IF($D1967=Y$1,SUMIFS($H$3:$H1967,$G$3:$G1967,Y$1,$C$3:$C1967,"Sell"),0)</f>
        <v>0</v>
      </c>
      <c r="Z1967" s="111">
        <f t="shared" si="333"/>
        <v>0</v>
      </c>
      <c r="AA1967" s="111">
        <f>IF($D1967=AA$1,SUMIFS($H$3:$H1967,$G$3:$G1967,AA$1,$C$3:$C1967,"Sell"),0)</f>
        <v>0</v>
      </c>
      <c r="AB1967" s="111">
        <f t="shared" si="334"/>
        <v>0</v>
      </c>
      <c r="AC1967" s="111">
        <f>SUMIFS('Deductions and Deposits'!$H:$H,'Deductions and Deposits'!$G:$G,D1967,'Deductions and Deposits'!$F:$F,"&lt;="&amp;B1967)+SUMIFS($F$3:F1967,$D$3:D1967,D1967,$C$3:C1967,"Coin Deposit",$E$3:E1967,"")</f>
        <v>0</v>
      </c>
      <c r="AD1967" s="111">
        <f>SUMIFS('Deductions and Deposits'!$D:$D,'Deductions and Deposits'!$C:$C,D1967)+SUMIFS($F:$F,$D:$D,D1967,$C:$C,"Coin Deduction")</f>
        <v>0</v>
      </c>
      <c r="AE1967" s="111">
        <f>Table5[[#This Row],[Column4]]+Table5[[#This Row],[Column14]]+Table5[[#This Row],[Column19]]+Table5[[#This Row],[Column12]]</f>
        <v>0</v>
      </c>
      <c r="AF1967" s="111">
        <f>Table5[[#This Row],[Column5]]+Table5[[#This Row],[Column13]]+Table5[[#This Row],[Column21]]+Table5[[#This Row],[Column18]]</f>
        <v>0</v>
      </c>
      <c r="AG1967" s="111">
        <f t="shared" si="335"/>
        <v>0</v>
      </c>
      <c r="AH1967" s="111">
        <f t="shared" si="336"/>
        <v>0</v>
      </c>
      <c r="AI1967" s="111">
        <f>Table5[[#This Row],[Column17]]-Table5[[#This Row],[Column20]]</f>
        <v>0</v>
      </c>
      <c r="AJ1967" s="111">
        <f t="shared" si="337"/>
        <v>0</v>
      </c>
      <c r="AK1967" s="111">
        <f t="shared" si="341"/>
        <v>0</v>
      </c>
      <c r="AL1967" s="111">
        <f t="shared" si="338"/>
        <v>0</v>
      </c>
      <c r="AM1967" s="111" t="str">
        <f t="shared" si="339"/>
        <v/>
      </c>
      <c r="AN1967" s="111" t="str">
        <f t="shared" ca="1" si="340"/>
        <v/>
      </c>
    </row>
    <row r="1968" spans="1:40" ht="20.25" customHeight="1" x14ac:dyDescent="0.3">
      <c r="A1968" s="107"/>
      <c r="B1968" s="144"/>
      <c r="C1968" s="119"/>
      <c r="D1968" s="120"/>
      <c r="E1968" s="119"/>
      <c r="F1968" s="119"/>
      <c r="G1968" s="120"/>
      <c r="H1968" s="119"/>
      <c r="I1968" s="109"/>
      <c r="L1968" s="108"/>
      <c r="M1968" s="108"/>
      <c r="N1968" s="108"/>
      <c r="O1968" s="108"/>
      <c r="P1968" s="108"/>
      <c r="Q1968" s="108"/>
      <c r="R1968" s="108"/>
      <c r="S1968" s="108"/>
      <c r="T1968" s="100">
        <f t="shared" si="331"/>
        <v>0</v>
      </c>
      <c r="U1968" s="111"/>
      <c r="V1968" s="111"/>
      <c r="W1968" s="111">
        <f>SUMIFS($F$3:F1968,$D$3:D1968,D1968,$C$3:C1968,"Buy")+SUMIFS($F$3:F1968,$D$3:D1968,D1968,$C$3:C1968,"Coin Deposit",$E$3:E1968,"&lt;&gt;")</f>
        <v>0</v>
      </c>
      <c r="X1968" s="111">
        <f t="shared" si="332"/>
        <v>0</v>
      </c>
      <c r="Y1968" s="111">
        <f>IF($D1968=Y$1,SUMIFS($H$3:$H1968,$G$3:$G1968,Y$1,$C$3:$C1968,"Sell"),0)</f>
        <v>0</v>
      </c>
      <c r="Z1968" s="111">
        <f t="shared" si="333"/>
        <v>0</v>
      </c>
      <c r="AA1968" s="111">
        <f>IF($D1968=AA$1,SUMIFS($H$3:$H1968,$G$3:$G1968,AA$1,$C$3:$C1968,"Sell"),0)</f>
        <v>0</v>
      </c>
      <c r="AB1968" s="111">
        <f t="shared" si="334"/>
        <v>0</v>
      </c>
      <c r="AC1968" s="111">
        <f>SUMIFS('Deductions and Deposits'!$H:$H,'Deductions and Deposits'!$G:$G,D1968,'Deductions and Deposits'!$F:$F,"&lt;="&amp;B1968)+SUMIFS($F$3:F1968,$D$3:D1968,D1968,$C$3:C1968,"Coin Deposit",$E$3:E1968,"")</f>
        <v>0</v>
      </c>
      <c r="AD1968" s="111">
        <f>SUMIFS('Deductions and Deposits'!$D:$D,'Deductions and Deposits'!$C:$C,D1968)+SUMIFS($F:$F,$D:$D,D1968,$C:$C,"Coin Deduction")</f>
        <v>0</v>
      </c>
      <c r="AE1968" s="111">
        <f>Table5[[#This Row],[Column4]]+Table5[[#This Row],[Column14]]+Table5[[#This Row],[Column19]]+Table5[[#This Row],[Column12]]</f>
        <v>0</v>
      </c>
      <c r="AF1968" s="111">
        <f>Table5[[#This Row],[Column5]]+Table5[[#This Row],[Column13]]+Table5[[#This Row],[Column21]]+Table5[[#This Row],[Column18]]</f>
        <v>0</v>
      </c>
      <c r="AG1968" s="111">
        <f t="shared" si="335"/>
        <v>0</v>
      </c>
      <c r="AH1968" s="111">
        <f t="shared" si="336"/>
        <v>0</v>
      </c>
      <c r="AI1968" s="111">
        <f>Table5[[#This Row],[Column17]]-Table5[[#This Row],[Column20]]</f>
        <v>0</v>
      </c>
      <c r="AJ1968" s="111">
        <f t="shared" si="337"/>
        <v>0</v>
      </c>
      <c r="AK1968" s="111">
        <f t="shared" si="341"/>
        <v>0</v>
      </c>
      <c r="AL1968" s="111">
        <f t="shared" si="338"/>
        <v>0</v>
      </c>
      <c r="AM1968" s="111" t="str">
        <f t="shared" si="339"/>
        <v/>
      </c>
      <c r="AN1968" s="111" t="str">
        <f t="shared" ca="1" si="340"/>
        <v/>
      </c>
    </row>
    <row r="1969" spans="1:40" ht="20.25" customHeight="1" x14ac:dyDescent="0.3">
      <c r="A1969" s="107"/>
      <c r="B1969" s="144"/>
      <c r="C1969" s="119"/>
      <c r="D1969" s="120"/>
      <c r="E1969" s="119"/>
      <c r="F1969" s="119"/>
      <c r="G1969" s="120"/>
      <c r="H1969" s="119"/>
      <c r="I1969" s="109"/>
      <c r="L1969" s="108"/>
      <c r="M1969" s="108"/>
      <c r="N1969" s="108"/>
      <c r="O1969" s="108"/>
      <c r="P1969" s="108"/>
      <c r="Q1969" s="108"/>
      <c r="R1969" s="108"/>
      <c r="S1969" s="108"/>
      <c r="T1969" s="100">
        <f t="shared" si="331"/>
        <v>0</v>
      </c>
      <c r="U1969" s="111"/>
      <c r="V1969" s="111"/>
      <c r="W1969" s="111">
        <f>SUMIFS($F$3:F1969,$D$3:D1969,D1969,$C$3:C1969,"Buy")+SUMIFS($F$3:F1969,$D$3:D1969,D1969,$C$3:C1969,"Coin Deposit",$E$3:E1969,"&lt;&gt;")</f>
        <v>0</v>
      </c>
      <c r="X1969" s="111">
        <f t="shared" si="332"/>
        <v>0</v>
      </c>
      <c r="Y1969" s="111">
        <f>IF($D1969=Y$1,SUMIFS($H$3:$H1969,$G$3:$G1969,Y$1,$C$3:$C1969,"Sell"),0)</f>
        <v>0</v>
      </c>
      <c r="Z1969" s="111">
        <f t="shared" si="333"/>
        <v>0</v>
      </c>
      <c r="AA1969" s="111">
        <f>IF($D1969=AA$1,SUMIFS($H$3:$H1969,$G$3:$G1969,AA$1,$C$3:$C1969,"Sell"),0)</f>
        <v>0</v>
      </c>
      <c r="AB1969" s="111">
        <f t="shared" si="334"/>
        <v>0</v>
      </c>
      <c r="AC1969" s="111">
        <f>SUMIFS('Deductions and Deposits'!$H:$H,'Deductions and Deposits'!$G:$G,D1969,'Deductions and Deposits'!$F:$F,"&lt;="&amp;B1969)+SUMIFS($F$3:F1969,$D$3:D1969,D1969,$C$3:C1969,"Coin Deposit",$E$3:E1969,"")</f>
        <v>0</v>
      </c>
      <c r="AD1969" s="111">
        <f>SUMIFS('Deductions and Deposits'!$D:$D,'Deductions and Deposits'!$C:$C,D1969)+SUMIFS($F:$F,$D:$D,D1969,$C:$C,"Coin Deduction")</f>
        <v>0</v>
      </c>
      <c r="AE1969" s="111">
        <f>Table5[[#This Row],[Column4]]+Table5[[#This Row],[Column14]]+Table5[[#This Row],[Column19]]+Table5[[#This Row],[Column12]]</f>
        <v>0</v>
      </c>
      <c r="AF1969" s="111">
        <f>Table5[[#This Row],[Column5]]+Table5[[#This Row],[Column13]]+Table5[[#This Row],[Column21]]+Table5[[#This Row],[Column18]]</f>
        <v>0</v>
      </c>
      <c r="AG1969" s="111">
        <f t="shared" si="335"/>
        <v>0</v>
      </c>
      <c r="AH1969" s="111">
        <f t="shared" si="336"/>
        <v>0</v>
      </c>
      <c r="AI1969" s="111">
        <f>Table5[[#This Row],[Column17]]-Table5[[#This Row],[Column20]]</f>
        <v>0</v>
      </c>
      <c r="AJ1969" s="111">
        <f t="shared" si="337"/>
        <v>0</v>
      </c>
      <c r="AK1969" s="111">
        <f t="shared" si="341"/>
        <v>0</v>
      </c>
      <c r="AL1969" s="111">
        <f t="shared" si="338"/>
        <v>0</v>
      </c>
      <c r="AM1969" s="111" t="str">
        <f t="shared" si="339"/>
        <v/>
      </c>
      <c r="AN1969" s="111" t="str">
        <f t="shared" ca="1" si="340"/>
        <v/>
      </c>
    </row>
    <row r="1970" spans="1:40" ht="20.25" customHeight="1" x14ac:dyDescent="0.3">
      <c r="A1970" s="107"/>
      <c r="B1970" s="144"/>
      <c r="C1970" s="119"/>
      <c r="D1970" s="120"/>
      <c r="E1970" s="119"/>
      <c r="F1970" s="119"/>
      <c r="G1970" s="120"/>
      <c r="H1970" s="119"/>
      <c r="I1970" s="109"/>
      <c r="L1970" s="108"/>
      <c r="M1970" s="108"/>
      <c r="N1970" s="108"/>
      <c r="O1970" s="108"/>
      <c r="P1970" s="108"/>
      <c r="Q1970" s="108"/>
      <c r="R1970" s="108"/>
      <c r="S1970" s="108"/>
      <c r="T1970" s="100">
        <f t="shared" si="331"/>
        <v>0</v>
      </c>
      <c r="U1970" s="111"/>
      <c r="V1970" s="111"/>
      <c r="W1970" s="111">
        <f>SUMIFS($F$3:F1970,$D$3:D1970,D1970,$C$3:C1970,"Buy")+SUMIFS($F$3:F1970,$D$3:D1970,D1970,$C$3:C1970,"Coin Deposit",$E$3:E1970,"&lt;&gt;")</f>
        <v>0</v>
      </c>
      <c r="X1970" s="111">
        <f t="shared" si="332"/>
        <v>0</v>
      </c>
      <c r="Y1970" s="111">
        <f>IF($D1970=Y$1,SUMIFS($H$3:$H1970,$G$3:$G1970,Y$1,$C$3:$C1970,"Sell"),0)</f>
        <v>0</v>
      </c>
      <c r="Z1970" s="111">
        <f t="shared" si="333"/>
        <v>0</v>
      </c>
      <c r="AA1970" s="111">
        <f>IF($D1970=AA$1,SUMIFS($H$3:$H1970,$G$3:$G1970,AA$1,$C$3:$C1970,"Sell"),0)</f>
        <v>0</v>
      </c>
      <c r="AB1970" s="111">
        <f t="shared" si="334"/>
        <v>0</v>
      </c>
      <c r="AC1970" s="111">
        <f>SUMIFS('Deductions and Deposits'!$H:$H,'Deductions and Deposits'!$G:$G,D1970,'Deductions and Deposits'!$F:$F,"&lt;="&amp;B1970)+SUMIFS($F$3:F1970,$D$3:D1970,D1970,$C$3:C1970,"Coin Deposit",$E$3:E1970,"")</f>
        <v>0</v>
      </c>
      <c r="AD1970" s="111">
        <f>SUMIFS('Deductions and Deposits'!$D:$D,'Deductions and Deposits'!$C:$C,D1970)+SUMIFS($F:$F,$D:$D,D1970,$C:$C,"Coin Deduction")</f>
        <v>0</v>
      </c>
      <c r="AE1970" s="111">
        <f>Table5[[#This Row],[Column4]]+Table5[[#This Row],[Column14]]+Table5[[#This Row],[Column19]]+Table5[[#This Row],[Column12]]</f>
        <v>0</v>
      </c>
      <c r="AF1970" s="111">
        <f>Table5[[#This Row],[Column5]]+Table5[[#This Row],[Column13]]+Table5[[#This Row],[Column21]]+Table5[[#This Row],[Column18]]</f>
        <v>0</v>
      </c>
      <c r="AG1970" s="111">
        <f t="shared" si="335"/>
        <v>0</v>
      </c>
      <c r="AH1970" s="111">
        <f t="shared" si="336"/>
        <v>0</v>
      </c>
      <c r="AI1970" s="111">
        <f>Table5[[#This Row],[Column17]]-Table5[[#This Row],[Column20]]</f>
        <v>0</v>
      </c>
      <c r="AJ1970" s="111">
        <f t="shared" si="337"/>
        <v>0</v>
      </c>
      <c r="AK1970" s="111">
        <f t="shared" si="341"/>
        <v>0</v>
      </c>
      <c r="AL1970" s="111">
        <f t="shared" si="338"/>
        <v>0</v>
      </c>
      <c r="AM1970" s="111" t="str">
        <f t="shared" si="339"/>
        <v/>
      </c>
      <c r="AN1970" s="111" t="str">
        <f t="shared" ca="1" si="340"/>
        <v/>
      </c>
    </row>
    <row r="1971" spans="1:40" ht="20.25" customHeight="1" x14ac:dyDescent="0.3">
      <c r="A1971" s="107"/>
      <c r="B1971" s="144"/>
      <c r="C1971" s="119"/>
      <c r="D1971" s="120"/>
      <c r="E1971" s="119"/>
      <c r="F1971" s="119"/>
      <c r="G1971" s="120"/>
      <c r="H1971" s="119"/>
      <c r="I1971" s="109"/>
      <c r="L1971" s="108"/>
      <c r="M1971" s="108"/>
      <c r="N1971" s="108"/>
      <c r="O1971" s="108"/>
      <c r="P1971" s="108"/>
      <c r="Q1971" s="108"/>
      <c r="R1971" s="108"/>
      <c r="S1971" s="108"/>
      <c r="T1971" s="100">
        <f t="shared" si="331"/>
        <v>0</v>
      </c>
      <c r="U1971" s="111"/>
      <c r="V1971" s="111"/>
      <c r="W1971" s="111">
        <f>SUMIFS($F$3:F1971,$D$3:D1971,D1971,$C$3:C1971,"Buy")+SUMIFS($F$3:F1971,$D$3:D1971,D1971,$C$3:C1971,"Coin Deposit",$E$3:E1971,"&lt;&gt;")</f>
        <v>0</v>
      </c>
      <c r="X1971" s="111">
        <f t="shared" si="332"/>
        <v>0</v>
      </c>
      <c r="Y1971" s="111">
        <f>IF($D1971=Y$1,SUMIFS($H$3:$H1971,$G$3:$G1971,Y$1,$C$3:$C1971,"Sell"),0)</f>
        <v>0</v>
      </c>
      <c r="Z1971" s="111">
        <f t="shared" si="333"/>
        <v>0</v>
      </c>
      <c r="AA1971" s="111">
        <f>IF($D1971=AA$1,SUMIFS($H$3:$H1971,$G$3:$G1971,AA$1,$C$3:$C1971,"Sell"),0)</f>
        <v>0</v>
      </c>
      <c r="AB1971" s="111">
        <f t="shared" si="334"/>
        <v>0</v>
      </c>
      <c r="AC1971" s="111">
        <f>SUMIFS('Deductions and Deposits'!$H:$H,'Deductions and Deposits'!$G:$G,D1971,'Deductions and Deposits'!$F:$F,"&lt;="&amp;B1971)+SUMIFS($F$3:F1971,$D$3:D1971,D1971,$C$3:C1971,"Coin Deposit",$E$3:E1971,"")</f>
        <v>0</v>
      </c>
      <c r="AD1971" s="111">
        <f>SUMIFS('Deductions and Deposits'!$D:$D,'Deductions and Deposits'!$C:$C,D1971)+SUMIFS($F:$F,$D:$D,D1971,$C:$C,"Coin Deduction")</f>
        <v>0</v>
      </c>
      <c r="AE1971" s="111">
        <f>Table5[[#This Row],[Column4]]+Table5[[#This Row],[Column14]]+Table5[[#This Row],[Column19]]+Table5[[#This Row],[Column12]]</f>
        <v>0</v>
      </c>
      <c r="AF1971" s="111">
        <f>Table5[[#This Row],[Column5]]+Table5[[#This Row],[Column13]]+Table5[[#This Row],[Column21]]+Table5[[#This Row],[Column18]]</f>
        <v>0</v>
      </c>
      <c r="AG1971" s="111">
        <f t="shared" si="335"/>
        <v>0</v>
      </c>
      <c r="AH1971" s="111">
        <f t="shared" si="336"/>
        <v>0</v>
      </c>
      <c r="AI1971" s="111">
        <f>Table5[[#This Row],[Column17]]-Table5[[#This Row],[Column20]]</f>
        <v>0</v>
      </c>
      <c r="AJ1971" s="111">
        <f t="shared" si="337"/>
        <v>0</v>
      </c>
      <c r="AK1971" s="111">
        <f t="shared" si="341"/>
        <v>0</v>
      </c>
      <c r="AL1971" s="111">
        <f t="shared" si="338"/>
        <v>0</v>
      </c>
      <c r="AM1971" s="111" t="str">
        <f t="shared" si="339"/>
        <v/>
      </c>
      <c r="AN1971" s="111" t="str">
        <f t="shared" ca="1" si="340"/>
        <v/>
      </c>
    </row>
    <row r="1972" spans="1:40" ht="20.25" customHeight="1" x14ac:dyDescent="0.3">
      <c r="A1972" s="107"/>
      <c r="B1972" s="144"/>
      <c r="C1972" s="119"/>
      <c r="D1972" s="120"/>
      <c r="E1972" s="119"/>
      <c r="F1972" s="119"/>
      <c r="G1972" s="120"/>
      <c r="H1972" s="119"/>
      <c r="I1972" s="109"/>
      <c r="L1972" s="108"/>
      <c r="M1972" s="108"/>
      <c r="N1972" s="108"/>
      <c r="O1972" s="108"/>
      <c r="P1972" s="108"/>
      <c r="Q1972" s="108"/>
      <c r="R1972" s="108"/>
      <c r="S1972" s="108"/>
      <c r="T1972" s="100">
        <f t="shared" si="331"/>
        <v>0</v>
      </c>
      <c r="U1972" s="111"/>
      <c r="V1972" s="111"/>
      <c r="W1972" s="111">
        <f>SUMIFS($F$3:F1972,$D$3:D1972,D1972,$C$3:C1972,"Buy")+SUMIFS($F$3:F1972,$D$3:D1972,D1972,$C$3:C1972,"Coin Deposit",$E$3:E1972,"&lt;&gt;")</f>
        <v>0</v>
      </c>
      <c r="X1972" s="111">
        <f t="shared" si="332"/>
        <v>0</v>
      </c>
      <c r="Y1972" s="111">
        <f>IF($D1972=Y$1,SUMIFS($H$3:$H1972,$G$3:$G1972,Y$1,$C$3:$C1972,"Sell"),0)</f>
        <v>0</v>
      </c>
      <c r="Z1972" s="111">
        <f t="shared" si="333"/>
        <v>0</v>
      </c>
      <c r="AA1972" s="111">
        <f>IF($D1972=AA$1,SUMIFS($H$3:$H1972,$G$3:$G1972,AA$1,$C$3:$C1972,"Sell"),0)</f>
        <v>0</v>
      </c>
      <c r="AB1972" s="111">
        <f t="shared" si="334"/>
        <v>0</v>
      </c>
      <c r="AC1972" s="111">
        <f>SUMIFS('Deductions and Deposits'!$H:$H,'Deductions and Deposits'!$G:$G,D1972,'Deductions and Deposits'!$F:$F,"&lt;="&amp;B1972)+SUMIFS($F$3:F1972,$D$3:D1972,D1972,$C$3:C1972,"Coin Deposit",$E$3:E1972,"")</f>
        <v>0</v>
      </c>
      <c r="AD1972" s="111">
        <f>SUMIFS('Deductions and Deposits'!$D:$D,'Deductions and Deposits'!$C:$C,D1972)+SUMIFS($F:$F,$D:$D,D1972,$C:$C,"Coin Deduction")</f>
        <v>0</v>
      </c>
      <c r="AE1972" s="111">
        <f>Table5[[#This Row],[Column4]]+Table5[[#This Row],[Column14]]+Table5[[#This Row],[Column19]]+Table5[[#This Row],[Column12]]</f>
        <v>0</v>
      </c>
      <c r="AF1972" s="111">
        <f>Table5[[#This Row],[Column5]]+Table5[[#This Row],[Column13]]+Table5[[#This Row],[Column21]]+Table5[[#This Row],[Column18]]</f>
        <v>0</v>
      </c>
      <c r="AG1972" s="111">
        <f t="shared" si="335"/>
        <v>0</v>
      </c>
      <c r="AH1972" s="111">
        <f t="shared" si="336"/>
        <v>0</v>
      </c>
      <c r="AI1972" s="111">
        <f>Table5[[#This Row],[Column17]]-Table5[[#This Row],[Column20]]</f>
        <v>0</v>
      </c>
      <c r="AJ1972" s="111">
        <f t="shared" si="337"/>
        <v>0</v>
      </c>
      <c r="AK1972" s="111">
        <f t="shared" si="341"/>
        <v>0</v>
      </c>
      <c r="AL1972" s="111">
        <f t="shared" si="338"/>
        <v>0</v>
      </c>
      <c r="AM1972" s="111" t="str">
        <f t="shared" si="339"/>
        <v/>
      </c>
      <c r="AN1972" s="111" t="str">
        <f t="shared" ca="1" si="340"/>
        <v/>
      </c>
    </row>
    <row r="1973" spans="1:40" ht="20.25" customHeight="1" x14ac:dyDescent="0.3">
      <c r="A1973" s="107"/>
      <c r="B1973" s="144"/>
      <c r="C1973" s="119"/>
      <c r="D1973" s="120"/>
      <c r="E1973" s="119"/>
      <c r="F1973" s="119"/>
      <c r="G1973" s="120"/>
      <c r="H1973" s="119"/>
      <c r="I1973" s="109"/>
      <c r="L1973" s="108"/>
      <c r="M1973" s="108"/>
      <c r="N1973" s="108"/>
      <c r="O1973" s="108"/>
      <c r="P1973" s="108"/>
      <c r="Q1973" s="108"/>
      <c r="R1973" s="108"/>
      <c r="S1973" s="108"/>
      <c r="T1973" s="100">
        <f t="shared" si="331"/>
        <v>0</v>
      </c>
      <c r="U1973" s="111"/>
      <c r="V1973" s="111"/>
      <c r="W1973" s="111">
        <f>SUMIFS($F$3:F1973,$D$3:D1973,D1973,$C$3:C1973,"Buy")+SUMIFS($F$3:F1973,$D$3:D1973,D1973,$C$3:C1973,"Coin Deposit",$E$3:E1973,"&lt;&gt;")</f>
        <v>0</v>
      </c>
      <c r="X1973" s="111">
        <f t="shared" si="332"/>
        <v>0</v>
      </c>
      <c r="Y1973" s="111">
        <f>IF($D1973=Y$1,SUMIFS($H$3:$H1973,$G$3:$G1973,Y$1,$C$3:$C1973,"Sell"),0)</f>
        <v>0</v>
      </c>
      <c r="Z1973" s="111">
        <f t="shared" si="333"/>
        <v>0</v>
      </c>
      <c r="AA1973" s="111">
        <f>IF($D1973=AA$1,SUMIFS($H$3:$H1973,$G$3:$G1973,AA$1,$C$3:$C1973,"Sell"),0)</f>
        <v>0</v>
      </c>
      <c r="AB1973" s="111">
        <f t="shared" si="334"/>
        <v>0</v>
      </c>
      <c r="AC1973" s="111">
        <f>SUMIFS('Deductions and Deposits'!$H:$H,'Deductions and Deposits'!$G:$G,D1973,'Deductions and Deposits'!$F:$F,"&lt;="&amp;B1973)+SUMIFS($F$3:F1973,$D$3:D1973,D1973,$C$3:C1973,"Coin Deposit",$E$3:E1973,"")</f>
        <v>0</v>
      </c>
      <c r="AD1973" s="111">
        <f>SUMIFS('Deductions and Deposits'!$D:$D,'Deductions and Deposits'!$C:$C,D1973)+SUMIFS($F:$F,$D:$D,D1973,$C:$C,"Coin Deduction")</f>
        <v>0</v>
      </c>
      <c r="AE1973" s="111">
        <f>Table5[[#This Row],[Column4]]+Table5[[#This Row],[Column14]]+Table5[[#This Row],[Column19]]+Table5[[#This Row],[Column12]]</f>
        <v>0</v>
      </c>
      <c r="AF1973" s="111">
        <f>Table5[[#This Row],[Column5]]+Table5[[#This Row],[Column13]]+Table5[[#This Row],[Column21]]+Table5[[#This Row],[Column18]]</f>
        <v>0</v>
      </c>
      <c r="AG1973" s="111">
        <f t="shared" si="335"/>
        <v>0</v>
      </c>
      <c r="AH1973" s="111">
        <f t="shared" si="336"/>
        <v>0</v>
      </c>
      <c r="AI1973" s="111">
        <f>Table5[[#This Row],[Column17]]-Table5[[#This Row],[Column20]]</f>
        <v>0</v>
      </c>
      <c r="AJ1973" s="111">
        <f t="shared" si="337"/>
        <v>0</v>
      </c>
      <c r="AK1973" s="111">
        <f t="shared" si="341"/>
        <v>0</v>
      </c>
      <c r="AL1973" s="111">
        <f t="shared" si="338"/>
        <v>0</v>
      </c>
      <c r="AM1973" s="111" t="str">
        <f t="shared" si="339"/>
        <v/>
      </c>
      <c r="AN1973" s="111" t="str">
        <f t="shared" ca="1" si="340"/>
        <v/>
      </c>
    </row>
    <row r="1974" spans="1:40" ht="20.25" customHeight="1" x14ac:dyDescent="0.3">
      <c r="A1974" s="107"/>
      <c r="B1974" s="144"/>
      <c r="C1974" s="119"/>
      <c r="D1974" s="120"/>
      <c r="E1974" s="119"/>
      <c r="F1974" s="119"/>
      <c r="G1974" s="120"/>
      <c r="H1974" s="119"/>
      <c r="I1974" s="109"/>
      <c r="L1974" s="108"/>
      <c r="M1974" s="108"/>
      <c r="N1974" s="108"/>
      <c r="O1974" s="108"/>
      <c r="P1974" s="108"/>
      <c r="Q1974" s="108"/>
      <c r="R1974" s="108"/>
      <c r="S1974" s="108"/>
      <c r="T1974" s="100">
        <f t="shared" si="331"/>
        <v>0</v>
      </c>
      <c r="U1974" s="111"/>
      <c r="V1974" s="111"/>
      <c r="W1974" s="111">
        <f>SUMIFS($F$3:F1974,$D$3:D1974,D1974,$C$3:C1974,"Buy")+SUMIFS($F$3:F1974,$D$3:D1974,D1974,$C$3:C1974,"Coin Deposit",$E$3:E1974,"&lt;&gt;")</f>
        <v>0</v>
      </c>
      <c r="X1974" s="111">
        <f t="shared" si="332"/>
        <v>0</v>
      </c>
      <c r="Y1974" s="111">
        <f>IF($D1974=Y$1,SUMIFS($H$3:$H1974,$G$3:$G1974,Y$1,$C$3:$C1974,"Sell"),0)</f>
        <v>0</v>
      </c>
      <c r="Z1974" s="111">
        <f t="shared" si="333"/>
        <v>0</v>
      </c>
      <c r="AA1974" s="111">
        <f>IF($D1974=AA$1,SUMIFS($H$3:$H1974,$G$3:$G1974,AA$1,$C$3:$C1974,"Sell"),0)</f>
        <v>0</v>
      </c>
      <c r="AB1974" s="111">
        <f t="shared" si="334"/>
        <v>0</v>
      </c>
      <c r="AC1974" s="111">
        <f>SUMIFS('Deductions and Deposits'!$H:$H,'Deductions and Deposits'!$G:$G,D1974,'Deductions and Deposits'!$F:$F,"&lt;="&amp;B1974)+SUMIFS($F$3:F1974,$D$3:D1974,D1974,$C$3:C1974,"Coin Deposit",$E$3:E1974,"")</f>
        <v>0</v>
      </c>
      <c r="AD1974" s="111">
        <f>SUMIFS('Deductions and Deposits'!$D:$D,'Deductions and Deposits'!$C:$C,D1974)+SUMIFS($F:$F,$D:$D,D1974,$C:$C,"Coin Deduction")</f>
        <v>0</v>
      </c>
      <c r="AE1974" s="111">
        <f>Table5[[#This Row],[Column4]]+Table5[[#This Row],[Column14]]+Table5[[#This Row],[Column19]]+Table5[[#This Row],[Column12]]</f>
        <v>0</v>
      </c>
      <c r="AF1974" s="111">
        <f>Table5[[#This Row],[Column5]]+Table5[[#This Row],[Column13]]+Table5[[#This Row],[Column21]]+Table5[[#This Row],[Column18]]</f>
        <v>0</v>
      </c>
      <c r="AG1974" s="111">
        <f t="shared" si="335"/>
        <v>0</v>
      </c>
      <c r="AH1974" s="111">
        <f t="shared" si="336"/>
        <v>0</v>
      </c>
      <c r="AI1974" s="111">
        <f>Table5[[#This Row],[Column17]]-Table5[[#This Row],[Column20]]</f>
        <v>0</v>
      </c>
      <c r="AJ1974" s="111">
        <f t="shared" si="337"/>
        <v>0</v>
      </c>
      <c r="AK1974" s="111">
        <f t="shared" si="341"/>
        <v>0</v>
      </c>
      <c r="AL1974" s="111">
        <f t="shared" si="338"/>
        <v>0</v>
      </c>
      <c r="AM1974" s="111" t="str">
        <f t="shared" si="339"/>
        <v/>
      </c>
      <c r="AN1974" s="111" t="str">
        <f t="shared" ca="1" si="340"/>
        <v/>
      </c>
    </row>
    <row r="1975" spans="1:40" ht="20.25" customHeight="1" x14ac:dyDescent="0.3">
      <c r="A1975" s="107"/>
      <c r="B1975" s="144"/>
      <c r="C1975" s="119"/>
      <c r="D1975" s="120"/>
      <c r="E1975" s="119"/>
      <c r="F1975" s="119"/>
      <c r="G1975" s="120"/>
      <c r="H1975" s="119"/>
      <c r="I1975" s="109"/>
      <c r="L1975" s="108"/>
      <c r="M1975" s="108"/>
      <c r="N1975" s="108"/>
      <c r="O1975" s="108"/>
      <c r="P1975" s="108"/>
      <c r="Q1975" s="108"/>
      <c r="R1975" s="108"/>
      <c r="S1975" s="108"/>
      <c r="T1975" s="100">
        <f t="shared" si="331"/>
        <v>0</v>
      </c>
      <c r="U1975" s="111"/>
      <c r="V1975" s="111"/>
      <c r="W1975" s="111">
        <f>SUMIFS($F$3:F1975,$D$3:D1975,D1975,$C$3:C1975,"Buy")+SUMIFS($F$3:F1975,$D$3:D1975,D1975,$C$3:C1975,"Coin Deposit",$E$3:E1975,"&lt;&gt;")</f>
        <v>0</v>
      </c>
      <c r="X1975" s="111">
        <f t="shared" si="332"/>
        <v>0</v>
      </c>
      <c r="Y1975" s="111">
        <f>IF($D1975=Y$1,SUMIFS($H$3:$H1975,$G$3:$G1975,Y$1,$C$3:$C1975,"Sell"),0)</f>
        <v>0</v>
      </c>
      <c r="Z1975" s="111">
        <f t="shared" si="333"/>
        <v>0</v>
      </c>
      <c r="AA1975" s="111">
        <f>IF($D1975=AA$1,SUMIFS($H$3:$H1975,$G$3:$G1975,AA$1,$C$3:$C1975,"Sell"),0)</f>
        <v>0</v>
      </c>
      <c r="AB1975" s="111">
        <f t="shared" si="334"/>
        <v>0</v>
      </c>
      <c r="AC1975" s="111">
        <f>SUMIFS('Deductions and Deposits'!$H:$H,'Deductions and Deposits'!$G:$G,D1975,'Deductions and Deposits'!$F:$F,"&lt;="&amp;B1975)+SUMIFS($F$3:F1975,$D$3:D1975,D1975,$C$3:C1975,"Coin Deposit",$E$3:E1975,"")</f>
        <v>0</v>
      </c>
      <c r="AD1975" s="111">
        <f>SUMIFS('Deductions and Deposits'!$D:$D,'Deductions and Deposits'!$C:$C,D1975)+SUMIFS($F:$F,$D:$D,D1975,$C:$C,"Coin Deduction")</f>
        <v>0</v>
      </c>
      <c r="AE1975" s="111">
        <f>Table5[[#This Row],[Column4]]+Table5[[#This Row],[Column14]]+Table5[[#This Row],[Column19]]+Table5[[#This Row],[Column12]]</f>
        <v>0</v>
      </c>
      <c r="AF1975" s="111">
        <f>Table5[[#This Row],[Column5]]+Table5[[#This Row],[Column13]]+Table5[[#This Row],[Column21]]+Table5[[#This Row],[Column18]]</f>
        <v>0</v>
      </c>
      <c r="AG1975" s="111">
        <f t="shared" si="335"/>
        <v>0</v>
      </c>
      <c r="AH1975" s="111">
        <f t="shared" si="336"/>
        <v>0</v>
      </c>
      <c r="AI1975" s="111">
        <f>Table5[[#This Row],[Column17]]-Table5[[#This Row],[Column20]]</f>
        <v>0</v>
      </c>
      <c r="AJ1975" s="111">
        <f t="shared" si="337"/>
        <v>0</v>
      </c>
      <c r="AK1975" s="111">
        <f t="shared" si="341"/>
        <v>0</v>
      </c>
      <c r="AL1975" s="111">
        <f t="shared" si="338"/>
        <v>0</v>
      </c>
      <c r="AM1975" s="111" t="str">
        <f t="shared" si="339"/>
        <v/>
      </c>
      <c r="AN1975" s="111" t="str">
        <f t="shared" ca="1" si="340"/>
        <v/>
      </c>
    </row>
    <row r="1976" spans="1:40" ht="20.25" customHeight="1" x14ac:dyDescent="0.3">
      <c r="A1976" s="107"/>
      <c r="B1976" s="144"/>
      <c r="C1976" s="119"/>
      <c r="D1976" s="120"/>
      <c r="E1976" s="119"/>
      <c r="F1976" s="119"/>
      <c r="G1976" s="120"/>
      <c r="H1976" s="119"/>
      <c r="I1976" s="109"/>
      <c r="L1976" s="108"/>
      <c r="M1976" s="108"/>
      <c r="N1976" s="108"/>
      <c r="O1976" s="108"/>
      <c r="P1976" s="108"/>
      <c r="Q1976" s="108"/>
      <c r="R1976" s="108"/>
      <c r="S1976" s="108"/>
      <c r="T1976" s="100">
        <f t="shared" si="331"/>
        <v>0</v>
      </c>
      <c r="U1976" s="111"/>
      <c r="V1976" s="111"/>
      <c r="W1976" s="111">
        <f>SUMIFS($F$3:F1976,$D$3:D1976,D1976,$C$3:C1976,"Buy")+SUMIFS($F$3:F1976,$D$3:D1976,D1976,$C$3:C1976,"Coin Deposit",$E$3:E1976,"&lt;&gt;")</f>
        <v>0</v>
      </c>
      <c r="X1976" s="111">
        <f t="shared" si="332"/>
        <v>0</v>
      </c>
      <c r="Y1976" s="111">
        <f>IF($D1976=Y$1,SUMIFS($H$3:$H1976,$G$3:$G1976,Y$1,$C$3:$C1976,"Sell"),0)</f>
        <v>0</v>
      </c>
      <c r="Z1976" s="111">
        <f t="shared" si="333"/>
        <v>0</v>
      </c>
      <c r="AA1976" s="111">
        <f>IF($D1976=AA$1,SUMIFS($H$3:$H1976,$G$3:$G1976,AA$1,$C$3:$C1976,"Sell"),0)</f>
        <v>0</v>
      </c>
      <c r="AB1976" s="111">
        <f t="shared" si="334"/>
        <v>0</v>
      </c>
      <c r="AC1976" s="111">
        <f>SUMIFS('Deductions and Deposits'!$H:$H,'Deductions and Deposits'!$G:$G,D1976,'Deductions and Deposits'!$F:$F,"&lt;="&amp;B1976)+SUMIFS($F$3:F1976,$D$3:D1976,D1976,$C$3:C1976,"Coin Deposit",$E$3:E1976,"")</f>
        <v>0</v>
      </c>
      <c r="AD1976" s="111">
        <f>SUMIFS('Deductions and Deposits'!$D:$D,'Deductions and Deposits'!$C:$C,D1976)+SUMIFS($F:$F,$D:$D,D1976,$C:$C,"Coin Deduction")</f>
        <v>0</v>
      </c>
      <c r="AE1976" s="111">
        <f>Table5[[#This Row],[Column4]]+Table5[[#This Row],[Column14]]+Table5[[#This Row],[Column19]]+Table5[[#This Row],[Column12]]</f>
        <v>0</v>
      </c>
      <c r="AF1976" s="111">
        <f>Table5[[#This Row],[Column5]]+Table5[[#This Row],[Column13]]+Table5[[#This Row],[Column21]]+Table5[[#This Row],[Column18]]</f>
        <v>0</v>
      </c>
      <c r="AG1976" s="111">
        <f t="shared" si="335"/>
        <v>0</v>
      </c>
      <c r="AH1976" s="111">
        <f t="shared" si="336"/>
        <v>0</v>
      </c>
      <c r="AI1976" s="111">
        <f>Table5[[#This Row],[Column17]]-Table5[[#This Row],[Column20]]</f>
        <v>0</v>
      </c>
      <c r="AJ1976" s="111">
        <f t="shared" si="337"/>
        <v>0</v>
      </c>
      <c r="AK1976" s="111">
        <f t="shared" si="341"/>
        <v>0</v>
      </c>
      <c r="AL1976" s="111">
        <f t="shared" si="338"/>
        <v>0</v>
      </c>
      <c r="AM1976" s="111" t="str">
        <f t="shared" si="339"/>
        <v/>
      </c>
      <c r="AN1976" s="111" t="str">
        <f t="shared" ca="1" si="340"/>
        <v/>
      </c>
    </row>
    <row r="1977" spans="1:40" ht="20.25" customHeight="1" x14ac:dyDescent="0.3">
      <c r="A1977" s="107"/>
      <c r="B1977" s="144"/>
      <c r="C1977" s="119"/>
      <c r="D1977" s="120"/>
      <c r="E1977" s="119"/>
      <c r="F1977" s="119"/>
      <c r="G1977" s="120"/>
      <c r="H1977" s="119"/>
      <c r="I1977" s="109"/>
      <c r="L1977" s="108"/>
      <c r="M1977" s="108"/>
      <c r="N1977" s="108"/>
      <c r="O1977" s="108"/>
      <c r="P1977" s="108"/>
      <c r="Q1977" s="108"/>
      <c r="R1977" s="108"/>
      <c r="S1977" s="108"/>
      <c r="T1977" s="100">
        <f t="shared" si="331"/>
        <v>0</v>
      </c>
      <c r="U1977" s="111"/>
      <c r="V1977" s="111"/>
      <c r="W1977" s="111">
        <f>SUMIFS($F$3:F1977,$D$3:D1977,D1977,$C$3:C1977,"Buy")+SUMIFS($F$3:F1977,$D$3:D1977,D1977,$C$3:C1977,"Coin Deposit",$E$3:E1977,"&lt;&gt;")</f>
        <v>0</v>
      </c>
      <c r="X1977" s="111">
        <f t="shared" si="332"/>
        <v>0</v>
      </c>
      <c r="Y1977" s="111">
        <f>IF($D1977=Y$1,SUMIFS($H$3:$H1977,$G$3:$G1977,Y$1,$C$3:$C1977,"Sell"),0)</f>
        <v>0</v>
      </c>
      <c r="Z1977" s="111">
        <f t="shared" si="333"/>
        <v>0</v>
      </c>
      <c r="AA1977" s="111">
        <f>IF($D1977=AA$1,SUMIFS($H$3:$H1977,$G$3:$G1977,AA$1,$C$3:$C1977,"Sell"),0)</f>
        <v>0</v>
      </c>
      <c r="AB1977" s="111">
        <f t="shared" si="334"/>
        <v>0</v>
      </c>
      <c r="AC1977" s="111">
        <f>SUMIFS('Deductions and Deposits'!$H:$H,'Deductions and Deposits'!$G:$G,D1977,'Deductions and Deposits'!$F:$F,"&lt;="&amp;B1977)+SUMIFS($F$3:F1977,$D$3:D1977,D1977,$C$3:C1977,"Coin Deposit",$E$3:E1977,"")</f>
        <v>0</v>
      </c>
      <c r="AD1977" s="111">
        <f>SUMIFS('Deductions and Deposits'!$D:$D,'Deductions and Deposits'!$C:$C,D1977)+SUMIFS($F:$F,$D:$D,D1977,$C:$C,"Coin Deduction")</f>
        <v>0</v>
      </c>
      <c r="AE1977" s="111">
        <f>Table5[[#This Row],[Column4]]+Table5[[#This Row],[Column14]]+Table5[[#This Row],[Column19]]+Table5[[#This Row],[Column12]]</f>
        <v>0</v>
      </c>
      <c r="AF1977" s="111">
        <f>Table5[[#This Row],[Column5]]+Table5[[#This Row],[Column13]]+Table5[[#This Row],[Column21]]+Table5[[#This Row],[Column18]]</f>
        <v>0</v>
      </c>
      <c r="AG1977" s="111">
        <f t="shared" si="335"/>
        <v>0</v>
      </c>
      <c r="AH1977" s="111">
        <f t="shared" si="336"/>
        <v>0</v>
      </c>
      <c r="AI1977" s="111">
        <f>Table5[[#This Row],[Column17]]-Table5[[#This Row],[Column20]]</f>
        <v>0</v>
      </c>
      <c r="AJ1977" s="111">
        <f t="shared" si="337"/>
        <v>0</v>
      </c>
      <c r="AK1977" s="111">
        <f t="shared" si="341"/>
        <v>0</v>
      </c>
      <c r="AL1977" s="111">
        <f t="shared" si="338"/>
        <v>0</v>
      </c>
      <c r="AM1977" s="111" t="str">
        <f t="shared" si="339"/>
        <v/>
      </c>
      <c r="AN1977" s="111" t="str">
        <f t="shared" ca="1" si="340"/>
        <v/>
      </c>
    </row>
    <row r="1978" spans="1:40" ht="20.25" customHeight="1" x14ac:dyDescent="0.3">
      <c r="A1978" s="107"/>
      <c r="B1978" s="144"/>
      <c r="C1978" s="119"/>
      <c r="D1978" s="120"/>
      <c r="E1978" s="119"/>
      <c r="F1978" s="119"/>
      <c r="G1978" s="120"/>
      <c r="H1978" s="119"/>
      <c r="I1978" s="109"/>
      <c r="L1978" s="108"/>
      <c r="M1978" s="108"/>
      <c r="N1978" s="108"/>
      <c r="O1978" s="108"/>
      <c r="P1978" s="108"/>
      <c r="Q1978" s="108"/>
      <c r="R1978" s="108"/>
      <c r="S1978" s="108"/>
      <c r="T1978" s="100">
        <f t="shared" si="331"/>
        <v>0</v>
      </c>
      <c r="U1978" s="111"/>
      <c r="V1978" s="111"/>
      <c r="W1978" s="111">
        <f>SUMIFS($F$3:F1978,$D$3:D1978,D1978,$C$3:C1978,"Buy")+SUMIFS($F$3:F1978,$D$3:D1978,D1978,$C$3:C1978,"Coin Deposit",$E$3:E1978,"&lt;&gt;")</f>
        <v>0</v>
      </c>
      <c r="X1978" s="111">
        <f t="shared" si="332"/>
        <v>0</v>
      </c>
      <c r="Y1978" s="111">
        <f>IF($D1978=Y$1,SUMIFS($H$3:$H1978,$G$3:$G1978,Y$1,$C$3:$C1978,"Sell"),0)</f>
        <v>0</v>
      </c>
      <c r="Z1978" s="111">
        <f t="shared" si="333"/>
        <v>0</v>
      </c>
      <c r="AA1978" s="111">
        <f>IF($D1978=AA$1,SUMIFS($H$3:$H1978,$G$3:$G1978,AA$1,$C$3:$C1978,"Sell"),0)</f>
        <v>0</v>
      </c>
      <c r="AB1978" s="111">
        <f t="shared" si="334"/>
        <v>0</v>
      </c>
      <c r="AC1978" s="111">
        <f>SUMIFS('Deductions and Deposits'!$H:$H,'Deductions and Deposits'!$G:$G,D1978,'Deductions and Deposits'!$F:$F,"&lt;="&amp;B1978)+SUMIFS($F$3:F1978,$D$3:D1978,D1978,$C$3:C1978,"Coin Deposit",$E$3:E1978,"")</f>
        <v>0</v>
      </c>
      <c r="AD1978" s="111">
        <f>SUMIFS('Deductions and Deposits'!$D:$D,'Deductions and Deposits'!$C:$C,D1978)+SUMIFS($F:$F,$D:$D,D1978,$C:$C,"Coin Deduction")</f>
        <v>0</v>
      </c>
      <c r="AE1978" s="111">
        <f>Table5[[#This Row],[Column4]]+Table5[[#This Row],[Column14]]+Table5[[#This Row],[Column19]]+Table5[[#This Row],[Column12]]</f>
        <v>0</v>
      </c>
      <c r="AF1978" s="111">
        <f>Table5[[#This Row],[Column5]]+Table5[[#This Row],[Column13]]+Table5[[#This Row],[Column21]]+Table5[[#This Row],[Column18]]</f>
        <v>0</v>
      </c>
      <c r="AG1978" s="111">
        <f t="shared" si="335"/>
        <v>0</v>
      </c>
      <c r="AH1978" s="111">
        <f t="shared" si="336"/>
        <v>0</v>
      </c>
      <c r="AI1978" s="111">
        <f>Table5[[#This Row],[Column17]]-Table5[[#This Row],[Column20]]</f>
        <v>0</v>
      </c>
      <c r="AJ1978" s="111">
        <f t="shared" si="337"/>
        <v>0</v>
      </c>
      <c r="AK1978" s="111">
        <f t="shared" si="341"/>
        <v>0</v>
      </c>
      <c r="AL1978" s="111">
        <f t="shared" si="338"/>
        <v>0</v>
      </c>
      <c r="AM1978" s="111" t="str">
        <f t="shared" si="339"/>
        <v/>
      </c>
      <c r="AN1978" s="111" t="str">
        <f t="shared" ca="1" si="340"/>
        <v/>
      </c>
    </row>
    <row r="1979" spans="1:40" ht="20.25" customHeight="1" x14ac:dyDescent="0.3">
      <c r="A1979" s="107"/>
      <c r="B1979" s="144"/>
      <c r="C1979" s="119"/>
      <c r="D1979" s="120"/>
      <c r="E1979" s="119"/>
      <c r="F1979" s="119"/>
      <c r="G1979" s="120"/>
      <c r="H1979" s="119"/>
      <c r="I1979" s="109"/>
      <c r="L1979" s="108"/>
      <c r="M1979" s="108"/>
      <c r="N1979" s="108"/>
      <c r="O1979" s="108"/>
      <c r="P1979" s="108"/>
      <c r="Q1979" s="108"/>
      <c r="R1979" s="108"/>
      <c r="S1979" s="108"/>
      <c r="T1979" s="100">
        <f t="shared" si="331"/>
        <v>0</v>
      </c>
      <c r="U1979" s="111"/>
      <c r="V1979" s="111"/>
      <c r="W1979" s="111">
        <f>SUMIFS($F$3:F1979,$D$3:D1979,D1979,$C$3:C1979,"Buy")+SUMIFS($F$3:F1979,$D$3:D1979,D1979,$C$3:C1979,"Coin Deposit",$E$3:E1979,"&lt;&gt;")</f>
        <v>0</v>
      </c>
      <c r="X1979" s="111">
        <f t="shared" si="332"/>
        <v>0</v>
      </c>
      <c r="Y1979" s="111">
        <f>IF($D1979=Y$1,SUMIFS($H$3:$H1979,$G$3:$G1979,Y$1,$C$3:$C1979,"Sell"),0)</f>
        <v>0</v>
      </c>
      <c r="Z1979" s="111">
        <f t="shared" si="333"/>
        <v>0</v>
      </c>
      <c r="AA1979" s="111">
        <f>IF($D1979=AA$1,SUMIFS($H$3:$H1979,$G$3:$G1979,AA$1,$C$3:$C1979,"Sell"),0)</f>
        <v>0</v>
      </c>
      <c r="AB1979" s="111">
        <f t="shared" si="334"/>
        <v>0</v>
      </c>
      <c r="AC1979" s="111">
        <f>SUMIFS('Deductions and Deposits'!$H:$H,'Deductions and Deposits'!$G:$G,D1979,'Deductions and Deposits'!$F:$F,"&lt;="&amp;B1979)+SUMIFS($F$3:F1979,$D$3:D1979,D1979,$C$3:C1979,"Coin Deposit",$E$3:E1979,"")</f>
        <v>0</v>
      </c>
      <c r="AD1979" s="111">
        <f>SUMIFS('Deductions and Deposits'!$D:$D,'Deductions and Deposits'!$C:$C,D1979)+SUMIFS($F:$F,$D:$D,D1979,$C:$C,"Coin Deduction")</f>
        <v>0</v>
      </c>
      <c r="AE1979" s="111">
        <f>Table5[[#This Row],[Column4]]+Table5[[#This Row],[Column14]]+Table5[[#This Row],[Column19]]+Table5[[#This Row],[Column12]]</f>
        <v>0</v>
      </c>
      <c r="AF1979" s="111">
        <f>Table5[[#This Row],[Column5]]+Table5[[#This Row],[Column13]]+Table5[[#This Row],[Column21]]+Table5[[#This Row],[Column18]]</f>
        <v>0</v>
      </c>
      <c r="AG1979" s="111">
        <f t="shared" si="335"/>
        <v>0</v>
      </c>
      <c r="AH1979" s="111">
        <f t="shared" si="336"/>
        <v>0</v>
      </c>
      <c r="AI1979" s="111">
        <f>Table5[[#This Row],[Column17]]-Table5[[#This Row],[Column20]]</f>
        <v>0</v>
      </c>
      <c r="AJ1979" s="111">
        <f t="shared" si="337"/>
        <v>0</v>
      </c>
      <c r="AK1979" s="111">
        <f t="shared" si="341"/>
        <v>0</v>
      </c>
      <c r="AL1979" s="111">
        <f t="shared" si="338"/>
        <v>0</v>
      </c>
      <c r="AM1979" s="111" t="str">
        <f t="shared" si="339"/>
        <v/>
      </c>
      <c r="AN1979" s="111" t="str">
        <f t="shared" ca="1" si="340"/>
        <v/>
      </c>
    </row>
    <row r="1980" spans="1:40" ht="20.25" customHeight="1" x14ac:dyDescent="0.3">
      <c r="A1980" s="107"/>
      <c r="B1980" s="144"/>
      <c r="C1980" s="119"/>
      <c r="D1980" s="120"/>
      <c r="E1980" s="119"/>
      <c r="F1980" s="119"/>
      <c r="G1980" s="120"/>
      <c r="H1980" s="119"/>
      <c r="I1980" s="109"/>
      <c r="L1980" s="108"/>
      <c r="M1980" s="108"/>
      <c r="N1980" s="108"/>
      <c r="O1980" s="108"/>
      <c r="P1980" s="108"/>
      <c r="Q1980" s="108"/>
      <c r="R1980" s="108"/>
      <c r="S1980" s="108"/>
      <c r="T1980" s="100">
        <f t="shared" si="331"/>
        <v>0</v>
      </c>
      <c r="U1980" s="111"/>
      <c r="V1980" s="111"/>
      <c r="W1980" s="111">
        <f>SUMIFS($F$3:F1980,$D$3:D1980,D1980,$C$3:C1980,"Buy")+SUMIFS($F$3:F1980,$D$3:D1980,D1980,$C$3:C1980,"Coin Deposit",$E$3:E1980,"&lt;&gt;")</f>
        <v>0</v>
      </c>
      <c r="X1980" s="111">
        <f t="shared" si="332"/>
        <v>0</v>
      </c>
      <c r="Y1980" s="111">
        <f>IF($D1980=Y$1,SUMIFS($H$3:$H1980,$G$3:$G1980,Y$1,$C$3:$C1980,"Sell"),0)</f>
        <v>0</v>
      </c>
      <c r="Z1980" s="111">
        <f t="shared" si="333"/>
        <v>0</v>
      </c>
      <c r="AA1980" s="111">
        <f>IF($D1980=AA$1,SUMIFS($H$3:$H1980,$G$3:$G1980,AA$1,$C$3:$C1980,"Sell"),0)</f>
        <v>0</v>
      </c>
      <c r="AB1980" s="111">
        <f t="shared" si="334"/>
        <v>0</v>
      </c>
      <c r="AC1980" s="111">
        <f>SUMIFS('Deductions and Deposits'!$H:$H,'Deductions and Deposits'!$G:$G,D1980,'Deductions and Deposits'!$F:$F,"&lt;="&amp;B1980)+SUMIFS($F$3:F1980,$D$3:D1980,D1980,$C$3:C1980,"Coin Deposit",$E$3:E1980,"")</f>
        <v>0</v>
      </c>
      <c r="AD1980" s="111">
        <f>SUMIFS('Deductions and Deposits'!$D:$D,'Deductions and Deposits'!$C:$C,D1980)+SUMIFS($F:$F,$D:$D,D1980,$C:$C,"Coin Deduction")</f>
        <v>0</v>
      </c>
      <c r="AE1980" s="111">
        <f>Table5[[#This Row],[Column4]]+Table5[[#This Row],[Column14]]+Table5[[#This Row],[Column19]]+Table5[[#This Row],[Column12]]</f>
        <v>0</v>
      </c>
      <c r="AF1980" s="111">
        <f>Table5[[#This Row],[Column5]]+Table5[[#This Row],[Column13]]+Table5[[#This Row],[Column21]]+Table5[[#This Row],[Column18]]</f>
        <v>0</v>
      </c>
      <c r="AG1980" s="111">
        <f t="shared" si="335"/>
        <v>0</v>
      </c>
      <c r="AH1980" s="111">
        <f t="shared" si="336"/>
        <v>0</v>
      </c>
      <c r="AI1980" s="111">
        <f>Table5[[#This Row],[Column17]]-Table5[[#This Row],[Column20]]</f>
        <v>0</v>
      </c>
      <c r="AJ1980" s="111">
        <f t="shared" si="337"/>
        <v>0</v>
      </c>
      <c r="AK1980" s="111">
        <f t="shared" si="341"/>
        <v>0</v>
      </c>
      <c r="AL1980" s="111">
        <f t="shared" si="338"/>
        <v>0</v>
      </c>
      <c r="AM1980" s="111" t="str">
        <f t="shared" si="339"/>
        <v/>
      </c>
      <c r="AN1980" s="111" t="str">
        <f t="shared" ca="1" si="340"/>
        <v/>
      </c>
    </row>
    <row r="1981" spans="1:40" ht="20.25" customHeight="1" x14ac:dyDescent="0.3">
      <c r="A1981" s="107"/>
      <c r="B1981" s="144"/>
      <c r="C1981" s="119"/>
      <c r="D1981" s="120"/>
      <c r="E1981" s="119"/>
      <c r="F1981" s="119"/>
      <c r="G1981" s="120"/>
      <c r="H1981" s="119"/>
      <c r="I1981" s="109"/>
      <c r="L1981" s="108"/>
      <c r="M1981" s="108"/>
      <c r="N1981" s="108"/>
      <c r="O1981" s="108"/>
      <c r="P1981" s="108"/>
      <c r="Q1981" s="108"/>
      <c r="R1981" s="108"/>
      <c r="S1981" s="108"/>
      <c r="T1981" s="100">
        <f t="shared" si="331"/>
        <v>0</v>
      </c>
      <c r="U1981" s="111"/>
      <c r="V1981" s="111"/>
      <c r="W1981" s="111">
        <f>SUMIFS($F$3:F1981,$D$3:D1981,D1981,$C$3:C1981,"Buy")+SUMIFS($F$3:F1981,$D$3:D1981,D1981,$C$3:C1981,"Coin Deposit",$E$3:E1981,"&lt;&gt;")</f>
        <v>0</v>
      </c>
      <c r="X1981" s="111">
        <f t="shared" si="332"/>
        <v>0</v>
      </c>
      <c r="Y1981" s="111">
        <f>IF($D1981=Y$1,SUMIFS($H$3:$H1981,$G$3:$G1981,Y$1,$C$3:$C1981,"Sell"),0)</f>
        <v>0</v>
      </c>
      <c r="Z1981" s="111">
        <f t="shared" si="333"/>
        <v>0</v>
      </c>
      <c r="AA1981" s="111">
        <f>IF($D1981=AA$1,SUMIFS($H$3:$H1981,$G$3:$G1981,AA$1,$C$3:$C1981,"Sell"),0)</f>
        <v>0</v>
      </c>
      <c r="AB1981" s="111">
        <f t="shared" si="334"/>
        <v>0</v>
      </c>
      <c r="AC1981" s="111">
        <f>SUMIFS('Deductions and Deposits'!$H:$H,'Deductions and Deposits'!$G:$G,D1981,'Deductions and Deposits'!$F:$F,"&lt;="&amp;B1981)+SUMIFS($F$3:F1981,$D$3:D1981,D1981,$C$3:C1981,"Coin Deposit",$E$3:E1981,"")</f>
        <v>0</v>
      </c>
      <c r="AD1981" s="111">
        <f>SUMIFS('Deductions and Deposits'!$D:$D,'Deductions and Deposits'!$C:$C,D1981)+SUMIFS($F:$F,$D:$D,D1981,$C:$C,"Coin Deduction")</f>
        <v>0</v>
      </c>
      <c r="AE1981" s="111">
        <f>Table5[[#This Row],[Column4]]+Table5[[#This Row],[Column14]]+Table5[[#This Row],[Column19]]+Table5[[#This Row],[Column12]]</f>
        <v>0</v>
      </c>
      <c r="AF1981" s="111">
        <f>Table5[[#This Row],[Column5]]+Table5[[#This Row],[Column13]]+Table5[[#This Row],[Column21]]+Table5[[#This Row],[Column18]]</f>
        <v>0</v>
      </c>
      <c r="AG1981" s="111">
        <f t="shared" si="335"/>
        <v>0</v>
      </c>
      <c r="AH1981" s="111">
        <f t="shared" si="336"/>
        <v>0</v>
      </c>
      <c r="AI1981" s="111">
        <f>Table5[[#This Row],[Column17]]-Table5[[#This Row],[Column20]]</f>
        <v>0</v>
      </c>
      <c r="AJ1981" s="111">
        <f t="shared" si="337"/>
        <v>0</v>
      </c>
      <c r="AK1981" s="111">
        <f t="shared" si="341"/>
        <v>0</v>
      </c>
      <c r="AL1981" s="111">
        <f t="shared" si="338"/>
        <v>0</v>
      </c>
      <c r="AM1981" s="111" t="str">
        <f t="shared" si="339"/>
        <v/>
      </c>
      <c r="AN1981" s="111" t="str">
        <f t="shared" ca="1" si="340"/>
        <v/>
      </c>
    </row>
    <row r="1982" spans="1:40" ht="20.25" customHeight="1" x14ac:dyDescent="0.3">
      <c r="A1982" s="107"/>
      <c r="B1982" s="144"/>
      <c r="C1982" s="119"/>
      <c r="D1982" s="120"/>
      <c r="E1982" s="119"/>
      <c r="F1982" s="119"/>
      <c r="G1982" s="120"/>
      <c r="H1982" s="119"/>
      <c r="I1982" s="109"/>
      <c r="L1982" s="108"/>
      <c r="M1982" s="108"/>
      <c r="N1982" s="108"/>
      <c r="O1982" s="108"/>
      <c r="P1982" s="108"/>
      <c r="Q1982" s="108"/>
      <c r="R1982" s="108"/>
      <c r="S1982" s="108"/>
      <c r="T1982" s="100">
        <f t="shared" si="331"/>
        <v>0</v>
      </c>
      <c r="U1982" s="111"/>
      <c r="V1982" s="111"/>
      <c r="W1982" s="111">
        <f>SUMIFS($F$3:F1982,$D$3:D1982,D1982,$C$3:C1982,"Buy")+SUMIFS($F$3:F1982,$D$3:D1982,D1982,$C$3:C1982,"Coin Deposit",$E$3:E1982,"&lt;&gt;")</f>
        <v>0</v>
      </c>
      <c r="X1982" s="111">
        <f t="shared" si="332"/>
        <v>0</v>
      </c>
      <c r="Y1982" s="111">
        <f>IF($D1982=Y$1,SUMIFS($H$3:$H1982,$G$3:$G1982,Y$1,$C$3:$C1982,"Sell"),0)</f>
        <v>0</v>
      </c>
      <c r="Z1982" s="111">
        <f t="shared" si="333"/>
        <v>0</v>
      </c>
      <c r="AA1982" s="111">
        <f>IF($D1982=AA$1,SUMIFS($H$3:$H1982,$G$3:$G1982,AA$1,$C$3:$C1982,"Sell"),0)</f>
        <v>0</v>
      </c>
      <c r="AB1982" s="111">
        <f t="shared" si="334"/>
        <v>0</v>
      </c>
      <c r="AC1982" s="111">
        <f>SUMIFS('Deductions and Deposits'!$H:$H,'Deductions and Deposits'!$G:$G,D1982,'Deductions and Deposits'!$F:$F,"&lt;="&amp;B1982)+SUMIFS($F$3:F1982,$D$3:D1982,D1982,$C$3:C1982,"Coin Deposit",$E$3:E1982,"")</f>
        <v>0</v>
      </c>
      <c r="AD1982" s="111">
        <f>SUMIFS('Deductions and Deposits'!$D:$D,'Deductions and Deposits'!$C:$C,D1982)+SUMIFS($F:$F,$D:$D,D1982,$C:$C,"Coin Deduction")</f>
        <v>0</v>
      </c>
      <c r="AE1982" s="111">
        <f>Table5[[#This Row],[Column4]]+Table5[[#This Row],[Column14]]+Table5[[#This Row],[Column19]]+Table5[[#This Row],[Column12]]</f>
        <v>0</v>
      </c>
      <c r="AF1982" s="111">
        <f>Table5[[#This Row],[Column5]]+Table5[[#This Row],[Column13]]+Table5[[#This Row],[Column21]]+Table5[[#This Row],[Column18]]</f>
        <v>0</v>
      </c>
      <c r="AG1982" s="111">
        <f t="shared" si="335"/>
        <v>0</v>
      </c>
      <c r="AH1982" s="111">
        <f t="shared" si="336"/>
        <v>0</v>
      </c>
      <c r="AI1982" s="111">
        <f>Table5[[#This Row],[Column17]]-Table5[[#This Row],[Column20]]</f>
        <v>0</v>
      </c>
      <c r="AJ1982" s="111">
        <f t="shared" si="337"/>
        <v>0</v>
      </c>
      <c r="AK1982" s="111">
        <f t="shared" si="341"/>
        <v>0</v>
      </c>
      <c r="AL1982" s="111">
        <f t="shared" si="338"/>
        <v>0</v>
      </c>
      <c r="AM1982" s="111" t="str">
        <f t="shared" si="339"/>
        <v/>
      </c>
      <c r="AN1982" s="111" t="str">
        <f t="shared" ca="1" si="340"/>
        <v/>
      </c>
    </row>
    <row r="1983" spans="1:40" ht="20.25" customHeight="1" x14ac:dyDescent="0.3">
      <c r="A1983" s="107"/>
      <c r="B1983" s="144"/>
      <c r="C1983" s="119"/>
      <c r="D1983" s="120"/>
      <c r="E1983" s="119"/>
      <c r="F1983" s="119"/>
      <c r="G1983" s="120"/>
      <c r="H1983" s="119"/>
      <c r="I1983" s="109"/>
      <c r="L1983" s="108"/>
      <c r="M1983" s="108"/>
      <c r="N1983" s="108"/>
      <c r="O1983" s="108"/>
      <c r="P1983" s="108"/>
      <c r="Q1983" s="108"/>
      <c r="R1983" s="108"/>
      <c r="S1983" s="108"/>
      <c r="T1983" s="100">
        <f t="shared" si="331"/>
        <v>0</v>
      </c>
      <c r="U1983" s="111"/>
      <c r="V1983" s="111"/>
      <c r="W1983" s="111">
        <f>SUMIFS($F$3:F1983,$D$3:D1983,D1983,$C$3:C1983,"Buy")+SUMIFS($F$3:F1983,$D$3:D1983,D1983,$C$3:C1983,"Coin Deposit",$E$3:E1983,"&lt;&gt;")</f>
        <v>0</v>
      </c>
      <c r="X1983" s="111">
        <f t="shared" si="332"/>
        <v>0</v>
      </c>
      <c r="Y1983" s="111">
        <f>IF($D1983=Y$1,SUMIFS($H$3:$H1983,$G$3:$G1983,Y$1,$C$3:$C1983,"Sell"),0)</f>
        <v>0</v>
      </c>
      <c r="Z1983" s="111">
        <f t="shared" si="333"/>
        <v>0</v>
      </c>
      <c r="AA1983" s="111">
        <f>IF($D1983=AA$1,SUMIFS($H$3:$H1983,$G$3:$G1983,AA$1,$C$3:$C1983,"Sell"),0)</f>
        <v>0</v>
      </c>
      <c r="AB1983" s="111">
        <f t="shared" si="334"/>
        <v>0</v>
      </c>
      <c r="AC1983" s="111">
        <f>SUMIFS('Deductions and Deposits'!$H:$H,'Deductions and Deposits'!$G:$G,D1983,'Deductions and Deposits'!$F:$F,"&lt;="&amp;B1983)+SUMIFS($F$3:F1983,$D$3:D1983,D1983,$C$3:C1983,"Coin Deposit",$E$3:E1983,"")</f>
        <v>0</v>
      </c>
      <c r="AD1983" s="111">
        <f>SUMIFS('Deductions and Deposits'!$D:$D,'Deductions and Deposits'!$C:$C,D1983)+SUMIFS($F:$F,$D:$D,D1983,$C:$C,"Coin Deduction")</f>
        <v>0</v>
      </c>
      <c r="AE1983" s="111">
        <f>Table5[[#This Row],[Column4]]+Table5[[#This Row],[Column14]]+Table5[[#This Row],[Column19]]+Table5[[#This Row],[Column12]]</f>
        <v>0</v>
      </c>
      <c r="AF1983" s="111">
        <f>Table5[[#This Row],[Column5]]+Table5[[#This Row],[Column13]]+Table5[[#This Row],[Column21]]+Table5[[#This Row],[Column18]]</f>
        <v>0</v>
      </c>
      <c r="AG1983" s="111">
        <f t="shared" si="335"/>
        <v>0</v>
      </c>
      <c r="AH1983" s="111">
        <f t="shared" si="336"/>
        <v>0</v>
      </c>
      <c r="AI1983" s="111">
        <f>Table5[[#This Row],[Column17]]-Table5[[#This Row],[Column20]]</f>
        <v>0</v>
      </c>
      <c r="AJ1983" s="111">
        <f t="shared" si="337"/>
        <v>0</v>
      </c>
      <c r="AK1983" s="111">
        <f t="shared" si="341"/>
        <v>0</v>
      </c>
      <c r="AL1983" s="111">
        <f t="shared" si="338"/>
        <v>0</v>
      </c>
      <c r="AM1983" s="111" t="str">
        <f t="shared" si="339"/>
        <v/>
      </c>
      <c r="AN1983" s="111" t="str">
        <f t="shared" ca="1" si="340"/>
        <v/>
      </c>
    </row>
    <row r="1984" spans="1:40" ht="20.25" customHeight="1" x14ac:dyDescent="0.3">
      <c r="A1984" s="107"/>
      <c r="B1984" s="144"/>
      <c r="C1984" s="119"/>
      <c r="D1984" s="120"/>
      <c r="E1984" s="119"/>
      <c r="F1984" s="119"/>
      <c r="G1984" s="120"/>
      <c r="H1984" s="119"/>
      <c r="I1984" s="109"/>
      <c r="L1984" s="108"/>
      <c r="M1984" s="108"/>
      <c r="N1984" s="108"/>
      <c r="O1984" s="108"/>
      <c r="P1984" s="108"/>
      <c r="Q1984" s="108"/>
      <c r="R1984" s="108"/>
      <c r="S1984" s="108"/>
      <c r="T1984" s="100">
        <f t="shared" si="331"/>
        <v>0</v>
      </c>
      <c r="U1984" s="111"/>
      <c r="V1984" s="111"/>
      <c r="W1984" s="111">
        <f>SUMIFS($F$3:F1984,$D$3:D1984,D1984,$C$3:C1984,"Buy")+SUMIFS($F$3:F1984,$D$3:D1984,D1984,$C$3:C1984,"Coin Deposit",$E$3:E1984,"&lt;&gt;")</f>
        <v>0</v>
      </c>
      <c r="X1984" s="111">
        <f t="shared" si="332"/>
        <v>0</v>
      </c>
      <c r="Y1984" s="111">
        <f>IF($D1984=Y$1,SUMIFS($H$3:$H1984,$G$3:$G1984,Y$1,$C$3:$C1984,"Sell"),0)</f>
        <v>0</v>
      </c>
      <c r="Z1984" s="111">
        <f t="shared" si="333"/>
        <v>0</v>
      </c>
      <c r="AA1984" s="111">
        <f>IF($D1984=AA$1,SUMIFS($H$3:$H1984,$G$3:$G1984,AA$1,$C$3:$C1984,"Sell"),0)</f>
        <v>0</v>
      </c>
      <c r="AB1984" s="111">
        <f t="shared" si="334"/>
        <v>0</v>
      </c>
      <c r="AC1984" s="111">
        <f>SUMIFS('Deductions and Deposits'!$H:$H,'Deductions and Deposits'!$G:$G,D1984,'Deductions and Deposits'!$F:$F,"&lt;="&amp;B1984)+SUMIFS($F$3:F1984,$D$3:D1984,D1984,$C$3:C1984,"Coin Deposit",$E$3:E1984,"")</f>
        <v>0</v>
      </c>
      <c r="AD1984" s="111">
        <f>SUMIFS('Deductions and Deposits'!$D:$D,'Deductions and Deposits'!$C:$C,D1984)+SUMIFS($F:$F,$D:$D,D1984,$C:$C,"Coin Deduction")</f>
        <v>0</v>
      </c>
      <c r="AE1984" s="111">
        <f>Table5[[#This Row],[Column4]]+Table5[[#This Row],[Column14]]+Table5[[#This Row],[Column19]]+Table5[[#This Row],[Column12]]</f>
        <v>0</v>
      </c>
      <c r="AF1984" s="111">
        <f>Table5[[#This Row],[Column5]]+Table5[[#This Row],[Column13]]+Table5[[#This Row],[Column21]]+Table5[[#This Row],[Column18]]</f>
        <v>0</v>
      </c>
      <c r="AG1984" s="111">
        <f t="shared" si="335"/>
        <v>0</v>
      </c>
      <c r="AH1984" s="111">
        <f t="shared" si="336"/>
        <v>0</v>
      </c>
      <c r="AI1984" s="111">
        <f>Table5[[#This Row],[Column17]]-Table5[[#This Row],[Column20]]</f>
        <v>0</v>
      </c>
      <c r="AJ1984" s="111">
        <f t="shared" si="337"/>
        <v>0</v>
      </c>
      <c r="AK1984" s="111">
        <f t="shared" si="341"/>
        <v>0</v>
      </c>
      <c r="AL1984" s="111">
        <f t="shared" si="338"/>
        <v>0</v>
      </c>
      <c r="AM1984" s="111" t="str">
        <f t="shared" si="339"/>
        <v/>
      </c>
      <c r="AN1984" s="111" t="str">
        <f t="shared" ca="1" si="340"/>
        <v/>
      </c>
    </row>
    <row r="1985" spans="1:40" ht="20.25" customHeight="1" x14ac:dyDescent="0.3">
      <c r="A1985" s="107"/>
      <c r="B1985" s="144"/>
      <c r="C1985" s="119"/>
      <c r="D1985" s="120"/>
      <c r="E1985" s="119"/>
      <c r="F1985" s="119"/>
      <c r="G1985" s="120"/>
      <c r="H1985" s="119"/>
      <c r="I1985" s="109"/>
      <c r="L1985" s="108"/>
      <c r="M1985" s="108"/>
      <c r="N1985" s="108"/>
      <c r="O1985" s="108"/>
      <c r="P1985" s="108"/>
      <c r="Q1985" s="108"/>
      <c r="R1985" s="108"/>
      <c r="S1985" s="108"/>
      <c r="T1985" s="100">
        <f t="shared" si="331"/>
        <v>0</v>
      </c>
      <c r="U1985" s="111"/>
      <c r="V1985" s="111"/>
      <c r="W1985" s="111">
        <f>SUMIFS($F$3:F1985,$D$3:D1985,D1985,$C$3:C1985,"Buy")+SUMIFS($F$3:F1985,$D$3:D1985,D1985,$C$3:C1985,"Coin Deposit",$E$3:E1985,"&lt;&gt;")</f>
        <v>0</v>
      </c>
      <c r="X1985" s="111">
        <f t="shared" si="332"/>
        <v>0</v>
      </c>
      <c r="Y1985" s="111">
        <f>IF($D1985=Y$1,SUMIFS($H$3:$H1985,$G$3:$G1985,Y$1,$C$3:$C1985,"Sell"),0)</f>
        <v>0</v>
      </c>
      <c r="Z1985" s="111">
        <f t="shared" si="333"/>
        <v>0</v>
      </c>
      <c r="AA1985" s="111">
        <f>IF($D1985=AA$1,SUMIFS($H$3:$H1985,$G$3:$G1985,AA$1,$C$3:$C1985,"Sell"),0)</f>
        <v>0</v>
      </c>
      <c r="AB1985" s="111">
        <f t="shared" si="334"/>
        <v>0</v>
      </c>
      <c r="AC1985" s="111">
        <f>SUMIFS('Deductions and Deposits'!$H:$H,'Deductions and Deposits'!$G:$G,D1985,'Deductions and Deposits'!$F:$F,"&lt;="&amp;B1985)+SUMIFS($F$3:F1985,$D$3:D1985,D1985,$C$3:C1985,"Coin Deposit",$E$3:E1985,"")</f>
        <v>0</v>
      </c>
      <c r="AD1985" s="111">
        <f>SUMIFS('Deductions and Deposits'!$D:$D,'Deductions and Deposits'!$C:$C,D1985)+SUMIFS($F:$F,$D:$D,D1985,$C:$C,"Coin Deduction")</f>
        <v>0</v>
      </c>
      <c r="AE1985" s="111">
        <f>Table5[[#This Row],[Column4]]+Table5[[#This Row],[Column14]]+Table5[[#This Row],[Column19]]+Table5[[#This Row],[Column12]]</f>
        <v>0</v>
      </c>
      <c r="AF1985" s="111">
        <f>Table5[[#This Row],[Column5]]+Table5[[#This Row],[Column13]]+Table5[[#This Row],[Column21]]+Table5[[#This Row],[Column18]]</f>
        <v>0</v>
      </c>
      <c r="AG1985" s="111">
        <f t="shared" si="335"/>
        <v>0</v>
      </c>
      <c r="AH1985" s="111">
        <f t="shared" si="336"/>
        <v>0</v>
      </c>
      <c r="AI1985" s="111">
        <f>Table5[[#This Row],[Column17]]-Table5[[#This Row],[Column20]]</f>
        <v>0</v>
      </c>
      <c r="AJ1985" s="111">
        <f t="shared" si="337"/>
        <v>0</v>
      </c>
      <c r="AK1985" s="111">
        <f t="shared" si="341"/>
        <v>0</v>
      </c>
      <c r="AL1985" s="111">
        <f t="shared" si="338"/>
        <v>0</v>
      </c>
      <c r="AM1985" s="111" t="str">
        <f t="shared" si="339"/>
        <v/>
      </c>
      <c r="AN1985" s="111" t="str">
        <f t="shared" ca="1" si="340"/>
        <v/>
      </c>
    </row>
    <row r="1986" spans="1:40" ht="20.25" customHeight="1" x14ac:dyDescent="0.3">
      <c r="A1986" s="107"/>
      <c r="B1986" s="144"/>
      <c r="C1986" s="119"/>
      <c r="D1986" s="120"/>
      <c r="E1986" s="119"/>
      <c r="F1986" s="119"/>
      <c r="G1986" s="120"/>
      <c r="H1986" s="119"/>
      <c r="I1986" s="109"/>
      <c r="L1986" s="108"/>
      <c r="M1986" s="108"/>
      <c r="N1986" s="108"/>
      <c r="O1986" s="108"/>
      <c r="P1986" s="108"/>
      <c r="Q1986" s="108"/>
      <c r="R1986" s="108"/>
      <c r="S1986" s="108"/>
      <c r="T1986" s="100">
        <f t="shared" si="331"/>
        <v>0</v>
      </c>
      <c r="U1986" s="111"/>
      <c r="V1986" s="111"/>
      <c r="W1986" s="111">
        <f>SUMIFS($F$3:F1986,$D$3:D1986,D1986,$C$3:C1986,"Buy")+SUMIFS($F$3:F1986,$D$3:D1986,D1986,$C$3:C1986,"Coin Deposit",$E$3:E1986,"&lt;&gt;")</f>
        <v>0</v>
      </c>
      <c r="X1986" s="111">
        <f t="shared" si="332"/>
        <v>0</v>
      </c>
      <c r="Y1986" s="111">
        <f>IF($D1986=Y$1,SUMIFS($H$3:$H1986,$G$3:$G1986,Y$1,$C$3:$C1986,"Sell"),0)</f>
        <v>0</v>
      </c>
      <c r="Z1986" s="111">
        <f t="shared" si="333"/>
        <v>0</v>
      </c>
      <c r="AA1986" s="111">
        <f>IF($D1986=AA$1,SUMIFS($H$3:$H1986,$G$3:$G1986,AA$1,$C$3:$C1986,"Sell"),0)</f>
        <v>0</v>
      </c>
      <c r="AB1986" s="111">
        <f t="shared" si="334"/>
        <v>0</v>
      </c>
      <c r="AC1986" s="111">
        <f>SUMIFS('Deductions and Deposits'!$H:$H,'Deductions and Deposits'!$G:$G,D1986,'Deductions and Deposits'!$F:$F,"&lt;="&amp;B1986)+SUMIFS($F$3:F1986,$D$3:D1986,D1986,$C$3:C1986,"Coin Deposit",$E$3:E1986,"")</f>
        <v>0</v>
      </c>
      <c r="AD1986" s="111">
        <f>SUMIFS('Deductions and Deposits'!$D:$D,'Deductions and Deposits'!$C:$C,D1986)+SUMIFS($F:$F,$D:$D,D1986,$C:$C,"Coin Deduction")</f>
        <v>0</v>
      </c>
      <c r="AE1986" s="111">
        <f>Table5[[#This Row],[Column4]]+Table5[[#This Row],[Column14]]+Table5[[#This Row],[Column19]]+Table5[[#This Row],[Column12]]</f>
        <v>0</v>
      </c>
      <c r="AF1986" s="111">
        <f>Table5[[#This Row],[Column5]]+Table5[[#This Row],[Column13]]+Table5[[#This Row],[Column21]]+Table5[[#This Row],[Column18]]</f>
        <v>0</v>
      </c>
      <c r="AG1986" s="111">
        <f t="shared" si="335"/>
        <v>0</v>
      </c>
      <c r="AH1986" s="111">
        <f t="shared" si="336"/>
        <v>0</v>
      </c>
      <c r="AI1986" s="111">
        <f>Table5[[#This Row],[Column17]]-Table5[[#This Row],[Column20]]</f>
        <v>0</v>
      </c>
      <c r="AJ1986" s="111">
        <f t="shared" si="337"/>
        <v>0</v>
      </c>
      <c r="AK1986" s="111">
        <f t="shared" si="341"/>
        <v>0</v>
      </c>
      <c r="AL1986" s="111">
        <f t="shared" si="338"/>
        <v>0</v>
      </c>
      <c r="AM1986" s="111" t="str">
        <f t="shared" si="339"/>
        <v/>
      </c>
      <c r="AN1986" s="111" t="str">
        <f t="shared" ca="1" si="340"/>
        <v/>
      </c>
    </row>
    <row r="1987" spans="1:40" ht="20.25" customHeight="1" x14ac:dyDescent="0.3">
      <c r="A1987" s="107"/>
      <c r="B1987" s="144"/>
      <c r="C1987" s="119"/>
      <c r="D1987" s="120"/>
      <c r="E1987" s="119"/>
      <c r="F1987" s="119"/>
      <c r="G1987" s="120"/>
      <c r="H1987" s="119"/>
      <c r="I1987" s="109"/>
      <c r="L1987" s="108"/>
      <c r="M1987" s="108"/>
      <c r="N1987" s="108"/>
      <c r="O1987" s="108"/>
      <c r="P1987" s="108"/>
      <c r="Q1987" s="108"/>
      <c r="R1987" s="108"/>
      <c r="S1987" s="108"/>
      <c r="T1987" s="100">
        <f t="shared" ref="T1987:T2050" si="342">IF(E1987&lt;&gt;"",E1987,0)</f>
        <v>0</v>
      </c>
      <c r="U1987" s="111"/>
      <c r="V1987" s="111"/>
      <c r="W1987" s="111">
        <f>SUMIFS($F$3:F1987,$D$3:D1987,D1987,$C$3:C1987,"Buy")+SUMIFS($F$3:F1987,$D$3:D1987,D1987,$C$3:C1987,"Coin Deposit",$E$3:E1987,"&lt;&gt;")</f>
        <v>0</v>
      </c>
      <c r="X1987" s="111">
        <f t="shared" ref="X1987:X2050" si="343">IF(OR(C1987="buy",AND(C1987="Coin Deposit",E1987&lt;&gt;"")),SUMIFS($F:$F,$D:$D,D1987,$C:$C,"sell"),0)</f>
        <v>0</v>
      </c>
      <c r="Y1987" s="111">
        <f>IF($D1987=Y$1,SUMIFS($H$3:$H1987,$G$3:$G1987,Y$1,$C$3:$C1987,"Sell"),0)</f>
        <v>0</v>
      </c>
      <c r="Z1987" s="111">
        <f t="shared" ref="Z1987:Z2050" si="344">IF($D1987=Z$1,SUMIFS($H:$H,$G:$G,Z$1,$C:$C,"Buy")+SUMIFS($H:$H,$G:$G,Z$1,$C:$C,"Coin Deposit",$E:$E,"&lt;&gt;"),0)</f>
        <v>0</v>
      </c>
      <c r="AA1987" s="111">
        <f>IF($D1987=AA$1,SUMIFS($H$3:$H1987,$G$3:$G1987,AA$1,$C$3:$C1987,"Sell"),0)</f>
        <v>0</v>
      </c>
      <c r="AB1987" s="111">
        <f t="shared" ref="AB1987:AB2050" si="345">IF($D1987=AB$1,SUMIFS($H:$H,$G:$G,AB$1,$C:$C,"Buy")+SUMIFS($H:$H,$G:$G,AB$1,$C:$C,"Coin Deposit",$E:$E,"&lt;&gt;"),0)</f>
        <v>0</v>
      </c>
      <c r="AC1987" s="111">
        <f>SUMIFS('Deductions and Deposits'!$H:$H,'Deductions and Deposits'!$G:$G,D1987,'Deductions and Deposits'!$F:$F,"&lt;="&amp;B1987)+SUMIFS($F$3:F1987,$D$3:D1987,D1987,$C$3:C1987,"Coin Deposit",$E$3:E1987,"")</f>
        <v>0</v>
      </c>
      <c r="AD1987" s="111">
        <f>SUMIFS('Deductions and Deposits'!$D:$D,'Deductions and Deposits'!$C:$C,D1987)+SUMIFS($F:$F,$D:$D,D1987,$C:$C,"Coin Deduction")</f>
        <v>0</v>
      </c>
      <c r="AE1987" s="111">
        <f>Table5[[#This Row],[Column4]]+Table5[[#This Row],[Column14]]+Table5[[#This Row],[Column19]]+Table5[[#This Row],[Column12]]</f>
        <v>0</v>
      </c>
      <c r="AF1987" s="111">
        <f>Table5[[#This Row],[Column5]]+Table5[[#This Row],[Column13]]+Table5[[#This Row],[Column21]]+Table5[[#This Row],[Column18]]</f>
        <v>0</v>
      </c>
      <c r="AG1987" s="111">
        <f t="shared" ref="AG1987:AG2050" si="346">IF(AND((AC1987+Y1987+AA1987)&gt;AF1987,OR(C1987="buy",AND(C1987="Coin Deposit",E1987&lt;&gt;""))),(AC1987+Y1987+AA1987)-AF1987,0)</f>
        <v>0</v>
      </c>
      <c r="AH1987" s="111">
        <f t="shared" ref="AH1987:AH2050" si="347">IF(AND(AE1987&gt;AF1987,OR(C1987="buy",AND(C1987="Coin Deposit",E1987&lt;&gt;""))),AE1987-AF1987,0)</f>
        <v>0</v>
      </c>
      <c r="AI1987" s="111">
        <f>Table5[[#This Row],[Column17]]-Table5[[#This Row],[Column20]]</f>
        <v>0</v>
      </c>
      <c r="AJ1987" s="111">
        <f t="shared" ref="AJ1987:AJ2050" si="348">IF(AI1987&gt;F1987,F1987,AI1987)</f>
        <v>0</v>
      </c>
      <c r="AK1987" s="111">
        <f t="shared" si="341"/>
        <v>0</v>
      </c>
      <c r="AL1987" s="111">
        <f t="shared" ref="AL1987:AL2050" si="349">IFERROR(SUMIFS($AK:$AK,$D:$D,D1987)/SUMIFS($AJ:$AJ,$D:$D,D1987),0)</f>
        <v>0</v>
      </c>
      <c r="AM1987" s="111" t="str">
        <f t="shared" ref="AM1987:AM2050" si="350">C1987&amp;D1987</f>
        <v/>
      </c>
      <c r="AN1987" s="111" t="str">
        <f t="shared" ref="AN1987:AN2050" ca="1" si="351">OFFSET(AM1987,COUNTA($AM:$AM)-ROW()-(ROW()-ROW($AN$2)-1),)</f>
        <v/>
      </c>
    </row>
    <row r="1988" spans="1:40" ht="20.25" customHeight="1" x14ac:dyDescent="0.3">
      <c r="A1988" s="107"/>
      <c r="B1988" s="144"/>
      <c r="C1988" s="119"/>
      <c r="D1988" s="120"/>
      <c r="E1988" s="119"/>
      <c r="F1988" s="119"/>
      <c r="G1988" s="120"/>
      <c r="H1988" s="119"/>
      <c r="I1988" s="109"/>
      <c r="L1988" s="108"/>
      <c r="M1988" s="108"/>
      <c r="N1988" s="108"/>
      <c r="O1988" s="108"/>
      <c r="P1988" s="108"/>
      <c r="Q1988" s="108"/>
      <c r="R1988" s="108"/>
      <c r="S1988" s="108"/>
      <c r="T1988" s="100">
        <f t="shared" si="342"/>
        <v>0</v>
      </c>
      <c r="U1988" s="111"/>
      <c r="V1988" s="111"/>
      <c r="W1988" s="111">
        <f>SUMIFS($F$3:F1988,$D$3:D1988,D1988,$C$3:C1988,"Buy")+SUMIFS($F$3:F1988,$D$3:D1988,D1988,$C$3:C1988,"Coin Deposit",$E$3:E1988,"&lt;&gt;")</f>
        <v>0</v>
      </c>
      <c r="X1988" s="111">
        <f t="shared" si="343"/>
        <v>0</v>
      </c>
      <c r="Y1988" s="111">
        <f>IF($D1988=Y$1,SUMIFS($H$3:$H1988,$G$3:$G1988,Y$1,$C$3:$C1988,"Sell"),0)</f>
        <v>0</v>
      </c>
      <c r="Z1988" s="111">
        <f t="shared" si="344"/>
        <v>0</v>
      </c>
      <c r="AA1988" s="111">
        <f>IF($D1988=AA$1,SUMIFS($H$3:$H1988,$G$3:$G1988,AA$1,$C$3:$C1988,"Sell"),0)</f>
        <v>0</v>
      </c>
      <c r="AB1988" s="111">
        <f t="shared" si="345"/>
        <v>0</v>
      </c>
      <c r="AC1988" s="111">
        <f>SUMIFS('Deductions and Deposits'!$H:$H,'Deductions and Deposits'!$G:$G,D1988,'Deductions and Deposits'!$F:$F,"&lt;="&amp;B1988)+SUMIFS($F$3:F1988,$D$3:D1988,D1988,$C$3:C1988,"Coin Deposit",$E$3:E1988,"")</f>
        <v>0</v>
      </c>
      <c r="AD1988" s="111">
        <f>SUMIFS('Deductions and Deposits'!$D:$D,'Deductions and Deposits'!$C:$C,D1988)+SUMIFS($F:$F,$D:$D,D1988,$C:$C,"Coin Deduction")</f>
        <v>0</v>
      </c>
      <c r="AE1988" s="111">
        <f>Table5[[#This Row],[Column4]]+Table5[[#This Row],[Column14]]+Table5[[#This Row],[Column19]]+Table5[[#This Row],[Column12]]</f>
        <v>0</v>
      </c>
      <c r="AF1988" s="111">
        <f>Table5[[#This Row],[Column5]]+Table5[[#This Row],[Column13]]+Table5[[#This Row],[Column21]]+Table5[[#This Row],[Column18]]</f>
        <v>0</v>
      </c>
      <c r="AG1988" s="111">
        <f t="shared" si="346"/>
        <v>0</v>
      </c>
      <c r="AH1988" s="111">
        <f t="shared" si="347"/>
        <v>0</v>
      </c>
      <c r="AI1988" s="111">
        <f>Table5[[#This Row],[Column17]]-Table5[[#This Row],[Column20]]</f>
        <v>0</v>
      </c>
      <c r="AJ1988" s="111">
        <f t="shared" si="348"/>
        <v>0</v>
      </c>
      <c r="AK1988" s="111">
        <f t="shared" si="341"/>
        <v>0</v>
      </c>
      <c r="AL1988" s="111">
        <f t="shared" si="349"/>
        <v>0</v>
      </c>
      <c r="AM1988" s="111" t="str">
        <f t="shared" si="350"/>
        <v/>
      </c>
      <c r="AN1988" s="111" t="str">
        <f t="shared" ca="1" si="351"/>
        <v/>
      </c>
    </row>
    <row r="1989" spans="1:40" ht="20.25" customHeight="1" x14ac:dyDescent="0.3">
      <c r="A1989" s="107"/>
      <c r="B1989" s="144"/>
      <c r="C1989" s="119"/>
      <c r="D1989" s="120"/>
      <c r="E1989" s="119"/>
      <c r="F1989" s="119"/>
      <c r="G1989" s="120"/>
      <c r="H1989" s="119"/>
      <c r="I1989" s="109"/>
      <c r="L1989" s="108"/>
      <c r="M1989" s="108"/>
      <c r="N1989" s="108"/>
      <c r="O1989" s="108"/>
      <c r="P1989" s="108"/>
      <c r="Q1989" s="108"/>
      <c r="R1989" s="108"/>
      <c r="S1989" s="108"/>
      <c r="T1989" s="100">
        <f t="shared" si="342"/>
        <v>0</v>
      </c>
      <c r="U1989" s="111"/>
      <c r="V1989" s="111"/>
      <c r="W1989" s="111">
        <f>SUMIFS($F$3:F1989,$D$3:D1989,D1989,$C$3:C1989,"Buy")+SUMIFS($F$3:F1989,$D$3:D1989,D1989,$C$3:C1989,"Coin Deposit",$E$3:E1989,"&lt;&gt;")</f>
        <v>0</v>
      </c>
      <c r="X1989" s="111">
        <f t="shared" si="343"/>
        <v>0</v>
      </c>
      <c r="Y1989" s="111">
        <f>IF($D1989=Y$1,SUMIFS($H$3:$H1989,$G$3:$G1989,Y$1,$C$3:$C1989,"Sell"),0)</f>
        <v>0</v>
      </c>
      <c r="Z1989" s="111">
        <f t="shared" si="344"/>
        <v>0</v>
      </c>
      <c r="AA1989" s="111">
        <f>IF($D1989=AA$1,SUMIFS($H$3:$H1989,$G$3:$G1989,AA$1,$C$3:$C1989,"Sell"),0)</f>
        <v>0</v>
      </c>
      <c r="AB1989" s="111">
        <f t="shared" si="345"/>
        <v>0</v>
      </c>
      <c r="AC1989" s="111">
        <f>SUMIFS('Deductions and Deposits'!$H:$H,'Deductions and Deposits'!$G:$G,D1989,'Deductions and Deposits'!$F:$F,"&lt;="&amp;B1989)+SUMIFS($F$3:F1989,$D$3:D1989,D1989,$C$3:C1989,"Coin Deposit",$E$3:E1989,"")</f>
        <v>0</v>
      </c>
      <c r="AD1989" s="111">
        <f>SUMIFS('Deductions and Deposits'!$D:$D,'Deductions and Deposits'!$C:$C,D1989)+SUMIFS($F:$F,$D:$D,D1989,$C:$C,"Coin Deduction")</f>
        <v>0</v>
      </c>
      <c r="AE1989" s="111">
        <f>Table5[[#This Row],[Column4]]+Table5[[#This Row],[Column14]]+Table5[[#This Row],[Column19]]+Table5[[#This Row],[Column12]]</f>
        <v>0</v>
      </c>
      <c r="AF1989" s="111">
        <f>Table5[[#This Row],[Column5]]+Table5[[#This Row],[Column13]]+Table5[[#This Row],[Column21]]+Table5[[#This Row],[Column18]]</f>
        <v>0</v>
      </c>
      <c r="AG1989" s="111">
        <f t="shared" si="346"/>
        <v>0</v>
      </c>
      <c r="AH1989" s="111">
        <f t="shared" si="347"/>
        <v>0</v>
      </c>
      <c r="AI1989" s="111">
        <f>Table5[[#This Row],[Column17]]-Table5[[#This Row],[Column20]]</f>
        <v>0</v>
      </c>
      <c r="AJ1989" s="111">
        <f t="shared" si="348"/>
        <v>0</v>
      </c>
      <c r="AK1989" s="111">
        <f t="shared" si="341"/>
        <v>0</v>
      </c>
      <c r="AL1989" s="111">
        <f t="shared" si="349"/>
        <v>0</v>
      </c>
      <c r="AM1989" s="111" t="str">
        <f t="shared" si="350"/>
        <v/>
      </c>
      <c r="AN1989" s="111" t="str">
        <f t="shared" ca="1" si="351"/>
        <v/>
      </c>
    </row>
    <row r="1990" spans="1:40" ht="20.25" customHeight="1" x14ac:dyDescent="0.3">
      <c r="A1990" s="107"/>
      <c r="B1990" s="144"/>
      <c r="C1990" s="119"/>
      <c r="D1990" s="120"/>
      <c r="E1990" s="119"/>
      <c r="F1990" s="119"/>
      <c r="G1990" s="120"/>
      <c r="H1990" s="119"/>
      <c r="I1990" s="109"/>
      <c r="L1990" s="108"/>
      <c r="M1990" s="108"/>
      <c r="N1990" s="108"/>
      <c r="O1990" s="108"/>
      <c r="P1990" s="108"/>
      <c r="Q1990" s="108"/>
      <c r="R1990" s="108"/>
      <c r="S1990" s="108"/>
      <c r="T1990" s="100">
        <f t="shared" si="342"/>
        <v>0</v>
      </c>
      <c r="U1990" s="111"/>
      <c r="V1990" s="111"/>
      <c r="W1990" s="111">
        <f>SUMIFS($F$3:F1990,$D$3:D1990,D1990,$C$3:C1990,"Buy")+SUMIFS($F$3:F1990,$D$3:D1990,D1990,$C$3:C1990,"Coin Deposit",$E$3:E1990,"&lt;&gt;")</f>
        <v>0</v>
      </c>
      <c r="X1990" s="111">
        <f t="shared" si="343"/>
        <v>0</v>
      </c>
      <c r="Y1990" s="111">
        <f>IF($D1990=Y$1,SUMIFS($H$3:$H1990,$G$3:$G1990,Y$1,$C$3:$C1990,"Sell"),0)</f>
        <v>0</v>
      </c>
      <c r="Z1990" s="111">
        <f t="shared" si="344"/>
        <v>0</v>
      </c>
      <c r="AA1990" s="111">
        <f>IF($D1990=AA$1,SUMIFS($H$3:$H1990,$G$3:$G1990,AA$1,$C$3:$C1990,"Sell"),0)</f>
        <v>0</v>
      </c>
      <c r="AB1990" s="111">
        <f t="shared" si="345"/>
        <v>0</v>
      </c>
      <c r="AC1990" s="111">
        <f>SUMIFS('Deductions and Deposits'!$H:$H,'Deductions and Deposits'!$G:$G,D1990,'Deductions and Deposits'!$F:$F,"&lt;="&amp;B1990)+SUMIFS($F$3:F1990,$D$3:D1990,D1990,$C$3:C1990,"Coin Deposit",$E$3:E1990,"")</f>
        <v>0</v>
      </c>
      <c r="AD1990" s="111">
        <f>SUMIFS('Deductions and Deposits'!$D:$D,'Deductions and Deposits'!$C:$C,D1990)+SUMIFS($F:$F,$D:$D,D1990,$C:$C,"Coin Deduction")</f>
        <v>0</v>
      </c>
      <c r="AE1990" s="111">
        <f>Table5[[#This Row],[Column4]]+Table5[[#This Row],[Column14]]+Table5[[#This Row],[Column19]]+Table5[[#This Row],[Column12]]</f>
        <v>0</v>
      </c>
      <c r="AF1990" s="111">
        <f>Table5[[#This Row],[Column5]]+Table5[[#This Row],[Column13]]+Table5[[#This Row],[Column21]]+Table5[[#This Row],[Column18]]</f>
        <v>0</v>
      </c>
      <c r="AG1990" s="111">
        <f t="shared" si="346"/>
        <v>0</v>
      </c>
      <c r="AH1990" s="111">
        <f t="shared" si="347"/>
        <v>0</v>
      </c>
      <c r="AI1990" s="111">
        <f>Table5[[#This Row],[Column17]]-Table5[[#This Row],[Column20]]</f>
        <v>0</v>
      </c>
      <c r="AJ1990" s="111">
        <f t="shared" si="348"/>
        <v>0</v>
      </c>
      <c r="AK1990" s="111">
        <f t="shared" si="341"/>
        <v>0</v>
      </c>
      <c r="AL1990" s="111">
        <f t="shared" si="349"/>
        <v>0</v>
      </c>
      <c r="AM1990" s="111" t="str">
        <f t="shared" si="350"/>
        <v/>
      </c>
      <c r="AN1990" s="111" t="str">
        <f t="shared" ca="1" si="351"/>
        <v/>
      </c>
    </row>
    <row r="1991" spans="1:40" ht="20.25" customHeight="1" x14ac:dyDescent="0.3">
      <c r="A1991" s="107"/>
      <c r="B1991" s="144"/>
      <c r="C1991" s="119"/>
      <c r="D1991" s="120"/>
      <c r="E1991" s="119"/>
      <c r="F1991" s="119"/>
      <c r="G1991" s="120"/>
      <c r="H1991" s="119"/>
      <c r="I1991" s="109"/>
      <c r="L1991" s="108"/>
      <c r="M1991" s="108"/>
      <c r="N1991" s="108"/>
      <c r="O1991" s="108"/>
      <c r="P1991" s="108"/>
      <c r="Q1991" s="108"/>
      <c r="R1991" s="108"/>
      <c r="S1991" s="108"/>
      <c r="T1991" s="100">
        <f t="shared" si="342"/>
        <v>0</v>
      </c>
      <c r="U1991" s="111"/>
      <c r="V1991" s="111"/>
      <c r="W1991" s="111">
        <f>SUMIFS($F$3:F1991,$D$3:D1991,D1991,$C$3:C1991,"Buy")+SUMIFS($F$3:F1991,$D$3:D1991,D1991,$C$3:C1991,"Coin Deposit",$E$3:E1991,"&lt;&gt;")</f>
        <v>0</v>
      </c>
      <c r="X1991" s="111">
        <f t="shared" si="343"/>
        <v>0</v>
      </c>
      <c r="Y1991" s="111">
        <f>IF($D1991=Y$1,SUMIFS($H$3:$H1991,$G$3:$G1991,Y$1,$C$3:$C1991,"Sell"),0)</f>
        <v>0</v>
      </c>
      <c r="Z1991" s="111">
        <f t="shared" si="344"/>
        <v>0</v>
      </c>
      <c r="AA1991" s="111">
        <f>IF($D1991=AA$1,SUMIFS($H$3:$H1991,$G$3:$G1991,AA$1,$C$3:$C1991,"Sell"),0)</f>
        <v>0</v>
      </c>
      <c r="AB1991" s="111">
        <f t="shared" si="345"/>
        <v>0</v>
      </c>
      <c r="AC1991" s="111">
        <f>SUMIFS('Deductions and Deposits'!$H:$H,'Deductions and Deposits'!$G:$G,D1991,'Deductions and Deposits'!$F:$F,"&lt;="&amp;B1991)+SUMIFS($F$3:F1991,$D$3:D1991,D1991,$C$3:C1991,"Coin Deposit",$E$3:E1991,"")</f>
        <v>0</v>
      </c>
      <c r="AD1991" s="111">
        <f>SUMIFS('Deductions and Deposits'!$D:$D,'Deductions and Deposits'!$C:$C,D1991)+SUMIFS($F:$F,$D:$D,D1991,$C:$C,"Coin Deduction")</f>
        <v>0</v>
      </c>
      <c r="AE1991" s="111">
        <f>Table5[[#This Row],[Column4]]+Table5[[#This Row],[Column14]]+Table5[[#This Row],[Column19]]+Table5[[#This Row],[Column12]]</f>
        <v>0</v>
      </c>
      <c r="AF1991" s="111">
        <f>Table5[[#This Row],[Column5]]+Table5[[#This Row],[Column13]]+Table5[[#This Row],[Column21]]+Table5[[#This Row],[Column18]]</f>
        <v>0</v>
      </c>
      <c r="AG1991" s="111">
        <f t="shared" si="346"/>
        <v>0</v>
      </c>
      <c r="AH1991" s="111">
        <f t="shared" si="347"/>
        <v>0</v>
      </c>
      <c r="AI1991" s="111">
        <f>Table5[[#This Row],[Column17]]-Table5[[#This Row],[Column20]]</f>
        <v>0</v>
      </c>
      <c r="AJ1991" s="111">
        <f t="shared" si="348"/>
        <v>0</v>
      </c>
      <c r="AK1991" s="111">
        <f t="shared" si="341"/>
        <v>0</v>
      </c>
      <c r="AL1991" s="111">
        <f t="shared" si="349"/>
        <v>0</v>
      </c>
      <c r="AM1991" s="111" t="str">
        <f t="shared" si="350"/>
        <v/>
      </c>
      <c r="AN1991" s="111" t="str">
        <f t="shared" ca="1" si="351"/>
        <v/>
      </c>
    </row>
    <row r="1992" spans="1:40" ht="20.25" customHeight="1" x14ac:dyDescent="0.3">
      <c r="A1992" s="107"/>
      <c r="B1992" s="144"/>
      <c r="C1992" s="119"/>
      <c r="D1992" s="120"/>
      <c r="E1992" s="119"/>
      <c r="F1992" s="119"/>
      <c r="G1992" s="120"/>
      <c r="H1992" s="119"/>
      <c r="I1992" s="109"/>
      <c r="L1992" s="108"/>
      <c r="M1992" s="108"/>
      <c r="N1992" s="108"/>
      <c r="O1992" s="108"/>
      <c r="P1992" s="108"/>
      <c r="Q1992" s="108"/>
      <c r="R1992" s="108"/>
      <c r="S1992" s="108"/>
      <c r="T1992" s="100">
        <f t="shared" si="342"/>
        <v>0</v>
      </c>
      <c r="U1992" s="111"/>
      <c r="V1992" s="111"/>
      <c r="W1992" s="111">
        <f>SUMIFS($F$3:F1992,$D$3:D1992,D1992,$C$3:C1992,"Buy")+SUMIFS($F$3:F1992,$D$3:D1992,D1992,$C$3:C1992,"Coin Deposit",$E$3:E1992,"&lt;&gt;")</f>
        <v>0</v>
      </c>
      <c r="X1992" s="111">
        <f t="shared" si="343"/>
        <v>0</v>
      </c>
      <c r="Y1992" s="111">
        <f>IF($D1992=Y$1,SUMIFS($H$3:$H1992,$G$3:$G1992,Y$1,$C$3:$C1992,"Sell"),0)</f>
        <v>0</v>
      </c>
      <c r="Z1992" s="111">
        <f t="shared" si="344"/>
        <v>0</v>
      </c>
      <c r="AA1992" s="111">
        <f>IF($D1992=AA$1,SUMIFS($H$3:$H1992,$G$3:$G1992,AA$1,$C$3:$C1992,"Sell"),0)</f>
        <v>0</v>
      </c>
      <c r="AB1992" s="111">
        <f t="shared" si="345"/>
        <v>0</v>
      </c>
      <c r="AC1992" s="111">
        <f>SUMIFS('Deductions and Deposits'!$H:$H,'Deductions and Deposits'!$G:$G,D1992,'Deductions and Deposits'!$F:$F,"&lt;="&amp;B1992)+SUMIFS($F$3:F1992,$D$3:D1992,D1992,$C$3:C1992,"Coin Deposit",$E$3:E1992,"")</f>
        <v>0</v>
      </c>
      <c r="AD1992" s="111">
        <f>SUMIFS('Deductions and Deposits'!$D:$D,'Deductions and Deposits'!$C:$C,D1992)+SUMIFS($F:$F,$D:$D,D1992,$C:$C,"Coin Deduction")</f>
        <v>0</v>
      </c>
      <c r="AE1992" s="111">
        <f>Table5[[#This Row],[Column4]]+Table5[[#This Row],[Column14]]+Table5[[#This Row],[Column19]]+Table5[[#This Row],[Column12]]</f>
        <v>0</v>
      </c>
      <c r="AF1992" s="111">
        <f>Table5[[#This Row],[Column5]]+Table5[[#This Row],[Column13]]+Table5[[#This Row],[Column21]]+Table5[[#This Row],[Column18]]</f>
        <v>0</v>
      </c>
      <c r="AG1992" s="111">
        <f t="shared" si="346"/>
        <v>0</v>
      </c>
      <c r="AH1992" s="111">
        <f t="shared" si="347"/>
        <v>0</v>
      </c>
      <c r="AI1992" s="111">
        <f>Table5[[#This Row],[Column17]]-Table5[[#This Row],[Column20]]</f>
        <v>0</v>
      </c>
      <c r="AJ1992" s="111">
        <f t="shared" si="348"/>
        <v>0</v>
      </c>
      <c r="AK1992" s="111">
        <f t="shared" si="341"/>
        <v>0</v>
      </c>
      <c r="AL1992" s="111">
        <f t="shared" si="349"/>
        <v>0</v>
      </c>
      <c r="AM1992" s="111" t="str">
        <f t="shared" si="350"/>
        <v/>
      </c>
      <c r="AN1992" s="111" t="str">
        <f t="shared" ca="1" si="351"/>
        <v/>
      </c>
    </row>
    <row r="1993" spans="1:40" ht="20.25" customHeight="1" x14ac:dyDescent="0.3">
      <c r="A1993" s="107"/>
      <c r="B1993" s="144"/>
      <c r="C1993" s="119"/>
      <c r="D1993" s="120"/>
      <c r="E1993" s="119"/>
      <c r="F1993" s="119"/>
      <c r="G1993" s="120"/>
      <c r="H1993" s="119"/>
      <c r="I1993" s="109"/>
      <c r="L1993" s="108"/>
      <c r="M1993" s="108"/>
      <c r="N1993" s="108"/>
      <c r="O1993" s="108"/>
      <c r="P1993" s="108"/>
      <c r="Q1993" s="108"/>
      <c r="R1993" s="108"/>
      <c r="S1993" s="108"/>
      <c r="T1993" s="100">
        <f t="shared" si="342"/>
        <v>0</v>
      </c>
      <c r="U1993" s="111"/>
      <c r="V1993" s="111"/>
      <c r="W1993" s="111">
        <f>SUMIFS($F$3:F1993,$D$3:D1993,D1993,$C$3:C1993,"Buy")+SUMIFS($F$3:F1993,$D$3:D1993,D1993,$C$3:C1993,"Coin Deposit",$E$3:E1993,"&lt;&gt;")</f>
        <v>0</v>
      </c>
      <c r="X1993" s="111">
        <f t="shared" si="343"/>
        <v>0</v>
      </c>
      <c r="Y1993" s="111">
        <f>IF($D1993=Y$1,SUMIFS($H$3:$H1993,$G$3:$G1993,Y$1,$C$3:$C1993,"Sell"),0)</f>
        <v>0</v>
      </c>
      <c r="Z1993" s="111">
        <f t="shared" si="344"/>
        <v>0</v>
      </c>
      <c r="AA1993" s="111">
        <f>IF($D1993=AA$1,SUMIFS($H$3:$H1993,$G$3:$G1993,AA$1,$C$3:$C1993,"Sell"),0)</f>
        <v>0</v>
      </c>
      <c r="AB1993" s="111">
        <f t="shared" si="345"/>
        <v>0</v>
      </c>
      <c r="AC1993" s="111">
        <f>SUMIFS('Deductions and Deposits'!$H:$H,'Deductions and Deposits'!$G:$G,D1993,'Deductions and Deposits'!$F:$F,"&lt;="&amp;B1993)+SUMIFS($F$3:F1993,$D$3:D1993,D1993,$C$3:C1993,"Coin Deposit",$E$3:E1993,"")</f>
        <v>0</v>
      </c>
      <c r="AD1993" s="111">
        <f>SUMIFS('Deductions and Deposits'!$D:$D,'Deductions and Deposits'!$C:$C,D1993)+SUMIFS($F:$F,$D:$D,D1993,$C:$C,"Coin Deduction")</f>
        <v>0</v>
      </c>
      <c r="AE1993" s="111">
        <f>Table5[[#This Row],[Column4]]+Table5[[#This Row],[Column14]]+Table5[[#This Row],[Column19]]+Table5[[#This Row],[Column12]]</f>
        <v>0</v>
      </c>
      <c r="AF1993" s="111">
        <f>Table5[[#This Row],[Column5]]+Table5[[#This Row],[Column13]]+Table5[[#This Row],[Column21]]+Table5[[#This Row],[Column18]]</f>
        <v>0</v>
      </c>
      <c r="AG1993" s="111">
        <f t="shared" si="346"/>
        <v>0</v>
      </c>
      <c r="AH1993" s="111">
        <f t="shared" si="347"/>
        <v>0</v>
      </c>
      <c r="AI1993" s="111">
        <f>Table5[[#This Row],[Column17]]-Table5[[#This Row],[Column20]]</f>
        <v>0</v>
      </c>
      <c r="AJ1993" s="111">
        <f t="shared" si="348"/>
        <v>0</v>
      </c>
      <c r="AK1993" s="111">
        <f t="shared" si="341"/>
        <v>0</v>
      </c>
      <c r="AL1993" s="111">
        <f t="shared" si="349"/>
        <v>0</v>
      </c>
      <c r="AM1993" s="111" t="str">
        <f t="shared" si="350"/>
        <v/>
      </c>
      <c r="AN1993" s="111" t="str">
        <f t="shared" ca="1" si="351"/>
        <v/>
      </c>
    </row>
    <row r="1994" spans="1:40" ht="20.25" customHeight="1" x14ac:dyDescent="0.3">
      <c r="A1994" s="107"/>
      <c r="B1994" s="144"/>
      <c r="C1994" s="119"/>
      <c r="D1994" s="120"/>
      <c r="E1994" s="119"/>
      <c r="F1994" s="119"/>
      <c r="G1994" s="120"/>
      <c r="H1994" s="119"/>
      <c r="I1994" s="109"/>
      <c r="L1994" s="108"/>
      <c r="M1994" s="108"/>
      <c r="N1994" s="108"/>
      <c r="O1994" s="108"/>
      <c r="P1994" s="108"/>
      <c r="Q1994" s="108"/>
      <c r="R1994" s="108"/>
      <c r="S1994" s="108"/>
      <c r="T1994" s="100">
        <f t="shared" si="342"/>
        <v>0</v>
      </c>
      <c r="U1994" s="111"/>
      <c r="V1994" s="111"/>
      <c r="W1994" s="111">
        <f>SUMIFS($F$3:F1994,$D$3:D1994,D1994,$C$3:C1994,"Buy")+SUMIFS($F$3:F1994,$D$3:D1994,D1994,$C$3:C1994,"Coin Deposit",$E$3:E1994,"&lt;&gt;")</f>
        <v>0</v>
      </c>
      <c r="X1994" s="111">
        <f t="shared" si="343"/>
        <v>0</v>
      </c>
      <c r="Y1994" s="111">
        <f>IF($D1994=Y$1,SUMIFS($H$3:$H1994,$G$3:$G1994,Y$1,$C$3:$C1994,"Sell"),0)</f>
        <v>0</v>
      </c>
      <c r="Z1994" s="111">
        <f t="shared" si="344"/>
        <v>0</v>
      </c>
      <c r="AA1994" s="111">
        <f>IF($D1994=AA$1,SUMIFS($H$3:$H1994,$G$3:$G1994,AA$1,$C$3:$C1994,"Sell"),0)</f>
        <v>0</v>
      </c>
      <c r="AB1994" s="111">
        <f t="shared" si="345"/>
        <v>0</v>
      </c>
      <c r="AC1994" s="111">
        <f>SUMIFS('Deductions and Deposits'!$H:$H,'Deductions and Deposits'!$G:$G,D1994,'Deductions and Deposits'!$F:$F,"&lt;="&amp;B1994)+SUMIFS($F$3:F1994,$D$3:D1994,D1994,$C$3:C1994,"Coin Deposit",$E$3:E1994,"")</f>
        <v>0</v>
      </c>
      <c r="AD1994" s="111">
        <f>SUMIFS('Deductions and Deposits'!$D:$D,'Deductions and Deposits'!$C:$C,D1994)+SUMIFS($F:$F,$D:$D,D1994,$C:$C,"Coin Deduction")</f>
        <v>0</v>
      </c>
      <c r="AE1994" s="111">
        <f>Table5[[#This Row],[Column4]]+Table5[[#This Row],[Column14]]+Table5[[#This Row],[Column19]]+Table5[[#This Row],[Column12]]</f>
        <v>0</v>
      </c>
      <c r="AF1994" s="111">
        <f>Table5[[#This Row],[Column5]]+Table5[[#This Row],[Column13]]+Table5[[#This Row],[Column21]]+Table5[[#This Row],[Column18]]</f>
        <v>0</v>
      </c>
      <c r="AG1994" s="111">
        <f t="shared" si="346"/>
        <v>0</v>
      </c>
      <c r="AH1994" s="111">
        <f t="shared" si="347"/>
        <v>0</v>
      </c>
      <c r="AI1994" s="111">
        <f>Table5[[#This Row],[Column17]]-Table5[[#This Row],[Column20]]</f>
        <v>0</v>
      </c>
      <c r="AJ1994" s="111">
        <f t="shared" si="348"/>
        <v>0</v>
      </c>
      <c r="AK1994" s="111">
        <f t="shared" si="341"/>
        <v>0</v>
      </c>
      <c r="AL1994" s="111">
        <f t="shared" si="349"/>
        <v>0</v>
      </c>
      <c r="AM1994" s="111" t="str">
        <f t="shared" si="350"/>
        <v/>
      </c>
      <c r="AN1994" s="111" t="str">
        <f t="shared" ca="1" si="351"/>
        <v/>
      </c>
    </row>
    <row r="1995" spans="1:40" ht="20.25" customHeight="1" x14ac:dyDescent="0.3">
      <c r="A1995" s="107"/>
      <c r="B1995" s="144"/>
      <c r="C1995" s="119"/>
      <c r="D1995" s="120"/>
      <c r="E1995" s="119"/>
      <c r="F1995" s="119"/>
      <c r="G1995" s="120"/>
      <c r="H1995" s="119"/>
      <c r="I1995" s="109"/>
      <c r="L1995" s="108"/>
      <c r="M1995" s="108"/>
      <c r="N1995" s="108"/>
      <c r="O1995" s="108"/>
      <c r="P1995" s="108"/>
      <c r="Q1995" s="108"/>
      <c r="R1995" s="108"/>
      <c r="S1995" s="108"/>
      <c r="T1995" s="100">
        <f t="shared" si="342"/>
        <v>0</v>
      </c>
      <c r="U1995" s="111"/>
      <c r="V1995" s="111"/>
      <c r="W1995" s="111">
        <f>SUMIFS($F$3:F1995,$D$3:D1995,D1995,$C$3:C1995,"Buy")+SUMIFS($F$3:F1995,$D$3:D1995,D1995,$C$3:C1995,"Coin Deposit",$E$3:E1995,"&lt;&gt;")</f>
        <v>0</v>
      </c>
      <c r="X1995" s="111">
        <f t="shared" si="343"/>
        <v>0</v>
      </c>
      <c r="Y1995" s="111">
        <f>IF($D1995=Y$1,SUMIFS($H$3:$H1995,$G$3:$G1995,Y$1,$C$3:$C1995,"Sell"),0)</f>
        <v>0</v>
      </c>
      <c r="Z1995" s="111">
        <f t="shared" si="344"/>
        <v>0</v>
      </c>
      <c r="AA1995" s="111">
        <f>IF($D1995=AA$1,SUMIFS($H$3:$H1995,$G$3:$G1995,AA$1,$C$3:$C1995,"Sell"),0)</f>
        <v>0</v>
      </c>
      <c r="AB1995" s="111">
        <f t="shared" si="345"/>
        <v>0</v>
      </c>
      <c r="AC1995" s="111">
        <f>SUMIFS('Deductions and Deposits'!$H:$H,'Deductions and Deposits'!$G:$G,D1995,'Deductions and Deposits'!$F:$F,"&lt;="&amp;B1995)+SUMIFS($F$3:F1995,$D$3:D1995,D1995,$C$3:C1995,"Coin Deposit",$E$3:E1995,"")</f>
        <v>0</v>
      </c>
      <c r="AD1995" s="111">
        <f>SUMIFS('Deductions and Deposits'!$D:$D,'Deductions and Deposits'!$C:$C,D1995)+SUMIFS($F:$F,$D:$D,D1995,$C:$C,"Coin Deduction")</f>
        <v>0</v>
      </c>
      <c r="AE1995" s="111">
        <f>Table5[[#This Row],[Column4]]+Table5[[#This Row],[Column14]]+Table5[[#This Row],[Column19]]+Table5[[#This Row],[Column12]]</f>
        <v>0</v>
      </c>
      <c r="AF1995" s="111">
        <f>Table5[[#This Row],[Column5]]+Table5[[#This Row],[Column13]]+Table5[[#This Row],[Column21]]+Table5[[#This Row],[Column18]]</f>
        <v>0</v>
      </c>
      <c r="AG1995" s="111">
        <f t="shared" si="346"/>
        <v>0</v>
      </c>
      <c r="AH1995" s="111">
        <f t="shared" si="347"/>
        <v>0</v>
      </c>
      <c r="AI1995" s="111">
        <f>Table5[[#This Row],[Column17]]-Table5[[#This Row],[Column20]]</f>
        <v>0</v>
      </c>
      <c r="AJ1995" s="111">
        <f t="shared" si="348"/>
        <v>0</v>
      </c>
      <c r="AK1995" s="111">
        <f t="shared" si="341"/>
        <v>0</v>
      </c>
      <c r="AL1995" s="111">
        <f t="shared" si="349"/>
        <v>0</v>
      </c>
      <c r="AM1995" s="111" t="str">
        <f t="shared" si="350"/>
        <v/>
      </c>
      <c r="AN1995" s="111" t="str">
        <f t="shared" ca="1" si="351"/>
        <v/>
      </c>
    </row>
    <row r="1996" spans="1:40" ht="20.25" customHeight="1" x14ac:dyDescent="0.3">
      <c r="A1996" s="107"/>
      <c r="B1996" s="144"/>
      <c r="C1996" s="119"/>
      <c r="D1996" s="120"/>
      <c r="E1996" s="119"/>
      <c r="F1996" s="119"/>
      <c r="G1996" s="120"/>
      <c r="H1996" s="119"/>
      <c r="I1996" s="109"/>
      <c r="L1996" s="108"/>
      <c r="M1996" s="108"/>
      <c r="N1996" s="108"/>
      <c r="O1996" s="108"/>
      <c r="P1996" s="108"/>
      <c r="Q1996" s="108"/>
      <c r="R1996" s="108"/>
      <c r="S1996" s="108"/>
      <c r="T1996" s="100">
        <f t="shared" si="342"/>
        <v>0</v>
      </c>
      <c r="U1996" s="111"/>
      <c r="V1996" s="111"/>
      <c r="W1996" s="111">
        <f>SUMIFS($F$3:F1996,$D$3:D1996,D1996,$C$3:C1996,"Buy")+SUMIFS($F$3:F1996,$D$3:D1996,D1996,$C$3:C1996,"Coin Deposit",$E$3:E1996,"&lt;&gt;")</f>
        <v>0</v>
      </c>
      <c r="X1996" s="111">
        <f t="shared" si="343"/>
        <v>0</v>
      </c>
      <c r="Y1996" s="111">
        <f>IF($D1996=Y$1,SUMIFS($H$3:$H1996,$G$3:$G1996,Y$1,$C$3:$C1996,"Sell"),0)</f>
        <v>0</v>
      </c>
      <c r="Z1996" s="111">
        <f t="shared" si="344"/>
        <v>0</v>
      </c>
      <c r="AA1996" s="111">
        <f>IF($D1996=AA$1,SUMIFS($H$3:$H1996,$G$3:$G1996,AA$1,$C$3:$C1996,"Sell"),0)</f>
        <v>0</v>
      </c>
      <c r="AB1996" s="111">
        <f t="shared" si="345"/>
        <v>0</v>
      </c>
      <c r="AC1996" s="111">
        <f>SUMIFS('Deductions and Deposits'!$H:$H,'Deductions and Deposits'!$G:$G,D1996,'Deductions and Deposits'!$F:$F,"&lt;="&amp;B1996)+SUMIFS($F$3:F1996,$D$3:D1996,D1996,$C$3:C1996,"Coin Deposit",$E$3:E1996,"")</f>
        <v>0</v>
      </c>
      <c r="AD1996" s="111">
        <f>SUMIFS('Deductions and Deposits'!$D:$D,'Deductions and Deposits'!$C:$C,D1996)+SUMIFS($F:$F,$D:$D,D1996,$C:$C,"Coin Deduction")</f>
        <v>0</v>
      </c>
      <c r="AE1996" s="111">
        <f>Table5[[#This Row],[Column4]]+Table5[[#This Row],[Column14]]+Table5[[#This Row],[Column19]]+Table5[[#This Row],[Column12]]</f>
        <v>0</v>
      </c>
      <c r="AF1996" s="111">
        <f>Table5[[#This Row],[Column5]]+Table5[[#This Row],[Column13]]+Table5[[#This Row],[Column21]]+Table5[[#This Row],[Column18]]</f>
        <v>0</v>
      </c>
      <c r="AG1996" s="111">
        <f t="shared" si="346"/>
        <v>0</v>
      </c>
      <c r="AH1996" s="111">
        <f t="shared" si="347"/>
        <v>0</v>
      </c>
      <c r="AI1996" s="111">
        <f>Table5[[#This Row],[Column17]]-Table5[[#This Row],[Column20]]</f>
        <v>0</v>
      </c>
      <c r="AJ1996" s="111">
        <f t="shared" si="348"/>
        <v>0</v>
      </c>
      <c r="AK1996" s="111">
        <f t="shared" si="341"/>
        <v>0</v>
      </c>
      <c r="AL1996" s="111">
        <f t="shared" si="349"/>
        <v>0</v>
      </c>
      <c r="AM1996" s="111" t="str">
        <f t="shared" si="350"/>
        <v/>
      </c>
      <c r="AN1996" s="111" t="str">
        <f t="shared" ca="1" si="351"/>
        <v/>
      </c>
    </row>
    <row r="1997" spans="1:40" ht="20.25" customHeight="1" x14ac:dyDescent="0.3">
      <c r="A1997" s="107"/>
      <c r="B1997" s="144"/>
      <c r="C1997" s="119"/>
      <c r="D1997" s="120"/>
      <c r="E1997" s="119"/>
      <c r="F1997" s="119"/>
      <c r="G1997" s="120"/>
      <c r="H1997" s="119"/>
      <c r="I1997" s="109"/>
      <c r="L1997" s="108"/>
      <c r="M1997" s="108"/>
      <c r="N1997" s="108"/>
      <c r="O1997" s="108"/>
      <c r="P1997" s="108"/>
      <c r="Q1997" s="108"/>
      <c r="R1997" s="108"/>
      <c r="S1997" s="108"/>
      <c r="T1997" s="100">
        <f t="shared" si="342"/>
        <v>0</v>
      </c>
      <c r="U1997" s="111"/>
      <c r="V1997" s="111"/>
      <c r="W1997" s="111">
        <f>SUMIFS($F$3:F1997,$D$3:D1997,D1997,$C$3:C1997,"Buy")+SUMIFS($F$3:F1997,$D$3:D1997,D1997,$C$3:C1997,"Coin Deposit",$E$3:E1997,"&lt;&gt;")</f>
        <v>0</v>
      </c>
      <c r="X1997" s="111">
        <f t="shared" si="343"/>
        <v>0</v>
      </c>
      <c r="Y1997" s="111">
        <f>IF($D1997=Y$1,SUMIFS($H$3:$H1997,$G$3:$G1997,Y$1,$C$3:$C1997,"Sell"),0)</f>
        <v>0</v>
      </c>
      <c r="Z1997" s="111">
        <f t="shared" si="344"/>
        <v>0</v>
      </c>
      <c r="AA1997" s="111">
        <f>IF($D1997=AA$1,SUMIFS($H$3:$H1997,$G$3:$G1997,AA$1,$C$3:$C1997,"Sell"),0)</f>
        <v>0</v>
      </c>
      <c r="AB1997" s="111">
        <f t="shared" si="345"/>
        <v>0</v>
      </c>
      <c r="AC1997" s="111">
        <f>SUMIFS('Deductions and Deposits'!$H:$H,'Deductions and Deposits'!$G:$G,D1997,'Deductions and Deposits'!$F:$F,"&lt;="&amp;B1997)+SUMIFS($F$3:F1997,$D$3:D1997,D1997,$C$3:C1997,"Coin Deposit",$E$3:E1997,"")</f>
        <v>0</v>
      </c>
      <c r="AD1997" s="111">
        <f>SUMIFS('Deductions and Deposits'!$D:$D,'Deductions and Deposits'!$C:$C,D1997)+SUMIFS($F:$F,$D:$D,D1997,$C:$C,"Coin Deduction")</f>
        <v>0</v>
      </c>
      <c r="AE1997" s="111">
        <f>Table5[[#This Row],[Column4]]+Table5[[#This Row],[Column14]]+Table5[[#This Row],[Column19]]+Table5[[#This Row],[Column12]]</f>
        <v>0</v>
      </c>
      <c r="AF1997" s="111">
        <f>Table5[[#This Row],[Column5]]+Table5[[#This Row],[Column13]]+Table5[[#This Row],[Column21]]+Table5[[#This Row],[Column18]]</f>
        <v>0</v>
      </c>
      <c r="AG1997" s="111">
        <f t="shared" si="346"/>
        <v>0</v>
      </c>
      <c r="AH1997" s="111">
        <f t="shared" si="347"/>
        <v>0</v>
      </c>
      <c r="AI1997" s="111">
        <f>Table5[[#This Row],[Column17]]-Table5[[#This Row],[Column20]]</f>
        <v>0</v>
      </c>
      <c r="AJ1997" s="111">
        <f t="shared" si="348"/>
        <v>0</v>
      </c>
      <c r="AK1997" s="111">
        <f t="shared" si="341"/>
        <v>0</v>
      </c>
      <c r="AL1997" s="111">
        <f t="shared" si="349"/>
        <v>0</v>
      </c>
      <c r="AM1997" s="111" t="str">
        <f t="shared" si="350"/>
        <v/>
      </c>
      <c r="AN1997" s="111" t="str">
        <f t="shared" ca="1" si="351"/>
        <v/>
      </c>
    </row>
    <row r="1998" spans="1:40" ht="20.25" customHeight="1" x14ac:dyDescent="0.3">
      <c r="A1998" s="107"/>
      <c r="B1998" s="144"/>
      <c r="C1998" s="119"/>
      <c r="D1998" s="120"/>
      <c r="E1998" s="119"/>
      <c r="F1998" s="119"/>
      <c r="G1998" s="120"/>
      <c r="H1998" s="119"/>
      <c r="I1998" s="109"/>
      <c r="L1998" s="108"/>
      <c r="M1998" s="108"/>
      <c r="N1998" s="108"/>
      <c r="O1998" s="108"/>
      <c r="P1998" s="108"/>
      <c r="Q1998" s="108"/>
      <c r="R1998" s="108"/>
      <c r="S1998" s="108"/>
      <c r="T1998" s="100">
        <f t="shared" si="342"/>
        <v>0</v>
      </c>
      <c r="U1998" s="111"/>
      <c r="V1998" s="111"/>
      <c r="W1998" s="111">
        <f>SUMIFS($F$3:F1998,$D$3:D1998,D1998,$C$3:C1998,"Buy")+SUMIFS($F$3:F1998,$D$3:D1998,D1998,$C$3:C1998,"Coin Deposit",$E$3:E1998,"&lt;&gt;")</f>
        <v>0</v>
      </c>
      <c r="X1998" s="111">
        <f t="shared" si="343"/>
        <v>0</v>
      </c>
      <c r="Y1998" s="111">
        <f>IF($D1998=Y$1,SUMIFS($H$3:$H1998,$G$3:$G1998,Y$1,$C$3:$C1998,"Sell"),0)</f>
        <v>0</v>
      </c>
      <c r="Z1998" s="111">
        <f t="shared" si="344"/>
        <v>0</v>
      </c>
      <c r="AA1998" s="111">
        <f>IF($D1998=AA$1,SUMIFS($H$3:$H1998,$G$3:$G1998,AA$1,$C$3:$C1998,"Sell"),0)</f>
        <v>0</v>
      </c>
      <c r="AB1998" s="111">
        <f t="shared" si="345"/>
        <v>0</v>
      </c>
      <c r="AC1998" s="111">
        <f>SUMIFS('Deductions and Deposits'!$H:$H,'Deductions and Deposits'!$G:$G,D1998,'Deductions and Deposits'!$F:$F,"&lt;="&amp;B1998)+SUMIFS($F$3:F1998,$D$3:D1998,D1998,$C$3:C1998,"Coin Deposit",$E$3:E1998,"")</f>
        <v>0</v>
      </c>
      <c r="AD1998" s="111">
        <f>SUMIFS('Deductions and Deposits'!$D:$D,'Deductions and Deposits'!$C:$C,D1998)+SUMIFS($F:$F,$D:$D,D1998,$C:$C,"Coin Deduction")</f>
        <v>0</v>
      </c>
      <c r="AE1998" s="111">
        <f>Table5[[#This Row],[Column4]]+Table5[[#This Row],[Column14]]+Table5[[#This Row],[Column19]]+Table5[[#This Row],[Column12]]</f>
        <v>0</v>
      </c>
      <c r="AF1998" s="111">
        <f>Table5[[#This Row],[Column5]]+Table5[[#This Row],[Column13]]+Table5[[#This Row],[Column21]]+Table5[[#This Row],[Column18]]</f>
        <v>0</v>
      </c>
      <c r="AG1998" s="111">
        <f t="shared" si="346"/>
        <v>0</v>
      </c>
      <c r="AH1998" s="111">
        <f t="shared" si="347"/>
        <v>0</v>
      </c>
      <c r="AI1998" s="111">
        <f>Table5[[#This Row],[Column17]]-Table5[[#This Row],[Column20]]</f>
        <v>0</v>
      </c>
      <c r="AJ1998" s="111">
        <f t="shared" si="348"/>
        <v>0</v>
      </c>
      <c r="AK1998" s="111">
        <f t="shared" si="341"/>
        <v>0</v>
      </c>
      <c r="AL1998" s="111">
        <f t="shared" si="349"/>
        <v>0</v>
      </c>
      <c r="AM1998" s="111" t="str">
        <f t="shared" si="350"/>
        <v/>
      </c>
      <c r="AN1998" s="111" t="str">
        <f t="shared" ca="1" si="351"/>
        <v/>
      </c>
    </row>
    <row r="1999" spans="1:40" ht="20.25" customHeight="1" x14ac:dyDescent="0.3">
      <c r="A1999" s="107"/>
      <c r="B1999" s="144"/>
      <c r="C1999" s="119"/>
      <c r="D1999" s="120"/>
      <c r="E1999" s="119"/>
      <c r="F1999" s="119"/>
      <c r="G1999" s="120"/>
      <c r="H1999" s="119"/>
      <c r="I1999" s="109"/>
      <c r="L1999" s="108"/>
      <c r="M1999" s="108"/>
      <c r="N1999" s="108"/>
      <c r="O1999" s="108"/>
      <c r="P1999" s="108"/>
      <c r="Q1999" s="108"/>
      <c r="R1999" s="108"/>
      <c r="S1999" s="108"/>
      <c r="T1999" s="100">
        <f t="shared" si="342"/>
        <v>0</v>
      </c>
      <c r="U1999" s="111"/>
      <c r="V1999" s="111"/>
      <c r="W1999" s="111">
        <f>SUMIFS($F$3:F1999,$D$3:D1999,D1999,$C$3:C1999,"Buy")+SUMIFS($F$3:F1999,$D$3:D1999,D1999,$C$3:C1999,"Coin Deposit",$E$3:E1999,"&lt;&gt;")</f>
        <v>0</v>
      </c>
      <c r="X1999" s="111">
        <f t="shared" si="343"/>
        <v>0</v>
      </c>
      <c r="Y1999" s="111">
        <f>IF($D1999=Y$1,SUMIFS($H$3:$H1999,$G$3:$G1999,Y$1,$C$3:$C1999,"Sell"),0)</f>
        <v>0</v>
      </c>
      <c r="Z1999" s="111">
        <f t="shared" si="344"/>
        <v>0</v>
      </c>
      <c r="AA1999" s="111">
        <f>IF($D1999=AA$1,SUMIFS($H$3:$H1999,$G$3:$G1999,AA$1,$C$3:$C1999,"Sell"),0)</f>
        <v>0</v>
      </c>
      <c r="AB1999" s="111">
        <f t="shared" si="345"/>
        <v>0</v>
      </c>
      <c r="AC1999" s="111">
        <f>SUMIFS('Deductions and Deposits'!$H:$H,'Deductions and Deposits'!$G:$G,D1999,'Deductions and Deposits'!$F:$F,"&lt;="&amp;B1999)+SUMIFS($F$3:F1999,$D$3:D1999,D1999,$C$3:C1999,"Coin Deposit",$E$3:E1999,"")</f>
        <v>0</v>
      </c>
      <c r="AD1999" s="111">
        <f>SUMIFS('Deductions and Deposits'!$D:$D,'Deductions and Deposits'!$C:$C,D1999)+SUMIFS($F:$F,$D:$D,D1999,$C:$C,"Coin Deduction")</f>
        <v>0</v>
      </c>
      <c r="AE1999" s="111">
        <f>Table5[[#This Row],[Column4]]+Table5[[#This Row],[Column14]]+Table5[[#This Row],[Column19]]+Table5[[#This Row],[Column12]]</f>
        <v>0</v>
      </c>
      <c r="AF1999" s="111">
        <f>Table5[[#This Row],[Column5]]+Table5[[#This Row],[Column13]]+Table5[[#This Row],[Column21]]+Table5[[#This Row],[Column18]]</f>
        <v>0</v>
      </c>
      <c r="AG1999" s="111">
        <f t="shared" si="346"/>
        <v>0</v>
      </c>
      <c r="AH1999" s="111">
        <f t="shared" si="347"/>
        <v>0</v>
      </c>
      <c r="AI1999" s="111">
        <f>Table5[[#This Row],[Column17]]-Table5[[#This Row],[Column20]]</f>
        <v>0</v>
      </c>
      <c r="AJ1999" s="111">
        <f t="shared" si="348"/>
        <v>0</v>
      </c>
      <c r="AK1999" s="111">
        <f t="shared" si="341"/>
        <v>0</v>
      </c>
      <c r="AL1999" s="111">
        <f t="shared" si="349"/>
        <v>0</v>
      </c>
      <c r="AM1999" s="111" t="str">
        <f t="shared" si="350"/>
        <v/>
      </c>
      <c r="AN1999" s="111" t="str">
        <f t="shared" ca="1" si="351"/>
        <v/>
      </c>
    </row>
    <row r="2000" spans="1:40" ht="20.25" customHeight="1" x14ac:dyDescent="0.3">
      <c r="A2000" s="107"/>
      <c r="B2000" s="144"/>
      <c r="C2000" s="119"/>
      <c r="D2000" s="120"/>
      <c r="E2000" s="119"/>
      <c r="F2000" s="119"/>
      <c r="G2000" s="120"/>
      <c r="H2000" s="119"/>
      <c r="I2000" s="109"/>
      <c r="L2000" s="108"/>
      <c r="M2000" s="108"/>
      <c r="N2000" s="108"/>
      <c r="O2000" s="108"/>
      <c r="P2000" s="108"/>
      <c r="Q2000" s="108"/>
      <c r="R2000" s="108"/>
      <c r="S2000" s="108"/>
      <c r="T2000" s="100">
        <f t="shared" si="342"/>
        <v>0</v>
      </c>
      <c r="U2000" s="111"/>
      <c r="V2000" s="111"/>
      <c r="W2000" s="111">
        <f>SUMIFS($F$3:F2000,$D$3:D2000,D2000,$C$3:C2000,"Buy")+SUMIFS($F$3:F2000,$D$3:D2000,D2000,$C$3:C2000,"Coin Deposit",$E$3:E2000,"&lt;&gt;")</f>
        <v>0</v>
      </c>
      <c r="X2000" s="111">
        <f t="shared" si="343"/>
        <v>0</v>
      </c>
      <c r="Y2000" s="111">
        <f>IF($D2000=Y$1,SUMIFS($H$3:$H2000,$G$3:$G2000,Y$1,$C$3:$C2000,"Sell"),0)</f>
        <v>0</v>
      </c>
      <c r="Z2000" s="111">
        <f t="shared" si="344"/>
        <v>0</v>
      </c>
      <c r="AA2000" s="111">
        <f>IF($D2000=AA$1,SUMIFS($H$3:$H2000,$G$3:$G2000,AA$1,$C$3:$C2000,"Sell"),0)</f>
        <v>0</v>
      </c>
      <c r="AB2000" s="111">
        <f t="shared" si="345"/>
        <v>0</v>
      </c>
      <c r="AC2000" s="111">
        <f>SUMIFS('Deductions and Deposits'!$H:$H,'Deductions and Deposits'!$G:$G,D2000,'Deductions and Deposits'!$F:$F,"&lt;="&amp;B2000)+SUMIFS($F$3:F2000,$D$3:D2000,D2000,$C$3:C2000,"Coin Deposit",$E$3:E2000,"")</f>
        <v>0</v>
      </c>
      <c r="AD2000" s="111">
        <f>SUMIFS('Deductions and Deposits'!$D:$D,'Deductions and Deposits'!$C:$C,D2000)+SUMIFS($F:$F,$D:$D,D2000,$C:$C,"Coin Deduction")</f>
        <v>0</v>
      </c>
      <c r="AE2000" s="111">
        <f>Table5[[#This Row],[Column4]]+Table5[[#This Row],[Column14]]+Table5[[#This Row],[Column19]]+Table5[[#This Row],[Column12]]</f>
        <v>0</v>
      </c>
      <c r="AF2000" s="111">
        <f>Table5[[#This Row],[Column5]]+Table5[[#This Row],[Column13]]+Table5[[#This Row],[Column21]]+Table5[[#This Row],[Column18]]</f>
        <v>0</v>
      </c>
      <c r="AG2000" s="111">
        <f t="shared" si="346"/>
        <v>0</v>
      </c>
      <c r="AH2000" s="111">
        <f t="shared" si="347"/>
        <v>0</v>
      </c>
      <c r="AI2000" s="111">
        <f>Table5[[#This Row],[Column17]]-Table5[[#This Row],[Column20]]</f>
        <v>0</v>
      </c>
      <c r="AJ2000" s="111">
        <f t="shared" si="348"/>
        <v>0</v>
      </c>
      <c r="AK2000" s="111">
        <f t="shared" si="341"/>
        <v>0</v>
      </c>
      <c r="AL2000" s="111">
        <f t="shared" si="349"/>
        <v>0</v>
      </c>
      <c r="AM2000" s="111" t="str">
        <f t="shared" si="350"/>
        <v/>
      </c>
      <c r="AN2000" s="111" t="str">
        <f t="shared" ca="1" si="351"/>
        <v/>
      </c>
    </row>
    <row r="2001" spans="1:40" ht="20.25" customHeight="1" x14ac:dyDescent="0.3">
      <c r="A2001" s="107"/>
      <c r="B2001" s="144"/>
      <c r="C2001" s="119"/>
      <c r="D2001" s="120"/>
      <c r="E2001" s="119"/>
      <c r="F2001" s="119"/>
      <c r="G2001" s="120"/>
      <c r="H2001" s="119"/>
      <c r="I2001" s="109"/>
      <c r="L2001" s="108"/>
      <c r="M2001" s="108"/>
      <c r="N2001" s="108"/>
      <c r="O2001" s="108"/>
      <c r="P2001" s="108"/>
      <c r="Q2001" s="108"/>
      <c r="R2001" s="108"/>
      <c r="S2001" s="108"/>
      <c r="T2001" s="100">
        <f t="shared" si="342"/>
        <v>0</v>
      </c>
      <c r="U2001" s="111"/>
      <c r="V2001" s="111"/>
      <c r="W2001" s="111">
        <f>SUMIFS($F$3:F2001,$D$3:D2001,D2001,$C$3:C2001,"Buy")+SUMIFS($F$3:F2001,$D$3:D2001,D2001,$C$3:C2001,"Coin Deposit",$E$3:E2001,"&lt;&gt;")</f>
        <v>0</v>
      </c>
      <c r="X2001" s="111">
        <f t="shared" si="343"/>
        <v>0</v>
      </c>
      <c r="Y2001" s="111">
        <f>IF($D2001=Y$1,SUMIFS($H$3:$H2001,$G$3:$G2001,Y$1,$C$3:$C2001,"Sell"),0)</f>
        <v>0</v>
      </c>
      <c r="Z2001" s="111">
        <f t="shared" si="344"/>
        <v>0</v>
      </c>
      <c r="AA2001" s="111">
        <f>IF($D2001=AA$1,SUMIFS($H$3:$H2001,$G$3:$G2001,AA$1,$C$3:$C2001,"Sell"),0)</f>
        <v>0</v>
      </c>
      <c r="AB2001" s="111">
        <f t="shared" si="345"/>
        <v>0</v>
      </c>
      <c r="AC2001" s="111">
        <f>SUMIFS('Deductions and Deposits'!$H:$H,'Deductions and Deposits'!$G:$G,D2001,'Deductions and Deposits'!$F:$F,"&lt;="&amp;B2001)+SUMIFS($F$3:F2001,$D$3:D2001,D2001,$C$3:C2001,"Coin Deposit",$E$3:E2001,"")</f>
        <v>0</v>
      </c>
      <c r="AD2001" s="111">
        <f>SUMIFS('Deductions and Deposits'!$D:$D,'Deductions and Deposits'!$C:$C,D2001)+SUMIFS($F:$F,$D:$D,D2001,$C:$C,"Coin Deduction")</f>
        <v>0</v>
      </c>
      <c r="AE2001" s="111">
        <f>Table5[[#This Row],[Column4]]+Table5[[#This Row],[Column14]]+Table5[[#This Row],[Column19]]+Table5[[#This Row],[Column12]]</f>
        <v>0</v>
      </c>
      <c r="AF2001" s="111">
        <f>Table5[[#This Row],[Column5]]+Table5[[#This Row],[Column13]]+Table5[[#This Row],[Column21]]+Table5[[#This Row],[Column18]]</f>
        <v>0</v>
      </c>
      <c r="AG2001" s="111">
        <f t="shared" si="346"/>
        <v>0</v>
      </c>
      <c r="AH2001" s="111">
        <f t="shared" si="347"/>
        <v>0</v>
      </c>
      <c r="AI2001" s="111">
        <f>Table5[[#This Row],[Column17]]-Table5[[#This Row],[Column20]]</f>
        <v>0</v>
      </c>
      <c r="AJ2001" s="111">
        <f t="shared" si="348"/>
        <v>0</v>
      </c>
      <c r="AK2001" s="111">
        <f t="shared" ref="AK2001:AK2049" si="352">AJ2001*T2001</f>
        <v>0</v>
      </c>
      <c r="AL2001" s="111">
        <f t="shared" si="349"/>
        <v>0</v>
      </c>
      <c r="AM2001" s="111" t="str">
        <f t="shared" si="350"/>
        <v/>
      </c>
      <c r="AN2001" s="111" t="str">
        <f t="shared" ca="1" si="351"/>
        <v/>
      </c>
    </row>
    <row r="2002" spans="1:40" ht="20.25" customHeight="1" x14ac:dyDescent="0.3">
      <c r="A2002" s="107"/>
      <c r="B2002" s="144"/>
      <c r="C2002" s="119"/>
      <c r="D2002" s="120"/>
      <c r="E2002" s="119"/>
      <c r="F2002" s="119"/>
      <c r="G2002" s="120"/>
      <c r="H2002" s="119"/>
      <c r="I2002" s="109"/>
      <c r="L2002" s="108"/>
      <c r="M2002" s="108"/>
      <c r="N2002" s="108"/>
      <c r="O2002" s="108"/>
      <c r="P2002" s="108"/>
      <c r="Q2002" s="108"/>
      <c r="R2002" s="108"/>
      <c r="S2002" s="108"/>
      <c r="T2002" s="100">
        <f t="shared" si="342"/>
        <v>0</v>
      </c>
      <c r="U2002" s="111"/>
      <c r="V2002" s="111"/>
      <c r="W2002" s="111">
        <f>SUMIFS($F$3:F2002,$D$3:D2002,D2002,$C$3:C2002,"Buy")+SUMIFS($F$3:F2002,$D$3:D2002,D2002,$C$3:C2002,"Coin Deposit",$E$3:E2002,"&lt;&gt;")</f>
        <v>0</v>
      </c>
      <c r="X2002" s="111">
        <f t="shared" si="343"/>
        <v>0</v>
      </c>
      <c r="Y2002" s="111">
        <f>IF($D2002=Y$1,SUMIFS($H$3:$H2002,$G$3:$G2002,Y$1,$C$3:$C2002,"Sell"),0)</f>
        <v>0</v>
      </c>
      <c r="Z2002" s="111">
        <f t="shared" si="344"/>
        <v>0</v>
      </c>
      <c r="AA2002" s="111">
        <f>IF($D2002=AA$1,SUMIFS($H$3:$H2002,$G$3:$G2002,AA$1,$C$3:$C2002,"Sell"),0)</f>
        <v>0</v>
      </c>
      <c r="AB2002" s="111">
        <f t="shared" si="345"/>
        <v>0</v>
      </c>
      <c r="AC2002" s="111">
        <f>SUMIFS('Deductions and Deposits'!$H:$H,'Deductions and Deposits'!$G:$G,D2002,'Deductions and Deposits'!$F:$F,"&lt;="&amp;B2002)+SUMIFS($F$3:F2002,$D$3:D2002,D2002,$C$3:C2002,"Coin Deposit",$E$3:E2002,"")</f>
        <v>0</v>
      </c>
      <c r="AD2002" s="111">
        <f>SUMIFS('Deductions and Deposits'!$D:$D,'Deductions and Deposits'!$C:$C,D2002)+SUMIFS($F:$F,$D:$D,D2002,$C:$C,"Coin Deduction")</f>
        <v>0</v>
      </c>
      <c r="AE2002" s="111">
        <f>Table5[[#This Row],[Column4]]+Table5[[#This Row],[Column14]]+Table5[[#This Row],[Column19]]+Table5[[#This Row],[Column12]]</f>
        <v>0</v>
      </c>
      <c r="AF2002" s="111">
        <f>Table5[[#This Row],[Column5]]+Table5[[#This Row],[Column13]]+Table5[[#This Row],[Column21]]+Table5[[#This Row],[Column18]]</f>
        <v>0</v>
      </c>
      <c r="AG2002" s="111">
        <f t="shared" si="346"/>
        <v>0</v>
      </c>
      <c r="AH2002" s="111">
        <f t="shared" si="347"/>
        <v>0</v>
      </c>
      <c r="AI2002" s="111">
        <f>Table5[[#This Row],[Column17]]-Table5[[#This Row],[Column20]]</f>
        <v>0</v>
      </c>
      <c r="AJ2002" s="111">
        <f t="shared" si="348"/>
        <v>0</v>
      </c>
      <c r="AK2002" s="111">
        <f t="shared" si="352"/>
        <v>0</v>
      </c>
      <c r="AL2002" s="111">
        <f t="shared" si="349"/>
        <v>0</v>
      </c>
      <c r="AM2002" s="111" t="str">
        <f t="shared" si="350"/>
        <v/>
      </c>
      <c r="AN2002" s="111" t="str">
        <f t="shared" ca="1" si="351"/>
        <v/>
      </c>
    </row>
    <row r="2003" spans="1:40" ht="20.25" customHeight="1" x14ac:dyDescent="0.3">
      <c r="A2003" s="107"/>
      <c r="B2003" s="144"/>
      <c r="C2003" s="119"/>
      <c r="D2003" s="120"/>
      <c r="E2003" s="119"/>
      <c r="F2003" s="119"/>
      <c r="G2003" s="120"/>
      <c r="H2003" s="119"/>
      <c r="I2003" s="109"/>
      <c r="L2003" s="108"/>
      <c r="M2003" s="108"/>
      <c r="N2003" s="108"/>
      <c r="O2003" s="108"/>
      <c r="P2003" s="108"/>
      <c r="Q2003" s="108"/>
      <c r="R2003" s="108"/>
      <c r="S2003" s="108"/>
      <c r="T2003" s="100">
        <f t="shared" si="342"/>
        <v>0</v>
      </c>
      <c r="U2003" s="111"/>
      <c r="V2003" s="111"/>
      <c r="W2003" s="111">
        <f>SUMIFS($F$3:F2003,$D$3:D2003,D2003,$C$3:C2003,"Buy")+SUMIFS($F$3:F2003,$D$3:D2003,D2003,$C$3:C2003,"Coin Deposit",$E$3:E2003,"&lt;&gt;")</f>
        <v>0</v>
      </c>
      <c r="X2003" s="111">
        <f t="shared" si="343"/>
        <v>0</v>
      </c>
      <c r="Y2003" s="111">
        <f>IF($D2003=Y$1,SUMIFS($H$3:$H2003,$G$3:$G2003,Y$1,$C$3:$C2003,"Sell"),0)</f>
        <v>0</v>
      </c>
      <c r="Z2003" s="111">
        <f t="shared" si="344"/>
        <v>0</v>
      </c>
      <c r="AA2003" s="111">
        <f>IF($D2003=AA$1,SUMIFS($H$3:$H2003,$G$3:$G2003,AA$1,$C$3:$C2003,"Sell"),0)</f>
        <v>0</v>
      </c>
      <c r="AB2003" s="111">
        <f t="shared" si="345"/>
        <v>0</v>
      </c>
      <c r="AC2003" s="111">
        <f>SUMIFS('Deductions and Deposits'!$H:$H,'Deductions and Deposits'!$G:$G,D2003,'Deductions and Deposits'!$F:$F,"&lt;="&amp;B2003)+SUMIFS($F$3:F2003,$D$3:D2003,D2003,$C$3:C2003,"Coin Deposit",$E$3:E2003,"")</f>
        <v>0</v>
      </c>
      <c r="AD2003" s="111">
        <f>SUMIFS('Deductions and Deposits'!$D:$D,'Deductions and Deposits'!$C:$C,D2003)+SUMIFS($F:$F,$D:$D,D2003,$C:$C,"Coin Deduction")</f>
        <v>0</v>
      </c>
      <c r="AE2003" s="111">
        <f>Table5[[#This Row],[Column4]]+Table5[[#This Row],[Column14]]+Table5[[#This Row],[Column19]]+Table5[[#This Row],[Column12]]</f>
        <v>0</v>
      </c>
      <c r="AF2003" s="111">
        <f>Table5[[#This Row],[Column5]]+Table5[[#This Row],[Column13]]+Table5[[#This Row],[Column21]]+Table5[[#This Row],[Column18]]</f>
        <v>0</v>
      </c>
      <c r="AG2003" s="111">
        <f t="shared" si="346"/>
        <v>0</v>
      </c>
      <c r="AH2003" s="111">
        <f t="shared" si="347"/>
        <v>0</v>
      </c>
      <c r="AI2003" s="111">
        <f>Table5[[#This Row],[Column17]]-Table5[[#This Row],[Column20]]</f>
        <v>0</v>
      </c>
      <c r="AJ2003" s="111">
        <f t="shared" si="348"/>
        <v>0</v>
      </c>
      <c r="AK2003" s="111">
        <f t="shared" si="352"/>
        <v>0</v>
      </c>
      <c r="AL2003" s="111">
        <f t="shared" si="349"/>
        <v>0</v>
      </c>
      <c r="AM2003" s="111" t="str">
        <f t="shared" si="350"/>
        <v/>
      </c>
      <c r="AN2003" s="111" t="str">
        <f t="shared" ca="1" si="351"/>
        <v/>
      </c>
    </row>
    <row r="2004" spans="1:40" ht="20.25" customHeight="1" x14ac:dyDescent="0.3">
      <c r="A2004" s="107"/>
      <c r="B2004" s="144"/>
      <c r="C2004" s="119"/>
      <c r="D2004" s="120"/>
      <c r="E2004" s="119"/>
      <c r="F2004" s="119"/>
      <c r="G2004" s="120"/>
      <c r="H2004" s="119"/>
      <c r="I2004" s="109"/>
      <c r="L2004" s="108"/>
      <c r="M2004" s="108"/>
      <c r="N2004" s="108"/>
      <c r="O2004" s="108"/>
      <c r="P2004" s="108"/>
      <c r="Q2004" s="108"/>
      <c r="R2004" s="108"/>
      <c r="S2004" s="108"/>
      <c r="T2004" s="100">
        <f t="shared" si="342"/>
        <v>0</v>
      </c>
      <c r="U2004" s="111"/>
      <c r="V2004" s="111"/>
      <c r="W2004" s="111">
        <f>SUMIFS($F$3:F2004,$D$3:D2004,D2004,$C$3:C2004,"Buy")+SUMIFS($F$3:F2004,$D$3:D2004,D2004,$C$3:C2004,"Coin Deposit",$E$3:E2004,"&lt;&gt;")</f>
        <v>0</v>
      </c>
      <c r="X2004" s="111">
        <f t="shared" si="343"/>
        <v>0</v>
      </c>
      <c r="Y2004" s="111">
        <f>IF($D2004=Y$1,SUMIFS($H$3:$H2004,$G$3:$G2004,Y$1,$C$3:$C2004,"Sell"),0)</f>
        <v>0</v>
      </c>
      <c r="Z2004" s="111">
        <f t="shared" si="344"/>
        <v>0</v>
      </c>
      <c r="AA2004" s="111">
        <f>IF($D2004=AA$1,SUMIFS($H$3:$H2004,$G$3:$G2004,AA$1,$C$3:$C2004,"Sell"),0)</f>
        <v>0</v>
      </c>
      <c r="AB2004" s="111">
        <f t="shared" si="345"/>
        <v>0</v>
      </c>
      <c r="AC2004" s="111">
        <f>SUMIFS('Deductions and Deposits'!$H:$H,'Deductions and Deposits'!$G:$G,D2004,'Deductions and Deposits'!$F:$F,"&lt;="&amp;B2004)+SUMIFS($F$3:F2004,$D$3:D2004,D2004,$C$3:C2004,"Coin Deposit",$E$3:E2004,"")</f>
        <v>0</v>
      </c>
      <c r="AD2004" s="111">
        <f>SUMIFS('Deductions and Deposits'!$D:$D,'Deductions and Deposits'!$C:$C,D2004)+SUMIFS($F:$F,$D:$D,D2004,$C:$C,"Coin Deduction")</f>
        <v>0</v>
      </c>
      <c r="AE2004" s="111">
        <f>Table5[[#This Row],[Column4]]+Table5[[#This Row],[Column14]]+Table5[[#This Row],[Column19]]+Table5[[#This Row],[Column12]]</f>
        <v>0</v>
      </c>
      <c r="AF2004" s="111">
        <f>Table5[[#This Row],[Column5]]+Table5[[#This Row],[Column13]]+Table5[[#This Row],[Column21]]+Table5[[#This Row],[Column18]]</f>
        <v>0</v>
      </c>
      <c r="AG2004" s="111">
        <f t="shared" si="346"/>
        <v>0</v>
      </c>
      <c r="AH2004" s="111">
        <f t="shared" si="347"/>
        <v>0</v>
      </c>
      <c r="AI2004" s="111">
        <f>Table5[[#This Row],[Column17]]-Table5[[#This Row],[Column20]]</f>
        <v>0</v>
      </c>
      <c r="AJ2004" s="111">
        <f t="shared" si="348"/>
        <v>0</v>
      </c>
      <c r="AK2004" s="111">
        <f t="shared" si="352"/>
        <v>0</v>
      </c>
      <c r="AL2004" s="111">
        <f t="shared" si="349"/>
        <v>0</v>
      </c>
      <c r="AM2004" s="111" t="str">
        <f t="shared" si="350"/>
        <v/>
      </c>
      <c r="AN2004" s="111" t="str">
        <f t="shared" ca="1" si="351"/>
        <v/>
      </c>
    </row>
    <row r="2005" spans="1:40" ht="20.25" customHeight="1" x14ac:dyDescent="0.3">
      <c r="A2005" s="107"/>
      <c r="B2005" s="144"/>
      <c r="C2005" s="119"/>
      <c r="D2005" s="120"/>
      <c r="E2005" s="119"/>
      <c r="F2005" s="119"/>
      <c r="G2005" s="120"/>
      <c r="H2005" s="119"/>
      <c r="I2005" s="109"/>
      <c r="L2005" s="108"/>
      <c r="M2005" s="108"/>
      <c r="N2005" s="108"/>
      <c r="O2005" s="108"/>
      <c r="P2005" s="108"/>
      <c r="Q2005" s="108"/>
      <c r="R2005" s="108"/>
      <c r="S2005" s="108"/>
      <c r="T2005" s="100">
        <f t="shared" si="342"/>
        <v>0</v>
      </c>
      <c r="U2005" s="111"/>
      <c r="V2005" s="111"/>
      <c r="W2005" s="111">
        <f>SUMIFS($F$3:F2005,$D$3:D2005,D2005,$C$3:C2005,"Buy")+SUMIFS($F$3:F2005,$D$3:D2005,D2005,$C$3:C2005,"Coin Deposit",$E$3:E2005,"&lt;&gt;")</f>
        <v>0</v>
      </c>
      <c r="X2005" s="111">
        <f t="shared" si="343"/>
        <v>0</v>
      </c>
      <c r="Y2005" s="111">
        <f>IF($D2005=Y$1,SUMIFS($H$3:$H2005,$G$3:$G2005,Y$1,$C$3:$C2005,"Sell"),0)</f>
        <v>0</v>
      </c>
      <c r="Z2005" s="111">
        <f t="shared" si="344"/>
        <v>0</v>
      </c>
      <c r="AA2005" s="111">
        <f>IF($D2005=AA$1,SUMIFS($H$3:$H2005,$G$3:$G2005,AA$1,$C$3:$C2005,"Sell"),0)</f>
        <v>0</v>
      </c>
      <c r="AB2005" s="111">
        <f t="shared" si="345"/>
        <v>0</v>
      </c>
      <c r="AC2005" s="111">
        <f>SUMIFS('Deductions and Deposits'!$H:$H,'Deductions and Deposits'!$G:$G,D2005,'Deductions and Deposits'!$F:$F,"&lt;="&amp;B2005)+SUMIFS($F$3:F2005,$D$3:D2005,D2005,$C$3:C2005,"Coin Deposit",$E$3:E2005,"")</f>
        <v>0</v>
      </c>
      <c r="AD2005" s="111">
        <f>SUMIFS('Deductions and Deposits'!$D:$D,'Deductions and Deposits'!$C:$C,D2005)+SUMIFS($F:$F,$D:$D,D2005,$C:$C,"Coin Deduction")</f>
        <v>0</v>
      </c>
      <c r="AE2005" s="111">
        <f>Table5[[#This Row],[Column4]]+Table5[[#This Row],[Column14]]+Table5[[#This Row],[Column19]]+Table5[[#This Row],[Column12]]</f>
        <v>0</v>
      </c>
      <c r="AF2005" s="111">
        <f>Table5[[#This Row],[Column5]]+Table5[[#This Row],[Column13]]+Table5[[#This Row],[Column21]]+Table5[[#This Row],[Column18]]</f>
        <v>0</v>
      </c>
      <c r="AG2005" s="111">
        <f t="shared" si="346"/>
        <v>0</v>
      </c>
      <c r="AH2005" s="111">
        <f t="shared" si="347"/>
        <v>0</v>
      </c>
      <c r="AI2005" s="111">
        <f>Table5[[#This Row],[Column17]]-Table5[[#This Row],[Column20]]</f>
        <v>0</v>
      </c>
      <c r="AJ2005" s="111">
        <f t="shared" si="348"/>
        <v>0</v>
      </c>
      <c r="AK2005" s="111">
        <f t="shared" si="352"/>
        <v>0</v>
      </c>
      <c r="AL2005" s="111">
        <f t="shared" si="349"/>
        <v>0</v>
      </c>
      <c r="AM2005" s="111" t="str">
        <f t="shared" si="350"/>
        <v/>
      </c>
      <c r="AN2005" s="111" t="str">
        <f t="shared" ca="1" si="351"/>
        <v/>
      </c>
    </row>
    <row r="2006" spans="1:40" ht="20.25" customHeight="1" x14ac:dyDescent="0.3">
      <c r="A2006" s="107"/>
      <c r="B2006" s="144"/>
      <c r="C2006" s="119"/>
      <c r="D2006" s="120"/>
      <c r="E2006" s="119"/>
      <c r="F2006" s="119"/>
      <c r="G2006" s="120"/>
      <c r="H2006" s="119"/>
      <c r="I2006" s="109"/>
      <c r="L2006" s="108"/>
      <c r="M2006" s="108"/>
      <c r="N2006" s="108"/>
      <c r="O2006" s="108"/>
      <c r="P2006" s="108"/>
      <c r="Q2006" s="108"/>
      <c r="R2006" s="108"/>
      <c r="S2006" s="108"/>
      <c r="T2006" s="100">
        <f t="shared" si="342"/>
        <v>0</v>
      </c>
      <c r="U2006" s="111"/>
      <c r="V2006" s="111"/>
      <c r="W2006" s="111">
        <f>SUMIFS($F$3:F2006,$D$3:D2006,D2006,$C$3:C2006,"Buy")+SUMIFS($F$3:F2006,$D$3:D2006,D2006,$C$3:C2006,"Coin Deposit",$E$3:E2006,"&lt;&gt;")</f>
        <v>0</v>
      </c>
      <c r="X2006" s="111">
        <f t="shared" si="343"/>
        <v>0</v>
      </c>
      <c r="Y2006" s="111">
        <f>IF($D2006=Y$1,SUMIFS($H$3:$H2006,$G$3:$G2006,Y$1,$C$3:$C2006,"Sell"),0)</f>
        <v>0</v>
      </c>
      <c r="Z2006" s="111">
        <f t="shared" si="344"/>
        <v>0</v>
      </c>
      <c r="AA2006" s="111">
        <f>IF($D2006=AA$1,SUMIFS($H$3:$H2006,$G$3:$G2006,AA$1,$C$3:$C2006,"Sell"),0)</f>
        <v>0</v>
      </c>
      <c r="AB2006" s="111">
        <f t="shared" si="345"/>
        <v>0</v>
      </c>
      <c r="AC2006" s="111">
        <f>SUMIFS('Deductions and Deposits'!$H:$H,'Deductions and Deposits'!$G:$G,D2006,'Deductions and Deposits'!$F:$F,"&lt;="&amp;B2006)+SUMIFS($F$3:F2006,$D$3:D2006,D2006,$C$3:C2006,"Coin Deposit",$E$3:E2006,"")</f>
        <v>0</v>
      </c>
      <c r="AD2006" s="111">
        <f>SUMIFS('Deductions and Deposits'!$D:$D,'Deductions and Deposits'!$C:$C,D2006)+SUMIFS($F:$F,$D:$D,D2006,$C:$C,"Coin Deduction")</f>
        <v>0</v>
      </c>
      <c r="AE2006" s="111">
        <f>Table5[[#This Row],[Column4]]+Table5[[#This Row],[Column14]]+Table5[[#This Row],[Column19]]+Table5[[#This Row],[Column12]]</f>
        <v>0</v>
      </c>
      <c r="AF2006" s="111">
        <f>Table5[[#This Row],[Column5]]+Table5[[#This Row],[Column13]]+Table5[[#This Row],[Column21]]+Table5[[#This Row],[Column18]]</f>
        <v>0</v>
      </c>
      <c r="AG2006" s="111">
        <f t="shared" si="346"/>
        <v>0</v>
      </c>
      <c r="AH2006" s="111">
        <f t="shared" si="347"/>
        <v>0</v>
      </c>
      <c r="AI2006" s="111">
        <f>Table5[[#This Row],[Column17]]-Table5[[#This Row],[Column20]]</f>
        <v>0</v>
      </c>
      <c r="AJ2006" s="111">
        <f t="shared" si="348"/>
        <v>0</v>
      </c>
      <c r="AK2006" s="111">
        <f t="shared" si="352"/>
        <v>0</v>
      </c>
      <c r="AL2006" s="111">
        <f t="shared" si="349"/>
        <v>0</v>
      </c>
      <c r="AM2006" s="111" t="str">
        <f t="shared" si="350"/>
        <v/>
      </c>
      <c r="AN2006" s="111" t="str">
        <f t="shared" ca="1" si="351"/>
        <v/>
      </c>
    </row>
    <row r="2007" spans="1:40" ht="20.25" customHeight="1" x14ac:dyDescent="0.3">
      <c r="A2007" s="107"/>
      <c r="B2007" s="144"/>
      <c r="C2007" s="119"/>
      <c r="D2007" s="120"/>
      <c r="E2007" s="119"/>
      <c r="F2007" s="119"/>
      <c r="G2007" s="120"/>
      <c r="H2007" s="119"/>
      <c r="I2007" s="109"/>
      <c r="L2007" s="108"/>
      <c r="M2007" s="108"/>
      <c r="N2007" s="108"/>
      <c r="O2007" s="108"/>
      <c r="P2007" s="108"/>
      <c r="Q2007" s="108"/>
      <c r="R2007" s="108"/>
      <c r="S2007" s="108"/>
      <c r="T2007" s="100">
        <f t="shared" si="342"/>
        <v>0</v>
      </c>
      <c r="U2007" s="111"/>
      <c r="V2007" s="111"/>
      <c r="W2007" s="111">
        <f>SUMIFS($F$3:F2007,$D$3:D2007,D2007,$C$3:C2007,"Buy")+SUMIFS($F$3:F2007,$D$3:D2007,D2007,$C$3:C2007,"Coin Deposit",$E$3:E2007,"&lt;&gt;")</f>
        <v>0</v>
      </c>
      <c r="X2007" s="111">
        <f t="shared" si="343"/>
        <v>0</v>
      </c>
      <c r="Y2007" s="111">
        <f>IF($D2007=Y$1,SUMIFS($H$3:$H2007,$G$3:$G2007,Y$1,$C$3:$C2007,"Sell"),0)</f>
        <v>0</v>
      </c>
      <c r="Z2007" s="111">
        <f t="shared" si="344"/>
        <v>0</v>
      </c>
      <c r="AA2007" s="111">
        <f>IF($D2007=AA$1,SUMIFS($H$3:$H2007,$G$3:$G2007,AA$1,$C$3:$C2007,"Sell"),0)</f>
        <v>0</v>
      </c>
      <c r="AB2007" s="111">
        <f t="shared" si="345"/>
        <v>0</v>
      </c>
      <c r="AC2007" s="111">
        <f>SUMIFS('Deductions and Deposits'!$H:$H,'Deductions and Deposits'!$G:$G,D2007,'Deductions and Deposits'!$F:$F,"&lt;="&amp;B2007)+SUMIFS($F$3:F2007,$D$3:D2007,D2007,$C$3:C2007,"Coin Deposit",$E$3:E2007,"")</f>
        <v>0</v>
      </c>
      <c r="AD2007" s="111">
        <f>SUMIFS('Deductions and Deposits'!$D:$D,'Deductions and Deposits'!$C:$C,D2007)+SUMIFS($F:$F,$D:$D,D2007,$C:$C,"Coin Deduction")</f>
        <v>0</v>
      </c>
      <c r="AE2007" s="111">
        <f>Table5[[#This Row],[Column4]]+Table5[[#This Row],[Column14]]+Table5[[#This Row],[Column19]]+Table5[[#This Row],[Column12]]</f>
        <v>0</v>
      </c>
      <c r="AF2007" s="111">
        <f>Table5[[#This Row],[Column5]]+Table5[[#This Row],[Column13]]+Table5[[#This Row],[Column21]]+Table5[[#This Row],[Column18]]</f>
        <v>0</v>
      </c>
      <c r="AG2007" s="111">
        <f t="shared" si="346"/>
        <v>0</v>
      </c>
      <c r="AH2007" s="111">
        <f t="shared" si="347"/>
        <v>0</v>
      </c>
      <c r="AI2007" s="111">
        <f>Table5[[#This Row],[Column17]]-Table5[[#This Row],[Column20]]</f>
        <v>0</v>
      </c>
      <c r="AJ2007" s="111">
        <f t="shared" si="348"/>
        <v>0</v>
      </c>
      <c r="AK2007" s="111">
        <f t="shared" si="352"/>
        <v>0</v>
      </c>
      <c r="AL2007" s="111">
        <f t="shared" si="349"/>
        <v>0</v>
      </c>
      <c r="AM2007" s="111" t="str">
        <f t="shared" si="350"/>
        <v/>
      </c>
      <c r="AN2007" s="111" t="str">
        <f t="shared" ca="1" si="351"/>
        <v/>
      </c>
    </row>
    <row r="2008" spans="1:40" ht="20.25" customHeight="1" x14ac:dyDescent="0.3">
      <c r="A2008" s="107"/>
      <c r="B2008" s="144"/>
      <c r="C2008" s="119"/>
      <c r="D2008" s="120"/>
      <c r="E2008" s="119"/>
      <c r="F2008" s="119"/>
      <c r="G2008" s="120"/>
      <c r="H2008" s="119"/>
      <c r="I2008" s="109"/>
      <c r="L2008" s="108"/>
      <c r="M2008" s="108"/>
      <c r="N2008" s="108"/>
      <c r="O2008" s="108"/>
      <c r="P2008" s="108"/>
      <c r="Q2008" s="108"/>
      <c r="R2008" s="108"/>
      <c r="S2008" s="108"/>
      <c r="T2008" s="100">
        <f t="shared" si="342"/>
        <v>0</v>
      </c>
      <c r="U2008" s="111"/>
      <c r="V2008" s="111"/>
      <c r="W2008" s="111">
        <f>SUMIFS($F$3:F2008,$D$3:D2008,D2008,$C$3:C2008,"Buy")+SUMIFS($F$3:F2008,$D$3:D2008,D2008,$C$3:C2008,"Coin Deposit",$E$3:E2008,"&lt;&gt;")</f>
        <v>0</v>
      </c>
      <c r="X2008" s="111">
        <f t="shared" si="343"/>
        <v>0</v>
      </c>
      <c r="Y2008" s="111">
        <f>IF($D2008=Y$1,SUMIFS($H$3:$H2008,$G$3:$G2008,Y$1,$C$3:$C2008,"Sell"),0)</f>
        <v>0</v>
      </c>
      <c r="Z2008" s="111">
        <f t="shared" si="344"/>
        <v>0</v>
      </c>
      <c r="AA2008" s="111">
        <f>IF($D2008=AA$1,SUMIFS($H$3:$H2008,$G$3:$G2008,AA$1,$C$3:$C2008,"Sell"),0)</f>
        <v>0</v>
      </c>
      <c r="AB2008" s="111">
        <f t="shared" si="345"/>
        <v>0</v>
      </c>
      <c r="AC2008" s="111">
        <f>SUMIFS('Deductions and Deposits'!$H:$H,'Deductions and Deposits'!$G:$G,D2008,'Deductions and Deposits'!$F:$F,"&lt;="&amp;B2008)+SUMIFS($F$3:F2008,$D$3:D2008,D2008,$C$3:C2008,"Coin Deposit",$E$3:E2008,"")</f>
        <v>0</v>
      </c>
      <c r="AD2008" s="111">
        <f>SUMIFS('Deductions and Deposits'!$D:$D,'Deductions and Deposits'!$C:$C,D2008)+SUMIFS($F:$F,$D:$D,D2008,$C:$C,"Coin Deduction")</f>
        <v>0</v>
      </c>
      <c r="AE2008" s="111">
        <f>Table5[[#This Row],[Column4]]+Table5[[#This Row],[Column14]]+Table5[[#This Row],[Column19]]+Table5[[#This Row],[Column12]]</f>
        <v>0</v>
      </c>
      <c r="AF2008" s="111">
        <f>Table5[[#This Row],[Column5]]+Table5[[#This Row],[Column13]]+Table5[[#This Row],[Column21]]+Table5[[#This Row],[Column18]]</f>
        <v>0</v>
      </c>
      <c r="AG2008" s="111">
        <f t="shared" si="346"/>
        <v>0</v>
      </c>
      <c r="AH2008" s="111">
        <f t="shared" si="347"/>
        <v>0</v>
      </c>
      <c r="AI2008" s="111">
        <f>Table5[[#This Row],[Column17]]-Table5[[#This Row],[Column20]]</f>
        <v>0</v>
      </c>
      <c r="AJ2008" s="111">
        <f t="shared" si="348"/>
        <v>0</v>
      </c>
      <c r="AK2008" s="111">
        <f t="shared" si="352"/>
        <v>0</v>
      </c>
      <c r="AL2008" s="111">
        <f t="shared" si="349"/>
        <v>0</v>
      </c>
      <c r="AM2008" s="111" t="str">
        <f t="shared" si="350"/>
        <v/>
      </c>
      <c r="AN2008" s="111" t="str">
        <f t="shared" ca="1" si="351"/>
        <v/>
      </c>
    </row>
    <row r="2009" spans="1:40" ht="20.25" customHeight="1" x14ac:dyDescent="0.3">
      <c r="A2009" s="107"/>
      <c r="B2009" s="144"/>
      <c r="C2009" s="119"/>
      <c r="D2009" s="120"/>
      <c r="E2009" s="119"/>
      <c r="F2009" s="119"/>
      <c r="G2009" s="120"/>
      <c r="H2009" s="119"/>
      <c r="I2009" s="109"/>
      <c r="L2009" s="108"/>
      <c r="M2009" s="108"/>
      <c r="N2009" s="108"/>
      <c r="O2009" s="108"/>
      <c r="P2009" s="108"/>
      <c r="Q2009" s="108"/>
      <c r="R2009" s="108"/>
      <c r="S2009" s="108"/>
      <c r="T2009" s="100">
        <f t="shared" si="342"/>
        <v>0</v>
      </c>
      <c r="U2009" s="111"/>
      <c r="V2009" s="111"/>
      <c r="W2009" s="111">
        <f>SUMIFS($F$3:F2009,$D$3:D2009,D2009,$C$3:C2009,"Buy")+SUMIFS($F$3:F2009,$D$3:D2009,D2009,$C$3:C2009,"Coin Deposit",$E$3:E2009,"&lt;&gt;")</f>
        <v>0</v>
      </c>
      <c r="X2009" s="111">
        <f t="shared" si="343"/>
        <v>0</v>
      </c>
      <c r="Y2009" s="111">
        <f>IF($D2009=Y$1,SUMIFS($H$3:$H2009,$G$3:$G2009,Y$1,$C$3:$C2009,"Sell"),0)</f>
        <v>0</v>
      </c>
      <c r="Z2009" s="111">
        <f t="shared" si="344"/>
        <v>0</v>
      </c>
      <c r="AA2009" s="111">
        <f>IF($D2009=AA$1,SUMIFS($H$3:$H2009,$G$3:$G2009,AA$1,$C$3:$C2009,"Sell"),0)</f>
        <v>0</v>
      </c>
      <c r="AB2009" s="111">
        <f t="shared" si="345"/>
        <v>0</v>
      </c>
      <c r="AC2009" s="111">
        <f>SUMIFS('Deductions and Deposits'!$H:$H,'Deductions and Deposits'!$G:$G,D2009,'Deductions and Deposits'!$F:$F,"&lt;="&amp;B2009)+SUMIFS($F$3:F2009,$D$3:D2009,D2009,$C$3:C2009,"Coin Deposit",$E$3:E2009,"")</f>
        <v>0</v>
      </c>
      <c r="AD2009" s="111">
        <f>SUMIFS('Deductions and Deposits'!$D:$D,'Deductions and Deposits'!$C:$C,D2009)+SUMIFS($F:$F,$D:$D,D2009,$C:$C,"Coin Deduction")</f>
        <v>0</v>
      </c>
      <c r="AE2009" s="111">
        <f>Table5[[#This Row],[Column4]]+Table5[[#This Row],[Column14]]+Table5[[#This Row],[Column19]]+Table5[[#This Row],[Column12]]</f>
        <v>0</v>
      </c>
      <c r="AF2009" s="111">
        <f>Table5[[#This Row],[Column5]]+Table5[[#This Row],[Column13]]+Table5[[#This Row],[Column21]]+Table5[[#This Row],[Column18]]</f>
        <v>0</v>
      </c>
      <c r="AG2009" s="111">
        <f t="shared" si="346"/>
        <v>0</v>
      </c>
      <c r="AH2009" s="111">
        <f t="shared" si="347"/>
        <v>0</v>
      </c>
      <c r="AI2009" s="111">
        <f>Table5[[#This Row],[Column17]]-Table5[[#This Row],[Column20]]</f>
        <v>0</v>
      </c>
      <c r="AJ2009" s="111">
        <f t="shared" si="348"/>
        <v>0</v>
      </c>
      <c r="AK2009" s="111">
        <f t="shared" si="352"/>
        <v>0</v>
      </c>
      <c r="AL2009" s="111">
        <f t="shared" si="349"/>
        <v>0</v>
      </c>
      <c r="AM2009" s="111" t="str">
        <f t="shared" si="350"/>
        <v/>
      </c>
      <c r="AN2009" s="111" t="str">
        <f t="shared" ca="1" si="351"/>
        <v/>
      </c>
    </row>
    <row r="2010" spans="1:40" ht="20.25" customHeight="1" x14ac:dyDescent="0.3">
      <c r="A2010" s="107"/>
      <c r="B2010" s="144"/>
      <c r="C2010" s="119"/>
      <c r="D2010" s="120"/>
      <c r="E2010" s="119"/>
      <c r="F2010" s="119"/>
      <c r="G2010" s="120"/>
      <c r="H2010" s="119"/>
      <c r="I2010" s="109"/>
      <c r="L2010" s="108"/>
      <c r="M2010" s="108"/>
      <c r="N2010" s="108"/>
      <c r="O2010" s="108"/>
      <c r="P2010" s="108"/>
      <c r="Q2010" s="108"/>
      <c r="R2010" s="108"/>
      <c r="S2010" s="108"/>
      <c r="T2010" s="100">
        <f t="shared" si="342"/>
        <v>0</v>
      </c>
      <c r="U2010" s="111"/>
      <c r="V2010" s="111"/>
      <c r="W2010" s="111">
        <f>SUMIFS($F$3:F2010,$D$3:D2010,D2010,$C$3:C2010,"Buy")+SUMIFS($F$3:F2010,$D$3:D2010,D2010,$C$3:C2010,"Coin Deposit",$E$3:E2010,"&lt;&gt;")</f>
        <v>0</v>
      </c>
      <c r="X2010" s="111">
        <f t="shared" si="343"/>
        <v>0</v>
      </c>
      <c r="Y2010" s="111">
        <f>IF($D2010=Y$1,SUMIFS($H$3:$H2010,$G$3:$G2010,Y$1,$C$3:$C2010,"Sell"),0)</f>
        <v>0</v>
      </c>
      <c r="Z2010" s="111">
        <f t="shared" si="344"/>
        <v>0</v>
      </c>
      <c r="AA2010" s="111">
        <f>IF($D2010=AA$1,SUMIFS($H$3:$H2010,$G$3:$G2010,AA$1,$C$3:$C2010,"Sell"),0)</f>
        <v>0</v>
      </c>
      <c r="AB2010" s="111">
        <f t="shared" si="345"/>
        <v>0</v>
      </c>
      <c r="AC2010" s="111">
        <f>SUMIFS('Deductions and Deposits'!$H:$H,'Deductions and Deposits'!$G:$G,D2010,'Deductions and Deposits'!$F:$F,"&lt;="&amp;B2010)+SUMIFS($F$3:F2010,$D$3:D2010,D2010,$C$3:C2010,"Coin Deposit",$E$3:E2010,"")</f>
        <v>0</v>
      </c>
      <c r="AD2010" s="111">
        <f>SUMIFS('Deductions and Deposits'!$D:$D,'Deductions and Deposits'!$C:$C,D2010)+SUMIFS($F:$F,$D:$D,D2010,$C:$C,"Coin Deduction")</f>
        <v>0</v>
      </c>
      <c r="AE2010" s="111">
        <f>Table5[[#This Row],[Column4]]+Table5[[#This Row],[Column14]]+Table5[[#This Row],[Column19]]+Table5[[#This Row],[Column12]]</f>
        <v>0</v>
      </c>
      <c r="AF2010" s="111">
        <f>Table5[[#This Row],[Column5]]+Table5[[#This Row],[Column13]]+Table5[[#This Row],[Column21]]+Table5[[#This Row],[Column18]]</f>
        <v>0</v>
      </c>
      <c r="AG2010" s="111">
        <f t="shared" si="346"/>
        <v>0</v>
      </c>
      <c r="AH2010" s="111">
        <f t="shared" si="347"/>
        <v>0</v>
      </c>
      <c r="AI2010" s="111">
        <f>Table5[[#This Row],[Column17]]-Table5[[#This Row],[Column20]]</f>
        <v>0</v>
      </c>
      <c r="AJ2010" s="111">
        <f t="shared" si="348"/>
        <v>0</v>
      </c>
      <c r="AK2010" s="111">
        <f t="shared" si="352"/>
        <v>0</v>
      </c>
      <c r="AL2010" s="111">
        <f t="shared" si="349"/>
        <v>0</v>
      </c>
      <c r="AM2010" s="111" t="str">
        <f t="shared" si="350"/>
        <v/>
      </c>
      <c r="AN2010" s="111" t="str">
        <f t="shared" ca="1" si="351"/>
        <v/>
      </c>
    </row>
    <row r="2011" spans="1:40" ht="20.25" customHeight="1" x14ac:dyDescent="0.3">
      <c r="A2011" s="107"/>
      <c r="B2011" s="144"/>
      <c r="C2011" s="119"/>
      <c r="D2011" s="120"/>
      <c r="E2011" s="119"/>
      <c r="F2011" s="119"/>
      <c r="G2011" s="120"/>
      <c r="H2011" s="119"/>
      <c r="I2011" s="109"/>
      <c r="L2011" s="108"/>
      <c r="M2011" s="108"/>
      <c r="N2011" s="108"/>
      <c r="O2011" s="108"/>
      <c r="P2011" s="108"/>
      <c r="Q2011" s="108"/>
      <c r="R2011" s="108"/>
      <c r="S2011" s="108"/>
      <c r="T2011" s="100">
        <f t="shared" si="342"/>
        <v>0</v>
      </c>
      <c r="U2011" s="111"/>
      <c r="V2011" s="111"/>
      <c r="W2011" s="111">
        <f>SUMIFS($F$3:F2011,$D$3:D2011,D2011,$C$3:C2011,"Buy")+SUMIFS($F$3:F2011,$D$3:D2011,D2011,$C$3:C2011,"Coin Deposit",$E$3:E2011,"&lt;&gt;")</f>
        <v>0</v>
      </c>
      <c r="X2011" s="111">
        <f t="shared" si="343"/>
        <v>0</v>
      </c>
      <c r="Y2011" s="111">
        <f>IF($D2011=Y$1,SUMIFS($H$3:$H2011,$G$3:$G2011,Y$1,$C$3:$C2011,"Sell"),0)</f>
        <v>0</v>
      </c>
      <c r="Z2011" s="111">
        <f t="shared" si="344"/>
        <v>0</v>
      </c>
      <c r="AA2011" s="111">
        <f>IF($D2011=AA$1,SUMIFS($H$3:$H2011,$G$3:$G2011,AA$1,$C$3:$C2011,"Sell"),0)</f>
        <v>0</v>
      </c>
      <c r="AB2011" s="111">
        <f t="shared" si="345"/>
        <v>0</v>
      </c>
      <c r="AC2011" s="111">
        <f>SUMIFS('Deductions and Deposits'!$H:$H,'Deductions and Deposits'!$G:$G,D2011,'Deductions and Deposits'!$F:$F,"&lt;="&amp;B2011)+SUMIFS($F$3:F2011,$D$3:D2011,D2011,$C$3:C2011,"Coin Deposit",$E$3:E2011,"")</f>
        <v>0</v>
      </c>
      <c r="AD2011" s="111">
        <f>SUMIFS('Deductions and Deposits'!$D:$D,'Deductions and Deposits'!$C:$C,D2011)+SUMIFS($F:$F,$D:$D,D2011,$C:$C,"Coin Deduction")</f>
        <v>0</v>
      </c>
      <c r="AE2011" s="111">
        <f>Table5[[#This Row],[Column4]]+Table5[[#This Row],[Column14]]+Table5[[#This Row],[Column19]]+Table5[[#This Row],[Column12]]</f>
        <v>0</v>
      </c>
      <c r="AF2011" s="111">
        <f>Table5[[#This Row],[Column5]]+Table5[[#This Row],[Column13]]+Table5[[#This Row],[Column21]]+Table5[[#This Row],[Column18]]</f>
        <v>0</v>
      </c>
      <c r="AG2011" s="111">
        <f t="shared" si="346"/>
        <v>0</v>
      </c>
      <c r="AH2011" s="111">
        <f t="shared" si="347"/>
        <v>0</v>
      </c>
      <c r="AI2011" s="111">
        <f>Table5[[#This Row],[Column17]]-Table5[[#This Row],[Column20]]</f>
        <v>0</v>
      </c>
      <c r="AJ2011" s="111">
        <f t="shared" si="348"/>
        <v>0</v>
      </c>
      <c r="AK2011" s="111">
        <f t="shared" si="352"/>
        <v>0</v>
      </c>
      <c r="AL2011" s="111">
        <f t="shared" si="349"/>
        <v>0</v>
      </c>
      <c r="AM2011" s="111" t="str">
        <f t="shared" si="350"/>
        <v/>
      </c>
      <c r="AN2011" s="111" t="str">
        <f t="shared" ca="1" si="351"/>
        <v/>
      </c>
    </row>
    <row r="2012" spans="1:40" ht="20.25" customHeight="1" x14ac:dyDescent="0.3">
      <c r="A2012" s="107"/>
      <c r="B2012" s="144"/>
      <c r="C2012" s="119"/>
      <c r="D2012" s="120"/>
      <c r="E2012" s="119"/>
      <c r="F2012" s="119"/>
      <c r="G2012" s="120"/>
      <c r="H2012" s="119"/>
      <c r="I2012" s="109"/>
      <c r="L2012" s="108"/>
      <c r="M2012" s="108"/>
      <c r="N2012" s="108"/>
      <c r="O2012" s="108"/>
      <c r="P2012" s="108"/>
      <c r="Q2012" s="108"/>
      <c r="R2012" s="108"/>
      <c r="S2012" s="108"/>
      <c r="T2012" s="100">
        <f t="shared" si="342"/>
        <v>0</v>
      </c>
      <c r="U2012" s="111"/>
      <c r="V2012" s="111"/>
      <c r="W2012" s="111">
        <f>SUMIFS($F$3:F2012,$D$3:D2012,D2012,$C$3:C2012,"Buy")+SUMIFS($F$3:F2012,$D$3:D2012,D2012,$C$3:C2012,"Coin Deposit",$E$3:E2012,"&lt;&gt;")</f>
        <v>0</v>
      </c>
      <c r="X2012" s="111">
        <f t="shared" si="343"/>
        <v>0</v>
      </c>
      <c r="Y2012" s="111">
        <f>IF($D2012=Y$1,SUMIFS($H$3:$H2012,$G$3:$G2012,Y$1,$C$3:$C2012,"Sell"),0)</f>
        <v>0</v>
      </c>
      <c r="Z2012" s="111">
        <f t="shared" si="344"/>
        <v>0</v>
      </c>
      <c r="AA2012" s="111">
        <f>IF($D2012=AA$1,SUMIFS($H$3:$H2012,$G$3:$G2012,AA$1,$C$3:$C2012,"Sell"),0)</f>
        <v>0</v>
      </c>
      <c r="AB2012" s="111">
        <f t="shared" si="345"/>
        <v>0</v>
      </c>
      <c r="AC2012" s="111">
        <f>SUMIFS('Deductions and Deposits'!$H:$H,'Deductions and Deposits'!$G:$G,D2012,'Deductions and Deposits'!$F:$F,"&lt;="&amp;B2012)+SUMIFS($F$3:F2012,$D$3:D2012,D2012,$C$3:C2012,"Coin Deposit",$E$3:E2012,"")</f>
        <v>0</v>
      </c>
      <c r="AD2012" s="111">
        <f>SUMIFS('Deductions and Deposits'!$D:$D,'Deductions and Deposits'!$C:$C,D2012)+SUMIFS($F:$F,$D:$D,D2012,$C:$C,"Coin Deduction")</f>
        <v>0</v>
      </c>
      <c r="AE2012" s="111">
        <f>Table5[[#This Row],[Column4]]+Table5[[#This Row],[Column14]]+Table5[[#This Row],[Column19]]+Table5[[#This Row],[Column12]]</f>
        <v>0</v>
      </c>
      <c r="AF2012" s="111">
        <f>Table5[[#This Row],[Column5]]+Table5[[#This Row],[Column13]]+Table5[[#This Row],[Column21]]+Table5[[#This Row],[Column18]]</f>
        <v>0</v>
      </c>
      <c r="AG2012" s="111">
        <f t="shared" si="346"/>
        <v>0</v>
      </c>
      <c r="AH2012" s="111">
        <f t="shared" si="347"/>
        <v>0</v>
      </c>
      <c r="AI2012" s="111">
        <f>Table5[[#This Row],[Column17]]-Table5[[#This Row],[Column20]]</f>
        <v>0</v>
      </c>
      <c r="AJ2012" s="111">
        <f t="shared" si="348"/>
        <v>0</v>
      </c>
      <c r="AK2012" s="111">
        <f t="shared" si="352"/>
        <v>0</v>
      </c>
      <c r="AL2012" s="111">
        <f t="shared" si="349"/>
        <v>0</v>
      </c>
      <c r="AM2012" s="111" t="str">
        <f t="shared" si="350"/>
        <v/>
      </c>
      <c r="AN2012" s="111" t="str">
        <f t="shared" ca="1" si="351"/>
        <v/>
      </c>
    </row>
    <row r="2013" spans="1:40" ht="20.25" customHeight="1" x14ac:dyDescent="0.3">
      <c r="A2013" s="107"/>
      <c r="B2013" s="144"/>
      <c r="C2013" s="119"/>
      <c r="D2013" s="120"/>
      <c r="E2013" s="119"/>
      <c r="F2013" s="119"/>
      <c r="G2013" s="120"/>
      <c r="H2013" s="119"/>
      <c r="I2013" s="109"/>
      <c r="L2013" s="108"/>
      <c r="M2013" s="108"/>
      <c r="N2013" s="108"/>
      <c r="O2013" s="108"/>
      <c r="P2013" s="108"/>
      <c r="Q2013" s="108"/>
      <c r="R2013" s="108"/>
      <c r="S2013" s="108"/>
      <c r="T2013" s="100">
        <f t="shared" si="342"/>
        <v>0</v>
      </c>
      <c r="U2013" s="111"/>
      <c r="V2013" s="111"/>
      <c r="W2013" s="111">
        <f>SUMIFS($F$3:F2013,$D$3:D2013,D2013,$C$3:C2013,"Buy")+SUMIFS($F$3:F2013,$D$3:D2013,D2013,$C$3:C2013,"Coin Deposit",$E$3:E2013,"&lt;&gt;")</f>
        <v>0</v>
      </c>
      <c r="X2013" s="111">
        <f t="shared" si="343"/>
        <v>0</v>
      </c>
      <c r="Y2013" s="111">
        <f>IF($D2013=Y$1,SUMIFS($H$3:$H2013,$G$3:$G2013,Y$1,$C$3:$C2013,"Sell"),0)</f>
        <v>0</v>
      </c>
      <c r="Z2013" s="111">
        <f t="shared" si="344"/>
        <v>0</v>
      </c>
      <c r="AA2013" s="111">
        <f>IF($D2013=AA$1,SUMIFS($H$3:$H2013,$G$3:$G2013,AA$1,$C$3:$C2013,"Sell"),0)</f>
        <v>0</v>
      </c>
      <c r="AB2013" s="111">
        <f t="shared" si="345"/>
        <v>0</v>
      </c>
      <c r="AC2013" s="111">
        <f>SUMIFS('Deductions and Deposits'!$H:$H,'Deductions and Deposits'!$G:$G,D2013,'Deductions and Deposits'!$F:$F,"&lt;="&amp;B2013)+SUMIFS($F$3:F2013,$D$3:D2013,D2013,$C$3:C2013,"Coin Deposit",$E$3:E2013,"")</f>
        <v>0</v>
      </c>
      <c r="AD2013" s="111">
        <f>SUMIFS('Deductions and Deposits'!$D:$D,'Deductions and Deposits'!$C:$C,D2013)+SUMIFS($F:$F,$D:$D,D2013,$C:$C,"Coin Deduction")</f>
        <v>0</v>
      </c>
      <c r="AE2013" s="111">
        <f>Table5[[#This Row],[Column4]]+Table5[[#This Row],[Column14]]+Table5[[#This Row],[Column19]]+Table5[[#This Row],[Column12]]</f>
        <v>0</v>
      </c>
      <c r="AF2013" s="111">
        <f>Table5[[#This Row],[Column5]]+Table5[[#This Row],[Column13]]+Table5[[#This Row],[Column21]]+Table5[[#This Row],[Column18]]</f>
        <v>0</v>
      </c>
      <c r="AG2013" s="111">
        <f t="shared" si="346"/>
        <v>0</v>
      </c>
      <c r="AH2013" s="111">
        <f t="shared" si="347"/>
        <v>0</v>
      </c>
      <c r="AI2013" s="111">
        <f>Table5[[#This Row],[Column17]]-Table5[[#This Row],[Column20]]</f>
        <v>0</v>
      </c>
      <c r="AJ2013" s="111">
        <f t="shared" si="348"/>
        <v>0</v>
      </c>
      <c r="AK2013" s="111">
        <f t="shared" si="352"/>
        <v>0</v>
      </c>
      <c r="AL2013" s="111">
        <f t="shared" si="349"/>
        <v>0</v>
      </c>
      <c r="AM2013" s="111" t="str">
        <f t="shared" si="350"/>
        <v/>
      </c>
      <c r="AN2013" s="111" t="str">
        <f t="shared" ca="1" si="351"/>
        <v/>
      </c>
    </row>
    <row r="2014" spans="1:40" ht="20.25" customHeight="1" x14ac:dyDescent="0.3">
      <c r="A2014" s="107"/>
      <c r="B2014" s="144"/>
      <c r="C2014" s="119"/>
      <c r="D2014" s="120"/>
      <c r="E2014" s="119"/>
      <c r="F2014" s="119"/>
      <c r="G2014" s="120"/>
      <c r="H2014" s="119"/>
      <c r="I2014" s="109"/>
      <c r="L2014" s="108"/>
      <c r="M2014" s="108"/>
      <c r="N2014" s="108"/>
      <c r="O2014" s="108"/>
      <c r="P2014" s="108"/>
      <c r="Q2014" s="108"/>
      <c r="R2014" s="108"/>
      <c r="S2014" s="108"/>
      <c r="T2014" s="100">
        <f t="shared" si="342"/>
        <v>0</v>
      </c>
      <c r="U2014" s="111"/>
      <c r="V2014" s="111"/>
      <c r="W2014" s="111">
        <f>SUMIFS($F$3:F2014,$D$3:D2014,D2014,$C$3:C2014,"Buy")+SUMIFS($F$3:F2014,$D$3:D2014,D2014,$C$3:C2014,"Coin Deposit",$E$3:E2014,"&lt;&gt;")</f>
        <v>0</v>
      </c>
      <c r="X2014" s="111">
        <f t="shared" si="343"/>
        <v>0</v>
      </c>
      <c r="Y2014" s="111">
        <f>IF($D2014=Y$1,SUMIFS($H$3:$H2014,$G$3:$G2014,Y$1,$C$3:$C2014,"Sell"),0)</f>
        <v>0</v>
      </c>
      <c r="Z2014" s="111">
        <f t="shared" si="344"/>
        <v>0</v>
      </c>
      <c r="AA2014" s="111">
        <f>IF($D2014=AA$1,SUMIFS($H$3:$H2014,$G$3:$G2014,AA$1,$C$3:$C2014,"Sell"),0)</f>
        <v>0</v>
      </c>
      <c r="AB2014" s="111">
        <f t="shared" si="345"/>
        <v>0</v>
      </c>
      <c r="AC2014" s="111">
        <f>SUMIFS('Deductions and Deposits'!$H:$H,'Deductions and Deposits'!$G:$G,D2014,'Deductions and Deposits'!$F:$F,"&lt;="&amp;B2014)+SUMIFS($F$3:F2014,$D$3:D2014,D2014,$C$3:C2014,"Coin Deposit",$E$3:E2014,"")</f>
        <v>0</v>
      </c>
      <c r="AD2014" s="111">
        <f>SUMIFS('Deductions and Deposits'!$D:$D,'Deductions and Deposits'!$C:$C,D2014)+SUMIFS($F:$F,$D:$D,D2014,$C:$C,"Coin Deduction")</f>
        <v>0</v>
      </c>
      <c r="AE2014" s="111">
        <f>Table5[[#This Row],[Column4]]+Table5[[#This Row],[Column14]]+Table5[[#This Row],[Column19]]+Table5[[#This Row],[Column12]]</f>
        <v>0</v>
      </c>
      <c r="AF2014" s="111">
        <f>Table5[[#This Row],[Column5]]+Table5[[#This Row],[Column13]]+Table5[[#This Row],[Column21]]+Table5[[#This Row],[Column18]]</f>
        <v>0</v>
      </c>
      <c r="AG2014" s="111">
        <f t="shared" si="346"/>
        <v>0</v>
      </c>
      <c r="AH2014" s="111">
        <f t="shared" si="347"/>
        <v>0</v>
      </c>
      <c r="AI2014" s="111">
        <f>Table5[[#This Row],[Column17]]-Table5[[#This Row],[Column20]]</f>
        <v>0</v>
      </c>
      <c r="AJ2014" s="111">
        <f t="shared" si="348"/>
        <v>0</v>
      </c>
      <c r="AK2014" s="111">
        <f t="shared" si="352"/>
        <v>0</v>
      </c>
      <c r="AL2014" s="111">
        <f t="shared" si="349"/>
        <v>0</v>
      </c>
      <c r="AM2014" s="111" t="str">
        <f t="shared" si="350"/>
        <v/>
      </c>
      <c r="AN2014" s="111" t="str">
        <f t="shared" ca="1" si="351"/>
        <v/>
      </c>
    </row>
    <row r="2015" spans="1:40" ht="20.25" customHeight="1" x14ac:dyDescent="0.3">
      <c r="A2015" s="107"/>
      <c r="B2015" s="144"/>
      <c r="C2015" s="119"/>
      <c r="D2015" s="120"/>
      <c r="E2015" s="119"/>
      <c r="F2015" s="119"/>
      <c r="G2015" s="120"/>
      <c r="H2015" s="119"/>
      <c r="I2015" s="109"/>
      <c r="L2015" s="108"/>
      <c r="M2015" s="108"/>
      <c r="N2015" s="108"/>
      <c r="O2015" s="108"/>
      <c r="P2015" s="108"/>
      <c r="Q2015" s="108"/>
      <c r="R2015" s="108"/>
      <c r="S2015" s="108"/>
      <c r="T2015" s="100">
        <f t="shared" si="342"/>
        <v>0</v>
      </c>
      <c r="U2015" s="111"/>
      <c r="V2015" s="111"/>
      <c r="W2015" s="111">
        <f>SUMIFS($F$3:F2015,$D$3:D2015,D2015,$C$3:C2015,"Buy")+SUMIFS($F$3:F2015,$D$3:D2015,D2015,$C$3:C2015,"Coin Deposit",$E$3:E2015,"&lt;&gt;")</f>
        <v>0</v>
      </c>
      <c r="X2015" s="111">
        <f t="shared" si="343"/>
        <v>0</v>
      </c>
      <c r="Y2015" s="111">
        <f>IF($D2015=Y$1,SUMIFS($H$3:$H2015,$G$3:$G2015,Y$1,$C$3:$C2015,"Sell"),0)</f>
        <v>0</v>
      </c>
      <c r="Z2015" s="111">
        <f t="shared" si="344"/>
        <v>0</v>
      </c>
      <c r="AA2015" s="111">
        <f>IF($D2015=AA$1,SUMIFS($H$3:$H2015,$G$3:$G2015,AA$1,$C$3:$C2015,"Sell"),0)</f>
        <v>0</v>
      </c>
      <c r="AB2015" s="111">
        <f t="shared" si="345"/>
        <v>0</v>
      </c>
      <c r="AC2015" s="111">
        <f>SUMIFS('Deductions and Deposits'!$H:$H,'Deductions and Deposits'!$G:$G,D2015,'Deductions and Deposits'!$F:$F,"&lt;="&amp;B2015)+SUMIFS($F$3:F2015,$D$3:D2015,D2015,$C$3:C2015,"Coin Deposit",$E$3:E2015,"")</f>
        <v>0</v>
      </c>
      <c r="AD2015" s="111">
        <f>SUMIFS('Deductions and Deposits'!$D:$D,'Deductions and Deposits'!$C:$C,D2015)+SUMIFS($F:$F,$D:$D,D2015,$C:$C,"Coin Deduction")</f>
        <v>0</v>
      </c>
      <c r="AE2015" s="111">
        <f>Table5[[#This Row],[Column4]]+Table5[[#This Row],[Column14]]+Table5[[#This Row],[Column19]]+Table5[[#This Row],[Column12]]</f>
        <v>0</v>
      </c>
      <c r="AF2015" s="111">
        <f>Table5[[#This Row],[Column5]]+Table5[[#This Row],[Column13]]+Table5[[#This Row],[Column21]]+Table5[[#This Row],[Column18]]</f>
        <v>0</v>
      </c>
      <c r="AG2015" s="111">
        <f t="shared" si="346"/>
        <v>0</v>
      </c>
      <c r="AH2015" s="111">
        <f t="shared" si="347"/>
        <v>0</v>
      </c>
      <c r="AI2015" s="111">
        <f>Table5[[#This Row],[Column17]]-Table5[[#This Row],[Column20]]</f>
        <v>0</v>
      </c>
      <c r="AJ2015" s="111">
        <f t="shared" si="348"/>
        <v>0</v>
      </c>
      <c r="AK2015" s="111">
        <f t="shared" si="352"/>
        <v>0</v>
      </c>
      <c r="AL2015" s="111">
        <f t="shared" si="349"/>
        <v>0</v>
      </c>
      <c r="AM2015" s="111" t="str">
        <f t="shared" si="350"/>
        <v/>
      </c>
      <c r="AN2015" s="111" t="str">
        <f t="shared" ca="1" si="351"/>
        <v/>
      </c>
    </row>
    <row r="2016" spans="1:40" ht="20.25" customHeight="1" x14ac:dyDescent="0.3">
      <c r="A2016" s="107"/>
      <c r="B2016" s="144"/>
      <c r="C2016" s="119"/>
      <c r="D2016" s="120"/>
      <c r="E2016" s="119"/>
      <c r="F2016" s="119"/>
      <c r="G2016" s="120"/>
      <c r="H2016" s="119"/>
      <c r="I2016" s="109"/>
      <c r="L2016" s="108"/>
      <c r="M2016" s="108"/>
      <c r="N2016" s="108"/>
      <c r="O2016" s="108"/>
      <c r="P2016" s="108"/>
      <c r="Q2016" s="108"/>
      <c r="R2016" s="108"/>
      <c r="S2016" s="108"/>
      <c r="T2016" s="100">
        <f t="shared" si="342"/>
        <v>0</v>
      </c>
      <c r="U2016" s="111"/>
      <c r="V2016" s="111"/>
      <c r="W2016" s="111">
        <f>SUMIFS($F$3:F2016,$D$3:D2016,D2016,$C$3:C2016,"Buy")+SUMIFS($F$3:F2016,$D$3:D2016,D2016,$C$3:C2016,"Coin Deposit",$E$3:E2016,"&lt;&gt;")</f>
        <v>0</v>
      </c>
      <c r="X2016" s="111">
        <f t="shared" si="343"/>
        <v>0</v>
      </c>
      <c r="Y2016" s="111">
        <f>IF($D2016=Y$1,SUMIFS($H$3:$H2016,$G$3:$G2016,Y$1,$C$3:$C2016,"Sell"),0)</f>
        <v>0</v>
      </c>
      <c r="Z2016" s="111">
        <f t="shared" si="344"/>
        <v>0</v>
      </c>
      <c r="AA2016" s="111">
        <f>IF($D2016=AA$1,SUMIFS($H$3:$H2016,$G$3:$G2016,AA$1,$C$3:$C2016,"Sell"),0)</f>
        <v>0</v>
      </c>
      <c r="AB2016" s="111">
        <f t="shared" si="345"/>
        <v>0</v>
      </c>
      <c r="AC2016" s="111">
        <f>SUMIFS('Deductions and Deposits'!$H:$H,'Deductions and Deposits'!$G:$G,D2016,'Deductions and Deposits'!$F:$F,"&lt;="&amp;B2016)+SUMIFS($F$3:F2016,$D$3:D2016,D2016,$C$3:C2016,"Coin Deposit",$E$3:E2016,"")</f>
        <v>0</v>
      </c>
      <c r="AD2016" s="111">
        <f>SUMIFS('Deductions and Deposits'!$D:$D,'Deductions and Deposits'!$C:$C,D2016)+SUMIFS($F:$F,$D:$D,D2016,$C:$C,"Coin Deduction")</f>
        <v>0</v>
      </c>
      <c r="AE2016" s="111">
        <f>Table5[[#This Row],[Column4]]+Table5[[#This Row],[Column14]]+Table5[[#This Row],[Column19]]+Table5[[#This Row],[Column12]]</f>
        <v>0</v>
      </c>
      <c r="AF2016" s="111">
        <f>Table5[[#This Row],[Column5]]+Table5[[#This Row],[Column13]]+Table5[[#This Row],[Column21]]+Table5[[#This Row],[Column18]]</f>
        <v>0</v>
      </c>
      <c r="AG2016" s="111">
        <f t="shared" si="346"/>
        <v>0</v>
      </c>
      <c r="AH2016" s="111">
        <f t="shared" si="347"/>
        <v>0</v>
      </c>
      <c r="AI2016" s="111">
        <f>Table5[[#This Row],[Column17]]-Table5[[#This Row],[Column20]]</f>
        <v>0</v>
      </c>
      <c r="AJ2016" s="111">
        <f t="shared" si="348"/>
        <v>0</v>
      </c>
      <c r="AK2016" s="111">
        <f t="shared" si="352"/>
        <v>0</v>
      </c>
      <c r="AL2016" s="111">
        <f t="shared" si="349"/>
        <v>0</v>
      </c>
      <c r="AM2016" s="111" t="str">
        <f t="shared" si="350"/>
        <v/>
      </c>
      <c r="AN2016" s="111" t="str">
        <f t="shared" ca="1" si="351"/>
        <v/>
      </c>
    </row>
    <row r="2017" spans="1:40" ht="20.25" customHeight="1" x14ac:dyDescent="0.3">
      <c r="A2017" s="107"/>
      <c r="B2017" s="144"/>
      <c r="C2017" s="119"/>
      <c r="D2017" s="120"/>
      <c r="E2017" s="119"/>
      <c r="F2017" s="119"/>
      <c r="G2017" s="120"/>
      <c r="H2017" s="119"/>
      <c r="I2017" s="109"/>
      <c r="L2017" s="108"/>
      <c r="M2017" s="108"/>
      <c r="N2017" s="108"/>
      <c r="O2017" s="108"/>
      <c r="P2017" s="108"/>
      <c r="Q2017" s="108"/>
      <c r="R2017" s="108"/>
      <c r="S2017" s="108"/>
      <c r="T2017" s="100">
        <f t="shared" si="342"/>
        <v>0</v>
      </c>
      <c r="U2017" s="111"/>
      <c r="V2017" s="111"/>
      <c r="W2017" s="111">
        <f>SUMIFS($F$3:F2017,$D$3:D2017,D2017,$C$3:C2017,"Buy")+SUMIFS($F$3:F2017,$D$3:D2017,D2017,$C$3:C2017,"Coin Deposit",$E$3:E2017,"&lt;&gt;")</f>
        <v>0</v>
      </c>
      <c r="X2017" s="111">
        <f t="shared" si="343"/>
        <v>0</v>
      </c>
      <c r="Y2017" s="111">
        <f>IF($D2017=Y$1,SUMIFS($H$3:$H2017,$G$3:$G2017,Y$1,$C$3:$C2017,"Sell"),0)</f>
        <v>0</v>
      </c>
      <c r="Z2017" s="111">
        <f t="shared" si="344"/>
        <v>0</v>
      </c>
      <c r="AA2017" s="111">
        <f>IF($D2017=AA$1,SUMIFS($H$3:$H2017,$G$3:$G2017,AA$1,$C$3:$C2017,"Sell"),0)</f>
        <v>0</v>
      </c>
      <c r="AB2017" s="111">
        <f t="shared" si="345"/>
        <v>0</v>
      </c>
      <c r="AC2017" s="111">
        <f>SUMIFS('Deductions and Deposits'!$H:$H,'Deductions and Deposits'!$G:$G,D2017,'Deductions and Deposits'!$F:$F,"&lt;="&amp;B2017)+SUMIFS($F$3:F2017,$D$3:D2017,D2017,$C$3:C2017,"Coin Deposit",$E$3:E2017,"")</f>
        <v>0</v>
      </c>
      <c r="AD2017" s="111">
        <f>SUMIFS('Deductions and Deposits'!$D:$D,'Deductions and Deposits'!$C:$C,D2017)+SUMIFS($F:$F,$D:$D,D2017,$C:$C,"Coin Deduction")</f>
        <v>0</v>
      </c>
      <c r="AE2017" s="111">
        <f>Table5[[#This Row],[Column4]]+Table5[[#This Row],[Column14]]+Table5[[#This Row],[Column19]]+Table5[[#This Row],[Column12]]</f>
        <v>0</v>
      </c>
      <c r="AF2017" s="111">
        <f>Table5[[#This Row],[Column5]]+Table5[[#This Row],[Column13]]+Table5[[#This Row],[Column21]]+Table5[[#This Row],[Column18]]</f>
        <v>0</v>
      </c>
      <c r="AG2017" s="111">
        <f t="shared" si="346"/>
        <v>0</v>
      </c>
      <c r="AH2017" s="111">
        <f t="shared" si="347"/>
        <v>0</v>
      </c>
      <c r="AI2017" s="111">
        <f>Table5[[#This Row],[Column17]]-Table5[[#This Row],[Column20]]</f>
        <v>0</v>
      </c>
      <c r="AJ2017" s="111">
        <f t="shared" si="348"/>
        <v>0</v>
      </c>
      <c r="AK2017" s="111">
        <f t="shared" si="352"/>
        <v>0</v>
      </c>
      <c r="AL2017" s="111">
        <f t="shared" si="349"/>
        <v>0</v>
      </c>
      <c r="AM2017" s="111" t="str">
        <f t="shared" si="350"/>
        <v/>
      </c>
      <c r="AN2017" s="111" t="str">
        <f t="shared" ca="1" si="351"/>
        <v/>
      </c>
    </row>
    <row r="2018" spans="1:40" ht="20.25" customHeight="1" x14ac:dyDescent="0.3">
      <c r="A2018" s="107"/>
      <c r="B2018" s="144"/>
      <c r="C2018" s="119"/>
      <c r="D2018" s="120"/>
      <c r="E2018" s="119"/>
      <c r="F2018" s="119"/>
      <c r="G2018" s="120"/>
      <c r="H2018" s="119"/>
      <c r="I2018" s="109"/>
      <c r="L2018" s="108"/>
      <c r="M2018" s="108"/>
      <c r="N2018" s="108"/>
      <c r="O2018" s="108"/>
      <c r="P2018" s="108"/>
      <c r="Q2018" s="108"/>
      <c r="R2018" s="108"/>
      <c r="S2018" s="108"/>
      <c r="T2018" s="100">
        <f t="shared" si="342"/>
        <v>0</v>
      </c>
      <c r="U2018" s="111"/>
      <c r="V2018" s="111"/>
      <c r="W2018" s="111">
        <f>SUMIFS($F$3:F2018,$D$3:D2018,D2018,$C$3:C2018,"Buy")+SUMIFS($F$3:F2018,$D$3:D2018,D2018,$C$3:C2018,"Coin Deposit",$E$3:E2018,"&lt;&gt;")</f>
        <v>0</v>
      </c>
      <c r="X2018" s="111">
        <f t="shared" si="343"/>
        <v>0</v>
      </c>
      <c r="Y2018" s="111">
        <f>IF($D2018=Y$1,SUMIFS($H$3:$H2018,$G$3:$G2018,Y$1,$C$3:$C2018,"Sell"),0)</f>
        <v>0</v>
      </c>
      <c r="Z2018" s="111">
        <f t="shared" si="344"/>
        <v>0</v>
      </c>
      <c r="AA2018" s="111">
        <f>IF($D2018=AA$1,SUMIFS($H$3:$H2018,$G$3:$G2018,AA$1,$C$3:$C2018,"Sell"),0)</f>
        <v>0</v>
      </c>
      <c r="AB2018" s="111">
        <f t="shared" si="345"/>
        <v>0</v>
      </c>
      <c r="AC2018" s="111">
        <f>SUMIFS('Deductions and Deposits'!$H:$H,'Deductions and Deposits'!$G:$G,D2018,'Deductions and Deposits'!$F:$F,"&lt;="&amp;B2018)+SUMIFS($F$3:F2018,$D$3:D2018,D2018,$C$3:C2018,"Coin Deposit",$E$3:E2018,"")</f>
        <v>0</v>
      </c>
      <c r="AD2018" s="111">
        <f>SUMIFS('Deductions and Deposits'!$D:$D,'Deductions and Deposits'!$C:$C,D2018)+SUMIFS($F:$F,$D:$D,D2018,$C:$C,"Coin Deduction")</f>
        <v>0</v>
      </c>
      <c r="AE2018" s="111">
        <f>Table5[[#This Row],[Column4]]+Table5[[#This Row],[Column14]]+Table5[[#This Row],[Column19]]+Table5[[#This Row],[Column12]]</f>
        <v>0</v>
      </c>
      <c r="AF2018" s="111">
        <f>Table5[[#This Row],[Column5]]+Table5[[#This Row],[Column13]]+Table5[[#This Row],[Column21]]+Table5[[#This Row],[Column18]]</f>
        <v>0</v>
      </c>
      <c r="AG2018" s="111">
        <f t="shared" si="346"/>
        <v>0</v>
      </c>
      <c r="AH2018" s="111">
        <f t="shared" si="347"/>
        <v>0</v>
      </c>
      <c r="AI2018" s="111">
        <f>Table5[[#This Row],[Column17]]-Table5[[#This Row],[Column20]]</f>
        <v>0</v>
      </c>
      <c r="AJ2018" s="111">
        <f t="shared" si="348"/>
        <v>0</v>
      </c>
      <c r="AK2018" s="111">
        <f t="shared" si="352"/>
        <v>0</v>
      </c>
      <c r="AL2018" s="111">
        <f t="shared" si="349"/>
        <v>0</v>
      </c>
      <c r="AM2018" s="111" t="str">
        <f t="shared" si="350"/>
        <v/>
      </c>
      <c r="AN2018" s="111" t="str">
        <f t="shared" ca="1" si="351"/>
        <v/>
      </c>
    </row>
    <row r="2019" spans="1:40" ht="20.25" customHeight="1" x14ac:dyDescent="0.3">
      <c r="A2019" s="107"/>
      <c r="B2019" s="144"/>
      <c r="C2019" s="119"/>
      <c r="D2019" s="120"/>
      <c r="E2019" s="119"/>
      <c r="F2019" s="119"/>
      <c r="G2019" s="120"/>
      <c r="H2019" s="119"/>
      <c r="I2019" s="109"/>
      <c r="L2019" s="108"/>
      <c r="M2019" s="108"/>
      <c r="N2019" s="108"/>
      <c r="O2019" s="108"/>
      <c r="P2019" s="108"/>
      <c r="Q2019" s="108"/>
      <c r="R2019" s="108"/>
      <c r="S2019" s="108"/>
      <c r="T2019" s="100">
        <f t="shared" si="342"/>
        <v>0</v>
      </c>
      <c r="U2019" s="111"/>
      <c r="V2019" s="111"/>
      <c r="W2019" s="111">
        <f>SUMIFS($F$3:F2019,$D$3:D2019,D2019,$C$3:C2019,"Buy")+SUMIFS($F$3:F2019,$D$3:D2019,D2019,$C$3:C2019,"Coin Deposit",$E$3:E2019,"&lt;&gt;")</f>
        <v>0</v>
      </c>
      <c r="X2019" s="111">
        <f t="shared" si="343"/>
        <v>0</v>
      </c>
      <c r="Y2019" s="111">
        <f>IF($D2019=Y$1,SUMIFS($H$3:$H2019,$G$3:$G2019,Y$1,$C$3:$C2019,"Sell"),0)</f>
        <v>0</v>
      </c>
      <c r="Z2019" s="111">
        <f t="shared" si="344"/>
        <v>0</v>
      </c>
      <c r="AA2019" s="111">
        <f>IF($D2019=AA$1,SUMIFS($H$3:$H2019,$G$3:$G2019,AA$1,$C$3:$C2019,"Sell"),0)</f>
        <v>0</v>
      </c>
      <c r="AB2019" s="111">
        <f t="shared" si="345"/>
        <v>0</v>
      </c>
      <c r="AC2019" s="111">
        <f>SUMIFS('Deductions and Deposits'!$H:$H,'Deductions and Deposits'!$G:$G,D2019,'Deductions and Deposits'!$F:$F,"&lt;="&amp;B2019)+SUMIFS($F$3:F2019,$D$3:D2019,D2019,$C$3:C2019,"Coin Deposit",$E$3:E2019,"")</f>
        <v>0</v>
      </c>
      <c r="AD2019" s="111">
        <f>SUMIFS('Deductions and Deposits'!$D:$D,'Deductions and Deposits'!$C:$C,D2019)+SUMIFS($F:$F,$D:$D,D2019,$C:$C,"Coin Deduction")</f>
        <v>0</v>
      </c>
      <c r="AE2019" s="111">
        <f>Table5[[#This Row],[Column4]]+Table5[[#This Row],[Column14]]+Table5[[#This Row],[Column19]]+Table5[[#This Row],[Column12]]</f>
        <v>0</v>
      </c>
      <c r="AF2019" s="111">
        <f>Table5[[#This Row],[Column5]]+Table5[[#This Row],[Column13]]+Table5[[#This Row],[Column21]]+Table5[[#This Row],[Column18]]</f>
        <v>0</v>
      </c>
      <c r="AG2019" s="111">
        <f t="shared" si="346"/>
        <v>0</v>
      </c>
      <c r="AH2019" s="111">
        <f t="shared" si="347"/>
        <v>0</v>
      </c>
      <c r="AI2019" s="111">
        <f>Table5[[#This Row],[Column17]]-Table5[[#This Row],[Column20]]</f>
        <v>0</v>
      </c>
      <c r="AJ2019" s="111">
        <f t="shared" si="348"/>
        <v>0</v>
      </c>
      <c r="AK2019" s="111">
        <f t="shared" si="352"/>
        <v>0</v>
      </c>
      <c r="AL2019" s="111">
        <f t="shared" si="349"/>
        <v>0</v>
      </c>
      <c r="AM2019" s="111" t="str">
        <f t="shared" si="350"/>
        <v/>
      </c>
      <c r="AN2019" s="111" t="str">
        <f t="shared" ca="1" si="351"/>
        <v/>
      </c>
    </row>
    <row r="2020" spans="1:40" ht="20.25" customHeight="1" x14ac:dyDescent="0.3">
      <c r="A2020" s="107"/>
      <c r="B2020" s="144"/>
      <c r="C2020" s="119"/>
      <c r="D2020" s="120"/>
      <c r="E2020" s="119"/>
      <c r="F2020" s="119"/>
      <c r="G2020" s="120"/>
      <c r="H2020" s="119"/>
      <c r="I2020" s="109"/>
      <c r="L2020" s="108"/>
      <c r="M2020" s="108"/>
      <c r="N2020" s="108"/>
      <c r="O2020" s="108"/>
      <c r="P2020" s="108"/>
      <c r="Q2020" s="108"/>
      <c r="R2020" s="108"/>
      <c r="S2020" s="108"/>
      <c r="T2020" s="100">
        <f t="shared" si="342"/>
        <v>0</v>
      </c>
      <c r="U2020" s="111"/>
      <c r="V2020" s="111"/>
      <c r="W2020" s="111">
        <f>SUMIFS($F$3:F2020,$D$3:D2020,D2020,$C$3:C2020,"Buy")+SUMIFS($F$3:F2020,$D$3:D2020,D2020,$C$3:C2020,"Coin Deposit",$E$3:E2020,"&lt;&gt;")</f>
        <v>0</v>
      </c>
      <c r="X2020" s="111">
        <f t="shared" si="343"/>
        <v>0</v>
      </c>
      <c r="Y2020" s="111">
        <f>IF($D2020=Y$1,SUMIFS($H$3:$H2020,$G$3:$G2020,Y$1,$C$3:$C2020,"Sell"),0)</f>
        <v>0</v>
      </c>
      <c r="Z2020" s="111">
        <f t="shared" si="344"/>
        <v>0</v>
      </c>
      <c r="AA2020" s="111">
        <f>IF($D2020=AA$1,SUMIFS($H$3:$H2020,$G$3:$G2020,AA$1,$C$3:$C2020,"Sell"),0)</f>
        <v>0</v>
      </c>
      <c r="AB2020" s="111">
        <f t="shared" si="345"/>
        <v>0</v>
      </c>
      <c r="AC2020" s="111">
        <f>SUMIFS('Deductions and Deposits'!$H:$H,'Deductions and Deposits'!$G:$G,D2020,'Deductions and Deposits'!$F:$F,"&lt;="&amp;B2020)+SUMIFS($F$3:F2020,$D$3:D2020,D2020,$C$3:C2020,"Coin Deposit",$E$3:E2020,"")</f>
        <v>0</v>
      </c>
      <c r="AD2020" s="111">
        <f>SUMIFS('Deductions and Deposits'!$D:$D,'Deductions and Deposits'!$C:$C,D2020)+SUMIFS($F:$F,$D:$D,D2020,$C:$C,"Coin Deduction")</f>
        <v>0</v>
      </c>
      <c r="AE2020" s="111">
        <f>Table5[[#This Row],[Column4]]+Table5[[#This Row],[Column14]]+Table5[[#This Row],[Column19]]+Table5[[#This Row],[Column12]]</f>
        <v>0</v>
      </c>
      <c r="AF2020" s="111">
        <f>Table5[[#This Row],[Column5]]+Table5[[#This Row],[Column13]]+Table5[[#This Row],[Column21]]+Table5[[#This Row],[Column18]]</f>
        <v>0</v>
      </c>
      <c r="AG2020" s="111">
        <f t="shared" si="346"/>
        <v>0</v>
      </c>
      <c r="AH2020" s="111">
        <f t="shared" si="347"/>
        <v>0</v>
      </c>
      <c r="AI2020" s="111">
        <f>Table5[[#This Row],[Column17]]-Table5[[#This Row],[Column20]]</f>
        <v>0</v>
      </c>
      <c r="AJ2020" s="111">
        <f t="shared" si="348"/>
        <v>0</v>
      </c>
      <c r="AK2020" s="111">
        <f t="shared" si="352"/>
        <v>0</v>
      </c>
      <c r="AL2020" s="111">
        <f t="shared" si="349"/>
        <v>0</v>
      </c>
      <c r="AM2020" s="111" t="str">
        <f t="shared" si="350"/>
        <v/>
      </c>
      <c r="AN2020" s="111" t="str">
        <f t="shared" ca="1" si="351"/>
        <v/>
      </c>
    </row>
    <row r="2021" spans="1:40" ht="20.25" customHeight="1" x14ac:dyDescent="0.3">
      <c r="A2021" s="107"/>
      <c r="B2021" s="144"/>
      <c r="C2021" s="119"/>
      <c r="D2021" s="120"/>
      <c r="E2021" s="119"/>
      <c r="F2021" s="119"/>
      <c r="G2021" s="120"/>
      <c r="H2021" s="119"/>
      <c r="I2021" s="109"/>
      <c r="L2021" s="108"/>
      <c r="M2021" s="108"/>
      <c r="N2021" s="108"/>
      <c r="O2021" s="108"/>
      <c r="P2021" s="108"/>
      <c r="Q2021" s="108"/>
      <c r="R2021" s="108"/>
      <c r="S2021" s="108"/>
      <c r="T2021" s="100">
        <f t="shared" si="342"/>
        <v>0</v>
      </c>
      <c r="U2021" s="111"/>
      <c r="V2021" s="111"/>
      <c r="W2021" s="111">
        <f>SUMIFS($F$3:F2021,$D$3:D2021,D2021,$C$3:C2021,"Buy")+SUMIFS($F$3:F2021,$D$3:D2021,D2021,$C$3:C2021,"Coin Deposit",$E$3:E2021,"&lt;&gt;")</f>
        <v>0</v>
      </c>
      <c r="X2021" s="111">
        <f t="shared" si="343"/>
        <v>0</v>
      </c>
      <c r="Y2021" s="111">
        <f>IF($D2021=Y$1,SUMIFS($H$3:$H2021,$G$3:$G2021,Y$1,$C$3:$C2021,"Sell"),0)</f>
        <v>0</v>
      </c>
      <c r="Z2021" s="111">
        <f t="shared" si="344"/>
        <v>0</v>
      </c>
      <c r="AA2021" s="111">
        <f>IF($D2021=AA$1,SUMIFS($H$3:$H2021,$G$3:$G2021,AA$1,$C$3:$C2021,"Sell"),0)</f>
        <v>0</v>
      </c>
      <c r="AB2021" s="111">
        <f t="shared" si="345"/>
        <v>0</v>
      </c>
      <c r="AC2021" s="111">
        <f>SUMIFS('Deductions and Deposits'!$H:$H,'Deductions and Deposits'!$G:$G,D2021,'Deductions and Deposits'!$F:$F,"&lt;="&amp;B2021)+SUMIFS($F$3:F2021,$D$3:D2021,D2021,$C$3:C2021,"Coin Deposit",$E$3:E2021,"")</f>
        <v>0</v>
      </c>
      <c r="AD2021" s="111">
        <f>SUMIFS('Deductions and Deposits'!$D:$D,'Deductions and Deposits'!$C:$C,D2021)+SUMIFS($F:$F,$D:$D,D2021,$C:$C,"Coin Deduction")</f>
        <v>0</v>
      </c>
      <c r="AE2021" s="111">
        <f>Table5[[#This Row],[Column4]]+Table5[[#This Row],[Column14]]+Table5[[#This Row],[Column19]]+Table5[[#This Row],[Column12]]</f>
        <v>0</v>
      </c>
      <c r="AF2021" s="111">
        <f>Table5[[#This Row],[Column5]]+Table5[[#This Row],[Column13]]+Table5[[#This Row],[Column21]]+Table5[[#This Row],[Column18]]</f>
        <v>0</v>
      </c>
      <c r="AG2021" s="111">
        <f t="shared" si="346"/>
        <v>0</v>
      </c>
      <c r="AH2021" s="111">
        <f t="shared" si="347"/>
        <v>0</v>
      </c>
      <c r="AI2021" s="111">
        <f>Table5[[#This Row],[Column17]]-Table5[[#This Row],[Column20]]</f>
        <v>0</v>
      </c>
      <c r="AJ2021" s="111">
        <f t="shared" si="348"/>
        <v>0</v>
      </c>
      <c r="AK2021" s="111">
        <f t="shared" si="352"/>
        <v>0</v>
      </c>
      <c r="AL2021" s="111">
        <f t="shared" si="349"/>
        <v>0</v>
      </c>
      <c r="AM2021" s="111" t="str">
        <f t="shared" si="350"/>
        <v/>
      </c>
      <c r="AN2021" s="111" t="str">
        <f t="shared" ca="1" si="351"/>
        <v/>
      </c>
    </row>
    <row r="2022" spans="1:40" ht="20.25" customHeight="1" x14ac:dyDescent="0.3">
      <c r="A2022" s="107"/>
      <c r="B2022" s="144"/>
      <c r="C2022" s="119"/>
      <c r="D2022" s="120"/>
      <c r="E2022" s="119"/>
      <c r="F2022" s="119"/>
      <c r="G2022" s="120"/>
      <c r="H2022" s="119"/>
      <c r="I2022" s="109"/>
      <c r="L2022" s="108"/>
      <c r="M2022" s="108"/>
      <c r="N2022" s="108"/>
      <c r="O2022" s="108"/>
      <c r="P2022" s="108"/>
      <c r="Q2022" s="108"/>
      <c r="R2022" s="108"/>
      <c r="S2022" s="108"/>
      <c r="T2022" s="100">
        <f t="shared" si="342"/>
        <v>0</v>
      </c>
      <c r="U2022" s="111"/>
      <c r="V2022" s="111"/>
      <c r="W2022" s="111">
        <f>SUMIFS($F$3:F2022,$D$3:D2022,D2022,$C$3:C2022,"Buy")+SUMIFS($F$3:F2022,$D$3:D2022,D2022,$C$3:C2022,"Coin Deposit",$E$3:E2022,"&lt;&gt;")</f>
        <v>0</v>
      </c>
      <c r="X2022" s="111">
        <f t="shared" si="343"/>
        <v>0</v>
      </c>
      <c r="Y2022" s="111">
        <f>IF($D2022=Y$1,SUMIFS($H$3:$H2022,$G$3:$G2022,Y$1,$C$3:$C2022,"Sell"),0)</f>
        <v>0</v>
      </c>
      <c r="Z2022" s="111">
        <f t="shared" si="344"/>
        <v>0</v>
      </c>
      <c r="AA2022" s="111">
        <f>IF($D2022=AA$1,SUMIFS($H$3:$H2022,$G$3:$G2022,AA$1,$C$3:$C2022,"Sell"),0)</f>
        <v>0</v>
      </c>
      <c r="AB2022" s="111">
        <f t="shared" si="345"/>
        <v>0</v>
      </c>
      <c r="AC2022" s="111">
        <f>SUMIFS('Deductions and Deposits'!$H:$H,'Deductions and Deposits'!$G:$G,D2022,'Deductions and Deposits'!$F:$F,"&lt;="&amp;B2022)+SUMIFS($F$3:F2022,$D$3:D2022,D2022,$C$3:C2022,"Coin Deposit",$E$3:E2022,"")</f>
        <v>0</v>
      </c>
      <c r="AD2022" s="111">
        <f>SUMIFS('Deductions and Deposits'!$D:$D,'Deductions and Deposits'!$C:$C,D2022)+SUMIFS($F:$F,$D:$D,D2022,$C:$C,"Coin Deduction")</f>
        <v>0</v>
      </c>
      <c r="AE2022" s="111">
        <f>Table5[[#This Row],[Column4]]+Table5[[#This Row],[Column14]]+Table5[[#This Row],[Column19]]+Table5[[#This Row],[Column12]]</f>
        <v>0</v>
      </c>
      <c r="AF2022" s="111">
        <f>Table5[[#This Row],[Column5]]+Table5[[#This Row],[Column13]]+Table5[[#This Row],[Column21]]+Table5[[#This Row],[Column18]]</f>
        <v>0</v>
      </c>
      <c r="AG2022" s="111">
        <f t="shared" si="346"/>
        <v>0</v>
      </c>
      <c r="AH2022" s="111">
        <f t="shared" si="347"/>
        <v>0</v>
      </c>
      <c r="AI2022" s="111">
        <f>Table5[[#This Row],[Column17]]-Table5[[#This Row],[Column20]]</f>
        <v>0</v>
      </c>
      <c r="AJ2022" s="111">
        <f t="shared" si="348"/>
        <v>0</v>
      </c>
      <c r="AK2022" s="111">
        <f t="shared" si="352"/>
        <v>0</v>
      </c>
      <c r="AL2022" s="111">
        <f t="shared" si="349"/>
        <v>0</v>
      </c>
      <c r="AM2022" s="111" t="str">
        <f t="shared" si="350"/>
        <v/>
      </c>
      <c r="AN2022" s="111" t="str">
        <f t="shared" ca="1" si="351"/>
        <v/>
      </c>
    </row>
    <row r="2023" spans="1:40" ht="20.25" customHeight="1" x14ac:dyDescent="0.3">
      <c r="A2023" s="107"/>
      <c r="B2023" s="144"/>
      <c r="C2023" s="119"/>
      <c r="D2023" s="120"/>
      <c r="E2023" s="119"/>
      <c r="F2023" s="119"/>
      <c r="G2023" s="120"/>
      <c r="H2023" s="119"/>
      <c r="I2023" s="109"/>
      <c r="L2023" s="108"/>
      <c r="M2023" s="108"/>
      <c r="N2023" s="108"/>
      <c r="O2023" s="108"/>
      <c r="P2023" s="108"/>
      <c r="Q2023" s="108"/>
      <c r="R2023" s="108"/>
      <c r="S2023" s="108"/>
      <c r="T2023" s="100">
        <f t="shared" si="342"/>
        <v>0</v>
      </c>
      <c r="U2023" s="111"/>
      <c r="V2023" s="111"/>
      <c r="W2023" s="111">
        <f>SUMIFS($F$3:F2023,$D$3:D2023,D2023,$C$3:C2023,"Buy")+SUMIFS($F$3:F2023,$D$3:D2023,D2023,$C$3:C2023,"Coin Deposit",$E$3:E2023,"&lt;&gt;")</f>
        <v>0</v>
      </c>
      <c r="X2023" s="111">
        <f t="shared" si="343"/>
        <v>0</v>
      </c>
      <c r="Y2023" s="111">
        <f>IF($D2023=Y$1,SUMIFS($H$3:$H2023,$G$3:$G2023,Y$1,$C$3:$C2023,"Sell"),0)</f>
        <v>0</v>
      </c>
      <c r="Z2023" s="111">
        <f t="shared" si="344"/>
        <v>0</v>
      </c>
      <c r="AA2023" s="111">
        <f>IF($D2023=AA$1,SUMIFS($H$3:$H2023,$G$3:$G2023,AA$1,$C$3:$C2023,"Sell"),0)</f>
        <v>0</v>
      </c>
      <c r="AB2023" s="111">
        <f t="shared" si="345"/>
        <v>0</v>
      </c>
      <c r="AC2023" s="111">
        <f>SUMIFS('Deductions and Deposits'!$H:$H,'Deductions and Deposits'!$G:$G,D2023,'Deductions and Deposits'!$F:$F,"&lt;="&amp;B2023)+SUMIFS($F$3:F2023,$D$3:D2023,D2023,$C$3:C2023,"Coin Deposit",$E$3:E2023,"")</f>
        <v>0</v>
      </c>
      <c r="AD2023" s="111">
        <f>SUMIFS('Deductions and Deposits'!$D:$D,'Deductions and Deposits'!$C:$C,D2023)+SUMIFS($F:$F,$D:$D,D2023,$C:$C,"Coin Deduction")</f>
        <v>0</v>
      </c>
      <c r="AE2023" s="111">
        <f>Table5[[#This Row],[Column4]]+Table5[[#This Row],[Column14]]+Table5[[#This Row],[Column19]]+Table5[[#This Row],[Column12]]</f>
        <v>0</v>
      </c>
      <c r="AF2023" s="111">
        <f>Table5[[#This Row],[Column5]]+Table5[[#This Row],[Column13]]+Table5[[#This Row],[Column21]]+Table5[[#This Row],[Column18]]</f>
        <v>0</v>
      </c>
      <c r="AG2023" s="111">
        <f t="shared" si="346"/>
        <v>0</v>
      </c>
      <c r="AH2023" s="111">
        <f t="shared" si="347"/>
        <v>0</v>
      </c>
      <c r="AI2023" s="111">
        <f>Table5[[#This Row],[Column17]]-Table5[[#This Row],[Column20]]</f>
        <v>0</v>
      </c>
      <c r="AJ2023" s="111">
        <f t="shared" si="348"/>
        <v>0</v>
      </c>
      <c r="AK2023" s="111">
        <f t="shared" si="352"/>
        <v>0</v>
      </c>
      <c r="AL2023" s="111">
        <f t="shared" si="349"/>
        <v>0</v>
      </c>
      <c r="AM2023" s="111" t="str">
        <f t="shared" si="350"/>
        <v/>
      </c>
      <c r="AN2023" s="111" t="str">
        <f t="shared" ca="1" si="351"/>
        <v/>
      </c>
    </row>
    <row r="2024" spans="1:40" ht="20.25" customHeight="1" x14ac:dyDescent="0.3">
      <c r="A2024" s="107"/>
      <c r="B2024" s="144"/>
      <c r="C2024" s="119"/>
      <c r="D2024" s="120"/>
      <c r="E2024" s="119"/>
      <c r="F2024" s="119"/>
      <c r="G2024" s="120"/>
      <c r="H2024" s="119"/>
      <c r="I2024" s="109"/>
      <c r="L2024" s="108"/>
      <c r="M2024" s="108"/>
      <c r="N2024" s="108"/>
      <c r="O2024" s="108"/>
      <c r="P2024" s="108"/>
      <c r="Q2024" s="108"/>
      <c r="R2024" s="108"/>
      <c r="S2024" s="108"/>
      <c r="T2024" s="100">
        <f t="shared" si="342"/>
        <v>0</v>
      </c>
      <c r="U2024" s="111"/>
      <c r="V2024" s="111"/>
      <c r="W2024" s="111">
        <f>SUMIFS($F$3:F2024,$D$3:D2024,D2024,$C$3:C2024,"Buy")+SUMIFS($F$3:F2024,$D$3:D2024,D2024,$C$3:C2024,"Coin Deposit",$E$3:E2024,"&lt;&gt;")</f>
        <v>0</v>
      </c>
      <c r="X2024" s="111">
        <f t="shared" si="343"/>
        <v>0</v>
      </c>
      <c r="Y2024" s="111">
        <f>IF($D2024=Y$1,SUMIFS($H$3:$H2024,$G$3:$G2024,Y$1,$C$3:$C2024,"Sell"),0)</f>
        <v>0</v>
      </c>
      <c r="Z2024" s="111">
        <f t="shared" si="344"/>
        <v>0</v>
      </c>
      <c r="AA2024" s="111">
        <f>IF($D2024=AA$1,SUMIFS($H$3:$H2024,$G$3:$G2024,AA$1,$C$3:$C2024,"Sell"),0)</f>
        <v>0</v>
      </c>
      <c r="AB2024" s="111">
        <f t="shared" si="345"/>
        <v>0</v>
      </c>
      <c r="AC2024" s="111">
        <f>SUMIFS('Deductions and Deposits'!$H:$H,'Deductions and Deposits'!$G:$G,D2024,'Deductions and Deposits'!$F:$F,"&lt;="&amp;B2024)+SUMIFS($F$3:F2024,$D$3:D2024,D2024,$C$3:C2024,"Coin Deposit",$E$3:E2024,"")</f>
        <v>0</v>
      </c>
      <c r="AD2024" s="111">
        <f>SUMIFS('Deductions and Deposits'!$D:$D,'Deductions and Deposits'!$C:$C,D2024)+SUMIFS($F:$F,$D:$D,D2024,$C:$C,"Coin Deduction")</f>
        <v>0</v>
      </c>
      <c r="AE2024" s="111">
        <f>Table5[[#This Row],[Column4]]+Table5[[#This Row],[Column14]]+Table5[[#This Row],[Column19]]+Table5[[#This Row],[Column12]]</f>
        <v>0</v>
      </c>
      <c r="AF2024" s="111">
        <f>Table5[[#This Row],[Column5]]+Table5[[#This Row],[Column13]]+Table5[[#This Row],[Column21]]+Table5[[#This Row],[Column18]]</f>
        <v>0</v>
      </c>
      <c r="AG2024" s="111">
        <f t="shared" si="346"/>
        <v>0</v>
      </c>
      <c r="AH2024" s="111">
        <f t="shared" si="347"/>
        <v>0</v>
      </c>
      <c r="AI2024" s="111">
        <f>Table5[[#This Row],[Column17]]-Table5[[#This Row],[Column20]]</f>
        <v>0</v>
      </c>
      <c r="AJ2024" s="111">
        <f t="shared" si="348"/>
        <v>0</v>
      </c>
      <c r="AK2024" s="111">
        <f t="shared" si="352"/>
        <v>0</v>
      </c>
      <c r="AL2024" s="111">
        <f t="shared" si="349"/>
        <v>0</v>
      </c>
      <c r="AM2024" s="111" t="str">
        <f t="shared" si="350"/>
        <v/>
      </c>
      <c r="AN2024" s="111" t="str">
        <f t="shared" ca="1" si="351"/>
        <v/>
      </c>
    </row>
    <row r="2025" spans="1:40" ht="20.25" customHeight="1" x14ac:dyDescent="0.3">
      <c r="A2025" s="107"/>
      <c r="B2025" s="144"/>
      <c r="C2025" s="119"/>
      <c r="D2025" s="120"/>
      <c r="E2025" s="119"/>
      <c r="F2025" s="119"/>
      <c r="G2025" s="120"/>
      <c r="H2025" s="119"/>
      <c r="I2025" s="109"/>
      <c r="L2025" s="108"/>
      <c r="M2025" s="108"/>
      <c r="N2025" s="108"/>
      <c r="O2025" s="108"/>
      <c r="P2025" s="108"/>
      <c r="Q2025" s="108"/>
      <c r="R2025" s="108"/>
      <c r="S2025" s="108"/>
      <c r="T2025" s="100">
        <f t="shared" si="342"/>
        <v>0</v>
      </c>
      <c r="U2025" s="111"/>
      <c r="V2025" s="111"/>
      <c r="W2025" s="111">
        <f>SUMIFS($F$3:F2025,$D$3:D2025,D2025,$C$3:C2025,"Buy")+SUMIFS($F$3:F2025,$D$3:D2025,D2025,$C$3:C2025,"Coin Deposit",$E$3:E2025,"&lt;&gt;")</f>
        <v>0</v>
      </c>
      <c r="X2025" s="111">
        <f t="shared" si="343"/>
        <v>0</v>
      </c>
      <c r="Y2025" s="111">
        <f>IF($D2025=Y$1,SUMIFS($H$3:$H2025,$G$3:$G2025,Y$1,$C$3:$C2025,"Sell"),0)</f>
        <v>0</v>
      </c>
      <c r="Z2025" s="111">
        <f t="shared" si="344"/>
        <v>0</v>
      </c>
      <c r="AA2025" s="111">
        <f>IF($D2025=AA$1,SUMIFS($H$3:$H2025,$G$3:$G2025,AA$1,$C$3:$C2025,"Sell"),0)</f>
        <v>0</v>
      </c>
      <c r="AB2025" s="111">
        <f t="shared" si="345"/>
        <v>0</v>
      </c>
      <c r="AC2025" s="111">
        <f>SUMIFS('Deductions and Deposits'!$H:$H,'Deductions and Deposits'!$G:$G,D2025,'Deductions and Deposits'!$F:$F,"&lt;="&amp;B2025)+SUMIFS($F$3:F2025,$D$3:D2025,D2025,$C$3:C2025,"Coin Deposit",$E$3:E2025,"")</f>
        <v>0</v>
      </c>
      <c r="AD2025" s="111">
        <f>SUMIFS('Deductions and Deposits'!$D:$D,'Deductions and Deposits'!$C:$C,D2025)+SUMIFS($F:$F,$D:$D,D2025,$C:$C,"Coin Deduction")</f>
        <v>0</v>
      </c>
      <c r="AE2025" s="111">
        <f>Table5[[#This Row],[Column4]]+Table5[[#This Row],[Column14]]+Table5[[#This Row],[Column19]]+Table5[[#This Row],[Column12]]</f>
        <v>0</v>
      </c>
      <c r="AF2025" s="111">
        <f>Table5[[#This Row],[Column5]]+Table5[[#This Row],[Column13]]+Table5[[#This Row],[Column21]]+Table5[[#This Row],[Column18]]</f>
        <v>0</v>
      </c>
      <c r="AG2025" s="111">
        <f t="shared" si="346"/>
        <v>0</v>
      </c>
      <c r="AH2025" s="111">
        <f t="shared" si="347"/>
        <v>0</v>
      </c>
      <c r="AI2025" s="111">
        <f>Table5[[#This Row],[Column17]]-Table5[[#This Row],[Column20]]</f>
        <v>0</v>
      </c>
      <c r="AJ2025" s="111">
        <f t="shared" si="348"/>
        <v>0</v>
      </c>
      <c r="AK2025" s="111">
        <f t="shared" si="352"/>
        <v>0</v>
      </c>
      <c r="AL2025" s="111">
        <f t="shared" si="349"/>
        <v>0</v>
      </c>
      <c r="AM2025" s="111" t="str">
        <f t="shared" si="350"/>
        <v/>
      </c>
      <c r="AN2025" s="111" t="str">
        <f t="shared" ca="1" si="351"/>
        <v/>
      </c>
    </row>
    <row r="2026" spans="1:40" ht="20.25" customHeight="1" x14ac:dyDescent="0.3">
      <c r="A2026" s="107"/>
      <c r="B2026" s="144"/>
      <c r="C2026" s="119"/>
      <c r="D2026" s="120"/>
      <c r="E2026" s="119"/>
      <c r="F2026" s="119"/>
      <c r="G2026" s="120"/>
      <c r="H2026" s="119"/>
      <c r="I2026" s="109"/>
      <c r="L2026" s="108"/>
      <c r="M2026" s="108"/>
      <c r="N2026" s="108"/>
      <c r="O2026" s="108"/>
      <c r="P2026" s="108"/>
      <c r="Q2026" s="108"/>
      <c r="R2026" s="108"/>
      <c r="S2026" s="108"/>
      <c r="T2026" s="100">
        <f t="shared" si="342"/>
        <v>0</v>
      </c>
      <c r="U2026" s="111"/>
      <c r="V2026" s="111"/>
      <c r="W2026" s="111">
        <f>SUMIFS($F$3:F2026,$D$3:D2026,D2026,$C$3:C2026,"Buy")+SUMIFS($F$3:F2026,$D$3:D2026,D2026,$C$3:C2026,"Coin Deposit",$E$3:E2026,"&lt;&gt;")</f>
        <v>0</v>
      </c>
      <c r="X2026" s="111">
        <f t="shared" si="343"/>
        <v>0</v>
      </c>
      <c r="Y2026" s="111">
        <f>IF($D2026=Y$1,SUMIFS($H$3:$H2026,$G$3:$G2026,Y$1,$C$3:$C2026,"Sell"),0)</f>
        <v>0</v>
      </c>
      <c r="Z2026" s="111">
        <f t="shared" si="344"/>
        <v>0</v>
      </c>
      <c r="AA2026" s="111">
        <f>IF($D2026=AA$1,SUMIFS($H$3:$H2026,$G$3:$G2026,AA$1,$C$3:$C2026,"Sell"),0)</f>
        <v>0</v>
      </c>
      <c r="AB2026" s="111">
        <f t="shared" si="345"/>
        <v>0</v>
      </c>
      <c r="AC2026" s="111">
        <f>SUMIFS('Deductions and Deposits'!$H:$H,'Deductions and Deposits'!$G:$G,D2026,'Deductions and Deposits'!$F:$F,"&lt;="&amp;B2026)+SUMIFS($F$3:F2026,$D$3:D2026,D2026,$C$3:C2026,"Coin Deposit",$E$3:E2026,"")</f>
        <v>0</v>
      </c>
      <c r="AD2026" s="111">
        <f>SUMIFS('Deductions and Deposits'!$D:$D,'Deductions and Deposits'!$C:$C,D2026)+SUMIFS($F:$F,$D:$D,D2026,$C:$C,"Coin Deduction")</f>
        <v>0</v>
      </c>
      <c r="AE2026" s="111">
        <f>Table5[[#This Row],[Column4]]+Table5[[#This Row],[Column14]]+Table5[[#This Row],[Column19]]+Table5[[#This Row],[Column12]]</f>
        <v>0</v>
      </c>
      <c r="AF2026" s="111">
        <f>Table5[[#This Row],[Column5]]+Table5[[#This Row],[Column13]]+Table5[[#This Row],[Column21]]+Table5[[#This Row],[Column18]]</f>
        <v>0</v>
      </c>
      <c r="AG2026" s="111">
        <f t="shared" si="346"/>
        <v>0</v>
      </c>
      <c r="AH2026" s="111">
        <f t="shared" si="347"/>
        <v>0</v>
      </c>
      <c r="AI2026" s="111">
        <f>Table5[[#This Row],[Column17]]-Table5[[#This Row],[Column20]]</f>
        <v>0</v>
      </c>
      <c r="AJ2026" s="111">
        <f t="shared" si="348"/>
        <v>0</v>
      </c>
      <c r="AK2026" s="111">
        <f t="shared" si="352"/>
        <v>0</v>
      </c>
      <c r="AL2026" s="111">
        <f t="shared" si="349"/>
        <v>0</v>
      </c>
      <c r="AM2026" s="111" t="str">
        <f t="shared" si="350"/>
        <v/>
      </c>
      <c r="AN2026" s="111" t="str">
        <f t="shared" ca="1" si="351"/>
        <v/>
      </c>
    </row>
    <row r="2027" spans="1:40" ht="20.25" customHeight="1" x14ac:dyDescent="0.3">
      <c r="A2027" s="107"/>
      <c r="B2027" s="144"/>
      <c r="C2027" s="119"/>
      <c r="D2027" s="120"/>
      <c r="E2027" s="119"/>
      <c r="F2027" s="119"/>
      <c r="G2027" s="120"/>
      <c r="H2027" s="119"/>
      <c r="I2027" s="109"/>
      <c r="L2027" s="108"/>
      <c r="M2027" s="108"/>
      <c r="N2027" s="108"/>
      <c r="O2027" s="108"/>
      <c r="P2027" s="108"/>
      <c r="Q2027" s="108"/>
      <c r="R2027" s="108"/>
      <c r="S2027" s="108"/>
      <c r="T2027" s="100">
        <f t="shared" si="342"/>
        <v>0</v>
      </c>
      <c r="U2027" s="111"/>
      <c r="V2027" s="111"/>
      <c r="W2027" s="111">
        <f>SUMIFS($F$3:F2027,$D$3:D2027,D2027,$C$3:C2027,"Buy")+SUMIFS($F$3:F2027,$D$3:D2027,D2027,$C$3:C2027,"Coin Deposit",$E$3:E2027,"&lt;&gt;")</f>
        <v>0</v>
      </c>
      <c r="X2027" s="111">
        <f t="shared" si="343"/>
        <v>0</v>
      </c>
      <c r="Y2027" s="111">
        <f>IF($D2027=Y$1,SUMIFS($H$3:$H2027,$G$3:$G2027,Y$1,$C$3:$C2027,"Sell"),0)</f>
        <v>0</v>
      </c>
      <c r="Z2027" s="111">
        <f t="shared" si="344"/>
        <v>0</v>
      </c>
      <c r="AA2027" s="111">
        <f>IF($D2027=AA$1,SUMIFS($H$3:$H2027,$G$3:$G2027,AA$1,$C$3:$C2027,"Sell"),0)</f>
        <v>0</v>
      </c>
      <c r="AB2027" s="111">
        <f t="shared" si="345"/>
        <v>0</v>
      </c>
      <c r="AC2027" s="111">
        <f>SUMIFS('Deductions and Deposits'!$H:$H,'Deductions and Deposits'!$G:$G,D2027,'Deductions and Deposits'!$F:$F,"&lt;="&amp;B2027)+SUMIFS($F$3:F2027,$D$3:D2027,D2027,$C$3:C2027,"Coin Deposit",$E$3:E2027,"")</f>
        <v>0</v>
      </c>
      <c r="AD2027" s="111">
        <f>SUMIFS('Deductions and Deposits'!$D:$D,'Deductions and Deposits'!$C:$C,D2027)+SUMIFS($F:$F,$D:$D,D2027,$C:$C,"Coin Deduction")</f>
        <v>0</v>
      </c>
      <c r="AE2027" s="111">
        <f>Table5[[#This Row],[Column4]]+Table5[[#This Row],[Column14]]+Table5[[#This Row],[Column19]]+Table5[[#This Row],[Column12]]</f>
        <v>0</v>
      </c>
      <c r="AF2027" s="111">
        <f>Table5[[#This Row],[Column5]]+Table5[[#This Row],[Column13]]+Table5[[#This Row],[Column21]]+Table5[[#This Row],[Column18]]</f>
        <v>0</v>
      </c>
      <c r="AG2027" s="111">
        <f t="shared" si="346"/>
        <v>0</v>
      </c>
      <c r="AH2027" s="111">
        <f t="shared" si="347"/>
        <v>0</v>
      </c>
      <c r="AI2027" s="111">
        <f>Table5[[#This Row],[Column17]]-Table5[[#This Row],[Column20]]</f>
        <v>0</v>
      </c>
      <c r="AJ2027" s="111">
        <f t="shared" si="348"/>
        <v>0</v>
      </c>
      <c r="AK2027" s="111">
        <f t="shared" si="352"/>
        <v>0</v>
      </c>
      <c r="AL2027" s="111">
        <f t="shared" si="349"/>
        <v>0</v>
      </c>
      <c r="AM2027" s="111" t="str">
        <f t="shared" si="350"/>
        <v/>
      </c>
      <c r="AN2027" s="111" t="str">
        <f t="shared" ca="1" si="351"/>
        <v/>
      </c>
    </row>
    <row r="2028" spans="1:40" ht="20.25" customHeight="1" x14ac:dyDescent="0.3">
      <c r="A2028" s="107"/>
      <c r="B2028" s="144"/>
      <c r="C2028" s="119"/>
      <c r="D2028" s="120"/>
      <c r="E2028" s="119"/>
      <c r="F2028" s="119"/>
      <c r="G2028" s="120"/>
      <c r="H2028" s="119"/>
      <c r="I2028" s="109"/>
      <c r="L2028" s="108"/>
      <c r="M2028" s="108"/>
      <c r="N2028" s="108"/>
      <c r="O2028" s="108"/>
      <c r="P2028" s="108"/>
      <c r="Q2028" s="108"/>
      <c r="R2028" s="108"/>
      <c r="S2028" s="108"/>
      <c r="T2028" s="100">
        <f t="shared" si="342"/>
        <v>0</v>
      </c>
      <c r="U2028" s="111"/>
      <c r="V2028" s="111"/>
      <c r="W2028" s="111">
        <f>SUMIFS($F$3:F2028,$D$3:D2028,D2028,$C$3:C2028,"Buy")+SUMIFS($F$3:F2028,$D$3:D2028,D2028,$C$3:C2028,"Coin Deposit",$E$3:E2028,"&lt;&gt;")</f>
        <v>0</v>
      </c>
      <c r="X2028" s="111">
        <f t="shared" si="343"/>
        <v>0</v>
      </c>
      <c r="Y2028" s="111">
        <f>IF($D2028=Y$1,SUMIFS($H$3:$H2028,$G$3:$G2028,Y$1,$C$3:$C2028,"Sell"),0)</f>
        <v>0</v>
      </c>
      <c r="Z2028" s="111">
        <f t="shared" si="344"/>
        <v>0</v>
      </c>
      <c r="AA2028" s="111">
        <f>IF($D2028=AA$1,SUMIFS($H$3:$H2028,$G$3:$G2028,AA$1,$C$3:$C2028,"Sell"),0)</f>
        <v>0</v>
      </c>
      <c r="AB2028" s="111">
        <f t="shared" si="345"/>
        <v>0</v>
      </c>
      <c r="AC2028" s="111">
        <f>SUMIFS('Deductions and Deposits'!$H:$H,'Deductions and Deposits'!$G:$G,D2028,'Deductions and Deposits'!$F:$F,"&lt;="&amp;B2028)+SUMIFS($F$3:F2028,$D$3:D2028,D2028,$C$3:C2028,"Coin Deposit",$E$3:E2028,"")</f>
        <v>0</v>
      </c>
      <c r="AD2028" s="111">
        <f>SUMIFS('Deductions and Deposits'!$D:$D,'Deductions and Deposits'!$C:$C,D2028)+SUMIFS($F:$F,$D:$D,D2028,$C:$C,"Coin Deduction")</f>
        <v>0</v>
      </c>
      <c r="AE2028" s="111">
        <f>Table5[[#This Row],[Column4]]+Table5[[#This Row],[Column14]]+Table5[[#This Row],[Column19]]+Table5[[#This Row],[Column12]]</f>
        <v>0</v>
      </c>
      <c r="AF2028" s="111">
        <f>Table5[[#This Row],[Column5]]+Table5[[#This Row],[Column13]]+Table5[[#This Row],[Column21]]+Table5[[#This Row],[Column18]]</f>
        <v>0</v>
      </c>
      <c r="AG2028" s="111">
        <f t="shared" si="346"/>
        <v>0</v>
      </c>
      <c r="AH2028" s="111">
        <f t="shared" si="347"/>
        <v>0</v>
      </c>
      <c r="AI2028" s="111">
        <f>Table5[[#This Row],[Column17]]-Table5[[#This Row],[Column20]]</f>
        <v>0</v>
      </c>
      <c r="AJ2028" s="111">
        <f t="shared" si="348"/>
        <v>0</v>
      </c>
      <c r="AK2028" s="111">
        <f t="shared" si="352"/>
        <v>0</v>
      </c>
      <c r="AL2028" s="111">
        <f t="shared" si="349"/>
        <v>0</v>
      </c>
      <c r="AM2028" s="111" t="str">
        <f t="shared" si="350"/>
        <v/>
      </c>
      <c r="AN2028" s="111" t="str">
        <f t="shared" ca="1" si="351"/>
        <v/>
      </c>
    </row>
    <row r="2029" spans="1:40" ht="20.25" customHeight="1" x14ac:dyDescent="0.3">
      <c r="A2029" s="107"/>
      <c r="B2029" s="144"/>
      <c r="C2029" s="119"/>
      <c r="D2029" s="120"/>
      <c r="E2029" s="119"/>
      <c r="F2029" s="119"/>
      <c r="G2029" s="120"/>
      <c r="H2029" s="119"/>
      <c r="I2029" s="109"/>
      <c r="L2029" s="108"/>
      <c r="M2029" s="108"/>
      <c r="N2029" s="108"/>
      <c r="O2029" s="108"/>
      <c r="P2029" s="108"/>
      <c r="Q2029" s="108"/>
      <c r="R2029" s="108"/>
      <c r="S2029" s="108"/>
      <c r="T2029" s="100">
        <f t="shared" si="342"/>
        <v>0</v>
      </c>
      <c r="U2029" s="111"/>
      <c r="V2029" s="111"/>
      <c r="W2029" s="111">
        <f>SUMIFS($F$3:F2029,$D$3:D2029,D2029,$C$3:C2029,"Buy")+SUMIFS($F$3:F2029,$D$3:D2029,D2029,$C$3:C2029,"Coin Deposit",$E$3:E2029,"&lt;&gt;")</f>
        <v>0</v>
      </c>
      <c r="X2029" s="111">
        <f t="shared" si="343"/>
        <v>0</v>
      </c>
      <c r="Y2029" s="111">
        <f>IF($D2029=Y$1,SUMIFS($H$3:$H2029,$G$3:$G2029,Y$1,$C$3:$C2029,"Sell"),0)</f>
        <v>0</v>
      </c>
      <c r="Z2029" s="111">
        <f t="shared" si="344"/>
        <v>0</v>
      </c>
      <c r="AA2029" s="111">
        <f>IF($D2029=AA$1,SUMIFS($H$3:$H2029,$G$3:$G2029,AA$1,$C$3:$C2029,"Sell"),0)</f>
        <v>0</v>
      </c>
      <c r="AB2029" s="111">
        <f t="shared" si="345"/>
        <v>0</v>
      </c>
      <c r="AC2029" s="111">
        <f>SUMIFS('Deductions and Deposits'!$H:$H,'Deductions and Deposits'!$G:$G,D2029,'Deductions and Deposits'!$F:$F,"&lt;="&amp;B2029)+SUMIFS($F$3:F2029,$D$3:D2029,D2029,$C$3:C2029,"Coin Deposit",$E$3:E2029,"")</f>
        <v>0</v>
      </c>
      <c r="AD2029" s="111">
        <f>SUMIFS('Deductions and Deposits'!$D:$D,'Deductions and Deposits'!$C:$C,D2029)+SUMIFS($F:$F,$D:$D,D2029,$C:$C,"Coin Deduction")</f>
        <v>0</v>
      </c>
      <c r="AE2029" s="111">
        <f>Table5[[#This Row],[Column4]]+Table5[[#This Row],[Column14]]+Table5[[#This Row],[Column19]]+Table5[[#This Row],[Column12]]</f>
        <v>0</v>
      </c>
      <c r="AF2029" s="111">
        <f>Table5[[#This Row],[Column5]]+Table5[[#This Row],[Column13]]+Table5[[#This Row],[Column21]]+Table5[[#This Row],[Column18]]</f>
        <v>0</v>
      </c>
      <c r="AG2029" s="111">
        <f t="shared" si="346"/>
        <v>0</v>
      </c>
      <c r="AH2029" s="111">
        <f t="shared" si="347"/>
        <v>0</v>
      </c>
      <c r="AI2029" s="111">
        <f>Table5[[#This Row],[Column17]]-Table5[[#This Row],[Column20]]</f>
        <v>0</v>
      </c>
      <c r="AJ2029" s="111">
        <f t="shared" si="348"/>
        <v>0</v>
      </c>
      <c r="AK2029" s="111">
        <f t="shared" si="352"/>
        <v>0</v>
      </c>
      <c r="AL2029" s="111">
        <f t="shared" si="349"/>
        <v>0</v>
      </c>
      <c r="AM2029" s="111" t="str">
        <f t="shared" si="350"/>
        <v/>
      </c>
      <c r="AN2029" s="111" t="str">
        <f t="shared" ca="1" si="351"/>
        <v/>
      </c>
    </row>
    <row r="2030" spans="1:40" ht="20.25" customHeight="1" x14ac:dyDescent="0.3">
      <c r="A2030" s="107"/>
      <c r="B2030" s="144"/>
      <c r="C2030" s="119"/>
      <c r="D2030" s="120"/>
      <c r="E2030" s="119"/>
      <c r="F2030" s="119"/>
      <c r="G2030" s="120"/>
      <c r="H2030" s="119"/>
      <c r="I2030" s="109"/>
      <c r="L2030" s="108"/>
      <c r="M2030" s="108"/>
      <c r="N2030" s="108"/>
      <c r="O2030" s="108"/>
      <c r="P2030" s="108"/>
      <c r="Q2030" s="108"/>
      <c r="R2030" s="108"/>
      <c r="S2030" s="108"/>
      <c r="T2030" s="100">
        <f t="shared" si="342"/>
        <v>0</v>
      </c>
      <c r="U2030" s="111"/>
      <c r="V2030" s="111"/>
      <c r="W2030" s="111">
        <f>SUMIFS($F$3:F2030,$D$3:D2030,D2030,$C$3:C2030,"Buy")+SUMIFS($F$3:F2030,$D$3:D2030,D2030,$C$3:C2030,"Coin Deposit",$E$3:E2030,"&lt;&gt;")</f>
        <v>0</v>
      </c>
      <c r="X2030" s="111">
        <f t="shared" si="343"/>
        <v>0</v>
      </c>
      <c r="Y2030" s="111">
        <f>IF($D2030=Y$1,SUMIFS($H$3:$H2030,$G$3:$G2030,Y$1,$C$3:$C2030,"Sell"),0)</f>
        <v>0</v>
      </c>
      <c r="Z2030" s="111">
        <f t="shared" si="344"/>
        <v>0</v>
      </c>
      <c r="AA2030" s="111">
        <f>IF($D2030=AA$1,SUMIFS($H$3:$H2030,$G$3:$G2030,AA$1,$C$3:$C2030,"Sell"),0)</f>
        <v>0</v>
      </c>
      <c r="AB2030" s="111">
        <f t="shared" si="345"/>
        <v>0</v>
      </c>
      <c r="AC2030" s="111">
        <f>SUMIFS('Deductions and Deposits'!$H:$H,'Deductions and Deposits'!$G:$G,D2030,'Deductions and Deposits'!$F:$F,"&lt;="&amp;B2030)+SUMIFS($F$3:F2030,$D$3:D2030,D2030,$C$3:C2030,"Coin Deposit",$E$3:E2030,"")</f>
        <v>0</v>
      </c>
      <c r="AD2030" s="111">
        <f>SUMIFS('Deductions and Deposits'!$D:$D,'Deductions and Deposits'!$C:$C,D2030)+SUMIFS($F:$F,$D:$D,D2030,$C:$C,"Coin Deduction")</f>
        <v>0</v>
      </c>
      <c r="AE2030" s="111">
        <f>Table5[[#This Row],[Column4]]+Table5[[#This Row],[Column14]]+Table5[[#This Row],[Column19]]+Table5[[#This Row],[Column12]]</f>
        <v>0</v>
      </c>
      <c r="AF2030" s="111">
        <f>Table5[[#This Row],[Column5]]+Table5[[#This Row],[Column13]]+Table5[[#This Row],[Column21]]+Table5[[#This Row],[Column18]]</f>
        <v>0</v>
      </c>
      <c r="AG2030" s="111">
        <f t="shared" si="346"/>
        <v>0</v>
      </c>
      <c r="AH2030" s="111">
        <f t="shared" si="347"/>
        <v>0</v>
      </c>
      <c r="AI2030" s="111">
        <f>Table5[[#This Row],[Column17]]-Table5[[#This Row],[Column20]]</f>
        <v>0</v>
      </c>
      <c r="AJ2030" s="111">
        <f t="shared" si="348"/>
        <v>0</v>
      </c>
      <c r="AK2030" s="111">
        <f t="shared" si="352"/>
        <v>0</v>
      </c>
      <c r="AL2030" s="111">
        <f t="shared" si="349"/>
        <v>0</v>
      </c>
      <c r="AM2030" s="111" t="str">
        <f t="shared" si="350"/>
        <v/>
      </c>
      <c r="AN2030" s="111" t="str">
        <f t="shared" ca="1" si="351"/>
        <v/>
      </c>
    </row>
    <row r="2031" spans="1:40" ht="20.25" customHeight="1" x14ac:dyDescent="0.3">
      <c r="A2031" s="107"/>
      <c r="B2031" s="144"/>
      <c r="C2031" s="119"/>
      <c r="D2031" s="120"/>
      <c r="E2031" s="119"/>
      <c r="F2031" s="119"/>
      <c r="G2031" s="120"/>
      <c r="H2031" s="119"/>
      <c r="I2031" s="109"/>
      <c r="L2031" s="108"/>
      <c r="M2031" s="108"/>
      <c r="N2031" s="108"/>
      <c r="O2031" s="108"/>
      <c r="P2031" s="108"/>
      <c r="Q2031" s="108"/>
      <c r="R2031" s="108"/>
      <c r="S2031" s="108"/>
      <c r="T2031" s="100">
        <f t="shared" si="342"/>
        <v>0</v>
      </c>
      <c r="U2031" s="111"/>
      <c r="V2031" s="111"/>
      <c r="W2031" s="111">
        <f>SUMIFS($F$3:F2031,$D$3:D2031,D2031,$C$3:C2031,"Buy")+SUMIFS($F$3:F2031,$D$3:D2031,D2031,$C$3:C2031,"Coin Deposit",$E$3:E2031,"&lt;&gt;")</f>
        <v>0</v>
      </c>
      <c r="X2031" s="111">
        <f t="shared" si="343"/>
        <v>0</v>
      </c>
      <c r="Y2031" s="111">
        <f>IF($D2031=Y$1,SUMIFS($H$3:$H2031,$G$3:$G2031,Y$1,$C$3:$C2031,"Sell"),0)</f>
        <v>0</v>
      </c>
      <c r="Z2031" s="111">
        <f t="shared" si="344"/>
        <v>0</v>
      </c>
      <c r="AA2031" s="111">
        <f>IF($D2031=AA$1,SUMIFS($H$3:$H2031,$G$3:$G2031,AA$1,$C$3:$C2031,"Sell"),0)</f>
        <v>0</v>
      </c>
      <c r="AB2031" s="111">
        <f t="shared" si="345"/>
        <v>0</v>
      </c>
      <c r="AC2031" s="111">
        <f>SUMIFS('Deductions and Deposits'!$H:$H,'Deductions and Deposits'!$G:$G,D2031,'Deductions and Deposits'!$F:$F,"&lt;="&amp;B2031)+SUMIFS($F$3:F2031,$D$3:D2031,D2031,$C$3:C2031,"Coin Deposit",$E$3:E2031,"")</f>
        <v>0</v>
      </c>
      <c r="AD2031" s="111">
        <f>SUMIFS('Deductions and Deposits'!$D:$D,'Deductions and Deposits'!$C:$C,D2031)+SUMIFS($F:$F,$D:$D,D2031,$C:$C,"Coin Deduction")</f>
        <v>0</v>
      </c>
      <c r="AE2031" s="111">
        <f>Table5[[#This Row],[Column4]]+Table5[[#This Row],[Column14]]+Table5[[#This Row],[Column19]]+Table5[[#This Row],[Column12]]</f>
        <v>0</v>
      </c>
      <c r="AF2031" s="111">
        <f>Table5[[#This Row],[Column5]]+Table5[[#This Row],[Column13]]+Table5[[#This Row],[Column21]]+Table5[[#This Row],[Column18]]</f>
        <v>0</v>
      </c>
      <c r="AG2031" s="111">
        <f t="shared" si="346"/>
        <v>0</v>
      </c>
      <c r="AH2031" s="111">
        <f t="shared" si="347"/>
        <v>0</v>
      </c>
      <c r="AI2031" s="111">
        <f>Table5[[#This Row],[Column17]]-Table5[[#This Row],[Column20]]</f>
        <v>0</v>
      </c>
      <c r="AJ2031" s="111">
        <f t="shared" si="348"/>
        <v>0</v>
      </c>
      <c r="AK2031" s="111">
        <f t="shared" si="352"/>
        <v>0</v>
      </c>
      <c r="AL2031" s="111">
        <f t="shared" si="349"/>
        <v>0</v>
      </c>
      <c r="AM2031" s="111" t="str">
        <f t="shared" si="350"/>
        <v/>
      </c>
      <c r="AN2031" s="111" t="str">
        <f t="shared" ca="1" si="351"/>
        <v/>
      </c>
    </row>
    <row r="2032" spans="1:40" ht="20.25" customHeight="1" x14ac:dyDescent="0.3">
      <c r="A2032" s="107"/>
      <c r="B2032" s="144"/>
      <c r="C2032" s="119"/>
      <c r="D2032" s="120"/>
      <c r="E2032" s="119"/>
      <c r="F2032" s="119"/>
      <c r="G2032" s="120"/>
      <c r="H2032" s="119"/>
      <c r="I2032" s="109"/>
      <c r="L2032" s="108"/>
      <c r="M2032" s="108"/>
      <c r="N2032" s="108"/>
      <c r="O2032" s="108"/>
      <c r="P2032" s="108"/>
      <c r="Q2032" s="108"/>
      <c r="R2032" s="108"/>
      <c r="S2032" s="108"/>
      <c r="T2032" s="100">
        <f t="shared" si="342"/>
        <v>0</v>
      </c>
      <c r="U2032" s="111"/>
      <c r="V2032" s="111"/>
      <c r="W2032" s="111">
        <f>SUMIFS($F$3:F2032,$D$3:D2032,D2032,$C$3:C2032,"Buy")+SUMIFS($F$3:F2032,$D$3:D2032,D2032,$C$3:C2032,"Coin Deposit",$E$3:E2032,"&lt;&gt;")</f>
        <v>0</v>
      </c>
      <c r="X2032" s="111">
        <f t="shared" si="343"/>
        <v>0</v>
      </c>
      <c r="Y2032" s="111">
        <f>IF($D2032=Y$1,SUMIFS($H$3:$H2032,$G$3:$G2032,Y$1,$C$3:$C2032,"Sell"),0)</f>
        <v>0</v>
      </c>
      <c r="Z2032" s="111">
        <f t="shared" si="344"/>
        <v>0</v>
      </c>
      <c r="AA2032" s="111">
        <f>IF($D2032=AA$1,SUMIFS($H$3:$H2032,$G$3:$G2032,AA$1,$C$3:$C2032,"Sell"),0)</f>
        <v>0</v>
      </c>
      <c r="AB2032" s="111">
        <f t="shared" si="345"/>
        <v>0</v>
      </c>
      <c r="AC2032" s="111">
        <f>SUMIFS('Deductions and Deposits'!$H:$H,'Deductions and Deposits'!$G:$G,D2032,'Deductions and Deposits'!$F:$F,"&lt;="&amp;B2032)+SUMIFS($F$3:F2032,$D$3:D2032,D2032,$C$3:C2032,"Coin Deposit",$E$3:E2032,"")</f>
        <v>0</v>
      </c>
      <c r="AD2032" s="111">
        <f>SUMIFS('Deductions and Deposits'!$D:$D,'Deductions and Deposits'!$C:$C,D2032)+SUMIFS($F:$F,$D:$D,D2032,$C:$C,"Coin Deduction")</f>
        <v>0</v>
      </c>
      <c r="AE2032" s="111">
        <f>Table5[[#This Row],[Column4]]+Table5[[#This Row],[Column14]]+Table5[[#This Row],[Column19]]+Table5[[#This Row],[Column12]]</f>
        <v>0</v>
      </c>
      <c r="AF2032" s="111">
        <f>Table5[[#This Row],[Column5]]+Table5[[#This Row],[Column13]]+Table5[[#This Row],[Column21]]+Table5[[#This Row],[Column18]]</f>
        <v>0</v>
      </c>
      <c r="AG2032" s="111">
        <f t="shared" si="346"/>
        <v>0</v>
      </c>
      <c r="AH2032" s="111">
        <f t="shared" si="347"/>
        <v>0</v>
      </c>
      <c r="AI2032" s="111">
        <f>Table5[[#This Row],[Column17]]-Table5[[#This Row],[Column20]]</f>
        <v>0</v>
      </c>
      <c r="AJ2032" s="111">
        <f t="shared" si="348"/>
        <v>0</v>
      </c>
      <c r="AK2032" s="111">
        <f t="shared" si="352"/>
        <v>0</v>
      </c>
      <c r="AL2032" s="111">
        <f t="shared" si="349"/>
        <v>0</v>
      </c>
      <c r="AM2032" s="111" t="str">
        <f t="shared" si="350"/>
        <v/>
      </c>
      <c r="AN2032" s="111" t="str">
        <f t="shared" ca="1" si="351"/>
        <v/>
      </c>
    </row>
    <row r="2033" spans="1:40" ht="20.25" customHeight="1" x14ac:dyDescent="0.3">
      <c r="A2033" s="107"/>
      <c r="B2033" s="144"/>
      <c r="C2033" s="119"/>
      <c r="D2033" s="120"/>
      <c r="E2033" s="119"/>
      <c r="F2033" s="119"/>
      <c r="G2033" s="120"/>
      <c r="H2033" s="119"/>
      <c r="I2033" s="109"/>
      <c r="L2033" s="108"/>
      <c r="M2033" s="108"/>
      <c r="N2033" s="108"/>
      <c r="O2033" s="108"/>
      <c r="P2033" s="108"/>
      <c r="Q2033" s="108"/>
      <c r="R2033" s="108"/>
      <c r="S2033" s="108"/>
      <c r="T2033" s="100">
        <f t="shared" si="342"/>
        <v>0</v>
      </c>
      <c r="U2033" s="111"/>
      <c r="V2033" s="111"/>
      <c r="W2033" s="111">
        <f>SUMIFS($F$3:F2033,$D$3:D2033,D2033,$C$3:C2033,"Buy")+SUMIFS($F$3:F2033,$D$3:D2033,D2033,$C$3:C2033,"Coin Deposit",$E$3:E2033,"&lt;&gt;")</f>
        <v>0</v>
      </c>
      <c r="X2033" s="111">
        <f t="shared" si="343"/>
        <v>0</v>
      </c>
      <c r="Y2033" s="111">
        <f>IF($D2033=Y$1,SUMIFS($H$3:$H2033,$G$3:$G2033,Y$1,$C$3:$C2033,"Sell"),0)</f>
        <v>0</v>
      </c>
      <c r="Z2033" s="111">
        <f t="shared" si="344"/>
        <v>0</v>
      </c>
      <c r="AA2033" s="111">
        <f>IF($D2033=AA$1,SUMIFS($H$3:$H2033,$G$3:$G2033,AA$1,$C$3:$C2033,"Sell"),0)</f>
        <v>0</v>
      </c>
      <c r="AB2033" s="111">
        <f t="shared" si="345"/>
        <v>0</v>
      </c>
      <c r="AC2033" s="111">
        <f>SUMIFS('Deductions and Deposits'!$H:$H,'Deductions and Deposits'!$G:$G,D2033,'Deductions and Deposits'!$F:$F,"&lt;="&amp;B2033)+SUMIFS($F$3:F2033,$D$3:D2033,D2033,$C$3:C2033,"Coin Deposit",$E$3:E2033,"")</f>
        <v>0</v>
      </c>
      <c r="AD2033" s="111">
        <f>SUMIFS('Deductions and Deposits'!$D:$D,'Deductions and Deposits'!$C:$C,D2033)+SUMIFS($F:$F,$D:$D,D2033,$C:$C,"Coin Deduction")</f>
        <v>0</v>
      </c>
      <c r="AE2033" s="111">
        <f>Table5[[#This Row],[Column4]]+Table5[[#This Row],[Column14]]+Table5[[#This Row],[Column19]]+Table5[[#This Row],[Column12]]</f>
        <v>0</v>
      </c>
      <c r="AF2033" s="111">
        <f>Table5[[#This Row],[Column5]]+Table5[[#This Row],[Column13]]+Table5[[#This Row],[Column21]]+Table5[[#This Row],[Column18]]</f>
        <v>0</v>
      </c>
      <c r="AG2033" s="111">
        <f t="shared" si="346"/>
        <v>0</v>
      </c>
      <c r="AH2033" s="111">
        <f t="shared" si="347"/>
        <v>0</v>
      </c>
      <c r="AI2033" s="111">
        <f>Table5[[#This Row],[Column17]]-Table5[[#This Row],[Column20]]</f>
        <v>0</v>
      </c>
      <c r="AJ2033" s="111">
        <f t="shared" si="348"/>
        <v>0</v>
      </c>
      <c r="AK2033" s="111">
        <f t="shared" si="352"/>
        <v>0</v>
      </c>
      <c r="AL2033" s="111">
        <f t="shared" si="349"/>
        <v>0</v>
      </c>
      <c r="AM2033" s="111" t="str">
        <f t="shared" si="350"/>
        <v/>
      </c>
      <c r="AN2033" s="111" t="str">
        <f t="shared" ca="1" si="351"/>
        <v/>
      </c>
    </row>
    <row r="2034" spans="1:40" ht="20.25" customHeight="1" x14ac:dyDescent="0.3">
      <c r="A2034" s="107"/>
      <c r="B2034" s="144"/>
      <c r="C2034" s="119"/>
      <c r="D2034" s="120"/>
      <c r="E2034" s="119"/>
      <c r="F2034" s="119"/>
      <c r="G2034" s="120"/>
      <c r="H2034" s="119"/>
      <c r="I2034" s="109"/>
      <c r="L2034" s="108"/>
      <c r="M2034" s="108"/>
      <c r="N2034" s="108"/>
      <c r="O2034" s="108"/>
      <c r="P2034" s="108"/>
      <c r="Q2034" s="108"/>
      <c r="R2034" s="108"/>
      <c r="S2034" s="108"/>
      <c r="T2034" s="100">
        <f t="shared" si="342"/>
        <v>0</v>
      </c>
      <c r="U2034" s="111"/>
      <c r="V2034" s="111"/>
      <c r="W2034" s="111">
        <f>SUMIFS($F$3:F2034,$D$3:D2034,D2034,$C$3:C2034,"Buy")+SUMIFS($F$3:F2034,$D$3:D2034,D2034,$C$3:C2034,"Coin Deposit",$E$3:E2034,"&lt;&gt;")</f>
        <v>0</v>
      </c>
      <c r="X2034" s="111">
        <f t="shared" si="343"/>
        <v>0</v>
      </c>
      <c r="Y2034" s="111">
        <f>IF($D2034=Y$1,SUMIFS($H$3:$H2034,$G$3:$G2034,Y$1,$C$3:$C2034,"Sell"),0)</f>
        <v>0</v>
      </c>
      <c r="Z2034" s="111">
        <f t="shared" si="344"/>
        <v>0</v>
      </c>
      <c r="AA2034" s="111">
        <f>IF($D2034=AA$1,SUMIFS($H$3:$H2034,$G$3:$G2034,AA$1,$C$3:$C2034,"Sell"),0)</f>
        <v>0</v>
      </c>
      <c r="AB2034" s="111">
        <f t="shared" si="345"/>
        <v>0</v>
      </c>
      <c r="AC2034" s="111">
        <f>SUMIFS('Deductions and Deposits'!$H:$H,'Deductions and Deposits'!$G:$G,D2034,'Deductions and Deposits'!$F:$F,"&lt;="&amp;B2034)+SUMIFS($F$3:F2034,$D$3:D2034,D2034,$C$3:C2034,"Coin Deposit",$E$3:E2034,"")</f>
        <v>0</v>
      </c>
      <c r="AD2034" s="111">
        <f>SUMIFS('Deductions and Deposits'!$D:$D,'Deductions and Deposits'!$C:$C,D2034)+SUMIFS($F:$F,$D:$D,D2034,$C:$C,"Coin Deduction")</f>
        <v>0</v>
      </c>
      <c r="AE2034" s="111">
        <f>Table5[[#This Row],[Column4]]+Table5[[#This Row],[Column14]]+Table5[[#This Row],[Column19]]+Table5[[#This Row],[Column12]]</f>
        <v>0</v>
      </c>
      <c r="AF2034" s="111">
        <f>Table5[[#This Row],[Column5]]+Table5[[#This Row],[Column13]]+Table5[[#This Row],[Column21]]+Table5[[#This Row],[Column18]]</f>
        <v>0</v>
      </c>
      <c r="AG2034" s="111">
        <f t="shared" si="346"/>
        <v>0</v>
      </c>
      <c r="AH2034" s="111">
        <f t="shared" si="347"/>
        <v>0</v>
      </c>
      <c r="AI2034" s="111">
        <f>Table5[[#This Row],[Column17]]-Table5[[#This Row],[Column20]]</f>
        <v>0</v>
      </c>
      <c r="AJ2034" s="111">
        <f t="shared" si="348"/>
        <v>0</v>
      </c>
      <c r="AK2034" s="111">
        <f t="shared" si="352"/>
        <v>0</v>
      </c>
      <c r="AL2034" s="111">
        <f t="shared" si="349"/>
        <v>0</v>
      </c>
      <c r="AM2034" s="111" t="str">
        <f t="shared" si="350"/>
        <v/>
      </c>
      <c r="AN2034" s="111" t="str">
        <f t="shared" ca="1" si="351"/>
        <v/>
      </c>
    </row>
    <row r="2035" spans="1:40" ht="20.25" customHeight="1" x14ac:dyDescent="0.3">
      <c r="A2035" s="107"/>
      <c r="B2035" s="144"/>
      <c r="C2035" s="119"/>
      <c r="D2035" s="120"/>
      <c r="E2035" s="119"/>
      <c r="F2035" s="119"/>
      <c r="G2035" s="120"/>
      <c r="H2035" s="119"/>
      <c r="I2035" s="109"/>
      <c r="L2035" s="108"/>
      <c r="M2035" s="108"/>
      <c r="N2035" s="108"/>
      <c r="O2035" s="108"/>
      <c r="P2035" s="108"/>
      <c r="Q2035" s="108"/>
      <c r="R2035" s="108"/>
      <c r="S2035" s="108"/>
      <c r="T2035" s="100">
        <f t="shared" si="342"/>
        <v>0</v>
      </c>
      <c r="U2035" s="111"/>
      <c r="V2035" s="111"/>
      <c r="W2035" s="111">
        <f>SUMIFS($F$3:F2035,$D$3:D2035,D2035,$C$3:C2035,"Buy")+SUMIFS($F$3:F2035,$D$3:D2035,D2035,$C$3:C2035,"Coin Deposit",$E$3:E2035,"&lt;&gt;")</f>
        <v>0</v>
      </c>
      <c r="X2035" s="111">
        <f t="shared" si="343"/>
        <v>0</v>
      </c>
      <c r="Y2035" s="111">
        <f>IF($D2035=Y$1,SUMIFS($H$3:$H2035,$G$3:$G2035,Y$1,$C$3:$C2035,"Sell"),0)</f>
        <v>0</v>
      </c>
      <c r="Z2035" s="111">
        <f t="shared" si="344"/>
        <v>0</v>
      </c>
      <c r="AA2035" s="111">
        <f>IF($D2035=AA$1,SUMIFS($H$3:$H2035,$G$3:$G2035,AA$1,$C$3:$C2035,"Sell"),0)</f>
        <v>0</v>
      </c>
      <c r="AB2035" s="111">
        <f t="shared" si="345"/>
        <v>0</v>
      </c>
      <c r="AC2035" s="111">
        <f>SUMIFS('Deductions and Deposits'!$H:$H,'Deductions and Deposits'!$G:$G,D2035,'Deductions and Deposits'!$F:$F,"&lt;="&amp;B2035)+SUMIFS($F$3:F2035,$D$3:D2035,D2035,$C$3:C2035,"Coin Deposit",$E$3:E2035,"")</f>
        <v>0</v>
      </c>
      <c r="AD2035" s="111">
        <f>SUMIFS('Deductions and Deposits'!$D:$D,'Deductions and Deposits'!$C:$C,D2035)+SUMIFS($F:$F,$D:$D,D2035,$C:$C,"Coin Deduction")</f>
        <v>0</v>
      </c>
      <c r="AE2035" s="111">
        <f>Table5[[#This Row],[Column4]]+Table5[[#This Row],[Column14]]+Table5[[#This Row],[Column19]]+Table5[[#This Row],[Column12]]</f>
        <v>0</v>
      </c>
      <c r="AF2035" s="111">
        <f>Table5[[#This Row],[Column5]]+Table5[[#This Row],[Column13]]+Table5[[#This Row],[Column21]]+Table5[[#This Row],[Column18]]</f>
        <v>0</v>
      </c>
      <c r="AG2035" s="111">
        <f t="shared" si="346"/>
        <v>0</v>
      </c>
      <c r="AH2035" s="111">
        <f t="shared" si="347"/>
        <v>0</v>
      </c>
      <c r="AI2035" s="111">
        <f>Table5[[#This Row],[Column17]]-Table5[[#This Row],[Column20]]</f>
        <v>0</v>
      </c>
      <c r="AJ2035" s="111">
        <f t="shared" si="348"/>
        <v>0</v>
      </c>
      <c r="AK2035" s="111">
        <f t="shared" si="352"/>
        <v>0</v>
      </c>
      <c r="AL2035" s="111">
        <f t="shared" si="349"/>
        <v>0</v>
      </c>
      <c r="AM2035" s="111" t="str">
        <f t="shared" si="350"/>
        <v/>
      </c>
      <c r="AN2035" s="111" t="str">
        <f t="shared" ca="1" si="351"/>
        <v/>
      </c>
    </row>
    <row r="2036" spans="1:40" ht="20.25" customHeight="1" x14ac:dyDescent="0.3">
      <c r="A2036" s="107"/>
      <c r="B2036" s="144"/>
      <c r="C2036" s="119"/>
      <c r="D2036" s="120"/>
      <c r="E2036" s="119"/>
      <c r="F2036" s="119"/>
      <c r="G2036" s="120"/>
      <c r="H2036" s="119"/>
      <c r="I2036" s="109"/>
      <c r="L2036" s="108"/>
      <c r="M2036" s="108"/>
      <c r="N2036" s="108"/>
      <c r="O2036" s="108"/>
      <c r="P2036" s="108"/>
      <c r="Q2036" s="108"/>
      <c r="R2036" s="108"/>
      <c r="S2036" s="108"/>
      <c r="T2036" s="100">
        <f t="shared" si="342"/>
        <v>0</v>
      </c>
      <c r="U2036" s="111"/>
      <c r="V2036" s="111"/>
      <c r="W2036" s="111">
        <f>SUMIFS($F$3:F2036,$D$3:D2036,D2036,$C$3:C2036,"Buy")+SUMIFS($F$3:F2036,$D$3:D2036,D2036,$C$3:C2036,"Coin Deposit",$E$3:E2036,"&lt;&gt;")</f>
        <v>0</v>
      </c>
      <c r="X2036" s="111">
        <f t="shared" si="343"/>
        <v>0</v>
      </c>
      <c r="Y2036" s="111">
        <f>IF($D2036=Y$1,SUMIFS($H$3:$H2036,$G$3:$G2036,Y$1,$C$3:$C2036,"Sell"),0)</f>
        <v>0</v>
      </c>
      <c r="Z2036" s="111">
        <f t="shared" si="344"/>
        <v>0</v>
      </c>
      <c r="AA2036" s="111">
        <f>IF($D2036=AA$1,SUMIFS($H$3:$H2036,$G$3:$G2036,AA$1,$C$3:$C2036,"Sell"),0)</f>
        <v>0</v>
      </c>
      <c r="AB2036" s="111">
        <f t="shared" si="345"/>
        <v>0</v>
      </c>
      <c r="AC2036" s="111">
        <f>SUMIFS('Deductions and Deposits'!$H:$H,'Deductions and Deposits'!$G:$G,D2036,'Deductions and Deposits'!$F:$F,"&lt;="&amp;B2036)+SUMIFS($F$3:F2036,$D$3:D2036,D2036,$C$3:C2036,"Coin Deposit",$E$3:E2036,"")</f>
        <v>0</v>
      </c>
      <c r="AD2036" s="111">
        <f>SUMIFS('Deductions and Deposits'!$D:$D,'Deductions and Deposits'!$C:$C,D2036)+SUMIFS($F:$F,$D:$D,D2036,$C:$C,"Coin Deduction")</f>
        <v>0</v>
      </c>
      <c r="AE2036" s="111">
        <f>Table5[[#This Row],[Column4]]+Table5[[#This Row],[Column14]]+Table5[[#This Row],[Column19]]+Table5[[#This Row],[Column12]]</f>
        <v>0</v>
      </c>
      <c r="AF2036" s="111">
        <f>Table5[[#This Row],[Column5]]+Table5[[#This Row],[Column13]]+Table5[[#This Row],[Column21]]+Table5[[#This Row],[Column18]]</f>
        <v>0</v>
      </c>
      <c r="AG2036" s="111">
        <f t="shared" si="346"/>
        <v>0</v>
      </c>
      <c r="AH2036" s="111">
        <f t="shared" si="347"/>
        <v>0</v>
      </c>
      <c r="AI2036" s="111">
        <f>Table5[[#This Row],[Column17]]-Table5[[#This Row],[Column20]]</f>
        <v>0</v>
      </c>
      <c r="AJ2036" s="111">
        <f t="shared" si="348"/>
        <v>0</v>
      </c>
      <c r="AK2036" s="111">
        <f t="shared" si="352"/>
        <v>0</v>
      </c>
      <c r="AL2036" s="111">
        <f t="shared" si="349"/>
        <v>0</v>
      </c>
      <c r="AM2036" s="111" t="str">
        <f t="shared" si="350"/>
        <v/>
      </c>
      <c r="AN2036" s="111" t="str">
        <f t="shared" ca="1" si="351"/>
        <v/>
      </c>
    </row>
    <row r="2037" spans="1:40" ht="20.25" customHeight="1" x14ac:dyDescent="0.3">
      <c r="A2037" s="107"/>
      <c r="B2037" s="144"/>
      <c r="C2037" s="119"/>
      <c r="D2037" s="120"/>
      <c r="E2037" s="119"/>
      <c r="F2037" s="119"/>
      <c r="G2037" s="120"/>
      <c r="H2037" s="119"/>
      <c r="I2037" s="109"/>
      <c r="L2037" s="108"/>
      <c r="M2037" s="108"/>
      <c r="N2037" s="108"/>
      <c r="O2037" s="108"/>
      <c r="P2037" s="108"/>
      <c r="Q2037" s="108"/>
      <c r="R2037" s="108"/>
      <c r="S2037" s="108"/>
      <c r="T2037" s="100">
        <f t="shared" si="342"/>
        <v>0</v>
      </c>
      <c r="U2037" s="111"/>
      <c r="V2037" s="111"/>
      <c r="W2037" s="111">
        <f>SUMIFS($F$3:F2037,$D$3:D2037,D2037,$C$3:C2037,"Buy")+SUMIFS($F$3:F2037,$D$3:D2037,D2037,$C$3:C2037,"Coin Deposit",$E$3:E2037,"&lt;&gt;")</f>
        <v>0</v>
      </c>
      <c r="X2037" s="111">
        <f t="shared" si="343"/>
        <v>0</v>
      </c>
      <c r="Y2037" s="111">
        <f>IF($D2037=Y$1,SUMIFS($H$3:$H2037,$G$3:$G2037,Y$1,$C$3:$C2037,"Sell"),0)</f>
        <v>0</v>
      </c>
      <c r="Z2037" s="111">
        <f t="shared" si="344"/>
        <v>0</v>
      </c>
      <c r="AA2037" s="111">
        <f>IF($D2037=AA$1,SUMIFS($H$3:$H2037,$G$3:$G2037,AA$1,$C$3:$C2037,"Sell"),0)</f>
        <v>0</v>
      </c>
      <c r="AB2037" s="111">
        <f t="shared" si="345"/>
        <v>0</v>
      </c>
      <c r="AC2037" s="111">
        <f>SUMIFS('Deductions and Deposits'!$H:$H,'Deductions and Deposits'!$G:$G,D2037,'Deductions and Deposits'!$F:$F,"&lt;="&amp;B2037)+SUMIFS($F$3:F2037,$D$3:D2037,D2037,$C$3:C2037,"Coin Deposit",$E$3:E2037,"")</f>
        <v>0</v>
      </c>
      <c r="AD2037" s="111">
        <f>SUMIFS('Deductions and Deposits'!$D:$D,'Deductions and Deposits'!$C:$C,D2037)+SUMIFS($F:$F,$D:$D,D2037,$C:$C,"Coin Deduction")</f>
        <v>0</v>
      </c>
      <c r="AE2037" s="111">
        <f>Table5[[#This Row],[Column4]]+Table5[[#This Row],[Column14]]+Table5[[#This Row],[Column19]]+Table5[[#This Row],[Column12]]</f>
        <v>0</v>
      </c>
      <c r="AF2037" s="111">
        <f>Table5[[#This Row],[Column5]]+Table5[[#This Row],[Column13]]+Table5[[#This Row],[Column21]]+Table5[[#This Row],[Column18]]</f>
        <v>0</v>
      </c>
      <c r="AG2037" s="111">
        <f t="shared" si="346"/>
        <v>0</v>
      </c>
      <c r="AH2037" s="111">
        <f t="shared" si="347"/>
        <v>0</v>
      </c>
      <c r="AI2037" s="111">
        <f>Table5[[#This Row],[Column17]]-Table5[[#This Row],[Column20]]</f>
        <v>0</v>
      </c>
      <c r="AJ2037" s="111">
        <f t="shared" si="348"/>
        <v>0</v>
      </c>
      <c r="AK2037" s="111">
        <f t="shared" si="352"/>
        <v>0</v>
      </c>
      <c r="AL2037" s="111">
        <f t="shared" si="349"/>
        <v>0</v>
      </c>
      <c r="AM2037" s="111" t="str">
        <f t="shared" si="350"/>
        <v/>
      </c>
      <c r="AN2037" s="111" t="str">
        <f t="shared" ca="1" si="351"/>
        <v/>
      </c>
    </row>
    <row r="2038" spans="1:40" ht="20.25" customHeight="1" x14ac:dyDescent="0.3">
      <c r="A2038" s="107"/>
      <c r="B2038" s="144"/>
      <c r="C2038" s="119"/>
      <c r="D2038" s="120"/>
      <c r="E2038" s="119"/>
      <c r="F2038" s="119"/>
      <c r="G2038" s="120"/>
      <c r="H2038" s="119"/>
      <c r="I2038" s="109"/>
      <c r="L2038" s="108"/>
      <c r="M2038" s="108"/>
      <c r="N2038" s="108"/>
      <c r="O2038" s="108"/>
      <c r="P2038" s="108"/>
      <c r="Q2038" s="108"/>
      <c r="R2038" s="108"/>
      <c r="S2038" s="108"/>
      <c r="T2038" s="100">
        <f t="shared" si="342"/>
        <v>0</v>
      </c>
      <c r="U2038" s="111"/>
      <c r="V2038" s="111"/>
      <c r="W2038" s="111">
        <f>SUMIFS($F$3:F2038,$D$3:D2038,D2038,$C$3:C2038,"Buy")+SUMIFS($F$3:F2038,$D$3:D2038,D2038,$C$3:C2038,"Coin Deposit",$E$3:E2038,"&lt;&gt;")</f>
        <v>0</v>
      </c>
      <c r="X2038" s="111">
        <f t="shared" si="343"/>
        <v>0</v>
      </c>
      <c r="Y2038" s="111">
        <f>IF($D2038=Y$1,SUMIFS($H$3:$H2038,$G$3:$G2038,Y$1,$C$3:$C2038,"Sell"),0)</f>
        <v>0</v>
      </c>
      <c r="Z2038" s="111">
        <f t="shared" si="344"/>
        <v>0</v>
      </c>
      <c r="AA2038" s="111">
        <f>IF($D2038=AA$1,SUMIFS($H$3:$H2038,$G$3:$G2038,AA$1,$C$3:$C2038,"Sell"),0)</f>
        <v>0</v>
      </c>
      <c r="AB2038" s="111">
        <f t="shared" si="345"/>
        <v>0</v>
      </c>
      <c r="AC2038" s="111">
        <f>SUMIFS('Deductions and Deposits'!$H:$H,'Deductions and Deposits'!$G:$G,D2038,'Deductions and Deposits'!$F:$F,"&lt;="&amp;B2038)+SUMIFS($F$3:F2038,$D$3:D2038,D2038,$C$3:C2038,"Coin Deposit",$E$3:E2038,"")</f>
        <v>0</v>
      </c>
      <c r="AD2038" s="111">
        <f>SUMIFS('Deductions and Deposits'!$D:$D,'Deductions and Deposits'!$C:$C,D2038)+SUMIFS($F:$F,$D:$D,D2038,$C:$C,"Coin Deduction")</f>
        <v>0</v>
      </c>
      <c r="AE2038" s="111">
        <f>Table5[[#This Row],[Column4]]+Table5[[#This Row],[Column14]]+Table5[[#This Row],[Column19]]+Table5[[#This Row],[Column12]]</f>
        <v>0</v>
      </c>
      <c r="AF2038" s="111">
        <f>Table5[[#This Row],[Column5]]+Table5[[#This Row],[Column13]]+Table5[[#This Row],[Column21]]+Table5[[#This Row],[Column18]]</f>
        <v>0</v>
      </c>
      <c r="AG2038" s="111">
        <f t="shared" si="346"/>
        <v>0</v>
      </c>
      <c r="AH2038" s="111">
        <f t="shared" si="347"/>
        <v>0</v>
      </c>
      <c r="AI2038" s="111">
        <f>Table5[[#This Row],[Column17]]-Table5[[#This Row],[Column20]]</f>
        <v>0</v>
      </c>
      <c r="AJ2038" s="111">
        <f t="shared" si="348"/>
        <v>0</v>
      </c>
      <c r="AK2038" s="111">
        <f t="shared" si="352"/>
        <v>0</v>
      </c>
      <c r="AL2038" s="111">
        <f t="shared" si="349"/>
        <v>0</v>
      </c>
      <c r="AM2038" s="111" t="str">
        <f t="shared" si="350"/>
        <v/>
      </c>
      <c r="AN2038" s="111" t="str">
        <f t="shared" ca="1" si="351"/>
        <v/>
      </c>
    </row>
    <row r="2039" spans="1:40" ht="20.25" customHeight="1" x14ac:dyDescent="0.3">
      <c r="A2039" s="107"/>
      <c r="B2039" s="144"/>
      <c r="C2039" s="119"/>
      <c r="D2039" s="120"/>
      <c r="E2039" s="119"/>
      <c r="F2039" s="119"/>
      <c r="G2039" s="120"/>
      <c r="H2039" s="119"/>
      <c r="I2039" s="109"/>
      <c r="L2039" s="108"/>
      <c r="M2039" s="108"/>
      <c r="N2039" s="108"/>
      <c r="O2039" s="108"/>
      <c r="P2039" s="108"/>
      <c r="Q2039" s="108"/>
      <c r="R2039" s="108"/>
      <c r="S2039" s="108"/>
      <c r="T2039" s="100">
        <f t="shared" si="342"/>
        <v>0</v>
      </c>
      <c r="U2039" s="111"/>
      <c r="V2039" s="111"/>
      <c r="W2039" s="111">
        <f>SUMIFS($F$3:F2039,$D$3:D2039,D2039,$C$3:C2039,"Buy")+SUMIFS($F$3:F2039,$D$3:D2039,D2039,$C$3:C2039,"Coin Deposit",$E$3:E2039,"&lt;&gt;")</f>
        <v>0</v>
      </c>
      <c r="X2039" s="111">
        <f t="shared" si="343"/>
        <v>0</v>
      </c>
      <c r="Y2039" s="111">
        <f>IF($D2039=Y$1,SUMIFS($H$3:$H2039,$G$3:$G2039,Y$1,$C$3:$C2039,"Sell"),0)</f>
        <v>0</v>
      </c>
      <c r="Z2039" s="111">
        <f t="shared" si="344"/>
        <v>0</v>
      </c>
      <c r="AA2039" s="111">
        <f>IF($D2039=AA$1,SUMIFS($H$3:$H2039,$G$3:$G2039,AA$1,$C$3:$C2039,"Sell"),0)</f>
        <v>0</v>
      </c>
      <c r="AB2039" s="111">
        <f t="shared" si="345"/>
        <v>0</v>
      </c>
      <c r="AC2039" s="111">
        <f>SUMIFS('Deductions and Deposits'!$H:$H,'Deductions and Deposits'!$G:$G,D2039,'Deductions and Deposits'!$F:$F,"&lt;="&amp;B2039)+SUMIFS($F$3:F2039,$D$3:D2039,D2039,$C$3:C2039,"Coin Deposit",$E$3:E2039,"")</f>
        <v>0</v>
      </c>
      <c r="AD2039" s="111">
        <f>SUMIFS('Deductions and Deposits'!$D:$D,'Deductions and Deposits'!$C:$C,D2039)+SUMIFS($F:$F,$D:$D,D2039,$C:$C,"Coin Deduction")</f>
        <v>0</v>
      </c>
      <c r="AE2039" s="111">
        <f>Table5[[#This Row],[Column4]]+Table5[[#This Row],[Column14]]+Table5[[#This Row],[Column19]]+Table5[[#This Row],[Column12]]</f>
        <v>0</v>
      </c>
      <c r="AF2039" s="111">
        <f>Table5[[#This Row],[Column5]]+Table5[[#This Row],[Column13]]+Table5[[#This Row],[Column21]]+Table5[[#This Row],[Column18]]</f>
        <v>0</v>
      </c>
      <c r="AG2039" s="111">
        <f t="shared" si="346"/>
        <v>0</v>
      </c>
      <c r="AH2039" s="111">
        <f t="shared" si="347"/>
        <v>0</v>
      </c>
      <c r="AI2039" s="111">
        <f>Table5[[#This Row],[Column17]]-Table5[[#This Row],[Column20]]</f>
        <v>0</v>
      </c>
      <c r="AJ2039" s="111">
        <f t="shared" si="348"/>
        <v>0</v>
      </c>
      <c r="AK2039" s="111">
        <f t="shared" si="352"/>
        <v>0</v>
      </c>
      <c r="AL2039" s="111">
        <f t="shared" si="349"/>
        <v>0</v>
      </c>
      <c r="AM2039" s="111" t="str">
        <f t="shared" si="350"/>
        <v/>
      </c>
      <c r="AN2039" s="111" t="str">
        <f t="shared" ca="1" si="351"/>
        <v/>
      </c>
    </row>
    <row r="2040" spans="1:40" ht="20.25" customHeight="1" x14ac:dyDescent="0.3">
      <c r="A2040" s="107"/>
      <c r="B2040" s="144"/>
      <c r="C2040" s="119"/>
      <c r="D2040" s="120"/>
      <c r="E2040" s="119"/>
      <c r="F2040" s="119"/>
      <c r="G2040" s="120"/>
      <c r="H2040" s="119"/>
      <c r="I2040" s="109"/>
      <c r="L2040" s="108"/>
      <c r="M2040" s="108"/>
      <c r="N2040" s="108"/>
      <c r="O2040" s="108"/>
      <c r="P2040" s="108"/>
      <c r="Q2040" s="108"/>
      <c r="R2040" s="108"/>
      <c r="S2040" s="108"/>
      <c r="T2040" s="100">
        <f t="shared" si="342"/>
        <v>0</v>
      </c>
      <c r="U2040" s="111"/>
      <c r="V2040" s="111"/>
      <c r="W2040" s="111">
        <f>SUMIFS($F$3:F2040,$D$3:D2040,D2040,$C$3:C2040,"Buy")+SUMIFS($F$3:F2040,$D$3:D2040,D2040,$C$3:C2040,"Coin Deposit",$E$3:E2040,"&lt;&gt;")</f>
        <v>0</v>
      </c>
      <c r="X2040" s="111">
        <f t="shared" si="343"/>
        <v>0</v>
      </c>
      <c r="Y2040" s="111">
        <f>IF($D2040=Y$1,SUMIFS($H$3:$H2040,$G$3:$G2040,Y$1,$C$3:$C2040,"Sell"),0)</f>
        <v>0</v>
      </c>
      <c r="Z2040" s="111">
        <f t="shared" si="344"/>
        <v>0</v>
      </c>
      <c r="AA2040" s="111">
        <f>IF($D2040=AA$1,SUMIFS($H$3:$H2040,$G$3:$G2040,AA$1,$C$3:$C2040,"Sell"),0)</f>
        <v>0</v>
      </c>
      <c r="AB2040" s="111">
        <f t="shared" si="345"/>
        <v>0</v>
      </c>
      <c r="AC2040" s="111">
        <f>SUMIFS('Deductions and Deposits'!$H:$H,'Deductions and Deposits'!$G:$G,D2040,'Deductions and Deposits'!$F:$F,"&lt;="&amp;B2040)+SUMIFS($F$3:F2040,$D$3:D2040,D2040,$C$3:C2040,"Coin Deposit",$E$3:E2040,"")</f>
        <v>0</v>
      </c>
      <c r="AD2040" s="111">
        <f>SUMIFS('Deductions and Deposits'!$D:$D,'Deductions and Deposits'!$C:$C,D2040)+SUMIFS($F:$F,$D:$D,D2040,$C:$C,"Coin Deduction")</f>
        <v>0</v>
      </c>
      <c r="AE2040" s="111">
        <f>Table5[[#This Row],[Column4]]+Table5[[#This Row],[Column14]]+Table5[[#This Row],[Column19]]+Table5[[#This Row],[Column12]]</f>
        <v>0</v>
      </c>
      <c r="AF2040" s="111">
        <f>Table5[[#This Row],[Column5]]+Table5[[#This Row],[Column13]]+Table5[[#This Row],[Column21]]+Table5[[#This Row],[Column18]]</f>
        <v>0</v>
      </c>
      <c r="AG2040" s="111">
        <f t="shared" si="346"/>
        <v>0</v>
      </c>
      <c r="AH2040" s="111">
        <f t="shared" si="347"/>
        <v>0</v>
      </c>
      <c r="AI2040" s="111">
        <f>Table5[[#This Row],[Column17]]-Table5[[#This Row],[Column20]]</f>
        <v>0</v>
      </c>
      <c r="AJ2040" s="111">
        <f t="shared" si="348"/>
        <v>0</v>
      </c>
      <c r="AK2040" s="111">
        <f t="shared" si="352"/>
        <v>0</v>
      </c>
      <c r="AL2040" s="111">
        <f t="shared" si="349"/>
        <v>0</v>
      </c>
      <c r="AM2040" s="111" t="str">
        <f t="shared" si="350"/>
        <v/>
      </c>
      <c r="AN2040" s="111" t="str">
        <f t="shared" ca="1" si="351"/>
        <v/>
      </c>
    </row>
    <row r="2041" spans="1:40" ht="20.25" customHeight="1" x14ac:dyDescent="0.3">
      <c r="A2041" s="107"/>
      <c r="B2041" s="144"/>
      <c r="C2041" s="119"/>
      <c r="D2041" s="120"/>
      <c r="E2041" s="119"/>
      <c r="F2041" s="119"/>
      <c r="G2041" s="120"/>
      <c r="H2041" s="119"/>
      <c r="I2041" s="109"/>
      <c r="L2041" s="108"/>
      <c r="M2041" s="108"/>
      <c r="N2041" s="108"/>
      <c r="O2041" s="108"/>
      <c r="P2041" s="108"/>
      <c r="Q2041" s="108"/>
      <c r="R2041" s="108"/>
      <c r="S2041" s="108"/>
      <c r="T2041" s="100">
        <f t="shared" si="342"/>
        <v>0</v>
      </c>
      <c r="U2041" s="111"/>
      <c r="V2041" s="111"/>
      <c r="W2041" s="111">
        <f>SUMIFS($F$3:F2041,$D$3:D2041,D2041,$C$3:C2041,"Buy")+SUMIFS($F$3:F2041,$D$3:D2041,D2041,$C$3:C2041,"Coin Deposit",$E$3:E2041,"&lt;&gt;")</f>
        <v>0</v>
      </c>
      <c r="X2041" s="111">
        <f t="shared" si="343"/>
        <v>0</v>
      </c>
      <c r="Y2041" s="111">
        <f>IF($D2041=Y$1,SUMIFS($H$3:$H2041,$G$3:$G2041,Y$1,$C$3:$C2041,"Sell"),0)</f>
        <v>0</v>
      </c>
      <c r="Z2041" s="111">
        <f t="shared" si="344"/>
        <v>0</v>
      </c>
      <c r="AA2041" s="111">
        <f>IF($D2041=AA$1,SUMIFS($H$3:$H2041,$G$3:$G2041,AA$1,$C$3:$C2041,"Sell"),0)</f>
        <v>0</v>
      </c>
      <c r="AB2041" s="111">
        <f t="shared" si="345"/>
        <v>0</v>
      </c>
      <c r="AC2041" s="111">
        <f>SUMIFS('Deductions and Deposits'!$H:$H,'Deductions and Deposits'!$G:$G,D2041,'Deductions and Deposits'!$F:$F,"&lt;="&amp;B2041)+SUMIFS($F$3:F2041,$D$3:D2041,D2041,$C$3:C2041,"Coin Deposit",$E$3:E2041,"")</f>
        <v>0</v>
      </c>
      <c r="AD2041" s="111">
        <f>SUMIFS('Deductions and Deposits'!$D:$D,'Deductions and Deposits'!$C:$C,D2041)+SUMIFS($F:$F,$D:$D,D2041,$C:$C,"Coin Deduction")</f>
        <v>0</v>
      </c>
      <c r="AE2041" s="111">
        <f>Table5[[#This Row],[Column4]]+Table5[[#This Row],[Column14]]+Table5[[#This Row],[Column19]]+Table5[[#This Row],[Column12]]</f>
        <v>0</v>
      </c>
      <c r="AF2041" s="111">
        <f>Table5[[#This Row],[Column5]]+Table5[[#This Row],[Column13]]+Table5[[#This Row],[Column21]]+Table5[[#This Row],[Column18]]</f>
        <v>0</v>
      </c>
      <c r="AG2041" s="111">
        <f t="shared" si="346"/>
        <v>0</v>
      </c>
      <c r="AH2041" s="111">
        <f t="shared" si="347"/>
        <v>0</v>
      </c>
      <c r="AI2041" s="111">
        <f>Table5[[#This Row],[Column17]]-Table5[[#This Row],[Column20]]</f>
        <v>0</v>
      </c>
      <c r="AJ2041" s="111">
        <f t="shared" si="348"/>
        <v>0</v>
      </c>
      <c r="AK2041" s="111">
        <f t="shared" si="352"/>
        <v>0</v>
      </c>
      <c r="AL2041" s="111">
        <f t="shared" si="349"/>
        <v>0</v>
      </c>
      <c r="AM2041" s="111" t="str">
        <f t="shared" si="350"/>
        <v/>
      </c>
      <c r="AN2041" s="111" t="str">
        <f t="shared" ca="1" si="351"/>
        <v/>
      </c>
    </row>
    <row r="2042" spans="1:40" ht="20.25" customHeight="1" x14ac:dyDescent="0.3">
      <c r="A2042" s="107"/>
      <c r="B2042" s="144"/>
      <c r="C2042" s="119"/>
      <c r="D2042" s="120"/>
      <c r="E2042" s="119"/>
      <c r="F2042" s="119"/>
      <c r="G2042" s="120"/>
      <c r="H2042" s="119"/>
      <c r="I2042" s="109"/>
      <c r="L2042" s="108"/>
      <c r="M2042" s="108"/>
      <c r="N2042" s="108"/>
      <c r="O2042" s="108"/>
      <c r="P2042" s="108"/>
      <c r="Q2042" s="108"/>
      <c r="R2042" s="108"/>
      <c r="S2042" s="108"/>
      <c r="T2042" s="100">
        <f t="shared" si="342"/>
        <v>0</v>
      </c>
      <c r="U2042" s="111"/>
      <c r="V2042" s="111"/>
      <c r="W2042" s="111">
        <f>SUMIFS($F$3:F2042,$D$3:D2042,D2042,$C$3:C2042,"Buy")+SUMIFS($F$3:F2042,$D$3:D2042,D2042,$C$3:C2042,"Coin Deposit",$E$3:E2042,"&lt;&gt;")</f>
        <v>0</v>
      </c>
      <c r="X2042" s="111">
        <f t="shared" si="343"/>
        <v>0</v>
      </c>
      <c r="Y2042" s="111">
        <f>IF($D2042=Y$1,SUMIFS($H$3:$H2042,$G$3:$G2042,Y$1,$C$3:$C2042,"Sell"),0)</f>
        <v>0</v>
      </c>
      <c r="Z2042" s="111">
        <f t="shared" si="344"/>
        <v>0</v>
      </c>
      <c r="AA2042" s="111">
        <f>IF($D2042=AA$1,SUMIFS($H$3:$H2042,$G$3:$G2042,AA$1,$C$3:$C2042,"Sell"),0)</f>
        <v>0</v>
      </c>
      <c r="AB2042" s="111">
        <f t="shared" si="345"/>
        <v>0</v>
      </c>
      <c r="AC2042" s="111">
        <f>SUMIFS('Deductions and Deposits'!$H:$H,'Deductions and Deposits'!$G:$G,D2042,'Deductions and Deposits'!$F:$F,"&lt;="&amp;B2042)+SUMIFS($F$3:F2042,$D$3:D2042,D2042,$C$3:C2042,"Coin Deposit",$E$3:E2042,"")</f>
        <v>0</v>
      </c>
      <c r="AD2042" s="111">
        <f>SUMIFS('Deductions and Deposits'!$D:$D,'Deductions and Deposits'!$C:$C,D2042)+SUMIFS($F:$F,$D:$D,D2042,$C:$C,"Coin Deduction")</f>
        <v>0</v>
      </c>
      <c r="AE2042" s="111">
        <f>Table5[[#This Row],[Column4]]+Table5[[#This Row],[Column14]]+Table5[[#This Row],[Column19]]+Table5[[#This Row],[Column12]]</f>
        <v>0</v>
      </c>
      <c r="AF2042" s="111">
        <f>Table5[[#This Row],[Column5]]+Table5[[#This Row],[Column13]]+Table5[[#This Row],[Column21]]+Table5[[#This Row],[Column18]]</f>
        <v>0</v>
      </c>
      <c r="AG2042" s="111">
        <f t="shared" si="346"/>
        <v>0</v>
      </c>
      <c r="AH2042" s="111">
        <f t="shared" si="347"/>
        <v>0</v>
      </c>
      <c r="AI2042" s="111">
        <f>Table5[[#This Row],[Column17]]-Table5[[#This Row],[Column20]]</f>
        <v>0</v>
      </c>
      <c r="AJ2042" s="111">
        <f t="shared" si="348"/>
        <v>0</v>
      </c>
      <c r="AK2042" s="111">
        <f t="shared" si="352"/>
        <v>0</v>
      </c>
      <c r="AL2042" s="111">
        <f t="shared" si="349"/>
        <v>0</v>
      </c>
      <c r="AM2042" s="111" t="str">
        <f t="shared" si="350"/>
        <v/>
      </c>
      <c r="AN2042" s="111" t="str">
        <f t="shared" ca="1" si="351"/>
        <v/>
      </c>
    </row>
    <row r="2043" spans="1:40" ht="20.25" customHeight="1" x14ac:dyDescent="0.3">
      <c r="A2043" s="107"/>
      <c r="B2043" s="144"/>
      <c r="C2043" s="119"/>
      <c r="D2043" s="120"/>
      <c r="E2043" s="119"/>
      <c r="F2043" s="119"/>
      <c r="G2043" s="120"/>
      <c r="H2043" s="119"/>
      <c r="I2043" s="109"/>
      <c r="L2043" s="108"/>
      <c r="M2043" s="108"/>
      <c r="N2043" s="108"/>
      <c r="O2043" s="108"/>
      <c r="P2043" s="108"/>
      <c r="Q2043" s="108"/>
      <c r="R2043" s="108"/>
      <c r="S2043" s="108"/>
      <c r="T2043" s="100">
        <f t="shared" si="342"/>
        <v>0</v>
      </c>
      <c r="U2043" s="111"/>
      <c r="V2043" s="111"/>
      <c r="W2043" s="111">
        <f>SUMIFS($F$3:F2043,$D$3:D2043,D2043,$C$3:C2043,"Buy")+SUMIFS($F$3:F2043,$D$3:D2043,D2043,$C$3:C2043,"Coin Deposit",$E$3:E2043,"&lt;&gt;")</f>
        <v>0</v>
      </c>
      <c r="X2043" s="111">
        <f t="shared" si="343"/>
        <v>0</v>
      </c>
      <c r="Y2043" s="111">
        <f>IF($D2043=Y$1,SUMIFS($H$3:$H2043,$G$3:$G2043,Y$1,$C$3:$C2043,"Sell"),0)</f>
        <v>0</v>
      </c>
      <c r="Z2043" s="111">
        <f t="shared" si="344"/>
        <v>0</v>
      </c>
      <c r="AA2043" s="111">
        <f>IF($D2043=AA$1,SUMIFS($H$3:$H2043,$G$3:$G2043,AA$1,$C$3:$C2043,"Sell"),0)</f>
        <v>0</v>
      </c>
      <c r="AB2043" s="111">
        <f t="shared" si="345"/>
        <v>0</v>
      </c>
      <c r="AC2043" s="111">
        <f>SUMIFS('Deductions and Deposits'!$H:$H,'Deductions and Deposits'!$G:$G,D2043,'Deductions and Deposits'!$F:$F,"&lt;="&amp;B2043)+SUMIFS($F$3:F2043,$D$3:D2043,D2043,$C$3:C2043,"Coin Deposit",$E$3:E2043,"")</f>
        <v>0</v>
      </c>
      <c r="AD2043" s="111">
        <f>SUMIFS('Deductions and Deposits'!$D:$D,'Deductions and Deposits'!$C:$C,D2043)+SUMIFS($F:$F,$D:$D,D2043,$C:$C,"Coin Deduction")</f>
        <v>0</v>
      </c>
      <c r="AE2043" s="111">
        <f>Table5[[#This Row],[Column4]]+Table5[[#This Row],[Column14]]+Table5[[#This Row],[Column19]]+Table5[[#This Row],[Column12]]</f>
        <v>0</v>
      </c>
      <c r="AF2043" s="111">
        <f>Table5[[#This Row],[Column5]]+Table5[[#This Row],[Column13]]+Table5[[#This Row],[Column21]]+Table5[[#This Row],[Column18]]</f>
        <v>0</v>
      </c>
      <c r="AG2043" s="111">
        <f t="shared" si="346"/>
        <v>0</v>
      </c>
      <c r="AH2043" s="111">
        <f t="shared" si="347"/>
        <v>0</v>
      </c>
      <c r="AI2043" s="111">
        <f>Table5[[#This Row],[Column17]]-Table5[[#This Row],[Column20]]</f>
        <v>0</v>
      </c>
      <c r="AJ2043" s="111">
        <f t="shared" si="348"/>
        <v>0</v>
      </c>
      <c r="AK2043" s="111">
        <f t="shared" si="352"/>
        <v>0</v>
      </c>
      <c r="AL2043" s="111">
        <f t="shared" si="349"/>
        <v>0</v>
      </c>
      <c r="AM2043" s="111" t="str">
        <f t="shared" si="350"/>
        <v/>
      </c>
      <c r="AN2043" s="111" t="str">
        <f t="shared" ca="1" si="351"/>
        <v/>
      </c>
    </row>
    <row r="2044" spans="1:40" ht="20.25" customHeight="1" x14ac:dyDescent="0.3">
      <c r="A2044" s="107"/>
      <c r="B2044" s="144"/>
      <c r="C2044" s="119"/>
      <c r="D2044" s="120"/>
      <c r="E2044" s="119"/>
      <c r="F2044" s="119"/>
      <c r="G2044" s="120"/>
      <c r="H2044" s="119"/>
      <c r="I2044" s="109"/>
      <c r="L2044" s="108"/>
      <c r="M2044" s="108"/>
      <c r="N2044" s="108"/>
      <c r="O2044" s="108"/>
      <c r="P2044" s="108"/>
      <c r="Q2044" s="108"/>
      <c r="R2044" s="108"/>
      <c r="S2044" s="108"/>
      <c r="T2044" s="100">
        <f t="shared" si="342"/>
        <v>0</v>
      </c>
      <c r="U2044" s="111"/>
      <c r="V2044" s="111"/>
      <c r="W2044" s="111">
        <f>SUMIFS($F$3:F2044,$D$3:D2044,D2044,$C$3:C2044,"Buy")+SUMIFS($F$3:F2044,$D$3:D2044,D2044,$C$3:C2044,"Coin Deposit",$E$3:E2044,"&lt;&gt;")</f>
        <v>0</v>
      </c>
      <c r="X2044" s="111">
        <f t="shared" si="343"/>
        <v>0</v>
      </c>
      <c r="Y2044" s="111">
        <f>IF($D2044=Y$1,SUMIFS($H$3:$H2044,$G$3:$G2044,Y$1,$C$3:$C2044,"Sell"),0)</f>
        <v>0</v>
      </c>
      <c r="Z2044" s="111">
        <f t="shared" si="344"/>
        <v>0</v>
      </c>
      <c r="AA2044" s="111">
        <f>IF($D2044=AA$1,SUMIFS($H$3:$H2044,$G$3:$G2044,AA$1,$C$3:$C2044,"Sell"),0)</f>
        <v>0</v>
      </c>
      <c r="AB2044" s="111">
        <f t="shared" si="345"/>
        <v>0</v>
      </c>
      <c r="AC2044" s="111">
        <f>SUMIFS('Deductions and Deposits'!$H:$H,'Deductions and Deposits'!$G:$G,D2044,'Deductions and Deposits'!$F:$F,"&lt;="&amp;B2044)+SUMIFS($F$3:F2044,$D$3:D2044,D2044,$C$3:C2044,"Coin Deposit",$E$3:E2044,"")</f>
        <v>0</v>
      </c>
      <c r="AD2044" s="111">
        <f>SUMIFS('Deductions and Deposits'!$D:$D,'Deductions and Deposits'!$C:$C,D2044)+SUMIFS($F:$F,$D:$D,D2044,$C:$C,"Coin Deduction")</f>
        <v>0</v>
      </c>
      <c r="AE2044" s="111">
        <f>Table5[[#This Row],[Column4]]+Table5[[#This Row],[Column14]]+Table5[[#This Row],[Column19]]+Table5[[#This Row],[Column12]]</f>
        <v>0</v>
      </c>
      <c r="AF2044" s="111">
        <f>Table5[[#This Row],[Column5]]+Table5[[#This Row],[Column13]]+Table5[[#This Row],[Column21]]+Table5[[#This Row],[Column18]]</f>
        <v>0</v>
      </c>
      <c r="AG2044" s="111">
        <f t="shared" si="346"/>
        <v>0</v>
      </c>
      <c r="AH2044" s="111">
        <f t="shared" si="347"/>
        <v>0</v>
      </c>
      <c r="AI2044" s="111">
        <f>Table5[[#This Row],[Column17]]-Table5[[#This Row],[Column20]]</f>
        <v>0</v>
      </c>
      <c r="AJ2044" s="111">
        <f t="shared" si="348"/>
        <v>0</v>
      </c>
      <c r="AK2044" s="111">
        <f t="shared" si="352"/>
        <v>0</v>
      </c>
      <c r="AL2044" s="111">
        <f t="shared" si="349"/>
        <v>0</v>
      </c>
      <c r="AM2044" s="111" t="str">
        <f t="shared" si="350"/>
        <v/>
      </c>
      <c r="AN2044" s="111" t="str">
        <f t="shared" ca="1" si="351"/>
        <v/>
      </c>
    </row>
    <row r="2045" spans="1:40" ht="20.25" customHeight="1" x14ac:dyDescent="0.3">
      <c r="A2045" s="107"/>
      <c r="B2045" s="144"/>
      <c r="C2045" s="119"/>
      <c r="D2045" s="120"/>
      <c r="E2045" s="119"/>
      <c r="F2045" s="119"/>
      <c r="G2045" s="120"/>
      <c r="H2045" s="119"/>
      <c r="I2045" s="109"/>
      <c r="L2045" s="108"/>
      <c r="M2045" s="108"/>
      <c r="N2045" s="108"/>
      <c r="O2045" s="108"/>
      <c r="P2045" s="108"/>
      <c r="Q2045" s="108"/>
      <c r="R2045" s="108"/>
      <c r="S2045" s="108"/>
      <c r="T2045" s="100">
        <f t="shared" si="342"/>
        <v>0</v>
      </c>
      <c r="U2045" s="111"/>
      <c r="V2045" s="111"/>
      <c r="W2045" s="111">
        <f>SUMIFS($F$3:F2045,$D$3:D2045,D2045,$C$3:C2045,"Buy")+SUMIFS($F$3:F2045,$D$3:D2045,D2045,$C$3:C2045,"Coin Deposit",$E$3:E2045,"&lt;&gt;")</f>
        <v>0</v>
      </c>
      <c r="X2045" s="111">
        <f t="shared" si="343"/>
        <v>0</v>
      </c>
      <c r="Y2045" s="111">
        <f>IF($D2045=Y$1,SUMIFS($H$3:$H2045,$G$3:$G2045,Y$1,$C$3:$C2045,"Sell"),0)</f>
        <v>0</v>
      </c>
      <c r="Z2045" s="111">
        <f t="shared" si="344"/>
        <v>0</v>
      </c>
      <c r="AA2045" s="111">
        <f>IF($D2045=AA$1,SUMIFS($H$3:$H2045,$G$3:$G2045,AA$1,$C$3:$C2045,"Sell"),0)</f>
        <v>0</v>
      </c>
      <c r="AB2045" s="111">
        <f t="shared" si="345"/>
        <v>0</v>
      </c>
      <c r="AC2045" s="111">
        <f>SUMIFS('Deductions and Deposits'!$H:$H,'Deductions and Deposits'!$G:$G,D2045,'Deductions and Deposits'!$F:$F,"&lt;="&amp;B2045)+SUMIFS($F$3:F2045,$D$3:D2045,D2045,$C$3:C2045,"Coin Deposit",$E$3:E2045,"")</f>
        <v>0</v>
      </c>
      <c r="AD2045" s="111">
        <f>SUMIFS('Deductions and Deposits'!$D:$D,'Deductions and Deposits'!$C:$C,D2045)+SUMIFS($F:$F,$D:$D,D2045,$C:$C,"Coin Deduction")</f>
        <v>0</v>
      </c>
      <c r="AE2045" s="111">
        <f>Table5[[#This Row],[Column4]]+Table5[[#This Row],[Column14]]+Table5[[#This Row],[Column19]]+Table5[[#This Row],[Column12]]</f>
        <v>0</v>
      </c>
      <c r="AF2045" s="111">
        <f>Table5[[#This Row],[Column5]]+Table5[[#This Row],[Column13]]+Table5[[#This Row],[Column21]]+Table5[[#This Row],[Column18]]</f>
        <v>0</v>
      </c>
      <c r="AG2045" s="111">
        <f t="shared" si="346"/>
        <v>0</v>
      </c>
      <c r="AH2045" s="111">
        <f t="shared" si="347"/>
        <v>0</v>
      </c>
      <c r="AI2045" s="111">
        <f>Table5[[#This Row],[Column17]]-Table5[[#This Row],[Column20]]</f>
        <v>0</v>
      </c>
      <c r="AJ2045" s="111">
        <f t="shared" si="348"/>
        <v>0</v>
      </c>
      <c r="AK2045" s="111">
        <f t="shared" si="352"/>
        <v>0</v>
      </c>
      <c r="AL2045" s="111">
        <f t="shared" si="349"/>
        <v>0</v>
      </c>
      <c r="AM2045" s="111" t="str">
        <f t="shared" si="350"/>
        <v/>
      </c>
      <c r="AN2045" s="111" t="str">
        <f t="shared" ca="1" si="351"/>
        <v/>
      </c>
    </row>
    <row r="2046" spans="1:40" ht="20.25" customHeight="1" x14ac:dyDescent="0.3">
      <c r="A2046" s="107"/>
      <c r="B2046" s="144"/>
      <c r="C2046" s="119"/>
      <c r="D2046" s="120"/>
      <c r="E2046" s="119"/>
      <c r="F2046" s="119"/>
      <c r="G2046" s="120"/>
      <c r="H2046" s="119"/>
      <c r="I2046" s="109"/>
      <c r="L2046" s="108"/>
      <c r="M2046" s="108"/>
      <c r="N2046" s="108"/>
      <c r="O2046" s="108"/>
      <c r="P2046" s="108"/>
      <c r="Q2046" s="108"/>
      <c r="R2046" s="108"/>
      <c r="S2046" s="108"/>
      <c r="T2046" s="100">
        <f t="shared" si="342"/>
        <v>0</v>
      </c>
      <c r="U2046" s="111"/>
      <c r="V2046" s="111"/>
      <c r="W2046" s="111">
        <f>SUMIFS($F$3:F2046,$D$3:D2046,D2046,$C$3:C2046,"Buy")+SUMIFS($F$3:F2046,$D$3:D2046,D2046,$C$3:C2046,"Coin Deposit",$E$3:E2046,"&lt;&gt;")</f>
        <v>0</v>
      </c>
      <c r="X2046" s="111">
        <f t="shared" si="343"/>
        <v>0</v>
      </c>
      <c r="Y2046" s="111">
        <f>IF($D2046=Y$1,SUMIFS($H$3:$H2046,$G$3:$G2046,Y$1,$C$3:$C2046,"Sell"),0)</f>
        <v>0</v>
      </c>
      <c r="Z2046" s="111">
        <f t="shared" si="344"/>
        <v>0</v>
      </c>
      <c r="AA2046" s="111">
        <f>IF($D2046=AA$1,SUMIFS($H$3:$H2046,$G$3:$G2046,AA$1,$C$3:$C2046,"Sell"),0)</f>
        <v>0</v>
      </c>
      <c r="AB2046" s="111">
        <f t="shared" si="345"/>
        <v>0</v>
      </c>
      <c r="AC2046" s="111">
        <f>SUMIFS('Deductions and Deposits'!$H:$H,'Deductions and Deposits'!$G:$G,D2046,'Deductions and Deposits'!$F:$F,"&lt;="&amp;B2046)+SUMIFS($F$3:F2046,$D$3:D2046,D2046,$C$3:C2046,"Coin Deposit",$E$3:E2046,"")</f>
        <v>0</v>
      </c>
      <c r="AD2046" s="111">
        <f>SUMIFS('Deductions and Deposits'!$D:$D,'Deductions and Deposits'!$C:$C,D2046)+SUMIFS($F:$F,$D:$D,D2046,$C:$C,"Coin Deduction")</f>
        <v>0</v>
      </c>
      <c r="AE2046" s="111">
        <f>Table5[[#This Row],[Column4]]+Table5[[#This Row],[Column14]]+Table5[[#This Row],[Column19]]+Table5[[#This Row],[Column12]]</f>
        <v>0</v>
      </c>
      <c r="AF2046" s="111">
        <f>Table5[[#This Row],[Column5]]+Table5[[#This Row],[Column13]]+Table5[[#This Row],[Column21]]+Table5[[#This Row],[Column18]]</f>
        <v>0</v>
      </c>
      <c r="AG2046" s="111">
        <f t="shared" si="346"/>
        <v>0</v>
      </c>
      <c r="AH2046" s="111">
        <f t="shared" si="347"/>
        <v>0</v>
      </c>
      <c r="AI2046" s="111">
        <f>Table5[[#This Row],[Column17]]-Table5[[#This Row],[Column20]]</f>
        <v>0</v>
      </c>
      <c r="AJ2046" s="111">
        <f t="shared" si="348"/>
        <v>0</v>
      </c>
      <c r="AK2046" s="111">
        <f t="shared" si="352"/>
        <v>0</v>
      </c>
      <c r="AL2046" s="111">
        <f t="shared" si="349"/>
        <v>0</v>
      </c>
      <c r="AM2046" s="111" t="str">
        <f t="shared" si="350"/>
        <v/>
      </c>
      <c r="AN2046" s="111" t="str">
        <f t="shared" ca="1" si="351"/>
        <v/>
      </c>
    </row>
    <row r="2047" spans="1:40" ht="20.25" customHeight="1" x14ac:dyDescent="0.3">
      <c r="A2047" s="107"/>
      <c r="B2047" s="144"/>
      <c r="C2047" s="119"/>
      <c r="D2047" s="120"/>
      <c r="E2047" s="119"/>
      <c r="F2047" s="119"/>
      <c r="G2047" s="120"/>
      <c r="H2047" s="119"/>
      <c r="I2047" s="109"/>
      <c r="L2047" s="108"/>
      <c r="M2047" s="108"/>
      <c r="N2047" s="108"/>
      <c r="O2047" s="108"/>
      <c r="P2047" s="108"/>
      <c r="Q2047" s="108"/>
      <c r="R2047" s="108"/>
      <c r="S2047" s="108"/>
      <c r="T2047" s="100">
        <f t="shared" si="342"/>
        <v>0</v>
      </c>
      <c r="U2047" s="111"/>
      <c r="V2047" s="111"/>
      <c r="W2047" s="111">
        <f>SUMIFS($F$3:F2047,$D$3:D2047,D2047,$C$3:C2047,"Buy")+SUMIFS($F$3:F2047,$D$3:D2047,D2047,$C$3:C2047,"Coin Deposit",$E$3:E2047,"&lt;&gt;")</f>
        <v>0</v>
      </c>
      <c r="X2047" s="111">
        <f t="shared" si="343"/>
        <v>0</v>
      </c>
      <c r="Y2047" s="111">
        <f>IF($D2047=Y$1,SUMIFS($H$3:$H2047,$G$3:$G2047,Y$1,$C$3:$C2047,"Sell"),0)</f>
        <v>0</v>
      </c>
      <c r="Z2047" s="111">
        <f t="shared" si="344"/>
        <v>0</v>
      </c>
      <c r="AA2047" s="111">
        <f>IF($D2047=AA$1,SUMIFS($H$3:$H2047,$G$3:$G2047,AA$1,$C$3:$C2047,"Sell"),0)</f>
        <v>0</v>
      </c>
      <c r="AB2047" s="111">
        <f t="shared" si="345"/>
        <v>0</v>
      </c>
      <c r="AC2047" s="111">
        <f>SUMIFS('Deductions and Deposits'!$H:$H,'Deductions and Deposits'!$G:$G,D2047,'Deductions and Deposits'!$F:$F,"&lt;="&amp;B2047)+SUMIFS($F$3:F2047,$D$3:D2047,D2047,$C$3:C2047,"Coin Deposit",$E$3:E2047,"")</f>
        <v>0</v>
      </c>
      <c r="AD2047" s="111">
        <f>SUMIFS('Deductions and Deposits'!$D:$D,'Deductions and Deposits'!$C:$C,D2047)+SUMIFS($F:$F,$D:$D,D2047,$C:$C,"Coin Deduction")</f>
        <v>0</v>
      </c>
      <c r="AE2047" s="111">
        <f>Table5[[#This Row],[Column4]]+Table5[[#This Row],[Column14]]+Table5[[#This Row],[Column19]]+Table5[[#This Row],[Column12]]</f>
        <v>0</v>
      </c>
      <c r="AF2047" s="111">
        <f>Table5[[#This Row],[Column5]]+Table5[[#This Row],[Column13]]+Table5[[#This Row],[Column21]]+Table5[[#This Row],[Column18]]</f>
        <v>0</v>
      </c>
      <c r="AG2047" s="111">
        <f t="shared" si="346"/>
        <v>0</v>
      </c>
      <c r="AH2047" s="111">
        <f t="shared" si="347"/>
        <v>0</v>
      </c>
      <c r="AI2047" s="111">
        <f>Table5[[#This Row],[Column17]]-Table5[[#This Row],[Column20]]</f>
        <v>0</v>
      </c>
      <c r="AJ2047" s="111">
        <f t="shared" si="348"/>
        <v>0</v>
      </c>
      <c r="AK2047" s="111">
        <f t="shared" si="352"/>
        <v>0</v>
      </c>
      <c r="AL2047" s="111">
        <f t="shared" si="349"/>
        <v>0</v>
      </c>
      <c r="AM2047" s="111" t="str">
        <f t="shared" si="350"/>
        <v/>
      </c>
      <c r="AN2047" s="111" t="str">
        <f t="shared" ca="1" si="351"/>
        <v/>
      </c>
    </row>
    <row r="2048" spans="1:40" ht="20.25" customHeight="1" x14ac:dyDescent="0.3">
      <c r="A2048" s="107"/>
      <c r="B2048" s="144"/>
      <c r="C2048" s="119"/>
      <c r="D2048" s="120"/>
      <c r="E2048" s="119"/>
      <c r="F2048" s="119"/>
      <c r="G2048" s="120"/>
      <c r="H2048" s="119"/>
      <c r="I2048" s="109"/>
      <c r="L2048" s="108"/>
      <c r="M2048" s="108"/>
      <c r="N2048" s="108"/>
      <c r="O2048" s="108"/>
      <c r="P2048" s="108"/>
      <c r="Q2048" s="108"/>
      <c r="R2048" s="108"/>
      <c r="S2048" s="108"/>
      <c r="T2048" s="100">
        <f t="shared" si="342"/>
        <v>0</v>
      </c>
      <c r="U2048" s="111"/>
      <c r="V2048" s="111"/>
      <c r="W2048" s="111">
        <f>SUMIFS($F$3:F2048,$D$3:D2048,D2048,$C$3:C2048,"Buy")+SUMIFS($F$3:F2048,$D$3:D2048,D2048,$C$3:C2048,"Coin Deposit",$E$3:E2048,"&lt;&gt;")</f>
        <v>0</v>
      </c>
      <c r="X2048" s="111">
        <f t="shared" si="343"/>
        <v>0</v>
      </c>
      <c r="Y2048" s="111">
        <f>IF($D2048=Y$1,SUMIFS($H$3:$H2048,$G$3:$G2048,Y$1,$C$3:$C2048,"Sell"),0)</f>
        <v>0</v>
      </c>
      <c r="Z2048" s="111">
        <f t="shared" si="344"/>
        <v>0</v>
      </c>
      <c r="AA2048" s="111">
        <f>IF($D2048=AA$1,SUMIFS($H$3:$H2048,$G$3:$G2048,AA$1,$C$3:$C2048,"Sell"),0)</f>
        <v>0</v>
      </c>
      <c r="AB2048" s="111">
        <f t="shared" si="345"/>
        <v>0</v>
      </c>
      <c r="AC2048" s="111">
        <f>SUMIFS('Deductions and Deposits'!$H:$H,'Deductions and Deposits'!$G:$G,D2048,'Deductions and Deposits'!$F:$F,"&lt;="&amp;B2048)+SUMIFS($F$3:F2048,$D$3:D2048,D2048,$C$3:C2048,"Coin Deposit",$E$3:E2048,"")</f>
        <v>0</v>
      </c>
      <c r="AD2048" s="111">
        <f>SUMIFS('Deductions and Deposits'!$D:$D,'Deductions and Deposits'!$C:$C,D2048)+SUMIFS($F:$F,$D:$D,D2048,$C:$C,"Coin Deduction")</f>
        <v>0</v>
      </c>
      <c r="AE2048" s="111">
        <f>Table5[[#This Row],[Column4]]+Table5[[#This Row],[Column14]]+Table5[[#This Row],[Column19]]+Table5[[#This Row],[Column12]]</f>
        <v>0</v>
      </c>
      <c r="AF2048" s="111">
        <f>Table5[[#This Row],[Column5]]+Table5[[#This Row],[Column13]]+Table5[[#This Row],[Column21]]+Table5[[#This Row],[Column18]]</f>
        <v>0</v>
      </c>
      <c r="AG2048" s="111">
        <f t="shared" si="346"/>
        <v>0</v>
      </c>
      <c r="AH2048" s="111">
        <f t="shared" si="347"/>
        <v>0</v>
      </c>
      <c r="AI2048" s="111">
        <f>Table5[[#This Row],[Column17]]-Table5[[#This Row],[Column20]]</f>
        <v>0</v>
      </c>
      <c r="AJ2048" s="111">
        <f t="shared" si="348"/>
        <v>0</v>
      </c>
      <c r="AK2048" s="111">
        <f t="shared" si="352"/>
        <v>0</v>
      </c>
      <c r="AL2048" s="111">
        <f t="shared" si="349"/>
        <v>0</v>
      </c>
      <c r="AM2048" s="111" t="str">
        <f t="shared" si="350"/>
        <v/>
      </c>
      <c r="AN2048" s="111" t="str">
        <f t="shared" ca="1" si="351"/>
        <v/>
      </c>
    </row>
    <row r="2049" spans="1:40" ht="20.25" customHeight="1" x14ac:dyDescent="0.3">
      <c r="A2049" s="107"/>
      <c r="B2049" s="144"/>
      <c r="C2049" s="119"/>
      <c r="D2049" s="120"/>
      <c r="E2049" s="119"/>
      <c r="F2049" s="119"/>
      <c r="G2049" s="120"/>
      <c r="H2049" s="119"/>
      <c r="I2049" s="109"/>
      <c r="L2049" s="108"/>
      <c r="M2049" s="108"/>
      <c r="N2049" s="108"/>
      <c r="O2049" s="108"/>
      <c r="P2049" s="108"/>
      <c r="Q2049" s="108"/>
      <c r="R2049" s="108"/>
      <c r="S2049" s="108"/>
      <c r="T2049" s="100">
        <f t="shared" si="342"/>
        <v>0</v>
      </c>
      <c r="U2049" s="111"/>
      <c r="V2049" s="111"/>
      <c r="W2049" s="111">
        <f>SUMIFS($F$3:F2049,$D$3:D2049,D2049,$C$3:C2049,"Buy")+SUMIFS($F$3:F2049,$D$3:D2049,D2049,$C$3:C2049,"Coin Deposit",$E$3:E2049,"&lt;&gt;")</f>
        <v>0</v>
      </c>
      <c r="X2049" s="111">
        <f t="shared" si="343"/>
        <v>0</v>
      </c>
      <c r="Y2049" s="111">
        <f>IF($D2049=Y$1,SUMIFS($H$3:$H2049,$G$3:$G2049,Y$1,$C$3:$C2049,"Sell"),0)</f>
        <v>0</v>
      </c>
      <c r="Z2049" s="111">
        <f t="shared" si="344"/>
        <v>0</v>
      </c>
      <c r="AA2049" s="111">
        <f>IF($D2049=AA$1,SUMIFS($H$3:$H2049,$G$3:$G2049,AA$1,$C$3:$C2049,"Sell"),0)</f>
        <v>0</v>
      </c>
      <c r="AB2049" s="111">
        <f t="shared" si="345"/>
        <v>0</v>
      </c>
      <c r="AC2049" s="111">
        <f>SUMIFS('Deductions and Deposits'!$H:$H,'Deductions and Deposits'!$G:$G,D2049,'Deductions and Deposits'!$F:$F,"&lt;="&amp;B2049)+SUMIFS($F$3:F2049,$D$3:D2049,D2049,$C$3:C2049,"Coin Deposit",$E$3:E2049,"")</f>
        <v>0</v>
      </c>
      <c r="AD2049" s="111">
        <f>SUMIFS('Deductions and Deposits'!$D:$D,'Deductions and Deposits'!$C:$C,D2049)+SUMIFS($F:$F,$D:$D,D2049,$C:$C,"Coin Deduction")</f>
        <v>0</v>
      </c>
      <c r="AE2049" s="111">
        <f>Table5[[#This Row],[Column4]]+Table5[[#This Row],[Column14]]+Table5[[#This Row],[Column19]]+Table5[[#This Row],[Column12]]</f>
        <v>0</v>
      </c>
      <c r="AF2049" s="111">
        <f>Table5[[#This Row],[Column5]]+Table5[[#This Row],[Column13]]+Table5[[#This Row],[Column21]]+Table5[[#This Row],[Column18]]</f>
        <v>0</v>
      </c>
      <c r="AG2049" s="111">
        <f t="shared" si="346"/>
        <v>0</v>
      </c>
      <c r="AH2049" s="111">
        <f t="shared" si="347"/>
        <v>0</v>
      </c>
      <c r="AI2049" s="111">
        <f>Table5[[#This Row],[Column17]]-Table5[[#This Row],[Column20]]</f>
        <v>0</v>
      </c>
      <c r="AJ2049" s="111">
        <f t="shared" si="348"/>
        <v>0</v>
      </c>
      <c r="AK2049" s="111">
        <f t="shared" si="352"/>
        <v>0</v>
      </c>
      <c r="AL2049" s="111">
        <f t="shared" si="349"/>
        <v>0</v>
      </c>
      <c r="AM2049" s="111" t="str">
        <f t="shared" si="350"/>
        <v/>
      </c>
      <c r="AN2049" s="111" t="str">
        <f t="shared" ca="1" si="351"/>
        <v/>
      </c>
    </row>
    <row r="2050" spans="1:40" ht="20.25" customHeight="1" x14ac:dyDescent="0.3">
      <c r="A2050" s="107"/>
      <c r="B2050" s="144"/>
      <c r="C2050" s="119"/>
      <c r="D2050" s="120"/>
      <c r="E2050" s="119"/>
      <c r="F2050" s="119"/>
      <c r="G2050" s="120"/>
      <c r="H2050" s="119"/>
      <c r="I2050" s="109"/>
      <c r="L2050" s="108"/>
      <c r="M2050" s="108"/>
      <c r="N2050" s="108"/>
      <c r="O2050" s="108"/>
      <c r="P2050" s="108"/>
      <c r="Q2050" s="108"/>
      <c r="R2050" s="108"/>
      <c r="S2050" s="108"/>
      <c r="T2050" s="100">
        <f t="shared" si="342"/>
        <v>0</v>
      </c>
      <c r="U2050" s="111"/>
      <c r="V2050" s="111"/>
      <c r="W2050" s="111">
        <f>SUMIFS($F$3:F2050,$D$3:D2050,D2050,$C$3:C2050,"Buy")+SUMIFS($F$3:F2050,$D$3:D2050,D2050,$C$3:C2050,"Coin Deposit",$E$3:E2050,"&lt;&gt;")</f>
        <v>0</v>
      </c>
      <c r="X2050" s="111">
        <f t="shared" si="343"/>
        <v>0</v>
      </c>
      <c r="Y2050" s="111">
        <f>IF($D2050=Y$1,SUMIFS($H$3:$H2050,$G$3:$G2050,Y$1,$C$3:$C2050,"Sell"),0)</f>
        <v>0</v>
      </c>
      <c r="Z2050" s="111">
        <f t="shared" si="344"/>
        <v>0</v>
      </c>
      <c r="AA2050" s="111">
        <f>IF($D2050=AA$1,SUMIFS($H$3:$H2050,$G$3:$G2050,AA$1,$C$3:$C2050,"Sell"),0)</f>
        <v>0</v>
      </c>
      <c r="AB2050" s="111">
        <f t="shared" si="345"/>
        <v>0</v>
      </c>
      <c r="AC2050" s="111">
        <f>SUMIFS('Deductions and Deposits'!$H:$H,'Deductions and Deposits'!$G:$G,D2050,'Deductions and Deposits'!$F:$F,"&lt;="&amp;B2050)+SUMIFS($F$3:F2050,$D$3:D2050,D2050,$C$3:C2050,"Coin Deposit",$E$3:E2050,"")</f>
        <v>0</v>
      </c>
      <c r="AD2050" s="111">
        <f>SUMIFS('Deductions and Deposits'!$D:$D,'Deductions and Deposits'!$C:$C,D2050)+SUMIFS($F:$F,$D:$D,D2050,$C:$C,"Coin Deduction")</f>
        <v>0</v>
      </c>
      <c r="AE2050" s="111">
        <f>Table5[[#This Row],[Column4]]+Table5[[#This Row],[Column14]]+Table5[[#This Row],[Column19]]+Table5[[#This Row],[Column12]]</f>
        <v>0</v>
      </c>
      <c r="AF2050" s="111">
        <f>Table5[[#This Row],[Column5]]+Table5[[#This Row],[Column13]]+Table5[[#This Row],[Column21]]+Table5[[#This Row],[Column18]]</f>
        <v>0</v>
      </c>
      <c r="AG2050" s="111">
        <f t="shared" si="346"/>
        <v>0</v>
      </c>
      <c r="AH2050" s="111">
        <f t="shared" si="347"/>
        <v>0</v>
      </c>
      <c r="AI2050" s="111">
        <f>Table5[[#This Row],[Column17]]-Table5[[#This Row],[Column20]]</f>
        <v>0</v>
      </c>
      <c r="AJ2050" s="111">
        <f t="shared" si="348"/>
        <v>0</v>
      </c>
      <c r="AK2050" s="111">
        <f t="shared" si="62"/>
        <v>0</v>
      </c>
      <c r="AL2050" s="111">
        <f t="shared" si="349"/>
        <v>0</v>
      </c>
      <c r="AM2050" s="111" t="str">
        <f t="shared" si="350"/>
        <v/>
      </c>
      <c r="AN2050" s="111" t="str">
        <f t="shared" ca="1" si="351"/>
        <v/>
      </c>
    </row>
    <row r="2051" spans="1:40" ht="20.25" customHeight="1" x14ac:dyDescent="0.3">
      <c r="A2051" s="107"/>
      <c r="B2051" s="144"/>
      <c r="C2051" s="119"/>
      <c r="D2051" s="120"/>
      <c r="E2051" s="119"/>
      <c r="F2051" s="119"/>
      <c r="G2051" s="120"/>
      <c r="H2051" s="119"/>
      <c r="I2051" s="109"/>
      <c r="L2051" s="108"/>
      <c r="M2051" s="108"/>
      <c r="N2051" s="108"/>
      <c r="O2051" s="108"/>
      <c r="P2051" s="108"/>
      <c r="Q2051" s="108"/>
      <c r="R2051" s="108"/>
      <c r="S2051" s="108"/>
      <c r="T2051" s="100">
        <f t="shared" ref="T2051:T2114" si="353">IF(E2051&lt;&gt;"",E2051,0)</f>
        <v>0</v>
      </c>
      <c r="U2051" s="111"/>
      <c r="V2051" s="111"/>
      <c r="W2051" s="111">
        <f>SUMIFS($F$3:F2051,$D$3:D2051,D2051,$C$3:C2051,"Buy")+SUMIFS($F$3:F2051,$D$3:D2051,D2051,$C$3:C2051,"Coin Deposit",$E$3:E2051,"&lt;&gt;")</f>
        <v>0</v>
      </c>
      <c r="X2051" s="111">
        <f t="shared" ref="X2051:X2114" si="354">IF(OR(C2051="buy",AND(C2051="Coin Deposit",E2051&lt;&gt;"")),SUMIFS($F:$F,$D:$D,D2051,$C:$C,"sell"),0)</f>
        <v>0</v>
      </c>
      <c r="Y2051" s="111">
        <f>IF($D2051=Y$1,SUMIFS($H$3:$H2051,$G$3:$G2051,Y$1,$C$3:$C2051,"Sell"),0)</f>
        <v>0</v>
      </c>
      <c r="Z2051" s="111">
        <f t="shared" ref="Z2051:Z2114" si="355">IF($D2051=Z$1,SUMIFS($H:$H,$G:$G,Z$1,$C:$C,"Buy")+SUMIFS($H:$H,$G:$G,Z$1,$C:$C,"Coin Deposit",$E:$E,"&lt;&gt;"),0)</f>
        <v>0</v>
      </c>
      <c r="AA2051" s="111">
        <f>IF($D2051=AA$1,SUMIFS($H$3:$H2051,$G$3:$G2051,AA$1,$C$3:$C2051,"Sell"),0)</f>
        <v>0</v>
      </c>
      <c r="AB2051" s="111">
        <f t="shared" ref="AB2051:AB2114" si="356">IF($D2051=AB$1,SUMIFS($H:$H,$G:$G,AB$1,$C:$C,"Buy")+SUMIFS($H:$H,$G:$G,AB$1,$C:$C,"Coin Deposit",$E:$E,"&lt;&gt;"),0)</f>
        <v>0</v>
      </c>
      <c r="AC2051" s="111">
        <f>SUMIFS('Deductions and Deposits'!$H:$H,'Deductions and Deposits'!$G:$G,D2051,'Deductions and Deposits'!$F:$F,"&lt;="&amp;B2051)+SUMIFS($F$3:F2051,$D$3:D2051,D2051,$C$3:C2051,"Coin Deposit",$E$3:E2051,"")</f>
        <v>0</v>
      </c>
      <c r="AD2051" s="111">
        <f>SUMIFS('Deductions and Deposits'!$D:$D,'Deductions and Deposits'!$C:$C,D2051)+SUMIFS($F:$F,$D:$D,D2051,$C:$C,"Coin Deduction")</f>
        <v>0</v>
      </c>
      <c r="AE2051" s="111">
        <f>Table5[[#This Row],[Column4]]+Table5[[#This Row],[Column14]]+Table5[[#This Row],[Column19]]+Table5[[#This Row],[Column12]]</f>
        <v>0</v>
      </c>
      <c r="AF2051" s="111">
        <f>Table5[[#This Row],[Column5]]+Table5[[#This Row],[Column13]]+Table5[[#This Row],[Column21]]+Table5[[#This Row],[Column18]]</f>
        <v>0</v>
      </c>
      <c r="AG2051" s="111">
        <f t="shared" ref="AG2051:AG2114" si="357">IF(AND((AC2051+Y2051+AA2051)&gt;AF2051,OR(C2051="buy",AND(C2051="Coin Deposit",E2051&lt;&gt;""))),(AC2051+Y2051+AA2051)-AF2051,0)</f>
        <v>0</v>
      </c>
      <c r="AH2051" s="111">
        <f t="shared" ref="AH2051:AH2114" si="358">IF(AND(AE2051&gt;AF2051,OR(C2051="buy",AND(C2051="Coin Deposit",E2051&lt;&gt;""))),AE2051-AF2051,0)</f>
        <v>0</v>
      </c>
      <c r="AI2051" s="111">
        <f>Table5[[#This Row],[Column17]]-Table5[[#This Row],[Column20]]</f>
        <v>0</v>
      </c>
      <c r="AJ2051" s="111">
        <f t="shared" ref="AJ2051:AJ2114" si="359">IF(AI2051&gt;F2051,F2051,AI2051)</f>
        <v>0</v>
      </c>
      <c r="AK2051" s="111">
        <f t="shared" si="62"/>
        <v>0</v>
      </c>
      <c r="AL2051" s="111">
        <f t="shared" ref="AL2051:AL2114" si="360">IFERROR(SUMIFS($AK:$AK,$D:$D,D2051)/SUMIFS($AJ:$AJ,$D:$D,D2051),0)</f>
        <v>0</v>
      </c>
      <c r="AM2051" s="111" t="str">
        <f t="shared" ref="AM2051:AM2114" si="361">C2051&amp;D2051</f>
        <v/>
      </c>
      <c r="AN2051" s="111" t="str">
        <f t="shared" ref="AN2051:AN2114" ca="1" si="362">OFFSET(AM2051,COUNTA($AM:$AM)-ROW()-(ROW()-ROW($AN$2)-1),)</f>
        <v/>
      </c>
    </row>
    <row r="2052" spans="1:40" ht="20.25" customHeight="1" x14ac:dyDescent="0.3">
      <c r="A2052" s="107"/>
      <c r="B2052" s="144"/>
      <c r="C2052" s="119"/>
      <c r="D2052" s="120"/>
      <c r="E2052" s="119"/>
      <c r="F2052" s="119"/>
      <c r="G2052" s="120"/>
      <c r="H2052" s="119"/>
      <c r="I2052" s="109"/>
      <c r="L2052" s="108"/>
      <c r="M2052" s="108"/>
      <c r="N2052" s="108"/>
      <c r="O2052" s="108"/>
      <c r="P2052" s="108"/>
      <c r="Q2052" s="108"/>
      <c r="R2052" s="108"/>
      <c r="S2052" s="108"/>
      <c r="T2052" s="100">
        <f t="shared" si="353"/>
        <v>0</v>
      </c>
      <c r="U2052" s="111"/>
      <c r="V2052" s="111"/>
      <c r="W2052" s="111">
        <f>SUMIFS($F$3:F2052,$D$3:D2052,D2052,$C$3:C2052,"Buy")+SUMIFS($F$3:F2052,$D$3:D2052,D2052,$C$3:C2052,"Coin Deposit",$E$3:E2052,"&lt;&gt;")</f>
        <v>0</v>
      </c>
      <c r="X2052" s="111">
        <f t="shared" si="354"/>
        <v>0</v>
      </c>
      <c r="Y2052" s="111">
        <f>IF($D2052=Y$1,SUMIFS($H$3:$H2052,$G$3:$G2052,Y$1,$C$3:$C2052,"Sell"),0)</f>
        <v>0</v>
      </c>
      <c r="Z2052" s="111">
        <f t="shared" si="355"/>
        <v>0</v>
      </c>
      <c r="AA2052" s="111">
        <f>IF($D2052=AA$1,SUMIFS($H$3:$H2052,$G$3:$G2052,AA$1,$C$3:$C2052,"Sell"),0)</f>
        <v>0</v>
      </c>
      <c r="AB2052" s="111">
        <f t="shared" si="356"/>
        <v>0</v>
      </c>
      <c r="AC2052" s="111">
        <f>SUMIFS('Deductions and Deposits'!$H:$H,'Deductions and Deposits'!$G:$G,D2052,'Deductions and Deposits'!$F:$F,"&lt;="&amp;B2052)+SUMIFS($F$3:F2052,$D$3:D2052,D2052,$C$3:C2052,"Coin Deposit",$E$3:E2052,"")</f>
        <v>0</v>
      </c>
      <c r="AD2052" s="111">
        <f>SUMIFS('Deductions and Deposits'!$D:$D,'Deductions and Deposits'!$C:$C,D2052)+SUMIFS($F:$F,$D:$D,D2052,$C:$C,"Coin Deduction")</f>
        <v>0</v>
      </c>
      <c r="AE2052" s="111">
        <f>Table5[[#This Row],[Column4]]+Table5[[#This Row],[Column14]]+Table5[[#This Row],[Column19]]+Table5[[#This Row],[Column12]]</f>
        <v>0</v>
      </c>
      <c r="AF2052" s="111">
        <f>Table5[[#This Row],[Column5]]+Table5[[#This Row],[Column13]]+Table5[[#This Row],[Column21]]+Table5[[#This Row],[Column18]]</f>
        <v>0</v>
      </c>
      <c r="AG2052" s="111">
        <f t="shared" si="357"/>
        <v>0</v>
      </c>
      <c r="AH2052" s="111">
        <f t="shared" si="358"/>
        <v>0</v>
      </c>
      <c r="AI2052" s="111">
        <f>Table5[[#This Row],[Column17]]-Table5[[#This Row],[Column20]]</f>
        <v>0</v>
      </c>
      <c r="AJ2052" s="111">
        <f t="shared" si="359"/>
        <v>0</v>
      </c>
      <c r="AK2052" s="111">
        <f t="shared" si="62"/>
        <v>0</v>
      </c>
      <c r="AL2052" s="111">
        <f t="shared" si="360"/>
        <v>0</v>
      </c>
      <c r="AM2052" s="111" t="str">
        <f t="shared" si="361"/>
        <v/>
      </c>
      <c r="AN2052" s="111" t="str">
        <f t="shared" ca="1" si="362"/>
        <v/>
      </c>
    </row>
    <row r="2053" spans="1:40" ht="20.25" customHeight="1" x14ac:dyDescent="0.3">
      <c r="A2053" s="107"/>
      <c r="B2053" s="144"/>
      <c r="C2053" s="119"/>
      <c r="D2053" s="120"/>
      <c r="E2053" s="119"/>
      <c r="F2053" s="119"/>
      <c r="G2053" s="120"/>
      <c r="H2053" s="119"/>
      <c r="I2053" s="109"/>
      <c r="L2053" s="108"/>
      <c r="M2053" s="108"/>
      <c r="N2053" s="108"/>
      <c r="O2053" s="108"/>
      <c r="P2053" s="108"/>
      <c r="Q2053" s="108"/>
      <c r="R2053" s="108"/>
      <c r="S2053" s="108"/>
      <c r="T2053" s="100">
        <f t="shared" si="353"/>
        <v>0</v>
      </c>
      <c r="U2053" s="111"/>
      <c r="V2053" s="111"/>
      <c r="W2053" s="111">
        <f>SUMIFS($F$3:F2053,$D$3:D2053,D2053,$C$3:C2053,"Buy")+SUMIFS($F$3:F2053,$D$3:D2053,D2053,$C$3:C2053,"Coin Deposit",$E$3:E2053,"&lt;&gt;")</f>
        <v>0</v>
      </c>
      <c r="X2053" s="111">
        <f t="shared" si="354"/>
        <v>0</v>
      </c>
      <c r="Y2053" s="111">
        <f>IF($D2053=Y$1,SUMIFS($H$3:$H2053,$G$3:$G2053,Y$1,$C$3:$C2053,"Sell"),0)</f>
        <v>0</v>
      </c>
      <c r="Z2053" s="111">
        <f t="shared" si="355"/>
        <v>0</v>
      </c>
      <c r="AA2053" s="111">
        <f>IF($D2053=AA$1,SUMIFS($H$3:$H2053,$G$3:$G2053,AA$1,$C$3:$C2053,"Sell"),0)</f>
        <v>0</v>
      </c>
      <c r="AB2053" s="111">
        <f t="shared" si="356"/>
        <v>0</v>
      </c>
      <c r="AC2053" s="111">
        <f>SUMIFS('Deductions and Deposits'!$H:$H,'Deductions and Deposits'!$G:$G,D2053,'Deductions and Deposits'!$F:$F,"&lt;="&amp;B2053)+SUMIFS($F$3:F2053,$D$3:D2053,D2053,$C$3:C2053,"Coin Deposit",$E$3:E2053,"")</f>
        <v>0</v>
      </c>
      <c r="AD2053" s="111">
        <f>SUMIFS('Deductions and Deposits'!$D:$D,'Deductions and Deposits'!$C:$C,D2053)+SUMIFS($F:$F,$D:$D,D2053,$C:$C,"Coin Deduction")</f>
        <v>0</v>
      </c>
      <c r="AE2053" s="111">
        <f>Table5[[#This Row],[Column4]]+Table5[[#This Row],[Column14]]+Table5[[#This Row],[Column19]]+Table5[[#This Row],[Column12]]</f>
        <v>0</v>
      </c>
      <c r="AF2053" s="111">
        <f>Table5[[#This Row],[Column5]]+Table5[[#This Row],[Column13]]+Table5[[#This Row],[Column21]]+Table5[[#This Row],[Column18]]</f>
        <v>0</v>
      </c>
      <c r="AG2053" s="111">
        <f t="shared" si="357"/>
        <v>0</v>
      </c>
      <c r="AH2053" s="111">
        <f t="shared" si="358"/>
        <v>0</v>
      </c>
      <c r="AI2053" s="111">
        <f>Table5[[#This Row],[Column17]]-Table5[[#This Row],[Column20]]</f>
        <v>0</v>
      </c>
      <c r="AJ2053" s="111">
        <f t="shared" si="359"/>
        <v>0</v>
      </c>
      <c r="AK2053" s="111">
        <f t="shared" si="62"/>
        <v>0</v>
      </c>
      <c r="AL2053" s="111">
        <f t="shared" si="360"/>
        <v>0</v>
      </c>
      <c r="AM2053" s="111" t="str">
        <f t="shared" si="361"/>
        <v/>
      </c>
      <c r="AN2053" s="111" t="str">
        <f t="shared" ca="1" si="362"/>
        <v/>
      </c>
    </row>
    <row r="2054" spans="1:40" ht="20.25" customHeight="1" x14ac:dyDescent="0.3">
      <c r="A2054" s="107"/>
      <c r="B2054" s="144"/>
      <c r="C2054" s="119"/>
      <c r="D2054" s="120"/>
      <c r="E2054" s="119"/>
      <c r="F2054" s="119"/>
      <c r="G2054" s="120"/>
      <c r="H2054" s="119"/>
      <c r="I2054" s="109"/>
      <c r="L2054" s="108"/>
      <c r="M2054" s="108"/>
      <c r="N2054" s="108"/>
      <c r="O2054" s="108"/>
      <c r="P2054" s="108"/>
      <c r="Q2054" s="108"/>
      <c r="R2054" s="108"/>
      <c r="S2054" s="108"/>
      <c r="T2054" s="100">
        <f t="shared" si="353"/>
        <v>0</v>
      </c>
      <c r="U2054" s="111"/>
      <c r="V2054" s="111"/>
      <c r="W2054" s="111">
        <f>SUMIFS($F$3:F2054,$D$3:D2054,D2054,$C$3:C2054,"Buy")+SUMIFS($F$3:F2054,$D$3:D2054,D2054,$C$3:C2054,"Coin Deposit",$E$3:E2054,"&lt;&gt;")</f>
        <v>0</v>
      </c>
      <c r="X2054" s="111">
        <f t="shared" si="354"/>
        <v>0</v>
      </c>
      <c r="Y2054" s="111">
        <f>IF($D2054=Y$1,SUMIFS($H$3:$H2054,$G$3:$G2054,Y$1,$C$3:$C2054,"Sell"),0)</f>
        <v>0</v>
      </c>
      <c r="Z2054" s="111">
        <f t="shared" si="355"/>
        <v>0</v>
      </c>
      <c r="AA2054" s="111">
        <f>IF($D2054=AA$1,SUMIFS($H$3:$H2054,$G$3:$G2054,AA$1,$C$3:$C2054,"Sell"),0)</f>
        <v>0</v>
      </c>
      <c r="AB2054" s="111">
        <f t="shared" si="356"/>
        <v>0</v>
      </c>
      <c r="AC2054" s="111">
        <f>SUMIFS('Deductions and Deposits'!$H:$H,'Deductions and Deposits'!$G:$G,D2054,'Deductions and Deposits'!$F:$F,"&lt;="&amp;B2054)+SUMIFS($F$3:F2054,$D$3:D2054,D2054,$C$3:C2054,"Coin Deposit",$E$3:E2054,"")</f>
        <v>0</v>
      </c>
      <c r="AD2054" s="111">
        <f>SUMIFS('Deductions and Deposits'!$D:$D,'Deductions and Deposits'!$C:$C,D2054)+SUMIFS($F:$F,$D:$D,D2054,$C:$C,"Coin Deduction")</f>
        <v>0</v>
      </c>
      <c r="AE2054" s="111">
        <f>Table5[[#This Row],[Column4]]+Table5[[#This Row],[Column14]]+Table5[[#This Row],[Column19]]+Table5[[#This Row],[Column12]]</f>
        <v>0</v>
      </c>
      <c r="AF2054" s="111">
        <f>Table5[[#This Row],[Column5]]+Table5[[#This Row],[Column13]]+Table5[[#This Row],[Column21]]+Table5[[#This Row],[Column18]]</f>
        <v>0</v>
      </c>
      <c r="AG2054" s="111">
        <f t="shared" si="357"/>
        <v>0</v>
      </c>
      <c r="AH2054" s="111">
        <f t="shared" si="358"/>
        <v>0</v>
      </c>
      <c r="AI2054" s="111">
        <f>Table5[[#This Row],[Column17]]-Table5[[#This Row],[Column20]]</f>
        <v>0</v>
      </c>
      <c r="AJ2054" s="111">
        <f t="shared" si="359"/>
        <v>0</v>
      </c>
      <c r="AK2054" s="111">
        <f t="shared" si="62"/>
        <v>0</v>
      </c>
      <c r="AL2054" s="111">
        <f t="shared" si="360"/>
        <v>0</v>
      </c>
      <c r="AM2054" s="111" t="str">
        <f t="shared" si="361"/>
        <v/>
      </c>
      <c r="AN2054" s="111" t="str">
        <f t="shared" ca="1" si="362"/>
        <v/>
      </c>
    </row>
    <row r="2055" spans="1:40" ht="20.25" customHeight="1" x14ac:dyDescent="0.3">
      <c r="A2055" s="107"/>
      <c r="B2055" s="144"/>
      <c r="C2055" s="119"/>
      <c r="D2055" s="120"/>
      <c r="E2055" s="119"/>
      <c r="F2055" s="119"/>
      <c r="G2055" s="120"/>
      <c r="H2055" s="119"/>
      <c r="I2055" s="109"/>
      <c r="L2055" s="108"/>
      <c r="M2055" s="108"/>
      <c r="N2055" s="108"/>
      <c r="O2055" s="108"/>
      <c r="P2055" s="108"/>
      <c r="Q2055" s="108"/>
      <c r="R2055" s="108"/>
      <c r="S2055" s="108"/>
      <c r="T2055" s="100">
        <f t="shared" si="353"/>
        <v>0</v>
      </c>
      <c r="U2055" s="111"/>
      <c r="V2055" s="111"/>
      <c r="W2055" s="111">
        <f>SUMIFS($F$3:F2055,$D$3:D2055,D2055,$C$3:C2055,"Buy")+SUMIFS($F$3:F2055,$D$3:D2055,D2055,$C$3:C2055,"Coin Deposit",$E$3:E2055,"&lt;&gt;")</f>
        <v>0</v>
      </c>
      <c r="X2055" s="111">
        <f t="shared" si="354"/>
        <v>0</v>
      </c>
      <c r="Y2055" s="111">
        <f>IF($D2055=Y$1,SUMIFS($H$3:$H2055,$G$3:$G2055,Y$1,$C$3:$C2055,"Sell"),0)</f>
        <v>0</v>
      </c>
      <c r="Z2055" s="111">
        <f t="shared" si="355"/>
        <v>0</v>
      </c>
      <c r="AA2055" s="111">
        <f>IF($D2055=AA$1,SUMIFS($H$3:$H2055,$G$3:$G2055,AA$1,$C$3:$C2055,"Sell"),0)</f>
        <v>0</v>
      </c>
      <c r="AB2055" s="111">
        <f t="shared" si="356"/>
        <v>0</v>
      </c>
      <c r="AC2055" s="111">
        <f>SUMIFS('Deductions and Deposits'!$H:$H,'Deductions and Deposits'!$G:$G,D2055,'Deductions and Deposits'!$F:$F,"&lt;="&amp;B2055)+SUMIFS($F$3:F2055,$D$3:D2055,D2055,$C$3:C2055,"Coin Deposit",$E$3:E2055,"")</f>
        <v>0</v>
      </c>
      <c r="AD2055" s="111">
        <f>SUMIFS('Deductions and Deposits'!$D:$D,'Deductions and Deposits'!$C:$C,D2055)+SUMIFS($F:$F,$D:$D,D2055,$C:$C,"Coin Deduction")</f>
        <v>0</v>
      </c>
      <c r="AE2055" s="111">
        <f>Table5[[#This Row],[Column4]]+Table5[[#This Row],[Column14]]+Table5[[#This Row],[Column19]]+Table5[[#This Row],[Column12]]</f>
        <v>0</v>
      </c>
      <c r="AF2055" s="111">
        <f>Table5[[#This Row],[Column5]]+Table5[[#This Row],[Column13]]+Table5[[#This Row],[Column21]]+Table5[[#This Row],[Column18]]</f>
        <v>0</v>
      </c>
      <c r="AG2055" s="111">
        <f t="shared" si="357"/>
        <v>0</v>
      </c>
      <c r="AH2055" s="111">
        <f t="shared" si="358"/>
        <v>0</v>
      </c>
      <c r="AI2055" s="111">
        <f>Table5[[#This Row],[Column17]]-Table5[[#This Row],[Column20]]</f>
        <v>0</v>
      </c>
      <c r="AJ2055" s="111">
        <f t="shared" si="359"/>
        <v>0</v>
      </c>
      <c r="AK2055" s="111">
        <f t="shared" si="62"/>
        <v>0</v>
      </c>
      <c r="AL2055" s="111">
        <f t="shared" si="360"/>
        <v>0</v>
      </c>
      <c r="AM2055" s="111" t="str">
        <f t="shared" si="361"/>
        <v/>
      </c>
      <c r="AN2055" s="111" t="str">
        <f t="shared" ca="1" si="362"/>
        <v/>
      </c>
    </row>
    <row r="2056" spans="1:40" ht="20.25" customHeight="1" x14ac:dyDescent="0.3">
      <c r="A2056" s="107"/>
      <c r="B2056" s="144"/>
      <c r="C2056" s="119"/>
      <c r="D2056" s="120"/>
      <c r="E2056" s="119"/>
      <c r="F2056" s="119"/>
      <c r="G2056" s="120"/>
      <c r="H2056" s="119"/>
      <c r="I2056" s="109"/>
      <c r="L2056" s="108"/>
      <c r="M2056" s="108"/>
      <c r="N2056" s="108"/>
      <c r="O2056" s="108"/>
      <c r="P2056" s="108"/>
      <c r="Q2056" s="108"/>
      <c r="R2056" s="108"/>
      <c r="S2056" s="108"/>
      <c r="T2056" s="100">
        <f t="shared" si="353"/>
        <v>0</v>
      </c>
      <c r="U2056" s="111"/>
      <c r="V2056" s="111"/>
      <c r="W2056" s="111">
        <f>SUMIFS($F$3:F2056,$D$3:D2056,D2056,$C$3:C2056,"Buy")+SUMIFS($F$3:F2056,$D$3:D2056,D2056,$C$3:C2056,"Coin Deposit",$E$3:E2056,"&lt;&gt;")</f>
        <v>0</v>
      </c>
      <c r="X2056" s="111">
        <f t="shared" si="354"/>
        <v>0</v>
      </c>
      <c r="Y2056" s="111">
        <f>IF($D2056=Y$1,SUMIFS($H$3:$H2056,$G$3:$G2056,Y$1,$C$3:$C2056,"Sell"),0)</f>
        <v>0</v>
      </c>
      <c r="Z2056" s="111">
        <f t="shared" si="355"/>
        <v>0</v>
      </c>
      <c r="AA2056" s="111">
        <f>IF($D2056=AA$1,SUMIFS($H$3:$H2056,$G$3:$G2056,AA$1,$C$3:$C2056,"Sell"),0)</f>
        <v>0</v>
      </c>
      <c r="AB2056" s="111">
        <f t="shared" si="356"/>
        <v>0</v>
      </c>
      <c r="AC2056" s="111">
        <f>SUMIFS('Deductions and Deposits'!$H:$H,'Deductions and Deposits'!$G:$G,D2056,'Deductions and Deposits'!$F:$F,"&lt;="&amp;B2056)+SUMIFS($F$3:F2056,$D$3:D2056,D2056,$C$3:C2056,"Coin Deposit",$E$3:E2056,"")</f>
        <v>0</v>
      </c>
      <c r="AD2056" s="111">
        <f>SUMIFS('Deductions and Deposits'!$D:$D,'Deductions and Deposits'!$C:$C,D2056)+SUMIFS($F:$F,$D:$D,D2056,$C:$C,"Coin Deduction")</f>
        <v>0</v>
      </c>
      <c r="AE2056" s="111">
        <f>Table5[[#This Row],[Column4]]+Table5[[#This Row],[Column14]]+Table5[[#This Row],[Column19]]+Table5[[#This Row],[Column12]]</f>
        <v>0</v>
      </c>
      <c r="AF2056" s="111">
        <f>Table5[[#This Row],[Column5]]+Table5[[#This Row],[Column13]]+Table5[[#This Row],[Column21]]+Table5[[#This Row],[Column18]]</f>
        <v>0</v>
      </c>
      <c r="AG2056" s="111">
        <f t="shared" si="357"/>
        <v>0</v>
      </c>
      <c r="AH2056" s="111">
        <f t="shared" si="358"/>
        <v>0</v>
      </c>
      <c r="AI2056" s="111">
        <f>Table5[[#This Row],[Column17]]-Table5[[#This Row],[Column20]]</f>
        <v>0</v>
      </c>
      <c r="AJ2056" s="111">
        <f t="shared" si="359"/>
        <v>0</v>
      </c>
      <c r="AK2056" s="111">
        <f t="shared" si="62"/>
        <v>0</v>
      </c>
      <c r="AL2056" s="111">
        <f t="shared" si="360"/>
        <v>0</v>
      </c>
      <c r="AM2056" s="111" t="str">
        <f t="shared" si="361"/>
        <v/>
      </c>
      <c r="AN2056" s="111" t="str">
        <f t="shared" ca="1" si="362"/>
        <v/>
      </c>
    </row>
    <row r="2057" spans="1:40" ht="20.25" customHeight="1" x14ac:dyDescent="0.3">
      <c r="A2057" s="107"/>
      <c r="B2057" s="144"/>
      <c r="C2057" s="119"/>
      <c r="D2057" s="120"/>
      <c r="E2057" s="119"/>
      <c r="F2057" s="119"/>
      <c r="G2057" s="120"/>
      <c r="H2057" s="119"/>
      <c r="I2057" s="109"/>
      <c r="L2057" s="108"/>
      <c r="M2057" s="108"/>
      <c r="N2057" s="108"/>
      <c r="O2057" s="108"/>
      <c r="P2057" s="108"/>
      <c r="Q2057" s="108"/>
      <c r="R2057" s="108"/>
      <c r="S2057" s="108"/>
      <c r="T2057" s="100">
        <f t="shared" si="353"/>
        <v>0</v>
      </c>
      <c r="U2057" s="111"/>
      <c r="V2057" s="111"/>
      <c r="W2057" s="111">
        <f>SUMIFS($F$3:F2057,$D$3:D2057,D2057,$C$3:C2057,"Buy")+SUMIFS($F$3:F2057,$D$3:D2057,D2057,$C$3:C2057,"Coin Deposit",$E$3:E2057,"&lt;&gt;")</f>
        <v>0</v>
      </c>
      <c r="X2057" s="111">
        <f t="shared" si="354"/>
        <v>0</v>
      </c>
      <c r="Y2057" s="111">
        <f>IF($D2057=Y$1,SUMIFS($H$3:$H2057,$G$3:$G2057,Y$1,$C$3:$C2057,"Sell"),0)</f>
        <v>0</v>
      </c>
      <c r="Z2057" s="111">
        <f t="shared" si="355"/>
        <v>0</v>
      </c>
      <c r="AA2057" s="111">
        <f>IF($D2057=AA$1,SUMIFS($H$3:$H2057,$G$3:$G2057,AA$1,$C$3:$C2057,"Sell"),0)</f>
        <v>0</v>
      </c>
      <c r="AB2057" s="111">
        <f t="shared" si="356"/>
        <v>0</v>
      </c>
      <c r="AC2057" s="111">
        <f>SUMIFS('Deductions and Deposits'!$H:$H,'Deductions and Deposits'!$G:$G,D2057,'Deductions and Deposits'!$F:$F,"&lt;="&amp;B2057)+SUMIFS($F$3:F2057,$D$3:D2057,D2057,$C$3:C2057,"Coin Deposit",$E$3:E2057,"")</f>
        <v>0</v>
      </c>
      <c r="AD2057" s="111">
        <f>SUMIFS('Deductions and Deposits'!$D:$D,'Deductions and Deposits'!$C:$C,D2057)+SUMIFS($F:$F,$D:$D,D2057,$C:$C,"Coin Deduction")</f>
        <v>0</v>
      </c>
      <c r="AE2057" s="111">
        <f>Table5[[#This Row],[Column4]]+Table5[[#This Row],[Column14]]+Table5[[#This Row],[Column19]]+Table5[[#This Row],[Column12]]</f>
        <v>0</v>
      </c>
      <c r="AF2057" s="111">
        <f>Table5[[#This Row],[Column5]]+Table5[[#This Row],[Column13]]+Table5[[#This Row],[Column21]]+Table5[[#This Row],[Column18]]</f>
        <v>0</v>
      </c>
      <c r="AG2057" s="111">
        <f t="shared" si="357"/>
        <v>0</v>
      </c>
      <c r="AH2057" s="111">
        <f t="shared" si="358"/>
        <v>0</v>
      </c>
      <c r="AI2057" s="111">
        <f>Table5[[#This Row],[Column17]]-Table5[[#This Row],[Column20]]</f>
        <v>0</v>
      </c>
      <c r="AJ2057" s="111">
        <f t="shared" si="359"/>
        <v>0</v>
      </c>
      <c r="AK2057" s="111">
        <f t="shared" si="62"/>
        <v>0</v>
      </c>
      <c r="AL2057" s="111">
        <f t="shared" si="360"/>
        <v>0</v>
      </c>
      <c r="AM2057" s="111" t="str">
        <f t="shared" si="361"/>
        <v/>
      </c>
      <c r="AN2057" s="111" t="str">
        <f t="shared" ca="1" si="362"/>
        <v/>
      </c>
    </row>
    <row r="2058" spans="1:40" ht="20.25" customHeight="1" x14ac:dyDescent="0.3">
      <c r="A2058" s="107"/>
      <c r="B2058" s="144"/>
      <c r="C2058" s="119"/>
      <c r="D2058" s="120"/>
      <c r="E2058" s="119"/>
      <c r="F2058" s="119"/>
      <c r="G2058" s="120"/>
      <c r="H2058" s="119"/>
      <c r="I2058" s="109"/>
      <c r="L2058" s="108"/>
      <c r="M2058" s="108"/>
      <c r="N2058" s="108"/>
      <c r="O2058" s="108"/>
      <c r="P2058" s="108"/>
      <c r="Q2058" s="108"/>
      <c r="R2058" s="108"/>
      <c r="S2058" s="108"/>
      <c r="T2058" s="100">
        <f t="shared" si="353"/>
        <v>0</v>
      </c>
      <c r="U2058" s="111"/>
      <c r="V2058" s="111"/>
      <c r="W2058" s="111">
        <f>SUMIFS($F$3:F2058,$D$3:D2058,D2058,$C$3:C2058,"Buy")+SUMIFS($F$3:F2058,$D$3:D2058,D2058,$C$3:C2058,"Coin Deposit",$E$3:E2058,"&lt;&gt;")</f>
        <v>0</v>
      </c>
      <c r="X2058" s="111">
        <f t="shared" si="354"/>
        <v>0</v>
      </c>
      <c r="Y2058" s="111">
        <f>IF($D2058=Y$1,SUMIFS($H$3:$H2058,$G$3:$G2058,Y$1,$C$3:$C2058,"Sell"),0)</f>
        <v>0</v>
      </c>
      <c r="Z2058" s="111">
        <f t="shared" si="355"/>
        <v>0</v>
      </c>
      <c r="AA2058" s="111">
        <f>IF($D2058=AA$1,SUMIFS($H$3:$H2058,$G$3:$G2058,AA$1,$C$3:$C2058,"Sell"),0)</f>
        <v>0</v>
      </c>
      <c r="AB2058" s="111">
        <f t="shared" si="356"/>
        <v>0</v>
      </c>
      <c r="AC2058" s="111">
        <f>SUMIFS('Deductions and Deposits'!$H:$H,'Deductions and Deposits'!$G:$G,D2058,'Deductions and Deposits'!$F:$F,"&lt;="&amp;B2058)+SUMIFS($F$3:F2058,$D$3:D2058,D2058,$C$3:C2058,"Coin Deposit",$E$3:E2058,"")</f>
        <v>0</v>
      </c>
      <c r="AD2058" s="111">
        <f>SUMIFS('Deductions and Deposits'!$D:$D,'Deductions and Deposits'!$C:$C,D2058)+SUMIFS($F:$F,$D:$D,D2058,$C:$C,"Coin Deduction")</f>
        <v>0</v>
      </c>
      <c r="AE2058" s="111">
        <f>Table5[[#This Row],[Column4]]+Table5[[#This Row],[Column14]]+Table5[[#This Row],[Column19]]+Table5[[#This Row],[Column12]]</f>
        <v>0</v>
      </c>
      <c r="AF2058" s="111">
        <f>Table5[[#This Row],[Column5]]+Table5[[#This Row],[Column13]]+Table5[[#This Row],[Column21]]+Table5[[#This Row],[Column18]]</f>
        <v>0</v>
      </c>
      <c r="AG2058" s="111">
        <f t="shared" si="357"/>
        <v>0</v>
      </c>
      <c r="AH2058" s="111">
        <f t="shared" si="358"/>
        <v>0</v>
      </c>
      <c r="AI2058" s="111">
        <f>Table5[[#This Row],[Column17]]-Table5[[#This Row],[Column20]]</f>
        <v>0</v>
      </c>
      <c r="AJ2058" s="111">
        <f t="shared" si="359"/>
        <v>0</v>
      </c>
      <c r="AK2058" s="111">
        <f t="shared" si="62"/>
        <v>0</v>
      </c>
      <c r="AL2058" s="111">
        <f t="shared" si="360"/>
        <v>0</v>
      </c>
      <c r="AM2058" s="111" t="str">
        <f t="shared" si="361"/>
        <v/>
      </c>
      <c r="AN2058" s="111" t="str">
        <f t="shared" ca="1" si="362"/>
        <v/>
      </c>
    </row>
    <row r="2059" spans="1:40" ht="20.25" customHeight="1" x14ac:dyDescent="0.3">
      <c r="A2059" s="107"/>
      <c r="B2059" s="144"/>
      <c r="C2059" s="119"/>
      <c r="D2059" s="120"/>
      <c r="E2059" s="119"/>
      <c r="F2059" s="119"/>
      <c r="G2059" s="120"/>
      <c r="H2059" s="119"/>
      <c r="I2059" s="109"/>
      <c r="L2059" s="108"/>
      <c r="M2059" s="108"/>
      <c r="N2059" s="108"/>
      <c r="O2059" s="108"/>
      <c r="P2059" s="108"/>
      <c r="Q2059" s="108"/>
      <c r="R2059" s="108"/>
      <c r="S2059" s="108"/>
      <c r="T2059" s="100">
        <f t="shared" si="353"/>
        <v>0</v>
      </c>
      <c r="U2059" s="111"/>
      <c r="V2059" s="111"/>
      <c r="W2059" s="111">
        <f>SUMIFS($F$3:F2059,$D$3:D2059,D2059,$C$3:C2059,"Buy")+SUMIFS($F$3:F2059,$D$3:D2059,D2059,$C$3:C2059,"Coin Deposit",$E$3:E2059,"&lt;&gt;")</f>
        <v>0</v>
      </c>
      <c r="X2059" s="111">
        <f t="shared" si="354"/>
        <v>0</v>
      </c>
      <c r="Y2059" s="111">
        <f>IF($D2059=Y$1,SUMIFS($H$3:$H2059,$G$3:$G2059,Y$1,$C$3:$C2059,"Sell"),0)</f>
        <v>0</v>
      </c>
      <c r="Z2059" s="111">
        <f t="shared" si="355"/>
        <v>0</v>
      </c>
      <c r="AA2059" s="111">
        <f>IF($D2059=AA$1,SUMIFS($H$3:$H2059,$G$3:$G2059,AA$1,$C$3:$C2059,"Sell"),0)</f>
        <v>0</v>
      </c>
      <c r="AB2059" s="111">
        <f t="shared" si="356"/>
        <v>0</v>
      </c>
      <c r="AC2059" s="111">
        <f>SUMIFS('Deductions and Deposits'!$H:$H,'Deductions and Deposits'!$G:$G,D2059,'Deductions and Deposits'!$F:$F,"&lt;="&amp;B2059)+SUMIFS($F$3:F2059,$D$3:D2059,D2059,$C$3:C2059,"Coin Deposit",$E$3:E2059,"")</f>
        <v>0</v>
      </c>
      <c r="AD2059" s="111">
        <f>SUMIFS('Deductions and Deposits'!$D:$D,'Deductions and Deposits'!$C:$C,D2059)+SUMIFS($F:$F,$D:$D,D2059,$C:$C,"Coin Deduction")</f>
        <v>0</v>
      </c>
      <c r="AE2059" s="111">
        <f>Table5[[#This Row],[Column4]]+Table5[[#This Row],[Column14]]+Table5[[#This Row],[Column19]]+Table5[[#This Row],[Column12]]</f>
        <v>0</v>
      </c>
      <c r="AF2059" s="111">
        <f>Table5[[#This Row],[Column5]]+Table5[[#This Row],[Column13]]+Table5[[#This Row],[Column21]]+Table5[[#This Row],[Column18]]</f>
        <v>0</v>
      </c>
      <c r="AG2059" s="111">
        <f t="shared" si="357"/>
        <v>0</v>
      </c>
      <c r="AH2059" s="111">
        <f t="shared" si="358"/>
        <v>0</v>
      </c>
      <c r="AI2059" s="111">
        <f>Table5[[#This Row],[Column17]]-Table5[[#This Row],[Column20]]</f>
        <v>0</v>
      </c>
      <c r="AJ2059" s="111">
        <f t="shared" si="359"/>
        <v>0</v>
      </c>
      <c r="AK2059" s="111">
        <f t="shared" si="62"/>
        <v>0</v>
      </c>
      <c r="AL2059" s="111">
        <f t="shared" si="360"/>
        <v>0</v>
      </c>
      <c r="AM2059" s="111" t="str">
        <f t="shared" si="361"/>
        <v/>
      </c>
      <c r="AN2059" s="111" t="str">
        <f t="shared" ca="1" si="362"/>
        <v/>
      </c>
    </row>
    <row r="2060" spans="1:40" ht="20.25" customHeight="1" x14ac:dyDescent="0.3">
      <c r="A2060" s="107"/>
      <c r="B2060" s="144"/>
      <c r="C2060" s="119"/>
      <c r="D2060" s="120"/>
      <c r="E2060" s="119"/>
      <c r="F2060" s="119"/>
      <c r="G2060" s="120"/>
      <c r="H2060" s="119"/>
      <c r="I2060" s="109"/>
      <c r="L2060" s="108"/>
      <c r="M2060" s="108"/>
      <c r="N2060" s="108"/>
      <c r="O2060" s="108"/>
      <c r="P2060" s="108"/>
      <c r="Q2060" s="108"/>
      <c r="R2060" s="108"/>
      <c r="S2060" s="108"/>
      <c r="T2060" s="100">
        <f t="shared" si="353"/>
        <v>0</v>
      </c>
      <c r="U2060" s="111"/>
      <c r="V2060" s="111"/>
      <c r="W2060" s="111">
        <f>SUMIFS($F$3:F2060,$D$3:D2060,D2060,$C$3:C2060,"Buy")+SUMIFS($F$3:F2060,$D$3:D2060,D2060,$C$3:C2060,"Coin Deposit",$E$3:E2060,"&lt;&gt;")</f>
        <v>0</v>
      </c>
      <c r="X2060" s="111">
        <f t="shared" si="354"/>
        <v>0</v>
      </c>
      <c r="Y2060" s="111">
        <f>IF($D2060=Y$1,SUMIFS($H$3:$H2060,$G$3:$G2060,Y$1,$C$3:$C2060,"Sell"),0)</f>
        <v>0</v>
      </c>
      <c r="Z2060" s="111">
        <f t="shared" si="355"/>
        <v>0</v>
      </c>
      <c r="AA2060" s="111">
        <f>IF($D2060=AA$1,SUMIFS($H$3:$H2060,$G$3:$G2060,AA$1,$C$3:$C2060,"Sell"),0)</f>
        <v>0</v>
      </c>
      <c r="AB2060" s="111">
        <f t="shared" si="356"/>
        <v>0</v>
      </c>
      <c r="AC2060" s="111">
        <f>SUMIFS('Deductions and Deposits'!$H:$H,'Deductions and Deposits'!$G:$G,D2060,'Deductions and Deposits'!$F:$F,"&lt;="&amp;B2060)+SUMIFS($F$3:F2060,$D$3:D2060,D2060,$C$3:C2060,"Coin Deposit",$E$3:E2060,"")</f>
        <v>0</v>
      </c>
      <c r="AD2060" s="111">
        <f>SUMIFS('Deductions and Deposits'!$D:$D,'Deductions and Deposits'!$C:$C,D2060)+SUMIFS($F:$F,$D:$D,D2060,$C:$C,"Coin Deduction")</f>
        <v>0</v>
      </c>
      <c r="AE2060" s="111">
        <f>Table5[[#This Row],[Column4]]+Table5[[#This Row],[Column14]]+Table5[[#This Row],[Column19]]+Table5[[#This Row],[Column12]]</f>
        <v>0</v>
      </c>
      <c r="AF2060" s="111">
        <f>Table5[[#This Row],[Column5]]+Table5[[#This Row],[Column13]]+Table5[[#This Row],[Column21]]+Table5[[#This Row],[Column18]]</f>
        <v>0</v>
      </c>
      <c r="AG2060" s="111">
        <f t="shared" si="357"/>
        <v>0</v>
      </c>
      <c r="AH2060" s="111">
        <f t="shared" si="358"/>
        <v>0</v>
      </c>
      <c r="AI2060" s="111">
        <f>Table5[[#This Row],[Column17]]-Table5[[#This Row],[Column20]]</f>
        <v>0</v>
      </c>
      <c r="AJ2060" s="111">
        <f t="shared" si="359"/>
        <v>0</v>
      </c>
      <c r="AK2060" s="111">
        <f t="shared" si="62"/>
        <v>0</v>
      </c>
      <c r="AL2060" s="111">
        <f t="shared" si="360"/>
        <v>0</v>
      </c>
      <c r="AM2060" s="111" t="str">
        <f t="shared" si="361"/>
        <v/>
      </c>
      <c r="AN2060" s="111" t="str">
        <f t="shared" ca="1" si="362"/>
        <v/>
      </c>
    </row>
    <row r="2061" spans="1:40" ht="20.25" customHeight="1" x14ac:dyDescent="0.3">
      <c r="A2061" s="107"/>
      <c r="B2061" s="144"/>
      <c r="C2061" s="119"/>
      <c r="D2061" s="120"/>
      <c r="E2061" s="119"/>
      <c r="F2061" s="119"/>
      <c r="G2061" s="120"/>
      <c r="H2061" s="119"/>
      <c r="I2061" s="109"/>
      <c r="L2061" s="108"/>
      <c r="M2061" s="108"/>
      <c r="N2061" s="108"/>
      <c r="O2061" s="108"/>
      <c r="P2061" s="108"/>
      <c r="Q2061" s="108"/>
      <c r="R2061" s="108"/>
      <c r="S2061" s="108"/>
      <c r="T2061" s="100">
        <f t="shared" si="353"/>
        <v>0</v>
      </c>
      <c r="U2061" s="111"/>
      <c r="V2061" s="111"/>
      <c r="W2061" s="111">
        <f>SUMIFS($F$3:F2061,$D$3:D2061,D2061,$C$3:C2061,"Buy")+SUMIFS($F$3:F2061,$D$3:D2061,D2061,$C$3:C2061,"Coin Deposit",$E$3:E2061,"&lt;&gt;")</f>
        <v>0</v>
      </c>
      <c r="X2061" s="111">
        <f t="shared" si="354"/>
        <v>0</v>
      </c>
      <c r="Y2061" s="111">
        <f>IF($D2061=Y$1,SUMIFS($H$3:$H2061,$G$3:$G2061,Y$1,$C$3:$C2061,"Sell"),0)</f>
        <v>0</v>
      </c>
      <c r="Z2061" s="111">
        <f t="shared" si="355"/>
        <v>0</v>
      </c>
      <c r="AA2061" s="111">
        <f>IF($D2061=AA$1,SUMIFS($H$3:$H2061,$G$3:$G2061,AA$1,$C$3:$C2061,"Sell"),0)</f>
        <v>0</v>
      </c>
      <c r="AB2061" s="111">
        <f t="shared" si="356"/>
        <v>0</v>
      </c>
      <c r="AC2061" s="111">
        <f>SUMIFS('Deductions and Deposits'!$H:$H,'Deductions and Deposits'!$G:$G,D2061,'Deductions and Deposits'!$F:$F,"&lt;="&amp;B2061)+SUMIFS($F$3:F2061,$D$3:D2061,D2061,$C$3:C2061,"Coin Deposit",$E$3:E2061,"")</f>
        <v>0</v>
      </c>
      <c r="AD2061" s="111">
        <f>SUMIFS('Deductions and Deposits'!$D:$D,'Deductions and Deposits'!$C:$C,D2061)+SUMIFS($F:$F,$D:$D,D2061,$C:$C,"Coin Deduction")</f>
        <v>0</v>
      </c>
      <c r="AE2061" s="111">
        <f>Table5[[#This Row],[Column4]]+Table5[[#This Row],[Column14]]+Table5[[#This Row],[Column19]]+Table5[[#This Row],[Column12]]</f>
        <v>0</v>
      </c>
      <c r="AF2061" s="111">
        <f>Table5[[#This Row],[Column5]]+Table5[[#This Row],[Column13]]+Table5[[#This Row],[Column21]]+Table5[[#This Row],[Column18]]</f>
        <v>0</v>
      </c>
      <c r="AG2061" s="111">
        <f t="shared" si="357"/>
        <v>0</v>
      </c>
      <c r="AH2061" s="111">
        <f t="shared" si="358"/>
        <v>0</v>
      </c>
      <c r="AI2061" s="111">
        <f>Table5[[#This Row],[Column17]]-Table5[[#This Row],[Column20]]</f>
        <v>0</v>
      </c>
      <c r="AJ2061" s="111">
        <f t="shared" si="359"/>
        <v>0</v>
      </c>
      <c r="AK2061" s="111">
        <f t="shared" si="62"/>
        <v>0</v>
      </c>
      <c r="AL2061" s="111">
        <f t="shared" si="360"/>
        <v>0</v>
      </c>
      <c r="AM2061" s="111" t="str">
        <f t="shared" si="361"/>
        <v/>
      </c>
      <c r="AN2061" s="111" t="str">
        <f t="shared" ca="1" si="362"/>
        <v/>
      </c>
    </row>
    <row r="2062" spans="1:40" ht="20.25" customHeight="1" x14ac:dyDescent="0.3">
      <c r="A2062" s="107"/>
      <c r="B2062" s="144"/>
      <c r="C2062" s="119"/>
      <c r="D2062" s="120"/>
      <c r="E2062" s="119"/>
      <c r="F2062" s="119"/>
      <c r="G2062" s="120"/>
      <c r="H2062" s="119"/>
      <c r="I2062" s="109"/>
      <c r="L2062" s="108"/>
      <c r="M2062" s="108"/>
      <c r="N2062" s="108"/>
      <c r="O2062" s="108"/>
      <c r="P2062" s="108"/>
      <c r="Q2062" s="108"/>
      <c r="R2062" s="108"/>
      <c r="S2062" s="108"/>
      <c r="T2062" s="100">
        <f t="shared" si="353"/>
        <v>0</v>
      </c>
      <c r="U2062" s="111"/>
      <c r="V2062" s="111"/>
      <c r="W2062" s="111">
        <f>SUMIFS($F$3:F2062,$D$3:D2062,D2062,$C$3:C2062,"Buy")+SUMIFS($F$3:F2062,$D$3:D2062,D2062,$C$3:C2062,"Coin Deposit",$E$3:E2062,"&lt;&gt;")</f>
        <v>0</v>
      </c>
      <c r="X2062" s="111">
        <f t="shared" si="354"/>
        <v>0</v>
      </c>
      <c r="Y2062" s="111">
        <f>IF($D2062=Y$1,SUMIFS($H$3:$H2062,$G$3:$G2062,Y$1,$C$3:$C2062,"Sell"),0)</f>
        <v>0</v>
      </c>
      <c r="Z2062" s="111">
        <f t="shared" si="355"/>
        <v>0</v>
      </c>
      <c r="AA2062" s="111">
        <f>IF($D2062=AA$1,SUMIFS($H$3:$H2062,$G$3:$G2062,AA$1,$C$3:$C2062,"Sell"),0)</f>
        <v>0</v>
      </c>
      <c r="AB2062" s="111">
        <f t="shared" si="356"/>
        <v>0</v>
      </c>
      <c r="AC2062" s="111">
        <f>SUMIFS('Deductions and Deposits'!$H:$H,'Deductions and Deposits'!$G:$G,D2062,'Deductions and Deposits'!$F:$F,"&lt;="&amp;B2062)+SUMIFS($F$3:F2062,$D$3:D2062,D2062,$C$3:C2062,"Coin Deposit",$E$3:E2062,"")</f>
        <v>0</v>
      </c>
      <c r="AD2062" s="111">
        <f>SUMIFS('Deductions and Deposits'!$D:$D,'Deductions and Deposits'!$C:$C,D2062)+SUMIFS($F:$F,$D:$D,D2062,$C:$C,"Coin Deduction")</f>
        <v>0</v>
      </c>
      <c r="AE2062" s="111">
        <f>Table5[[#This Row],[Column4]]+Table5[[#This Row],[Column14]]+Table5[[#This Row],[Column19]]+Table5[[#This Row],[Column12]]</f>
        <v>0</v>
      </c>
      <c r="AF2062" s="111">
        <f>Table5[[#This Row],[Column5]]+Table5[[#This Row],[Column13]]+Table5[[#This Row],[Column21]]+Table5[[#This Row],[Column18]]</f>
        <v>0</v>
      </c>
      <c r="AG2062" s="111">
        <f t="shared" si="357"/>
        <v>0</v>
      </c>
      <c r="AH2062" s="111">
        <f t="shared" si="358"/>
        <v>0</v>
      </c>
      <c r="AI2062" s="111">
        <f>Table5[[#This Row],[Column17]]-Table5[[#This Row],[Column20]]</f>
        <v>0</v>
      </c>
      <c r="AJ2062" s="111">
        <f t="shared" si="359"/>
        <v>0</v>
      </c>
      <c r="AK2062" s="111">
        <f t="shared" si="62"/>
        <v>0</v>
      </c>
      <c r="AL2062" s="111">
        <f t="shared" si="360"/>
        <v>0</v>
      </c>
      <c r="AM2062" s="111" t="str">
        <f t="shared" si="361"/>
        <v/>
      </c>
      <c r="AN2062" s="111" t="str">
        <f t="shared" ca="1" si="362"/>
        <v/>
      </c>
    </row>
    <row r="2063" spans="1:40" ht="20.25" customHeight="1" x14ac:dyDescent="0.3">
      <c r="A2063" s="107"/>
      <c r="B2063" s="144"/>
      <c r="C2063" s="119"/>
      <c r="D2063" s="120"/>
      <c r="E2063" s="119"/>
      <c r="F2063" s="119"/>
      <c r="G2063" s="120"/>
      <c r="H2063" s="119"/>
      <c r="I2063" s="109"/>
      <c r="L2063" s="108"/>
      <c r="M2063" s="108"/>
      <c r="N2063" s="108"/>
      <c r="O2063" s="108"/>
      <c r="P2063" s="108"/>
      <c r="Q2063" s="108"/>
      <c r="R2063" s="108"/>
      <c r="S2063" s="108"/>
      <c r="T2063" s="100">
        <f t="shared" si="353"/>
        <v>0</v>
      </c>
      <c r="U2063" s="111"/>
      <c r="V2063" s="111"/>
      <c r="W2063" s="111">
        <f>SUMIFS($F$3:F2063,$D$3:D2063,D2063,$C$3:C2063,"Buy")+SUMIFS($F$3:F2063,$D$3:D2063,D2063,$C$3:C2063,"Coin Deposit",$E$3:E2063,"&lt;&gt;")</f>
        <v>0</v>
      </c>
      <c r="X2063" s="111">
        <f t="shared" si="354"/>
        <v>0</v>
      </c>
      <c r="Y2063" s="111">
        <f>IF($D2063=Y$1,SUMIFS($H$3:$H2063,$G$3:$G2063,Y$1,$C$3:$C2063,"Sell"),0)</f>
        <v>0</v>
      </c>
      <c r="Z2063" s="111">
        <f t="shared" si="355"/>
        <v>0</v>
      </c>
      <c r="AA2063" s="111">
        <f>IF($D2063=AA$1,SUMIFS($H$3:$H2063,$G$3:$G2063,AA$1,$C$3:$C2063,"Sell"),0)</f>
        <v>0</v>
      </c>
      <c r="AB2063" s="111">
        <f t="shared" si="356"/>
        <v>0</v>
      </c>
      <c r="AC2063" s="111">
        <f>SUMIFS('Deductions and Deposits'!$H:$H,'Deductions and Deposits'!$G:$G,D2063,'Deductions and Deposits'!$F:$F,"&lt;="&amp;B2063)+SUMIFS($F$3:F2063,$D$3:D2063,D2063,$C$3:C2063,"Coin Deposit",$E$3:E2063,"")</f>
        <v>0</v>
      </c>
      <c r="AD2063" s="111">
        <f>SUMIFS('Deductions and Deposits'!$D:$D,'Deductions and Deposits'!$C:$C,D2063)+SUMIFS($F:$F,$D:$D,D2063,$C:$C,"Coin Deduction")</f>
        <v>0</v>
      </c>
      <c r="AE2063" s="111">
        <f>Table5[[#This Row],[Column4]]+Table5[[#This Row],[Column14]]+Table5[[#This Row],[Column19]]+Table5[[#This Row],[Column12]]</f>
        <v>0</v>
      </c>
      <c r="AF2063" s="111">
        <f>Table5[[#This Row],[Column5]]+Table5[[#This Row],[Column13]]+Table5[[#This Row],[Column21]]+Table5[[#This Row],[Column18]]</f>
        <v>0</v>
      </c>
      <c r="AG2063" s="111">
        <f t="shared" si="357"/>
        <v>0</v>
      </c>
      <c r="AH2063" s="111">
        <f t="shared" si="358"/>
        <v>0</v>
      </c>
      <c r="AI2063" s="111">
        <f>Table5[[#This Row],[Column17]]-Table5[[#This Row],[Column20]]</f>
        <v>0</v>
      </c>
      <c r="AJ2063" s="111">
        <f t="shared" si="359"/>
        <v>0</v>
      </c>
      <c r="AK2063" s="111">
        <f t="shared" si="62"/>
        <v>0</v>
      </c>
      <c r="AL2063" s="111">
        <f t="shared" si="360"/>
        <v>0</v>
      </c>
      <c r="AM2063" s="111" t="str">
        <f t="shared" si="361"/>
        <v/>
      </c>
      <c r="AN2063" s="111" t="str">
        <f t="shared" ca="1" si="362"/>
        <v/>
      </c>
    </row>
    <row r="2064" spans="1:40" ht="20.25" customHeight="1" x14ac:dyDescent="0.3">
      <c r="A2064" s="107"/>
      <c r="B2064" s="144"/>
      <c r="C2064" s="119"/>
      <c r="D2064" s="120"/>
      <c r="E2064" s="119"/>
      <c r="F2064" s="119"/>
      <c r="G2064" s="120"/>
      <c r="H2064" s="119"/>
      <c r="I2064" s="109"/>
      <c r="L2064" s="108"/>
      <c r="M2064" s="108"/>
      <c r="N2064" s="108"/>
      <c r="O2064" s="108"/>
      <c r="P2064" s="108"/>
      <c r="Q2064" s="108"/>
      <c r="R2064" s="108"/>
      <c r="S2064" s="108"/>
      <c r="T2064" s="100">
        <f t="shared" si="353"/>
        <v>0</v>
      </c>
      <c r="U2064" s="111"/>
      <c r="V2064" s="111"/>
      <c r="W2064" s="111">
        <f>SUMIFS($F$3:F2064,$D$3:D2064,D2064,$C$3:C2064,"Buy")+SUMIFS($F$3:F2064,$D$3:D2064,D2064,$C$3:C2064,"Coin Deposit",$E$3:E2064,"&lt;&gt;")</f>
        <v>0</v>
      </c>
      <c r="X2064" s="111">
        <f t="shared" si="354"/>
        <v>0</v>
      </c>
      <c r="Y2064" s="111">
        <f>IF($D2064=Y$1,SUMIFS($H$3:$H2064,$G$3:$G2064,Y$1,$C$3:$C2064,"Sell"),0)</f>
        <v>0</v>
      </c>
      <c r="Z2064" s="111">
        <f t="shared" si="355"/>
        <v>0</v>
      </c>
      <c r="AA2064" s="111">
        <f>IF($D2064=AA$1,SUMIFS($H$3:$H2064,$G$3:$G2064,AA$1,$C$3:$C2064,"Sell"),0)</f>
        <v>0</v>
      </c>
      <c r="AB2064" s="111">
        <f t="shared" si="356"/>
        <v>0</v>
      </c>
      <c r="AC2064" s="111">
        <f>SUMIFS('Deductions and Deposits'!$H:$H,'Deductions and Deposits'!$G:$G,D2064,'Deductions and Deposits'!$F:$F,"&lt;="&amp;B2064)+SUMIFS($F$3:F2064,$D$3:D2064,D2064,$C$3:C2064,"Coin Deposit",$E$3:E2064,"")</f>
        <v>0</v>
      </c>
      <c r="AD2064" s="111">
        <f>SUMIFS('Deductions and Deposits'!$D:$D,'Deductions and Deposits'!$C:$C,D2064)+SUMIFS($F:$F,$D:$D,D2064,$C:$C,"Coin Deduction")</f>
        <v>0</v>
      </c>
      <c r="AE2064" s="111">
        <f>Table5[[#This Row],[Column4]]+Table5[[#This Row],[Column14]]+Table5[[#This Row],[Column19]]+Table5[[#This Row],[Column12]]</f>
        <v>0</v>
      </c>
      <c r="AF2064" s="111">
        <f>Table5[[#This Row],[Column5]]+Table5[[#This Row],[Column13]]+Table5[[#This Row],[Column21]]+Table5[[#This Row],[Column18]]</f>
        <v>0</v>
      </c>
      <c r="AG2064" s="111">
        <f t="shared" si="357"/>
        <v>0</v>
      </c>
      <c r="AH2064" s="111">
        <f t="shared" si="358"/>
        <v>0</v>
      </c>
      <c r="AI2064" s="111">
        <f>Table5[[#This Row],[Column17]]-Table5[[#This Row],[Column20]]</f>
        <v>0</v>
      </c>
      <c r="AJ2064" s="111">
        <f t="shared" si="359"/>
        <v>0</v>
      </c>
      <c r="AK2064" s="111">
        <f t="shared" si="62"/>
        <v>0</v>
      </c>
      <c r="AL2064" s="111">
        <f t="shared" si="360"/>
        <v>0</v>
      </c>
      <c r="AM2064" s="111" t="str">
        <f t="shared" si="361"/>
        <v/>
      </c>
      <c r="AN2064" s="111" t="str">
        <f t="shared" ca="1" si="362"/>
        <v/>
      </c>
    </row>
    <row r="2065" spans="1:40" ht="20.25" customHeight="1" x14ac:dyDescent="0.3">
      <c r="A2065" s="107"/>
      <c r="B2065" s="144"/>
      <c r="C2065" s="119"/>
      <c r="D2065" s="120"/>
      <c r="E2065" s="119"/>
      <c r="F2065" s="119"/>
      <c r="G2065" s="120"/>
      <c r="H2065" s="119"/>
      <c r="I2065" s="109"/>
      <c r="L2065" s="108"/>
      <c r="M2065" s="108"/>
      <c r="N2065" s="108"/>
      <c r="O2065" s="108"/>
      <c r="P2065" s="108"/>
      <c r="Q2065" s="108"/>
      <c r="R2065" s="108"/>
      <c r="S2065" s="108"/>
      <c r="T2065" s="100">
        <f t="shared" si="353"/>
        <v>0</v>
      </c>
      <c r="U2065" s="111"/>
      <c r="V2065" s="111"/>
      <c r="W2065" s="111">
        <f>SUMIFS($F$3:F2065,$D$3:D2065,D2065,$C$3:C2065,"Buy")+SUMIFS($F$3:F2065,$D$3:D2065,D2065,$C$3:C2065,"Coin Deposit",$E$3:E2065,"&lt;&gt;")</f>
        <v>0</v>
      </c>
      <c r="X2065" s="111">
        <f t="shared" si="354"/>
        <v>0</v>
      </c>
      <c r="Y2065" s="111">
        <f>IF($D2065=Y$1,SUMIFS($H$3:$H2065,$G$3:$G2065,Y$1,$C$3:$C2065,"Sell"),0)</f>
        <v>0</v>
      </c>
      <c r="Z2065" s="111">
        <f t="shared" si="355"/>
        <v>0</v>
      </c>
      <c r="AA2065" s="111">
        <f>IF($D2065=AA$1,SUMIFS($H$3:$H2065,$G$3:$G2065,AA$1,$C$3:$C2065,"Sell"),0)</f>
        <v>0</v>
      </c>
      <c r="AB2065" s="111">
        <f t="shared" si="356"/>
        <v>0</v>
      </c>
      <c r="AC2065" s="111">
        <f>SUMIFS('Deductions and Deposits'!$H:$H,'Deductions and Deposits'!$G:$G,D2065,'Deductions and Deposits'!$F:$F,"&lt;="&amp;B2065)+SUMIFS($F$3:F2065,$D$3:D2065,D2065,$C$3:C2065,"Coin Deposit",$E$3:E2065,"")</f>
        <v>0</v>
      </c>
      <c r="AD2065" s="111">
        <f>SUMIFS('Deductions and Deposits'!$D:$D,'Deductions and Deposits'!$C:$C,D2065)+SUMIFS($F:$F,$D:$D,D2065,$C:$C,"Coin Deduction")</f>
        <v>0</v>
      </c>
      <c r="AE2065" s="111">
        <f>Table5[[#This Row],[Column4]]+Table5[[#This Row],[Column14]]+Table5[[#This Row],[Column19]]+Table5[[#This Row],[Column12]]</f>
        <v>0</v>
      </c>
      <c r="AF2065" s="111">
        <f>Table5[[#This Row],[Column5]]+Table5[[#This Row],[Column13]]+Table5[[#This Row],[Column21]]+Table5[[#This Row],[Column18]]</f>
        <v>0</v>
      </c>
      <c r="AG2065" s="111">
        <f t="shared" si="357"/>
        <v>0</v>
      </c>
      <c r="AH2065" s="111">
        <f t="shared" si="358"/>
        <v>0</v>
      </c>
      <c r="AI2065" s="111">
        <f>Table5[[#This Row],[Column17]]-Table5[[#This Row],[Column20]]</f>
        <v>0</v>
      </c>
      <c r="AJ2065" s="111">
        <f t="shared" si="359"/>
        <v>0</v>
      </c>
      <c r="AK2065" s="111">
        <f t="shared" si="62"/>
        <v>0</v>
      </c>
      <c r="AL2065" s="111">
        <f t="shared" si="360"/>
        <v>0</v>
      </c>
      <c r="AM2065" s="111" t="str">
        <f t="shared" si="361"/>
        <v/>
      </c>
      <c r="AN2065" s="111" t="str">
        <f t="shared" ca="1" si="362"/>
        <v/>
      </c>
    </row>
    <row r="2066" spans="1:40" ht="20.25" customHeight="1" x14ac:dyDescent="0.3">
      <c r="A2066" s="107"/>
      <c r="B2066" s="144"/>
      <c r="C2066" s="119"/>
      <c r="D2066" s="120"/>
      <c r="E2066" s="119"/>
      <c r="F2066" s="119"/>
      <c r="G2066" s="120"/>
      <c r="H2066" s="119"/>
      <c r="I2066" s="109"/>
      <c r="L2066" s="108"/>
      <c r="M2066" s="108"/>
      <c r="N2066" s="108"/>
      <c r="O2066" s="108"/>
      <c r="P2066" s="108"/>
      <c r="Q2066" s="108"/>
      <c r="R2066" s="108"/>
      <c r="S2066" s="108"/>
      <c r="T2066" s="100">
        <f t="shared" si="353"/>
        <v>0</v>
      </c>
      <c r="U2066" s="111"/>
      <c r="V2066" s="111"/>
      <c r="W2066" s="111">
        <f>SUMIFS($F$3:F2066,$D$3:D2066,D2066,$C$3:C2066,"Buy")+SUMIFS($F$3:F2066,$D$3:D2066,D2066,$C$3:C2066,"Coin Deposit",$E$3:E2066,"&lt;&gt;")</f>
        <v>0</v>
      </c>
      <c r="X2066" s="111">
        <f t="shared" si="354"/>
        <v>0</v>
      </c>
      <c r="Y2066" s="111">
        <f>IF($D2066=Y$1,SUMIFS($H$3:$H2066,$G$3:$G2066,Y$1,$C$3:$C2066,"Sell"),0)</f>
        <v>0</v>
      </c>
      <c r="Z2066" s="111">
        <f t="shared" si="355"/>
        <v>0</v>
      </c>
      <c r="AA2066" s="111">
        <f>IF($D2066=AA$1,SUMIFS($H$3:$H2066,$G$3:$G2066,AA$1,$C$3:$C2066,"Sell"),0)</f>
        <v>0</v>
      </c>
      <c r="AB2066" s="111">
        <f t="shared" si="356"/>
        <v>0</v>
      </c>
      <c r="AC2066" s="111">
        <f>SUMIFS('Deductions and Deposits'!$H:$H,'Deductions and Deposits'!$G:$G,D2066,'Deductions and Deposits'!$F:$F,"&lt;="&amp;B2066)+SUMIFS($F$3:F2066,$D$3:D2066,D2066,$C$3:C2066,"Coin Deposit",$E$3:E2066,"")</f>
        <v>0</v>
      </c>
      <c r="AD2066" s="111">
        <f>SUMIFS('Deductions and Deposits'!$D:$D,'Deductions and Deposits'!$C:$C,D2066)+SUMIFS($F:$F,$D:$D,D2066,$C:$C,"Coin Deduction")</f>
        <v>0</v>
      </c>
      <c r="AE2066" s="111">
        <f>Table5[[#This Row],[Column4]]+Table5[[#This Row],[Column14]]+Table5[[#This Row],[Column19]]+Table5[[#This Row],[Column12]]</f>
        <v>0</v>
      </c>
      <c r="AF2066" s="111">
        <f>Table5[[#This Row],[Column5]]+Table5[[#This Row],[Column13]]+Table5[[#This Row],[Column21]]+Table5[[#This Row],[Column18]]</f>
        <v>0</v>
      </c>
      <c r="AG2066" s="111">
        <f t="shared" si="357"/>
        <v>0</v>
      </c>
      <c r="AH2066" s="111">
        <f t="shared" si="358"/>
        <v>0</v>
      </c>
      <c r="AI2066" s="111">
        <f>Table5[[#This Row],[Column17]]-Table5[[#This Row],[Column20]]</f>
        <v>0</v>
      </c>
      <c r="AJ2066" s="111">
        <f t="shared" si="359"/>
        <v>0</v>
      </c>
      <c r="AK2066" s="111">
        <f t="shared" si="62"/>
        <v>0</v>
      </c>
      <c r="AL2066" s="111">
        <f t="shared" si="360"/>
        <v>0</v>
      </c>
      <c r="AM2066" s="111" t="str">
        <f t="shared" si="361"/>
        <v/>
      </c>
      <c r="AN2066" s="111" t="str">
        <f t="shared" ca="1" si="362"/>
        <v/>
      </c>
    </row>
    <row r="2067" spans="1:40" ht="20.25" customHeight="1" x14ac:dyDescent="0.3">
      <c r="A2067" s="107"/>
      <c r="B2067" s="144"/>
      <c r="C2067" s="119"/>
      <c r="D2067" s="120"/>
      <c r="E2067" s="119"/>
      <c r="F2067" s="119"/>
      <c r="G2067" s="120"/>
      <c r="H2067" s="119"/>
      <c r="I2067" s="109"/>
      <c r="L2067" s="108"/>
      <c r="M2067" s="108"/>
      <c r="N2067" s="108"/>
      <c r="O2067" s="108"/>
      <c r="P2067" s="108"/>
      <c r="Q2067" s="108"/>
      <c r="R2067" s="108"/>
      <c r="S2067" s="108"/>
      <c r="T2067" s="100">
        <f t="shared" si="353"/>
        <v>0</v>
      </c>
      <c r="U2067" s="111"/>
      <c r="V2067" s="111"/>
      <c r="W2067" s="111">
        <f>SUMIFS($F$3:F2067,$D$3:D2067,D2067,$C$3:C2067,"Buy")+SUMIFS($F$3:F2067,$D$3:D2067,D2067,$C$3:C2067,"Coin Deposit",$E$3:E2067,"&lt;&gt;")</f>
        <v>0</v>
      </c>
      <c r="X2067" s="111">
        <f t="shared" si="354"/>
        <v>0</v>
      </c>
      <c r="Y2067" s="111">
        <f>IF($D2067=Y$1,SUMIFS($H$3:$H2067,$G$3:$G2067,Y$1,$C$3:$C2067,"Sell"),0)</f>
        <v>0</v>
      </c>
      <c r="Z2067" s="111">
        <f t="shared" si="355"/>
        <v>0</v>
      </c>
      <c r="AA2067" s="111">
        <f>IF($D2067=AA$1,SUMIFS($H$3:$H2067,$G$3:$G2067,AA$1,$C$3:$C2067,"Sell"),0)</f>
        <v>0</v>
      </c>
      <c r="AB2067" s="111">
        <f t="shared" si="356"/>
        <v>0</v>
      </c>
      <c r="AC2067" s="111">
        <f>SUMIFS('Deductions and Deposits'!$H:$H,'Deductions and Deposits'!$G:$G,D2067,'Deductions and Deposits'!$F:$F,"&lt;="&amp;B2067)+SUMIFS($F$3:F2067,$D$3:D2067,D2067,$C$3:C2067,"Coin Deposit",$E$3:E2067,"")</f>
        <v>0</v>
      </c>
      <c r="AD2067" s="111">
        <f>SUMIFS('Deductions and Deposits'!$D:$D,'Deductions and Deposits'!$C:$C,D2067)+SUMIFS($F:$F,$D:$D,D2067,$C:$C,"Coin Deduction")</f>
        <v>0</v>
      </c>
      <c r="AE2067" s="111">
        <f>Table5[[#This Row],[Column4]]+Table5[[#This Row],[Column14]]+Table5[[#This Row],[Column19]]+Table5[[#This Row],[Column12]]</f>
        <v>0</v>
      </c>
      <c r="AF2067" s="111">
        <f>Table5[[#This Row],[Column5]]+Table5[[#This Row],[Column13]]+Table5[[#This Row],[Column21]]+Table5[[#This Row],[Column18]]</f>
        <v>0</v>
      </c>
      <c r="AG2067" s="111">
        <f t="shared" si="357"/>
        <v>0</v>
      </c>
      <c r="AH2067" s="111">
        <f t="shared" si="358"/>
        <v>0</v>
      </c>
      <c r="AI2067" s="111">
        <f>Table5[[#This Row],[Column17]]-Table5[[#This Row],[Column20]]</f>
        <v>0</v>
      </c>
      <c r="AJ2067" s="111">
        <f t="shared" si="359"/>
        <v>0</v>
      </c>
      <c r="AK2067" s="111">
        <f t="shared" si="62"/>
        <v>0</v>
      </c>
      <c r="AL2067" s="111">
        <f t="shared" si="360"/>
        <v>0</v>
      </c>
      <c r="AM2067" s="111" t="str">
        <f t="shared" si="361"/>
        <v/>
      </c>
      <c r="AN2067" s="111" t="str">
        <f t="shared" ca="1" si="362"/>
        <v/>
      </c>
    </row>
    <row r="2068" spans="1:40" ht="20.25" customHeight="1" x14ac:dyDescent="0.3">
      <c r="A2068" s="107"/>
      <c r="B2068" s="144"/>
      <c r="C2068" s="119"/>
      <c r="D2068" s="120"/>
      <c r="E2068" s="119"/>
      <c r="F2068" s="119"/>
      <c r="G2068" s="120"/>
      <c r="H2068" s="119"/>
      <c r="I2068" s="109"/>
      <c r="L2068" s="108"/>
      <c r="M2068" s="108"/>
      <c r="N2068" s="108"/>
      <c r="O2068" s="108"/>
      <c r="P2068" s="108"/>
      <c r="Q2068" s="108"/>
      <c r="R2068" s="108"/>
      <c r="S2068" s="108"/>
      <c r="T2068" s="100">
        <f t="shared" si="353"/>
        <v>0</v>
      </c>
      <c r="U2068" s="111"/>
      <c r="V2068" s="111"/>
      <c r="W2068" s="111">
        <f>SUMIFS($F$3:F2068,$D$3:D2068,D2068,$C$3:C2068,"Buy")+SUMIFS($F$3:F2068,$D$3:D2068,D2068,$C$3:C2068,"Coin Deposit",$E$3:E2068,"&lt;&gt;")</f>
        <v>0</v>
      </c>
      <c r="X2068" s="111">
        <f t="shared" si="354"/>
        <v>0</v>
      </c>
      <c r="Y2068" s="111">
        <f>IF($D2068=Y$1,SUMIFS($H$3:$H2068,$G$3:$G2068,Y$1,$C$3:$C2068,"Sell"),0)</f>
        <v>0</v>
      </c>
      <c r="Z2068" s="111">
        <f t="shared" si="355"/>
        <v>0</v>
      </c>
      <c r="AA2068" s="111">
        <f>IF($D2068=AA$1,SUMIFS($H$3:$H2068,$G$3:$G2068,AA$1,$C$3:$C2068,"Sell"),0)</f>
        <v>0</v>
      </c>
      <c r="AB2068" s="111">
        <f t="shared" si="356"/>
        <v>0</v>
      </c>
      <c r="AC2068" s="111">
        <f>SUMIFS('Deductions and Deposits'!$H:$H,'Deductions and Deposits'!$G:$G,D2068,'Deductions and Deposits'!$F:$F,"&lt;="&amp;B2068)+SUMIFS($F$3:F2068,$D$3:D2068,D2068,$C$3:C2068,"Coin Deposit",$E$3:E2068,"")</f>
        <v>0</v>
      </c>
      <c r="AD2068" s="111">
        <f>SUMIFS('Deductions and Deposits'!$D:$D,'Deductions and Deposits'!$C:$C,D2068)+SUMIFS($F:$F,$D:$D,D2068,$C:$C,"Coin Deduction")</f>
        <v>0</v>
      </c>
      <c r="AE2068" s="111">
        <f>Table5[[#This Row],[Column4]]+Table5[[#This Row],[Column14]]+Table5[[#This Row],[Column19]]+Table5[[#This Row],[Column12]]</f>
        <v>0</v>
      </c>
      <c r="AF2068" s="111">
        <f>Table5[[#This Row],[Column5]]+Table5[[#This Row],[Column13]]+Table5[[#This Row],[Column21]]+Table5[[#This Row],[Column18]]</f>
        <v>0</v>
      </c>
      <c r="AG2068" s="111">
        <f t="shared" si="357"/>
        <v>0</v>
      </c>
      <c r="AH2068" s="111">
        <f t="shared" si="358"/>
        <v>0</v>
      </c>
      <c r="AI2068" s="111">
        <f>Table5[[#This Row],[Column17]]-Table5[[#This Row],[Column20]]</f>
        <v>0</v>
      </c>
      <c r="AJ2068" s="111">
        <f t="shared" si="359"/>
        <v>0</v>
      </c>
      <c r="AK2068" s="111">
        <f t="shared" si="62"/>
        <v>0</v>
      </c>
      <c r="AL2068" s="111">
        <f t="shared" si="360"/>
        <v>0</v>
      </c>
      <c r="AM2068" s="111" t="str">
        <f t="shared" si="361"/>
        <v/>
      </c>
      <c r="AN2068" s="111" t="str">
        <f t="shared" ca="1" si="362"/>
        <v/>
      </c>
    </row>
    <row r="2069" spans="1:40" ht="20.25" customHeight="1" x14ac:dyDescent="0.3">
      <c r="A2069" s="107"/>
      <c r="B2069" s="144"/>
      <c r="C2069" s="119"/>
      <c r="D2069" s="120"/>
      <c r="E2069" s="119"/>
      <c r="F2069" s="119"/>
      <c r="G2069" s="120"/>
      <c r="H2069" s="119"/>
      <c r="I2069" s="109"/>
      <c r="L2069" s="108"/>
      <c r="M2069" s="108"/>
      <c r="N2069" s="108"/>
      <c r="O2069" s="108"/>
      <c r="P2069" s="108"/>
      <c r="Q2069" s="108"/>
      <c r="R2069" s="108"/>
      <c r="S2069" s="108"/>
      <c r="T2069" s="100">
        <f t="shared" si="353"/>
        <v>0</v>
      </c>
      <c r="U2069" s="111"/>
      <c r="V2069" s="111"/>
      <c r="W2069" s="111">
        <f>SUMIFS($F$3:F2069,$D$3:D2069,D2069,$C$3:C2069,"Buy")+SUMIFS($F$3:F2069,$D$3:D2069,D2069,$C$3:C2069,"Coin Deposit",$E$3:E2069,"&lt;&gt;")</f>
        <v>0</v>
      </c>
      <c r="X2069" s="111">
        <f t="shared" si="354"/>
        <v>0</v>
      </c>
      <c r="Y2069" s="111">
        <f>IF($D2069=Y$1,SUMIFS($H$3:$H2069,$G$3:$G2069,Y$1,$C$3:$C2069,"Sell"),0)</f>
        <v>0</v>
      </c>
      <c r="Z2069" s="111">
        <f t="shared" si="355"/>
        <v>0</v>
      </c>
      <c r="AA2069" s="111">
        <f>IF($D2069=AA$1,SUMIFS($H$3:$H2069,$G$3:$G2069,AA$1,$C$3:$C2069,"Sell"),0)</f>
        <v>0</v>
      </c>
      <c r="AB2069" s="111">
        <f t="shared" si="356"/>
        <v>0</v>
      </c>
      <c r="AC2069" s="111">
        <f>SUMIFS('Deductions and Deposits'!$H:$H,'Deductions and Deposits'!$G:$G,D2069,'Deductions and Deposits'!$F:$F,"&lt;="&amp;B2069)+SUMIFS($F$3:F2069,$D$3:D2069,D2069,$C$3:C2069,"Coin Deposit",$E$3:E2069,"")</f>
        <v>0</v>
      </c>
      <c r="AD2069" s="111">
        <f>SUMIFS('Deductions and Deposits'!$D:$D,'Deductions and Deposits'!$C:$C,D2069)+SUMIFS($F:$F,$D:$D,D2069,$C:$C,"Coin Deduction")</f>
        <v>0</v>
      </c>
      <c r="AE2069" s="111">
        <f>Table5[[#This Row],[Column4]]+Table5[[#This Row],[Column14]]+Table5[[#This Row],[Column19]]+Table5[[#This Row],[Column12]]</f>
        <v>0</v>
      </c>
      <c r="AF2069" s="111">
        <f>Table5[[#This Row],[Column5]]+Table5[[#This Row],[Column13]]+Table5[[#This Row],[Column21]]+Table5[[#This Row],[Column18]]</f>
        <v>0</v>
      </c>
      <c r="AG2069" s="111">
        <f t="shared" si="357"/>
        <v>0</v>
      </c>
      <c r="AH2069" s="111">
        <f t="shared" si="358"/>
        <v>0</v>
      </c>
      <c r="AI2069" s="111">
        <f>Table5[[#This Row],[Column17]]-Table5[[#This Row],[Column20]]</f>
        <v>0</v>
      </c>
      <c r="AJ2069" s="111">
        <f t="shared" si="359"/>
        <v>0</v>
      </c>
      <c r="AK2069" s="111">
        <f t="shared" si="62"/>
        <v>0</v>
      </c>
      <c r="AL2069" s="111">
        <f t="shared" si="360"/>
        <v>0</v>
      </c>
      <c r="AM2069" s="111" t="str">
        <f t="shared" si="361"/>
        <v/>
      </c>
      <c r="AN2069" s="111" t="str">
        <f t="shared" ca="1" si="362"/>
        <v/>
      </c>
    </row>
    <row r="2070" spans="1:40" ht="20.25" customHeight="1" x14ac:dyDescent="0.3">
      <c r="A2070" s="107"/>
      <c r="B2070" s="144"/>
      <c r="C2070" s="119"/>
      <c r="D2070" s="120"/>
      <c r="E2070" s="119"/>
      <c r="F2070" s="119"/>
      <c r="G2070" s="120"/>
      <c r="H2070" s="119"/>
      <c r="I2070" s="109"/>
      <c r="L2070" s="108"/>
      <c r="M2070" s="108"/>
      <c r="N2070" s="108"/>
      <c r="O2070" s="108"/>
      <c r="P2070" s="108"/>
      <c r="Q2070" s="108"/>
      <c r="R2070" s="108"/>
      <c r="S2070" s="108"/>
      <c r="T2070" s="100">
        <f t="shared" si="353"/>
        <v>0</v>
      </c>
      <c r="U2070" s="111"/>
      <c r="V2070" s="111"/>
      <c r="W2070" s="111">
        <f>SUMIFS($F$3:F2070,$D$3:D2070,D2070,$C$3:C2070,"Buy")+SUMIFS($F$3:F2070,$D$3:D2070,D2070,$C$3:C2070,"Coin Deposit",$E$3:E2070,"&lt;&gt;")</f>
        <v>0</v>
      </c>
      <c r="X2070" s="111">
        <f t="shared" si="354"/>
        <v>0</v>
      </c>
      <c r="Y2070" s="111">
        <f>IF($D2070=Y$1,SUMIFS($H$3:$H2070,$G$3:$G2070,Y$1,$C$3:$C2070,"Sell"),0)</f>
        <v>0</v>
      </c>
      <c r="Z2070" s="111">
        <f t="shared" si="355"/>
        <v>0</v>
      </c>
      <c r="AA2070" s="111">
        <f>IF($D2070=AA$1,SUMIFS($H$3:$H2070,$G$3:$G2070,AA$1,$C$3:$C2070,"Sell"),0)</f>
        <v>0</v>
      </c>
      <c r="AB2070" s="111">
        <f t="shared" si="356"/>
        <v>0</v>
      </c>
      <c r="AC2070" s="111">
        <f>SUMIFS('Deductions and Deposits'!$H:$H,'Deductions and Deposits'!$G:$G,D2070,'Deductions and Deposits'!$F:$F,"&lt;="&amp;B2070)+SUMIFS($F$3:F2070,$D$3:D2070,D2070,$C$3:C2070,"Coin Deposit",$E$3:E2070,"")</f>
        <v>0</v>
      </c>
      <c r="AD2070" s="111">
        <f>SUMIFS('Deductions and Deposits'!$D:$D,'Deductions and Deposits'!$C:$C,D2070)+SUMIFS($F:$F,$D:$D,D2070,$C:$C,"Coin Deduction")</f>
        <v>0</v>
      </c>
      <c r="AE2070" s="111">
        <f>Table5[[#This Row],[Column4]]+Table5[[#This Row],[Column14]]+Table5[[#This Row],[Column19]]+Table5[[#This Row],[Column12]]</f>
        <v>0</v>
      </c>
      <c r="AF2070" s="111">
        <f>Table5[[#This Row],[Column5]]+Table5[[#This Row],[Column13]]+Table5[[#This Row],[Column21]]+Table5[[#This Row],[Column18]]</f>
        <v>0</v>
      </c>
      <c r="AG2070" s="111">
        <f t="shared" si="357"/>
        <v>0</v>
      </c>
      <c r="AH2070" s="111">
        <f t="shared" si="358"/>
        <v>0</v>
      </c>
      <c r="AI2070" s="111">
        <f>Table5[[#This Row],[Column17]]-Table5[[#This Row],[Column20]]</f>
        <v>0</v>
      </c>
      <c r="AJ2070" s="111">
        <f t="shared" si="359"/>
        <v>0</v>
      </c>
      <c r="AK2070" s="111">
        <f t="shared" si="62"/>
        <v>0</v>
      </c>
      <c r="AL2070" s="111">
        <f t="shared" si="360"/>
        <v>0</v>
      </c>
      <c r="AM2070" s="111" t="str">
        <f t="shared" si="361"/>
        <v/>
      </c>
      <c r="AN2070" s="111" t="str">
        <f t="shared" ca="1" si="362"/>
        <v/>
      </c>
    </row>
    <row r="2071" spans="1:40" ht="20.25" customHeight="1" x14ac:dyDescent="0.3">
      <c r="A2071" s="107"/>
      <c r="B2071" s="144"/>
      <c r="C2071" s="119"/>
      <c r="D2071" s="120"/>
      <c r="E2071" s="119"/>
      <c r="F2071" s="119"/>
      <c r="G2071" s="120"/>
      <c r="H2071" s="119"/>
      <c r="I2071" s="109"/>
      <c r="L2071" s="108"/>
      <c r="M2071" s="108"/>
      <c r="N2071" s="108"/>
      <c r="O2071" s="108"/>
      <c r="P2071" s="108"/>
      <c r="Q2071" s="108"/>
      <c r="R2071" s="108"/>
      <c r="S2071" s="108"/>
      <c r="T2071" s="100">
        <f t="shared" si="353"/>
        <v>0</v>
      </c>
      <c r="U2071" s="111"/>
      <c r="V2071" s="111"/>
      <c r="W2071" s="111">
        <f>SUMIFS($F$3:F2071,$D$3:D2071,D2071,$C$3:C2071,"Buy")+SUMIFS($F$3:F2071,$D$3:D2071,D2071,$C$3:C2071,"Coin Deposit",$E$3:E2071,"&lt;&gt;")</f>
        <v>0</v>
      </c>
      <c r="X2071" s="111">
        <f t="shared" si="354"/>
        <v>0</v>
      </c>
      <c r="Y2071" s="111">
        <f>IF($D2071=Y$1,SUMIFS($H$3:$H2071,$G$3:$G2071,Y$1,$C$3:$C2071,"Sell"),0)</f>
        <v>0</v>
      </c>
      <c r="Z2071" s="111">
        <f t="shared" si="355"/>
        <v>0</v>
      </c>
      <c r="AA2071" s="111">
        <f>IF($D2071=AA$1,SUMIFS($H$3:$H2071,$G$3:$G2071,AA$1,$C$3:$C2071,"Sell"),0)</f>
        <v>0</v>
      </c>
      <c r="AB2071" s="111">
        <f t="shared" si="356"/>
        <v>0</v>
      </c>
      <c r="AC2071" s="111">
        <f>SUMIFS('Deductions and Deposits'!$H:$H,'Deductions and Deposits'!$G:$G,D2071,'Deductions and Deposits'!$F:$F,"&lt;="&amp;B2071)+SUMIFS($F$3:F2071,$D$3:D2071,D2071,$C$3:C2071,"Coin Deposit",$E$3:E2071,"")</f>
        <v>0</v>
      </c>
      <c r="AD2071" s="111">
        <f>SUMIFS('Deductions and Deposits'!$D:$D,'Deductions and Deposits'!$C:$C,D2071)+SUMIFS($F:$F,$D:$D,D2071,$C:$C,"Coin Deduction")</f>
        <v>0</v>
      </c>
      <c r="AE2071" s="111">
        <f>Table5[[#This Row],[Column4]]+Table5[[#This Row],[Column14]]+Table5[[#This Row],[Column19]]+Table5[[#This Row],[Column12]]</f>
        <v>0</v>
      </c>
      <c r="AF2071" s="111">
        <f>Table5[[#This Row],[Column5]]+Table5[[#This Row],[Column13]]+Table5[[#This Row],[Column21]]+Table5[[#This Row],[Column18]]</f>
        <v>0</v>
      </c>
      <c r="AG2071" s="111">
        <f t="shared" si="357"/>
        <v>0</v>
      </c>
      <c r="AH2071" s="111">
        <f t="shared" si="358"/>
        <v>0</v>
      </c>
      <c r="AI2071" s="111">
        <f>Table5[[#This Row],[Column17]]-Table5[[#This Row],[Column20]]</f>
        <v>0</v>
      </c>
      <c r="AJ2071" s="111">
        <f t="shared" si="359"/>
        <v>0</v>
      </c>
      <c r="AK2071" s="111">
        <f t="shared" si="62"/>
        <v>0</v>
      </c>
      <c r="AL2071" s="111">
        <f t="shared" si="360"/>
        <v>0</v>
      </c>
      <c r="AM2071" s="111" t="str">
        <f t="shared" si="361"/>
        <v/>
      </c>
      <c r="AN2071" s="111" t="str">
        <f t="shared" ca="1" si="362"/>
        <v/>
      </c>
    </row>
    <row r="2072" spans="1:40" ht="20.25" customHeight="1" x14ac:dyDescent="0.3">
      <c r="A2072" s="107"/>
      <c r="B2072" s="144"/>
      <c r="C2072" s="119"/>
      <c r="D2072" s="120"/>
      <c r="E2072" s="119"/>
      <c r="F2072" s="119"/>
      <c r="G2072" s="120"/>
      <c r="H2072" s="119"/>
      <c r="I2072" s="109"/>
      <c r="L2072" s="108"/>
      <c r="M2072" s="108"/>
      <c r="N2072" s="108"/>
      <c r="O2072" s="108"/>
      <c r="P2072" s="108"/>
      <c r="Q2072" s="108"/>
      <c r="R2072" s="108"/>
      <c r="S2072" s="108"/>
      <c r="T2072" s="100">
        <f t="shared" si="353"/>
        <v>0</v>
      </c>
      <c r="U2072" s="111"/>
      <c r="V2072" s="111"/>
      <c r="W2072" s="111">
        <f>SUMIFS($F$3:F2072,$D$3:D2072,D2072,$C$3:C2072,"Buy")+SUMIFS($F$3:F2072,$D$3:D2072,D2072,$C$3:C2072,"Coin Deposit",$E$3:E2072,"&lt;&gt;")</f>
        <v>0</v>
      </c>
      <c r="X2072" s="111">
        <f t="shared" si="354"/>
        <v>0</v>
      </c>
      <c r="Y2072" s="111">
        <f>IF($D2072=Y$1,SUMIFS($H$3:$H2072,$G$3:$G2072,Y$1,$C$3:$C2072,"Sell"),0)</f>
        <v>0</v>
      </c>
      <c r="Z2072" s="111">
        <f t="shared" si="355"/>
        <v>0</v>
      </c>
      <c r="AA2072" s="111">
        <f>IF($D2072=AA$1,SUMIFS($H$3:$H2072,$G$3:$G2072,AA$1,$C$3:$C2072,"Sell"),0)</f>
        <v>0</v>
      </c>
      <c r="AB2072" s="111">
        <f t="shared" si="356"/>
        <v>0</v>
      </c>
      <c r="AC2072" s="111">
        <f>SUMIFS('Deductions and Deposits'!$H:$H,'Deductions and Deposits'!$G:$G,D2072,'Deductions and Deposits'!$F:$F,"&lt;="&amp;B2072)+SUMIFS($F$3:F2072,$D$3:D2072,D2072,$C$3:C2072,"Coin Deposit",$E$3:E2072,"")</f>
        <v>0</v>
      </c>
      <c r="AD2072" s="111">
        <f>SUMIFS('Deductions and Deposits'!$D:$D,'Deductions and Deposits'!$C:$C,D2072)+SUMIFS($F:$F,$D:$D,D2072,$C:$C,"Coin Deduction")</f>
        <v>0</v>
      </c>
      <c r="AE2072" s="111">
        <f>Table5[[#This Row],[Column4]]+Table5[[#This Row],[Column14]]+Table5[[#This Row],[Column19]]+Table5[[#This Row],[Column12]]</f>
        <v>0</v>
      </c>
      <c r="AF2072" s="111">
        <f>Table5[[#This Row],[Column5]]+Table5[[#This Row],[Column13]]+Table5[[#This Row],[Column21]]+Table5[[#This Row],[Column18]]</f>
        <v>0</v>
      </c>
      <c r="AG2072" s="111">
        <f t="shared" si="357"/>
        <v>0</v>
      </c>
      <c r="AH2072" s="111">
        <f t="shared" si="358"/>
        <v>0</v>
      </c>
      <c r="AI2072" s="111">
        <f>Table5[[#This Row],[Column17]]-Table5[[#This Row],[Column20]]</f>
        <v>0</v>
      </c>
      <c r="AJ2072" s="111">
        <f t="shared" si="359"/>
        <v>0</v>
      </c>
      <c r="AK2072" s="111">
        <f t="shared" si="62"/>
        <v>0</v>
      </c>
      <c r="AL2072" s="111">
        <f t="shared" si="360"/>
        <v>0</v>
      </c>
      <c r="AM2072" s="111" t="str">
        <f t="shared" si="361"/>
        <v/>
      </c>
      <c r="AN2072" s="111" t="str">
        <f t="shared" ca="1" si="362"/>
        <v/>
      </c>
    </row>
    <row r="2073" spans="1:40" ht="20.25" customHeight="1" x14ac:dyDescent="0.3">
      <c r="A2073" s="107"/>
      <c r="B2073" s="144"/>
      <c r="C2073" s="119"/>
      <c r="D2073" s="120"/>
      <c r="E2073" s="119"/>
      <c r="F2073" s="119"/>
      <c r="G2073" s="120"/>
      <c r="H2073" s="119"/>
      <c r="I2073" s="109"/>
      <c r="L2073" s="108"/>
      <c r="M2073" s="108"/>
      <c r="N2073" s="108"/>
      <c r="O2073" s="108"/>
      <c r="P2073" s="108"/>
      <c r="Q2073" s="108"/>
      <c r="R2073" s="108"/>
      <c r="S2073" s="108"/>
      <c r="T2073" s="100">
        <f t="shared" si="353"/>
        <v>0</v>
      </c>
      <c r="U2073" s="111"/>
      <c r="V2073" s="111"/>
      <c r="W2073" s="111">
        <f>SUMIFS($F$3:F2073,$D$3:D2073,D2073,$C$3:C2073,"Buy")+SUMIFS($F$3:F2073,$D$3:D2073,D2073,$C$3:C2073,"Coin Deposit",$E$3:E2073,"&lt;&gt;")</f>
        <v>0</v>
      </c>
      <c r="X2073" s="111">
        <f t="shared" si="354"/>
        <v>0</v>
      </c>
      <c r="Y2073" s="111">
        <f>IF($D2073=Y$1,SUMIFS($H$3:$H2073,$G$3:$G2073,Y$1,$C$3:$C2073,"Sell"),0)</f>
        <v>0</v>
      </c>
      <c r="Z2073" s="111">
        <f t="shared" si="355"/>
        <v>0</v>
      </c>
      <c r="AA2073" s="111">
        <f>IF($D2073=AA$1,SUMIFS($H$3:$H2073,$G$3:$G2073,AA$1,$C$3:$C2073,"Sell"),0)</f>
        <v>0</v>
      </c>
      <c r="AB2073" s="111">
        <f t="shared" si="356"/>
        <v>0</v>
      </c>
      <c r="AC2073" s="111">
        <f>SUMIFS('Deductions and Deposits'!$H:$H,'Deductions and Deposits'!$G:$G,D2073,'Deductions and Deposits'!$F:$F,"&lt;="&amp;B2073)+SUMIFS($F$3:F2073,$D$3:D2073,D2073,$C$3:C2073,"Coin Deposit",$E$3:E2073,"")</f>
        <v>0</v>
      </c>
      <c r="AD2073" s="111">
        <f>SUMIFS('Deductions and Deposits'!$D:$D,'Deductions and Deposits'!$C:$C,D2073)+SUMIFS($F:$F,$D:$D,D2073,$C:$C,"Coin Deduction")</f>
        <v>0</v>
      </c>
      <c r="AE2073" s="111">
        <f>Table5[[#This Row],[Column4]]+Table5[[#This Row],[Column14]]+Table5[[#This Row],[Column19]]+Table5[[#This Row],[Column12]]</f>
        <v>0</v>
      </c>
      <c r="AF2073" s="111">
        <f>Table5[[#This Row],[Column5]]+Table5[[#This Row],[Column13]]+Table5[[#This Row],[Column21]]+Table5[[#This Row],[Column18]]</f>
        <v>0</v>
      </c>
      <c r="AG2073" s="111">
        <f t="shared" si="357"/>
        <v>0</v>
      </c>
      <c r="AH2073" s="111">
        <f t="shared" si="358"/>
        <v>0</v>
      </c>
      <c r="AI2073" s="111">
        <f>Table5[[#This Row],[Column17]]-Table5[[#This Row],[Column20]]</f>
        <v>0</v>
      </c>
      <c r="AJ2073" s="111">
        <f t="shared" si="359"/>
        <v>0</v>
      </c>
      <c r="AK2073" s="111">
        <f t="shared" si="62"/>
        <v>0</v>
      </c>
      <c r="AL2073" s="111">
        <f t="shared" si="360"/>
        <v>0</v>
      </c>
      <c r="AM2073" s="111" t="str">
        <f t="shared" si="361"/>
        <v/>
      </c>
      <c r="AN2073" s="111" t="str">
        <f t="shared" ca="1" si="362"/>
        <v/>
      </c>
    </row>
    <row r="2074" spans="1:40" ht="20.25" customHeight="1" x14ac:dyDescent="0.3">
      <c r="A2074" s="107"/>
      <c r="B2074" s="144"/>
      <c r="C2074" s="119"/>
      <c r="D2074" s="120"/>
      <c r="E2074" s="119"/>
      <c r="F2074" s="119"/>
      <c r="G2074" s="120"/>
      <c r="H2074" s="119"/>
      <c r="I2074" s="109"/>
      <c r="L2074" s="108"/>
      <c r="M2074" s="108"/>
      <c r="N2074" s="108"/>
      <c r="O2074" s="108"/>
      <c r="P2074" s="108"/>
      <c r="Q2074" s="108"/>
      <c r="R2074" s="108"/>
      <c r="S2074" s="108"/>
      <c r="T2074" s="100">
        <f t="shared" si="353"/>
        <v>0</v>
      </c>
      <c r="U2074" s="111"/>
      <c r="V2074" s="111"/>
      <c r="W2074" s="111">
        <f>SUMIFS($F$3:F2074,$D$3:D2074,D2074,$C$3:C2074,"Buy")+SUMIFS($F$3:F2074,$D$3:D2074,D2074,$C$3:C2074,"Coin Deposit",$E$3:E2074,"&lt;&gt;")</f>
        <v>0</v>
      </c>
      <c r="X2074" s="111">
        <f t="shared" si="354"/>
        <v>0</v>
      </c>
      <c r="Y2074" s="111">
        <f>IF($D2074=Y$1,SUMIFS($H$3:$H2074,$G$3:$G2074,Y$1,$C$3:$C2074,"Sell"),0)</f>
        <v>0</v>
      </c>
      <c r="Z2074" s="111">
        <f t="shared" si="355"/>
        <v>0</v>
      </c>
      <c r="AA2074" s="111">
        <f>IF($D2074=AA$1,SUMIFS($H$3:$H2074,$G$3:$G2074,AA$1,$C$3:$C2074,"Sell"),0)</f>
        <v>0</v>
      </c>
      <c r="AB2074" s="111">
        <f t="shared" si="356"/>
        <v>0</v>
      </c>
      <c r="AC2074" s="111">
        <f>SUMIFS('Deductions and Deposits'!$H:$H,'Deductions and Deposits'!$G:$G,D2074,'Deductions and Deposits'!$F:$F,"&lt;="&amp;B2074)+SUMIFS($F$3:F2074,$D$3:D2074,D2074,$C$3:C2074,"Coin Deposit",$E$3:E2074,"")</f>
        <v>0</v>
      </c>
      <c r="AD2074" s="111">
        <f>SUMIFS('Deductions and Deposits'!$D:$D,'Deductions and Deposits'!$C:$C,D2074)+SUMIFS($F:$F,$D:$D,D2074,$C:$C,"Coin Deduction")</f>
        <v>0</v>
      </c>
      <c r="AE2074" s="111">
        <f>Table5[[#This Row],[Column4]]+Table5[[#This Row],[Column14]]+Table5[[#This Row],[Column19]]+Table5[[#This Row],[Column12]]</f>
        <v>0</v>
      </c>
      <c r="AF2074" s="111">
        <f>Table5[[#This Row],[Column5]]+Table5[[#This Row],[Column13]]+Table5[[#This Row],[Column21]]+Table5[[#This Row],[Column18]]</f>
        <v>0</v>
      </c>
      <c r="AG2074" s="111">
        <f t="shared" si="357"/>
        <v>0</v>
      </c>
      <c r="AH2074" s="111">
        <f t="shared" si="358"/>
        <v>0</v>
      </c>
      <c r="AI2074" s="111">
        <f>Table5[[#This Row],[Column17]]-Table5[[#This Row],[Column20]]</f>
        <v>0</v>
      </c>
      <c r="AJ2074" s="111">
        <f t="shared" si="359"/>
        <v>0</v>
      </c>
      <c r="AK2074" s="111">
        <f t="shared" si="62"/>
        <v>0</v>
      </c>
      <c r="AL2074" s="111">
        <f t="shared" si="360"/>
        <v>0</v>
      </c>
      <c r="AM2074" s="111" t="str">
        <f t="shared" si="361"/>
        <v/>
      </c>
      <c r="AN2074" s="111" t="str">
        <f t="shared" ca="1" si="362"/>
        <v/>
      </c>
    </row>
    <row r="2075" spans="1:40" ht="20.25" customHeight="1" x14ac:dyDescent="0.3">
      <c r="A2075" s="107"/>
      <c r="B2075" s="144"/>
      <c r="C2075" s="119"/>
      <c r="D2075" s="120"/>
      <c r="E2075" s="119"/>
      <c r="F2075" s="119"/>
      <c r="G2075" s="120"/>
      <c r="H2075" s="119"/>
      <c r="I2075" s="109"/>
      <c r="L2075" s="108"/>
      <c r="M2075" s="108"/>
      <c r="N2075" s="108"/>
      <c r="O2075" s="108"/>
      <c r="P2075" s="108"/>
      <c r="Q2075" s="108"/>
      <c r="R2075" s="108"/>
      <c r="S2075" s="108"/>
      <c r="T2075" s="100">
        <f t="shared" si="353"/>
        <v>0</v>
      </c>
      <c r="U2075" s="111"/>
      <c r="V2075" s="111"/>
      <c r="W2075" s="111">
        <f>SUMIFS($F$3:F2075,$D$3:D2075,D2075,$C$3:C2075,"Buy")+SUMIFS($F$3:F2075,$D$3:D2075,D2075,$C$3:C2075,"Coin Deposit",$E$3:E2075,"&lt;&gt;")</f>
        <v>0</v>
      </c>
      <c r="X2075" s="111">
        <f t="shared" si="354"/>
        <v>0</v>
      </c>
      <c r="Y2075" s="111">
        <f>IF($D2075=Y$1,SUMIFS($H$3:$H2075,$G$3:$G2075,Y$1,$C$3:$C2075,"Sell"),0)</f>
        <v>0</v>
      </c>
      <c r="Z2075" s="111">
        <f t="shared" si="355"/>
        <v>0</v>
      </c>
      <c r="AA2075" s="111">
        <f>IF($D2075=AA$1,SUMIFS($H$3:$H2075,$G$3:$G2075,AA$1,$C$3:$C2075,"Sell"),0)</f>
        <v>0</v>
      </c>
      <c r="AB2075" s="111">
        <f t="shared" si="356"/>
        <v>0</v>
      </c>
      <c r="AC2075" s="111">
        <f>SUMIFS('Deductions and Deposits'!$H:$H,'Deductions and Deposits'!$G:$G,D2075,'Deductions and Deposits'!$F:$F,"&lt;="&amp;B2075)+SUMIFS($F$3:F2075,$D$3:D2075,D2075,$C$3:C2075,"Coin Deposit",$E$3:E2075,"")</f>
        <v>0</v>
      </c>
      <c r="AD2075" s="111">
        <f>SUMIFS('Deductions and Deposits'!$D:$D,'Deductions and Deposits'!$C:$C,D2075)+SUMIFS($F:$F,$D:$D,D2075,$C:$C,"Coin Deduction")</f>
        <v>0</v>
      </c>
      <c r="AE2075" s="111">
        <f>Table5[[#This Row],[Column4]]+Table5[[#This Row],[Column14]]+Table5[[#This Row],[Column19]]+Table5[[#This Row],[Column12]]</f>
        <v>0</v>
      </c>
      <c r="AF2075" s="111">
        <f>Table5[[#This Row],[Column5]]+Table5[[#This Row],[Column13]]+Table5[[#This Row],[Column21]]+Table5[[#This Row],[Column18]]</f>
        <v>0</v>
      </c>
      <c r="AG2075" s="111">
        <f t="shared" si="357"/>
        <v>0</v>
      </c>
      <c r="AH2075" s="111">
        <f t="shared" si="358"/>
        <v>0</v>
      </c>
      <c r="AI2075" s="111">
        <f>Table5[[#This Row],[Column17]]-Table5[[#This Row],[Column20]]</f>
        <v>0</v>
      </c>
      <c r="AJ2075" s="111">
        <f t="shared" si="359"/>
        <v>0</v>
      </c>
      <c r="AK2075" s="111">
        <f t="shared" si="62"/>
        <v>0</v>
      </c>
      <c r="AL2075" s="111">
        <f t="shared" si="360"/>
        <v>0</v>
      </c>
      <c r="AM2075" s="111" t="str">
        <f t="shared" si="361"/>
        <v/>
      </c>
      <c r="AN2075" s="111" t="str">
        <f t="shared" ca="1" si="362"/>
        <v/>
      </c>
    </row>
    <row r="2076" spans="1:40" ht="20.25" customHeight="1" x14ac:dyDescent="0.3">
      <c r="A2076" s="107"/>
      <c r="B2076" s="144"/>
      <c r="C2076" s="119"/>
      <c r="D2076" s="120"/>
      <c r="E2076" s="119"/>
      <c r="F2076" s="119"/>
      <c r="G2076" s="120"/>
      <c r="H2076" s="119"/>
      <c r="I2076" s="109"/>
      <c r="L2076" s="108"/>
      <c r="M2076" s="108"/>
      <c r="N2076" s="108"/>
      <c r="O2076" s="108"/>
      <c r="P2076" s="108"/>
      <c r="Q2076" s="108"/>
      <c r="R2076" s="108"/>
      <c r="S2076" s="108"/>
      <c r="T2076" s="100">
        <f t="shared" si="353"/>
        <v>0</v>
      </c>
      <c r="U2076" s="111"/>
      <c r="V2076" s="111"/>
      <c r="W2076" s="111">
        <f>SUMIFS($F$3:F2076,$D$3:D2076,D2076,$C$3:C2076,"Buy")+SUMIFS($F$3:F2076,$D$3:D2076,D2076,$C$3:C2076,"Coin Deposit",$E$3:E2076,"&lt;&gt;")</f>
        <v>0</v>
      </c>
      <c r="X2076" s="111">
        <f t="shared" si="354"/>
        <v>0</v>
      </c>
      <c r="Y2076" s="111">
        <f>IF($D2076=Y$1,SUMIFS($H$3:$H2076,$G$3:$G2076,Y$1,$C$3:$C2076,"Sell"),0)</f>
        <v>0</v>
      </c>
      <c r="Z2076" s="111">
        <f t="shared" si="355"/>
        <v>0</v>
      </c>
      <c r="AA2076" s="111">
        <f>IF($D2076=AA$1,SUMIFS($H$3:$H2076,$G$3:$G2076,AA$1,$C$3:$C2076,"Sell"),0)</f>
        <v>0</v>
      </c>
      <c r="AB2076" s="111">
        <f t="shared" si="356"/>
        <v>0</v>
      </c>
      <c r="AC2076" s="111">
        <f>SUMIFS('Deductions and Deposits'!$H:$H,'Deductions and Deposits'!$G:$G,D2076,'Deductions and Deposits'!$F:$F,"&lt;="&amp;B2076)+SUMIFS($F$3:F2076,$D$3:D2076,D2076,$C$3:C2076,"Coin Deposit",$E$3:E2076,"")</f>
        <v>0</v>
      </c>
      <c r="AD2076" s="111">
        <f>SUMIFS('Deductions and Deposits'!$D:$D,'Deductions and Deposits'!$C:$C,D2076)+SUMIFS($F:$F,$D:$D,D2076,$C:$C,"Coin Deduction")</f>
        <v>0</v>
      </c>
      <c r="AE2076" s="111">
        <f>Table5[[#This Row],[Column4]]+Table5[[#This Row],[Column14]]+Table5[[#This Row],[Column19]]+Table5[[#This Row],[Column12]]</f>
        <v>0</v>
      </c>
      <c r="AF2076" s="111">
        <f>Table5[[#This Row],[Column5]]+Table5[[#This Row],[Column13]]+Table5[[#This Row],[Column21]]+Table5[[#This Row],[Column18]]</f>
        <v>0</v>
      </c>
      <c r="AG2076" s="111">
        <f t="shared" si="357"/>
        <v>0</v>
      </c>
      <c r="AH2076" s="111">
        <f t="shared" si="358"/>
        <v>0</v>
      </c>
      <c r="AI2076" s="111">
        <f>Table5[[#This Row],[Column17]]-Table5[[#This Row],[Column20]]</f>
        <v>0</v>
      </c>
      <c r="AJ2076" s="111">
        <f t="shared" si="359"/>
        <v>0</v>
      </c>
      <c r="AK2076" s="111">
        <f t="shared" si="62"/>
        <v>0</v>
      </c>
      <c r="AL2076" s="111">
        <f t="shared" si="360"/>
        <v>0</v>
      </c>
      <c r="AM2076" s="111" t="str">
        <f t="shared" si="361"/>
        <v/>
      </c>
      <c r="AN2076" s="111" t="str">
        <f t="shared" ca="1" si="362"/>
        <v/>
      </c>
    </row>
    <row r="2077" spans="1:40" ht="20.25" customHeight="1" x14ac:dyDescent="0.3">
      <c r="A2077" s="107"/>
      <c r="B2077" s="144"/>
      <c r="C2077" s="119"/>
      <c r="D2077" s="120"/>
      <c r="E2077" s="119"/>
      <c r="F2077" s="119"/>
      <c r="G2077" s="120"/>
      <c r="H2077" s="119"/>
      <c r="I2077" s="109"/>
      <c r="L2077" s="108"/>
      <c r="M2077" s="108"/>
      <c r="N2077" s="108"/>
      <c r="O2077" s="108"/>
      <c r="P2077" s="108"/>
      <c r="Q2077" s="108"/>
      <c r="R2077" s="108"/>
      <c r="S2077" s="108"/>
      <c r="T2077" s="100">
        <f t="shared" si="353"/>
        <v>0</v>
      </c>
      <c r="U2077" s="111"/>
      <c r="V2077" s="111"/>
      <c r="W2077" s="111">
        <f>SUMIFS($F$3:F2077,$D$3:D2077,D2077,$C$3:C2077,"Buy")+SUMIFS($F$3:F2077,$D$3:D2077,D2077,$C$3:C2077,"Coin Deposit",$E$3:E2077,"&lt;&gt;")</f>
        <v>0</v>
      </c>
      <c r="X2077" s="111">
        <f t="shared" si="354"/>
        <v>0</v>
      </c>
      <c r="Y2077" s="111">
        <f>IF($D2077=Y$1,SUMIFS($H$3:$H2077,$G$3:$G2077,Y$1,$C$3:$C2077,"Sell"),0)</f>
        <v>0</v>
      </c>
      <c r="Z2077" s="111">
        <f t="shared" si="355"/>
        <v>0</v>
      </c>
      <c r="AA2077" s="111">
        <f>IF($D2077=AA$1,SUMIFS($H$3:$H2077,$G$3:$G2077,AA$1,$C$3:$C2077,"Sell"),0)</f>
        <v>0</v>
      </c>
      <c r="AB2077" s="111">
        <f t="shared" si="356"/>
        <v>0</v>
      </c>
      <c r="AC2077" s="111">
        <f>SUMIFS('Deductions and Deposits'!$H:$H,'Deductions and Deposits'!$G:$G,D2077,'Deductions and Deposits'!$F:$F,"&lt;="&amp;B2077)+SUMIFS($F$3:F2077,$D$3:D2077,D2077,$C$3:C2077,"Coin Deposit",$E$3:E2077,"")</f>
        <v>0</v>
      </c>
      <c r="AD2077" s="111">
        <f>SUMIFS('Deductions and Deposits'!$D:$D,'Deductions and Deposits'!$C:$C,D2077)+SUMIFS($F:$F,$D:$D,D2077,$C:$C,"Coin Deduction")</f>
        <v>0</v>
      </c>
      <c r="AE2077" s="111">
        <f>Table5[[#This Row],[Column4]]+Table5[[#This Row],[Column14]]+Table5[[#This Row],[Column19]]+Table5[[#This Row],[Column12]]</f>
        <v>0</v>
      </c>
      <c r="AF2077" s="111">
        <f>Table5[[#This Row],[Column5]]+Table5[[#This Row],[Column13]]+Table5[[#This Row],[Column21]]+Table5[[#This Row],[Column18]]</f>
        <v>0</v>
      </c>
      <c r="AG2077" s="111">
        <f t="shared" si="357"/>
        <v>0</v>
      </c>
      <c r="AH2077" s="111">
        <f t="shared" si="358"/>
        <v>0</v>
      </c>
      <c r="AI2077" s="111">
        <f>Table5[[#This Row],[Column17]]-Table5[[#This Row],[Column20]]</f>
        <v>0</v>
      </c>
      <c r="AJ2077" s="111">
        <f t="shared" si="359"/>
        <v>0</v>
      </c>
      <c r="AK2077" s="111">
        <f t="shared" si="62"/>
        <v>0</v>
      </c>
      <c r="AL2077" s="111">
        <f t="shared" si="360"/>
        <v>0</v>
      </c>
      <c r="AM2077" s="111" t="str">
        <f t="shared" si="361"/>
        <v/>
      </c>
      <c r="AN2077" s="111" t="str">
        <f t="shared" ca="1" si="362"/>
        <v/>
      </c>
    </row>
    <row r="2078" spans="1:40" ht="20.25" customHeight="1" x14ac:dyDescent="0.3">
      <c r="A2078" s="107"/>
      <c r="B2078" s="144"/>
      <c r="C2078" s="119"/>
      <c r="D2078" s="120"/>
      <c r="E2078" s="119"/>
      <c r="F2078" s="119"/>
      <c r="G2078" s="120"/>
      <c r="H2078" s="119"/>
      <c r="I2078" s="109"/>
      <c r="L2078" s="108"/>
      <c r="M2078" s="108"/>
      <c r="N2078" s="108"/>
      <c r="O2078" s="108"/>
      <c r="P2078" s="108"/>
      <c r="Q2078" s="108"/>
      <c r="R2078" s="108"/>
      <c r="S2078" s="108"/>
      <c r="T2078" s="100">
        <f t="shared" si="353"/>
        <v>0</v>
      </c>
      <c r="U2078" s="111"/>
      <c r="V2078" s="111"/>
      <c r="W2078" s="111">
        <f>SUMIFS($F$3:F2078,$D$3:D2078,D2078,$C$3:C2078,"Buy")+SUMIFS($F$3:F2078,$D$3:D2078,D2078,$C$3:C2078,"Coin Deposit",$E$3:E2078,"&lt;&gt;")</f>
        <v>0</v>
      </c>
      <c r="X2078" s="111">
        <f t="shared" si="354"/>
        <v>0</v>
      </c>
      <c r="Y2078" s="111">
        <f>IF($D2078=Y$1,SUMIFS($H$3:$H2078,$G$3:$G2078,Y$1,$C$3:$C2078,"Sell"),0)</f>
        <v>0</v>
      </c>
      <c r="Z2078" s="111">
        <f t="shared" si="355"/>
        <v>0</v>
      </c>
      <c r="AA2078" s="111">
        <f>IF($D2078=AA$1,SUMIFS($H$3:$H2078,$G$3:$G2078,AA$1,$C$3:$C2078,"Sell"),0)</f>
        <v>0</v>
      </c>
      <c r="AB2078" s="111">
        <f t="shared" si="356"/>
        <v>0</v>
      </c>
      <c r="AC2078" s="111">
        <f>SUMIFS('Deductions and Deposits'!$H:$H,'Deductions and Deposits'!$G:$G,D2078,'Deductions and Deposits'!$F:$F,"&lt;="&amp;B2078)+SUMIFS($F$3:F2078,$D$3:D2078,D2078,$C$3:C2078,"Coin Deposit",$E$3:E2078,"")</f>
        <v>0</v>
      </c>
      <c r="AD2078" s="111">
        <f>SUMIFS('Deductions and Deposits'!$D:$D,'Deductions and Deposits'!$C:$C,D2078)+SUMIFS($F:$F,$D:$D,D2078,$C:$C,"Coin Deduction")</f>
        <v>0</v>
      </c>
      <c r="AE2078" s="111">
        <f>Table5[[#This Row],[Column4]]+Table5[[#This Row],[Column14]]+Table5[[#This Row],[Column19]]+Table5[[#This Row],[Column12]]</f>
        <v>0</v>
      </c>
      <c r="AF2078" s="111">
        <f>Table5[[#This Row],[Column5]]+Table5[[#This Row],[Column13]]+Table5[[#This Row],[Column21]]+Table5[[#This Row],[Column18]]</f>
        <v>0</v>
      </c>
      <c r="AG2078" s="111">
        <f t="shared" si="357"/>
        <v>0</v>
      </c>
      <c r="AH2078" s="111">
        <f t="shared" si="358"/>
        <v>0</v>
      </c>
      <c r="AI2078" s="111">
        <f>Table5[[#This Row],[Column17]]-Table5[[#This Row],[Column20]]</f>
        <v>0</v>
      </c>
      <c r="AJ2078" s="111">
        <f t="shared" si="359"/>
        <v>0</v>
      </c>
      <c r="AK2078" s="111">
        <f t="shared" si="62"/>
        <v>0</v>
      </c>
      <c r="AL2078" s="111">
        <f t="shared" si="360"/>
        <v>0</v>
      </c>
      <c r="AM2078" s="111" t="str">
        <f t="shared" si="361"/>
        <v/>
      </c>
      <c r="AN2078" s="111" t="str">
        <f t="shared" ca="1" si="362"/>
        <v/>
      </c>
    </row>
    <row r="2079" spans="1:40" ht="20.25" customHeight="1" x14ac:dyDescent="0.3">
      <c r="A2079" s="107"/>
      <c r="B2079" s="144"/>
      <c r="C2079" s="119"/>
      <c r="D2079" s="120"/>
      <c r="E2079" s="119"/>
      <c r="F2079" s="119"/>
      <c r="G2079" s="120"/>
      <c r="H2079" s="119"/>
      <c r="I2079" s="109"/>
      <c r="L2079" s="108"/>
      <c r="M2079" s="108"/>
      <c r="N2079" s="108"/>
      <c r="O2079" s="108"/>
      <c r="P2079" s="108"/>
      <c r="Q2079" s="108"/>
      <c r="R2079" s="108"/>
      <c r="S2079" s="108"/>
      <c r="T2079" s="100">
        <f t="shared" si="353"/>
        <v>0</v>
      </c>
      <c r="U2079" s="111"/>
      <c r="V2079" s="111"/>
      <c r="W2079" s="111">
        <f>SUMIFS($F$3:F2079,$D$3:D2079,D2079,$C$3:C2079,"Buy")+SUMIFS($F$3:F2079,$D$3:D2079,D2079,$C$3:C2079,"Coin Deposit",$E$3:E2079,"&lt;&gt;")</f>
        <v>0</v>
      </c>
      <c r="X2079" s="111">
        <f t="shared" si="354"/>
        <v>0</v>
      </c>
      <c r="Y2079" s="111">
        <f>IF($D2079=Y$1,SUMIFS($H$3:$H2079,$G$3:$G2079,Y$1,$C$3:$C2079,"Sell"),0)</f>
        <v>0</v>
      </c>
      <c r="Z2079" s="111">
        <f t="shared" si="355"/>
        <v>0</v>
      </c>
      <c r="AA2079" s="111">
        <f>IF($D2079=AA$1,SUMIFS($H$3:$H2079,$G$3:$G2079,AA$1,$C$3:$C2079,"Sell"),0)</f>
        <v>0</v>
      </c>
      <c r="AB2079" s="111">
        <f t="shared" si="356"/>
        <v>0</v>
      </c>
      <c r="AC2079" s="111">
        <f>SUMIFS('Deductions and Deposits'!$H:$H,'Deductions and Deposits'!$G:$G,D2079,'Deductions and Deposits'!$F:$F,"&lt;="&amp;B2079)+SUMIFS($F$3:F2079,$D$3:D2079,D2079,$C$3:C2079,"Coin Deposit",$E$3:E2079,"")</f>
        <v>0</v>
      </c>
      <c r="AD2079" s="111">
        <f>SUMIFS('Deductions and Deposits'!$D:$D,'Deductions and Deposits'!$C:$C,D2079)+SUMIFS($F:$F,$D:$D,D2079,$C:$C,"Coin Deduction")</f>
        <v>0</v>
      </c>
      <c r="AE2079" s="111">
        <f>Table5[[#This Row],[Column4]]+Table5[[#This Row],[Column14]]+Table5[[#This Row],[Column19]]+Table5[[#This Row],[Column12]]</f>
        <v>0</v>
      </c>
      <c r="AF2079" s="111">
        <f>Table5[[#This Row],[Column5]]+Table5[[#This Row],[Column13]]+Table5[[#This Row],[Column21]]+Table5[[#This Row],[Column18]]</f>
        <v>0</v>
      </c>
      <c r="AG2079" s="111">
        <f t="shared" si="357"/>
        <v>0</v>
      </c>
      <c r="AH2079" s="111">
        <f t="shared" si="358"/>
        <v>0</v>
      </c>
      <c r="AI2079" s="111">
        <f>Table5[[#This Row],[Column17]]-Table5[[#This Row],[Column20]]</f>
        <v>0</v>
      </c>
      <c r="AJ2079" s="111">
        <f t="shared" si="359"/>
        <v>0</v>
      </c>
      <c r="AK2079" s="111">
        <f t="shared" si="62"/>
        <v>0</v>
      </c>
      <c r="AL2079" s="111">
        <f t="shared" si="360"/>
        <v>0</v>
      </c>
      <c r="AM2079" s="111" t="str">
        <f t="shared" si="361"/>
        <v/>
      </c>
      <c r="AN2079" s="111" t="str">
        <f t="shared" ca="1" si="362"/>
        <v/>
      </c>
    </row>
    <row r="2080" spans="1:40" ht="20.25" customHeight="1" x14ac:dyDescent="0.3">
      <c r="A2080" s="107"/>
      <c r="B2080" s="144"/>
      <c r="C2080" s="119"/>
      <c r="D2080" s="120"/>
      <c r="E2080" s="119"/>
      <c r="F2080" s="119"/>
      <c r="G2080" s="120"/>
      <c r="H2080" s="119"/>
      <c r="I2080" s="109"/>
      <c r="L2080" s="108"/>
      <c r="M2080" s="108"/>
      <c r="N2080" s="108"/>
      <c r="O2080" s="108"/>
      <c r="P2080" s="108"/>
      <c r="Q2080" s="108"/>
      <c r="R2080" s="108"/>
      <c r="S2080" s="108"/>
      <c r="T2080" s="100">
        <f t="shared" si="353"/>
        <v>0</v>
      </c>
      <c r="U2080" s="111"/>
      <c r="V2080" s="111"/>
      <c r="W2080" s="111">
        <f>SUMIFS($F$3:F2080,$D$3:D2080,D2080,$C$3:C2080,"Buy")+SUMIFS($F$3:F2080,$D$3:D2080,D2080,$C$3:C2080,"Coin Deposit",$E$3:E2080,"&lt;&gt;")</f>
        <v>0</v>
      </c>
      <c r="X2080" s="111">
        <f t="shared" si="354"/>
        <v>0</v>
      </c>
      <c r="Y2080" s="111">
        <f>IF($D2080=Y$1,SUMIFS($H$3:$H2080,$G$3:$G2080,Y$1,$C$3:$C2080,"Sell"),0)</f>
        <v>0</v>
      </c>
      <c r="Z2080" s="111">
        <f t="shared" si="355"/>
        <v>0</v>
      </c>
      <c r="AA2080" s="111">
        <f>IF($D2080=AA$1,SUMIFS($H$3:$H2080,$G$3:$G2080,AA$1,$C$3:$C2080,"Sell"),0)</f>
        <v>0</v>
      </c>
      <c r="AB2080" s="111">
        <f t="shared" si="356"/>
        <v>0</v>
      </c>
      <c r="AC2080" s="111">
        <f>SUMIFS('Deductions and Deposits'!$H:$H,'Deductions and Deposits'!$G:$G,D2080,'Deductions and Deposits'!$F:$F,"&lt;="&amp;B2080)+SUMIFS($F$3:F2080,$D$3:D2080,D2080,$C$3:C2080,"Coin Deposit",$E$3:E2080,"")</f>
        <v>0</v>
      </c>
      <c r="AD2080" s="111">
        <f>SUMIFS('Deductions and Deposits'!$D:$D,'Deductions and Deposits'!$C:$C,D2080)+SUMIFS($F:$F,$D:$D,D2080,$C:$C,"Coin Deduction")</f>
        <v>0</v>
      </c>
      <c r="AE2080" s="111">
        <f>Table5[[#This Row],[Column4]]+Table5[[#This Row],[Column14]]+Table5[[#This Row],[Column19]]+Table5[[#This Row],[Column12]]</f>
        <v>0</v>
      </c>
      <c r="AF2080" s="111">
        <f>Table5[[#This Row],[Column5]]+Table5[[#This Row],[Column13]]+Table5[[#This Row],[Column21]]+Table5[[#This Row],[Column18]]</f>
        <v>0</v>
      </c>
      <c r="AG2080" s="111">
        <f t="shared" si="357"/>
        <v>0</v>
      </c>
      <c r="AH2080" s="111">
        <f t="shared" si="358"/>
        <v>0</v>
      </c>
      <c r="AI2080" s="111">
        <f>Table5[[#This Row],[Column17]]-Table5[[#This Row],[Column20]]</f>
        <v>0</v>
      </c>
      <c r="AJ2080" s="111">
        <f t="shared" si="359"/>
        <v>0</v>
      </c>
      <c r="AK2080" s="111">
        <f t="shared" si="62"/>
        <v>0</v>
      </c>
      <c r="AL2080" s="111">
        <f t="shared" si="360"/>
        <v>0</v>
      </c>
      <c r="AM2080" s="111" t="str">
        <f t="shared" si="361"/>
        <v/>
      </c>
      <c r="AN2080" s="111" t="str">
        <f t="shared" ca="1" si="362"/>
        <v/>
      </c>
    </row>
    <row r="2081" spans="1:40" ht="20.25" customHeight="1" x14ac:dyDescent="0.3">
      <c r="A2081" s="107"/>
      <c r="B2081" s="144"/>
      <c r="C2081" s="119"/>
      <c r="D2081" s="120"/>
      <c r="E2081" s="119"/>
      <c r="F2081" s="119"/>
      <c r="G2081" s="120"/>
      <c r="H2081" s="119"/>
      <c r="I2081" s="109"/>
      <c r="L2081" s="108"/>
      <c r="M2081" s="108"/>
      <c r="N2081" s="108"/>
      <c r="O2081" s="108"/>
      <c r="P2081" s="108"/>
      <c r="Q2081" s="108"/>
      <c r="R2081" s="108"/>
      <c r="S2081" s="108"/>
      <c r="T2081" s="100">
        <f t="shared" si="353"/>
        <v>0</v>
      </c>
      <c r="U2081" s="111"/>
      <c r="V2081" s="111"/>
      <c r="W2081" s="111">
        <f>SUMIFS($F$3:F2081,$D$3:D2081,D2081,$C$3:C2081,"Buy")+SUMIFS($F$3:F2081,$D$3:D2081,D2081,$C$3:C2081,"Coin Deposit",$E$3:E2081,"&lt;&gt;")</f>
        <v>0</v>
      </c>
      <c r="X2081" s="111">
        <f t="shared" si="354"/>
        <v>0</v>
      </c>
      <c r="Y2081" s="111">
        <f>IF($D2081=Y$1,SUMIFS($H$3:$H2081,$G$3:$G2081,Y$1,$C$3:$C2081,"Sell"),0)</f>
        <v>0</v>
      </c>
      <c r="Z2081" s="111">
        <f t="shared" si="355"/>
        <v>0</v>
      </c>
      <c r="AA2081" s="111">
        <f>IF($D2081=AA$1,SUMIFS($H$3:$H2081,$G$3:$G2081,AA$1,$C$3:$C2081,"Sell"),0)</f>
        <v>0</v>
      </c>
      <c r="AB2081" s="111">
        <f t="shared" si="356"/>
        <v>0</v>
      </c>
      <c r="AC2081" s="111">
        <f>SUMIFS('Deductions and Deposits'!$H:$H,'Deductions and Deposits'!$G:$G,D2081,'Deductions and Deposits'!$F:$F,"&lt;="&amp;B2081)+SUMIFS($F$3:F2081,$D$3:D2081,D2081,$C$3:C2081,"Coin Deposit",$E$3:E2081,"")</f>
        <v>0</v>
      </c>
      <c r="AD2081" s="111">
        <f>SUMIFS('Deductions and Deposits'!$D:$D,'Deductions and Deposits'!$C:$C,D2081)+SUMIFS($F:$F,$D:$D,D2081,$C:$C,"Coin Deduction")</f>
        <v>0</v>
      </c>
      <c r="AE2081" s="111">
        <f>Table5[[#This Row],[Column4]]+Table5[[#This Row],[Column14]]+Table5[[#This Row],[Column19]]+Table5[[#This Row],[Column12]]</f>
        <v>0</v>
      </c>
      <c r="AF2081" s="111">
        <f>Table5[[#This Row],[Column5]]+Table5[[#This Row],[Column13]]+Table5[[#This Row],[Column21]]+Table5[[#This Row],[Column18]]</f>
        <v>0</v>
      </c>
      <c r="AG2081" s="111">
        <f t="shared" si="357"/>
        <v>0</v>
      </c>
      <c r="AH2081" s="111">
        <f t="shared" si="358"/>
        <v>0</v>
      </c>
      <c r="AI2081" s="111">
        <f>Table5[[#This Row],[Column17]]-Table5[[#This Row],[Column20]]</f>
        <v>0</v>
      </c>
      <c r="AJ2081" s="111">
        <f t="shared" si="359"/>
        <v>0</v>
      </c>
      <c r="AK2081" s="111">
        <f t="shared" si="62"/>
        <v>0</v>
      </c>
      <c r="AL2081" s="111">
        <f t="shared" si="360"/>
        <v>0</v>
      </c>
      <c r="AM2081" s="111" t="str">
        <f t="shared" si="361"/>
        <v/>
      </c>
      <c r="AN2081" s="111" t="str">
        <f t="shared" ca="1" si="362"/>
        <v/>
      </c>
    </row>
    <row r="2082" spans="1:40" ht="20.25" customHeight="1" x14ac:dyDescent="0.3">
      <c r="A2082" s="107"/>
      <c r="B2082" s="144"/>
      <c r="C2082" s="119"/>
      <c r="D2082" s="120"/>
      <c r="E2082" s="119"/>
      <c r="F2082" s="119"/>
      <c r="G2082" s="120"/>
      <c r="H2082" s="119"/>
      <c r="I2082" s="109"/>
      <c r="L2082" s="108"/>
      <c r="M2082" s="108"/>
      <c r="N2082" s="108"/>
      <c r="O2082" s="108"/>
      <c r="P2082" s="108"/>
      <c r="Q2082" s="108"/>
      <c r="R2082" s="108"/>
      <c r="S2082" s="108"/>
      <c r="T2082" s="100">
        <f t="shared" si="353"/>
        <v>0</v>
      </c>
      <c r="U2082" s="111"/>
      <c r="V2082" s="111"/>
      <c r="W2082" s="111">
        <f>SUMIFS($F$3:F2082,$D$3:D2082,D2082,$C$3:C2082,"Buy")+SUMIFS($F$3:F2082,$D$3:D2082,D2082,$C$3:C2082,"Coin Deposit",$E$3:E2082,"&lt;&gt;")</f>
        <v>0</v>
      </c>
      <c r="X2082" s="111">
        <f t="shared" si="354"/>
        <v>0</v>
      </c>
      <c r="Y2082" s="111">
        <f>IF($D2082=Y$1,SUMIFS($H$3:$H2082,$G$3:$G2082,Y$1,$C$3:$C2082,"Sell"),0)</f>
        <v>0</v>
      </c>
      <c r="Z2082" s="111">
        <f t="shared" si="355"/>
        <v>0</v>
      </c>
      <c r="AA2082" s="111">
        <f>IF($D2082=AA$1,SUMIFS($H$3:$H2082,$G$3:$G2082,AA$1,$C$3:$C2082,"Sell"),0)</f>
        <v>0</v>
      </c>
      <c r="AB2082" s="111">
        <f t="shared" si="356"/>
        <v>0</v>
      </c>
      <c r="AC2082" s="111">
        <f>SUMIFS('Deductions and Deposits'!$H:$H,'Deductions and Deposits'!$G:$G,D2082,'Deductions and Deposits'!$F:$F,"&lt;="&amp;B2082)+SUMIFS($F$3:F2082,$D$3:D2082,D2082,$C$3:C2082,"Coin Deposit",$E$3:E2082,"")</f>
        <v>0</v>
      </c>
      <c r="AD2082" s="111">
        <f>SUMIFS('Deductions and Deposits'!$D:$D,'Deductions and Deposits'!$C:$C,D2082)+SUMIFS($F:$F,$D:$D,D2082,$C:$C,"Coin Deduction")</f>
        <v>0</v>
      </c>
      <c r="AE2082" s="111">
        <f>Table5[[#This Row],[Column4]]+Table5[[#This Row],[Column14]]+Table5[[#This Row],[Column19]]+Table5[[#This Row],[Column12]]</f>
        <v>0</v>
      </c>
      <c r="AF2082" s="111">
        <f>Table5[[#This Row],[Column5]]+Table5[[#This Row],[Column13]]+Table5[[#This Row],[Column21]]+Table5[[#This Row],[Column18]]</f>
        <v>0</v>
      </c>
      <c r="AG2082" s="111">
        <f t="shared" si="357"/>
        <v>0</v>
      </c>
      <c r="AH2082" s="111">
        <f t="shared" si="358"/>
        <v>0</v>
      </c>
      <c r="AI2082" s="111">
        <f>Table5[[#This Row],[Column17]]-Table5[[#This Row],[Column20]]</f>
        <v>0</v>
      </c>
      <c r="AJ2082" s="111">
        <f t="shared" si="359"/>
        <v>0</v>
      </c>
      <c r="AK2082" s="111">
        <f t="shared" si="62"/>
        <v>0</v>
      </c>
      <c r="AL2082" s="111">
        <f t="shared" si="360"/>
        <v>0</v>
      </c>
      <c r="AM2082" s="111" t="str">
        <f t="shared" si="361"/>
        <v/>
      </c>
      <c r="AN2082" s="111" t="str">
        <f t="shared" ca="1" si="362"/>
        <v/>
      </c>
    </row>
    <row r="2083" spans="1:40" ht="20.25" customHeight="1" x14ac:dyDescent="0.3">
      <c r="A2083" s="107"/>
      <c r="B2083" s="144"/>
      <c r="C2083" s="119"/>
      <c r="D2083" s="120"/>
      <c r="E2083" s="119"/>
      <c r="F2083" s="119"/>
      <c r="G2083" s="120"/>
      <c r="H2083" s="119"/>
      <c r="I2083" s="109"/>
      <c r="L2083" s="108"/>
      <c r="M2083" s="108"/>
      <c r="N2083" s="108"/>
      <c r="O2083" s="108"/>
      <c r="P2083" s="108"/>
      <c r="Q2083" s="108"/>
      <c r="R2083" s="108"/>
      <c r="S2083" s="108"/>
      <c r="T2083" s="100">
        <f t="shared" si="353"/>
        <v>0</v>
      </c>
      <c r="U2083" s="111"/>
      <c r="V2083" s="111"/>
      <c r="W2083" s="111">
        <f>SUMIFS($F$3:F2083,$D$3:D2083,D2083,$C$3:C2083,"Buy")+SUMIFS($F$3:F2083,$D$3:D2083,D2083,$C$3:C2083,"Coin Deposit",$E$3:E2083,"&lt;&gt;")</f>
        <v>0</v>
      </c>
      <c r="X2083" s="111">
        <f t="shared" si="354"/>
        <v>0</v>
      </c>
      <c r="Y2083" s="111">
        <f>IF($D2083=Y$1,SUMIFS($H$3:$H2083,$G$3:$G2083,Y$1,$C$3:$C2083,"Sell"),0)</f>
        <v>0</v>
      </c>
      <c r="Z2083" s="111">
        <f t="shared" si="355"/>
        <v>0</v>
      </c>
      <c r="AA2083" s="111">
        <f>IF($D2083=AA$1,SUMIFS($H$3:$H2083,$G$3:$G2083,AA$1,$C$3:$C2083,"Sell"),0)</f>
        <v>0</v>
      </c>
      <c r="AB2083" s="111">
        <f t="shared" si="356"/>
        <v>0</v>
      </c>
      <c r="AC2083" s="111">
        <f>SUMIFS('Deductions and Deposits'!$H:$H,'Deductions and Deposits'!$G:$G,D2083,'Deductions and Deposits'!$F:$F,"&lt;="&amp;B2083)+SUMIFS($F$3:F2083,$D$3:D2083,D2083,$C$3:C2083,"Coin Deposit",$E$3:E2083,"")</f>
        <v>0</v>
      </c>
      <c r="AD2083" s="111">
        <f>SUMIFS('Deductions and Deposits'!$D:$D,'Deductions and Deposits'!$C:$C,D2083)+SUMIFS($F:$F,$D:$D,D2083,$C:$C,"Coin Deduction")</f>
        <v>0</v>
      </c>
      <c r="AE2083" s="111">
        <f>Table5[[#This Row],[Column4]]+Table5[[#This Row],[Column14]]+Table5[[#This Row],[Column19]]+Table5[[#This Row],[Column12]]</f>
        <v>0</v>
      </c>
      <c r="AF2083" s="111">
        <f>Table5[[#This Row],[Column5]]+Table5[[#This Row],[Column13]]+Table5[[#This Row],[Column21]]+Table5[[#This Row],[Column18]]</f>
        <v>0</v>
      </c>
      <c r="AG2083" s="111">
        <f t="shared" si="357"/>
        <v>0</v>
      </c>
      <c r="AH2083" s="111">
        <f t="shared" si="358"/>
        <v>0</v>
      </c>
      <c r="AI2083" s="111">
        <f>Table5[[#This Row],[Column17]]-Table5[[#This Row],[Column20]]</f>
        <v>0</v>
      </c>
      <c r="AJ2083" s="111">
        <f t="shared" si="359"/>
        <v>0</v>
      </c>
      <c r="AK2083" s="111">
        <f t="shared" si="62"/>
        <v>0</v>
      </c>
      <c r="AL2083" s="111">
        <f t="shared" si="360"/>
        <v>0</v>
      </c>
      <c r="AM2083" s="111" t="str">
        <f t="shared" si="361"/>
        <v/>
      </c>
      <c r="AN2083" s="111" t="str">
        <f t="shared" ca="1" si="362"/>
        <v/>
      </c>
    </row>
    <row r="2084" spans="1:40" ht="20.25" customHeight="1" x14ac:dyDescent="0.3">
      <c r="A2084" s="107"/>
      <c r="B2084" s="144"/>
      <c r="C2084" s="119"/>
      <c r="D2084" s="120"/>
      <c r="E2084" s="119"/>
      <c r="F2084" s="119"/>
      <c r="G2084" s="120"/>
      <c r="H2084" s="119"/>
      <c r="I2084" s="109"/>
      <c r="L2084" s="108"/>
      <c r="M2084" s="108"/>
      <c r="N2084" s="108"/>
      <c r="O2084" s="108"/>
      <c r="P2084" s="108"/>
      <c r="Q2084" s="108"/>
      <c r="R2084" s="108"/>
      <c r="S2084" s="108"/>
      <c r="T2084" s="100">
        <f t="shared" si="353"/>
        <v>0</v>
      </c>
      <c r="U2084" s="111"/>
      <c r="V2084" s="111"/>
      <c r="W2084" s="111">
        <f>SUMIFS($F$3:F2084,$D$3:D2084,D2084,$C$3:C2084,"Buy")+SUMIFS($F$3:F2084,$D$3:D2084,D2084,$C$3:C2084,"Coin Deposit",$E$3:E2084,"&lt;&gt;")</f>
        <v>0</v>
      </c>
      <c r="X2084" s="111">
        <f t="shared" si="354"/>
        <v>0</v>
      </c>
      <c r="Y2084" s="111">
        <f>IF($D2084=Y$1,SUMIFS($H$3:$H2084,$G$3:$G2084,Y$1,$C$3:$C2084,"Sell"),0)</f>
        <v>0</v>
      </c>
      <c r="Z2084" s="111">
        <f t="shared" si="355"/>
        <v>0</v>
      </c>
      <c r="AA2084" s="111">
        <f>IF($D2084=AA$1,SUMIFS($H$3:$H2084,$G$3:$G2084,AA$1,$C$3:$C2084,"Sell"),0)</f>
        <v>0</v>
      </c>
      <c r="AB2084" s="111">
        <f t="shared" si="356"/>
        <v>0</v>
      </c>
      <c r="AC2084" s="111">
        <f>SUMIFS('Deductions and Deposits'!$H:$H,'Deductions and Deposits'!$G:$G,D2084,'Deductions and Deposits'!$F:$F,"&lt;="&amp;B2084)+SUMIFS($F$3:F2084,$D$3:D2084,D2084,$C$3:C2084,"Coin Deposit",$E$3:E2084,"")</f>
        <v>0</v>
      </c>
      <c r="AD2084" s="111">
        <f>SUMIFS('Deductions and Deposits'!$D:$D,'Deductions and Deposits'!$C:$C,D2084)+SUMIFS($F:$F,$D:$D,D2084,$C:$C,"Coin Deduction")</f>
        <v>0</v>
      </c>
      <c r="AE2084" s="111">
        <f>Table5[[#This Row],[Column4]]+Table5[[#This Row],[Column14]]+Table5[[#This Row],[Column19]]+Table5[[#This Row],[Column12]]</f>
        <v>0</v>
      </c>
      <c r="AF2084" s="111">
        <f>Table5[[#This Row],[Column5]]+Table5[[#This Row],[Column13]]+Table5[[#This Row],[Column21]]+Table5[[#This Row],[Column18]]</f>
        <v>0</v>
      </c>
      <c r="AG2084" s="111">
        <f t="shared" si="357"/>
        <v>0</v>
      </c>
      <c r="AH2084" s="111">
        <f t="shared" si="358"/>
        <v>0</v>
      </c>
      <c r="AI2084" s="111">
        <f>Table5[[#This Row],[Column17]]-Table5[[#This Row],[Column20]]</f>
        <v>0</v>
      </c>
      <c r="AJ2084" s="111">
        <f t="shared" si="359"/>
        <v>0</v>
      </c>
      <c r="AK2084" s="111">
        <f t="shared" si="62"/>
        <v>0</v>
      </c>
      <c r="AL2084" s="111">
        <f t="shared" si="360"/>
        <v>0</v>
      </c>
      <c r="AM2084" s="111" t="str">
        <f t="shared" si="361"/>
        <v/>
      </c>
      <c r="AN2084" s="111" t="str">
        <f t="shared" ca="1" si="362"/>
        <v/>
      </c>
    </row>
    <row r="2085" spans="1:40" ht="20.25" customHeight="1" x14ac:dyDescent="0.3">
      <c r="A2085" s="107"/>
      <c r="B2085" s="144"/>
      <c r="C2085" s="119"/>
      <c r="D2085" s="120"/>
      <c r="E2085" s="119"/>
      <c r="F2085" s="119"/>
      <c r="G2085" s="120"/>
      <c r="H2085" s="119"/>
      <c r="I2085" s="109"/>
      <c r="L2085" s="108"/>
      <c r="M2085" s="108"/>
      <c r="N2085" s="108"/>
      <c r="O2085" s="108"/>
      <c r="P2085" s="108"/>
      <c r="Q2085" s="108"/>
      <c r="R2085" s="108"/>
      <c r="S2085" s="108"/>
      <c r="T2085" s="100">
        <f t="shared" si="353"/>
        <v>0</v>
      </c>
      <c r="U2085" s="111"/>
      <c r="V2085" s="111"/>
      <c r="W2085" s="111">
        <f>SUMIFS($F$3:F2085,$D$3:D2085,D2085,$C$3:C2085,"Buy")+SUMIFS($F$3:F2085,$D$3:D2085,D2085,$C$3:C2085,"Coin Deposit",$E$3:E2085,"&lt;&gt;")</f>
        <v>0</v>
      </c>
      <c r="X2085" s="111">
        <f t="shared" si="354"/>
        <v>0</v>
      </c>
      <c r="Y2085" s="111">
        <f>IF($D2085=Y$1,SUMIFS($H$3:$H2085,$G$3:$G2085,Y$1,$C$3:$C2085,"Sell"),0)</f>
        <v>0</v>
      </c>
      <c r="Z2085" s="111">
        <f t="shared" si="355"/>
        <v>0</v>
      </c>
      <c r="AA2085" s="111">
        <f>IF($D2085=AA$1,SUMIFS($H$3:$H2085,$G$3:$G2085,AA$1,$C$3:$C2085,"Sell"),0)</f>
        <v>0</v>
      </c>
      <c r="AB2085" s="111">
        <f t="shared" si="356"/>
        <v>0</v>
      </c>
      <c r="AC2085" s="111">
        <f>SUMIFS('Deductions and Deposits'!$H:$H,'Deductions and Deposits'!$G:$G,D2085,'Deductions and Deposits'!$F:$F,"&lt;="&amp;B2085)+SUMIFS($F$3:F2085,$D$3:D2085,D2085,$C$3:C2085,"Coin Deposit",$E$3:E2085,"")</f>
        <v>0</v>
      </c>
      <c r="AD2085" s="111">
        <f>SUMIFS('Deductions and Deposits'!$D:$D,'Deductions and Deposits'!$C:$C,D2085)+SUMIFS($F:$F,$D:$D,D2085,$C:$C,"Coin Deduction")</f>
        <v>0</v>
      </c>
      <c r="AE2085" s="111">
        <f>Table5[[#This Row],[Column4]]+Table5[[#This Row],[Column14]]+Table5[[#This Row],[Column19]]+Table5[[#This Row],[Column12]]</f>
        <v>0</v>
      </c>
      <c r="AF2085" s="111">
        <f>Table5[[#This Row],[Column5]]+Table5[[#This Row],[Column13]]+Table5[[#This Row],[Column21]]+Table5[[#This Row],[Column18]]</f>
        <v>0</v>
      </c>
      <c r="AG2085" s="111">
        <f t="shared" si="357"/>
        <v>0</v>
      </c>
      <c r="AH2085" s="111">
        <f t="shared" si="358"/>
        <v>0</v>
      </c>
      <c r="AI2085" s="111">
        <f>Table5[[#This Row],[Column17]]-Table5[[#This Row],[Column20]]</f>
        <v>0</v>
      </c>
      <c r="AJ2085" s="111">
        <f t="shared" si="359"/>
        <v>0</v>
      </c>
      <c r="AK2085" s="111">
        <f t="shared" si="62"/>
        <v>0</v>
      </c>
      <c r="AL2085" s="111">
        <f t="shared" si="360"/>
        <v>0</v>
      </c>
      <c r="AM2085" s="111" t="str">
        <f t="shared" si="361"/>
        <v/>
      </c>
      <c r="AN2085" s="111" t="str">
        <f t="shared" ca="1" si="362"/>
        <v/>
      </c>
    </row>
    <row r="2086" spans="1:40" ht="20.25" customHeight="1" x14ac:dyDescent="0.3">
      <c r="A2086" s="107"/>
      <c r="B2086" s="144"/>
      <c r="C2086" s="119"/>
      <c r="D2086" s="120"/>
      <c r="E2086" s="119"/>
      <c r="F2086" s="119"/>
      <c r="G2086" s="120"/>
      <c r="H2086" s="119"/>
      <c r="I2086" s="109"/>
      <c r="L2086" s="108"/>
      <c r="M2086" s="108"/>
      <c r="N2086" s="108"/>
      <c r="O2086" s="108"/>
      <c r="P2086" s="108"/>
      <c r="Q2086" s="108"/>
      <c r="R2086" s="108"/>
      <c r="S2086" s="108"/>
      <c r="T2086" s="100">
        <f t="shared" si="353"/>
        <v>0</v>
      </c>
      <c r="U2086" s="111"/>
      <c r="V2086" s="111"/>
      <c r="W2086" s="111">
        <f>SUMIFS($F$3:F2086,$D$3:D2086,D2086,$C$3:C2086,"Buy")+SUMIFS($F$3:F2086,$D$3:D2086,D2086,$C$3:C2086,"Coin Deposit",$E$3:E2086,"&lt;&gt;")</f>
        <v>0</v>
      </c>
      <c r="X2086" s="111">
        <f t="shared" si="354"/>
        <v>0</v>
      </c>
      <c r="Y2086" s="111">
        <f>IF($D2086=Y$1,SUMIFS($H$3:$H2086,$G$3:$G2086,Y$1,$C$3:$C2086,"Sell"),0)</f>
        <v>0</v>
      </c>
      <c r="Z2086" s="111">
        <f t="shared" si="355"/>
        <v>0</v>
      </c>
      <c r="AA2086" s="111">
        <f>IF($D2086=AA$1,SUMIFS($H$3:$H2086,$G$3:$G2086,AA$1,$C$3:$C2086,"Sell"),0)</f>
        <v>0</v>
      </c>
      <c r="AB2086" s="111">
        <f t="shared" si="356"/>
        <v>0</v>
      </c>
      <c r="AC2086" s="111">
        <f>SUMIFS('Deductions and Deposits'!$H:$H,'Deductions and Deposits'!$G:$G,D2086,'Deductions and Deposits'!$F:$F,"&lt;="&amp;B2086)+SUMIFS($F$3:F2086,$D$3:D2086,D2086,$C$3:C2086,"Coin Deposit",$E$3:E2086,"")</f>
        <v>0</v>
      </c>
      <c r="AD2086" s="111">
        <f>SUMIFS('Deductions and Deposits'!$D:$D,'Deductions and Deposits'!$C:$C,D2086)+SUMIFS($F:$F,$D:$D,D2086,$C:$C,"Coin Deduction")</f>
        <v>0</v>
      </c>
      <c r="AE2086" s="111">
        <f>Table5[[#This Row],[Column4]]+Table5[[#This Row],[Column14]]+Table5[[#This Row],[Column19]]+Table5[[#This Row],[Column12]]</f>
        <v>0</v>
      </c>
      <c r="AF2086" s="111">
        <f>Table5[[#This Row],[Column5]]+Table5[[#This Row],[Column13]]+Table5[[#This Row],[Column21]]+Table5[[#This Row],[Column18]]</f>
        <v>0</v>
      </c>
      <c r="AG2086" s="111">
        <f t="shared" si="357"/>
        <v>0</v>
      </c>
      <c r="AH2086" s="111">
        <f t="shared" si="358"/>
        <v>0</v>
      </c>
      <c r="AI2086" s="111">
        <f>Table5[[#This Row],[Column17]]-Table5[[#This Row],[Column20]]</f>
        <v>0</v>
      </c>
      <c r="AJ2086" s="111">
        <f t="shared" si="359"/>
        <v>0</v>
      </c>
      <c r="AK2086" s="111">
        <f t="shared" si="62"/>
        <v>0</v>
      </c>
      <c r="AL2086" s="111">
        <f t="shared" si="360"/>
        <v>0</v>
      </c>
      <c r="AM2086" s="111" t="str">
        <f t="shared" si="361"/>
        <v/>
      </c>
      <c r="AN2086" s="111" t="str">
        <f t="shared" ca="1" si="362"/>
        <v/>
      </c>
    </row>
    <row r="2087" spans="1:40" ht="20.25" customHeight="1" x14ac:dyDescent="0.3">
      <c r="A2087" s="107"/>
      <c r="B2087" s="144"/>
      <c r="C2087" s="119"/>
      <c r="D2087" s="120"/>
      <c r="E2087" s="119"/>
      <c r="F2087" s="119"/>
      <c r="G2087" s="120"/>
      <c r="H2087" s="119"/>
      <c r="I2087" s="109"/>
      <c r="L2087" s="108"/>
      <c r="M2087" s="108"/>
      <c r="N2087" s="108"/>
      <c r="O2087" s="108"/>
      <c r="P2087" s="108"/>
      <c r="Q2087" s="108"/>
      <c r="R2087" s="108"/>
      <c r="S2087" s="108"/>
      <c r="T2087" s="100">
        <f t="shared" si="353"/>
        <v>0</v>
      </c>
      <c r="U2087" s="111"/>
      <c r="V2087" s="111"/>
      <c r="W2087" s="111">
        <f>SUMIFS($F$3:F2087,$D$3:D2087,D2087,$C$3:C2087,"Buy")+SUMIFS($F$3:F2087,$D$3:D2087,D2087,$C$3:C2087,"Coin Deposit",$E$3:E2087,"&lt;&gt;")</f>
        <v>0</v>
      </c>
      <c r="X2087" s="111">
        <f t="shared" si="354"/>
        <v>0</v>
      </c>
      <c r="Y2087" s="111">
        <f>IF($D2087=Y$1,SUMIFS($H$3:$H2087,$G$3:$G2087,Y$1,$C$3:$C2087,"Sell"),0)</f>
        <v>0</v>
      </c>
      <c r="Z2087" s="111">
        <f t="shared" si="355"/>
        <v>0</v>
      </c>
      <c r="AA2087" s="111">
        <f>IF($D2087=AA$1,SUMIFS($H$3:$H2087,$G$3:$G2087,AA$1,$C$3:$C2087,"Sell"),0)</f>
        <v>0</v>
      </c>
      <c r="AB2087" s="111">
        <f t="shared" si="356"/>
        <v>0</v>
      </c>
      <c r="AC2087" s="111">
        <f>SUMIFS('Deductions and Deposits'!$H:$H,'Deductions and Deposits'!$G:$G,D2087,'Deductions and Deposits'!$F:$F,"&lt;="&amp;B2087)+SUMIFS($F$3:F2087,$D$3:D2087,D2087,$C$3:C2087,"Coin Deposit",$E$3:E2087,"")</f>
        <v>0</v>
      </c>
      <c r="AD2087" s="111">
        <f>SUMIFS('Deductions and Deposits'!$D:$D,'Deductions and Deposits'!$C:$C,D2087)+SUMIFS($F:$F,$D:$D,D2087,$C:$C,"Coin Deduction")</f>
        <v>0</v>
      </c>
      <c r="AE2087" s="111">
        <f>Table5[[#This Row],[Column4]]+Table5[[#This Row],[Column14]]+Table5[[#This Row],[Column19]]+Table5[[#This Row],[Column12]]</f>
        <v>0</v>
      </c>
      <c r="AF2087" s="111">
        <f>Table5[[#This Row],[Column5]]+Table5[[#This Row],[Column13]]+Table5[[#This Row],[Column21]]+Table5[[#This Row],[Column18]]</f>
        <v>0</v>
      </c>
      <c r="AG2087" s="111">
        <f t="shared" si="357"/>
        <v>0</v>
      </c>
      <c r="AH2087" s="111">
        <f t="shared" si="358"/>
        <v>0</v>
      </c>
      <c r="AI2087" s="111">
        <f>Table5[[#This Row],[Column17]]-Table5[[#This Row],[Column20]]</f>
        <v>0</v>
      </c>
      <c r="AJ2087" s="111">
        <f t="shared" si="359"/>
        <v>0</v>
      </c>
      <c r="AK2087" s="111">
        <f t="shared" si="62"/>
        <v>0</v>
      </c>
      <c r="AL2087" s="111">
        <f t="shared" si="360"/>
        <v>0</v>
      </c>
      <c r="AM2087" s="111" t="str">
        <f t="shared" si="361"/>
        <v/>
      </c>
      <c r="AN2087" s="111" t="str">
        <f t="shared" ca="1" si="362"/>
        <v/>
      </c>
    </row>
    <row r="2088" spans="1:40" ht="20.25" customHeight="1" x14ac:dyDescent="0.3">
      <c r="A2088" s="107"/>
      <c r="B2088" s="144"/>
      <c r="C2088" s="119"/>
      <c r="D2088" s="120"/>
      <c r="E2088" s="119"/>
      <c r="F2088" s="119"/>
      <c r="G2088" s="120"/>
      <c r="H2088" s="119"/>
      <c r="I2088" s="109"/>
      <c r="L2088" s="108"/>
      <c r="M2088" s="108"/>
      <c r="N2088" s="108"/>
      <c r="O2088" s="108"/>
      <c r="P2088" s="108"/>
      <c r="Q2088" s="108"/>
      <c r="R2088" s="108"/>
      <c r="S2088" s="108"/>
      <c r="T2088" s="100">
        <f t="shared" si="353"/>
        <v>0</v>
      </c>
      <c r="U2088" s="111"/>
      <c r="V2088" s="111"/>
      <c r="W2088" s="111">
        <f>SUMIFS($F$3:F2088,$D$3:D2088,D2088,$C$3:C2088,"Buy")+SUMIFS($F$3:F2088,$D$3:D2088,D2088,$C$3:C2088,"Coin Deposit",$E$3:E2088,"&lt;&gt;")</f>
        <v>0</v>
      </c>
      <c r="X2088" s="111">
        <f t="shared" si="354"/>
        <v>0</v>
      </c>
      <c r="Y2088" s="111">
        <f>IF($D2088=Y$1,SUMIFS($H$3:$H2088,$G$3:$G2088,Y$1,$C$3:$C2088,"Sell"),0)</f>
        <v>0</v>
      </c>
      <c r="Z2088" s="111">
        <f t="shared" si="355"/>
        <v>0</v>
      </c>
      <c r="AA2088" s="111">
        <f>IF($D2088=AA$1,SUMIFS($H$3:$H2088,$G$3:$G2088,AA$1,$C$3:$C2088,"Sell"),0)</f>
        <v>0</v>
      </c>
      <c r="AB2088" s="111">
        <f t="shared" si="356"/>
        <v>0</v>
      </c>
      <c r="AC2088" s="111">
        <f>SUMIFS('Deductions and Deposits'!$H:$H,'Deductions and Deposits'!$G:$G,D2088,'Deductions and Deposits'!$F:$F,"&lt;="&amp;B2088)+SUMIFS($F$3:F2088,$D$3:D2088,D2088,$C$3:C2088,"Coin Deposit",$E$3:E2088,"")</f>
        <v>0</v>
      </c>
      <c r="AD2088" s="111">
        <f>SUMIFS('Deductions and Deposits'!$D:$D,'Deductions and Deposits'!$C:$C,D2088)+SUMIFS($F:$F,$D:$D,D2088,$C:$C,"Coin Deduction")</f>
        <v>0</v>
      </c>
      <c r="AE2088" s="111">
        <f>Table5[[#This Row],[Column4]]+Table5[[#This Row],[Column14]]+Table5[[#This Row],[Column19]]+Table5[[#This Row],[Column12]]</f>
        <v>0</v>
      </c>
      <c r="AF2088" s="111">
        <f>Table5[[#This Row],[Column5]]+Table5[[#This Row],[Column13]]+Table5[[#This Row],[Column21]]+Table5[[#This Row],[Column18]]</f>
        <v>0</v>
      </c>
      <c r="AG2088" s="111">
        <f t="shared" si="357"/>
        <v>0</v>
      </c>
      <c r="AH2088" s="111">
        <f t="shared" si="358"/>
        <v>0</v>
      </c>
      <c r="AI2088" s="111">
        <f>Table5[[#This Row],[Column17]]-Table5[[#This Row],[Column20]]</f>
        <v>0</v>
      </c>
      <c r="AJ2088" s="111">
        <f t="shared" si="359"/>
        <v>0</v>
      </c>
      <c r="AK2088" s="111">
        <f t="shared" si="62"/>
        <v>0</v>
      </c>
      <c r="AL2088" s="111">
        <f t="shared" si="360"/>
        <v>0</v>
      </c>
      <c r="AM2088" s="111" t="str">
        <f t="shared" si="361"/>
        <v/>
      </c>
      <c r="AN2088" s="111" t="str">
        <f t="shared" ca="1" si="362"/>
        <v/>
      </c>
    </row>
    <row r="2089" spans="1:40" ht="20.25" customHeight="1" x14ac:dyDescent="0.3">
      <c r="A2089" s="107"/>
      <c r="B2089" s="144"/>
      <c r="C2089" s="119"/>
      <c r="D2089" s="120"/>
      <c r="E2089" s="119"/>
      <c r="F2089" s="119"/>
      <c r="G2089" s="120"/>
      <c r="H2089" s="119"/>
      <c r="I2089" s="109"/>
      <c r="L2089" s="108"/>
      <c r="M2089" s="108"/>
      <c r="N2089" s="108"/>
      <c r="O2089" s="108"/>
      <c r="P2089" s="108"/>
      <c r="Q2089" s="108"/>
      <c r="R2089" s="108"/>
      <c r="S2089" s="108"/>
      <c r="T2089" s="100">
        <f t="shared" si="353"/>
        <v>0</v>
      </c>
      <c r="U2089" s="111"/>
      <c r="V2089" s="111"/>
      <c r="W2089" s="111">
        <f>SUMIFS($F$3:F2089,$D$3:D2089,D2089,$C$3:C2089,"Buy")+SUMIFS($F$3:F2089,$D$3:D2089,D2089,$C$3:C2089,"Coin Deposit",$E$3:E2089,"&lt;&gt;")</f>
        <v>0</v>
      </c>
      <c r="X2089" s="111">
        <f t="shared" si="354"/>
        <v>0</v>
      </c>
      <c r="Y2089" s="111">
        <f>IF($D2089=Y$1,SUMIFS($H$3:$H2089,$G$3:$G2089,Y$1,$C$3:$C2089,"Sell"),0)</f>
        <v>0</v>
      </c>
      <c r="Z2089" s="111">
        <f t="shared" si="355"/>
        <v>0</v>
      </c>
      <c r="AA2089" s="111">
        <f>IF($D2089=AA$1,SUMIFS($H$3:$H2089,$G$3:$G2089,AA$1,$C$3:$C2089,"Sell"),0)</f>
        <v>0</v>
      </c>
      <c r="AB2089" s="111">
        <f t="shared" si="356"/>
        <v>0</v>
      </c>
      <c r="AC2089" s="111">
        <f>SUMIFS('Deductions and Deposits'!$H:$H,'Deductions and Deposits'!$G:$G,D2089,'Deductions and Deposits'!$F:$F,"&lt;="&amp;B2089)+SUMIFS($F$3:F2089,$D$3:D2089,D2089,$C$3:C2089,"Coin Deposit",$E$3:E2089,"")</f>
        <v>0</v>
      </c>
      <c r="AD2089" s="111">
        <f>SUMIFS('Deductions and Deposits'!$D:$D,'Deductions and Deposits'!$C:$C,D2089)+SUMIFS($F:$F,$D:$D,D2089,$C:$C,"Coin Deduction")</f>
        <v>0</v>
      </c>
      <c r="AE2089" s="111">
        <f>Table5[[#This Row],[Column4]]+Table5[[#This Row],[Column14]]+Table5[[#This Row],[Column19]]+Table5[[#This Row],[Column12]]</f>
        <v>0</v>
      </c>
      <c r="AF2089" s="111">
        <f>Table5[[#This Row],[Column5]]+Table5[[#This Row],[Column13]]+Table5[[#This Row],[Column21]]+Table5[[#This Row],[Column18]]</f>
        <v>0</v>
      </c>
      <c r="AG2089" s="111">
        <f t="shared" si="357"/>
        <v>0</v>
      </c>
      <c r="AH2089" s="111">
        <f t="shared" si="358"/>
        <v>0</v>
      </c>
      <c r="AI2089" s="111">
        <f>Table5[[#This Row],[Column17]]-Table5[[#This Row],[Column20]]</f>
        <v>0</v>
      </c>
      <c r="AJ2089" s="111">
        <f t="shared" si="359"/>
        <v>0</v>
      </c>
      <c r="AK2089" s="111">
        <f t="shared" si="62"/>
        <v>0</v>
      </c>
      <c r="AL2089" s="111">
        <f t="shared" si="360"/>
        <v>0</v>
      </c>
      <c r="AM2089" s="111" t="str">
        <f t="shared" si="361"/>
        <v/>
      </c>
      <c r="AN2089" s="111" t="str">
        <f t="shared" ca="1" si="362"/>
        <v/>
      </c>
    </row>
    <row r="2090" spans="1:40" ht="20.25" customHeight="1" x14ac:dyDescent="0.3">
      <c r="A2090" s="107"/>
      <c r="B2090" s="144"/>
      <c r="C2090" s="119"/>
      <c r="D2090" s="120"/>
      <c r="E2090" s="119"/>
      <c r="F2090" s="119"/>
      <c r="G2090" s="120"/>
      <c r="H2090" s="119"/>
      <c r="I2090" s="109"/>
      <c r="L2090" s="108"/>
      <c r="M2090" s="108"/>
      <c r="N2090" s="108"/>
      <c r="O2090" s="108"/>
      <c r="P2090" s="108"/>
      <c r="Q2090" s="108"/>
      <c r="R2090" s="108"/>
      <c r="S2090" s="108"/>
      <c r="T2090" s="100">
        <f t="shared" si="353"/>
        <v>0</v>
      </c>
      <c r="U2090" s="111"/>
      <c r="V2090" s="111"/>
      <c r="W2090" s="111">
        <f>SUMIFS($F$3:F2090,$D$3:D2090,D2090,$C$3:C2090,"Buy")+SUMIFS($F$3:F2090,$D$3:D2090,D2090,$C$3:C2090,"Coin Deposit",$E$3:E2090,"&lt;&gt;")</f>
        <v>0</v>
      </c>
      <c r="X2090" s="111">
        <f t="shared" si="354"/>
        <v>0</v>
      </c>
      <c r="Y2090" s="111">
        <f>IF($D2090=Y$1,SUMIFS($H$3:$H2090,$G$3:$G2090,Y$1,$C$3:$C2090,"Sell"),0)</f>
        <v>0</v>
      </c>
      <c r="Z2090" s="111">
        <f t="shared" si="355"/>
        <v>0</v>
      </c>
      <c r="AA2090" s="111">
        <f>IF($D2090=AA$1,SUMIFS($H$3:$H2090,$G$3:$G2090,AA$1,$C$3:$C2090,"Sell"),0)</f>
        <v>0</v>
      </c>
      <c r="AB2090" s="111">
        <f t="shared" si="356"/>
        <v>0</v>
      </c>
      <c r="AC2090" s="111">
        <f>SUMIFS('Deductions and Deposits'!$H:$H,'Deductions and Deposits'!$G:$G,D2090,'Deductions and Deposits'!$F:$F,"&lt;="&amp;B2090)+SUMIFS($F$3:F2090,$D$3:D2090,D2090,$C$3:C2090,"Coin Deposit",$E$3:E2090,"")</f>
        <v>0</v>
      </c>
      <c r="AD2090" s="111">
        <f>SUMIFS('Deductions and Deposits'!$D:$D,'Deductions and Deposits'!$C:$C,D2090)+SUMIFS($F:$F,$D:$D,D2090,$C:$C,"Coin Deduction")</f>
        <v>0</v>
      </c>
      <c r="AE2090" s="111">
        <f>Table5[[#This Row],[Column4]]+Table5[[#This Row],[Column14]]+Table5[[#This Row],[Column19]]+Table5[[#This Row],[Column12]]</f>
        <v>0</v>
      </c>
      <c r="AF2090" s="111">
        <f>Table5[[#This Row],[Column5]]+Table5[[#This Row],[Column13]]+Table5[[#This Row],[Column21]]+Table5[[#This Row],[Column18]]</f>
        <v>0</v>
      </c>
      <c r="AG2090" s="111">
        <f t="shared" si="357"/>
        <v>0</v>
      </c>
      <c r="AH2090" s="111">
        <f t="shared" si="358"/>
        <v>0</v>
      </c>
      <c r="AI2090" s="111">
        <f>Table5[[#This Row],[Column17]]-Table5[[#This Row],[Column20]]</f>
        <v>0</v>
      </c>
      <c r="AJ2090" s="111">
        <f t="shared" si="359"/>
        <v>0</v>
      </c>
      <c r="AK2090" s="111">
        <f t="shared" si="62"/>
        <v>0</v>
      </c>
      <c r="AL2090" s="111">
        <f t="shared" si="360"/>
        <v>0</v>
      </c>
      <c r="AM2090" s="111" t="str">
        <f t="shared" si="361"/>
        <v/>
      </c>
      <c r="AN2090" s="111" t="str">
        <f t="shared" ca="1" si="362"/>
        <v/>
      </c>
    </row>
    <row r="2091" spans="1:40" ht="20.25" customHeight="1" x14ac:dyDescent="0.3">
      <c r="A2091" s="107"/>
      <c r="B2091" s="144"/>
      <c r="C2091" s="119"/>
      <c r="D2091" s="120"/>
      <c r="E2091" s="119"/>
      <c r="F2091" s="119"/>
      <c r="G2091" s="120"/>
      <c r="H2091" s="119"/>
      <c r="I2091" s="109"/>
      <c r="L2091" s="108"/>
      <c r="M2091" s="108"/>
      <c r="N2091" s="108"/>
      <c r="O2091" s="108"/>
      <c r="P2091" s="108"/>
      <c r="Q2091" s="108"/>
      <c r="R2091" s="108"/>
      <c r="S2091" s="108"/>
      <c r="T2091" s="100">
        <f t="shared" si="353"/>
        <v>0</v>
      </c>
      <c r="U2091" s="111"/>
      <c r="V2091" s="111"/>
      <c r="W2091" s="111">
        <f>SUMIFS($F$3:F2091,$D$3:D2091,D2091,$C$3:C2091,"Buy")+SUMIFS($F$3:F2091,$D$3:D2091,D2091,$C$3:C2091,"Coin Deposit",$E$3:E2091,"&lt;&gt;")</f>
        <v>0</v>
      </c>
      <c r="X2091" s="111">
        <f t="shared" si="354"/>
        <v>0</v>
      </c>
      <c r="Y2091" s="111">
        <f>IF($D2091=Y$1,SUMIFS($H$3:$H2091,$G$3:$G2091,Y$1,$C$3:$C2091,"Sell"),0)</f>
        <v>0</v>
      </c>
      <c r="Z2091" s="111">
        <f t="shared" si="355"/>
        <v>0</v>
      </c>
      <c r="AA2091" s="111">
        <f>IF($D2091=AA$1,SUMIFS($H$3:$H2091,$G$3:$G2091,AA$1,$C$3:$C2091,"Sell"),0)</f>
        <v>0</v>
      </c>
      <c r="AB2091" s="111">
        <f t="shared" si="356"/>
        <v>0</v>
      </c>
      <c r="AC2091" s="111">
        <f>SUMIFS('Deductions and Deposits'!$H:$H,'Deductions and Deposits'!$G:$G,D2091,'Deductions and Deposits'!$F:$F,"&lt;="&amp;B2091)+SUMIFS($F$3:F2091,$D$3:D2091,D2091,$C$3:C2091,"Coin Deposit",$E$3:E2091,"")</f>
        <v>0</v>
      </c>
      <c r="AD2091" s="111">
        <f>SUMIFS('Deductions and Deposits'!$D:$D,'Deductions and Deposits'!$C:$C,D2091)+SUMIFS($F:$F,$D:$D,D2091,$C:$C,"Coin Deduction")</f>
        <v>0</v>
      </c>
      <c r="AE2091" s="111">
        <f>Table5[[#This Row],[Column4]]+Table5[[#This Row],[Column14]]+Table5[[#This Row],[Column19]]+Table5[[#This Row],[Column12]]</f>
        <v>0</v>
      </c>
      <c r="AF2091" s="111">
        <f>Table5[[#This Row],[Column5]]+Table5[[#This Row],[Column13]]+Table5[[#This Row],[Column21]]+Table5[[#This Row],[Column18]]</f>
        <v>0</v>
      </c>
      <c r="AG2091" s="111">
        <f t="shared" si="357"/>
        <v>0</v>
      </c>
      <c r="AH2091" s="111">
        <f t="shared" si="358"/>
        <v>0</v>
      </c>
      <c r="AI2091" s="111">
        <f>Table5[[#This Row],[Column17]]-Table5[[#This Row],[Column20]]</f>
        <v>0</v>
      </c>
      <c r="AJ2091" s="111">
        <f t="shared" si="359"/>
        <v>0</v>
      </c>
      <c r="AK2091" s="111">
        <f t="shared" si="62"/>
        <v>0</v>
      </c>
      <c r="AL2091" s="111">
        <f t="shared" si="360"/>
        <v>0</v>
      </c>
      <c r="AM2091" s="111" t="str">
        <f t="shared" si="361"/>
        <v/>
      </c>
      <c r="AN2091" s="111" t="str">
        <f t="shared" ca="1" si="362"/>
        <v/>
      </c>
    </row>
    <row r="2092" spans="1:40" ht="20.25" customHeight="1" x14ac:dyDescent="0.3">
      <c r="A2092" s="107"/>
      <c r="B2092" s="144"/>
      <c r="C2092" s="119"/>
      <c r="D2092" s="120"/>
      <c r="E2092" s="119"/>
      <c r="F2092" s="119"/>
      <c r="G2092" s="120"/>
      <c r="H2092" s="119"/>
      <c r="I2092" s="109"/>
      <c r="L2092" s="108"/>
      <c r="M2092" s="108"/>
      <c r="N2092" s="108"/>
      <c r="O2092" s="108"/>
      <c r="P2092" s="108"/>
      <c r="Q2092" s="108"/>
      <c r="R2092" s="108"/>
      <c r="S2092" s="108"/>
      <c r="T2092" s="100">
        <f t="shared" si="353"/>
        <v>0</v>
      </c>
      <c r="U2092" s="111"/>
      <c r="V2092" s="111"/>
      <c r="W2092" s="111">
        <f>SUMIFS($F$3:F2092,$D$3:D2092,D2092,$C$3:C2092,"Buy")+SUMIFS($F$3:F2092,$D$3:D2092,D2092,$C$3:C2092,"Coin Deposit",$E$3:E2092,"&lt;&gt;")</f>
        <v>0</v>
      </c>
      <c r="X2092" s="111">
        <f t="shared" si="354"/>
        <v>0</v>
      </c>
      <c r="Y2092" s="111">
        <f>IF($D2092=Y$1,SUMIFS($H$3:$H2092,$G$3:$G2092,Y$1,$C$3:$C2092,"Sell"),0)</f>
        <v>0</v>
      </c>
      <c r="Z2092" s="111">
        <f t="shared" si="355"/>
        <v>0</v>
      </c>
      <c r="AA2092" s="111">
        <f>IF($D2092=AA$1,SUMIFS($H$3:$H2092,$G$3:$G2092,AA$1,$C$3:$C2092,"Sell"),0)</f>
        <v>0</v>
      </c>
      <c r="AB2092" s="111">
        <f t="shared" si="356"/>
        <v>0</v>
      </c>
      <c r="AC2092" s="111">
        <f>SUMIFS('Deductions and Deposits'!$H:$H,'Deductions and Deposits'!$G:$G,D2092,'Deductions and Deposits'!$F:$F,"&lt;="&amp;B2092)+SUMIFS($F$3:F2092,$D$3:D2092,D2092,$C$3:C2092,"Coin Deposit",$E$3:E2092,"")</f>
        <v>0</v>
      </c>
      <c r="AD2092" s="111">
        <f>SUMIFS('Deductions and Deposits'!$D:$D,'Deductions and Deposits'!$C:$C,D2092)+SUMIFS($F:$F,$D:$D,D2092,$C:$C,"Coin Deduction")</f>
        <v>0</v>
      </c>
      <c r="AE2092" s="111">
        <f>Table5[[#This Row],[Column4]]+Table5[[#This Row],[Column14]]+Table5[[#This Row],[Column19]]+Table5[[#This Row],[Column12]]</f>
        <v>0</v>
      </c>
      <c r="AF2092" s="111">
        <f>Table5[[#This Row],[Column5]]+Table5[[#This Row],[Column13]]+Table5[[#This Row],[Column21]]+Table5[[#This Row],[Column18]]</f>
        <v>0</v>
      </c>
      <c r="AG2092" s="111">
        <f t="shared" si="357"/>
        <v>0</v>
      </c>
      <c r="AH2092" s="111">
        <f t="shared" si="358"/>
        <v>0</v>
      </c>
      <c r="AI2092" s="111">
        <f>Table5[[#This Row],[Column17]]-Table5[[#This Row],[Column20]]</f>
        <v>0</v>
      </c>
      <c r="AJ2092" s="111">
        <f t="shared" si="359"/>
        <v>0</v>
      </c>
      <c r="AK2092" s="111">
        <f t="shared" si="62"/>
        <v>0</v>
      </c>
      <c r="AL2092" s="111">
        <f t="shared" si="360"/>
        <v>0</v>
      </c>
      <c r="AM2092" s="111" t="str">
        <f t="shared" si="361"/>
        <v/>
      </c>
      <c r="AN2092" s="111" t="str">
        <f t="shared" ca="1" si="362"/>
        <v/>
      </c>
    </row>
    <row r="2093" spans="1:40" ht="20.25" customHeight="1" x14ac:dyDescent="0.3">
      <c r="A2093" s="107"/>
      <c r="B2093" s="144"/>
      <c r="C2093" s="119"/>
      <c r="D2093" s="120"/>
      <c r="E2093" s="119"/>
      <c r="F2093" s="119"/>
      <c r="G2093" s="120"/>
      <c r="H2093" s="119"/>
      <c r="I2093" s="109"/>
      <c r="L2093" s="108"/>
      <c r="M2093" s="108"/>
      <c r="N2093" s="108"/>
      <c r="O2093" s="108"/>
      <c r="P2093" s="108"/>
      <c r="Q2093" s="108"/>
      <c r="R2093" s="108"/>
      <c r="S2093" s="108"/>
      <c r="T2093" s="100">
        <f t="shared" si="353"/>
        <v>0</v>
      </c>
      <c r="U2093" s="111"/>
      <c r="V2093" s="111"/>
      <c r="W2093" s="111">
        <f>SUMIFS($F$3:F2093,$D$3:D2093,D2093,$C$3:C2093,"Buy")+SUMIFS($F$3:F2093,$D$3:D2093,D2093,$C$3:C2093,"Coin Deposit",$E$3:E2093,"&lt;&gt;")</f>
        <v>0</v>
      </c>
      <c r="X2093" s="111">
        <f t="shared" si="354"/>
        <v>0</v>
      </c>
      <c r="Y2093" s="111">
        <f>IF($D2093=Y$1,SUMIFS($H$3:$H2093,$G$3:$G2093,Y$1,$C$3:$C2093,"Sell"),0)</f>
        <v>0</v>
      </c>
      <c r="Z2093" s="111">
        <f t="shared" si="355"/>
        <v>0</v>
      </c>
      <c r="AA2093" s="111">
        <f>IF($D2093=AA$1,SUMIFS($H$3:$H2093,$G$3:$G2093,AA$1,$C$3:$C2093,"Sell"),0)</f>
        <v>0</v>
      </c>
      <c r="AB2093" s="111">
        <f t="shared" si="356"/>
        <v>0</v>
      </c>
      <c r="AC2093" s="111">
        <f>SUMIFS('Deductions and Deposits'!$H:$H,'Deductions and Deposits'!$G:$G,D2093,'Deductions and Deposits'!$F:$F,"&lt;="&amp;B2093)+SUMIFS($F$3:F2093,$D$3:D2093,D2093,$C$3:C2093,"Coin Deposit",$E$3:E2093,"")</f>
        <v>0</v>
      </c>
      <c r="AD2093" s="111">
        <f>SUMIFS('Deductions and Deposits'!$D:$D,'Deductions and Deposits'!$C:$C,D2093)+SUMIFS($F:$F,$D:$D,D2093,$C:$C,"Coin Deduction")</f>
        <v>0</v>
      </c>
      <c r="AE2093" s="111">
        <f>Table5[[#This Row],[Column4]]+Table5[[#This Row],[Column14]]+Table5[[#This Row],[Column19]]+Table5[[#This Row],[Column12]]</f>
        <v>0</v>
      </c>
      <c r="AF2093" s="111">
        <f>Table5[[#This Row],[Column5]]+Table5[[#This Row],[Column13]]+Table5[[#This Row],[Column21]]+Table5[[#This Row],[Column18]]</f>
        <v>0</v>
      </c>
      <c r="AG2093" s="111">
        <f t="shared" si="357"/>
        <v>0</v>
      </c>
      <c r="AH2093" s="111">
        <f t="shared" si="358"/>
        <v>0</v>
      </c>
      <c r="AI2093" s="111">
        <f>Table5[[#This Row],[Column17]]-Table5[[#This Row],[Column20]]</f>
        <v>0</v>
      </c>
      <c r="AJ2093" s="111">
        <f t="shared" si="359"/>
        <v>0</v>
      </c>
      <c r="AK2093" s="111">
        <f t="shared" si="62"/>
        <v>0</v>
      </c>
      <c r="AL2093" s="111">
        <f t="shared" si="360"/>
        <v>0</v>
      </c>
      <c r="AM2093" s="111" t="str">
        <f t="shared" si="361"/>
        <v/>
      </c>
      <c r="AN2093" s="111" t="str">
        <f t="shared" ca="1" si="362"/>
        <v/>
      </c>
    </row>
    <row r="2094" spans="1:40" ht="20.25" customHeight="1" x14ac:dyDescent="0.3">
      <c r="A2094" s="107"/>
      <c r="B2094" s="144"/>
      <c r="C2094" s="119"/>
      <c r="D2094" s="120"/>
      <c r="E2094" s="119"/>
      <c r="F2094" s="119"/>
      <c r="G2094" s="120"/>
      <c r="H2094" s="119"/>
      <c r="I2094" s="109"/>
      <c r="L2094" s="108"/>
      <c r="M2094" s="108"/>
      <c r="N2094" s="108"/>
      <c r="O2094" s="108"/>
      <c r="P2094" s="108"/>
      <c r="Q2094" s="108"/>
      <c r="R2094" s="108"/>
      <c r="S2094" s="108"/>
      <c r="T2094" s="100">
        <f t="shared" si="353"/>
        <v>0</v>
      </c>
      <c r="U2094" s="111"/>
      <c r="V2094" s="111"/>
      <c r="W2094" s="111">
        <f>SUMIFS($F$3:F2094,$D$3:D2094,D2094,$C$3:C2094,"Buy")+SUMIFS($F$3:F2094,$D$3:D2094,D2094,$C$3:C2094,"Coin Deposit",$E$3:E2094,"&lt;&gt;")</f>
        <v>0</v>
      </c>
      <c r="X2094" s="111">
        <f t="shared" si="354"/>
        <v>0</v>
      </c>
      <c r="Y2094" s="111">
        <f>IF($D2094=Y$1,SUMIFS($H$3:$H2094,$G$3:$G2094,Y$1,$C$3:$C2094,"Sell"),0)</f>
        <v>0</v>
      </c>
      <c r="Z2094" s="111">
        <f t="shared" si="355"/>
        <v>0</v>
      </c>
      <c r="AA2094" s="111">
        <f>IF($D2094=AA$1,SUMIFS($H$3:$H2094,$G$3:$G2094,AA$1,$C$3:$C2094,"Sell"),0)</f>
        <v>0</v>
      </c>
      <c r="AB2094" s="111">
        <f t="shared" si="356"/>
        <v>0</v>
      </c>
      <c r="AC2094" s="111">
        <f>SUMIFS('Deductions and Deposits'!$H:$H,'Deductions and Deposits'!$G:$G,D2094,'Deductions and Deposits'!$F:$F,"&lt;="&amp;B2094)+SUMIFS($F$3:F2094,$D$3:D2094,D2094,$C$3:C2094,"Coin Deposit",$E$3:E2094,"")</f>
        <v>0</v>
      </c>
      <c r="AD2094" s="111">
        <f>SUMIFS('Deductions and Deposits'!$D:$D,'Deductions and Deposits'!$C:$C,D2094)+SUMIFS($F:$F,$D:$D,D2094,$C:$C,"Coin Deduction")</f>
        <v>0</v>
      </c>
      <c r="AE2094" s="111">
        <f>Table5[[#This Row],[Column4]]+Table5[[#This Row],[Column14]]+Table5[[#This Row],[Column19]]+Table5[[#This Row],[Column12]]</f>
        <v>0</v>
      </c>
      <c r="AF2094" s="111">
        <f>Table5[[#This Row],[Column5]]+Table5[[#This Row],[Column13]]+Table5[[#This Row],[Column21]]+Table5[[#This Row],[Column18]]</f>
        <v>0</v>
      </c>
      <c r="AG2094" s="111">
        <f t="shared" si="357"/>
        <v>0</v>
      </c>
      <c r="AH2094" s="111">
        <f t="shared" si="358"/>
        <v>0</v>
      </c>
      <c r="AI2094" s="111">
        <f>Table5[[#This Row],[Column17]]-Table5[[#This Row],[Column20]]</f>
        <v>0</v>
      </c>
      <c r="AJ2094" s="111">
        <f t="shared" si="359"/>
        <v>0</v>
      </c>
      <c r="AK2094" s="111">
        <f t="shared" si="62"/>
        <v>0</v>
      </c>
      <c r="AL2094" s="111">
        <f t="shared" si="360"/>
        <v>0</v>
      </c>
      <c r="AM2094" s="111" t="str">
        <f t="shared" si="361"/>
        <v/>
      </c>
      <c r="AN2094" s="111" t="str">
        <f t="shared" ca="1" si="362"/>
        <v/>
      </c>
    </row>
    <row r="2095" spans="1:40" ht="20.25" customHeight="1" x14ac:dyDescent="0.3">
      <c r="A2095" s="107"/>
      <c r="B2095" s="144"/>
      <c r="C2095" s="119"/>
      <c r="D2095" s="120"/>
      <c r="E2095" s="119"/>
      <c r="F2095" s="119"/>
      <c r="G2095" s="120"/>
      <c r="H2095" s="119"/>
      <c r="I2095" s="109"/>
      <c r="L2095" s="108"/>
      <c r="M2095" s="108"/>
      <c r="N2095" s="108"/>
      <c r="O2095" s="108"/>
      <c r="P2095" s="108"/>
      <c r="Q2095" s="108"/>
      <c r="R2095" s="108"/>
      <c r="S2095" s="108"/>
      <c r="T2095" s="100">
        <f t="shared" si="353"/>
        <v>0</v>
      </c>
      <c r="U2095" s="111"/>
      <c r="V2095" s="111"/>
      <c r="W2095" s="111">
        <f>SUMIFS($F$3:F2095,$D$3:D2095,D2095,$C$3:C2095,"Buy")+SUMIFS($F$3:F2095,$D$3:D2095,D2095,$C$3:C2095,"Coin Deposit",$E$3:E2095,"&lt;&gt;")</f>
        <v>0</v>
      </c>
      <c r="X2095" s="111">
        <f t="shared" si="354"/>
        <v>0</v>
      </c>
      <c r="Y2095" s="111">
        <f>IF($D2095=Y$1,SUMIFS($H$3:$H2095,$G$3:$G2095,Y$1,$C$3:$C2095,"Sell"),0)</f>
        <v>0</v>
      </c>
      <c r="Z2095" s="111">
        <f t="shared" si="355"/>
        <v>0</v>
      </c>
      <c r="AA2095" s="111">
        <f>IF($D2095=AA$1,SUMIFS($H$3:$H2095,$G$3:$G2095,AA$1,$C$3:$C2095,"Sell"),0)</f>
        <v>0</v>
      </c>
      <c r="AB2095" s="111">
        <f t="shared" si="356"/>
        <v>0</v>
      </c>
      <c r="AC2095" s="111">
        <f>SUMIFS('Deductions and Deposits'!$H:$H,'Deductions and Deposits'!$G:$G,D2095,'Deductions and Deposits'!$F:$F,"&lt;="&amp;B2095)+SUMIFS($F$3:F2095,$D$3:D2095,D2095,$C$3:C2095,"Coin Deposit",$E$3:E2095,"")</f>
        <v>0</v>
      </c>
      <c r="AD2095" s="111">
        <f>SUMIFS('Deductions and Deposits'!$D:$D,'Deductions and Deposits'!$C:$C,D2095)+SUMIFS($F:$F,$D:$D,D2095,$C:$C,"Coin Deduction")</f>
        <v>0</v>
      </c>
      <c r="AE2095" s="111">
        <f>Table5[[#This Row],[Column4]]+Table5[[#This Row],[Column14]]+Table5[[#This Row],[Column19]]+Table5[[#This Row],[Column12]]</f>
        <v>0</v>
      </c>
      <c r="AF2095" s="111">
        <f>Table5[[#This Row],[Column5]]+Table5[[#This Row],[Column13]]+Table5[[#This Row],[Column21]]+Table5[[#This Row],[Column18]]</f>
        <v>0</v>
      </c>
      <c r="AG2095" s="111">
        <f t="shared" si="357"/>
        <v>0</v>
      </c>
      <c r="AH2095" s="111">
        <f t="shared" si="358"/>
        <v>0</v>
      </c>
      <c r="AI2095" s="111">
        <f>Table5[[#This Row],[Column17]]-Table5[[#This Row],[Column20]]</f>
        <v>0</v>
      </c>
      <c r="AJ2095" s="111">
        <f t="shared" si="359"/>
        <v>0</v>
      </c>
      <c r="AK2095" s="111">
        <f t="shared" si="62"/>
        <v>0</v>
      </c>
      <c r="AL2095" s="111">
        <f t="shared" si="360"/>
        <v>0</v>
      </c>
      <c r="AM2095" s="111" t="str">
        <f t="shared" si="361"/>
        <v/>
      </c>
      <c r="AN2095" s="111" t="str">
        <f t="shared" ca="1" si="362"/>
        <v/>
      </c>
    </row>
    <row r="2096" spans="1:40" ht="20.25" customHeight="1" x14ac:dyDescent="0.3">
      <c r="A2096" s="107"/>
      <c r="B2096" s="144"/>
      <c r="C2096" s="119"/>
      <c r="D2096" s="120"/>
      <c r="E2096" s="119"/>
      <c r="F2096" s="119"/>
      <c r="G2096" s="120"/>
      <c r="H2096" s="119"/>
      <c r="I2096" s="109"/>
      <c r="L2096" s="108"/>
      <c r="M2096" s="108"/>
      <c r="N2096" s="108"/>
      <c r="O2096" s="108"/>
      <c r="P2096" s="108"/>
      <c r="Q2096" s="108"/>
      <c r="R2096" s="108"/>
      <c r="S2096" s="108"/>
      <c r="T2096" s="100">
        <f t="shared" si="353"/>
        <v>0</v>
      </c>
      <c r="U2096" s="111"/>
      <c r="V2096" s="111"/>
      <c r="W2096" s="111">
        <f>SUMIFS($F$3:F2096,$D$3:D2096,D2096,$C$3:C2096,"Buy")+SUMIFS($F$3:F2096,$D$3:D2096,D2096,$C$3:C2096,"Coin Deposit",$E$3:E2096,"&lt;&gt;")</f>
        <v>0</v>
      </c>
      <c r="X2096" s="111">
        <f t="shared" si="354"/>
        <v>0</v>
      </c>
      <c r="Y2096" s="111">
        <f>IF($D2096=Y$1,SUMIFS($H$3:$H2096,$G$3:$G2096,Y$1,$C$3:$C2096,"Sell"),0)</f>
        <v>0</v>
      </c>
      <c r="Z2096" s="111">
        <f t="shared" si="355"/>
        <v>0</v>
      </c>
      <c r="AA2096" s="111">
        <f>IF($D2096=AA$1,SUMIFS($H$3:$H2096,$G$3:$G2096,AA$1,$C$3:$C2096,"Sell"),0)</f>
        <v>0</v>
      </c>
      <c r="AB2096" s="111">
        <f t="shared" si="356"/>
        <v>0</v>
      </c>
      <c r="AC2096" s="111">
        <f>SUMIFS('Deductions and Deposits'!$H:$H,'Deductions and Deposits'!$G:$G,D2096,'Deductions and Deposits'!$F:$F,"&lt;="&amp;B2096)+SUMIFS($F$3:F2096,$D$3:D2096,D2096,$C$3:C2096,"Coin Deposit",$E$3:E2096,"")</f>
        <v>0</v>
      </c>
      <c r="AD2096" s="111">
        <f>SUMIFS('Deductions and Deposits'!$D:$D,'Deductions and Deposits'!$C:$C,D2096)+SUMIFS($F:$F,$D:$D,D2096,$C:$C,"Coin Deduction")</f>
        <v>0</v>
      </c>
      <c r="AE2096" s="111">
        <f>Table5[[#This Row],[Column4]]+Table5[[#This Row],[Column14]]+Table5[[#This Row],[Column19]]+Table5[[#This Row],[Column12]]</f>
        <v>0</v>
      </c>
      <c r="AF2096" s="111">
        <f>Table5[[#This Row],[Column5]]+Table5[[#This Row],[Column13]]+Table5[[#This Row],[Column21]]+Table5[[#This Row],[Column18]]</f>
        <v>0</v>
      </c>
      <c r="AG2096" s="111">
        <f t="shared" si="357"/>
        <v>0</v>
      </c>
      <c r="AH2096" s="111">
        <f t="shared" si="358"/>
        <v>0</v>
      </c>
      <c r="AI2096" s="111">
        <f>Table5[[#This Row],[Column17]]-Table5[[#This Row],[Column20]]</f>
        <v>0</v>
      </c>
      <c r="AJ2096" s="111">
        <f t="shared" si="359"/>
        <v>0</v>
      </c>
      <c r="AK2096" s="111">
        <f t="shared" si="62"/>
        <v>0</v>
      </c>
      <c r="AL2096" s="111">
        <f t="shared" si="360"/>
        <v>0</v>
      </c>
      <c r="AM2096" s="111" t="str">
        <f t="shared" si="361"/>
        <v/>
      </c>
      <c r="AN2096" s="111" t="str">
        <f t="shared" ca="1" si="362"/>
        <v/>
      </c>
    </row>
    <row r="2097" spans="1:40" ht="20.25" customHeight="1" x14ac:dyDescent="0.3">
      <c r="A2097" s="107"/>
      <c r="B2097" s="144"/>
      <c r="C2097" s="119"/>
      <c r="D2097" s="120"/>
      <c r="E2097" s="119"/>
      <c r="F2097" s="119"/>
      <c r="G2097" s="120"/>
      <c r="H2097" s="119"/>
      <c r="I2097" s="109"/>
      <c r="L2097" s="108"/>
      <c r="M2097" s="108"/>
      <c r="N2097" s="108"/>
      <c r="O2097" s="108"/>
      <c r="P2097" s="108"/>
      <c r="Q2097" s="108"/>
      <c r="R2097" s="108"/>
      <c r="S2097" s="108"/>
      <c r="T2097" s="100">
        <f t="shared" si="353"/>
        <v>0</v>
      </c>
      <c r="U2097" s="111"/>
      <c r="V2097" s="111"/>
      <c r="W2097" s="111">
        <f>SUMIFS($F$3:F2097,$D$3:D2097,D2097,$C$3:C2097,"Buy")+SUMIFS($F$3:F2097,$D$3:D2097,D2097,$C$3:C2097,"Coin Deposit",$E$3:E2097,"&lt;&gt;")</f>
        <v>0</v>
      </c>
      <c r="X2097" s="111">
        <f t="shared" si="354"/>
        <v>0</v>
      </c>
      <c r="Y2097" s="111">
        <f>IF($D2097=Y$1,SUMIFS($H$3:$H2097,$G$3:$G2097,Y$1,$C$3:$C2097,"Sell"),0)</f>
        <v>0</v>
      </c>
      <c r="Z2097" s="111">
        <f t="shared" si="355"/>
        <v>0</v>
      </c>
      <c r="AA2097" s="111">
        <f>IF($D2097=AA$1,SUMIFS($H$3:$H2097,$G$3:$G2097,AA$1,$C$3:$C2097,"Sell"),0)</f>
        <v>0</v>
      </c>
      <c r="AB2097" s="111">
        <f t="shared" si="356"/>
        <v>0</v>
      </c>
      <c r="AC2097" s="111">
        <f>SUMIFS('Deductions and Deposits'!$H:$H,'Deductions and Deposits'!$G:$G,D2097,'Deductions and Deposits'!$F:$F,"&lt;="&amp;B2097)+SUMIFS($F$3:F2097,$D$3:D2097,D2097,$C$3:C2097,"Coin Deposit",$E$3:E2097,"")</f>
        <v>0</v>
      </c>
      <c r="AD2097" s="111">
        <f>SUMIFS('Deductions and Deposits'!$D:$D,'Deductions and Deposits'!$C:$C,D2097)+SUMIFS($F:$F,$D:$D,D2097,$C:$C,"Coin Deduction")</f>
        <v>0</v>
      </c>
      <c r="AE2097" s="111">
        <f>Table5[[#This Row],[Column4]]+Table5[[#This Row],[Column14]]+Table5[[#This Row],[Column19]]+Table5[[#This Row],[Column12]]</f>
        <v>0</v>
      </c>
      <c r="AF2097" s="111">
        <f>Table5[[#This Row],[Column5]]+Table5[[#This Row],[Column13]]+Table5[[#This Row],[Column21]]+Table5[[#This Row],[Column18]]</f>
        <v>0</v>
      </c>
      <c r="AG2097" s="111">
        <f t="shared" si="357"/>
        <v>0</v>
      </c>
      <c r="AH2097" s="111">
        <f t="shared" si="358"/>
        <v>0</v>
      </c>
      <c r="AI2097" s="111">
        <f>Table5[[#This Row],[Column17]]-Table5[[#This Row],[Column20]]</f>
        <v>0</v>
      </c>
      <c r="AJ2097" s="111">
        <f t="shared" si="359"/>
        <v>0</v>
      </c>
      <c r="AK2097" s="111">
        <f t="shared" si="62"/>
        <v>0</v>
      </c>
      <c r="AL2097" s="111">
        <f t="shared" si="360"/>
        <v>0</v>
      </c>
      <c r="AM2097" s="111" t="str">
        <f t="shared" si="361"/>
        <v/>
      </c>
      <c r="AN2097" s="111" t="str">
        <f t="shared" ca="1" si="362"/>
        <v/>
      </c>
    </row>
    <row r="2098" spans="1:40" ht="20.25" customHeight="1" x14ac:dyDescent="0.3">
      <c r="A2098" s="107"/>
      <c r="B2098" s="144"/>
      <c r="C2098" s="119"/>
      <c r="D2098" s="120"/>
      <c r="E2098" s="119"/>
      <c r="F2098" s="119"/>
      <c r="G2098" s="120"/>
      <c r="H2098" s="119"/>
      <c r="I2098" s="109"/>
      <c r="L2098" s="108"/>
      <c r="M2098" s="108"/>
      <c r="N2098" s="108"/>
      <c r="O2098" s="108"/>
      <c r="P2098" s="108"/>
      <c r="Q2098" s="108"/>
      <c r="R2098" s="108"/>
      <c r="S2098" s="108"/>
      <c r="T2098" s="100">
        <f t="shared" si="353"/>
        <v>0</v>
      </c>
      <c r="U2098" s="111"/>
      <c r="V2098" s="111"/>
      <c r="W2098" s="111">
        <f>SUMIFS($F$3:F2098,$D$3:D2098,D2098,$C$3:C2098,"Buy")+SUMIFS($F$3:F2098,$D$3:D2098,D2098,$C$3:C2098,"Coin Deposit",$E$3:E2098,"&lt;&gt;")</f>
        <v>0</v>
      </c>
      <c r="X2098" s="111">
        <f t="shared" si="354"/>
        <v>0</v>
      </c>
      <c r="Y2098" s="111">
        <f>IF($D2098=Y$1,SUMIFS($H$3:$H2098,$G$3:$G2098,Y$1,$C$3:$C2098,"Sell"),0)</f>
        <v>0</v>
      </c>
      <c r="Z2098" s="111">
        <f t="shared" si="355"/>
        <v>0</v>
      </c>
      <c r="AA2098" s="111">
        <f>IF($D2098=AA$1,SUMIFS($H$3:$H2098,$G$3:$G2098,AA$1,$C$3:$C2098,"Sell"),0)</f>
        <v>0</v>
      </c>
      <c r="AB2098" s="111">
        <f t="shared" si="356"/>
        <v>0</v>
      </c>
      <c r="AC2098" s="111">
        <f>SUMIFS('Deductions and Deposits'!$H:$H,'Deductions and Deposits'!$G:$G,D2098,'Deductions and Deposits'!$F:$F,"&lt;="&amp;B2098)+SUMIFS($F$3:F2098,$D$3:D2098,D2098,$C$3:C2098,"Coin Deposit",$E$3:E2098,"")</f>
        <v>0</v>
      </c>
      <c r="AD2098" s="111">
        <f>SUMIFS('Deductions and Deposits'!$D:$D,'Deductions and Deposits'!$C:$C,D2098)+SUMIFS($F:$F,$D:$D,D2098,$C:$C,"Coin Deduction")</f>
        <v>0</v>
      </c>
      <c r="AE2098" s="111">
        <f>Table5[[#This Row],[Column4]]+Table5[[#This Row],[Column14]]+Table5[[#This Row],[Column19]]+Table5[[#This Row],[Column12]]</f>
        <v>0</v>
      </c>
      <c r="AF2098" s="111">
        <f>Table5[[#This Row],[Column5]]+Table5[[#This Row],[Column13]]+Table5[[#This Row],[Column21]]+Table5[[#This Row],[Column18]]</f>
        <v>0</v>
      </c>
      <c r="AG2098" s="111">
        <f t="shared" si="357"/>
        <v>0</v>
      </c>
      <c r="AH2098" s="111">
        <f t="shared" si="358"/>
        <v>0</v>
      </c>
      <c r="AI2098" s="111">
        <f>Table5[[#This Row],[Column17]]-Table5[[#This Row],[Column20]]</f>
        <v>0</v>
      </c>
      <c r="AJ2098" s="111">
        <f t="shared" si="359"/>
        <v>0</v>
      </c>
      <c r="AK2098" s="111">
        <f t="shared" si="62"/>
        <v>0</v>
      </c>
      <c r="AL2098" s="111">
        <f t="shared" si="360"/>
        <v>0</v>
      </c>
      <c r="AM2098" s="111" t="str">
        <f t="shared" si="361"/>
        <v/>
      </c>
      <c r="AN2098" s="111" t="str">
        <f t="shared" ca="1" si="362"/>
        <v/>
      </c>
    </row>
    <row r="2099" spans="1:40" ht="20.25" customHeight="1" x14ac:dyDescent="0.3">
      <c r="A2099" s="107"/>
      <c r="B2099" s="144"/>
      <c r="C2099" s="119"/>
      <c r="D2099" s="120"/>
      <c r="E2099" s="119"/>
      <c r="F2099" s="119"/>
      <c r="G2099" s="120"/>
      <c r="H2099" s="119"/>
      <c r="I2099" s="109"/>
      <c r="L2099" s="108"/>
      <c r="M2099" s="108"/>
      <c r="N2099" s="108"/>
      <c r="O2099" s="108"/>
      <c r="P2099" s="108"/>
      <c r="Q2099" s="108"/>
      <c r="R2099" s="108"/>
      <c r="S2099" s="108"/>
      <c r="T2099" s="100">
        <f t="shared" si="353"/>
        <v>0</v>
      </c>
      <c r="U2099" s="111"/>
      <c r="V2099" s="111"/>
      <c r="W2099" s="111">
        <f>SUMIFS($F$3:F2099,$D$3:D2099,D2099,$C$3:C2099,"Buy")+SUMIFS($F$3:F2099,$D$3:D2099,D2099,$C$3:C2099,"Coin Deposit",$E$3:E2099,"&lt;&gt;")</f>
        <v>0</v>
      </c>
      <c r="X2099" s="111">
        <f t="shared" si="354"/>
        <v>0</v>
      </c>
      <c r="Y2099" s="111">
        <f>IF($D2099=Y$1,SUMIFS($H$3:$H2099,$G$3:$G2099,Y$1,$C$3:$C2099,"Sell"),0)</f>
        <v>0</v>
      </c>
      <c r="Z2099" s="111">
        <f t="shared" si="355"/>
        <v>0</v>
      </c>
      <c r="AA2099" s="111">
        <f>IF($D2099=AA$1,SUMIFS($H$3:$H2099,$G$3:$G2099,AA$1,$C$3:$C2099,"Sell"),0)</f>
        <v>0</v>
      </c>
      <c r="AB2099" s="111">
        <f t="shared" si="356"/>
        <v>0</v>
      </c>
      <c r="AC2099" s="111">
        <f>SUMIFS('Deductions and Deposits'!$H:$H,'Deductions and Deposits'!$G:$G,D2099,'Deductions and Deposits'!$F:$F,"&lt;="&amp;B2099)+SUMIFS($F$3:F2099,$D$3:D2099,D2099,$C$3:C2099,"Coin Deposit",$E$3:E2099,"")</f>
        <v>0</v>
      </c>
      <c r="AD2099" s="111">
        <f>SUMIFS('Deductions and Deposits'!$D:$D,'Deductions and Deposits'!$C:$C,D2099)+SUMIFS($F:$F,$D:$D,D2099,$C:$C,"Coin Deduction")</f>
        <v>0</v>
      </c>
      <c r="AE2099" s="111">
        <f>Table5[[#This Row],[Column4]]+Table5[[#This Row],[Column14]]+Table5[[#This Row],[Column19]]+Table5[[#This Row],[Column12]]</f>
        <v>0</v>
      </c>
      <c r="AF2099" s="111">
        <f>Table5[[#This Row],[Column5]]+Table5[[#This Row],[Column13]]+Table5[[#This Row],[Column21]]+Table5[[#This Row],[Column18]]</f>
        <v>0</v>
      </c>
      <c r="AG2099" s="111">
        <f t="shared" si="357"/>
        <v>0</v>
      </c>
      <c r="AH2099" s="111">
        <f t="shared" si="358"/>
        <v>0</v>
      </c>
      <c r="AI2099" s="111">
        <f>Table5[[#This Row],[Column17]]-Table5[[#This Row],[Column20]]</f>
        <v>0</v>
      </c>
      <c r="AJ2099" s="111">
        <f t="shared" si="359"/>
        <v>0</v>
      </c>
      <c r="AK2099" s="111">
        <f t="shared" si="62"/>
        <v>0</v>
      </c>
      <c r="AL2099" s="111">
        <f t="shared" si="360"/>
        <v>0</v>
      </c>
      <c r="AM2099" s="111" t="str">
        <f t="shared" si="361"/>
        <v/>
      </c>
      <c r="AN2099" s="111" t="str">
        <f t="shared" ca="1" si="362"/>
        <v/>
      </c>
    </row>
    <row r="2100" spans="1:40" ht="20.25" customHeight="1" x14ac:dyDescent="0.3">
      <c r="A2100" s="107"/>
      <c r="B2100" s="144"/>
      <c r="C2100" s="119"/>
      <c r="D2100" s="120"/>
      <c r="E2100" s="119"/>
      <c r="F2100" s="119"/>
      <c r="G2100" s="120"/>
      <c r="H2100" s="119"/>
      <c r="I2100" s="109"/>
      <c r="L2100" s="108"/>
      <c r="M2100" s="108"/>
      <c r="N2100" s="108"/>
      <c r="O2100" s="108"/>
      <c r="P2100" s="108"/>
      <c r="Q2100" s="108"/>
      <c r="R2100" s="108"/>
      <c r="S2100" s="108"/>
      <c r="T2100" s="100">
        <f t="shared" si="353"/>
        <v>0</v>
      </c>
      <c r="U2100" s="111"/>
      <c r="V2100" s="111"/>
      <c r="W2100" s="111">
        <f>SUMIFS($F$3:F2100,$D$3:D2100,D2100,$C$3:C2100,"Buy")+SUMIFS($F$3:F2100,$D$3:D2100,D2100,$C$3:C2100,"Coin Deposit",$E$3:E2100,"&lt;&gt;")</f>
        <v>0</v>
      </c>
      <c r="X2100" s="111">
        <f t="shared" si="354"/>
        <v>0</v>
      </c>
      <c r="Y2100" s="111">
        <f>IF($D2100=Y$1,SUMIFS($H$3:$H2100,$G$3:$G2100,Y$1,$C$3:$C2100,"Sell"),0)</f>
        <v>0</v>
      </c>
      <c r="Z2100" s="111">
        <f t="shared" si="355"/>
        <v>0</v>
      </c>
      <c r="AA2100" s="111">
        <f>IF($D2100=AA$1,SUMIFS($H$3:$H2100,$G$3:$G2100,AA$1,$C$3:$C2100,"Sell"),0)</f>
        <v>0</v>
      </c>
      <c r="AB2100" s="111">
        <f t="shared" si="356"/>
        <v>0</v>
      </c>
      <c r="AC2100" s="111">
        <f>SUMIFS('Deductions and Deposits'!$H:$H,'Deductions and Deposits'!$G:$G,D2100,'Deductions and Deposits'!$F:$F,"&lt;="&amp;B2100)+SUMIFS($F$3:F2100,$D$3:D2100,D2100,$C$3:C2100,"Coin Deposit",$E$3:E2100,"")</f>
        <v>0</v>
      </c>
      <c r="AD2100" s="111">
        <f>SUMIFS('Deductions and Deposits'!$D:$D,'Deductions and Deposits'!$C:$C,D2100)+SUMIFS($F:$F,$D:$D,D2100,$C:$C,"Coin Deduction")</f>
        <v>0</v>
      </c>
      <c r="AE2100" s="111">
        <f>Table5[[#This Row],[Column4]]+Table5[[#This Row],[Column14]]+Table5[[#This Row],[Column19]]+Table5[[#This Row],[Column12]]</f>
        <v>0</v>
      </c>
      <c r="AF2100" s="111">
        <f>Table5[[#This Row],[Column5]]+Table5[[#This Row],[Column13]]+Table5[[#This Row],[Column21]]+Table5[[#This Row],[Column18]]</f>
        <v>0</v>
      </c>
      <c r="AG2100" s="111">
        <f t="shared" si="357"/>
        <v>0</v>
      </c>
      <c r="AH2100" s="111">
        <f t="shared" si="358"/>
        <v>0</v>
      </c>
      <c r="AI2100" s="111">
        <f>Table5[[#This Row],[Column17]]-Table5[[#This Row],[Column20]]</f>
        <v>0</v>
      </c>
      <c r="AJ2100" s="111">
        <f t="shared" si="359"/>
        <v>0</v>
      </c>
      <c r="AK2100" s="111">
        <f t="shared" ref="AK2100:AK2163" si="363">AJ2100*T2100</f>
        <v>0</v>
      </c>
      <c r="AL2100" s="111">
        <f t="shared" si="360"/>
        <v>0</v>
      </c>
      <c r="AM2100" s="111" t="str">
        <f t="shared" si="361"/>
        <v/>
      </c>
      <c r="AN2100" s="111" t="str">
        <f t="shared" ca="1" si="362"/>
        <v/>
      </c>
    </row>
    <row r="2101" spans="1:40" ht="20.25" customHeight="1" x14ac:dyDescent="0.3">
      <c r="A2101" s="107"/>
      <c r="B2101" s="144"/>
      <c r="C2101" s="119"/>
      <c r="D2101" s="120"/>
      <c r="E2101" s="119"/>
      <c r="F2101" s="119"/>
      <c r="G2101" s="120"/>
      <c r="H2101" s="119"/>
      <c r="I2101" s="109"/>
      <c r="L2101" s="108"/>
      <c r="M2101" s="108"/>
      <c r="N2101" s="108"/>
      <c r="O2101" s="108"/>
      <c r="P2101" s="108"/>
      <c r="Q2101" s="108"/>
      <c r="R2101" s="108"/>
      <c r="S2101" s="108"/>
      <c r="T2101" s="100">
        <f t="shared" si="353"/>
        <v>0</v>
      </c>
      <c r="U2101" s="111"/>
      <c r="V2101" s="111"/>
      <c r="W2101" s="111">
        <f>SUMIFS($F$3:F2101,$D$3:D2101,D2101,$C$3:C2101,"Buy")+SUMIFS($F$3:F2101,$D$3:D2101,D2101,$C$3:C2101,"Coin Deposit",$E$3:E2101,"&lt;&gt;")</f>
        <v>0</v>
      </c>
      <c r="X2101" s="111">
        <f t="shared" si="354"/>
        <v>0</v>
      </c>
      <c r="Y2101" s="111">
        <f>IF($D2101=Y$1,SUMIFS($H$3:$H2101,$G$3:$G2101,Y$1,$C$3:$C2101,"Sell"),0)</f>
        <v>0</v>
      </c>
      <c r="Z2101" s="111">
        <f t="shared" si="355"/>
        <v>0</v>
      </c>
      <c r="AA2101" s="111">
        <f>IF($D2101=AA$1,SUMIFS($H$3:$H2101,$G$3:$G2101,AA$1,$C$3:$C2101,"Sell"),0)</f>
        <v>0</v>
      </c>
      <c r="AB2101" s="111">
        <f t="shared" si="356"/>
        <v>0</v>
      </c>
      <c r="AC2101" s="111">
        <f>SUMIFS('Deductions and Deposits'!$H:$H,'Deductions and Deposits'!$G:$G,D2101,'Deductions and Deposits'!$F:$F,"&lt;="&amp;B2101)+SUMIFS($F$3:F2101,$D$3:D2101,D2101,$C$3:C2101,"Coin Deposit",$E$3:E2101,"")</f>
        <v>0</v>
      </c>
      <c r="AD2101" s="111">
        <f>SUMIFS('Deductions and Deposits'!$D:$D,'Deductions and Deposits'!$C:$C,D2101)+SUMIFS($F:$F,$D:$D,D2101,$C:$C,"Coin Deduction")</f>
        <v>0</v>
      </c>
      <c r="AE2101" s="111">
        <f>Table5[[#This Row],[Column4]]+Table5[[#This Row],[Column14]]+Table5[[#This Row],[Column19]]+Table5[[#This Row],[Column12]]</f>
        <v>0</v>
      </c>
      <c r="AF2101" s="111">
        <f>Table5[[#This Row],[Column5]]+Table5[[#This Row],[Column13]]+Table5[[#This Row],[Column21]]+Table5[[#This Row],[Column18]]</f>
        <v>0</v>
      </c>
      <c r="AG2101" s="111">
        <f t="shared" si="357"/>
        <v>0</v>
      </c>
      <c r="AH2101" s="111">
        <f t="shared" si="358"/>
        <v>0</v>
      </c>
      <c r="AI2101" s="111">
        <f>Table5[[#This Row],[Column17]]-Table5[[#This Row],[Column20]]</f>
        <v>0</v>
      </c>
      <c r="AJ2101" s="111">
        <f t="shared" si="359"/>
        <v>0</v>
      </c>
      <c r="AK2101" s="111">
        <f t="shared" si="363"/>
        <v>0</v>
      </c>
      <c r="AL2101" s="111">
        <f t="shared" si="360"/>
        <v>0</v>
      </c>
      <c r="AM2101" s="111" t="str">
        <f t="shared" si="361"/>
        <v/>
      </c>
      <c r="AN2101" s="111" t="str">
        <f t="shared" ca="1" si="362"/>
        <v/>
      </c>
    </row>
    <row r="2102" spans="1:40" ht="20.25" customHeight="1" x14ac:dyDescent="0.3">
      <c r="A2102" s="107"/>
      <c r="B2102" s="144"/>
      <c r="C2102" s="119"/>
      <c r="D2102" s="120"/>
      <c r="E2102" s="119"/>
      <c r="F2102" s="119"/>
      <c r="G2102" s="120"/>
      <c r="H2102" s="119"/>
      <c r="I2102" s="109"/>
      <c r="L2102" s="108"/>
      <c r="M2102" s="108"/>
      <c r="N2102" s="108"/>
      <c r="O2102" s="108"/>
      <c r="P2102" s="108"/>
      <c r="Q2102" s="108"/>
      <c r="R2102" s="108"/>
      <c r="S2102" s="108"/>
      <c r="T2102" s="100">
        <f t="shared" si="353"/>
        <v>0</v>
      </c>
      <c r="U2102" s="111"/>
      <c r="V2102" s="111"/>
      <c r="W2102" s="111">
        <f>SUMIFS($F$3:F2102,$D$3:D2102,D2102,$C$3:C2102,"Buy")+SUMIFS($F$3:F2102,$D$3:D2102,D2102,$C$3:C2102,"Coin Deposit",$E$3:E2102,"&lt;&gt;")</f>
        <v>0</v>
      </c>
      <c r="X2102" s="111">
        <f t="shared" si="354"/>
        <v>0</v>
      </c>
      <c r="Y2102" s="111">
        <f>IF($D2102=Y$1,SUMIFS($H$3:$H2102,$G$3:$G2102,Y$1,$C$3:$C2102,"Sell"),0)</f>
        <v>0</v>
      </c>
      <c r="Z2102" s="111">
        <f t="shared" si="355"/>
        <v>0</v>
      </c>
      <c r="AA2102" s="111">
        <f>IF($D2102=AA$1,SUMIFS($H$3:$H2102,$G$3:$G2102,AA$1,$C$3:$C2102,"Sell"),0)</f>
        <v>0</v>
      </c>
      <c r="AB2102" s="111">
        <f t="shared" si="356"/>
        <v>0</v>
      </c>
      <c r="AC2102" s="111">
        <f>SUMIFS('Deductions and Deposits'!$H:$H,'Deductions and Deposits'!$G:$G,D2102,'Deductions and Deposits'!$F:$F,"&lt;="&amp;B2102)+SUMIFS($F$3:F2102,$D$3:D2102,D2102,$C$3:C2102,"Coin Deposit",$E$3:E2102,"")</f>
        <v>0</v>
      </c>
      <c r="AD2102" s="111">
        <f>SUMIFS('Deductions and Deposits'!$D:$D,'Deductions and Deposits'!$C:$C,D2102)+SUMIFS($F:$F,$D:$D,D2102,$C:$C,"Coin Deduction")</f>
        <v>0</v>
      </c>
      <c r="AE2102" s="111">
        <f>Table5[[#This Row],[Column4]]+Table5[[#This Row],[Column14]]+Table5[[#This Row],[Column19]]+Table5[[#This Row],[Column12]]</f>
        <v>0</v>
      </c>
      <c r="AF2102" s="111">
        <f>Table5[[#This Row],[Column5]]+Table5[[#This Row],[Column13]]+Table5[[#This Row],[Column21]]+Table5[[#This Row],[Column18]]</f>
        <v>0</v>
      </c>
      <c r="AG2102" s="111">
        <f t="shared" si="357"/>
        <v>0</v>
      </c>
      <c r="AH2102" s="111">
        <f t="shared" si="358"/>
        <v>0</v>
      </c>
      <c r="AI2102" s="111">
        <f>Table5[[#This Row],[Column17]]-Table5[[#This Row],[Column20]]</f>
        <v>0</v>
      </c>
      <c r="AJ2102" s="111">
        <f t="shared" si="359"/>
        <v>0</v>
      </c>
      <c r="AK2102" s="111">
        <f t="shared" si="363"/>
        <v>0</v>
      </c>
      <c r="AL2102" s="111">
        <f t="shared" si="360"/>
        <v>0</v>
      </c>
      <c r="AM2102" s="111" t="str">
        <f t="shared" si="361"/>
        <v/>
      </c>
      <c r="AN2102" s="111" t="str">
        <f t="shared" ca="1" si="362"/>
        <v/>
      </c>
    </row>
    <row r="2103" spans="1:40" ht="20.25" customHeight="1" x14ac:dyDescent="0.3">
      <c r="A2103" s="107"/>
      <c r="B2103" s="144"/>
      <c r="C2103" s="119"/>
      <c r="D2103" s="120"/>
      <c r="E2103" s="119"/>
      <c r="F2103" s="119"/>
      <c r="G2103" s="120"/>
      <c r="H2103" s="119"/>
      <c r="I2103" s="109"/>
      <c r="L2103" s="108"/>
      <c r="M2103" s="108"/>
      <c r="N2103" s="108"/>
      <c r="O2103" s="108"/>
      <c r="P2103" s="108"/>
      <c r="Q2103" s="108"/>
      <c r="R2103" s="108"/>
      <c r="S2103" s="108"/>
      <c r="T2103" s="100">
        <f t="shared" si="353"/>
        <v>0</v>
      </c>
      <c r="U2103" s="111"/>
      <c r="V2103" s="111"/>
      <c r="W2103" s="111">
        <f>SUMIFS($F$3:F2103,$D$3:D2103,D2103,$C$3:C2103,"Buy")+SUMIFS($F$3:F2103,$D$3:D2103,D2103,$C$3:C2103,"Coin Deposit",$E$3:E2103,"&lt;&gt;")</f>
        <v>0</v>
      </c>
      <c r="X2103" s="111">
        <f t="shared" si="354"/>
        <v>0</v>
      </c>
      <c r="Y2103" s="111">
        <f>IF($D2103=Y$1,SUMIFS($H$3:$H2103,$G$3:$G2103,Y$1,$C$3:$C2103,"Sell"),0)</f>
        <v>0</v>
      </c>
      <c r="Z2103" s="111">
        <f t="shared" si="355"/>
        <v>0</v>
      </c>
      <c r="AA2103" s="111">
        <f>IF($D2103=AA$1,SUMIFS($H$3:$H2103,$G$3:$G2103,AA$1,$C$3:$C2103,"Sell"),0)</f>
        <v>0</v>
      </c>
      <c r="AB2103" s="111">
        <f t="shared" si="356"/>
        <v>0</v>
      </c>
      <c r="AC2103" s="111">
        <f>SUMIFS('Deductions and Deposits'!$H:$H,'Deductions and Deposits'!$G:$G,D2103,'Deductions and Deposits'!$F:$F,"&lt;="&amp;B2103)+SUMIFS($F$3:F2103,$D$3:D2103,D2103,$C$3:C2103,"Coin Deposit",$E$3:E2103,"")</f>
        <v>0</v>
      </c>
      <c r="AD2103" s="111">
        <f>SUMIFS('Deductions and Deposits'!$D:$D,'Deductions and Deposits'!$C:$C,D2103)+SUMIFS($F:$F,$D:$D,D2103,$C:$C,"Coin Deduction")</f>
        <v>0</v>
      </c>
      <c r="AE2103" s="111">
        <f>Table5[[#This Row],[Column4]]+Table5[[#This Row],[Column14]]+Table5[[#This Row],[Column19]]+Table5[[#This Row],[Column12]]</f>
        <v>0</v>
      </c>
      <c r="AF2103" s="111">
        <f>Table5[[#This Row],[Column5]]+Table5[[#This Row],[Column13]]+Table5[[#This Row],[Column21]]+Table5[[#This Row],[Column18]]</f>
        <v>0</v>
      </c>
      <c r="AG2103" s="111">
        <f t="shared" si="357"/>
        <v>0</v>
      </c>
      <c r="AH2103" s="111">
        <f t="shared" si="358"/>
        <v>0</v>
      </c>
      <c r="AI2103" s="111">
        <f>Table5[[#This Row],[Column17]]-Table5[[#This Row],[Column20]]</f>
        <v>0</v>
      </c>
      <c r="AJ2103" s="111">
        <f t="shared" si="359"/>
        <v>0</v>
      </c>
      <c r="AK2103" s="111">
        <f t="shared" si="363"/>
        <v>0</v>
      </c>
      <c r="AL2103" s="111">
        <f t="shared" si="360"/>
        <v>0</v>
      </c>
      <c r="AM2103" s="111" t="str">
        <f t="shared" si="361"/>
        <v/>
      </c>
      <c r="AN2103" s="111" t="str">
        <f t="shared" ca="1" si="362"/>
        <v/>
      </c>
    </row>
    <row r="2104" spans="1:40" ht="20.25" customHeight="1" x14ac:dyDescent="0.3">
      <c r="A2104" s="107"/>
      <c r="B2104" s="144"/>
      <c r="C2104" s="119"/>
      <c r="D2104" s="120"/>
      <c r="E2104" s="119"/>
      <c r="F2104" s="119"/>
      <c r="G2104" s="120"/>
      <c r="H2104" s="119"/>
      <c r="I2104" s="109"/>
      <c r="L2104" s="108"/>
      <c r="M2104" s="108"/>
      <c r="N2104" s="108"/>
      <c r="O2104" s="108"/>
      <c r="P2104" s="108"/>
      <c r="Q2104" s="108"/>
      <c r="R2104" s="108"/>
      <c r="S2104" s="108"/>
      <c r="T2104" s="100">
        <f t="shared" si="353"/>
        <v>0</v>
      </c>
      <c r="U2104" s="111"/>
      <c r="V2104" s="111"/>
      <c r="W2104" s="111">
        <f>SUMIFS($F$3:F2104,$D$3:D2104,D2104,$C$3:C2104,"Buy")+SUMIFS($F$3:F2104,$D$3:D2104,D2104,$C$3:C2104,"Coin Deposit",$E$3:E2104,"&lt;&gt;")</f>
        <v>0</v>
      </c>
      <c r="X2104" s="111">
        <f t="shared" si="354"/>
        <v>0</v>
      </c>
      <c r="Y2104" s="111">
        <f>IF($D2104=Y$1,SUMIFS($H$3:$H2104,$G$3:$G2104,Y$1,$C$3:$C2104,"Sell"),0)</f>
        <v>0</v>
      </c>
      <c r="Z2104" s="111">
        <f t="shared" si="355"/>
        <v>0</v>
      </c>
      <c r="AA2104" s="111">
        <f>IF($D2104=AA$1,SUMIFS($H$3:$H2104,$G$3:$G2104,AA$1,$C$3:$C2104,"Sell"),0)</f>
        <v>0</v>
      </c>
      <c r="AB2104" s="111">
        <f t="shared" si="356"/>
        <v>0</v>
      </c>
      <c r="AC2104" s="111">
        <f>SUMIFS('Deductions and Deposits'!$H:$H,'Deductions and Deposits'!$G:$G,D2104,'Deductions and Deposits'!$F:$F,"&lt;="&amp;B2104)+SUMIFS($F$3:F2104,$D$3:D2104,D2104,$C$3:C2104,"Coin Deposit",$E$3:E2104,"")</f>
        <v>0</v>
      </c>
      <c r="AD2104" s="111">
        <f>SUMIFS('Deductions and Deposits'!$D:$D,'Deductions and Deposits'!$C:$C,D2104)+SUMIFS($F:$F,$D:$D,D2104,$C:$C,"Coin Deduction")</f>
        <v>0</v>
      </c>
      <c r="AE2104" s="111">
        <f>Table5[[#This Row],[Column4]]+Table5[[#This Row],[Column14]]+Table5[[#This Row],[Column19]]+Table5[[#This Row],[Column12]]</f>
        <v>0</v>
      </c>
      <c r="AF2104" s="111">
        <f>Table5[[#This Row],[Column5]]+Table5[[#This Row],[Column13]]+Table5[[#This Row],[Column21]]+Table5[[#This Row],[Column18]]</f>
        <v>0</v>
      </c>
      <c r="AG2104" s="111">
        <f t="shared" si="357"/>
        <v>0</v>
      </c>
      <c r="AH2104" s="111">
        <f t="shared" si="358"/>
        <v>0</v>
      </c>
      <c r="AI2104" s="111">
        <f>Table5[[#This Row],[Column17]]-Table5[[#This Row],[Column20]]</f>
        <v>0</v>
      </c>
      <c r="AJ2104" s="111">
        <f t="shared" si="359"/>
        <v>0</v>
      </c>
      <c r="AK2104" s="111">
        <f t="shared" si="363"/>
        <v>0</v>
      </c>
      <c r="AL2104" s="111">
        <f t="shared" si="360"/>
        <v>0</v>
      </c>
      <c r="AM2104" s="111" t="str">
        <f t="shared" si="361"/>
        <v/>
      </c>
      <c r="AN2104" s="111" t="str">
        <f t="shared" ca="1" si="362"/>
        <v/>
      </c>
    </row>
    <row r="2105" spans="1:40" ht="20.25" customHeight="1" x14ac:dyDescent="0.3">
      <c r="A2105" s="107"/>
      <c r="B2105" s="144"/>
      <c r="C2105" s="119"/>
      <c r="D2105" s="120"/>
      <c r="E2105" s="119"/>
      <c r="F2105" s="119"/>
      <c r="G2105" s="120"/>
      <c r="H2105" s="119"/>
      <c r="I2105" s="109"/>
      <c r="L2105" s="108"/>
      <c r="M2105" s="108"/>
      <c r="N2105" s="108"/>
      <c r="O2105" s="108"/>
      <c r="P2105" s="108"/>
      <c r="Q2105" s="108"/>
      <c r="R2105" s="108"/>
      <c r="S2105" s="108"/>
      <c r="T2105" s="100">
        <f t="shared" si="353"/>
        <v>0</v>
      </c>
      <c r="U2105" s="111"/>
      <c r="V2105" s="111"/>
      <c r="W2105" s="111">
        <f>SUMIFS($F$3:F2105,$D$3:D2105,D2105,$C$3:C2105,"Buy")+SUMIFS($F$3:F2105,$D$3:D2105,D2105,$C$3:C2105,"Coin Deposit",$E$3:E2105,"&lt;&gt;")</f>
        <v>0</v>
      </c>
      <c r="X2105" s="111">
        <f t="shared" si="354"/>
        <v>0</v>
      </c>
      <c r="Y2105" s="111">
        <f>IF($D2105=Y$1,SUMIFS($H$3:$H2105,$G$3:$G2105,Y$1,$C$3:$C2105,"Sell"),0)</f>
        <v>0</v>
      </c>
      <c r="Z2105" s="111">
        <f t="shared" si="355"/>
        <v>0</v>
      </c>
      <c r="AA2105" s="111">
        <f>IF($D2105=AA$1,SUMIFS($H$3:$H2105,$G$3:$G2105,AA$1,$C$3:$C2105,"Sell"),0)</f>
        <v>0</v>
      </c>
      <c r="AB2105" s="111">
        <f t="shared" si="356"/>
        <v>0</v>
      </c>
      <c r="AC2105" s="111">
        <f>SUMIFS('Deductions and Deposits'!$H:$H,'Deductions and Deposits'!$G:$G,D2105,'Deductions and Deposits'!$F:$F,"&lt;="&amp;B2105)+SUMIFS($F$3:F2105,$D$3:D2105,D2105,$C$3:C2105,"Coin Deposit",$E$3:E2105,"")</f>
        <v>0</v>
      </c>
      <c r="AD2105" s="111">
        <f>SUMIFS('Deductions and Deposits'!$D:$D,'Deductions and Deposits'!$C:$C,D2105)+SUMIFS($F:$F,$D:$D,D2105,$C:$C,"Coin Deduction")</f>
        <v>0</v>
      </c>
      <c r="AE2105" s="111">
        <f>Table5[[#This Row],[Column4]]+Table5[[#This Row],[Column14]]+Table5[[#This Row],[Column19]]+Table5[[#This Row],[Column12]]</f>
        <v>0</v>
      </c>
      <c r="AF2105" s="111">
        <f>Table5[[#This Row],[Column5]]+Table5[[#This Row],[Column13]]+Table5[[#This Row],[Column21]]+Table5[[#This Row],[Column18]]</f>
        <v>0</v>
      </c>
      <c r="AG2105" s="111">
        <f t="shared" si="357"/>
        <v>0</v>
      </c>
      <c r="AH2105" s="111">
        <f t="shared" si="358"/>
        <v>0</v>
      </c>
      <c r="AI2105" s="111">
        <f>Table5[[#This Row],[Column17]]-Table5[[#This Row],[Column20]]</f>
        <v>0</v>
      </c>
      <c r="AJ2105" s="111">
        <f t="shared" si="359"/>
        <v>0</v>
      </c>
      <c r="AK2105" s="111">
        <f t="shared" si="363"/>
        <v>0</v>
      </c>
      <c r="AL2105" s="111">
        <f t="shared" si="360"/>
        <v>0</v>
      </c>
      <c r="AM2105" s="111" t="str">
        <f t="shared" si="361"/>
        <v/>
      </c>
      <c r="AN2105" s="111" t="str">
        <f t="shared" ca="1" si="362"/>
        <v/>
      </c>
    </row>
    <row r="2106" spans="1:40" ht="20.25" customHeight="1" x14ac:dyDescent="0.3">
      <c r="A2106" s="107"/>
      <c r="B2106" s="144"/>
      <c r="C2106" s="119"/>
      <c r="D2106" s="120"/>
      <c r="E2106" s="119"/>
      <c r="F2106" s="119"/>
      <c r="G2106" s="120"/>
      <c r="H2106" s="119"/>
      <c r="I2106" s="109"/>
      <c r="L2106" s="108"/>
      <c r="M2106" s="108"/>
      <c r="N2106" s="108"/>
      <c r="O2106" s="108"/>
      <c r="P2106" s="108"/>
      <c r="Q2106" s="108"/>
      <c r="R2106" s="108"/>
      <c r="S2106" s="108"/>
      <c r="T2106" s="100">
        <f t="shared" si="353"/>
        <v>0</v>
      </c>
      <c r="U2106" s="111"/>
      <c r="V2106" s="111"/>
      <c r="W2106" s="111">
        <f>SUMIFS($F$3:F2106,$D$3:D2106,D2106,$C$3:C2106,"Buy")+SUMIFS($F$3:F2106,$D$3:D2106,D2106,$C$3:C2106,"Coin Deposit",$E$3:E2106,"&lt;&gt;")</f>
        <v>0</v>
      </c>
      <c r="X2106" s="111">
        <f t="shared" si="354"/>
        <v>0</v>
      </c>
      <c r="Y2106" s="111">
        <f>IF($D2106=Y$1,SUMIFS($H$3:$H2106,$G$3:$G2106,Y$1,$C$3:$C2106,"Sell"),0)</f>
        <v>0</v>
      </c>
      <c r="Z2106" s="111">
        <f t="shared" si="355"/>
        <v>0</v>
      </c>
      <c r="AA2106" s="111">
        <f>IF($D2106=AA$1,SUMIFS($H$3:$H2106,$G$3:$G2106,AA$1,$C$3:$C2106,"Sell"),0)</f>
        <v>0</v>
      </c>
      <c r="AB2106" s="111">
        <f t="shared" si="356"/>
        <v>0</v>
      </c>
      <c r="AC2106" s="111">
        <f>SUMIFS('Deductions and Deposits'!$H:$H,'Deductions and Deposits'!$G:$G,D2106,'Deductions and Deposits'!$F:$F,"&lt;="&amp;B2106)+SUMIFS($F$3:F2106,$D$3:D2106,D2106,$C$3:C2106,"Coin Deposit",$E$3:E2106,"")</f>
        <v>0</v>
      </c>
      <c r="AD2106" s="111">
        <f>SUMIFS('Deductions and Deposits'!$D:$D,'Deductions and Deposits'!$C:$C,D2106)+SUMIFS($F:$F,$D:$D,D2106,$C:$C,"Coin Deduction")</f>
        <v>0</v>
      </c>
      <c r="AE2106" s="111">
        <f>Table5[[#This Row],[Column4]]+Table5[[#This Row],[Column14]]+Table5[[#This Row],[Column19]]+Table5[[#This Row],[Column12]]</f>
        <v>0</v>
      </c>
      <c r="AF2106" s="111">
        <f>Table5[[#This Row],[Column5]]+Table5[[#This Row],[Column13]]+Table5[[#This Row],[Column21]]+Table5[[#This Row],[Column18]]</f>
        <v>0</v>
      </c>
      <c r="AG2106" s="111">
        <f t="shared" si="357"/>
        <v>0</v>
      </c>
      <c r="AH2106" s="111">
        <f t="shared" si="358"/>
        <v>0</v>
      </c>
      <c r="AI2106" s="111">
        <f>Table5[[#This Row],[Column17]]-Table5[[#This Row],[Column20]]</f>
        <v>0</v>
      </c>
      <c r="AJ2106" s="111">
        <f t="shared" si="359"/>
        <v>0</v>
      </c>
      <c r="AK2106" s="111">
        <f t="shared" si="363"/>
        <v>0</v>
      </c>
      <c r="AL2106" s="111">
        <f t="shared" si="360"/>
        <v>0</v>
      </c>
      <c r="AM2106" s="111" t="str">
        <f t="shared" si="361"/>
        <v/>
      </c>
      <c r="AN2106" s="111" t="str">
        <f t="shared" ca="1" si="362"/>
        <v/>
      </c>
    </row>
    <row r="2107" spans="1:40" ht="20.25" customHeight="1" x14ac:dyDescent="0.3">
      <c r="A2107" s="107"/>
      <c r="B2107" s="144"/>
      <c r="C2107" s="119"/>
      <c r="D2107" s="120"/>
      <c r="E2107" s="119"/>
      <c r="F2107" s="119"/>
      <c r="G2107" s="120"/>
      <c r="H2107" s="119"/>
      <c r="I2107" s="109"/>
      <c r="L2107" s="108"/>
      <c r="M2107" s="108"/>
      <c r="N2107" s="108"/>
      <c r="O2107" s="108"/>
      <c r="P2107" s="108"/>
      <c r="Q2107" s="108"/>
      <c r="R2107" s="108"/>
      <c r="S2107" s="108"/>
      <c r="T2107" s="100">
        <f t="shared" si="353"/>
        <v>0</v>
      </c>
      <c r="U2107" s="111"/>
      <c r="V2107" s="111"/>
      <c r="W2107" s="111">
        <f>SUMIFS($F$3:F2107,$D$3:D2107,D2107,$C$3:C2107,"Buy")+SUMIFS($F$3:F2107,$D$3:D2107,D2107,$C$3:C2107,"Coin Deposit",$E$3:E2107,"&lt;&gt;")</f>
        <v>0</v>
      </c>
      <c r="X2107" s="111">
        <f t="shared" si="354"/>
        <v>0</v>
      </c>
      <c r="Y2107" s="111">
        <f>IF($D2107=Y$1,SUMIFS($H$3:$H2107,$G$3:$G2107,Y$1,$C$3:$C2107,"Sell"),0)</f>
        <v>0</v>
      </c>
      <c r="Z2107" s="111">
        <f t="shared" si="355"/>
        <v>0</v>
      </c>
      <c r="AA2107" s="111">
        <f>IF($D2107=AA$1,SUMIFS($H$3:$H2107,$G$3:$G2107,AA$1,$C$3:$C2107,"Sell"),0)</f>
        <v>0</v>
      </c>
      <c r="AB2107" s="111">
        <f t="shared" si="356"/>
        <v>0</v>
      </c>
      <c r="AC2107" s="111">
        <f>SUMIFS('Deductions and Deposits'!$H:$H,'Deductions and Deposits'!$G:$G,D2107,'Deductions and Deposits'!$F:$F,"&lt;="&amp;B2107)+SUMIFS($F$3:F2107,$D$3:D2107,D2107,$C$3:C2107,"Coin Deposit",$E$3:E2107,"")</f>
        <v>0</v>
      </c>
      <c r="AD2107" s="111">
        <f>SUMIFS('Deductions and Deposits'!$D:$D,'Deductions and Deposits'!$C:$C,D2107)+SUMIFS($F:$F,$D:$D,D2107,$C:$C,"Coin Deduction")</f>
        <v>0</v>
      </c>
      <c r="AE2107" s="111">
        <f>Table5[[#This Row],[Column4]]+Table5[[#This Row],[Column14]]+Table5[[#This Row],[Column19]]+Table5[[#This Row],[Column12]]</f>
        <v>0</v>
      </c>
      <c r="AF2107" s="111">
        <f>Table5[[#This Row],[Column5]]+Table5[[#This Row],[Column13]]+Table5[[#This Row],[Column21]]+Table5[[#This Row],[Column18]]</f>
        <v>0</v>
      </c>
      <c r="AG2107" s="111">
        <f t="shared" si="357"/>
        <v>0</v>
      </c>
      <c r="AH2107" s="111">
        <f t="shared" si="358"/>
        <v>0</v>
      </c>
      <c r="AI2107" s="111">
        <f>Table5[[#This Row],[Column17]]-Table5[[#This Row],[Column20]]</f>
        <v>0</v>
      </c>
      <c r="AJ2107" s="111">
        <f t="shared" si="359"/>
        <v>0</v>
      </c>
      <c r="AK2107" s="111">
        <f t="shared" si="363"/>
        <v>0</v>
      </c>
      <c r="AL2107" s="111">
        <f t="shared" si="360"/>
        <v>0</v>
      </c>
      <c r="AM2107" s="111" t="str">
        <f t="shared" si="361"/>
        <v/>
      </c>
      <c r="AN2107" s="111" t="str">
        <f t="shared" ca="1" si="362"/>
        <v/>
      </c>
    </row>
    <row r="2108" spans="1:40" ht="20.25" customHeight="1" x14ac:dyDescent="0.3">
      <c r="A2108" s="107"/>
      <c r="B2108" s="144"/>
      <c r="C2108" s="119"/>
      <c r="D2108" s="120"/>
      <c r="E2108" s="119"/>
      <c r="F2108" s="119"/>
      <c r="G2108" s="120"/>
      <c r="H2108" s="119"/>
      <c r="I2108" s="109"/>
      <c r="L2108" s="108"/>
      <c r="M2108" s="108"/>
      <c r="N2108" s="108"/>
      <c r="O2108" s="108"/>
      <c r="P2108" s="108"/>
      <c r="Q2108" s="108"/>
      <c r="R2108" s="108"/>
      <c r="S2108" s="108"/>
      <c r="T2108" s="100">
        <f t="shared" si="353"/>
        <v>0</v>
      </c>
      <c r="U2108" s="111"/>
      <c r="V2108" s="111"/>
      <c r="W2108" s="111">
        <f>SUMIFS($F$3:F2108,$D$3:D2108,D2108,$C$3:C2108,"Buy")+SUMIFS($F$3:F2108,$D$3:D2108,D2108,$C$3:C2108,"Coin Deposit",$E$3:E2108,"&lt;&gt;")</f>
        <v>0</v>
      </c>
      <c r="X2108" s="111">
        <f t="shared" si="354"/>
        <v>0</v>
      </c>
      <c r="Y2108" s="111">
        <f>IF($D2108=Y$1,SUMIFS($H$3:$H2108,$G$3:$G2108,Y$1,$C$3:$C2108,"Sell"),0)</f>
        <v>0</v>
      </c>
      <c r="Z2108" s="111">
        <f t="shared" si="355"/>
        <v>0</v>
      </c>
      <c r="AA2108" s="111">
        <f>IF($D2108=AA$1,SUMIFS($H$3:$H2108,$G$3:$G2108,AA$1,$C$3:$C2108,"Sell"),0)</f>
        <v>0</v>
      </c>
      <c r="AB2108" s="111">
        <f t="shared" si="356"/>
        <v>0</v>
      </c>
      <c r="AC2108" s="111">
        <f>SUMIFS('Deductions and Deposits'!$H:$H,'Deductions and Deposits'!$G:$G,D2108,'Deductions and Deposits'!$F:$F,"&lt;="&amp;B2108)+SUMIFS($F$3:F2108,$D$3:D2108,D2108,$C$3:C2108,"Coin Deposit",$E$3:E2108,"")</f>
        <v>0</v>
      </c>
      <c r="AD2108" s="111">
        <f>SUMIFS('Deductions and Deposits'!$D:$D,'Deductions and Deposits'!$C:$C,D2108)+SUMIFS($F:$F,$D:$D,D2108,$C:$C,"Coin Deduction")</f>
        <v>0</v>
      </c>
      <c r="AE2108" s="111">
        <f>Table5[[#This Row],[Column4]]+Table5[[#This Row],[Column14]]+Table5[[#This Row],[Column19]]+Table5[[#This Row],[Column12]]</f>
        <v>0</v>
      </c>
      <c r="AF2108" s="111">
        <f>Table5[[#This Row],[Column5]]+Table5[[#This Row],[Column13]]+Table5[[#This Row],[Column21]]+Table5[[#This Row],[Column18]]</f>
        <v>0</v>
      </c>
      <c r="AG2108" s="111">
        <f t="shared" si="357"/>
        <v>0</v>
      </c>
      <c r="AH2108" s="111">
        <f t="shared" si="358"/>
        <v>0</v>
      </c>
      <c r="AI2108" s="111">
        <f>Table5[[#This Row],[Column17]]-Table5[[#This Row],[Column20]]</f>
        <v>0</v>
      </c>
      <c r="AJ2108" s="111">
        <f t="shared" si="359"/>
        <v>0</v>
      </c>
      <c r="AK2108" s="111">
        <f t="shared" si="363"/>
        <v>0</v>
      </c>
      <c r="AL2108" s="111">
        <f t="shared" si="360"/>
        <v>0</v>
      </c>
      <c r="AM2108" s="111" t="str">
        <f t="shared" si="361"/>
        <v/>
      </c>
      <c r="AN2108" s="111" t="str">
        <f t="shared" ca="1" si="362"/>
        <v/>
      </c>
    </row>
    <row r="2109" spans="1:40" ht="20.25" customHeight="1" x14ac:dyDescent="0.3">
      <c r="A2109" s="107"/>
      <c r="B2109" s="144"/>
      <c r="C2109" s="119"/>
      <c r="D2109" s="120"/>
      <c r="E2109" s="119"/>
      <c r="F2109" s="119"/>
      <c r="G2109" s="120"/>
      <c r="H2109" s="119"/>
      <c r="I2109" s="109"/>
      <c r="L2109" s="108"/>
      <c r="M2109" s="108"/>
      <c r="N2109" s="108"/>
      <c r="O2109" s="108"/>
      <c r="P2109" s="108"/>
      <c r="Q2109" s="108"/>
      <c r="R2109" s="108"/>
      <c r="S2109" s="108"/>
      <c r="T2109" s="100">
        <f t="shared" si="353"/>
        <v>0</v>
      </c>
      <c r="U2109" s="111"/>
      <c r="V2109" s="111"/>
      <c r="W2109" s="111">
        <f>SUMIFS($F$3:F2109,$D$3:D2109,D2109,$C$3:C2109,"Buy")+SUMIFS($F$3:F2109,$D$3:D2109,D2109,$C$3:C2109,"Coin Deposit",$E$3:E2109,"&lt;&gt;")</f>
        <v>0</v>
      </c>
      <c r="X2109" s="111">
        <f t="shared" si="354"/>
        <v>0</v>
      </c>
      <c r="Y2109" s="111">
        <f>IF($D2109=Y$1,SUMIFS($H$3:$H2109,$G$3:$G2109,Y$1,$C$3:$C2109,"Sell"),0)</f>
        <v>0</v>
      </c>
      <c r="Z2109" s="111">
        <f t="shared" si="355"/>
        <v>0</v>
      </c>
      <c r="AA2109" s="111">
        <f>IF($D2109=AA$1,SUMIFS($H$3:$H2109,$G$3:$G2109,AA$1,$C$3:$C2109,"Sell"),0)</f>
        <v>0</v>
      </c>
      <c r="AB2109" s="111">
        <f t="shared" si="356"/>
        <v>0</v>
      </c>
      <c r="AC2109" s="111">
        <f>SUMIFS('Deductions and Deposits'!$H:$H,'Deductions and Deposits'!$G:$G,D2109,'Deductions and Deposits'!$F:$F,"&lt;="&amp;B2109)+SUMIFS($F$3:F2109,$D$3:D2109,D2109,$C$3:C2109,"Coin Deposit",$E$3:E2109,"")</f>
        <v>0</v>
      </c>
      <c r="AD2109" s="111">
        <f>SUMIFS('Deductions and Deposits'!$D:$D,'Deductions and Deposits'!$C:$C,D2109)+SUMIFS($F:$F,$D:$D,D2109,$C:$C,"Coin Deduction")</f>
        <v>0</v>
      </c>
      <c r="AE2109" s="111">
        <f>Table5[[#This Row],[Column4]]+Table5[[#This Row],[Column14]]+Table5[[#This Row],[Column19]]+Table5[[#This Row],[Column12]]</f>
        <v>0</v>
      </c>
      <c r="AF2109" s="111">
        <f>Table5[[#This Row],[Column5]]+Table5[[#This Row],[Column13]]+Table5[[#This Row],[Column21]]+Table5[[#This Row],[Column18]]</f>
        <v>0</v>
      </c>
      <c r="AG2109" s="111">
        <f t="shared" si="357"/>
        <v>0</v>
      </c>
      <c r="AH2109" s="111">
        <f t="shared" si="358"/>
        <v>0</v>
      </c>
      <c r="AI2109" s="111">
        <f>Table5[[#This Row],[Column17]]-Table5[[#This Row],[Column20]]</f>
        <v>0</v>
      </c>
      <c r="AJ2109" s="111">
        <f t="shared" si="359"/>
        <v>0</v>
      </c>
      <c r="AK2109" s="111">
        <f t="shared" si="363"/>
        <v>0</v>
      </c>
      <c r="AL2109" s="111">
        <f t="shared" si="360"/>
        <v>0</v>
      </c>
      <c r="AM2109" s="111" t="str">
        <f t="shared" si="361"/>
        <v/>
      </c>
      <c r="AN2109" s="111" t="str">
        <f t="shared" ca="1" si="362"/>
        <v/>
      </c>
    </row>
    <row r="2110" spans="1:40" ht="20.25" customHeight="1" x14ac:dyDescent="0.3">
      <c r="A2110" s="107"/>
      <c r="B2110" s="144"/>
      <c r="C2110" s="119"/>
      <c r="D2110" s="120"/>
      <c r="E2110" s="119"/>
      <c r="F2110" s="119"/>
      <c r="G2110" s="120"/>
      <c r="H2110" s="119"/>
      <c r="I2110" s="109"/>
      <c r="L2110" s="108"/>
      <c r="M2110" s="108"/>
      <c r="N2110" s="108"/>
      <c r="O2110" s="108"/>
      <c r="P2110" s="108"/>
      <c r="Q2110" s="108"/>
      <c r="R2110" s="108"/>
      <c r="S2110" s="108"/>
      <c r="T2110" s="100">
        <f t="shared" si="353"/>
        <v>0</v>
      </c>
      <c r="U2110" s="111"/>
      <c r="V2110" s="111"/>
      <c r="W2110" s="111">
        <f>SUMIFS($F$3:F2110,$D$3:D2110,D2110,$C$3:C2110,"Buy")+SUMIFS($F$3:F2110,$D$3:D2110,D2110,$C$3:C2110,"Coin Deposit",$E$3:E2110,"&lt;&gt;")</f>
        <v>0</v>
      </c>
      <c r="X2110" s="111">
        <f t="shared" si="354"/>
        <v>0</v>
      </c>
      <c r="Y2110" s="111">
        <f>IF($D2110=Y$1,SUMIFS($H$3:$H2110,$G$3:$G2110,Y$1,$C$3:$C2110,"Sell"),0)</f>
        <v>0</v>
      </c>
      <c r="Z2110" s="111">
        <f t="shared" si="355"/>
        <v>0</v>
      </c>
      <c r="AA2110" s="111">
        <f>IF($D2110=AA$1,SUMIFS($H$3:$H2110,$G$3:$G2110,AA$1,$C$3:$C2110,"Sell"),0)</f>
        <v>0</v>
      </c>
      <c r="AB2110" s="111">
        <f t="shared" si="356"/>
        <v>0</v>
      </c>
      <c r="AC2110" s="111">
        <f>SUMIFS('Deductions and Deposits'!$H:$H,'Deductions and Deposits'!$G:$G,D2110,'Deductions and Deposits'!$F:$F,"&lt;="&amp;B2110)+SUMIFS($F$3:F2110,$D$3:D2110,D2110,$C$3:C2110,"Coin Deposit",$E$3:E2110,"")</f>
        <v>0</v>
      </c>
      <c r="AD2110" s="111">
        <f>SUMIFS('Deductions and Deposits'!$D:$D,'Deductions and Deposits'!$C:$C,D2110)+SUMIFS($F:$F,$D:$D,D2110,$C:$C,"Coin Deduction")</f>
        <v>0</v>
      </c>
      <c r="AE2110" s="111">
        <f>Table5[[#This Row],[Column4]]+Table5[[#This Row],[Column14]]+Table5[[#This Row],[Column19]]+Table5[[#This Row],[Column12]]</f>
        <v>0</v>
      </c>
      <c r="AF2110" s="111">
        <f>Table5[[#This Row],[Column5]]+Table5[[#This Row],[Column13]]+Table5[[#This Row],[Column21]]+Table5[[#This Row],[Column18]]</f>
        <v>0</v>
      </c>
      <c r="AG2110" s="111">
        <f t="shared" si="357"/>
        <v>0</v>
      </c>
      <c r="AH2110" s="111">
        <f t="shared" si="358"/>
        <v>0</v>
      </c>
      <c r="AI2110" s="111">
        <f>Table5[[#This Row],[Column17]]-Table5[[#This Row],[Column20]]</f>
        <v>0</v>
      </c>
      <c r="AJ2110" s="111">
        <f t="shared" si="359"/>
        <v>0</v>
      </c>
      <c r="AK2110" s="111">
        <f t="shared" si="363"/>
        <v>0</v>
      </c>
      <c r="AL2110" s="111">
        <f t="shared" si="360"/>
        <v>0</v>
      </c>
      <c r="AM2110" s="111" t="str">
        <f t="shared" si="361"/>
        <v/>
      </c>
      <c r="AN2110" s="111" t="str">
        <f t="shared" ca="1" si="362"/>
        <v/>
      </c>
    </row>
    <row r="2111" spans="1:40" ht="20.25" customHeight="1" x14ac:dyDescent="0.3">
      <c r="A2111" s="107"/>
      <c r="B2111" s="144"/>
      <c r="C2111" s="119"/>
      <c r="D2111" s="120"/>
      <c r="E2111" s="119"/>
      <c r="F2111" s="119"/>
      <c r="G2111" s="120"/>
      <c r="H2111" s="119"/>
      <c r="I2111" s="109"/>
      <c r="L2111" s="108"/>
      <c r="M2111" s="108"/>
      <c r="N2111" s="108"/>
      <c r="O2111" s="108"/>
      <c r="P2111" s="108"/>
      <c r="Q2111" s="108"/>
      <c r="R2111" s="108"/>
      <c r="S2111" s="108"/>
      <c r="T2111" s="100">
        <f t="shared" si="353"/>
        <v>0</v>
      </c>
      <c r="U2111" s="111"/>
      <c r="V2111" s="111"/>
      <c r="W2111" s="111">
        <f>SUMIFS($F$3:F2111,$D$3:D2111,D2111,$C$3:C2111,"Buy")+SUMIFS($F$3:F2111,$D$3:D2111,D2111,$C$3:C2111,"Coin Deposit",$E$3:E2111,"&lt;&gt;")</f>
        <v>0</v>
      </c>
      <c r="X2111" s="111">
        <f t="shared" si="354"/>
        <v>0</v>
      </c>
      <c r="Y2111" s="111">
        <f>IF($D2111=Y$1,SUMIFS($H$3:$H2111,$G$3:$G2111,Y$1,$C$3:$C2111,"Sell"),0)</f>
        <v>0</v>
      </c>
      <c r="Z2111" s="111">
        <f t="shared" si="355"/>
        <v>0</v>
      </c>
      <c r="AA2111" s="111">
        <f>IF($D2111=AA$1,SUMIFS($H$3:$H2111,$G$3:$G2111,AA$1,$C$3:$C2111,"Sell"),0)</f>
        <v>0</v>
      </c>
      <c r="AB2111" s="111">
        <f t="shared" si="356"/>
        <v>0</v>
      </c>
      <c r="AC2111" s="111">
        <f>SUMIFS('Deductions and Deposits'!$H:$H,'Deductions and Deposits'!$G:$G,D2111,'Deductions and Deposits'!$F:$F,"&lt;="&amp;B2111)+SUMIFS($F$3:F2111,$D$3:D2111,D2111,$C$3:C2111,"Coin Deposit",$E$3:E2111,"")</f>
        <v>0</v>
      </c>
      <c r="AD2111" s="111">
        <f>SUMIFS('Deductions and Deposits'!$D:$D,'Deductions and Deposits'!$C:$C,D2111)+SUMIFS($F:$F,$D:$D,D2111,$C:$C,"Coin Deduction")</f>
        <v>0</v>
      </c>
      <c r="AE2111" s="111">
        <f>Table5[[#This Row],[Column4]]+Table5[[#This Row],[Column14]]+Table5[[#This Row],[Column19]]+Table5[[#This Row],[Column12]]</f>
        <v>0</v>
      </c>
      <c r="AF2111" s="111">
        <f>Table5[[#This Row],[Column5]]+Table5[[#This Row],[Column13]]+Table5[[#This Row],[Column21]]+Table5[[#This Row],[Column18]]</f>
        <v>0</v>
      </c>
      <c r="AG2111" s="111">
        <f t="shared" si="357"/>
        <v>0</v>
      </c>
      <c r="AH2111" s="111">
        <f t="shared" si="358"/>
        <v>0</v>
      </c>
      <c r="AI2111" s="111">
        <f>Table5[[#This Row],[Column17]]-Table5[[#This Row],[Column20]]</f>
        <v>0</v>
      </c>
      <c r="AJ2111" s="111">
        <f t="shared" si="359"/>
        <v>0</v>
      </c>
      <c r="AK2111" s="111">
        <f t="shared" si="363"/>
        <v>0</v>
      </c>
      <c r="AL2111" s="111">
        <f t="shared" si="360"/>
        <v>0</v>
      </c>
      <c r="AM2111" s="111" t="str">
        <f t="shared" si="361"/>
        <v/>
      </c>
      <c r="AN2111" s="111" t="str">
        <f t="shared" ca="1" si="362"/>
        <v/>
      </c>
    </row>
    <row r="2112" spans="1:40" ht="20.25" customHeight="1" x14ac:dyDescent="0.3">
      <c r="A2112" s="107"/>
      <c r="B2112" s="144"/>
      <c r="C2112" s="119"/>
      <c r="D2112" s="120"/>
      <c r="E2112" s="119"/>
      <c r="F2112" s="119"/>
      <c r="G2112" s="120"/>
      <c r="H2112" s="119"/>
      <c r="I2112" s="109"/>
      <c r="L2112" s="108"/>
      <c r="M2112" s="108"/>
      <c r="N2112" s="108"/>
      <c r="O2112" s="108"/>
      <c r="P2112" s="108"/>
      <c r="Q2112" s="108"/>
      <c r="R2112" s="108"/>
      <c r="S2112" s="108"/>
      <c r="T2112" s="100">
        <f t="shared" si="353"/>
        <v>0</v>
      </c>
      <c r="U2112" s="111"/>
      <c r="V2112" s="111"/>
      <c r="W2112" s="111">
        <f>SUMIFS($F$3:F2112,$D$3:D2112,D2112,$C$3:C2112,"Buy")+SUMIFS($F$3:F2112,$D$3:D2112,D2112,$C$3:C2112,"Coin Deposit",$E$3:E2112,"&lt;&gt;")</f>
        <v>0</v>
      </c>
      <c r="X2112" s="111">
        <f t="shared" si="354"/>
        <v>0</v>
      </c>
      <c r="Y2112" s="111">
        <f>IF($D2112=Y$1,SUMIFS($H$3:$H2112,$G$3:$G2112,Y$1,$C$3:$C2112,"Sell"),0)</f>
        <v>0</v>
      </c>
      <c r="Z2112" s="111">
        <f t="shared" si="355"/>
        <v>0</v>
      </c>
      <c r="AA2112" s="111">
        <f>IF($D2112=AA$1,SUMIFS($H$3:$H2112,$G$3:$G2112,AA$1,$C$3:$C2112,"Sell"),0)</f>
        <v>0</v>
      </c>
      <c r="AB2112" s="111">
        <f t="shared" si="356"/>
        <v>0</v>
      </c>
      <c r="AC2112" s="111">
        <f>SUMIFS('Deductions and Deposits'!$H:$H,'Deductions and Deposits'!$G:$G,D2112,'Deductions and Deposits'!$F:$F,"&lt;="&amp;B2112)+SUMIFS($F$3:F2112,$D$3:D2112,D2112,$C$3:C2112,"Coin Deposit",$E$3:E2112,"")</f>
        <v>0</v>
      </c>
      <c r="AD2112" s="111">
        <f>SUMIFS('Deductions and Deposits'!$D:$D,'Deductions and Deposits'!$C:$C,D2112)+SUMIFS($F:$F,$D:$D,D2112,$C:$C,"Coin Deduction")</f>
        <v>0</v>
      </c>
      <c r="AE2112" s="111">
        <f>Table5[[#This Row],[Column4]]+Table5[[#This Row],[Column14]]+Table5[[#This Row],[Column19]]+Table5[[#This Row],[Column12]]</f>
        <v>0</v>
      </c>
      <c r="AF2112" s="111">
        <f>Table5[[#This Row],[Column5]]+Table5[[#This Row],[Column13]]+Table5[[#This Row],[Column21]]+Table5[[#This Row],[Column18]]</f>
        <v>0</v>
      </c>
      <c r="AG2112" s="111">
        <f t="shared" si="357"/>
        <v>0</v>
      </c>
      <c r="AH2112" s="111">
        <f t="shared" si="358"/>
        <v>0</v>
      </c>
      <c r="AI2112" s="111">
        <f>Table5[[#This Row],[Column17]]-Table5[[#This Row],[Column20]]</f>
        <v>0</v>
      </c>
      <c r="AJ2112" s="111">
        <f t="shared" si="359"/>
        <v>0</v>
      </c>
      <c r="AK2112" s="111">
        <f t="shared" si="363"/>
        <v>0</v>
      </c>
      <c r="AL2112" s="111">
        <f t="shared" si="360"/>
        <v>0</v>
      </c>
      <c r="AM2112" s="111" t="str">
        <f t="shared" si="361"/>
        <v/>
      </c>
      <c r="AN2112" s="111" t="str">
        <f t="shared" ca="1" si="362"/>
        <v/>
      </c>
    </row>
    <row r="2113" spans="1:40" ht="20.25" customHeight="1" x14ac:dyDescent="0.3">
      <c r="A2113" s="107"/>
      <c r="B2113" s="144"/>
      <c r="C2113" s="119"/>
      <c r="D2113" s="120"/>
      <c r="E2113" s="119"/>
      <c r="F2113" s="119"/>
      <c r="G2113" s="120"/>
      <c r="H2113" s="119"/>
      <c r="I2113" s="109"/>
      <c r="L2113" s="108"/>
      <c r="M2113" s="108"/>
      <c r="N2113" s="108"/>
      <c r="O2113" s="108"/>
      <c r="P2113" s="108"/>
      <c r="Q2113" s="108"/>
      <c r="R2113" s="108"/>
      <c r="S2113" s="108"/>
      <c r="T2113" s="100">
        <f t="shared" si="353"/>
        <v>0</v>
      </c>
      <c r="U2113" s="111"/>
      <c r="V2113" s="111"/>
      <c r="W2113" s="111">
        <f>SUMIFS($F$3:F2113,$D$3:D2113,D2113,$C$3:C2113,"Buy")+SUMIFS($F$3:F2113,$D$3:D2113,D2113,$C$3:C2113,"Coin Deposit",$E$3:E2113,"&lt;&gt;")</f>
        <v>0</v>
      </c>
      <c r="X2113" s="111">
        <f t="shared" si="354"/>
        <v>0</v>
      </c>
      <c r="Y2113" s="111">
        <f>IF($D2113=Y$1,SUMIFS($H$3:$H2113,$G$3:$G2113,Y$1,$C$3:$C2113,"Sell"),0)</f>
        <v>0</v>
      </c>
      <c r="Z2113" s="111">
        <f t="shared" si="355"/>
        <v>0</v>
      </c>
      <c r="AA2113" s="111">
        <f>IF($D2113=AA$1,SUMIFS($H$3:$H2113,$G$3:$G2113,AA$1,$C$3:$C2113,"Sell"),0)</f>
        <v>0</v>
      </c>
      <c r="AB2113" s="111">
        <f t="shared" si="356"/>
        <v>0</v>
      </c>
      <c r="AC2113" s="111">
        <f>SUMIFS('Deductions and Deposits'!$H:$H,'Deductions and Deposits'!$G:$G,D2113,'Deductions and Deposits'!$F:$F,"&lt;="&amp;B2113)+SUMIFS($F$3:F2113,$D$3:D2113,D2113,$C$3:C2113,"Coin Deposit",$E$3:E2113,"")</f>
        <v>0</v>
      </c>
      <c r="AD2113" s="111">
        <f>SUMIFS('Deductions and Deposits'!$D:$D,'Deductions and Deposits'!$C:$C,D2113)+SUMIFS($F:$F,$D:$D,D2113,$C:$C,"Coin Deduction")</f>
        <v>0</v>
      </c>
      <c r="AE2113" s="111">
        <f>Table5[[#This Row],[Column4]]+Table5[[#This Row],[Column14]]+Table5[[#This Row],[Column19]]+Table5[[#This Row],[Column12]]</f>
        <v>0</v>
      </c>
      <c r="AF2113" s="111">
        <f>Table5[[#This Row],[Column5]]+Table5[[#This Row],[Column13]]+Table5[[#This Row],[Column21]]+Table5[[#This Row],[Column18]]</f>
        <v>0</v>
      </c>
      <c r="AG2113" s="111">
        <f t="shared" si="357"/>
        <v>0</v>
      </c>
      <c r="AH2113" s="111">
        <f t="shared" si="358"/>
        <v>0</v>
      </c>
      <c r="AI2113" s="111">
        <f>Table5[[#This Row],[Column17]]-Table5[[#This Row],[Column20]]</f>
        <v>0</v>
      </c>
      <c r="AJ2113" s="111">
        <f t="shared" si="359"/>
        <v>0</v>
      </c>
      <c r="AK2113" s="111">
        <f t="shared" si="363"/>
        <v>0</v>
      </c>
      <c r="AL2113" s="111">
        <f t="shared" si="360"/>
        <v>0</v>
      </c>
      <c r="AM2113" s="111" t="str">
        <f t="shared" si="361"/>
        <v/>
      </c>
      <c r="AN2113" s="111" t="str">
        <f t="shared" ca="1" si="362"/>
        <v/>
      </c>
    </row>
    <row r="2114" spans="1:40" ht="20.25" customHeight="1" x14ac:dyDescent="0.3">
      <c r="A2114" s="107"/>
      <c r="B2114" s="144"/>
      <c r="C2114" s="119"/>
      <c r="D2114" s="120"/>
      <c r="E2114" s="119"/>
      <c r="F2114" s="119"/>
      <c r="G2114" s="120"/>
      <c r="H2114" s="119"/>
      <c r="I2114" s="109"/>
      <c r="L2114" s="108"/>
      <c r="M2114" s="108"/>
      <c r="N2114" s="108"/>
      <c r="O2114" s="108"/>
      <c r="P2114" s="108"/>
      <c r="Q2114" s="108"/>
      <c r="R2114" s="108"/>
      <c r="S2114" s="108"/>
      <c r="T2114" s="100">
        <f t="shared" si="353"/>
        <v>0</v>
      </c>
      <c r="U2114" s="111"/>
      <c r="V2114" s="111"/>
      <c r="W2114" s="111">
        <f>SUMIFS($F$3:F2114,$D$3:D2114,D2114,$C$3:C2114,"Buy")+SUMIFS($F$3:F2114,$D$3:D2114,D2114,$C$3:C2114,"Coin Deposit",$E$3:E2114,"&lt;&gt;")</f>
        <v>0</v>
      </c>
      <c r="X2114" s="111">
        <f t="shared" si="354"/>
        <v>0</v>
      </c>
      <c r="Y2114" s="111">
        <f>IF($D2114=Y$1,SUMIFS($H$3:$H2114,$G$3:$G2114,Y$1,$C$3:$C2114,"Sell"),0)</f>
        <v>0</v>
      </c>
      <c r="Z2114" s="111">
        <f t="shared" si="355"/>
        <v>0</v>
      </c>
      <c r="AA2114" s="111">
        <f>IF($D2114=AA$1,SUMIFS($H$3:$H2114,$G$3:$G2114,AA$1,$C$3:$C2114,"Sell"),0)</f>
        <v>0</v>
      </c>
      <c r="AB2114" s="111">
        <f t="shared" si="356"/>
        <v>0</v>
      </c>
      <c r="AC2114" s="111">
        <f>SUMIFS('Deductions and Deposits'!$H:$H,'Deductions and Deposits'!$G:$G,D2114,'Deductions and Deposits'!$F:$F,"&lt;="&amp;B2114)+SUMIFS($F$3:F2114,$D$3:D2114,D2114,$C$3:C2114,"Coin Deposit",$E$3:E2114,"")</f>
        <v>0</v>
      </c>
      <c r="AD2114" s="111">
        <f>SUMIFS('Deductions and Deposits'!$D:$D,'Deductions and Deposits'!$C:$C,D2114)+SUMIFS($F:$F,$D:$D,D2114,$C:$C,"Coin Deduction")</f>
        <v>0</v>
      </c>
      <c r="AE2114" s="111">
        <f>Table5[[#This Row],[Column4]]+Table5[[#This Row],[Column14]]+Table5[[#This Row],[Column19]]+Table5[[#This Row],[Column12]]</f>
        <v>0</v>
      </c>
      <c r="AF2114" s="111">
        <f>Table5[[#This Row],[Column5]]+Table5[[#This Row],[Column13]]+Table5[[#This Row],[Column21]]+Table5[[#This Row],[Column18]]</f>
        <v>0</v>
      </c>
      <c r="AG2114" s="111">
        <f t="shared" si="357"/>
        <v>0</v>
      </c>
      <c r="AH2114" s="111">
        <f t="shared" si="358"/>
        <v>0</v>
      </c>
      <c r="AI2114" s="111">
        <f>Table5[[#This Row],[Column17]]-Table5[[#This Row],[Column20]]</f>
        <v>0</v>
      </c>
      <c r="AJ2114" s="111">
        <f t="shared" si="359"/>
        <v>0</v>
      </c>
      <c r="AK2114" s="111">
        <f t="shared" si="363"/>
        <v>0</v>
      </c>
      <c r="AL2114" s="111">
        <f t="shared" si="360"/>
        <v>0</v>
      </c>
      <c r="AM2114" s="111" t="str">
        <f t="shared" si="361"/>
        <v/>
      </c>
      <c r="AN2114" s="111" t="str">
        <f t="shared" ca="1" si="362"/>
        <v/>
      </c>
    </row>
    <row r="2115" spans="1:40" ht="20.25" customHeight="1" x14ac:dyDescent="0.3">
      <c r="A2115" s="107"/>
      <c r="B2115" s="144"/>
      <c r="C2115" s="119"/>
      <c r="D2115" s="120"/>
      <c r="E2115" s="119"/>
      <c r="F2115" s="119"/>
      <c r="G2115" s="120"/>
      <c r="H2115" s="119"/>
      <c r="I2115" s="109"/>
      <c r="L2115" s="108"/>
      <c r="M2115" s="108"/>
      <c r="N2115" s="108"/>
      <c r="O2115" s="108"/>
      <c r="P2115" s="108"/>
      <c r="Q2115" s="108"/>
      <c r="R2115" s="108"/>
      <c r="S2115" s="108"/>
      <c r="T2115" s="100">
        <f t="shared" ref="T2115:T2178" si="364">IF(E2115&lt;&gt;"",E2115,0)</f>
        <v>0</v>
      </c>
      <c r="U2115" s="111"/>
      <c r="V2115" s="111"/>
      <c r="W2115" s="111">
        <f>SUMIFS($F$3:F2115,$D$3:D2115,D2115,$C$3:C2115,"Buy")+SUMIFS($F$3:F2115,$D$3:D2115,D2115,$C$3:C2115,"Coin Deposit",$E$3:E2115,"&lt;&gt;")</f>
        <v>0</v>
      </c>
      <c r="X2115" s="111">
        <f t="shared" ref="X2115:X2178" si="365">IF(OR(C2115="buy",AND(C2115="Coin Deposit",E2115&lt;&gt;"")),SUMIFS($F:$F,$D:$D,D2115,$C:$C,"sell"),0)</f>
        <v>0</v>
      </c>
      <c r="Y2115" s="111">
        <f>IF($D2115=Y$1,SUMIFS($H$3:$H2115,$G$3:$G2115,Y$1,$C$3:$C2115,"Sell"),0)</f>
        <v>0</v>
      </c>
      <c r="Z2115" s="111">
        <f t="shared" ref="Z2115:Z2178" si="366">IF($D2115=Z$1,SUMIFS($H:$H,$G:$G,Z$1,$C:$C,"Buy")+SUMIFS($H:$H,$G:$G,Z$1,$C:$C,"Coin Deposit",$E:$E,"&lt;&gt;"),0)</f>
        <v>0</v>
      </c>
      <c r="AA2115" s="111">
        <f>IF($D2115=AA$1,SUMIFS($H$3:$H2115,$G$3:$G2115,AA$1,$C$3:$C2115,"Sell"),0)</f>
        <v>0</v>
      </c>
      <c r="AB2115" s="111">
        <f t="shared" ref="AB2115:AB2178" si="367">IF($D2115=AB$1,SUMIFS($H:$H,$G:$G,AB$1,$C:$C,"Buy")+SUMIFS($H:$H,$G:$G,AB$1,$C:$C,"Coin Deposit",$E:$E,"&lt;&gt;"),0)</f>
        <v>0</v>
      </c>
      <c r="AC2115" s="111">
        <f>SUMIFS('Deductions and Deposits'!$H:$H,'Deductions and Deposits'!$G:$G,D2115,'Deductions and Deposits'!$F:$F,"&lt;="&amp;B2115)+SUMIFS($F$3:F2115,$D$3:D2115,D2115,$C$3:C2115,"Coin Deposit",$E$3:E2115,"")</f>
        <v>0</v>
      </c>
      <c r="AD2115" s="111">
        <f>SUMIFS('Deductions and Deposits'!$D:$D,'Deductions and Deposits'!$C:$C,D2115)+SUMIFS($F:$F,$D:$D,D2115,$C:$C,"Coin Deduction")</f>
        <v>0</v>
      </c>
      <c r="AE2115" s="111">
        <f>Table5[[#This Row],[Column4]]+Table5[[#This Row],[Column14]]+Table5[[#This Row],[Column19]]+Table5[[#This Row],[Column12]]</f>
        <v>0</v>
      </c>
      <c r="AF2115" s="111">
        <f>Table5[[#This Row],[Column5]]+Table5[[#This Row],[Column13]]+Table5[[#This Row],[Column21]]+Table5[[#This Row],[Column18]]</f>
        <v>0</v>
      </c>
      <c r="AG2115" s="111">
        <f t="shared" ref="AG2115:AG2178" si="368">IF(AND((AC2115+Y2115+AA2115)&gt;AF2115,OR(C2115="buy",AND(C2115="Coin Deposit",E2115&lt;&gt;""))),(AC2115+Y2115+AA2115)-AF2115,0)</f>
        <v>0</v>
      </c>
      <c r="AH2115" s="111">
        <f t="shared" ref="AH2115:AH2178" si="369">IF(AND(AE2115&gt;AF2115,OR(C2115="buy",AND(C2115="Coin Deposit",E2115&lt;&gt;""))),AE2115-AF2115,0)</f>
        <v>0</v>
      </c>
      <c r="AI2115" s="111">
        <f>Table5[[#This Row],[Column17]]-Table5[[#This Row],[Column20]]</f>
        <v>0</v>
      </c>
      <c r="AJ2115" s="111">
        <f t="shared" ref="AJ2115:AJ2178" si="370">IF(AI2115&gt;F2115,F2115,AI2115)</f>
        <v>0</v>
      </c>
      <c r="AK2115" s="111">
        <f t="shared" si="363"/>
        <v>0</v>
      </c>
      <c r="AL2115" s="111">
        <f t="shared" ref="AL2115:AL2178" si="371">IFERROR(SUMIFS($AK:$AK,$D:$D,D2115)/SUMIFS($AJ:$AJ,$D:$D,D2115),0)</f>
        <v>0</v>
      </c>
      <c r="AM2115" s="111" t="str">
        <f t="shared" ref="AM2115:AM2178" si="372">C2115&amp;D2115</f>
        <v/>
      </c>
      <c r="AN2115" s="111" t="str">
        <f t="shared" ref="AN2115:AN2178" ca="1" si="373">OFFSET(AM2115,COUNTA($AM:$AM)-ROW()-(ROW()-ROW($AN$2)-1),)</f>
        <v/>
      </c>
    </row>
    <row r="2116" spans="1:40" ht="20.25" customHeight="1" x14ac:dyDescent="0.3">
      <c r="A2116" s="107"/>
      <c r="B2116" s="144"/>
      <c r="C2116" s="119"/>
      <c r="D2116" s="120"/>
      <c r="E2116" s="119"/>
      <c r="F2116" s="119"/>
      <c r="G2116" s="120"/>
      <c r="H2116" s="119"/>
      <c r="I2116" s="109"/>
      <c r="L2116" s="108"/>
      <c r="M2116" s="108"/>
      <c r="N2116" s="108"/>
      <c r="O2116" s="108"/>
      <c r="P2116" s="108"/>
      <c r="Q2116" s="108"/>
      <c r="R2116" s="108"/>
      <c r="S2116" s="108"/>
      <c r="T2116" s="100">
        <f t="shared" si="364"/>
        <v>0</v>
      </c>
      <c r="U2116" s="111"/>
      <c r="V2116" s="111"/>
      <c r="W2116" s="111">
        <f>SUMIFS($F$3:F2116,$D$3:D2116,D2116,$C$3:C2116,"Buy")+SUMIFS($F$3:F2116,$D$3:D2116,D2116,$C$3:C2116,"Coin Deposit",$E$3:E2116,"&lt;&gt;")</f>
        <v>0</v>
      </c>
      <c r="X2116" s="111">
        <f t="shared" si="365"/>
        <v>0</v>
      </c>
      <c r="Y2116" s="111">
        <f>IF($D2116=Y$1,SUMIFS($H$3:$H2116,$G$3:$G2116,Y$1,$C$3:$C2116,"Sell"),0)</f>
        <v>0</v>
      </c>
      <c r="Z2116" s="111">
        <f t="shared" si="366"/>
        <v>0</v>
      </c>
      <c r="AA2116" s="111">
        <f>IF($D2116=AA$1,SUMIFS($H$3:$H2116,$G$3:$G2116,AA$1,$C$3:$C2116,"Sell"),0)</f>
        <v>0</v>
      </c>
      <c r="AB2116" s="111">
        <f t="shared" si="367"/>
        <v>0</v>
      </c>
      <c r="AC2116" s="111">
        <f>SUMIFS('Deductions and Deposits'!$H:$H,'Deductions and Deposits'!$G:$G,D2116,'Deductions and Deposits'!$F:$F,"&lt;="&amp;B2116)+SUMIFS($F$3:F2116,$D$3:D2116,D2116,$C$3:C2116,"Coin Deposit",$E$3:E2116,"")</f>
        <v>0</v>
      </c>
      <c r="AD2116" s="111">
        <f>SUMIFS('Deductions and Deposits'!$D:$D,'Deductions and Deposits'!$C:$C,D2116)+SUMIFS($F:$F,$D:$D,D2116,$C:$C,"Coin Deduction")</f>
        <v>0</v>
      </c>
      <c r="AE2116" s="111">
        <f>Table5[[#This Row],[Column4]]+Table5[[#This Row],[Column14]]+Table5[[#This Row],[Column19]]+Table5[[#This Row],[Column12]]</f>
        <v>0</v>
      </c>
      <c r="AF2116" s="111">
        <f>Table5[[#This Row],[Column5]]+Table5[[#This Row],[Column13]]+Table5[[#This Row],[Column21]]+Table5[[#This Row],[Column18]]</f>
        <v>0</v>
      </c>
      <c r="AG2116" s="111">
        <f t="shared" si="368"/>
        <v>0</v>
      </c>
      <c r="AH2116" s="111">
        <f t="shared" si="369"/>
        <v>0</v>
      </c>
      <c r="AI2116" s="111">
        <f>Table5[[#This Row],[Column17]]-Table5[[#This Row],[Column20]]</f>
        <v>0</v>
      </c>
      <c r="AJ2116" s="111">
        <f t="shared" si="370"/>
        <v>0</v>
      </c>
      <c r="AK2116" s="111">
        <f t="shared" si="363"/>
        <v>0</v>
      </c>
      <c r="AL2116" s="111">
        <f t="shared" si="371"/>
        <v>0</v>
      </c>
      <c r="AM2116" s="111" t="str">
        <f t="shared" si="372"/>
        <v/>
      </c>
      <c r="AN2116" s="111" t="str">
        <f t="shared" ca="1" si="373"/>
        <v/>
      </c>
    </row>
    <row r="2117" spans="1:40" ht="20.25" customHeight="1" x14ac:dyDescent="0.3">
      <c r="A2117" s="107"/>
      <c r="B2117" s="144"/>
      <c r="C2117" s="119"/>
      <c r="D2117" s="120"/>
      <c r="E2117" s="119"/>
      <c r="F2117" s="119"/>
      <c r="G2117" s="120"/>
      <c r="H2117" s="119"/>
      <c r="I2117" s="109"/>
      <c r="L2117" s="108"/>
      <c r="M2117" s="108"/>
      <c r="N2117" s="108"/>
      <c r="O2117" s="108"/>
      <c r="P2117" s="108"/>
      <c r="Q2117" s="108"/>
      <c r="R2117" s="108"/>
      <c r="S2117" s="108"/>
      <c r="T2117" s="100">
        <f t="shared" si="364"/>
        <v>0</v>
      </c>
      <c r="U2117" s="111"/>
      <c r="V2117" s="111"/>
      <c r="W2117" s="111">
        <f>SUMIFS($F$3:F2117,$D$3:D2117,D2117,$C$3:C2117,"Buy")+SUMIFS($F$3:F2117,$D$3:D2117,D2117,$C$3:C2117,"Coin Deposit",$E$3:E2117,"&lt;&gt;")</f>
        <v>0</v>
      </c>
      <c r="X2117" s="111">
        <f t="shared" si="365"/>
        <v>0</v>
      </c>
      <c r="Y2117" s="111">
        <f>IF($D2117=Y$1,SUMIFS($H$3:$H2117,$G$3:$G2117,Y$1,$C$3:$C2117,"Sell"),0)</f>
        <v>0</v>
      </c>
      <c r="Z2117" s="111">
        <f t="shared" si="366"/>
        <v>0</v>
      </c>
      <c r="AA2117" s="111">
        <f>IF($D2117=AA$1,SUMIFS($H$3:$H2117,$G$3:$G2117,AA$1,$C$3:$C2117,"Sell"),0)</f>
        <v>0</v>
      </c>
      <c r="AB2117" s="111">
        <f t="shared" si="367"/>
        <v>0</v>
      </c>
      <c r="AC2117" s="111">
        <f>SUMIFS('Deductions and Deposits'!$H:$H,'Deductions and Deposits'!$G:$G,D2117,'Deductions and Deposits'!$F:$F,"&lt;="&amp;B2117)+SUMIFS($F$3:F2117,$D$3:D2117,D2117,$C$3:C2117,"Coin Deposit",$E$3:E2117,"")</f>
        <v>0</v>
      </c>
      <c r="AD2117" s="111">
        <f>SUMIFS('Deductions and Deposits'!$D:$D,'Deductions and Deposits'!$C:$C,D2117)+SUMIFS($F:$F,$D:$D,D2117,$C:$C,"Coin Deduction")</f>
        <v>0</v>
      </c>
      <c r="AE2117" s="111">
        <f>Table5[[#This Row],[Column4]]+Table5[[#This Row],[Column14]]+Table5[[#This Row],[Column19]]+Table5[[#This Row],[Column12]]</f>
        <v>0</v>
      </c>
      <c r="AF2117" s="111">
        <f>Table5[[#This Row],[Column5]]+Table5[[#This Row],[Column13]]+Table5[[#This Row],[Column21]]+Table5[[#This Row],[Column18]]</f>
        <v>0</v>
      </c>
      <c r="AG2117" s="111">
        <f t="shared" si="368"/>
        <v>0</v>
      </c>
      <c r="AH2117" s="111">
        <f t="shared" si="369"/>
        <v>0</v>
      </c>
      <c r="AI2117" s="111">
        <f>Table5[[#This Row],[Column17]]-Table5[[#This Row],[Column20]]</f>
        <v>0</v>
      </c>
      <c r="AJ2117" s="111">
        <f t="shared" si="370"/>
        <v>0</v>
      </c>
      <c r="AK2117" s="111">
        <f t="shared" si="363"/>
        <v>0</v>
      </c>
      <c r="AL2117" s="111">
        <f t="shared" si="371"/>
        <v>0</v>
      </c>
      <c r="AM2117" s="111" t="str">
        <f t="shared" si="372"/>
        <v/>
      </c>
      <c r="AN2117" s="111" t="str">
        <f t="shared" ca="1" si="373"/>
        <v/>
      </c>
    </row>
    <row r="2118" spans="1:40" ht="20.25" customHeight="1" x14ac:dyDescent="0.3">
      <c r="A2118" s="107"/>
      <c r="B2118" s="144"/>
      <c r="C2118" s="119"/>
      <c r="D2118" s="120"/>
      <c r="E2118" s="119"/>
      <c r="F2118" s="119"/>
      <c r="G2118" s="120"/>
      <c r="H2118" s="119"/>
      <c r="I2118" s="109"/>
      <c r="L2118" s="108"/>
      <c r="M2118" s="108"/>
      <c r="N2118" s="108"/>
      <c r="O2118" s="108"/>
      <c r="P2118" s="108"/>
      <c r="Q2118" s="108"/>
      <c r="R2118" s="108"/>
      <c r="S2118" s="108"/>
      <c r="T2118" s="100">
        <f t="shared" si="364"/>
        <v>0</v>
      </c>
      <c r="U2118" s="111"/>
      <c r="V2118" s="111"/>
      <c r="W2118" s="111">
        <f>SUMIFS($F$3:F2118,$D$3:D2118,D2118,$C$3:C2118,"Buy")+SUMIFS($F$3:F2118,$D$3:D2118,D2118,$C$3:C2118,"Coin Deposit",$E$3:E2118,"&lt;&gt;")</f>
        <v>0</v>
      </c>
      <c r="X2118" s="111">
        <f t="shared" si="365"/>
        <v>0</v>
      </c>
      <c r="Y2118" s="111">
        <f>IF($D2118=Y$1,SUMIFS($H$3:$H2118,$G$3:$G2118,Y$1,$C$3:$C2118,"Sell"),0)</f>
        <v>0</v>
      </c>
      <c r="Z2118" s="111">
        <f t="shared" si="366"/>
        <v>0</v>
      </c>
      <c r="AA2118" s="111">
        <f>IF($D2118=AA$1,SUMIFS($H$3:$H2118,$G$3:$G2118,AA$1,$C$3:$C2118,"Sell"),0)</f>
        <v>0</v>
      </c>
      <c r="AB2118" s="111">
        <f t="shared" si="367"/>
        <v>0</v>
      </c>
      <c r="AC2118" s="111">
        <f>SUMIFS('Deductions and Deposits'!$H:$H,'Deductions and Deposits'!$G:$G,D2118,'Deductions and Deposits'!$F:$F,"&lt;="&amp;B2118)+SUMIFS($F$3:F2118,$D$3:D2118,D2118,$C$3:C2118,"Coin Deposit",$E$3:E2118,"")</f>
        <v>0</v>
      </c>
      <c r="AD2118" s="111">
        <f>SUMIFS('Deductions and Deposits'!$D:$D,'Deductions and Deposits'!$C:$C,D2118)+SUMIFS($F:$F,$D:$D,D2118,$C:$C,"Coin Deduction")</f>
        <v>0</v>
      </c>
      <c r="AE2118" s="111">
        <f>Table5[[#This Row],[Column4]]+Table5[[#This Row],[Column14]]+Table5[[#This Row],[Column19]]+Table5[[#This Row],[Column12]]</f>
        <v>0</v>
      </c>
      <c r="AF2118" s="111">
        <f>Table5[[#This Row],[Column5]]+Table5[[#This Row],[Column13]]+Table5[[#This Row],[Column21]]+Table5[[#This Row],[Column18]]</f>
        <v>0</v>
      </c>
      <c r="AG2118" s="111">
        <f t="shared" si="368"/>
        <v>0</v>
      </c>
      <c r="AH2118" s="111">
        <f t="shared" si="369"/>
        <v>0</v>
      </c>
      <c r="AI2118" s="111">
        <f>Table5[[#This Row],[Column17]]-Table5[[#This Row],[Column20]]</f>
        <v>0</v>
      </c>
      <c r="AJ2118" s="111">
        <f t="shared" si="370"/>
        <v>0</v>
      </c>
      <c r="AK2118" s="111">
        <f t="shared" si="363"/>
        <v>0</v>
      </c>
      <c r="AL2118" s="111">
        <f t="shared" si="371"/>
        <v>0</v>
      </c>
      <c r="AM2118" s="111" t="str">
        <f t="shared" si="372"/>
        <v/>
      </c>
      <c r="AN2118" s="111" t="str">
        <f t="shared" ca="1" si="373"/>
        <v/>
      </c>
    </row>
    <row r="2119" spans="1:40" ht="20.25" customHeight="1" x14ac:dyDescent="0.3">
      <c r="A2119" s="107"/>
      <c r="B2119" s="144"/>
      <c r="C2119" s="119"/>
      <c r="D2119" s="120"/>
      <c r="E2119" s="119"/>
      <c r="F2119" s="119"/>
      <c r="G2119" s="120"/>
      <c r="H2119" s="119"/>
      <c r="I2119" s="109"/>
      <c r="L2119" s="108"/>
      <c r="M2119" s="108"/>
      <c r="N2119" s="108"/>
      <c r="O2119" s="108"/>
      <c r="P2119" s="108"/>
      <c r="Q2119" s="108"/>
      <c r="R2119" s="108"/>
      <c r="S2119" s="108"/>
      <c r="T2119" s="100">
        <f t="shared" si="364"/>
        <v>0</v>
      </c>
      <c r="U2119" s="111"/>
      <c r="V2119" s="111"/>
      <c r="W2119" s="111">
        <f>SUMIFS($F$3:F2119,$D$3:D2119,D2119,$C$3:C2119,"Buy")+SUMIFS($F$3:F2119,$D$3:D2119,D2119,$C$3:C2119,"Coin Deposit",$E$3:E2119,"&lt;&gt;")</f>
        <v>0</v>
      </c>
      <c r="X2119" s="111">
        <f t="shared" si="365"/>
        <v>0</v>
      </c>
      <c r="Y2119" s="111">
        <f>IF($D2119=Y$1,SUMIFS($H$3:$H2119,$G$3:$G2119,Y$1,$C$3:$C2119,"Sell"),0)</f>
        <v>0</v>
      </c>
      <c r="Z2119" s="111">
        <f t="shared" si="366"/>
        <v>0</v>
      </c>
      <c r="AA2119" s="111">
        <f>IF($D2119=AA$1,SUMIFS($H$3:$H2119,$G$3:$G2119,AA$1,$C$3:$C2119,"Sell"),0)</f>
        <v>0</v>
      </c>
      <c r="AB2119" s="111">
        <f t="shared" si="367"/>
        <v>0</v>
      </c>
      <c r="AC2119" s="111">
        <f>SUMIFS('Deductions and Deposits'!$H:$H,'Deductions and Deposits'!$G:$G,D2119,'Deductions and Deposits'!$F:$F,"&lt;="&amp;B2119)+SUMIFS($F$3:F2119,$D$3:D2119,D2119,$C$3:C2119,"Coin Deposit",$E$3:E2119,"")</f>
        <v>0</v>
      </c>
      <c r="AD2119" s="111">
        <f>SUMIFS('Deductions and Deposits'!$D:$D,'Deductions and Deposits'!$C:$C,D2119)+SUMIFS($F:$F,$D:$D,D2119,$C:$C,"Coin Deduction")</f>
        <v>0</v>
      </c>
      <c r="AE2119" s="111">
        <f>Table5[[#This Row],[Column4]]+Table5[[#This Row],[Column14]]+Table5[[#This Row],[Column19]]+Table5[[#This Row],[Column12]]</f>
        <v>0</v>
      </c>
      <c r="AF2119" s="111">
        <f>Table5[[#This Row],[Column5]]+Table5[[#This Row],[Column13]]+Table5[[#This Row],[Column21]]+Table5[[#This Row],[Column18]]</f>
        <v>0</v>
      </c>
      <c r="AG2119" s="111">
        <f t="shared" si="368"/>
        <v>0</v>
      </c>
      <c r="AH2119" s="111">
        <f t="shared" si="369"/>
        <v>0</v>
      </c>
      <c r="AI2119" s="111">
        <f>Table5[[#This Row],[Column17]]-Table5[[#This Row],[Column20]]</f>
        <v>0</v>
      </c>
      <c r="AJ2119" s="111">
        <f t="shared" si="370"/>
        <v>0</v>
      </c>
      <c r="AK2119" s="111">
        <f t="shared" si="363"/>
        <v>0</v>
      </c>
      <c r="AL2119" s="111">
        <f t="shared" si="371"/>
        <v>0</v>
      </c>
      <c r="AM2119" s="111" t="str">
        <f t="shared" si="372"/>
        <v/>
      </c>
      <c r="AN2119" s="111" t="str">
        <f t="shared" ca="1" si="373"/>
        <v/>
      </c>
    </row>
    <row r="2120" spans="1:40" ht="20.25" customHeight="1" x14ac:dyDescent="0.3">
      <c r="A2120" s="107"/>
      <c r="B2120" s="144"/>
      <c r="C2120" s="119"/>
      <c r="D2120" s="120"/>
      <c r="E2120" s="119"/>
      <c r="F2120" s="119"/>
      <c r="G2120" s="120"/>
      <c r="H2120" s="119"/>
      <c r="I2120" s="109"/>
      <c r="L2120" s="108"/>
      <c r="M2120" s="108"/>
      <c r="N2120" s="108"/>
      <c r="O2120" s="108"/>
      <c r="P2120" s="108"/>
      <c r="Q2120" s="108"/>
      <c r="R2120" s="108"/>
      <c r="S2120" s="108"/>
      <c r="T2120" s="100">
        <f t="shared" si="364"/>
        <v>0</v>
      </c>
      <c r="U2120" s="111"/>
      <c r="V2120" s="111"/>
      <c r="W2120" s="111">
        <f>SUMIFS($F$3:F2120,$D$3:D2120,D2120,$C$3:C2120,"Buy")+SUMIFS($F$3:F2120,$D$3:D2120,D2120,$C$3:C2120,"Coin Deposit",$E$3:E2120,"&lt;&gt;")</f>
        <v>0</v>
      </c>
      <c r="X2120" s="111">
        <f t="shared" si="365"/>
        <v>0</v>
      </c>
      <c r="Y2120" s="111">
        <f>IF($D2120=Y$1,SUMIFS($H$3:$H2120,$G$3:$G2120,Y$1,$C$3:$C2120,"Sell"),0)</f>
        <v>0</v>
      </c>
      <c r="Z2120" s="111">
        <f t="shared" si="366"/>
        <v>0</v>
      </c>
      <c r="AA2120" s="111">
        <f>IF($D2120=AA$1,SUMIFS($H$3:$H2120,$G$3:$G2120,AA$1,$C$3:$C2120,"Sell"),0)</f>
        <v>0</v>
      </c>
      <c r="AB2120" s="111">
        <f t="shared" si="367"/>
        <v>0</v>
      </c>
      <c r="AC2120" s="111">
        <f>SUMIFS('Deductions and Deposits'!$H:$H,'Deductions and Deposits'!$G:$G,D2120,'Deductions and Deposits'!$F:$F,"&lt;="&amp;B2120)+SUMIFS($F$3:F2120,$D$3:D2120,D2120,$C$3:C2120,"Coin Deposit",$E$3:E2120,"")</f>
        <v>0</v>
      </c>
      <c r="AD2120" s="111">
        <f>SUMIFS('Deductions and Deposits'!$D:$D,'Deductions and Deposits'!$C:$C,D2120)+SUMIFS($F:$F,$D:$D,D2120,$C:$C,"Coin Deduction")</f>
        <v>0</v>
      </c>
      <c r="AE2120" s="111">
        <f>Table5[[#This Row],[Column4]]+Table5[[#This Row],[Column14]]+Table5[[#This Row],[Column19]]+Table5[[#This Row],[Column12]]</f>
        <v>0</v>
      </c>
      <c r="AF2120" s="111">
        <f>Table5[[#This Row],[Column5]]+Table5[[#This Row],[Column13]]+Table5[[#This Row],[Column21]]+Table5[[#This Row],[Column18]]</f>
        <v>0</v>
      </c>
      <c r="AG2120" s="111">
        <f t="shared" si="368"/>
        <v>0</v>
      </c>
      <c r="AH2120" s="111">
        <f t="shared" si="369"/>
        <v>0</v>
      </c>
      <c r="AI2120" s="111">
        <f>Table5[[#This Row],[Column17]]-Table5[[#This Row],[Column20]]</f>
        <v>0</v>
      </c>
      <c r="AJ2120" s="111">
        <f t="shared" si="370"/>
        <v>0</v>
      </c>
      <c r="AK2120" s="111">
        <f t="shared" si="363"/>
        <v>0</v>
      </c>
      <c r="AL2120" s="111">
        <f t="shared" si="371"/>
        <v>0</v>
      </c>
      <c r="AM2120" s="111" t="str">
        <f t="shared" si="372"/>
        <v/>
      </c>
      <c r="AN2120" s="111" t="str">
        <f t="shared" ca="1" si="373"/>
        <v/>
      </c>
    </row>
    <row r="2121" spans="1:40" ht="20.25" customHeight="1" x14ac:dyDescent="0.3">
      <c r="A2121" s="107"/>
      <c r="B2121" s="144"/>
      <c r="C2121" s="119"/>
      <c r="D2121" s="120"/>
      <c r="E2121" s="119"/>
      <c r="F2121" s="119"/>
      <c r="G2121" s="120"/>
      <c r="H2121" s="119"/>
      <c r="I2121" s="109"/>
      <c r="L2121" s="108"/>
      <c r="M2121" s="108"/>
      <c r="N2121" s="108"/>
      <c r="O2121" s="108"/>
      <c r="P2121" s="108"/>
      <c r="Q2121" s="108"/>
      <c r="R2121" s="108"/>
      <c r="S2121" s="108"/>
      <c r="T2121" s="100">
        <f t="shared" si="364"/>
        <v>0</v>
      </c>
      <c r="U2121" s="111"/>
      <c r="V2121" s="111"/>
      <c r="W2121" s="111">
        <f>SUMIFS($F$3:F2121,$D$3:D2121,D2121,$C$3:C2121,"Buy")+SUMIFS($F$3:F2121,$D$3:D2121,D2121,$C$3:C2121,"Coin Deposit",$E$3:E2121,"&lt;&gt;")</f>
        <v>0</v>
      </c>
      <c r="X2121" s="111">
        <f t="shared" si="365"/>
        <v>0</v>
      </c>
      <c r="Y2121" s="111">
        <f>IF($D2121=Y$1,SUMIFS($H$3:$H2121,$G$3:$G2121,Y$1,$C$3:$C2121,"Sell"),0)</f>
        <v>0</v>
      </c>
      <c r="Z2121" s="111">
        <f t="shared" si="366"/>
        <v>0</v>
      </c>
      <c r="AA2121" s="111">
        <f>IF($D2121=AA$1,SUMIFS($H$3:$H2121,$G$3:$G2121,AA$1,$C$3:$C2121,"Sell"),0)</f>
        <v>0</v>
      </c>
      <c r="AB2121" s="111">
        <f t="shared" si="367"/>
        <v>0</v>
      </c>
      <c r="AC2121" s="111">
        <f>SUMIFS('Deductions and Deposits'!$H:$H,'Deductions and Deposits'!$G:$G,D2121,'Deductions and Deposits'!$F:$F,"&lt;="&amp;B2121)+SUMIFS($F$3:F2121,$D$3:D2121,D2121,$C$3:C2121,"Coin Deposit",$E$3:E2121,"")</f>
        <v>0</v>
      </c>
      <c r="AD2121" s="111">
        <f>SUMIFS('Deductions and Deposits'!$D:$D,'Deductions and Deposits'!$C:$C,D2121)+SUMIFS($F:$F,$D:$D,D2121,$C:$C,"Coin Deduction")</f>
        <v>0</v>
      </c>
      <c r="AE2121" s="111">
        <f>Table5[[#This Row],[Column4]]+Table5[[#This Row],[Column14]]+Table5[[#This Row],[Column19]]+Table5[[#This Row],[Column12]]</f>
        <v>0</v>
      </c>
      <c r="AF2121" s="111">
        <f>Table5[[#This Row],[Column5]]+Table5[[#This Row],[Column13]]+Table5[[#This Row],[Column21]]+Table5[[#This Row],[Column18]]</f>
        <v>0</v>
      </c>
      <c r="AG2121" s="111">
        <f t="shared" si="368"/>
        <v>0</v>
      </c>
      <c r="AH2121" s="111">
        <f t="shared" si="369"/>
        <v>0</v>
      </c>
      <c r="AI2121" s="111">
        <f>Table5[[#This Row],[Column17]]-Table5[[#This Row],[Column20]]</f>
        <v>0</v>
      </c>
      <c r="AJ2121" s="111">
        <f t="shared" si="370"/>
        <v>0</v>
      </c>
      <c r="AK2121" s="111">
        <f t="shared" si="363"/>
        <v>0</v>
      </c>
      <c r="AL2121" s="111">
        <f t="shared" si="371"/>
        <v>0</v>
      </c>
      <c r="AM2121" s="111" t="str">
        <f t="shared" si="372"/>
        <v/>
      </c>
      <c r="AN2121" s="111" t="str">
        <f t="shared" ca="1" si="373"/>
        <v/>
      </c>
    </row>
    <row r="2122" spans="1:40" ht="20.25" customHeight="1" x14ac:dyDescent="0.3">
      <c r="A2122" s="107"/>
      <c r="B2122" s="144"/>
      <c r="C2122" s="119"/>
      <c r="D2122" s="120"/>
      <c r="E2122" s="119"/>
      <c r="F2122" s="119"/>
      <c r="G2122" s="120"/>
      <c r="H2122" s="119"/>
      <c r="I2122" s="109"/>
      <c r="L2122" s="108"/>
      <c r="M2122" s="108"/>
      <c r="N2122" s="108"/>
      <c r="O2122" s="108"/>
      <c r="P2122" s="108"/>
      <c r="Q2122" s="108"/>
      <c r="R2122" s="108"/>
      <c r="S2122" s="108"/>
      <c r="T2122" s="100">
        <f t="shared" si="364"/>
        <v>0</v>
      </c>
      <c r="U2122" s="111"/>
      <c r="V2122" s="111"/>
      <c r="W2122" s="111">
        <f>SUMIFS($F$3:F2122,$D$3:D2122,D2122,$C$3:C2122,"Buy")+SUMIFS($F$3:F2122,$D$3:D2122,D2122,$C$3:C2122,"Coin Deposit",$E$3:E2122,"&lt;&gt;")</f>
        <v>0</v>
      </c>
      <c r="X2122" s="111">
        <f t="shared" si="365"/>
        <v>0</v>
      </c>
      <c r="Y2122" s="111">
        <f>IF($D2122=Y$1,SUMIFS($H$3:$H2122,$G$3:$G2122,Y$1,$C$3:$C2122,"Sell"),0)</f>
        <v>0</v>
      </c>
      <c r="Z2122" s="111">
        <f t="shared" si="366"/>
        <v>0</v>
      </c>
      <c r="AA2122" s="111">
        <f>IF($D2122=AA$1,SUMIFS($H$3:$H2122,$G$3:$G2122,AA$1,$C$3:$C2122,"Sell"),0)</f>
        <v>0</v>
      </c>
      <c r="AB2122" s="111">
        <f t="shared" si="367"/>
        <v>0</v>
      </c>
      <c r="AC2122" s="111">
        <f>SUMIFS('Deductions and Deposits'!$H:$H,'Deductions and Deposits'!$G:$G,D2122,'Deductions and Deposits'!$F:$F,"&lt;="&amp;B2122)+SUMIFS($F$3:F2122,$D$3:D2122,D2122,$C$3:C2122,"Coin Deposit",$E$3:E2122,"")</f>
        <v>0</v>
      </c>
      <c r="AD2122" s="111">
        <f>SUMIFS('Deductions and Deposits'!$D:$D,'Deductions and Deposits'!$C:$C,D2122)+SUMIFS($F:$F,$D:$D,D2122,$C:$C,"Coin Deduction")</f>
        <v>0</v>
      </c>
      <c r="AE2122" s="111">
        <f>Table5[[#This Row],[Column4]]+Table5[[#This Row],[Column14]]+Table5[[#This Row],[Column19]]+Table5[[#This Row],[Column12]]</f>
        <v>0</v>
      </c>
      <c r="AF2122" s="111">
        <f>Table5[[#This Row],[Column5]]+Table5[[#This Row],[Column13]]+Table5[[#This Row],[Column21]]+Table5[[#This Row],[Column18]]</f>
        <v>0</v>
      </c>
      <c r="AG2122" s="111">
        <f t="shared" si="368"/>
        <v>0</v>
      </c>
      <c r="AH2122" s="111">
        <f t="shared" si="369"/>
        <v>0</v>
      </c>
      <c r="AI2122" s="111">
        <f>Table5[[#This Row],[Column17]]-Table5[[#This Row],[Column20]]</f>
        <v>0</v>
      </c>
      <c r="AJ2122" s="111">
        <f t="shared" si="370"/>
        <v>0</v>
      </c>
      <c r="AK2122" s="111">
        <f t="shared" si="363"/>
        <v>0</v>
      </c>
      <c r="AL2122" s="111">
        <f t="shared" si="371"/>
        <v>0</v>
      </c>
      <c r="AM2122" s="111" t="str">
        <f t="shared" si="372"/>
        <v/>
      </c>
      <c r="AN2122" s="111" t="str">
        <f t="shared" ca="1" si="373"/>
        <v/>
      </c>
    </row>
    <row r="2123" spans="1:40" ht="20.25" customHeight="1" x14ac:dyDescent="0.3">
      <c r="A2123" s="107"/>
      <c r="B2123" s="144"/>
      <c r="C2123" s="119"/>
      <c r="D2123" s="120"/>
      <c r="E2123" s="119"/>
      <c r="F2123" s="119"/>
      <c r="G2123" s="120"/>
      <c r="H2123" s="119"/>
      <c r="I2123" s="109"/>
      <c r="L2123" s="108"/>
      <c r="M2123" s="108"/>
      <c r="N2123" s="108"/>
      <c r="O2123" s="108"/>
      <c r="P2123" s="108"/>
      <c r="Q2123" s="108"/>
      <c r="R2123" s="108"/>
      <c r="S2123" s="108"/>
      <c r="T2123" s="100">
        <f t="shared" si="364"/>
        <v>0</v>
      </c>
      <c r="U2123" s="111"/>
      <c r="V2123" s="111"/>
      <c r="W2123" s="111">
        <f>SUMIFS($F$3:F2123,$D$3:D2123,D2123,$C$3:C2123,"Buy")+SUMIFS($F$3:F2123,$D$3:D2123,D2123,$C$3:C2123,"Coin Deposit",$E$3:E2123,"&lt;&gt;")</f>
        <v>0</v>
      </c>
      <c r="X2123" s="111">
        <f t="shared" si="365"/>
        <v>0</v>
      </c>
      <c r="Y2123" s="111">
        <f>IF($D2123=Y$1,SUMIFS($H$3:$H2123,$G$3:$G2123,Y$1,$C$3:$C2123,"Sell"),0)</f>
        <v>0</v>
      </c>
      <c r="Z2123" s="111">
        <f t="shared" si="366"/>
        <v>0</v>
      </c>
      <c r="AA2123" s="111">
        <f>IF($D2123=AA$1,SUMIFS($H$3:$H2123,$G$3:$G2123,AA$1,$C$3:$C2123,"Sell"),0)</f>
        <v>0</v>
      </c>
      <c r="AB2123" s="111">
        <f t="shared" si="367"/>
        <v>0</v>
      </c>
      <c r="AC2123" s="111">
        <f>SUMIFS('Deductions and Deposits'!$H:$H,'Deductions and Deposits'!$G:$G,D2123,'Deductions and Deposits'!$F:$F,"&lt;="&amp;B2123)+SUMIFS($F$3:F2123,$D$3:D2123,D2123,$C$3:C2123,"Coin Deposit",$E$3:E2123,"")</f>
        <v>0</v>
      </c>
      <c r="AD2123" s="111">
        <f>SUMIFS('Deductions and Deposits'!$D:$D,'Deductions and Deposits'!$C:$C,D2123)+SUMIFS($F:$F,$D:$D,D2123,$C:$C,"Coin Deduction")</f>
        <v>0</v>
      </c>
      <c r="AE2123" s="111">
        <f>Table5[[#This Row],[Column4]]+Table5[[#This Row],[Column14]]+Table5[[#This Row],[Column19]]+Table5[[#This Row],[Column12]]</f>
        <v>0</v>
      </c>
      <c r="AF2123" s="111">
        <f>Table5[[#This Row],[Column5]]+Table5[[#This Row],[Column13]]+Table5[[#This Row],[Column21]]+Table5[[#This Row],[Column18]]</f>
        <v>0</v>
      </c>
      <c r="AG2123" s="111">
        <f t="shared" si="368"/>
        <v>0</v>
      </c>
      <c r="AH2123" s="111">
        <f t="shared" si="369"/>
        <v>0</v>
      </c>
      <c r="AI2123" s="111">
        <f>Table5[[#This Row],[Column17]]-Table5[[#This Row],[Column20]]</f>
        <v>0</v>
      </c>
      <c r="AJ2123" s="111">
        <f t="shared" si="370"/>
        <v>0</v>
      </c>
      <c r="AK2123" s="111">
        <f t="shared" si="363"/>
        <v>0</v>
      </c>
      <c r="AL2123" s="111">
        <f t="shared" si="371"/>
        <v>0</v>
      </c>
      <c r="AM2123" s="111" t="str">
        <f t="shared" si="372"/>
        <v/>
      </c>
      <c r="AN2123" s="111" t="str">
        <f t="shared" ca="1" si="373"/>
        <v/>
      </c>
    </row>
    <row r="2124" spans="1:40" ht="20.25" customHeight="1" x14ac:dyDescent="0.3">
      <c r="A2124" s="107"/>
      <c r="B2124" s="144"/>
      <c r="C2124" s="119"/>
      <c r="D2124" s="120"/>
      <c r="E2124" s="119"/>
      <c r="F2124" s="119"/>
      <c r="G2124" s="120"/>
      <c r="H2124" s="119"/>
      <c r="I2124" s="109"/>
      <c r="L2124" s="108"/>
      <c r="M2124" s="108"/>
      <c r="N2124" s="108"/>
      <c r="O2124" s="108"/>
      <c r="P2124" s="108"/>
      <c r="Q2124" s="108"/>
      <c r="R2124" s="108"/>
      <c r="S2124" s="108"/>
      <c r="T2124" s="100">
        <f t="shared" si="364"/>
        <v>0</v>
      </c>
      <c r="U2124" s="111"/>
      <c r="V2124" s="111"/>
      <c r="W2124" s="111">
        <f>SUMIFS($F$3:F2124,$D$3:D2124,D2124,$C$3:C2124,"Buy")+SUMIFS($F$3:F2124,$D$3:D2124,D2124,$C$3:C2124,"Coin Deposit",$E$3:E2124,"&lt;&gt;")</f>
        <v>0</v>
      </c>
      <c r="X2124" s="111">
        <f t="shared" si="365"/>
        <v>0</v>
      </c>
      <c r="Y2124" s="111">
        <f>IF($D2124=Y$1,SUMIFS($H$3:$H2124,$G$3:$G2124,Y$1,$C$3:$C2124,"Sell"),0)</f>
        <v>0</v>
      </c>
      <c r="Z2124" s="111">
        <f t="shared" si="366"/>
        <v>0</v>
      </c>
      <c r="AA2124" s="111">
        <f>IF($D2124=AA$1,SUMIFS($H$3:$H2124,$G$3:$G2124,AA$1,$C$3:$C2124,"Sell"),0)</f>
        <v>0</v>
      </c>
      <c r="AB2124" s="111">
        <f t="shared" si="367"/>
        <v>0</v>
      </c>
      <c r="AC2124" s="111">
        <f>SUMIFS('Deductions and Deposits'!$H:$H,'Deductions and Deposits'!$G:$G,D2124,'Deductions and Deposits'!$F:$F,"&lt;="&amp;B2124)+SUMIFS($F$3:F2124,$D$3:D2124,D2124,$C$3:C2124,"Coin Deposit",$E$3:E2124,"")</f>
        <v>0</v>
      </c>
      <c r="AD2124" s="111">
        <f>SUMIFS('Deductions and Deposits'!$D:$D,'Deductions and Deposits'!$C:$C,D2124)+SUMIFS($F:$F,$D:$D,D2124,$C:$C,"Coin Deduction")</f>
        <v>0</v>
      </c>
      <c r="AE2124" s="111">
        <f>Table5[[#This Row],[Column4]]+Table5[[#This Row],[Column14]]+Table5[[#This Row],[Column19]]+Table5[[#This Row],[Column12]]</f>
        <v>0</v>
      </c>
      <c r="AF2124" s="111">
        <f>Table5[[#This Row],[Column5]]+Table5[[#This Row],[Column13]]+Table5[[#This Row],[Column21]]+Table5[[#This Row],[Column18]]</f>
        <v>0</v>
      </c>
      <c r="AG2124" s="111">
        <f t="shared" si="368"/>
        <v>0</v>
      </c>
      <c r="AH2124" s="111">
        <f t="shared" si="369"/>
        <v>0</v>
      </c>
      <c r="AI2124" s="111">
        <f>Table5[[#This Row],[Column17]]-Table5[[#This Row],[Column20]]</f>
        <v>0</v>
      </c>
      <c r="AJ2124" s="111">
        <f t="shared" si="370"/>
        <v>0</v>
      </c>
      <c r="AK2124" s="111">
        <f t="shared" si="363"/>
        <v>0</v>
      </c>
      <c r="AL2124" s="111">
        <f t="shared" si="371"/>
        <v>0</v>
      </c>
      <c r="AM2124" s="111" t="str">
        <f t="shared" si="372"/>
        <v/>
      </c>
      <c r="AN2124" s="111" t="str">
        <f t="shared" ca="1" si="373"/>
        <v/>
      </c>
    </row>
    <row r="2125" spans="1:40" ht="20.25" customHeight="1" x14ac:dyDescent="0.3">
      <c r="A2125" s="107"/>
      <c r="B2125" s="144"/>
      <c r="C2125" s="119"/>
      <c r="D2125" s="120"/>
      <c r="E2125" s="119"/>
      <c r="F2125" s="119"/>
      <c r="G2125" s="120"/>
      <c r="H2125" s="119"/>
      <c r="I2125" s="109"/>
      <c r="L2125" s="108"/>
      <c r="M2125" s="108"/>
      <c r="N2125" s="108"/>
      <c r="O2125" s="108"/>
      <c r="P2125" s="108"/>
      <c r="Q2125" s="108"/>
      <c r="R2125" s="108"/>
      <c r="S2125" s="108"/>
      <c r="T2125" s="100">
        <f t="shared" si="364"/>
        <v>0</v>
      </c>
      <c r="U2125" s="111"/>
      <c r="V2125" s="111"/>
      <c r="W2125" s="111">
        <f>SUMIFS($F$3:F2125,$D$3:D2125,D2125,$C$3:C2125,"Buy")+SUMIFS($F$3:F2125,$D$3:D2125,D2125,$C$3:C2125,"Coin Deposit",$E$3:E2125,"&lt;&gt;")</f>
        <v>0</v>
      </c>
      <c r="X2125" s="111">
        <f t="shared" si="365"/>
        <v>0</v>
      </c>
      <c r="Y2125" s="111">
        <f>IF($D2125=Y$1,SUMIFS($H$3:$H2125,$G$3:$G2125,Y$1,$C$3:$C2125,"Sell"),0)</f>
        <v>0</v>
      </c>
      <c r="Z2125" s="111">
        <f t="shared" si="366"/>
        <v>0</v>
      </c>
      <c r="AA2125" s="111">
        <f>IF($D2125=AA$1,SUMIFS($H$3:$H2125,$G$3:$G2125,AA$1,$C$3:$C2125,"Sell"),0)</f>
        <v>0</v>
      </c>
      <c r="AB2125" s="111">
        <f t="shared" si="367"/>
        <v>0</v>
      </c>
      <c r="AC2125" s="111">
        <f>SUMIFS('Deductions and Deposits'!$H:$H,'Deductions and Deposits'!$G:$G,D2125,'Deductions and Deposits'!$F:$F,"&lt;="&amp;B2125)+SUMIFS($F$3:F2125,$D$3:D2125,D2125,$C$3:C2125,"Coin Deposit",$E$3:E2125,"")</f>
        <v>0</v>
      </c>
      <c r="AD2125" s="111">
        <f>SUMIFS('Deductions and Deposits'!$D:$D,'Deductions and Deposits'!$C:$C,D2125)+SUMIFS($F:$F,$D:$D,D2125,$C:$C,"Coin Deduction")</f>
        <v>0</v>
      </c>
      <c r="AE2125" s="111">
        <f>Table5[[#This Row],[Column4]]+Table5[[#This Row],[Column14]]+Table5[[#This Row],[Column19]]+Table5[[#This Row],[Column12]]</f>
        <v>0</v>
      </c>
      <c r="AF2125" s="111">
        <f>Table5[[#This Row],[Column5]]+Table5[[#This Row],[Column13]]+Table5[[#This Row],[Column21]]+Table5[[#This Row],[Column18]]</f>
        <v>0</v>
      </c>
      <c r="AG2125" s="111">
        <f t="shared" si="368"/>
        <v>0</v>
      </c>
      <c r="AH2125" s="111">
        <f t="shared" si="369"/>
        <v>0</v>
      </c>
      <c r="AI2125" s="111">
        <f>Table5[[#This Row],[Column17]]-Table5[[#This Row],[Column20]]</f>
        <v>0</v>
      </c>
      <c r="AJ2125" s="111">
        <f t="shared" si="370"/>
        <v>0</v>
      </c>
      <c r="AK2125" s="111">
        <f t="shared" si="363"/>
        <v>0</v>
      </c>
      <c r="AL2125" s="111">
        <f t="shared" si="371"/>
        <v>0</v>
      </c>
      <c r="AM2125" s="111" t="str">
        <f t="shared" si="372"/>
        <v/>
      </c>
      <c r="AN2125" s="111" t="str">
        <f t="shared" ca="1" si="373"/>
        <v/>
      </c>
    </row>
    <row r="2126" spans="1:40" ht="20.25" customHeight="1" x14ac:dyDescent="0.3">
      <c r="A2126" s="107"/>
      <c r="B2126" s="144"/>
      <c r="C2126" s="119"/>
      <c r="D2126" s="120"/>
      <c r="E2126" s="119"/>
      <c r="F2126" s="119"/>
      <c r="G2126" s="120"/>
      <c r="H2126" s="119"/>
      <c r="I2126" s="109"/>
      <c r="L2126" s="108"/>
      <c r="M2126" s="108"/>
      <c r="N2126" s="108"/>
      <c r="O2126" s="108"/>
      <c r="P2126" s="108"/>
      <c r="Q2126" s="108"/>
      <c r="R2126" s="108"/>
      <c r="S2126" s="108"/>
      <c r="T2126" s="100">
        <f t="shared" si="364"/>
        <v>0</v>
      </c>
      <c r="U2126" s="111"/>
      <c r="V2126" s="111"/>
      <c r="W2126" s="111">
        <f>SUMIFS($F$3:F2126,$D$3:D2126,D2126,$C$3:C2126,"Buy")+SUMIFS($F$3:F2126,$D$3:D2126,D2126,$C$3:C2126,"Coin Deposit",$E$3:E2126,"&lt;&gt;")</f>
        <v>0</v>
      </c>
      <c r="X2126" s="111">
        <f t="shared" si="365"/>
        <v>0</v>
      </c>
      <c r="Y2126" s="111">
        <f>IF($D2126=Y$1,SUMIFS($H$3:$H2126,$G$3:$G2126,Y$1,$C$3:$C2126,"Sell"),0)</f>
        <v>0</v>
      </c>
      <c r="Z2126" s="111">
        <f t="shared" si="366"/>
        <v>0</v>
      </c>
      <c r="AA2126" s="111">
        <f>IF($D2126=AA$1,SUMIFS($H$3:$H2126,$G$3:$G2126,AA$1,$C$3:$C2126,"Sell"),0)</f>
        <v>0</v>
      </c>
      <c r="AB2126" s="111">
        <f t="shared" si="367"/>
        <v>0</v>
      </c>
      <c r="AC2126" s="111">
        <f>SUMIFS('Deductions and Deposits'!$H:$H,'Deductions and Deposits'!$G:$G,D2126,'Deductions and Deposits'!$F:$F,"&lt;="&amp;B2126)+SUMIFS($F$3:F2126,$D$3:D2126,D2126,$C$3:C2126,"Coin Deposit",$E$3:E2126,"")</f>
        <v>0</v>
      </c>
      <c r="AD2126" s="111">
        <f>SUMIFS('Deductions and Deposits'!$D:$D,'Deductions and Deposits'!$C:$C,D2126)+SUMIFS($F:$F,$D:$D,D2126,$C:$C,"Coin Deduction")</f>
        <v>0</v>
      </c>
      <c r="AE2126" s="111">
        <f>Table5[[#This Row],[Column4]]+Table5[[#This Row],[Column14]]+Table5[[#This Row],[Column19]]+Table5[[#This Row],[Column12]]</f>
        <v>0</v>
      </c>
      <c r="AF2126" s="111">
        <f>Table5[[#This Row],[Column5]]+Table5[[#This Row],[Column13]]+Table5[[#This Row],[Column21]]+Table5[[#This Row],[Column18]]</f>
        <v>0</v>
      </c>
      <c r="AG2126" s="111">
        <f t="shared" si="368"/>
        <v>0</v>
      </c>
      <c r="AH2126" s="111">
        <f t="shared" si="369"/>
        <v>0</v>
      </c>
      <c r="AI2126" s="111">
        <f>Table5[[#This Row],[Column17]]-Table5[[#This Row],[Column20]]</f>
        <v>0</v>
      </c>
      <c r="AJ2126" s="111">
        <f t="shared" si="370"/>
        <v>0</v>
      </c>
      <c r="AK2126" s="111">
        <f t="shared" si="363"/>
        <v>0</v>
      </c>
      <c r="AL2126" s="111">
        <f t="shared" si="371"/>
        <v>0</v>
      </c>
      <c r="AM2126" s="111" t="str">
        <f t="shared" si="372"/>
        <v/>
      </c>
      <c r="AN2126" s="111" t="str">
        <f t="shared" ca="1" si="373"/>
        <v/>
      </c>
    </row>
    <row r="2127" spans="1:40" ht="20.25" customHeight="1" x14ac:dyDescent="0.3">
      <c r="A2127" s="107"/>
      <c r="B2127" s="144"/>
      <c r="C2127" s="119"/>
      <c r="D2127" s="120"/>
      <c r="E2127" s="119"/>
      <c r="F2127" s="119"/>
      <c r="G2127" s="120"/>
      <c r="H2127" s="119"/>
      <c r="I2127" s="109"/>
      <c r="L2127" s="108"/>
      <c r="M2127" s="108"/>
      <c r="N2127" s="108"/>
      <c r="O2127" s="108"/>
      <c r="P2127" s="108"/>
      <c r="Q2127" s="108"/>
      <c r="R2127" s="108"/>
      <c r="S2127" s="108"/>
      <c r="T2127" s="100">
        <f t="shared" si="364"/>
        <v>0</v>
      </c>
      <c r="U2127" s="111"/>
      <c r="V2127" s="111"/>
      <c r="W2127" s="111">
        <f>SUMIFS($F$3:F2127,$D$3:D2127,D2127,$C$3:C2127,"Buy")+SUMIFS($F$3:F2127,$D$3:D2127,D2127,$C$3:C2127,"Coin Deposit",$E$3:E2127,"&lt;&gt;")</f>
        <v>0</v>
      </c>
      <c r="X2127" s="111">
        <f t="shared" si="365"/>
        <v>0</v>
      </c>
      <c r="Y2127" s="111">
        <f>IF($D2127=Y$1,SUMIFS($H$3:$H2127,$G$3:$G2127,Y$1,$C$3:$C2127,"Sell"),0)</f>
        <v>0</v>
      </c>
      <c r="Z2127" s="111">
        <f t="shared" si="366"/>
        <v>0</v>
      </c>
      <c r="AA2127" s="111">
        <f>IF($D2127=AA$1,SUMIFS($H$3:$H2127,$G$3:$G2127,AA$1,$C$3:$C2127,"Sell"),0)</f>
        <v>0</v>
      </c>
      <c r="AB2127" s="111">
        <f t="shared" si="367"/>
        <v>0</v>
      </c>
      <c r="AC2127" s="111">
        <f>SUMIFS('Deductions and Deposits'!$H:$H,'Deductions and Deposits'!$G:$G,D2127,'Deductions and Deposits'!$F:$F,"&lt;="&amp;B2127)+SUMIFS($F$3:F2127,$D$3:D2127,D2127,$C$3:C2127,"Coin Deposit",$E$3:E2127,"")</f>
        <v>0</v>
      </c>
      <c r="AD2127" s="111">
        <f>SUMIFS('Deductions and Deposits'!$D:$D,'Deductions and Deposits'!$C:$C,D2127)+SUMIFS($F:$F,$D:$D,D2127,$C:$C,"Coin Deduction")</f>
        <v>0</v>
      </c>
      <c r="AE2127" s="111">
        <f>Table5[[#This Row],[Column4]]+Table5[[#This Row],[Column14]]+Table5[[#This Row],[Column19]]+Table5[[#This Row],[Column12]]</f>
        <v>0</v>
      </c>
      <c r="AF2127" s="111">
        <f>Table5[[#This Row],[Column5]]+Table5[[#This Row],[Column13]]+Table5[[#This Row],[Column21]]+Table5[[#This Row],[Column18]]</f>
        <v>0</v>
      </c>
      <c r="AG2127" s="111">
        <f t="shared" si="368"/>
        <v>0</v>
      </c>
      <c r="AH2127" s="111">
        <f t="shared" si="369"/>
        <v>0</v>
      </c>
      <c r="AI2127" s="111">
        <f>Table5[[#This Row],[Column17]]-Table5[[#This Row],[Column20]]</f>
        <v>0</v>
      </c>
      <c r="AJ2127" s="111">
        <f t="shared" si="370"/>
        <v>0</v>
      </c>
      <c r="AK2127" s="111">
        <f t="shared" si="363"/>
        <v>0</v>
      </c>
      <c r="AL2127" s="111">
        <f t="shared" si="371"/>
        <v>0</v>
      </c>
      <c r="AM2127" s="111" t="str">
        <f t="shared" si="372"/>
        <v/>
      </c>
      <c r="AN2127" s="111" t="str">
        <f t="shared" ca="1" si="373"/>
        <v/>
      </c>
    </row>
    <row r="2128" spans="1:40" ht="20.25" customHeight="1" x14ac:dyDescent="0.3">
      <c r="A2128" s="107"/>
      <c r="B2128" s="144"/>
      <c r="C2128" s="119"/>
      <c r="D2128" s="120"/>
      <c r="E2128" s="119"/>
      <c r="F2128" s="119"/>
      <c r="G2128" s="120"/>
      <c r="H2128" s="119"/>
      <c r="I2128" s="109"/>
      <c r="L2128" s="108"/>
      <c r="M2128" s="108"/>
      <c r="N2128" s="108"/>
      <c r="O2128" s="108"/>
      <c r="P2128" s="108"/>
      <c r="Q2128" s="108"/>
      <c r="R2128" s="108"/>
      <c r="S2128" s="108"/>
      <c r="T2128" s="100">
        <f t="shared" si="364"/>
        <v>0</v>
      </c>
      <c r="U2128" s="111"/>
      <c r="V2128" s="111"/>
      <c r="W2128" s="111">
        <f>SUMIFS($F$3:F2128,$D$3:D2128,D2128,$C$3:C2128,"Buy")+SUMIFS($F$3:F2128,$D$3:D2128,D2128,$C$3:C2128,"Coin Deposit",$E$3:E2128,"&lt;&gt;")</f>
        <v>0</v>
      </c>
      <c r="X2128" s="111">
        <f t="shared" si="365"/>
        <v>0</v>
      </c>
      <c r="Y2128" s="111">
        <f>IF($D2128=Y$1,SUMIFS($H$3:$H2128,$G$3:$G2128,Y$1,$C$3:$C2128,"Sell"),0)</f>
        <v>0</v>
      </c>
      <c r="Z2128" s="111">
        <f t="shared" si="366"/>
        <v>0</v>
      </c>
      <c r="AA2128" s="111">
        <f>IF($D2128=AA$1,SUMIFS($H$3:$H2128,$G$3:$G2128,AA$1,$C$3:$C2128,"Sell"),0)</f>
        <v>0</v>
      </c>
      <c r="AB2128" s="111">
        <f t="shared" si="367"/>
        <v>0</v>
      </c>
      <c r="AC2128" s="111">
        <f>SUMIFS('Deductions and Deposits'!$H:$H,'Deductions and Deposits'!$G:$G,D2128,'Deductions and Deposits'!$F:$F,"&lt;="&amp;B2128)+SUMIFS($F$3:F2128,$D$3:D2128,D2128,$C$3:C2128,"Coin Deposit",$E$3:E2128,"")</f>
        <v>0</v>
      </c>
      <c r="AD2128" s="111">
        <f>SUMIFS('Deductions and Deposits'!$D:$D,'Deductions and Deposits'!$C:$C,D2128)+SUMIFS($F:$F,$D:$D,D2128,$C:$C,"Coin Deduction")</f>
        <v>0</v>
      </c>
      <c r="AE2128" s="111">
        <f>Table5[[#This Row],[Column4]]+Table5[[#This Row],[Column14]]+Table5[[#This Row],[Column19]]+Table5[[#This Row],[Column12]]</f>
        <v>0</v>
      </c>
      <c r="AF2128" s="111">
        <f>Table5[[#This Row],[Column5]]+Table5[[#This Row],[Column13]]+Table5[[#This Row],[Column21]]+Table5[[#This Row],[Column18]]</f>
        <v>0</v>
      </c>
      <c r="AG2128" s="111">
        <f t="shared" si="368"/>
        <v>0</v>
      </c>
      <c r="AH2128" s="111">
        <f t="shared" si="369"/>
        <v>0</v>
      </c>
      <c r="AI2128" s="111">
        <f>Table5[[#This Row],[Column17]]-Table5[[#This Row],[Column20]]</f>
        <v>0</v>
      </c>
      <c r="AJ2128" s="111">
        <f t="shared" si="370"/>
        <v>0</v>
      </c>
      <c r="AK2128" s="111">
        <f t="shared" si="363"/>
        <v>0</v>
      </c>
      <c r="AL2128" s="111">
        <f t="shared" si="371"/>
        <v>0</v>
      </c>
      <c r="AM2128" s="111" t="str">
        <f t="shared" si="372"/>
        <v/>
      </c>
      <c r="AN2128" s="111" t="str">
        <f t="shared" ca="1" si="373"/>
        <v/>
      </c>
    </row>
    <row r="2129" spans="1:40" ht="20.25" customHeight="1" x14ac:dyDescent="0.3">
      <c r="A2129" s="107"/>
      <c r="B2129" s="144"/>
      <c r="C2129" s="119"/>
      <c r="D2129" s="120"/>
      <c r="E2129" s="119"/>
      <c r="F2129" s="119"/>
      <c r="G2129" s="120"/>
      <c r="H2129" s="119"/>
      <c r="I2129" s="109"/>
      <c r="L2129" s="108"/>
      <c r="M2129" s="108"/>
      <c r="N2129" s="108"/>
      <c r="O2129" s="108"/>
      <c r="P2129" s="108"/>
      <c r="Q2129" s="108"/>
      <c r="R2129" s="108"/>
      <c r="S2129" s="108"/>
      <c r="T2129" s="100">
        <f t="shared" si="364"/>
        <v>0</v>
      </c>
      <c r="U2129" s="111"/>
      <c r="V2129" s="111"/>
      <c r="W2129" s="111">
        <f>SUMIFS($F$3:F2129,$D$3:D2129,D2129,$C$3:C2129,"Buy")+SUMIFS($F$3:F2129,$D$3:D2129,D2129,$C$3:C2129,"Coin Deposit",$E$3:E2129,"&lt;&gt;")</f>
        <v>0</v>
      </c>
      <c r="X2129" s="111">
        <f t="shared" si="365"/>
        <v>0</v>
      </c>
      <c r="Y2129" s="111">
        <f>IF($D2129=Y$1,SUMIFS($H$3:$H2129,$G$3:$G2129,Y$1,$C$3:$C2129,"Sell"),0)</f>
        <v>0</v>
      </c>
      <c r="Z2129" s="111">
        <f t="shared" si="366"/>
        <v>0</v>
      </c>
      <c r="AA2129" s="111">
        <f>IF($D2129=AA$1,SUMIFS($H$3:$H2129,$G$3:$G2129,AA$1,$C$3:$C2129,"Sell"),0)</f>
        <v>0</v>
      </c>
      <c r="AB2129" s="111">
        <f t="shared" si="367"/>
        <v>0</v>
      </c>
      <c r="AC2129" s="111">
        <f>SUMIFS('Deductions and Deposits'!$H:$H,'Deductions and Deposits'!$G:$G,D2129,'Deductions and Deposits'!$F:$F,"&lt;="&amp;B2129)+SUMIFS($F$3:F2129,$D$3:D2129,D2129,$C$3:C2129,"Coin Deposit",$E$3:E2129,"")</f>
        <v>0</v>
      </c>
      <c r="AD2129" s="111">
        <f>SUMIFS('Deductions and Deposits'!$D:$D,'Deductions and Deposits'!$C:$C,D2129)+SUMIFS($F:$F,$D:$D,D2129,$C:$C,"Coin Deduction")</f>
        <v>0</v>
      </c>
      <c r="AE2129" s="111">
        <f>Table5[[#This Row],[Column4]]+Table5[[#This Row],[Column14]]+Table5[[#This Row],[Column19]]+Table5[[#This Row],[Column12]]</f>
        <v>0</v>
      </c>
      <c r="AF2129" s="111">
        <f>Table5[[#This Row],[Column5]]+Table5[[#This Row],[Column13]]+Table5[[#This Row],[Column21]]+Table5[[#This Row],[Column18]]</f>
        <v>0</v>
      </c>
      <c r="AG2129" s="111">
        <f t="shared" si="368"/>
        <v>0</v>
      </c>
      <c r="AH2129" s="111">
        <f t="shared" si="369"/>
        <v>0</v>
      </c>
      <c r="AI2129" s="111">
        <f>Table5[[#This Row],[Column17]]-Table5[[#This Row],[Column20]]</f>
        <v>0</v>
      </c>
      <c r="AJ2129" s="111">
        <f t="shared" si="370"/>
        <v>0</v>
      </c>
      <c r="AK2129" s="111">
        <f t="shared" si="363"/>
        <v>0</v>
      </c>
      <c r="AL2129" s="111">
        <f t="shared" si="371"/>
        <v>0</v>
      </c>
      <c r="AM2129" s="111" t="str">
        <f t="shared" si="372"/>
        <v/>
      </c>
      <c r="AN2129" s="111" t="str">
        <f t="shared" ca="1" si="373"/>
        <v/>
      </c>
    </row>
    <row r="2130" spans="1:40" ht="20.25" customHeight="1" x14ac:dyDescent="0.3">
      <c r="A2130" s="107"/>
      <c r="B2130" s="144"/>
      <c r="C2130" s="119"/>
      <c r="D2130" s="120"/>
      <c r="E2130" s="119"/>
      <c r="F2130" s="119"/>
      <c r="G2130" s="120"/>
      <c r="H2130" s="119"/>
      <c r="I2130" s="109"/>
      <c r="L2130" s="108"/>
      <c r="M2130" s="108"/>
      <c r="N2130" s="108"/>
      <c r="O2130" s="108"/>
      <c r="P2130" s="108"/>
      <c r="Q2130" s="108"/>
      <c r="R2130" s="108"/>
      <c r="S2130" s="108"/>
      <c r="T2130" s="100">
        <f t="shared" si="364"/>
        <v>0</v>
      </c>
      <c r="U2130" s="111"/>
      <c r="V2130" s="111"/>
      <c r="W2130" s="111">
        <f>SUMIFS($F$3:F2130,$D$3:D2130,D2130,$C$3:C2130,"Buy")+SUMIFS($F$3:F2130,$D$3:D2130,D2130,$C$3:C2130,"Coin Deposit",$E$3:E2130,"&lt;&gt;")</f>
        <v>0</v>
      </c>
      <c r="X2130" s="111">
        <f t="shared" si="365"/>
        <v>0</v>
      </c>
      <c r="Y2130" s="111">
        <f>IF($D2130=Y$1,SUMIFS($H$3:$H2130,$G$3:$G2130,Y$1,$C$3:$C2130,"Sell"),0)</f>
        <v>0</v>
      </c>
      <c r="Z2130" s="111">
        <f t="shared" si="366"/>
        <v>0</v>
      </c>
      <c r="AA2130" s="111">
        <f>IF($D2130=AA$1,SUMIFS($H$3:$H2130,$G$3:$G2130,AA$1,$C$3:$C2130,"Sell"),0)</f>
        <v>0</v>
      </c>
      <c r="AB2130" s="111">
        <f t="shared" si="367"/>
        <v>0</v>
      </c>
      <c r="AC2130" s="111">
        <f>SUMIFS('Deductions and Deposits'!$H:$H,'Deductions and Deposits'!$G:$G,D2130,'Deductions and Deposits'!$F:$F,"&lt;="&amp;B2130)+SUMIFS($F$3:F2130,$D$3:D2130,D2130,$C$3:C2130,"Coin Deposit",$E$3:E2130,"")</f>
        <v>0</v>
      </c>
      <c r="AD2130" s="111">
        <f>SUMIFS('Deductions and Deposits'!$D:$D,'Deductions and Deposits'!$C:$C,D2130)+SUMIFS($F:$F,$D:$D,D2130,$C:$C,"Coin Deduction")</f>
        <v>0</v>
      </c>
      <c r="AE2130" s="111">
        <f>Table5[[#This Row],[Column4]]+Table5[[#This Row],[Column14]]+Table5[[#This Row],[Column19]]+Table5[[#This Row],[Column12]]</f>
        <v>0</v>
      </c>
      <c r="AF2130" s="111">
        <f>Table5[[#This Row],[Column5]]+Table5[[#This Row],[Column13]]+Table5[[#This Row],[Column21]]+Table5[[#This Row],[Column18]]</f>
        <v>0</v>
      </c>
      <c r="AG2130" s="111">
        <f t="shared" si="368"/>
        <v>0</v>
      </c>
      <c r="AH2130" s="111">
        <f t="shared" si="369"/>
        <v>0</v>
      </c>
      <c r="AI2130" s="111">
        <f>Table5[[#This Row],[Column17]]-Table5[[#This Row],[Column20]]</f>
        <v>0</v>
      </c>
      <c r="AJ2130" s="111">
        <f t="shared" si="370"/>
        <v>0</v>
      </c>
      <c r="AK2130" s="111">
        <f t="shared" si="363"/>
        <v>0</v>
      </c>
      <c r="AL2130" s="111">
        <f t="shared" si="371"/>
        <v>0</v>
      </c>
      <c r="AM2130" s="111" t="str">
        <f t="shared" si="372"/>
        <v/>
      </c>
      <c r="AN2130" s="111" t="str">
        <f t="shared" ca="1" si="373"/>
        <v/>
      </c>
    </row>
    <row r="2131" spans="1:40" ht="20.25" customHeight="1" x14ac:dyDescent="0.3">
      <c r="A2131" s="107"/>
      <c r="B2131" s="144"/>
      <c r="C2131" s="119"/>
      <c r="D2131" s="120"/>
      <c r="E2131" s="119"/>
      <c r="F2131" s="119"/>
      <c r="G2131" s="120"/>
      <c r="H2131" s="119"/>
      <c r="I2131" s="109"/>
      <c r="L2131" s="108"/>
      <c r="M2131" s="108"/>
      <c r="N2131" s="108"/>
      <c r="O2131" s="108"/>
      <c r="P2131" s="108"/>
      <c r="Q2131" s="108"/>
      <c r="R2131" s="108"/>
      <c r="S2131" s="108"/>
      <c r="T2131" s="100">
        <f t="shared" si="364"/>
        <v>0</v>
      </c>
      <c r="U2131" s="111"/>
      <c r="V2131" s="111"/>
      <c r="W2131" s="111">
        <f>SUMIFS($F$3:F2131,$D$3:D2131,D2131,$C$3:C2131,"Buy")+SUMIFS($F$3:F2131,$D$3:D2131,D2131,$C$3:C2131,"Coin Deposit",$E$3:E2131,"&lt;&gt;")</f>
        <v>0</v>
      </c>
      <c r="X2131" s="111">
        <f t="shared" si="365"/>
        <v>0</v>
      </c>
      <c r="Y2131" s="111">
        <f>IF($D2131=Y$1,SUMIFS($H$3:$H2131,$G$3:$G2131,Y$1,$C$3:$C2131,"Sell"),0)</f>
        <v>0</v>
      </c>
      <c r="Z2131" s="111">
        <f t="shared" si="366"/>
        <v>0</v>
      </c>
      <c r="AA2131" s="111">
        <f>IF($D2131=AA$1,SUMIFS($H$3:$H2131,$G$3:$G2131,AA$1,$C$3:$C2131,"Sell"),0)</f>
        <v>0</v>
      </c>
      <c r="AB2131" s="111">
        <f t="shared" si="367"/>
        <v>0</v>
      </c>
      <c r="AC2131" s="111">
        <f>SUMIFS('Deductions and Deposits'!$H:$H,'Deductions and Deposits'!$G:$G,D2131,'Deductions and Deposits'!$F:$F,"&lt;="&amp;B2131)+SUMIFS($F$3:F2131,$D$3:D2131,D2131,$C$3:C2131,"Coin Deposit",$E$3:E2131,"")</f>
        <v>0</v>
      </c>
      <c r="AD2131" s="111">
        <f>SUMIFS('Deductions and Deposits'!$D:$D,'Deductions and Deposits'!$C:$C,D2131)+SUMIFS($F:$F,$D:$D,D2131,$C:$C,"Coin Deduction")</f>
        <v>0</v>
      </c>
      <c r="AE2131" s="111">
        <f>Table5[[#This Row],[Column4]]+Table5[[#This Row],[Column14]]+Table5[[#This Row],[Column19]]+Table5[[#This Row],[Column12]]</f>
        <v>0</v>
      </c>
      <c r="AF2131" s="111">
        <f>Table5[[#This Row],[Column5]]+Table5[[#This Row],[Column13]]+Table5[[#This Row],[Column21]]+Table5[[#This Row],[Column18]]</f>
        <v>0</v>
      </c>
      <c r="AG2131" s="111">
        <f t="shared" si="368"/>
        <v>0</v>
      </c>
      <c r="AH2131" s="111">
        <f t="shared" si="369"/>
        <v>0</v>
      </c>
      <c r="AI2131" s="111">
        <f>Table5[[#This Row],[Column17]]-Table5[[#This Row],[Column20]]</f>
        <v>0</v>
      </c>
      <c r="AJ2131" s="111">
        <f t="shared" si="370"/>
        <v>0</v>
      </c>
      <c r="AK2131" s="111">
        <f t="shared" si="363"/>
        <v>0</v>
      </c>
      <c r="AL2131" s="111">
        <f t="shared" si="371"/>
        <v>0</v>
      </c>
      <c r="AM2131" s="111" t="str">
        <f t="shared" si="372"/>
        <v/>
      </c>
      <c r="AN2131" s="111" t="str">
        <f t="shared" ca="1" si="373"/>
        <v/>
      </c>
    </row>
    <row r="2132" spans="1:40" ht="20.25" customHeight="1" x14ac:dyDescent="0.3">
      <c r="A2132" s="107"/>
      <c r="B2132" s="144"/>
      <c r="C2132" s="119"/>
      <c r="D2132" s="120"/>
      <c r="E2132" s="119"/>
      <c r="F2132" s="119"/>
      <c r="G2132" s="120"/>
      <c r="H2132" s="119"/>
      <c r="I2132" s="109"/>
      <c r="L2132" s="108"/>
      <c r="M2132" s="108"/>
      <c r="N2132" s="108"/>
      <c r="O2132" s="108"/>
      <c r="P2132" s="108"/>
      <c r="Q2132" s="108"/>
      <c r="R2132" s="108"/>
      <c r="S2132" s="108"/>
      <c r="T2132" s="100">
        <f t="shared" si="364"/>
        <v>0</v>
      </c>
      <c r="U2132" s="111"/>
      <c r="V2132" s="111"/>
      <c r="W2132" s="111">
        <f>SUMIFS($F$3:F2132,$D$3:D2132,D2132,$C$3:C2132,"Buy")+SUMIFS($F$3:F2132,$D$3:D2132,D2132,$C$3:C2132,"Coin Deposit",$E$3:E2132,"&lt;&gt;")</f>
        <v>0</v>
      </c>
      <c r="X2132" s="111">
        <f t="shared" si="365"/>
        <v>0</v>
      </c>
      <c r="Y2132" s="111">
        <f>IF($D2132=Y$1,SUMIFS($H$3:$H2132,$G$3:$G2132,Y$1,$C$3:$C2132,"Sell"),0)</f>
        <v>0</v>
      </c>
      <c r="Z2132" s="111">
        <f t="shared" si="366"/>
        <v>0</v>
      </c>
      <c r="AA2132" s="111">
        <f>IF($D2132=AA$1,SUMIFS($H$3:$H2132,$G$3:$G2132,AA$1,$C$3:$C2132,"Sell"),0)</f>
        <v>0</v>
      </c>
      <c r="AB2132" s="111">
        <f t="shared" si="367"/>
        <v>0</v>
      </c>
      <c r="AC2132" s="111">
        <f>SUMIFS('Deductions and Deposits'!$H:$H,'Deductions and Deposits'!$G:$G,D2132,'Deductions and Deposits'!$F:$F,"&lt;="&amp;B2132)+SUMIFS($F$3:F2132,$D$3:D2132,D2132,$C$3:C2132,"Coin Deposit",$E$3:E2132,"")</f>
        <v>0</v>
      </c>
      <c r="AD2132" s="111">
        <f>SUMIFS('Deductions and Deposits'!$D:$D,'Deductions and Deposits'!$C:$C,D2132)+SUMIFS($F:$F,$D:$D,D2132,$C:$C,"Coin Deduction")</f>
        <v>0</v>
      </c>
      <c r="AE2132" s="111">
        <f>Table5[[#This Row],[Column4]]+Table5[[#This Row],[Column14]]+Table5[[#This Row],[Column19]]+Table5[[#This Row],[Column12]]</f>
        <v>0</v>
      </c>
      <c r="AF2132" s="111">
        <f>Table5[[#This Row],[Column5]]+Table5[[#This Row],[Column13]]+Table5[[#This Row],[Column21]]+Table5[[#This Row],[Column18]]</f>
        <v>0</v>
      </c>
      <c r="AG2132" s="111">
        <f t="shared" si="368"/>
        <v>0</v>
      </c>
      <c r="AH2132" s="111">
        <f t="shared" si="369"/>
        <v>0</v>
      </c>
      <c r="AI2132" s="111">
        <f>Table5[[#This Row],[Column17]]-Table5[[#This Row],[Column20]]</f>
        <v>0</v>
      </c>
      <c r="AJ2132" s="111">
        <f t="shared" si="370"/>
        <v>0</v>
      </c>
      <c r="AK2132" s="111">
        <f t="shared" si="363"/>
        <v>0</v>
      </c>
      <c r="AL2132" s="111">
        <f t="shared" si="371"/>
        <v>0</v>
      </c>
      <c r="AM2132" s="111" t="str">
        <f t="shared" si="372"/>
        <v/>
      </c>
      <c r="AN2132" s="111" t="str">
        <f t="shared" ca="1" si="373"/>
        <v/>
      </c>
    </row>
    <row r="2133" spans="1:40" ht="20.25" customHeight="1" x14ac:dyDescent="0.3">
      <c r="A2133" s="107"/>
      <c r="B2133" s="144"/>
      <c r="C2133" s="119"/>
      <c r="D2133" s="120"/>
      <c r="E2133" s="119"/>
      <c r="F2133" s="119"/>
      <c r="G2133" s="120"/>
      <c r="H2133" s="119"/>
      <c r="I2133" s="109"/>
      <c r="L2133" s="108"/>
      <c r="M2133" s="108"/>
      <c r="N2133" s="108"/>
      <c r="O2133" s="108"/>
      <c r="P2133" s="108"/>
      <c r="Q2133" s="108"/>
      <c r="R2133" s="108"/>
      <c r="S2133" s="108"/>
      <c r="T2133" s="100">
        <f t="shared" si="364"/>
        <v>0</v>
      </c>
      <c r="U2133" s="111"/>
      <c r="V2133" s="111"/>
      <c r="W2133" s="111">
        <f>SUMIFS($F$3:F2133,$D$3:D2133,D2133,$C$3:C2133,"Buy")+SUMIFS($F$3:F2133,$D$3:D2133,D2133,$C$3:C2133,"Coin Deposit",$E$3:E2133,"&lt;&gt;")</f>
        <v>0</v>
      </c>
      <c r="X2133" s="111">
        <f t="shared" si="365"/>
        <v>0</v>
      </c>
      <c r="Y2133" s="111">
        <f>IF($D2133=Y$1,SUMIFS($H$3:$H2133,$G$3:$G2133,Y$1,$C$3:$C2133,"Sell"),0)</f>
        <v>0</v>
      </c>
      <c r="Z2133" s="111">
        <f t="shared" si="366"/>
        <v>0</v>
      </c>
      <c r="AA2133" s="111">
        <f>IF($D2133=AA$1,SUMIFS($H$3:$H2133,$G$3:$G2133,AA$1,$C$3:$C2133,"Sell"),0)</f>
        <v>0</v>
      </c>
      <c r="AB2133" s="111">
        <f t="shared" si="367"/>
        <v>0</v>
      </c>
      <c r="AC2133" s="111">
        <f>SUMIFS('Deductions and Deposits'!$H:$H,'Deductions and Deposits'!$G:$G,D2133,'Deductions and Deposits'!$F:$F,"&lt;="&amp;B2133)+SUMIFS($F$3:F2133,$D$3:D2133,D2133,$C$3:C2133,"Coin Deposit",$E$3:E2133,"")</f>
        <v>0</v>
      </c>
      <c r="AD2133" s="111">
        <f>SUMIFS('Deductions and Deposits'!$D:$D,'Deductions and Deposits'!$C:$C,D2133)+SUMIFS($F:$F,$D:$D,D2133,$C:$C,"Coin Deduction")</f>
        <v>0</v>
      </c>
      <c r="AE2133" s="111">
        <f>Table5[[#This Row],[Column4]]+Table5[[#This Row],[Column14]]+Table5[[#This Row],[Column19]]+Table5[[#This Row],[Column12]]</f>
        <v>0</v>
      </c>
      <c r="AF2133" s="111">
        <f>Table5[[#This Row],[Column5]]+Table5[[#This Row],[Column13]]+Table5[[#This Row],[Column21]]+Table5[[#This Row],[Column18]]</f>
        <v>0</v>
      </c>
      <c r="AG2133" s="111">
        <f t="shared" si="368"/>
        <v>0</v>
      </c>
      <c r="AH2133" s="111">
        <f t="shared" si="369"/>
        <v>0</v>
      </c>
      <c r="AI2133" s="111">
        <f>Table5[[#This Row],[Column17]]-Table5[[#This Row],[Column20]]</f>
        <v>0</v>
      </c>
      <c r="AJ2133" s="111">
        <f t="shared" si="370"/>
        <v>0</v>
      </c>
      <c r="AK2133" s="111">
        <f t="shared" si="363"/>
        <v>0</v>
      </c>
      <c r="AL2133" s="111">
        <f t="shared" si="371"/>
        <v>0</v>
      </c>
      <c r="AM2133" s="111" t="str">
        <f t="shared" si="372"/>
        <v/>
      </c>
      <c r="AN2133" s="111" t="str">
        <f t="shared" ca="1" si="373"/>
        <v/>
      </c>
    </row>
    <row r="2134" spans="1:40" ht="20.25" customHeight="1" x14ac:dyDescent="0.3">
      <c r="A2134" s="107"/>
      <c r="B2134" s="144"/>
      <c r="C2134" s="119"/>
      <c r="D2134" s="120"/>
      <c r="E2134" s="119"/>
      <c r="F2134" s="119"/>
      <c r="G2134" s="120"/>
      <c r="H2134" s="119"/>
      <c r="I2134" s="109"/>
      <c r="L2134" s="108"/>
      <c r="M2134" s="108"/>
      <c r="N2134" s="108"/>
      <c r="O2134" s="108"/>
      <c r="P2134" s="108"/>
      <c r="Q2134" s="108"/>
      <c r="R2134" s="108"/>
      <c r="S2134" s="108"/>
      <c r="T2134" s="100">
        <f t="shared" si="364"/>
        <v>0</v>
      </c>
      <c r="U2134" s="111"/>
      <c r="V2134" s="111"/>
      <c r="W2134" s="111">
        <f>SUMIFS($F$3:F2134,$D$3:D2134,D2134,$C$3:C2134,"Buy")+SUMIFS($F$3:F2134,$D$3:D2134,D2134,$C$3:C2134,"Coin Deposit",$E$3:E2134,"&lt;&gt;")</f>
        <v>0</v>
      </c>
      <c r="X2134" s="111">
        <f t="shared" si="365"/>
        <v>0</v>
      </c>
      <c r="Y2134" s="111">
        <f>IF($D2134=Y$1,SUMIFS($H$3:$H2134,$G$3:$G2134,Y$1,$C$3:$C2134,"Sell"),0)</f>
        <v>0</v>
      </c>
      <c r="Z2134" s="111">
        <f t="shared" si="366"/>
        <v>0</v>
      </c>
      <c r="AA2134" s="111">
        <f>IF($D2134=AA$1,SUMIFS($H$3:$H2134,$G$3:$G2134,AA$1,$C$3:$C2134,"Sell"),0)</f>
        <v>0</v>
      </c>
      <c r="AB2134" s="111">
        <f t="shared" si="367"/>
        <v>0</v>
      </c>
      <c r="AC2134" s="111">
        <f>SUMIFS('Deductions and Deposits'!$H:$H,'Deductions and Deposits'!$G:$G,D2134,'Deductions and Deposits'!$F:$F,"&lt;="&amp;B2134)+SUMIFS($F$3:F2134,$D$3:D2134,D2134,$C$3:C2134,"Coin Deposit",$E$3:E2134,"")</f>
        <v>0</v>
      </c>
      <c r="AD2134" s="111">
        <f>SUMIFS('Deductions and Deposits'!$D:$D,'Deductions and Deposits'!$C:$C,D2134)+SUMIFS($F:$F,$D:$D,D2134,$C:$C,"Coin Deduction")</f>
        <v>0</v>
      </c>
      <c r="AE2134" s="111">
        <f>Table5[[#This Row],[Column4]]+Table5[[#This Row],[Column14]]+Table5[[#This Row],[Column19]]+Table5[[#This Row],[Column12]]</f>
        <v>0</v>
      </c>
      <c r="AF2134" s="111">
        <f>Table5[[#This Row],[Column5]]+Table5[[#This Row],[Column13]]+Table5[[#This Row],[Column21]]+Table5[[#This Row],[Column18]]</f>
        <v>0</v>
      </c>
      <c r="AG2134" s="111">
        <f t="shared" si="368"/>
        <v>0</v>
      </c>
      <c r="AH2134" s="111">
        <f t="shared" si="369"/>
        <v>0</v>
      </c>
      <c r="AI2134" s="111">
        <f>Table5[[#This Row],[Column17]]-Table5[[#This Row],[Column20]]</f>
        <v>0</v>
      </c>
      <c r="AJ2134" s="111">
        <f t="shared" si="370"/>
        <v>0</v>
      </c>
      <c r="AK2134" s="111">
        <f t="shared" si="363"/>
        <v>0</v>
      </c>
      <c r="AL2134" s="111">
        <f t="shared" si="371"/>
        <v>0</v>
      </c>
      <c r="AM2134" s="111" t="str">
        <f t="shared" si="372"/>
        <v/>
      </c>
      <c r="AN2134" s="111" t="str">
        <f t="shared" ca="1" si="373"/>
        <v/>
      </c>
    </row>
    <row r="2135" spans="1:40" ht="20.25" customHeight="1" x14ac:dyDescent="0.3">
      <c r="A2135" s="107"/>
      <c r="B2135" s="144"/>
      <c r="C2135" s="119"/>
      <c r="D2135" s="120"/>
      <c r="E2135" s="119"/>
      <c r="F2135" s="119"/>
      <c r="G2135" s="120"/>
      <c r="H2135" s="119"/>
      <c r="I2135" s="109"/>
      <c r="L2135" s="108"/>
      <c r="M2135" s="108"/>
      <c r="N2135" s="108"/>
      <c r="O2135" s="108"/>
      <c r="P2135" s="108"/>
      <c r="Q2135" s="108"/>
      <c r="R2135" s="108"/>
      <c r="S2135" s="108"/>
      <c r="T2135" s="100">
        <f t="shared" si="364"/>
        <v>0</v>
      </c>
      <c r="U2135" s="111"/>
      <c r="V2135" s="111"/>
      <c r="W2135" s="111">
        <f>SUMIFS($F$3:F2135,$D$3:D2135,D2135,$C$3:C2135,"Buy")+SUMIFS($F$3:F2135,$D$3:D2135,D2135,$C$3:C2135,"Coin Deposit",$E$3:E2135,"&lt;&gt;")</f>
        <v>0</v>
      </c>
      <c r="X2135" s="111">
        <f t="shared" si="365"/>
        <v>0</v>
      </c>
      <c r="Y2135" s="111">
        <f>IF($D2135=Y$1,SUMIFS($H$3:$H2135,$G$3:$G2135,Y$1,$C$3:$C2135,"Sell"),0)</f>
        <v>0</v>
      </c>
      <c r="Z2135" s="111">
        <f t="shared" si="366"/>
        <v>0</v>
      </c>
      <c r="AA2135" s="111">
        <f>IF($D2135=AA$1,SUMIFS($H$3:$H2135,$G$3:$G2135,AA$1,$C$3:$C2135,"Sell"),0)</f>
        <v>0</v>
      </c>
      <c r="AB2135" s="111">
        <f t="shared" si="367"/>
        <v>0</v>
      </c>
      <c r="AC2135" s="111">
        <f>SUMIFS('Deductions and Deposits'!$H:$H,'Deductions and Deposits'!$G:$G,D2135,'Deductions and Deposits'!$F:$F,"&lt;="&amp;B2135)+SUMIFS($F$3:F2135,$D$3:D2135,D2135,$C$3:C2135,"Coin Deposit",$E$3:E2135,"")</f>
        <v>0</v>
      </c>
      <c r="AD2135" s="111">
        <f>SUMIFS('Deductions and Deposits'!$D:$D,'Deductions and Deposits'!$C:$C,D2135)+SUMIFS($F:$F,$D:$D,D2135,$C:$C,"Coin Deduction")</f>
        <v>0</v>
      </c>
      <c r="AE2135" s="111">
        <f>Table5[[#This Row],[Column4]]+Table5[[#This Row],[Column14]]+Table5[[#This Row],[Column19]]+Table5[[#This Row],[Column12]]</f>
        <v>0</v>
      </c>
      <c r="AF2135" s="111">
        <f>Table5[[#This Row],[Column5]]+Table5[[#This Row],[Column13]]+Table5[[#This Row],[Column21]]+Table5[[#This Row],[Column18]]</f>
        <v>0</v>
      </c>
      <c r="AG2135" s="111">
        <f t="shared" si="368"/>
        <v>0</v>
      </c>
      <c r="AH2135" s="111">
        <f t="shared" si="369"/>
        <v>0</v>
      </c>
      <c r="AI2135" s="111">
        <f>Table5[[#This Row],[Column17]]-Table5[[#This Row],[Column20]]</f>
        <v>0</v>
      </c>
      <c r="AJ2135" s="111">
        <f t="shared" si="370"/>
        <v>0</v>
      </c>
      <c r="AK2135" s="111">
        <f t="shared" si="363"/>
        <v>0</v>
      </c>
      <c r="AL2135" s="111">
        <f t="shared" si="371"/>
        <v>0</v>
      </c>
      <c r="AM2135" s="111" t="str">
        <f t="shared" si="372"/>
        <v/>
      </c>
      <c r="AN2135" s="111" t="str">
        <f t="shared" ca="1" si="373"/>
        <v/>
      </c>
    </row>
    <row r="2136" spans="1:40" ht="20.25" customHeight="1" x14ac:dyDescent="0.3">
      <c r="A2136" s="107"/>
      <c r="B2136" s="144"/>
      <c r="C2136" s="119"/>
      <c r="D2136" s="120"/>
      <c r="E2136" s="119"/>
      <c r="F2136" s="119"/>
      <c r="G2136" s="120"/>
      <c r="H2136" s="119"/>
      <c r="I2136" s="109"/>
      <c r="L2136" s="108"/>
      <c r="M2136" s="108"/>
      <c r="N2136" s="108"/>
      <c r="O2136" s="108"/>
      <c r="P2136" s="108"/>
      <c r="Q2136" s="108"/>
      <c r="R2136" s="108"/>
      <c r="S2136" s="108"/>
      <c r="T2136" s="100">
        <f t="shared" si="364"/>
        <v>0</v>
      </c>
      <c r="U2136" s="111"/>
      <c r="V2136" s="111"/>
      <c r="W2136" s="111">
        <f>SUMIFS($F$3:F2136,$D$3:D2136,D2136,$C$3:C2136,"Buy")+SUMIFS($F$3:F2136,$D$3:D2136,D2136,$C$3:C2136,"Coin Deposit",$E$3:E2136,"&lt;&gt;")</f>
        <v>0</v>
      </c>
      <c r="X2136" s="111">
        <f t="shared" si="365"/>
        <v>0</v>
      </c>
      <c r="Y2136" s="111">
        <f>IF($D2136=Y$1,SUMIFS($H$3:$H2136,$G$3:$G2136,Y$1,$C$3:$C2136,"Sell"),0)</f>
        <v>0</v>
      </c>
      <c r="Z2136" s="111">
        <f t="shared" si="366"/>
        <v>0</v>
      </c>
      <c r="AA2136" s="111">
        <f>IF($D2136=AA$1,SUMIFS($H$3:$H2136,$G$3:$G2136,AA$1,$C$3:$C2136,"Sell"),0)</f>
        <v>0</v>
      </c>
      <c r="AB2136" s="111">
        <f t="shared" si="367"/>
        <v>0</v>
      </c>
      <c r="AC2136" s="111">
        <f>SUMIFS('Deductions and Deposits'!$H:$H,'Deductions and Deposits'!$G:$G,D2136,'Deductions and Deposits'!$F:$F,"&lt;="&amp;B2136)+SUMIFS($F$3:F2136,$D$3:D2136,D2136,$C$3:C2136,"Coin Deposit",$E$3:E2136,"")</f>
        <v>0</v>
      </c>
      <c r="AD2136" s="111">
        <f>SUMIFS('Deductions and Deposits'!$D:$D,'Deductions and Deposits'!$C:$C,D2136)+SUMIFS($F:$F,$D:$D,D2136,$C:$C,"Coin Deduction")</f>
        <v>0</v>
      </c>
      <c r="AE2136" s="111">
        <f>Table5[[#This Row],[Column4]]+Table5[[#This Row],[Column14]]+Table5[[#This Row],[Column19]]+Table5[[#This Row],[Column12]]</f>
        <v>0</v>
      </c>
      <c r="AF2136" s="111">
        <f>Table5[[#This Row],[Column5]]+Table5[[#This Row],[Column13]]+Table5[[#This Row],[Column21]]+Table5[[#This Row],[Column18]]</f>
        <v>0</v>
      </c>
      <c r="AG2136" s="111">
        <f t="shared" si="368"/>
        <v>0</v>
      </c>
      <c r="AH2136" s="111">
        <f t="shared" si="369"/>
        <v>0</v>
      </c>
      <c r="AI2136" s="111">
        <f>Table5[[#This Row],[Column17]]-Table5[[#This Row],[Column20]]</f>
        <v>0</v>
      </c>
      <c r="AJ2136" s="111">
        <f t="shared" si="370"/>
        <v>0</v>
      </c>
      <c r="AK2136" s="111">
        <f t="shared" si="363"/>
        <v>0</v>
      </c>
      <c r="AL2136" s="111">
        <f t="shared" si="371"/>
        <v>0</v>
      </c>
      <c r="AM2136" s="111" t="str">
        <f t="shared" si="372"/>
        <v/>
      </c>
      <c r="AN2136" s="111" t="str">
        <f t="shared" ca="1" si="373"/>
        <v/>
      </c>
    </row>
    <row r="2137" spans="1:40" ht="20.25" customHeight="1" x14ac:dyDescent="0.3">
      <c r="A2137" s="107"/>
      <c r="B2137" s="144"/>
      <c r="C2137" s="119"/>
      <c r="D2137" s="120"/>
      <c r="E2137" s="119"/>
      <c r="F2137" s="119"/>
      <c r="G2137" s="120"/>
      <c r="H2137" s="119"/>
      <c r="I2137" s="109"/>
      <c r="L2137" s="108"/>
      <c r="M2137" s="108"/>
      <c r="N2137" s="108"/>
      <c r="O2137" s="108"/>
      <c r="P2137" s="108"/>
      <c r="Q2137" s="108"/>
      <c r="R2137" s="108"/>
      <c r="S2137" s="108"/>
      <c r="T2137" s="100">
        <f t="shared" si="364"/>
        <v>0</v>
      </c>
      <c r="U2137" s="111"/>
      <c r="V2137" s="111"/>
      <c r="W2137" s="111">
        <f>SUMIFS($F$3:F2137,$D$3:D2137,D2137,$C$3:C2137,"Buy")+SUMIFS($F$3:F2137,$D$3:D2137,D2137,$C$3:C2137,"Coin Deposit",$E$3:E2137,"&lt;&gt;")</f>
        <v>0</v>
      </c>
      <c r="X2137" s="111">
        <f t="shared" si="365"/>
        <v>0</v>
      </c>
      <c r="Y2137" s="111">
        <f>IF($D2137=Y$1,SUMIFS($H$3:$H2137,$G$3:$G2137,Y$1,$C$3:$C2137,"Sell"),0)</f>
        <v>0</v>
      </c>
      <c r="Z2137" s="111">
        <f t="shared" si="366"/>
        <v>0</v>
      </c>
      <c r="AA2137" s="111">
        <f>IF($D2137=AA$1,SUMIFS($H$3:$H2137,$G$3:$G2137,AA$1,$C$3:$C2137,"Sell"),0)</f>
        <v>0</v>
      </c>
      <c r="AB2137" s="111">
        <f t="shared" si="367"/>
        <v>0</v>
      </c>
      <c r="AC2137" s="111">
        <f>SUMIFS('Deductions and Deposits'!$H:$H,'Deductions and Deposits'!$G:$G,D2137,'Deductions and Deposits'!$F:$F,"&lt;="&amp;B2137)+SUMIFS($F$3:F2137,$D$3:D2137,D2137,$C$3:C2137,"Coin Deposit",$E$3:E2137,"")</f>
        <v>0</v>
      </c>
      <c r="AD2137" s="111">
        <f>SUMIFS('Deductions and Deposits'!$D:$D,'Deductions and Deposits'!$C:$C,D2137)+SUMIFS($F:$F,$D:$D,D2137,$C:$C,"Coin Deduction")</f>
        <v>0</v>
      </c>
      <c r="AE2137" s="111">
        <f>Table5[[#This Row],[Column4]]+Table5[[#This Row],[Column14]]+Table5[[#This Row],[Column19]]+Table5[[#This Row],[Column12]]</f>
        <v>0</v>
      </c>
      <c r="AF2137" s="111">
        <f>Table5[[#This Row],[Column5]]+Table5[[#This Row],[Column13]]+Table5[[#This Row],[Column21]]+Table5[[#This Row],[Column18]]</f>
        <v>0</v>
      </c>
      <c r="AG2137" s="111">
        <f t="shared" si="368"/>
        <v>0</v>
      </c>
      <c r="AH2137" s="111">
        <f t="shared" si="369"/>
        <v>0</v>
      </c>
      <c r="AI2137" s="111">
        <f>Table5[[#This Row],[Column17]]-Table5[[#This Row],[Column20]]</f>
        <v>0</v>
      </c>
      <c r="AJ2137" s="111">
        <f t="shared" si="370"/>
        <v>0</v>
      </c>
      <c r="AK2137" s="111">
        <f t="shared" si="363"/>
        <v>0</v>
      </c>
      <c r="AL2137" s="111">
        <f t="shared" si="371"/>
        <v>0</v>
      </c>
      <c r="AM2137" s="111" t="str">
        <f t="shared" si="372"/>
        <v/>
      </c>
      <c r="AN2137" s="111" t="str">
        <f t="shared" ca="1" si="373"/>
        <v/>
      </c>
    </row>
    <row r="2138" spans="1:40" ht="20.25" customHeight="1" x14ac:dyDescent="0.3">
      <c r="A2138" s="107"/>
      <c r="B2138" s="144"/>
      <c r="C2138" s="119"/>
      <c r="D2138" s="120"/>
      <c r="E2138" s="119"/>
      <c r="F2138" s="119"/>
      <c r="G2138" s="120"/>
      <c r="H2138" s="119"/>
      <c r="I2138" s="109"/>
      <c r="L2138" s="108"/>
      <c r="M2138" s="108"/>
      <c r="N2138" s="108"/>
      <c r="O2138" s="108"/>
      <c r="P2138" s="108"/>
      <c r="Q2138" s="108"/>
      <c r="R2138" s="108"/>
      <c r="S2138" s="108"/>
      <c r="T2138" s="100">
        <f t="shared" si="364"/>
        <v>0</v>
      </c>
      <c r="U2138" s="111"/>
      <c r="V2138" s="111"/>
      <c r="W2138" s="111">
        <f>SUMIFS($F$3:F2138,$D$3:D2138,D2138,$C$3:C2138,"Buy")+SUMIFS($F$3:F2138,$D$3:D2138,D2138,$C$3:C2138,"Coin Deposit",$E$3:E2138,"&lt;&gt;")</f>
        <v>0</v>
      </c>
      <c r="X2138" s="111">
        <f t="shared" si="365"/>
        <v>0</v>
      </c>
      <c r="Y2138" s="111">
        <f>IF($D2138=Y$1,SUMIFS($H$3:$H2138,$G$3:$G2138,Y$1,$C$3:$C2138,"Sell"),0)</f>
        <v>0</v>
      </c>
      <c r="Z2138" s="111">
        <f t="shared" si="366"/>
        <v>0</v>
      </c>
      <c r="AA2138" s="111">
        <f>IF($D2138=AA$1,SUMIFS($H$3:$H2138,$G$3:$G2138,AA$1,$C$3:$C2138,"Sell"),0)</f>
        <v>0</v>
      </c>
      <c r="AB2138" s="111">
        <f t="shared" si="367"/>
        <v>0</v>
      </c>
      <c r="AC2138" s="111">
        <f>SUMIFS('Deductions and Deposits'!$H:$H,'Deductions and Deposits'!$G:$G,D2138,'Deductions and Deposits'!$F:$F,"&lt;="&amp;B2138)+SUMIFS($F$3:F2138,$D$3:D2138,D2138,$C$3:C2138,"Coin Deposit",$E$3:E2138,"")</f>
        <v>0</v>
      </c>
      <c r="AD2138" s="111">
        <f>SUMIFS('Deductions and Deposits'!$D:$D,'Deductions and Deposits'!$C:$C,D2138)+SUMIFS($F:$F,$D:$D,D2138,$C:$C,"Coin Deduction")</f>
        <v>0</v>
      </c>
      <c r="AE2138" s="111">
        <f>Table5[[#This Row],[Column4]]+Table5[[#This Row],[Column14]]+Table5[[#This Row],[Column19]]+Table5[[#This Row],[Column12]]</f>
        <v>0</v>
      </c>
      <c r="AF2138" s="111">
        <f>Table5[[#This Row],[Column5]]+Table5[[#This Row],[Column13]]+Table5[[#This Row],[Column21]]+Table5[[#This Row],[Column18]]</f>
        <v>0</v>
      </c>
      <c r="AG2138" s="111">
        <f t="shared" si="368"/>
        <v>0</v>
      </c>
      <c r="AH2138" s="111">
        <f t="shared" si="369"/>
        <v>0</v>
      </c>
      <c r="AI2138" s="111">
        <f>Table5[[#This Row],[Column17]]-Table5[[#This Row],[Column20]]</f>
        <v>0</v>
      </c>
      <c r="AJ2138" s="111">
        <f t="shared" si="370"/>
        <v>0</v>
      </c>
      <c r="AK2138" s="111">
        <f t="shared" si="363"/>
        <v>0</v>
      </c>
      <c r="AL2138" s="111">
        <f t="shared" si="371"/>
        <v>0</v>
      </c>
      <c r="AM2138" s="111" t="str">
        <f t="shared" si="372"/>
        <v/>
      </c>
      <c r="AN2138" s="111" t="str">
        <f t="shared" ca="1" si="373"/>
        <v/>
      </c>
    </row>
    <row r="2139" spans="1:40" ht="20.25" customHeight="1" x14ac:dyDescent="0.3">
      <c r="A2139" s="107"/>
      <c r="B2139" s="144"/>
      <c r="C2139" s="119"/>
      <c r="D2139" s="120"/>
      <c r="E2139" s="119"/>
      <c r="F2139" s="119"/>
      <c r="G2139" s="120"/>
      <c r="H2139" s="119"/>
      <c r="I2139" s="109"/>
      <c r="L2139" s="108"/>
      <c r="M2139" s="108"/>
      <c r="N2139" s="108"/>
      <c r="O2139" s="108"/>
      <c r="P2139" s="108"/>
      <c r="Q2139" s="108"/>
      <c r="R2139" s="108"/>
      <c r="S2139" s="108"/>
      <c r="T2139" s="100">
        <f t="shared" si="364"/>
        <v>0</v>
      </c>
      <c r="U2139" s="111"/>
      <c r="V2139" s="111"/>
      <c r="W2139" s="111">
        <f>SUMIFS($F$3:F2139,$D$3:D2139,D2139,$C$3:C2139,"Buy")+SUMIFS($F$3:F2139,$D$3:D2139,D2139,$C$3:C2139,"Coin Deposit",$E$3:E2139,"&lt;&gt;")</f>
        <v>0</v>
      </c>
      <c r="X2139" s="111">
        <f t="shared" si="365"/>
        <v>0</v>
      </c>
      <c r="Y2139" s="111">
        <f>IF($D2139=Y$1,SUMIFS($H$3:$H2139,$G$3:$G2139,Y$1,$C$3:$C2139,"Sell"),0)</f>
        <v>0</v>
      </c>
      <c r="Z2139" s="111">
        <f t="shared" si="366"/>
        <v>0</v>
      </c>
      <c r="AA2139" s="111">
        <f>IF($D2139=AA$1,SUMIFS($H$3:$H2139,$G$3:$G2139,AA$1,$C$3:$C2139,"Sell"),0)</f>
        <v>0</v>
      </c>
      <c r="AB2139" s="111">
        <f t="shared" si="367"/>
        <v>0</v>
      </c>
      <c r="AC2139" s="111">
        <f>SUMIFS('Deductions and Deposits'!$H:$H,'Deductions and Deposits'!$G:$G,D2139,'Deductions and Deposits'!$F:$F,"&lt;="&amp;B2139)+SUMIFS($F$3:F2139,$D$3:D2139,D2139,$C$3:C2139,"Coin Deposit",$E$3:E2139,"")</f>
        <v>0</v>
      </c>
      <c r="AD2139" s="111">
        <f>SUMIFS('Deductions and Deposits'!$D:$D,'Deductions and Deposits'!$C:$C,D2139)+SUMIFS($F:$F,$D:$D,D2139,$C:$C,"Coin Deduction")</f>
        <v>0</v>
      </c>
      <c r="AE2139" s="111">
        <f>Table5[[#This Row],[Column4]]+Table5[[#This Row],[Column14]]+Table5[[#This Row],[Column19]]+Table5[[#This Row],[Column12]]</f>
        <v>0</v>
      </c>
      <c r="AF2139" s="111">
        <f>Table5[[#This Row],[Column5]]+Table5[[#This Row],[Column13]]+Table5[[#This Row],[Column21]]+Table5[[#This Row],[Column18]]</f>
        <v>0</v>
      </c>
      <c r="AG2139" s="111">
        <f t="shared" si="368"/>
        <v>0</v>
      </c>
      <c r="AH2139" s="111">
        <f t="shared" si="369"/>
        <v>0</v>
      </c>
      <c r="AI2139" s="111">
        <f>Table5[[#This Row],[Column17]]-Table5[[#This Row],[Column20]]</f>
        <v>0</v>
      </c>
      <c r="AJ2139" s="111">
        <f t="shared" si="370"/>
        <v>0</v>
      </c>
      <c r="AK2139" s="111">
        <f t="shared" si="363"/>
        <v>0</v>
      </c>
      <c r="AL2139" s="111">
        <f t="shared" si="371"/>
        <v>0</v>
      </c>
      <c r="AM2139" s="111" t="str">
        <f t="shared" si="372"/>
        <v/>
      </c>
      <c r="AN2139" s="111" t="str">
        <f t="shared" ca="1" si="373"/>
        <v/>
      </c>
    </row>
    <row r="2140" spans="1:40" ht="20.25" customHeight="1" x14ac:dyDescent="0.3">
      <c r="A2140" s="107"/>
      <c r="B2140" s="144"/>
      <c r="C2140" s="119"/>
      <c r="D2140" s="120"/>
      <c r="E2140" s="119"/>
      <c r="F2140" s="119"/>
      <c r="G2140" s="120"/>
      <c r="H2140" s="119"/>
      <c r="I2140" s="109"/>
      <c r="L2140" s="108"/>
      <c r="M2140" s="108"/>
      <c r="N2140" s="108"/>
      <c r="O2140" s="108"/>
      <c r="P2140" s="108"/>
      <c r="Q2140" s="108"/>
      <c r="R2140" s="108"/>
      <c r="S2140" s="108"/>
      <c r="T2140" s="100">
        <f t="shared" si="364"/>
        <v>0</v>
      </c>
      <c r="U2140" s="111"/>
      <c r="V2140" s="111"/>
      <c r="W2140" s="111">
        <f>SUMIFS($F$3:F2140,$D$3:D2140,D2140,$C$3:C2140,"Buy")+SUMIFS($F$3:F2140,$D$3:D2140,D2140,$C$3:C2140,"Coin Deposit",$E$3:E2140,"&lt;&gt;")</f>
        <v>0</v>
      </c>
      <c r="X2140" s="111">
        <f t="shared" si="365"/>
        <v>0</v>
      </c>
      <c r="Y2140" s="111">
        <f>IF($D2140=Y$1,SUMIFS($H$3:$H2140,$G$3:$G2140,Y$1,$C$3:$C2140,"Sell"),0)</f>
        <v>0</v>
      </c>
      <c r="Z2140" s="111">
        <f t="shared" si="366"/>
        <v>0</v>
      </c>
      <c r="AA2140" s="111">
        <f>IF($D2140=AA$1,SUMIFS($H$3:$H2140,$G$3:$G2140,AA$1,$C$3:$C2140,"Sell"),0)</f>
        <v>0</v>
      </c>
      <c r="AB2140" s="111">
        <f t="shared" si="367"/>
        <v>0</v>
      </c>
      <c r="AC2140" s="111">
        <f>SUMIFS('Deductions and Deposits'!$H:$H,'Deductions and Deposits'!$G:$G,D2140,'Deductions and Deposits'!$F:$F,"&lt;="&amp;B2140)+SUMIFS($F$3:F2140,$D$3:D2140,D2140,$C$3:C2140,"Coin Deposit",$E$3:E2140,"")</f>
        <v>0</v>
      </c>
      <c r="AD2140" s="111">
        <f>SUMIFS('Deductions and Deposits'!$D:$D,'Deductions and Deposits'!$C:$C,D2140)+SUMIFS($F:$F,$D:$D,D2140,$C:$C,"Coin Deduction")</f>
        <v>0</v>
      </c>
      <c r="AE2140" s="111">
        <f>Table5[[#This Row],[Column4]]+Table5[[#This Row],[Column14]]+Table5[[#This Row],[Column19]]+Table5[[#This Row],[Column12]]</f>
        <v>0</v>
      </c>
      <c r="AF2140" s="111">
        <f>Table5[[#This Row],[Column5]]+Table5[[#This Row],[Column13]]+Table5[[#This Row],[Column21]]+Table5[[#This Row],[Column18]]</f>
        <v>0</v>
      </c>
      <c r="AG2140" s="111">
        <f t="shared" si="368"/>
        <v>0</v>
      </c>
      <c r="AH2140" s="111">
        <f t="shared" si="369"/>
        <v>0</v>
      </c>
      <c r="AI2140" s="111">
        <f>Table5[[#This Row],[Column17]]-Table5[[#This Row],[Column20]]</f>
        <v>0</v>
      </c>
      <c r="AJ2140" s="111">
        <f t="shared" si="370"/>
        <v>0</v>
      </c>
      <c r="AK2140" s="111">
        <f t="shared" si="363"/>
        <v>0</v>
      </c>
      <c r="AL2140" s="111">
        <f t="shared" si="371"/>
        <v>0</v>
      </c>
      <c r="AM2140" s="111" t="str">
        <f t="shared" si="372"/>
        <v/>
      </c>
      <c r="AN2140" s="111" t="str">
        <f t="shared" ca="1" si="373"/>
        <v/>
      </c>
    </row>
    <row r="2141" spans="1:40" ht="20.25" customHeight="1" x14ac:dyDescent="0.3">
      <c r="A2141" s="107"/>
      <c r="B2141" s="144"/>
      <c r="C2141" s="119"/>
      <c r="D2141" s="120"/>
      <c r="E2141" s="119"/>
      <c r="F2141" s="119"/>
      <c r="G2141" s="120"/>
      <c r="H2141" s="119"/>
      <c r="I2141" s="109"/>
      <c r="L2141" s="108"/>
      <c r="M2141" s="108"/>
      <c r="N2141" s="108"/>
      <c r="O2141" s="108"/>
      <c r="P2141" s="108"/>
      <c r="Q2141" s="108"/>
      <c r="R2141" s="108"/>
      <c r="S2141" s="108"/>
      <c r="T2141" s="100">
        <f t="shared" si="364"/>
        <v>0</v>
      </c>
      <c r="U2141" s="111"/>
      <c r="V2141" s="111"/>
      <c r="W2141" s="111">
        <f>SUMIFS($F$3:F2141,$D$3:D2141,D2141,$C$3:C2141,"Buy")+SUMIFS($F$3:F2141,$D$3:D2141,D2141,$C$3:C2141,"Coin Deposit",$E$3:E2141,"&lt;&gt;")</f>
        <v>0</v>
      </c>
      <c r="X2141" s="111">
        <f t="shared" si="365"/>
        <v>0</v>
      </c>
      <c r="Y2141" s="111">
        <f>IF($D2141=Y$1,SUMIFS($H$3:$H2141,$G$3:$G2141,Y$1,$C$3:$C2141,"Sell"),0)</f>
        <v>0</v>
      </c>
      <c r="Z2141" s="111">
        <f t="shared" si="366"/>
        <v>0</v>
      </c>
      <c r="AA2141" s="111">
        <f>IF($D2141=AA$1,SUMIFS($H$3:$H2141,$G$3:$G2141,AA$1,$C$3:$C2141,"Sell"),0)</f>
        <v>0</v>
      </c>
      <c r="AB2141" s="111">
        <f t="shared" si="367"/>
        <v>0</v>
      </c>
      <c r="AC2141" s="111">
        <f>SUMIFS('Deductions and Deposits'!$H:$H,'Deductions and Deposits'!$G:$G,D2141,'Deductions and Deposits'!$F:$F,"&lt;="&amp;B2141)+SUMIFS($F$3:F2141,$D$3:D2141,D2141,$C$3:C2141,"Coin Deposit",$E$3:E2141,"")</f>
        <v>0</v>
      </c>
      <c r="AD2141" s="111">
        <f>SUMIFS('Deductions and Deposits'!$D:$D,'Deductions and Deposits'!$C:$C,D2141)+SUMIFS($F:$F,$D:$D,D2141,$C:$C,"Coin Deduction")</f>
        <v>0</v>
      </c>
      <c r="AE2141" s="111">
        <f>Table5[[#This Row],[Column4]]+Table5[[#This Row],[Column14]]+Table5[[#This Row],[Column19]]+Table5[[#This Row],[Column12]]</f>
        <v>0</v>
      </c>
      <c r="AF2141" s="111">
        <f>Table5[[#This Row],[Column5]]+Table5[[#This Row],[Column13]]+Table5[[#This Row],[Column21]]+Table5[[#This Row],[Column18]]</f>
        <v>0</v>
      </c>
      <c r="AG2141" s="111">
        <f t="shared" si="368"/>
        <v>0</v>
      </c>
      <c r="AH2141" s="111">
        <f t="shared" si="369"/>
        <v>0</v>
      </c>
      <c r="AI2141" s="111">
        <f>Table5[[#This Row],[Column17]]-Table5[[#This Row],[Column20]]</f>
        <v>0</v>
      </c>
      <c r="AJ2141" s="111">
        <f t="shared" si="370"/>
        <v>0</v>
      </c>
      <c r="AK2141" s="111">
        <f t="shared" si="363"/>
        <v>0</v>
      </c>
      <c r="AL2141" s="111">
        <f t="shared" si="371"/>
        <v>0</v>
      </c>
      <c r="AM2141" s="111" t="str">
        <f t="shared" si="372"/>
        <v/>
      </c>
      <c r="AN2141" s="111" t="str">
        <f t="shared" ca="1" si="373"/>
        <v/>
      </c>
    </row>
    <row r="2142" spans="1:40" ht="20.25" customHeight="1" x14ac:dyDescent="0.3">
      <c r="A2142" s="107"/>
      <c r="B2142" s="144"/>
      <c r="C2142" s="119"/>
      <c r="D2142" s="120"/>
      <c r="E2142" s="119"/>
      <c r="F2142" s="119"/>
      <c r="G2142" s="120"/>
      <c r="H2142" s="119"/>
      <c r="I2142" s="109"/>
      <c r="L2142" s="108"/>
      <c r="M2142" s="108"/>
      <c r="N2142" s="108"/>
      <c r="O2142" s="108"/>
      <c r="P2142" s="108"/>
      <c r="Q2142" s="108"/>
      <c r="R2142" s="108"/>
      <c r="S2142" s="108"/>
      <c r="T2142" s="100">
        <f t="shared" si="364"/>
        <v>0</v>
      </c>
      <c r="U2142" s="111"/>
      <c r="V2142" s="111"/>
      <c r="W2142" s="111">
        <f>SUMIFS($F$3:F2142,$D$3:D2142,D2142,$C$3:C2142,"Buy")+SUMIFS($F$3:F2142,$D$3:D2142,D2142,$C$3:C2142,"Coin Deposit",$E$3:E2142,"&lt;&gt;")</f>
        <v>0</v>
      </c>
      <c r="X2142" s="111">
        <f t="shared" si="365"/>
        <v>0</v>
      </c>
      <c r="Y2142" s="111">
        <f>IF($D2142=Y$1,SUMIFS($H$3:$H2142,$G$3:$G2142,Y$1,$C$3:$C2142,"Sell"),0)</f>
        <v>0</v>
      </c>
      <c r="Z2142" s="111">
        <f t="shared" si="366"/>
        <v>0</v>
      </c>
      <c r="AA2142" s="111">
        <f>IF($D2142=AA$1,SUMIFS($H$3:$H2142,$G$3:$G2142,AA$1,$C$3:$C2142,"Sell"),0)</f>
        <v>0</v>
      </c>
      <c r="AB2142" s="111">
        <f t="shared" si="367"/>
        <v>0</v>
      </c>
      <c r="AC2142" s="111">
        <f>SUMIFS('Deductions and Deposits'!$H:$H,'Deductions and Deposits'!$G:$G,D2142,'Deductions and Deposits'!$F:$F,"&lt;="&amp;B2142)+SUMIFS($F$3:F2142,$D$3:D2142,D2142,$C$3:C2142,"Coin Deposit",$E$3:E2142,"")</f>
        <v>0</v>
      </c>
      <c r="AD2142" s="111">
        <f>SUMIFS('Deductions and Deposits'!$D:$D,'Deductions and Deposits'!$C:$C,D2142)+SUMIFS($F:$F,$D:$D,D2142,$C:$C,"Coin Deduction")</f>
        <v>0</v>
      </c>
      <c r="AE2142" s="111">
        <f>Table5[[#This Row],[Column4]]+Table5[[#This Row],[Column14]]+Table5[[#This Row],[Column19]]+Table5[[#This Row],[Column12]]</f>
        <v>0</v>
      </c>
      <c r="AF2142" s="111">
        <f>Table5[[#This Row],[Column5]]+Table5[[#This Row],[Column13]]+Table5[[#This Row],[Column21]]+Table5[[#This Row],[Column18]]</f>
        <v>0</v>
      </c>
      <c r="AG2142" s="111">
        <f t="shared" si="368"/>
        <v>0</v>
      </c>
      <c r="AH2142" s="111">
        <f t="shared" si="369"/>
        <v>0</v>
      </c>
      <c r="AI2142" s="111">
        <f>Table5[[#This Row],[Column17]]-Table5[[#This Row],[Column20]]</f>
        <v>0</v>
      </c>
      <c r="AJ2142" s="111">
        <f t="shared" si="370"/>
        <v>0</v>
      </c>
      <c r="AK2142" s="111">
        <f t="shared" si="363"/>
        <v>0</v>
      </c>
      <c r="AL2142" s="111">
        <f t="shared" si="371"/>
        <v>0</v>
      </c>
      <c r="AM2142" s="111" t="str">
        <f t="shared" si="372"/>
        <v/>
      </c>
      <c r="AN2142" s="111" t="str">
        <f t="shared" ca="1" si="373"/>
        <v/>
      </c>
    </row>
    <row r="2143" spans="1:40" ht="20.25" customHeight="1" x14ac:dyDescent="0.3">
      <c r="A2143" s="107"/>
      <c r="B2143" s="144"/>
      <c r="C2143" s="119"/>
      <c r="D2143" s="120"/>
      <c r="E2143" s="119"/>
      <c r="F2143" s="119"/>
      <c r="G2143" s="120"/>
      <c r="H2143" s="119"/>
      <c r="I2143" s="109"/>
      <c r="L2143" s="108"/>
      <c r="M2143" s="108"/>
      <c r="N2143" s="108"/>
      <c r="O2143" s="108"/>
      <c r="P2143" s="108"/>
      <c r="Q2143" s="108"/>
      <c r="R2143" s="108"/>
      <c r="S2143" s="108"/>
      <c r="T2143" s="100">
        <f t="shared" si="364"/>
        <v>0</v>
      </c>
      <c r="U2143" s="111"/>
      <c r="V2143" s="111"/>
      <c r="W2143" s="111">
        <f>SUMIFS($F$3:F2143,$D$3:D2143,D2143,$C$3:C2143,"Buy")+SUMIFS($F$3:F2143,$D$3:D2143,D2143,$C$3:C2143,"Coin Deposit",$E$3:E2143,"&lt;&gt;")</f>
        <v>0</v>
      </c>
      <c r="X2143" s="111">
        <f t="shared" si="365"/>
        <v>0</v>
      </c>
      <c r="Y2143" s="111">
        <f>IF($D2143=Y$1,SUMIFS($H$3:$H2143,$G$3:$G2143,Y$1,$C$3:$C2143,"Sell"),0)</f>
        <v>0</v>
      </c>
      <c r="Z2143" s="111">
        <f t="shared" si="366"/>
        <v>0</v>
      </c>
      <c r="AA2143" s="111">
        <f>IF($D2143=AA$1,SUMIFS($H$3:$H2143,$G$3:$G2143,AA$1,$C$3:$C2143,"Sell"),0)</f>
        <v>0</v>
      </c>
      <c r="AB2143" s="111">
        <f t="shared" si="367"/>
        <v>0</v>
      </c>
      <c r="AC2143" s="111">
        <f>SUMIFS('Deductions and Deposits'!$H:$H,'Deductions and Deposits'!$G:$G,D2143,'Deductions and Deposits'!$F:$F,"&lt;="&amp;B2143)+SUMIFS($F$3:F2143,$D$3:D2143,D2143,$C$3:C2143,"Coin Deposit",$E$3:E2143,"")</f>
        <v>0</v>
      </c>
      <c r="AD2143" s="111">
        <f>SUMIFS('Deductions and Deposits'!$D:$D,'Deductions and Deposits'!$C:$C,D2143)+SUMIFS($F:$F,$D:$D,D2143,$C:$C,"Coin Deduction")</f>
        <v>0</v>
      </c>
      <c r="AE2143" s="111">
        <f>Table5[[#This Row],[Column4]]+Table5[[#This Row],[Column14]]+Table5[[#This Row],[Column19]]+Table5[[#This Row],[Column12]]</f>
        <v>0</v>
      </c>
      <c r="AF2143" s="111">
        <f>Table5[[#This Row],[Column5]]+Table5[[#This Row],[Column13]]+Table5[[#This Row],[Column21]]+Table5[[#This Row],[Column18]]</f>
        <v>0</v>
      </c>
      <c r="AG2143" s="111">
        <f t="shared" si="368"/>
        <v>0</v>
      </c>
      <c r="AH2143" s="111">
        <f t="shared" si="369"/>
        <v>0</v>
      </c>
      <c r="AI2143" s="111">
        <f>Table5[[#This Row],[Column17]]-Table5[[#This Row],[Column20]]</f>
        <v>0</v>
      </c>
      <c r="AJ2143" s="111">
        <f t="shared" si="370"/>
        <v>0</v>
      </c>
      <c r="AK2143" s="111">
        <f t="shared" si="363"/>
        <v>0</v>
      </c>
      <c r="AL2143" s="111">
        <f t="shared" si="371"/>
        <v>0</v>
      </c>
      <c r="AM2143" s="111" t="str">
        <f t="shared" si="372"/>
        <v/>
      </c>
      <c r="AN2143" s="111" t="str">
        <f t="shared" ca="1" si="373"/>
        <v/>
      </c>
    </row>
    <row r="2144" spans="1:40" ht="20.25" customHeight="1" x14ac:dyDescent="0.3">
      <c r="A2144" s="107"/>
      <c r="B2144" s="144"/>
      <c r="C2144" s="119"/>
      <c r="D2144" s="120"/>
      <c r="E2144" s="119"/>
      <c r="F2144" s="119"/>
      <c r="G2144" s="120"/>
      <c r="H2144" s="119"/>
      <c r="I2144" s="109"/>
      <c r="L2144" s="108"/>
      <c r="M2144" s="108"/>
      <c r="N2144" s="108"/>
      <c r="O2144" s="108"/>
      <c r="P2144" s="108"/>
      <c r="Q2144" s="108"/>
      <c r="R2144" s="108"/>
      <c r="S2144" s="108"/>
      <c r="T2144" s="100">
        <f t="shared" si="364"/>
        <v>0</v>
      </c>
      <c r="U2144" s="111"/>
      <c r="V2144" s="111"/>
      <c r="W2144" s="111">
        <f>SUMIFS($F$3:F2144,$D$3:D2144,D2144,$C$3:C2144,"Buy")+SUMIFS($F$3:F2144,$D$3:D2144,D2144,$C$3:C2144,"Coin Deposit",$E$3:E2144,"&lt;&gt;")</f>
        <v>0</v>
      </c>
      <c r="X2144" s="111">
        <f t="shared" si="365"/>
        <v>0</v>
      </c>
      <c r="Y2144" s="111">
        <f>IF($D2144=Y$1,SUMIFS($H$3:$H2144,$G$3:$G2144,Y$1,$C$3:$C2144,"Sell"),0)</f>
        <v>0</v>
      </c>
      <c r="Z2144" s="111">
        <f t="shared" si="366"/>
        <v>0</v>
      </c>
      <c r="AA2144" s="111">
        <f>IF($D2144=AA$1,SUMIFS($H$3:$H2144,$G$3:$G2144,AA$1,$C$3:$C2144,"Sell"),0)</f>
        <v>0</v>
      </c>
      <c r="AB2144" s="111">
        <f t="shared" si="367"/>
        <v>0</v>
      </c>
      <c r="AC2144" s="111">
        <f>SUMIFS('Deductions and Deposits'!$H:$H,'Deductions and Deposits'!$G:$G,D2144,'Deductions and Deposits'!$F:$F,"&lt;="&amp;B2144)+SUMIFS($F$3:F2144,$D$3:D2144,D2144,$C$3:C2144,"Coin Deposit",$E$3:E2144,"")</f>
        <v>0</v>
      </c>
      <c r="AD2144" s="111">
        <f>SUMIFS('Deductions and Deposits'!$D:$D,'Deductions and Deposits'!$C:$C,D2144)+SUMIFS($F:$F,$D:$D,D2144,$C:$C,"Coin Deduction")</f>
        <v>0</v>
      </c>
      <c r="AE2144" s="111">
        <f>Table5[[#This Row],[Column4]]+Table5[[#This Row],[Column14]]+Table5[[#This Row],[Column19]]+Table5[[#This Row],[Column12]]</f>
        <v>0</v>
      </c>
      <c r="AF2144" s="111">
        <f>Table5[[#This Row],[Column5]]+Table5[[#This Row],[Column13]]+Table5[[#This Row],[Column21]]+Table5[[#This Row],[Column18]]</f>
        <v>0</v>
      </c>
      <c r="AG2144" s="111">
        <f t="shared" si="368"/>
        <v>0</v>
      </c>
      <c r="AH2144" s="111">
        <f t="shared" si="369"/>
        <v>0</v>
      </c>
      <c r="AI2144" s="111">
        <f>Table5[[#This Row],[Column17]]-Table5[[#This Row],[Column20]]</f>
        <v>0</v>
      </c>
      <c r="AJ2144" s="111">
        <f t="shared" si="370"/>
        <v>0</v>
      </c>
      <c r="AK2144" s="111">
        <f t="shared" si="363"/>
        <v>0</v>
      </c>
      <c r="AL2144" s="111">
        <f t="shared" si="371"/>
        <v>0</v>
      </c>
      <c r="AM2144" s="111" t="str">
        <f t="shared" si="372"/>
        <v/>
      </c>
      <c r="AN2144" s="111" t="str">
        <f t="shared" ca="1" si="373"/>
        <v/>
      </c>
    </row>
    <row r="2145" spans="1:40" ht="20.25" customHeight="1" x14ac:dyDescent="0.3">
      <c r="A2145" s="107"/>
      <c r="B2145" s="144"/>
      <c r="C2145" s="119"/>
      <c r="D2145" s="120"/>
      <c r="E2145" s="119"/>
      <c r="F2145" s="119"/>
      <c r="G2145" s="120"/>
      <c r="H2145" s="119"/>
      <c r="I2145" s="109"/>
      <c r="L2145" s="108"/>
      <c r="M2145" s="108"/>
      <c r="N2145" s="108"/>
      <c r="O2145" s="108"/>
      <c r="P2145" s="108"/>
      <c r="Q2145" s="108"/>
      <c r="R2145" s="108"/>
      <c r="S2145" s="108"/>
      <c r="T2145" s="100">
        <f t="shared" si="364"/>
        <v>0</v>
      </c>
      <c r="U2145" s="111"/>
      <c r="V2145" s="111"/>
      <c r="W2145" s="111">
        <f>SUMIFS($F$3:F2145,$D$3:D2145,D2145,$C$3:C2145,"Buy")+SUMIFS($F$3:F2145,$D$3:D2145,D2145,$C$3:C2145,"Coin Deposit",$E$3:E2145,"&lt;&gt;")</f>
        <v>0</v>
      </c>
      <c r="X2145" s="111">
        <f t="shared" si="365"/>
        <v>0</v>
      </c>
      <c r="Y2145" s="111">
        <f>IF($D2145=Y$1,SUMIFS($H$3:$H2145,$G$3:$G2145,Y$1,$C$3:$C2145,"Sell"),0)</f>
        <v>0</v>
      </c>
      <c r="Z2145" s="111">
        <f t="shared" si="366"/>
        <v>0</v>
      </c>
      <c r="AA2145" s="111">
        <f>IF($D2145=AA$1,SUMIFS($H$3:$H2145,$G$3:$G2145,AA$1,$C$3:$C2145,"Sell"),0)</f>
        <v>0</v>
      </c>
      <c r="AB2145" s="111">
        <f t="shared" si="367"/>
        <v>0</v>
      </c>
      <c r="AC2145" s="111">
        <f>SUMIFS('Deductions and Deposits'!$H:$H,'Deductions and Deposits'!$G:$G,D2145,'Deductions and Deposits'!$F:$F,"&lt;="&amp;B2145)+SUMIFS($F$3:F2145,$D$3:D2145,D2145,$C$3:C2145,"Coin Deposit",$E$3:E2145,"")</f>
        <v>0</v>
      </c>
      <c r="AD2145" s="111">
        <f>SUMIFS('Deductions and Deposits'!$D:$D,'Deductions and Deposits'!$C:$C,D2145)+SUMIFS($F:$F,$D:$D,D2145,$C:$C,"Coin Deduction")</f>
        <v>0</v>
      </c>
      <c r="AE2145" s="111">
        <f>Table5[[#This Row],[Column4]]+Table5[[#This Row],[Column14]]+Table5[[#This Row],[Column19]]+Table5[[#This Row],[Column12]]</f>
        <v>0</v>
      </c>
      <c r="AF2145" s="111">
        <f>Table5[[#This Row],[Column5]]+Table5[[#This Row],[Column13]]+Table5[[#This Row],[Column21]]+Table5[[#This Row],[Column18]]</f>
        <v>0</v>
      </c>
      <c r="AG2145" s="111">
        <f t="shared" si="368"/>
        <v>0</v>
      </c>
      <c r="AH2145" s="111">
        <f t="shared" si="369"/>
        <v>0</v>
      </c>
      <c r="AI2145" s="111">
        <f>Table5[[#This Row],[Column17]]-Table5[[#This Row],[Column20]]</f>
        <v>0</v>
      </c>
      <c r="AJ2145" s="111">
        <f t="shared" si="370"/>
        <v>0</v>
      </c>
      <c r="AK2145" s="111">
        <f t="shared" si="363"/>
        <v>0</v>
      </c>
      <c r="AL2145" s="111">
        <f t="shared" si="371"/>
        <v>0</v>
      </c>
      <c r="AM2145" s="111" t="str">
        <f t="shared" si="372"/>
        <v/>
      </c>
      <c r="AN2145" s="111" t="str">
        <f t="shared" ca="1" si="373"/>
        <v/>
      </c>
    </row>
    <row r="2146" spans="1:40" ht="20.25" customHeight="1" x14ac:dyDescent="0.3">
      <c r="A2146" s="107"/>
      <c r="B2146" s="144"/>
      <c r="C2146" s="119"/>
      <c r="D2146" s="120"/>
      <c r="E2146" s="119"/>
      <c r="F2146" s="119"/>
      <c r="G2146" s="120"/>
      <c r="H2146" s="119"/>
      <c r="I2146" s="109"/>
      <c r="L2146" s="108"/>
      <c r="M2146" s="108"/>
      <c r="N2146" s="108"/>
      <c r="O2146" s="108"/>
      <c r="P2146" s="108"/>
      <c r="Q2146" s="108"/>
      <c r="R2146" s="108"/>
      <c r="S2146" s="108"/>
      <c r="T2146" s="100">
        <f t="shared" si="364"/>
        <v>0</v>
      </c>
      <c r="U2146" s="111"/>
      <c r="V2146" s="111"/>
      <c r="W2146" s="111">
        <f>SUMIFS($F$3:F2146,$D$3:D2146,D2146,$C$3:C2146,"Buy")+SUMIFS($F$3:F2146,$D$3:D2146,D2146,$C$3:C2146,"Coin Deposit",$E$3:E2146,"&lt;&gt;")</f>
        <v>0</v>
      </c>
      <c r="X2146" s="111">
        <f t="shared" si="365"/>
        <v>0</v>
      </c>
      <c r="Y2146" s="111">
        <f>IF($D2146=Y$1,SUMIFS($H$3:$H2146,$G$3:$G2146,Y$1,$C$3:$C2146,"Sell"),0)</f>
        <v>0</v>
      </c>
      <c r="Z2146" s="111">
        <f t="shared" si="366"/>
        <v>0</v>
      </c>
      <c r="AA2146" s="111">
        <f>IF($D2146=AA$1,SUMIFS($H$3:$H2146,$G$3:$G2146,AA$1,$C$3:$C2146,"Sell"),0)</f>
        <v>0</v>
      </c>
      <c r="AB2146" s="111">
        <f t="shared" si="367"/>
        <v>0</v>
      </c>
      <c r="AC2146" s="111">
        <f>SUMIFS('Deductions and Deposits'!$H:$H,'Deductions and Deposits'!$G:$G,D2146,'Deductions and Deposits'!$F:$F,"&lt;="&amp;B2146)+SUMIFS($F$3:F2146,$D$3:D2146,D2146,$C$3:C2146,"Coin Deposit",$E$3:E2146,"")</f>
        <v>0</v>
      </c>
      <c r="AD2146" s="111">
        <f>SUMIFS('Deductions and Deposits'!$D:$D,'Deductions and Deposits'!$C:$C,D2146)+SUMIFS($F:$F,$D:$D,D2146,$C:$C,"Coin Deduction")</f>
        <v>0</v>
      </c>
      <c r="AE2146" s="111">
        <f>Table5[[#This Row],[Column4]]+Table5[[#This Row],[Column14]]+Table5[[#This Row],[Column19]]+Table5[[#This Row],[Column12]]</f>
        <v>0</v>
      </c>
      <c r="AF2146" s="111">
        <f>Table5[[#This Row],[Column5]]+Table5[[#This Row],[Column13]]+Table5[[#This Row],[Column21]]+Table5[[#This Row],[Column18]]</f>
        <v>0</v>
      </c>
      <c r="AG2146" s="111">
        <f t="shared" si="368"/>
        <v>0</v>
      </c>
      <c r="AH2146" s="111">
        <f t="shared" si="369"/>
        <v>0</v>
      </c>
      <c r="AI2146" s="111">
        <f>Table5[[#This Row],[Column17]]-Table5[[#This Row],[Column20]]</f>
        <v>0</v>
      </c>
      <c r="AJ2146" s="111">
        <f t="shared" si="370"/>
        <v>0</v>
      </c>
      <c r="AK2146" s="111">
        <f t="shared" si="363"/>
        <v>0</v>
      </c>
      <c r="AL2146" s="111">
        <f t="shared" si="371"/>
        <v>0</v>
      </c>
      <c r="AM2146" s="111" t="str">
        <f t="shared" si="372"/>
        <v/>
      </c>
      <c r="AN2146" s="111" t="str">
        <f t="shared" ca="1" si="373"/>
        <v/>
      </c>
    </row>
    <row r="2147" spans="1:40" ht="20.25" customHeight="1" x14ac:dyDescent="0.3">
      <c r="A2147" s="107"/>
      <c r="B2147" s="144"/>
      <c r="C2147" s="119"/>
      <c r="D2147" s="120"/>
      <c r="E2147" s="119"/>
      <c r="F2147" s="119"/>
      <c r="G2147" s="120"/>
      <c r="H2147" s="119"/>
      <c r="I2147" s="109"/>
      <c r="L2147" s="108"/>
      <c r="M2147" s="108"/>
      <c r="N2147" s="108"/>
      <c r="O2147" s="108"/>
      <c r="P2147" s="108"/>
      <c r="Q2147" s="108"/>
      <c r="R2147" s="108"/>
      <c r="S2147" s="108"/>
      <c r="T2147" s="100">
        <f t="shared" si="364"/>
        <v>0</v>
      </c>
      <c r="U2147" s="111"/>
      <c r="V2147" s="111"/>
      <c r="W2147" s="111">
        <f>SUMIFS($F$3:F2147,$D$3:D2147,D2147,$C$3:C2147,"Buy")+SUMIFS($F$3:F2147,$D$3:D2147,D2147,$C$3:C2147,"Coin Deposit",$E$3:E2147,"&lt;&gt;")</f>
        <v>0</v>
      </c>
      <c r="X2147" s="111">
        <f t="shared" si="365"/>
        <v>0</v>
      </c>
      <c r="Y2147" s="111">
        <f>IF($D2147=Y$1,SUMIFS($H$3:$H2147,$G$3:$G2147,Y$1,$C$3:$C2147,"Sell"),0)</f>
        <v>0</v>
      </c>
      <c r="Z2147" s="111">
        <f t="shared" si="366"/>
        <v>0</v>
      </c>
      <c r="AA2147" s="111">
        <f>IF($D2147=AA$1,SUMIFS($H$3:$H2147,$G$3:$G2147,AA$1,$C$3:$C2147,"Sell"),0)</f>
        <v>0</v>
      </c>
      <c r="AB2147" s="111">
        <f t="shared" si="367"/>
        <v>0</v>
      </c>
      <c r="AC2147" s="111">
        <f>SUMIFS('Deductions and Deposits'!$H:$H,'Deductions and Deposits'!$G:$G,D2147,'Deductions and Deposits'!$F:$F,"&lt;="&amp;B2147)+SUMIFS($F$3:F2147,$D$3:D2147,D2147,$C$3:C2147,"Coin Deposit",$E$3:E2147,"")</f>
        <v>0</v>
      </c>
      <c r="AD2147" s="111">
        <f>SUMIFS('Deductions and Deposits'!$D:$D,'Deductions and Deposits'!$C:$C,D2147)+SUMIFS($F:$F,$D:$D,D2147,$C:$C,"Coin Deduction")</f>
        <v>0</v>
      </c>
      <c r="AE2147" s="111">
        <f>Table5[[#This Row],[Column4]]+Table5[[#This Row],[Column14]]+Table5[[#This Row],[Column19]]+Table5[[#This Row],[Column12]]</f>
        <v>0</v>
      </c>
      <c r="AF2147" s="111">
        <f>Table5[[#This Row],[Column5]]+Table5[[#This Row],[Column13]]+Table5[[#This Row],[Column21]]+Table5[[#This Row],[Column18]]</f>
        <v>0</v>
      </c>
      <c r="AG2147" s="111">
        <f t="shared" si="368"/>
        <v>0</v>
      </c>
      <c r="AH2147" s="111">
        <f t="shared" si="369"/>
        <v>0</v>
      </c>
      <c r="AI2147" s="111">
        <f>Table5[[#This Row],[Column17]]-Table5[[#This Row],[Column20]]</f>
        <v>0</v>
      </c>
      <c r="AJ2147" s="111">
        <f t="shared" si="370"/>
        <v>0</v>
      </c>
      <c r="AK2147" s="111">
        <f t="shared" si="363"/>
        <v>0</v>
      </c>
      <c r="AL2147" s="111">
        <f t="shared" si="371"/>
        <v>0</v>
      </c>
      <c r="AM2147" s="111" t="str">
        <f t="shared" si="372"/>
        <v/>
      </c>
      <c r="AN2147" s="111" t="str">
        <f t="shared" ca="1" si="373"/>
        <v/>
      </c>
    </row>
    <row r="2148" spans="1:40" ht="20.25" customHeight="1" x14ac:dyDescent="0.3">
      <c r="A2148" s="107"/>
      <c r="B2148" s="144"/>
      <c r="C2148" s="119"/>
      <c r="D2148" s="120"/>
      <c r="E2148" s="119"/>
      <c r="F2148" s="119"/>
      <c r="G2148" s="120"/>
      <c r="H2148" s="119"/>
      <c r="I2148" s="109"/>
      <c r="L2148" s="108"/>
      <c r="M2148" s="108"/>
      <c r="N2148" s="108"/>
      <c r="O2148" s="108"/>
      <c r="P2148" s="108"/>
      <c r="Q2148" s="108"/>
      <c r="R2148" s="108"/>
      <c r="S2148" s="108"/>
      <c r="T2148" s="100">
        <f t="shared" si="364"/>
        <v>0</v>
      </c>
      <c r="U2148" s="111"/>
      <c r="V2148" s="111"/>
      <c r="W2148" s="111">
        <f>SUMIFS($F$3:F2148,$D$3:D2148,D2148,$C$3:C2148,"Buy")+SUMIFS($F$3:F2148,$D$3:D2148,D2148,$C$3:C2148,"Coin Deposit",$E$3:E2148,"&lt;&gt;")</f>
        <v>0</v>
      </c>
      <c r="X2148" s="111">
        <f t="shared" si="365"/>
        <v>0</v>
      </c>
      <c r="Y2148" s="111">
        <f>IF($D2148=Y$1,SUMIFS($H$3:$H2148,$G$3:$G2148,Y$1,$C$3:$C2148,"Sell"),0)</f>
        <v>0</v>
      </c>
      <c r="Z2148" s="111">
        <f t="shared" si="366"/>
        <v>0</v>
      </c>
      <c r="AA2148" s="111">
        <f>IF($D2148=AA$1,SUMIFS($H$3:$H2148,$G$3:$G2148,AA$1,$C$3:$C2148,"Sell"),0)</f>
        <v>0</v>
      </c>
      <c r="AB2148" s="111">
        <f t="shared" si="367"/>
        <v>0</v>
      </c>
      <c r="AC2148" s="111">
        <f>SUMIFS('Deductions and Deposits'!$H:$H,'Deductions and Deposits'!$G:$G,D2148,'Deductions and Deposits'!$F:$F,"&lt;="&amp;B2148)+SUMIFS($F$3:F2148,$D$3:D2148,D2148,$C$3:C2148,"Coin Deposit",$E$3:E2148,"")</f>
        <v>0</v>
      </c>
      <c r="AD2148" s="111">
        <f>SUMIFS('Deductions and Deposits'!$D:$D,'Deductions and Deposits'!$C:$C,D2148)+SUMIFS($F:$F,$D:$D,D2148,$C:$C,"Coin Deduction")</f>
        <v>0</v>
      </c>
      <c r="AE2148" s="111">
        <f>Table5[[#This Row],[Column4]]+Table5[[#This Row],[Column14]]+Table5[[#This Row],[Column19]]+Table5[[#This Row],[Column12]]</f>
        <v>0</v>
      </c>
      <c r="AF2148" s="111">
        <f>Table5[[#This Row],[Column5]]+Table5[[#This Row],[Column13]]+Table5[[#This Row],[Column21]]+Table5[[#This Row],[Column18]]</f>
        <v>0</v>
      </c>
      <c r="AG2148" s="111">
        <f t="shared" si="368"/>
        <v>0</v>
      </c>
      <c r="AH2148" s="111">
        <f t="shared" si="369"/>
        <v>0</v>
      </c>
      <c r="AI2148" s="111">
        <f>Table5[[#This Row],[Column17]]-Table5[[#This Row],[Column20]]</f>
        <v>0</v>
      </c>
      <c r="AJ2148" s="111">
        <f t="shared" si="370"/>
        <v>0</v>
      </c>
      <c r="AK2148" s="111">
        <f t="shared" si="363"/>
        <v>0</v>
      </c>
      <c r="AL2148" s="111">
        <f t="shared" si="371"/>
        <v>0</v>
      </c>
      <c r="AM2148" s="111" t="str">
        <f t="shared" si="372"/>
        <v/>
      </c>
      <c r="AN2148" s="111" t="str">
        <f t="shared" ca="1" si="373"/>
        <v/>
      </c>
    </row>
    <row r="2149" spans="1:40" ht="20.25" customHeight="1" x14ac:dyDescent="0.3">
      <c r="A2149" s="107"/>
      <c r="B2149" s="144"/>
      <c r="C2149" s="119"/>
      <c r="D2149" s="120"/>
      <c r="E2149" s="119"/>
      <c r="F2149" s="119"/>
      <c r="G2149" s="120"/>
      <c r="H2149" s="119"/>
      <c r="I2149" s="109"/>
      <c r="L2149" s="108"/>
      <c r="M2149" s="108"/>
      <c r="N2149" s="108"/>
      <c r="O2149" s="108"/>
      <c r="P2149" s="108"/>
      <c r="Q2149" s="108"/>
      <c r="R2149" s="108"/>
      <c r="S2149" s="108"/>
      <c r="T2149" s="100">
        <f t="shared" si="364"/>
        <v>0</v>
      </c>
      <c r="U2149" s="111"/>
      <c r="V2149" s="111"/>
      <c r="W2149" s="111">
        <f>SUMIFS($F$3:F2149,$D$3:D2149,D2149,$C$3:C2149,"Buy")+SUMIFS($F$3:F2149,$D$3:D2149,D2149,$C$3:C2149,"Coin Deposit",$E$3:E2149,"&lt;&gt;")</f>
        <v>0</v>
      </c>
      <c r="X2149" s="111">
        <f t="shared" si="365"/>
        <v>0</v>
      </c>
      <c r="Y2149" s="111">
        <f>IF($D2149=Y$1,SUMIFS($H$3:$H2149,$G$3:$G2149,Y$1,$C$3:$C2149,"Sell"),0)</f>
        <v>0</v>
      </c>
      <c r="Z2149" s="111">
        <f t="shared" si="366"/>
        <v>0</v>
      </c>
      <c r="AA2149" s="111">
        <f>IF($D2149=AA$1,SUMIFS($H$3:$H2149,$G$3:$G2149,AA$1,$C$3:$C2149,"Sell"),0)</f>
        <v>0</v>
      </c>
      <c r="AB2149" s="111">
        <f t="shared" si="367"/>
        <v>0</v>
      </c>
      <c r="AC2149" s="111">
        <f>SUMIFS('Deductions and Deposits'!$H:$H,'Deductions and Deposits'!$G:$G,D2149,'Deductions and Deposits'!$F:$F,"&lt;="&amp;B2149)+SUMIFS($F$3:F2149,$D$3:D2149,D2149,$C$3:C2149,"Coin Deposit",$E$3:E2149,"")</f>
        <v>0</v>
      </c>
      <c r="AD2149" s="111">
        <f>SUMIFS('Deductions and Deposits'!$D:$D,'Deductions and Deposits'!$C:$C,D2149)+SUMIFS($F:$F,$D:$D,D2149,$C:$C,"Coin Deduction")</f>
        <v>0</v>
      </c>
      <c r="AE2149" s="111">
        <f>Table5[[#This Row],[Column4]]+Table5[[#This Row],[Column14]]+Table5[[#This Row],[Column19]]+Table5[[#This Row],[Column12]]</f>
        <v>0</v>
      </c>
      <c r="AF2149" s="111">
        <f>Table5[[#This Row],[Column5]]+Table5[[#This Row],[Column13]]+Table5[[#This Row],[Column21]]+Table5[[#This Row],[Column18]]</f>
        <v>0</v>
      </c>
      <c r="AG2149" s="111">
        <f t="shared" si="368"/>
        <v>0</v>
      </c>
      <c r="AH2149" s="111">
        <f t="shared" si="369"/>
        <v>0</v>
      </c>
      <c r="AI2149" s="111">
        <f>Table5[[#This Row],[Column17]]-Table5[[#This Row],[Column20]]</f>
        <v>0</v>
      </c>
      <c r="AJ2149" s="111">
        <f t="shared" si="370"/>
        <v>0</v>
      </c>
      <c r="AK2149" s="111">
        <f t="shared" si="363"/>
        <v>0</v>
      </c>
      <c r="AL2149" s="111">
        <f t="shared" si="371"/>
        <v>0</v>
      </c>
      <c r="AM2149" s="111" t="str">
        <f t="shared" si="372"/>
        <v/>
      </c>
      <c r="AN2149" s="111" t="str">
        <f t="shared" ca="1" si="373"/>
        <v/>
      </c>
    </row>
    <row r="2150" spans="1:40" ht="20.25" customHeight="1" x14ac:dyDescent="0.3">
      <c r="A2150" s="107"/>
      <c r="B2150" s="144"/>
      <c r="C2150" s="119"/>
      <c r="D2150" s="120"/>
      <c r="E2150" s="119"/>
      <c r="F2150" s="119"/>
      <c r="G2150" s="120"/>
      <c r="H2150" s="119"/>
      <c r="I2150" s="109"/>
      <c r="L2150" s="108"/>
      <c r="M2150" s="108"/>
      <c r="N2150" s="108"/>
      <c r="O2150" s="108"/>
      <c r="P2150" s="108"/>
      <c r="Q2150" s="108"/>
      <c r="R2150" s="108"/>
      <c r="S2150" s="108"/>
      <c r="T2150" s="100">
        <f t="shared" si="364"/>
        <v>0</v>
      </c>
      <c r="U2150" s="111"/>
      <c r="V2150" s="111"/>
      <c r="W2150" s="111">
        <f>SUMIFS($F$3:F2150,$D$3:D2150,D2150,$C$3:C2150,"Buy")+SUMIFS($F$3:F2150,$D$3:D2150,D2150,$C$3:C2150,"Coin Deposit",$E$3:E2150,"&lt;&gt;")</f>
        <v>0</v>
      </c>
      <c r="X2150" s="111">
        <f t="shared" si="365"/>
        <v>0</v>
      </c>
      <c r="Y2150" s="111">
        <f>IF($D2150=Y$1,SUMIFS($H$3:$H2150,$G$3:$G2150,Y$1,$C$3:$C2150,"Sell"),0)</f>
        <v>0</v>
      </c>
      <c r="Z2150" s="111">
        <f t="shared" si="366"/>
        <v>0</v>
      </c>
      <c r="AA2150" s="111">
        <f>IF($D2150=AA$1,SUMIFS($H$3:$H2150,$G$3:$G2150,AA$1,$C$3:$C2150,"Sell"),0)</f>
        <v>0</v>
      </c>
      <c r="AB2150" s="111">
        <f t="shared" si="367"/>
        <v>0</v>
      </c>
      <c r="AC2150" s="111">
        <f>SUMIFS('Deductions and Deposits'!$H:$H,'Deductions and Deposits'!$G:$G,D2150,'Deductions and Deposits'!$F:$F,"&lt;="&amp;B2150)+SUMIFS($F$3:F2150,$D$3:D2150,D2150,$C$3:C2150,"Coin Deposit",$E$3:E2150,"")</f>
        <v>0</v>
      </c>
      <c r="AD2150" s="111">
        <f>SUMIFS('Deductions and Deposits'!$D:$D,'Deductions and Deposits'!$C:$C,D2150)+SUMIFS($F:$F,$D:$D,D2150,$C:$C,"Coin Deduction")</f>
        <v>0</v>
      </c>
      <c r="AE2150" s="111">
        <f>Table5[[#This Row],[Column4]]+Table5[[#This Row],[Column14]]+Table5[[#This Row],[Column19]]+Table5[[#This Row],[Column12]]</f>
        <v>0</v>
      </c>
      <c r="AF2150" s="111">
        <f>Table5[[#This Row],[Column5]]+Table5[[#This Row],[Column13]]+Table5[[#This Row],[Column21]]+Table5[[#This Row],[Column18]]</f>
        <v>0</v>
      </c>
      <c r="AG2150" s="111">
        <f t="shared" si="368"/>
        <v>0</v>
      </c>
      <c r="AH2150" s="111">
        <f t="shared" si="369"/>
        <v>0</v>
      </c>
      <c r="AI2150" s="111">
        <f>Table5[[#This Row],[Column17]]-Table5[[#This Row],[Column20]]</f>
        <v>0</v>
      </c>
      <c r="AJ2150" s="111">
        <f t="shared" si="370"/>
        <v>0</v>
      </c>
      <c r="AK2150" s="111">
        <f t="shared" si="363"/>
        <v>0</v>
      </c>
      <c r="AL2150" s="111">
        <f t="shared" si="371"/>
        <v>0</v>
      </c>
      <c r="AM2150" s="111" t="str">
        <f t="shared" si="372"/>
        <v/>
      </c>
      <c r="AN2150" s="111" t="str">
        <f t="shared" ca="1" si="373"/>
        <v/>
      </c>
    </row>
    <row r="2151" spans="1:40" ht="20.25" customHeight="1" x14ac:dyDescent="0.3">
      <c r="A2151" s="107"/>
      <c r="B2151" s="144"/>
      <c r="C2151" s="119"/>
      <c r="D2151" s="120"/>
      <c r="E2151" s="119"/>
      <c r="F2151" s="119"/>
      <c r="G2151" s="120"/>
      <c r="H2151" s="119"/>
      <c r="I2151" s="109"/>
      <c r="L2151" s="108"/>
      <c r="M2151" s="108"/>
      <c r="N2151" s="108"/>
      <c r="O2151" s="108"/>
      <c r="P2151" s="108"/>
      <c r="Q2151" s="108"/>
      <c r="R2151" s="108"/>
      <c r="S2151" s="108"/>
      <c r="T2151" s="100">
        <f t="shared" si="364"/>
        <v>0</v>
      </c>
      <c r="U2151" s="111"/>
      <c r="V2151" s="111"/>
      <c r="W2151" s="111">
        <f>SUMIFS($F$3:F2151,$D$3:D2151,D2151,$C$3:C2151,"Buy")+SUMIFS($F$3:F2151,$D$3:D2151,D2151,$C$3:C2151,"Coin Deposit",$E$3:E2151,"&lt;&gt;")</f>
        <v>0</v>
      </c>
      <c r="X2151" s="111">
        <f t="shared" si="365"/>
        <v>0</v>
      </c>
      <c r="Y2151" s="111">
        <f>IF($D2151=Y$1,SUMIFS($H$3:$H2151,$G$3:$G2151,Y$1,$C$3:$C2151,"Sell"),0)</f>
        <v>0</v>
      </c>
      <c r="Z2151" s="111">
        <f t="shared" si="366"/>
        <v>0</v>
      </c>
      <c r="AA2151" s="111">
        <f>IF($D2151=AA$1,SUMIFS($H$3:$H2151,$G$3:$G2151,AA$1,$C$3:$C2151,"Sell"),0)</f>
        <v>0</v>
      </c>
      <c r="AB2151" s="111">
        <f t="shared" si="367"/>
        <v>0</v>
      </c>
      <c r="AC2151" s="111">
        <f>SUMIFS('Deductions and Deposits'!$H:$H,'Deductions and Deposits'!$G:$G,D2151,'Deductions and Deposits'!$F:$F,"&lt;="&amp;B2151)+SUMIFS($F$3:F2151,$D$3:D2151,D2151,$C$3:C2151,"Coin Deposit",$E$3:E2151,"")</f>
        <v>0</v>
      </c>
      <c r="AD2151" s="111">
        <f>SUMIFS('Deductions and Deposits'!$D:$D,'Deductions and Deposits'!$C:$C,D2151)+SUMIFS($F:$F,$D:$D,D2151,$C:$C,"Coin Deduction")</f>
        <v>0</v>
      </c>
      <c r="AE2151" s="111">
        <f>Table5[[#This Row],[Column4]]+Table5[[#This Row],[Column14]]+Table5[[#This Row],[Column19]]+Table5[[#This Row],[Column12]]</f>
        <v>0</v>
      </c>
      <c r="AF2151" s="111">
        <f>Table5[[#This Row],[Column5]]+Table5[[#This Row],[Column13]]+Table5[[#This Row],[Column21]]+Table5[[#This Row],[Column18]]</f>
        <v>0</v>
      </c>
      <c r="AG2151" s="111">
        <f t="shared" si="368"/>
        <v>0</v>
      </c>
      <c r="AH2151" s="111">
        <f t="shared" si="369"/>
        <v>0</v>
      </c>
      <c r="AI2151" s="111">
        <f>Table5[[#This Row],[Column17]]-Table5[[#This Row],[Column20]]</f>
        <v>0</v>
      </c>
      <c r="AJ2151" s="111">
        <f t="shared" si="370"/>
        <v>0</v>
      </c>
      <c r="AK2151" s="111">
        <f t="shared" si="363"/>
        <v>0</v>
      </c>
      <c r="AL2151" s="111">
        <f t="shared" si="371"/>
        <v>0</v>
      </c>
      <c r="AM2151" s="111" t="str">
        <f t="shared" si="372"/>
        <v/>
      </c>
      <c r="AN2151" s="111" t="str">
        <f t="shared" ca="1" si="373"/>
        <v/>
      </c>
    </row>
    <row r="2152" spans="1:40" ht="20.25" customHeight="1" x14ac:dyDescent="0.3">
      <c r="A2152" s="107"/>
      <c r="B2152" s="144"/>
      <c r="C2152" s="119"/>
      <c r="D2152" s="120"/>
      <c r="E2152" s="119"/>
      <c r="F2152" s="119"/>
      <c r="G2152" s="120"/>
      <c r="H2152" s="119"/>
      <c r="I2152" s="109"/>
      <c r="L2152" s="108"/>
      <c r="M2152" s="108"/>
      <c r="N2152" s="108"/>
      <c r="O2152" s="108"/>
      <c r="P2152" s="108"/>
      <c r="Q2152" s="108"/>
      <c r="R2152" s="108"/>
      <c r="S2152" s="108"/>
      <c r="T2152" s="100">
        <f t="shared" si="364"/>
        <v>0</v>
      </c>
      <c r="U2152" s="111"/>
      <c r="V2152" s="111"/>
      <c r="W2152" s="111">
        <f>SUMIFS($F$3:F2152,$D$3:D2152,D2152,$C$3:C2152,"Buy")+SUMIFS($F$3:F2152,$D$3:D2152,D2152,$C$3:C2152,"Coin Deposit",$E$3:E2152,"&lt;&gt;")</f>
        <v>0</v>
      </c>
      <c r="X2152" s="111">
        <f t="shared" si="365"/>
        <v>0</v>
      </c>
      <c r="Y2152" s="111">
        <f>IF($D2152=Y$1,SUMIFS($H$3:$H2152,$G$3:$G2152,Y$1,$C$3:$C2152,"Sell"),0)</f>
        <v>0</v>
      </c>
      <c r="Z2152" s="111">
        <f t="shared" si="366"/>
        <v>0</v>
      </c>
      <c r="AA2152" s="111">
        <f>IF($D2152=AA$1,SUMIFS($H$3:$H2152,$G$3:$G2152,AA$1,$C$3:$C2152,"Sell"),0)</f>
        <v>0</v>
      </c>
      <c r="AB2152" s="111">
        <f t="shared" si="367"/>
        <v>0</v>
      </c>
      <c r="AC2152" s="111">
        <f>SUMIFS('Deductions and Deposits'!$H:$H,'Deductions and Deposits'!$G:$G,D2152,'Deductions and Deposits'!$F:$F,"&lt;="&amp;B2152)+SUMIFS($F$3:F2152,$D$3:D2152,D2152,$C$3:C2152,"Coin Deposit",$E$3:E2152,"")</f>
        <v>0</v>
      </c>
      <c r="AD2152" s="111">
        <f>SUMIFS('Deductions and Deposits'!$D:$D,'Deductions and Deposits'!$C:$C,D2152)+SUMIFS($F:$F,$D:$D,D2152,$C:$C,"Coin Deduction")</f>
        <v>0</v>
      </c>
      <c r="AE2152" s="111">
        <f>Table5[[#This Row],[Column4]]+Table5[[#This Row],[Column14]]+Table5[[#This Row],[Column19]]+Table5[[#This Row],[Column12]]</f>
        <v>0</v>
      </c>
      <c r="AF2152" s="111">
        <f>Table5[[#This Row],[Column5]]+Table5[[#This Row],[Column13]]+Table5[[#This Row],[Column21]]+Table5[[#This Row],[Column18]]</f>
        <v>0</v>
      </c>
      <c r="AG2152" s="111">
        <f t="shared" si="368"/>
        <v>0</v>
      </c>
      <c r="AH2152" s="111">
        <f t="shared" si="369"/>
        <v>0</v>
      </c>
      <c r="AI2152" s="111">
        <f>Table5[[#This Row],[Column17]]-Table5[[#This Row],[Column20]]</f>
        <v>0</v>
      </c>
      <c r="AJ2152" s="111">
        <f t="shared" si="370"/>
        <v>0</v>
      </c>
      <c r="AK2152" s="111">
        <f t="shared" si="363"/>
        <v>0</v>
      </c>
      <c r="AL2152" s="111">
        <f t="shared" si="371"/>
        <v>0</v>
      </c>
      <c r="AM2152" s="111" t="str">
        <f t="shared" si="372"/>
        <v/>
      </c>
      <c r="AN2152" s="111" t="str">
        <f t="shared" ca="1" si="373"/>
        <v/>
      </c>
    </row>
    <row r="2153" spans="1:40" ht="20.25" customHeight="1" x14ac:dyDescent="0.3">
      <c r="A2153" s="107"/>
      <c r="B2153" s="144"/>
      <c r="C2153" s="119"/>
      <c r="D2153" s="120"/>
      <c r="E2153" s="119"/>
      <c r="F2153" s="119"/>
      <c r="G2153" s="120"/>
      <c r="H2153" s="119"/>
      <c r="I2153" s="109"/>
      <c r="L2153" s="108"/>
      <c r="M2153" s="108"/>
      <c r="N2153" s="108"/>
      <c r="O2153" s="108"/>
      <c r="P2153" s="108"/>
      <c r="Q2153" s="108"/>
      <c r="R2153" s="108"/>
      <c r="S2153" s="108"/>
      <c r="T2153" s="100">
        <f t="shared" si="364"/>
        <v>0</v>
      </c>
      <c r="U2153" s="111"/>
      <c r="V2153" s="111"/>
      <c r="W2153" s="111">
        <f>SUMIFS($F$3:F2153,$D$3:D2153,D2153,$C$3:C2153,"Buy")+SUMIFS($F$3:F2153,$D$3:D2153,D2153,$C$3:C2153,"Coin Deposit",$E$3:E2153,"&lt;&gt;")</f>
        <v>0</v>
      </c>
      <c r="X2153" s="111">
        <f t="shared" si="365"/>
        <v>0</v>
      </c>
      <c r="Y2153" s="111">
        <f>IF($D2153=Y$1,SUMIFS($H$3:$H2153,$G$3:$G2153,Y$1,$C$3:$C2153,"Sell"),0)</f>
        <v>0</v>
      </c>
      <c r="Z2153" s="111">
        <f t="shared" si="366"/>
        <v>0</v>
      </c>
      <c r="AA2153" s="111">
        <f>IF($D2153=AA$1,SUMIFS($H$3:$H2153,$G$3:$G2153,AA$1,$C$3:$C2153,"Sell"),0)</f>
        <v>0</v>
      </c>
      <c r="AB2153" s="111">
        <f t="shared" si="367"/>
        <v>0</v>
      </c>
      <c r="AC2153" s="111">
        <f>SUMIFS('Deductions and Deposits'!$H:$H,'Deductions and Deposits'!$G:$G,D2153,'Deductions and Deposits'!$F:$F,"&lt;="&amp;B2153)+SUMIFS($F$3:F2153,$D$3:D2153,D2153,$C$3:C2153,"Coin Deposit",$E$3:E2153,"")</f>
        <v>0</v>
      </c>
      <c r="AD2153" s="111">
        <f>SUMIFS('Deductions and Deposits'!$D:$D,'Deductions and Deposits'!$C:$C,D2153)+SUMIFS($F:$F,$D:$D,D2153,$C:$C,"Coin Deduction")</f>
        <v>0</v>
      </c>
      <c r="AE2153" s="111">
        <f>Table5[[#This Row],[Column4]]+Table5[[#This Row],[Column14]]+Table5[[#This Row],[Column19]]+Table5[[#This Row],[Column12]]</f>
        <v>0</v>
      </c>
      <c r="AF2153" s="111">
        <f>Table5[[#This Row],[Column5]]+Table5[[#This Row],[Column13]]+Table5[[#This Row],[Column21]]+Table5[[#This Row],[Column18]]</f>
        <v>0</v>
      </c>
      <c r="AG2153" s="111">
        <f t="shared" si="368"/>
        <v>0</v>
      </c>
      <c r="AH2153" s="111">
        <f t="shared" si="369"/>
        <v>0</v>
      </c>
      <c r="AI2153" s="111">
        <f>Table5[[#This Row],[Column17]]-Table5[[#This Row],[Column20]]</f>
        <v>0</v>
      </c>
      <c r="AJ2153" s="111">
        <f t="shared" si="370"/>
        <v>0</v>
      </c>
      <c r="AK2153" s="111">
        <f t="shared" si="363"/>
        <v>0</v>
      </c>
      <c r="AL2153" s="111">
        <f t="shared" si="371"/>
        <v>0</v>
      </c>
      <c r="AM2153" s="111" t="str">
        <f t="shared" si="372"/>
        <v/>
      </c>
      <c r="AN2153" s="111" t="str">
        <f t="shared" ca="1" si="373"/>
        <v/>
      </c>
    </row>
    <row r="2154" spans="1:40" ht="20.25" customHeight="1" x14ac:dyDescent="0.3">
      <c r="A2154" s="107"/>
      <c r="B2154" s="144"/>
      <c r="C2154" s="119"/>
      <c r="D2154" s="120"/>
      <c r="E2154" s="119"/>
      <c r="F2154" s="119"/>
      <c r="G2154" s="120"/>
      <c r="H2154" s="119"/>
      <c r="I2154" s="109"/>
      <c r="L2154" s="108"/>
      <c r="M2154" s="108"/>
      <c r="N2154" s="108"/>
      <c r="O2154" s="108"/>
      <c r="P2154" s="108"/>
      <c r="Q2154" s="108"/>
      <c r="R2154" s="108"/>
      <c r="S2154" s="108"/>
      <c r="T2154" s="100">
        <f t="shared" si="364"/>
        <v>0</v>
      </c>
      <c r="U2154" s="111"/>
      <c r="V2154" s="111"/>
      <c r="W2154" s="111">
        <f>SUMIFS($F$3:F2154,$D$3:D2154,D2154,$C$3:C2154,"Buy")+SUMIFS($F$3:F2154,$D$3:D2154,D2154,$C$3:C2154,"Coin Deposit",$E$3:E2154,"&lt;&gt;")</f>
        <v>0</v>
      </c>
      <c r="X2154" s="111">
        <f t="shared" si="365"/>
        <v>0</v>
      </c>
      <c r="Y2154" s="111">
        <f>IF($D2154=Y$1,SUMIFS($H$3:$H2154,$G$3:$G2154,Y$1,$C$3:$C2154,"Sell"),0)</f>
        <v>0</v>
      </c>
      <c r="Z2154" s="111">
        <f t="shared" si="366"/>
        <v>0</v>
      </c>
      <c r="AA2154" s="111">
        <f>IF($D2154=AA$1,SUMIFS($H$3:$H2154,$G$3:$G2154,AA$1,$C$3:$C2154,"Sell"),0)</f>
        <v>0</v>
      </c>
      <c r="AB2154" s="111">
        <f t="shared" si="367"/>
        <v>0</v>
      </c>
      <c r="AC2154" s="111">
        <f>SUMIFS('Deductions and Deposits'!$H:$H,'Deductions and Deposits'!$G:$G,D2154,'Deductions and Deposits'!$F:$F,"&lt;="&amp;B2154)+SUMIFS($F$3:F2154,$D$3:D2154,D2154,$C$3:C2154,"Coin Deposit",$E$3:E2154,"")</f>
        <v>0</v>
      </c>
      <c r="AD2154" s="111">
        <f>SUMIFS('Deductions and Deposits'!$D:$D,'Deductions and Deposits'!$C:$C,D2154)+SUMIFS($F:$F,$D:$D,D2154,$C:$C,"Coin Deduction")</f>
        <v>0</v>
      </c>
      <c r="AE2154" s="111">
        <f>Table5[[#This Row],[Column4]]+Table5[[#This Row],[Column14]]+Table5[[#This Row],[Column19]]+Table5[[#This Row],[Column12]]</f>
        <v>0</v>
      </c>
      <c r="AF2154" s="111">
        <f>Table5[[#This Row],[Column5]]+Table5[[#This Row],[Column13]]+Table5[[#This Row],[Column21]]+Table5[[#This Row],[Column18]]</f>
        <v>0</v>
      </c>
      <c r="AG2154" s="111">
        <f t="shared" si="368"/>
        <v>0</v>
      </c>
      <c r="AH2154" s="111">
        <f t="shared" si="369"/>
        <v>0</v>
      </c>
      <c r="AI2154" s="111">
        <f>Table5[[#This Row],[Column17]]-Table5[[#This Row],[Column20]]</f>
        <v>0</v>
      </c>
      <c r="AJ2154" s="111">
        <f t="shared" si="370"/>
        <v>0</v>
      </c>
      <c r="AK2154" s="111">
        <f t="shared" si="363"/>
        <v>0</v>
      </c>
      <c r="AL2154" s="111">
        <f t="shared" si="371"/>
        <v>0</v>
      </c>
      <c r="AM2154" s="111" t="str">
        <f t="shared" si="372"/>
        <v/>
      </c>
      <c r="AN2154" s="111" t="str">
        <f t="shared" ca="1" si="373"/>
        <v/>
      </c>
    </row>
    <row r="2155" spans="1:40" ht="20.25" customHeight="1" x14ac:dyDescent="0.3">
      <c r="A2155" s="107"/>
      <c r="B2155" s="144"/>
      <c r="C2155" s="119"/>
      <c r="D2155" s="120"/>
      <c r="E2155" s="119"/>
      <c r="F2155" s="119"/>
      <c r="G2155" s="120"/>
      <c r="H2155" s="119"/>
      <c r="I2155" s="109"/>
      <c r="L2155" s="108"/>
      <c r="M2155" s="108"/>
      <c r="N2155" s="108"/>
      <c r="O2155" s="108"/>
      <c r="P2155" s="108"/>
      <c r="Q2155" s="108"/>
      <c r="R2155" s="108"/>
      <c r="S2155" s="108"/>
      <c r="T2155" s="100">
        <f t="shared" si="364"/>
        <v>0</v>
      </c>
      <c r="U2155" s="111"/>
      <c r="V2155" s="111"/>
      <c r="W2155" s="111">
        <f>SUMIFS($F$3:F2155,$D$3:D2155,D2155,$C$3:C2155,"Buy")+SUMIFS($F$3:F2155,$D$3:D2155,D2155,$C$3:C2155,"Coin Deposit",$E$3:E2155,"&lt;&gt;")</f>
        <v>0</v>
      </c>
      <c r="X2155" s="111">
        <f t="shared" si="365"/>
        <v>0</v>
      </c>
      <c r="Y2155" s="111">
        <f>IF($D2155=Y$1,SUMIFS($H$3:$H2155,$G$3:$G2155,Y$1,$C$3:$C2155,"Sell"),0)</f>
        <v>0</v>
      </c>
      <c r="Z2155" s="111">
        <f t="shared" si="366"/>
        <v>0</v>
      </c>
      <c r="AA2155" s="111">
        <f>IF($D2155=AA$1,SUMIFS($H$3:$H2155,$G$3:$G2155,AA$1,$C$3:$C2155,"Sell"),0)</f>
        <v>0</v>
      </c>
      <c r="AB2155" s="111">
        <f t="shared" si="367"/>
        <v>0</v>
      </c>
      <c r="AC2155" s="111">
        <f>SUMIFS('Deductions and Deposits'!$H:$H,'Deductions and Deposits'!$G:$G,D2155,'Deductions and Deposits'!$F:$F,"&lt;="&amp;B2155)+SUMIFS($F$3:F2155,$D$3:D2155,D2155,$C$3:C2155,"Coin Deposit",$E$3:E2155,"")</f>
        <v>0</v>
      </c>
      <c r="AD2155" s="111">
        <f>SUMIFS('Deductions and Deposits'!$D:$D,'Deductions and Deposits'!$C:$C,D2155)+SUMIFS($F:$F,$D:$D,D2155,$C:$C,"Coin Deduction")</f>
        <v>0</v>
      </c>
      <c r="AE2155" s="111">
        <f>Table5[[#This Row],[Column4]]+Table5[[#This Row],[Column14]]+Table5[[#This Row],[Column19]]+Table5[[#This Row],[Column12]]</f>
        <v>0</v>
      </c>
      <c r="AF2155" s="111">
        <f>Table5[[#This Row],[Column5]]+Table5[[#This Row],[Column13]]+Table5[[#This Row],[Column21]]+Table5[[#This Row],[Column18]]</f>
        <v>0</v>
      </c>
      <c r="AG2155" s="111">
        <f t="shared" si="368"/>
        <v>0</v>
      </c>
      <c r="AH2155" s="111">
        <f t="shared" si="369"/>
        <v>0</v>
      </c>
      <c r="AI2155" s="111">
        <f>Table5[[#This Row],[Column17]]-Table5[[#This Row],[Column20]]</f>
        <v>0</v>
      </c>
      <c r="AJ2155" s="111">
        <f t="shared" si="370"/>
        <v>0</v>
      </c>
      <c r="AK2155" s="111">
        <f t="shared" si="363"/>
        <v>0</v>
      </c>
      <c r="AL2155" s="111">
        <f t="shared" si="371"/>
        <v>0</v>
      </c>
      <c r="AM2155" s="111" t="str">
        <f t="shared" si="372"/>
        <v/>
      </c>
      <c r="AN2155" s="111" t="str">
        <f t="shared" ca="1" si="373"/>
        <v/>
      </c>
    </row>
    <row r="2156" spans="1:40" ht="20.25" customHeight="1" x14ac:dyDescent="0.3">
      <c r="A2156" s="107"/>
      <c r="B2156" s="144"/>
      <c r="C2156" s="119"/>
      <c r="D2156" s="120"/>
      <c r="E2156" s="119"/>
      <c r="F2156" s="119"/>
      <c r="G2156" s="120"/>
      <c r="H2156" s="119"/>
      <c r="I2156" s="109"/>
      <c r="L2156" s="108"/>
      <c r="M2156" s="108"/>
      <c r="N2156" s="108"/>
      <c r="O2156" s="108"/>
      <c r="P2156" s="108"/>
      <c r="Q2156" s="108"/>
      <c r="R2156" s="108"/>
      <c r="S2156" s="108"/>
      <c r="T2156" s="100">
        <f t="shared" si="364"/>
        <v>0</v>
      </c>
      <c r="U2156" s="111"/>
      <c r="V2156" s="111"/>
      <c r="W2156" s="111">
        <f>SUMIFS($F$3:F2156,$D$3:D2156,D2156,$C$3:C2156,"Buy")+SUMIFS($F$3:F2156,$D$3:D2156,D2156,$C$3:C2156,"Coin Deposit",$E$3:E2156,"&lt;&gt;")</f>
        <v>0</v>
      </c>
      <c r="X2156" s="111">
        <f t="shared" si="365"/>
        <v>0</v>
      </c>
      <c r="Y2156" s="111">
        <f>IF($D2156=Y$1,SUMIFS($H$3:$H2156,$G$3:$G2156,Y$1,$C$3:$C2156,"Sell"),0)</f>
        <v>0</v>
      </c>
      <c r="Z2156" s="111">
        <f t="shared" si="366"/>
        <v>0</v>
      </c>
      <c r="AA2156" s="111">
        <f>IF($D2156=AA$1,SUMIFS($H$3:$H2156,$G$3:$G2156,AA$1,$C$3:$C2156,"Sell"),0)</f>
        <v>0</v>
      </c>
      <c r="AB2156" s="111">
        <f t="shared" si="367"/>
        <v>0</v>
      </c>
      <c r="AC2156" s="111">
        <f>SUMIFS('Deductions and Deposits'!$H:$H,'Deductions and Deposits'!$G:$G,D2156,'Deductions and Deposits'!$F:$F,"&lt;="&amp;B2156)+SUMIFS($F$3:F2156,$D$3:D2156,D2156,$C$3:C2156,"Coin Deposit",$E$3:E2156,"")</f>
        <v>0</v>
      </c>
      <c r="AD2156" s="111">
        <f>SUMIFS('Deductions and Deposits'!$D:$D,'Deductions and Deposits'!$C:$C,D2156)+SUMIFS($F:$F,$D:$D,D2156,$C:$C,"Coin Deduction")</f>
        <v>0</v>
      </c>
      <c r="AE2156" s="111">
        <f>Table5[[#This Row],[Column4]]+Table5[[#This Row],[Column14]]+Table5[[#This Row],[Column19]]+Table5[[#This Row],[Column12]]</f>
        <v>0</v>
      </c>
      <c r="AF2156" s="111">
        <f>Table5[[#This Row],[Column5]]+Table5[[#This Row],[Column13]]+Table5[[#This Row],[Column21]]+Table5[[#This Row],[Column18]]</f>
        <v>0</v>
      </c>
      <c r="AG2156" s="111">
        <f t="shared" si="368"/>
        <v>0</v>
      </c>
      <c r="AH2156" s="111">
        <f t="shared" si="369"/>
        <v>0</v>
      </c>
      <c r="AI2156" s="111">
        <f>Table5[[#This Row],[Column17]]-Table5[[#This Row],[Column20]]</f>
        <v>0</v>
      </c>
      <c r="AJ2156" s="111">
        <f t="shared" si="370"/>
        <v>0</v>
      </c>
      <c r="AK2156" s="111">
        <f t="shared" si="363"/>
        <v>0</v>
      </c>
      <c r="AL2156" s="111">
        <f t="shared" si="371"/>
        <v>0</v>
      </c>
      <c r="AM2156" s="111" t="str">
        <f t="shared" si="372"/>
        <v/>
      </c>
      <c r="AN2156" s="111" t="str">
        <f t="shared" ca="1" si="373"/>
        <v/>
      </c>
    </row>
    <row r="2157" spans="1:40" ht="20.25" customHeight="1" x14ac:dyDescent="0.3">
      <c r="A2157" s="107"/>
      <c r="B2157" s="144"/>
      <c r="C2157" s="119"/>
      <c r="D2157" s="120"/>
      <c r="E2157" s="119"/>
      <c r="F2157" s="119"/>
      <c r="G2157" s="120"/>
      <c r="H2157" s="119"/>
      <c r="I2157" s="109"/>
      <c r="L2157" s="108"/>
      <c r="M2157" s="108"/>
      <c r="N2157" s="108"/>
      <c r="O2157" s="108"/>
      <c r="P2157" s="108"/>
      <c r="Q2157" s="108"/>
      <c r="R2157" s="108"/>
      <c r="S2157" s="108"/>
      <c r="T2157" s="100">
        <f t="shared" si="364"/>
        <v>0</v>
      </c>
      <c r="U2157" s="111"/>
      <c r="V2157" s="111"/>
      <c r="W2157" s="111">
        <f>SUMIFS($F$3:F2157,$D$3:D2157,D2157,$C$3:C2157,"Buy")+SUMIFS($F$3:F2157,$D$3:D2157,D2157,$C$3:C2157,"Coin Deposit",$E$3:E2157,"&lt;&gt;")</f>
        <v>0</v>
      </c>
      <c r="X2157" s="111">
        <f t="shared" si="365"/>
        <v>0</v>
      </c>
      <c r="Y2157" s="111">
        <f>IF($D2157=Y$1,SUMIFS($H$3:$H2157,$G$3:$G2157,Y$1,$C$3:$C2157,"Sell"),0)</f>
        <v>0</v>
      </c>
      <c r="Z2157" s="111">
        <f t="shared" si="366"/>
        <v>0</v>
      </c>
      <c r="AA2157" s="111">
        <f>IF($D2157=AA$1,SUMIFS($H$3:$H2157,$G$3:$G2157,AA$1,$C$3:$C2157,"Sell"),0)</f>
        <v>0</v>
      </c>
      <c r="AB2157" s="111">
        <f t="shared" si="367"/>
        <v>0</v>
      </c>
      <c r="AC2157" s="111">
        <f>SUMIFS('Deductions and Deposits'!$H:$H,'Deductions and Deposits'!$G:$G,D2157,'Deductions and Deposits'!$F:$F,"&lt;="&amp;B2157)+SUMIFS($F$3:F2157,$D$3:D2157,D2157,$C$3:C2157,"Coin Deposit",$E$3:E2157,"")</f>
        <v>0</v>
      </c>
      <c r="AD2157" s="111">
        <f>SUMIFS('Deductions and Deposits'!$D:$D,'Deductions and Deposits'!$C:$C,D2157)+SUMIFS($F:$F,$D:$D,D2157,$C:$C,"Coin Deduction")</f>
        <v>0</v>
      </c>
      <c r="AE2157" s="111">
        <f>Table5[[#This Row],[Column4]]+Table5[[#This Row],[Column14]]+Table5[[#This Row],[Column19]]+Table5[[#This Row],[Column12]]</f>
        <v>0</v>
      </c>
      <c r="AF2157" s="111">
        <f>Table5[[#This Row],[Column5]]+Table5[[#This Row],[Column13]]+Table5[[#This Row],[Column21]]+Table5[[#This Row],[Column18]]</f>
        <v>0</v>
      </c>
      <c r="AG2157" s="111">
        <f t="shared" si="368"/>
        <v>0</v>
      </c>
      <c r="AH2157" s="111">
        <f t="shared" si="369"/>
        <v>0</v>
      </c>
      <c r="AI2157" s="111">
        <f>Table5[[#This Row],[Column17]]-Table5[[#This Row],[Column20]]</f>
        <v>0</v>
      </c>
      <c r="AJ2157" s="111">
        <f t="shared" si="370"/>
        <v>0</v>
      </c>
      <c r="AK2157" s="111">
        <f t="shared" si="363"/>
        <v>0</v>
      </c>
      <c r="AL2157" s="111">
        <f t="shared" si="371"/>
        <v>0</v>
      </c>
      <c r="AM2157" s="111" t="str">
        <f t="shared" si="372"/>
        <v/>
      </c>
      <c r="AN2157" s="111" t="str">
        <f t="shared" ca="1" si="373"/>
        <v/>
      </c>
    </row>
    <row r="2158" spans="1:40" ht="20.25" customHeight="1" x14ac:dyDescent="0.3">
      <c r="A2158" s="107"/>
      <c r="B2158" s="144"/>
      <c r="C2158" s="119"/>
      <c r="D2158" s="120"/>
      <c r="E2158" s="119"/>
      <c r="F2158" s="119"/>
      <c r="G2158" s="120"/>
      <c r="H2158" s="119"/>
      <c r="I2158" s="109"/>
      <c r="L2158" s="108"/>
      <c r="M2158" s="108"/>
      <c r="N2158" s="108"/>
      <c r="O2158" s="108"/>
      <c r="P2158" s="108"/>
      <c r="Q2158" s="108"/>
      <c r="R2158" s="108"/>
      <c r="S2158" s="108"/>
      <c r="T2158" s="100">
        <f t="shared" si="364"/>
        <v>0</v>
      </c>
      <c r="U2158" s="111"/>
      <c r="V2158" s="111"/>
      <c r="W2158" s="111">
        <f>SUMIFS($F$3:F2158,$D$3:D2158,D2158,$C$3:C2158,"Buy")+SUMIFS($F$3:F2158,$D$3:D2158,D2158,$C$3:C2158,"Coin Deposit",$E$3:E2158,"&lt;&gt;")</f>
        <v>0</v>
      </c>
      <c r="X2158" s="111">
        <f t="shared" si="365"/>
        <v>0</v>
      </c>
      <c r="Y2158" s="111">
        <f>IF($D2158=Y$1,SUMIFS($H$3:$H2158,$G$3:$G2158,Y$1,$C$3:$C2158,"Sell"),0)</f>
        <v>0</v>
      </c>
      <c r="Z2158" s="111">
        <f t="shared" si="366"/>
        <v>0</v>
      </c>
      <c r="AA2158" s="111">
        <f>IF($D2158=AA$1,SUMIFS($H$3:$H2158,$G$3:$G2158,AA$1,$C$3:$C2158,"Sell"),0)</f>
        <v>0</v>
      </c>
      <c r="AB2158" s="111">
        <f t="shared" si="367"/>
        <v>0</v>
      </c>
      <c r="AC2158" s="111">
        <f>SUMIFS('Deductions and Deposits'!$H:$H,'Deductions and Deposits'!$G:$G,D2158,'Deductions and Deposits'!$F:$F,"&lt;="&amp;B2158)+SUMIFS($F$3:F2158,$D$3:D2158,D2158,$C$3:C2158,"Coin Deposit",$E$3:E2158,"")</f>
        <v>0</v>
      </c>
      <c r="AD2158" s="111">
        <f>SUMIFS('Deductions and Deposits'!$D:$D,'Deductions and Deposits'!$C:$C,D2158)+SUMIFS($F:$F,$D:$D,D2158,$C:$C,"Coin Deduction")</f>
        <v>0</v>
      </c>
      <c r="AE2158" s="111">
        <f>Table5[[#This Row],[Column4]]+Table5[[#This Row],[Column14]]+Table5[[#This Row],[Column19]]+Table5[[#This Row],[Column12]]</f>
        <v>0</v>
      </c>
      <c r="AF2158" s="111">
        <f>Table5[[#This Row],[Column5]]+Table5[[#This Row],[Column13]]+Table5[[#This Row],[Column21]]+Table5[[#This Row],[Column18]]</f>
        <v>0</v>
      </c>
      <c r="AG2158" s="111">
        <f t="shared" si="368"/>
        <v>0</v>
      </c>
      <c r="AH2158" s="111">
        <f t="shared" si="369"/>
        <v>0</v>
      </c>
      <c r="AI2158" s="111">
        <f>Table5[[#This Row],[Column17]]-Table5[[#This Row],[Column20]]</f>
        <v>0</v>
      </c>
      <c r="AJ2158" s="111">
        <f t="shared" si="370"/>
        <v>0</v>
      </c>
      <c r="AK2158" s="111">
        <f t="shared" si="363"/>
        <v>0</v>
      </c>
      <c r="AL2158" s="111">
        <f t="shared" si="371"/>
        <v>0</v>
      </c>
      <c r="AM2158" s="111" t="str">
        <f t="shared" si="372"/>
        <v/>
      </c>
      <c r="AN2158" s="111" t="str">
        <f t="shared" ca="1" si="373"/>
        <v/>
      </c>
    </row>
    <row r="2159" spans="1:40" ht="20.25" customHeight="1" x14ac:dyDescent="0.3">
      <c r="A2159" s="107"/>
      <c r="B2159" s="144"/>
      <c r="C2159" s="119"/>
      <c r="D2159" s="120"/>
      <c r="E2159" s="119"/>
      <c r="F2159" s="119"/>
      <c r="G2159" s="120"/>
      <c r="H2159" s="119"/>
      <c r="I2159" s="109"/>
      <c r="L2159" s="108"/>
      <c r="M2159" s="108"/>
      <c r="N2159" s="108"/>
      <c r="O2159" s="108"/>
      <c r="P2159" s="108"/>
      <c r="Q2159" s="108"/>
      <c r="R2159" s="108"/>
      <c r="S2159" s="108"/>
      <c r="T2159" s="100">
        <f t="shared" si="364"/>
        <v>0</v>
      </c>
      <c r="U2159" s="111"/>
      <c r="V2159" s="111"/>
      <c r="W2159" s="111">
        <f>SUMIFS($F$3:F2159,$D$3:D2159,D2159,$C$3:C2159,"Buy")+SUMIFS($F$3:F2159,$D$3:D2159,D2159,$C$3:C2159,"Coin Deposit",$E$3:E2159,"&lt;&gt;")</f>
        <v>0</v>
      </c>
      <c r="X2159" s="111">
        <f t="shared" si="365"/>
        <v>0</v>
      </c>
      <c r="Y2159" s="111">
        <f>IF($D2159=Y$1,SUMIFS($H$3:$H2159,$G$3:$G2159,Y$1,$C$3:$C2159,"Sell"),0)</f>
        <v>0</v>
      </c>
      <c r="Z2159" s="111">
        <f t="shared" si="366"/>
        <v>0</v>
      </c>
      <c r="AA2159" s="111">
        <f>IF($D2159=AA$1,SUMIFS($H$3:$H2159,$G$3:$G2159,AA$1,$C$3:$C2159,"Sell"),0)</f>
        <v>0</v>
      </c>
      <c r="AB2159" s="111">
        <f t="shared" si="367"/>
        <v>0</v>
      </c>
      <c r="AC2159" s="111">
        <f>SUMIFS('Deductions and Deposits'!$H:$H,'Deductions and Deposits'!$G:$G,D2159,'Deductions and Deposits'!$F:$F,"&lt;="&amp;B2159)+SUMIFS($F$3:F2159,$D$3:D2159,D2159,$C$3:C2159,"Coin Deposit",$E$3:E2159,"")</f>
        <v>0</v>
      </c>
      <c r="AD2159" s="111">
        <f>SUMIFS('Deductions and Deposits'!$D:$D,'Deductions and Deposits'!$C:$C,D2159)+SUMIFS($F:$F,$D:$D,D2159,$C:$C,"Coin Deduction")</f>
        <v>0</v>
      </c>
      <c r="AE2159" s="111">
        <f>Table5[[#This Row],[Column4]]+Table5[[#This Row],[Column14]]+Table5[[#This Row],[Column19]]+Table5[[#This Row],[Column12]]</f>
        <v>0</v>
      </c>
      <c r="AF2159" s="111">
        <f>Table5[[#This Row],[Column5]]+Table5[[#This Row],[Column13]]+Table5[[#This Row],[Column21]]+Table5[[#This Row],[Column18]]</f>
        <v>0</v>
      </c>
      <c r="AG2159" s="111">
        <f t="shared" si="368"/>
        <v>0</v>
      </c>
      <c r="AH2159" s="111">
        <f t="shared" si="369"/>
        <v>0</v>
      </c>
      <c r="AI2159" s="111">
        <f>Table5[[#This Row],[Column17]]-Table5[[#This Row],[Column20]]</f>
        <v>0</v>
      </c>
      <c r="AJ2159" s="111">
        <f t="shared" si="370"/>
        <v>0</v>
      </c>
      <c r="AK2159" s="111">
        <f t="shared" si="363"/>
        <v>0</v>
      </c>
      <c r="AL2159" s="111">
        <f t="shared" si="371"/>
        <v>0</v>
      </c>
      <c r="AM2159" s="111" t="str">
        <f t="shared" si="372"/>
        <v/>
      </c>
      <c r="AN2159" s="111" t="str">
        <f t="shared" ca="1" si="373"/>
        <v/>
      </c>
    </row>
    <row r="2160" spans="1:40" ht="20.25" customHeight="1" x14ac:dyDescent="0.3">
      <c r="A2160" s="107"/>
      <c r="B2160" s="144"/>
      <c r="C2160" s="119"/>
      <c r="D2160" s="120"/>
      <c r="E2160" s="119"/>
      <c r="F2160" s="119"/>
      <c r="G2160" s="120"/>
      <c r="H2160" s="119"/>
      <c r="I2160" s="109"/>
      <c r="L2160" s="108"/>
      <c r="M2160" s="108"/>
      <c r="N2160" s="108"/>
      <c r="O2160" s="108"/>
      <c r="P2160" s="108"/>
      <c r="Q2160" s="108"/>
      <c r="R2160" s="108"/>
      <c r="S2160" s="108"/>
      <c r="T2160" s="100">
        <f t="shared" si="364"/>
        <v>0</v>
      </c>
      <c r="U2160" s="111"/>
      <c r="V2160" s="111"/>
      <c r="W2160" s="111">
        <f>SUMIFS($F$3:F2160,$D$3:D2160,D2160,$C$3:C2160,"Buy")+SUMIFS($F$3:F2160,$D$3:D2160,D2160,$C$3:C2160,"Coin Deposit",$E$3:E2160,"&lt;&gt;")</f>
        <v>0</v>
      </c>
      <c r="X2160" s="111">
        <f t="shared" si="365"/>
        <v>0</v>
      </c>
      <c r="Y2160" s="111">
        <f>IF($D2160=Y$1,SUMIFS($H$3:$H2160,$G$3:$G2160,Y$1,$C$3:$C2160,"Sell"),0)</f>
        <v>0</v>
      </c>
      <c r="Z2160" s="111">
        <f t="shared" si="366"/>
        <v>0</v>
      </c>
      <c r="AA2160" s="111">
        <f>IF($D2160=AA$1,SUMIFS($H$3:$H2160,$G$3:$G2160,AA$1,$C$3:$C2160,"Sell"),0)</f>
        <v>0</v>
      </c>
      <c r="AB2160" s="111">
        <f t="shared" si="367"/>
        <v>0</v>
      </c>
      <c r="AC2160" s="111">
        <f>SUMIFS('Deductions and Deposits'!$H:$H,'Deductions and Deposits'!$G:$G,D2160,'Deductions and Deposits'!$F:$F,"&lt;="&amp;B2160)+SUMIFS($F$3:F2160,$D$3:D2160,D2160,$C$3:C2160,"Coin Deposit",$E$3:E2160,"")</f>
        <v>0</v>
      </c>
      <c r="AD2160" s="111">
        <f>SUMIFS('Deductions and Deposits'!$D:$D,'Deductions and Deposits'!$C:$C,D2160)+SUMIFS($F:$F,$D:$D,D2160,$C:$C,"Coin Deduction")</f>
        <v>0</v>
      </c>
      <c r="AE2160" s="111">
        <f>Table5[[#This Row],[Column4]]+Table5[[#This Row],[Column14]]+Table5[[#This Row],[Column19]]+Table5[[#This Row],[Column12]]</f>
        <v>0</v>
      </c>
      <c r="AF2160" s="111">
        <f>Table5[[#This Row],[Column5]]+Table5[[#This Row],[Column13]]+Table5[[#This Row],[Column21]]+Table5[[#This Row],[Column18]]</f>
        <v>0</v>
      </c>
      <c r="AG2160" s="111">
        <f t="shared" si="368"/>
        <v>0</v>
      </c>
      <c r="AH2160" s="111">
        <f t="shared" si="369"/>
        <v>0</v>
      </c>
      <c r="AI2160" s="111">
        <f>Table5[[#This Row],[Column17]]-Table5[[#This Row],[Column20]]</f>
        <v>0</v>
      </c>
      <c r="AJ2160" s="111">
        <f t="shared" si="370"/>
        <v>0</v>
      </c>
      <c r="AK2160" s="111">
        <f t="shared" si="363"/>
        <v>0</v>
      </c>
      <c r="AL2160" s="111">
        <f t="shared" si="371"/>
        <v>0</v>
      </c>
      <c r="AM2160" s="111" t="str">
        <f t="shared" si="372"/>
        <v/>
      </c>
      <c r="AN2160" s="111" t="str">
        <f t="shared" ca="1" si="373"/>
        <v/>
      </c>
    </row>
    <row r="2161" spans="1:40" ht="20.25" customHeight="1" x14ac:dyDescent="0.3">
      <c r="A2161" s="107"/>
      <c r="B2161" s="144"/>
      <c r="C2161" s="119"/>
      <c r="D2161" s="120"/>
      <c r="E2161" s="119"/>
      <c r="F2161" s="119"/>
      <c r="G2161" s="120"/>
      <c r="H2161" s="119"/>
      <c r="I2161" s="109"/>
      <c r="L2161" s="108"/>
      <c r="M2161" s="108"/>
      <c r="N2161" s="108"/>
      <c r="O2161" s="108"/>
      <c r="P2161" s="108"/>
      <c r="Q2161" s="108"/>
      <c r="R2161" s="108"/>
      <c r="S2161" s="108"/>
      <c r="T2161" s="100">
        <f t="shared" si="364"/>
        <v>0</v>
      </c>
      <c r="U2161" s="111"/>
      <c r="V2161" s="111"/>
      <c r="W2161" s="111">
        <f>SUMIFS($F$3:F2161,$D$3:D2161,D2161,$C$3:C2161,"Buy")+SUMIFS($F$3:F2161,$D$3:D2161,D2161,$C$3:C2161,"Coin Deposit",$E$3:E2161,"&lt;&gt;")</f>
        <v>0</v>
      </c>
      <c r="X2161" s="111">
        <f t="shared" si="365"/>
        <v>0</v>
      </c>
      <c r="Y2161" s="111">
        <f>IF($D2161=Y$1,SUMIFS($H$3:$H2161,$G$3:$G2161,Y$1,$C$3:$C2161,"Sell"),0)</f>
        <v>0</v>
      </c>
      <c r="Z2161" s="111">
        <f t="shared" si="366"/>
        <v>0</v>
      </c>
      <c r="AA2161" s="111">
        <f>IF($D2161=AA$1,SUMIFS($H$3:$H2161,$G$3:$G2161,AA$1,$C$3:$C2161,"Sell"),0)</f>
        <v>0</v>
      </c>
      <c r="AB2161" s="111">
        <f t="shared" si="367"/>
        <v>0</v>
      </c>
      <c r="AC2161" s="111">
        <f>SUMIFS('Deductions and Deposits'!$H:$H,'Deductions and Deposits'!$G:$G,D2161,'Deductions and Deposits'!$F:$F,"&lt;="&amp;B2161)+SUMIFS($F$3:F2161,$D$3:D2161,D2161,$C$3:C2161,"Coin Deposit",$E$3:E2161,"")</f>
        <v>0</v>
      </c>
      <c r="AD2161" s="111">
        <f>SUMIFS('Deductions and Deposits'!$D:$D,'Deductions and Deposits'!$C:$C,D2161)+SUMIFS($F:$F,$D:$D,D2161,$C:$C,"Coin Deduction")</f>
        <v>0</v>
      </c>
      <c r="AE2161" s="111">
        <f>Table5[[#This Row],[Column4]]+Table5[[#This Row],[Column14]]+Table5[[#This Row],[Column19]]+Table5[[#This Row],[Column12]]</f>
        <v>0</v>
      </c>
      <c r="AF2161" s="111">
        <f>Table5[[#This Row],[Column5]]+Table5[[#This Row],[Column13]]+Table5[[#This Row],[Column21]]+Table5[[#This Row],[Column18]]</f>
        <v>0</v>
      </c>
      <c r="AG2161" s="111">
        <f t="shared" si="368"/>
        <v>0</v>
      </c>
      <c r="AH2161" s="111">
        <f t="shared" si="369"/>
        <v>0</v>
      </c>
      <c r="AI2161" s="111">
        <f>Table5[[#This Row],[Column17]]-Table5[[#This Row],[Column20]]</f>
        <v>0</v>
      </c>
      <c r="AJ2161" s="111">
        <f t="shared" si="370"/>
        <v>0</v>
      </c>
      <c r="AK2161" s="111">
        <f t="shared" si="363"/>
        <v>0</v>
      </c>
      <c r="AL2161" s="111">
        <f t="shared" si="371"/>
        <v>0</v>
      </c>
      <c r="AM2161" s="111" t="str">
        <f t="shared" si="372"/>
        <v/>
      </c>
      <c r="AN2161" s="111" t="str">
        <f t="shared" ca="1" si="373"/>
        <v/>
      </c>
    </row>
    <row r="2162" spans="1:40" ht="20.25" customHeight="1" x14ac:dyDescent="0.3">
      <c r="A2162" s="107"/>
      <c r="B2162" s="144"/>
      <c r="C2162" s="119"/>
      <c r="D2162" s="120"/>
      <c r="E2162" s="119"/>
      <c r="F2162" s="119"/>
      <c r="G2162" s="120"/>
      <c r="H2162" s="119"/>
      <c r="I2162" s="109"/>
      <c r="L2162" s="108"/>
      <c r="M2162" s="108"/>
      <c r="N2162" s="108"/>
      <c r="O2162" s="108"/>
      <c r="P2162" s="108"/>
      <c r="Q2162" s="108"/>
      <c r="R2162" s="108"/>
      <c r="S2162" s="108"/>
      <c r="T2162" s="100">
        <f t="shared" si="364"/>
        <v>0</v>
      </c>
      <c r="U2162" s="111"/>
      <c r="V2162" s="111"/>
      <c r="W2162" s="111">
        <f>SUMIFS($F$3:F2162,$D$3:D2162,D2162,$C$3:C2162,"Buy")+SUMIFS($F$3:F2162,$D$3:D2162,D2162,$C$3:C2162,"Coin Deposit",$E$3:E2162,"&lt;&gt;")</f>
        <v>0</v>
      </c>
      <c r="X2162" s="111">
        <f t="shared" si="365"/>
        <v>0</v>
      </c>
      <c r="Y2162" s="111">
        <f>IF($D2162=Y$1,SUMIFS($H$3:$H2162,$G$3:$G2162,Y$1,$C$3:$C2162,"Sell"),0)</f>
        <v>0</v>
      </c>
      <c r="Z2162" s="111">
        <f t="shared" si="366"/>
        <v>0</v>
      </c>
      <c r="AA2162" s="111">
        <f>IF($D2162=AA$1,SUMIFS($H$3:$H2162,$G$3:$G2162,AA$1,$C$3:$C2162,"Sell"),0)</f>
        <v>0</v>
      </c>
      <c r="AB2162" s="111">
        <f t="shared" si="367"/>
        <v>0</v>
      </c>
      <c r="AC2162" s="111">
        <f>SUMIFS('Deductions and Deposits'!$H:$H,'Deductions and Deposits'!$G:$G,D2162,'Deductions and Deposits'!$F:$F,"&lt;="&amp;B2162)+SUMIFS($F$3:F2162,$D$3:D2162,D2162,$C$3:C2162,"Coin Deposit",$E$3:E2162,"")</f>
        <v>0</v>
      </c>
      <c r="AD2162" s="111">
        <f>SUMIFS('Deductions and Deposits'!$D:$D,'Deductions and Deposits'!$C:$C,D2162)+SUMIFS($F:$F,$D:$D,D2162,$C:$C,"Coin Deduction")</f>
        <v>0</v>
      </c>
      <c r="AE2162" s="111">
        <f>Table5[[#This Row],[Column4]]+Table5[[#This Row],[Column14]]+Table5[[#This Row],[Column19]]+Table5[[#This Row],[Column12]]</f>
        <v>0</v>
      </c>
      <c r="AF2162" s="111">
        <f>Table5[[#This Row],[Column5]]+Table5[[#This Row],[Column13]]+Table5[[#This Row],[Column21]]+Table5[[#This Row],[Column18]]</f>
        <v>0</v>
      </c>
      <c r="AG2162" s="111">
        <f t="shared" si="368"/>
        <v>0</v>
      </c>
      <c r="AH2162" s="111">
        <f t="shared" si="369"/>
        <v>0</v>
      </c>
      <c r="AI2162" s="111">
        <f>Table5[[#This Row],[Column17]]-Table5[[#This Row],[Column20]]</f>
        <v>0</v>
      </c>
      <c r="AJ2162" s="111">
        <f t="shared" si="370"/>
        <v>0</v>
      </c>
      <c r="AK2162" s="111">
        <f t="shared" si="363"/>
        <v>0</v>
      </c>
      <c r="AL2162" s="111">
        <f t="shared" si="371"/>
        <v>0</v>
      </c>
      <c r="AM2162" s="111" t="str">
        <f t="shared" si="372"/>
        <v/>
      </c>
      <c r="AN2162" s="111" t="str">
        <f t="shared" ca="1" si="373"/>
        <v/>
      </c>
    </row>
    <row r="2163" spans="1:40" ht="20.25" customHeight="1" x14ac:dyDescent="0.3">
      <c r="A2163" s="107"/>
      <c r="B2163" s="144"/>
      <c r="C2163" s="119"/>
      <c r="D2163" s="120"/>
      <c r="E2163" s="119"/>
      <c r="F2163" s="119"/>
      <c r="G2163" s="120"/>
      <c r="H2163" s="119"/>
      <c r="I2163" s="109"/>
      <c r="L2163" s="108"/>
      <c r="M2163" s="108"/>
      <c r="N2163" s="108"/>
      <c r="O2163" s="108"/>
      <c r="P2163" s="108"/>
      <c r="Q2163" s="108"/>
      <c r="R2163" s="108"/>
      <c r="S2163" s="108"/>
      <c r="T2163" s="100">
        <f t="shared" si="364"/>
        <v>0</v>
      </c>
      <c r="U2163" s="111"/>
      <c r="V2163" s="111"/>
      <c r="W2163" s="111">
        <f>SUMIFS($F$3:F2163,$D$3:D2163,D2163,$C$3:C2163,"Buy")+SUMIFS($F$3:F2163,$D$3:D2163,D2163,$C$3:C2163,"Coin Deposit",$E$3:E2163,"&lt;&gt;")</f>
        <v>0</v>
      </c>
      <c r="X2163" s="111">
        <f t="shared" si="365"/>
        <v>0</v>
      </c>
      <c r="Y2163" s="111">
        <f>IF($D2163=Y$1,SUMIFS($H$3:$H2163,$G$3:$G2163,Y$1,$C$3:$C2163,"Sell"),0)</f>
        <v>0</v>
      </c>
      <c r="Z2163" s="111">
        <f t="shared" si="366"/>
        <v>0</v>
      </c>
      <c r="AA2163" s="111">
        <f>IF($D2163=AA$1,SUMIFS($H$3:$H2163,$G$3:$G2163,AA$1,$C$3:$C2163,"Sell"),0)</f>
        <v>0</v>
      </c>
      <c r="AB2163" s="111">
        <f t="shared" si="367"/>
        <v>0</v>
      </c>
      <c r="AC2163" s="111">
        <f>SUMIFS('Deductions and Deposits'!$H:$H,'Deductions and Deposits'!$G:$G,D2163,'Deductions and Deposits'!$F:$F,"&lt;="&amp;B2163)+SUMIFS($F$3:F2163,$D$3:D2163,D2163,$C$3:C2163,"Coin Deposit",$E$3:E2163,"")</f>
        <v>0</v>
      </c>
      <c r="AD2163" s="111">
        <f>SUMIFS('Deductions and Deposits'!$D:$D,'Deductions and Deposits'!$C:$C,D2163)+SUMIFS($F:$F,$D:$D,D2163,$C:$C,"Coin Deduction")</f>
        <v>0</v>
      </c>
      <c r="AE2163" s="111">
        <f>Table5[[#This Row],[Column4]]+Table5[[#This Row],[Column14]]+Table5[[#This Row],[Column19]]+Table5[[#This Row],[Column12]]</f>
        <v>0</v>
      </c>
      <c r="AF2163" s="111">
        <f>Table5[[#This Row],[Column5]]+Table5[[#This Row],[Column13]]+Table5[[#This Row],[Column21]]+Table5[[#This Row],[Column18]]</f>
        <v>0</v>
      </c>
      <c r="AG2163" s="111">
        <f t="shared" si="368"/>
        <v>0</v>
      </c>
      <c r="AH2163" s="111">
        <f t="shared" si="369"/>
        <v>0</v>
      </c>
      <c r="AI2163" s="111">
        <f>Table5[[#This Row],[Column17]]-Table5[[#This Row],[Column20]]</f>
        <v>0</v>
      </c>
      <c r="AJ2163" s="111">
        <f t="shared" si="370"/>
        <v>0</v>
      </c>
      <c r="AK2163" s="111">
        <f t="shared" si="363"/>
        <v>0</v>
      </c>
      <c r="AL2163" s="111">
        <f t="shared" si="371"/>
        <v>0</v>
      </c>
      <c r="AM2163" s="111" t="str">
        <f t="shared" si="372"/>
        <v/>
      </c>
      <c r="AN2163" s="111" t="str">
        <f t="shared" ca="1" si="373"/>
        <v/>
      </c>
    </row>
    <row r="2164" spans="1:40" ht="20.25" customHeight="1" x14ac:dyDescent="0.3">
      <c r="A2164" s="107"/>
      <c r="B2164" s="144"/>
      <c r="C2164" s="119"/>
      <c r="D2164" s="120"/>
      <c r="E2164" s="119"/>
      <c r="F2164" s="119"/>
      <c r="G2164" s="120"/>
      <c r="H2164" s="119"/>
      <c r="I2164" s="109"/>
      <c r="L2164" s="108"/>
      <c r="M2164" s="108"/>
      <c r="N2164" s="108"/>
      <c r="O2164" s="108"/>
      <c r="P2164" s="108"/>
      <c r="Q2164" s="108"/>
      <c r="R2164" s="108"/>
      <c r="S2164" s="108"/>
      <c r="T2164" s="100">
        <f t="shared" si="364"/>
        <v>0</v>
      </c>
      <c r="U2164" s="111"/>
      <c r="V2164" s="111"/>
      <c r="W2164" s="111">
        <f>SUMIFS($F$3:F2164,$D$3:D2164,D2164,$C$3:C2164,"Buy")+SUMIFS($F$3:F2164,$D$3:D2164,D2164,$C$3:C2164,"Coin Deposit",$E$3:E2164,"&lt;&gt;")</f>
        <v>0</v>
      </c>
      <c r="X2164" s="111">
        <f t="shared" si="365"/>
        <v>0</v>
      </c>
      <c r="Y2164" s="111">
        <f>IF($D2164=Y$1,SUMIFS($H$3:$H2164,$G$3:$G2164,Y$1,$C$3:$C2164,"Sell"),0)</f>
        <v>0</v>
      </c>
      <c r="Z2164" s="111">
        <f t="shared" si="366"/>
        <v>0</v>
      </c>
      <c r="AA2164" s="111">
        <f>IF($D2164=AA$1,SUMIFS($H$3:$H2164,$G$3:$G2164,AA$1,$C$3:$C2164,"Sell"),0)</f>
        <v>0</v>
      </c>
      <c r="AB2164" s="111">
        <f t="shared" si="367"/>
        <v>0</v>
      </c>
      <c r="AC2164" s="111">
        <f>SUMIFS('Deductions and Deposits'!$H:$H,'Deductions and Deposits'!$G:$G,D2164,'Deductions and Deposits'!$F:$F,"&lt;="&amp;B2164)+SUMIFS($F$3:F2164,$D$3:D2164,D2164,$C$3:C2164,"Coin Deposit",$E$3:E2164,"")</f>
        <v>0</v>
      </c>
      <c r="AD2164" s="111">
        <f>SUMIFS('Deductions and Deposits'!$D:$D,'Deductions and Deposits'!$C:$C,D2164)+SUMIFS($F:$F,$D:$D,D2164,$C:$C,"Coin Deduction")</f>
        <v>0</v>
      </c>
      <c r="AE2164" s="111">
        <f>Table5[[#This Row],[Column4]]+Table5[[#This Row],[Column14]]+Table5[[#This Row],[Column19]]+Table5[[#This Row],[Column12]]</f>
        <v>0</v>
      </c>
      <c r="AF2164" s="111">
        <f>Table5[[#This Row],[Column5]]+Table5[[#This Row],[Column13]]+Table5[[#This Row],[Column21]]+Table5[[#This Row],[Column18]]</f>
        <v>0</v>
      </c>
      <c r="AG2164" s="111">
        <f t="shared" si="368"/>
        <v>0</v>
      </c>
      <c r="AH2164" s="111">
        <f t="shared" si="369"/>
        <v>0</v>
      </c>
      <c r="AI2164" s="111">
        <f>Table5[[#This Row],[Column17]]-Table5[[#This Row],[Column20]]</f>
        <v>0</v>
      </c>
      <c r="AJ2164" s="111">
        <f t="shared" si="370"/>
        <v>0</v>
      </c>
      <c r="AK2164" s="111">
        <f t="shared" ref="AK2164:AK2227" si="374">AJ2164*T2164</f>
        <v>0</v>
      </c>
      <c r="AL2164" s="111">
        <f t="shared" si="371"/>
        <v>0</v>
      </c>
      <c r="AM2164" s="111" t="str">
        <f t="shared" si="372"/>
        <v/>
      </c>
      <c r="AN2164" s="111" t="str">
        <f t="shared" ca="1" si="373"/>
        <v/>
      </c>
    </row>
    <row r="2165" spans="1:40" ht="20.25" customHeight="1" x14ac:dyDescent="0.3">
      <c r="A2165" s="107"/>
      <c r="B2165" s="144"/>
      <c r="C2165" s="119"/>
      <c r="D2165" s="120"/>
      <c r="E2165" s="119"/>
      <c r="F2165" s="119"/>
      <c r="G2165" s="120"/>
      <c r="H2165" s="119"/>
      <c r="I2165" s="109"/>
      <c r="L2165" s="108"/>
      <c r="M2165" s="108"/>
      <c r="N2165" s="108"/>
      <c r="O2165" s="108"/>
      <c r="P2165" s="108"/>
      <c r="Q2165" s="108"/>
      <c r="R2165" s="108"/>
      <c r="S2165" s="108"/>
      <c r="T2165" s="100">
        <f t="shared" si="364"/>
        <v>0</v>
      </c>
      <c r="U2165" s="111"/>
      <c r="V2165" s="111"/>
      <c r="W2165" s="111">
        <f>SUMIFS($F$3:F2165,$D$3:D2165,D2165,$C$3:C2165,"Buy")+SUMIFS($F$3:F2165,$D$3:D2165,D2165,$C$3:C2165,"Coin Deposit",$E$3:E2165,"&lt;&gt;")</f>
        <v>0</v>
      </c>
      <c r="X2165" s="111">
        <f t="shared" si="365"/>
        <v>0</v>
      </c>
      <c r="Y2165" s="111">
        <f>IF($D2165=Y$1,SUMIFS($H$3:$H2165,$G$3:$G2165,Y$1,$C$3:$C2165,"Sell"),0)</f>
        <v>0</v>
      </c>
      <c r="Z2165" s="111">
        <f t="shared" si="366"/>
        <v>0</v>
      </c>
      <c r="AA2165" s="111">
        <f>IF($D2165=AA$1,SUMIFS($H$3:$H2165,$G$3:$G2165,AA$1,$C$3:$C2165,"Sell"),0)</f>
        <v>0</v>
      </c>
      <c r="AB2165" s="111">
        <f t="shared" si="367"/>
        <v>0</v>
      </c>
      <c r="AC2165" s="111">
        <f>SUMIFS('Deductions and Deposits'!$H:$H,'Deductions and Deposits'!$G:$G,D2165,'Deductions and Deposits'!$F:$F,"&lt;="&amp;B2165)+SUMIFS($F$3:F2165,$D$3:D2165,D2165,$C$3:C2165,"Coin Deposit",$E$3:E2165,"")</f>
        <v>0</v>
      </c>
      <c r="AD2165" s="111">
        <f>SUMIFS('Deductions and Deposits'!$D:$D,'Deductions and Deposits'!$C:$C,D2165)+SUMIFS($F:$F,$D:$D,D2165,$C:$C,"Coin Deduction")</f>
        <v>0</v>
      </c>
      <c r="AE2165" s="111">
        <f>Table5[[#This Row],[Column4]]+Table5[[#This Row],[Column14]]+Table5[[#This Row],[Column19]]+Table5[[#This Row],[Column12]]</f>
        <v>0</v>
      </c>
      <c r="AF2165" s="111">
        <f>Table5[[#This Row],[Column5]]+Table5[[#This Row],[Column13]]+Table5[[#This Row],[Column21]]+Table5[[#This Row],[Column18]]</f>
        <v>0</v>
      </c>
      <c r="AG2165" s="111">
        <f t="shared" si="368"/>
        <v>0</v>
      </c>
      <c r="AH2165" s="111">
        <f t="shared" si="369"/>
        <v>0</v>
      </c>
      <c r="AI2165" s="111">
        <f>Table5[[#This Row],[Column17]]-Table5[[#This Row],[Column20]]</f>
        <v>0</v>
      </c>
      <c r="AJ2165" s="111">
        <f t="shared" si="370"/>
        <v>0</v>
      </c>
      <c r="AK2165" s="111">
        <f t="shared" si="374"/>
        <v>0</v>
      </c>
      <c r="AL2165" s="111">
        <f t="shared" si="371"/>
        <v>0</v>
      </c>
      <c r="AM2165" s="111" t="str">
        <f t="shared" si="372"/>
        <v/>
      </c>
      <c r="AN2165" s="111" t="str">
        <f t="shared" ca="1" si="373"/>
        <v/>
      </c>
    </row>
    <row r="2166" spans="1:40" ht="20.25" customHeight="1" x14ac:dyDescent="0.3">
      <c r="A2166" s="107"/>
      <c r="B2166" s="144"/>
      <c r="C2166" s="119"/>
      <c r="D2166" s="120"/>
      <c r="E2166" s="119"/>
      <c r="F2166" s="119"/>
      <c r="G2166" s="120"/>
      <c r="H2166" s="119"/>
      <c r="I2166" s="109"/>
      <c r="L2166" s="108"/>
      <c r="M2166" s="108"/>
      <c r="N2166" s="108"/>
      <c r="O2166" s="108"/>
      <c r="P2166" s="108"/>
      <c r="Q2166" s="108"/>
      <c r="R2166" s="108"/>
      <c r="S2166" s="108"/>
      <c r="T2166" s="100">
        <f t="shared" si="364"/>
        <v>0</v>
      </c>
      <c r="U2166" s="111"/>
      <c r="V2166" s="111"/>
      <c r="W2166" s="111">
        <f>SUMIFS($F$3:F2166,$D$3:D2166,D2166,$C$3:C2166,"Buy")+SUMIFS($F$3:F2166,$D$3:D2166,D2166,$C$3:C2166,"Coin Deposit",$E$3:E2166,"&lt;&gt;")</f>
        <v>0</v>
      </c>
      <c r="X2166" s="111">
        <f t="shared" si="365"/>
        <v>0</v>
      </c>
      <c r="Y2166" s="111">
        <f>IF($D2166=Y$1,SUMIFS($H$3:$H2166,$G$3:$G2166,Y$1,$C$3:$C2166,"Sell"),0)</f>
        <v>0</v>
      </c>
      <c r="Z2166" s="111">
        <f t="shared" si="366"/>
        <v>0</v>
      </c>
      <c r="AA2166" s="111">
        <f>IF($D2166=AA$1,SUMIFS($H$3:$H2166,$G$3:$G2166,AA$1,$C$3:$C2166,"Sell"),0)</f>
        <v>0</v>
      </c>
      <c r="AB2166" s="111">
        <f t="shared" si="367"/>
        <v>0</v>
      </c>
      <c r="AC2166" s="111">
        <f>SUMIFS('Deductions and Deposits'!$H:$H,'Deductions and Deposits'!$G:$G,D2166,'Deductions and Deposits'!$F:$F,"&lt;="&amp;B2166)+SUMIFS($F$3:F2166,$D$3:D2166,D2166,$C$3:C2166,"Coin Deposit",$E$3:E2166,"")</f>
        <v>0</v>
      </c>
      <c r="AD2166" s="111">
        <f>SUMIFS('Deductions and Deposits'!$D:$D,'Deductions and Deposits'!$C:$C,D2166)+SUMIFS($F:$F,$D:$D,D2166,$C:$C,"Coin Deduction")</f>
        <v>0</v>
      </c>
      <c r="AE2166" s="111">
        <f>Table5[[#This Row],[Column4]]+Table5[[#This Row],[Column14]]+Table5[[#This Row],[Column19]]+Table5[[#This Row],[Column12]]</f>
        <v>0</v>
      </c>
      <c r="AF2166" s="111">
        <f>Table5[[#This Row],[Column5]]+Table5[[#This Row],[Column13]]+Table5[[#This Row],[Column21]]+Table5[[#This Row],[Column18]]</f>
        <v>0</v>
      </c>
      <c r="AG2166" s="111">
        <f t="shared" si="368"/>
        <v>0</v>
      </c>
      <c r="AH2166" s="111">
        <f t="shared" si="369"/>
        <v>0</v>
      </c>
      <c r="AI2166" s="111">
        <f>Table5[[#This Row],[Column17]]-Table5[[#This Row],[Column20]]</f>
        <v>0</v>
      </c>
      <c r="AJ2166" s="111">
        <f t="shared" si="370"/>
        <v>0</v>
      </c>
      <c r="AK2166" s="111">
        <f t="shared" si="374"/>
        <v>0</v>
      </c>
      <c r="AL2166" s="111">
        <f t="shared" si="371"/>
        <v>0</v>
      </c>
      <c r="AM2166" s="111" t="str">
        <f t="shared" si="372"/>
        <v/>
      </c>
      <c r="AN2166" s="111" t="str">
        <f t="shared" ca="1" si="373"/>
        <v/>
      </c>
    </row>
    <row r="2167" spans="1:40" ht="20.25" customHeight="1" x14ac:dyDescent="0.3">
      <c r="A2167" s="107"/>
      <c r="B2167" s="144"/>
      <c r="C2167" s="119"/>
      <c r="D2167" s="120"/>
      <c r="E2167" s="119"/>
      <c r="F2167" s="119"/>
      <c r="G2167" s="120"/>
      <c r="H2167" s="119"/>
      <c r="I2167" s="109"/>
      <c r="L2167" s="108"/>
      <c r="M2167" s="108"/>
      <c r="N2167" s="108"/>
      <c r="O2167" s="108"/>
      <c r="P2167" s="108"/>
      <c r="Q2167" s="108"/>
      <c r="R2167" s="108"/>
      <c r="S2167" s="108"/>
      <c r="T2167" s="100">
        <f t="shared" si="364"/>
        <v>0</v>
      </c>
      <c r="U2167" s="111"/>
      <c r="V2167" s="111"/>
      <c r="W2167" s="111">
        <f>SUMIFS($F$3:F2167,$D$3:D2167,D2167,$C$3:C2167,"Buy")+SUMIFS($F$3:F2167,$D$3:D2167,D2167,$C$3:C2167,"Coin Deposit",$E$3:E2167,"&lt;&gt;")</f>
        <v>0</v>
      </c>
      <c r="X2167" s="111">
        <f t="shared" si="365"/>
        <v>0</v>
      </c>
      <c r="Y2167" s="111">
        <f>IF($D2167=Y$1,SUMIFS($H$3:$H2167,$G$3:$G2167,Y$1,$C$3:$C2167,"Sell"),0)</f>
        <v>0</v>
      </c>
      <c r="Z2167" s="111">
        <f t="shared" si="366"/>
        <v>0</v>
      </c>
      <c r="AA2167" s="111">
        <f>IF($D2167=AA$1,SUMIFS($H$3:$H2167,$G$3:$G2167,AA$1,$C$3:$C2167,"Sell"),0)</f>
        <v>0</v>
      </c>
      <c r="AB2167" s="111">
        <f t="shared" si="367"/>
        <v>0</v>
      </c>
      <c r="AC2167" s="111">
        <f>SUMIFS('Deductions and Deposits'!$H:$H,'Deductions and Deposits'!$G:$G,D2167,'Deductions and Deposits'!$F:$F,"&lt;="&amp;B2167)+SUMIFS($F$3:F2167,$D$3:D2167,D2167,$C$3:C2167,"Coin Deposit",$E$3:E2167,"")</f>
        <v>0</v>
      </c>
      <c r="AD2167" s="111">
        <f>SUMIFS('Deductions and Deposits'!$D:$D,'Deductions and Deposits'!$C:$C,D2167)+SUMIFS($F:$F,$D:$D,D2167,$C:$C,"Coin Deduction")</f>
        <v>0</v>
      </c>
      <c r="AE2167" s="111">
        <f>Table5[[#This Row],[Column4]]+Table5[[#This Row],[Column14]]+Table5[[#This Row],[Column19]]+Table5[[#This Row],[Column12]]</f>
        <v>0</v>
      </c>
      <c r="AF2167" s="111">
        <f>Table5[[#This Row],[Column5]]+Table5[[#This Row],[Column13]]+Table5[[#This Row],[Column21]]+Table5[[#This Row],[Column18]]</f>
        <v>0</v>
      </c>
      <c r="AG2167" s="111">
        <f t="shared" si="368"/>
        <v>0</v>
      </c>
      <c r="AH2167" s="111">
        <f t="shared" si="369"/>
        <v>0</v>
      </c>
      <c r="AI2167" s="111">
        <f>Table5[[#This Row],[Column17]]-Table5[[#This Row],[Column20]]</f>
        <v>0</v>
      </c>
      <c r="AJ2167" s="111">
        <f t="shared" si="370"/>
        <v>0</v>
      </c>
      <c r="AK2167" s="111">
        <f t="shared" si="374"/>
        <v>0</v>
      </c>
      <c r="AL2167" s="111">
        <f t="shared" si="371"/>
        <v>0</v>
      </c>
      <c r="AM2167" s="111" t="str">
        <f t="shared" si="372"/>
        <v/>
      </c>
      <c r="AN2167" s="111" t="str">
        <f t="shared" ca="1" si="373"/>
        <v/>
      </c>
    </row>
    <row r="2168" spans="1:40" ht="20.25" customHeight="1" x14ac:dyDescent="0.3">
      <c r="A2168" s="107"/>
      <c r="B2168" s="144"/>
      <c r="C2168" s="119"/>
      <c r="D2168" s="120"/>
      <c r="E2168" s="119"/>
      <c r="F2168" s="119"/>
      <c r="G2168" s="120"/>
      <c r="H2168" s="119"/>
      <c r="I2168" s="109"/>
      <c r="L2168" s="108"/>
      <c r="M2168" s="108"/>
      <c r="N2168" s="108"/>
      <c r="O2168" s="108"/>
      <c r="P2168" s="108"/>
      <c r="Q2168" s="108"/>
      <c r="R2168" s="108"/>
      <c r="S2168" s="108"/>
      <c r="T2168" s="100">
        <f t="shared" si="364"/>
        <v>0</v>
      </c>
      <c r="U2168" s="111"/>
      <c r="V2168" s="111"/>
      <c r="W2168" s="111">
        <f>SUMIFS($F$3:F2168,$D$3:D2168,D2168,$C$3:C2168,"Buy")+SUMIFS($F$3:F2168,$D$3:D2168,D2168,$C$3:C2168,"Coin Deposit",$E$3:E2168,"&lt;&gt;")</f>
        <v>0</v>
      </c>
      <c r="X2168" s="111">
        <f t="shared" si="365"/>
        <v>0</v>
      </c>
      <c r="Y2168" s="111">
        <f>IF($D2168=Y$1,SUMIFS($H$3:$H2168,$G$3:$G2168,Y$1,$C$3:$C2168,"Sell"),0)</f>
        <v>0</v>
      </c>
      <c r="Z2168" s="111">
        <f t="shared" si="366"/>
        <v>0</v>
      </c>
      <c r="AA2168" s="111">
        <f>IF($D2168=AA$1,SUMIFS($H$3:$H2168,$G$3:$G2168,AA$1,$C$3:$C2168,"Sell"),0)</f>
        <v>0</v>
      </c>
      <c r="AB2168" s="111">
        <f t="shared" si="367"/>
        <v>0</v>
      </c>
      <c r="AC2168" s="111">
        <f>SUMIFS('Deductions and Deposits'!$H:$H,'Deductions and Deposits'!$G:$G,D2168,'Deductions and Deposits'!$F:$F,"&lt;="&amp;B2168)+SUMIFS($F$3:F2168,$D$3:D2168,D2168,$C$3:C2168,"Coin Deposit",$E$3:E2168,"")</f>
        <v>0</v>
      </c>
      <c r="AD2168" s="111">
        <f>SUMIFS('Deductions and Deposits'!$D:$D,'Deductions and Deposits'!$C:$C,D2168)+SUMIFS($F:$F,$D:$D,D2168,$C:$C,"Coin Deduction")</f>
        <v>0</v>
      </c>
      <c r="AE2168" s="111">
        <f>Table5[[#This Row],[Column4]]+Table5[[#This Row],[Column14]]+Table5[[#This Row],[Column19]]+Table5[[#This Row],[Column12]]</f>
        <v>0</v>
      </c>
      <c r="AF2168" s="111">
        <f>Table5[[#This Row],[Column5]]+Table5[[#This Row],[Column13]]+Table5[[#This Row],[Column21]]+Table5[[#This Row],[Column18]]</f>
        <v>0</v>
      </c>
      <c r="AG2168" s="111">
        <f t="shared" si="368"/>
        <v>0</v>
      </c>
      <c r="AH2168" s="111">
        <f t="shared" si="369"/>
        <v>0</v>
      </c>
      <c r="AI2168" s="111">
        <f>Table5[[#This Row],[Column17]]-Table5[[#This Row],[Column20]]</f>
        <v>0</v>
      </c>
      <c r="AJ2168" s="111">
        <f t="shared" si="370"/>
        <v>0</v>
      </c>
      <c r="AK2168" s="111">
        <f t="shared" si="374"/>
        <v>0</v>
      </c>
      <c r="AL2168" s="111">
        <f t="shared" si="371"/>
        <v>0</v>
      </c>
      <c r="AM2168" s="111" t="str">
        <f t="shared" si="372"/>
        <v/>
      </c>
      <c r="AN2168" s="111" t="str">
        <f t="shared" ca="1" si="373"/>
        <v/>
      </c>
    </row>
    <row r="2169" spans="1:40" ht="20.25" customHeight="1" x14ac:dyDescent="0.3">
      <c r="A2169" s="107"/>
      <c r="B2169" s="144"/>
      <c r="C2169" s="119"/>
      <c r="D2169" s="120"/>
      <c r="E2169" s="119"/>
      <c r="F2169" s="119"/>
      <c r="G2169" s="120"/>
      <c r="H2169" s="119"/>
      <c r="I2169" s="109"/>
      <c r="L2169" s="108"/>
      <c r="M2169" s="108"/>
      <c r="N2169" s="108"/>
      <c r="O2169" s="108"/>
      <c r="P2169" s="108"/>
      <c r="Q2169" s="108"/>
      <c r="R2169" s="108"/>
      <c r="S2169" s="108"/>
      <c r="T2169" s="100">
        <f t="shared" si="364"/>
        <v>0</v>
      </c>
      <c r="U2169" s="111"/>
      <c r="V2169" s="111"/>
      <c r="W2169" s="111">
        <f>SUMIFS($F$3:F2169,$D$3:D2169,D2169,$C$3:C2169,"Buy")+SUMIFS($F$3:F2169,$D$3:D2169,D2169,$C$3:C2169,"Coin Deposit",$E$3:E2169,"&lt;&gt;")</f>
        <v>0</v>
      </c>
      <c r="X2169" s="111">
        <f t="shared" si="365"/>
        <v>0</v>
      </c>
      <c r="Y2169" s="111">
        <f>IF($D2169=Y$1,SUMIFS($H$3:$H2169,$G$3:$G2169,Y$1,$C$3:$C2169,"Sell"),0)</f>
        <v>0</v>
      </c>
      <c r="Z2169" s="111">
        <f t="shared" si="366"/>
        <v>0</v>
      </c>
      <c r="AA2169" s="111">
        <f>IF($D2169=AA$1,SUMIFS($H$3:$H2169,$G$3:$G2169,AA$1,$C$3:$C2169,"Sell"),0)</f>
        <v>0</v>
      </c>
      <c r="AB2169" s="111">
        <f t="shared" si="367"/>
        <v>0</v>
      </c>
      <c r="AC2169" s="111">
        <f>SUMIFS('Deductions and Deposits'!$H:$H,'Deductions and Deposits'!$G:$G,D2169,'Deductions and Deposits'!$F:$F,"&lt;="&amp;B2169)+SUMIFS($F$3:F2169,$D$3:D2169,D2169,$C$3:C2169,"Coin Deposit",$E$3:E2169,"")</f>
        <v>0</v>
      </c>
      <c r="AD2169" s="111">
        <f>SUMIFS('Deductions and Deposits'!$D:$D,'Deductions and Deposits'!$C:$C,D2169)+SUMIFS($F:$F,$D:$D,D2169,$C:$C,"Coin Deduction")</f>
        <v>0</v>
      </c>
      <c r="AE2169" s="111">
        <f>Table5[[#This Row],[Column4]]+Table5[[#This Row],[Column14]]+Table5[[#This Row],[Column19]]+Table5[[#This Row],[Column12]]</f>
        <v>0</v>
      </c>
      <c r="AF2169" s="111">
        <f>Table5[[#This Row],[Column5]]+Table5[[#This Row],[Column13]]+Table5[[#This Row],[Column21]]+Table5[[#This Row],[Column18]]</f>
        <v>0</v>
      </c>
      <c r="AG2169" s="111">
        <f t="shared" si="368"/>
        <v>0</v>
      </c>
      <c r="AH2169" s="111">
        <f t="shared" si="369"/>
        <v>0</v>
      </c>
      <c r="AI2169" s="111">
        <f>Table5[[#This Row],[Column17]]-Table5[[#This Row],[Column20]]</f>
        <v>0</v>
      </c>
      <c r="AJ2169" s="111">
        <f t="shared" si="370"/>
        <v>0</v>
      </c>
      <c r="AK2169" s="111">
        <f t="shared" si="374"/>
        <v>0</v>
      </c>
      <c r="AL2169" s="111">
        <f t="shared" si="371"/>
        <v>0</v>
      </c>
      <c r="AM2169" s="111" t="str">
        <f t="shared" si="372"/>
        <v/>
      </c>
      <c r="AN2169" s="111" t="str">
        <f t="shared" ca="1" si="373"/>
        <v/>
      </c>
    </row>
    <row r="2170" spans="1:40" ht="20.25" customHeight="1" x14ac:dyDescent="0.3">
      <c r="A2170" s="107"/>
      <c r="B2170" s="144"/>
      <c r="C2170" s="119"/>
      <c r="D2170" s="120"/>
      <c r="E2170" s="119"/>
      <c r="F2170" s="119"/>
      <c r="G2170" s="120"/>
      <c r="H2170" s="119"/>
      <c r="I2170" s="109"/>
      <c r="L2170" s="108"/>
      <c r="M2170" s="108"/>
      <c r="N2170" s="108"/>
      <c r="O2170" s="108"/>
      <c r="P2170" s="108"/>
      <c r="Q2170" s="108"/>
      <c r="R2170" s="108"/>
      <c r="S2170" s="108"/>
      <c r="T2170" s="100">
        <f t="shared" si="364"/>
        <v>0</v>
      </c>
      <c r="U2170" s="111"/>
      <c r="V2170" s="111"/>
      <c r="W2170" s="111">
        <f>SUMIFS($F$3:F2170,$D$3:D2170,D2170,$C$3:C2170,"Buy")+SUMIFS($F$3:F2170,$D$3:D2170,D2170,$C$3:C2170,"Coin Deposit",$E$3:E2170,"&lt;&gt;")</f>
        <v>0</v>
      </c>
      <c r="X2170" s="111">
        <f t="shared" si="365"/>
        <v>0</v>
      </c>
      <c r="Y2170" s="111">
        <f>IF($D2170=Y$1,SUMIFS($H$3:$H2170,$G$3:$G2170,Y$1,$C$3:$C2170,"Sell"),0)</f>
        <v>0</v>
      </c>
      <c r="Z2170" s="111">
        <f t="shared" si="366"/>
        <v>0</v>
      </c>
      <c r="AA2170" s="111">
        <f>IF($D2170=AA$1,SUMIFS($H$3:$H2170,$G$3:$G2170,AA$1,$C$3:$C2170,"Sell"),0)</f>
        <v>0</v>
      </c>
      <c r="AB2170" s="111">
        <f t="shared" si="367"/>
        <v>0</v>
      </c>
      <c r="AC2170" s="111">
        <f>SUMIFS('Deductions and Deposits'!$H:$H,'Deductions and Deposits'!$G:$G,D2170,'Deductions and Deposits'!$F:$F,"&lt;="&amp;B2170)+SUMIFS($F$3:F2170,$D$3:D2170,D2170,$C$3:C2170,"Coin Deposit",$E$3:E2170,"")</f>
        <v>0</v>
      </c>
      <c r="AD2170" s="111">
        <f>SUMIFS('Deductions and Deposits'!$D:$D,'Deductions and Deposits'!$C:$C,D2170)+SUMIFS($F:$F,$D:$D,D2170,$C:$C,"Coin Deduction")</f>
        <v>0</v>
      </c>
      <c r="AE2170" s="111">
        <f>Table5[[#This Row],[Column4]]+Table5[[#This Row],[Column14]]+Table5[[#This Row],[Column19]]+Table5[[#This Row],[Column12]]</f>
        <v>0</v>
      </c>
      <c r="AF2170" s="111">
        <f>Table5[[#This Row],[Column5]]+Table5[[#This Row],[Column13]]+Table5[[#This Row],[Column21]]+Table5[[#This Row],[Column18]]</f>
        <v>0</v>
      </c>
      <c r="AG2170" s="111">
        <f t="shared" si="368"/>
        <v>0</v>
      </c>
      <c r="AH2170" s="111">
        <f t="shared" si="369"/>
        <v>0</v>
      </c>
      <c r="AI2170" s="111">
        <f>Table5[[#This Row],[Column17]]-Table5[[#This Row],[Column20]]</f>
        <v>0</v>
      </c>
      <c r="AJ2170" s="111">
        <f t="shared" si="370"/>
        <v>0</v>
      </c>
      <c r="AK2170" s="111">
        <f t="shared" si="374"/>
        <v>0</v>
      </c>
      <c r="AL2170" s="111">
        <f t="shared" si="371"/>
        <v>0</v>
      </c>
      <c r="AM2170" s="111" t="str">
        <f t="shared" si="372"/>
        <v/>
      </c>
      <c r="AN2170" s="111" t="str">
        <f t="shared" ca="1" si="373"/>
        <v/>
      </c>
    </row>
    <row r="2171" spans="1:40" ht="20.25" customHeight="1" x14ac:dyDescent="0.3">
      <c r="A2171" s="107"/>
      <c r="B2171" s="144"/>
      <c r="C2171" s="119"/>
      <c r="D2171" s="120"/>
      <c r="E2171" s="119"/>
      <c r="F2171" s="119"/>
      <c r="G2171" s="120"/>
      <c r="H2171" s="119"/>
      <c r="I2171" s="109"/>
      <c r="L2171" s="108"/>
      <c r="M2171" s="108"/>
      <c r="N2171" s="108"/>
      <c r="O2171" s="108"/>
      <c r="P2171" s="108"/>
      <c r="Q2171" s="108"/>
      <c r="R2171" s="108"/>
      <c r="S2171" s="108"/>
      <c r="T2171" s="100">
        <f t="shared" si="364"/>
        <v>0</v>
      </c>
      <c r="U2171" s="111"/>
      <c r="V2171" s="111"/>
      <c r="W2171" s="111">
        <f>SUMIFS($F$3:F2171,$D$3:D2171,D2171,$C$3:C2171,"Buy")+SUMIFS($F$3:F2171,$D$3:D2171,D2171,$C$3:C2171,"Coin Deposit",$E$3:E2171,"&lt;&gt;")</f>
        <v>0</v>
      </c>
      <c r="X2171" s="111">
        <f t="shared" si="365"/>
        <v>0</v>
      </c>
      <c r="Y2171" s="111">
        <f>IF($D2171=Y$1,SUMIFS($H$3:$H2171,$G$3:$G2171,Y$1,$C$3:$C2171,"Sell"),0)</f>
        <v>0</v>
      </c>
      <c r="Z2171" s="111">
        <f t="shared" si="366"/>
        <v>0</v>
      </c>
      <c r="AA2171" s="111">
        <f>IF($D2171=AA$1,SUMIFS($H$3:$H2171,$G$3:$G2171,AA$1,$C$3:$C2171,"Sell"),0)</f>
        <v>0</v>
      </c>
      <c r="AB2171" s="111">
        <f t="shared" si="367"/>
        <v>0</v>
      </c>
      <c r="AC2171" s="111">
        <f>SUMIFS('Deductions and Deposits'!$H:$H,'Deductions and Deposits'!$G:$G,D2171,'Deductions and Deposits'!$F:$F,"&lt;="&amp;B2171)+SUMIFS($F$3:F2171,$D$3:D2171,D2171,$C$3:C2171,"Coin Deposit",$E$3:E2171,"")</f>
        <v>0</v>
      </c>
      <c r="AD2171" s="111">
        <f>SUMIFS('Deductions and Deposits'!$D:$D,'Deductions and Deposits'!$C:$C,D2171)+SUMIFS($F:$F,$D:$D,D2171,$C:$C,"Coin Deduction")</f>
        <v>0</v>
      </c>
      <c r="AE2171" s="111">
        <f>Table5[[#This Row],[Column4]]+Table5[[#This Row],[Column14]]+Table5[[#This Row],[Column19]]+Table5[[#This Row],[Column12]]</f>
        <v>0</v>
      </c>
      <c r="AF2171" s="111">
        <f>Table5[[#This Row],[Column5]]+Table5[[#This Row],[Column13]]+Table5[[#This Row],[Column21]]+Table5[[#This Row],[Column18]]</f>
        <v>0</v>
      </c>
      <c r="AG2171" s="111">
        <f t="shared" si="368"/>
        <v>0</v>
      </c>
      <c r="AH2171" s="111">
        <f t="shared" si="369"/>
        <v>0</v>
      </c>
      <c r="AI2171" s="111">
        <f>Table5[[#This Row],[Column17]]-Table5[[#This Row],[Column20]]</f>
        <v>0</v>
      </c>
      <c r="AJ2171" s="111">
        <f t="shared" si="370"/>
        <v>0</v>
      </c>
      <c r="AK2171" s="111">
        <f t="shared" si="374"/>
        <v>0</v>
      </c>
      <c r="AL2171" s="111">
        <f t="shared" si="371"/>
        <v>0</v>
      </c>
      <c r="AM2171" s="111" t="str">
        <f t="shared" si="372"/>
        <v/>
      </c>
      <c r="AN2171" s="111" t="str">
        <f t="shared" ca="1" si="373"/>
        <v/>
      </c>
    </row>
    <row r="2172" spans="1:40" ht="20.25" customHeight="1" x14ac:dyDescent="0.3">
      <c r="A2172" s="107"/>
      <c r="B2172" s="144"/>
      <c r="C2172" s="119"/>
      <c r="D2172" s="120"/>
      <c r="E2172" s="119"/>
      <c r="F2172" s="119"/>
      <c r="G2172" s="120"/>
      <c r="H2172" s="119"/>
      <c r="I2172" s="109"/>
      <c r="L2172" s="108"/>
      <c r="M2172" s="108"/>
      <c r="N2172" s="108"/>
      <c r="O2172" s="108"/>
      <c r="P2172" s="108"/>
      <c r="Q2172" s="108"/>
      <c r="R2172" s="108"/>
      <c r="S2172" s="108"/>
      <c r="T2172" s="100">
        <f t="shared" si="364"/>
        <v>0</v>
      </c>
      <c r="U2172" s="111"/>
      <c r="V2172" s="111"/>
      <c r="W2172" s="111">
        <f>SUMIFS($F$3:F2172,$D$3:D2172,D2172,$C$3:C2172,"Buy")+SUMIFS($F$3:F2172,$D$3:D2172,D2172,$C$3:C2172,"Coin Deposit",$E$3:E2172,"&lt;&gt;")</f>
        <v>0</v>
      </c>
      <c r="X2172" s="111">
        <f t="shared" si="365"/>
        <v>0</v>
      </c>
      <c r="Y2172" s="111">
        <f>IF($D2172=Y$1,SUMIFS($H$3:$H2172,$G$3:$G2172,Y$1,$C$3:$C2172,"Sell"),0)</f>
        <v>0</v>
      </c>
      <c r="Z2172" s="111">
        <f t="shared" si="366"/>
        <v>0</v>
      </c>
      <c r="AA2172" s="111">
        <f>IF($D2172=AA$1,SUMIFS($H$3:$H2172,$G$3:$G2172,AA$1,$C$3:$C2172,"Sell"),0)</f>
        <v>0</v>
      </c>
      <c r="AB2172" s="111">
        <f t="shared" si="367"/>
        <v>0</v>
      </c>
      <c r="AC2172" s="111">
        <f>SUMIFS('Deductions and Deposits'!$H:$H,'Deductions and Deposits'!$G:$G,D2172,'Deductions and Deposits'!$F:$F,"&lt;="&amp;B2172)+SUMIFS($F$3:F2172,$D$3:D2172,D2172,$C$3:C2172,"Coin Deposit",$E$3:E2172,"")</f>
        <v>0</v>
      </c>
      <c r="AD2172" s="111">
        <f>SUMIFS('Deductions and Deposits'!$D:$D,'Deductions and Deposits'!$C:$C,D2172)+SUMIFS($F:$F,$D:$D,D2172,$C:$C,"Coin Deduction")</f>
        <v>0</v>
      </c>
      <c r="AE2172" s="111">
        <f>Table5[[#This Row],[Column4]]+Table5[[#This Row],[Column14]]+Table5[[#This Row],[Column19]]+Table5[[#This Row],[Column12]]</f>
        <v>0</v>
      </c>
      <c r="AF2172" s="111">
        <f>Table5[[#This Row],[Column5]]+Table5[[#This Row],[Column13]]+Table5[[#This Row],[Column21]]+Table5[[#This Row],[Column18]]</f>
        <v>0</v>
      </c>
      <c r="AG2172" s="111">
        <f t="shared" si="368"/>
        <v>0</v>
      </c>
      <c r="AH2172" s="111">
        <f t="shared" si="369"/>
        <v>0</v>
      </c>
      <c r="AI2172" s="111">
        <f>Table5[[#This Row],[Column17]]-Table5[[#This Row],[Column20]]</f>
        <v>0</v>
      </c>
      <c r="AJ2172" s="111">
        <f t="shared" si="370"/>
        <v>0</v>
      </c>
      <c r="AK2172" s="111">
        <f t="shared" si="374"/>
        <v>0</v>
      </c>
      <c r="AL2172" s="111">
        <f t="shared" si="371"/>
        <v>0</v>
      </c>
      <c r="AM2172" s="111" t="str">
        <f t="shared" si="372"/>
        <v/>
      </c>
      <c r="AN2172" s="111" t="str">
        <f t="shared" ca="1" si="373"/>
        <v/>
      </c>
    </row>
    <row r="2173" spans="1:40" ht="20.25" customHeight="1" x14ac:dyDescent="0.3">
      <c r="A2173" s="107"/>
      <c r="B2173" s="144"/>
      <c r="C2173" s="119"/>
      <c r="D2173" s="120"/>
      <c r="E2173" s="119"/>
      <c r="F2173" s="119"/>
      <c r="G2173" s="120"/>
      <c r="H2173" s="119"/>
      <c r="I2173" s="109"/>
      <c r="L2173" s="108"/>
      <c r="M2173" s="108"/>
      <c r="N2173" s="108"/>
      <c r="O2173" s="108"/>
      <c r="P2173" s="108"/>
      <c r="Q2173" s="108"/>
      <c r="R2173" s="108"/>
      <c r="S2173" s="108"/>
      <c r="T2173" s="100">
        <f t="shared" si="364"/>
        <v>0</v>
      </c>
      <c r="U2173" s="111"/>
      <c r="V2173" s="111"/>
      <c r="W2173" s="111">
        <f>SUMIFS($F$3:F2173,$D$3:D2173,D2173,$C$3:C2173,"Buy")+SUMIFS($F$3:F2173,$D$3:D2173,D2173,$C$3:C2173,"Coin Deposit",$E$3:E2173,"&lt;&gt;")</f>
        <v>0</v>
      </c>
      <c r="X2173" s="111">
        <f t="shared" si="365"/>
        <v>0</v>
      </c>
      <c r="Y2173" s="111">
        <f>IF($D2173=Y$1,SUMIFS($H$3:$H2173,$G$3:$G2173,Y$1,$C$3:$C2173,"Sell"),0)</f>
        <v>0</v>
      </c>
      <c r="Z2173" s="111">
        <f t="shared" si="366"/>
        <v>0</v>
      </c>
      <c r="AA2173" s="111">
        <f>IF($D2173=AA$1,SUMIFS($H$3:$H2173,$G$3:$G2173,AA$1,$C$3:$C2173,"Sell"),0)</f>
        <v>0</v>
      </c>
      <c r="AB2173" s="111">
        <f t="shared" si="367"/>
        <v>0</v>
      </c>
      <c r="AC2173" s="111">
        <f>SUMIFS('Deductions and Deposits'!$H:$H,'Deductions and Deposits'!$G:$G,D2173,'Deductions and Deposits'!$F:$F,"&lt;="&amp;B2173)+SUMIFS($F$3:F2173,$D$3:D2173,D2173,$C$3:C2173,"Coin Deposit",$E$3:E2173,"")</f>
        <v>0</v>
      </c>
      <c r="AD2173" s="111">
        <f>SUMIFS('Deductions and Deposits'!$D:$D,'Deductions and Deposits'!$C:$C,D2173)+SUMIFS($F:$F,$D:$D,D2173,$C:$C,"Coin Deduction")</f>
        <v>0</v>
      </c>
      <c r="AE2173" s="111">
        <f>Table5[[#This Row],[Column4]]+Table5[[#This Row],[Column14]]+Table5[[#This Row],[Column19]]+Table5[[#This Row],[Column12]]</f>
        <v>0</v>
      </c>
      <c r="AF2173" s="111">
        <f>Table5[[#This Row],[Column5]]+Table5[[#This Row],[Column13]]+Table5[[#This Row],[Column21]]+Table5[[#This Row],[Column18]]</f>
        <v>0</v>
      </c>
      <c r="AG2173" s="111">
        <f t="shared" si="368"/>
        <v>0</v>
      </c>
      <c r="AH2173" s="111">
        <f t="shared" si="369"/>
        <v>0</v>
      </c>
      <c r="AI2173" s="111">
        <f>Table5[[#This Row],[Column17]]-Table5[[#This Row],[Column20]]</f>
        <v>0</v>
      </c>
      <c r="AJ2173" s="111">
        <f t="shared" si="370"/>
        <v>0</v>
      </c>
      <c r="AK2173" s="111">
        <f t="shared" si="374"/>
        <v>0</v>
      </c>
      <c r="AL2173" s="111">
        <f t="shared" si="371"/>
        <v>0</v>
      </c>
      <c r="AM2173" s="111" t="str">
        <f t="shared" si="372"/>
        <v/>
      </c>
      <c r="AN2173" s="111" t="str">
        <f t="shared" ca="1" si="373"/>
        <v/>
      </c>
    </row>
    <row r="2174" spans="1:40" ht="20.25" customHeight="1" x14ac:dyDescent="0.3">
      <c r="A2174" s="107"/>
      <c r="B2174" s="144"/>
      <c r="C2174" s="119"/>
      <c r="D2174" s="120"/>
      <c r="E2174" s="119"/>
      <c r="F2174" s="119"/>
      <c r="G2174" s="120"/>
      <c r="H2174" s="119"/>
      <c r="I2174" s="109"/>
      <c r="L2174" s="108"/>
      <c r="M2174" s="108"/>
      <c r="N2174" s="108"/>
      <c r="O2174" s="108"/>
      <c r="P2174" s="108"/>
      <c r="Q2174" s="108"/>
      <c r="R2174" s="108"/>
      <c r="S2174" s="108"/>
      <c r="T2174" s="100">
        <f t="shared" si="364"/>
        <v>0</v>
      </c>
      <c r="U2174" s="111"/>
      <c r="V2174" s="111"/>
      <c r="W2174" s="111">
        <f>SUMIFS($F$3:F2174,$D$3:D2174,D2174,$C$3:C2174,"Buy")+SUMIFS($F$3:F2174,$D$3:D2174,D2174,$C$3:C2174,"Coin Deposit",$E$3:E2174,"&lt;&gt;")</f>
        <v>0</v>
      </c>
      <c r="X2174" s="111">
        <f t="shared" si="365"/>
        <v>0</v>
      </c>
      <c r="Y2174" s="111">
        <f>IF($D2174=Y$1,SUMIFS($H$3:$H2174,$G$3:$G2174,Y$1,$C$3:$C2174,"Sell"),0)</f>
        <v>0</v>
      </c>
      <c r="Z2174" s="111">
        <f t="shared" si="366"/>
        <v>0</v>
      </c>
      <c r="AA2174" s="111">
        <f>IF($D2174=AA$1,SUMIFS($H$3:$H2174,$G$3:$G2174,AA$1,$C$3:$C2174,"Sell"),0)</f>
        <v>0</v>
      </c>
      <c r="AB2174" s="111">
        <f t="shared" si="367"/>
        <v>0</v>
      </c>
      <c r="AC2174" s="111">
        <f>SUMIFS('Deductions and Deposits'!$H:$H,'Deductions and Deposits'!$G:$G,D2174,'Deductions and Deposits'!$F:$F,"&lt;="&amp;B2174)+SUMIFS($F$3:F2174,$D$3:D2174,D2174,$C$3:C2174,"Coin Deposit",$E$3:E2174,"")</f>
        <v>0</v>
      </c>
      <c r="AD2174" s="111">
        <f>SUMIFS('Deductions and Deposits'!$D:$D,'Deductions and Deposits'!$C:$C,D2174)+SUMIFS($F:$F,$D:$D,D2174,$C:$C,"Coin Deduction")</f>
        <v>0</v>
      </c>
      <c r="AE2174" s="111">
        <f>Table5[[#This Row],[Column4]]+Table5[[#This Row],[Column14]]+Table5[[#This Row],[Column19]]+Table5[[#This Row],[Column12]]</f>
        <v>0</v>
      </c>
      <c r="AF2174" s="111">
        <f>Table5[[#This Row],[Column5]]+Table5[[#This Row],[Column13]]+Table5[[#This Row],[Column21]]+Table5[[#This Row],[Column18]]</f>
        <v>0</v>
      </c>
      <c r="AG2174" s="111">
        <f t="shared" si="368"/>
        <v>0</v>
      </c>
      <c r="AH2174" s="111">
        <f t="shared" si="369"/>
        <v>0</v>
      </c>
      <c r="AI2174" s="111">
        <f>Table5[[#This Row],[Column17]]-Table5[[#This Row],[Column20]]</f>
        <v>0</v>
      </c>
      <c r="AJ2174" s="111">
        <f t="shared" si="370"/>
        <v>0</v>
      </c>
      <c r="AK2174" s="111">
        <f t="shared" si="374"/>
        <v>0</v>
      </c>
      <c r="AL2174" s="111">
        <f t="shared" si="371"/>
        <v>0</v>
      </c>
      <c r="AM2174" s="111" t="str">
        <f t="shared" si="372"/>
        <v/>
      </c>
      <c r="AN2174" s="111" t="str">
        <f t="shared" ca="1" si="373"/>
        <v/>
      </c>
    </row>
    <row r="2175" spans="1:40" ht="20.25" customHeight="1" x14ac:dyDescent="0.3">
      <c r="A2175" s="107"/>
      <c r="B2175" s="144"/>
      <c r="C2175" s="119"/>
      <c r="D2175" s="120"/>
      <c r="E2175" s="119"/>
      <c r="F2175" s="119"/>
      <c r="G2175" s="120"/>
      <c r="H2175" s="119"/>
      <c r="I2175" s="109"/>
      <c r="L2175" s="108"/>
      <c r="M2175" s="108"/>
      <c r="N2175" s="108"/>
      <c r="O2175" s="108"/>
      <c r="P2175" s="108"/>
      <c r="Q2175" s="108"/>
      <c r="R2175" s="108"/>
      <c r="S2175" s="108"/>
      <c r="T2175" s="100">
        <f t="shared" si="364"/>
        <v>0</v>
      </c>
      <c r="U2175" s="111"/>
      <c r="V2175" s="111"/>
      <c r="W2175" s="111">
        <f>SUMIFS($F$3:F2175,$D$3:D2175,D2175,$C$3:C2175,"Buy")+SUMIFS($F$3:F2175,$D$3:D2175,D2175,$C$3:C2175,"Coin Deposit",$E$3:E2175,"&lt;&gt;")</f>
        <v>0</v>
      </c>
      <c r="X2175" s="111">
        <f t="shared" si="365"/>
        <v>0</v>
      </c>
      <c r="Y2175" s="111">
        <f>IF($D2175=Y$1,SUMIFS($H$3:$H2175,$G$3:$G2175,Y$1,$C$3:$C2175,"Sell"),0)</f>
        <v>0</v>
      </c>
      <c r="Z2175" s="111">
        <f t="shared" si="366"/>
        <v>0</v>
      </c>
      <c r="AA2175" s="111">
        <f>IF($D2175=AA$1,SUMIFS($H$3:$H2175,$G$3:$G2175,AA$1,$C$3:$C2175,"Sell"),0)</f>
        <v>0</v>
      </c>
      <c r="AB2175" s="111">
        <f t="shared" si="367"/>
        <v>0</v>
      </c>
      <c r="AC2175" s="111">
        <f>SUMIFS('Deductions and Deposits'!$H:$H,'Deductions and Deposits'!$G:$G,D2175,'Deductions and Deposits'!$F:$F,"&lt;="&amp;B2175)+SUMIFS($F$3:F2175,$D$3:D2175,D2175,$C$3:C2175,"Coin Deposit",$E$3:E2175,"")</f>
        <v>0</v>
      </c>
      <c r="AD2175" s="111">
        <f>SUMIFS('Deductions and Deposits'!$D:$D,'Deductions and Deposits'!$C:$C,D2175)+SUMIFS($F:$F,$D:$D,D2175,$C:$C,"Coin Deduction")</f>
        <v>0</v>
      </c>
      <c r="AE2175" s="111">
        <f>Table5[[#This Row],[Column4]]+Table5[[#This Row],[Column14]]+Table5[[#This Row],[Column19]]+Table5[[#This Row],[Column12]]</f>
        <v>0</v>
      </c>
      <c r="AF2175" s="111">
        <f>Table5[[#This Row],[Column5]]+Table5[[#This Row],[Column13]]+Table5[[#This Row],[Column21]]+Table5[[#This Row],[Column18]]</f>
        <v>0</v>
      </c>
      <c r="AG2175" s="111">
        <f t="shared" si="368"/>
        <v>0</v>
      </c>
      <c r="AH2175" s="111">
        <f t="shared" si="369"/>
        <v>0</v>
      </c>
      <c r="AI2175" s="111">
        <f>Table5[[#This Row],[Column17]]-Table5[[#This Row],[Column20]]</f>
        <v>0</v>
      </c>
      <c r="AJ2175" s="111">
        <f t="shared" si="370"/>
        <v>0</v>
      </c>
      <c r="AK2175" s="111">
        <f t="shared" si="374"/>
        <v>0</v>
      </c>
      <c r="AL2175" s="111">
        <f t="shared" si="371"/>
        <v>0</v>
      </c>
      <c r="AM2175" s="111" t="str">
        <f t="shared" si="372"/>
        <v/>
      </c>
      <c r="AN2175" s="111" t="str">
        <f t="shared" ca="1" si="373"/>
        <v/>
      </c>
    </row>
    <row r="2176" spans="1:40" ht="20.25" customHeight="1" x14ac:dyDescent="0.3">
      <c r="A2176" s="107"/>
      <c r="B2176" s="144"/>
      <c r="C2176" s="119"/>
      <c r="D2176" s="120"/>
      <c r="E2176" s="119"/>
      <c r="F2176" s="119"/>
      <c r="G2176" s="120"/>
      <c r="H2176" s="119"/>
      <c r="I2176" s="109"/>
      <c r="L2176" s="108"/>
      <c r="M2176" s="108"/>
      <c r="N2176" s="108"/>
      <c r="O2176" s="108"/>
      <c r="P2176" s="108"/>
      <c r="Q2176" s="108"/>
      <c r="R2176" s="108"/>
      <c r="S2176" s="108"/>
      <c r="T2176" s="100">
        <f t="shared" si="364"/>
        <v>0</v>
      </c>
      <c r="U2176" s="111"/>
      <c r="V2176" s="111"/>
      <c r="W2176" s="111">
        <f>SUMIFS($F$3:F2176,$D$3:D2176,D2176,$C$3:C2176,"Buy")+SUMIFS($F$3:F2176,$D$3:D2176,D2176,$C$3:C2176,"Coin Deposit",$E$3:E2176,"&lt;&gt;")</f>
        <v>0</v>
      </c>
      <c r="X2176" s="111">
        <f t="shared" si="365"/>
        <v>0</v>
      </c>
      <c r="Y2176" s="111">
        <f>IF($D2176=Y$1,SUMIFS($H$3:$H2176,$G$3:$G2176,Y$1,$C$3:$C2176,"Sell"),0)</f>
        <v>0</v>
      </c>
      <c r="Z2176" s="111">
        <f t="shared" si="366"/>
        <v>0</v>
      </c>
      <c r="AA2176" s="111">
        <f>IF($D2176=AA$1,SUMIFS($H$3:$H2176,$G$3:$G2176,AA$1,$C$3:$C2176,"Sell"),0)</f>
        <v>0</v>
      </c>
      <c r="AB2176" s="111">
        <f t="shared" si="367"/>
        <v>0</v>
      </c>
      <c r="AC2176" s="111">
        <f>SUMIFS('Deductions and Deposits'!$H:$H,'Deductions and Deposits'!$G:$G,D2176,'Deductions and Deposits'!$F:$F,"&lt;="&amp;B2176)+SUMIFS($F$3:F2176,$D$3:D2176,D2176,$C$3:C2176,"Coin Deposit",$E$3:E2176,"")</f>
        <v>0</v>
      </c>
      <c r="AD2176" s="111">
        <f>SUMIFS('Deductions and Deposits'!$D:$D,'Deductions and Deposits'!$C:$C,D2176)+SUMIFS($F:$F,$D:$D,D2176,$C:$C,"Coin Deduction")</f>
        <v>0</v>
      </c>
      <c r="AE2176" s="111">
        <f>Table5[[#This Row],[Column4]]+Table5[[#This Row],[Column14]]+Table5[[#This Row],[Column19]]+Table5[[#This Row],[Column12]]</f>
        <v>0</v>
      </c>
      <c r="AF2176" s="111">
        <f>Table5[[#This Row],[Column5]]+Table5[[#This Row],[Column13]]+Table5[[#This Row],[Column21]]+Table5[[#This Row],[Column18]]</f>
        <v>0</v>
      </c>
      <c r="AG2176" s="111">
        <f t="shared" si="368"/>
        <v>0</v>
      </c>
      <c r="AH2176" s="111">
        <f t="shared" si="369"/>
        <v>0</v>
      </c>
      <c r="AI2176" s="111">
        <f>Table5[[#This Row],[Column17]]-Table5[[#This Row],[Column20]]</f>
        <v>0</v>
      </c>
      <c r="AJ2176" s="111">
        <f t="shared" si="370"/>
        <v>0</v>
      </c>
      <c r="AK2176" s="111">
        <f t="shared" si="374"/>
        <v>0</v>
      </c>
      <c r="AL2176" s="111">
        <f t="shared" si="371"/>
        <v>0</v>
      </c>
      <c r="AM2176" s="111" t="str">
        <f t="shared" si="372"/>
        <v/>
      </c>
      <c r="AN2176" s="111" t="str">
        <f t="shared" ca="1" si="373"/>
        <v/>
      </c>
    </row>
    <row r="2177" spans="1:40" ht="20.25" customHeight="1" x14ac:dyDescent="0.3">
      <c r="A2177" s="107"/>
      <c r="B2177" s="144"/>
      <c r="C2177" s="119"/>
      <c r="D2177" s="120"/>
      <c r="E2177" s="119"/>
      <c r="F2177" s="119"/>
      <c r="G2177" s="120"/>
      <c r="H2177" s="119"/>
      <c r="I2177" s="109"/>
      <c r="L2177" s="108"/>
      <c r="M2177" s="108"/>
      <c r="N2177" s="108"/>
      <c r="O2177" s="108"/>
      <c r="P2177" s="108"/>
      <c r="Q2177" s="108"/>
      <c r="R2177" s="108"/>
      <c r="S2177" s="108"/>
      <c r="T2177" s="100">
        <f t="shared" si="364"/>
        <v>0</v>
      </c>
      <c r="U2177" s="111"/>
      <c r="V2177" s="111"/>
      <c r="W2177" s="111">
        <f>SUMIFS($F$3:F2177,$D$3:D2177,D2177,$C$3:C2177,"Buy")+SUMIFS($F$3:F2177,$D$3:D2177,D2177,$C$3:C2177,"Coin Deposit",$E$3:E2177,"&lt;&gt;")</f>
        <v>0</v>
      </c>
      <c r="X2177" s="111">
        <f t="shared" si="365"/>
        <v>0</v>
      </c>
      <c r="Y2177" s="111">
        <f>IF($D2177=Y$1,SUMIFS($H$3:$H2177,$G$3:$G2177,Y$1,$C$3:$C2177,"Sell"),0)</f>
        <v>0</v>
      </c>
      <c r="Z2177" s="111">
        <f t="shared" si="366"/>
        <v>0</v>
      </c>
      <c r="AA2177" s="111">
        <f>IF($D2177=AA$1,SUMIFS($H$3:$H2177,$G$3:$G2177,AA$1,$C$3:$C2177,"Sell"),0)</f>
        <v>0</v>
      </c>
      <c r="AB2177" s="111">
        <f t="shared" si="367"/>
        <v>0</v>
      </c>
      <c r="AC2177" s="111">
        <f>SUMIFS('Deductions and Deposits'!$H:$H,'Deductions and Deposits'!$G:$G,D2177,'Deductions and Deposits'!$F:$F,"&lt;="&amp;B2177)+SUMIFS($F$3:F2177,$D$3:D2177,D2177,$C$3:C2177,"Coin Deposit",$E$3:E2177,"")</f>
        <v>0</v>
      </c>
      <c r="AD2177" s="111">
        <f>SUMIFS('Deductions and Deposits'!$D:$D,'Deductions and Deposits'!$C:$C,D2177)+SUMIFS($F:$F,$D:$D,D2177,$C:$C,"Coin Deduction")</f>
        <v>0</v>
      </c>
      <c r="AE2177" s="111">
        <f>Table5[[#This Row],[Column4]]+Table5[[#This Row],[Column14]]+Table5[[#This Row],[Column19]]+Table5[[#This Row],[Column12]]</f>
        <v>0</v>
      </c>
      <c r="AF2177" s="111">
        <f>Table5[[#This Row],[Column5]]+Table5[[#This Row],[Column13]]+Table5[[#This Row],[Column21]]+Table5[[#This Row],[Column18]]</f>
        <v>0</v>
      </c>
      <c r="AG2177" s="111">
        <f t="shared" si="368"/>
        <v>0</v>
      </c>
      <c r="AH2177" s="111">
        <f t="shared" si="369"/>
        <v>0</v>
      </c>
      <c r="AI2177" s="111">
        <f>Table5[[#This Row],[Column17]]-Table5[[#This Row],[Column20]]</f>
        <v>0</v>
      </c>
      <c r="AJ2177" s="111">
        <f t="shared" si="370"/>
        <v>0</v>
      </c>
      <c r="AK2177" s="111">
        <f t="shared" si="374"/>
        <v>0</v>
      </c>
      <c r="AL2177" s="111">
        <f t="shared" si="371"/>
        <v>0</v>
      </c>
      <c r="AM2177" s="111" t="str">
        <f t="shared" si="372"/>
        <v/>
      </c>
      <c r="AN2177" s="111" t="str">
        <f t="shared" ca="1" si="373"/>
        <v/>
      </c>
    </row>
    <row r="2178" spans="1:40" ht="20.25" customHeight="1" x14ac:dyDescent="0.3">
      <c r="A2178" s="107"/>
      <c r="B2178" s="144"/>
      <c r="C2178" s="119"/>
      <c r="D2178" s="120"/>
      <c r="E2178" s="119"/>
      <c r="F2178" s="119"/>
      <c r="G2178" s="120"/>
      <c r="H2178" s="119"/>
      <c r="I2178" s="109"/>
      <c r="L2178" s="108"/>
      <c r="M2178" s="108"/>
      <c r="N2178" s="108"/>
      <c r="O2178" s="108"/>
      <c r="P2178" s="108"/>
      <c r="Q2178" s="108"/>
      <c r="R2178" s="108"/>
      <c r="S2178" s="108"/>
      <c r="T2178" s="100">
        <f t="shared" si="364"/>
        <v>0</v>
      </c>
      <c r="U2178" s="111"/>
      <c r="V2178" s="111"/>
      <c r="W2178" s="111">
        <f>SUMIFS($F$3:F2178,$D$3:D2178,D2178,$C$3:C2178,"Buy")+SUMIFS($F$3:F2178,$D$3:D2178,D2178,$C$3:C2178,"Coin Deposit",$E$3:E2178,"&lt;&gt;")</f>
        <v>0</v>
      </c>
      <c r="X2178" s="111">
        <f t="shared" si="365"/>
        <v>0</v>
      </c>
      <c r="Y2178" s="111">
        <f>IF($D2178=Y$1,SUMIFS($H$3:$H2178,$G$3:$G2178,Y$1,$C$3:$C2178,"Sell"),0)</f>
        <v>0</v>
      </c>
      <c r="Z2178" s="111">
        <f t="shared" si="366"/>
        <v>0</v>
      </c>
      <c r="AA2178" s="111">
        <f>IF($D2178=AA$1,SUMIFS($H$3:$H2178,$G$3:$G2178,AA$1,$C$3:$C2178,"Sell"),0)</f>
        <v>0</v>
      </c>
      <c r="AB2178" s="111">
        <f t="shared" si="367"/>
        <v>0</v>
      </c>
      <c r="AC2178" s="111">
        <f>SUMIFS('Deductions and Deposits'!$H:$H,'Deductions and Deposits'!$G:$G,D2178,'Deductions and Deposits'!$F:$F,"&lt;="&amp;B2178)+SUMIFS($F$3:F2178,$D$3:D2178,D2178,$C$3:C2178,"Coin Deposit",$E$3:E2178,"")</f>
        <v>0</v>
      </c>
      <c r="AD2178" s="111">
        <f>SUMIFS('Deductions and Deposits'!$D:$D,'Deductions and Deposits'!$C:$C,D2178)+SUMIFS($F:$F,$D:$D,D2178,$C:$C,"Coin Deduction")</f>
        <v>0</v>
      </c>
      <c r="AE2178" s="111">
        <f>Table5[[#This Row],[Column4]]+Table5[[#This Row],[Column14]]+Table5[[#This Row],[Column19]]+Table5[[#This Row],[Column12]]</f>
        <v>0</v>
      </c>
      <c r="AF2178" s="111">
        <f>Table5[[#This Row],[Column5]]+Table5[[#This Row],[Column13]]+Table5[[#This Row],[Column21]]+Table5[[#This Row],[Column18]]</f>
        <v>0</v>
      </c>
      <c r="AG2178" s="111">
        <f t="shared" si="368"/>
        <v>0</v>
      </c>
      <c r="AH2178" s="111">
        <f t="shared" si="369"/>
        <v>0</v>
      </c>
      <c r="AI2178" s="111">
        <f>Table5[[#This Row],[Column17]]-Table5[[#This Row],[Column20]]</f>
        <v>0</v>
      </c>
      <c r="AJ2178" s="111">
        <f t="shared" si="370"/>
        <v>0</v>
      </c>
      <c r="AK2178" s="111">
        <f t="shared" si="374"/>
        <v>0</v>
      </c>
      <c r="AL2178" s="111">
        <f t="shared" si="371"/>
        <v>0</v>
      </c>
      <c r="AM2178" s="111" t="str">
        <f t="shared" si="372"/>
        <v/>
      </c>
      <c r="AN2178" s="111" t="str">
        <f t="shared" ca="1" si="373"/>
        <v/>
      </c>
    </row>
    <row r="2179" spans="1:40" ht="20.25" customHeight="1" x14ac:dyDescent="0.3">
      <c r="A2179" s="107"/>
      <c r="B2179" s="144"/>
      <c r="C2179" s="119"/>
      <c r="D2179" s="120"/>
      <c r="E2179" s="119"/>
      <c r="F2179" s="119"/>
      <c r="G2179" s="120"/>
      <c r="H2179" s="119"/>
      <c r="I2179" s="109"/>
      <c r="L2179" s="108"/>
      <c r="M2179" s="108"/>
      <c r="N2179" s="108"/>
      <c r="O2179" s="108"/>
      <c r="P2179" s="108"/>
      <c r="Q2179" s="108"/>
      <c r="R2179" s="108"/>
      <c r="S2179" s="108"/>
      <c r="T2179" s="100">
        <f t="shared" ref="T2179:T2242" si="375">IF(E2179&lt;&gt;"",E2179,0)</f>
        <v>0</v>
      </c>
      <c r="U2179" s="111"/>
      <c r="V2179" s="111"/>
      <c r="W2179" s="111">
        <f>SUMIFS($F$3:F2179,$D$3:D2179,D2179,$C$3:C2179,"Buy")+SUMIFS($F$3:F2179,$D$3:D2179,D2179,$C$3:C2179,"Coin Deposit",$E$3:E2179,"&lt;&gt;")</f>
        <v>0</v>
      </c>
      <c r="X2179" s="111">
        <f t="shared" ref="X2179:X2242" si="376">IF(OR(C2179="buy",AND(C2179="Coin Deposit",E2179&lt;&gt;"")),SUMIFS($F:$F,$D:$D,D2179,$C:$C,"sell"),0)</f>
        <v>0</v>
      </c>
      <c r="Y2179" s="111">
        <f>IF($D2179=Y$1,SUMIFS($H$3:$H2179,$G$3:$G2179,Y$1,$C$3:$C2179,"Sell"),0)</f>
        <v>0</v>
      </c>
      <c r="Z2179" s="111">
        <f t="shared" ref="Z2179:Z2242" si="377">IF($D2179=Z$1,SUMIFS($H:$H,$G:$G,Z$1,$C:$C,"Buy")+SUMIFS($H:$H,$G:$G,Z$1,$C:$C,"Coin Deposit",$E:$E,"&lt;&gt;"),0)</f>
        <v>0</v>
      </c>
      <c r="AA2179" s="111">
        <f>IF($D2179=AA$1,SUMIFS($H$3:$H2179,$G$3:$G2179,AA$1,$C$3:$C2179,"Sell"),0)</f>
        <v>0</v>
      </c>
      <c r="AB2179" s="111">
        <f t="shared" ref="AB2179:AB2242" si="378">IF($D2179=AB$1,SUMIFS($H:$H,$G:$G,AB$1,$C:$C,"Buy")+SUMIFS($H:$H,$G:$G,AB$1,$C:$C,"Coin Deposit",$E:$E,"&lt;&gt;"),0)</f>
        <v>0</v>
      </c>
      <c r="AC2179" s="111">
        <f>SUMIFS('Deductions and Deposits'!$H:$H,'Deductions and Deposits'!$G:$G,D2179,'Deductions and Deposits'!$F:$F,"&lt;="&amp;B2179)+SUMIFS($F$3:F2179,$D$3:D2179,D2179,$C$3:C2179,"Coin Deposit",$E$3:E2179,"")</f>
        <v>0</v>
      </c>
      <c r="AD2179" s="111">
        <f>SUMIFS('Deductions and Deposits'!$D:$D,'Deductions and Deposits'!$C:$C,D2179)+SUMIFS($F:$F,$D:$D,D2179,$C:$C,"Coin Deduction")</f>
        <v>0</v>
      </c>
      <c r="AE2179" s="111">
        <f>Table5[[#This Row],[Column4]]+Table5[[#This Row],[Column14]]+Table5[[#This Row],[Column19]]+Table5[[#This Row],[Column12]]</f>
        <v>0</v>
      </c>
      <c r="AF2179" s="111">
        <f>Table5[[#This Row],[Column5]]+Table5[[#This Row],[Column13]]+Table5[[#This Row],[Column21]]+Table5[[#This Row],[Column18]]</f>
        <v>0</v>
      </c>
      <c r="AG2179" s="111">
        <f t="shared" ref="AG2179:AG2242" si="379">IF(AND((AC2179+Y2179+AA2179)&gt;AF2179,OR(C2179="buy",AND(C2179="Coin Deposit",E2179&lt;&gt;""))),(AC2179+Y2179+AA2179)-AF2179,0)</f>
        <v>0</v>
      </c>
      <c r="AH2179" s="111">
        <f t="shared" ref="AH2179:AH2242" si="380">IF(AND(AE2179&gt;AF2179,OR(C2179="buy",AND(C2179="Coin Deposit",E2179&lt;&gt;""))),AE2179-AF2179,0)</f>
        <v>0</v>
      </c>
      <c r="AI2179" s="111">
        <f>Table5[[#This Row],[Column17]]-Table5[[#This Row],[Column20]]</f>
        <v>0</v>
      </c>
      <c r="AJ2179" s="111">
        <f t="shared" ref="AJ2179:AJ2242" si="381">IF(AI2179&gt;F2179,F2179,AI2179)</f>
        <v>0</v>
      </c>
      <c r="AK2179" s="111">
        <f t="shared" si="374"/>
        <v>0</v>
      </c>
      <c r="AL2179" s="111">
        <f t="shared" ref="AL2179:AL2242" si="382">IFERROR(SUMIFS($AK:$AK,$D:$D,D2179)/SUMIFS($AJ:$AJ,$D:$D,D2179),0)</f>
        <v>0</v>
      </c>
      <c r="AM2179" s="111" t="str">
        <f t="shared" ref="AM2179:AM2242" si="383">C2179&amp;D2179</f>
        <v/>
      </c>
      <c r="AN2179" s="111" t="str">
        <f t="shared" ref="AN2179:AN2242" ca="1" si="384">OFFSET(AM2179,COUNTA($AM:$AM)-ROW()-(ROW()-ROW($AN$2)-1),)</f>
        <v/>
      </c>
    </row>
    <row r="2180" spans="1:40" ht="20.25" customHeight="1" x14ac:dyDescent="0.3">
      <c r="A2180" s="107"/>
      <c r="B2180" s="144"/>
      <c r="C2180" s="119"/>
      <c r="D2180" s="120"/>
      <c r="E2180" s="119"/>
      <c r="F2180" s="119"/>
      <c r="G2180" s="120"/>
      <c r="H2180" s="119"/>
      <c r="I2180" s="109"/>
      <c r="L2180" s="108"/>
      <c r="M2180" s="108"/>
      <c r="N2180" s="108"/>
      <c r="O2180" s="108"/>
      <c r="P2180" s="108"/>
      <c r="Q2180" s="108"/>
      <c r="R2180" s="108"/>
      <c r="S2180" s="108"/>
      <c r="T2180" s="100">
        <f t="shared" si="375"/>
        <v>0</v>
      </c>
      <c r="U2180" s="111"/>
      <c r="V2180" s="111"/>
      <c r="W2180" s="111">
        <f>SUMIFS($F$3:F2180,$D$3:D2180,D2180,$C$3:C2180,"Buy")+SUMIFS($F$3:F2180,$D$3:D2180,D2180,$C$3:C2180,"Coin Deposit",$E$3:E2180,"&lt;&gt;")</f>
        <v>0</v>
      </c>
      <c r="X2180" s="111">
        <f t="shared" si="376"/>
        <v>0</v>
      </c>
      <c r="Y2180" s="111">
        <f>IF($D2180=Y$1,SUMIFS($H$3:$H2180,$G$3:$G2180,Y$1,$C$3:$C2180,"Sell"),0)</f>
        <v>0</v>
      </c>
      <c r="Z2180" s="111">
        <f t="shared" si="377"/>
        <v>0</v>
      </c>
      <c r="AA2180" s="111">
        <f>IF($D2180=AA$1,SUMIFS($H$3:$H2180,$G$3:$G2180,AA$1,$C$3:$C2180,"Sell"),0)</f>
        <v>0</v>
      </c>
      <c r="AB2180" s="111">
        <f t="shared" si="378"/>
        <v>0</v>
      </c>
      <c r="AC2180" s="111">
        <f>SUMIFS('Deductions and Deposits'!$H:$H,'Deductions and Deposits'!$G:$G,D2180,'Deductions and Deposits'!$F:$F,"&lt;="&amp;B2180)+SUMIFS($F$3:F2180,$D$3:D2180,D2180,$C$3:C2180,"Coin Deposit",$E$3:E2180,"")</f>
        <v>0</v>
      </c>
      <c r="AD2180" s="111">
        <f>SUMIFS('Deductions and Deposits'!$D:$D,'Deductions and Deposits'!$C:$C,D2180)+SUMIFS($F:$F,$D:$D,D2180,$C:$C,"Coin Deduction")</f>
        <v>0</v>
      </c>
      <c r="AE2180" s="111">
        <f>Table5[[#This Row],[Column4]]+Table5[[#This Row],[Column14]]+Table5[[#This Row],[Column19]]+Table5[[#This Row],[Column12]]</f>
        <v>0</v>
      </c>
      <c r="AF2180" s="111">
        <f>Table5[[#This Row],[Column5]]+Table5[[#This Row],[Column13]]+Table5[[#This Row],[Column21]]+Table5[[#This Row],[Column18]]</f>
        <v>0</v>
      </c>
      <c r="AG2180" s="111">
        <f t="shared" si="379"/>
        <v>0</v>
      </c>
      <c r="AH2180" s="111">
        <f t="shared" si="380"/>
        <v>0</v>
      </c>
      <c r="AI2180" s="111">
        <f>Table5[[#This Row],[Column17]]-Table5[[#This Row],[Column20]]</f>
        <v>0</v>
      </c>
      <c r="AJ2180" s="111">
        <f t="shared" si="381"/>
        <v>0</v>
      </c>
      <c r="AK2180" s="111">
        <f t="shared" si="374"/>
        <v>0</v>
      </c>
      <c r="AL2180" s="111">
        <f t="shared" si="382"/>
        <v>0</v>
      </c>
      <c r="AM2180" s="111" t="str">
        <f t="shared" si="383"/>
        <v/>
      </c>
      <c r="AN2180" s="111" t="str">
        <f t="shared" ca="1" si="384"/>
        <v/>
      </c>
    </row>
    <row r="2181" spans="1:40" ht="20.25" customHeight="1" x14ac:dyDescent="0.3">
      <c r="A2181" s="107"/>
      <c r="B2181" s="144"/>
      <c r="C2181" s="119"/>
      <c r="D2181" s="120"/>
      <c r="E2181" s="119"/>
      <c r="F2181" s="119"/>
      <c r="G2181" s="120"/>
      <c r="H2181" s="119"/>
      <c r="I2181" s="109"/>
      <c r="L2181" s="108"/>
      <c r="M2181" s="108"/>
      <c r="N2181" s="108"/>
      <c r="O2181" s="108"/>
      <c r="P2181" s="108"/>
      <c r="Q2181" s="108"/>
      <c r="R2181" s="108"/>
      <c r="S2181" s="108"/>
      <c r="T2181" s="100">
        <f t="shared" si="375"/>
        <v>0</v>
      </c>
      <c r="U2181" s="111"/>
      <c r="V2181" s="111"/>
      <c r="W2181" s="111">
        <f>SUMIFS($F$3:F2181,$D$3:D2181,D2181,$C$3:C2181,"Buy")+SUMIFS($F$3:F2181,$D$3:D2181,D2181,$C$3:C2181,"Coin Deposit",$E$3:E2181,"&lt;&gt;")</f>
        <v>0</v>
      </c>
      <c r="X2181" s="111">
        <f t="shared" si="376"/>
        <v>0</v>
      </c>
      <c r="Y2181" s="111">
        <f>IF($D2181=Y$1,SUMIFS($H$3:$H2181,$G$3:$G2181,Y$1,$C$3:$C2181,"Sell"),0)</f>
        <v>0</v>
      </c>
      <c r="Z2181" s="111">
        <f t="shared" si="377"/>
        <v>0</v>
      </c>
      <c r="AA2181" s="111">
        <f>IF($D2181=AA$1,SUMIFS($H$3:$H2181,$G$3:$G2181,AA$1,$C$3:$C2181,"Sell"),0)</f>
        <v>0</v>
      </c>
      <c r="AB2181" s="111">
        <f t="shared" si="378"/>
        <v>0</v>
      </c>
      <c r="AC2181" s="111">
        <f>SUMIFS('Deductions and Deposits'!$H:$H,'Deductions and Deposits'!$G:$G,D2181,'Deductions and Deposits'!$F:$F,"&lt;="&amp;B2181)+SUMIFS($F$3:F2181,$D$3:D2181,D2181,$C$3:C2181,"Coin Deposit",$E$3:E2181,"")</f>
        <v>0</v>
      </c>
      <c r="AD2181" s="111">
        <f>SUMIFS('Deductions and Deposits'!$D:$D,'Deductions and Deposits'!$C:$C,D2181)+SUMIFS($F:$F,$D:$D,D2181,$C:$C,"Coin Deduction")</f>
        <v>0</v>
      </c>
      <c r="AE2181" s="111">
        <f>Table5[[#This Row],[Column4]]+Table5[[#This Row],[Column14]]+Table5[[#This Row],[Column19]]+Table5[[#This Row],[Column12]]</f>
        <v>0</v>
      </c>
      <c r="AF2181" s="111">
        <f>Table5[[#This Row],[Column5]]+Table5[[#This Row],[Column13]]+Table5[[#This Row],[Column21]]+Table5[[#This Row],[Column18]]</f>
        <v>0</v>
      </c>
      <c r="AG2181" s="111">
        <f t="shared" si="379"/>
        <v>0</v>
      </c>
      <c r="AH2181" s="111">
        <f t="shared" si="380"/>
        <v>0</v>
      </c>
      <c r="AI2181" s="111">
        <f>Table5[[#This Row],[Column17]]-Table5[[#This Row],[Column20]]</f>
        <v>0</v>
      </c>
      <c r="AJ2181" s="111">
        <f t="shared" si="381"/>
        <v>0</v>
      </c>
      <c r="AK2181" s="111">
        <f t="shared" si="374"/>
        <v>0</v>
      </c>
      <c r="AL2181" s="111">
        <f t="shared" si="382"/>
        <v>0</v>
      </c>
      <c r="AM2181" s="111" t="str">
        <f t="shared" si="383"/>
        <v/>
      </c>
      <c r="AN2181" s="111" t="str">
        <f t="shared" ca="1" si="384"/>
        <v/>
      </c>
    </row>
    <row r="2182" spans="1:40" ht="20.25" customHeight="1" x14ac:dyDescent="0.3">
      <c r="A2182" s="107"/>
      <c r="B2182" s="144"/>
      <c r="C2182" s="119"/>
      <c r="D2182" s="120"/>
      <c r="E2182" s="119"/>
      <c r="F2182" s="119"/>
      <c r="G2182" s="120"/>
      <c r="H2182" s="119"/>
      <c r="I2182" s="109"/>
      <c r="L2182" s="108"/>
      <c r="M2182" s="108"/>
      <c r="N2182" s="108"/>
      <c r="O2182" s="108"/>
      <c r="P2182" s="108"/>
      <c r="Q2182" s="108"/>
      <c r="R2182" s="108"/>
      <c r="S2182" s="108"/>
      <c r="T2182" s="100">
        <f t="shared" si="375"/>
        <v>0</v>
      </c>
      <c r="U2182" s="111"/>
      <c r="V2182" s="111"/>
      <c r="W2182" s="111">
        <f>SUMIFS($F$3:F2182,$D$3:D2182,D2182,$C$3:C2182,"Buy")+SUMIFS($F$3:F2182,$D$3:D2182,D2182,$C$3:C2182,"Coin Deposit",$E$3:E2182,"&lt;&gt;")</f>
        <v>0</v>
      </c>
      <c r="X2182" s="111">
        <f t="shared" si="376"/>
        <v>0</v>
      </c>
      <c r="Y2182" s="111">
        <f>IF($D2182=Y$1,SUMIFS($H$3:$H2182,$G$3:$G2182,Y$1,$C$3:$C2182,"Sell"),0)</f>
        <v>0</v>
      </c>
      <c r="Z2182" s="111">
        <f t="shared" si="377"/>
        <v>0</v>
      </c>
      <c r="AA2182" s="111">
        <f>IF($D2182=AA$1,SUMIFS($H$3:$H2182,$G$3:$G2182,AA$1,$C$3:$C2182,"Sell"),0)</f>
        <v>0</v>
      </c>
      <c r="AB2182" s="111">
        <f t="shared" si="378"/>
        <v>0</v>
      </c>
      <c r="AC2182" s="111">
        <f>SUMIFS('Deductions and Deposits'!$H:$H,'Deductions and Deposits'!$G:$G,D2182,'Deductions and Deposits'!$F:$F,"&lt;="&amp;B2182)+SUMIFS($F$3:F2182,$D$3:D2182,D2182,$C$3:C2182,"Coin Deposit",$E$3:E2182,"")</f>
        <v>0</v>
      </c>
      <c r="AD2182" s="111">
        <f>SUMIFS('Deductions and Deposits'!$D:$D,'Deductions and Deposits'!$C:$C,D2182)+SUMIFS($F:$F,$D:$D,D2182,$C:$C,"Coin Deduction")</f>
        <v>0</v>
      </c>
      <c r="AE2182" s="111">
        <f>Table5[[#This Row],[Column4]]+Table5[[#This Row],[Column14]]+Table5[[#This Row],[Column19]]+Table5[[#This Row],[Column12]]</f>
        <v>0</v>
      </c>
      <c r="AF2182" s="111">
        <f>Table5[[#This Row],[Column5]]+Table5[[#This Row],[Column13]]+Table5[[#This Row],[Column21]]+Table5[[#This Row],[Column18]]</f>
        <v>0</v>
      </c>
      <c r="AG2182" s="111">
        <f t="shared" si="379"/>
        <v>0</v>
      </c>
      <c r="AH2182" s="111">
        <f t="shared" si="380"/>
        <v>0</v>
      </c>
      <c r="AI2182" s="111">
        <f>Table5[[#This Row],[Column17]]-Table5[[#This Row],[Column20]]</f>
        <v>0</v>
      </c>
      <c r="AJ2182" s="111">
        <f t="shared" si="381"/>
        <v>0</v>
      </c>
      <c r="AK2182" s="111">
        <f t="shared" si="374"/>
        <v>0</v>
      </c>
      <c r="AL2182" s="111">
        <f t="shared" si="382"/>
        <v>0</v>
      </c>
      <c r="AM2182" s="111" t="str">
        <f t="shared" si="383"/>
        <v/>
      </c>
      <c r="AN2182" s="111" t="str">
        <f t="shared" ca="1" si="384"/>
        <v/>
      </c>
    </row>
    <row r="2183" spans="1:40" ht="20.25" customHeight="1" x14ac:dyDescent="0.3">
      <c r="A2183" s="107"/>
      <c r="B2183" s="144"/>
      <c r="C2183" s="119"/>
      <c r="D2183" s="120"/>
      <c r="E2183" s="119"/>
      <c r="F2183" s="119"/>
      <c r="G2183" s="120"/>
      <c r="H2183" s="119"/>
      <c r="I2183" s="109"/>
      <c r="L2183" s="108"/>
      <c r="M2183" s="108"/>
      <c r="N2183" s="108"/>
      <c r="O2183" s="108"/>
      <c r="P2183" s="108"/>
      <c r="Q2183" s="108"/>
      <c r="R2183" s="108"/>
      <c r="S2183" s="108"/>
      <c r="T2183" s="100">
        <f t="shared" si="375"/>
        <v>0</v>
      </c>
      <c r="U2183" s="111"/>
      <c r="V2183" s="111"/>
      <c r="W2183" s="111">
        <f>SUMIFS($F$3:F2183,$D$3:D2183,D2183,$C$3:C2183,"Buy")+SUMIFS($F$3:F2183,$D$3:D2183,D2183,$C$3:C2183,"Coin Deposit",$E$3:E2183,"&lt;&gt;")</f>
        <v>0</v>
      </c>
      <c r="X2183" s="111">
        <f t="shared" si="376"/>
        <v>0</v>
      </c>
      <c r="Y2183" s="111">
        <f>IF($D2183=Y$1,SUMIFS($H$3:$H2183,$G$3:$G2183,Y$1,$C$3:$C2183,"Sell"),0)</f>
        <v>0</v>
      </c>
      <c r="Z2183" s="111">
        <f t="shared" si="377"/>
        <v>0</v>
      </c>
      <c r="AA2183" s="111">
        <f>IF($D2183=AA$1,SUMIFS($H$3:$H2183,$G$3:$G2183,AA$1,$C$3:$C2183,"Sell"),0)</f>
        <v>0</v>
      </c>
      <c r="AB2183" s="111">
        <f t="shared" si="378"/>
        <v>0</v>
      </c>
      <c r="AC2183" s="111">
        <f>SUMIFS('Deductions and Deposits'!$H:$H,'Deductions and Deposits'!$G:$G,D2183,'Deductions and Deposits'!$F:$F,"&lt;="&amp;B2183)+SUMIFS($F$3:F2183,$D$3:D2183,D2183,$C$3:C2183,"Coin Deposit",$E$3:E2183,"")</f>
        <v>0</v>
      </c>
      <c r="AD2183" s="111">
        <f>SUMIFS('Deductions and Deposits'!$D:$D,'Deductions and Deposits'!$C:$C,D2183)+SUMIFS($F:$F,$D:$D,D2183,$C:$C,"Coin Deduction")</f>
        <v>0</v>
      </c>
      <c r="AE2183" s="111">
        <f>Table5[[#This Row],[Column4]]+Table5[[#This Row],[Column14]]+Table5[[#This Row],[Column19]]+Table5[[#This Row],[Column12]]</f>
        <v>0</v>
      </c>
      <c r="AF2183" s="111">
        <f>Table5[[#This Row],[Column5]]+Table5[[#This Row],[Column13]]+Table5[[#This Row],[Column21]]+Table5[[#This Row],[Column18]]</f>
        <v>0</v>
      </c>
      <c r="AG2183" s="111">
        <f t="shared" si="379"/>
        <v>0</v>
      </c>
      <c r="AH2183" s="111">
        <f t="shared" si="380"/>
        <v>0</v>
      </c>
      <c r="AI2183" s="111">
        <f>Table5[[#This Row],[Column17]]-Table5[[#This Row],[Column20]]</f>
        <v>0</v>
      </c>
      <c r="AJ2183" s="111">
        <f t="shared" si="381"/>
        <v>0</v>
      </c>
      <c r="AK2183" s="111">
        <f t="shared" si="374"/>
        <v>0</v>
      </c>
      <c r="AL2183" s="111">
        <f t="shared" si="382"/>
        <v>0</v>
      </c>
      <c r="AM2183" s="111" t="str">
        <f t="shared" si="383"/>
        <v/>
      </c>
      <c r="AN2183" s="111" t="str">
        <f t="shared" ca="1" si="384"/>
        <v/>
      </c>
    </row>
    <row r="2184" spans="1:40" ht="20.25" customHeight="1" x14ac:dyDescent="0.3">
      <c r="A2184" s="107"/>
      <c r="B2184" s="144"/>
      <c r="C2184" s="119"/>
      <c r="D2184" s="120"/>
      <c r="E2184" s="119"/>
      <c r="F2184" s="119"/>
      <c r="G2184" s="120"/>
      <c r="H2184" s="119"/>
      <c r="I2184" s="109"/>
      <c r="L2184" s="108"/>
      <c r="M2184" s="108"/>
      <c r="N2184" s="108"/>
      <c r="O2184" s="108"/>
      <c r="P2184" s="108"/>
      <c r="Q2184" s="108"/>
      <c r="R2184" s="108"/>
      <c r="S2184" s="108"/>
      <c r="T2184" s="100">
        <f t="shared" si="375"/>
        <v>0</v>
      </c>
      <c r="U2184" s="111"/>
      <c r="V2184" s="111"/>
      <c r="W2184" s="111">
        <f>SUMIFS($F$3:F2184,$D$3:D2184,D2184,$C$3:C2184,"Buy")+SUMIFS($F$3:F2184,$D$3:D2184,D2184,$C$3:C2184,"Coin Deposit",$E$3:E2184,"&lt;&gt;")</f>
        <v>0</v>
      </c>
      <c r="X2184" s="111">
        <f t="shared" si="376"/>
        <v>0</v>
      </c>
      <c r="Y2184" s="111">
        <f>IF($D2184=Y$1,SUMIFS($H$3:$H2184,$G$3:$G2184,Y$1,$C$3:$C2184,"Sell"),0)</f>
        <v>0</v>
      </c>
      <c r="Z2184" s="111">
        <f t="shared" si="377"/>
        <v>0</v>
      </c>
      <c r="AA2184" s="111">
        <f>IF($D2184=AA$1,SUMIFS($H$3:$H2184,$G$3:$G2184,AA$1,$C$3:$C2184,"Sell"),0)</f>
        <v>0</v>
      </c>
      <c r="AB2184" s="111">
        <f t="shared" si="378"/>
        <v>0</v>
      </c>
      <c r="AC2184" s="111">
        <f>SUMIFS('Deductions and Deposits'!$H:$H,'Deductions and Deposits'!$G:$G,D2184,'Deductions and Deposits'!$F:$F,"&lt;="&amp;B2184)+SUMIFS($F$3:F2184,$D$3:D2184,D2184,$C$3:C2184,"Coin Deposit",$E$3:E2184,"")</f>
        <v>0</v>
      </c>
      <c r="AD2184" s="111">
        <f>SUMIFS('Deductions and Deposits'!$D:$D,'Deductions and Deposits'!$C:$C,D2184)+SUMIFS($F:$F,$D:$D,D2184,$C:$C,"Coin Deduction")</f>
        <v>0</v>
      </c>
      <c r="AE2184" s="111">
        <f>Table5[[#This Row],[Column4]]+Table5[[#This Row],[Column14]]+Table5[[#This Row],[Column19]]+Table5[[#This Row],[Column12]]</f>
        <v>0</v>
      </c>
      <c r="AF2184" s="111">
        <f>Table5[[#This Row],[Column5]]+Table5[[#This Row],[Column13]]+Table5[[#This Row],[Column21]]+Table5[[#This Row],[Column18]]</f>
        <v>0</v>
      </c>
      <c r="AG2184" s="111">
        <f t="shared" si="379"/>
        <v>0</v>
      </c>
      <c r="AH2184" s="111">
        <f t="shared" si="380"/>
        <v>0</v>
      </c>
      <c r="AI2184" s="111">
        <f>Table5[[#This Row],[Column17]]-Table5[[#This Row],[Column20]]</f>
        <v>0</v>
      </c>
      <c r="AJ2184" s="111">
        <f t="shared" si="381"/>
        <v>0</v>
      </c>
      <c r="AK2184" s="111">
        <f t="shared" si="374"/>
        <v>0</v>
      </c>
      <c r="AL2184" s="111">
        <f t="shared" si="382"/>
        <v>0</v>
      </c>
      <c r="AM2184" s="111" t="str">
        <f t="shared" si="383"/>
        <v/>
      </c>
      <c r="AN2184" s="111" t="str">
        <f t="shared" ca="1" si="384"/>
        <v/>
      </c>
    </row>
    <row r="2185" spans="1:40" ht="20.25" customHeight="1" x14ac:dyDescent="0.3">
      <c r="A2185" s="107"/>
      <c r="B2185" s="144"/>
      <c r="C2185" s="119"/>
      <c r="D2185" s="120"/>
      <c r="E2185" s="119"/>
      <c r="F2185" s="119"/>
      <c r="G2185" s="120"/>
      <c r="H2185" s="119"/>
      <c r="I2185" s="109"/>
      <c r="L2185" s="108"/>
      <c r="M2185" s="108"/>
      <c r="N2185" s="108"/>
      <c r="O2185" s="108"/>
      <c r="P2185" s="108"/>
      <c r="Q2185" s="108"/>
      <c r="R2185" s="108"/>
      <c r="S2185" s="108"/>
      <c r="T2185" s="100">
        <f t="shared" si="375"/>
        <v>0</v>
      </c>
      <c r="U2185" s="111"/>
      <c r="V2185" s="111"/>
      <c r="W2185" s="111">
        <f>SUMIFS($F$3:F2185,$D$3:D2185,D2185,$C$3:C2185,"Buy")+SUMIFS($F$3:F2185,$D$3:D2185,D2185,$C$3:C2185,"Coin Deposit",$E$3:E2185,"&lt;&gt;")</f>
        <v>0</v>
      </c>
      <c r="X2185" s="111">
        <f t="shared" si="376"/>
        <v>0</v>
      </c>
      <c r="Y2185" s="111">
        <f>IF($D2185=Y$1,SUMIFS($H$3:$H2185,$G$3:$G2185,Y$1,$C$3:$C2185,"Sell"),0)</f>
        <v>0</v>
      </c>
      <c r="Z2185" s="111">
        <f t="shared" si="377"/>
        <v>0</v>
      </c>
      <c r="AA2185" s="111">
        <f>IF($D2185=AA$1,SUMIFS($H$3:$H2185,$G$3:$G2185,AA$1,$C$3:$C2185,"Sell"),0)</f>
        <v>0</v>
      </c>
      <c r="AB2185" s="111">
        <f t="shared" si="378"/>
        <v>0</v>
      </c>
      <c r="AC2185" s="111">
        <f>SUMIFS('Deductions and Deposits'!$H:$H,'Deductions and Deposits'!$G:$G,D2185,'Deductions and Deposits'!$F:$F,"&lt;="&amp;B2185)+SUMIFS($F$3:F2185,$D$3:D2185,D2185,$C$3:C2185,"Coin Deposit",$E$3:E2185,"")</f>
        <v>0</v>
      </c>
      <c r="AD2185" s="111">
        <f>SUMIFS('Deductions and Deposits'!$D:$D,'Deductions and Deposits'!$C:$C,D2185)+SUMIFS($F:$F,$D:$D,D2185,$C:$C,"Coin Deduction")</f>
        <v>0</v>
      </c>
      <c r="AE2185" s="111">
        <f>Table5[[#This Row],[Column4]]+Table5[[#This Row],[Column14]]+Table5[[#This Row],[Column19]]+Table5[[#This Row],[Column12]]</f>
        <v>0</v>
      </c>
      <c r="AF2185" s="111">
        <f>Table5[[#This Row],[Column5]]+Table5[[#This Row],[Column13]]+Table5[[#This Row],[Column21]]+Table5[[#This Row],[Column18]]</f>
        <v>0</v>
      </c>
      <c r="AG2185" s="111">
        <f t="shared" si="379"/>
        <v>0</v>
      </c>
      <c r="AH2185" s="111">
        <f t="shared" si="380"/>
        <v>0</v>
      </c>
      <c r="AI2185" s="111">
        <f>Table5[[#This Row],[Column17]]-Table5[[#This Row],[Column20]]</f>
        <v>0</v>
      </c>
      <c r="AJ2185" s="111">
        <f t="shared" si="381"/>
        <v>0</v>
      </c>
      <c r="AK2185" s="111">
        <f t="shared" si="374"/>
        <v>0</v>
      </c>
      <c r="AL2185" s="111">
        <f t="shared" si="382"/>
        <v>0</v>
      </c>
      <c r="AM2185" s="111" t="str">
        <f t="shared" si="383"/>
        <v/>
      </c>
      <c r="AN2185" s="111" t="str">
        <f t="shared" ca="1" si="384"/>
        <v/>
      </c>
    </row>
    <row r="2186" spans="1:40" ht="20.25" customHeight="1" x14ac:dyDescent="0.3">
      <c r="A2186" s="107"/>
      <c r="B2186" s="144"/>
      <c r="C2186" s="119"/>
      <c r="D2186" s="120"/>
      <c r="E2186" s="119"/>
      <c r="F2186" s="119"/>
      <c r="G2186" s="120"/>
      <c r="H2186" s="119"/>
      <c r="I2186" s="109"/>
      <c r="L2186" s="108"/>
      <c r="M2186" s="108"/>
      <c r="N2186" s="108"/>
      <c r="O2186" s="108"/>
      <c r="P2186" s="108"/>
      <c r="Q2186" s="108"/>
      <c r="R2186" s="108"/>
      <c r="S2186" s="108"/>
      <c r="T2186" s="100">
        <f t="shared" si="375"/>
        <v>0</v>
      </c>
      <c r="U2186" s="111"/>
      <c r="V2186" s="111"/>
      <c r="W2186" s="111">
        <f>SUMIFS($F$3:F2186,$D$3:D2186,D2186,$C$3:C2186,"Buy")+SUMIFS($F$3:F2186,$D$3:D2186,D2186,$C$3:C2186,"Coin Deposit",$E$3:E2186,"&lt;&gt;")</f>
        <v>0</v>
      </c>
      <c r="X2186" s="111">
        <f t="shared" si="376"/>
        <v>0</v>
      </c>
      <c r="Y2186" s="111">
        <f>IF($D2186=Y$1,SUMIFS($H$3:$H2186,$G$3:$G2186,Y$1,$C$3:$C2186,"Sell"),0)</f>
        <v>0</v>
      </c>
      <c r="Z2186" s="111">
        <f t="shared" si="377"/>
        <v>0</v>
      </c>
      <c r="AA2186" s="111">
        <f>IF($D2186=AA$1,SUMIFS($H$3:$H2186,$G$3:$G2186,AA$1,$C$3:$C2186,"Sell"),0)</f>
        <v>0</v>
      </c>
      <c r="AB2186" s="111">
        <f t="shared" si="378"/>
        <v>0</v>
      </c>
      <c r="AC2186" s="111">
        <f>SUMIFS('Deductions and Deposits'!$H:$H,'Deductions and Deposits'!$G:$G,D2186,'Deductions and Deposits'!$F:$F,"&lt;="&amp;B2186)+SUMIFS($F$3:F2186,$D$3:D2186,D2186,$C$3:C2186,"Coin Deposit",$E$3:E2186,"")</f>
        <v>0</v>
      </c>
      <c r="AD2186" s="111">
        <f>SUMIFS('Deductions and Deposits'!$D:$D,'Deductions and Deposits'!$C:$C,D2186)+SUMIFS($F:$F,$D:$D,D2186,$C:$C,"Coin Deduction")</f>
        <v>0</v>
      </c>
      <c r="AE2186" s="111">
        <f>Table5[[#This Row],[Column4]]+Table5[[#This Row],[Column14]]+Table5[[#This Row],[Column19]]+Table5[[#This Row],[Column12]]</f>
        <v>0</v>
      </c>
      <c r="AF2186" s="111">
        <f>Table5[[#This Row],[Column5]]+Table5[[#This Row],[Column13]]+Table5[[#This Row],[Column21]]+Table5[[#This Row],[Column18]]</f>
        <v>0</v>
      </c>
      <c r="AG2186" s="111">
        <f t="shared" si="379"/>
        <v>0</v>
      </c>
      <c r="AH2186" s="111">
        <f t="shared" si="380"/>
        <v>0</v>
      </c>
      <c r="AI2186" s="111">
        <f>Table5[[#This Row],[Column17]]-Table5[[#This Row],[Column20]]</f>
        <v>0</v>
      </c>
      <c r="AJ2186" s="111">
        <f t="shared" si="381"/>
        <v>0</v>
      </c>
      <c r="AK2186" s="111">
        <f t="shared" si="374"/>
        <v>0</v>
      </c>
      <c r="AL2186" s="111">
        <f t="shared" si="382"/>
        <v>0</v>
      </c>
      <c r="AM2186" s="111" t="str">
        <f t="shared" si="383"/>
        <v/>
      </c>
      <c r="AN2186" s="111" t="str">
        <f t="shared" ca="1" si="384"/>
        <v/>
      </c>
    </row>
    <row r="2187" spans="1:40" ht="20.25" customHeight="1" x14ac:dyDescent="0.3">
      <c r="A2187" s="107"/>
      <c r="B2187" s="144"/>
      <c r="C2187" s="119"/>
      <c r="D2187" s="120"/>
      <c r="E2187" s="119"/>
      <c r="F2187" s="119"/>
      <c r="G2187" s="120"/>
      <c r="H2187" s="119"/>
      <c r="I2187" s="109"/>
      <c r="L2187" s="108"/>
      <c r="M2187" s="108"/>
      <c r="N2187" s="108"/>
      <c r="O2187" s="108"/>
      <c r="P2187" s="108"/>
      <c r="Q2187" s="108"/>
      <c r="R2187" s="108"/>
      <c r="S2187" s="108"/>
      <c r="T2187" s="100">
        <f t="shared" si="375"/>
        <v>0</v>
      </c>
      <c r="U2187" s="111"/>
      <c r="V2187" s="111"/>
      <c r="W2187" s="111">
        <f>SUMIFS($F$3:F2187,$D$3:D2187,D2187,$C$3:C2187,"Buy")+SUMIFS($F$3:F2187,$D$3:D2187,D2187,$C$3:C2187,"Coin Deposit",$E$3:E2187,"&lt;&gt;")</f>
        <v>0</v>
      </c>
      <c r="X2187" s="111">
        <f t="shared" si="376"/>
        <v>0</v>
      </c>
      <c r="Y2187" s="111">
        <f>IF($D2187=Y$1,SUMIFS($H$3:$H2187,$G$3:$G2187,Y$1,$C$3:$C2187,"Sell"),0)</f>
        <v>0</v>
      </c>
      <c r="Z2187" s="111">
        <f t="shared" si="377"/>
        <v>0</v>
      </c>
      <c r="AA2187" s="111">
        <f>IF($D2187=AA$1,SUMIFS($H$3:$H2187,$G$3:$G2187,AA$1,$C$3:$C2187,"Sell"),0)</f>
        <v>0</v>
      </c>
      <c r="AB2187" s="111">
        <f t="shared" si="378"/>
        <v>0</v>
      </c>
      <c r="AC2187" s="111">
        <f>SUMIFS('Deductions and Deposits'!$H:$H,'Deductions and Deposits'!$G:$G,D2187,'Deductions and Deposits'!$F:$F,"&lt;="&amp;B2187)+SUMIFS($F$3:F2187,$D$3:D2187,D2187,$C$3:C2187,"Coin Deposit",$E$3:E2187,"")</f>
        <v>0</v>
      </c>
      <c r="AD2187" s="111">
        <f>SUMIFS('Deductions and Deposits'!$D:$D,'Deductions and Deposits'!$C:$C,D2187)+SUMIFS($F:$F,$D:$D,D2187,$C:$C,"Coin Deduction")</f>
        <v>0</v>
      </c>
      <c r="AE2187" s="111">
        <f>Table5[[#This Row],[Column4]]+Table5[[#This Row],[Column14]]+Table5[[#This Row],[Column19]]+Table5[[#This Row],[Column12]]</f>
        <v>0</v>
      </c>
      <c r="AF2187" s="111">
        <f>Table5[[#This Row],[Column5]]+Table5[[#This Row],[Column13]]+Table5[[#This Row],[Column21]]+Table5[[#This Row],[Column18]]</f>
        <v>0</v>
      </c>
      <c r="AG2187" s="111">
        <f t="shared" si="379"/>
        <v>0</v>
      </c>
      <c r="AH2187" s="111">
        <f t="shared" si="380"/>
        <v>0</v>
      </c>
      <c r="AI2187" s="111">
        <f>Table5[[#This Row],[Column17]]-Table5[[#This Row],[Column20]]</f>
        <v>0</v>
      </c>
      <c r="AJ2187" s="111">
        <f t="shared" si="381"/>
        <v>0</v>
      </c>
      <c r="AK2187" s="111">
        <f t="shared" si="374"/>
        <v>0</v>
      </c>
      <c r="AL2187" s="111">
        <f t="shared" si="382"/>
        <v>0</v>
      </c>
      <c r="AM2187" s="111" t="str">
        <f t="shared" si="383"/>
        <v/>
      </c>
      <c r="AN2187" s="111" t="str">
        <f t="shared" ca="1" si="384"/>
        <v/>
      </c>
    </row>
    <row r="2188" spans="1:40" ht="20.25" customHeight="1" x14ac:dyDescent="0.3">
      <c r="A2188" s="107"/>
      <c r="B2188" s="144"/>
      <c r="C2188" s="119"/>
      <c r="D2188" s="120"/>
      <c r="E2188" s="119"/>
      <c r="F2188" s="119"/>
      <c r="G2188" s="120"/>
      <c r="H2188" s="119"/>
      <c r="I2188" s="109"/>
      <c r="L2188" s="108"/>
      <c r="M2188" s="108"/>
      <c r="N2188" s="108"/>
      <c r="O2188" s="108"/>
      <c r="P2188" s="108"/>
      <c r="Q2188" s="108"/>
      <c r="R2188" s="108"/>
      <c r="S2188" s="108"/>
      <c r="T2188" s="100">
        <f t="shared" si="375"/>
        <v>0</v>
      </c>
      <c r="U2188" s="111"/>
      <c r="V2188" s="111"/>
      <c r="W2188" s="111">
        <f>SUMIFS($F$3:F2188,$D$3:D2188,D2188,$C$3:C2188,"Buy")+SUMIFS($F$3:F2188,$D$3:D2188,D2188,$C$3:C2188,"Coin Deposit",$E$3:E2188,"&lt;&gt;")</f>
        <v>0</v>
      </c>
      <c r="X2188" s="111">
        <f t="shared" si="376"/>
        <v>0</v>
      </c>
      <c r="Y2188" s="111">
        <f>IF($D2188=Y$1,SUMIFS($H$3:$H2188,$G$3:$G2188,Y$1,$C$3:$C2188,"Sell"),0)</f>
        <v>0</v>
      </c>
      <c r="Z2188" s="111">
        <f t="shared" si="377"/>
        <v>0</v>
      </c>
      <c r="AA2188" s="111">
        <f>IF($D2188=AA$1,SUMIFS($H$3:$H2188,$G$3:$G2188,AA$1,$C$3:$C2188,"Sell"),0)</f>
        <v>0</v>
      </c>
      <c r="AB2188" s="111">
        <f t="shared" si="378"/>
        <v>0</v>
      </c>
      <c r="AC2188" s="111">
        <f>SUMIFS('Deductions and Deposits'!$H:$H,'Deductions and Deposits'!$G:$G,D2188,'Deductions and Deposits'!$F:$F,"&lt;="&amp;B2188)+SUMIFS($F$3:F2188,$D$3:D2188,D2188,$C$3:C2188,"Coin Deposit",$E$3:E2188,"")</f>
        <v>0</v>
      </c>
      <c r="AD2188" s="111">
        <f>SUMIFS('Deductions and Deposits'!$D:$D,'Deductions and Deposits'!$C:$C,D2188)+SUMIFS($F:$F,$D:$D,D2188,$C:$C,"Coin Deduction")</f>
        <v>0</v>
      </c>
      <c r="AE2188" s="111">
        <f>Table5[[#This Row],[Column4]]+Table5[[#This Row],[Column14]]+Table5[[#This Row],[Column19]]+Table5[[#This Row],[Column12]]</f>
        <v>0</v>
      </c>
      <c r="AF2188" s="111">
        <f>Table5[[#This Row],[Column5]]+Table5[[#This Row],[Column13]]+Table5[[#This Row],[Column21]]+Table5[[#This Row],[Column18]]</f>
        <v>0</v>
      </c>
      <c r="AG2188" s="111">
        <f t="shared" si="379"/>
        <v>0</v>
      </c>
      <c r="AH2188" s="111">
        <f t="shared" si="380"/>
        <v>0</v>
      </c>
      <c r="AI2188" s="111">
        <f>Table5[[#This Row],[Column17]]-Table5[[#This Row],[Column20]]</f>
        <v>0</v>
      </c>
      <c r="AJ2188" s="111">
        <f t="shared" si="381"/>
        <v>0</v>
      </c>
      <c r="AK2188" s="111">
        <f t="shared" si="374"/>
        <v>0</v>
      </c>
      <c r="AL2188" s="111">
        <f t="shared" si="382"/>
        <v>0</v>
      </c>
      <c r="AM2188" s="111" t="str">
        <f t="shared" si="383"/>
        <v/>
      </c>
      <c r="AN2188" s="111" t="str">
        <f t="shared" ca="1" si="384"/>
        <v/>
      </c>
    </row>
    <row r="2189" spans="1:40" ht="20.25" customHeight="1" x14ac:dyDescent="0.3">
      <c r="A2189" s="107"/>
      <c r="B2189" s="144"/>
      <c r="C2189" s="119"/>
      <c r="D2189" s="120"/>
      <c r="E2189" s="119"/>
      <c r="F2189" s="119"/>
      <c r="G2189" s="120"/>
      <c r="H2189" s="119"/>
      <c r="I2189" s="109"/>
      <c r="L2189" s="108"/>
      <c r="M2189" s="108"/>
      <c r="N2189" s="108"/>
      <c r="O2189" s="108"/>
      <c r="P2189" s="108"/>
      <c r="Q2189" s="108"/>
      <c r="R2189" s="108"/>
      <c r="S2189" s="108"/>
      <c r="T2189" s="100">
        <f t="shared" si="375"/>
        <v>0</v>
      </c>
      <c r="U2189" s="111"/>
      <c r="V2189" s="111"/>
      <c r="W2189" s="111">
        <f>SUMIFS($F$3:F2189,$D$3:D2189,D2189,$C$3:C2189,"Buy")+SUMIFS($F$3:F2189,$D$3:D2189,D2189,$C$3:C2189,"Coin Deposit",$E$3:E2189,"&lt;&gt;")</f>
        <v>0</v>
      </c>
      <c r="X2189" s="111">
        <f t="shared" si="376"/>
        <v>0</v>
      </c>
      <c r="Y2189" s="111">
        <f>IF($D2189=Y$1,SUMIFS($H$3:$H2189,$G$3:$G2189,Y$1,$C$3:$C2189,"Sell"),0)</f>
        <v>0</v>
      </c>
      <c r="Z2189" s="111">
        <f t="shared" si="377"/>
        <v>0</v>
      </c>
      <c r="AA2189" s="111">
        <f>IF($D2189=AA$1,SUMIFS($H$3:$H2189,$G$3:$G2189,AA$1,$C$3:$C2189,"Sell"),0)</f>
        <v>0</v>
      </c>
      <c r="AB2189" s="111">
        <f t="shared" si="378"/>
        <v>0</v>
      </c>
      <c r="AC2189" s="111">
        <f>SUMIFS('Deductions and Deposits'!$H:$H,'Deductions and Deposits'!$G:$G,D2189,'Deductions and Deposits'!$F:$F,"&lt;="&amp;B2189)+SUMIFS($F$3:F2189,$D$3:D2189,D2189,$C$3:C2189,"Coin Deposit",$E$3:E2189,"")</f>
        <v>0</v>
      </c>
      <c r="AD2189" s="111">
        <f>SUMIFS('Deductions and Deposits'!$D:$D,'Deductions and Deposits'!$C:$C,D2189)+SUMIFS($F:$F,$D:$D,D2189,$C:$C,"Coin Deduction")</f>
        <v>0</v>
      </c>
      <c r="AE2189" s="111">
        <f>Table5[[#This Row],[Column4]]+Table5[[#This Row],[Column14]]+Table5[[#This Row],[Column19]]+Table5[[#This Row],[Column12]]</f>
        <v>0</v>
      </c>
      <c r="AF2189" s="111">
        <f>Table5[[#This Row],[Column5]]+Table5[[#This Row],[Column13]]+Table5[[#This Row],[Column21]]+Table5[[#This Row],[Column18]]</f>
        <v>0</v>
      </c>
      <c r="AG2189" s="111">
        <f t="shared" si="379"/>
        <v>0</v>
      </c>
      <c r="AH2189" s="111">
        <f t="shared" si="380"/>
        <v>0</v>
      </c>
      <c r="AI2189" s="111">
        <f>Table5[[#This Row],[Column17]]-Table5[[#This Row],[Column20]]</f>
        <v>0</v>
      </c>
      <c r="AJ2189" s="111">
        <f t="shared" si="381"/>
        <v>0</v>
      </c>
      <c r="AK2189" s="111">
        <f t="shared" si="374"/>
        <v>0</v>
      </c>
      <c r="AL2189" s="111">
        <f t="shared" si="382"/>
        <v>0</v>
      </c>
      <c r="AM2189" s="111" t="str">
        <f t="shared" si="383"/>
        <v/>
      </c>
      <c r="AN2189" s="111" t="str">
        <f t="shared" ca="1" si="384"/>
        <v/>
      </c>
    </row>
    <row r="2190" spans="1:40" ht="20.25" customHeight="1" x14ac:dyDescent="0.3">
      <c r="A2190" s="107"/>
      <c r="B2190" s="144"/>
      <c r="C2190" s="119"/>
      <c r="D2190" s="120"/>
      <c r="E2190" s="119"/>
      <c r="F2190" s="119"/>
      <c r="G2190" s="120"/>
      <c r="H2190" s="119"/>
      <c r="I2190" s="109"/>
      <c r="L2190" s="108"/>
      <c r="M2190" s="108"/>
      <c r="N2190" s="108"/>
      <c r="O2190" s="108"/>
      <c r="P2190" s="108"/>
      <c r="Q2190" s="108"/>
      <c r="R2190" s="108"/>
      <c r="S2190" s="108"/>
      <c r="T2190" s="100">
        <f t="shared" si="375"/>
        <v>0</v>
      </c>
      <c r="U2190" s="111"/>
      <c r="V2190" s="111"/>
      <c r="W2190" s="111">
        <f>SUMIFS($F$3:F2190,$D$3:D2190,D2190,$C$3:C2190,"Buy")+SUMIFS($F$3:F2190,$D$3:D2190,D2190,$C$3:C2190,"Coin Deposit",$E$3:E2190,"&lt;&gt;")</f>
        <v>0</v>
      </c>
      <c r="X2190" s="111">
        <f t="shared" si="376"/>
        <v>0</v>
      </c>
      <c r="Y2190" s="111">
        <f>IF($D2190=Y$1,SUMIFS($H$3:$H2190,$G$3:$G2190,Y$1,$C$3:$C2190,"Sell"),0)</f>
        <v>0</v>
      </c>
      <c r="Z2190" s="111">
        <f t="shared" si="377"/>
        <v>0</v>
      </c>
      <c r="AA2190" s="111">
        <f>IF($D2190=AA$1,SUMIFS($H$3:$H2190,$G$3:$G2190,AA$1,$C$3:$C2190,"Sell"),0)</f>
        <v>0</v>
      </c>
      <c r="AB2190" s="111">
        <f t="shared" si="378"/>
        <v>0</v>
      </c>
      <c r="AC2190" s="111">
        <f>SUMIFS('Deductions and Deposits'!$H:$H,'Deductions and Deposits'!$G:$G,D2190,'Deductions and Deposits'!$F:$F,"&lt;="&amp;B2190)+SUMIFS($F$3:F2190,$D$3:D2190,D2190,$C$3:C2190,"Coin Deposit",$E$3:E2190,"")</f>
        <v>0</v>
      </c>
      <c r="AD2190" s="111">
        <f>SUMIFS('Deductions and Deposits'!$D:$D,'Deductions and Deposits'!$C:$C,D2190)+SUMIFS($F:$F,$D:$D,D2190,$C:$C,"Coin Deduction")</f>
        <v>0</v>
      </c>
      <c r="AE2190" s="111">
        <f>Table5[[#This Row],[Column4]]+Table5[[#This Row],[Column14]]+Table5[[#This Row],[Column19]]+Table5[[#This Row],[Column12]]</f>
        <v>0</v>
      </c>
      <c r="AF2190" s="111">
        <f>Table5[[#This Row],[Column5]]+Table5[[#This Row],[Column13]]+Table5[[#This Row],[Column21]]+Table5[[#This Row],[Column18]]</f>
        <v>0</v>
      </c>
      <c r="AG2190" s="111">
        <f t="shared" si="379"/>
        <v>0</v>
      </c>
      <c r="AH2190" s="111">
        <f t="shared" si="380"/>
        <v>0</v>
      </c>
      <c r="AI2190" s="111">
        <f>Table5[[#This Row],[Column17]]-Table5[[#This Row],[Column20]]</f>
        <v>0</v>
      </c>
      <c r="AJ2190" s="111">
        <f t="shared" si="381"/>
        <v>0</v>
      </c>
      <c r="AK2190" s="111">
        <f t="shared" si="374"/>
        <v>0</v>
      </c>
      <c r="AL2190" s="111">
        <f t="shared" si="382"/>
        <v>0</v>
      </c>
      <c r="AM2190" s="111" t="str">
        <f t="shared" si="383"/>
        <v/>
      </c>
      <c r="AN2190" s="111" t="str">
        <f t="shared" ca="1" si="384"/>
        <v/>
      </c>
    </row>
    <row r="2191" spans="1:40" ht="20.25" customHeight="1" x14ac:dyDescent="0.3">
      <c r="A2191" s="107"/>
      <c r="B2191" s="144"/>
      <c r="C2191" s="119"/>
      <c r="D2191" s="120"/>
      <c r="E2191" s="119"/>
      <c r="F2191" s="119"/>
      <c r="G2191" s="120"/>
      <c r="H2191" s="119"/>
      <c r="I2191" s="109"/>
      <c r="L2191" s="108"/>
      <c r="M2191" s="108"/>
      <c r="N2191" s="108"/>
      <c r="O2191" s="108"/>
      <c r="P2191" s="108"/>
      <c r="Q2191" s="108"/>
      <c r="R2191" s="108"/>
      <c r="S2191" s="108"/>
      <c r="T2191" s="100">
        <f t="shared" si="375"/>
        <v>0</v>
      </c>
      <c r="U2191" s="111"/>
      <c r="V2191" s="111"/>
      <c r="W2191" s="111">
        <f>SUMIFS($F$3:F2191,$D$3:D2191,D2191,$C$3:C2191,"Buy")+SUMIFS($F$3:F2191,$D$3:D2191,D2191,$C$3:C2191,"Coin Deposit",$E$3:E2191,"&lt;&gt;")</f>
        <v>0</v>
      </c>
      <c r="X2191" s="111">
        <f t="shared" si="376"/>
        <v>0</v>
      </c>
      <c r="Y2191" s="111">
        <f>IF($D2191=Y$1,SUMIFS($H$3:$H2191,$G$3:$G2191,Y$1,$C$3:$C2191,"Sell"),0)</f>
        <v>0</v>
      </c>
      <c r="Z2191" s="111">
        <f t="shared" si="377"/>
        <v>0</v>
      </c>
      <c r="AA2191" s="111">
        <f>IF($D2191=AA$1,SUMIFS($H$3:$H2191,$G$3:$G2191,AA$1,$C$3:$C2191,"Sell"),0)</f>
        <v>0</v>
      </c>
      <c r="AB2191" s="111">
        <f t="shared" si="378"/>
        <v>0</v>
      </c>
      <c r="AC2191" s="111">
        <f>SUMIFS('Deductions and Deposits'!$H:$H,'Deductions and Deposits'!$G:$G,D2191,'Deductions and Deposits'!$F:$F,"&lt;="&amp;B2191)+SUMIFS($F$3:F2191,$D$3:D2191,D2191,$C$3:C2191,"Coin Deposit",$E$3:E2191,"")</f>
        <v>0</v>
      </c>
      <c r="AD2191" s="111">
        <f>SUMIFS('Deductions and Deposits'!$D:$D,'Deductions and Deposits'!$C:$C,D2191)+SUMIFS($F:$F,$D:$D,D2191,$C:$C,"Coin Deduction")</f>
        <v>0</v>
      </c>
      <c r="AE2191" s="111">
        <f>Table5[[#This Row],[Column4]]+Table5[[#This Row],[Column14]]+Table5[[#This Row],[Column19]]+Table5[[#This Row],[Column12]]</f>
        <v>0</v>
      </c>
      <c r="AF2191" s="111">
        <f>Table5[[#This Row],[Column5]]+Table5[[#This Row],[Column13]]+Table5[[#This Row],[Column21]]+Table5[[#This Row],[Column18]]</f>
        <v>0</v>
      </c>
      <c r="AG2191" s="111">
        <f t="shared" si="379"/>
        <v>0</v>
      </c>
      <c r="AH2191" s="111">
        <f t="shared" si="380"/>
        <v>0</v>
      </c>
      <c r="AI2191" s="111">
        <f>Table5[[#This Row],[Column17]]-Table5[[#This Row],[Column20]]</f>
        <v>0</v>
      </c>
      <c r="AJ2191" s="111">
        <f t="shared" si="381"/>
        <v>0</v>
      </c>
      <c r="AK2191" s="111">
        <f t="shared" si="374"/>
        <v>0</v>
      </c>
      <c r="AL2191" s="111">
        <f t="shared" si="382"/>
        <v>0</v>
      </c>
      <c r="AM2191" s="111" t="str">
        <f t="shared" si="383"/>
        <v/>
      </c>
      <c r="AN2191" s="111" t="str">
        <f t="shared" ca="1" si="384"/>
        <v/>
      </c>
    </row>
    <row r="2192" spans="1:40" ht="20.25" customHeight="1" x14ac:dyDescent="0.3">
      <c r="A2192" s="107"/>
      <c r="B2192" s="144"/>
      <c r="C2192" s="119"/>
      <c r="D2192" s="120"/>
      <c r="E2192" s="119"/>
      <c r="F2192" s="119"/>
      <c r="G2192" s="120"/>
      <c r="H2192" s="119"/>
      <c r="I2192" s="109"/>
      <c r="L2192" s="108"/>
      <c r="M2192" s="108"/>
      <c r="N2192" s="108"/>
      <c r="O2192" s="108"/>
      <c r="P2192" s="108"/>
      <c r="Q2192" s="108"/>
      <c r="R2192" s="108"/>
      <c r="S2192" s="108"/>
      <c r="T2192" s="100">
        <f t="shared" si="375"/>
        <v>0</v>
      </c>
      <c r="U2192" s="111"/>
      <c r="V2192" s="111"/>
      <c r="W2192" s="111">
        <f>SUMIFS($F$3:F2192,$D$3:D2192,D2192,$C$3:C2192,"Buy")+SUMIFS($F$3:F2192,$D$3:D2192,D2192,$C$3:C2192,"Coin Deposit",$E$3:E2192,"&lt;&gt;")</f>
        <v>0</v>
      </c>
      <c r="X2192" s="111">
        <f t="shared" si="376"/>
        <v>0</v>
      </c>
      <c r="Y2192" s="111">
        <f>IF($D2192=Y$1,SUMIFS($H$3:$H2192,$G$3:$G2192,Y$1,$C$3:$C2192,"Sell"),0)</f>
        <v>0</v>
      </c>
      <c r="Z2192" s="111">
        <f t="shared" si="377"/>
        <v>0</v>
      </c>
      <c r="AA2192" s="111">
        <f>IF($D2192=AA$1,SUMIFS($H$3:$H2192,$G$3:$G2192,AA$1,$C$3:$C2192,"Sell"),0)</f>
        <v>0</v>
      </c>
      <c r="AB2192" s="111">
        <f t="shared" si="378"/>
        <v>0</v>
      </c>
      <c r="AC2192" s="111">
        <f>SUMIFS('Deductions and Deposits'!$H:$H,'Deductions and Deposits'!$G:$G,D2192,'Deductions and Deposits'!$F:$F,"&lt;="&amp;B2192)+SUMIFS($F$3:F2192,$D$3:D2192,D2192,$C$3:C2192,"Coin Deposit",$E$3:E2192,"")</f>
        <v>0</v>
      </c>
      <c r="AD2192" s="111">
        <f>SUMIFS('Deductions and Deposits'!$D:$D,'Deductions and Deposits'!$C:$C,D2192)+SUMIFS($F:$F,$D:$D,D2192,$C:$C,"Coin Deduction")</f>
        <v>0</v>
      </c>
      <c r="AE2192" s="111">
        <f>Table5[[#This Row],[Column4]]+Table5[[#This Row],[Column14]]+Table5[[#This Row],[Column19]]+Table5[[#This Row],[Column12]]</f>
        <v>0</v>
      </c>
      <c r="AF2192" s="111">
        <f>Table5[[#This Row],[Column5]]+Table5[[#This Row],[Column13]]+Table5[[#This Row],[Column21]]+Table5[[#This Row],[Column18]]</f>
        <v>0</v>
      </c>
      <c r="AG2192" s="111">
        <f t="shared" si="379"/>
        <v>0</v>
      </c>
      <c r="AH2192" s="111">
        <f t="shared" si="380"/>
        <v>0</v>
      </c>
      <c r="AI2192" s="111">
        <f>Table5[[#This Row],[Column17]]-Table5[[#This Row],[Column20]]</f>
        <v>0</v>
      </c>
      <c r="AJ2192" s="111">
        <f t="shared" si="381"/>
        <v>0</v>
      </c>
      <c r="AK2192" s="111">
        <f t="shared" si="374"/>
        <v>0</v>
      </c>
      <c r="AL2192" s="111">
        <f t="shared" si="382"/>
        <v>0</v>
      </c>
      <c r="AM2192" s="111" t="str">
        <f t="shared" si="383"/>
        <v/>
      </c>
      <c r="AN2192" s="111" t="str">
        <f t="shared" ca="1" si="384"/>
        <v/>
      </c>
    </row>
    <row r="2193" spans="1:40" ht="20.25" customHeight="1" x14ac:dyDescent="0.3">
      <c r="A2193" s="107"/>
      <c r="B2193" s="144"/>
      <c r="C2193" s="119"/>
      <c r="D2193" s="120"/>
      <c r="E2193" s="119"/>
      <c r="F2193" s="119"/>
      <c r="G2193" s="120"/>
      <c r="H2193" s="119"/>
      <c r="I2193" s="109"/>
      <c r="L2193" s="108"/>
      <c r="M2193" s="108"/>
      <c r="N2193" s="108"/>
      <c r="O2193" s="108"/>
      <c r="P2193" s="108"/>
      <c r="Q2193" s="108"/>
      <c r="R2193" s="108"/>
      <c r="S2193" s="108"/>
      <c r="T2193" s="100">
        <f t="shared" si="375"/>
        <v>0</v>
      </c>
      <c r="U2193" s="111"/>
      <c r="V2193" s="111"/>
      <c r="W2193" s="111">
        <f>SUMIFS($F$3:F2193,$D$3:D2193,D2193,$C$3:C2193,"Buy")+SUMIFS($F$3:F2193,$D$3:D2193,D2193,$C$3:C2193,"Coin Deposit",$E$3:E2193,"&lt;&gt;")</f>
        <v>0</v>
      </c>
      <c r="X2193" s="111">
        <f t="shared" si="376"/>
        <v>0</v>
      </c>
      <c r="Y2193" s="111">
        <f>IF($D2193=Y$1,SUMIFS($H$3:$H2193,$G$3:$G2193,Y$1,$C$3:$C2193,"Sell"),0)</f>
        <v>0</v>
      </c>
      <c r="Z2193" s="111">
        <f t="shared" si="377"/>
        <v>0</v>
      </c>
      <c r="AA2193" s="111">
        <f>IF($D2193=AA$1,SUMIFS($H$3:$H2193,$G$3:$G2193,AA$1,$C$3:$C2193,"Sell"),0)</f>
        <v>0</v>
      </c>
      <c r="AB2193" s="111">
        <f t="shared" si="378"/>
        <v>0</v>
      </c>
      <c r="AC2193" s="111">
        <f>SUMIFS('Deductions and Deposits'!$H:$H,'Deductions and Deposits'!$G:$G,D2193,'Deductions and Deposits'!$F:$F,"&lt;="&amp;B2193)+SUMIFS($F$3:F2193,$D$3:D2193,D2193,$C$3:C2193,"Coin Deposit",$E$3:E2193,"")</f>
        <v>0</v>
      </c>
      <c r="AD2193" s="111">
        <f>SUMIFS('Deductions and Deposits'!$D:$D,'Deductions and Deposits'!$C:$C,D2193)+SUMIFS($F:$F,$D:$D,D2193,$C:$C,"Coin Deduction")</f>
        <v>0</v>
      </c>
      <c r="AE2193" s="111">
        <f>Table5[[#This Row],[Column4]]+Table5[[#This Row],[Column14]]+Table5[[#This Row],[Column19]]+Table5[[#This Row],[Column12]]</f>
        <v>0</v>
      </c>
      <c r="AF2193" s="111">
        <f>Table5[[#This Row],[Column5]]+Table5[[#This Row],[Column13]]+Table5[[#This Row],[Column21]]+Table5[[#This Row],[Column18]]</f>
        <v>0</v>
      </c>
      <c r="AG2193" s="111">
        <f t="shared" si="379"/>
        <v>0</v>
      </c>
      <c r="AH2193" s="111">
        <f t="shared" si="380"/>
        <v>0</v>
      </c>
      <c r="AI2193" s="111">
        <f>Table5[[#This Row],[Column17]]-Table5[[#This Row],[Column20]]</f>
        <v>0</v>
      </c>
      <c r="AJ2193" s="111">
        <f t="shared" si="381"/>
        <v>0</v>
      </c>
      <c r="AK2193" s="111">
        <f t="shared" si="374"/>
        <v>0</v>
      </c>
      <c r="AL2193" s="111">
        <f t="shared" si="382"/>
        <v>0</v>
      </c>
      <c r="AM2193" s="111" t="str">
        <f t="shared" si="383"/>
        <v/>
      </c>
      <c r="AN2193" s="111" t="str">
        <f t="shared" ca="1" si="384"/>
        <v/>
      </c>
    </row>
    <row r="2194" spans="1:40" ht="20.25" customHeight="1" x14ac:dyDescent="0.3">
      <c r="A2194" s="107"/>
      <c r="B2194" s="144"/>
      <c r="C2194" s="119"/>
      <c r="D2194" s="120"/>
      <c r="E2194" s="119"/>
      <c r="F2194" s="119"/>
      <c r="G2194" s="120"/>
      <c r="H2194" s="119"/>
      <c r="I2194" s="109"/>
      <c r="L2194" s="108"/>
      <c r="M2194" s="108"/>
      <c r="N2194" s="108"/>
      <c r="O2194" s="108"/>
      <c r="P2194" s="108"/>
      <c r="Q2194" s="108"/>
      <c r="R2194" s="108"/>
      <c r="S2194" s="108"/>
      <c r="T2194" s="100">
        <f t="shared" si="375"/>
        <v>0</v>
      </c>
      <c r="U2194" s="111"/>
      <c r="V2194" s="111"/>
      <c r="W2194" s="111">
        <f>SUMIFS($F$3:F2194,$D$3:D2194,D2194,$C$3:C2194,"Buy")+SUMIFS($F$3:F2194,$D$3:D2194,D2194,$C$3:C2194,"Coin Deposit",$E$3:E2194,"&lt;&gt;")</f>
        <v>0</v>
      </c>
      <c r="X2194" s="111">
        <f t="shared" si="376"/>
        <v>0</v>
      </c>
      <c r="Y2194" s="111">
        <f>IF($D2194=Y$1,SUMIFS($H$3:$H2194,$G$3:$G2194,Y$1,$C$3:$C2194,"Sell"),0)</f>
        <v>0</v>
      </c>
      <c r="Z2194" s="111">
        <f t="shared" si="377"/>
        <v>0</v>
      </c>
      <c r="AA2194" s="111">
        <f>IF($D2194=AA$1,SUMIFS($H$3:$H2194,$G$3:$G2194,AA$1,$C$3:$C2194,"Sell"),0)</f>
        <v>0</v>
      </c>
      <c r="AB2194" s="111">
        <f t="shared" si="378"/>
        <v>0</v>
      </c>
      <c r="AC2194" s="111">
        <f>SUMIFS('Deductions and Deposits'!$H:$H,'Deductions and Deposits'!$G:$G,D2194,'Deductions and Deposits'!$F:$F,"&lt;="&amp;B2194)+SUMIFS($F$3:F2194,$D$3:D2194,D2194,$C$3:C2194,"Coin Deposit",$E$3:E2194,"")</f>
        <v>0</v>
      </c>
      <c r="AD2194" s="111">
        <f>SUMIFS('Deductions and Deposits'!$D:$D,'Deductions and Deposits'!$C:$C,D2194)+SUMIFS($F:$F,$D:$D,D2194,$C:$C,"Coin Deduction")</f>
        <v>0</v>
      </c>
      <c r="AE2194" s="111">
        <f>Table5[[#This Row],[Column4]]+Table5[[#This Row],[Column14]]+Table5[[#This Row],[Column19]]+Table5[[#This Row],[Column12]]</f>
        <v>0</v>
      </c>
      <c r="AF2194" s="111">
        <f>Table5[[#This Row],[Column5]]+Table5[[#This Row],[Column13]]+Table5[[#This Row],[Column21]]+Table5[[#This Row],[Column18]]</f>
        <v>0</v>
      </c>
      <c r="AG2194" s="111">
        <f t="shared" si="379"/>
        <v>0</v>
      </c>
      <c r="AH2194" s="111">
        <f t="shared" si="380"/>
        <v>0</v>
      </c>
      <c r="AI2194" s="111">
        <f>Table5[[#This Row],[Column17]]-Table5[[#This Row],[Column20]]</f>
        <v>0</v>
      </c>
      <c r="AJ2194" s="111">
        <f t="shared" si="381"/>
        <v>0</v>
      </c>
      <c r="AK2194" s="111">
        <f t="shared" si="374"/>
        <v>0</v>
      </c>
      <c r="AL2194" s="111">
        <f t="shared" si="382"/>
        <v>0</v>
      </c>
      <c r="AM2194" s="111" t="str">
        <f t="shared" si="383"/>
        <v/>
      </c>
      <c r="AN2194" s="111" t="str">
        <f t="shared" ca="1" si="384"/>
        <v/>
      </c>
    </row>
    <row r="2195" spans="1:40" ht="20.25" customHeight="1" x14ac:dyDescent="0.3">
      <c r="A2195" s="107"/>
      <c r="B2195" s="144"/>
      <c r="C2195" s="119"/>
      <c r="D2195" s="120"/>
      <c r="E2195" s="119"/>
      <c r="F2195" s="119"/>
      <c r="G2195" s="120"/>
      <c r="H2195" s="119"/>
      <c r="I2195" s="109"/>
      <c r="L2195" s="108"/>
      <c r="M2195" s="108"/>
      <c r="N2195" s="108"/>
      <c r="O2195" s="108"/>
      <c r="P2195" s="108"/>
      <c r="Q2195" s="108"/>
      <c r="R2195" s="108"/>
      <c r="S2195" s="108"/>
      <c r="T2195" s="100">
        <f t="shared" si="375"/>
        <v>0</v>
      </c>
      <c r="U2195" s="111"/>
      <c r="V2195" s="111"/>
      <c r="W2195" s="111">
        <f>SUMIFS($F$3:F2195,$D$3:D2195,D2195,$C$3:C2195,"Buy")+SUMIFS($F$3:F2195,$D$3:D2195,D2195,$C$3:C2195,"Coin Deposit",$E$3:E2195,"&lt;&gt;")</f>
        <v>0</v>
      </c>
      <c r="X2195" s="111">
        <f t="shared" si="376"/>
        <v>0</v>
      </c>
      <c r="Y2195" s="111">
        <f>IF($D2195=Y$1,SUMIFS($H$3:$H2195,$G$3:$G2195,Y$1,$C$3:$C2195,"Sell"),0)</f>
        <v>0</v>
      </c>
      <c r="Z2195" s="111">
        <f t="shared" si="377"/>
        <v>0</v>
      </c>
      <c r="AA2195" s="111">
        <f>IF($D2195=AA$1,SUMIFS($H$3:$H2195,$G$3:$G2195,AA$1,$C$3:$C2195,"Sell"),0)</f>
        <v>0</v>
      </c>
      <c r="AB2195" s="111">
        <f t="shared" si="378"/>
        <v>0</v>
      </c>
      <c r="AC2195" s="111">
        <f>SUMIFS('Deductions and Deposits'!$H:$H,'Deductions and Deposits'!$G:$G,D2195,'Deductions and Deposits'!$F:$F,"&lt;="&amp;B2195)+SUMIFS($F$3:F2195,$D$3:D2195,D2195,$C$3:C2195,"Coin Deposit",$E$3:E2195,"")</f>
        <v>0</v>
      </c>
      <c r="AD2195" s="111">
        <f>SUMIFS('Deductions and Deposits'!$D:$D,'Deductions and Deposits'!$C:$C,D2195)+SUMIFS($F:$F,$D:$D,D2195,$C:$C,"Coin Deduction")</f>
        <v>0</v>
      </c>
      <c r="AE2195" s="111">
        <f>Table5[[#This Row],[Column4]]+Table5[[#This Row],[Column14]]+Table5[[#This Row],[Column19]]+Table5[[#This Row],[Column12]]</f>
        <v>0</v>
      </c>
      <c r="AF2195" s="111">
        <f>Table5[[#This Row],[Column5]]+Table5[[#This Row],[Column13]]+Table5[[#This Row],[Column21]]+Table5[[#This Row],[Column18]]</f>
        <v>0</v>
      </c>
      <c r="AG2195" s="111">
        <f t="shared" si="379"/>
        <v>0</v>
      </c>
      <c r="AH2195" s="111">
        <f t="shared" si="380"/>
        <v>0</v>
      </c>
      <c r="AI2195" s="111">
        <f>Table5[[#This Row],[Column17]]-Table5[[#This Row],[Column20]]</f>
        <v>0</v>
      </c>
      <c r="AJ2195" s="111">
        <f t="shared" si="381"/>
        <v>0</v>
      </c>
      <c r="AK2195" s="111">
        <f t="shared" si="374"/>
        <v>0</v>
      </c>
      <c r="AL2195" s="111">
        <f t="shared" si="382"/>
        <v>0</v>
      </c>
      <c r="AM2195" s="111" t="str">
        <f t="shared" si="383"/>
        <v/>
      </c>
      <c r="AN2195" s="111" t="str">
        <f t="shared" ca="1" si="384"/>
        <v/>
      </c>
    </row>
    <row r="2196" spans="1:40" ht="20.25" customHeight="1" x14ac:dyDescent="0.3">
      <c r="A2196" s="107"/>
      <c r="B2196" s="144"/>
      <c r="C2196" s="119"/>
      <c r="D2196" s="120"/>
      <c r="E2196" s="119"/>
      <c r="F2196" s="119"/>
      <c r="G2196" s="120"/>
      <c r="H2196" s="119"/>
      <c r="I2196" s="109"/>
      <c r="L2196" s="108"/>
      <c r="M2196" s="108"/>
      <c r="N2196" s="108"/>
      <c r="O2196" s="108"/>
      <c r="P2196" s="108"/>
      <c r="Q2196" s="108"/>
      <c r="R2196" s="108"/>
      <c r="S2196" s="108"/>
      <c r="T2196" s="100">
        <f t="shared" si="375"/>
        <v>0</v>
      </c>
      <c r="U2196" s="111"/>
      <c r="V2196" s="111"/>
      <c r="W2196" s="111">
        <f>SUMIFS($F$3:F2196,$D$3:D2196,D2196,$C$3:C2196,"Buy")+SUMIFS($F$3:F2196,$D$3:D2196,D2196,$C$3:C2196,"Coin Deposit",$E$3:E2196,"&lt;&gt;")</f>
        <v>0</v>
      </c>
      <c r="X2196" s="111">
        <f t="shared" si="376"/>
        <v>0</v>
      </c>
      <c r="Y2196" s="111">
        <f>IF($D2196=Y$1,SUMIFS($H$3:$H2196,$G$3:$G2196,Y$1,$C$3:$C2196,"Sell"),0)</f>
        <v>0</v>
      </c>
      <c r="Z2196" s="111">
        <f t="shared" si="377"/>
        <v>0</v>
      </c>
      <c r="AA2196" s="111">
        <f>IF($D2196=AA$1,SUMIFS($H$3:$H2196,$G$3:$G2196,AA$1,$C$3:$C2196,"Sell"),0)</f>
        <v>0</v>
      </c>
      <c r="AB2196" s="111">
        <f t="shared" si="378"/>
        <v>0</v>
      </c>
      <c r="AC2196" s="111">
        <f>SUMIFS('Deductions and Deposits'!$H:$H,'Deductions and Deposits'!$G:$G,D2196,'Deductions and Deposits'!$F:$F,"&lt;="&amp;B2196)+SUMIFS($F$3:F2196,$D$3:D2196,D2196,$C$3:C2196,"Coin Deposit",$E$3:E2196,"")</f>
        <v>0</v>
      </c>
      <c r="AD2196" s="111">
        <f>SUMIFS('Deductions and Deposits'!$D:$D,'Deductions and Deposits'!$C:$C,D2196)+SUMIFS($F:$F,$D:$D,D2196,$C:$C,"Coin Deduction")</f>
        <v>0</v>
      </c>
      <c r="AE2196" s="111">
        <f>Table5[[#This Row],[Column4]]+Table5[[#This Row],[Column14]]+Table5[[#This Row],[Column19]]+Table5[[#This Row],[Column12]]</f>
        <v>0</v>
      </c>
      <c r="AF2196" s="111">
        <f>Table5[[#This Row],[Column5]]+Table5[[#This Row],[Column13]]+Table5[[#This Row],[Column21]]+Table5[[#This Row],[Column18]]</f>
        <v>0</v>
      </c>
      <c r="AG2196" s="111">
        <f t="shared" si="379"/>
        <v>0</v>
      </c>
      <c r="AH2196" s="111">
        <f t="shared" si="380"/>
        <v>0</v>
      </c>
      <c r="AI2196" s="111">
        <f>Table5[[#This Row],[Column17]]-Table5[[#This Row],[Column20]]</f>
        <v>0</v>
      </c>
      <c r="AJ2196" s="111">
        <f t="shared" si="381"/>
        <v>0</v>
      </c>
      <c r="AK2196" s="111">
        <f t="shared" si="374"/>
        <v>0</v>
      </c>
      <c r="AL2196" s="111">
        <f t="shared" si="382"/>
        <v>0</v>
      </c>
      <c r="AM2196" s="111" t="str">
        <f t="shared" si="383"/>
        <v/>
      </c>
      <c r="AN2196" s="111" t="str">
        <f t="shared" ca="1" si="384"/>
        <v/>
      </c>
    </row>
    <row r="2197" spans="1:40" ht="20.25" customHeight="1" x14ac:dyDescent="0.3">
      <c r="A2197" s="107"/>
      <c r="B2197" s="144"/>
      <c r="C2197" s="119"/>
      <c r="D2197" s="120"/>
      <c r="E2197" s="119"/>
      <c r="F2197" s="119"/>
      <c r="G2197" s="120"/>
      <c r="H2197" s="119"/>
      <c r="I2197" s="109"/>
      <c r="L2197" s="108"/>
      <c r="M2197" s="108"/>
      <c r="N2197" s="108"/>
      <c r="O2197" s="108"/>
      <c r="P2197" s="108"/>
      <c r="Q2197" s="108"/>
      <c r="R2197" s="108"/>
      <c r="S2197" s="108"/>
      <c r="T2197" s="100">
        <f t="shared" si="375"/>
        <v>0</v>
      </c>
      <c r="U2197" s="111"/>
      <c r="V2197" s="111"/>
      <c r="W2197" s="111">
        <f>SUMIFS($F$3:F2197,$D$3:D2197,D2197,$C$3:C2197,"Buy")+SUMIFS($F$3:F2197,$D$3:D2197,D2197,$C$3:C2197,"Coin Deposit",$E$3:E2197,"&lt;&gt;")</f>
        <v>0</v>
      </c>
      <c r="X2197" s="111">
        <f t="shared" si="376"/>
        <v>0</v>
      </c>
      <c r="Y2197" s="111">
        <f>IF($D2197=Y$1,SUMIFS($H$3:$H2197,$G$3:$G2197,Y$1,$C$3:$C2197,"Sell"),0)</f>
        <v>0</v>
      </c>
      <c r="Z2197" s="111">
        <f t="shared" si="377"/>
        <v>0</v>
      </c>
      <c r="AA2197" s="111">
        <f>IF($D2197=AA$1,SUMIFS($H$3:$H2197,$G$3:$G2197,AA$1,$C$3:$C2197,"Sell"),0)</f>
        <v>0</v>
      </c>
      <c r="AB2197" s="111">
        <f t="shared" si="378"/>
        <v>0</v>
      </c>
      <c r="AC2197" s="111">
        <f>SUMIFS('Deductions and Deposits'!$H:$H,'Deductions and Deposits'!$G:$G,D2197,'Deductions and Deposits'!$F:$F,"&lt;="&amp;B2197)+SUMIFS($F$3:F2197,$D$3:D2197,D2197,$C$3:C2197,"Coin Deposit",$E$3:E2197,"")</f>
        <v>0</v>
      </c>
      <c r="AD2197" s="111">
        <f>SUMIFS('Deductions and Deposits'!$D:$D,'Deductions and Deposits'!$C:$C,D2197)+SUMIFS($F:$F,$D:$D,D2197,$C:$C,"Coin Deduction")</f>
        <v>0</v>
      </c>
      <c r="AE2197" s="111">
        <f>Table5[[#This Row],[Column4]]+Table5[[#This Row],[Column14]]+Table5[[#This Row],[Column19]]+Table5[[#This Row],[Column12]]</f>
        <v>0</v>
      </c>
      <c r="AF2197" s="111">
        <f>Table5[[#This Row],[Column5]]+Table5[[#This Row],[Column13]]+Table5[[#This Row],[Column21]]+Table5[[#This Row],[Column18]]</f>
        <v>0</v>
      </c>
      <c r="AG2197" s="111">
        <f t="shared" si="379"/>
        <v>0</v>
      </c>
      <c r="AH2197" s="111">
        <f t="shared" si="380"/>
        <v>0</v>
      </c>
      <c r="AI2197" s="111">
        <f>Table5[[#This Row],[Column17]]-Table5[[#This Row],[Column20]]</f>
        <v>0</v>
      </c>
      <c r="AJ2197" s="111">
        <f t="shared" si="381"/>
        <v>0</v>
      </c>
      <c r="AK2197" s="111">
        <f t="shared" si="374"/>
        <v>0</v>
      </c>
      <c r="AL2197" s="111">
        <f t="shared" si="382"/>
        <v>0</v>
      </c>
      <c r="AM2197" s="111" t="str">
        <f t="shared" si="383"/>
        <v/>
      </c>
      <c r="AN2197" s="111" t="str">
        <f t="shared" ca="1" si="384"/>
        <v/>
      </c>
    </row>
    <row r="2198" spans="1:40" ht="20.25" customHeight="1" x14ac:dyDescent="0.3">
      <c r="A2198" s="107"/>
      <c r="B2198" s="144"/>
      <c r="C2198" s="119"/>
      <c r="D2198" s="120"/>
      <c r="E2198" s="119"/>
      <c r="F2198" s="119"/>
      <c r="G2198" s="120"/>
      <c r="H2198" s="119"/>
      <c r="I2198" s="109"/>
      <c r="L2198" s="108"/>
      <c r="M2198" s="108"/>
      <c r="N2198" s="108"/>
      <c r="O2198" s="108"/>
      <c r="P2198" s="108"/>
      <c r="Q2198" s="108"/>
      <c r="R2198" s="108"/>
      <c r="S2198" s="108"/>
      <c r="T2198" s="100">
        <f t="shared" si="375"/>
        <v>0</v>
      </c>
      <c r="U2198" s="111"/>
      <c r="V2198" s="111"/>
      <c r="W2198" s="111">
        <f>SUMIFS($F$3:F2198,$D$3:D2198,D2198,$C$3:C2198,"Buy")+SUMIFS($F$3:F2198,$D$3:D2198,D2198,$C$3:C2198,"Coin Deposit",$E$3:E2198,"&lt;&gt;")</f>
        <v>0</v>
      </c>
      <c r="X2198" s="111">
        <f t="shared" si="376"/>
        <v>0</v>
      </c>
      <c r="Y2198" s="111">
        <f>IF($D2198=Y$1,SUMIFS($H$3:$H2198,$G$3:$G2198,Y$1,$C$3:$C2198,"Sell"),0)</f>
        <v>0</v>
      </c>
      <c r="Z2198" s="111">
        <f t="shared" si="377"/>
        <v>0</v>
      </c>
      <c r="AA2198" s="111">
        <f>IF($D2198=AA$1,SUMIFS($H$3:$H2198,$G$3:$G2198,AA$1,$C$3:$C2198,"Sell"),0)</f>
        <v>0</v>
      </c>
      <c r="AB2198" s="111">
        <f t="shared" si="378"/>
        <v>0</v>
      </c>
      <c r="AC2198" s="111">
        <f>SUMIFS('Deductions and Deposits'!$H:$H,'Deductions and Deposits'!$G:$G,D2198,'Deductions and Deposits'!$F:$F,"&lt;="&amp;B2198)+SUMIFS($F$3:F2198,$D$3:D2198,D2198,$C$3:C2198,"Coin Deposit",$E$3:E2198,"")</f>
        <v>0</v>
      </c>
      <c r="AD2198" s="111">
        <f>SUMIFS('Deductions and Deposits'!$D:$D,'Deductions and Deposits'!$C:$C,D2198)+SUMIFS($F:$F,$D:$D,D2198,$C:$C,"Coin Deduction")</f>
        <v>0</v>
      </c>
      <c r="AE2198" s="111">
        <f>Table5[[#This Row],[Column4]]+Table5[[#This Row],[Column14]]+Table5[[#This Row],[Column19]]+Table5[[#This Row],[Column12]]</f>
        <v>0</v>
      </c>
      <c r="AF2198" s="111">
        <f>Table5[[#This Row],[Column5]]+Table5[[#This Row],[Column13]]+Table5[[#This Row],[Column21]]+Table5[[#This Row],[Column18]]</f>
        <v>0</v>
      </c>
      <c r="AG2198" s="111">
        <f t="shared" si="379"/>
        <v>0</v>
      </c>
      <c r="AH2198" s="111">
        <f t="shared" si="380"/>
        <v>0</v>
      </c>
      <c r="AI2198" s="111">
        <f>Table5[[#This Row],[Column17]]-Table5[[#This Row],[Column20]]</f>
        <v>0</v>
      </c>
      <c r="AJ2198" s="111">
        <f t="shared" si="381"/>
        <v>0</v>
      </c>
      <c r="AK2198" s="111">
        <f t="shared" si="374"/>
        <v>0</v>
      </c>
      <c r="AL2198" s="111">
        <f t="shared" si="382"/>
        <v>0</v>
      </c>
      <c r="AM2198" s="111" t="str">
        <f t="shared" si="383"/>
        <v/>
      </c>
      <c r="AN2198" s="111" t="str">
        <f t="shared" ca="1" si="384"/>
        <v/>
      </c>
    </row>
    <row r="2199" spans="1:40" ht="20.25" customHeight="1" x14ac:dyDescent="0.3">
      <c r="A2199" s="107"/>
      <c r="B2199" s="144"/>
      <c r="C2199" s="119"/>
      <c r="D2199" s="120"/>
      <c r="E2199" s="119"/>
      <c r="F2199" s="119"/>
      <c r="G2199" s="120"/>
      <c r="H2199" s="119"/>
      <c r="I2199" s="109"/>
      <c r="L2199" s="108"/>
      <c r="M2199" s="108"/>
      <c r="N2199" s="108"/>
      <c r="O2199" s="108"/>
      <c r="P2199" s="108"/>
      <c r="Q2199" s="108"/>
      <c r="R2199" s="108"/>
      <c r="S2199" s="108"/>
      <c r="T2199" s="100">
        <f t="shared" si="375"/>
        <v>0</v>
      </c>
      <c r="U2199" s="111"/>
      <c r="V2199" s="111"/>
      <c r="W2199" s="111">
        <f>SUMIFS($F$3:F2199,$D$3:D2199,D2199,$C$3:C2199,"Buy")+SUMIFS($F$3:F2199,$D$3:D2199,D2199,$C$3:C2199,"Coin Deposit",$E$3:E2199,"&lt;&gt;")</f>
        <v>0</v>
      </c>
      <c r="X2199" s="111">
        <f t="shared" si="376"/>
        <v>0</v>
      </c>
      <c r="Y2199" s="111">
        <f>IF($D2199=Y$1,SUMIFS($H$3:$H2199,$G$3:$G2199,Y$1,$C$3:$C2199,"Sell"),0)</f>
        <v>0</v>
      </c>
      <c r="Z2199" s="111">
        <f t="shared" si="377"/>
        <v>0</v>
      </c>
      <c r="AA2199" s="111">
        <f>IF($D2199=AA$1,SUMIFS($H$3:$H2199,$G$3:$G2199,AA$1,$C$3:$C2199,"Sell"),0)</f>
        <v>0</v>
      </c>
      <c r="AB2199" s="111">
        <f t="shared" si="378"/>
        <v>0</v>
      </c>
      <c r="AC2199" s="111">
        <f>SUMIFS('Deductions and Deposits'!$H:$H,'Deductions and Deposits'!$G:$G,D2199,'Deductions and Deposits'!$F:$F,"&lt;="&amp;B2199)+SUMIFS($F$3:F2199,$D$3:D2199,D2199,$C$3:C2199,"Coin Deposit",$E$3:E2199,"")</f>
        <v>0</v>
      </c>
      <c r="AD2199" s="111">
        <f>SUMIFS('Deductions and Deposits'!$D:$D,'Deductions and Deposits'!$C:$C,D2199)+SUMIFS($F:$F,$D:$D,D2199,$C:$C,"Coin Deduction")</f>
        <v>0</v>
      </c>
      <c r="AE2199" s="111">
        <f>Table5[[#This Row],[Column4]]+Table5[[#This Row],[Column14]]+Table5[[#This Row],[Column19]]+Table5[[#This Row],[Column12]]</f>
        <v>0</v>
      </c>
      <c r="AF2199" s="111">
        <f>Table5[[#This Row],[Column5]]+Table5[[#This Row],[Column13]]+Table5[[#This Row],[Column21]]+Table5[[#This Row],[Column18]]</f>
        <v>0</v>
      </c>
      <c r="AG2199" s="111">
        <f t="shared" si="379"/>
        <v>0</v>
      </c>
      <c r="AH2199" s="111">
        <f t="shared" si="380"/>
        <v>0</v>
      </c>
      <c r="AI2199" s="111">
        <f>Table5[[#This Row],[Column17]]-Table5[[#This Row],[Column20]]</f>
        <v>0</v>
      </c>
      <c r="AJ2199" s="111">
        <f t="shared" si="381"/>
        <v>0</v>
      </c>
      <c r="AK2199" s="111">
        <f t="shared" si="374"/>
        <v>0</v>
      </c>
      <c r="AL2199" s="111">
        <f t="shared" si="382"/>
        <v>0</v>
      </c>
      <c r="AM2199" s="111" t="str">
        <f t="shared" si="383"/>
        <v/>
      </c>
      <c r="AN2199" s="111" t="str">
        <f t="shared" ca="1" si="384"/>
        <v/>
      </c>
    </row>
    <row r="2200" spans="1:40" ht="20.25" customHeight="1" x14ac:dyDescent="0.3">
      <c r="A2200" s="107"/>
      <c r="B2200" s="144"/>
      <c r="C2200" s="119"/>
      <c r="D2200" s="120"/>
      <c r="E2200" s="119"/>
      <c r="F2200" s="119"/>
      <c r="G2200" s="120"/>
      <c r="H2200" s="119"/>
      <c r="I2200" s="109"/>
      <c r="L2200" s="108"/>
      <c r="M2200" s="108"/>
      <c r="N2200" s="108"/>
      <c r="O2200" s="108"/>
      <c r="P2200" s="108"/>
      <c r="Q2200" s="108"/>
      <c r="R2200" s="108"/>
      <c r="S2200" s="108"/>
      <c r="T2200" s="100">
        <f t="shared" si="375"/>
        <v>0</v>
      </c>
      <c r="U2200" s="111"/>
      <c r="V2200" s="111"/>
      <c r="W2200" s="111">
        <f>SUMIFS($F$3:F2200,$D$3:D2200,D2200,$C$3:C2200,"Buy")+SUMIFS($F$3:F2200,$D$3:D2200,D2200,$C$3:C2200,"Coin Deposit",$E$3:E2200,"&lt;&gt;")</f>
        <v>0</v>
      </c>
      <c r="X2200" s="111">
        <f t="shared" si="376"/>
        <v>0</v>
      </c>
      <c r="Y2200" s="111">
        <f>IF($D2200=Y$1,SUMIFS($H$3:$H2200,$G$3:$G2200,Y$1,$C$3:$C2200,"Sell"),0)</f>
        <v>0</v>
      </c>
      <c r="Z2200" s="111">
        <f t="shared" si="377"/>
        <v>0</v>
      </c>
      <c r="AA2200" s="111">
        <f>IF($D2200=AA$1,SUMIFS($H$3:$H2200,$G$3:$G2200,AA$1,$C$3:$C2200,"Sell"),0)</f>
        <v>0</v>
      </c>
      <c r="AB2200" s="111">
        <f t="shared" si="378"/>
        <v>0</v>
      </c>
      <c r="AC2200" s="111">
        <f>SUMIFS('Deductions and Deposits'!$H:$H,'Deductions and Deposits'!$G:$G,D2200,'Deductions and Deposits'!$F:$F,"&lt;="&amp;B2200)+SUMIFS($F$3:F2200,$D$3:D2200,D2200,$C$3:C2200,"Coin Deposit",$E$3:E2200,"")</f>
        <v>0</v>
      </c>
      <c r="AD2200" s="111">
        <f>SUMIFS('Deductions and Deposits'!$D:$D,'Deductions and Deposits'!$C:$C,D2200)+SUMIFS($F:$F,$D:$D,D2200,$C:$C,"Coin Deduction")</f>
        <v>0</v>
      </c>
      <c r="AE2200" s="111">
        <f>Table5[[#This Row],[Column4]]+Table5[[#This Row],[Column14]]+Table5[[#This Row],[Column19]]+Table5[[#This Row],[Column12]]</f>
        <v>0</v>
      </c>
      <c r="AF2200" s="111">
        <f>Table5[[#This Row],[Column5]]+Table5[[#This Row],[Column13]]+Table5[[#This Row],[Column21]]+Table5[[#This Row],[Column18]]</f>
        <v>0</v>
      </c>
      <c r="AG2200" s="111">
        <f t="shared" si="379"/>
        <v>0</v>
      </c>
      <c r="AH2200" s="111">
        <f t="shared" si="380"/>
        <v>0</v>
      </c>
      <c r="AI2200" s="111">
        <f>Table5[[#This Row],[Column17]]-Table5[[#This Row],[Column20]]</f>
        <v>0</v>
      </c>
      <c r="AJ2200" s="111">
        <f t="shared" si="381"/>
        <v>0</v>
      </c>
      <c r="AK2200" s="111">
        <f t="shared" si="374"/>
        <v>0</v>
      </c>
      <c r="AL2200" s="111">
        <f t="shared" si="382"/>
        <v>0</v>
      </c>
      <c r="AM2200" s="111" t="str">
        <f t="shared" si="383"/>
        <v/>
      </c>
      <c r="AN2200" s="111" t="str">
        <f t="shared" ca="1" si="384"/>
        <v/>
      </c>
    </row>
    <row r="2201" spans="1:40" ht="20.25" customHeight="1" x14ac:dyDescent="0.3">
      <c r="A2201" s="107"/>
      <c r="B2201" s="144"/>
      <c r="C2201" s="119"/>
      <c r="D2201" s="120"/>
      <c r="E2201" s="119"/>
      <c r="F2201" s="119"/>
      <c r="G2201" s="120"/>
      <c r="H2201" s="119"/>
      <c r="I2201" s="109"/>
      <c r="L2201" s="108"/>
      <c r="M2201" s="108"/>
      <c r="N2201" s="108"/>
      <c r="O2201" s="108"/>
      <c r="P2201" s="108"/>
      <c r="Q2201" s="108"/>
      <c r="R2201" s="108"/>
      <c r="S2201" s="108"/>
      <c r="T2201" s="100">
        <f t="shared" si="375"/>
        <v>0</v>
      </c>
      <c r="U2201" s="111"/>
      <c r="V2201" s="111"/>
      <c r="W2201" s="111">
        <f>SUMIFS($F$3:F2201,$D$3:D2201,D2201,$C$3:C2201,"Buy")+SUMIFS($F$3:F2201,$D$3:D2201,D2201,$C$3:C2201,"Coin Deposit",$E$3:E2201,"&lt;&gt;")</f>
        <v>0</v>
      </c>
      <c r="X2201" s="111">
        <f t="shared" si="376"/>
        <v>0</v>
      </c>
      <c r="Y2201" s="111">
        <f>IF($D2201=Y$1,SUMIFS($H$3:$H2201,$G$3:$G2201,Y$1,$C$3:$C2201,"Sell"),0)</f>
        <v>0</v>
      </c>
      <c r="Z2201" s="111">
        <f t="shared" si="377"/>
        <v>0</v>
      </c>
      <c r="AA2201" s="111">
        <f>IF($D2201=AA$1,SUMIFS($H$3:$H2201,$G$3:$G2201,AA$1,$C$3:$C2201,"Sell"),0)</f>
        <v>0</v>
      </c>
      <c r="AB2201" s="111">
        <f t="shared" si="378"/>
        <v>0</v>
      </c>
      <c r="AC2201" s="111">
        <f>SUMIFS('Deductions and Deposits'!$H:$H,'Deductions and Deposits'!$G:$G,D2201,'Deductions and Deposits'!$F:$F,"&lt;="&amp;B2201)+SUMIFS($F$3:F2201,$D$3:D2201,D2201,$C$3:C2201,"Coin Deposit",$E$3:E2201,"")</f>
        <v>0</v>
      </c>
      <c r="AD2201" s="111">
        <f>SUMIFS('Deductions and Deposits'!$D:$D,'Deductions and Deposits'!$C:$C,D2201)+SUMIFS($F:$F,$D:$D,D2201,$C:$C,"Coin Deduction")</f>
        <v>0</v>
      </c>
      <c r="AE2201" s="111">
        <f>Table5[[#This Row],[Column4]]+Table5[[#This Row],[Column14]]+Table5[[#This Row],[Column19]]+Table5[[#This Row],[Column12]]</f>
        <v>0</v>
      </c>
      <c r="AF2201" s="111">
        <f>Table5[[#This Row],[Column5]]+Table5[[#This Row],[Column13]]+Table5[[#This Row],[Column21]]+Table5[[#This Row],[Column18]]</f>
        <v>0</v>
      </c>
      <c r="AG2201" s="111">
        <f t="shared" si="379"/>
        <v>0</v>
      </c>
      <c r="AH2201" s="111">
        <f t="shared" si="380"/>
        <v>0</v>
      </c>
      <c r="AI2201" s="111">
        <f>Table5[[#This Row],[Column17]]-Table5[[#This Row],[Column20]]</f>
        <v>0</v>
      </c>
      <c r="AJ2201" s="111">
        <f t="shared" si="381"/>
        <v>0</v>
      </c>
      <c r="AK2201" s="111">
        <f t="shared" si="374"/>
        <v>0</v>
      </c>
      <c r="AL2201" s="111">
        <f t="shared" si="382"/>
        <v>0</v>
      </c>
      <c r="AM2201" s="111" t="str">
        <f t="shared" si="383"/>
        <v/>
      </c>
      <c r="AN2201" s="111" t="str">
        <f t="shared" ca="1" si="384"/>
        <v/>
      </c>
    </row>
    <row r="2202" spans="1:40" ht="20.25" customHeight="1" x14ac:dyDescent="0.3">
      <c r="A2202" s="107"/>
      <c r="B2202" s="144"/>
      <c r="C2202" s="119"/>
      <c r="D2202" s="120"/>
      <c r="E2202" s="119"/>
      <c r="F2202" s="119"/>
      <c r="G2202" s="120"/>
      <c r="H2202" s="119"/>
      <c r="I2202" s="109"/>
      <c r="L2202" s="108"/>
      <c r="M2202" s="108"/>
      <c r="N2202" s="108"/>
      <c r="O2202" s="108"/>
      <c r="P2202" s="108"/>
      <c r="Q2202" s="108"/>
      <c r="R2202" s="108"/>
      <c r="S2202" s="108"/>
      <c r="T2202" s="100">
        <f t="shared" si="375"/>
        <v>0</v>
      </c>
      <c r="U2202" s="111"/>
      <c r="V2202" s="111"/>
      <c r="W2202" s="111">
        <f>SUMIFS($F$3:F2202,$D$3:D2202,D2202,$C$3:C2202,"Buy")+SUMIFS($F$3:F2202,$D$3:D2202,D2202,$C$3:C2202,"Coin Deposit",$E$3:E2202,"&lt;&gt;")</f>
        <v>0</v>
      </c>
      <c r="X2202" s="111">
        <f t="shared" si="376"/>
        <v>0</v>
      </c>
      <c r="Y2202" s="111">
        <f>IF($D2202=Y$1,SUMIFS($H$3:$H2202,$G$3:$G2202,Y$1,$C$3:$C2202,"Sell"),0)</f>
        <v>0</v>
      </c>
      <c r="Z2202" s="111">
        <f t="shared" si="377"/>
        <v>0</v>
      </c>
      <c r="AA2202" s="111">
        <f>IF($D2202=AA$1,SUMIFS($H$3:$H2202,$G$3:$G2202,AA$1,$C$3:$C2202,"Sell"),0)</f>
        <v>0</v>
      </c>
      <c r="AB2202" s="111">
        <f t="shared" si="378"/>
        <v>0</v>
      </c>
      <c r="AC2202" s="111">
        <f>SUMIFS('Deductions and Deposits'!$H:$H,'Deductions and Deposits'!$G:$G,D2202,'Deductions and Deposits'!$F:$F,"&lt;="&amp;B2202)+SUMIFS($F$3:F2202,$D$3:D2202,D2202,$C$3:C2202,"Coin Deposit",$E$3:E2202,"")</f>
        <v>0</v>
      </c>
      <c r="AD2202" s="111">
        <f>SUMIFS('Deductions and Deposits'!$D:$D,'Deductions and Deposits'!$C:$C,D2202)+SUMIFS($F:$F,$D:$D,D2202,$C:$C,"Coin Deduction")</f>
        <v>0</v>
      </c>
      <c r="AE2202" s="111">
        <f>Table5[[#This Row],[Column4]]+Table5[[#This Row],[Column14]]+Table5[[#This Row],[Column19]]+Table5[[#This Row],[Column12]]</f>
        <v>0</v>
      </c>
      <c r="AF2202" s="111">
        <f>Table5[[#This Row],[Column5]]+Table5[[#This Row],[Column13]]+Table5[[#This Row],[Column21]]+Table5[[#This Row],[Column18]]</f>
        <v>0</v>
      </c>
      <c r="AG2202" s="111">
        <f t="shared" si="379"/>
        <v>0</v>
      </c>
      <c r="AH2202" s="111">
        <f t="shared" si="380"/>
        <v>0</v>
      </c>
      <c r="AI2202" s="111">
        <f>Table5[[#This Row],[Column17]]-Table5[[#This Row],[Column20]]</f>
        <v>0</v>
      </c>
      <c r="AJ2202" s="111">
        <f t="shared" si="381"/>
        <v>0</v>
      </c>
      <c r="AK2202" s="111">
        <f t="shared" si="374"/>
        <v>0</v>
      </c>
      <c r="AL2202" s="111">
        <f t="shared" si="382"/>
        <v>0</v>
      </c>
      <c r="AM2202" s="111" t="str">
        <f t="shared" si="383"/>
        <v/>
      </c>
      <c r="AN2202" s="111" t="str">
        <f t="shared" ca="1" si="384"/>
        <v/>
      </c>
    </row>
    <row r="2203" spans="1:40" ht="20.25" customHeight="1" x14ac:dyDescent="0.3">
      <c r="A2203" s="107"/>
      <c r="B2203" s="144"/>
      <c r="C2203" s="119"/>
      <c r="D2203" s="120"/>
      <c r="E2203" s="119"/>
      <c r="F2203" s="119"/>
      <c r="G2203" s="120"/>
      <c r="H2203" s="119"/>
      <c r="I2203" s="109"/>
      <c r="L2203" s="108"/>
      <c r="M2203" s="108"/>
      <c r="N2203" s="108"/>
      <c r="O2203" s="108"/>
      <c r="P2203" s="108"/>
      <c r="Q2203" s="108"/>
      <c r="R2203" s="108"/>
      <c r="S2203" s="108"/>
      <c r="T2203" s="100">
        <f t="shared" si="375"/>
        <v>0</v>
      </c>
      <c r="U2203" s="111"/>
      <c r="V2203" s="111"/>
      <c r="W2203" s="111">
        <f>SUMIFS($F$3:F2203,$D$3:D2203,D2203,$C$3:C2203,"Buy")+SUMIFS($F$3:F2203,$D$3:D2203,D2203,$C$3:C2203,"Coin Deposit",$E$3:E2203,"&lt;&gt;")</f>
        <v>0</v>
      </c>
      <c r="X2203" s="111">
        <f t="shared" si="376"/>
        <v>0</v>
      </c>
      <c r="Y2203" s="111">
        <f>IF($D2203=Y$1,SUMIFS($H$3:$H2203,$G$3:$G2203,Y$1,$C$3:$C2203,"Sell"),0)</f>
        <v>0</v>
      </c>
      <c r="Z2203" s="111">
        <f t="shared" si="377"/>
        <v>0</v>
      </c>
      <c r="AA2203" s="111">
        <f>IF($D2203=AA$1,SUMIFS($H$3:$H2203,$G$3:$G2203,AA$1,$C$3:$C2203,"Sell"),0)</f>
        <v>0</v>
      </c>
      <c r="AB2203" s="111">
        <f t="shared" si="378"/>
        <v>0</v>
      </c>
      <c r="AC2203" s="111">
        <f>SUMIFS('Deductions and Deposits'!$H:$H,'Deductions and Deposits'!$G:$G,D2203,'Deductions and Deposits'!$F:$F,"&lt;="&amp;B2203)+SUMIFS($F$3:F2203,$D$3:D2203,D2203,$C$3:C2203,"Coin Deposit",$E$3:E2203,"")</f>
        <v>0</v>
      </c>
      <c r="AD2203" s="111">
        <f>SUMIFS('Deductions and Deposits'!$D:$D,'Deductions and Deposits'!$C:$C,D2203)+SUMIFS($F:$F,$D:$D,D2203,$C:$C,"Coin Deduction")</f>
        <v>0</v>
      </c>
      <c r="AE2203" s="111">
        <f>Table5[[#This Row],[Column4]]+Table5[[#This Row],[Column14]]+Table5[[#This Row],[Column19]]+Table5[[#This Row],[Column12]]</f>
        <v>0</v>
      </c>
      <c r="AF2203" s="111">
        <f>Table5[[#This Row],[Column5]]+Table5[[#This Row],[Column13]]+Table5[[#This Row],[Column21]]+Table5[[#This Row],[Column18]]</f>
        <v>0</v>
      </c>
      <c r="AG2203" s="111">
        <f t="shared" si="379"/>
        <v>0</v>
      </c>
      <c r="AH2203" s="111">
        <f t="shared" si="380"/>
        <v>0</v>
      </c>
      <c r="AI2203" s="111">
        <f>Table5[[#This Row],[Column17]]-Table5[[#This Row],[Column20]]</f>
        <v>0</v>
      </c>
      <c r="AJ2203" s="111">
        <f t="shared" si="381"/>
        <v>0</v>
      </c>
      <c r="AK2203" s="111">
        <f t="shared" si="374"/>
        <v>0</v>
      </c>
      <c r="AL2203" s="111">
        <f t="shared" si="382"/>
        <v>0</v>
      </c>
      <c r="AM2203" s="111" t="str">
        <f t="shared" si="383"/>
        <v/>
      </c>
      <c r="AN2203" s="111" t="str">
        <f t="shared" ca="1" si="384"/>
        <v/>
      </c>
    </row>
    <row r="2204" spans="1:40" ht="20.25" customHeight="1" x14ac:dyDescent="0.3">
      <c r="A2204" s="107"/>
      <c r="B2204" s="144"/>
      <c r="C2204" s="119"/>
      <c r="D2204" s="120"/>
      <c r="E2204" s="119"/>
      <c r="F2204" s="119"/>
      <c r="G2204" s="120"/>
      <c r="H2204" s="119"/>
      <c r="I2204" s="109"/>
      <c r="L2204" s="108"/>
      <c r="M2204" s="108"/>
      <c r="N2204" s="108"/>
      <c r="O2204" s="108"/>
      <c r="P2204" s="108"/>
      <c r="Q2204" s="108"/>
      <c r="R2204" s="108"/>
      <c r="S2204" s="108"/>
      <c r="T2204" s="100">
        <f t="shared" si="375"/>
        <v>0</v>
      </c>
      <c r="U2204" s="111"/>
      <c r="V2204" s="111"/>
      <c r="W2204" s="111">
        <f>SUMIFS($F$3:F2204,$D$3:D2204,D2204,$C$3:C2204,"Buy")+SUMIFS($F$3:F2204,$D$3:D2204,D2204,$C$3:C2204,"Coin Deposit",$E$3:E2204,"&lt;&gt;")</f>
        <v>0</v>
      </c>
      <c r="X2204" s="111">
        <f t="shared" si="376"/>
        <v>0</v>
      </c>
      <c r="Y2204" s="111">
        <f>IF($D2204=Y$1,SUMIFS($H$3:$H2204,$G$3:$G2204,Y$1,$C$3:$C2204,"Sell"),0)</f>
        <v>0</v>
      </c>
      <c r="Z2204" s="111">
        <f t="shared" si="377"/>
        <v>0</v>
      </c>
      <c r="AA2204" s="111">
        <f>IF($D2204=AA$1,SUMIFS($H$3:$H2204,$G$3:$G2204,AA$1,$C$3:$C2204,"Sell"),0)</f>
        <v>0</v>
      </c>
      <c r="AB2204" s="111">
        <f t="shared" si="378"/>
        <v>0</v>
      </c>
      <c r="AC2204" s="111">
        <f>SUMIFS('Deductions and Deposits'!$H:$H,'Deductions and Deposits'!$G:$G,D2204,'Deductions and Deposits'!$F:$F,"&lt;="&amp;B2204)+SUMIFS($F$3:F2204,$D$3:D2204,D2204,$C$3:C2204,"Coin Deposit",$E$3:E2204,"")</f>
        <v>0</v>
      </c>
      <c r="AD2204" s="111">
        <f>SUMIFS('Deductions and Deposits'!$D:$D,'Deductions and Deposits'!$C:$C,D2204)+SUMIFS($F:$F,$D:$D,D2204,$C:$C,"Coin Deduction")</f>
        <v>0</v>
      </c>
      <c r="AE2204" s="111">
        <f>Table5[[#This Row],[Column4]]+Table5[[#This Row],[Column14]]+Table5[[#This Row],[Column19]]+Table5[[#This Row],[Column12]]</f>
        <v>0</v>
      </c>
      <c r="AF2204" s="111">
        <f>Table5[[#This Row],[Column5]]+Table5[[#This Row],[Column13]]+Table5[[#This Row],[Column21]]+Table5[[#This Row],[Column18]]</f>
        <v>0</v>
      </c>
      <c r="AG2204" s="111">
        <f t="shared" si="379"/>
        <v>0</v>
      </c>
      <c r="AH2204" s="111">
        <f t="shared" si="380"/>
        <v>0</v>
      </c>
      <c r="AI2204" s="111">
        <f>Table5[[#This Row],[Column17]]-Table5[[#This Row],[Column20]]</f>
        <v>0</v>
      </c>
      <c r="AJ2204" s="111">
        <f t="shared" si="381"/>
        <v>0</v>
      </c>
      <c r="AK2204" s="111">
        <f t="shared" si="374"/>
        <v>0</v>
      </c>
      <c r="AL2204" s="111">
        <f t="shared" si="382"/>
        <v>0</v>
      </c>
      <c r="AM2204" s="111" t="str">
        <f t="shared" si="383"/>
        <v/>
      </c>
      <c r="AN2204" s="111" t="str">
        <f t="shared" ca="1" si="384"/>
        <v/>
      </c>
    </row>
    <row r="2205" spans="1:40" ht="20.25" customHeight="1" x14ac:dyDescent="0.3">
      <c r="A2205" s="107"/>
      <c r="B2205" s="144"/>
      <c r="C2205" s="119"/>
      <c r="D2205" s="120"/>
      <c r="E2205" s="119"/>
      <c r="F2205" s="119"/>
      <c r="G2205" s="120"/>
      <c r="H2205" s="119"/>
      <c r="I2205" s="109"/>
      <c r="L2205" s="108"/>
      <c r="M2205" s="108"/>
      <c r="N2205" s="108"/>
      <c r="O2205" s="108"/>
      <c r="P2205" s="108"/>
      <c r="Q2205" s="108"/>
      <c r="R2205" s="108"/>
      <c r="S2205" s="108"/>
      <c r="T2205" s="100">
        <f t="shared" si="375"/>
        <v>0</v>
      </c>
      <c r="U2205" s="111"/>
      <c r="V2205" s="111"/>
      <c r="W2205" s="111">
        <f>SUMIFS($F$3:F2205,$D$3:D2205,D2205,$C$3:C2205,"Buy")+SUMIFS($F$3:F2205,$D$3:D2205,D2205,$C$3:C2205,"Coin Deposit",$E$3:E2205,"&lt;&gt;")</f>
        <v>0</v>
      </c>
      <c r="X2205" s="111">
        <f t="shared" si="376"/>
        <v>0</v>
      </c>
      <c r="Y2205" s="111">
        <f>IF($D2205=Y$1,SUMIFS($H$3:$H2205,$G$3:$G2205,Y$1,$C$3:$C2205,"Sell"),0)</f>
        <v>0</v>
      </c>
      <c r="Z2205" s="111">
        <f t="shared" si="377"/>
        <v>0</v>
      </c>
      <c r="AA2205" s="111">
        <f>IF($D2205=AA$1,SUMIFS($H$3:$H2205,$G$3:$G2205,AA$1,$C$3:$C2205,"Sell"),0)</f>
        <v>0</v>
      </c>
      <c r="AB2205" s="111">
        <f t="shared" si="378"/>
        <v>0</v>
      </c>
      <c r="AC2205" s="111">
        <f>SUMIFS('Deductions and Deposits'!$H:$H,'Deductions and Deposits'!$G:$G,D2205,'Deductions and Deposits'!$F:$F,"&lt;="&amp;B2205)+SUMIFS($F$3:F2205,$D$3:D2205,D2205,$C$3:C2205,"Coin Deposit",$E$3:E2205,"")</f>
        <v>0</v>
      </c>
      <c r="AD2205" s="111">
        <f>SUMIFS('Deductions and Deposits'!$D:$D,'Deductions and Deposits'!$C:$C,D2205)+SUMIFS($F:$F,$D:$D,D2205,$C:$C,"Coin Deduction")</f>
        <v>0</v>
      </c>
      <c r="AE2205" s="111">
        <f>Table5[[#This Row],[Column4]]+Table5[[#This Row],[Column14]]+Table5[[#This Row],[Column19]]+Table5[[#This Row],[Column12]]</f>
        <v>0</v>
      </c>
      <c r="AF2205" s="111">
        <f>Table5[[#This Row],[Column5]]+Table5[[#This Row],[Column13]]+Table5[[#This Row],[Column21]]+Table5[[#This Row],[Column18]]</f>
        <v>0</v>
      </c>
      <c r="AG2205" s="111">
        <f t="shared" si="379"/>
        <v>0</v>
      </c>
      <c r="AH2205" s="111">
        <f t="shared" si="380"/>
        <v>0</v>
      </c>
      <c r="AI2205" s="111">
        <f>Table5[[#This Row],[Column17]]-Table5[[#This Row],[Column20]]</f>
        <v>0</v>
      </c>
      <c r="AJ2205" s="111">
        <f t="shared" si="381"/>
        <v>0</v>
      </c>
      <c r="AK2205" s="111">
        <f t="shared" si="374"/>
        <v>0</v>
      </c>
      <c r="AL2205" s="111">
        <f t="shared" si="382"/>
        <v>0</v>
      </c>
      <c r="AM2205" s="111" t="str">
        <f t="shared" si="383"/>
        <v/>
      </c>
      <c r="AN2205" s="111" t="str">
        <f t="shared" ca="1" si="384"/>
        <v/>
      </c>
    </row>
    <row r="2206" spans="1:40" ht="20.25" customHeight="1" x14ac:dyDescent="0.3">
      <c r="A2206" s="107"/>
      <c r="B2206" s="144"/>
      <c r="C2206" s="119"/>
      <c r="D2206" s="120"/>
      <c r="E2206" s="119"/>
      <c r="F2206" s="119"/>
      <c r="G2206" s="120"/>
      <c r="H2206" s="119"/>
      <c r="I2206" s="109"/>
      <c r="L2206" s="108"/>
      <c r="M2206" s="108"/>
      <c r="N2206" s="108"/>
      <c r="O2206" s="108"/>
      <c r="P2206" s="108"/>
      <c r="Q2206" s="108"/>
      <c r="R2206" s="108"/>
      <c r="S2206" s="108"/>
      <c r="T2206" s="100">
        <f t="shared" si="375"/>
        <v>0</v>
      </c>
      <c r="U2206" s="111"/>
      <c r="V2206" s="111"/>
      <c r="W2206" s="111">
        <f>SUMIFS($F$3:F2206,$D$3:D2206,D2206,$C$3:C2206,"Buy")+SUMIFS($F$3:F2206,$D$3:D2206,D2206,$C$3:C2206,"Coin Deposit",$E$3:E2206,"&lt;&gt;")</f>
        <v>0</v>
      </c>
      <c r="X2206" s="111">
        <f t="shared" si="376"/>
        <v>0</v>
      </c>
      <c r="Y2206" s="111">
        <f>IF($D2206=Y$1,SUMIFS($H$3:$H2206,$G$3:$G2206,Y$1,$C$3:$C2206,"Sell"),0)</f>
        <v>0</v>
      </c>
      <c r="Z2206" s="111">
        <f t="shared" si="377"/>
        <v>0</v>
      </c>
      <c r="AA2206" s="111">
        <f>IF($D2206=AA$1,SUMIFS($H$3:$H2206,$G$3:$G2206,AA$1,$C$3:$C2206,"Sell"),0)</f>
        <v>0</v>
      </c>
      <c r="AB2206" s="111">
        <f t="shared" si="378"/>
        <v>0</v>
      </c>
      <c r="AC2206" s="111">
        <f>SUMIFS('Deductions and Deposits'!$H:$H,'Deductions and Deposits'!$G:$G,D2206,'Deductions and Deposits'!$F:$F,"&lt;="&amp;B2206)+SUMIFS($F$3:F2206,$D$3:D2206,D2206,$C$3:C2206,"Coin Deposit",$E$3:E2206,"")</f>
        <v>0</v>
      </c>
      <c r="AD2206" s="111">
        <f>SUMIFS('Deductions and Deposits'!$D:$D,'Deductions and Deposits'!$C:$C,D2206)+SUMIFS($F:$F,$D:$D,D2206,$C:$C,"Coin Deduction")</f>
        <v>0</v>
      </c>
      <c r="AE2206" s="111">
        <f>Table5[[#This Row],[Column4]]+Table5[[#This Row],[Column14]]+Table5[[#This Row],[Column19]]+Table5[[#This Row],[Column12]]</f>
        <v>0</v>
      </c>
      <c r="AF2206" s="111">
        <f>Table5[[#This Row],[Column5]]+Table5[[#This Row],[Column13]]+Table5[[#This Row],[Column21]]+Table5[[#This Row],[Column18]]</f>
        <v>0</v>
      </c>
      <c r="AG2206" s="111">
        <f t="shared" si="379"/>
        <v>0</v>
      </c>
      <c r="AH2206" s="111">
        <f t="shared" si="380"/>
        <v>0</v>
      </c>
      <c r="AI2206" s="111">
        <f>Table5[[#This Row],[Column17]]-Table5[[#This Row],[Column20]]</f>
        <v>0</v>
      </c>
      <c r="AJ2206" s="111">
        <f t="shared" si="381"/>
        <v>0</v>
      </c>
      <c r="AK2206" s="111">
        <f t="shared" si="374"/>
        <v>0</v>
      </c>
      <c r="AL2206" s="111">
        <f t="shared" si="382"/>
        <v>0</v>
      </c>
      <c r="AM2206" s="111" t="str">
        <f t="shared" si="383"/>
        <v/>
      </c>
      <c r="AN2206" s="111" t="str">
        <f t="shared" ca="1" si="384"/>
        <v/>
      </c>
    </row>
    <row r="2207" spans="1:40" ht="20.25" customHeight="1" x14ac:dyDescent="0.3">
      <c r="A2207" s="107"/>
      <c r="B2207" s="144"/>
      <c r="C2207" s="119"/>
      <c r="D2207" s="120"/>
      <c r="E2207" s="119"/>
      <c r="F2207" s="119"/>
      <c r="G2207" s="120"/>
      <c r="H2207" s="119"/>
      <c r="I2207" s="109"/>
      <c r="L2207" s="108"/>
      <c r="M2207" s="108"/>
      <c r="N2207" s="108"/>
      <c r="O2207" s="108"/>
      <c r="P2207" s="108"/>
      <c r="Q2207" s="108"/>
      <c r="R2207" s="108"/>
      <c r="S2207" s="108"/>
      <c r="T2207" s="100">
        <f t="shared" si="375"/>
        <v>0</v>
      </c>
      <c r="U2207" s="111"/>
      <c r="V2207" s="111"/>
      <c r="W2207" s="111">
        <f>SUMIFS($F$3:F2207,$D$3:D2207,D2207,$C$3:C2207,"Buy")+SUMIFS($F$3:F2207,$D$3:D2207,D2207,$C$3:C2207,"Coin Deposit",$E$3:E2207,"&lt;&gt;")</f>
        <v>0</v>
      </c>
      <c r="X2207" s="111">
        <f t="shared" si="376"/>
        <v>0</v>
      </c>
      <c r="Y2207" s="111">
        <f>IF($D2207=Y$1,SUMIFS($H$3:$H2207,$G$3:$G2207,Y$1,$C$3:$C2207,"Sell"),0)</f>
        <v>0</v>
      </c>
      <c r="Z2207" s="111">
        <f t="shared" si="377"/>
        <v>0</v>
      </c>
      <c r="AA2207" s="111">
        <f>IF($D2207=AA$1,SUMIFS($H$3:$H2207,$G$3:$G2207,AA$1,$C$3:$C2207,"Sell"),0)</f>
        <v>0</v>
      </c>
      <c r="AB2207" s="111">
        <f t="shared" si="378"/>
        <v>0</v>
      </c>
      <c r="AC2207" s="111">
        <f>SUMIFS('Deductions and Deposits'!$H:$H,'Deductions and Deposits'!$G:$G,D2207,'Deductions and Deposits'!$F:$F,"&lt;="&amp;B2207)+SUMIFS($F$3:F2207,$D$3:D2207,D2207,$C$3:C2207,"Coin Deposit",$E$3:E2207,"")</f>
        <v>0</v>
      </c>
      <c r="AD2207" s="111">
        <f>SUMIFS('Deductions and Deposits'!$D:$D,'Deductions and Deposits'!$C:$C,D2207)+SUMIFS($F:$F,$D:$D,D2207,$C:$C,"Coin Deduction")</f>
        <v>0</v>
      </c>
      <c r="AE2207" s="111">
        <f>Table5[[#This Row],[Column4]]+Table5[[#This Row],[Column14]]+Table5[[#This Row],[Column19]]+Table5[[#This Row],[Column12]]</f>
        <v>0</v>
      </c>
      <c r="AF2207" s="111">
        <f>Table5[[#This Row],[Column5]]+Table5[[#This Row],[Column13]]+Table5[[#This Row],[Column21]]+Table5[[#This Row],[Column18]]</f>
        <v>0</v>
      </c>
      <c r="AG2207" s="111">
        <f t="shared" si="379"/>
        <v>0</v>
      </c>
      <c r="AH2207" s="111">
        <f t="shared" si="380"/>
        <v>0</v>
      </c>
      <c r="AI2207" s="111">
        <f>Table5[[#This Row],[Column17]]-Table5[[#This Row],[Column20]]</f>
        <v>0</v>
      </c>
      <c r="AJ2207" s="111">
        <f t="shared" si="381"/>
        <v>0</v>
      </c>
      <c r="AK2207" s="111">
        <f t="shared" si="374"/>
        <v>0</v>
      </c>
      <c r="AL2207" s="111">
        <f t="shared" si="382"/>
        <v>0</v>
      </c>
      <c r="AM2207" s="111" t="str">
        <f t="shared" si="383"/>
        <v/>
      </c>
      <c r="AN2207" s="111" t="str">
        <f t="shared" ca="1" si="384"/>
        <v/>
      </c>
    </row>
    <row r="2208" spans="1:40" ht="20.25" customHeight="1" x14ac:dyDescent="0.3">
      <c r="A2208" s="107"/>
      <c r="B2208" s="144"/>
      <c r="C2208" s="119"/>
      <c r="D2208" s="120"/>
      <c r="E2208" s="119"/>
      <c r="F2208" s="119"/>
      <c r="G2208" s="120"/>
      <c r="H2208" s="119"/>
      <c r="I2208" s="109"/>
      <c r="L2208" s="108"/>
      <c r="M2208" s="108"/>
      <c r="N2208" s="108"/>
      <c r="O2208" s="108"/>
      <c r="P2208" s="108"/>
      <c r="Q2208" s="108"/>
      <c r="R2208" s="108"/>
      <c r="S2208" s="108"/>
      <c r="T2208" s="100">
        <f t="shared" si="375"/>
        <v>0</v>
      </c>
      <c r="U2208" s="111"/>
      <c r="V2208" s="111"/>
      <c r="W2208" s="111">
        <f>SUMIFS($F$3:F2208,$D$3:D2208,D2208,$C$3:C2208,"Buy")+SUMIFS($F$3:F2208,$D$3:D2208,D2208,$C$3:C2208,"Coin Deposit",$E$3:E2208,"&lt;&gt;")</f>
        <v>0</v>
      </c>
      <c r="X2208" s="111">
        <f t="shared" si="376"/>
        <v>0</v>
      </c>
      <c r="Y2208" s="111">
        <f>IF($D2208=Y$1,SUMIFS($H$3:$H2208,$G$3:$G2208,Y$1,$C$3:$C2208,"Sell"),0)</f>
        <v>0</v>
      </c>
      <c r="Z2208" s="111">
        <f t="shared" si="377"/>
        <v>0</v>
      </c>
      <c r="AA2208" s="111">
        <f>IF($D2208=AA$1,SUMIFS($H$3:$H2208,$G$3:$G2208,AA$1,$C$3:$C2208,"Sell"),0)</f>
        <v>0</v>
      </c>
      <c r="AB2208" s="111">
        <f t="shared" si="378"/>
        <v>0</v>
      </c>
      <c r="AC2208" s="111">
        <f>SUMIFS('Deductions and Deposits'!$H:$H,'Deductions and Deposits'!$G:$G,D2208,'Deductions and Deposits'!$F:$F,"&lt;="&amp;B2208)+SUMIFS($F$3:F2208,$D$3:D2208,D2208,$C$3:C2208,"Coin Deposit",$E$3:E2208,"")</f>
        <v>0</v>
      </c>
      <c r="AD2208" s="111">
        <f>SUMIFS('Deductions and Deposits'!$D:$D,'Deductions and Deposits'!$C:$C,D2208)+SUMIFS($F:$F,$D:$D,D2208,$C:$C,"Coin Deduction")</f>
        <v>0</v>
      </c>
      <c r="AE2208" s="111">
        <f>Table5[[#This Row],[Column4]]+Table5[[#This Row],[Column14]]+Table5[[#This Row],[Column19]]+Table5[[#This Row],[Column12]]</f>
        <v>0</v>
      </c>
      <c r="AF2208" s="111">
        <f>Table5[[#This Row],[Column5]]+Table5[[#This Row],[Column13]]+Table5[[#This Row],[Column21]]+Table5[[#This Row],[Column18]]</f>
        <v>0</v>
      </c>
      <c r="AG2208" s="111">
        <f t="shared" si="379"/>
        <v>0</v>
      </c>
      <c r="AH2208" s="111">
        <f t="shared" si="380"/>
        <v>0</v>
      </c>
      <c r="AI2208" s="111">
        <f>Table5[[#This Row],[Column17]]-Table5[[#This Row],[Column20]]</f>
        <v>0</v>
      </c>
      <c r="AJ2208" s="111">
        <f t="shared" si="381"/>
        <v>0</v>
      </c>
      <c r="AK2208" s="111">
        <f t="shared" si="374"/>
        <v>0</v>
      </c>
      <c r="AL2208" s="111">
        <f t="shared" si="382"/>
        <v>0</v>
      </c>
      <c r="AM2208" s="111" t="str">
        <f t="shared" si="383"/>
        <v/>
      </c>
      <c r="AN2208" s="111" t="str">
        <f t="shared" ca="1" si="384"/>
        <v/>
      </c>
    </row>
    <row r="2209" spans="1:40" ht="20.25" customHeight="1" x14ac:dyDescent="0.3">
      <c r="A2209" s="107"/>
      <c r="B2209" s="144"/>
      <c r="C2209" s="119"/>
      <c r="D2209" s="120"/>
      <c r="E2209" s="119"/>
      <c r="F2209" s="119"/>
      <c r="G2209" s="120"/>
      <c r="H2209" s="119"/>
      <c r="I2209" s="109"/>
      <c r="L2209" s="108"/>
      <c r="M2209" s="108"/>
      <c r="N2209" s="108"/>
      <c r="O2209" s="108"/>
      <c r="P2209" s="108"/>
      <c r="Q2209" s="108"/>
      <c r="R2209" s="108"/>
      <c r="S2209" s="108"/>
      <c r="T2209" s="100">
        <f t="shared" si="375"/>
        <v>0</v>
      </c>
      <c r="U2209" s="111"/>
      <c r="V2209" s="111"/>
      <c r="W2209" s="111">
        <f>SUMIFS($F$3:F2209,$D$3:D2209,D2209,$C$3:C2209,"Buy")+SUMIFS($F$3:F2209,$D$3:D2209,D2209,$C$3:C2209,"Coin Deposit",$E$3:E2209,"&lt;&gt;")</f>
        <v>0</v>
      </c>
      <c r="X2209" s="111">
        <f t="shared" si="376"/>
        <v>0</v>
      </c>
      <c r="Y2209" s="111">
        <f>IF($D2209=Y$1,SUMIFS($H$3:$H2209,$G$3:$G2209,Y$1,$C$3:$C2209,"Sell"),0)</f>
        <v>0</v>
      </c>
      <c r="Z2209" s="111">
        <f t="shared" si="377"/>
        <v>0</v>
      </c>
      <c r="AA2209" s="111">
        <f>IF($D2209=AA$1,SUMIFS($H$3:$H2209,$G$3:$G2209,AA$1,$C$3:$C2209,"Sell"),0)</f>
        <v>0</v>
      </c>
      <c r="AB2209" s="111">
        <f t="shared" si="378"/>
        <v>0</v>
      </c>
      <c r="AC2209" s="111">
        <f>SUMIFS('Deductions and Deposits'!$H:$H,'Deductions and Deposits'!$G:$G,D2209,'Deductions and Deposits'!$F:$F,"&lt;="&amp;B2209)+SUMIFS($F$3:F2209,$D$3:D2209,D2209,$C$3:C2209,"Coin Deposit",$E$3:E2209,"")</f>
        <v>0</v>
      </c>
      <c r="AD2209" s="111">
        <f>SUMIFS('Deductions and Deposits'!$D:$D,'Deductions and Deposits'!$C:$C,D2209)+SUMIFS($F:$F,$D:$D,D2209,$C:$C,"Coin Deduction")</f>
        <v>0</v>
      </c>
      <c r="AE2209" s="111">
        <f>Table5[[#This Row],[Column4]]+Table5[[#This Row],[Column14]]+Table5[[#This Row],[Column19]]+Table5[[#This Row],[Column12]]</f>
        <v>0</v>
      </c>
      <c r="AF2209" s="111">
        <f>Table5[[#This Row],[Column5]]+Table5[[#This Row],[Column13]]+Table5[[#This Row],[Column21]]+Table5[[#This Row],[Column18]]</f>
        <v>0</v>
      </c>
      <c r="AG2209" s="111">
        <f t="shared" si="379"/>
        <v>0</v>
      </c>
      <c r="AH2209" s="111">
        <f t="shared" si="380"/>
        <v>0</v>
      </c>
      <c r="AI2209" s="111">
        <f>Table5[[#This Row],[Column17]]-Table5[[#This Row],[Column20]]</f>
        <v>0</v>
      </c>
      <c r="AJ2209" s="111">
        <f t="shared" si="381"/>
        <v>0</v>
      </c>
      <c r="AK2209" s="111">
        <f t="shared" si="374"/>
        <v>0</v>
      </c>
      <c r="AL2209" s="111">
        <f t="shared" si="382"/>
        <v>0</v>
      </c>
      <c r="AM2209" s="111" t="str">
        <f t="shared" si="383"/>
        <v/>
      </c>
      <c r="AN2209" s="111" t="str">
        <f t="shared" ca="1" si="384"/>
        <v/>
      </c>
    </row>
    <row r="2210" spans="1:40" ht="20.25" customHeight="1" x14ac:dyDescent="0.3">
      <c r="A2210" s="107"/>
      <c r="B2210" s="144"/>
      <c r="C2210" s="119"/>
      <c r="D2210" s="120"/>
      <c r="E2210" s="119"/>
      <c r="F2210" s="119"/>
      <c r="G2210" s="120"/>
      <c r="H2210" s="119"/>
      <c r="I2210" s="109"/>
      <c r="L2210" s="108"/>
      <c r="M2210" s="108"/>
      <c r="N2210" s="108"/>
      <c r="O2210" s="108"/>
      <c r="P2210" s="108"/>
      <c r="Q2210" s="108"/>
      <c r="R2210" s="108"/>
      <c r="S2210" s="108"/>
      <c r="T2210" s="100">
        <f t="shared" si="375"/>
        <v>0</v>
      </c>
      <c r="U2210" s="111"/>
      <c r="V2210" s="111"/>
      <c r="W2210" s="111">
        <f>SUMIFS($F$3:F2210,$D$3:D2210,D2210,$C$3:C2210,"Buy")+SUMIFS($F$3:F2210,$D$3:D2210,D2210,$C$3:C2210,"Coin Deposit",$E$3:E2210,"&lt;&gt;")</f>
        <v>0</v>
      </c>
      <c r="X2210" s="111">
        <f t="shared" si="376"/>
        <v>0</v>
      </c>
      <c r="Y2210" s="111">
        <f>IF($D2210=Y$1,SUMIFS($H$3:$H2210,$G$3:$G2210,Y$1,$C$3:$C2210,"Sell"),0)</f>
        <v>0</v>
      </c>
      <c r="Z2210" s="111">
        <f t="shared" si="377"/>
        <v>0</v>
      </c>
      <c r="AA2210" s="111">
        <f>IF($D2210=AA$1,SUMIFS($H$3:$H2210,$G$3:$G2210,AA$1,$C$3:$C2210,"Sell"),0)</f>
        <v>0</v>
      </c>
      <c r="AB2210" s="111">
        <f t="shared" si="378"/>
        <v>0</v>
      </c>
      <c r="AC2210" s="111">
        <f>SUMIFS('Deductions and Deposits'!$H:$H,'Deductions and Deposits'!$G:$G,D2210,'Deductions and Deposits'!$F:$F,"&lt;="&amp;B2210)+SUMIFS($F$3:F2210,$D$3:D2210,D2210,$C$3:C2210,"Coin Deposit",$E$3:E2210,"")</f>
        <v>0</v>
      </c>
      <c r="AD2210" s="111">
        <f>SUMIFS('Deductions and Deposits'!$D:$D,'Deductions and Deposits'!$C:$C,D2210)+SUMIFS($F:$F,$D:$D,D2210,$C:$C,"Coin Deduction")</f>
        <v>0</v>
      </c>
      <c r="AE2210" s="111">
        <f>Table5[[#This Row],[Column4]]+Table5[[#This Row],[Column14]]+Table5[[#This Row],[Column19]]+Table5[[#This Row],[Column12]]</f>
        <v>0</v>
      </c>
      <c r="AF2210" s="111">
        <f>Table5[[#This Row],[Column5]]+Table5[[#This Row],[Column13]]+Table5[[#This Row],[Column21]]+Table5[[#This Row],[Column18]]</f>
        <v>0</v>
      </c>
      <c r="AG2210" s="111">
        <f t="shared" si="379"/>
        <v>0</v>
      </c>
      <c r="AH2210" s="111">
        <f t="shared" si="380"/>
        <v>0</v>
      </c>
      <c r="AI2210" s="111">
        <f>Table5[[#This Row],[Column17]]-Table5[[#This Row],[Column20]]</f>
        <v>0</v>
      </c>
      <c r="AJ2210" s="111">
        <f t="shared" si="381"/>
        <v>0</v>
      </c>
      <c r="AK2210" s="111">
        <f t="shared" si="374"/>
        <v>0</v>
      </c>
      <c r="AL2210" s="111">
        <f t="shared" si="382"/>
        <v>0</v>
      </c>
      <c r="AM2210" s="111" t="str">
        <f t="shared" si="383"/>
        <v/>
      </c>
      <c r="AN2210" s="111" t="str">
        <f t="shared" ca="1" si="384"/>
        <v/>
      </c>
    </row>
    <row r="2211" spans="1:40" ht="20.25" customHeight="1" x14ac:dyDescent="0.3">
      <c r="A2211" s="107"/>
      <c r="B2211" s="144"/>
      <c r="C2211" s="119"/>
      <c r="D2211" s="120"/>
      <c r="E2211" s="119"/>
      <c r="F2211" s="119"/>
      <c r="G2211" s="120"/>
      <c r="H2211" s="119"/>
      <c r="I2211" s="109"/>
      <c r="L2211" s="108"/>
      <c r="M2211" s="108"/>
      <c r="N2211" s="108"/>
      <c r="O2211" s="108"/>
      <c r="P2211" s="108"/>
      <c r="Q2211" s="108"/>
      <c r="R2211" s="108"/>
      <c r="S2211" s="108"/>
      <c r="T2211" s="100">
        <f t="shared" si="375"/>
        <v>0</v>
      </c>
      <c r="U2211" s="111"/>
      <c r="V2211" s="111"/>
      <c r="W2211" s="111">
        <f>SUMIFS($F$3:F2211,$D$3:D2211,D2211,$C$3:C2211,"Buy")+SUMIFS($F$3:F2211,$D$3:D2211,D2211,$C$3:C2211,"Coin Deposit",$E$3:E2211,"&lt;&gt;")</f>
        <v>0</v>
      </c>
      <c r="X2211" s="111">
        <f t="shared" si="376"/>
        <v>0</v>
      </c>
      <c r="Y2211" s="111">
        <f>IF($D2211=Y$1,SUMIFS($H$3:$H2211,$G$3:$G2211,Y$1,$C$3:$C2211,"Sell"),0)</f>
        <v>0</v>
      </c>
      <c r="Z2211" s="111">
        <f t="shared" si="377"/>
        <v>0</v>
      </c>
      <c r="AA2211" s="111">
        <f>IF($D2211=AA$1,SUMIFS($H$3:$H2211,$G$3:$G2211,AA$1,$C$3:$C2211,"Sell"),0)</f>
        <v>0</v>
      </c>
      <c r="AB2211" s="111">
        <f t="shared" si="378"/>
        <v>0</v>
      </c>
      <c r="AC2211" s="111">
        <f>SUMIFS('Deductions and Deposits'!$H:$H,'Deductions and Deposits'!$G:$G,D2211,'Deductions and Deposits'!$F:$F,"&lt;="&amp;B2211)+SUMIFS($F$3:F2211,$D$3:D2211,D2211,$C$3:C2211,"Coin Deposit",$E$3:E2211,"")</f>
        <v>0</v>
      </c>
      <c r="AD2211" s="111">
        <f>SUMIFS('Deductions and Deposits'!$D:$D,'Deductions and Deposits'!$C:$C,D2211)+SUMIFS($F:$F,$D:$D,D2211,$C:$C,"Coin Deduction")</f>
        <v>0</v>
      </c>
      <c r="AE2211" s="111">
        <f>Table5[[#This Row],[Column4]]+Table5[[#This Row],[Column14]]+Table5[[#This Row],[Column19]]+Table5[[#This Row],[Column12]]</f>
        <v>0</v>
      </c>
      <c r="AF2211" s="111">
        <f>Table5[[#This Row],[Column5]]+Table5[[#This Row],[Column13]]+Table5[[#This Row],[Column21]]+Table5[[#This Row],[Column18]]</f>
        <v>0</v>
      </c>
      <c r="AG2211" s="111">
        <f t="shared" si="379"/>
        <v>0</v>
      </c>
      <c r="AH2211" s="111">
        <f t="shared" si="380"/>
        <v>0</v>
      </c>
      <c r="AI2211" s="111">
        <f>Table5[[#This Row],[Column17]]-Table5[[#This Row],[Column20]]</f>
        <v>0</v>
      </c>
      <c r="AJ2211" s="111">
        <f t="shared" si="381"/>
        <v>0</v>
      </c>
      <c r="AK2211" s="111">
        <f t="shared" si="374"/>
        <v>0</v>
      </c>
      <c r="AL2211" s="111">
        <f t="shared" si="382"/>
        <v>0</v>
      </c>
      <c r="AM2211" s="111" t="str">
        <f t="shared" si="383"/>
        <v/>
      </c>
      <c r="AN2211" s="111" t="str">
        <f t="shared" ca="1" si="384"/>
        <v/>
      </c>
    </row>
    <row r="2212" spans="1:40" ht="20.25" customHeight="1" x14ac:dyDescent="0.3">
      <c r="A2212" s="107"/>
      <c r="B2212" s="144"/>
      <c r="C2212" s="119"/>
      <c r="D2212" s="120"/>
      <c r="E2212" s="119"/>
      <c r="F2212" s="119"/>
      <c r="G2212" s="120"/>
      <c r="H2212" s="119"/>
      <c r="I2212" s="109"/>
      <c r="L2212" s="108"/>
      <c r="M2212" s="108"/>
      <c r="N2212" s="108"/>
      <c r="O2212" s="108"/>
      <c r="P2212" s="108"/>
      <c r="Q2212" s="108"/>
      <c r="R2212" s="108"/>
      <c r="S2212" s="108"/>
      <c r="T2212" s="100">
        <f t="shared" si="375"/>
        <v>0</v>
      </c>
      <c r="U2212" s="111"/>
      <c r="V2212" s="111"/>
      <c r="W2212" s="111">
        <f>SUMIFS($F$3:F2212,$D$3:D2212,D2212,$C$3:C2212,"Buy")+SUMIFS($F$3:F2212,$D$3:D2212,D2212,$C$3:C2212,"Coin Deposit",$E$3:E2212,"&lt;&gt;")</f>
        <v>0</v>
      </c>
      <c r="X2212" s="111">
        <f t="shared" si="376"/>
        <v>0</v>
      </c>
      <c r="Y2212" s="111">
        <f>IF($D2212=Y$1,SUMIFS($H$3:$H2212,$G$3:$G2212,Y$1,$C$3:$C2212,"Sell"),0)</f>
        <v>0</v>
      </c>
      <c r="Z2212" s="111">
        <f t="shared" si="377"/>
        <v>0</v>
      </c>
      <c r="AA2212" s="111">
        <f>IF($D2212=AA$1,SUMIFS($H$3:$H2212,$G$3:$G2212,AA$1,$C$3:$C2212,"Sell"),0)</f>
        <v>0</v>
      </c>
      <c r="AB2212" s="111">
        <f t="shared" si="378"/>
        <v>0</v>
      </c>
      <c r="AC2212" s="111">
        <f>SUMIFS('Deductions and Deposits'!$H:$H,'Deductions and Deposits'!$G:$G,D2212,'Deductions and Deposits'!$F:$F,"&lt;="&amp;B2212)+SUMIFS($F$3:F2212,$D$3:D2212,D2212,$C$3:C2212,"Coin Deposit",$E$3:E2212,"")</f>
        <v>0</v>
      </c>
      <c r="AD2212" s="111">
        <f>SUMIFS('Deductions and Deposits'!$D:$D,'Deductions and Deposits'!$C:$C,D2212)+SUMIFS($F:$F,$D:$D,D2212,$C:$C,"Coin Deduction")</f>
        <v>0</v>
      </c>
      <c r="AE2212" s="111">
        <f>Table5[[#This Row],[Column4]]+Table5[[#This Row],[Column14]]+Table5[[#This Row],[Column19]]+Table5[[#This Row],[Column12]]</f>
        <v>0</v>
      </c>
      <c r="AF2212" s="111">
        <f>Table5[[#This Row],[Column5]]+Table5[[#This Row],[Column13]]+Table5[[#This Row],[Column21]]+Table5[[#This Row],[Column18]]</f>
        <v>0</v>
      </c>
      <c r="AG2212" s="111">
        <f t="shared" si="379"/>
        <v>0</v>
      </c>
      <c r="AH2212" s="111">
        <f t="shared" si="380"/>
        <v>0</v>
      </c>
      <c r="AI2212" s="111">
        <f>Table5[[#This Row],[Column17]]-Table5[[#This Row],[Column20]]</f>
        <v>0</v>
      </c>
      <c r="AJ2212" s="111">
        <f t="shared" si="381"/>
        <v>0</v>
      </c>
      <c r="AK2212" s="111">
        <f t="shared" si="374"/>
        <v>0</v>
      </c>
      <c r="AL2212" s="111">
        <f t="shared" si="382"/>
        <v>0</v>
      </c>
      <c r="AM2212" s="111" t="str">
        <f t="shared" si="383"/>
        <v/>
      </c>
      <c r="AN2212" s="111" t="str">
        <f t="shared" ca="1" si="384"/>
        <v/>
      </c>
    </row>
    <row r="2213" spans="1:40" ht="20.25" customHeight="1" x14ac:dyDescent="0.3">
      <c r="A2213" s="107"/>
      <c r="B2213" s="144"/>
      <c r="C2213" s="119"/>
      <c r="D2213" s="120"/>
      <c r="E2213" s="119"/>
      <c r="F2213" s="119"/>
      <c r="G2213" s="120"/>
      <c r="H2213" s="119"/>
      <c r="I2213" s="109"/>
      <c r="L2213" s="108"/>
      <c r="M2213" s="108"/>
      <c r="N2213" s="108"/>
      <c r="O2213" s="108"/>
      <c r="P2213" s="108"/>
      <c r="Q2213" s="108"/>
      <c r="R2213" s="108"/>
      <c r="S2213" s="108"/>
      <c r="T2213" s="100">
        <f t="shared" si="375"/>
        <v>0</v>
      </c>
      <c r="U2213" s="111"/>
      <c r="V2213" s="111"/>
      <c r="W2213" s="111">
        <f>SUMIFS($F$3:F2213,$D$3:D2213,D2213,$C$3:C2213,"Buy")+SUMIFS($F$3:F2213,$D$3:D2213,D2213,$C$3:C2213,"Coin Deposit",$E$3:E2213,"&lt;&gt;")</f>
        <v>0</v>
      </c>
      <c r="X2213" s="111">
        <f t="shared" si="376"/>
        <v>0</v>
      </c>
      <c r="Y2213" s="111">
        <f>IF($D2213=Y$1,SUMIFS($H$3:$H2213,$G$3:$G2213,Y$1,$C$3:$C2213,"Sell"),0)</f>
        <v>0</v>
      </c>
      <c r="Z2213" s="111">
        <f t="shared" si="377"/>
        <v>0</v>
      </c>
      <c r="AA2213" s="111">
        <f>IF($D2213=AA$1,SUMIFS($H$3:$H2213,$G$3:$G2213,AA$1,$C$3:$C2213,"Sell"),0)</f>
        <v>0</v>
      </c>
      <c r="AB2213" s="111">
        <f t="shared" si="378"/>
        <v>0</v>
      </c>
      <c r="AC2213" s="111">
        <f>SUMIFS('Deductions and Deposits'!$H:$H,'Deductions and Deposits'!$G:$G,D2213,'Deductions and Deposits'!$F:$F,"&lt;="&amp;B2213)+SUMIFS($F$3:F2213,$D$3:D2213,D2213,$C$3:C2213,"Coin Deposit",$E$3:E2213,"")</f>
        <v>0</v>
      </c>
      <c r="AD2213" s="111">
        <f>SUMIFS('Deductions and Deposits'!$D:$D,'Deductions and Deposits'!$C:$C,D2213)+SUMIFS($F:$F,$D:$D,D2213,$C:$C,"Coin Deduction")</f>
        <v>0</v>
      </c>
      <c r="AE2213" s="111">
        <f>Table5[[#This Row],[Column4]]+Table5[[#This Row],[Column14]]+Table5[[#This Row],[Column19]]+Table5[[#This Row],[Column12]]</f>
        <v>0</v>
      </c>
      <c r="AF2213" s="111">
        <f>Table5[[#This Row],[Column5]]+Table5[[#This Row],[Column13]]+Table5[[#This Row],[Column21]]+Table5[[#This Row],[Column18]]</f>
        <v>0</v>
      </c>
      <c r="AG2213" s="111">
        <f t="shared" si="379"/>
        <v>0</v>
      </c>
      <c r="AH2213" s="111">
        <f t="shared" si="380"/>
        <v>0</v>
      </c>
      <c r="AI2213" s="111">
        <f>Table5[[#This Row],[Column17]]-Table5[[#This Row],[Column20]]</f>
        <v>0</v>
      </c>
      <c r="AJ2213" s="111">
        <f t="shared" si="381"/>
        <v>0</v>
      </c>
      <c r="AK2213" s="111">
        <f t="shared" si="374"/>
        <v>0</v>
      </c>
      <c r="AL2213" s="111">
        <f t="shared" si="382"/>
        <v>0</v>
      </c>
      <c r="AM2213" s="111" t="str">
        <f t="shared" si="383"/>
        <v/>
      </c>
      <c r="AN2213" s="111" t="str">
        <f t="shared" ca="1" si="384"/>
        <v/>
      </c>
    </row>
    <row r="2214" spans="1:40" ht="20.25" customHeight="1" x14ac:dyDescent="0.3">
      <c r="A2214" s="107"/>
      <c r="B2214" s="144"/>
      <c r="C2214" s="119"/>
      <c r="D2214" s="120"/>
      <c r="E2214" s="119"/>
      <c r="F2214" s="119"/>
      <c r="G2214" s="120"/>
      <c r="H2214" s="119"/>
      <c r="I2214" s="109"/>
      <c r="L2214" s="108"/>
      <c r="M2214" s="108"/>
      <c r="N2214" s="108"/>
      <c r="O2214" s="108"/>
      <c r="P2214" s="108"/>
      <c r="Q2214" s="108"/>
      <c r="R2214" s="108"/>
      <c r="S2214" s="108"/>
      <c r="T2214" s="100">
        <f t="shared" si="375"/>
        <v>0</v>
      </c>
      <c r="U2214" s="111"/>
      <c r="V2214" s="111"/>
      <c r="W2214" s="111">
        <f>SUMIFS($F$3:F2214,$D$3:D2214,D2214,$C$3:C2214,"Buy")+SUMIFS($F$3:F2214,$D$3:D2214,D2214,$C$3:C2214,"Coin Deposit",$E$3:E2214,"&lt;&gt;")</f>
        <v>0</v>
      </c>
      <c r="X2214" s="111">
        <f t="shared" si="376"/>
        <v>0</v>
      </c>
      <c r="Y2214" s="111">
        <f>IF($D2214=Y$1,SUMIFS($H$3:$H2214,$G$3:$G2214,Y$1,$C$3:$C2214,"Sell"),0)</f>
        <v>0</v>
      </c>
      <c r="Z2214" s="111">
        <f t="shared" si="377"/>
        <v>0</v>
      </c>
      <c r="AA2214" s="111">
        <f>IF($D2214=AA$1,SUMIFS($H$3:$H2214,$G$3:$G2214,AA$1,$C$3:$C2214,"Sell"),0)</f>
        <v>0</v>
      </c>
      <c r="AB2214" s="111">
        <f t="shared" si="378"/>
        <v>0</v>
      </c>
      <c r="AC2214" s="111">
        <f>SUMIFS('Deductions and Deposits'!$H:$H,'Deductions and Deposits'!$G:$G,D2214,'Deductions and Deposits'!$F:$F,"&lt;="&amp;B2214)+SUMIFS($F$3:F2214,$D$3:D2214,D2214,$C$3:C2214,"Coin Deposit",$E$3:E2214,"")</f>
        <v>0</v>
      </c>
      <c r="AD2214" s="111">
        <f>SUMIFS('Deductions and Deposits'!$D:$D,'Deductions and Deposits'!$C:$C,D2214)+SUMIFS($F:$F,$D:$D,D2214,$C:$C,"Coin Deduction")</f>
        <v>0</v>
      </c>
      <c r="AE2214" s="111">
        <f>Table5[[#This Row],[Column4]]+Table5[[#This Row],[Column14]]+Table5[[#This Row],[Column19]]+Table5[[#This Row],[Column12]]</f>
        <v>0</v>
      </c>
      <c r="AF2214" s="111">
        <f>Table5[[#This Row],[Column5]]+Table5[[#This Row],[Column13]]+Table5[[#This Row],[Column21]]+Table5[[#This Row],[Column18]]</f>
        <v>0</v>
      </c>
      <c r="AG2214" s="111">
        <f t="shared" si="379"/>
        <v>0</v>
      </c>
      <c r="AH2214" s="111">
        <f t="shared" si="380"/>
        <v>0</v>
      </c>
      <c r="AI2214" s="111">
        <f>Table5[[#This Row],[Column17]]-Table5[[#This Row],[Column20]]</f>
        <v>0</v>
      </c>
      <c r="AJ2214" s="111">
        <f t="shared" si="381"/>
        <v>0</v>
      </c>
      <c r="AK2214" s="111">
        <f t="shared" si="374"/>
        <v>0</v>
      </c>
      <c r="AL2214" s="111">
        <f t="shared" si="382"/>
        <v>0</v>
      </c>
      <c r="AM2214" s="111" t="str">
        <f t="shared" si="383"/>
        <v/>
      </c>
      <c r="AN2214" s="111" t="str">
        <f t="shared" ca="1" si="384"/>
        <v/>
      </c>
    </row>
    <row r="2215" spans="1:40" ht="20.25" customHeight="1" x14ac:dyDescent="0.3">
      <c r="A2215" s="107"/>
      <c r="B2215" s="144"/>
      <c r="C2215" s="119"/>
      <c r="D2215" s="120"/>
      <c r="E2215" s="119"/>
      <c r="F2215" s="119"/>
      <c r="G2215" s="120"/>
      <c r="H2215" s="119"/>
      <c r="I2215" s="109"/>
      <c r="L2215" s="108"/>
      <c r="M2215" s="108"/>
      <c r="N2215" s="108"/>
      <c r="O2215" s="108"/>
      <c r="P2215" s="108"/>
      <c r="Q2215" s="108"/>
      <c r="R2215" s="108"/>
      <c r="S2215" s="108"/>
      <c r="T2215" s="100">
        <f t="shared" si="375"/>
        <v>0</v>
      </c>
      <c r="U2215" s="111"/>
      <c r="V2215" s="111"/>
      <c r="W2215" s="111">
        <f>SUMIFS($F$3:F2215,$D$3:D2215,D2215,$C$3:C2215,"Buy")+SUMIFS($F$3:F2215,$D$3:D2215,D2215,$C$3:C2215,"Coin Deposit",$E$3:E2215,"&lt;&gt;")</f>
        <v>0</v>
      </c>
      <c r="X2215" s="111">
        <f t="shared" si="376"/>
        <v>0</v>
      </c>
      <c r="Y2215" s="111">
        <f>IF($D2215=Y$1,SUMIFS($H$3:$H2215,$G$3:$G2215,Y$1,$C$3:$C2215,"Sell"),0)</f>
        <v>0</v>
      </c>
      <c r="Z2215" s="111">
        <f t="shared" si="377"/>
        <v>0</v>
      </c>
      <c r="AA2215" s="111">
        <f>IF($D2215=AA$1,SUMIFS($H$3:$H2215,$G$3:$G2215,AA$1,$C$3:$C2215,"Sell"),0)</f>
        <v>0</v>
      </c>
      <c r="AB2215" s="111">
        <f t="shared" si="378"/>
        <v>0</v>
      </c>
      <c r="AC2215" s="111">
        <f>SUMIFS('Deductions and Deposits'!$H:$H,'Deductions and Deposits'!$G:$G,D2215,'Deductions and Deposits'!$F:$F,"&lt;="&amp;B2215)+SUMIFS($F$3:F2215,$D$3:D2215,D2215,$C$3:C2215,"Coin Deposit",$E$3:E2215,"")</f>
        <v>0</v>
      </c>
      <c r="AD2215" s="111">
        <f>SUMIFS('Deductions and Deposits'!$D:$D,'Deductions and Deposits'!$C:$C,D2215)+SUMIFS($F:$F,$D:$D,D2215,$C:$C,"Coin Deduction")</f>
        <v>0</v>
      </c>
      <c r="AE2215" s="111">
        <f>Table5[[#This Row],[Column4]]+Table5[[#This Row],[Column14]]+Table5[[#This Row],[Column19]]+Table5[[#This Row],[Column12]]</f>
        <v>0</v>
      </c>
      <c r="AF2215" s="111">
        <f>Table5[[#This Row],[Column5]]+Table5[[#This Row],[Column13]]+Table5[[#This Row],[Column21]]+Table5[[#This Row],[Column18]]</f>
        <v>0</v>
      </c>
      <c r="AG2215" s="111">
        <f t="shared" si="379"/>
        <v>0</v>
      </c>
      <c r="AH2215" s="111">
        <f t="shared" si="380"/>
        <v>0</v>
      </c>
      <c r="AI2215" s="111">
        <f>Table5[[#This Row],[Column17]]-Table5[[#This Row],[Column20]]</f>
        <v>0</v>
      </c>
      <c r="AJ2215" s="111">
        <f t="shared" si="381"/>
        <v>0</v>
      </c>
      <c r="AK2215" s="111">
        <f t="shared" si="374"/>
        <v>0</v>
      </c>
      <c r="AL2215" s="111">
        <f t="shared" si="382"/>
        <v>0</v>
      </c>
      <c r="AM2215" s="111" t="str">
        <f t="shared" si="383"/>
        <v/>
      </c>
      <c r="AN2215" s="111" t="str">
        <f t="shared" ca="1" si="384"/>
        <v/>
      </c>
    </row>
    <row r="2216" spans="1:40" ht="20.25" customHeight="1" x14ac:dyDescent="0.3">
      <c r="A2216" s="107"/>
      <c r="B2216" s="144"/>
      <c r="C2216" s="119"/>
      <c r="D2216" s="120"/>
      <c r="E2216" s="119"/>
      <c r="F2216" s="119"/>
      <c r="G2216" s="120"/>
      <c r="H2216" s="119"/>
      <c r="I2216" s="109"/>
      <c r="L2216" s="108"/>
      <c r="M2216" s="108"/>
      <c r="N2216" s="108"/>
      <c r="O2216" s="108"/>
      <c r="P2216" s="108"/>
      <c r="Q2216" s="108"/>
      <c r="R2216" s="108"/>
      <c r="S2216" s="108"/>
      <c r="T2216" s="100">
        <f t="shared" si="375"/>
        <v>0</v>
      </c>
      <c r="U2216" s="111"/>
      <c r="V2216" s="111"/>
      <c r="W2216" s="111">
        <f>SUMIFS($F$3:F2216,$D$3:D2216,D2216,$C$3:C2216,"Buy")+SUMIFS($F$3:F2216,$D$3:D2216,D2216,$C$3:C2216,"Coin Deposit",$E$3:E2216,"&lt;&gt;")</f>
        <v>0</v>
      </c>
      <c r="X2216" s="111">
        <f t="shared" si="376"/>
        <v>0</v>
      </c>
      <c r="Y2216" s="111">
        <f>IF($D2216=Y$1,SUMIFS($H$3:$H2216,$G$3:$G2216,Y$1,$C$3:$C2216,"Sell"),0)</f>
        <v>0</v>
      </c>
      <c r="Z2216" s="111">
        <f t="shared" si="377"/>
        <v>0</v>
      </c>
      <c r="AA2216" s="111">
        <f>IF($D2216=AA$1,SUMIFS($H$3:$H2216,$G$3:$G2216,AA$1,$C$3:$C2216,"Sell"),0)</f>
        <v>0</v>
      </c>
      <c r="AB2216" s="111">
        <f t="shared" si="378"/>
        <v>0</v>
      </c>
      <c r="AC2216" s="111">
        <f>SUMIFS('Deductions and Deposits'!$H:$H,'Deductions and Deposits'!$G:$G,D2216,'Deductions and Deposits'!$F:$F,"&lt;="&amp;B2216)+SUMIFS($F$3:F2216,$D$3:D2216,D2216,$C$3:C2216,"Coin Deposit",$E$3:E2216,"")</f>
        <v>0</v>
      </c>
      <c r="AD2216" s="111">
        <f>SUMIFS('Deductions and Deposits'!$D:$D,'Deductions and Deposits'!$C:$C,D2216)+SUMIFS($F:$F,$D:$D,D2216,$C:$C,"Coin Deduction")</f>
        <v>0</v>
      </c>
      <c r="AE2216" s="111">
        <f>Table5[[#This Row],[Column4]]+Table5[[#This Row],[Column14]]+Table5[[#This Row],[Column19]]+Table5[[#This Row],[Column12]]</f>
        <v>0</v>
      </c>
      <c r="AF2216" s="111">
        <f>Table5[[#This Row],[Column5]]+Table5[[#This Row],[Column13]]+Table5[[#This Row],[Column21]]+Table5[[#This Row],[Column18]]</f>
        <v>0</v>
      </c>
      <c r="AG2216" s="111">
        <f t="shared" si="379"/>
        <v>0</v>
      </c>
      <c r="AH2216" s="111">
        <f t="shared" si="380"/>
        <v>0</v>
      </c>
      <c r="AI2216" s="111">
        <f>Table5[[#This Row],[Column17]]-Table5[[#This Row],[Column20]]</f>
        <v>0</v>
      </c>
      <c r="AJ2216" s="111">
        <f t="shared" si="381"/>
        <v>0</v>
      </c>
      <c r="AK2216" s="111">
        <f t="shared" si="374"/>
        <v>0</v>
      </c>
      <c r="AL2216" s="111">
        <f t="shared" si="382"/>
        <v>0</v>
      </c>
      <c r="AM2216" s="111" t="str">
        <f t="shared" si="383"/>
        <v/>
      </c>
      <c r="AN2216" s="111" t="str">
        <f t="shared" ca="1" si="384"/>
        <v/>
      </c>
    </row>
    <row r="2217" spans="1:40" ht="20.25" customHeight="1" x14ac:dyDescent="0.3">
      <c r="A2217" s="107"/>
      <c r="B2217" s="144"/>
      <c r="C2217" s="119"/>
      <c r="D2217" s="120"/>
      <c r="E2217" s="119"/>
      <c r="F2217" s="119"/>
      <c r="G2217" s="120"/>
      <c r="H2217" s="119"/>
      <c r="I2217" s="109"/>
      <c r="L2217" s="108"/>
      <c r="M2217" s="108"/>
      <c r="N2217" s="108"/>
      <c r="O2217" s="108"/>
      <c r="P2217" s="108"/>
      <c r="Q2217" s="108"/>
      <c r="R2217" s="108"/>
      <c r="S2217" s="108"/>
      <c r="T2217" s="100">
        <f t="shared" si="375"/>
        <v>0</v>
      </c>
      <c r="U2217" s="111"/>
      <c r="V2217" s="111"/>
      <c r="W2217" s="111">
        <f>SUMIFS($F$3:F2217,$D$3:D2217,D2217,$C$3:C2217,"Buy")+SUMIFS($F$3:F2217,$D$3:D2217,D2217,$C$3:C2217,"Coin Deposit",$E$3:E2217,"&lt;&gt;")</f>
        <v>0</v>
      </c>
      <c r="X2217" s="111">
        <f t="shared" si="376"/>
        <v>0</v>
      </c>
      <c r="Y2217" s="111">
        <f>IF($D2217=Y$1,SUMIFS($H$3:$H2217,$G$3:$G2217,Y$1,$C$3:$C2217,"Sell"),0)</f>
        <v>0</v>
      </c>
      <c r="Z2217" s="111">
        <f t="shared" si="377"/>
        <v>0</v>
      </c>
      <c r="AA2217" s="111">
        <f>IF($D2217=AA$1,SUMIFS($H$3:$H2217,$G$3:$G2217,AA$1,$C$3:$C2217,"Sell"),0)</f>
        <v>0</v>
      </c>
      <c r="AB2217" s="111">
        <f t="shared" si="378"/>
        <v>0</v>
      </c>
      <c r="AC2217" s="111">
        <f>SUMIFS('Deductions and Deposits'!$H:$H,'Deductions and Deposits'!$G:$G,D2217,'Deductions and Deposits'!$F:$F,"&lt;="&amp;B2217)+SUMIFS($F$3:F2217,$D$3:D2217,D2217,$C$3:C2217,"Coin Deposit",$E$3:E2217,"")</f>
        <v>0</v>
      </c>
      <c r="AD2217" s="111">
        <f>SUMIFS('Deductions and Deposits'!$D:$D,'Deductions and Deposits'!$C:$C,D2217)+SUMIFS($F:$F,$D:$D,D2217,$C:$C,"Coin Deduction")</f>
        <v>0</v>
      </c>
      <c r="AE2217" s="111">
        <f>Table5[[#This Row],[Column4]]+Table5[[#This Row],[Column14]]+Table5[[#This Row],[Column19]]+Table5[[#This Row],[Column12]]</f>
        <v>0</v>
      </c>
      <c r="AF2217" s="111">
        <f>Table5[[#This Row],[Column5]]+Table5[[#This Row],[Column13]]+Table5[[#This Row],[Column21]]+Table5[[#This Row],[Column18]]</f>
        <v>0</v>
      </c>
      <c r="AG2217" s="111">
        <f t="shared" si="379"/>
        <v>0</v>
      </c>
      <c r="AH2217" s="111">
        <f t="shared" si="380"/>
        <v>0</v>
      </c>
      <c r="AI2217" s="111">
        <f>Table5[[#This Row],[Column17]]-Table5[[#This Row],[Column20]]</f>
        <v>0</v>
      </c>
      <c r="AJ2217" s="111">
        <f t="shared" si="381"/>
        <v>0</v>
      </c>
      <c r="AK2217" s="111">
        <f t="shared" si="374"/>
        <v>0</v>
      </c>
      <c r="AL2217" s="111">
        <f t="shared" si="382"/>
        <v>0</v>
      </c>
      <c r="AM2217" s="111" t="str">
        <f t="shared" si="383"/>
        <v/>
      </c>
      <c r="AN2217" s="111" t="str">
        <f t="shared" ca="1" si="384"/>
        <v/>
      </c>
    </row>
    <row r="2218" spans="1:40" ht="20.25" customHeight="1" x14ac:dyDescent="0.3">
      <c r="A2218" s="107"/>
      <c r="B2218" s="144"/>
      <c r="C2218" s="119"/>
      <c r="D2218" s="120"/>
      <c r="E2218" s="119"/>
      <c r="F2218" s="119"/>
      <c r="G2218" s="120"/>
      <c r="H2218" s="119"/>
      <c r="I2218" s="109"/>
      <c r="L2218" s="108"/>
      <c r="M2218" s="108"/>
      <c r="N2218" s="108"/>
      <c r="O2218" s="108"/>
      <c r="P2218" s="108"/>
      <c r="Q2218" s="108"/>
      <c r="R2218" s="108"/>
      <c r="S2218" s="108"/>
      <c r="T2218" s="100">
        <f t="shared" si="375"/>
        <v>0</v>
      </c>
      <c r="U2218" s="111"/>
      <c r="V2218" s="111"/>
      <c r="W2218" s="111">
        <f>SUMIFS($F$3:F2218,$D$3:D2218,D2218,$C$3:C2218,"Buy")+SUMIFS($F$3:F2218,$D$3:D2218,D2218,$C$3:C2218,"Coin Deposit",$E$3:E2218,"&lt;&gt;")</f>
        <v>0</v>
      </c>
      <c r="X2218" s="111">
        <f t="shared" si="376"/>
        <v>0</v>
      </c>
      <c r="Y2218" s="111">
        <f>IF($D2218=Y$1,SUMIFS($H$3:$H2218,$G$3:$G2218,Y$1,$C$3:$C2218,"Sell"),0)</f>
        <v>0</v>
      </c>
      <c r="Z2218" s="111">
        <f t="shared" si="377"/>
        <v>0</v>
      </c>
      <c r="AA2218" s="111">
        <f>IF($D2218=AA$1,SUMIFS($H$3:$H2218,$G$3:$G2218,AA$1,$C$3:$C2218,"Sell"),0)</f>
        <v>0</v>
      </c>
      <c r="AB2218" s="111">
        <f t="shared" si="378"/>
        <v>0</v>
      </c>
      <c r="AC2218" s="111">
        <f>SUMIFS('Deductions and Deposits'!$H:$H,'Deductions and Deposits'!$G:$G,D2218,'Deductions and Deposits'!$F:$F,"&lt;="&amp;B2218)+SUMIFS($F$3:F2218,$D$3:D2218,D2218,$C$3:C2218,"Coin Deposit",$E$3:E2218,"")</f>
        <v>0</v>
      </c>
      <c r="AD2218" s="111">
        <f>SUMIFS('Deductions and Deposits'!$D:$D,'Deductions and Deposits'!$C:$C,D2218)+SUMIFS($F:$F,$D:$D,D2218,$C:$C,"Coin Deduction")</f>
        <v>0</v>
      </c>
      <c r="AE2218" s="111">
        <f>Table5[[#This Row],[Column4]]+Table5[[#This Row],[Column14]]+Table5[[#This Row],[Column19]]+Table5[[#This Row],[Column12]]</f>
        <v>0</v>
      </c>
      <c r="AF2218" s="111">
        <f>Table5[[#This Row],[Column5]]+Table5[[#This Row],[Column13]]+Table5[[#This Row],[Column21]]+Table5[[#This Row],[Column18]]</f>
        <v>0</v>
      </c>
      <c r="AG2218" s="111">
        <f t="shared" si="379"/>
        <v>0</v>
      </c>
      <c r="AH2218" s="111">
        <f t="shared" si="380"/>
        <v>0</v>
      </c>
      <c r="AI2218" s="111">
        <f>Table5[[#This Row],[Column17]]-Table5[[#This Row],[Column20]]</f>
        <v>0</v>
      </c>
      <c r="AJ2218" s="111">
        <f t="shared" si="381"/>
        <v>0</v>
      </c>
      <c r="AK2218" s="111">
        <f t="shared" si="374"/>
        <v>0</v>
      </c>
      <c r="AL2218" s="111">
        <f t="shared" si="382"/>
        <v>0</v>
      </c>
      <c r="AM2218" s="111" t="str">
        <f t="shared" si="383"/>
        <v/>
      </c>
      <c r="AN2218" s="111" t="str">
        <f t="shared" ca="1" si="384"/>
        <v/>
      </c>
    </row>
    <row r="2219" spans="1:40" ht="20.25" customHeight="1" x14ac:dyDescent="0.3">
      <c r="A2219" s="107"/>
      <c r="B2219" s="144"/>
      <c r="C2219" s="119"/>
      <c r="D2219" s="120"/>
      <c r="E2219" s="119"/>
      <c r="F2219" s="119"/>
      <c r="G2219" s="120"/>
      <c r="H2219" s="119"/>
      <c r="I2219" s="109"/>
      <c r="L2219" s="108"/>
      <c r="M2219" s="108"/>
      <c r="N2219" s="108"/>
      <c r="O2219" s="108"/>
      <c r="P2219" s="108"/>
      <c r="Q2219" s="108"/>
      <c r="R2219" s="108"/>
      <c r="S2219" s="108"/>
      <c r="T2219" s="100">
        <f t="shared" si="375"/>
        <v>0</v>
      </c>
      <c r="U2219" s="111"/>
      <c r="V2219" s="111"/>
      <c r="W2219" s="111">
        <f>SUMIFS($F$3:F2219,$D$3:D2219,D2219,$C$3:C2219,"Buy")+SUMIFS($F$3:F2219,$D$3:D2219,D2219,$C$3:C2219,"Coin Deposit",$E$3:E2219,"&lt;&gt;")</f>
        <v>0</v>
      </c>
      <c r="X2219" s="111">
        <f t="shared" si="376"/>
        <v>0</v>
      </c>
      <c r="Y2219" s="111">
        <f>IF($D2219=Y$1,SUMIFS($H$3:$H2219,$G$3:$G2219,Y$1,$C$3:$C2219,"Sell"),0)</f>
        <v>0</v>
      </c>
      <c r="Z2219" s="111">
        <f t="shared" si="377"/>
        <v>0</v>
      </c>
      <c r="AA2219" s="111">
        <f>IF($D2219=AA$1,SUMIFS($H$3:$H2219,$G$3:$G2219,AA$1,$C$3:$C2219,"Sell"),0)</f>
        <v>0</v>
      </c>
      <c r="AB2219" s="111">
        <f t="shared" si="378"/>
        <v>0</v>
      </c>
      <c r="AC2219" s="111">
        <f>SUMIFS('Deductions and Deposits'!$H:$H,'Deductions and Deposits'!$G:$G,D2219,'Deductions and Deposits'!$F:$F,"&lt;="&amp;B2219)+SUMIFS($F$3:F2219,$D$3:D2219,D2219,$C$3:C2219,"Coin Deposit",$E$3:E2219,"")</f>
        <v>0</v>
      </c>
      <c r="AD2219" s="111">
        <f>SUMIFS('Deductions and Deposits'!$D:$D,'Deductions and Deposits'!$C:$C,D2219)+SUMIFS($F:$F,$D:$D,D2219,$C:$C,"Coin Deduction")</f>
        <v>0</v>
      </c>
      <c r="AE2219" s="111">
        <f>Table5[[#This Row],[Column4]]+Table5[[#This Row],[Column14]]+Table5[[#This Row],[Column19]]+Table5[[#This Row],[Column12]]</f>
        <v>0</v>
      </c>
      <c r="AF2219" s="111">
        <f>Table5[[#This Row],[Column5]]+Table5[[#This Row],[Column13]]+Table5[[#This Row],[Column21]]+Table5[[#This Row],[Column18]]</f>
        <v>0</v>
      </c>
      <c r="AG2219" s="111">
        <f t="shared" si="379"/>
        <v>0</v>
      </c>
      <c r="AH2219" s="111">
        <f t="shared" si="380"/>
        <v>0</v>
      </c>
      <c r="AI2219" s="111">
        <f>Table5[[#This Row],[Column17]]-Table5[[#This Row],[Column20]]</f>
        <v>0</v>
      </c>
      <c r="AJ2219" s="111">
        <f t="shared" si="381"/>
        <v>0</v>
      </c>
      <c r="AK2219" s="111">
        <f t="shared" si="374"/>
        <v>0</v>
      </c>
      <c r="AL2219" s="111">
        <f t="shared" si="382"/>
        <v>0</v>
      </c>
      <c r="AM2219" s="111" t="str">
        <f t="shared" si="383"/>
        <v/>
      </c>
      <c r="AN2219" s="111" t="str">
        <f t="shared" ca="1" si="384"/>
        <v/>
      </c>
    </row>
    <row r="2220" spans="1:40" ht="20.25" customHeight="1" x14ac:dyDescent="0.3">
      <c r="A2220" s="107"/>
      <c r="B2220" s="144"/>
      <c r="C2220" s="119"/>
      <c r="D2220" s="120"/>
      <c r="E2220" s="119"/>
      <c r="F2220" s="119"/>
      <c r="G2220" s="120"/>
      <c r="H2220" s="119"/>
      <c r="I2220" s="109"/>
      <c r="L2220" s="108"/>
      <c r="M2220" s="108"/>
      <c r="N2220" s="108"/>
      <c r="O2220" s="108"/>
      <c r="P2220" s="108"/>
      <c r="Q2220" s="108"/>
      <c r="R2220" s="108"/>
      <c r="S2220" s="108"/>
      <c r="T2220" s="100">
        <f t="shared" si="375"/>
        <v>0</v>
      </c>
      <c r="U2220" s="111"/>
      <c r="V2220" s="111"/>
      <c r="W2220" s="111">
        <f>SUMIFS($F$3:F2220,$D$3:D2220,D2220,$C$3:C2220,"Buy")+SUMIFS($F$3:F2220,$D$3:D2220,D2220,$C$3:C2220,"Coin Deposit",$E$3:E2220,"&lt;&gt;")</f>
        <v>0</v>
      </c>
      <c r="X2220" s="111">
        <f t="shared" si="376"/>
        <v>0</v>
      </c>
      <c r="Y2220" s="111">
        <f>IF($D2220=Y$1,SUMIFS($H$3:$H2220,$G$3:$G2220,Y$1,$C$3:$C2220,"Sell"),0)</f>
        <v>0</v>
      </c>
      <c r="Z2220" s="111">
        <f t="shared" si="377"/>
        <v>0</v>
      </c>
      <c r="AA2220" s="111">
        <f>IF($D2220=AA$1,SUMIFS($H$3:$H2220,$G$3:$G2220,AA$1,$C$3:$C2220,"Sell"),0)</f>
        <v>0</v>
      </c>
      <c r="AB2220" s="111">
        <f t="shared" si="378"/>
        <v>0</v>
      </c>
      <c r="AC2220" s="111">
        <f>SUMIFS('Deductions and Deposits'!$H:$H,'Deductions and Deposits'!$G:$G,D2220,'Deductions and Deposits'!$F:$F,"&lt;="&amp;B2220)+SUMIFS($F$3:F2220,$D$3:D2220,D2220,$C$3:C2220,"Coin Deposit",$E$3:E2220,"")</f>
        <v>0</v>
      </c>
      <c r="AD2220" s="111">
        <f>SUMIFS('Deductions and Deposits'!$D:$D,'Deductions and Deposits'!$C:$C,D2220)+SUMIFS($F:$F,$D:$D,D2220,$C:$C,"Coin Deduction")</f>
        <v>0</v>
      </c>
      <c r="AE2220" s="111">
        <f>Table5[[#This Row],[Column4]]+Table5[[#This Row],[Column14]]+Table5[[#This Row],[Column19]]+Table5[[#This Row],[Column12]]</f>
        <v>0</v>
      </c>
      <c r="AF2220" s="111">
        <f>Table5[[#This Row],[Column5]]+Table5[[#This Row],[Column13]]+Table5[[#This Row],[Column21]]+Table5[[#This Row],[Column18]]</f>
        <v>0</v>
      </c>
      <c r="AG2220" s="111">
        <f t="shared" si="379"/>
        <v>0</v>
      </c>
      <c r="AH2220" s="111">
        <f t="shared" si="380"/>
        <v>0</v>
      </c>
      <c r="AI2220" s="111">
        <f>Table5[[#This Row],[Column17]]-Table5[[#This Row],[Column20]]</f>
        <v>0</v>
      </c>
      <c r="AJ2220" s="111">
        <f t="shared" si="381"/>
        <v>0</v>
      </c>
      <c r="AK2220" s="111">
        <f t="shared" si="374"/>
        <v>0</v>
      </c>
      <c r="AL2220" s="111">
        <f t="shared" si="382"/>
        <v>0</v>
      </c>
      <c r="AM2220" s="111" t="str">
        <f t="shared" si="383"/>
        <v/>
      </c>
      <c r="AN2220" s="111" t="str">
        <f t="shared" ca="1" si="384"/>
        <v/>
      </c>
    </row>
    <row r="2221" spans="1:40" ht="20.25" customHeight="1" x14ac:dyDescent="0.3">
      <c r="A2221" s="107"/>
      <c r="B2221" s="144"/>
      <c r="C2221" s="119"/>
      <c r="D2221" s="120"/>
      <c r="E2221" s="119"/>
      <c r="F2221" s="119"/>
      <c r="G2221" s="120"/>
      <c r="H2221" s="119"/>
      <c r="I2221" s="109"/>
      <c r="L2221" s="108"/>
      <c r="M2221" s="108"/>
      <c r="N2221" s="108"/>
      <c r="O2221" s="108"/>
      <c r="P2221" s="108"/>
      <c r="Q2221" s="108"/>
      <c r="R2221" s="108"/>
      <c r="S2221" s="108"/>
      <c r="T2221" s="100">
        <f t="shared" si="375"/>
        <v>0</v>
      </c>
      <c r="U2221" s="111"/>
      <c r="V2221" s="111"/>
      <c r="W2221" s="111">
        <f>SUMIFS($F$3:F2221,$D$3:D2221,D2221,$C$3:C2221,"Buy")+SUMIFS($F$3:F2221,$D$3:D2221,D2221,$C$3:C2221,"Coin Deposit",$E$3:E2221,"&lt;&gt;")</f>
        <v>0</v>
      </c>
      <c r="X2221" s="111">
        <f t="shared" si="376"/>
        <v>0</v>
      </c>
      <c r="Y2221" s="111">
        <f>IF($D2221=Y$1,SUMIFS($H$3:$H2221,$G$3:$G2221,Y$1,$C$3:$C2221,"Sell"),0)</f>
        <v>0</v>
      </c>
      <c r="Z2221" s="111">
        <f t="shared" si="377"/>
        <v>0</v>
      </c>
      <c r="AA2221" s="111">
        <f>IF($D2221=AA$1,SUMIFS($H$3:$H2221,$G$3:$G2221,AA$1,$C$3:$C2221,"Sell"),0)</f>
        <v>0</v>
      </c>
      <c r="AB2221" s="111">
        <f t="shared" si="378"/>
        <v>0</v>
      </c>
      <c r="AC2221" s="111">
        <f>SUMIFS('Deductions and Deposits'!$H:$H,'Deductions and Deposits'!$G:$G,D2221,'Deductions and Deposits'!$F:$F,"&lt;="&amp;B2221)+SUMIFS($F$3:F2221,$D$3:D2221,D2221,$C$3:C2221,"Coin Deposit",$E$3:E2221,"")</f>
        <v>0</v>
      </c>
      <c r="AD2221" s="111">
        <f>SUMIFS('Deductions and Deposits'!$D:$D,'Deductions and Deposits'!$C:$C,D2221)+SUMIFS($F:$F,$D:$D,D2221,$C:$C,"Coin Deduction")</f>
        <v>0</v>
      </c>
      <c r="AE2221" s="111">
        <f>Table5[[#This Row],[Column4]]+Table5[[#This Row],[Column14]]+Table5[[#This Row],[Column19]]+Table5[[#This Row],[Column12]]</f>
        <v>0</v>
      </c>
      <c r="AF2221" s="111">
        <f>Table5[[#This Row],[Column5]]+Table5[[#This Row],[Column13]]+Table5[[#This Row],[Column21]]+Table5[[#This Row],[Column18]]</f>
        <v>0</v>
      </c>
      <c r="AG2221" s="111">
        <f t="shared" si="379"/>
        <v>0</v>
      </c>
      <c r="AH2221" s="111">
        <f t="shared" si="380"/>
        <v>0</v>
      </c>
      <c r="AI2221" s="111">
        <f>Table5[[#This Row],[Column17]]-Table5[[#This Row],[Column20]]</f>
        <v>0</v>
      </c>
      <c r="AJ2221" s="111">
        <f t="shared" si="381"/>
        <v>0</v>
      </c>
      <c r="AK2221" s="111">
        <f t="shared" si="374"/>
        <v>0</v>
      </c>
      <c r="AL2221" s="111">
        <f t="shared" si="382"/>
        <v>0</v>
      </c>
      <c r="AM2221" s="111" t="str">
        <f t="shared" si="383"/>
        <v/>
      </c>
      <c r="AN2221" s="111" t="str">
        <f t="shared" ca="1" si="384"/>
        <v/>
      </c>
    </row>
    <row r="2222" spans="1:40" ht="20.25" customHeight="1" x14ac:dyDescent="0.3">
      <c r="A2222" s="107"/>
      <c r="B2222" s="144"/>
      <c r="C2222" s="119"/>
      <c r="D2222" s="120"/>
      <c r="E2222" s="119"/>
      <c r="F2222" s="119"/>
      <c r="G2222" s="120"/>
      <c r="H2222" s="119"/>
      <c r="I2222" s="109"/>
      <c r="L2222" s="108"/>
      <c r="M2222" s="108"/>
      <c r="N2222" s="108"/>
      <c r="O2222" s="108"/>
      <c r="P2222" s="108"/>
      <c r="Q2222" s="108"/>
      <c r="R2222" s="108"/>
      <c r="S2222" s="108"/>
      <c r="T2222" s="100">
        <f t="shared" si="375"/>
        <v>0</v>
      </c>
      <c r="U2222" s="111"/>
      <c r="V2222" s="111"/>
      <c r="W2222" s="111">
        <f>SUMIFS($F$3:F2222,$D$3:D2222,D2222,$C$3:C2222,"Buy")+SUMIFS($F$3:F2222,$D$3:D2222,D2222,$C$3:C2222,"Coin Deposit",$E$3:E2222,"&lt;&gt;")</f>
        <v>0</v>
      </c>
      <c r="X2222" s="111">
        <f t="shared" si="376"/>
        <v>0</v>
      </c>
      <c r="Y2222" s="111">
        <f>IF($D2222=Y$1,SUMIFS($H$3:$H2222,$G$3:$G2222,Y$1,$C$3:$C2222,"Sell"),0)</f>
        <v>0</v>
      </c>
      <c r="Z2222" s="111">
        <f t="shared" si="377"/>
        <v>0</v>
      </c>
      <c r="AA2222" s="111">
        <f>IF($D2222=AA$1,SUMIFS($H$3:$H2222,$G$3:$G2222,AA$1,$C$3:$C2222,"Sell"),0)</f>
        <v>0</v>
      </c>
      <c r="AB2222" s="111">
        <f t="shared" si="378"/>
        <v>0</v>
      </c>
      <c r="AC2222" s="111">
        <f>SUMIFS('Deductions and Deposits'!$H:$H,'Deductions and Deposits'!$G:$G,D2222,'Deductions and Deposits'!$F:$F,"&lt;="&amp;B2222)+SUMIFS($F$3:F2222,$D$3:D2222,D2222,$C$3:C2222,"Coin Deposit",$E$3:E2222,"")</f>
        <v>0</v>
      </c>
      <c r="AD2222" s="111">
        <f>SUMIFS('Deductions and Deposits'!$D:$D,'Deductions and Deposits'!$C:$C,D2222)+SUMIFS($F:$F,$D:$D,D2222,$C:$C,"Coin Deduction")</f>
        <v>0</v>
      </c>
      <c r="AE2222" s="111">
        <f>Table5[[#This Row],[Column4]]+Table5[[#This Row],[Column14]]+Table5[[#This Row],[Column19]]+Table5[[#This Row],[Column12]]</f>
        <v>0</v>
      </c>
      <c r="AF2222" s="111">
        <f>Table5[[#This Row],[Column5]]+Table5[[#This Row],[Column13]]+Table5[[#This Row],[Column21]]+Table5[[#This Row],[Column18]]</f>
        <v>0</v>
      </c>
      <c r="AG2222" s="111">
        <f t="shared" si="379"/>
        <v>0</v>
      </c>
      <c r="AH2222" s="111">
        <f t="shared" si="380"/>
        <v>0</v>
      </c>
      <c r="AI2222" s="111">
        <f>Table5[[#This Row],[Column17]]-Table5[[#This Row],[Column20]]</f>
        <v>0</v>
      </c>
      <c r="AJ2222" s="111">
        <f t="shared" si="381"/>
        <v>0</v>
      </c>
      <c r="AK2222" s="111">
        <f t="shared" si="374"/>
        <v>0</v>
      </c>
      <c r="AL2222" s="111">
        <f t="shared" si="382"/>
        <v>0</v>
      </c>
      <c r="AM2222" s="111" t="str">
        <f t="shared" si="383"/>
        <v/>
      </c>
      <c r="AN2222" s="111" t="str">
        <f t="shared" ca="1" si="384"/>
        <v/>
      </c>
    </row>
    <row r="2223" spans="1:40" ht="20.25" customHeight="1" x14ac:dyDescent="0.3">
      <c r="A2223" s="107"/>
      <c r="B2223" s="144"/>
      <c r="C2223" s="119"/>
      <c r="D2223" s="120"/>
      <c r="E2223" s="119"/>
      <c r="F2223" s="119"/>
      <c r="G2223" s="120"/>
      <c r="H2223" s="119"/>
      <c r="I2223" s="109"/>
      <c r="L2223" s="108"/>
      <c r="M2223" s="108"/>
      <c r="N2223" s="108"/>
      <c r="O2223" s="108"/>
      <c r="P2223" s="108"/>
      <c r="Q2223" s="108"/>
      <c r="R2223" s="108"/>
      <c r="S2223" s="108"/>
      <c r="T2223" s="100">
        <f t="shared" si="375"/>
        <v>0</v>
      </c>
      <c r="U2223" s="111"/>
      <c r="V2223" s="111"/>
      <c r="W2223" s="111">
        <f>SUMIFS($F$3:F2223,$D$3:D2223,D2223,$C$3:C2223,"Buy")+SUMIFS($F$3:F2223,$D$3:D2223,D2223,$C$3:C2223,"Coin Deposit",$E$3:E2223,"&lt;&gt;")</f>
        <v>0</v>
      </c>
      <c r="X2223" s="111">
        <f t="shared" si="376"/>
        <v>0</v>
      </c>
      <c r="Y2223" s="111">
        <f>IF($D2223=Y$1,SUMIFS($H$3:$H2223,$G$3:$G2223,Y$1,$C$3:$C2223,"Sell"),0)</f>
        <v>0</v>
      </c>
      <c r="Z2223" s="111">
        <f t="shared" si="377"/>
        <v>0</v>
      </c>
      <c r="AA2223" s="111">
        <f>IF($D2223=AA$1,SUMIFS($H$3:$H2223,$G$3:$G2223,AA$1,$C$3:$C2223,"Sell"),0)</f>
        <v>0</v>
      </c>
      <c r="AB2223" s="111">
        <f t="shared" si="378"/>
        <v>0</v>
      </c>
      <c r="AC2223" s="111">
        <f>SUMIFS('Deductions and Deposits'!$H:$H,'Deductions and Deposits'!$G:$G,D2223,'Deductions and Deposits'!$F:$F,"&lt;="&amp;B2223)+SUMIFS($F$3:F2223,$D$3:D2223,D2223,$C$3:C2223,"Coin Deposit",$E$3:E2223,"")</f>
        <v>0</v>
      </c>
      <c r="AD2223" s="111">
        <f>SUMIFS('Deductions and Deposits'!$D:$D,'Deductions and Deposits'!$C:$C,D2223)+SUMIFS($F:$F,$D:$D,D2223,$C:$C,"Coin Deduction")</f>
        <v>0</v>
      </c>
      <c r="AE2223" s="111">
        <f>Table5[[#This Row],[Column4]]+Table5[[#This Row],[Column14]]+Table5[[#This Row],[Column19]]+Table5[[#This Row],[Column12]]</f>
        <v>0</v>
      </c>
      <c r="AF2223" s="111">
        <f>Table5[[#This Row],[Column5]]+Table5[[#This Row],[Column13]]+Table5[[#This Row],[Column21]]+Table5[[#This Row],[Column18]]</f>
        <v>0</v>
      </c>
      <c r="AG2223" s="111">
        <f t="shared" si="379"/>
        <v>0</v>
      </c>
      <c r="AH2223" s="111">
        <f t="shared" si="380"/>
        <v>0</v>
      </c>
      <c r="AI2223" s="111">
        <f>Table5[[#This Row],[Column17]]-Table5[[#This Row],[Column20]]</f>
        <v>0</v>
      </c>
      <c r="AJ2223" s="111">
        <f t="shared" si="381"/>
        <v>0</v>
      </c>
      <c r="AK2223" s="111">
        <f t="shared" si="374"/>
        <v>0</v>
      </c>
      <c r="AL2223" s="111">
        <f t="shared" si="382"/>
        <v>0</v>
      </c>
      <c r="AM2223" s="111" t="str">
        <f t="shared" si="383"/>
        <v/>
      </c>
      <c r="AN2223" s="111" t="str">
        <f t="shared" ca="1" si="384"/>
        <v/>
      </c>
    </row>
    <row r="2224" spans="1:40" ht="20.25" customHeight="1" x14ac:dyDescent="0.3">
      <c r="A2224" s="107"/>
      <c r="B2224" s="144"/>
      <c r="C2224" s="119"/>
      <c r="D2224" s="120"/>
      <c r="E2224" s="119"/>
      <c r="F2224" s="119"/>
      <c r="G2224" s="120"/>
      <c r="H2224" s="119"/>
      <c r="I2224" s="109"/>
      <c r="L2224" s="108"/>
      <c r="M2224" s="108"/>
      <c r="N2224" s="108"/>
      <c r="O2224" s="108"/>
      <c r="P2224" s="108"/>
      <c r="Q2224" s="108"/>
      <c r="R2224" s="108"/>
      <c r="S2224" s="108"/>
      <c r="T2224" s="100">
        <f t="shared" si="375"/>
        <v>0</v>
      </c>
      <c r="U2224" s="111"/>
      <c r="V2224" s="111"/>
      <c r="W2224" s="111">
        <f>SUMIFS($F$3:F2224,$D$3:D2224,D2224,$C$3:C2224,"Buy")+SUMIFS($F$3:F2224,$D$3:D2224,D2224,$C$3:C2224,"Coin Deposit",$E$3:E2224,"&lt;&gt;")</f>
        <v>0</v>
      </c>
      <c r="X2224" s="111">
        <f t="shared" si="376"/>
        <v>0</v>
      </c>
      <c r="Y2224" s="111">
        <f>IF($D2224=Y$1,SUMIFS($H$3:$H2224,$G$3:$G2224,Y$1,$C$3:$C2224,"Sell"),0)</f>
        <v>0</v>
      </c>
      <c r="Z2224" s="111">
        <f t="shared" si="377"/>
        <v>0</v>
      </c>
      <c r="AA2224" s="111">
        <f>IF($D2224=AA$1,SUMIFS($H$3:$H2224,$G$3:$G2224,AA$1,$C$3:$C2224,"Sell"),0)</f>
        <v>0</v>
      </c>
      <c r="AB2224" s="111">
        <f t="shared" si="378"/>
        <v>0</v>
      </c>
      <c r="AC2224" s="111">
        <f>SUMIFS('Deductions and Deposits'!$H:$H,'Deductions and Deposits'!$G:$G,D2224,'Deductions and Deposits'!$F:$F,"&lt;="&amp;B2224)+SUMIFS($F$3:F2224,$D$3:D2224,D2224,$C$3:C2224,"Coin Deposit",$E$3:E2224,"")</f>
        <v>0</v>
      </c>
      <c r="AD2224" s="111">
        <f>SUMIFS('Deductions and Deposits'!$D:$D,'Deductions and Deposits'!$C:$C,D2224)+SUMIFS($F:$F,$D:$D,D2224,$C:$C,"Coin Deduction")</f>
        <v>0</v>
      </c>
      <c r="AE2224" s="111">
        <f>Table5[[#This Row],[Column4]]+Table5[[#This Row],[Column14]]+Table5[[#This Row],[Column19]]+Table5[[#This Row],[Column12]]</f>
        <v>0</v>
      </c>
      <c r="AF2224" s="111">
        <f>Table5[[#This Row],[Column5]]+Table5[[#This Row],[Column13]]+Table5[[#This Row],[Column21]]+Table5[[#This Row],[Column18]]</f>
        <v>0</v>
      </c>
      <c r="AG2224" s="111">
        <f t="shared" si="379"/>
        <v>0</v>
      </c>
      <c r="AH2224" s="111">
        <f t="shared" si="380"/>
        <v>0</v>
      </c>
      <c r="AI2224" s="111">
        <f>Table5[[#This Row],[Column17]]-Table5[[#This Row],[Column20]]</f>
        <v>0</v>
      </c>
      <c r="AJ2224" s="111">
        <f t="shared" si="381"/>
        <v>0</v>
      </c>
      <c r="AK2224" s="111">
        <f t="shared" si="374"/>
        <v>0</v>
      </c>
      <c r="AL2224" s="111">
        <f t="shared" si="382"/>
        <v>0</v>
      </c>
      <c r="AM2224" s="111" t="str">
        <f t="shared" si="383"/>
        <v/>
      </c>
      <c r="AN2224" s="111" t="str">
        <f t="shared" ca="1" si="384"/>
        <v/>
      </c>
    </row>
    <row r="2225" spans="1:40" ht="20.25" customHeight="1" x14ac:dyDescent="0.3">
      <c r="A2225" s="107"/>
      <c r="B2225" s="144"/>
      <c r="C2225" s="119"/>
      <c r="D2225" s="120"/>
      <c r="E2225" s="119"/>
      <c r="F2225" s="119"/>
      <c r="G2225" s="120"/>
      <c r="H2225" s="119"/>
      <c r="I2225" s="109"/>
      <c r="L2225" s="108"/>
      <c r="M2225" s="108"/>
      <c r="N2225" s="108"/>
      <c r="O2225" s="108"/>
      <c r="P2225" s="108"/>
      <c r="Q2225" s="108"/>
      <c r="R2225" s="108"/>
      <c r="S2225" s="108"/>
      <c r="T2225" s="100">
        <f t="shared" si="375"/>
        <v>0</v>
      </c>
      <c r="U2225" s="111"/>
      <c r="V2225" s="111"/>
      <c r="W2225" s="111">
        <f>SUMIFS($F$3:F2225,$D$3:D2225,D2225,$C$3:C2225,"Buy")+SUMIFS($F$3:F2225,$D$3:D2225,D2225,$C$3:C2225,"Coin Deposit",$E$3:E2225,"&lt;&gt;")</f>
        <v>0</v>
      </c>
      <c r="X2225" s="111">
        <f t="shared" si="376"/>
        <v>0</v>
      </c>
      <c r="Y2225" s="111">
        <f>IF($D2225=Y$1,SUMIFS($H$3:$H2225,$G$3:$G2225,Y$1,$C$3:$C2225,"Sell"),0)</f>
        <v>0</v>
      </c>
      <c r="Z2225" s="111">
        <f t="shared" si="377"/>
        <v>0</v>
      </c>
      <c r="AA2225" s="111">
        <f>IF($D2225=AA$1,SUMIFS($H$3:$H2225,$G$3:$G2225,AA$1,$C$3:$C2225,"Sell"),0)</f>
        <v>0</v>
      </c>
      <c r="AB2225" s="111">
        <f t="shared" si="378"/>
        <v>0</v>
      </c>
      <c r="AC2225" s="111">
        <f>SUMIFS('Deductions and Deposits'!$H:$H,'Deductions and Deposits'!$G:$G,D2225,'Deductions and Deposits'!$F:$F,"&lt;="&amp;B2225)+SUMIFS($F$3:F2225,$D$3:D2225,D2225,$C$3:C2225,"Coin Deposit",$E$3:E2225,"")</f>
        <v>0</v>
      </c>
      <c r="AD2225" s="111">
        <f>SUMIFS('Deductions and Deposits'!$D:$D,'Deductions and Deposits'!$C:$C,D2225)+SUMIFS($F:$F,$D:$D,D2225,$C:$C,"Coin Deduction")</f>
        <v>0</v>
      </c>
      <c r="AE2225" s="111">
        <f>Table5[[#This Row],[Column4]]+Table5[[#This Row],[Column14]]+Table5[[#This Row],[Column19]]+Table5[[#This Row],[Column12]]</f>
        <v>0</v>
      </c>
      <c r="AF2225" s="111">
        <f>Table5[[#This Row],[Column5]]+Table5[[#This Row],[Column13]]+Table5[[#This Row],[Column21]]+Table5[[#This Row],[Column18]]</f>
        <v>0</v>
      </c>
      <c r="AG2225" s="111">
        <f t="shared" si="379"/>
        <v>0</v>
      </c>
      <c r="AH2225" s="111">
        <f t="shared" si="380"/>
        <v>0</v>
      </c>
      <c r="AI2225" s="111">
        <f>Table5[[#This Row],[Column17]]-Table5[[#This Row],[Column20]]</f>
        <v>0</v>
      </c>
      <c r="AJ2225" s="111">
        <f t="shared" si="381"/>
        <v>0</v>
      </c>
      <c r="AK2225" s="111">
        <f t="shared" si="374"/>
        <v>0</v>
      </c>
      <c r="AL2225" s="111">
        <f t="shared" si="382"/>
        <v>0</v>
      </c>
      <c r="AM2225" s="111" t="str">
        <f t="shared" si="383"/>
        <v/>
      </c>
      <c r="AN2225" s="111" t="str">
        <f t="shared" ca="1" si="384"/>
        <v/>
      </c>
    </row>
    <row r="2226" spans="1:40" ht="20.25" customHeight="1" x14ac:dyDescent="0.3">
      <c r="A2226" s="107"/>
      <c r="B2226" s="144"/>
      <c r="C2226" s="119"/>
      <c r="D2226" s="120"/>
      <c r="E2226" s="119"/>
      <c r="F2226" s="119"/>
      <c r="G2226" s="120"/>
      <c r="H2226" s="119"/>
      <c r="I2226" s="109"/>
      <c r="L2226" s="108"/>
      <c r="M2226" s="108"/>
      <c r="N2226" s="108"/>
      <c r="O2226" s="108"/>
      <c r="P2226" s="108"/>
      <c r="Q2226" s="108"/>
      <c r="R2226" s="108"/>
      <c r="S2226" s="108"/>
      <c r="T2226" s="100">
        <f t="shared" si="375"/>
        <v>0</v>
      </c>
      <c r="U2226" s="111"/>
      <c r="V2226" s="111"/>
      <c r="W2226" s="111">
        <f>SUMIFS($F$3:F2226,$D$3:D2226,D2226,$C$3:C2226,"Buy")+SUMIFS($F$3:F2226,$D$3:D2226,D2226,$C$3:C2226,"Coin Deposit",$E$3:E2226,"&lt;&gt;")</f>
        <v>0</v>
      </c>
      <c r="X2226" s="111">
        <f t="shared" si="376"/>
        <v>0</v>
      </c>
      <c r="Y2226" s="111">
        <f>IF($D2226=Y$1,SUMIFS($H$3:$H2226,$G$3:$G2226,Y$1,$C$3:$C2226,"Sell"),0)</f>
        <v>0</v>
      </c>
      <c r="Z2226" s="111">
        <f t="shared" si="377"/>
        <v>0</v>
      </c>
      <c r="AA2226" s="111">
        <f>IF($D2226=AA$1,SUMIFS($H$3:$H2226,$G$3:$G2226,AA$1,$C$3:$C2226,"Sell"),0)</f>
        <v>0</v>
      </c>
      <c r="AB2226" s="111">
        <f t="shared" si="378"/>
        <v>0</v>
      </c>
      <c r="AC2226" s="111">
        <f>SUMIFS('Deductions and Deposits'!$H:$H,'Deductions and Deposits'!$G:$G,D2226,'Deductions and Deposits'!$F:$F,"&lt;="&amp;B2226)+SUMIFS($F$3:F2226,$D$3:D2226,D2226,$C$3:C2226,"Coin Deposit",$E$3:E2226,"")</f>
        <v>0</v>
      </c>
      <c r="AD2226" s="111">
        <f>SUMIFS('Deductions and Deposits'!$D:$D,'Deductions and Deposits'!$C:$C,D2226)+SUMIFS($F:$F,$D:$D,D2226,$C:$C,"Coin Deduction")</f>
        <v>0</v>
      </c>
      <c r="AE2226" s="111">
        <f>Table5[[#This Row],[Column4]]+Table5[[#This Row],[Column14]]+Table5[[#This Row],[Column19]]+Table5[[#This Row],[Column12]]</f>
        <v>0</v>
      </c>
      <c r="AF2226" s="111">
        <f>Table5[[#This Row],[Column5]]+Table5[[#This Row],[Column13]]+Table5[[#This Row],[Column21]]+Table5[[#This Row],[Column18]]</f>
        <v>0</v>
      </c>
      <c r="AG2226" s="111">
        <f t="shared" si="379"/>
        <v>0</v>
      </c>
      <c r="AH2226" s="111">
        <f t="shared" si="380"/>
        <v>0</v>
      </c>
      <c r="AI2226" s="111">
        <f>Table5[[#This Row],[Column17]]-Table5[[#This Row],[Column20]]</f>
        <v>0</v>
      </c>
      <c r="AJ2226" s="111">
        <f t="shared" si="381"/>
        <v>0</v>
      </c>
      <c r="AK2226" s="111">
        <f t="shared" si="374"/>
        <v>0</v>
      </c>
      <c r="AL2226" s="111">
        <f t="shared" si="382"/>
        <v>0</v>
      </c>
      <c r="AM2226" s="111" t="str">
        <f t="shared" si="383"/>
        <v/>
      </c>
      <c r="AN2226" s="111" t="str">
        <f t="shared" ca="1" si="384"/>
        <v/>
      </c>
    </row>
    <row r="2227" spans="1:40" ht="20.25" customHeight="1" x14ac:dyDescent="0.3">
      <c r="A2227" s="107"/>
      <c r="B2227" s="144"/>
      <c r="C2227" s="119"/>
      <c r="D2227" s="120"/>
      <c r="E2227" s="119"/>
      <c r="F2227" s="119"/>
      <c r="G2227" s="120"/>
      <c r="H2227" s="119"/>
      <c r="I2227" s="109"/>
      <c r="L2227" s="108"/>
      <c r="M2227" s="108"/>
      <c r="N2227" s="108"/>
      <c r="O2227" s="108"/>
      <c r="P2227" s="108"/>
      <c r="Q2227" s="108"/>
      <c r="R2227" s="108"/>
      <c r="S2227" s="108"/>
      <c r="T2227" s="100">
        <f t="shared" si="375"/>
        <v>0</v>
      </c>
      <c r="U2227" s="111"/>
      <c r="V2227" s="111"/>
      <c r="W2227" s="111">
        <f>SUMIFS($F$3:F2227,$D$3:D2227,D2227,$C$3:C2227,"Buy")+SUMIFS($F$3:F2227,$D$3:D2227,D2227,$C$3:C2227,"Coin Deposit",$E$3:E2227,"&lt;&gt;")</f>
        <v>0</v>
      </c>
      <c r="X2227" s="111">
        <f t="shared" si="376"/>
        <v>0</v>
      </c>
      <c r="Y2227" s="111">
        <f>IF($D2227=Y$1,SUMIFS($H$3:$H2227,$G$3:$G2227,Y$1,$C$3:$C2227,"Sell"),0)</f>
        <v>0</v>
      </c>
      <c r="Z2227" s="111">
        <f t="shared" si="377"/>
        <v>0</v>
      </c>
      <c r="AA2227" s="111">
        <f>IF($D2227=AA$1,SUMIFS($H$3:$H2227,$G$3:$G2227,AA$1,$C$3:$C2227,"Sell"),0)</f>
        <v>0</v>
      </c>
      <c r="AB2227" s="111">
        <f t="shared" si="378"/>
        <v>0</v>
      </c>
      <c r="AC2227" s="111">
        <f>SUMIFS('Deductions and Deposits'!$H:$H,'Deductions and Deposits'!$G:$G,D2227,'Deductions and Deposits'!$F:$F,"&lt;="&amp;B2227)+SUMIFS($F$3:F2227,$D$3:D2227,D2227,$C$3:C2227,"Coin Deposit",$E$3:E2227,"")</f>
        <v>0</v>
      </c>
      <c r="AD2227" s="111">
        <f>SUMIFS('Deductions and Deposits'!$D:$D,'Deductions and Deposits'!$C:$C,D2227)+SUMIFS($F:$F,$D:$D,D2227,$C:$C,"Coin Deduction")</f>
        <v>0</v>
      </c>
      <c r="AE2227" s="111">
        <f>Table5[[#This Row],[Column4]]+Table5[[#This Row],[Column14]]+Table5[[#This Row],[Column19]]+Table5[[#This Row],[Column12]]</f>
        <v>0</v>
      </c>
      <c r="AF2227" s="111">
        <f>Table5[[#This Row],[Column5]]+Table5[[#This Row],[Column13]]+Table5[[#This Row],[Column21]]+Table5[[#This Row],[Column18]]</f>
        <v>0</v>
      </c>
      <c r="AG2227" s="111">
        <f t="shared" si="379"/>
        <v>0</v>
      </c>
      <c r="AH2227" s="111">
        <f t="shared" si="380"/>
        <v>0</v>
      </c>
      <c r="AI2227" s="111">
        <f>Table5[[#This Row],[Column17]]-Table5[[#This Row],[Column20]]</f>
        <v>0</v>
      </c>
      <c r="AJ2227" s="111">
        <f t="shared" si="381"/>
        <v>0</v>
      </c>
      <c r="AK2227" s="111">
        <f t="shared" si="374"/>
        <v>0</v>
      </c>
      <c r="AL2227" s="111">
        <f t="shared" si="382"/>
        <v>0</v>
      </c>
      <c r="AM2227" s="111" t="str">
        <f t="shared" si="383"/>
        <v/>
      </c>
      <c r="AN2227" s="111" t="str">
        <f t="shared" ca="1" si="384"/>
        <v/>
      </c>
    </row>
    <row r="2228" spans="1:40" ht="20.25" customHeight="1" x14ac:dyDescent="0.3">
      <c r="A2228" s="107"/>
      <c r="B2228" s="144"/>
      <c r="C2228" s="119"/>
      <c r="D2228" s="120"/>
      <c r="E2228" s="119"/>
      <c r="F2228" s="119"/>
      <c r="G2228" s="120"/>
      <c r="H2228" s="119"/>
      <c r="I2228" s="109"/>
      <c r="L2228" s="108"/>
      <c r="M2228" s="108"/>
      <c r="N2228" s="108"/>
      <c r="O2228" s="108"/>
      <c r="P2228" s="108"/>
      <c r="Q2228" s="108"/>
      <c r="R2228" s="108"/>
      <c r="S2228" s="108"/>
      <c r="T2228" s="100">
        <f t="shared" si="375"/>
        <v>0</v>
      </c>
      <c r="U2228" s="111"/>
      <c r="V2228" s="111"/>
      <c r="W2228" s="111">
        <f>SUMIFS($F$3:F2228,$D$3:D2228,D2228,$C$3:C2228,"Buy")+SUMIFS($F$3:F2228,$D$3:D2228,D2228,$C$3:C2228,"Coin Deposit",$E$3:E2228,"&lt;&gt;")</f>
        <v>0</v>
      </c>
      <c r="X2228" s="111">
        <f t="shared" si="376"/>
        <v>0</v>
      </c>
      <c r="Y2228" s="111">
        <f>IF($D2228=Y$1,SUMIFS($H$3:$H2228,$G$3:$G2228,Y$1,$C$3:$C2228,"Sell"),0)</f>
        <v>0</v>
      </c>
      <c r="Z2228" s="111">
        <f t="shared" si="377"/>
        <v>0</v>
      </c>
      <c r="AA2228" s="111">
        <f>IF($D2228=AA$1,SUMIFS($H$3:$H2228,$G$3:$G2228,AA$1,$C$3:$C2228,"Sell"),0)</f>
        <v>0</v>
      </c>
      <c r="AB2228" s="111">
        <f t="shared" si="378"/>
        <v>0</v>
      </c>
      <c r="AC2228" s="111">
        <f>SUMIFS('Deductions and Deposits'!$H:$H,'Deductions and Deposits'!$G:$G,D2228,'Deductions and Deposits'!$F:$F,"&lt;="&amp;B2228)+SUMIFS($F$3:F2228,$D$3:D2228,D2228,$C$3:C2228,"Coin Deposit",$E$3:E2228,"")</f>
        <v>0</v>
      </c>
      <c r="AD2228" s="111">
        <f>SUMIFS('Deductions and Deposits'!$D:$D,'Deductions and Deposits'!$C:$C,D2228)+SUMIFS($F:$F,$D:$D,D2228,$C:$C,"Coin Deduction")</f>
        <v>0</v>
      </c>
      <c r="AE2228" s="111">
        <f>Table5[[#This Row],[Column4]]+Table5[[#This Row],[Column14]]+Table5[[#This Row],[Column19]]+Table5[[#This Row],[Column12]]</f>
        <v>0</v>
      </c>
      <c r="AF2228" s="111">
        <f>Table5[[#This Row],[Column5]]+Table5[[#This Row],[Column13]]+Table5[[#This Row],[Column21]]+Table5[[#This Row],[Column18]]</f>
        <v>0</v>
      </c>
      <c r="AG2228" s="111">
        <f t="shared" si="379"/>
        <v>0</v>
      </c>
      <c r="AH2228" s="111">
        <f t="shared" si="380"/>
        <v>0</v>
      </c>
      <c r="AI2228" s="111">
        <f>Table5[[#This Row],[Column17]]-Table5[[#This Row],[Column20]]</f>
        <v>0</v>
      </c>
      <c r="AJ2228" s="111">
        <f t="shared" si="381"/>
        <v>0</v>
      </c>
      <c r="AK2228" s="111">
        <f t="shared" ref="AK2228:AK2291" si="385">AJ2228*T2228</f>
        <v>0</v>
      </c>
      <c r="AL2228" s="111">
        <f t="shared" si="382"/>
        <v>0</v>
      </c>
      <c r="AM2228" s="111" t="str">
        <f t="shared" si="383"/>
        <v/>
      </c>
      <c r="AN2228" s="111" t="str">
        <f t="shared" ca="1" si="384"/>
        <v/>
      </c>
    </row>
    <row r="2229" spans="1:40" ht="20.25" customHeight="1" x14ac:dyDescent="0.3">
      <c r="A2229" s="107"/>
      <c r="B2229" s="144"/>
      <c r="C2229" s="119"/>
      <c r="D2229" s="120"/>
      <c r="E2229" s="119"/>
      <c r="F2229" s="119"/>
      <c r="G2229" s="120"/>
      <c r="H2229" s="119"/>
      <c r="I2229" s="109"/>
      <c r="L2229" s="108"/>
      <c r="M2229" s="108"/>
      <c r="N2229" s="108"/>
      <c r="O2229" s="108"/>
      <c r="P2229" s="108"/>
      <c r="Q2229" s="108"/>
      <c r="R2229" s="108"/>
      <c r="S2229" s="108"/>
      <c r="T2229" s="100">
        <f t="shared" si="375"/>
        <v>0</v>
      </c>
      <c r="U2229" s="111"/>
      <c r="V2229" s="111"/>
      <c r="W2229" s="111">
        <f>SUMIFS($F$3:F2229,$D$3:D2229,D2229,$C$3:C2229,"Buy")+SUMIFS($F$3:F2229,$D$3:D2229,D2229,$C$3:C2229,"Coin Deposit",$E$3:E2229,"&lt;&gt;")</f>
        <v>0</v>
      </c>
      <c r="X2229" s="111">
        <f t="shared" si="376"/>
        <v>0</v>
      </c>
      <c r="Y2229" s="111">
        <f>IF($D2229=Y$1,SUMIFS($H$3:$H2229,$G$3:$G2229,Y$1,$C$3:$C2229,"Sell"),0)</f>
        <v>0</v>
      </c>
      <c r="Z2229" s="111">
        <f t="shared" si="377"/>
        <v>0</v>
      </c>
      <c r="AA2229" s="111">
        <f>IF($D2229=AA$1,SUMIFS($H$3:$H2229,$G$3:$G2229,AA$1,$C$3:$C2229,"Sell"),0)</f>
        <v>0</v>
      </c>
      <c r="AB2229" s="111">
        <f t="shared" si="378"/>
        <v>0</v>
      </c>
      <c r="AC2229" s="111">
        <f>SUMIFS('Deductions and Deposits'!$H:$H,'Deductions and Deposits'!$G:$G,D2229,'Deductions and Deposits'!$F:$F,"&lt;="&amp;B2229)+SUMIFS($F$3:F2229,$D$3:D2229,D2229,$C$3:C2229,"Coin Deposit",$E$3:E2229,"")</f>
        <v>0</v>
      </c>
      <c r="AD2229" s="111">
        <f>SUMIFS('Deductions and Deposits'!$D:$D,'Deductions and Deposits'!$C:$C,D2229)+SUMIFS($F:$F,$D:$D,D2229,$C:$C,"Coin Deduction")</f>
        <v>0</v>
      </c>
      <c r="AE2229" s="111">
        <f>Table5[[#This Row],[Column4]]+Table5[[#This Row],[Column14]]+Table5[[#This Row],[Column19]]+Table5[[#This Row],[Column12]]</f>
        <v>0</v>
      </c>
      <c r="AF2229" s="111">
        <f>Table5[[#This Row],[Column5]]+Table5[[#This Row],[Column13]]+Table5[[#This Row],[Column21]]+Table5[[#This Row],[Column18]]</f>
        <v>0</v>
      </c>
      <c r="AG2229" s="111">
        <f t="shared" si="379"/>
        <v>0</v>
      </c>
      <c r="AH2229" s="111">
        <f t="shared" si="380"/>
        <v>0</v>
      </c>
      <c r="AI2229" s="111">
        <f>Table5[[#This Row],[Column17]]-Table5[[#This Row],[Column20]]</f>
        <v>0</v>
      </c>
      <c r="AJ2229" s="111">
        <f t="shared" si="381"/>
        <v>0</v>
      </c>
      <c r="AK2229" s="111">
        <f t="shared" si="385"/>
        <v>0</v>
      </c>
      <c r="AL2229" s="111">
        <f t="shared" si="382"/>
        <v>0</v>
      </c>
      <c r="AM2229" s="111" t="str">
        <f t="shared" si="383"/>
        <v/>
      </c>
      <c r="AN2229" s="111" t="str">
        <f t="shared" ca="1" si="384"/>
        <v/>
      </c>
    </row>
    <row r="2230" spans="1:40" ht="20.25" customHeight="1" x14ac:dyDescent="0.3">
      <c r="A2230" s="107"/>
      <c r="B2230" s="144"/>
      <c r="C2230" s="119"/>
      <c r="D2230" s="120"/>
      <c r="E2230" s="119"/>
      <c r="F2230" s="119"/>
      <c r="G2230" s="120"/>
      <c r="H2230" s="119"/>
      <c r="I2230" s="109"/>
      <c r="L2230" s="108"/>
      <c r="M2230" s="108"/>
      <c r="N2230" s="108"/>
      <c r="O2230" s="108"/>
      <c r="P2230" s="108"/>
      <c r="Q2230" s="108"/>
      <c r="R2230" s="108"/>
      <c r="S2230" s="108"/>
      <c r="T2230" s="100">
        <f t="shared" si="375"/>
        <v>0</v>
      </c>
      <c r="U2230" s="111"/>
      <c r="V2230" s="111"/>
      <c r="W2230" s="111">
        <f>SUMIFS($F$3:F2230,$D$3:D2230,D2230,$C$3:C2230,"Buy")+SUMIFS($F$3:F2230,$D$3:D2230,D2230,$C$3:C2230,"Coin Deposit",$E$3:E2230,"&lt;&gt;")</f>
        <v>0</v>
      </c>
      <c r="X2230" s="111">
        <f t="shared" si="376"/>
        <v>0</v>
      </c>
      <c r="Y2230" s="111">
        <f>IF($D2230=Y$1,SUMIFS($H$3:$H2230,$G$3:$G2230,Y$1,$C$3:$C2230,"Sell"),0)</f>
        <v>0</v>
      </c>
      <c r="Z2230" s="111">
        <f t="shared" si="377"/>
        <v>0</v>
      </c>
      <c r="AA2230" s="111">
        <f>IF($D2230=AA$1,SUMIFS($H$3:$H2230,$G$3:$G2230,AA$1,$C$3:$C2230,"Sell"),0)</f>
        <v>0</v>
      </c>
      <c r="AB2230" s="111">
        <f t="shared" si="378"/>
        <v>0</v>
      </c>
      <c r="AC2230" s="111">
        <f>SUMIFS('Deductions and Deposits'!$H:$H,'Deductions and Deposits'!$G:$G,D2230,'Deductions and Deposits'!$F:$F,"&lt;="&amp;B2230)+SUMIFS($F$3:F2230,$D$3:D2230,D2230,$C$3:C2230,"Coin Deposit",$E$3:E2230,"")</f>
        <v>0</v>
      </c>
      <c r="AD2230" s="111">
        <f>SUMIFS('Deductions and Deposits'!$D:$D,'Deductions and Deposits'!$C:$C,D2230)+SUMIFS($F:$F,$D:$D,D2230,$C:$C,"Coin Deduction")</f>
        <v>0</v>
      </c>
      <c r="AE2230" s="111">
        <f>Table5[[#This Row],[Column4]]+Table5[[#This Row],[Column14]]+Table5[[#This Row],[Column19]]+Table5[[#This Row],[Column12]]</f>
        <v>0</v>
      </c>
      <c r="AF2230" s="111">
        <f>Table5[[#This Row],[Column5]]+Table5[[#This Row],[Column13]]+Table5[[#This Row],[Column21]]+Table5[[#This Row],[Column18]]</f>
        <v>0</v>
      </c>
      <c r="AG2230" s="111">
        <f t="shared" si="379"/>
        <v>0</v>
      </c>
      <c r="AH2230" s="111">
        <f t="shared" si="380"/>
        <v>0</v>
      </c>
      <c r="AI2230" s="111">
        <f>Table5[[#This Row],[Column17]]-Table5[[#This Row],[Column20]]</f>
        <v>0</v>
      </c>
      <c r="AJ2230" s="111">
        <f t="shared" si="381"/>
        <v>0</v>
      </c>
      <c r="AK2230" s="111">
        <f t="shared" si="385"/>
        <v>0</v>
      </c>
      <c r="AL2230" s="111">
        <f t="shared" si="382"/>
        <v>0</v>
      </c>
      <c r="AM2230" s="111" t="str">
        <f t="shared" si="383"/>
        <v/>
      </c>
      <c r="AN2230" s="111" t="str">
        <f t="shared" ca="1" si="384"/>
        <v/>
      </c>
    </row>
    <row r="2231" spans="1:40" ht="20.25" customHeight="1" x14ac:dyDescent="0.3">
      <c r="A2231" s="107"/>
      <c r="B2231" s="144"/>
      <c r="C2231" s="119"/>
      <c r="D2231" s="120"/>
      <c r="E2231" s="119"/>
      <c r="F2231" s="119"/>
      <c r="G2231" s="120"/>
      <c r="H2231" s="119"/>
      <c r="I2231" s="109"/>
      <c r="L2231" s="108"/>
      <c r="M2231" s="108"/>
      <c r="N2231" s="108"/>
      <c r="O2231" s="108"/>
      <c r="P2231" s="108"/>
      <c r="Q2231" s="108"/>
      <c r="R2231" s="108"/>
      <c r="S2231" s="108"/>
      <c r="T2231" s="100">
        <f t="shared" si="375"/>
        <v>0</v>
      </c>
      <c r="U2231" s="111"/>
      <c r="V2231" s="111"/>
      <c r="W2231" s="111">
        <f>SUMIFS($F$3:F2231,$D$3:D2231,D2231,$C$3:C2231,"Buy")+SUMIFS($F$3:F2231,$D$3:D2231,D2231,$C$3:C2231,"Coin Deposit",$E$3:E2231,"&lt;&gt;")</f>
        <v>0</v>
      </c>
      <c r="X2231" s="111">
        <f t="shared" si="376"/>
        <v>0</v>
      </c>
      <c r="Y2231" s="111">
        <f>IF($D2231=Y$1,SUMIFS($H$3:$H2231,$G$3:$G2231,Y$1,$C$3:$C2231,"Sell"),0)</f>
        <v>0</v>
      </c>
      <c r="Z2231" s="111">
        <f t="shared" si="377"/>
        <v>0</v>
      </c>
      <c r="AA2231" s="111">
        <f>IF($D2231=AA$1,SUMIFS($H$3:$H2231,$G$3:$G2231,AA$1,$C$3:$C2231,"Sell"),0)</f>
        <v>0</v>
      </c>
      <c r="AB2231" s="111">
        <f t="shared" si="378"/>
        <v>0</v>
      </c>
      <c r="AC2231" s="111">
        <f>SUMIFS('Deductions and Deposits'!$H:$H,'Deductions and Deposits'!$G:$G,D2231,'Deductions and Deposits'!$F:$F,"&lt;="&amp;B2231)+SUMIFS($F$3:F2231,$D$3:D2231,D2231,$C$3:C2231,"Coin Deposit",$E$3:E2231,"")</f>
        <v>0</v>
      </c>
      <c r="AD2231" s="111">
        <f>SUMIFS('Deductions and Deposits'!$D:$D,'Deductions and Deposits'!$C:$C,D2231)+SUMIFS($F:$F,$D:$D,D2231,$C:$C,"Coin Deduction")</f>
        <v>0</v>
      </c>
      <c r="AE2231" s="111">
        <f>Table5[[#This Row],[Column4]]+Table5[[#This Row],[Column14]]+Table5[[#This Row],[Column19]]+Table5[[#This Row],[Column12]]</f>
        <v>0</v>
      </c>
      <c r="AF2231" s="111">
        <f>Table5[[#This Row],[Column5]]+Table5[[#This Row],[Column13]]+Table5[[#This Row],[Column21]]+Table5[[#This Row],[Column18]]</f>
        <v>0</v>
      </c>
      <c r="AG2231" s="111">
        <f t="shared" si="379"/>
        <v>0</v>
      </c>
      <c r="AH2231" s="111">
        <f t="shared" si="380"/>
        <v>0</v>
      </c>
      <c r="AI2231" s="111">
        <f>Table5[[#This Row],[Column17]]-Table5[[#This Row],[Column20]]</f>
        <v>0</v>
      </c>
      <c r="AJ2231" s="111">
        <f t="shared" si="381"/>
        <v>0</v>
      </c>
      <c r="AK2231" s="111">
        <f t="shared" si="385"/>
        <v>0</v>
      </c>
      <c r="AL2231" s="111">
        <f t="shared" si="382"/>
        <v>0</v>
      </c>
      <c r="AM2231" s="111" t="str">
        <f t="shared" si="383"/>
        <v/>
      </c>
      <c r="AN2231" s="111" t="str">
        <f t="shared" ca="1" si="384"/>
        <v/>
      </c>
    </row>
    <row r="2232" spans="1:40" ht="20.25" customHeight="1" x14ac:dyDescent="0.3">
      <c r="A2232" s="107"/>
      <c r="B2232" s="144"/>
      <c r="C2232" s="119"/>
      <c r="D2232" s="120"/>
      <c r="E2232" s="119"/>
      <c r="F2232" s="119"/>
      <c r="G2232" s="120"/>
      <c r="H2232" s="119"/>
      <c r="I2232" s="109"/>
      <c r="L2232" s="108"/>
      <c r="M2232" s="108"/>
      <c r="N2232" s="108"/>
      <c r="O2232" s="108"/>
      <c r="P2232" s="108"/>
      <c r="Q2232" s="108"/>
      <c r="R2232" s="108"/>
      <c r="S2232" s="108"/>
      <c r="T2232" s="100">
        <f t="shared" si="375"/>
        <v>0</v>
      </c>
      <c r="U2232" s="111"/>
      <c r="V2232" s="111"/>
      <c r="W2232" s="111">
        <f>SUMIFS($F$3:F2232,$D$3:D2232,D2232,$C$3:C2232,"Buy")+SUMIFS($F$3:F2232,$D$3:D2232,D2232,$C$3:C2232,"Coin Deposit",$E$3:E2232,"&lt;&gt;")</f>
        <v>0</v>
      </c>
      <c r="X2232" s="111">
        <f t="shared" si="376"/>
        <v>0</v>
      </c>
      <c r="Y2232" s="111">
        <f>IF($D2232=Y$1,SUMIFS($H$3:$H2232,$G$3:$G2232,Y$1,$C$3:$C2232,"Sell"),0)</f>
        <v>0</v>
      </c>
      <c r="Z2232" s="111">
        <f t="shared" si="377"/>
        <v>0</v>
      </c>
      <c r="AA2232" s="111">
        <f>IF($D2232=AA$1,SUMIFS($H$3:$H2232,$G$3:$G2232,AA$1,$C$3:$C2232,"Sell"),0)</f>
        <v>0</v>
      </c>
      <c r="AB2232" s="111">
        <f t="shared" si="378"/>
        <v>0</v>
      </c>
      <c r="AC2232" s="111">
        <f>SUMIFS('Deductions and Deposits'!$H:$H,'Deductions and Deposits'!$G:$G,D2232,'Deductions and Deposits'!$F:$F,"&lt;="&amp;B2232)+SUMIFS($F$3:F2232,$D$3:D2232,D2232,$C$3:C2232,"Coin Deposit",$E$3:E2232,"")</f>
        <v>0</v>
      </c>
      <c r="AD2232" s="111">
        <f>SUMIFS('Deductions and Deposits'!$D:$D,'Deductions and Deposits'!$C:$C,D2232)+SUMIFS($F:$F,$D:$D,D2232,$C:$C,"Coin Deduction")</f>
        <v>0</v>
      </c>
      <c r="AE2232" s="111">
        <f>Table5[[#This Row],[Column4]]+Table5[[#This Row],[Column14]]+Table5[[#This Row],[Column19]]+Table5[[#This Row],[Column12]]</f>
        <v>0</v>
      </c>
      <c r="AF2232" s="111">
        <f>Table5[[#This Row],[Column5]]+Table5[[#This Row],[Column13]]+Table5[[#This Row],[Column21]]+Table5[[#This Row],[Column18]]</f>
        <v>0</v>
      </c>
      <c r="AG2232" s="111">
        <f t="shared" si="379"/>
        <v>0</v>
      </c>
      <c r="AH2232" s="111">
        <f t="shared" si="380"/>
        <v>0</v>
      </c>
      <c r="AI2232" s="111">
        <f>Table5[[#This Row],[Column17]]-Table5[[#This Row],[Column20]]</f>
        <v>0</v>
      </c>
      <c r="AJ2232" s="111">
        <f t="shared" si="381"/>
        <v>0</v>
      </c>
      <c r="AK2232" s="111">
        <f t="shared" si="385"/>
        <v>0</v>
      </c>
      <c r="AL2232" s="111">
        <f t="shared" si="382"/>
        <v>0</v>
      </c>
      <c r="AM2232" s="111" t="str">
        <f t="shared" si="383"/>
        <v/>
      </c>
      <c r="AN2232" s="111" t="str">
        <f t="shared" ca="1" si="384"/>
        <v/>
      </c>
    </row>
    <row r="2233" spans="1:40" ht="20.25" customHeight="1" x14ac:dyDescent="0.3">
      <c r="A2233" s="107"/>
      <c r="B2233" s="144"/>
      <c r="C2233" s="119"/>
      <c r="D2233" s="120"/>
      <c r="E2233" s="119"/>
      <c r="F2233" s="119"/>
      <c r="G2233" s="120"/>
      <c r="H2233" s="119"/>
      <c r="I2233" s="109"/>
      <c r="L2233" s="108"/>
      <c r="M2233" s="108"/>
      <c r="N2233" s="108"/>
      <c r="O2233" s="108"/>
      <c r="P2233" s="108"/>
      <c r="Q2233" s="108"/>
      <c r="R2233" s="108"/>
      <c r="S2233" s="108"/>
      <c r="T2233" s="100">
        <f t="shared" si="375"/>
        <v>0</v>
      </c>
      <c r="U2233" s="111"/>
      <c r="V2233" s="111"/>
      <c r="W2233" s="111">
        <f>SUMIFS($F$3:F2233,$D$3:D2233,D2233,$C$3:C2233,"Buy")+SUMIFS($F$3:F2233,$D$3:D2233,D2233,$C$3:C2233,"Coin Deposit",$E$3:E2233,"&lt;&gt;")</f>
        <v>0</v>
      </c>
      <c r="X2233" s="111">
        <f t="shared" si="376"/>
        <v>0</v>
      </c>
      <c r="Y2233" s="111">
        <f>IF($D2233=Y$1,SUMIFS($H$3:$H2233,$G$3:$G2233,Y$1,$C$3:$C2233,"Sell"),0)</f>
        <v>0</v>
      </c>
      <c r="Z2233" s="111">
        <f t="shared" si="377"/>
        <v>0</v>
      </c>
      <c r="AA2233" s="111">
        <f>IF($D2233=AA$1,SUMIFS($H$3:$H2233,$G$3:$G2233,AA$1,$C$3:$C2233,"Sell"),0)</f>
        <v>0</v>
      </c>
      <c r="AB2233" s="111">
        <f t="shared" si="378"/>
        <v>0</v>
      </c>
      <c r="AC2233" s="111">
        <f>SUMIFS('Deductions and Deposits'!$H:$H,'Deductions and Deposits'!$G:$G,D2233,'Deductions and Deposits'!$F:$F,"&lt;="&amp;B2233)+SUMIFS($F$3:F2233,$D$3:D2233,D2233,$C$3:C2233,"Coin Deposit",$E$3:E2233,"")</f>
        <v>0</v>
      </c>
      <c r="AD2233" s="111">
        <f>SUMIFS('Deductions and Deposits'!$D:$D,'Deductions and Deposits'!$C:$C,D2233)+SUMIFS($F:$F,$D:$D,D2233,$C:$C,"Coin Deduction")</f>
        <v>0</v>
      </c>
      <c r="AE2233" s="111">
        <f>Table5[[#This Row],[Column4]]+Table5[[#This Row],[Column14]]+Table5[[#This Row],[Column19]]+Table5[[#This Row],[Column12]]</f>
        <v>0</v>
      </c>
      <c r="AF2233" s="111">
        <f>Table5[[#This Row],[Column5]]+Table5[[#This Row],[Column13]]+Table5[[#This Row],[Column21]]+Table5[[#This Row],[Column18]]</f>
        <v>0</v>
      </c>
      <c r="AG2233" s="111">
        <f t="shared" si="379"/>
        <v>0</v>
      </c>
      <c r="AH2233" s="111">
        <f t="shared" si="380"/>
        <v>0</v>
      </c>
      <c r="AI2233" s="111">
        <f>Table5[[#This Row],[Column17]]-Table5[[#This Row],[Column20]]</f>
        <v>0</v>
      </c>
      <c r="AJ2233" s="111">
        <f t="shared" si="381"/>
        <v>0</v>
      </c>
      <c r="AK2233" s="111">
        <f t="shared" si="385"/>
        <v>0</v>
      </c>
      <c r="AL2233" s="111">
        <f t="shared" si="382"/>
        <v>0</v>
      </c>
      <c r="AM2233" s="111" t="str">
        <f t="shared" si="383"/>
        <v/>
      </c>
      <c r="AN2233" s="111" t="str">
        <f t="shared" ca="1" si="384"/>
        <v/>
      </c>
    </row>
    <row r="2234" spans="1:40" ht="20.25" customHeight="1" x14ac:dyDescent="0.3">
      <c r="A2234" s="107"/>
      <c r="B2234" s="144"/>
      <c r="C2234" s="119"/>
      <c r="D2234" s="120"/>
      <c r="E2234" s="119"/>
      <c r="F2234" s="119"/>
      <c r="G2234" s="120"/>
      <c r="H2234" s="119"/>
      <c r="I2234" s="109"/>
      <c r="L2234" s="108"/>
      <c r="M2234" s="108"/>
      <c r="N2234" s="108"/>
      <c r="O2234" s="108"/>
      <c r="P2234" s="108"/>
      <c r="Q2234" s="108"/>
      <c r="R2234" s="108"/>
      <c r="S2234" s="108"/>
      <c r="T2234" s="100">
        <f t="shared" si="375"/>
        <v>0</v>
      </c>
      <c r="U2234" s="111"/>
      <c r="V2234" s="111"/>
      <c r="W2234" s="111">
        <f>SUMIFS($F$3:F2234,$D$3:D2234,D2234,$C$3:C2234,"Buy")+SUMIFS($F$3:F2234,$D$3:D2234,D2234,$C$3:C2234,"Coin Deposit",$E$3:E2234,"&lt;&gt;")</f>
        <v>0</v>
      </c>
      <c r="X2234" s="111">
        <f t="shared" si="376"/>
        <v>0</v>
      </c>
      <c r="Y2234" s="111">
        <f>IF($D2234=Y$1,SUMIFS($H$3:$H2234,$G$3:$G2234,Y$1,$C$3:$C2234,"Sell"),0)</f>
        <v>0</v>
      </c>
      <c r="Z2234" s="111">
        <f t="shared" si="377"/>
        <v>0</v>
      </c>
      <c r="AA2234" s="111">
        <f>IF($D2234=AA$1,SUMIFS($H$3:$H2234,$G$3:$G2234,AA$1,$C$3:$C2234,"Sell"),0)</f>
        <v>0</v>
      </c>
      <c r="AB2234" s="111">
        <f t="shared" si="378"/>
        <v>0</v>
      </c>
      <c r="AC2234" s="111">
        <f>SUMIFS('Deductions and Deposits'!$H:$H,'Deductions and Deposits'!$G:$G,D2234,'Deductions and Deposits'!$F:$F,"&lt;="&amp;B2234)+SUMIFS($F$3:F2234,$D$3:D2234,D2234,$C$3:C2234,"Coin Deposit",$E$3:E2234,"")</f>
        <v>0</v>
      </c>
      <c r="AD2234" s="111">
        <f>SUMIFS('Deductions and Deposits'!$D:$D,'Deductions and Deposits'!$C:$C,D2234)+SUMIFS($F:$F,$D:$D,D2234,$C:$C,"Coin Deduction")</f>
        <v>0</v>
      </c>
      <c r="AE2234" s="111">
        <f>Table5[[#This Row],[Column4]]+Table5[[#This Row],[Column14]]+Table5[[#This Row],[Column19]]+Table5[[#This Row],[Column12]]</f>
        <v>0</v>
      </c>
      <c r="AF2234" s="111">
        <f>Table5[[#This Row],[Column5]]+Table5[[#This Row],[Column13]]+Table5[[#This Row],[Column21]]+Table5[[#This Row],[Column18]]</f>
        <v>0</v>
      </c>
      <c r="AG2234" s="111">
        <f t="shared" si="379"/>
        <v>0</v>
      </c>
      <c r="AH2234" s="111">
        <f t="shared" si="380"/>
        <v>0</v>
      </c>
      <c r="AI2234" s="111">
        <f>Table5[[#This Row],[Column17]]-Table5[[#This Row],[Column20]]</f>
        <v>0</v>
      </c>
      <c r="AJ2234" s="111">
        <f t="shared" si="381"/>
        <v>0</v>
      </c>
      <c r="AK2234" s="111">
        <f t="shared" si="385"/>
        <v>0</v>
      </c>
      <c r="AL2234" s="111">
        <f t="shared" si="382"/>
        <v>0</v>
      </c>
      <c r="AM2234" s="111" t="str">
        <f t="shared" si="383"/>
        <v/>
      </c>
      <c r="AN2234" s="111" t="str">
        <f t="shared" ca="1" si="384"/>
        <v/>
      </c>
    </row>
    <row r="2235" spans="1:40" ht="20.25" customHeight="1" x14ac:dyDescent="0.3">
      <c r="A2235" s="107"/>
      <c r="B2235" s="144"/>
      <c r="C2235" s="119"/>
      <c r="D2235" s="120"/>
      <c r="E2235" s="119"/>
      <c r="F2235" s="119"/>
      <c r="G2235" s="120"/>
      <c r="H2235" s="119"/>
      <c r="I2235" s="109"/>
      <c r="L2235" s="108"/>
      <c r="M2235" s="108"/>
      <c r="N2235" s="108"/>
      <c r="O2235" s="108"/>
      <c r="P2235" s="108"/>
      <c r="Q2235" s="108"/>
      <c r="R2235" s="108"/>
      <c r="S2235" s="108"/>
      <c r="T2235" s="100">
        <f t="shared" si="375"/>
        <v>0</v>
      </c>
      <c r="U2235" s="111"/>
      <c r="V2235" s="111"/>
      <c r="W2235" s="111">
        <f>SUMIFS($F$3:F2235,$D$3:D2235,D2235,$C$3:C2235,"Buy")+SUMIFS($F$3:F2235,$D$3:D2235,D2235,$C$3:C2235,"Coin Deposit",$E$3:E2235,"&lt;&gt;")</f>
        <v>0</v>
      </c>
      <c r="X2235" s="111">
        <f t="shared" si="376"/>
        <v>0</v>
      </c>
      <c r="Y2235" s="111">
        <f>IF($D2235=Y$1,SUMIFS($H$3:$H2235,$G$3:$G2235,Y$1,$C$3:$C2235,"Sell"),0)</f>
        <v>0</v>
      </c>
      <c r="Z2235" s="111">
        <f t="shared" si="377"/>
        <v>0</v>
      </c>
      <c r="AA2235" s="111">
        <f>IF($D2235=AA$1,SUMIFS($H$3:$H2235,$G$3:$G2235,AA$1,$C$3:$C2235,"Sell"),0)</f>
        <v>0</v>
      </c>
      <c r="AB2235" s="111">
        <f t="shared" si="378"/>
        <v>0</v>
      </c>
      <c r="AC2235" s="111">
        <f>SUMIFS('Deductions and Deposits'!$H:$H,'Deductions and Deposits'!$G:$G,D2235,'Deductions and Deposits'!$F:$F,"&lt;="&amp;B2235)+SUMIFS($F$3:F2235,$D$3:D2235,D2235,$C$3:C2235,"Coin Deposit",$E$3:E2235,"")</f>
        <v>0</v>
      </c>
      <c r="AD2235" s="111">
        <f>SUMIFS('Deductions and Deposits'!$D:$D,'Deductions and Deposits'!$C:$C,D2235)+SUMIFS($F:$F,$D:$D,D2235,$C:$C,"Coin Deduction")</f>
        <v>0</v>
      </c>
      <c r="AE2235" s="111">
        <f>Table5[[#This Row],[Column4]]+Table5[[#This Row],[Column14]]+Table5[[#This Row],[Column19]]+Table5[[#This Row],[Column12]]</f>
        <v>0</v>
      </c>
      <c r="AF2235" s="111">
        <f>Table5[[#This Row],[Column5]]+Table5[[#This Row],[Column13]]+Table5[[#This Row],[Column21]]+Table5[[#This Row],[Column18]]</f>
        <v>0</v>
      </c>
      <c r="AG2235" s="111">
        <f t="shared" si="379"/>
        <v>0</v>
      </c>
      <c r="AH2235" s="111">
        <f t="shared" si="380"/>
        <v>0</v>
      </c>
      <c r="AI2235" s="111">
        <f>Table5[[#This Row],[Column17]]-Table5[[#This Row],[Column20]]</f>
        <v>0</v>
      </c>
      <c r="AJ2235" s="111">
        <f t="shared" si="381"/>
        <v>0</v>
      </c>
      <c r="AK2235" s="111">
        <f t="shared" si="385"/>
        <v>0</v>
      </c>
      <c r="AL2235" s="111">
        <f t="shared" si="382"/>
        <v>0</v>
      </c>
      <c r="AM2235" s="111" t="str">
        <f t="shared" si="383"/>
        <v/>
      </c>
      <c r="AN2235" s="111" t="str">
        <f t="shared" ca="1" si="384"/>
        <v/>
      </c>
    </row>
    <row r="2236" spans="1:40" ht="20.25" customHeight="1" x14ac:dyDescent="0.3">
      <c r="A2236" s="107"/>
      <c r="B2236" s="144"/>
      <c r="C2236" s="119"/>
      <c r="D2236" s="120"/>
      <c r="E2236" s="119"/>
      <c r="F2236" s="119"/>
      <c r="G2236" s="120"/>
      <c r="H2236" s="119"/>
      <c r="I2236" s="109"/>
      <c r="L2236" s="108"/>
      <c r="M2236" s="108"/>
      <c r="N2236" s="108"/>
      <c r="O2236" s="108"/>
      <c r="P2236" s="108"/>
      <c r="Q2236" s="108"/>
      <c r="R2236" s="108"/>
      <c r="S2236" s="108"/>
      <c r="T2236" s="100">
        <f t="shared" si="375"/>
        <v>0</v>
      </c>
      <c r="U2236" s="111"/>
      <c r="V2236" s="111"/>
      <c r="W2236" s="111">
        <f>SUMIFS($F$3:F2236,$D$3:D2236,D2236,$C$3:C2236,"Buy")+SUMIFS($F$3:F2236,$D$3:D2236,D2236,$C$3:C2236,"Coin Deposit",$E$3:E2236,"&lt;&gt;")</f>
        <v>0</v>
      </c>
      <c r="X2236" s="111">
        <f t="shared" si="376"/>
        <v>0</v>
      </c>
      <c r="Y2236" s="111">
        <f>IF($D2236=Y$1,SUMIFS($H$3:$H2236,$G$3:$G2236,Y$1,$C$3:$C2236,"Sell"),0)</f>
        <v>0</v>
      </c>
      <c r="Z2236" s="111">
        <f t="shared" si="377"/>
        <v>0</v>
      </c>
      <c r="AA2236" s="111">
        <f>IF($D2236=AA$1,SUMIFS($H$3:$H2236,$G$3:$G2236,AA$1,$C$3:$C2236,"Sell"),0)</f>
        <v>0</v>
      </c>
      <c r="AB2236" s="111">
        <f t="shared" si="378"/>
        <v>0</v>
      </c>
      <c r="AC2236" s="111">
        <f>SUMIFS('Deductions and Deposits'!$H:$H,'Deductions and Deposits'!$G:$G,D2236,'Deductions and Deposits'!$F:$F,"&lt;="&amp;B2236)+SUMIFS($F$3:F2236,$D$3:D2236,D2236,$C$3:C2236,"Coin Deposit",$E$3:E2236,"")</f>
        <v>0</v>
      </c>
      <c r="AD2236" s="111">
        <f>SUMIFS('Deductions and Deposits'!$D:$D,'Deductions and Deposits'!$C:$C,D2236)+SUMIFS($F:$F,$D:$D,D2236,$C:$C,"Coin Deduction")</f>
        <v>0</v>
      </c>
      <c r="AE2236" s="111">
        <f>Table5[[#This Row],[Column4]]+Table5[[#This Row],[Column14]]+Table5[[#This Row],[Column19]]+Table5[[#This Row],[Column12]]</f>
        <v>0</v>
      </c>
      <c r="AF2236" s="111">
        <f>Table5[[#This Row],[Column5]]+Table5[[#This Row],[Column13]]+Table5[[#This Row],[Column21]]+Table5[[#This Row],[Column18]]</f>
        <v>0</v>
      </c>
      <c r="AG2236" s="111">
        <f t="shared" si="379"/>
        <v>0</v>
      </c>
      <c r="AH2236" s="111">
        <f t="shared" si="380"/>
        <v>0</v>
      </c>
      <c r="AI2236" s="111">
        <f>Table5[[#This Row],[Column17]]-Table5[[#This Row],[Column20]]</f>
        <v>0</v>
      </c>
      <c r="AJ2236" s="111">
        <f t="shared" si="381"/>
        <v>0</v>
      </c>
      <c r="AK2236" s="111">
        <f t="shared" si="385"/>
        <v>0</v>
      </c>
      <c r="AL2236" s="111">
        <f t="shared" si="382"/>
        <v>0</v>
      </c>
      <c r="AM2236" s="111" t="str">
        <f t="shared" si="383"/>
        <v/>
      </c>
      <c r="AN2236" s="111" t="str">
        <f t="shared" ca="1" si="384"/>
        <v/>
      </c>
    </row>
    <row r="2237" spans="1:40" ht="20.25" customHeight="1" x14ac:dyDescent="0.3">
      <c r="A2237" s="107"/>
      <c r="B2237" s="144"/>
      <c r="C2237" s="119"/>
      <c r="D2237" s="120"/>
      <c r="E2237" s="119"/>
      <c r="F2237" s="119"/>
      <c r="G2237" s="120"/>
      <c r="H2237" s="119"/>
      <c r="I2237" s="109"/>
      <c r="L2237" s="108"/>
      <c r="M2237" s="108"/>
      <c r="N2237" s="108"/>
      <c r="O2237" s="108"/>
      <c r="P2237" s="108"/>
      <c r="Q2237" s="108"/>
      <c r="R2237" s="108"/>
      <c r="S2237" s="108"/>
      <c r="T2237" s="100">
        <f t="shared" si="375"/>
        <v>0</v>
      </c>
      <c r="U2237" s="111"/>
      <c r="V2237" s="111"/>
      <c r="W2237" s="111">
        <f>SUMIFS($F$3:F2237,$D$3:D2237,D2237,$C$3:C2237,"Buy")+SUMIFS($F$3:F2237,$D$3:D2237,D2237,$C$3:C2237,"Coin Deposit",$E$3:E2237,"&lt;&gt;")</f>
        <v>0</v>
      </c>
      <c r="X2237" s="111">
        <f t="shared" si="376"/>
        <v>0</v>
      </c>
      <c r="Y2237" s="111">
        <f>IF($D2237=Y$1,SUMIFS($H$3:$H2237,$G$3:$G2237,Y$1,$C$3:$C2237,"Sell"),0)</f>
        <v>0</v>
      </c>
      <c r="Z2237" s="111">
        <f t="shared" si="377"/>
        <v>0</v>
      </c>
      <c r="AA2237" s="111">
        <f>IF($D2237=AA$1,SUMIFS($H$3:$H2237,$G$3:$G2237,AA$1,$C$3:$C2237,"Sell"),0)</f>
        <v>0</v>
      </c>
      <c r="AB2237" s="111">
        <f t="shared" si="378"/>
        <v>0</v>
      </c>
      <c r="AC2237" s="111">
        <f>SUMIFS('Deductions and Deposits'!$H:$H,'Deductions and Deposits'!$G:$G,D2237,'Deductions and Deposits'!$F:$F,"&lt;="&amp;B2237)+SUMIFS($F$3:F2237,$D$3:D2237,D2237,$C$3:C2237,"Coin Deposit",$E$3:E2237,"")</f>
        <v>0</v>
      </c>
      <c r="AD2237" s="111">
        <f>SUMIFS('Deductions and Deposits'!$D:$D,'Deductions and Deposits'!$C:$C,D2237)+SUMIFS($F:$F,$D:$D,D2237,$C:$C,"Coin Deduction")</f>
        <v>0</v>
      </c>
      <c r="AE2237" s="111">
        <f>Table5[[#This Row],[Column4]]+Table5[[#This Row],[Column14]]+Table5[[#This Row],[Column19]]+Table5[[#This Row],[Column12]]</f>
        <v>0</v>
      </c>
      <c r="AF2237" s="111">
        <f>Table5[[#This Row],[Column5]]+Table5[[#This Row],[Column13]]+Table5[[#This Row],[Column21]]+Table5[[#This Row],[Column18]]</f>
        <v>0</v>
      </c>
      <c r="AG2237" s="111">
        <f t="shared" si="379"/>
        <v>0</v>
      </c>
      <c r="AH2237" s="111">
        <f t="shared" si="380"/>
        <v>0</v>
      </c>
      <c r="AI2237" s="111">
        <f>Table5[[#This Row],[Column17]]-Table5[[#This Row],[Column20]]</f>
        <v>0</v>
      </c>
      <c r="AJ2237" s="111">
        <f t="shared" si="381"/>
        <v>0</v>
      </c>
      <c r="AK2237" s="111">
        <f t="shared" si="385"/>
        <v>0</v>
      </c>
      <c r="AL2237" s="111">
        <f t="shared" si="382"/>
        <v>0</v>
      </c>
      <c r="AM2237" s="111" t="str">
        <f t="shared" si="383"/>
        <v/>
      </c>
      <c r="AN2237" s="111" t="str">
        <f t="shared" ca="1" si="384"/>
        <v/>
      </c>
    </row>
    <row r="2238" spans="1:40" ht="20.25" customHeight="1" x14ac:dyDescent="0.3">
      <c r="A2238" s="107"/>
      <c r="B2238" s="144"/>
      <c r="C2238" s="119"/>
      <c r="D2238" s="120"/>
      <c r="E2238" s="119"/>
      <c r="F2238" s="119"/>
      <c r="G2238" s="120"/>
      <c r="H2238" s="119"/>
      <c r="I2238" s="109"/>
      <c r="L2238" s="108"/>
      <c r="M2238" s="108"/>
      <c r="N2238" s="108"/>
      <c r="O2238" s="108"/>
      <c r="P2238" s="108"/>
      <c r="Q2238" s="108"/>
      <c r="R2238" s="108"/>
      <c r="S2238" s="108"/>
      <c r="T2238" s="100">
        <f t="shared" si="375"/>
        <v>0</v>
      </c>
      <c r="U2238" s="111"/>
      <c r="V2238" s="111"/>
      <c r="W2238" s="111">
        <f>SUMIFS($F$3:F2238,$D$3:D2238,D2238,$C$3:C2238,"Buy")+SUMIFS($F$3:F2238,$D$3:D2238,D2238,$C$3:C2238,"Coin Deposit",$E$3:E2238,"&lt;&gt;")</f>
        <v>0</v>
      </c>
      <c r="X2238" s="111">
        <f t="shared" si="376"/>
        <v>0</v>
      </c>
      <c r="Y2238" s="111">
        <f>IF($D2238=Y$1,SUMIFS($H$3:$H2238,$G$3:$G2238,Y$1,$C$3:$C2238,"Sell"),0)</f>
        <v>0</v>
      </c>
      <c r="Z2238" s="111">
        <f t="shared" si="377"/>
        <v>0</v>
      </c>
      <c r="AA2238" s="111">
        <f>IF($D2238=AA$1,SUMIFS($H$3:$H2238,$G$3:$G2238,AA$1,$C$3:$C2238,"Sell"),0)</f>
        <v>0</v>
      </c>
      <c r="AB2238" s="111">
        <f t="shared" si="378"/>
        <v>0</v>
      </c>
      <c r="AC2238" s="111">
        <f>SUMIFS('Deductions and Deposits'!$H:$H,'Deductions and Deposits'!$G:$G,D2238,'Deductions and Deposits'!$F:$F,"&lt;="&amp;B2238)+SUMIFS($F$3:F2238,$D$3:D2238,D2238,$C$3:C2238,"Coin Deposit",$E$3:E2238,"")</f>
        <v>0</v>
      </c>
      <c r="AD2238" s="111">
        <f>SUMIFS('Deductions and Deposits'!$D:$D,'Deductions and Deposits'!$C:$C,D2238)+SUMIFS($F:$F,$D:$D,D2238,$C:$C,"Coin Deduction")</f>
        <v>0</v>
      </c>
      <c r="AE2238" s="111">
        <f>Table5[[#This Row],[Column4]]+Table5[[#This Row],[Column14]]+Table5[[#This Row],[Column19]]+Table5[[#This Row],[Column12]]</f>
        <v>0</v>
      </c>
      <c r="AF2238" s="111">
        <f>Table5[[#This Row],[Column5]]+Table5[[#This Row],[Column13]]+Table5[[#This Row],[Column21]]+Table5[[#This Row],[Column18]]</f>
        <v>0</v>
      </c>
      <c r="AG2238" s="111">
        <f t="shared" si="379"/>
        <v>0</v>
      </c>
      <c r="AH2238" s="111">
        <f t="shared" si="380"/>
        <v>0</v>
      </c>
      <c r="AI2238" s="111">
        <f>Table5[[#This Row],[Column17]]-Table5[[#This Row],[Column20]]</f>
        <v>0</v>
      </c>
      <c r="AJ2238" s="111">
        <f t="shared" si="381"/>
        <v>0</v>
      </c>
      <c r="AK2238" s="111">
        <f t="shared" si="385"/>
        <v>0</v>
      </c>
      <c r="AL2238" s="111">
        <f t="shared" si="382"/>
        <v>0</v>
      </c>
      <c r="AM2238" s="111" t="str">
        <f t="shared" si="383"/>
        <v/>
      </c>
      <c r="AN2238" s="111" t="str">
        <f t="shared" ca="1" si="384"/>
        <v/>
      </c>
    </row>
    <row r="2239" spans="1:40" ht="20.25" customHeight="1" x14ac:dyDescent="0.3">
      <c r="A2239" s="107"/>
      <c r="B2239" s="144"/>
      <c r="C2239" s="119"/>
      <c r="D2239" s="120"/>
      <c r="E2239" s="119"/>
      <c r="F2239" s="119"/>
      <c r="G2239" s="120"/>
      <c r="H2239" s="119"/>
      <c r="I2239" s="109"/>
      <c r="L2239" s="108"/>
      <c r="M2239" s="108"/>
      <c r="N2239" s="108"/>
      <c r="O2239" s="108"/>
      <c r="P2239" s="108"/>
      <c r="Q2239" s="108"/>
      <c r="R2239" s="108"/>
      <c r="S2239" s="108"/>
      <c r="T2239" s="100">
        <f t="shared" si="375"/>
        <v>0</v>
      </c>
      <c r="U2239" s="111"/>
      <c r="V2239" s="111"/>
      <c r="W2239" s="111">
        <f>SUMIFS($F$3:F2239,$D$3:D2239,D2239,$C$3:C2239,"Buy")+SUMIFS($F$3:F2239,$D$3:D2239,D2239,$C$3:C2239,"Coin Deposit",$E$3:E2239,"&lt;&gt;")</f>
        <v>0</v>
      </c>
      <c r="X2239" s="111">
        <f t="shared" si="376"/>
        <v>0</v>
      </c>
      <c r="Y2239" s="111">
        <f>IF($D2239=Y$1,SUMIFS($H$3:$H2239,$G$3:$G2239,Y$1,$C$3:$C2239,"Sell"),0)</f>
        <v>0</v>
      </c>
      <c r="Z2239" s="111">
        <f t="shared" si="377"/>
        <v>0</v>
      </c>
      <c r="AA2239" s="111">
        <f>IF($D2239=AA$1,SUMIFS($H$3:$H2239,$G$3:$G2239,AA$1,$C$3:$C2239,"Sell"),0)</f>
        <v>0</v>
      </c>
      <c r="AB2239" s="111">
        <f t="shared" si="378"/>
        <v>0</v>
      </c>
      <c r="AC2239" s="111">
        <f>SUMIFS('Deductions and Deposits'!$H:$H,'Deductions and Deposits'!$G:$G,D2239,'Deductions and Deposits'!$F:$F,"&lt;="&amp;B2239)+SUMIFS($F$3:F2239,$D$3:D2239,D2239,$C$3:C2239,"Coin Deposit",$E$3:E2239,"")</f>
        <v>0</v>
      </c>
      <c r="AD2239" s="111">
        <f>SUMIFS('Deductions and Deposits'!$D:$D,'Deductions and Deposits'!$C:$C,D2239)+SUMIFS($F:$F,$D:$D,D2239,$C:$C,"Coin Deduction")</f>
        <v>0</v>
      </c>
      <c r="AE2239" s="111">
        <f>Table5[[#This Row],[Column4]]+Table5[[#This Row],[Column14]]+Table5[[#This Row],[Column19]]+Table5[[#This Row],[Column12]]</f>
        <v>0</v>
      </c>
      <c r="AF2239" s="111">
        <f>Table5[[#This Row],[Column5]]+Table5[[#This Row],[Column13]]+Table5[[#This Row],[Column21]]+Table5[[#This Row],[Column18]]</f>
        <v>0</v>
      </c>
      <c r="AG2239" s="111">
        <f t="shared" si="379"/>
        <v>0</v>
      </c>
      <c r="AH2239" s="111">
        <f t="shared" si="380"/>
        <v>0</v>
      </c>
      <c r="AI2239" s="111">
        <f>Table5[[#This Row],[Column17]]-Table5[[#This Row],[Column20]]</f>
        <v>0</v>
      </c>
      <c r="AJ2239" s="111">
        <f t="shared" si="381"/>
        <v>0</v>
      </c>
      <c r="AK2239" s="111">
        <f t="shared" si="385"/>
        <v>0</v>
      </c>
      <c r="AL2239" s="111">
        <f t="shared" si="382"/>
        <v>0</v>
      </c>
      <c r="AM2239" s="111" t="str">
        <f t="shared" si="383"/>
        <v/>
      </c>
      <c r="AN2239" s="111" t="str">
        <f t="shared" ca="1" si="384"/>
        <v/>
      </c>
    </row>
    <row r="2240" spans="1:40" ht="20.25" customHeight="1" x14ac:dyDescent="0.3">
      <c r="A2240" s="107"/>
      <c r="B2240" s="144"/>
      <c r="C2240" s="119"/>
      <c r="D2240" s="120"/>
      <c r="E2240" s="119"/>
      <c r="F2240" s="119"/>
      <c r="G2240" s="120"/>
      <c r="H2240" s="119"/>
      <c r="I2240" s="109"/>
      <c r="L2240" s="108"/>
      <c r="M2240" s="108"/>
      <c r="N2240" s="108"/>
      <c r="O2240" s="108"/>
      <c r="P2240" s="108"/>
      <c r="Q2240" s="108"/>
      <c r="R2240" s="108"/>
      <c r="S2240" s="108"/>
      <c r="T2240" s="100">
        <f t="shared" si="375"/>
        <v>0</v>
      </c>
      <c r="U2240" s="111"/>
      <c r="V2240" s="111"/>
      <c r="W2240" s="111">
        <f>SUMIFS($F$3:F2240,$D$3:D2240,D2240,$C$3:C2240,"Buy")+SUMIFS($F$3:F2240,$D$3:D2240,D2240,$C$3:C2240,"Coin Deposit",$E$3:E2240,"&lt;&gt;")</f>
        <v>0</v>
      </c>
      <c r="X2240" s="111">
        <f t="shared" si="376"/>
        <v>0</v>
      </c>
      <c r="Y2240" s="111">
        <f>IF($D2240=Y$1,SUMIFS($H$3:$H2240,$G$3:$G2240,Y$1,$C$3:$C2240,"Sell"),0)</f>
        <v>0</v>
      </c>
      <c r="Z2240" s="111">
        <f t="shared" si="377"/>
        <v>0</v>
      </c>
      <c r="AA2240" s="111">
        <f>IF($D2240=AA$1,SUMIFS($H$3:$H2240,$G$3:$G2240,AA$1,$C$3:$C2240,"Sell"),0)</f>
        <v>0</v>
      </c>
      <c r="AB2240" s="111">
        <f t="shared" si="378"/>
        <v>0</v>
      </c>
      <c r="AC2240" s="111">
        <f>SUMIFS('Deductions and Deposits'!$H:$H,'Deductions and Deposits'!$G:$G,D2240,'Deductions and Deposits'!$F:$F,"&lt;="&amp;B2240)+SUMIFS($F$3:F2240,$D$3:D2240,D2240,$C$3:C2240,"Coin Deposit",$E$3:E2240,"")</f>
        <v>0</v>
      </c>
      <c r="AD2240" s="111">
        <f>SUMIFS('Deductions and Deposits'!$D:$D,'Deductions and Deposits'!$C:$C,D2240)+SUMIFS($F:$F,$D:$D,D2240,$C:$C,"Coin Deduction")</f>
        <v>0</v>
      </c>
      <c r="AE2240" s="111">
        <f>Table5[[#This Row],[Column4]]+Table5[[#This Row],[Column14]]+Table5[[#This Row],[Column19]]+Table5[[#This Row],[Column12]]</f>
        <v>0</v>
      </c>
      <c r="AF2240" s="111">
        <f>Table5[[#This Row],[Column5]]+Table5[[#This Row],[Column13]]+Table5[[#This Row],[Column21]]+Table5[[#This Row],[Column18]]</f>
        <v>0</v>
      </c>
      <c r="AG2240" s="111">
        <f t="shared" si="379"/>
        <v>0</v>
      </c>
      <c r="AH2240" s="111">
        <f t="shared" si="380"/>
        <v>0</v>
      </c>
      <c r="AI2240" s="111">
        <f>Table5[[#This Row],[Column17]]-Table5[[#This Row],[Column20]]</f>
        <v>0</v>
      </c>
      <c r="AJ2240" s="111">
        <f t="shared" si="381"/>
        <v>0</v>
      </c>
      <c r="AK2240" s="111">
        <f t="shared" si="385"/>
        <v>0</v>
      </c>
      <c r="AL2240" s="111">
        <f t="shared" si="382"/>
        <v>0</v>
      </c>
      <c r="AM2240" s="111" t="str">
        <f t="shared" si="383"/>
        <v/>
      </c>
      <c r="AN2240" s="111" t="str">
        <f t="shared" ca="1" si="384"/>
        <v/>
      </c>
    </row>
    <row r="2241" spans="1:40" ht="20.25" customHeight="1" x14ac:dyDescent="0.3">
      <c r="A2241" s="107"/>
      <c r="B2241" s="144"/>
      <c r="C2241" s="119"/>
      <c r="D2241" s="120"/>
      <c r="E2241" s="119"/>
      <c r="F2241" s="119"/>
      <c r="G2241" s="120"/>
      <c r="H2241" s="119"/>
      <c r="I2241" s="109"/>
      <c r="L2241" s="108"/>
      <c r="M2241" s="108"/>
      <c r="N2241" s="108"/>
      <c r="O2241" s="108"/>
      <c r="P2241" s="108"/>
      <c r="Q2241" s="108"/>
      <c r="R2241" s="108"/>
      <c r="S2241" s="108"/>
      <c r="T2241" s="100">
        <f t="shared" si="375"/>
        <v>0</v>
      </c>
      <c r="U2241" s="111"/>
      <c r="V2241" s="111"/>
      <c r="W2241" s="111">
        <f>SUMIFS($F$3:F2241,$D$3:D2241,D2241,$C$3:C2241,"Buy")+SUMIFS($F$3:F2241,$D$3:D2241,D2241,$C$3:C2241,"Coin Deposit",$E$3:E2241,"&lt;&gt;")</f>
        <v>0</v>
      </c>
      <c r="X2241" s="111">
        <f t="shared" si="376"/>
        <v>0</v>
      </c>
      <c r="Y2241" s="111">
        <f>IF($D2241=Y$1,SUMIFS($H$3:$H2241,$G$3:$G2241,Y$1,$C$3:$C2241,"Sell"),0)</f>
        <v>0</v>
      </c>
      <c r="Z2241" s="111">
        <f t="shared" si="377"/>
        <v>0</v>
      </c>
      <c r="AA2241" s="111">
        <f>IF($D2241=AA$1,SUMIFS($H$3:$H2241,$G$3:$G2241,AA$1,$C$3:$C2241,"Sell"),0)</f>
        <v>0</v>
      </c>
      <c r="AB2241" s="111">
        <f t="shared" si="378"/>
        <v>0</v>
      </c>
      <c r="AC2241" s="111">
        <f>SUMIFS('Deductions and Deposits'!$H:$H,'Deductions and Deposits'!$G:$G,D2241,'Deductions and Deposits'!$F:$F,"&lt;="&amp;B2241)+SUMIFS($F$3:F2241,$D$3:D2241,D2241,$C$3:C2241,"Coin Deposit",$E$3:E2241,"")</f>
        <v>0</v>
      </c>
      <c r="AD2241" s="111">
        <f>SUMIFS('Deductions and Deposits'!$D:$D,'Deductions and Deposits'!$C:$C,D2241)+SUMIFS($F:$F,$D:$D,D2241,$C:$C,"Coin Deduction")</f>
        <v>0</v>
      </c>
      <c r="AE2241" s="111">
        <f>Table5[[#This Row],[Column4]]+Table5[[#This Row],[Column14]]+Table5[[#This Row],[Column19]]+Table5[[#This Row],[Column12]]</f>
        <v>0</v>
      </c>
      <c r="AF2241" s="111">
        <f>Table5[[#This Row],[Column5]]+Table5[[#This Row],[Column13]]+Table5[[#This Row],[Column21]]+Table5[[#This Row],[Column18]]</f>
        <v>0</v>
      </c>
      <c r="AG2241" s="111">
        <f t="shared" si="379"/>
        <v>0</v>
      </c>
      <c r="AH2241" s="111">
        <f t="shared" si="380"/>
        <v>0</v>
      </c>
      <c r="AI2241" s="111">
        <f>Table5[[#This Row],[Column17]]-Table5[[#This Row],[Column20]]</f>
        <v>0</v>
      </c>
      <c r="AJ2241" s="111">
        <f t="shared" si="381"/>
        <v>0</v>
      </c>
      <c r="AK2241" s="111">
        <f t="shared" si="385"/>
        <v>0</v>
      </c>
      <c r="AL2241" s="111">
        <f t="shared" si="382"/>
        <v>0</v>
      </c>
      <c r="AM2241" s="111" t="str">
        <f t="shared" si="383"/>
        <v/>
      </c>
      <c r="AN2241" s="111" t="str">
        <f t="shared" ca="1" si="384"/>
        <v/>
      </c>
    </row>
    <row r="2242" spans="1:40" ht="20.25" customHeight="1" x14ac:dyDescent="0.3">
      <c r="A2242" s="107"/>
      <c r="B2242" s="144"/>
      <c r="C2242" s="119"/>
      <c r="D2242" s="120"/>
      <c r="E2242" s="119"/>
      <c r="F2242" s="119"/>
      <c r="G2242" s="120"/>
      <c r="H2242" s="119"/>
      <c r="I2242" s="109"/>
      <c r="L2242" s="108"/>
      <c r="M2242" s="108"/>
      <c r="N2242" s="108"/>
      <c r="O2242" s="108"/>
      <c r="P2242" s="108"/>
      <c r="Q2242" s="108"/>
      <c r="R2242" s="108"/>
      <c r="S2242" s="108"/>
      <c r="T2242" s="100">
        <f t="shared" si="375"/>
        <v>0</v>
      </c>
      <c r="U2242" s="111"/>
      <c r="V2242" s="111"/>
      <c r="W2242" s="111">
        <f>SUMIFS($F$3:F2242,$D$3:D2242,D2242,$C$3:C2242,"Buy")+SUMIFS($F$3:F2242,$D$3:D2242,D2242,$C$3:C2242,"Coin Deposit",$E$3:E2242,"&lt;&gt;")</f>
        <v>0</v>
      </c>
      <c r="X2242" s="111">
        <f t="shared" si="376"/>
        <v>0</v>
      </c>
      <c r="Y2242" s="111">
        <f>IF($D2242=Y$1,SUMIFS($H$3:$H2242,$G$3:$G2242,Y$1,$C$3:$C2242,"Sell"),0)</f>
        <v>0</v>
      </c>
      <c r="Z2242" s="111">
        <f t="shared" si="377"/>
        <v>0</v>
      </c>
      <c r="AA2242" s="111">
        <f>IF($D2242=AA$1,SUMIFS($H$3:$H2242,$G$3:$G2242,AA$1,$C$3:$C2242,"Sell"),0)</f>
        <v>0</v>
      </c>
      <c r="AB2242" s="111">
        <f t="shared" si="378"/>
        <v>0</v>
      </c>
      <c r="AC2242" s="111">
        <f>SUMIFS('Deductions and Deposits'!$H:$H,'Deductions and Deposits'!$G:$G,D2242,'Deductions and Deposits'!$F:$F,"&lt;="&amp;B2242)+SUMIFS($F$3:F2242,$D$3:D2242,D2242,$C$3:C2242,"Coin Deposit",$E$3:E2242,"")</f>
        <v>0</v>
      </c>
      <c r="AD2242" s="111">
        <f>SUMIFS('Deductions and Deposits'!$D:$D,'Deductions and Deposits'!$C:$C,D2242)+SUMIFS($F:$F,$D:$D,D2242,$C:$C,"Coin Deduction")</f>
        <v>0</v>
      </c>
      <c r="AE2242" s="111">
        <f>Table5[[#This Row],[Column4]]+Table5[[#This Row],[Column14]]+Table5[[#This Row],[Column19]]+Table5[[#This Row],[Column12]]</f>
        <v>0</v>
      </c>
      <c r="AF2242" s="111">
        <f>Table5[[#This Row],[Column5]]+Table5[[#This Row],[Column13]]+Table5[[#This Row],[Column21]]+Table5[[#This Row],[Column18]]</f>
        <v>0</v>
      </c>
      <c r="AG2242" s="111">
        <f t="shared" si="379"/>
        <v>0</v>
      </c>
      <c r="AH2242" s="111">
        <f t="shared" si="380"/>
        <v>0</v>
      </c>
      <c r="AI2242" s="111">
        <f>Table5[[#This Row],[Column17]]-Table5[[#This Row],[Column20]]</f>
        <v>0</v>
      </c>
      <c r="AJ2242" s="111">
        <f t="shared" si="381"/>
        <v>0</v>
      </c>
      <c r="AK2242" s="111">
        <f t="shared" si="385"/>
        <v>0</v>
      </c>
      <c r="AL2242" s="111">
        <f t="shared" si="382"/>
        <v>0</v>
      </c>
      <c r="AM2242" s="111" t="str">
        <f t="shared" si="383"/>
        <v/>
      </c>
      <c r="AN2242" s="111" t="str">
        <f t="shared" ca="1" si="384"/>
        <v/>
      </c>
    </row>
    <row r="2243" spans="1:40" ht="20.25" customHeight="1" x14ac:dyDescent="0.3">
      <c r="A2243" s="107"/>
      <c r="B2243" s="144"/>
      <c r="C2243" s="119"/>
      <c r="D2243" s="120"/>
      <c r="E2243" s="119"/>
      <c r="F2243" s="119"/>
      <c r="G2243" s="120"/>
      <c r="H2243" s="119"/>
      <c r="I2243" s="109"/>
      <c r="L2243" s="108"/>
      <c r="M2243" s="108"/>
      <c r="N2243" s="108"/>
      <c r="O2243" s="108"/>
      <c r="P2243" s="108"/>
      <c r="Q2243" s="108"/>
      <c r="R2243" s="108"/>
      <c r="S2243" s="108"/>
      <c r="T2243" s="100">
        <f t="shared" ref="T2243:T2306" si="386">IF(E2243&lt;&gt;"",E2243,0)</f>
        <v>0</v>
      </c>
      <c r="U2243" s="111"/>
      <c r="V2243" s="111"/>
      <c r="W2243" s="111">
        <f>SUMIFS($F$3:F2243,$D$3:D2243,D2243,$C$3:C2243,"Buy")+SUMIFS($F$3:F2243,$D$3:D2243,D2243,$C$3:C2243,"Coin Deposit",$E$3:E2243,"&lt;&gt;")</f>
        <v>0</v>
      </c>
      <c r="X2243" s="111">
        <f t="shared" ref="X2243:X2306" si="387">IF(OR(C2243="buy",AND(C2243="Coin Deposit",E2243&lt;&gt;"")),SUMIFS($F:$F,$D:$D,D2243,$C:$C,"sell"),0)</f>
        <v>0</v>
      </c>
      <c r="Y2243" s="111">
        <f>IF($D2243=Y$1,SUMIFS($H$3:$H2243,$G$3:$G2243,Y$1,$C$3:$C2243,"Sell"),0)</f>
        <v>0</v>
      </c>
      <c r="Z2243" s="111">
        <f t="shared" ref="Z2243:Z2306" si="388">IF($D2243=Z$1,SUMIFS($H:$H,$G:$G,Z$1,$C:$C,"Buy")+SUMIFS($H:$H,$G:$G,Z$1,$C:$C,"Coin Deposit",$E:$E,"&lt;&gt;"),0)</f>
        <v>0</v>
      </c>
      <c r="AA2243" s="111">
        <f>IF($D2243=AA$1,SUMIFS($H$3:$H2243,$G$3:$G2243,AA$1,$C$3:$C2243,"Sell"),0)</f>
        <v>0</v>
      </c>
      <c r="AB2243" s="111">
        <f t="shared" ref="AB2243:AB2306" si="389">IF($D2243=AB$1,SUMIFS($H:$H,$G:$G,AB$1,$C:$C,"Buy")+SUMIFS($H:$H,$G:$G,AB$1,$C:$C,"Coin Deposit",$E:$E,"&lt;&gt;"),0)</f>
        <v>0</v>
      </c>
      <c r="AC2243" s="111">
        <f>SUMIFS('Deductions and Deposits'!$H:$H,'Deductions and Deposits'!$G:$G,D2243,'Deductions and Deposits'!$F:$F,"&lt;="&amp;B2243)+SUMIFS($F$3:F2243,$D$3:D2243,D2243,$C$3:C2243,"Coin Deposit",$E$3:E2243,"")</f>
        <v>0</v>
      </c>
      <c r="AD2243" s="111">
        <f>SUMIFS('Deductions and Deposits'!$D:$D,'Deductions and Deposits'!$C:$C,D2243)+SUMIFS($F:$F,$D:$D,D2243,$C:$C,"Coin Deduction")</f>
        <v>0</v>
      </c>
      <c r="AE2243" s="111">
        <f>Table5[[#This Row],[Column4]]+Table5[[#This Row],[Column14]]+Table5[[#This Row],[Column19]]+Table5[[#This Row],[Column12]]</f>
        <v>0</v>
      </c>
      <c r="AF2243" s="111">
        <f>Table5[[#This Row],[Column5]]+Table5[[#This Row],[Column13]]+Table5[[#This Row],[Column21]]+Table5[[#This Row],[Column18]]</f>
        <v>0</v>
      </c>
      <c r="AG2243" s="111">
        <f t="shared" ref="AG2243:AG2306" si="390">IF(AND((AC2243+Y2243+AA2243)&gt;AF2243,OR(C2243="buy",AND(C2243="Coin Deposit",E2243&lt;&gt;""))),(AC2243+Y2243+AA2243)-AF2243,0)</f>
        <v>0</v>
      </c>
      <c r="AH2243" s="111">
        <f t="shared" ref="AH2243:AH2306" si="391">IF(AND(AE2243&gt;AF2243,OR(C2243="buy",AND(C2243="Coin Deposit",E2243&lt;&gt;""))),AE2243-AF2243,0)</f>
        <v>0</v>
      </c>
      <c r="AI2243" s="111">
        <f>Table5[[#This Row],[Column17]]-Table5[[#This Row],[Column20]]</f>
        <v>0</v>
      </c>
      <c r="AJ2243" s="111">
        <f t="shared" ref="AJ2243:AJ2306" si="392">IF(AI2243&gt;F2243,F2243,AI2243)</f>
        <v>0</v>
      </c>
      <c r="AK2243" s="111">
        <f t="shared" si="385"/>
        <v>0</v>
      </c>
      <c r="AL2243" s="111">
        <f t="shared" ref="AL2243:AL2306" si="393">IFERROR(SUMIFS($AK:$AK,$D:$D,D2243)/SUMIFS($AJ:$AJ,$D:$D,D2243),0)</f>
        <v>0</v>
      </c>
      <c r="AM2243" s="111" t="str">
        <f t="shared" ref="AM2243:AM2306" si="394">C2243&amp;D2243</f>
        <v/>
      </c>
      <c r="AN2243" s="111" t="str">
        <f t="shared" ref="AN2243:AN2306" ca="1" si="395">OFFSET(AM2243,COUNTA($AM:$AM)-ROW()-(ROW()-ROW($AN$2)-1),)</f>
        <v/>
      </c>
    </row>
    <row r="2244" spans="1:40" ht="20.25" customHeight="1" x14ac:dyDescent="0.3">
      <c r="A2244" s="107"/>
      <c r="B2244" s="144"/>
      <c r="C2244" s="119"/>
      <c r="D2244" s="120"/>
      <c r="E2244" s="119"/>
      <c r="F2244" s="119"/>
      <c r="G2244" s="120"/>
      <c r="H2244" s="119"/>
      <c r="I2244" s="109"/>
      <c r="L2244" s="108"/>
      <c r="M2244" s="108"/>
      <c r="N2244" s="108"/>
      <c r="O2244" s="108"/>
      <c r="P2244" s="108"/>
      <c r="Q2244" s="108"/>
      <c r="R2244" s="108"/>
      <c r="S2244" s="108"/>
      <c r="T2244" s="100">
        <f t="shared" si="386"/>
        <v>0</v>
      </c>
      <c r="U2244" s="111"/>
      <c r="V2244" s="111"/>
      <c r="W2244" s="111">
        <f>SUMIFS($F$3:F2244,$D$3:D2244,D2244,$C$3:C2244,"Buy")+SUMIFS($F$3:F2244,$D$3:D2244,D2244,$C$3:C2244,"Coin Deposit",$E$3:E2244,"&lt;&gt;")</f>
        <v>0</v>
      </c>
      <c r="X2244" s="111">
        <f t="shared" si="387"/>
        <v>0</v>
      </c>
      <c r="Y2244" s="111">
        <f>IF($D2244=Y$1,SUMIFS($H$3:$H2244,$G$3:$G2244,Y$1,$C$3:$C2244,"Sell"),0)</f>
        <v>0</v>
      </c>
      <c r="Z2244" s="111">
        <f t="shared" si="388"/>
        <v>0</v>
      </c>
      <c r="AA2244" s="111">
        <f>IF($D2244=AA$1,SUMIFS($H$3:$H2244,$G$3:$G2244,AA$1,$C$3:$C2244,"Sell"),0)</f>
        <v>0</v>
      </c>
      <c r="AB2244" s="111">
        <f t="shared" si="389"/>
        <v>0</v>
      </c>
      <c r="AC2244" s="111">
        <f>SUMIFS('Deductions and Deposits'!$H:$H,'Deductions and Deposits'!$G:$G,D2244,'Deductions and Deposits'!$F:$F,"&lt;="&amp;B2244)+SUMIFS($F$3:F2244,$D$3:D2244,D2244,$C$3:C2244,"Coin Deposit",$E$3:E2244,"")</f>
        <v>0</v>
      </c>
      <c r="AD2244" s="111">
        <f>SUMIFS('Deductions and Deposits'!$D:$D,'Deductions and Deposits'!$C:$C,D2244)+SUMIFS($F:$F,$D:$D,D2244,$C:$C,"Coin Deduction")</f>
        <v>0</v>
      </c>
      <c r="AE2244" s="111">
        <f>Table5[[#This Row],[Column4]]+Table5[[#This Row],[Column14]]+Table5[[#This Row],[Column19]]+Table5[[#This Row],[Column12]]</f>
        <v>0</v>
      </c>
      <c r="AF2244" s="111">
        <f>Table5[[#This Row],[Column5]]+Table5[[#This Row],[Column13]]+Table5[[#This Row],[Column21]]+Table5[[#This Row],[Column18]]</f>
        <v>0</v>
      </c>
      <c r="AG2244" s="111">
        <f t="shared" si="390"/>
        <v>0</v>
      </c>
      <c r="AH2244" s="111">
        <f t="shared" si="391"/>
        <v>0</v>
      </c>
      <c r="AI2244" s="111">
        <f>Table5[[#This Row],[Column17]]-Table5[[#This Row],[Column20]]</f>
        <v>0</v>
      </c>
      <c r="AJ2244" s="111">
        <f t="shared" si="392"/>
        <v>0</v>
      </c>
      <c r="AK2244" s="111">
        <f t="shared" si="385"/>
        <v>0</v>
      </c>
      <c r="AL2244" s="111">
        <f t="shared" si="393"/>
        <v>0</v>
      </c>
      <c r="AM2244" s="111" t="str">
        <f t="shared" si="394"/>
        <v/>
      </c>
      <c r="AN2244" s="111" t="str">
        <f t="shared" ca="1" si="395"/>
        <v/>
      </c>
    </row>
    <row r="2245" spans="1:40" ht="20.25" customHeight="1" x14ac:dyDescent="0.3">
      <c r="A2245" s="107"/>
      <c r="B2245" s="144"/>
      <c r="C2245" s="119"/>
      <c r="D2245" s="120"/>
      <c r="E2245" s="119"/>
      <c r="F2245" s="119"/>
      <c r="G2245" s="120"/>
      <c r="H2245" s="119"/>
      <c r="I2245" s="109"/>
      <c r="L2245" s="108"/>
      <c r="M2245" s="108"/>
      <c r="N2245" s="108"/>
      <c r="O2245" s="108"/>
      <c r="P2245" s="108"/>
      <c r="Q2245" s="108"/>
      <c r="R2245" s="108"/>
      <c r="S2245" s="108"/>
      <c r="T2245" s="100">
        <f t="shared" si="386"/>
        <v>0</v>
      </c>
      <c r="U2245" s="111"/>
      <c r="V2245" s="111"/>
      <c r="W2245" s="111">
        <f>SUMIFS($F$3:F2245,$D$3:D2245,D2245,$C$3:C2245,"Buy")+SUMIFS($F$3:F2245,$D$3:D2245,D2245,$C$3:C2245,"Coin Deposit",$E$3:E2245,"&lt;&gt;")</f>
        <v>0</v>
      </c>
      <c r="X2245" s="111">
        <f t="shared" si="387"/>
        <v>0</v>
      </c>
      <c r="Y2245" s="111">
        <f>IF($D2245=Y$1,SUMIFS($H$3:$H2245,$G$3:$G2245,Y$1,$C$3:$C2245,"Sell"),0)</f>
        <v>0</v>
      </c>
      <c r="Z2245" s="111">
        <f t="shared" si="388"/>
        <v>0</v>
      </c>
      <c r="AA2245" s="111">
        <f>IF($D2245=AA$1,SUMIFS($H$3:$H2245,$G$3:$G2245,AA$1,$C$3:$C2245,"Sell"),0)</f>
        <v>0</v>
      </c>
      <c r="AB2245" s="111">
        <f t="shared" si="389"/>
        <v>0</v>
      </c>
      <c r="AC2245" s="111">
        <f>SUMIFS('Deductions and Deposits'!$H:$H,'Deductions and Deposits'!$G:$G,D2245,'Deductions and Deposits'!$F:$F,"&lt;="&amp;B2245)+SUMIFS($F$3:F2245,$D$3:D2245,D2245,$C$3:C2245,"Coin Deposit",$E$3:E2245,"")</f>
        <v>0</v>
      </c>
      <c r="AD2245" s="111">
        <f>SUMIFS('Deductions and Deposits'!$D:$D,'Deductions and Deposits'!$C:$C,D2245)+SUMIFS($F:$F,$D:$D,D2245,$C:$C,"Coin Deduction")</f>
        <v>0</v>
      </c>
      <c r="AE2245" s="111">
        <f>Table5[[#This Row],[Column4]]+Table5[[#This Row],[Column14]]+Table5[[#This Row],[Column19]]+Table5[[#This Row],[Column12]]</f>
        <v>0</v>
      </c>
      <c r="AF2245" s="111">
        <f>Table5[[#This Row],[Column5]]+Table5[[#This Row],[Column13]]+Table5[[#This Row],[Column21]]+Table5[[#This Row],[Column18]]</f>
        <v>0</v>
      </c>
      <c r="AG2245" s="111">
        <f t="shared" si="390"/>
        <v>0</v>
      </c>
      <c r="AH2245" s="111">
        <f t="shared" si="391"/>
        <v>0</v>
      </c>
      <c r="AI2245" s="111">
        <f>Table5[[#This Row],[Column17]]-Table5[[#This Row],[Column20]]</f>
        <v>0</v>
      </c>
      <c r="AJ2245" s="111">
        <f t="shared" si="392"/>
        <v>0</v>
      </c>
      <c r="AK2245" s="111">
        <f t="shared" si="385"/>
        <v>0</v>
      </c>
      <c r="AL2245" s="111">
        <f t="shared" si="393"/>
        <v>0</v>
      </c>
      <c r="AM2245" s="111" t="str">
        <f t="shared" si="394"/>
        <v/>
      </c>
      <c r="AN2245" s="111" t="str">
        <f t="shared" ca="1" si="395"/>
        <v/>
      </c>
    </row>
    <row r="2246" spans="1:40" ht="20.25" customHeight="1" x14ac:dyDescent="0.3">
      <c r="A2246" s="107"/>
      <c r="B2246" s="144"/>
      <c r="C2246" s="119"/>
      <c r="D2246" s="120"/>
      <c r="E2246" s="119"/>
      <c r="F2246" s="119"/>
      <c r="G2246" s="120"/>
      <c r="H2246" s="119"/>
      <c r="I2246" s="109"/>
      <c r="L2246" s="108"/>
      <c r="M2246" s="108"/>
      <c r="N2246" s="108"/>
      <c r="O2246" s="108"/>
      <c r="P2246" s="108"/>
      <c r="Q2246" s="108"/>
      <c r="R2246" s="108"/>
      <c r="S2246" s="108"/>
      <c r="T2246" s="100">
        <f t="shared" si="386"/>
        <v>0</v>
      </c>
      <c r="U2246" s="111"/>
      <c r="V2246" s="111"/>
      <c r="W2246" s="111">
        <f>SUMIFS($F$3:F2246,$D$3:D2246,D2246,$C$3:C2246,"Buy")+SUMIFS($F$3:F2246,$D$3:D2246,D2246,$C$3:C2246,"Coin Deposit",$E$3:E2246,"&lt;&gt;")</f>
        <v>0</v>
      </c>
      <c r="X2246" s="111">
        <f t="shared" si="387"/>
        <v>0</v>
      </c>
      <c r="Y2246" s="111">
        <f>IF($D2246=Y$1,SUMIFS($H$3:$H2246,$G$3:$G2246,Y$1,$C$3:$C2246,"Sell"),0)</f>
        <v>0</v>
      </c>
      <c r="Z2246" s="111">
        <f t="shared" si="388"/>
        <v>0</v>
      </c>
      <c r="AA2246" s="111">
        <f>IF($D2246=AA$1,SUMIFS($H$3:$H2246,$G$3:$G2246,AA$1,$C$3:$C2246,"Sell"),0)</f>
        <v>0</v>
      </c>
      <c r="AB2246" s="111">
        <f t="shared" si="389"/>
        <v>0</v>
      </c>
      <c r="AC2246" s="111">
        <f>SUMIFS('Deductions and Deposits'!$H:$H,'Deductions and Deposits'!$G:$G,D2246,'Deductions and Deposits'!$F:$F,"&lt;="&amp;B2246)+SUMIFS($F$3:F2246,$D$3:D2246,D2246,$C$3:C2246,"Coin Deposit",$E$3:E2246,"")</f>
        <v>0</v>
      </c>
      <c r="AD2246" s="111">
        <f>SUMIFS('Deductions and Deposits'!$D:$D,'Deductions and Deposits'!$C:$C,D2246)+SUMIFS($F:$F,$D:$D,D2246,$C:$C,"Coin Deduction")</f>
        <v>0</v>
      </c>
      <c r="AE2246" s="111">
        <f>Table5[[#This Row],[Column4]]+Table5[[#This Row],[Column14]]+Table5[[#This Row],[Column19]]+Table5[[#This Row],[Column12]]</f>
        <v>0</v>
      </c>
      <c r="AF2246" s="111">
        <f>Table5[[#This Row],[Column5]]+Table5[[#This Row],[Column13]]+Table5[[#This Row],[Column21]]+Table5[[#This Row],[Column18]]</f>
        <v>0</v>
      </c>
      <c r="AG2246" s="111">
        <f t="shared" si="390"/>
        <v>0</v>
      </c>
      <c r="AH2246" s="111">
        <f t="shared" si="391"/>
        <v>0</v>
      </c>
      <c r="AI2246" s="111">
        <f>Table5[[#This Row],[Column17]]-Table5[[#This Row],[Column20]]</f>
        <v>0</v>
      </c>
      <c r="AJ2246" s="111">
        <f t="shared" si="392"/>
        <v>0</v>
      </c>
      <c r="AK2246" s="111">
        <f t="shared" si="385"/>
        <v>0</v>
      </c>
      <c r="AL2246" s="111">
        <f t="shared" si="393"/>
        <v>0</v>
      </c>
      <c r="AM2246" s="111" t="str">
        <f t="shared" si="394"/>
        <v/>
      </c>
      <c r="AN2246" s="111" t="str">
        <f t="shared" ca="1" si="395"/>
        <v/>
      </c>
    </row>
    <row r="2247" spans="1:40" ht="20.25" customHeight="1" x14ac:dyDescent="0.3">
      <c r="A2247" s="107"/>
      <c r="B2247" s="144"/>
      <c r="C2247" s="119"/>
      <c r="D2247" s="120"/>
      <c r="E2247" s="119"/>
      <c r="F2247" s="119"/>
      <c r="G2247" s="120"/>
      <c r="H2247" s="119"/>
      <c r="I2247" s="109"/>
      <c r="L2247" s="108"/>
      <c r="M2247" s="108"/>
      <c r="N2247" s="108"/>
      <c r="O2247" s="108"/>
      <c r="P2247" s="108"/>
      <c r="Q2247" s="108"/>
      <c r="R2247" s="108"/>
      <c r="S2247" s="108"/>
      <c r="T2247" s="100">
        <f t="shared" si="386"/>
        <v>0</v>
      </c>
      <c r="U2247" s="111"/>
      <c r="V2247" s="111"/>
      <c r="W2247" s="111">
        <f>SUMIFS($F$3:F2247,$D$3:D2247,D2247,$C$3:C2247,"Buy")+SUMIFS($F$3:F2247,$D$3:D2247,D2247,$C$3:C2247,"Coin Deposit",$E$3:E2247,"&lt;&gt;")</f>
        <v>0</v>
      </c>
      <c r="X2247" s="111">
        <f t="shared" si="387"/>
        <v>0</v>
      </c>
      <c r="Y2247" s="111">
        <f>IF($D2247=Y$1,SUMIFS($H$3:$H2247,$G$3:$G2247,Y$1,$C$3:$C2247,"Sell"),0)</f>
        <v>0</v>
      </c>
      <c r="Z2247" s="111">
        <f t="shared" si="388"/>
        <v>0</v>
      </c>
      <c r="AA2247" s="111">
        <f>IF($D2247=AA$1,SUMIFS($H$3:$H2247,$G$3:$G2247,AA$1,$C$3:$C2247,"Sell"),0)</f>
        <v>0</v>
      </c>
      <c r="AB2247" s="111">
        <f t="shared" si="389"/>
        <v>0</v>
      </c>
      <c r="AC2247" s="111">
        <f>SUMIFS('Deductions and Deposits'!$H:$H,'Deductions and Deposits'!$G:$G,D2247,'Deductions and Deposits'!$F:$F,"&lt;="&amp;B2247)+SUMIFS($F$3:F2247,$D$3:D2247,D2247,$C$3:C2247,"Coin Deposit",$E$3:E2247,"")</f>
        <v>0</v>
      </c>
      <c r="AD2247" s="111">
        <f>SUMIFS('Deductions and Deposits'!$D:$D,'Deductions and Deposits'!$C:$C,D2247)+SUMIFS($F:$F,$D:$D,D2247,$C:$C,"Coin Deduction")</f>
        <v>0</v>
      </c>
      <c r="AE2247" s="111">
        <f>Table5[[#This Row],[Column4]]+Table5[[#This Row],[Column14]]+Table5[[#This Row],[Column19]]+Table5[[#This Row],[Column12]]</f>
        <v>0</v>
      </c>
      <c r="AF2247" s="111">
        <f>Table5[[#This Row],[Column5]]+Table5[[#This Row],[Column13]]+Table5[[#This Row],[Column21]]+Table5[[#This Row],[Column18]]</f>
        <v>0</v>
      </c>
      <c r="AG2247" s="111">
        <f t="shared" si="390"/>
        <v>0</v>
      </c>
      <c r="AH2247" s="111">
        <f t="shared" si="391"/>
        <v>0</v>
      </c>
      <c r="AI2247" s="111">
        <f>Table5[[#This Row],[Column17]]-Table5[[#This Row],[Column20]]</f>
        <v>0</v>
      </c>
      <c r="AJ2247" s="111">
        <f t="shared" si="392"/>
        <v>0</v>
      </c>
      <c r="AK2247" s="111">
        <f t="shared" si="385"/>
        <v>0</v>
      </c>
      <c r="AL2247" s="111">
        <f t="shared" si="393"/>
        <v>0</v>
      </c>
      <c r="AM2247" s="111" t="str">
        <f t="shared" si="394"/>
        <v/>
      </c>
      <c r="AN2247" s="111" t="str">
        <f t="shared" ca="1" si="395"/>
        <v/>
      </c>
    </row>
    <row r="2248" spans="1:40" ht="20.25" customHeight="1" x14ac:dyDescent="0.3">
      <c r="A2248" s="107"/>
      <c r="B2248" s="144"/>
      <c r="C2248" s="119"/>
      <c r="D2248" s="120"/>
      <c r="E2248" s="119"/>
      <c r="F2248" s="119"/>
      <c r="G2248" s="120"/>
      <c r="H2248" s="119"/>
      <c r="I2248" s="109"/>
      <c r="L2248" s="108"/>
      <c r="M2248" s="108"/>
      <c r="N2248" s="108"/>
      <c r="O2248" s="108"/>
      <c r="P2248" s="108"/>
      <c r="Q2248" s="108"/>
      <c r="R2248" s="108"/>
      <c r="S2248" s="108"/>
      <c r="T2248" s="100">
        <f t="shared" si="386"/>
        <v>0</v>
      </c>
      <c r="U2248" s="111"/>
      <c r="V2248" s="111"/>
      <c r="W2248" s="111">
        <f>SUMIFS($F$3:F2248,$D$3:D2248,D2248,$C$3:C2248,"Buy")+SUMIFS($F$3:F2248,$D$3:D2248,D2248,$C$3:C2248,"Coin Deposit",$E$3:E2248,"&lt;&gt;")</f>
        <v>0</v>
      </c>
      <c r="X2248" s="111">
        <f t="shared" si="387"/>
        <v>0</v>
      </c>
      <c r="Y2248" s="111">
        <f>IF($D2248=Y$1,SUMIFS($H$3:$H2248,$G$3:$G2248,Y$1,$C$3:$C2248,"Sell"),0)</f>
        <v>0</v>
      </c>
      <c r="Z2248" s="111">
        <f t="shared" si="388"/>
        <v>0</v>
      </c>
      <c r="AA2248" s="111">
        <f>IF($D2248=AA$1,SUMIFS($H$3:$H2248,$G$3:$G2248,AA$1,$C$3:$C2248,"Sell"),0)</f>
        <v>0</v>
      </c>
      <c r="AB2248" s="111">
        <f t="shared" si="389"/>
        <v>0</v>
      </c>
      <c r="AC2248" s="111">
        <f>SUMIFS('Deductions and Deposits'!$H:$H,'Deductions and Deposits'!$G:$G,D2248,'Deductions and Deposits'!$F:$F,"&lt;="&amp;B2248)+SUMIFS($F$3:F2248,$D$3:D2248,D2248,$C$3:C2248,"Coin Deposit",$E$3:E2248,"")</f>
        <v>0</v>
      </c>
      <c r="AD2248" s="111">
        <f>SUMIFS('Deductions and Deposits'!$D:$D,'Deductions and Deposits'!$C:$C,D2248)+SUMIFS($F:$F,$D:$D,D2248,$C:$C,"Coin Deduction")</f>
        <v>0</v>
      </c>
      <c r="AE2248" s="111">
        <f>Table5[[#This Row],[Column4]]+Table5[[#This Row],[Column14]]+Table5[[#This Row],[Column19]]+Table5[[#This Row],[Column12]]</f>
        <v>0</v>
      </c>
      <c r="AF2248" s="111">
        <f>Table5[[#This Row],[Column5]]+Table5[[#This Row],[Column13]]+Table5[[#This Row],[Column21]]+Table5[[#This Row],[Column18]]</f>
        <v>0</v>
      </c>
      <c r="AG2248" s="111">
        <f t="shared" si="390"/>
        <v>0</v>
      </c>
      <c r="AH2248" s="111">
        <f t="shared" si="391"/>
        <v>0</v>
      </c>
      <c r="AI2248" s="111">
        <f>Table5[[#This Row],[Column17]]-Table5[[#This Row],[Column20]]</f>
        <v>0</v>
      </c>
      <c r="AJ2248" s="111">
        <f t="shared" si="392"/>
        <v>0</v>
      </c>
      <c r="AK2248" s="111">
        <f t="shared" si="385"/>
        <v>0</v>
      </c>
      <c r="AL2248" s="111">
        <f t="shared" si="393"/>
        <v>0</v>
      </c>
      <c r="AM2248" s="111" t="str">
        <f t="shared" si="394"/>
        <v/>
      </c>
      <c r="AN2248" s="111" t="str">
        <f t="shared" ca="1" si="395"/>
        <v/>
      </c>
    </row>
    <row r="2249" spans="1:40" ht="20.25" customHeight="1" x14ac:dyDescent="0.3">
      <c r="A2249" s="107"/>
      <c r="B2249" s="144"/>
      <c r="C2249" s="119"/>
      <c r="D2249" s="120"/>
      <c r="E2249" s="119"/>
      <c r="F2249" s="119"/>
      <c r="G2249" s="120"/>
      <c r="H2249" s="119"/>
      <c r="I2249" s="109"/>
      <c r="L2249" s="108"/>
      <c r="M2249" s="108"/>
      <c r="N2249" s="108"/>
      <c r="O2249" s="108"/>
      <c r="P2249" s="108"/>
      <c r="Q2249" s="108"/>
      <c r="R2249" s="108"/>
      <c r="S2249" s="108"/>
      <c r="T2249" s="100">
        <f t="shared" si="386"/>
        <v>0</v>
      </c>
      <c r="U2249" s="111"/>
      <c r="V2249" s="111"/>
      <c r="W2249" s="111">
        <f>SUMIFS($F$3:F2249,$D$3:D2249,D2249,$C$3:C2249,"Buy")+SUMIFS($F$3:F2249,$D$3:D2249,D2249,$C$3:C2249,"Coin Deposit",$E$3:E2249,"&lt;&gt;")</f>
        <v>0</v>
      </c>
      <c r="X2249" s="111">
        <f t="shared" si="387"/>
        <v>0</v>
      </c>
      <c r="Y2249" s="111">
        <f>IF($D2249=Y$1,SUMIFS($H$3:$H2249,$G$3:$G2249,Y$1,$C$3:$C2249,"Sell"),0)</f>
        <v>0</v>
      </c>
      <c r="Z2249" s="111">
        <f t="shared" si="388"/>
        <v>0</v>
      </c>
      <c r="AA2249" s="111">
        <f>IF($D2249=AA$1,SUMIFS($H$3:$H2249,$G$3:$G2249,AA$1,$C$3:$C2249,"Sell"),0)</f>
        <v>0</v>
      </c>
      <c r="AB2249" s="111">
        <f t="shared" si="389"/>
        <v>0</v>
      </c>
      <c r="AC2249" s="111">
        <f>SUMIFS('Deductions and Deposits'!$H:$H,'Deductions and Deposits'!$G:$G,D2249,'Deductions and Deposits'!$F:$F,"&lt;="&amp;B2249)+SUMIFS($F$3:F2249,$D$3:D2249,D2249,$C$3:C2249,"Coin Deposit",$E$3:E2249,"")</f>
        <v>0</v>
      </c>
      <c r="AD2249" s="111">
        <f>SUMIFS('Deductions and Deposits'!$D:$D,'Deductions and Deposits'!$C:$C,D2249)+SUMIFS($F:$F,$D:$D,D2249,$C:$C,"Coin Deduction")</f>
        <v>0</v>
      </c>
      <c r="AE2249" s="111">
        <f>Table5[[#This Row],[Column4]]+Table5[[#This Row],[Column14]]+Table5[[#This Row],[Column19]]+Table5[[#This Row],[Column12]]</f>
        <v>0</v>
      </c>
      <c r="AF2249" s="111">
        <f>Table5[[#This Row],[Column5]]+Table5[[#This Row],[Column13]]+Table5[[#This Row],[Column21]]+Table5[[#This Row],[Column18]]</f>
        <v>0</v>
      </c>
      <c r="AG2249" s="111">
        <f t="shared" si="390"/>
        <v>0</v>
      </c>
      <c r="AH2249" s="111">
        <f t="shared" si="391"/>
        <v>0</v>
      </c>
      <c r="AI2249" s="111">
        <f>Table5[[#This Row],[Column17]]-Table5[[#This Row],[Column20]]</f>
        <v>0</v>
      </c>
      <c r="AJ2249" s="111">
        <f t="shared" si="392"/>
        <v>0</v>
      </c>
      <c r="AK2249" s="111">
        <f t="shared" si="385"/>
        <v>0</v>
      </c>
      <c r="AL2249" s="111">
        <f t="shared" si="393"/>
        <v>0</v>
      </c>
      <c r="AM2249" s="111" t="str">
        <f t="shared" si="394"/>
        <v/>
      </c>
      <c r="AN2249" s="111" t="str">
        <f t="shared" ca="1" si="395"/>
        <v/>
      </c>
    </row>
    <row r="2250" spans="1:40" ht="20.25" customHeight="1" x14ac:dyDescent="0.3">
      <c r="A2250" s="107"/>
      <c r="B2250" s="144"/>
      <c r="C2250" s="119"/>
      <c r="D2250" s="120"/>
      <c r="E2250" s="119"/>
      <c r="F2250" s="119"/>
      <c r="G2250" s="120"/>
      <c r="H2250" s="119"/>
      <c r="I2250" s="109"/>
      <c r="L2250" s="108"/>
      <c r="M2250" s="108"/>
      <c r="N2250" s="108"/>
      <c r="O2250" s="108"/>
      <c r="P2250" s="108"/>
      <c r="Q2250" s="108"/>
      <c r="R2250" s="108"/>
      <c r="S2250" s="108"/>
      <c r="T2250" s="100">
        <f t="shared" si="386"/>
        <v>0</v>
      </c>
      <c r="U2250" s="111"/>
      <c r="V2250" s="111"/>
      <c r="W2250" s="111">
        <f>SUMIFS($F$3:F2250,$D$3:D2250,D2250,$C$3:C2250,"Buy")+SUMIFS($F$3:F2250,$D$3:D2250,D2250,$C$3:C2250,"Coin Deposit",$E$3:E2250,"&lt;&gt;")</f>
        <v>0</v>
      </c>
      <c r="X2250" s="111">
        <f t="shared" si="387"/>
        <v>0</v>
      </c>
      <c r="Y2250" s="111">
        <f>IF($D2250=Y$1,SUMIFS($H$3:$H2250,$G$3:$G2250,Y$1,$C$3:$C2250,"Sell"),0)</f>
        <v>0</v>
      </c>
      <c r="Z2250" s="111">
        <f t="shared" si="388"/>
        <v>0</v>
      </c>
      <c r="AA2250" s="111">
        <f>IF($D2250=AA$1,SUMIFS($H$3:$H2250,$G$3:$G2250,AA$1,$C$3:$C2250,"Sell"),0)</f>
        <v>0</v>
      </c>
      <c r="AB2250" s="111">
        <f t="shared" si="389"/>
        <v>0</v>
      </c>
      <c r="AC2250" s="111">
        <f>SUMIFS('Deductions and Deposits'!$H:$H,'Deductions and Deposits'!$G:$G,D2250,'Deductions and Deposits'!$F:$F,"&lt;="&amp;B2250)+SUMIFS($F$3:F2250,$D$3:D2250,D2250,$C$3:C2250,"Coin Deposit",$E$3:E2250,"")</f>
        <v>0</v>
      </c>
      <c r="AD2250" s="111">
        <f>SUMIFS('Deductions and Deposits'!$D:$D,'Deductions and Deposits'!$C:$C,D2250)+SUMIFS($F:$F,$D:$D,D2250,$C:$C,"Coin Deduction")</f>
        <v>0</v>
      </c>
      <c r="AE2250" s="111">
        <f>Table5[[#This Row],[Column4]]+Table5[[#This Row],[Column14]]+Table5[[#This Row],[Column19]]+Table5[[#This Row],[Column12]]</f>
        <v>0</v>
      </c>
      <c r="AF2250" s="111">
        <f>Table5[[#This Row],[Column5]]+Table5[[#This Row],[Column13]]+Table5[[#This Row],[Column21]]+Table5[[#This Row],[Column18]]</f>
        <v>0</v>
      </c>
      <c r="AG2250" s="111">
        <f t="shared" si="390"/>
        <v>0</v>
      </c>
      <c r="AH2250" s="111">
        <f t="shared" si="391"/>
        <v>0</v>
      </c>
      <c r="AI2250" s="111">
        <f>Table5[[#This Row],[Column17]]-Table5[[#This Row],[Column20]]</f>
        <v>0</v>
      </c>
      <c r="AJ2250" s="111">
        <f t="shared" si="392"/>
        <v>0</v>
      </c>
      <c r="AK2250" s="111">
        <f t="shared" si="385"/>
        <v>0</v>
      </c>
      <c r="AL2250" s="111">
        <f t="shared" si="393"/>
        <v>0</v>
      </c>
      <c r="AM2250" s="111" t="str">
        <f t="shared" si="394"/>
        <v/>
      </c>
      <c r="AN2250" s="111" t="str">
        <f t="shared" ca="1" si="395"/>
        <v/>
      </c>
    </row>
    <row r="2251" spans="1:40" ht="20.25" customHeight="1" x14ac:dyDescent="0.3">
      <c r="A2251" s="107"/>
      <c r="B2251" s="144"/>
      <c r="C2251" s="119"/>
      <c r="D2251" s="120"/>
      <c r="E2251" s="119"/>
      <c r="F2251" s="119"/>
      <c r="G2251" s="120"/>
      <c r="H2251" s="119"/>
      <c r="I2251" s="109"/>
      <c r="L2251" s="108"/>
      <c r="M2251" s="108"/>
      <c r="N2251" s="108"/>
      <c r="O2251" s="108"/>
      <c r="P2251" s="108"/>
      <c r="Q2251" s="108"/>
      <c r="R2251" s="108"/>
      <c r="S2251" s="108"/>
      <c r="T2251" s="100">
        <f t="shared" si="386"/>
        <v>0</v>
      </c>
      <c r="U2251" s="111"/>
      <c r="V2251" s="111"/>
      <c r="W2251" s="111">
        <f>SUMIFS($F$3:F2251,$D$3:D2251,D2251,$C$3:C2251,"Buy")+SUMIFS($F$3:F2251,$D$3:D2251,D2251,$C$3:C2251,"Coin Deposit",$E$3:E2251,"&lt;&gt;")</f>
        <v>0</v>
      </c>
      <c r="X2251" s="111">
        <f t="shared" si="387"/>
        <v>0</v>
      </c>
      <c r="Y2251" s="111">
        <f>IF($D2251=Y$1,SUMIFS($H$3:$H2251,$G$3:$G2251,Y$1,$C$3:$C2251,"Sell"),0)</f>
        <v>0</v>
      </c>
      <c r="Z2251" s="111">
        <f t="shared" si="388"/>
        <v>0</v>
      </c>
      <c r="AA2251" s="111">
        <f>IF($D2251=AA$1,SUMIFS($H$3:$H2251,$G$3:$G2251,AA$1,$C$3:$C2251,"Sell"),0)</f>
        <v>0</v>
      </c>
      <c r="AB2251" s="111">
        <f t="shared" si="389"/>
        <v>0</v>
      </c>
      <c r="AC2251" s="111">
        <f>SUMIFS('Deductions and Deposits'!$H:$H,'Deductions and Deposits'!$G:$G,D2251,'Deductions and Deposits'!$F:$F,"&lt;="&amp;B2251)+SUMIFS($F$3:F2251,$D$3:D2251,D2251,$C$3:C2251,"Coin Deposit",$E$3:E2251,"")</f>
        <v>0</v>
      </c>
      <c r="AD2251" s="111">
        <f>SUMIFS('Deductions and Deposits'!$D:$D,'Deductions and Deposits'!$C:$C,D2251)+SUMIFS($F:$F,$D:$D,D2251,$C:$C,"Coin Deduction")</f>
        <v>0</v>
      </c>
      <c r="AE2251" s="111">
        <f>Table5[[#This Row],[Column4]]+Table5[[#This Row],[Column14]]+Table5[[#This Row],[Column19]]+Table5[[#This Row],[Column12]]</f>
        <v>0</v>
      </c>
      <c r="AF2251" s="111">
        <f>Table5[[#This Row],[Column5]]+Table5[[#This Row],[Column13]]+Table5[[#This Row],[Column21]]+Table5[[#This Row],[Column18]]</f>
        <v>0</v>
      </c>
      <c r="AG2251" s="111">
        <f t="shared" si="390"/>
        <v>0</v>
      </c>
      <c r="AH2251" s="111">
        <f t="shared" si="391"/>
        <v>0</v>
      </c>
      <c r="AI2251" s="111">
        <f>Table5[[#This Row],[Column17]]-Table5[[#This Row],[Column20]]</f>
        <v>0</v>
      </c>
      <c r="AJ2251" s="111">
        <f t="shared" si="392"/>
        <v>0</v>
      </c>
      <c r="AK2251" s="111">
        <f t="shared" si="385"/>
        <v>0</v>
      </c>
      <c r="AL2251" s="111">
        <f t="shared" si="393"/>
        <v>0</v>
      </c>
      <c r="AM2251" s="111" t="str">
        <f t="shared" si="394"/>
        <v/>
      </c>
      <c r="AN2251" s="111" t="str">
        <f t="shared" ca="1" si="395"/>
        <v/>
      </c>
    </row>
    <row r="2252" spans="1:40" ht="20.25" customHeight="1" x14ac:dyDescent="0.3">
      <c r="A2252" s="107"/>
      <c r="B2252" s="144"/>
      <c r="C2252" s="119"/>
      <c r="D2252" s="120"/>
      <c r="E2252" s="119"/>
      <c r="F2252" s="119"/>
      <c r="G2252" s="120"/>
      <c r="H2252" s="119"/>
      <c r="I2252" s="109"/>
      <c r="L2252" s="108"/>
      <c r="M2252" s="108"/>
      <c r="N2252" s="108"/>
      <c r="O2252" s="108"/>
      <c r="P2252" s="108"/>
      <c r="Q2252" s="108"/>
      <c r="R2252" s="108"/>
      <c r="S2252" s="108"/>
      <c r="T2252" s="100">
        <f t="shared" si="386"/>
        <v>0</v>
      </c>
      <c r="U2252" s="111"/>
      <c r="V2252" s="111"/>
      <c r="W2252" s="111">
        <f>SUMIFS($F$3:F2252,$D$3:D2252,D2252,$C$3:C2252,"Buy")+SUMIFS($F$3:F2252,$D$3:D2252,D2252,$C$3:C2252,"Coin Deposit",$E$3:E2252,"&lt;&gt;")</f>
        <v>0</v>
      </c>
      <c r="X2252" s="111">
        <f t="shared" si="387"/>
        <v>0</v>
      </c>
      <c r="Y2252" s="111">
        <f>IF($D2252=Y$1,SUMIFS($H$3:$H2252,$G$3:$G2252,Y$1,$C$3:$C2252,"Sell"),0)</f>
        <v>0</v>
      </c>
      <c r="Z2252" s="111">
        <f t="shared" si="388"/>
        <v>0</v>
      </c>
      <c r="AA2252" s="111">
        <f>IF($D2252=AA$1,SUMIFS($H$3:$H2252,$G$3:$G2252,AA$1,$C$3:$C2252,"Sell"),0)</f>
        <v>0</v>
      </c>
      <c r="AB2252" s="111">
        <f t="shared" si="389"/>
        <v>0</v>
      </c>
      <c r="AC2252" s="111">
        <f>SUMIFS('Deductions and Deposits'!$H:$H,'Deductions and Deposits'!$G:$G,D2252,'Deductions and Deposits'!$F:$F,"&lt;="&amp;B2252)+SUMIFS($F$3:F2252,$D$3:D2252,D2252,$C$3:C2252,"Coin Deposit",$E$3:E2252,"")</f>
        <v>0</v>
      </c>
      <c r="AD2252" s="111">
        <f>SUMIFS('Deductions and Deposits'!$D:$D,'Deductions and Deposits'!$C:$C,D2252)+SUMIFS($F:$F,$D:$D,D2252,$C:$C,"Coin Deduction")</f>
        <v>0</v>
      </c>
      <c r="AE2252" s="111">
        <f>Table5[[#This Row],[Column4]]+Table5[[#This Row],[Column14]]+Table5[[#This Row],[Column19]]+Table5[[#This Row],[Column12]]</f>
        <v>0</v>
      </c>
      <c r="AF2252" s="111">
        <f>Table5[[#This Row],[Column5]]+Table5[[#This Row],[Column13]]+Table5[[#This Row],[Column21]]+Table5[[#This Row],[Column18]]</f>
        <v>0</v>
      </c>
      <c r="AG2252" s="111">
        <f t="shared" si="390"/>
        <v>0</v>
      </c>
      <c r="AH2252" s="111">
        <f t="shared" si="391"/>
        <v>0</v>
      </c>
      <c r="AI2252" s="111">
        <f>Table5[[#This Row],[Column17]]-Table5[[#This Row],[Column20]]</f>
        <v>0</v>
      </c>
      <c r="AJ2252" s="111">
        <f t="shared" si="392"/>
        <v>0</v>
      </c>
      <c r="AK2252" s="111">
        <f t="shared" si="385"/>
        <v>0</v>
      </c>
      <c r="AL2252" s="111">
        <f t="shared" si="393"/>
        <v>0</v>
      </c>
      <c r="AM2252" s="111" t="str">
        <f t="shared" si="394"/>
        <v/>
      </c>
      <c r="AN2252" s="111" t="str">
        <f t="shared" ca="1" si="395"/>
        <v/>
      </c>
    </row>
    <row r="2253" spans="1:40" ht="20.25" customHeight="1" x14ac:dyDescent="0.3">
      <c r="A2253" s="107"/>
      <c r="B2253" s="144"/>
      <c r="C2253" s="119"/>
      <c r="D2253" s="120"/>
      <c r="E2253" s="119"/>
      <c r="F2253" s="119"/>
      <c r="G2253" s="120"/>
      <c r="H2253" s="119"/>
      <c r="I2253" s="109"/>
      <c r="L2253" s="108"/>
      <c r="M2253" s="108"/>
      <c r="N2253" s="108"/>
      <c r="O2253" s="108"/>
      <c r="P2253" s="108"/>
      <c r="Q2253" s="108"/>
      <c r="R2253" s="108"/>
      <c r="S2253" s="108"/>
      <c r="T2253" s="100">
        <f t="shared" si="386"/>
        <v>0</v>
      </c>
      <c r="U2253" s="111"/>
      <c r="V2253" s="111"/>
      <c r="W2253" s="111">
        <f>SUMIFS($F$3:F2253,$D$3:D2253,D2253,$C$3:C2253,"Buy")+SUMIFS($F$3:F2253,$D$3:D2253,D2253,$C$3:C2253,"Coin Deposit",$E$3:E2253,"&lt;&gt;")</f>
        <v>0</v>
      </c>
      <c r="X2253" s="111">
        <f t="shared" si="387"/>
        <v>0</v>
      </c>
      <c r="Y2253" s="111">
        <f>IF($D2253=Y$1,SUMIFS($H$3:$H2253,$G$3:$G2253,Y$1,$C$3:$C2253,"Sell"),0)</f>
        <v>0</v>
      </c>
      <c r="Z2253" s="111">
        <f t="shared" si="388"/>
        <v>0</v>
      </c>
      <c r="AA2253" s="111">
        <f>IF($D2253=AA$1,SUMIFS($H$3:$H2253,$G$3:$G2253,AA$1,$C$3:$C2253,"Sell"),0)</f>
        <v>0</v>
      </c>
      <c r="AB2253" s="111">
        <f t="shared" si="389"/>
        <v>0</v>
      </c>
      <c r="AC2253" s="111">
        <f>SUMIFS('Deductions and Deposits'!$H:$H,'Deductions and Deposits'!$G:$G,D2253,'Deductions and Deposits'!$F:$F,"&lt;="&amp;B2253)+SUMIFS($F$3:F2253,$D$3:D2253,D2253,$C$3:C2253,"Coin Deposit",$E$3:E2253,"")</f>
        <v>0</v>
      </c>
      <c r="AD2253" s="111">
        <f>SUMIFS('Deductions and Deposits'!$D:$D,'Deductions and Deposits'!$C:$C,D2253)+SUMIFS($F:$F,$D:$D,D2253,$C:$C,"Coin Deduction")</f>
        <v>0</v>
      </c>
      <c r="AE2253" s="111">
        <f>Table5[[#This Row],[Column4]]+Table5[[#This Row],[Column14]]+Table5[[#This Row],[Column19]]+Table5[[#This Row],[Column12]]</f>
        <v>0</v>
      </c>
      <c r="AF2253" s="111">
        <f>Table5[[#This Row],[Column5]]+Table5[[#This Row],[Column13]]+Table5[[#This Row],[Column21]]+Table5[[#This Row],[Column18]]</f>
        <v>0</v>
      </c>
      <c r="AG2253" s="111">
        <f t="shared" si="390"/>
        <v>0</v>
      </c>
      <c r="AH2253" s="111">
        <f t="shared" si="391"/>
        <v>0</v>
      </c>
      <c r="AI2253" s="111">
        <f>Table5[[#This Row],[Column17]]-Table5[[#This Row],[Column20]]</f>
        <v>0</v>
      </c>
      <c r="AJ2253" s="111">
        <f t="shared" si="392"/>
        <v>0</v>
      </c>
      <c r="AK2253" s="111">
        <f t="shared" si="385"/>
        <v>0</v>
      </c>
      <c r="AL2253" s="111">
        <f t="shared" si="393"/>
        <v>0</v>
      </c>
      <c r="AM2253" s="111" t="str">
        <f t="shared" si="394"/>
        <v/>
      </c>
      <c r="AN2253" s="111" t="str">
        <f t="shared" ca="1" si="395"/>
        <v/>
      </c>
    </row>
    <row r="2254" spans="1:40" ht="20.25" customHeight="1" x14ac:dyDescent="0.3">
      <c r="A2254" s="107"/>
      <c r="B2254" s="144"/>
      <c r="C2254" s="119"/>
      <c r="D2254" s="120"/>
      <c r="E2254" s="119"/>
      <c r="F2254" s="119"/>
      <c r="G2254" s="120"/>
      <c r="H2254" s="119"/>
      <c r="I2254" s="109"/>
      <c r="L2254" s="108"/>
      <c r="M2254" s="108"/>
      <c r="N2254" s="108"/>
      <c r="O2254" s="108"/>
      <c r="P2254" s="108"/>
      <c r="Q2254" s="108"/>
      <c r="R2254" s="108"/>
      <c r="S2254" s="108"/>
      <c r="T2254" s="100">
        <f t="shared" si="386"/>
        <v>0</v>
      </c>
      <c r="U2254" s="111"/>
      <c r="V2254" s="111"/>
      <c r="W2254" s="111">
        <f>SUMIFS($F$3:F2254,$D$3:D2254,D2254,$C$3:C2254,"Buy")+SUMIFS($F$3:F2254,$D$3:D2254,D2254,$C$3:C2254,"Coin Deposit",$E$3:E2254,"&lt;&gt;")</f>
        <v>0</v>
      </c>
      <c r="X2254" s="111">
        <f t="shared" si="387"/>
        <v>0</v>
      </c>
      <c r="Y2254" s="111">
        <f>IF($D2254=Y$1,SUMIFS($H$3:$H2254,$G$3:$G2254,Y$1,$C$3:$C2254,"Sell"),0)</f>
        <v>0</v>
      </c>
      <c r="Z2254" s="111">
        <f t="shared" si="388"/>
        <v>0</v>
      </c>
      <c r="AA2254" s="111">
        <f>IF($D2254=AA$1,SUMIFS($H$3:$H2254,$G$3:$G2254,AA$1,$C$3:$C2254,"Sell"),0)</f>
        <v>0</v>
      </c>
      <c r="AB2254" s="111">
        <f t="shared" si="389"/>
        <v>0</v>
      </c>
      <c r="AC2254" s="111">
        <f>SUMIFS('Deductions and Deposits'!$H:$H,'Deductions and Deposits'!$G:$G,D2254,'Deductions and Deposits'!$F:$F,"&lt;="&amp;B2254)+SUMIFS($F$3:F2254,$D$3:D2254,D2254,$C$3:C2254,"Coin Deposit",$E$3:E2254,"")</f>
        <v>0</v>
      </c>
      <c r="AD2254" s="111">
        <f>SUMIFS('Deductions and Deposits'!$D:$D,'Deductions and Deposits'!$C:$C,D2254)+SUMIFS($F:$F,$D:$D,D2254,$C:$C,"Coin Deduction")</f>
        <v>0</v>
      </c>
      <c r="AE2254" s="111">
        <f>Table5[[#This Row],[Column4]]+Table5[[#This Row],[Column14]]+Table5[[#This Row],[Column19]]+Table5[[#This Row],[Column12]]</f>
        <v>0</v>
      </c>
      <c r="AF2254" s="111">
        <f>Table5[[#This Row],[Column5]]+Table5[[#This Row],[Column13]]+Table5[[#This Row],[Column21]]+Table5[[#This Row],[Column18]]</f>
        <v>0</v>
      </c>
      <c r="AG2254" s="111">
        <f t="shared" si="390"/>
        <v>0</v>
      </c>
      <c r="AH2254" s="111">
        <f t="shared" si="391"/>
        <v>0</v>
      </c>
      <c r="AI2254" s="111">
        <f>Table5[[#This Row],[Column17]]-Table5[[#This Row],[Column20]]</f>
        <v>0</v>
      </c>
      <c r="AJ2254" s="111">
        <f t="shared" si="392"/>
        <v>0</v>
      </c>
      <c r="AK2254" s="111">
        <f t="shared" si="385"/>
        <v>0</v>
      </c>
      <c r="AL2254" s="111">
        <f t="shared" si="393"/>
        <v>0</v>
      </c>
      <c r="AM2254" s="111" t="str">
        <f t="shared" si="394"/>
        <v/>
      </c>
      <c r="AN2254" s="111" t="str">
        <f t="shared" ca="1" si="395"/>
        <v/>
      </c>
    </row>
    <row r="2255" spans="1:40" ht="20.25" customHeight="1" x14ac:dyDescent="0.3">
      <c r="A2255" s="107"/>
      <c r="B2255" s="144"/>
      <c r="C2255" s="119"/>
      <c r="D2255" s="120"/>
      <c r="E2255" s="119"/>
      <c r="F2255" s="119"/>
      <c r="G2255" s="120"/>
      <c r="H2255" s="119"/>
      <c r="I2255" s="109"/>
      <c r="L2255" s="108"/>
      <c r="M2255" s="108"/>
      <c r="N2255" s="108"/>
      <c r="O2255" s="108"/>
      <c r="P2255" s="108"/>
      <c r="Q2255" s="108"/>
      <c r="R2255" s="108"/>
      <c r="S2255" s="108"/>
      <c r="T2255" s="100">
        <f t="shared" si="386"/>
        <v>0</v>
      </c>
      <c r="U2255" s="111"/>
      <c r="V2255" s="111"/>
      <c r="W2255" s="111">
        <f>SUMIFS($F$3:F2255,$D$3:D2255,D2255,$C$3:C2255,"Buy")+SUMIFS($F$3:F2255,$D$3:D2255,D2255,$C$3:C2255,"Coin Deposit",$E$3:E2255,"&lt;&gt;")</f>
        <v>0</v>
      </c>
      <c r="X2255" s="111">
        <f t="shared" si="387"/>
        <v>0</v>
      </c>
      <c r="Y2255" s="111">
        <f>IF($D2255=Y$1,SUMIFS($H$3:$H2255,$G$3:$G2255,Y$1,$C$3:$C2255,"Sell"),0)</f>
        <v>0</v>
      </c>
      <c r="Z2255" s="111">
        <f t="shared" si="388"/>
        <v>0</v>
      </c>
      <c r="AA2255" s="111">
        <f>IF($D2255=AA$1,SUMIFS($H$3:$H2255,$G$3:$G2255,AA$1,$C$3:$C2255,"Sell"),0)</f>
        <v>0</v>
      </c>
      <c r="AB2255" s="111">
        <f t="shared" si="389"/>
        <v>0</v>
      </c>
      <c r="AC2255" s="111">
        <f>SUMIFS('Deductions and Deposits'!$H:$H,'Deductions and Deposits'!$G:$G,D2255,'Deductions and Deposits'!$F:$F,"&lt;="&amp;B2255)+SUMIFS($F$3:F2255,$D$3:D2255,D2255,$C$3:C2255,"Coin Deposit",$E$3:E2255,"")</f>
        <v>0</v>
      </c>
      <c r="AD2255" s="111">
        <f>SUMIFS('Deductions and Deposits'!$D:$D,'Deductions and Deposits'!$C:$C,D2255)+SUMIFS($F:$F,$D:$D,D2255,$C:$C,"Coin Deduction")</f>
        <v>0</v>
      </c>
      <c r="AE2255" s="111">
        <f>Table5[[#This Row],[Column4]]+Table5[[#This Row],[Column14]]+Table5[[#This Row],[Column19]]+Table5[[#This Row],[Column12]]</f>
        <v>0</v>
      </c>
      <c r="AF2255" s="111">
        <f>Table5[[#This Row],[Column5]]+Table5[[#This Row],[Column13]]+Table5[[#This Row],[Column21]]+Table5[[#This Row],[Column18]]</f>
        <v>0</v>
      </c>
      <c r="AG2255" s="111">
        <f t="shared" si="390"/>
        <v>0</v>
      </c>
      <c r="AH2255" s="111">
        <f t="shared" si="391"/>
        <v>0</v>
      </c>
      <c r="AI2255" s="111">
        <f>Table5[[#This Row],[Column17]]-Table5[[#This Row],[Column20]]</f>
        <v>0</v>
      </c>
      <c r="AJ2255" s="111">
        <f t="shared" si="392"/>
        <v>0</v>
      </c>
      <c r="AK2255" s="111">
        <f t="shared" si="385"/>
        <v>0</v>
      </c>
      <c r="AL2255" s="111">
        <f t="shared" si="393"/>
        <v>0</v>
      </c>
      <c r="AM2255" s="111" t="str">
        <f t="shared" si="394"/>
        <v/>
      </c>
      <c r="AN2255" s="111" t="str">
        <f t="shared" ca="1" si="395"/>
        <v/>
      </c>
    </row>
    <row r="2256" spans="1:40" ht="20.25" customHeight="1" x14ac:dyDescent="0.3">
      <c r="A2256" s="107"/>
      <c r="B2256" s="144"/>
      <c r="C2256" s="119"/>
      <c r="D2256" s="120"/>
      <c r="E2256" s="119"/>
      <c r="F2256" s="119"/>
      <c r="G2256" s="120"/>
      <c r="H2256" s="119"/>
      <c r="I2256" s="109"/>
      <c r="L2256" s="108"/>
      <c r="M2256" s="108"/>
      <c r="N2256" s="108"/>
      <c r="O2256" s="108"/>
      <c r="P2256" s="108"/>
      <c r="Q2256" s="108"/>
      <c r="R2256" s="108"/>
      <c r="S2256" s="108"/>
      <c r="T2256" s="100">
        <f t="shared" si="386"/>
        <v>0</v>
      </c>
      <c r="U2256" s="111"/>
      <c r="V2256" s="111"/>
      <c r="W2256" s="111">
        <f>SUMIFS($F$3:F2256,$D$3:D2256,D2256,$C$3:C2256,"Buy")+SUMIFS($F$3:F2256,$D$3:D2256,D2256,$C$3:C2256,"Coin Deposit",$E$3:E2256,"&lt;&gt;")</f>
        <v>0</v>
      </c>
      <c r="X2256" s="111">
        <f t="shared" si="387"/>
        <v>0</v>
      </c>
      <c r="Y2256" s="111">
        <f>IF($D2256=Y$1,SUMIFS($H$3:$H2256,$G$3:$G2256,Y$1,$C$3:$C2256,"Sell"),0)</f>
        <v>0</v>
      </c>
      <c r="Z2256" s="111">
        <f t="shared" si="388"/>
        <v>0</v>
      </c>
      <c r="AA2256" s="111">
        <f>IF($D2256=AA$1,SUMIFS($H$3:$H2256,$G$3:$G2256,AA$1,$C$3:$C2256,"Sell"),0)</f>
        <v>0</v>
      </c>
      <c r="AB2256" s="111">
        <f t="shared" si="389"/>
        <v>0</v>
      </c>
      <c r="AC2256" s="111">
        <f>SUMIFS('Deductions and Deposits'!$H:$H,'Deductions and Deposits'!$G:$G,D2256,'Deductions and Deposits'!$F:$F,"&lt;="&amp;B2256)+SUMIFS($F$3:F2256,$D$3:D2256,D2256,$C$3:C2256,"Coin Deposit",$E$3:E2256,"")</f>
        <v>0</v>
      </c>
      <c r="AD2256" s="111">
        <f>SUMIFS('Deductions and Deposits'!$D:$D,'Deductions and Deposits'!$C:$C,D2256)+SUMIFS($F:$F,$D:$D,D2256,$C:$C,"Coin Deduction")</f>
        <v>0</v>
      </c>
      <c r="AE2256" s="111">
        <f>Table5[[#This Row],[Column4]]+Table5[[#This Row],[Column14]]+Table5[[#This Row],[Column19]]+Table5[[#This Row],[Column12]]</f>
        <v>0</v>
      </c>
      <c r="AF2256" s="111">
        <f>Table5[[#This Row],[Column5]]+Table5[[#This Row],[Column13]]+Table5[[#This Row],[Column21]]+Table5[[#This Row],[Column18]]</f>
        <v>0</v>
      </c>
      <c r="AG2256" s="111">
        <f t="shared" si="390"/>
        <v>0</v>
      </c>
      <c r="AH2256" s="111">
        <f t="shared" si="391"/>
        <v>0</v>
      </c>
      <c r="AI2256" s="111">
        <f>Table5[[#This Row],[Column17]]-Table5[[#This Row],[Column20]]</f>
        <v>0</v>
      </c>
      <c r="AJ2256" s="111">
        <f t="shared" si="392"/>
        <v>0</v>
      </c>
      <c r="AK2256" s="111">
        <f t="shared" si="385"/>
        <v>0</v>
      </c>
      <c r="AL2256" s="111">
        <f t="shared" si="393"/>
        <v>0</v>
      </c>
      <c r="AM2256" s="111" t="str">
        <f t="shared" si="394"/>
        <v/>
      </c>
      <c r="AN2256" s="111" t="str">
        <f t="shared" ca="1" si="395"/>
        <v/>
      </c>
    </row>
    <row r="2257" spans="1:40" ht="20.25" customHeight="1" x14ac:dyDescent="0.3">
      <c r="A2257" s="107"/>
      <c r="B2257" s="144"/>
      <c r="C2257" s="119"/>
      <c r="D2257" s="120"/>
      <c r="E2257" s="119"/>
      <c r="F2257" s="119"/>
      <c r="G2257" s="120"/>
      <c r="H2257" s="119"/>
      <c r="I2257" s="109"/>
      <c r="L2257" s="108"/>
      <c r="M2257" s="108"/>
      <c r="N2257" s="108"/>
      <c r="O2257" s="108"/>
      <c r="P2257" s="108"/>
      <c r="Q2257" s="108"/>
      <c r="R2257" s="108"/>
      <c r="S2257" s="108"/>
      <c r="T2257" s="100">
        <f t="shared" si="386"/>
        <v>0</v>
      </c>
      <c r="U2257" s="111"/>
      <c r="V2257" s="111"/>
      <c r="W2257" s="111">
        <f>SUMIFS($F$3:F2257,$D$3:D2257,D2257,$C$3:C2257,"Buy")+SUMIFS($F$3:F2257,$D$3:D2257,D2257,$C$3:C2257,"Coin Deposit",$E$3:E2257,"&lt;&gt;")</f>
        <v>0</v>
      </c>
      <c r="X2257" s="111">
        <f t="shared" si="387"/>
        <v>0</v>
      </c>
      <c r="Y2257" s="111">
        <f>IF($D2257=Y$1,SUMIFS($H$3:$H2257,$G$3:$G2257,Y$1,$C$3:$C2257,"Sell"),0)</f>
        <v>0</v>
      </c>
      <c r="Z2257" s="111">
        <f t="shared" si="388"/>
        <v>0</v>
      </c>
      <c r="AA2257" s="111">
        <f>IF($D2257=AA$1,SUMIFS($H$3:$H2257,$G$3:$G2257,AA$1,$C$3:$C2257,"Sell"),0)</f>
        <v>0</v>
      </c>
      <c r="AB2257" s="111">
        <f t="shared" si="389"/>
        <v>0</v>
      </c>
      <c r="AC2257" s="111">
        <f>SUMIFS('Deductions and Deposits'!$H:$H,'Deductions and Deposits'!$G:$G,D2257,'Deductions and Deposits'!$F:$F,"&lt;="&amp;B2257)+SUMIFS($F$3:F2257,$D$3:D2257,D2257,$C$3:C2257,"Coin Deposit",$E$3:E2257,"")</f>
        <v>0</v>
      </c>
      <c r="AD2257" s="111">
        <f>SUMIFS('Deductions and Deposits'!$D:$D,'Deductions and Deposits'!$C:$C,D2257)+SUMIFS($F:$F,$D:$D,D2257,$C:$C,"Coin Deduction")</f>
        <v>0</v>
      </c>
      <c r="AE2257" s="111">
        <f>Table5[[#This Row],[Column4]]+Table5[[#This Row],[Column14]]+Table5[[#This Row],[Column19]]+Table5[[#This Row],[Column12]]</f>
        <v>0</v>
      </c>
      <c r="AF2257" s="111">
        <f>Table5[[#This Row],[Column5]]+Table5[[#This Row],[Column13]]+Table5[[#This Row],[Column21]]+Table5[[#This Row],[Column18]]</f>
        <v>0</v>
      </c>
      <c r="AG2257" s="111">
        <f t="shared" si="390"/>
        <v>0</v>
      </c>
      <c r="AH2257" s="111">
        <f t="shared" si="391"/>
        <v>0</v>
      </c>
      <c r="AI2257" s="111">
        <f>Table5[[#This Row],[Column17]]-Table5[[#This Row],[Column20]]</f>
        <v>0</v>
      </c>
      <c r="AJ2257" s="111">
        <f t="shared" si="392"/>
        <v>0</v>
      </c>
      <c r="AK2257" s="111">
        <f t="shared" si="385"/>
        <v>0</v>
      </c>
      <c r="AL2257" s="111">
        <f t="shared" si="393"/>
        <v>0</v>
      </c>
      <c r="AM2257" s="111" t="str">
        <f t="shared" si="394"/>
        <v/>
      </c>
      <c r="AN2257" s="111" t="str">
        <f t="shared" ca="1" si="395"/>
        <v/>
      </c>
    </row>
    <row r="2258" spans="1:40" ht="20.25" customHeight="1" x14ac:dyDescent="0.3">
      <c r="A2258" s="107"/>
      <c r="B2258" s="144"/>
      <c r="C2258" s="119"/>
      <c r="D2258" s="120"/>
      <c r="E2258" s="119"/>
      <c r="F2258" s="119"/>
      <c r="G2258" s="120"/>
      <c r="H2258" s="119"/>
      <c r="I2258" s="109"/>
      <c r="L2258" s="108"/>
      <c r="M2258" s="108"/>
      <c r="N2258" s="108"/>
      <c r="O2258" s="108"/>
      <c r="P2258" s="108"/>
      <c r="Q2258" s="108"/>
      <c r="R2258" s="108"/>
      <c r="S2258" s="108"/>
      <c r="T2258" s="100">
        <f t="shared" si="386"/>
        <v>0</v>
      </c>
      <c r="U2258" s="111"/>
      <c r="V2258" s="111"/>
      <c r="W2258" s="111">
        <f>SUMIFS($F$3:F2258,$D$3:D2258,D2258,$C$3:C2258,"Buy")+SUMIFS($F$3:F2258,$D$3:D2258,D2258,$C$3:C2258,"Coin Deposit",$E$3:E2258,"&lt;&gt;")</f>
        <v>0</v>
      </c>
      <c r="X2258" s="111">
        <f t="shared" si="387"/>
        <v>0</v>
      </c>
      <c r="Y2258" s="111">
        <f>IF($D2258=Y$1,SUMIFS($H$3:$H2258,$G$3:$G2258,Y$1,$C$3:$C2258,"Sell"),0)</f>
        <v>0</v>
      </c>
      <c r="Z2258" s="111">
        <f t="shared" si="388"/>
        <v>0</v>
      </c>
      <c r="AA2258" s="111">
        <f>IF($D2258=AA$1,SUMIFS($H$3:$H2258,$G$3:$G2258,AA$1,$C$3:$C2258,"Sell"),0)</f>
        <v>0</v>
      </c>
      <c r="AB2258" s="111">
        <f t="shared" si="389"/>
        <v>0</v>
      </c>
      <c r="AC2258" s="111">
        <f>SUMIFS('Deductions and Deposits'!$H:$H,'Deductions and Deposits'!$G:$G,D2258,'Deductions and Deposits'!$F:$F,"&lt;="&amp;B2258)+SUMIFS($F$3:F2258,$D$3:D2258,D2258,$C$3:C2258,"Coin Deposit",$E$3:E2258,"")</f>
        <v>0</v>
      </c>
      <c r="AD2258" s="111">
        <f>SUMIFS('Deductions and Deposits'!$D:$D,'Deductions and Deposits'!$C:$C,D2258)+SUMIFS($F:$F,$D:$D,D2258,$C:$C,"Coin Deduction")</f>
        <v>0</v>
      </c>
      <c r="AE2258" s="111">
        <f>Table5[[#This Row],[Column4]]+Table5[[#This Row],[Column14]]+Table5[[#This Row],[Column19]]+Table5[[#This Row],[Column12]]</f>
        <v>0</v>
      </c>
      <c r="AF2258" s="111">
        <f>Table5[[#This Row],[Column5]]+Table5[[#This Row],[Column13]]+Table5[[#This Row],[Column21]]+Table5[[#This Row],[Column18]]</f>
        <v>0</v>
      </c>
      <c r="AG2258" s="111">
        <f t="shared" si="390"/>
        <v>0</v>
      </c>
      <c r="AH2258" s="111">
        <f t="shared" si="391"/>
        <v>0</v>
      </c>
      <c r="AI2258" s="111">
        <f>Table5[[#This Row],[Column17]]-Table5[[#This Row],[Column20]]</f>
        <v>0</v>
      </c>
      <c r="AJ2258" s="111">
        <f t="shared" si="392"/>
        <v>0</v>
      </c>
      <c r="AK2258" s="111">
        <f t="shared" si="385"/>
        <v>0</v>
      </c>
      <c r="AL2258" s="111">
        <f t="shared" si="393"/>
        <v>0</v>
      </c>
      <c r="AM2258" s="111" t="str">
        <f t="shared" si="394"/>
        <v/>
      </c>
      <c r="AN2258" s="111" t="str">
        <f t="shared" ca="1" si="395"/>
        <v/>
      </c>
    </row>
    <row r="2259" spans="1:40" ht="20.25" customHeight="1" x14ac:dyDescent="0.3">
      <c r="A2259" s="107"/>
      <c r="B2259" s="144"/>
      <c r="C2259" s="119"/>
      <c r="D2259" s="120"/>
      <c r="E2259" s="119"/>
      <c r="F2259" s="119"/>
      <c r="G2259" s="120"/>
      <c r="H2259" s="119"/>
      <c r="I2259" s="109"/>
      <c r="L2259" s="108"/>
      <c r="M2259" s="108"/>
      <c r="N2259" s="108"/>
      <c r="O2259" s="108"/>
      <c r="P2259" s="108"/>
      <c r="Q2259" s="108"/>
      <c r="R2259" s="108"/>
      <c r="S2259" s="108"/>
      <c r="T2259" s="100">
        <f t="shared" si="386"/>
        <v>0</v>
      </c>
      <c r="U2259" s="111"/>
      <c r="V2259" s="111"/>
      <c r="W2259" s="111">
        <f>SUMIFS($F$3:F2259,$D$3:D2259,D2259,$C$3:C2259,"Buy")+SUMIFS($F$3:F2259,$D$3:D2259,D2259,$C$3:C2259,"Coin Deposit",$E$3:E2259,"&lt;&gt;")</f>
        <v>0</v>
      </c>
      <c r="X2259" s="111">
        <f t="shared" si="387"/>
        <v>0</v>
      </c>
      <c r="Y2259" s="111">
        <f>IF($D2259=Y$1,SUMIFS($H$3:$H2259,$G$3:$G2259,Y$1,$C$3:$C2259,"Sell"),0)</f>
        <v>0</v>
      </c>
      <c r="Z2259" s="111">
        <f t="shared" si="388"/>
        <v>0</v>
      </c>
      <c r="AA2259" s="111">
        <f>IF($D2259=AA$1,SUMIFS($H$3:$H2259,$G$3:$G2259,AA$1,$C$3:$C2259,"Sell"),0)</f>
        <v>0</v>
      </c>
      <c r="AB2259" s="111">
        <f t="shared" si="389"/>
        <v>0</v>
      </c>
      <c r="AC2259" s="111">
        <f>SUMIFS('Deductions and Deposits'!$H:$H,'Deductions and Deposits'!$G:$G,D2259,'Deductions and Deposits'!$F:$F,"&lt;="&amp;B2259)+SUMIFS($F$3:F2259,$D$3:D2259,D2259,$C$3:C2259,"Coin Deposit",$E$3:E2259,"")</f>
        <v>0</v>
      </c>
      <c r="AD2259" s="111">
        <f>SUMIFS('Deductions and Deposits'!$D:$D,'Deductions and Deposits'!$C:$C,D2259)+SUMIFS($F:$F,$D:$D,D2259,$C:$C,"Coin Deduction")</f>
        <v>0</v>
      </c>
      <c r="AE2259" s="111">
        <f>Table5[[#This Row],[Column4]]+Table5[[#This Row],[Column14]]+Table5[[#This Row],[Column19]]+Table5[[#This Row],[Column12]]</f>
        <v>0</v>
      </c>
      <c r="AF2259" s="111">
        <f>Table5[[#This Row],[Column5]]+Table5[[#This Row],[Column13]]+Table5[[#This Row],[Column21]]+Table5[[#This Row],[Column18]]</f>
        <v>0</v>
      </c>
      <c r="AG2259" s="111">
        <f t="shared" si="390"/>
        <v>0</v>
      </c>
      <c r="AH2259" s="111">
        <f t="shared" si="391"/>
        <v>0</v>
      </c>
      <c r="AI2259" s="111">
        <f>Table5[[#This Row],[Column17]]-Table5[[#This Row],[Column20]]</f>
        <v>0</v>
      </c>
      <c r="AJ2259" s="111">
        <f t="shared" si="392"/>
        <v>0</v>
      </c>
      <c r="AK2259" s="111">
        <f t="shared" si="385"/>
        <v>0</v>
      </c>
      <c r="AL2259" s="111">
        <f t="shared" si="393"/>
        <v>0</v>
      </c>
      <c r="AM2259" s="111" t="str">
        <f t="shared" si="394"/>
        <v/>
      </c>
      <c r="AN2259" s="111" t="str">
        <f t="shared" ca="1" si="395"/>
        <v/>
      </c>
    </row>
    <row r="2260" spans="1:40" ht="20.25" customHeight="1" x14ac:dyDescent="0.3">
      <c r="A2260" s="107"/>
      <c r="B2260" s="144"/>
      <c r="C2260" s="119"/>
      <c r="D2260" s="120"/>
      <c r="E2260" s="119"/>
      <c r="F2260" s="119"/>
      <c r="G2260" s="120"/>
      <c r="H2260" s="119"/>
      <c r="I2260" s="109"/>
      <c r="L2260" s="108"/>
      <c r="M2260" s="108"/>
      <c r="N2260" s="108"/>
      <c r="O2260" s="108"/>
      <c r="P2260" s="108"/>
      <c r="Q2260" s="108"/>
      <c r="R2260" s="108"/>
      <c r="S2260" s="108"/>
      <c r="T2260" s="100">
        <f t="shared" si="386"/>
        <v>0</v>
      </c>
      <c r="U2260" s="111"/>
      <c r="V2260" s="111"/>
      <c r="W2260" s="111">
        <f>SUMIFS($F$3:F2260,$D$3:D2260,D2260,$C$3:C2260,"Buy")+SUMIFS($F$3:F2260,$D$3:D2260,D2260,$C$3:C2260,"Coin Deposit",$E$3:E2260,"&lt;&gt;")</f>
        <v>0</v>
      </c>
      <c r="X2260" s="111">
        <f t="shared" si="387"/>
        <v>0</v>
      </c>
      <c r="Y2260" s="111">
        <f>IF($D2260=Y$1,SUMIFS($H$3:$H2260,$G$3:$G2260,Y$1,$C$3:$C2260,"Sell"),0)</f>
        <v>0</v>
      </c>
      <c r="Z2260" s="111">
        <f t="shared" si="388"/>
        <v>0</v>
      </c>
      <c r="AA2260" s="111">
        <f>IF($D2260=AA$1,SUMIFS($H$3:$H2260,$G$3:$G2260,AA$1,$C$3:$C2260,"Sell"),0)</f>
        <v>0</v>
      </c>
      <c r="AB2260" s="111">
        <f t="shared" si="389"/>
        <v>0</v>
      </c>
      <c r="AC2260" s="111">
        <f>SUMIFS('Deductions and Deposits'!$H:$H,'Deductions and Deposits'!$G:$G,D2260,'Deductions and Deposits'!$F:$F,"&lt;="&amp;B2260)+SUMIFS($F$3:F2260,$D$3:D2260,D2260,$C$3:C2260,"Coin Deposit",$E$3:E2260,"")</f>
        <v>0</v>
      </c>
      <c r="AD2260" s="111">
        <f>SUMIFS('Deductions and Deposits'!$D:$D,'Deductions and Deposits'!$C:$C,D2260)+SUMIFS($F:$F,$D:$D,D2260,$C:$C,"Coin Deduction")</f>
        <v>0</v>
      </c>
      <c r="AE2260" s="111">
        <f>Table5[[#This Row],[Column4]]+Table5[[#This Row],[Column14]]+Table5[[#This Row],[Column19]]+Table5[[#This Row],[Column12]]</f>
        <v>0</v>
      </c>
      <c r="AF2260" s="111">
        <f>Table5[[#This Row],[Column5]]+Table5[[#This Row],[Column13]]+Table5[[#This Row],[Column21]]+Table5[[#This Row],[Column18]]</f>
        <v>0</v>
      </c>
      <c r="AG2260" s="111">
        <f t="shared" si="390"/>
        <v>0</v>
      </c>
      <c r="AH2260" s="111">
        <f t="shared" si="391"/>
        <v>0</v>
      </c>
      <c r="AI2260" s="111">
        <f>Table5[[#This Row],[Column17]]-Table5[[#This Row],[Column20]]</f>
        <v>0</v>
      </c>
      <c r="AJ2260" s="111">
        <f t="shared" si="392"/>
        <v>0</v>
      </c>
      <c r="AK2260" s="111">
        <f t="shared" si="385"/>
        <v>0</v>
      </c>
      <c r="AL2260" s="111">
        <f t="shared" si="393"/>
        <v>0</v>
      </c>
      <c r="AM2260" s="111" t="str">
        <f t="shared" si="394"/>
        <v/>
      </c>
      <c r="AN2260" s="111" t="str">
        <f t="shared" ca="1" si="395"/>
        <v/>
      </c>
    </row>
    <row r="2261" spans="1:40" ht="20.25" customHeight="1" x14ac:dyDescent="0.3">
      <c r="A2261" s="107"/>
      <c r="B2261" s="144"/>
      <c r="C2261" s="119"/>
      <c r="D2261" s="120"/>
      <c r="E2261" s="119"/>
      <c r="F2261" s="119"/>
      <c r="G2261" s="120"/>
      <c r="H2261" s="119"/>
      <c r="I2261" s="109"/>
      <c r="L2261" s="108"/>
      <c r="M2261" s="108"/>
      <c r="N2261" s="108"/>
      <c r="O2261" s="108"/>
      <c r="P2261" s="108"/>
      <c r="Q2261" s="108"/>
      <c r="R2261" s="108"/>
      <c r="S2261" s="108"/>
      <c r="T2261" s="100">
        <f t="shared" si="386"/>
        <v>0</v>
      </c>
      <c r="U2261" s="111"/>
      <c r="V2261" s="111"/>
      <c r="W2261" s="111">
        <f>SUMIFS($F$3:F2261,$D$3:D2261,D2261,$C$3:C2261,"Buy")+SUMIFS($F$3:F2261,$D$3:D2261,D2261,$C$3:C2261,"Coin Deposit",$E$3:E2261,"&lt;&gt;")</f>
        <v>0</v>
      </c>
      <c r="X2261" s="111">
        <f t="shared" si="387"/>
        <v>0</v>
      </c>
      <c r="Y2261" s="111">
        <f>IF($D2261=Y$1,SUMIFS($H$3:$H2261,$G$3:$G2261,Y$1,$C$3:$C2261,"Sell"),0)</f>
        <v>0</v>
      </c>
      <c r="Z2261" s="111">
        <f t="shared" si="388"/>
        <v>0</v>
      </c>
      <c r="AA2261" s="111">
        <f>IF($D2261=AA$1,SUMIFS($H$3:$H2261,$G$3:$G2261,AA$1,$C$3:$C2261,"Sell"),0)</f>
        <v>0</v>
      </c>
      <c r="AB2261" s="111">
        <f t="shared" si="389"/>
        <v>0</v>
      </c>
      <c r="AC2261" s="111">
        <f>SUMIFS('Deductions and Deposits'!$H:$H,'Deductions and Deposits'!$G:$G,D2261,'Deductions and Deposits'!$F:$F,"&lt;="&amp;B2261)+SUMIFS($F$3:F2261,$D$3:D2261,D2261,$C$3:C2261,"Coin Deposit",$E$3:E2261,"")</f>
        <v>0</v>
      </c>
      <c r="AD2261" s="111">
        <f>SUMIFS('Deductions and Deposits'!$D:$D,'Deductions and Deposits'!$C:$C,D2261)+SUMIFS($F:$F,$D:$D,D2261,$C:$C,"Coin Deduction")</f>
        <v>0</v>
      </c>
      <c r="AE2261" s="111">
        <f>Table5[[#This Row],[Column4]]+Table5[[#This Row],[Column14]]+Table5[[#This Row],[Column19]]+Table5[[#This Row],[Column12]]</f>
        <v>0</v>
      </c>
      <c r="AF2261" s="111">
        <f>Table5[[#This Row],[Column5]]+Table5[[#This Row],[Column13]]+Table5[[#This Row],[Column21]]+Table5[[#This Row],[Column18]]</f>
        <v>0</v>
      </c>
      <c r="AG2261" s="111">
        <f t="shared" si="390"/>
        <v>0</v>
      </c>
      <c r="AH2261" s="111">
        <f t="shared" si="391"/>
        <v>0</v>
      </c>
      <c r="AI2261" s="111">
        <f>Table5[[#This Row],[Column17]]-Table5[[#This Row],[Column20]]</f>
        <v>0</v>
      </c>
      <c r="AJ2261" s="111">
        <f t="shared" si="392"/>
        <v>0</v>
      </c>
      <c r="AK2261" s="111">
        <f t="shared" si="385"/>
        <v>0</v>
      </c>
      <c r="AL2261" s="111">
        <f t="shared" si="393"/>
        <v>0</v>
      </c>
      <c r="AM2261" s="111" t="str">
        <f t="shared" si="394"/>
        <v/>
      </c>
      <c r="AN2261" s="111" t="str">
        <f t="shared" ca="1" si="395"/>
        <v/>
      </c>
    </row>
    <row r="2262" spans="1:40" ht="20.25" customHeight="1" x14ac:dyDescent="0.3">
      <c r="A2262" s="107"/>
      <c r="B2262" s="144"/>
      <c r="C2262" s="119"/>
      <c r="D2262" s="120"/>
      <c r="E2262" s="119"/>
      <c r="F2262" s="119"/>
      <c r="G2262" s="120"/>
      <c r="H2262" s="119"/>
      <c r="I2262" s="109"/>
      <c r="L2262" s="108"/>
      <c r="M2262" s="108"/>
      <c r="N2262" s="108"/>
      <c r="O2262" s="108"/>
      <c r="P2262" s="108"/>
      <c r="Q2262" s="108"/>
      <c r="R2262" s="108"/>
      <c r="S2262" s="108"/>
      <c r="T2262" s="100">
        <f t="shared" si="386"/>
        <v>0</v>
      </c>
      <c r="U2262" s="111"/>
      <c r="V2262" s="111"/>
      <c r="W2262" s="111">
        <f>SUMIFS($F$3:F2262,$D$3:D2262,D2262,$C$3:C2262,"Buy")+SUMIFS($F$3:F2262,$D$3:D2262,D2262,$C$3:C2262,"Coin Deposit",$E$3:E2262,"&lt;&gt;")</f>
        <v>0</v>
      </c>
      <c r="X2262" s="111">
        <f t="shared" si="387"/>
        <v>0</v>
      </c>
      <c r="Y2262" s="111">
        <f>IF($D2262=Y$1,SUMIFS($H$3:$H2262,$G$3:$G2262,Y$1,$C$3:$C2262,"Sell"),0)</f>
        <v>0</v>
      </c>
      <c r="Z2262" s="111">
        <f t="shared" si="388"/>
        <v>0</v>
      </c>
      <c r="AA2262" s="111">
        <f>IF($D2262=AA$1,SUMIFS($H$3:$H2262,$G$3:$G2262,AA$1,$C$3:$C2262,"Sell"),0)</f>
        <v>0</v>
      </c>
      <c r="AB2262" s="111">
        <f t="shared" si="389"/>
        <v>0</v>
      </c>
      <c r="AC2262" s="111">
        <f>SUMIFS('Deductions and Deposits'!$H:$H,'Deductions and Deposits'!$G:$G,D2262,'Deductions and Deposits'!$F:$F,"&lt;="&amp;B2262)+SUMIFS($F$3:F2262,$D$3:D2262,D2262,$C$3:C2262,"Coin Deposit",$E$3:E2262,"")</f>
        <v>0</v>
      </c>
      <c r="AD2262" s="111">
        <f>SUMIFS('Deductions and Deposits'!$D:$D,'Deductions and Deposits'!$C:$C,D2262)+SUMIFS($F:$F,$D:$D,D2262,$C:$C,"Coin Deduction")</f>
        <v>0</v>
      </c>
      <c r="AE2262" s="111">
        <f>Table5[[#This Row],[Column4]]+Table5[[#This Row],[Column14]]+Table5[[#This Row],[Column19]]+Table5[[#This Row],[Column12]]</f>
        <v>0</v>
      </c>
      <c r="AF2262" s="111">
        <f>Table5[[#This Row],[Column5]]+Table5[[#This Row],[Column13]]+Table5[[#This Row],[Column21]]+Table5[[#This Row],[Column18]]</f>
        <v>0</v>
      </c>
      <c r="AG2262" s="111">
        <f t="shared" si="390"/>
        <v>0</v>
      </c>
      <c r="AH2262" s="111">
        <f t="shared" si="391"/>
        <v>0</v>
      </c>
      <c r="AI2262" s="111">
        <f>Table5[[#This Row],[Column17]]-Table5[[#This Row],[Column20]]</f>
        <v>0</v>
      </c>
      <c r="AJ2262" s="111">
        <f t="shared" si="392"/>
        <v>0</v>
      </c>
      <c r="AK2262" s="111">
        <f t="shared" si="385"/>
        <v>0</v>
      </c>
      <c r="AL2262" s="111">
        <f t="shared" si="393"/>
        <v>0</v>
      </c>
      <c r="AM2262" s="111" t="str">
        <f t="shared" si="394"/>
        <v/>
      </c>
      <c r="AN2262" s="111" t="str">
        <f t="shared" ca="1" si="395"/>
        <v/>
      </c>
    </row>
    <row r="2263" spans="1:40" ht="20.25" customHeight="1" x14ac:dyDescent="0.3">
      <c r="A2263" s="107"/>
      <c r="B2263" s="144"/>
      <c r="C2263" s="119"/>
      <c r="D2263" s="120"/>
      <c r="E2263" s="119"/>
      <c r="F2263" s="119"/>
      <c r="G2263" s="120"/>
      <c r="H2263" s="119"/>
      <c r="I2263" s="109"/>
      <c r="L2263" s="108"/>
      <c r="M2263" s="108"/>
      <c r="N2263" s="108"/>
      <c r="O2263" s="108"/>
      <c r="P2263" s="108"/>
      <c r="Q2263" s="108"/>
      <c r="R2263" s="108"/>
      <c r="S2263" s="108"/>
      <c r="T2263" s="100">
        <f t="shared" si="386"/>
        <v>0</v>
      </c>
      <c r="U2263" s="111"/>
      <c r="V2263" s="111"/>
      <c r="W2263" s="111">
        <f>SUMIFS($F$3:F2263,$D$3:D2263,D2263,$C$3:C2263,"Buy")+SUMIFS($F$3:F2263,$D$3:D2263,D2263,$C$3:C2263,"Coin Deposit",$E$3:E2263,"&lt;&gt;")</f>
        <v>0</v>
      </c>
      <c r="X2263" s="111">
        <f t="shared" si="387"/>
        <v>0</v>
      </c>
      <c r="Y2263" s="111">
        <f>IF($D2263=Y$1,SUMIFS($H$3:$H2263,$G$3:$G2263,Y$1,$C$3:$C2263,"Sell"),0)</f>
        <v>0</v>
      </c>
      <c r="Z2263" s="111">
        <f t="shared" si="388"/>
        <v>0</v>
      </c>
      <c r="AA2263" s="111">
        <f>IF($D2263=AA$1,SUMIFS($H$3:$H2263,$G$3:$G2263,AA$1,$C$3:$C2263,"Sell"),0)</f>
        <v>0</v>
      </c>
      <c r="AB2263" s="111">
        <f t="shared" si="389"/>
        <v>0</v>
      </c>
      <c r="AC2263" s="111">
        <f>SUMIFS('Deductions and Deposits'!$H:$H,'Deductions and Deposits'!$G:$G,D2263,'Deductions and Deposits'!$F:$F,"&lt;="&amp;B2263)+SUMIFS($F$3:F2263,$D$3:D2263,D2263,$C$3:C2263,"Coin Deposit",$E$3:E2263,"")</f>
        <v>0</v>
      </c>
      <c r="AD2263" s="111">
        <f>SUMIFS('Deductions and Deposits'!$D:$D,'Deductions and Deposits'!$C:$C,D2263)+SUMIFS($F:$F,$D:$D,D2263,$C:$C,"Coin Deduction")</f>
        <v>0</v>
      </c>
      <c r="AE2263" s="111">
        <f>Table5[[#This Row],[Column4]]+Table5[[#This Row],[Column14]]+Table5[[#This Row],[Column19]]+Table5[[#This Row],[Column12]]</f>
        <v>0</v>
      </c>
      <c r="AF2263" s="111">
        <f>Table5[[#This Row],[Column5]]+Table5[[#This Row],[Column13]]+Table5[[#This Row],[Column21]]+Table5[[#This Row],[Column18]]</f>
        <v>0</v>
      </c>
      <c r="AG2263" s="111">
        <f t="shared" si="390"/>
        <v>0</v>
      </c>
      <c r="AH2263" s="111">
        <f t="shared" si="391"/>
        <v>0</v>
      </c>
      <c r="AI2263" s="111">
        <f>Table5[[#This Row],[Column17]]-Table5[[#This Row],[Column20]]</f>
        <v>0</v>
      </c>
      <c r="AJ2263" s="111">
        <f t="shared" si="392"/>
        <v>0</v>
      </c>
      <c r="AK2263" s="111">
        <f t="shared" si="385"/>
        <v>0</v>
      </c>
      <c r="AL2263" s="111">
        <f t="shared" si="393"/>
        <v>0</v>
      </c>
      <c r="AM2263" s="111" t="str">
        <f t="shared" si="394"/>
        <v/>
      </c>
      <c r="AN2263" s="111" t="str">
        <f t="shared" ca="1" si="395"/>
        <v/>
      </c>
    </row>
    <row r="2264" spans="1:40" ht="20.25" customHeight="1" x14ac:dyDescent="0.3">
      <c r="A2264" s="107"/>
      <c r="B2264" s="144"/>
      <c r="C2264" s="119"/>
      <c r="D2264" s="120"/>
      <c r="E2264" s="119"/>
      <c r="F2264" s="119"/>
      <c r="G2264" s="120"/>
      <c r="H2264" s="119"/>
      <c r="I2264" s="109"/>
      <c r="L2264" s="108"/>
      <c r="M2264" s="108"/>
      <c r="N2264" s="108"/>
      <c r="O2264" s="108"/>
      <c r="P2264" s="108"/>
      <c r="Q2264" s="108"/>
      <c r="R2264" s="108"/>
      <c r="S2264" s="108"/>
      <c r="T2264" s="100">
        <f t="shared" si="386"/>
        <v>0</v>
      </c>
      <c r="U2264" s="111"/>
      <c r="V2264" s="111"/>
      <c r="W2264" s="111">
        <f>SUMIFS($F$3:F2264,$D$3:D2264,D2264,$C$3:C2264,"Buy")+SUMIFS($F$3:F2264,$D$3:D2264,D2264,$C$3:C2264,"Coin Deposit",$E$3:E2264,"&lt;&gt;")</f>
        <v>0</v>
      </c>
      <c r="X2264" s="111">
        <f t="shared" si="387"/>
        <v>0</v>
      </c>
      <c r="Y2264" s="111">
        <f>IF($D2264=Y$1,SUMIFS($H$3:$H2264,$G$3:$G2264,Y$1,$C$3:$C2264,"Sell"),0)</f>
        <v>0</v>
      </c>
      <c r="Z2264" s="111">
        <f t="shared" si="388"/>
        <v>0</v>
      </c>
      <c r="AA2264" s="111">
        <f>IF($D2264=AA$1,SUMIFS($H$3:$H2264,$G$3:$G2264,AA$1,$C$3:$C2264,"Sell"),0)</f>
        <v>0</v>
      </c>
      <c r="AB2264" s="111">
        <f t="shared" si="389"/>
        <v>0</v>
      </c>
      <c r="AC2264" s="111">
        <f>SUMIFS('Deductions and Deposits'!$H:$H,'Deductions and Deposits'!$G:$G,D2264,'Deductions and Deposits'!$F:$F,"&lt;="&amp;B2264)+SUMIFS($F$3:F2264,$D$3:D2264,D2264,$C$3:C2264,"Coin Deposit",$E$3:E2264,"")</f>
        <v>0</v>
      </c>
      <c r="AD2264" s="111">
        <f>SUMIFS('Deductions and Deposits'!$D:$D,'Deductions and Deposits'!$C:$C,D2264)+SUMIFS($F:$F,$D:$D,D2264,$C:$C,"Coin Deduction")</f>
        <v>0</v>
      </c>
      <c r="AE2264" s="111">
        <f>Table5[[#This Row],[Column4]]+Table5[[#This Row],[Column14]]+Table5[[#This Row],[Column19]]+Table5[[#This Row],[Column12]]</f>
        <v>0</v>
      </c>
      <c r="AF2264" s="111">
        <f>Table5[[#This Row],[Column5]]+Table5[[#This Row],[Column13]]+Table5[[#This Row],[Column21]]+Table5[[#This Row],[Column18]]</f>
        <v>0</v>
      </c>
      <c r="AG2264" s="111">
        <f t="shared" si="390"/>
        <v>0</v>
      </c>
      <c r="AH2264" s="111">
        <f t="shared" si="391"/>
        <v>0</v>
      </c>
      <c r="AI2264" s="111">
        <f>Table5[[#This Row],[Column17]]-Table5[[#This Row],[Column20]]</f>
        <v>0</v>
      </c>
      <c r="AJ2264" s="111">
        <f t="shared" si="392"/>
        <v>0</v>
      </c>
      <c r="AK2264" s="111">
        <f t="shared" si="385"/>
        <v>0</v>
      </c>
      <c r="AL2264" s="111">
        <f t="shared" si="393"/>
        <v>0</v>
      </c>
      <c r="AM2264" s="111" t="str">
        <f t="shared" si="394"/>
        <v/>
      </c>
      <c r="AN2264" s="111" t="str">
        <f t="shared" ca="1" si="395"/>
        <v/>
      </c>
    </row>
    <row r="2265" spans="1:40" ht="20.25" customHeight="1" x14ac:dyDescent="0.3">
      <c r="A2265" s="107"/>
      <c r="B2265" s="144"/>
      <c r="C2265" s="119"/>
      <c r="D2265" s="120"/>
      <c r="E2265" s="119"/>
      <c r="F2265" s="119"/>
      <c r="G2265" s="120"/>
      <c r="H2265" s="119"/>
      <c r="I2265" s="109"/>
      <c r="L2265" s="108"/>
      <c r="M2265" s="108"/>
      <c r="N2265" s="108"/>
      <c r="O2265" s="108"/>
      <c r="P2265" s="108"/>
      <c r="Q2265" s="108"/>
      <c r="R2265" s="108"/>
      <c r="S2265" s="108"/>
      <c r="T2265" s="100">
        <f t="shared" si="386"/>
        <v>0</v>
      </c>
      <c r="U2265" s="111"/>
      <c r="V2265" s="111"/>
      <c r="W2265" s="111">
        <f>SUMIFS($F$3:F2265,$D$3:D2265,D2265,$C$3:C2265,"Buy")+SUMIFS($F$3:F2265,$D$3:D2265,D2265,$C$3:C2265,"Coin Deposit",$E$3:E2265,"&lt;&gt;")</f>
        <v>0</v>
      </c>
      <c r="X2265" s="111">
        <f t="shared" si="387"/>
        <v>0</v>
      </c>
      <c r="Y2265" s="111">
        <f>IF($D2265=Y$1,SUMIFS($H$3:$H2265,$G$3:$G2265,Y$1,$C$3:$C2265,"Sell"),0)</f>
        <v>0</v>
      </c>
      <c r="Z2265" s="111">
        <f t="shared" si="388"/>
        <v>0</v>
      </c>
      <c r="AA2265" s="111">
        <f>IF($D2265=AA$1,SUMIFS($H$3:$H2265,$G$3:$G2265,AA$1,$C$3:$C2265,"Sell"),0)</f>
        <v>0</v>
      </c>
      <c r="AB2265" s="111">
        <f t="shared" si="389"/>
        <v>0</v>
      </c>
      <c r="AC2265" s="111">
        <f>SUMIFS('Deductions and Deposits'!$H:$H,'Deductions and Deposits'!$G:$G,D2265,'Deductions and Deposits'!$F:$F,"&lt;="&amp;B2265)+SUMIFS($F$3:F2265,$D$3:D2265,D2265,$C$3:C2265,"Coin Deposit",$E$3:E2265,"")</f>
        <v>0</v>
      </c>
      <c r="AD2265" s="111">
        <f>SUMIFS('Deductions and Deposits'!$D:$D,'Deductions and Deposits'!$C:$C,D2265)+SUMIFS($F:$F,$D:$D,D2265,$C:$C,"Coin Deduction")</f>
        <v>0</v>
      </c>
      <c r="AE2265" s="111">
        <f>Table5[[#This Row],[Column4]]+Table5[[#This Row],[Column14]]+Table5[[#This Row],[Column19]]+Table5[[#This Row],[Column12]]</f>
        <v>0</v>
      </c>
      <c r="AF2265" s="111">
        <f>Table5[[#This Row],[Column5]]+Table5[[#This Row],[Column13]]+Table5[[#This Row],[Column21]]+Table5[[#This Row],[Column18]]</f>
        <v>0</v>
      </c>
      <c r="AG2265" s="111">
        <f t="shared" si="390"/>
        <v>0</v>
      </c>
      <c r="AH2265" s="111">
        <f t="shared" si="391"/>
        <v>0</v>
      </c>
      <c r="AI2265" s="111">
        <f>Table5[[#This Row],[Column17]]-Table5[[#This Row],[Column20]]</f>
        <v>0</v>
      </c>
      <c r="AJ2265" s="111">
        <f t="shared" si="392"/>
        <v>0</v>
      </c>
      <c r="AK2265" s="111">
        <f t="shared" si="385"/>
        <v>0</v>
      </c>
      <c r="AL2265" s="111">
        <f t="shared" si="393"/>
        <v>0</v>
      </c>
      <c r="AM2265" s="111" t="str">
        <f t="shared" si="394"/>
        <v/>
      </c>
      <c r="AN2265" s="111" t="str">
        <f t="shared" ca="1" si="395"/>
        <v/>
      </c>
    </row>
    <row r="2266" spans="1:40" ht="20.25" customHeight="1" x14ac:dyDescent="0.3">
      <c r="A2266" s="107"/>
      <c r="B2266" s="144"/>
      <c r="C2266" s="119"/>
      <c r="D2266" s="120"/>
      <c r="E2266" s="119"/>
      <c r="F2266" s="119"/>
      <c r="G2266" s="120"/>
      <c r="H2266" s="119"/>
      <c r="I2266" s="109"/>
      <c r="L2266" s="108"/>
      <c r="M2266" s="108"/>
      <c r="N2266" s="108"/>
      <c r="O2266" s="108"/>
      <c r="P2266" s="108"/>
      <c r="Q2266" s="108"/>
      <c r="R2266" s="108"/>
      <c r="S2266" s="108"/>
      <c r="T2266" s="100">
        <f t="shared" si="386"/>
        <v>0</v>
      </c>
      <c r="U2266" s="111"/>
      <c r="V2266" s="111"/>
      <c r="W2266" s="111">
        <f>SUMIFS($F$3:F2266,$D$3:D2266,D2266,$C$3:C2266,"Buy")+SUMIFS($F$3:F2266,$D$3:D2266,D2266,$C$3:C2266,"Coin Deposit",$E$3:E2266,"&lt;&gt;")</f>
        <v>0</v>
      </c>
      <c r="X2266" s="111">
        <f t="shared" si="387"/>
        <v>0</v>
      </c>
      <c r="Y2266" s="111">
        <f>IF($D2266=Y$1,SUMIFS($H$3:$H2266,$G$3:$G2266,Y$1,$C$3:$C2266,"Sell"),0)</f>
        <v>0</v>
      </c>
      <c r="Z2266" s="111">
        <f t="shared" si="388"/>
        <v>0</v>
      </c>
      <c r="AA2266" s="111">
        <f>IF($D2266=AA$1,SUMIFS($H$3:$H2266,$G$3:$G2266,AA$1,$C$3:$C2266,"Sell"),0)</f>
        <v>0</v>
      </c>
      <c r="AB2266" s="111">
        <f t="shared" si="389"/>
        <v>0</v>
      </c>
      <c r="AC2266" s="111">
        <f>SUMIFS('Deductions and Deposits'!$H:$H,'Deductions and Deposits'!$G:$G,D2266,'Deductions and Deposits'!$F:$F,"&lt;="&amp;B2266)+SUMIFS($F$3:F2266,$D$3:D2266,D2266,$C$3:C2266,"Coin Deposit",$E$3:E2266,"")</f>
        <v>0</v>
      </c>
      <c r="AD2266" s="111">
        <f>SUMIFS('Deductions and Deposits'!$D:$D,'Deductions and Deposits'!$C:$C,D2266)+SUMIFS($F:$F,$D:$D,D2266,$C:$C,"Coin Deduction")</f>
        <v>0</v>
      </c>
      <c r="AE2266" s="111">
        <f>Table5[[#This Row],[Column4]]+Table5[[#This Row],[Column14]]+Table5[[#This Row],[Column19]]+Table5[[#This Row],[Column12]]</f>
        <v>0</v>
      </c>
      <c r="AF2266" s="111">
        <f>Table5[[#This Row],[Column5]]+Table5[[#This Row],[Column13]]+Table5[[#This Row],[Column21]]+Table5[[#This Row],[Column18]]</f>
        <v>0</v>
      </c>
      <c r="AG2266" s="111">
        <f t="shared" si="390"/>
        <v>0</v>
      </c>
      <c r="AH2266" s="111">
        <f t="shared" si="391"/>
        <v>0</v>
      </c>
      <c r="AI2266" s="111">
        <f>Table5[[#This Row],[Column17]]-Table5[[#This Row],[Column20]]</f>
        <v>0</v>
      </c>
      <c r="AJ2266" s="111">
        <f t="shared" si="392"/>
        <v>0</v>
      </c>
      <c r="AK2266" s="111">
        <f t="shared" si="385"/>
        <v>0</v>
      </c>
      <c r="AL2266" s="111">
        <f t="shared" si="393"/>
        <v>0</v>
      </c>
      <c r="AM2266" s="111" t="str">
        <f t="shared" si="394"/>
        <v/>
      </c>
      <c r="AN2266" s="111" t="str">
        <f t="shared" ca="1" si="395"/>
        <v/>
      </c>
    </row>
    <row r="2267" spans="1:40" ht="20.25" customHeight="1" x14ac:dyDescent="0.3">
      <c r="A2267" s="107"/>
      <c r="B2267" s="144"/>
      <c r="C2267" s="119"/>
      <c r="D2267" s="120"/>
      <c r="E2267" s="119"/>
      <c r="F2267" s="119"/>
      <c r="G2267" s="120"/>
      <c r="H2267" s="119"/>
      <c r="I2267" s="109"/>
      <c r="L2267" s="108"/>
      <c r="M2267" s="108"/>
      <c r="N2267" s="108"/>
      <c r="O2267" s="108"/>
      <c r="P2267" s="108"/>
      <c r="Q2267" s="108"/>
      <c r="R2267" s="108"/>
      <c r="S2267" s="108"/>
      <c r="T2267" s="100">
        <f t="shared" si="386"/>
        <v>0</v>
      </c>
      <c r="U2267" s="111"/>
      <c r="V2267" s="111"/>
      <c r="W2267" s="111">
        <f>SUMIFS($F$3:F2267,$D$3:D2267,D2267,$C$3:C2267,"Buy")+SUMIFS($F$3:F2267,$D$3:D2267,D2267,$C$3:C2267,"Coin Deposit",$E$3:E2267,"&lt;&gt;")</f>
        <v>0</v>
      </c>
      <c r="X2267" s="111">
        <f t="shared" si="387"/>
        <v>0</v>
      </c>
      <c r="Y2267" s="111">
        <f>IF($D2267=Y$1,SUMIFS($H$3:$H2267,$G$3:$G2267,Y$1,$C$3:$C2267,"Sell"),0)</f>
        <v>0</v>
      </c>
      <c r="Z2267" s="111">
        <f t="shared" si="388"/>
        <v>0</v>
      </c>
      <c r="AA2267" s="111">
        <f>IF($D2267=AA$1,SUMIFS($H$3:$H2267,$G$3:$G2267,AA$1,$C$3:$C2267,"Sell"),0)</f>
        <v>0</v>
      </c>
      <c r="AB2267" s="111">
        <f t="shared" si="389"/>
        <v>0</v>
      </c>
      <c r="AC2267" s="111">
        <f>SUMIFS('Deductions and Deposits'!$H:$H,'Deductions and Deposits'!$G:$G,D2267,'Deductions and Deposits'!$F:$F,"&lt;="&amp;B2267)+SUMIFS($F$3:F2267,$D$3:D2267,D2267,$C$3:C2267,"Coin Deposit",$E$3:E2267,"")</f>
        <v>0</v>
      </c>
      <c r="AD2267" s="111">
        <f>SUMIFS('Deductions and Deposits'!$D:$D,'Deductions and Deposits'!$C:$C,D2267)+SUMIFS($F:$F,$D:$D,D2267,$C:$C,"Coin Deduction")</f>
        <v>0</v>
      </c>
      <c r="AE2267" s="111">
        <f>Table5[[#This Row],[Column4]]+Table5[[#This Row],[Column14]]+Table5[[#This Row],[Column19]]+Table5[[#This Row],[Column12]]</f>
        <v>0</v>
      </c>
      <c r="AF2267" s="111">
        <f>Table5[[#This Row],[Column5]]+Table5[[#This Row],[Column13]]+Table5[[#This Row],[Column21]]+Table5[[#This Row],[Column18]]</f>
        <v>0</v>
      </c>
      <c r="AG2267" s="111">
        <f t="shared" si="390"/>
        <v>0</v>
      </c>
      <c r="AH2267" s="111">
        <f t="shared" si="391"/>
        <v>0</v>
      </c>
      <c r="AI2267" s="111">
        <f>Table5[[#This Row],[Column17]]-Table5[[#This Row],[Column20]]</f>
        <v>0</v>
      </c>
      <c r="AJ2267" s="111">
        <f t="shared" si="392"/>
        <v>0</v>
      </c>
      <c r="AK2267" s="111">
        <f t="shared" si="385"/>
        <v>0</v>
      </c>
      <c r="AL2267" s="111">
        <f t="shared" si="393"/>
        <v>0</v>
      </c>
      <c r="AM2267" s="111" t="str">
        <f t="shared" si="394"/>
        <v/>
      </c>
      <c r="AN2267" s="111" t="str">
        <f t="shared" ca="1" si="395"/>
        <v/>
      </c>
    </row>
    <row r="2268" spans="1:40" ht="20.25" customHeight="1" x14ac:dyDescent="0.3">
      <c r="A2268" s="107"/>
      <c r="B2268" s="144"/>
      <c r="C2268" s="119"/>
      <c r="D2268" s="120"/>
      <c r="E2268" s="119"/>
      <c r="F2268" s="119"/>
      <c r="G2268" s="120"/>
      <c r="H2268" s="119"/>
      <c r="I2268" s="109"/>
      <c r="L2268" s="108"/>
      <c r="M2268" s="108"/>
      <c r="N2268" s="108"/>
      <c r="O2268" s="108"/>
      <c r="P2268" s="108"/>
      <c r="Q2268" s="108"/>
      <c r="R2268" s="108"/>
      <c r="S2268" s="108"/>
      <c r="T2268" s="100">
        <f t="shared" si="386"/>
        <v>0</v>
      </c>
      <c r="U2268" s="111"/>
      <c r="V2268" s="111"/>
      <c r="W2268" s="111">
        <f>SUMIFS($F$3:F2268,$D$3:D2268,D2268,$C$3:C2268,"Buy")+SUMIFS($F$3:F2268,$D$3:D2268,D2268,$C$3:C2268,"Coin Deposit",$E$3:E2268,"&lt;&gt;")</f>
        <v>0</v>
      </c>
      <c r="X2268" s="111">
        <f t="shared" si="387"/>
        <v>0</v>
      </c>
      <c r="Y2268" s="111">
        <f>IF($D2268=Y$1,SUMIFS($H$3:$H2268,$G$3:$G2268,Y$1,$C$3:$C2268,"Sell"),0)</f>
        <v>0</v>
      </c>
      <c r="Z2268" s="111">
        <f t="shared" si="388"/>
        <v>0</v>
      </c>
      <c r="AA2268" s="111">
        <f>IF($D2268=AA$1,SUMIFS($H$3:$H2268,$G$3:$G2268,AA$1,$C$3:$C2268,"Sell"),0)</f>
        <v>0</v>
      </c>
      <c r="AB2268" s="111">
        <f t="shared" si="389"/>
        <v>0</v>
      </c>
      <c r="AC2268" s="111">
        <f>SUMIFS('Deductions and Deposits'!$H:$H,'Deductions and Deposits'!$G:$G,D2268,'Deductions and Deposits'!$F:$F,"&lt;="&amp;B2268)+SUMIFS($F$3:F2268,$D$3:D2268,D2268,$C$3:C2268,"Coin Deposit",$E$3:E2268,"")</f>
        <v>0</v>
      </c>
      <c r="AD2268" s="111">
        <f>SUMIFS('Deductions and Deposits'!$D:$D,'Deductions and Deposits'!$C:$C,D2268)+SUMIFS($F:$F,$D:$D,D2268,$C:$C,"Coin Deduction")</f>
        <v>0</v>
      </c>
      <c r="AE2268" s="111">
        <f>Table5[[#This Row],[Column4]]+Table5[[#This Row],[Column14]]+Table5[[#This Row],[Column19]]+Table5[[#This Row],[Column12]]</f>
        <v>0</v>
      </c>
      <c r="AF2268" s="111">
        <f>Table5[[#This Row],[Column5]]+Table5[[#This Row],[Column13]]+Table5[[#This Row],[Column21]]+Table5[[#This Row],[Column18]]</f>
        <v>0</v>
      </c>
      <c r="AG2268" s="111">
        <f t="shared" si="390"/>
        <v>0</v>
      </c>
      <c r="AH2268" s="111">
        <f t="shared" si="391"/>
        <v>0</v>
      </c>
      <c r="AI2268" s="111">
        <f>Table5[[#This Row],[Column17]]-Table5[[#This Row],[Column20]]</f>
        <v>0</v>
      </c>
      <c r="AJ2268" s="111">
        <f t="shared" si="392"/>
        <v>0</v>
      </c>
      <c r="AK2268" s="111">
        <f t="shared" si="385"/>
        <v>0</v>
      </c>
      <c r="AL2268" s="111">
        <f t="shared" si="393"/>
        <v>0</v>
      </c>
      <c r="AM2268" s="111" t="str">
        <f t="shared" si="394"/>
        <v/>
      </c>
      <c r="AN2268" s="111" t="str">
        <f t="shared" ca="1" si="395"/>
        <v/>
      </c>
    </row>
    <row r="2269" spans="1:40" ht="20.25" customHeight="1" x14ac:dyDescent="0.3">
      <c r="A2269" s="107"/>
      <c r="B2269" s="144"/>
      <c r="C2269" s="119"/>
      <c r="D2269" s="120"/>
      <c r="E2269" s="119"/>
      <c r="F2269" s="119"/>
      <c r="G2269" s="120"/>
      <c r="H2269" s="119"/>
      <c r="I2269" s="109"/>
      <c r="L2269" s="108"/>
      <c r="M2269" s="108"/>
      <c r="N2269" s="108"/>
      <c r="O2269" s="108"/>
      <c r="P2269" s="108"/>
      <c r="Q2269" s="108"/>
      <c r="R2269" s="108"/>
      <c r="S2269" s="108"/>
      <c r="T2269" s="100">
        <f t="shared" si="386"/>
        <v>0</v>
      </c>
      <c r="U2269" s="111"/>
      <c r="V2269" s="111"/>
      <c r="W2269" s="111">
        <f>SUMIFS($F$3:F2269,$D$3:D2269,D2269,$C$3:C2269,"Buy")+SUMIFS($F$3:F2269,$D$3:D2269,D2269,$C$3:C2269,"Coin Deposit",$E$3:E2269,"&lt;&gt;")</f>
        <v>0</v>
      </c>
      <c r="X2269" s="111">
        <f t="shared" si="387"/>
        <v>0</v>
      </c>
      <c r="Y2269" s="111">
        <f>IF($D2269=Y$1,SUMIFS($H$3:$H2269,$G$3:$G2269,Y$1,$C$3:$C2269,"Sell"),0)</f>
        <v>0</v>
      </c>
      <c r="Z2269" s="111">
        <f t="shared" si="388"/>
        <v>0</v>
      </c>
      <c r="AA2269" s="111">
        <f>IF($D2269=AA$1,SUMIFS($H$3:$H2269,$G$3:$G2269,AA$1,$C$3:$C2269,"Sell"),0)</f>
        <v>0</v>
      </c>
      <c r="AB2269" s="111">
        <f t="shared" si="389"/>
        <v>0</v>
      </c>
      <c r="AC2269" s="111">
        <f>SUMIFS('Deductions and Deposits'!$H:$H,'Deductions and Deposits'!$G:$G,D2269,'Deductions and Deposits'!$F:$F,"&lt;="&amp;B2269)+SUMIFS($F$3:F2269,$D$3:D2269,D2269,$C$3:C2269,"Coin Deposit",$E$3:E2269,"")</f>
        <v>0</v>
      </c>
      <c r="AD2269" s="111">
        <f>SUMIFS('Deductions and Deposits'!$D:$D,'Deductions and Deposits'!$C:$C,D2269)+SUMIFS($F:$F,$D:$D,D2269,$C:$C,"Coin Deduction")</f>
        <v>0</v>
      </c>
      <c r="AE2269" s="111">
        <f>Table5[[#This Row],[Column4]]+Table5[[#This Row],[Column14]]+Table5[[#This Row],[Column19]]+Table5[[#This Row],[Column12]]</f>
        <v>0</v>
      </c>
      <c r="AF2269" s="111">
        <f>Table5[[#This Row],[Column5]]+Table5[[#This Row],[Column13]]+Table5[[#This Row],[Column21]]+Table5[[#This Row],[Column18]]</f>
        <v>0</v>
      </c>
      <c r="AG2269" s="111">
        <f t="shared" si="390"/>
        <v>0</v>
      </c>
      <c r="AH2269" s="111">
        <f t="shared" si="391"/>
        <v>0</v>
      </c>
      <c r="AI2269" s="111">
        <f>Table5[[#This Row],[Column17]]-Table5[[#This Row],[Column20]]</f>
        <v>0</v>
      </c>
      <c r="AJ2269" s="111">
        <f t="shared" si="392"/>
        <v>0</v>
      </c>
      <c r="AK2269" s="111">
        <f t="shared" si="385"/>
        <v>0</v>
      </c>
      <c r="AL2269" s="111">
        <f t="shared" si="393"/>
        <v>0</v>
      </c>
      <c r="AM2269" s="111" t="str">
        <f t="shared" si="394"/>
        <v/>
      </c>
      <c r="AN2269" s="111" t="str">
        <f t="shared" ca="1" si="395"/>
        <v/>
      </c>
    </row>
    <row r="2270" spans="1:40" ht="20.25" customHeight="1" x14ac:dyDescent="0.3">
      <c r="A2270" s="107"/>
      <c r="B2270" s="144"/>
      <c r="C2270" s="119"/>
      <c r="D2270" s="120"/>
      <c r="E2270" s="119"/>
      <c r="F2270" s="119"/>
      <c r="G2270" s="120"/>
      <c r="H2270" s="119"/>
      <c r="I2270" s="109"/>
      <c r="L2270" s="108"/>
      <c r="M2270" s="108"/>
      <c r="N2270" s="108"/>
      <c r="O2270" s="108"/>
      <c r="P2270" s="108"/>
      <c r="Q2270" s="108"/>
      <c r="R2270" s="108"/>
      <c r="S2270" s="108"/>
      <c r="T2270" s="100">
        <f t="shared" si="386"/>
        <v>0</v>
      </c>
      <c r="U2270" s="111"/>
      <c r="V2270" s="111"/>
      <c r="W2270" s="111">
        <f>SUMIFS($F$3:F2270,$D$3:D2270,D2270,$C$3:C2270,"Buy")+SUMIFS($F$3:F2270,$D$3:D2270,D2270,$C$3:C2270,"Coin Deposit",$E$3:E2270,"&lt;&gt;")</f>
        <v>0</v>
      </c>
      <c r="X2270" s="111">
        <f t="shared" si="387"/>
        <v>0</v>
      </c>
      <c r="Y2270" s="111">
        <f>IF($D2270=Y$1,SUMIFS($H$3:$H2270,$G$3:$G2270,Y$1,$C$3:$C2270,"Sell"),0)</f>
        <v>0</v>
      </c>
      <c r="Z2270" s="111">
        <f t="shared" si="388"/>
        <v>0</v>
      </c>
      <c r="AA2270" s="111">
        <f>IF($D2270=AA$1,SUMIFS($H$3:$H2270,$G$3:$G2270,AA$1,$C$3:$C2270,"Sell"),0)</f>
        <v>0</v>
      </c>
      <c r="AB2270" s="111">
        <f t="shared" si="389"/>
        <v>0</v>
      </c>
      <c r="AC2270" s="111">
        <f>SUMIFS('Deductions and Deposits'!$H:$H,'Deductions and Deposits'!$G:$G,D2270,'Deductions and Deposits'!$F:$F,"&lt;="&amp;B2270)+SUMIFS($F$3:F2270,$D$3:D2270,D2270,$C$3:C2270,"Coin Deposit",$E$3:E2270,"")</f>
        <v>0</v>
      </c>
      <c r="AD2270" s="111">
        <f>SUMIFS('Deductions and Deposits'!$D:$D,'Deductions and Deposits'!$C:$C,D2270)+SUMIFS($F:$F,$D:$D,D2270,$C:$C,"Coin Deduction")</f>
        <v>0</v>
      </c>
      <c r="AE2270" s="111">
        <f>Table5[[#This Row],[Column4]]+Table5[[#This Row],[Column14]]+Table5[[#This Row],[Column19]]+Table5[[#This Row],[Column12]]</f>
        <v>0</v>
      </c>
      <c r="AF2270" s="111">
        <f>Table5[[#This Row],[Column5]]+Table5[[#This Row],[Column13]]+Table5[[#This Row],[Column21]]+Table5[[#This Row],[Column18]]</f>
        <v>0</v>
      </c>
      <c r="AG2270" s="111">
        <f t="shared" si="390"/>
        <v>0</v>
      </c>
      <c r="AH2270" s="111">
        <f t="shared" si="391"/>
        <v>0</v>
      </c>
      <c r="AI2270" s="111">
        <f>Table5[[#This Row],[Column17]]-Table5[[#This Row],[Column20]]</f>
        <v>0</v>
      </c>
      <c r="AJ2270" s="111">
        <f t="shared" si="392"/>
        <v>0</v>
      </c>
      <c r="AK2270" s="111">
        <f t="shared" si="385"/>
        <v>0</v>
      </c>
      <c r="AL2270" s="111">
        <f t="shared" si="393"/>
        <v>0</v>
      </c>
      <c r="AM2270" s="111" t="str">
        <f t="shared" si="394"/>
        <v/>
      </c>
      <c r="AN2270" s="111" t="str">
        <f t="shared" ca="1" si="395"/>
        <v/>
      </c>
    </row>
    <row r="2271" spans="1:40" ht="20.25" customHeight="1" x14ac:dyDescent="0.3">
      <c r="A2271" s="107"/>
      <c r="B2271" s="144"/>
      <c r="C2271" s="119"/>
      <c r="D2271" s="120"/>
      <c r="E2271" s="119"/>
      <c r="F2271" s="119"/>
      <c r="G2271" s="120"/>
      <c r="H2271" s="119"/>
      <c r="I2271" s="109"/>
      <c r="L2271" s="108"/>
      <c r="M2271" s="108"/>
      <c r="N2271" s="108"/>
      <c r="O2271" s="108"/>
      <c r="P2271" s="108"/>
      <c r="Q2271" s="108"/>
      <c r="R2271" s="108"/>
      <c r="S2271" s="108"/>
      <c r="T2271" s="100">
        <f t="shared" si="386"/>
        <v>0</v>
      </c>
      <c r="U2271" s="111"/>
      <c r="V2271" s="111"/>
      <c r="W2271" s="111">
        <f>SUMIFS($F$3:F2271,$D$3:D2271,D2271,$C$3:C2271,"Buy")+SUMIFS($F$3:F2271,$D$3:D2271,D2271,$C$3:C2271,"Coin Deposit",$E$3:E2271,"&lt;&gt;")</f>
        <v>0</v>
      </c>
      <c r="X2271" s="111">
        <f t="shared" si="387"/>
        <v>0</v>
      </c>
      <c r="Y2271" s="111">
        <f>IF($D2271=Y$1,SUMIFS($H$3:$H2271,$G$3:$G2271,Y$1,$C$3:$C2271,"Sell"),0)</f>
        <v>0</v>
      </c>
      <c r="Z2271" s="111">
        <f t="shared" si="388"/>
        <v>0</v>
      </c>
      <c r="AA2271" s="111">
        <f>IF($D2271=AA$1,SUMIFS($H$3:$H2271,$G$3:$G2271,AA$1,$C$3:$C2271,"Sell"),0)</f>
        <v>0</v>
      </c>
      <c r="AB2271" s="111">
        <f t="shared" si="389"/>
        <v>0</v>
      </c>
      <c r="AC2271" s="111">
        <f>SUMIFS('Deductions and Deposits'!$H:$H,'Deductions and Deposits'!$G:$G,D2271,'Deductions and Deposits'!$F:$F,"&lt;="&amp;B2271)+SUMIFS($F$3:F2271,$D$3:D2271,D2271,$C$3:C2271,"Coin Deposit",$E$3:E2271,"")</f>
        <v>0</v>
      </c>
      <c r="AD2271" s="111">
        <f>SUMIFS('Deductions and Deposits'!$D:$D,'Deductions and Deposits'!$C:$C,D2271)+SUMIFS($F:$F,$D:$D,D2271,$C:$C,"Coin Deduction")</f>
        <v>0</v>
      </c>
      <c r="AE2271" s="111">
        <f>Table5[[#This Row],[Column4]]+Table5[[#This Row],[Column14]]+Table5[[#This Row],[Column19]]+Table5[[#This Row],[Column12]]</f>
        <v>0</v>
      </c>
      <c r="AF2271" s="111">
        <f>Table5[[#This Row],[Column5]]+Table5[[#This Row],[Column13]]+Table5[[#This Row],[Column21]]+Table5[[#This Row],[Column18]]</f>
        <v>0</v>
      </c>
      <c r="AG2271" s="111">
        <f t="shared" si="390"/>
        <v>0</v>
      </c>
      <c r="AH2271" s="111">
        <f t="shared" si="391"/>
        <v>0</v>
      </c>
      <c r="AI2271" s="111">
        <f>Table5[[#This Row],[Column17]]-Table5[[#This Row],[Column20]]</f>
        <v>0</v>
      </c>
      <c r="AJ2271" s="111">
        <f t="shared" si="392"/>
        <v>0</v>
      </c>
      <c r="AK2271" s="111">
        <f t="shared" si="385"/>
        <v>0</v>
      </c>
      <c r="AL2271" s="111">
        <f t="shared" si="393"/>
        <v>0</v>
      </c>
      <c r="AM2271" s="111" t="str">
        <f t="shared" si="394"/>
        <v/>
      </c>
      <c r="AN2271" s="111" t="str">
        <f t="shared" ca="1" si="395"/>
        <v/>
      </c>
    </row>
    <row r="2272" spans="1:40" ht="20.25" customHeight="1" x14ac:dyDescent="0.3">
      <c r="A2272" s="107"/>
      <c r="B2272" s="144"/>
      <c r="C2272" s="119"/>
      <c r="D2272" s="120"/>
      <c r="E2272" s="119"/>
      <c r="F2272" s="119"/>
      <c r="G2272" s="120"/>
      <c r="H2272" s="119"/>
      <c r="I2272" s="109"/>
      <c r="L2272" s="108"/>
      <c r="M2272" s="108"/>
      <c r="N2272" s="108"/>
      <c r="O2272" s="108"/>
      <c r="P2272" s="108"/>
      <c r="Q2272" s="108"/>
      <c r="R2272" s="108"/>
      <c r="S2272" s="108"/>
      <c r="T2272" s="100">
        <f t="shared" si="386"/>
        <v>0</v>
      </c>
      <c r="U2272" s="111"/>
      <c r="V2272" s="111"/>
      <c r="W2272" s="111">
        <f>SUMIFS($F$3:F2272,$D$3:D2272,D2272,$C$3:C2272,"Buy")+SUMIFS($F$3:F2272,$D$3:D2272,D2272,$C$3:C2272,"Coin Deposit",$E$3:E2272,"&lt;&gt;")</f>
        <v>0</v>
      </c>
      <c r="X2272" s="111">
        <f t="shared" si="387"/>
        <v>0</v>
      </c>
      <c r="Y2272" s="111">
        <f>IF($D2272=Y$1,SUMIFS($H$3:$H2272,$G$3:$G2272,Y$1,$C$3:$C2272,"Sell"),0)</f>
        <v>0</v>
      </c>
      <c r="Z2272" s="111">
        <f t="shared" si="388"/>
        <v>0</v>
      </c>
      <c r="AA2272" s="111">
        <f>IF($D2272=AA$1,SUMIFS($H$3:$H2272,$G$3:$G2272,AA$1,$C$3:$C2272,"Sell"),0)</f>
        <v>0</v>
      </c>
      <c r="AB2272" s="111">
        <f t="shared" si="389"/>
        <v>0</v>
      </c>
      <c r="AC2272" s="111">
        <f>SUMIFS('Deductions and Deposits'!$H:$H,'Deductions and Deposits'!$G:$G,D2272,'Deductions and Deposits'!$F:$F,"&lt;="&amp;B2272)+SUMIFS($F$3:F2272,$D$3:D2272,D2272,$C$3:C2272,"Coin Deposit",$E$3:E2272,"")</f>
        <v>0</v>
      </c>
      <c r="AD2272" s="111">
        <f>SUMIFS('Deductions and Deposits'!$D:$D,'Deductions and Deposits'!$C:$C,D2272)+SUMIFS($F:$F,$D:$D,D2272,$C:$C,"Coin Deduction")</f>
        <v>0</v>
      </c>
      <c r="AE2272" s="111">
        <f>Table5[[#This Row],[Column4]]+Table5[[#This Row],[Column14]]+Table5[[#This Row],[Column19]]+Table5[[#This Row],[Column12]]</f>
        <v>0</v>
      </c>
      <c r="AF2272" s="111">
        <f>Table5[[#This Row],[Column5]]+Table5[[#This Row],[Column13]]+Table5[[#This Row],[Column21]]+Table5[[#This Row],[Column18]]</f>
        <v>0</v>
      </c>
      <c r="AG2272" s="111">
        <f t="shared" si="390"/>
        <v>0</v>
      </c>
      <c r="AH2272" s="111">
        <f t="shared" si="391"/>
        <v>0</v>
      </c>
      <c r="AI2272" s="111">
        <f>Table5[[#This Row],[Column17]]-Table5[[#This Row],[Column20]]</f>
        <v>0</v>
      </c>
      <c r="AJ2272" s="111">
        <f t="shared" si="392"/>
        <v>0</v>
      </c>
      <c r="AK2272" s="111">
        <f t="shared" si="385"/>
        <v>0</v>
      </c>
      <c r="AL2272" s="111">
        <f t="shared" si="393"/>
        <v>0</v>
      </c>
      <c r="AM2272" s="111" t="str">
        <f t="shared" si="394"/>
        <v/>
      </c>
      <c r="AN2272" s="111" t="str">
        <f t="shared" ca="1" si="395"/>
        <v/>
      </c>
    </row>
    <row r="2273" spans="1:40" ht="20.25" customHeight="1" x14ac:dyDescent="0.3">
      <c r="A2273" s="107"/>
      <c r="B2273" s="144"/>
      <c r="C2273" s="119"/>
      <c r="D2273" s="120"/>
      <c r="E2273" s="119"/>
      <c r="F2273" s="119"/>
      <c r="G2273" s="120"/>
      <c r="H2273" s="119"/>
      <c r="I2273" s="109"/>
      <c r="L2273" s="108"/>
      <c r="M2273" s="108"/>
      <c r="N2273" s="108"/>
      <c r="O2273" s="108"/>
      <c r="P2273" s="108"/>
      <c r="Q2273" s="108"/>
      <c r="R2273" s="108"/>
      <c r="S2273" s="108"/>
      <c r="T2273" s="100">
        <f t="shared" si="386"/>
        <v>0</v>
      </c>
      <c r="U2273" s="111"/>
      <c r="V2273" s="111"/>
      <c r="W2273" s="111">
        <f>SUMIFS($F$3:F2273,$D$3:D2273,D2273,$C$3:C2273,"Buy")+SUMIFS($F$3:F2273,$D$3:D2273,D2273,$C$3:C2273,"Coin Deposit",$E$3:E2273,"&lt;&gt;")</f>
        <v>0</v>
      </c>
      <c r="X2273" s="111">
        <f t="shared" si="387"/>
        <v>0</v>
      </c>
      <c r="Y2273" s="111">
        <f>IF($D2273=Y$1,SUMIFS($H$3:$H2273,$G$3:$G2273,Y$1,$C$3:$C2273,"Sell"),0)</f>
        <v>0</v>
      </c>
      <c r="Z2273" s="111">
        <f t="shared" si="388"/>
        <v>0</v>
      </c>
      <c r="AA2273" s="111">
        <f>IF($D2273=AA$1,SUMIFS($H$3:$H2273,$G$3:$G2273,AA$1,$C$3:$C2273,"Sell"),0)</f>
        <v>0</v>
      </c>
      <c r="AB2273" s="111">
        <f t="shared" si="389"/>
        <v>0</v>
      </c>
      <c r="AC2273" s="111">
        <f>SUMIFS('Deductions and Deposits'!$H:$H,'Deductions and Deposits'!$G:$G,D2273,'Deductions and Deposits'!$F:$F,"&lt;="&amp;B2273)+SUMIFS($F$3:F2273,$D$3:D2273,D2273,$C$3:C2273,"Coin Deposit",$E$3:E2273,"")</f>
        <v>0</v>
      </c>
      <c r="AD2273" s="111">
        <f>SUMIFS('Deductions and Deposits'!$D:$D,'Deductions and Deposits'!$C:$C,D2273)+SUMIFS($F:$F,$D:$D,D2273,$C:$C,"Coin Deduction")</f>
        <v>0</v>
      </c>
      <c r="AE2273" s="111">
        <f>Table5[[#This Row],[Column4]]+Table5[[#This Row],[Column14]]+Table5[[#This Row],[Column19]]+Table5[[#This Row],[Column12]]</f>
        <v>0</v>
      </c>
      <c r="AF2273" s="111">
        <f>Table5[[#This Row],[Column5]]+Table5[[#This Row],[Column13]]+Table5[[#This Row],[Column21]]+Table5[[#This Row],[Column18]]</f>
        <v>0</v>
      </c>
      <c r="AG2273" s="111">
        <f t="shared" si="390"/>
        <v>0</v>
      </c>
      <c r="AH2273" s="111">
        <f t="shared" si="391"/>
        <v>0</v>
      </c>
      <c r="AI2273" s="111">
        <f>Table5[[#This Row],[Column17]]-Table5[[#This Row],[Column20]]</f>
        <v>0</v>
      </c>
      <c r="AJ2273" s="111">
        <f t="shared" si="392"/>
        <v>0</v>
      </c>
      <c r="AK2273" s="111">
        <f t="shared" si="385"/>
        <v>0</v>
      </c>
      <c r="AL2273" s="111">
        <f t="shared" si="393"/>
        <v>0</v>
      </c>
      <c r="AM2273" s="111" t="str">
        <f t="shared" si="394"/>
        <v/>
      </c>
      <c r="AN2273" s="111" t="str">
        <f t="shared" ca="1" si="395"/>
        <v/>
      </c>
    </row>
    <row r="2274" spans="1:40" ht="20.25" customHeight="1" x14ac:dyDescent="0.3">
      <c r="A2274" s="107"/>
      <c r="B2274" s="144"/>
      <c r="C2274" s="119"/>
      <c r="D2274" s="120"/>
      <c r="E2274" s="119"/>
      <c r="F2274" s="119"/>
      <c r="G2274" s="120"/>
      <c r="H2274" s="119"/>
      <c r="I2274" s="109"/>
      <c r="L2274" s="108"/>
      <c r="M2274" s="108"/>
      <c r="N2274" s="108"/>
      <c r="O2274" s="108"/>
      <c r="P2274" s="108"/>
      <c r="Q2274" s="108"/>
      <c r="R2274" s="108"/>
      <c r="S2274" s="108"/>
      <c r="T2274" s="100">
        <f t="shared" si="386"/>
        <v>0</v>
      </c>
      <c r="U2274" s="111"/>
      <c r="V2274" s="111"/>
      <c r="W2274" s="111">
        <f>SUMIFS($F$3:F2274,$D$3:D2274,D2274,$C$3:C2274,"Buy")+SUMIFS($F$3:F2274,$D$3:D2274,D2274,$C$3:C2274,"Coin Deposit",$E$3:E2274,"&lt;&gt;")</f>
        <v>0</v>
      </c>
      <c r="X2274" s="111">
        <f t="shared" si="387"/>
        <v>0</v>
      </c>
      <c r="Y2274" s="111">
        <f>IF($D2274=Y$1,SUMIFS($H$3:$H2274,$G$3:$G2274,Y$1,$C$3:$C2274,"Sell"),0)</f>
        <v>0</v>
      </c>
      <c r="Z2274" s="111">
        <f t="shared" si="388"/>
        <v>0</v>
      </c>
      <c r="AA2274" s="111">
        <f>IF($D2274=AA$1,SUMIFS($H$3:$H2274,$G$3:$G2274,AA$1,$C$3:$C2274,"Sell"),0)</f>
        <v>0</v>
      </c>
      <c r="AB2274" s="111">
        <f t="shared" si="389"/>
        <v>0</v>
      </c>
      <c r="AC2274" s="111">
        <f>SUMIFS('Deductions and Deposits'!$H:$H,'Deductions and Deposits'!$G:$G,D2274,'Deductions and Deposits'!$F:$F,"&lt;="&amp;B2274)+SUMIFS($F$3:F2274,$D$3:D2274,D2274,$C$3:C2274,"Coin Deposit",$E$3:E2274,"")</f>
        <v>0</v>
      </c>
      <c r="AD2274" s="111">
        <f>SUMIFS('Deductions and Deposits'!$D:$D,'Deductions and Deposits'!$C:$C,D2274)+SUMIFS($F:$F,$D:$D,D2274,$C:$C,"Coin Deduction")</f>
        <v>0</v>
      </c>
      <c r="AE2274" s="111">
        <f>Table5[[#This Row],[Column4]]+Table5[[#This Row],[Column14]]+Table5[[#This Row],[Column19]]+Table5[[#This Row],[Column12]]</f>
        <v>0</v>
      </c>
      <c r="AF2274" s="111">
        <f>Table5[[#This Row],[Column5]]+Table5[[#This Row],[Column13]]+Table5[[#This Row],[Column21]]+Table5[[#This Row],[Column18]]</f>
        <v>0</v>
      </c>
      <c r="AG2274" s="111">
        <f t="shared" si="390"/>
        <v>0</v>
      </c>
      <c r="AH2274" s="111">
        <f t="shared" si="391"/>
        <v>0</v>
      </c>
      <c r="AI2274" s="111">
        <f>Table5[[#This Row],[Column17]]-Table5[[#This Row],[Column20]]</f>
        <v>0</v>
      </c>
      <c r="AJ2274" s="111">
        <f t="shared" si="392"/>
        <v>0</v>
      </c>
      <c r="AK2274" s="111">
        <f t="shared" si="385"/>
        <v>0</v>
      </c>
      <c r="AL2274" s="111">
        <f t="shared" si="393"/>
        <v>0</v>
      </c>
      <c r="AM2274" s="111" t="str">
        <f t="shared" si="394"/>
        <v/>
      </c>
      <c r="AN2274" s="111" t="str">
        <f t="shared" ca="1" si="395"/>
        <v/>
      </c>
    </row>
    <row r="2275" spans="1:40" ht="20.25" customHeight="1" x14ac:dyDescent="0.3">
      <c r="A2275" s="107"/>
      <c r="B2275" s="144"/>
      <c r="C2275" s="119"/>
      <c r="D2275" s="120"/>
      <c r="E2275" s="119"/>
      <c r="F2275" s="119"/>
      <c r="G2275" s="120"/>
      <c r="H2275" s="119"/>
      <c r="I2275" s="109"/>
      <c r="L2275" s="108"/>
      <c r="M2275" s="108"/>
      <c r="N2275" s="108"/>
      <c r="O2275" s="108"/>
      <c r="P2275" s="108"/>
      <c r="Q2275" s="108"/>
      <c r="R2275" s="108"/>
      <c r="S2275" s="108"/>
      <c r="T2275" s="100">
        <f t="shared" si="386"/>
        <v>0</v>
      </c>
      <c r="U2275" s="111"/>
      <c r="V2275" s="111"/>
      <c r="W2275" s="111">
        <f>SUMIFS($F$3:F2275,$D$3:D2275,D2275,$C$3:C2275,"Buy")+SUMIFS($F$3:F2275,$D$3:D2275,D2275,$C$3:C2275,"Coin Deposit",$E$3:E2275,"&lt;&gt;")</f>
        <v>0</v>
      </c>
      <c r="X2275" s="111">
        <f t="shared" si="387"/>
        <v>0</v>
      </c>
      <c r="Y2275" s="111">
        <f>IF($D2275=Y$1,SUMIFS($H$3:$H2275,$G$3:$G2275,Y$1,$C$3:$C2275,"Sell"),0)</f>
        <v>0</v>
      </c>
      <c r="Z2275" s="111">
        <f t="shared" si="388"/>
        <v>0</v>
      </c>
      <c r="AA2275" s="111">
        <f>IF($D2275=AA$1,SUMIFS($H$3:$H2275,$G$3:$G2275,AA$1,$C$3:$C2275,"Sell"),0)</f>
        <v>0</v>
      </c>
      <c r="AB2275" s="111">
        <f t="shared" si="389"/>
        <v>0</v>
      </c>
      <c r="AC2275" s="111">
        <f>SUMIFS('Deductions and Deposits'!$H:$H,'Deductions and Deposits'!$G:$G,D2275,'Deductions and Deposits'!$F:$F,"&lt;="&amp;B2275)+SUMIFS($F$3:F2275,$D$3:D2275,D2275,$C$3:C2275,"Coin Deposit",$E$3:E2275,"")</f>
        <v>0</v>
      </c>
      <c r="AD2275" s="111">
        <f>SUMIFS('Deductions and Deposits'!$D:$D,'Deductions and Deposits'!$C:$C,D2275)+SUMIFS($F:$F,$D:$D,D2275,$C:$C,"Coin Deduction")</f>
        <v>0</v>
      </c>
      <c r="AE2275" s="111">
        <f>Table5[[#This Row],[Column4]]+Table5[[#This Row],[Column14]]+Table5[[#This Row],[Column19]]+Table5[[#This Row],[Column12]]</f>
        <v>0</v>
      </c>
      <c r="AF2275" s="111">
        <f>Table5[[#This Row],[Column5]]+Table5[[#This Row],[Column13]]+Table5[[#This Row],[Column21]]+Table5[[#This Row],[Column18]]</f>
        <v>0</v>
      </c>
      <c r="AG2275" s="111">
        <f t="shared" si="390"/>
        <v>0</v>
      </c>
      <c r="AH2275" s="111">
        <f t="shared" si="391"/>
        <v>0</v>
      </c>
      <c r="AI2275" s="111">
        <f>Table5[[#This Row],[Column17]]-Table5[[#This Row],[Column20]]</f>
        <v>0</v>
      </c>
      <c r="AJ2275" s="111">
        <f t="shared" si="392"/>
        <v>0</v>
      </c>
      <c r="AK2275" s="111">
        <f t="shared" si="385"/>
        <v>0</v>
      </c>
      <c r="AL2275" s="111">
        <f t="shared" si="393"/>
        <v>0</v>
      </c>
      <c r="AM2275" s="111" t="str">
        <f t="shared" si="394"/>
        <v/>
      </c>
      <c r="AN2275" s="111" t="str">
        <f t="shared" ca="1" si="395"/>
        <v/>
      </c>
    </row>
    <row r="2276" spans="1:40" ht="20.25" customHeight="1" x14ac:dyDescent="0.3">
      <c r="A2276" s="107"/>
      <c r="B2276" s="144"/>
      <c r="C2276" s="119"/>
      <c r="D2276" s="120"/>
      <c r="E2276" s="119"/>
      <c r="F2276" s="119"/>
      <c r="G2276" s="120"/>
      <c r="H2276" s="119"/>
      <c r="I2276" s="109"/>
      <c r="L2276" s="108"/>
      <c r="M2276" s="108"/>
      <c r="N2276" s="108"/>
      <c r="O2276" s="108"/>
      <c r="P2276" s="108"/>
      <c r="Q2276" s="108"/>
      <c r="R2276" s="108"/>
      <c r="S2276" s="108"/>
      <c r="T2276" s="100">
        <f t="shared" si="386"/>
        <v>0</v>
      </c>
      <c r="U2276" s="111"/>
      <c r="V2276" s="111"/>
      <c r="W2276" s="111">
        <f>SUMIFS($F$3:F2276,$D$3:D2276,D2276,$C$3:C2276,"Buy")+SUMIFS($F$3:F2276,$D$3:D2276,D2276,$C$3:C2276,"Coin Deposit",$E$3:E2276,"&lt;&gt;")</f>
        <v>0</v>
      </c>
      <c r="X2276" s="111">
        <f t="shared" si="387"/>
        <v>0</v>
      </c>
      <c r="Y2276" s="111">
        <f>IF($D2276=Y$1,SUMIFS($H$3:$H2276,$G$3:$G2276,Y$1,$C$3:$C2276,"Sell"),0)</f>
        <v>0</v>
      </c>
      <c r="Z2276" s="111">
        <f t="shared" si="388"/>
        <v>0</v>
      </c>
      <c r="AA2276" s="111">
        <f>IF($D2276=AA$1,SUMIFS($H$3:$H2276,$G$3:$G2276,AA$1,$C$3:$C2276,"Sell"),0)</f>
        <v>0</v>
      </c>
      <c r="AB2276" s="111">
        <f t="shared" si="389"/>
        <v>0</v>
      </c>
      <c r="AC2276" s="111">
        <f>SUMIFS('Deductions and Deposits'!$H:$H,'Deductions and Deposits'!$G:$G,D2276,'Deductions and Deposits'!$F:$F,"&lt;="&amp;B2276)+SUMIFS($F$3:F2276,$D$3:D2276,D2276,$C$3:C2276,"Coin Deposit",$E$3:E2276,"")</f>
        <v>0</v>
      </c>
      <c r="AD2276" s="111">
        <f>SUMIFS('Deductions and Deposits'!$D:$D,'Deductions and Deposits'!$C:$C,D2276)+SUMIFS($F:$F,$D:$D,D2276,$C:$C,"Coin Deduction")</f>
        <v>0</v>
      </c>
      <c r="AE2276" s="111">
        <f>Table5[[#This Row],[Column4]]+Table5[[#This Row],[Column14]]+Table5[[#This Row],[Column19]]+Table5[[#This Row],[Column12]]</f>
        <v>0</v>
      </c>
      <c r="AF2276" s="111">
        <f>Table5[[#This Row],[Column5]]+Table5[[#This Row],[Column13]]+Table5[[#This Row],[Column21]]+Table5[[#This Row],[Column18]]</f>
        <v>0</v>
      </c>
      <c r="AG2276" s="111">
        <f t="shared" si="390"/>
        <v>0</v>
      </c>
      <c r="AH2276" s="111">
        <f t="shared" si="391"/>
        <v>0</v>
      </c>
      <c r="AI2276" s="111">
        <f>Table5[[#This Row],[Column17]]-Table5[[#This Row],[Column20]]</f>
        <v>0</v>
      </c>
      <c r="AJ2276" s="111">
        <f t="shared" si="392"/>
        <v>0</v>
      </c>
      <c r="AK2276" s="111">
        <f t="shared" si="385"/>
        <v>0</v>
      </c>
      <c r="AL2276" s="111">
        <f t="shared" si="393"/>
        <v>0</v>
      </c>
      <c r="AM2276" s="111" t="str">
        <f t="shared" si="394"/>
        <v/>
      </c>
      <c r="AN2276" s="111" t="str">
        <f t="shared" ca="1" si="395"/>
        <v/>
      </c>
    </row>
    <row r="2277" spans="1:40" ht="20.25" customHeight="1" x14ac:dyDescent="0.3">
      <c r="A2277" s="107"/>
      <c r="B2277" s="144"/>
      <c r="C2277" s="119"/>
      <c r="D2277" s="120"/>
      <c r="E2277" s="119"/>
      <c r="F2277" s="119"/>
      <c r="G2277" s="120"/>
      <c r="H2277" s="119"/>
      <c r="I2277" s="109"/>
      <c r="L2277" s="108"/>
      <c r="M2277" s="108"/>
      <c r="N2277" s="108"/>
      <c r="O2277" s="108"/>
      <c r="P2277" s="108"/>
      <c r="Q2277" s="108"/>
      <c r="R2277" s="108"/>
      <c r="S2277" s="108"/>
      <c r="T2277" s="100">
        <f t="shared" si="386"/>
        <v>0</v>
      </c>
      <c r="U2277" s="111"/>
      <c r="V2277" s="111"/>
      <c r="W2277" s="111">
        <f>SUMIFS($F$3:F2277,$D$3:D2277,D2277,$C$3:C2277,"Buy")+SUMIFS($F$3:F2277,$D$3:D2277,D2277,$C$3:C2277,"Coin Deposit",$E$3:E2277,"&lt;&gt;")</f>
        <v>0</v>
      </c>
      <c r="X2277" s="111">
        <f t="shared" si="387"/>
        <v>0</v>
      </c>
      <c r="Y2277" s="111">
        <f>IF($D2277=Y$1,SUMIFS($H$3:$H2277,$G$3:$G2277,Y$1,$C$3:$C2277,"Sell"),0)</f>
        <v>0</v>
      </c>
      <c r="Z2277" s="111">
        <f t="shared" si="388"/>
        <v>0</v>
      </c>
      <c r="AA2277" s="111">
        <f>IF($D2277=AA$1,SUMIFS($H$3:$H2277,$G$3:$G2277,AA$1,$C$3:$C2277,"Sell"),0)</f>
        <v>0</v>
      </c>
      <c r="AB2277" s="111">
        <f t="shared" si="389"/>
        <v>0</v>
      </c>
      <c r="AC2277" s="111">
        <f>SUMIFS('Deductions and Deposits'!$H:$H,'Deductions and Deposits'!$G:$G,D2277,'Deductions and Deposits'!$F:$F,"&lt;="&amp;B2277)+SUMIFS($F$3:F2277,$D$3:D2277,D2277,$C$3:C2277,"Coin Deposit",$E$3:E2277,"")</f>
        <v>0</v>
      </c>
      <c r="AD2277" s="111">
        <f>SUMIFS('Deductions and Deposits'!$D:$D,'Deductions and Deposits'!$C:$C,D2277)+SUMIFS($F:$F,$D:$D,D2277,$C:$C,"Coin Deduction")</f>
        <v>0</v>
      </c>
      <c r="AE2277" s="111">
        <f>Table5[[#This Row],[Column4]]+Table5[[#This Row],[Column14]]+Table5[[#This Row],[Column19]]+Table5[[#This Row],[Column12]]</f>
        <v>0</v>
      </c>
      <c r="AF2277" s="111">
        <f>Table5[[#This Row],[Column5]]+Table5[[#This Row],[Column13]]+Table5[[#This Row],[Column21]]+Table5[[#This Row],[Column18]]</f>
        <v>0</v>
      </c>
      <c r="AG2277" s="111">
        <f t="shared" si="390"/>
        <v>0</v>
      </c>
      <c r="AH2277" s="111">
        <f t="shared" si="391"/>
        <v>0</v>
      </c>
      <c r="AI2277" s="111">
        <f>Table5[[#This Row],[Column17]]-Table5[[#This Row],[Column20]]</f>
        <v>0</v>
      </c>
      <c r="AJ2277" s="111">
        <f t="shared" si="392"/>
        <v>0</v>
      </c>
      <c r="AK2277" s="111">
        <f t="shared" si="385"/>
        <v>0</v>
      </c>
      <c r="AL2277" s="111">
        <f t="shared" si="393"/>
        <v>0</v>
      </c>
      <c r="AM2277" s="111" t="str">
        <f t="shared" si="394"/>
        <v/>
      </c>
      <c r="AN2277" s="111" t="str">
        <f t="shared" ca="1" si="395"/>
        <v/>
      </c>
    </row>
    <row r="2278" spans="1:40" ht="20.25" customHeight="1" x14ac:dyDescent="0.3">
      <c r="A2278" s="107"/>
      <c r="B2278" s="144"/>
      <c r="C2278" s="119"/>
      <c r="D2278" s="120"/>
      <c r="E2278" s="119"/>
      <c r="F2278" s="119"/>
      <c r="G2278" s="120"/>
      <c r="H2278" s="119"/>
      <c r="I2278" s="109"/>
      <c r="L2278" s="108"/>
      <c r="M2278" s="108"/>
      <c r="N2278" s="108"/>
      <c r="O2278" s="108"/>
      <c r="P2278" s="108"/>
      <c r="Q2278" s="108"/>
      <c r="R2278" s="108"/>
      <c r="S2278" s="108"/>
      <c r="T2278" s="100">
        <f t="shared" si="386"/>
        <v>0</v>
      </c>
      <c r="U2278" s="111"/>
      <c r="V2278" s="111"/>
      <c r="W2278" s="111">
        <f>SUMIFS($F$3:F2278,$D$3:D2278,D2278,$C$3:C2278,"Buy")+SUMIFS($F$3:F2278,$D$3:D2278,D2278,$C$3:C2278,"Coin Deposit",$E$3:E2278,"&lt;&gt;")</f>
        <v>0</v>
      </c>
      <c r="X2278" s="111">
        <f t="shared" si="387"/>
        <v>0</v>
      </c>
      <c r="Y2278" s="111">
        <f>IF($D2278=Y$1,SUMIFS($H$3:$H2278,$G$3:$G2278,Y$1,$C$3:$C2278,"Sell"),0)</f>
        <v>0</v>
      </c>
      <c r="Z2278" s="111">
        <f t="shared" si="388"/>
        <v>0</v>
      </c>
      <c r="AA2278" s="111">
        <f>IF($D2278=AA$1,SUMIFS($H$3:$H2278,$G$3:$G2278,AA$1,$C$3:$C2278,"Sell"),0)</f>
        <v>0</v>
      </c>
      <c r="AB2278" s="111">
        <f t="shared" si="389"/>
        <v>0</v>
      </c>
      <c r="AC2278" s="111">
        <f>SUMIFS('Deductions and Deposits'!$H:$H,'Deductions and Deposits'!$G:$G,D2278,'Deductions and Deposits'!$F:$F,"&lt;="&amp;B2278)+SUMIFS($F$3:F2278,$D$3:D2278,D2278,$C$3:C2278,"Coin Deposit",$E$3:E2278,"")</f>
        <v>0</v>
      </c>
      <c r="AD2278" s="111">
        <f>SUMIFS('Deductions and Deposits'!$D:$D,'Deductions and Deposits'!$C:$C,D2278)+SUMIFS($F:$F,$D:$D,D2278,$C:$C,"Coin Deduction")</f>
        <v>0</v>
      </c>
      <c r="AE2278" s="111">
        <f>Table5[[#This Row],[Column4]]+Table5[[#This Row],[Column14]]+Table5[[#This Row],[Column19]]+Table5[[#This Row],[Column12]]</f>
        <v>0</v>
      </c>
      <c r="AF2278" s="111">
        <f>Table5[[#This Row],[Column5]]+Table5[[#This Row],[Column13]]+Table5[[#This Row],[Column21]]+Table5[[#This Row],[Column18]]</f>
        <v>0</v>
      </c>
      <c r="AG2278" s="111">
        <f t="shared" si="390"/>
        <v>0</v>
      </c>
      <c r="AH2278" s="111">
        <f t="shared" si="391"/>
        <v>0</v>
      </c>
      <c r="AI2278" s="111">
        <f>Table5[[#This Row],[Column17]]-Table5[[#This Row],[Column20]]</f>
        <v>0</v>
      </c>
      <c r="AJ2278" s="111">
        <f t="shared" si="392"/>
        <v>0</v>
      </c>
      <c r="AK2278" s="111">
        <f t="shared" si="385"/>
        <v>0</v>
      </c>
      <c r="AL2278" s="111">
        <f t="shared" si="393"/>
        <v>0</v>
      </c>
      <c r="AM2278" s="111" t="str">
        <f t="shared" si="394"/>
        <v/>
      </c>
      <c r="AN2278" s="111" t="str">
        <f t="shared" ca="1" si="395"/>
        <v/>
      </c>
    </row>
    <row r="2279" spans="1:40" ht="20.25" customHeight="1" x14ac:dyDescent="0.3">
      <c r="A2279" s="107"/>
      <c r="B2279" s="144"/>
      <c r="C2279" s="119"/>
      <c r="D2279" s="120"/>
      <c r="E2279" s="119"/>
      <c r="F2279" s="119"/>
      <c r="G2279" s="120"/>
      <c r="H2279" s="119"/>
      <c r="I2279" s="109"/>
      <c r="L2279" s="108"/>
      <c r="M2279" s="108"/>
      <c r="N2279" s="108"/>
      <c r="O2279" s="108"/>
      <c r="P2279" s="108"/>
      <c r="Q2279" s="108"/>
      <c r="R2279" s="108"/>
      <c r="S2279" s="108"/>
      <c r="T2279" s="100">
        <f t="shared" si="386"/>
        <v>0</v>
      </c>
      <c r="U2279" s="111"/>
      <c r="V2279" s="111"/>
      <c r="W2279" s="111">
        <f>SUMIFS($F$3:F2279,$D$3:D2279,D2279,$C$3:C2279,"Buy")+SUMIFS($F$3:F2279,$D$3:D2279,D2279,$C$3:C2279,"Coin Deposit",$E$3:E2279,"&lt;&gt;")</f>
        <v>0</v>
      </c>
      <c r="X2279" s="111">
        <f t="shared" si="387"/>
        <v>0</v>
      </c>
      <c r="Y2279" s="111">
        <f>IF($D2279=Y$1,SUMIFS($H$3:$H2279,$G$3:$G2279,Y$1,$C$3:$C2279,"Sell"),0)</f>
        <v>0</v>
      </c>
      <c r="Z2279" s="111">
        <f t="shared" si="388"/>
        <v>0</v>
      </c>
      <c r="AA2279" s="111">
        <f>IF($D2279=AA$1,SUMIFS($H$3:$H2279,$G$3:$G2279,AA$1,$C$3:$C2279,"Sell"),0)</f>
        <v>0</v>
      </c>
      <c r="AB2279" s="111">
        <f t="shared" si="389"/>
        <v>0</v>
      </c>
      <c r="AC2279" s="111">
        <f>SUMIFS('Deductions and Deposits'!$H:$H,'Deductions and Deposits'!$G:$G,D2279,'Deductions and Deposits'!$F:$F,"&lt;="&amp;B2279)+SUMIFS($F$3:F2279,$D$3:D2279,D2279,$C$3:C2279,"Coin Deposit",$E$3:E2279,"")</f>
        <v>0</v>
      </c>
      <c r="AD2279" s="111">
        <f>SUMIFS('Deductions and Deposits'!$D:$D,'Deductions and Deposits'!$C:$C,D2279)+SUMIFS($F:$F,$D:$D,D2279,$C:$C,"Coin Deduction")</f>
        <v>0</v>
      </c>
      <c r="AE2279" s="111">
        <f>Table5[[#This Row],[Column4]]+Table5[[#This Row],[Column14]]+Table5[[#This Row],[Column19]]+Table5[[#This Row],[Column12]]</f>
        <v>0</v>
      </c>
      <c r="AF2279" s="111">
        <f>Table5[[#This Row],[Column5]]+Table5[[#This Row],[Column13]]+Table5[[#This Row],[Column21]]+Table5[[#This Row],[Column18]]</f>
        <v>0</v>
      </c>
      <c r="AG2279" s="111">
        <f t="shared" si="390"/>
        <v>0</v>
      </c>
      <c r="AH2279" s="111">
        <f t="shared" si="391"/>
        <v>0</v>
      </c>
      <c r="AI2279" s="111">
        <f>Table5[[#This Row],[Column17]]-Table5[[#This Row],[Column20]]</f>
        <v>0</v>
      </c>
      <c r="AJ2279" s="111">
        <f t="shared" si="392"/>
        <v>0</v>
      </c>
      <c r="AK2279" s="111">
        <f t="shared" si="385"/>
        <v>0</v>
      </c>
      <c r="AL2279" s="111">
        <f t="shared" si="393"/>
        <v>0</v>
      </c>
      <c r="AM2279" s="111" t="str">
        <f t="shared" si="394"/>
        <v/>
      </c>
      <c r="AN2279" s="111" t="str">
        <f t="shared" ca="1" si="395"/>
        <v/>
      </c>
    </row>
    <row r="2280" spans="1:40" ht="20.25" customHeight="1" x14ac:dyDescent="0.3">
      <c r="A2280" s="107"/>
      <c r="B2280" s="144"/>
      <c r="C2280" s="119"/>
      <c r="D2280" s="120"/>
      <c r="E2280" s="119"/>
      <c r="F2280" s="119"/>
      <c r="G2280" s="120"/>
      <c r="H2280" s="119"/>
      <c r="I2280" s="109"/>
      <c r="L2280" s="108"/>
      <c r="M2280" s="108"/>
      <c r="N2280" s="108"/>
      <c r="O2280" s="108"/>
      <c r="P2280" s="108"/>
      <c r="Q2280" s="108"/>
      <c r="R2280" s="108"/>
      <c r="S2280" s="108"/>
      <c r="T2280" s="100">
        <f t="shared" si="386"/>
        <v>0</v>
      </c>
      <c r="U2280" s="111"/>
      <c r="V2280" s="111"/>
      <c r="W2280" s="111">
        <f>SUMIFS($F$3:F2280,$D$3:D2280,D2280,$C$3:C2280,"Buy")+SUMIFS($F$3:F2280,$D$3:D2280,D2280,$C$3:C2280,"Coin Deposit",$E$3:E2280,"&lt;&gt;")</f>
        <v>0</v>
      </c>
      <c r="X2280" s="111">
        <f t="shared" si="387"/>
        <v>0</v>
      </c>
      <c r="Y2280" s="111">
        <f>IF($D2280=Y$1,SUMIFS($H$3:$H2280,$G$3:$G2280,Y$1,$C$3:$C2280,"Sell"),0)</f>
        <v>0</v>
      </c>
      <c r="Z2280" s="111">
        <f t="shared" si="388"/>
        <v>0</v>
      </c>
      <c r="AA2280" s="111">
        <f>IF($D2280=AA$1,SUMIFS($H$3:$H2280,$G$3:$G2280,AA$1,$C$3:$C2280,"Sell"),0)</f>
        <v>0</v>
      </c>
      <c r="AB2280" s="111">
        <f t="shared" si="389"/>
        <v>0</v>
      </c>
      <c r="AC2280" s="111">
        <f>SUMIFS('Deductions and Deposits'!$H:$H,'Deductions and Deposits'!$G:$G,D2280,'Deductions and Deposits'!$F:$F,"&lt;="&amp;B2280)+SUMIFS($F$3:F2280,$D$3:D2280,D2280,$C$3:C2280,"Coin Deposit",$E$3:E2280,"")</f>
        <v>0</v>
      </c>
      <c r="AD2280" s="111">
        <f>SUMIFS('Deductions and Deposits'!$D:$D,'Deductions and Deposits'!$C:$C,D2280)+SUMIFS($F:$F,$D:$D,D2280,$C:$C,"Coin Deduction")</f>
        <v>0</v>
      </c>
      <c r="AE2280" s="111">
        <f>Table5[[#This Row],[Column4]]+Table5[[#This Row],[Column14]]+Table5[[#This Row],[Column19]]+Table5[[#This Row],[Column12]]</f>
        <v>0</v>
      </c>
      <c r="AF2280" s="111">
        <f>Table5[[#This Row],[Column5]]+Table5[[#This Row],[Column13]]+Table5[[#This Row],[Column21]]+Table5[[#This Row],[Column18]]</f>
        <v>0</v>
      </c>
      <c r="AG2280" s="111">
        <f t="shared" si="390"/>
        <v>0</v>
      </c>
      <c r="AH2280" s="111">
        <f t="shared" si="391"/>
        <v>0</v>
      </c>
      <c r="AI2280" s="111">
        <f>Table5[[#This Row],[Column17]]-Table5[[#This Row],[Column20]]</f>
        <v>0</v>
      </c>
      <c r="AJ2280" s="111">
        <f t="shared" si="392"/>
        <v>0</v>
      </c>
      <c r="AK2280" s="111">
        <f t="shared" si="385"/>
        <v>0</v>
      </c>
      <c r="AL2280" s="111">
        <f t="shared" si="393"/>
        <v>0</v>
      </c>
      <c r="AM2280" s="111" t="str">
        <f t="shared" si="394"/>
        <v/>
      </c>
      <c r="AN2280" s="111" t="str">
        <f t="shared" ca="1" si="395"/>
        <v/>
      </c>
    </row>
    <row r="2281" spans="1:40" ht="20.25" customHeight="1" x14ac:dyDescent="0.3">
      <c r="A2281" s="107"/>
      <c r="B2281" s="144"/>
      <c r="C2281" s="119"/>
      <c r="D2281" s="120"/>
      <c r="E2281" s="119"/>
      <c r="F2281" s="119"/>
      <c r="G2281" s="120"/>
      <c r="H2281" s="119"/>
      <c r="I2281" s="109"/>
      <c r="L2281" s="108"/>
      <c r="M2281" s="108"/>
      <c r="N2281" s="108"/>
      <c r="O2281" s="108"/>
      <c r="P2281" s="108"/>
      <c r="Q2281" s="108"/>
      <c r="R2281" s="108"/>
      <c r="S2281" s="108"/>
      <c r="T2281" s="100">
        <f t="shared" si="386"/>
        <v>0</v>
      </c>
      <c r="U2281" s="111"/>
      <c r="V2281" s="111"/>
      <c r="W2281" s="111">
        <f>SUMIFS($F$3:F2281,$D$3:D2281,D2281,$C$3:C2281,"Buy")+SUMIFS($F$3:F2281,$D$3:D2281,D2281,$C$3:C2281,"Coin Deposit",$E$3:E2281,"&lt;&gt;")</f>
        <v>0</v>
      </c>
      <c r="X2281" s="111">
        <f t="shared" si="387"/>
        <v>0</v>
      </c>
      <c r="Y2281" s="111">
        <f>IF($D2281=Y$1,SUMIFS($H$3:$H2281,$G$3:$G2281,Y$1,$C$3:$C2281,"Sell"),0)</f>
        <v>0</v>
      </c>
      <c r="Z2281" s="111">
        <f t="shared" si="388"/>
        <v>0</v>
      </c>
      <c r="AA2281" s="111">
        <f>IF($D2281=AA$1,SUMIFS($H$3:$H2281,$G$3:$G2281,AA$1,$C$3:$C2281,"Sell"),0)</f>
        <v>0</v>
      </c>
      <c r="AB2281" s="111">
        <f t="shared" si="389"/>
        <v>0</v>
      </c>
      <c r="AC2281" s="111">
        <f>SUMIFS('Deductions and Deposits'!$H:$H,'Deductions and Deposits'!$G:$G,D2281,'Deductions and Deposits'!$F:$F,"&lt;="&amp;B2281)+SUMIFS($F$3:F2281,$D$3:D2281,D2281,$C$3:C2281,"Coin Deposit",$E$3:E2281,"")</f>
        <v>0</v>
      </c>
      <c r="AD2281" s="111">
        <f>SUMIFS('Deductions and Deposits'!$D:$D,'Deductions and Deposits'!$C:$C,D2281)+SUMIFS($F:$F,$D:$D,D2281,$C:$C,"Coin Deduction")</f>
        <v>0</v>
      </c>
      <c r="AE2281" s="111">
        <f>Table5[[#This Row],[Column4]]+Table5[[#This Row],[Column14]]+Table5[[#This Row],[Column19]]+Table5[[#This Row],[Column12]]</f>
        <v>0</v>
      </c>
      <c r="AF2281" s="111">
        <f>Table5[[#This Row],[Column5]]+Table5[[#This Row],[Column13]]+Table5[[#This Row],[Column21]]+Table5[[#This Row],[Column18]]</f>
        <v>0</v>
      </c>
      <c r="AG2281" s="111">
        <f t="shared" si="390"/>
        <v>0</v>
      </c>
      <c r="AH2281" s="111">
        <f t="shared" si="391"/>
        <v>0</v>
      </c>
      <c r="AI2281" s="111">
        <f>Table5[[#This Row],[Column17]]-Table5[[#This Row],[Column20]]</f>
        <v>0</v>
      </c>
      <c r="AJ2281" s="111">
        <f t="shared" si="392"/>
        <v>0</v>
      </c>
      <c r="AK2281" s="111">
        <f t="shared" si="385"/>
        <v>0</v>
      </c>
      <c r="AL2281" s="111">
        <f t="shared" si="393"/>
        <v>0</v>
      </c>
      <c r="AM2281" s="111" t="str">
        <f t="shared" si="394"/>
        <v/>
      </c>
      <c r="AN2281" s="111" t="str">
        <f t="shared" ca="1" si="395"/>
        <v/>
      </c>
    </row>
    <row r="2282" spans="1:40" ht="20.25" customHeight="1" x14ac:dyDescent="0.3">
      <c r="A2282" s="107"/>
      <c r="B2282" s="144"/>
      <c r="C2282" s="119"/>
      <c r="D2282" s="120"/>
      <c r="E2282" s="119"/>
      <c r="F2282" s="119"/>
      <c r="G2282" s="120"/>
      <c r="H2282" s="119"/>
      <c r="I2282" s="109"/>
      <c r="L2282" s="108"/>
      <c r="M2282" s="108"/>
      <c r="N2282" s="108"/>
      <c r="O2282" s="108"/>
      <c r="P2282" s="108"/>
      <c r="Q2282" s="108"/>
      <c r="R2282" s="108"/>
      <c r="S2282" s="108"/>
      <c r="T2282" s="100">
        <f t="shared" si="386"/>
        <v>0</v>
      </c>
      <c r="U2282" s="111"/>
      <c r="V2282" s="111"/>
      <c r="W2282" s="111">
        <f>SUMIFS($F$3:F2282,$D$3:D2282,D2282,$C$3:C2282,"Buy")+SUMIFS($F$3:F2282,$D$3:D2282,D2282,$C$3:C2282,"Coin Deposit",$E$3:E2282,"&lt;&gt;")</f>
        <v>0</v>
      </c>
      <c r="X2282" s="111">
        <f t="shared" si="387"/>
        <v>0</v>
      </c>
      <c r="Y2282" s="111">
        <f>IF($D2282=Y$1,SUMIFS($H$3:$H2282,$G$3:$G2282,Y$1,$C$3:$C2282,"Sell"),0)</f>
        <v>0</v>
      </c>
      <c r="Z2282" s="111">
        <f t="shared" si="388"/>
        <v>0</v>
      </c>
      <c r="AA2282" s="111">
        <f>IF($D2282=AA$1,SUMIFS($H$3:$H2282,$G$3:$G2282,AA$1,$C$3:$C2282,"Sell"),0)</f>
        <v>0</v>
      </c>
      <c r="AB2282" s="111">
        <f t="shared" si="389"/>
        <v>0</v>
      </c>
      <c r="AC2282" s="111">
        <f>SUMIFS('Deductions and Deposits'!$H:$H,'Deductions and Deposits'!$G:$G,D2282,'Deductions and Deposits'!$F:$F,"&lt;="&amp;B2282)+SUMIFS($F$3:F2282,$D$3:D2282,D2282,$C$3:C2282,"Coin Deposit",$E$3:E2282,"")</f>
        <v>0</v>
      </c>
      <c r="AD2282" s="111">
        <f>SUMIFS('Deductions and Deposits'!$D:$D,'Deductions and Deposits'!$C:$C,D2282)+SUMIFS($F:$F,$D:$D,D2282,$C:$C,"Coin Deduction")</f>
        <v>0</v>
      </c>
      <c r="AE2282" s="111">
        <f>Table5[[#This Row],[Column4]]+Table5[[#This Row],[Column14]]+Table5[[#This Row],[Column19]]+Table5[[#This Row],[Column12]]</f>
        <v>0</v>
      </c>
      <c r="AF2282" s="111">
        <f>Table5[[#This Row],[Column5]]+Table5[[#This Row],[Column13]]+Table5[[#This Row],[Column21]]+Table5[[#This Row],[Column18]]</f>
        <v>0</v>
      </c>
      <c r="AG2282" s="111">
        <f t="shared" si="390"/>
        <v>0</v>
      </c>
      <c r="AH2282" s="111">
        <f t="shared" si="391"/>
        <v>0</v>
      </c>
      <c r="AI2282" s="111">
        <f>Table5[[#This Row],[Column17]]-Table5[[#This Row],[Column20]]</f>
        <v>0</v>
      </c>
      <c r="AJ2282" s="111">
        <f t="shared" si="392"/>
        <v>0</v>
      </c>
      <c r="AK2282" s="111">
        <f t="shared" si="385"/>
        <v>0</v>
      </c>
      <c r="AL2282" s="111">
        <f t="shared" si="393"/>
        <v>0</v>
      </c>
      <c r="AM2282" s="111" t="str">
        <f t="shared" si="394"/>
        <v/>
      </c>
      <c r="AN2282" s="111" t="str">
        <f t="shared" ca="1" si="395"/>
        <v/>
      </c>
    </row>
    <row r="2283" spans="1:40" ht="20.25" customHeight="1" x14ac:dyDescent="0.3">
      <c r="A2283" s="107"/>
      <c r="B2283" s="144"/>
      <c r="C2283" s="119"/>
      <c r="D2283" s="120"/>
      <c r="E2283" s="119"/>
      <c r="F2283" s="119"/>
      <c r="G2283" s="120"/>
      <c r="H2283" s="119"/>
      <c r="I2283" s="109"/>
      <c r="L2283" s="108"/>
      <c r="M2283" s="108"/>
      <c r="N2283" s="108"/>
      <c r="O2283" s="108"/>
      <c r="P2283" s="108"/>
      <c r="Q2283" s="108"/>
      <c r="R2283" s="108"/>
      <c r="S2283" s="108"/>
      <c r="T2283" s="100">
        <f t="shared" si="386"/>
        <v>0</v>
      </c>
      <c r="U2283" s="111"/>
      <c r="V2283" s="111"/>
      <c r="W2283" s="111">
        <f>SUMIFS($F$3:F2283,$D$3:D2283,D2283,$C$3:C2283,"Buy")+SUMIFS($F$3:F2283,$D$3:D2283,D2283,$C$3:C2283,"Coin Deposit",$E$3:E2283,"&lt;&gt;")</f>
        <v>0</v>
      </c>
      <c r="X2283" s="111">
        <f t="shared" si="387"/>
        <v>0</v>
      </c>
      <c r="Y2283" s="111">
        <f>IF($D2283=Y$1,SUMIFS($H$3:$H2283,$G$3:$G2283,Y$1,$C$3:$C2283,"Sell"),0)</f>
        <v>0</v>
      </c>
      <c r="Z2283" s="111">
        <f t="shared" si="388"/>
        <v>0</v>
      </c>
      <c r="AA2283" s="111">
        <f>IF($D2283=AA$1,SUMIFS($H$3:$H2283,$G$3:$G2283,AA$1,$C$3:$C2283,"Sell"),0)</f>
        <v>0</v>
      </c>
      <c r="AB2283" s="111">
        <f t="shared" si="389"/>
        <v>0</v>
      </c>
      <c r="AC2283" s="111">
        <f>SUMIFS('Deductions and Deposits'!$H:$H,'Deductions and Deposits'!$G:$G,D2283,'Deductions and Deposits'!$F:$F,"&lt;="&amp;B2283)+SUMIFS($F$3:F2283,$D$3:D2283,D2283,$C$3:C2283,"Coin Deposit",$E$3:E2283,"")</f>
        <v>0</v>
      </c>
      <c r="AD2283" s="111">
        <f>SUMIFS('Deductions and Deposits'!$D:$D,'Deductions and Deposits'!$C:$C,D2283)+SUMIFS($F:$F,$D:$D,D2283,$C:$C,"Coin Deduction")</f>
        <v>0</v>
      </c>
      <c r="AE2283" s="111">
        <f>Table5[[#This Row],[Column4]]+Table5[[#This Row],[Column14]]+Table5[[#This Row],[Column19]]+Table5[[#This Row],[Column12]]</f>
        <v>0</v>
      </c>
      <c r="AF2283" s="111">
        <f>Table5[[#This Row],[Column5]]+Table5[[#This Row],[Column13]]+Table5[[#This Row],[Column21]]+Table5[[#This Row],[Column18]]</f>
        <v>0</v>
      </c>
      <c r="AG2283" s="111">
        <f t="shared" si="390"/>
        <v>0</v>
      </c>
      <c r="AH2283" s="111">
        <f t="shared" si="391"/>
        <v>0</v>
      </c>
      <c r="AI2283" s="111">
        <f>Table5[[#This Row],[Column17]]-Table5[[#This Row],[Column20]]</f>
        <v>0</v>
      </c>
      <c r="AJ2283" s="111">
        <f t="shared" si="392"/>
        <v>0</v>
      </c>
      <c r="AK2283" s="111">
        <f t="shared" si="385"/>
        <v>0</v>
      </c>
      <c r="AL2283" s="111">
        <f t="shared" si="393"/>
        <v>0</v>
      </c>
      <c r="AM2283" s="111" t="str">
        <f t="shared" si="394"/>
        <v/>
      </c>
      <c r="AN2283" s="111" t="str">
        <f t="shared" ca="1" si="395"/>
        <v/>
      </c>
    </row>
    <row r="2284" spans="1:40" ht="20.25" customHeight="1" x14ac:dyDescent="0.3">
      <c r="A2284" s="107"/>
      <c r="B2284" s="144"/>
      <c r="C2284" s="119"/>
      <c r="D2284" s="120"/>
      <c r="E2284" s="119"/>
      <c r="F2284" s="119"/>
      <c r="G2284" s="120"/>
      <c r="H2284" s="119"/>
      <c r="I2284" s="109"/>
      <c r="L2284" s="108"/>
      <c r="M2284" s="108"/>
      <c r="N2284" s="108"/>
      <c r="O2284" s="108"/>
      <c r="P2284" s="108"/>
      <c r="Q2284" s="108"/>
      <c r="R2284" s="108"/>
      <c r="S2284" s="108"/>
      <c r="T2284" s="100">
        <f t="shared" si="386"/>
        <v>0</v>
      </c>
      <c r="U2284" s="111"/>
      <c r="V2284" s="111"/>
      <c r="W2284" s="111">
        <f>SUMIFS($F$3:F2284,$D$3:D2284,D2284,$C$3:C2284,"Buy")+SUMIFS($F$3:F2284,$D$3:D2284,D2284,$C$3:C2284,"Coin Deposit",$E$3:E2284,"&lt;&gt;")</f>
        <v>0</v>
      </c>
      <c r="X2284" s="111">
        <f t="shared" si="387"/>
        <v>0</v>
      </c>
      <c r="Y2284" s="111">
        <f>IF($D2284=Y$1,SUMIFS($H$3:$H2284,$G$3:$G2284,Y$1,$C$3:$C2284,"Sell"),0)</f>
        <v>0</v>
      </c>
      <c r="Z2284" s="111">
        <f t="shared" si="388"/>
        <v>0</v>
      </c>
      <c r="AA2284" s="111">
        <f>IF($D2284=AA$1,SUMIFS($H$3:$H2284,$G$3:$G2284,AA$1,$C$3:$C2284,"Sell"),0)</f>
        <v>0</v>
      </c>
      <c r="AB2284" s="111">
        <f t="shared" si="389"/>
        <v>0</v>
      </c>
      <c r="AC2284" s="111">
        <f>SUMIFS('Deductions and Deposits'!$H:$H,'Deductions and Deposits'!$G:$G,D2284,'Deductions and Deposits'!$F:$F,"&lt;="&amp;B2284)+SUMIFS($F$3:F2284,$D$3:D2284,D2284,$C$3:C2284,"Coin Deposit",$E$3:E2284,"")</f>
        <v>0</v>
      </c>
      <c r="AD2284" s="111">
        <f>SUMIFS('Deductions and Deposits'!$D:$D,'Deductions and Deposits'!$C:$C,D2284)+SUMIFS($F:$F,$D:$D,D2284,$C:$C,"Coin Deduction")</f>
        <v>0</v>
      </c>
      <c r="AE2284" s="111">
        <f>Table5[[#This Row],[Column4]]+Table5[[#This Row],[Column14]]+Table5[[#This Row],[Column19]]+Table5[[#This Row],[Column12]]</f>
        <v>0</v>
      </c>
      <c r="AF2284" s="111">
        <f>Table5[[#This Row],[Column5]]+Table5[[#This Row],[Column13]]+Table5[[#This Row],[Column21]]+Table5[[#This Row],[Column18]]</f>
        <v>0</v>
      </c>
      <c r="AG2284" s="111">
        <f t="shared" si="390"/>
        <v>0</v>
      </c>
      <c r="AH2284" s="111">
        <f t="shared" si="391"/>
        <v>0</v>
      </c>
      <c r="AI2284" s="111">
        <f>Table5[[#This Row],[Column17]]-Table5[[#This Row],[Column20]]</f>
        <v>0</v>
      </c>
      <c r="AJ2284" s="111">
        <f t="shared" si="392"/>
        <v>0</v>
      </c>
      <c r="AK2284" s="111">
        <f t="shared" si="385"/>
        <v>0</v>
      </c>
      <c r="AL2284" s="111">
        <f t="shared" si="393"/>
        <v>0</v>
      </c>
      <c r="AM2284" s="111" t="str">
        <f t="shared" si="394"/>
        <v/>
      </c>
      <c r="AN2284" s="111" t="str">
        <f t="shared" ca="1" si="395"/>
        <v/>
      </c>
    </row>
    <row r="2285" spans="1:40" ht="20.25" customHeight="1" x14ac:dyDescent="0.3">
      <c r="A2285" s="107"/>
      <c r="B2285" s="144"/>
      <c r="C2285" s="119"/>
      <c r="D2285" s="120"/>
      <c r="E2285" s="119"/>
      <c r="F2285" s="119"/>
      <c r="G2285" s="120"/>
      <c r="H2285" s="119"/>
      <c r="I2285" s="109"/>
      <c r="L2285" s="108"/>
      <c r="M2285" s="108"/>
      <c r="N2285" s="108"/>
      <c r="O2285" s="108"/>
      <c r="P2285" s="108"/>
      <c r="Q2285" s="108"/>
      <c r="R2285" s="108"/>
      <c r="S2285" s="108"/>
      <c r="T2285" s="100">
        <f t="shared" si="386"/>
        <v>0</v>
      </c>
      <c r="U2285" s="111"/>
      <c r="V2285" s="111"/>
      <c r="W2285" s="111">
        <f>SUMIFS($F$3:F2285,$D$3:D2285,D2285,$C$3:C2285,"Buy")+SUMIFS($F$3:F2285,$D$3:D2285,D2285,$C$3:C2285,"Coin Deposit",$E$3:E2285,"&lt;&gt;")</f>
        <v>0</v>
      </c>
      <c r="X2285" s="111">
        <f t="shared" si="387"/>
        <v>0</v>
      </c>
      <c r="Y2285" s="111">
        <f>IF($D2285=Y$1,SUMIFS($H$3:$H2285,$G$3:$G2285,Y$1,$C$3:$C2285,"Sell"),0)</f>
        <v>0</v>
      </c>
      <c r="Z2285" s="111">
        <f t="shared" si="388"/>
        <v>0</v>
      </c>
      <c r="AA2285" s="111">
        <f>IF($D2285=AA$1,SUMIFS($H$3:$H2285,$G$3:$G2285,AA$1,$C$3:$C2285,"Sell"),0)</f>
        <v>0</v>
      </c>
      <c r="AB2285" s="111">
        <f t="shared" si="389"/>
        <v>0</v>
      </c>
      <c r="AC2285" s="111">
        <f>SUMIFS('Deductions and Deposits'!$H:$H,'Deductions and Deposits'!$G:$G,D2285,'Deductions and Deposits'!$F:$F,"&lt;="&amp;B2285)+SUMIFS($F$3:F2285,$D$3:D2285,D2285,$C$3:C2285,"Coin Deposit",$E$3:E2285,"")</f>
        <v>0</v>
      </c>
      <c r="AD2285" s="111">
        <f>SUMIFS('Deductions and Deposits'!$D:$D,'Deductions and Deposits'!$C:$C,D2285)+SUMIFS($F:$F,$D:$D,D2285,$C:$C,"Coin Deduction")</f>
        <v>0</v>
      </c>
      <c r="AE2285" s="111">
        <f>Table5[[#This Row],[Column4]]+Table5[[#This Row],[Column14]]+Table5[[#This Row],[Column19]]+Table5[[#This Row],[Column12]]</f>
        <v>0</v>
      </c>
      <c r="AF2285" s="111">
        <f>Table5[[#This Row],[Column5]]+Table5[[#This Row],[Column13]]+Table5[[#This Row],[Column21]]+Table5[[#This Row],[Column18]]</f>
        <v>0</v>
      </c>
      <c r="AG2285" s="111">
        <f t="shared" si="390"/>
        <v>0</v>
      </c>
      <c r="AH2285" s="111">
        <f t="shared" si="391"/>
        <v>0</v>
      </c>
      <c r="AI2285" s="111">
        <f>Table5[[#This Row],[Column17]]-Table5[[#This Row],[Column20]]</f>
        <v>0</v>
      </c>
      <c r="AJ2285" s="111">
        <f t="shared" si="392"/>
        <v>0</v>
      </c>
      <c r="AK2285" s="111">
        <f t="shared" si="385"/>
        <v>0</v>
      </c>
      <c r="AL2285" s="111">
        <f t="shared" si="393"/>
        <v>0</v>
      </c>
      <c r="AM2285" s="111" t="str">
        <f t="shared" si="394"/>
        <v/>
      </c>
      <c r="AN2285" s="111" t="str">
        <f t="shared" ca="1" si="395"/>
        <v/>
      </c>
    </row>
    <row r="2286" spans="1:40" ht="20.25" customHeight="1" x14ac:dyDescent="0.3">
      <c r="A2286" s="107"/>
      <c r="B2286" s="144"/>
      <c r="C2286" s="119"/>
      <c r="D2286" s="120"/>
      <c r="E2286" s="119"/>
      <c r="F2286" s="119"/>
      <c r="G2286" s="120"/>
      <c r="H2286" s="119"/>
      <c r="I2286" s="109"/>
      <c r="L2286" s="108"/>
      <c r="M2286" s="108"/>
      <c r="N2286" s="108"/>
      <c r="O2286" s="108"/>
      <c r="P2286" s="108"/>
      <c r="Q2286" s="108"/>
      <c r="R2286" s="108"/>
      <c r="S2286" s="108"/>
      <c r="T2286" s="100">
        <f t="shared" si="386"/>
        <v>0</v>
      </c>
      <c r="U2286" s="111"/>
      <c r="V2286" s="111"/>
      <c r="W2286" s="111">
        <f>SUMIFS($F$3:F2286,$D$3:D2286,D2286,$C$3:C2286,"Buy")+SUMIFS($F$3:F2286,$D$3:D2286,D2286,$C$3:C2286,"Coin Deposit",$E$3:E2286,"&lt;&gt;")</f>
        <v>0</v>
      </c>
      <c r="X2286" s="111">
        <f t="shared" si="387"/>
        <v>0</v>
      </c>
      <c r="Y2286" s="111">
        <f>IF($D2286=Y$1,SUMIFS($H$3:$H2286,$G$3:$G2286,Y$1,$C$3:$C2286,"Sell"),0)</f>
        <v>0</v>
      </c>
      <c r="Z2286" s="111">
        <f t="shared" si="388"/>
        <v>0</v>
      </c>
      <c r="AA2286" s="111">
        <f>IF($D2286=AA$1,SUMIFS($H$3:$H2286,$G$3:$G2286,AA$1,$C$3:$C2286,"Sell"),0)</f>
        <v>0</v>
      </c>
      <c r="AB2286" s="111">
        <f t="shared" si="389"/>
        <v>0</v>
      </c>
      <c r="AC2286" s="111">
        <f>SUMIFS('Deductions and Deposits'!$H:$H,'Deductions and Deposits'!$G:$G,D2286,'Deductions and Deposits'!$F:$F,"&lt;="&amp;B2286)+SUMIFS($F$3:F2286,$D$3:D2286,D2286,$C$3:C2286,"Coin Deposit",$E$3:E2286,"")</f>
        <v>0</v>
      </c>
      <c r="AD2286" s="111">
        <f>SUMIFS('Deductions and Deposits'!$D:$D,'Deductions and Deposits'!$C:$C,D2286)+SUMIFS($F:$F,$D:$D,D2286,$C:$C,"Coin Deduction")</f>
        <v>0</v>
      </c>
      <c r="AE2286" s="111">
        <f>Table5[[#This Row],[Column4]]+Table5[[#This Row],[Column14]]+Table5[[#This Row],[Column19]]+Table5[[#This Row],[Column12]]</f>
        <v>0</v>
      </c>
      <c r="AF2286" s="111">
        <f>Table5[[#This Row],[Column5]]+Table5[[#This Row],[Column13]]+Table5[[#This Row],[Column21]]+Table5[[#This Row],[Column18]]</f>
        <v>0</v>
      </c>
      <c r="AG2286" s="111">
        <f t="shared" si="390"/>
        <v>0</v>
      </c>
      <c r="AH2286" s="111">
        <f t="shared" si="391"/>
        <v>0</v>
      </c>
      <c r="AI2286" s="111">
        <f>Table5[[#This Row],[Column17]]-Table5[[#This Row],[Column20]]</f>
        <v>0</v>
      </c>
      <c r="AJ2286" s="111">
        <f t="shared" si="392"/>
        <v>0</v>
      </c>
      <c r="AK2286" s="111">
        <f t="shared" si="385"/>
        <v>0</v>
      </c>
      <c r="AL2286" s="111">
        <f t="shared" si="393"/>
        <v>0</v>
      </c>
      <c r="AM2286" s="111" t="str">
        <f t="shared" si="394"/>
        <v/>
      </c>
      <c r="AN2286" s="111" t="str">
        <f t="shared" ca="1" si="395"/>
        <v/>
      </c>
    </row>
    <row r="2287" spans="1:40" ht="20.25" customHeight="1" x14ac:dyDescent="0.3">
      <c r="A2287" s="107"/>
      <c r="B2287" s="144"/>
      <c r="C2287" s="119"/>
      <c r="D2287" s="120"/>
      <c r="E2287" s="119"/>
      <c r="F2287" s="119"/>
      <c r="G2287" s="120"/>
      <c r="H2287" s="119"/>
      <c r="I2287" s="109"/>
      <c r="L2287" s="108"/>
      <c r="M2287" s="108"/>
      <c r="N2287" s="108"/>
      <c r="O2287" s="108"/>
      <c r="P2287" s="108"/>
      <c r="Q2287" s="108"/>
      <c r="R2287" s="108"/>
      <c r="S2287" s="108"/>
      <c r="T2287" s="100">
        <f t="shared" si="386"/>
        <v>0</v>
      </c>
      <c r="U2287" s="111"/>
      <c r="V2287" s="111"/>
      <c r="W2287" s="111">
        <f>SUMIFS($F$3:F2287,$D$3:D2287,D2287,$C$3:C2287,"Buy")+SUMIFS($F$3:F2287,$D$3:D2287,D2287,$C$3:C2287,"Coin Deposit",$E$3:E2287,"&lt;&gt;")</f>
        <v>0</v>
      </c>
      <c r="X2287" s="111">
        <f t="shared" si="387"/>
        <v>0</v>
      </c>
      <c r="Y2287" s="111">
        <f>IF($D2287=Y$1,SUMIFS($H$3:$H2287,$G$3:$G2287,Y$1,$C$3:$C2287,"Sell"),0)</f>
        <v>0</v>
      </c>
      <c r="Z2287" s="111">
        <f t="shared" si="388"/>
        <v>0</v>
      </c>
      <c r="AA2287" s="111">
        <f>IF($D2287=AA$1,SUMIFS($H$3:$H2287,$G$3:$G2287,AA$1,$C$3:$C2287,"Sell"),0)</f>
        <v>0</v>
      </c>
      <c r="AB2287" s="111">
        <f t="shared" si="389"/>
        <v>0</v>
      </c>
      <c r="AC2287" s="111">
        <f>SUMIFS('Deductions and Deposits'!$H:$H,'Deductions and Deposits'!$G:$G,D2287,'Deductions and Deposits'!$F:$F,"&lt;="&amp;B2287)+SUMIFS($F$3:F2287,$D$3:D2287,D2287,$C$3:C2287,"Coin Deposit",$E$3:E2287,"")</f>
        <v>0</v>
      </c>
      <c r="AD2287" s="111">
        <f>SUMIFS('Deductions and Deposits'!$D:$D,'Deductions and Deposits'!$C:$C,D2287)+SUMIFS($F:$F,$D:$D,D2287,$C:$C,"Coin Deduction")</f>
        <v>0</v>
      </c>
      <c r="AE2287" s="111">
        <f>Table5[[#This Row],[Column4]]+Table5[[#This Row],[Column14]]+Table5[[#This Row],[Column19]]+Table5[[#This Row],[Column12]]</f>
        <v>0</v>
      </c>
      <c r="AF2287" s="111">
        <f>Table5[[#This Row],[Column5]]+Table5[[#This Row],[Column13]]+Table5[[#This Row],[Column21]]+Table5[[#This Row],[Column18]]</f>
        <v>0</v>
      </c>
      <c r="AG2287" s="111">
        <f t="shared" si="390"/>
        <v>0</v>
      </c>
      <c r="AH2287" s="111">
        <f t="shared" si="391"/>
        <v>0</v>
      </c>
      <c r="AI2287" s="111">
        <f>Table5[[#This Row],[Column17]]-Table5[[#This Row],[Column20]]</f>
        <v>0</v>
      </c>
      <c r="AJ2287" s="111">
        <f t="shared" si="392"/>
        <v>0</v>
      </c>
      <c r="AK2287" s="111">
        <f t="shared" si="385"/>
        <v>0</v>
      </c>
      <c r="AL2287" s="111">
        <f t="shared" si="393"/>
        <v>0</v>
      </c>
      <c r="AM2287" s="111" t="str">
        <f t="shared" si="394"/>
        <v/>
      </c>
      <c r="AN2287" s="111" t="str">
        <f t="shared" ca="1" si="395"/>
        <v/>
      </c>
    </row>
    <row r="2288" spans="1:40" ht="20.25" customHeight="1" x14ac:dyDescent="0.3">
      <c r="A2288" s="107"/>
      <c r="B2288" s="144"/>
      <c r="C2288" s="119"/>
      <c r="D2288" s="120"/>
      <c r="E2288" s="119"/>
      <c r="F2288" s="119"/>
      <c r="G2288" s="120"/>
      <c r="H2288" s="119"/>
      <c r="I2288" s="109"/>
      <c r="L2288" s="108"/>
      <c r="M2288" s="108"/>
      <c r="N2288" s="108"/>
      <c r="O2288" s="108"/>
      <c r="P2288" s="108"/>
      <c r="Q2288" s="108"/>
      <c r="R2288" s="108"/>
      <c r="S2288" s="108"/>
      <c r="T2288" s="100">
        <f t="shared" si="386"/>
        <v>0</v>
      </c>
      <c r="U2288" s="111"/>
      <c r="V2288" s="111"/>
      <c r="W2288" s="111">
        <f>SUMIFS($F$3:F2288,$D$3:D2288,D2288,$C$3:C2288,"Buy")+SUMIFS($F$3:F2288,$D$3:D2288,D2288,$C$3:C2288,"Coin Deposit",$E$3:E2288,"&lt;&gt;")</f>
        <v>0</v>
      </c>
      <c r="X2288" s="111">
        <f t="shared" si="387"/>
        <v>0</v>
      </c>
      <c r="Y2288" s="111">
        <f>IF($D2288=Y$1,SUMIFS($H$3:$H2288,$G$3:$G2288,Y$1,$C$3:$C2288,"Sell"),0)</f>
        <v>0</v>
      </c>
      <c r="Z2288" s="111">
        <f t="shared" si="388"/>
        <v>0</v>
      </c>
      <c r="AA2288" s="111">
        <f>IF($D2288=AA$1,SUMIFS($H$3:$H2288,$G$3:$G2288,AA$1,$C$3:$C2288,"Sell"),0)</f>
        <v>0</v>
      </c>
      <c r="AB2288" s="111">
        <f t="shared" si="389"/>
        <v>0</v>
      </c>
      <c r="AC2288" s="111">
        <f>SUMIFS('Deductions and Deposits'!$H:$H,'Deductions and Deposits'!$G:$G,D2288,'Deductions and Deposits'!$F:$F,"&lt;="&amp;B2288)+SUMIFS($F$3:F2288,$D$3:D2288,D2288,$C$3:C2288,"Coin Deposit",$E$3:E2288,"")</f>
        <v>0</v>
      </c>
      <c r="AD2288" s="111">
        <f>SUMIFS('Deductions and Deposits'!$D:$D,'Deductions and Deposits'!$C:$C,D2288)+SUMIFS($F:$F,$D:$D,D2288,$C:$C,"Coin Deduction")</f>
        <v>0</v>
      </c>
      <c r="AE2288" s="111">
        <f>Table5[[#This Row],[Column4]]+Table5[[#This Row],[Column14]]+Table5[[#This Row],[Column19]]+Table5[[#This Row],[Column12]]</f>
        <v>0</v>
      </c>
      <c r="AF2288" s="111">
        <f>Table5[[#This Row],[Column5]]+Table5[[#This Row],[Column13]]+Table5[[#This Row],[Column21]]+Table5[[#This Row],[Column18]]</f>
        <v>0</v>
      </c>
      <c r="AG2288" s="111">
        <f t="shared" si="390"/>
        <v>0</v>
      </c>
      <c r="AH2288" s="111">
        <f t="shared" si="391"/>
        <v>0</v>
      </c>
      <c r="AI2288" s="111">
        <f>Table5[[#This Row],[Column17]]-Table5[[#This Row],[Column20]]</f>
        <v>0</v>
      </c>
      <c r="AJ2288" s="111">
        <f t="shared" si="392"/>
        <v>0</v>
      </c>
      <c r="AK2288" s="111">
        <f t="shared" si="385"/>
        <v>0</v>
      </c>
      <c r="AL2288" s="111">
        <f t="shared" si="393"/>
        <v>0</v>
      </c>
      <c r="AM2288" s="111" t="str">
        <f t="shared" si="394"/>
        <v/>
      </c>
      <c r="AN2288" s="111" t="str">
        <f t="shared" ca="1" si="395"/>
        <v/>
      </c>
    </row>
    <row r="2289" spans="1:40" ht="20.25" customHeight="1" x14ac:dyDescent="0.3">
      <c r="A2289" s="107"/>
      <c r="B2289" s="144"/>
      <c r="C2289" s="119"/>
      <c r="D2289" s="120"/>
      <c r="E2289" s="119"/>
      <c r="F2289" s="119"/>
      <c r="G2289" s="120"/>
      <c r="H2289" s="119"/>
      <c r="I2289" s="109"/>
      <c r="L2289" s="108"/>
      <c r="M2289" s="108"/>
      <c r="N2289" s="108"/>
      <c r="O2289" s="108"/>
      <c r="P2289" s="108"/>
      <c r="Q2289" s="108"/>
      <c r="R2289" s="108"/>
      <c r="S2289" s="108"/>
      <c r="T2289" s="100">
        <f t="shared" si="386"/>
        <v>0</v>
      </c>
      <c r="U2289" s="111"/>
      <c r="V2289" s="111"/>
      <c r="W2289" s="111">
        <f>SUMIFS($F$3:F2289,$D$3:D2289,D2289,$C$3:C2289,"Buy")+SUMIFS($F$3:F2289,$D$3:D2289,D2289,$C$3:C2289,"Coin Deposit",$E$3:E2289,"&lt;&gt;")</f>
        <v>0</v>
      </c>
      <c r="X2289" s="111">
        <f t="shared" si="387"/>
        <v>0</v>
      </c>
      <c r="Y2289" s="111">
        <f>IF($D2289=Y$1,SUMIFS($H$3:$H2289,$G$3:$G2289,Y$1,$C$3:$C2289,"Sell"),0)</f>
        <v>0</v>
      </c>
      <c r="Z2289" s="111">
        <f t="shared" si="388"/>
        <v>0</v>
      </c>
      <c r="AA2289" s="111">
        <f>IF($D2289=AA$1,SUMIFS($H$3:$H2289,$G$3:$G2289,AA$1,$C$3:$C2289,"Sell"),0)</f>
        <v>0</v>
      </c>
      <c r="AB2289" s="111">
        <f t="shared" si="389"/>
        <v>0</v>
      </c>
      <c r="AC2289" s="111">
        <f>SUMIFS('Deductions and Deposits'!$H:$H,'Deductions and Deposits'!$G:$G,D2289,'Deductions and Deposits'!$F:$F,"&lt;="&amp;B2289)+SUMIFS($F$3:F2289,$D$3:D2289,D2289,$C$3:C2289,"Coin Deposit",$E$3:E2289,"")</f>
        <v>0</v>
      </c>
      <c r="AD2289" s="111">
        <f>SUMIFS('Deductions and Deposits'!$D:$D,'Deductions and Deposits'!$C:$C,D2289)+SUMIFS($F:$F,$D:$D,D2289,$C:$C,"Coin Deduction")</f>
        <v>0</v>
      </c>
      <c r="AE2289" s="111">
        <f>Table5[[#This Row],[Column4]]+Table5[[#This Row],[Column14]]+Table5[[#This Row],[Column19]]+Table5[[#This Row],[Column12]]</f>
        <v>0</v>
      </c>
      <c r="AF2289" s="111">
        <f>Table5[[#This Row],[Column5]]+Table5[[#This Row],[Column13]]+Table5[[#This Row],[Column21]]+Table5[[#This Row],[Column18]]</f>
        <v>0</v>
      </c>
      <c r="AG2289" s="111">
        <f t="shared" si="390"/>
        <v>0</v>
      </c>
      <c r="AH2289" s="111">
        <f t="shared" si="391"/>
        <v>0</v>
      </c>
      <c r="AI2289" s="111">
        <f>Table5[[#This Row],[Column17]]-Table5[[#This Row],[Column20]]</f>
        <v>0</v>
      </c>
      <c r="AJ2289" s="111">
        <f t="shared" si="392"/>
        <v>0</v>
      </c>
      <c r="AK2289" s="111">
        <f t="shared" si="385"/>
        <v>0</v>
      </c>
      <c r="AL2289" s="111">
        <f t="shared" si="393"/>
        <v>0</v>
      </c>
      <c r="AM2289" s="111" t="str">
        <f t="shared" si="394"/>
        <v/>
      </c>
      <c r="AN2289" s="111" t="str">
        <f t="shared" ca="1" si="395"/>
        <v/>
      </c>
    </row>
    <row r="2290" spans="1:40" ht="20.25" customHeight="1" x14ac:dyDescent="0.3">
      <c r="A2290" s="107"/>
      <c r="B2290" s="144"/>
      <c r="C2290" s="119"/>
      <c r="D2290" s="120"/>
      <c r="E2290" s="119"/>
      <c r="F2290" s="119"/>
      <c r="G2290" s="120"/>
      <c r="H2290" s="119"/>
      <c r="I2290" s="109"/>
      <c r="L2290" s="108"/>
      <c r="M2290" s="108"/>
      <c r="N2290" s="108"/>
      <c r="O2290" s="108"/>
      <c r="P2290" s="108"/>
      <c r="Q2290" s="108"/>
      <c r="R2290" s="108"/>
      <c r="S2290" s="108"/>
      <c r="T2290" s="100">
        <f t="shared" si="386"/>
        <v>0</v>
      </c>
      <c r="U2290" s="111"/>
      <c r="V2290" s="111"/>
      <c r="W2290" s="111">
        <f>SUMIFS($F$3:F2290,$D$3:D2290,D2290,$C$3:C2290,"Buy")+SUMIFS($F$3:F2290,$D$3:D2290,D2290,$C$3:C2290,"Coin Deposit",$E$3:E2290,"&lt;&gt;")</f>
        <v>0</v>
      </c>
      <c r="X2290" s="111">
        <f t="shared" si="387"/>
        <v>0</v>
      </c>
      <c r="Y2290" s="111">
        <f>IF($D2290=Y$1,SUMIFS($H$3:$H2290,$G$3:$G2290,Y$1,$C$3:$C2290,"Sell"),0)</f>
        <v>0</v>
      </c>
      <c r="Z2290" s="111">
        <f t="shared" si="388"/>
        <v>0</v>
      </c>
      <c r="AA2290" s="111">
        <f>IF($D2290=AA$1,SUMIFS($H$3:$H2290,$G$3:$G2290,AA$1,$C$3:$C2290,"Sell"),0)</f>
        <v>0</v>
      </c>
      <c r="AB2290" s="111">
        <f t="shared" si="389"/>
        <v>0</v>
      </c>
      <c r="AC2290" s="111">
        <f>SUMIFS('Deductions and Deposits'!$H:$H,'Deductions and Deposits'!$G:$G,D2290,'Deductions and Deposits'!$F:$F,"&lt;="&amp;B2290)+SUMIFS($F$3:F2290,$D$3:D2290,D2290,$C$3:C2290,"Coin Deposit",$E$3:E2290,"")</f>
        <v>0</v>
      </c>
      <c r="AD2290" s="111">
        <f>SUMIFS('Deductions and Deposits'!$D:$D,'Deductions and Deposits'!$C:$C,D2290)+SUMIFS($F:$F,$D:$D,D2290,$C:$C,"Coin Deduction")</f>
        <v>0</v>
      </c>
      <c r="AE2290" s="111">
        <f>Table5[[#This Row],[Column4]]+Table5[[#This Row],[Column14]]+Table5[[#This Row],[Column19]]+Table5[[#This Row],[Column12]]</f>
        <v>0</v>
      </c>
      <c r="AF2290" s="111">
        <f>Table5[[#This Row],[Column5]]+Table5[[#This Row],[Column13]]+Table5[[#This Row],[Column21]]+Table5[[#This Row],[Column18]]</f>
        <v>0</v>
      </c>
      <c r="AG2290" s="111">
        <f t="shared" si="390"/>
        <v>0</v>
      </c>
      <c r="AH2290" s="111">
        <f t="shared" si="391"/>
        <v>0</v>
      </c>
      <c r="AI2290" s="111">
        <f>Table5[[#This Row],[Column17]]-Table5[[#This Row],[Column20]]</f>
        <v>0</v>
      </c>
      <c r="AJ2290" s="111">
        <f t="shared" si="392"/>
        <v>0</v>
      </c>
      <c r="AK2290" s="111">
        <f t="shared" si="385"/>
        <v>0</v>
      </c>
      <c r="AL2290" s="111">
        <f t="shared" si="393"/>
        <v>0</v>
      </c>
      <c r="AM2290" s="111" t="str">
        <f t="shared" si="394"/>
        <v/>
      </c>
      <c r="AN2290" s="111" t="str">
        <f t="shared" ca="1" si="395"/>
        <v/>
      </c>
    </row>
    <row r="2291" spans="1:40" ht="20.25" customHeight="1" x14ac:dyDescent="0.3">
      <c r="A2291" s="107"/>
      <c r="B2291" s="144"/>
      <c r="C2291" s="119"/>
      <c r="D2291" s="120"/>
      <c r="E2291" s="119"/>
      <c r="F2291" s="119"/>
      <c r="G2291" s="120"/>
      <c r="H2291" s="119"/>
      <c r="I2291" s="109"/>
      <c r="L2291" s="108"/>
      <c r="M2291" s="108"/>
      <c r="N2291" s="108"/>
      <c r="O2291" s="108"/>
      <c r="P2291" s="108"/>
      <c r="Q2291" s="108"/>
      <c r="R2291" s="108"/>
      <c r="S2291" s="108"/>
      <c r="T2291" s="100">
        <f t="shared" si="386"/>
        <v>0</v>
      </c>
      <c r="U2291" s="111"/>
      <c r="V2291" s="111"/>
      <c r="W2291" s="111">
        <f>SUMIFS($F$3:F2291,$D$3:D2291,D2291,$C$3:C2291,"Buy")+SUMIFS($F$3:F2291,$D$3:D2291,D2291,$C$3:C2291,"Coin Deposit",$E$3:E2291,"&lt;&gt;")</f>
        <v>0</v>
      </c>
      <c r="X2291" s="111">
        <f t="shared" si="387"/>
        <v>0</v>
      </c>
      <c r="Y2291" s="111">
        <f>IF($D2291=Y$1,SUMIFS($H$3:$H2291,$G$3:$G2291,Y$1,$C$3:$C2291,"Sell"),0)</f>
        <v>0</v>
      </c>
      <c r="Z2291" s="111">
        <f t="shared" si="388"/>
        <v>0</v>
      </c>
      <c r="AA2291" s="111">
        <f>IF($D2291=AA$1,SUMIFS($H$3:$H2291,$G$3:$G2291,AA$1,$C$3:$C2291,"Sell"),0)</f>
        <v>0</v>
      </c>
      <c r="AB2291" s="111">
        <f t="shared" si="389"/>
        <v>0</v>
      </c>
      <c r="AC2291" s="111">
        <f>SUMIFS('Deductions and Deposits'!$H:$H,'Deductions and Deposits'!$G:$G,D2291,'Deductions and Deposits'!$F:$F,"&lt;="&amp;B2291)+SUMIFS($F$3:F2291,$D$3:D2291,D2291,$C$3:C2291,"Coin Deposit",$E$3:E2291,"")</f>
        <v>0</v>
      </c>
      <c r="AD2291" s="111">
        <f>SUMIFS('Deductions and Deposits'!$D:$D,'Deductions and Deposits'!$C:$C,D2291)+SUMIFS($F:$F,$D:$D,D2291,$C:$C,"Coin Deduction")</f>
        <v>0</v>
      </c>
      <c r="AE2291" s="111">
        <f>Table5[[#This Row],[Column4]]+Table5[[#This Row],[Column14]]+Table5[[#This Row],[Column19]]+Table5[[#This Row],[Column12]]</f>
        <v>0</v>
      </c>
      <c r="AF2291" s="111">
        <f>Table5[[#This Row],[Column5]]+Table5[[#This Row],[Column13]]+Table5[[#This Row],[Column21]]+Table5[[#This Row],[Column18]]</f>
        <v>0</v>
      </c>
      <c r="AG2291" s="111">
        <f t="shared" si="390"/>
        <v>0</v>
      </c>
      <c r="AH2291" s="111">
        <f t="shared" si="391"/>
        <v>0</v>
      </c>
      <c r="AI2291" s="111">
        <f>Table5[[#This Row],[Column17]]-Table5[[#This Row],[Column20]]</f>
        <v>0</v>
      </c>
      <c r="AJ2291" s="111">
        <f t="shared" si="392"/>
        <v>0</v>
      </c>
      <c r="AK2291" s="111">
        <f t="shared" si="385"/>
        <v>0</v>
      </c>
      <c r="AL2291" s="111">
        <f t="shared" si="393"/>
        <v>0</v>
      </c>
      <c r="AM2291" s="111" t="str">
        <f t="shared" si="394"/>
        <v/>
      </c>
      <c r="AN2291" s="111" t="str">
        <f t="shared" ca="1" si="395"/>
        <v/>
      </c>
    </row>
    <row r="2292" spans="1:40" ht="20.25" customHeight="1" x14ac:dyDescent="0.3">
      <c r="A2292" s="107"/>
      <c r="B2292" s="144"/>
      <c r="C2292" s="119"/>
      <c r="D2292" s="120"/>
      <c r="E2292" s="119"/>
      <c r="F2292" s="119"/>
      <c r="G2292" s="120"/>
      <c r="H2292" s="119"/>
      <c r="I2292" s="109"/>
      <c r="L2292" s="108"/>
      <c r="M2292" s="108"/>
      <c r="N2292" s="108"/>
      <c r="O2292" s="108"/>
      <c r="P2292" s="108"/>
      <c r="Q2292" s="108"/>
      <c r="R2292" s="108"/>
      <c r="S2292" s="108"/>
      <c r="T2292" s="100">
        <f t="shared" si="386"/>
        <v>0</v>
      </c>
      <c r="U2292" s="111"/>
      <c r="V2292" s="111"/>
      <c r="W2292" s="111">
        <f>SUMIFS($F$3:F2292,$D$3:D2292,D2292,$C$3:C2292,"Buy")+SUMIFS($F$3:F2292,$D$3:D2292,D2292,$C$3:C2292,"Coin Deposit",$E$3:E2292,"&lt;&gt;")</f>
        <v>0</v>
      </c>
      <c r="X2292" s="111">
        <f t="shared" si="387"/>
        <v>0</v>
      </c>
      <c r="Y2292" s="111">
        <f>IF($D2292=Y$1,SUMIFS($H$3:$H2292,$G$3:$G2292,Y$1,$C$3:$C2292,"Sell"),0)</f>
        <v>0</v>
      </c>
      <c r="Z2292" s="111">
        <f t="shared" si="388"/>
        <v>0</v>
      </c>
      <c r="AA2292" s="111">
        <f>IF($D2292=AA$1,SUMIFS($H$3:$H2292,$G$3:$G2292,AA$1,$C$3:$C2292,"Sell"),0)</f>
        <v>0</v>
      </c>
      <c r="AB2292" s="111">
        <f t="shared" si="389"/>
        <v>0</v>
      </c>
      <c r="AC2292" s="111">
        <f>SUMIFS('Deductions and Deposits'!$H:$H,'Deductions and Deposits'!$G:$G,D2292,'Deductions and Deposits'!$F:$F,"&lt;="&amp;B2292)+SUMIFS($F$3:F2292,$D$3:D2292,D2292,$C$3:C2292,"Coin Deposit",$E$3:E2292,"")</f>
        <v>0</v>
      </c>
      <c r="AD2292" s="111">
        <f>SUMIFS('Deductions and Deposits'!$D:$D,'Deductions and Deposits'!$C:$C,D2292)+SUMIFS($F:$F,$D:$D,D2292,$C:$C,"Coin Deduction")</f>
        <v>0</v>
      </c>
      <c r="AE2292" s="111">
        <f>Table5[[#This Row],[Column4]]+Table5[[#This Row],[Column14]]+Table5[[#This Row],[Column19]]+Table5[[#This Row],[Column12]]</f>
        <v>0</v>
      </c>
      <c r="AF2292" s="111">
        <f>Table5[[#This Row],[Column5]]+Table5[[#This Row],[Column13]]+Table5[[#This Row],[Column21]]+Table5[[#This Row],[Column18]]</f>
        <v>0</v>
      </c>
      <c r="AG2292" s="111">
        <f t="shared" si="390"/>
        <v>0</v>
      </c>
      <c r="AH2292" s="111">
        <f t="shared" si="391"/>
        <v>0</v>
      </c>
      <c r="AI2292" s="111">
        <f>Table5[[#This Row],[Column17]]-Table5[[#This Row],[Column20]]</f>
        <v>0</v>
      </c>
      <c r="AJ2292" s="111">
        <f t="shared" si="392"/>
        <v>0</v>
      </c>
      <c r="AK2292" s="111">
        <f t="shared" ref="AK2292:AK2355" si="396">AJ2292*T2292</f>
        <v>0</v>
      </c>
      <c r="AL2292" s="111">
        <f t="shared" si="393"/>
        <v>0</v>
      </c>
      <c r="AM2292" s="111" t="str">
        <f t="shared" si="394"/>
        <v/>
      </c>
      <c r="AN2292" s="111" t="str">
        <f t="shared" ca="1" si="395"/>
        <v/>
      </c>
    </row>
    <row r="2293" spans="1:40" ht="20.25" customHeight="1" x14ac:dyDescent="0.3">
      <c r="A2293" s="107"/>
      <c r="B2293" s="144"/>
      <c r="C2293" s="119"/>
      <c r="D2293" s="120"/>
      <c r="E2293" s="119"/>
      <c r="F2293" s="119"/>
      <c r="G2293" s="120"/>
      <c r="H2293" s="119"/>
      <c r="I2293" s="109"/>
      <c r="L2293" s="108"/>
      <c r="M2293" s="108"/>
      <c r="N2293" s="108"/>
      <c r="O2293" s="108"/>
      <c r="P2293" s="108"/>
      <c r="Q2293" s="108"/>
      <c r="R2293" s="108"/>
      <c r="S2293" s="108"/>
      <c r="T2293" s="100">
        <f t="shared" si="386"/>
        <v>0</v>
      </c>
      <c r="U2293" s="111"/>
      <c r="V2293" s="111"/>
      <c r="W2293" s="111">
        <f>SUMIFS($F$3:F2293,$D$3:D2293,D2293,$C$3:C2293,"Buy")+SUMIFS($F$3:F2293,$D$3:D2293,D2293,$C$3:C2293,"Coin Deposit",$E$3:E2293,"&lt;&gt;")</f>
        <v>0</v>
      </c>
      <c r="X2293" s="111">
        <f t="shared" si="387"/>
        <v>0</v>
      </c>
      <c r="Y2293" s="111">
        <f>IF($D2293=Y$1,SUMIFS($H$3:$H2293,$G$3:$G2293,Y$1,$C$3:$C2293,"Sell"),0)</f>
        <v>0</v>
      </c>
      <c r="Z2293" s="111">
        <f t="shared" si="388"/>
        <v>0</v>
      </c>
      <c r="AA2293" s="111">
        <f>IF($D2293=AA$1,SUMIFS($H$3:$H2293,$G$3:$G2293,AA$1,$C$3:$C2293,"Sell"),0)</f>
        <v>0</v>
      </c>
      <c r="AB2293" s="111">
        <f t="shared" si="389"/>
        <v>0</v>
      </c>
      <c r="AC2293" s="111">
        <f>SUMIFS('Deductions and Deposits'!$H:$H,'Deductions and Deposits'!$G:$G,D2293,'Deductions and Deposits'!$F:$F,"&lt;="&amp;B2293)+SUMIFS($F$3:F2293,$D$3:D2293,D2293,$C$3:C2293,"Coin Deposit",$E$3:E2293,"")</f>
        <v>0</v>
      </c>
      <c r="AD2293" s="111">
        <f>SUMIFS('Deductions and Deposits'!$D:$D,'Deductions and Deposits'!$C:$C,D2293)+SUMIFS($F:$F,$D:$D,D2293,$C:$C,"Coin Deduction")</f>
        <v>0</v>
      </c>
      <c r="AE2293" s="111">
        <f>Table5[[#This Row],[Column4]]+Table5[[#This Row],[Column14]]+Table5[[#This Row],[Column19]]+Table5[[#This Row],[Column12]]</f>
        <v>0</v>
      </c>
      <c r="AF2293" s="111">
        <f>Table5[[#This Row],[Column5]]+Table5[[#This Row],[Column13]]+Table5[[#This Row],[Column21]]+Table5[[#This Row],[Column18]]</f>
        <v>0</v>
      </c>
      <c r="AG2293" s="111">
        <f t="shared" si="390"/>
        <v>0</v>
      </c>
      <c r="AH2293" s="111">
        <f t="shared" si="391"/>
        <v>0</v>
      </c>
      <c r="AI2293" s="111">
        <f>Table5[[#This Row],[Column17]]-Table5[[#This Row],[Column20]]</f>
        <v>0</v>
      </c>
      <c r="AJ2293" s="111">
        <f t="shared" si="392"/>
        <v>0</v>
      </c>
      <c r="AK2293" s="111">
        <f t="shared" si="396"/>
        <v>0</v>
      </c>
      <c r="AL2293" s="111">
        <f t="shared" si="393"/>
        <v>0</v>
      </c>
      <c r="AM2293" s="111" t="str">
        <f t="shared" si="394"/>
        <v/>
      </c>
      <c r="AN2293" s="111" t="str">
        <f t="shared" ca="1" si="395"/>
        <v/>
      </c>
    </row>
    <row r="2294" spans="1:40" ht="20.25" customHeight="1" x14ac:dyDescent="0.3">
      <c r="A2294" s="107"/>
      <c r="B2294" s="144"/>
      <c r="C2294" s="119"/>
      <c r="D2294" s="120"/>
      <c r="E2294" s="119"/>
      <c r="F2294" s="119"/>
      <c r="G2294" s="120"/>
      <c r="H2294" s="119"/>
      <c r="I2294" s="109"/>
      <c r="L2294" s="108"/>
      <c r="M2294" s="108"/>
      <c r="N2294" s="108"/>
      <c r="O2294" s="108"/>
      <c r="P2294" s="108"/>
      <c r="Q2294" s="108"/>
      <c r="R2294" s="108"/>
      <c r="S2294" s="108"/>
      <c r="T2294" s="100">
        <f t="shared" si="386"/>
        <v>0</v>
      </c>
      <c r="U2294" s="111"/>
      <c r="V2294" s="111"/>
      <c r="W2294" s="111">
        <f>SUMIFS($F$3:F2294,$D$3:D2294,D2294,$C$3:C2294,"Buy")+SUMIFS($F$3:F2294,$D$3:D2294,D2294,$C$3:C2294,"Coin Deposit",$E$3:E2294,"&lt;&gt;")</f>
        <v>0</v>
      </c>
      <c r="X2294" s="111">
        <f t="shared" si="387"/>
        <v>0</v>
      </c>
      <c r="Y2294" s="111">
        <f>IF($D2294=Y$1,SUMIFS($H$3:$H2294,$G$3:$G2294,Y$1,$C$3:$C2294,"Sell"),0)</f>
        <v>0</v>
      </c>
      <c r="Z2294" s="111">
        <f t="shared" si="388"/>
        <v>0</v>
      </c>
      <c r="AA2294" s="111">
        <f>IF($D2294=AA$1,SUMIFS($H$3:$H2294,$G$3:$G2294,AA$1,$C$3:$C2294,"Sell"),0)</f>
        <v>0</v>
      </c>
      <c r="AB2294" s="111">
        <f t="shared" si="389"/>
        <v>0</v>
      </c>
      <c r="AC2294" s="111">
        <f>SUMIFS('Deductions and Deposits'!$H:$H,'Deductions and Deposits'!$G:$G,D2294,'Deductions and Deposits'!$F:$F,"&lt;="&amp;B2294)+SUMIFS($F$3:F2294,$D$3:D2294,D2294,$C$3:C2294,"Coin Deposit",$E$3:E2294,"")</f>
        <v>0</v>
      </c>
      <c r="AD2294" s="111">
        <f>SUMIFS('Deductions and Deposits'!$D:$D,'Deductions and Deposits'!$C:$C,D2294)+SUMIFS($F:$F,$D:$D,D2294,$C:$C,"Coin Deduction")</f>
        <v>0</v>
      </c>
      <c r="AE2294" s="111">
        <f>Table5[[#This Row],[Column4]]+Table5[[#This Row],[Column14]]+Table5[[#This Row],[Column19]]+Table5[[#This Row],[Column12]]</f>
        <v>0</v>
      </c>
      <c r="AF2294" s="111">
        <f>Table5[[#This Row],[Column5]]+Table5[[#This Row],[Column13]]+Table5[[#This Row],[Column21]]+Table5[[#This Row],[Column18]]</f>
        <v>0</v>
      </c>
      <c r="AG2294" s="111">
        <f t="shared" si="390"/>
        <v>0</v>
      </c>
      <c r="AH2294" s="111">
        <f t="shared" si="391"/>
        <v>0</v>
      </c>
      <c r="AI2294" s="111">
        <f>Table5[[#This Row],[Column17]]-Table5[[#This Row],[Column20]]</f>
        <v>0</v>
      </c>
      <c r="AJ2294" s="111">
        <f t="shared" si="392"/>
        <v>0</v>
      </c>
      <c r="AK2294" s="111">
        <f t="shared" si="396"/>
        <v>0</v>
      </c>
      <c r="AL2294" s="111">
        <f t="shared" si="393"/>
        <v>0</v>
      </c>
      <c r="AM2294" s="111" t="str">
        <f t="shared" si="394"/>
        <v/>
      </c>
      <c r="AN2294" s="111" t="str">
        <f t="shared" ca="1" si="395"/>
        <v/>
      </c>
    </row>
    <row r="2295" spans="1:40" ht="20.25" customHeight="1" x14ac:dyDescent="0.3">
      <c r="A2295" s="107"/>
      <c r="B2295" s="144"/>
      <c r="C2295" s="119"/>
      <c r="D2295" s="120"/>
      <c r="E2295" s="119"/>
      <c r="F2295" s="119"/>
      <c r="G2295" s="120"/>
      <c r="H2295" s="119"/>
      <c r="I2295" s="109"/>
      <c r="L2295" s="108"/>
      <c r="M2295" s="108"/>
      <c r="N2295" s="108"/>
      <c r="O2295" s="108"/>
      <c r="P2295" s="108"/>
      <c r="Q2295" s="108"/>
      <c r="R2295" s="108"/>
      <c r="S2295" s="108"/>
      <c r="T2295" s="100">
        <f t="shared" si="386"/>
        <v>0</v>
      </c>
      <c r="U2295" s="111"/>
      <c r="V2295" s="111"/>
      <c r="W2295" s="111">
        <f>SUMIFS($F$3:F2295,$D$3:D2295,D2295,$C$3:C2295,"Buy")+SUMIFS($F$3:F2295,$D$3:D2295,D2295,$C$3:C2295,"Coin Deposit",$E$3:E2295,"&lt;&gt;")</f>
        <v>0</v>
      </c>
      <c r="X2295" s="111">
        <f t="shared" si="387"/>
        <v>0</v>
      </c>
      <c r="Y2295" s="111">
        <f>IF($D2295=Y$1,SUMIFS($H$3:$H2295,$G$3:$G2295,Y$1,$C$3:$C2295,"Sell"),0)</f>
        <v>0</v>
      </c>
      <c r="Z2295" s="111">
        <f t="shared" si="388"/>
        <v>0</v>
      </c>
      <c r="AA2295" s="111">
        <f>IF($D2295=AA$1,SUMIFS($H$3:$H2295,$G$3:$G2295,AA$1,$C$3:$C2295,"Sell"),0)</f>
        <v>0</v>
      </c>
      <c r="AB2295" s="111">
        <f t="shared" si="389"/>
        <v>0</v>
      </c>
      <c r="AC2295" s="111">
        <f>SUMIFS('Deductions and Deposits'!$H:$H,'Deductions and Deposits'!$G:$G,D2295,'Deductions and Deposits'!$F:$F,"&lt;="&amp;B2295)+SUMIFS($F$3:F2295,$D$3:D2295,D2295,$C$3:C2295,"Coin Deposit",$E$3:E2295,"")</f>
        <v>0</v>
      </c>
      <c r="AD2295" s="111">
        <f>SUMIFS('Deductions and Deposits'!$D:$D,'Deductions and Deposits'!$C:$C,D2295)+SUMIFS($F:$F,$D:$D,D2295,$C:$C,"Coin Deduction")</f>
        <v>0</v>
      </c>
      <c r="AE2295" s="111">
        <f>Table5[[#This Row],[Column4]]+Table5[[#This Row],[Column14]]+Table5[[#This Row],[Column19]]+Table5[[#This Row],[Column12]]</f>
        <v>0</v>
      </c>
      <c r="AF2295" s="111">
        <f>Table5[[#This Row],[Column5]]+Table5[[#This Row],[Column13]]+Table5[[#This Row],[Column21]]+Table5[[#This Row],[Column18]]</f>
        <v>0</v>
      </c>
      <c r="AG2295" s="111">
        <f t="shared" si="390"/>
        <v>0</v>
      </c>
      <c r="AH2295" s="111">
        <f t="shared" si="391"/>
        <v>0</v>
      </c>
      <c r="AI2295" s="111">
        <f>Table5[[#This Row],[Column17]]-Table5[[#This Row],[Column20]]</f>
        <v>0</v>
      </c>
      <c r="AJ2295" s="111">
        <f t="shared" si="392"/>
        <v>0</v>
      </c>
      <c r="AK2295" s="111">
        <f t="shared" si="396"/>
        <v>0</v>
      </c>
      <c r="AL2295" s="111">
        <f t="shared" si="393"/>
        <v>0</v>
      </c>
      <c r="AM2295" s="111" t="str">
        <f t="shared" si="394"/>
        <v/>
      </c>
      <c r="AN2295" s="111" t="str">
        <f t="shared" ca="1" si="395"/>
        <v/>
      </c>
    </row>
    <row r="2296" spans="1:40" ht="20.25" customHeight="1" x14ac:dyDescent="0.3">
      <c r="A2296" s="107"/>
      <c r="B2296" s="144"/>
      <c r="C2296" s="119"/>
      <c r="D2296" s="120"/>
      <c r="E2296" s="119"/>
      <c r="F2296" s="119"/>
      <c r="G2296" s="120"/>
      <c r="H2296" s="119"/>
      <c r="I2296" s="109"/>
      <c r="L2296" s="108"/>
      <c r="M2296" s="108"/>
      <c r="N2296" s="108"/>
      <c r="O2296" s="108"/>
      <c r="P2296" s="108"/>
      <c r="Q2296" s="108"/>
      <c r="R2296" s="108"/>
      <c r="S2296" s="108"/>
      <c r="T2296" s="100">
        <f t="shared" si="386"/>
        <v>0</v>
      </c>
      <c r="U2296" s="111"/>
      <c r="V2296" s="111"/>
      <c r="W2296" s="111">
        <f>SUMIFS($F$3:F2296,$D$3:D2296,D2296,$C$3:C2296,"Buy")+SUMIFS($F$3:F2296,$D$3:D2296,D2296,$C$3:C2296,"Coin Deposit",$E$3:E2296,"&lt;&gt;")</f>
        <v>0</v>
      </c>
      <c r="X2296" s="111">
        <f t="shared" si="387"/>
        <v>0</v>
      </c>
      <c r="Y2296" s="111">
        <f>IF($D2296=Y$1,SUMIFS($H$3:$H2296,$G$3:$G2296,Y$1,$C$3:$C2296,"Sell"),0)</f>
        <v>0</v>
      </c>
      <c r="Z2296" s="111">
        <f t="shared" si="388"/>
        <v>0</v>
      </c>
      <c r="AA2296" s="111">
        <f>IF($D2296=AA$1,SUMIFS($H$3:$H2296,$G$3:$G2296,AA$1,$C$3:$C2296,"Sell"),0)</f>
        <v>0</v>
      </c>
      <c r="AB2296" s="111">
        <f t="shared" si="389"/>
        <v>0</v>
      </c>
      <c r="AC2296" s="111">
        <f>SUMIFS('Deductions and Deposits'!$H:$H,'Deductions and Deposits'!$G:$G,D2296,'Deductions and Deposits'!$F:$F,"&lt;="&amp;B2296)+SUMIFS($F$3:F2296,$D$3:D2296,D2296,$C$3:C2296,"Coin Deposit",$E$3:E2296,"")</f>
        <v>0</v>
      </c>
      <c r="AD2296" s="111">
        <f>SUMIFS('Deductions and Deposits'!$D:$D,'Deductions and Deposits'!$C:$C,D2296)+SUMIFS($F:$F,$D:$D,D2296,$C:$C,"Coin Deduction")</f>
        <v>0</v>
      </c>
      <c r="AE2296" s="111">
        <f>Table5[[#This Row],[Column4]]+Table5[[#This Row],[Column14]]+Table5[[#This Row],[Column19]]+Table5[[#This Row],[Column12]]</f>
        <v>0</v>
      </c>
      <c r="AF2296" s="111">
        <f>Table5[[#This Row],[Column5]]+Table5[[#This Row],[Column13]]+Table5[[#This Row],[Column21]]+Table5[[#This Row],[Column18]]</f>
        <v>0</v>
      </c>
      <c r="AG2296" s="111">
        <f t="shared" si="390"/>
        <v>0</v>
      </c>
      <c r="AH2296" s="111">
        <f t="shared" si="391"/>
        <v>0</v>
      </c>
      <c r="AI2296" s="111">
        <f>Table5[[#This Row],[Column17]]-Table5[[#This Row],[Column20]]</f>
        <v>0</v>
      </c>
      <c r="AJ2296" s="111">
        <f t="shared" si="392"/>
        <v>0</v>
      </c>
      <c r="AK2296" s="111">
        <f t="shared" si="396"/>
        <v>0</v>
      </c>
      <c r="AL2296" s="111">
        <f t="shared" si="393"/>
        <v>0</v>
      </c>
      <c r="AM2296" s="111" t="str">
        <f t="shared" si="394"/>
        <v/>
      </c>
      <c r="AN2296" s="111" t="str">
        <f t="shared" ca="1" si="395"/>
        <v/>
      </c>
    </row>
    <row r="2297" spans="1:40" ht="20.25" customHeight="1" x14ac:dyDescent="0.3">
      <c r="A2297" s="107"/>
      <c r="B2297" s="144"/>
      <c r="C2297" s="119"/>
      <c r="D2297" s="120"/>
      <c r="E2297" s="119"/>
      <c r="F2297" s="119"/>
      <c r="G2297" s="120"/>
      <c r="H2297" s="119"/>
      <c r="I2297" s="109"/>
      <c r="L2297" s="108"/>
      <c r="M2297" s="108"/>
      <c r="N2297" s="108"/>
      <c r="O2297" s="108"/>
      <c r="P2297" s="108"/>
      <c r="Q2297" s="108"/>
      <c r="R2297" s="108"/>
      <c r="S2297" s="108"/>
      <c r="T2297" s="100">
        <f t="shared" si="386"/>
        <v>0</v>
      </c>
      <c r="U2297" s="111"/>
      <c r="V2297" s="111"/>
      <c r="W2297" s="111">
        <f>SUMIFS($F$3:F2297,$D$3:D2297,D2297,$C$3:C2297,"Buy")+SUMIFS($F$3:F2297,$D$3:D2297,D2297,$C$3:C2297,"Coin Deposit",$E$3:E2297,"&lt;&gt;")</f>
        <v>0</v>
      </c>
      <c r="X2297" s="111">
        <f t="shared" si="387"/>
        <v>0</v>
      </c>
      <c r="Y2297" s="111">
        <f>IF($D2297=Y$1,SUMIFS($H$3:$H2297,$G$3:$G2297,Y$1,$C$3:$C2297,"Sell"),0)</f>
        <v>0</v>
      </c>
      <c r="Z2297" s="111">
        <f t="shared" si="388"/>
        <v>0</v>
      </c>
      <c r="AA2297" s="111">
        <f>IF($D2297=AA$1,SUMIFS($H$3:$H2297,$G$3:$G2297,AA$1,$C$3:$C2297,"Sell"),0)</f>
        <v>0</v>
      </c>
      <c r="AB2297" s="111">
        <f t="shared" si="389"/>
        <v>0</v>
      </c>
      <c r="AC2297" s="111">
        <f>SUMIFS('Deductions and Deposits'!$H:$H,'Deductions and Deposits'!$G:$G,D2297,'Deductions and Deposits'!$F:$F,"&lt;="&amp;B2297)+SUMIFS($F$3:F2297,$D$3:D2297,D2297,$C$3:C2297,"Coin Deposit",$E$3:E2297,"")</f>
        <v>0</v>
      </c>
      <c r="AD2297" s="111">
        <f>SUMIFS('Deductions and Deposits'!$D:$D,'Deductions and Deposits'!$C:$C,D2297)+SUMIFS($F:$F,$D:$D,D2297,$C:$C,"Coin Deduction")</f>
        <v>0</v>
      </c>
      <c r="AE2297" s="111">
        <f>Table5[[#This Row],[Column4]]+Table5[[#This Row],[Column14]]+Table5[[#This Row],[Column19]]+Table5[[#This Row],[Column12]]</f>
        <v>0</v>
      </c>
      <c r="AF2297" s="111">
        <f>Table5[[#This Row],[Column5]]+Table5[[#This Row],[Column13]]+Table5[[#This Row],[Column21]]+Table5[[#This Row],[Column18]]</f>
        <v>0</v>
      </c>
      <c r="AG2297" s="111">
        <f t="shared" si="390"/>
        <v>0</v>
      </c>
      <c r="AH2297" s="111">
        <f t="shared" si="391"/>
        <v>0</v>
      </c>
      <c r="AI2297" s="111">
        <f>Table5[[#This Row],[Column17]]-Table5[[#This Row],[Column20]]</f>
        <v>0</v>
      </c>
      <c r="AJ2297" s="111">
        <f t="shared" si="392"/>
        <v>0</v>
      </c>
      <c r="AK2297" s="111">
        <f t="shared" si="396"/>
        <v>0</v>
      </c>
      <c r="AL2297" s="111">
        <f t="shared" si="393"/>
        <v>0</v>
      </c>
      <c r="AM2297" s="111" t="str">
        <f t="shared" si="394"/>
        <v/>
      </c>
      <c r="AN2297" s="111" t="str">
        <f t="shared" ca="1" si="395"/>
        <v/>
      </c>
    </row>
    <row r="2298" spans="1:40" ht="20.25" customHeight="1" x14ac:dyDescent="0.3">
      <c r="A2298" s="107"/>
      <c r="B2298" s="144"/>
      <c r="C2298" s="119"/>
      <c r="D2298" s="120"/>
      <c r="E2298" s="119"/>
      <c r="F2298" s="119"/>
      <c r="G2298" s="120"/>
      <c r="H2298" s="119"/>
      <c r="I2298" s="109"/>
      <c r="L2298" s="108"/>
      <c r="M2298" s="108"/>
      <c r="N2298" s="108"/>
      <c r="O2298" s="108"/>
      <c r="P2298" s="108"/>
      <c r="Q2298" s="108"/>
      <c r="R2298" s="108"/>
      <c r="S2298" s="108"/>
      <c r="T2298" s="100">
        <f t="shared" si="386"/>
        <v>0</v>
      </c>
      <c r="U2298" s="111"/>
      <c r="V2298" s="111"/>
      <c r="W2298" s="111">
        <f>SUMIFS($F$3:F2298,$D$3:D2298,D2298,$C$3:C2298,"Buy")+SUMIFS($F$3:F2298,$D$3:D2298,D2298,$C$3:C2298,"Coin Deposit",$E$3:E2298,"&lt;&gt;")</f>
        <v>0</v>
      </c>
      <c r="X2298" s="111">
        <f t="shared" si="387"/>
        <v>0</v>
      </c>
      <c r="Y2298" s="111">
        <f>IF($D2298=Y$1,SUMIFS($H$3:$H2298,$G$3:$G2298,Y$1,$C$3:$C2298,"Sell"),0)</f>
        <v>0</v>
      </c>
      <c r="Z2298" s="111">
        <f t="shared" si="388"/>
        <v>0</v>
      </c>
      <c r="AA2298" s="111">
        <f>IF($D2298=AA$1,SUMIFS($H$3:$H2298,$G$3:$G2298,AA$1,$C$3:$C2298,"Sell"),0)</f>
        <v>0</v>
      </c>
      <c r="AB2298" s="111">
        <f t="shared" si="389"/>
        <v>0</v>
      </c>
      <c r="AC2298" s="111">
        <f>SUMIFS('Deductions and Deposits'!$H:$H,'Deductions and Deposits'!$G:$G,D2298,'Deductions and Deposits'!$F:$F,"&lt;="&amp;B2298)+SUMIFS($F$3:F2298,$D$3:D2298,D2298,$C$3:C2298,"Coin Deposit",$E$3:E2298,"")</f>
        <v>0</v>
      </c>
      <c r="AD2298" s="111">
        <f>SUMIFS('Deductions and Deposits'!$D:$D,'Deductions and Deposits'!$C:$C,D2298)+SUMIFS($F:$F,$D:$D,D2298,$C:$C,"Coin Deduction")</f>
        <v>0</v>
      </c>
      <c r="AE2298" s="111">
        <f>Table5[[#This Row],[Column4]]+Table5[[#This Row],[Column14]]+Table5[[#This Row],[Column19]]+Table5[[#This Row],[Column12]]</f>
        <v>0</v>
      </c>
      <c r="AF2298" s="111">
        <f>Table5[[#This Row],[Column5]]+Table5[[#This Row],[Column13]]+Table5[[#This Row],[Column21]]+Table5[[#This Row],[Column18]]</f>
        <v>0</v>
      </c>
      <c r="AG2298" s="111">
        <f t="shared" si="390"/>
        <v>0</v>
      </c>
      <c r="AH2298" s="111">
        <f t="shared" si="391"/>
        <v>0</v>
      </c>
      <c r="AI2298" s="111">
        <f>Table5[[#This Row],[Column17]]-Table5[[#This Row],[Column20]]</f>
        <v>0</v>
      </c>
      <c r="AJ2298" s="111">
        <f t="shared" si="392"/>
        <v>0</v>
      </c>
      <c r="AK2298" s="111">
        <f t="shared" si="396"/>
        <v>0</v>
      </c>
      <c r="AL2298" s="111">
        <f t="shared" si="393"/>
        <v>0</v>
      </c>
      <c r="AM2298" s="111" t="str">
        <f t="shared" si="394"/>
        <v/>
      </c>
      <c r="AN2298" s="111" t="str">
        <f t="shared" ca="1" si="395"/>
        <v/>
      </c>
    </row>
    <row r="2299" spans="1:40" ht="20.25" customHeight="1" x14ac:dyDescent="0.3">
      <c r="A2299" s="107"/>
      <c r="B2299" s="144"/>
      <c r="C2299" s="119"/>
      <c r="D2299" s="120"/>
      <c r="E2299" s="119"/>
      <c r="F2299" s="119"/>
      <c r="G2299" s="120"/>
      <c r="H2299" s="119"/>
      <c r="I2299" s="109"/>
      <c r="L2299" s="108"/>
      <c r="M2299" s="108"/>
      <c r="N2299" s="108"/>
      <c r="O2299" s="108"/>
      <c r="P2299" s="108"/>
      <c r="Q2299" s="108"/>
      <c r="R2299" s="108"/>
      <c r="S2299" s="108"/>
      <c r="T2299" s="100">
        <f t="shared" si="386"/>
        <v>0</v>
      </c>
      <c r="U2299" s="111"/>
      <c r="V2299" s="111"/>
      <c r="W2299" s="111">
        <f>SUMIFS($F$3:F2299,$D$3:D2299,D2299,$C$3:C2299,"Buy")+SUMIFS($F$3:F2299,$D$3:D2299,D2299,$C$3:C2299,"Coin Deposit",$E$3:E2299,"&lt;&gt;")</f>
        <v>0</v>
      </c>
      <c r="X2299" s="111">
        <f t="shared" si="387"/>
        <v>0</v>
      </c>
      <c r="Y2299" s="111">
        <f>IF($D2299=Y$1,SUMIFS($H$3:$H2299,$G$3:$G2299,Y$1,$C$3:$C2299,"Sell"),0)</f>
        <v>0</v>
      </c>
      <c r="Z2299" s="111">
        <f t="shared" si="388"/>
        <v>0</v>
      </c>
      <c r="AA2299" s="111">
        <f>IF($D2299=AA$1,SUMIFS($H$3:$H2299,$G$3:$G2299,AA$1,$C$3:$C2299,"Sell"),0)</f>
        <v>0</v>
      </c>
      <c r="AB2299" s="111">
        <f t="shared" si="389"/>
        <v>0</v>
      </c>
      <c r="AC2299" s="111">
        <f>SUMIFS('Deductions and Deposits'!$H:$H,'Deductions and Deposits'!$G:$G,D2299,'Deductions and Deposits'!$F:$F,"&lt;="&amp;B2299)+SUMIFS($F$3:F2299,$D$3:D2299,D2299,$C$3:C2299,"Coin Deposit",$E$3:E2299,"")</f>
        <v>0</v>
      </c>
      <c r="AD2299" s="111">
        <f>SUMIFS('Deductions and Deposits'!$D:$D,'Deductions and Deposits'!$C:$C,D2299)+SUMIFS($F:$F,$D:$D,D2299,$C:$C,"Coin Deduction")</f>
        <v>0</v>
      </c>
      <c r="AE2299" s="111">
        <f>Table5[[#This Row],[Column4]]+Table5[[#This Row],[Column14]]+Table5[[#This Row],[Column19]]+Table5[[#This Row],[Column12]]</f>
        <v>0</v>
      </c>
      <c r="AF2299" s="111">
        <f>Table5[[#This Row],[Column5]]+Table5[[#This Row],[Column13]]+Table5[[#This Row],[Column21]]+Table5[[#This Row],[Column18]]</f>
        <v>0</v>
      </c>
      <c r="AG2299" s="111">
        <f t="shared" si="390"/>
        <v>0</v>
      </c>
      <c r="AH2299" s="111">
        <f t="shared" si="391"/>
        <v>0</v>
      </c>
      <c r="AI2299" s="111">
        <f>Table5[[#This Row],[Column17]]-Table5[[#This Row],[Column20]]</f>
        <v>0</v>
      </c>
      <c r="AJ2299" s="111">
        <f t="shared" si="392"/>
        <v>0</v>
      </c>
      <c r="AK2299" s="111">
        <f t="shared" si="396"/>
        <v>0</v>
      </c>
      <c r="AL2299" s="111">
        <f t="shared" si="393"/>
        <v>0</v>
      </c>
      <c r="AM2299" s="111" t="str">
        <f t="shared" si="394"/>
        <v/>
      </c>
      <c r="AN2299" s="111" t="str">
        <f t="shared" ca="1" si="395"/>
        <v/>
      </c>
    </row>
    <row r="2300" spans="1:40" ht="20.25" customHeight="1" x14ac:dyDescent="0.3">
      <c r="A2300" s="107"/>
      <c r="B2300" s="144"/>
      <c r="C2300" s="119"/>
      <c r="D2300" s="120"/>
      <c r="E2300" s="119"/>
      <c r="F2300" s="119"/>
      <c r="G2300" s="120"/>
      <c r="H2300" s="119"/>
      <c r="I2300" s="109"/>
      <c r="L2300" s="108"/>
      <c r="M2300" s="108"/>
      <c r="N2300" s="108"/>
      <c r="O2300" s="108"/>
      <c r="P2300" s="108"/>
      <c r="Q2300" s="108"/>
      <c r="R2300" s="108"/>
      <c r="S2300" s="108"/>
      <c r="T2300" s="100">
        <f t="shared" si="386"/>
        <v>0</v>
      </c>
      <c r="U2300" s="111"/>
      <c r="V2300" s="111"/>
      <c r="W2300" s="111">
        <f>SUMIFS($F$3:F2300,$D$3:D2300,D2300,$C$3:C2300,"Buy")+SUMIFS($F$3:F2300,$D$3:D2300,D2300,$C$3:C2300,"Coin Deposit",$E$3:E2300,"&lt;&gt;")</f>
        <v>0</v>
      </c>
      <c r="X2300" s="111">
        <f t="shared" si="387"/>
        <v>0</v>
      </c>
      <c r="Y2300" s="111">
        <f>IF($D2300=Y$1,SUMIFS($H$3:$H2300,$G$3:$G2300,Y$1,$C$3:$C2300,"Sell"),0)</f>
        <v>0</v>
      </c>
      <c r="Z2300" s="111">
        <f t="shared" si="388"/>
        <v>0</v>
      </c>
      <c r="AA2300" s="111">
        <f>IF($D2300=AA$1,SUMIFS($H$3:$H2300,$G$3:$G2300,AA$1,$C$3:$C2300,"Sell"),0)</f>
        <v>0</v>
      </c>
      <c r="AB2300" s="111">
        <f t="shared" si="389"/>
        <v>0</v>
      </c>
      <c r="AC2300" s="111">
        <f>SUMIFS('Deductions and Deposits'!$H:$H,'Deductions and Deposits'!$G:$G,D2300,'Deductions and Deposits'!$F:$F,"&lt;="&amp;B2300)+SUMIFS($F$3:F2300,$D$3:D2300,D2300,$C$3:C2300,"Coin Deposit",$E$3:E2300,"")</f>
        <v>0</v>
      </c>
      <c r="AD2300" s="111">
        <f>SUMIFS('Deductions and Deposits'!$D:$D,'Deductions and Deposits'!$C:$C,D2300)+SUMIFS($F:$F,$D:$D,D2300,$C:$C,"Coin Deduction")</f>
        <v>0</v>
      </c>
      <c r="AE2300" s="111">
        <f>Table5[[#This Row],[Column4]]+Table5[[#This Row],[Column14]]+Table5[[#This Row],[Column19]]+Table5[[#This Row],[Column12]]</f>
        <v>0</v>
      </c>
      <c r="AF2300" s="111">
        <f>Table5[[#This Row],[Column5]]+Table5[[#This Row],[Column13]]+Table5[[#This Row],[Column21]]+Table5[[#This Row],[Column18]]</f>
        <v>0</v>
      </c>
      <c r="AG2300" s="111">
        <f t="shared" si="390"/>
        <v>0</v>
      </c>
      <c r="AH2300" s="111">
        <f t="shared" si="391"/>
        <v>0</v>
      </c>
      <c r="AI2300" s="111">
        <f>Table5[[#This Row],[Column17]]-Table5[[#This Row],[Column20]]</f>
        <v>0</v>
      </c>
      <c r="AJ2300" s="111">
        <f t="shared" si="392"/>
        <v>0</v>
      </c>
      <c r="AK2300" s="111">
        <f t="shared" si="396"/>
        <v>0</v>
      </c>
      <c r="AL2300" s="111">
        <f t="shared" si="393"/>
        <v>0</v>
      </c>
      <c r="AM2300" s="111" t="str">
        <f t="shared" si="394"/>
        <v/>
      </c>
      <c r="AN2300" s="111" t="str">
        <f t="shared" ca="1" si="395"/>
        <v/>
      </c>
    </row>
    <row r="2301" spans="1:40" ht="20.25" customHeight="1" x14ac:dyDescent="0.3">
      <c r="A2301" s="107"/>
      <c r="B2301" s="144"/>
      <c r="C2301" s="119"/>
      <c r="D2301" s="120"/>
      <c r="E2301" s="119"/>
      <c r="F2301" s="119"/>
      <c r="G2301" s="120"/>
      <c r="H2301" s="119"/>
      <c r="I2301" s="109"/>
      <c r="L2301" s="108"/>
      <c r="M2301" s="108"/>
      <c r="N2301" s="108"/>
      <c r="O2301" s="108"/>
      <c r="P2301" s="108"/>
      <c r="Q2301" s="108"/>
      <c r="R2301" s="108"/>
      <c r="S2301" s="108"/>
      <c r="T2301" s="100">
        <f t="shared" si="386"/>
        <v>0</v>
      </c>
      <c r="U2301" s="111"/>
      <c r="V2301" s="111"/>
      <c r="W2301" s="111">
        <f>SUMIFS($F$3:F2301,$D$3:D2301,D2301,$C$3:C2301,"Buy")+SUMIFS($F$3:F2301,$D$3:D2301,D2301,$C$3:C2301,"Coin Deposit",$E$3:E2301,"&lt;&gt;")</f>
        <v>0</v>
      </c>
      <c r="X2301" s="111">
        <f t="shared" si="387"/>
        <v>0</v>
      </c>
      <c r="Y2301" s="111">
        <f>IF($D2301=Y$1,SUMIFS($H$3:$H2301,$G$3:$G2301,Y$1,$C$3:$C2301,"Sell"),0)</f>
        <v>0</v>
      </c>
      <c r="Z2301" s="111">
        <f t="shared" si="388"/>
        <v>0</v>
      </c>
      <c r="AA2301" s="111">
        <f>IF($D2301=AA$1,SUMIFS($H$3:$H2301,$G$3:$G2301,AA$1,$C$3:$C2301,"Sell"),0)</f>
        <v>0</v>
      </c>
      <c r="AB2301" s="111">
        <f t="shared" si="389"/>
        <v>0</v>
      </c>
      <c r="AC2301" s="111">
        <f>SUMIFS('Deductions and Deposits'!$H:$H,'Deductions and Deposits'!$G:$G,D2301,'Deductions and Deposits'!$F:$F,"&lt;="&amp;B2301)+SUMIFS($F$3:F2301,$D$3:D2301,D2301,$C$3:C2301,"Coin Deposit",$E$3:E2301,"")</f>
        <v>0</v>
      </c>
      <c r="AD2301" s="111">
        <f>SUMIFS('Deductions and Deposits'!$D:$D,'Deductions and Deposits'!$C:$C,D2301)+SUMIFS($F:$F,$D:$D,D2301,$C:$C,"Coin Deduction")</f>
        <v>0</v>
      </c>
      <c r="AE2301" s="111">
        <f>Table5[[#This Row],[Column4]]+Table5[[#This Row],[Column14]]+Table5[[#This Row],[Column19]]+Table5[[#This Row],[Column12]]</f>
        <v>0</v>
      </c>
      <c r="AF2301" s="111">
        <f>Table5[[#This Row],[Column5]]+Table5[[#This Row],[Column13]]+Table5[[#This Row],[Column21]]+Table5[[#This Row],[Column18]]</f>
        <v>0</v>
      </c>
      <c r="AG2301" s="111">
        <f t="shared" si="390"/>
        <v>0</v>
      </c>
      <c r="AH2301" s="111">
        <f t="shared" si="391"/>
        <v>0</v>
      </c>
      <c r="AI2301" s="111">
        <f>Table5[[#This Row],[Column17]]-Table5[[#This Row],[Column20]]</f>
        <v>0</v>
      </c>
      <c r="AJ2301" s="111">
        <f t="shared" si="392"/>
        <v>0</v>
      </c>
      <c r="AK2301" s="111">
        <f t="shared" si="396"/>
        <v>0</v>
      </c>
      <c r="AL2301" s="111">
        <f t="shared" si="393"/>
        <v>0</v>
      </c>
      <c r="AM2301" s="111" t="str">
        <f t="shared" si="394"/>
        <v/>
      </c>
      <c r="AN2301" s="111" t="str">
        <f t="shared" ca="1" si="395"/>
        <v/>
      </c>
    </row>
    <row r="2302" spans="1:40" ht="20.25" customHeight="1" x14ac:dyDescent="0.3">
      <c r="A2302" s="107"/>
      <c r="B2302" s="144"/>
      <c r="C2302" s="119"/>
      <c r="D2302" s="120"/>
      <c r="E2302" s="119"/>
      <c r="F2302" s="119"/>
      <c r="G2302" s="120"/>
      <c r="H2302" s="119"/>
      <c r="I2302" s="109"/>
      <c r="L2302" s="108"/>
      <c r="M2302" s="108"/>
      <c r="N2302" s="108"/>
      <c r="O2302" s="108"/>
      <c r="P2302" s="108"/>
      <c r="Q2302" s="108"/>
      <c r="R2302" s="108"/>
      <c r="S2302" s="108"/>
      <c r="T2302" s="100">
        <f t="shared" si="386"/>
        <v>0</v>
      </c>
      <c r="U2302" s="111"/>
      <c r="V2302" s="111"/>
      <c r="W2302" s="111">
        <f>SUMIFS($F$3:F2302,$D$3:D2302,D2302,$C$3:C2302,"Buy")+SUMIFS($F$3:F2302,$D$3:D2302,D2302,$C$3:C2302,"Coin Deposit",$E$3:E2302,"&lt;&gt;")</f>
        <v>0</v>
      </c>
      <c r="X2302" s="111">
        <f t="shared" si="387"/>
        <v>0</v>
      </c>
      <c r="Y2302" s="111">
        <f>IF($D2302=Y$1,SUMIFS($H$3:$H2302,$G$3:$G2302,Y$1,$C$3:$C2302,"Sell"),0)</f>
        <v>0</v>
      </c>
      <c r="Z2302" s="111">
        <f t="shared" si="388"/>
        <v>0</v>
      </c>
      <c r="AA2302" s="111">
        <f>IF($D2302=AA$1,SUMIFS($H$3:$H2302,$G$3:$G2302,AA$1,$C$3:$C2302,"Sell"),0)</f>
        <v>0</v>
      </c>
      <c r="AB2302" s="111">
        <f t="shared" si="389"/>
        <v>0</v>
      </c>
      <c r="AC2302" s="111">
        <f>SUMIFS('Deductions and Deposits'!$H:$H,'Deductions and Deposits'!$G:$G,D2302,'Deductions and Deposits'!$F:$F,"&lt;="&amp;B2302)+SUMIFS($F$3:F2302,$D$3:D2302,D2302,$C$3:C2302,"Coin Deposit",$E$3:E2302,"")</f>
        <v>0</v>
      </c>
      <c r="AD2302" s="111">
        <f>SUMIFS('Deductions and Deposits'!$D:$D,'Deductions and Deposits'!$C:$C,D2302)+SUMIFS($F:$F,$D:$D,D2302,$C:$C,"Coin Deduction")</f>
        <v>0</v>
      </c>
      <c r="AE2302" s="111">
        <f>Table5[[#This Row],[Column4]]+Table5[[#This Row],[Column14]]+Table5[[#This Row],[Column19]]+Table5[[#This Row],[Column12]]</f>
        <v>0</v>
      </c>
      <c r="AF2302" s="111">
        <f>Table5[[#This Row],[Column5]]+Table5[[#This Row],[Column13]]+Table5[[#This Row],[Column21]]+Table5[[#This Row],[Column18]]</f>
        <v>0</v>
      </c>
      <c r="AG2302" s="111">
        <f t="shared" si="390"/>
        <v>0</v>
      </c>
      <c r="AH2302" s="111">
        <f t="shared" si="391"/>
        <v>0</v>
      </c>
      <c r="AI2302" s="111">
        <f>Table5[[#This Row],[Column17]]-Table5[[#This Row],[Column20]]</f>
        <v>0</v>
      </c>
      <c r="AJ2302" s="111">
        <f t="shared" si="392"/>
        <v>0</v>
      </c>
      <c r="AK2302" s="111">
        <f t="shared" si="396"/>
        <v>0</v>
      </c>
      <c r="AL2302" s="111">
        <f t="shared" si="393"/>
        <v>0</v>
      </c>
      <c r="AM2302" s="111" t="str">
        <f t="shared" si="394"/>
        <v/>
      </c>
      <c r="AN2302" s="111" t="str">
        <f t="shared" ca="1" si="395"/>
        <v/>
      </c>
    </row>
    <row r="2303" spans="1:40" ht="20.25" customHeight="1" x14ac:dyDescent="0.3">
      <c r="A2303" s="107"/>
      <c r="B2303" s="144"/>
      <c r="C2303" s="119"/>
      <c r="D2303" s="120"/>
      <c r="E2303" s="119"/>
      <c r="F2303" s="119"/>
      <c r="G2303" s="120"/>
      <c r="H2303" s="119"/>
      <c r="I2303" s="109"/>
      <c r="L2303" s="108"/>
      <c r="M2303" s="108"/>
      <c r="N2303" s="108"/>
      <c r="O2303" s="108"/>
      <c r="P2303" s="108"/>
      <c r="Q2303" s="108"/>
      <c r="R2303" s="108"/>
      <c r="S2303" s="108"/>
      <c r="T2303" s="100">
        <f t="shared" si="386"/>
        <v>0</v>
      </c>
      <c r="U2303" s="111"/>
      <c r="V2303" s="111"/>
      <c r="W2303" s="111">
        <f>SUMIFS($F$3:F2303,$D$3:D2303,D2303,$C$3:C2303,"Buy")+SUMIFS($F$3:F2303,$D$3:D2303,D2303,$C$3:C2303,"Coin Deposit",$E$3:E2303,"&lt;&gt;")</f>
        <v>0</v>
      </c>
      <c r="X2303" s="111">
        <f t="shared" si="387"/>
        <v>0</v>
      </c>
      <c r="Y2303" s="111">
        <f>IF($D2303=Y$1,SUMIFS($H$3:$H2303,$G$3:$G2303,Y$1,$C$3:$C2303,"Sell"),0)</f>
        <v>0</v>
      </c>
      <c r="Z2303" s="111">
        <f t="shared" si="388"/>
        <v>0</v>
      </c>
      <c r="AA2303" s="111">
        <f>IF($D2303=AA$1,SUMIFS($H$3:$H2303,$G$3:$G2303,AA$1,$C$3:$C2303,"Sell"),0)</f>
        <v>0</v>
      </c>
      <c r="AB2303" s="111">
        <f t="shared" si="389"/>
        <v>0</v>
      </c>
      <c r="AC2303" s="111">
        <f>SUMIFS('Deductions and Deposits'!$H:$H,'Deductions and Deposits'!$G:$G,D2303,'Deductions and Deposits'!$F:$F,"&lt;="&amp;B2303)+SUMIFS($F$3:F2303,$D$3:D2303,D2303,$C$3:C2303,"Coin Deposit",$E$3:E2303,"")</f>
        <v>0</v>
      </c>
      <c r="AD2303" s="111">
        <f>SUMIFS('Deductions and Deposits'!$D:$D,'Deductions and Deposits'!$C:$C,D2303)+SUMIFS($F:$F,$D:$D,D2303,$C:$C,"Coin Deduction")</f>
        <v>0</v>
      </c>
      <c r="AE2303" s="111">
        <f>Table5[[#This Row],[Column4]]+Table5[[#This Row],[Column14]]+Table5[[#This Row],[Column19]]+Table5[[#This Row],[Column12]]</f>
        <v>0</v>
      </c>
      <c r="AF2303" s="111">
        <f>Table5[[#This Row],[Column5]]+Table5[[#This Row],[Column13]]+Table5[[#This Row],[Column21]]+Table5[[#This Row],[Column18]]</f>
        <v>0</v>
      </c>
      <c r="AG2303" s="111">
        <f t="shared" si="390"/>
        <v>0</v>
      </c>
      <c r="AH2303" s="111">
        <f t="shared" si="391"/>
        <v>0</v>
      </c>
      <c r="AI2303" s="111">
        <f>Table5[[#This Row],[Column17]]-Table5[[#This Row],[Column20]]</f>
        <v>0</v>
      </c>
      <c r="AJ2303" s="111">
        <f t="shared" si="392"/>
        <v>0</v>
      </c>
      <c r="AK2303" s="111">
        <f t="shared" si="396"/>
        <v>0</v>
      </c>
      <c r="AL2303" s="111">
        <f t="shared" si="393"/>
        <v>0</v>
      </c>
      <c r="AM2303" s="111" t="str">
        <f t="shared" si="394"/>
        <v/>
      </c>
      <c r="AN2303" s="111" t="str">
        <f t="shared" ca="1" si="395"/>
        <v/>
      </c>
    </row>
    <row r="2304" spans="1:40" ht="20.25" customHeight="1" x14ac:dyDescent="0.3">
      <c r="A2304" s="107"/>
      <c r="B2304" s="144"/>
      <c r="C2304" s="119"/>
      <c r="D2304" s="120"/>
      <c r="E2304" s="119"/>
      <c r="F2304" s="119"/>
      <c r="G2304" s="120"/>
      <c r="H2304" s="119"/>
      <c r="I2304" s="109"/>
      <c r="L2304" s="108"/>
      <c r="M2304" s="108"/>
      <c r="N2304" s="108"/>
      <c r="O2304" s="108"/>
      <c r="P2304" s="108"/>
      <c r="Q2304" s="108"/>
      <c r="R2304" s="108"/>
      <c r="S2304" s="108"/>
      <c r="T2304" s="100">
        <f t="shared" si="386"/>
        <v>0</v>
      </c>
      <c r="U2304" s="111"/>
      <c r="V2304" s="111"/>
      <c r="W2304" s="111">
        <f>SUMIFS($F$3:F2304,$D$3:D2304,D2304,$C$3:C2304,"Buy")+SUMIFS($F$3:F2304,$D$3:D2304,D2304,$C$3:C2304,"Coin Deposit",$E$3:E2304,"&lt;&gt;")</f>
        <v>0</v>
      </c>
      <c r="X2304" s="111">
        <f t="shared" si="387"/>
        <v>0</v>
      </c>
      <c r="Y2304" s="111">
        <f>IF($D2304=Y$1,SUMIFS($H$3:$H2304,$G$3:$G2304,Y$1,$C$3:$C2304,"Sell"),0)</f>
        <v>0</v>
      </c>
      <c r="Z2304" s="111">
        <f t="shared" si="388"/>
        <v>0</v>
      </c>
      <c r="AA2304" s="111">
        <f>IF($D2304=AA$1,SUMIFS($H$3:$H2304,$G$3:$G2304,AA$1,$C$3:$C2304,"Sell"),0)</f>
        <v>0</v>
      </c>
      <c r="AB2304" s="111">
        <f t="shared" si="389"/>
        <v>0</v>
      </c>
      <c r="AC2304" s="111">
        <f>SUMIFS('Deductions and Deposits'!$H:$H,'Deductions and Deposits'!$G:$G,D2304,'Deductions and Deposits'!$F:$F,"&lt;="&amp;B2304)+SUMIFS($F$3:F2304,$D$3:D2304,D2304,$C$3:C2304,"Coin Deposit",$E$3:E2304,"")</f>
        <v>0</v>
      </c>
      <c r="AD2304" s="111">
        <f>SUMIFS('Deductions and Deposits'!$D:$D,'Deductions and Deposits'!$C:$C,D2304)+SUMIFS($F:$F,$D:$D,D2304,$C:$C,"Coin Deduction")</f>
        <v>0</v>
      </c>
      <c r="AE2304" s="111">
        <f>Table5[[#This Row],[Column4]]+Table5[[#This Row],[Column14]]+Table5[[#This Row],[Column19]]+Table5[[#This Row],[Column12]]</f>
        <v>0</v>
      </c>
      <c r="AF2304" s="111">
        <f>Table5[[#This Row],[Column5]]+Table5[[#This Row],[Column13]]+Table5[[#This Row],[Column21]]+Table5[[#This Row],[Column18]]</f>
        <v>0</v>
      </c>
      <c r="AG2304" s="111">
        <f t="shared" si="390"/>
        <v>0</v>
      </c>
      <c r="AH2304" s="111">
        <f t="shared" si="391"/>
        <v>0</v>
      </c>
      <c r="AI2304" s="111">
        <f>Table5[[#This Row],[Column17]]-Table5[[#This Row],[Column20]]</f>
        <v>0</v>
      </c>
      <c r="AJ2304" s="111">
        <f t="shared" si="392"/>
        <v>0</v>
      </c>
      <c r="AK2304" s="111">
        <f t="shared" si="396"/>
        <v>0</v>
      </c>
      <c r="AL2304" s="111">
        <f t="shared" si="393"/>
        <v>0</v>
      </c>
      <c r="AM2304" s="111" t="str">
        <f t="shared" si="394"/>
        <v/>
      </c>
      <c r="AN2304" s="111" t="str">
        <f t="shared" ca="1" si="395"/>
        <v/>
      </c>
    </row>
    <row r="2305" spans="1:40" ht="20.25" customHeight="1" x14ac:dyDescent="0.3">
      <c r="A2305" s="107"/>
      <c r="B2305" s="144"/>
      <c r="C2305" s="119"/>
      <c r="D2305" s="120"/>
      <c r="E2305" s="119"/>
      <c r="F2305" s="119"/>
      <c r="G2305" s="120"/>
      <c r="H2305" s="119"/>
      <c r="I2305" s="109"/>
      <c r="L2305" s="108"/>
      <c r="M2305" s="108"/>
      <c r="N2305" s="108"/>
      <c r="O2305" s="108"/>
      <c r="P2305" s="108"/>
      <c r="Q2305" s="108"/>
      <c r="R2305" s="108"/>
      <c r="S2305" s="108"/>
      <c r="T2305" s="100">
        <f t="shared" si="386"/>
        <v>0</v>
      </c>
      <c r="U2305" s="111"/>
      <c r="V2305" s="111"/>
      <c r="W2305" s="111">
        <f>SUMIFS($F$3:F2305,$D$3:D2305,D2305,$C$3:C2305,"Buy")+SUMIFS($F$3:F2305,$D$3:D2305,D2305,$C$3:C2305,"Coin Deposit",$E$3:E2305,"&lt;&gt;")</f>
        <v>0</v>
      </c>
      <c r="X2305" s="111">
        <f t="shared" si="387"/>
        <v>0</v>
      </c>
      <c r="Y2305" s="111">
        <f>IF($D2305=Y$1,SUMIFS($H$3:$H2305,$G$3:$G2305,Y$1,$C$3:$C2305,"Sell"),0)</f>
        <v>0</v>
      </c>
      <c r="Z2305" s="111">
        <f t="shared" si="388"/>
        <v>0</v>
      </c>
      <c r="AA2305" s="111">
        <f>IF($D2305=AA$1,SUMIFS($H$3:$H2305,$G$3:$G2305,AA$1,$C$3:$C2305,"Sell"),0)</f>
        <v>0</v>
      </c>
      <c r="AB2305" s="111">
        <f t="shared" si="389"/>
        <v>0</v>
      </c>
      <c r="AC2305" s="111">
        <f>SUMIFS('Deductions and Deposits'!$H:$H,'Deductions and Deposits'!$G:$G,D2305,'Deductions and Deposits'!$F:$F,"&lt;="&amp;B2305)+SUMIFS($F$3:F2305,$D$3:D2305,D2305,$C$3:C2305,"Coin Deposit",$E$3:E2305,"")</f>
        <v>0</v>
      </c>
      <c r="AD2305" s="111">
        <f>SUMIFS('Deductions and Deposits'!$D:$D,'Deductions and Deposits'!$C:$C,D2305)+SUMIFS($F:$F,$D:$D,D2305,$C:$C,"Coin Deduction")</f>
        <v>0</v>
      </c>
      <c r="AE2305" s="111">
        <f>Table5[[#This Row],[Column4]]+Table5[[#This Row],[Column14]]+Table5[[#This Row],[Column19]]+Table5[[#This Row],[Column12]]</f>
        <v>0</v>
      </c>
      <c r="AF2305" s="111">
        <f>Table5[[#This Row],[Column5]]+Table5[[#This Row],[Column13]]+Table5[[#This Row],[Column21]]+Table5[[#This Row],[Column18]]</f>
        <v>0</v>
      </c>
      <c r="AG2305" s="111">
        <f t="shared" si="390"/>
        <v>0</v>
      </c>
      <c r="AH2305" s="111">
        <f t="shared" si="391"/>
        <v>0</v>
      </c>
      <c r="AI2305" s="111">
        <f>Table5[[#This Row],[Column17]]-Table5[[#This Row],[Column20]]</f>
        <v>0</v>
      </c>
      <c r="AJ2305" s="111">
        <f t="shared" si="392"/>
        <v>0</v>
      </c>
      <c r="AK2305" s="111">
        <f t="shared" si="396"/>
        <v>0</v>
      </c>
      <c r="AL2305" s="111">
        <f t="shared" si="393"/>
        <v>0</v>
      </c>
      <c r="AM2305" s="111" t="str">
        <f t="shared" si="394"/>
        <v/>
      </c>
      <c r="AN2305" s="111" t="str">
        <f t="shared" ca="1" si="395"/>
        <v/>
      </c>
    </row>
    <row r="2306" spans="1:40" ht="20.25" customHeight="1" x14ac:dyDescent="0.3">
      <c r="A2306" s="107"/>
      <c r="B2306" s="144"/>
      <c r="C2306" s="119"/>
      <c r="D2306" s="120"/>
      <c r="E2306" s="119"/>
      <c r="F2306" s="119"/>
      <c r="G2306" s="120"/>
      <c r="H2306" s="119"/>
      <c r="I2306" s="109"/>
      <c r="L2306" s="108"/>
      <c r="M2306" s="108"/>
      <c r="N2306" s="108"/>
      <c r="O2306" s="108"/>
      <c r="P2306" s="108"/>
      <c r="Q2306" s="108"/>
      <c r="R2306" s="108"/>
      <c r="S2306" s="108"/>
      <c r="T2306" s="100">
        <f t="shared" si="386"/>
        <v>0</v>
      </c>
      <c r="U2306" s="111"/>
      <c r="V2306" s="111"/>
      <c r="W2306" s="111">
        <f>SUMIFS($F$3:F2306,$D$3:D2306,D2306,$C$3:C2306,"Buy")+SUMIFS($F$3:F2306,$D$3:D2306,D2306,$C$3:C2306,"Coin Deposit",$E$3:E2306,"&lt;&gt;")</f>
        <v>0</v>
      </c>
      <c r="X2306" s="111">
        <f t="shared" si="387"/>
        <v>0</v>
      </c>
      <c r="Y2306" s="111">
        <f>IF($D2306=Y$1,SUMIFS($H$3:$H2306,$G$3:$G2306,Y$1,$C$3:$C2306,"Sell"),0)</f>
        <v>0</v>
      </c>
      <c r="Z2306" s="111">
        <f t="shared" si="388"/>
        <v>0</v>
      </c>
      <c r="AA2306" s="111">
        <f>IF($D2306=AA$1,SUMIFS($H$3:$H2306,$G$3:$G2306,AA$1,$C$3:$C2306,"Sell"),0)</f>
        <v>0</v>
      </c>
      <c r="AB2306" s="111">
        <f t="shared" si="389"/>
        <v>0</v>
      </c>
      <c r="AC2306" s="111">
        <f>SUMIFS('Deductions and Deposits'!$H:$H,'Deductions and Deposits'!$G:$G,D2306,'Deductions and Deposits'!$F:$F,"&lt;="&amp;B2306)+SUMIFS($F$3:F2306,$D$3:D2306,D2306,$C$3:C2306,"Coin Deposit",$E$3:E2306,"")</f>
        <v>0</v>
      </c>
      <c r="AD2306" s="111">
        <f>SUMIFS('Deductions and Deposits'!$D:$D,'Deductions and Deposits'!$C:$C,D2306)+SUMIFS($F:$F,$D:$D,D2306,$C:$C,"Coin Deduction")</f>
        <v>0</v>
      </c>
      <c r="AE2306" s="111">
        <f>Table5[[#This Row],[Column4]]+Table5[[#This Row],[Column14]]+Table5[[#This Row],[Column19]]+Table5[[#This Row],[Column12]]</f>
        <v>0</v>
      </c>
      <c r="AF2306" s="111">
        <f>Table5[[#This Row],[Column5]]+Table5[[#This Row],[Column13]]+Table5[[#This Row],[Column21]]+Table5[[#This Row],[Column18]]</f>
        <v>0</v>
      </c>
      <c r="AG2306" s="111">
        <f t="shared" si="390"/>
        <v>0</v>
      </c>
      <c r="AH2306" s="111">
        <f t="shared" si="391"/>
        <v>0</v>
      </c>
      <c r="AI2306" s="111">
        <f>Table5[[#This Row],[Column17]]-Table5[[#This Row],[Column20]]</f>
        <v>0</v>
      </c>
      <c r="AJ2306" s="111">
        <f t="shared" si="392"/>
        <v>0</v>
      </c>
      <c r="AK2306" s="111">
        <f t="shared" si="396"/>
        <v>0</v>
      </c>
      <c r="AL2306" s="111">
        <f t="shared" si="393"/>
        <v>0</v>
      </c>
      <c r="AM2306" s="111" t="str">
        <f t="shared" si="394"/>
        <v/>
      </c>
      <c r="AN2306" s="111" t="str">
        <f t="shared" ca="1" si="395"/>
        <v/>
      </c>
    </row>
    <row r="2307" spans="1:40" ht="20.25" customHeight="1" x14ac:dyDescent="0.3">
      <c r="A2307" s="107"/>
      <c r="B2307" s="144"/>
      <c r="C2307" s="119"/>
      <c r="D2307" s="120"/>
      <c r="E2307" s="119"/>
      <c r="F2307" s="119"/>
      <c r="G2307" s="120"/>
      <c r="H2307" s="119"/>
      <c r="I2307" s="109"/>
      <c r="L2307" s="108"/>
      <c r="M2307" s="108"/>
      <c r="N2307" s="108"/>
      <c r="O2307" s="108"/>
      <c r="P2307" s="108"/>
      <c r="Q2307" s="108"/>
      <c r="R2307" s="108"/>
      <c r="S2307" s="108"/>
      <c r="T2307" s="100">
        <f t="shared" ref="T2307:T2370" si="397">IF(E2307&lt;&gt;"",E2307,0)</f>
        <v>0</v>
      </c>
      <c r="U2307" s="111"/>
      <c r="V2307" s="111"/>
      <c r="W2307" s="111">
        <f>SUMIFS($F$3:F2307,$D$3:D2307,D2307,$C$3:C2307,"Buy")+SUMIFS($F$3:F2307,$D$3:D2307,D2307,$C$3:C2307,"Coin Deposit",$E$3:E2307,"&lt;&gt;")</f>
        <v>0</v>
      </c>
      <c r="X2307" s="111">
        <f t="shared" ref="X2307:X2370" si="398">IF(OR(C2307="buy",AND(C2307="Coin Deposit",E2307&lt;&gt;"")),SUMIFS($F:$F,$D:$D,D2307,$C:$C,"sell"),0)</f>
        <v>0</v>
      </c>
      <c r="Y2307" s="111">
        <f>IF($D2307=Y$1,SUMIFS($H$3:$H2307,$G$3:$G2307,Y$1,$C$3:$C2307,"Sell"),0)</f>
        <v>0</v>
      </c>
      <c r="Z2307" s="111">
        <f t="shared" ref="Z2307:Z2370" si="399">IF($D2307=Z$1,SUMIFS($H:$H,$G:$G,Z$1,$C:$C,"Buy")+SUMIFS($H:$H,$G:$G,Z$1,$C:$C,"Coin Deposit",$E:$E,"&lt;&gt;"),0)</f>
        <v>0</v>
      </c>
      <c r="AA2307" s="111">
        <f>IF($D2307=AA$1,SUMIFS($H$3:$H2307,$G$3:$G2307,AA$1,$C$3:$C2307,"Sell"),0)</f>
        <v>0</v>
      </c>
      <c r="AB2307" s="111">
        <f t="shared" ref="AB2307:AB2370" si="400">IF($D2307=AB$1,SUMIFS($H:$H,$G:$G,AB$1,$C:$C,"Buy")+SUMIFS($H:$H,$G:$G,AB$1,$C:$C,"Coin Deposit",$E:$E,"&lt;&gt;"),0)</f>
        <v>0</v>
      </c>
      <c r="AC2307" s="111">
        <f>SUMIFS('Deductions and Deposits'!$H:$H,'Deductions and Deposits'!$G:$G,D2307,'Deductions and Deposits'!$F:$F,"&lt;="&amp;B2307)+SUMIFS($F$3:F2307,$D$3:D2307,D2307,$C$3:C2307,"Coin Deposit",$E$3:E2307,"")</f>
        <v>0</v>
      </c>
      <c r="AD2307" s="111">
        <f>SUMIFS('Deductions and Deposits'!$D:$D,'Deductions and Deposits'!$C:$C,D2307)+SUMIFS($F:$F,$D:$D,D2307,$C:$C,"Coin Deduction")</f>
        <v>0</v>
      </c>
      <c r="AE2307" s="111">
        <f>Table5[[#This Row],[Column4]]+Table5[[#This Row],[Column14]]+Table5[[#This Row],[Column19]]+Table5[[#This Row],[Column12]]</f>
        <v>0</v>
      </c>
      <c r="AF2307" s="111">
        <f>Table5[[#This Row],[Column5]]+Table5[[#This Row],[Column13]]+Table5[[#This Row],[Column21]]+Table5[[#This Row],[Column18]]</f>
        <v>0</v>
      </c>
      <c r="AG2307" s="111">
        <f t="shared" ref="AG2307:AG2370" si="401">IF(AND((AC2307+Y2307+AA2307)&gt;AF2307,OR(C2307="buy",AND(C2307="Coin Deposit",E2307&lt;&gt;""))),(AC2307+Y2307+AA2307)-AF2307,0)</f>
        <v>0</v>
      </c>
      <c r="AH2307" s="111">
        <f t="shared" ref="AH2307:AH2370" si="402">IF(AND(AE2307&gt;AF2307,OR(C2307="buy",AND(C2307="Coin Deposit",E2307&lt;&gt;""))),AE2307-AF2307,0)</f>
        <v>0</v>
      </c>
      <c r="AI2307" s="111">
        <f>Table5[[#This Row],[Column17]]-Table5[[#This Row],[Column20]]</f>
        <v>0</v>
      </c>
      <c r="AJ2307" s="111">
        <f t="shared" ref="AJ2307:AJ2370" si="403">IF(AI2307&gt;F2307,F2307,AI2307)</f>
        <v>0</v>
      </c>
      <c r="AK2307" s="111">
        <f t="shared" si="396"/>
        <v>0</v>
      </c>
      <c r="AL2307" s="111">
        <f t="shared" ref="AL2307:AL2370" si="404">IFERROR(SUMIFS($AK:$AK,$D:$D,D2307)/SUMIFS($AJ:$AJ,$D:$D,D2307),0)</f>
        <v>0</v>
      </c>
      <c r="AM2307" s="111" t="str">
        <f t="shared" ref="AM2307:AM2370" si="405">C2307&amp;D2307</f>
        <v/>
      </c>
      <c r="AN2307" s="111" t="str">
        <f t="shared" ref="AN2307:AN2370" ca="1" si="406">OFFSET(AM2307,COUNTA($AM:$AM)-ROW()-(ROW()-ROW($AN$2)-1),)</f>
        <v/>
      </c>
    </row>
    <row r="2308" spans="1:40" ht="20.25" customHeight="1" x14ac:dyDescent="0.3">
      <c r="A2308" s="107"/>
      <c r="B2308" s="144"/>
      <c r="C2308" s="119"/>
      <c r="D2308" s="120"/>
      <c r="E2308" s="119"/>
      <c r="F2308" s="119"/>
      <c r="G2308" s="120"/>
      <c r="H2308" s="119"/>
      <c r="I2308" s="109"/>
      <c r="L2308" s="108"/>
      <c r="M2308" s="108"/>
      <c r="N2308" s="108"/>
      <c r="O2308" s="108"/>
      <c r="P2308" s="108"/>
      <c r="Q2308" s="108"/>
      <c r="R2308" s="108"/>
      <c r="S2308" s="108"/>
      <c r="T2308" s="100">
        <f t="shared" si="397"/>
        <v>0</v>
      </c>
      <c r="U2308" s="111"/>
      <c r="V2308" s="111"/>
      <c r="W2308" s="111">
        <f>SUMIFS($F$3:F2308,$D$3:D2308,D2308,$C$3:C2308,"Buy")+SUMIFS($F$3:F2308,$D$3:D2308,D2308,$C$3:C2308,"Coin Deposit",$E$3:E2308,"&lt;&gt;")</f>
        <v>0</v>
      </c>
      <c r="X2308" s="111">
        <f t="shared" si="398"/>
        <v>0</v>
      </c>
      <c r="Y2308" s="111">
        <f>IF($D2308=Y$1,SUMIFS($H$3:$H2308,$G$3:$G2308,Y$1,$C$3:$C2308,"Sell"),0)</f>
        <v>0</v>
      </c>
      <c r="Z2308" s="111">
        <f t="shared" si="399"/>
        <v>0</v>
      </c>
      <c r="AA2308" s="111">
        <f>IF($D2308=AA$1,SUMIFS($H$3:$H2308,$G$3:$G2308,AA$1,$C$3:$C2308,"Sell"),0)</f>
        <v>0</v>
      </c>
      <c r="AB2308" s="111">
        <f t="shared" si="400"/>
        <v>0</v>
      </c>
      <c r="AC2308" s="111">
        <f>SUMIFS('Deductions and Deposits'!$H:$H,'Deductions and Deposits'!$G:$G,D2308,'Deductions and Deposits'!$F:$F,"&lt;="&amp;B2308)+SUMIFS($F$3:F2308,$D$3:D2308,D2308,$C$3:C2308,"Coin Deposit",$E$3:E2308,"")</f>
        <v>0</v>
      </c>
      <c r="AD2308" s="111">
        <f>SUMIFS('Deductions and Deposits'!$D:$D,'Deductions and Deposits'!$C:$C,D2308)+SUMIFS($F:$F,$D:$D,D2308,$C:$C,"Coin Deduction")</f>
        <v>0</v>
      </c>
      <c r="AE2308" s="111">
        <f>Table5[[#This Row],[Column4]]+Table5[[#This Row],[Column14]]+Table5[[#This Row],[Column19]]+Table5[[#This Row],[Column12]]</f>
        <v>0</v>
      </c>
      <c r="AF2308" s="111">
        <f>Table5[[#This Row],[Column5]]+Table5[[#This Row],[Column13]]+Table5[[#This Row],[Column21]]+Table5[[#This Row],[Column18]]</f>
        <v>0</v>
      </c>
      <c r="AG2308" s="111">
        <f t="shared" si="401"/>
        <v>0</v>
      </c>
      <c r="AH2308" s="111">
        <f t="shared" si="402"/>
        <v>0</v>
      </c>
      <c r="AI2308" s="111">
        <f>Table5[[#This Row],[Column17]]-Table5[[#This Row],[Column20]]</f>
        <v>0</v>
      </c>
      <c r="AJ2308" s="111">
        <f t="shared" si="403"/>
        <v>0</v>
      </c>
      <c r="AK2308" s="111">
        <f t="shared" si="396"/>
        <v>0</v>
      </c>
      <c r="AL2308" s="111">
        <f t="shared" si="404"/>
        <v>0</v>
      </c>
      <c r="AM2308" s="111" t="str">
        <f t="shared" si="405"/>
        <v/>
      </c>
      <c r="AN2308" s="111" t="str">
        <f t="shared" ca="1" si="406"/>
        <v/>
      </c>
    </row>
    <row r="2309" spans="1:40" ht="20.25" customHeight="1" x14ac:dyDescent="0.3">
      <c r="A2309" s="107"/>
      <c r="B2309" s="144"/>
      <c r="C2309" s="119"/>
      <c r="D2309" s="120"/>
      <c r="E2309" s="119"/>
      <c r="F2309" s="119"/>
      <c r="G2309" s="120"/>
      <c r="H2309" s="119"/>
      <c r="I2309" s="109"/>
      <c r="L2309" s="108"/>
      <c r="M2309" s="108"/>
      <c r="N2309" s="108"/>
      <c r="O2309" s="108"/>
      <c r="P2309" s="108"/>
      <c r="Q2309" s="108"/>
      <c r="R2309" s="108"/>
      <c r="S2309" s="108"/>
      <c r="T2309" s="100">
        <f t="shared" si="397"/>
        <v>0</v>
      </c>
      <c r="U2309" s="111"/>
      <c r="V2309" s="111"/>
      <c r="W2309" s="111">
        <f>SUMIFS($F$3:F2309,$D$3:D2309,D2309,$C$3:C2309,"Buy")+SUMIFS($F$3:F2309,$D$3:D2309,D2309,$C$3:C2309,"Coin Deposit",$E$3:E2309,"&lt;&gt;")</f>
        <v>0</v>
      </c>
      <c r="X2309" s="111">
        <f t="shared" si="398"/>
        <v>0</v>
      </c>
      <c r="Y2309" s="111">
        <f>IF($D2309=Y$1,SUMIFS($H$3:$H2309,$G$3:$G2309,Y$1,$C$3:$C2309,"Sell"),0)</f>
        <v>0</v>
      </c>
      <c r="Z2309" s="111">
        <f t="shared" si="399"/>
        <v>0</v>
      </c>
      <c r="AA2309" s="111">
        <f>IF($D2309=AA$1,SUMIFS($H$3:$H2309,$G$3:$G2309,AA$1,$C$3:$C2309,"Sell"),0)</f>
        <v>0</v>
      </c>
      <c r="AB2309" s="111">
        <f t="shared" si="400"/>
        <v>0</v>
      </c>
      <c r="AC2309" s="111">
        <f>SUMIFS('Deductions and Deposits'!$H:$H,'Deductions and Deposits'!$G:$G,D2309,'Deductions and Deposits'!$F:$F,"&lt;="&amp;B2309)+SUMIFS($F$3:F2309,$D$3:D2309,D2309,$C$3:C2309,"Coin Deposit",$E$3:E2309,"")</f>
        <v>0</v>
      </c>
      <c r="AD2309" s="111">
        <f>SUMIFS('Deductions and Deposits'!$D:$D,'Deductions and Deposits'!$C:$C,D2309)+SUMIFS($F:$F,$D:$D,D2309,$C:$C,"Coin Deduction")</f>
        <v>0</v>
      </c>
      <c r="AE2309" s="111">
        <f>Table5[[#This Row],[Column4]]+Table5[[#This Row],[Column14]]+Table5[[#This Row],[Column19]]+Table5[[#This Row],[Column12]]</f>
        <v>0</v>
      </c>
      <c r="AF2309" s="111">
        <f>Table5[[#This Row],[Column5]]+Table5[[#This Row],[Column13]]+Table5[[#This Row],[Column21]]+Table5[[#This Row],[Column18]]</f>
        <v>0</v>
      </c>
      <c r="AG2309" s="111">
        <f t="shared" si="401"/>
        <v>0</v>
      </c>
      <c r="AH2309" s="111">
        <f t="shared" si="402"/>
        <v>0</v>
      </c>
      <c r="AI2309" s="111">
        <f>Table5[[#This Row],[Column17]]-Table5[[#This Row],[Column20]]</f>
        <v>0</v>
      </c>
      <c r="AJ2309" s="111">
        <f t="shared" si="403"/>
        <v>0</v>
      </c>
      <c r="AK2309" s="111">
        <f t="shared" si="396"/>
        <v>0</v>
      </c>
      <c r="AL2309" s="111">
        <f t="shared" si="404"/>
        <v>0</v>
      </c>
      <c r="AM2309" s="111" t="str">
        <f t="shared" si="405"/>
        <v/>
      </c>
      <c r="AN2309" s="111" t="str">
        <f t="shared" ca="1" si="406"/>
        <v/>
      </c>
    </row>
    <row r="2310" spans="1:40" ht="20.25" customHeight="1" x14ac:dyDescent="0.3">
      <c r="A2310" s="107"/>
      <c r="B2310" s="144"/>
      <c r="C2310" s="119"/>
      <c r="D2310" s="120"/>
      <c r="E2310" s="119"/>
      <c r="F2310" s="119"/>
      <c r="G2310" s="120"/>
      <c r="H2310" s="119"/>
      <c r="I2310" s="109"/>
      <c r="L2310" s="108"/>
      <c r="M2310" s="108"/>
      <c r="N2310" s="108"/>
      <c r="O2310" s="108"/>
      <c r="P2310" s="108"/>
      <c r="Q2310" s="108"/>
      <c r="R2310" s="108"/>
      <c r="S2310" s="108"/>
      <c r="T2310" s="100">
        <f t="shared" si="397"/>
        <v>0</v>
      </c>
      <c r="U2310" s="111"/>
      <c r="V2310" s="111"/>
      <c r="W2310" s="111">
        <f>SUMIFS($F$3:F2310,$D$3:D2310,D2310,$C$3:C2310,"Buy")+SUMIFS($F$3:F2310,$D$3:D2310,D2310,$C$3:C2310,"Coin Deposit",$E$3:E2310,"&lt;&gt;")</f>
        <v>0</v>
      </c>
      <c r="X2310" s="111">
        <f t="shared" si="398"/>
        <v>0</v>
      </c>
      <c r="Y2310" s="111">
        <f>IF($D2310=Y$1,SUMIFS($H$3:$H2310,$G$3:$G2310,Y$1,$C$3:$C2310,"Sell"),0)</f>
        <v>0</v>
      </c>
      <c r="Z2310" s="111">
        <f t="shared" si="399"/>
        <v>0</v>
      </c>
      <c r="AA2310" s="111">
        <f>IF($D2310=AA$1,SUMIFS($H$3:$H2310,$G$3:$G2310,AA$1,$C$3:$C2310,"Sell"),0)</f>
        <v>0</v>
      </c>
      <c r="AB2310" s="111">
        <f t="shared" si="400"/>
        <v>0</v>
      </c>
      <c r="AC2310" s="111">
        <f>SUMIFS('Deductions and Deposits'!$H:$H,'Deductions and Deposits'!$G:$G,D2310,'Deductions and Deposits'!$F:$F,"&lt;="&amp;B2310)+SUMIFS($F$3:F2310,$D$3:D2310,D2310,$C$3:C2310,"Coin Deposit",$E$3:E2310,"")</f>
        <v>0</v>
      </c>
      <c r="AD2310" s="111">
        <f>SUMIFS('Deductions and Deposits'!$D:$D,'Deductions and Deposits'!$C:$C,D2310)+SUMIFS($F:$F,$D:$D,D2310,$C:$C,"Coin Deduction")</f>
        <v>0</v>
      </c>
      <c r="AE2310" s="111">
        <f>Table5[[#This Row],[Column4]]+Table5[[#This Row],[Column14]]+Table5[[#This Row],[Column19]]+Table5[[#This Row],[Column12]]</f>
        <v>0</v>
      </c>
      <c r="AF2310" s="111">
        <f>Table5[[#This Row],[Column5]]+Table5[[#This Row],[Column13]]+Table5[[#This Row],[Column21]]+Table5[[#This Row],[Column18]]</f>
        <v>0</v>
      </c>
      <c r="AG2310" s="111">
        <f t="shared" si="401"/>
        <v>0</v>
      </c>
      <c r="AH2310" s="111">
        <f t="shared" si="402"/>
        <v>0</v>
      </c>
      <c r="AI2310" s="111">
        <f>Table5[[#This Row],[Column17]]-Table5[[#This Row],[Column20]]</f>
        <v>0</v>
      </c>
      <c r="AJ2310" s="111">
        <f t="shared" si="403"/>
        <v>0</v>
      </c>
      <c r="AK2310" s="111">
        <f t="shared" si="396"/>
        <v>0</v>
      </c>
      <c r="AL2310" s="111">
        <f t="shared" si="404"/>
        <v>0</v>
      </c>
      <c r="AM2310" s="111" t="str">
        <f t="shared" si="405"/>
        <v/>
      </c>
      <c r="AN2310" s="111" t="str">
        <f t="shared" ca="1" si="406"/>
        <v/>
      </c>
    </row>
    <row r="2311" spans="1:40" ht="20.25" customHeight="1" x14ac:dyDescent="0.3">
      <c r="A2311" s="107"/>
      <c r="B2311" s="144"/>
      <c r="C2311" s="119"/>
      <c r="D2311" s="120"/>
      <c r="E2311" s="119"/>
      <c r="F2311" s="119"/>
      <c r="G2311" s="120"/>
      <c r="H2311" s="119"/>
      <c r="I2311" s="109"/>
      <c r="L2311" s="108"/>
      <c r="M2311" s="108"/>
      <c r="N2311" s="108"/>
      <c r="O2311" s="108"/>
      <c r="P2311" s="108"/>
      <c r="Q2311" s="108"/>
      <c r="R2311" s="108"/>
      <c r="S2311" s="108"/>
      <c r="T2311" s="100">
        <f t="shared" si="397"/>
        <v>0</v>
      </c>
      <c r="U2311" s="111"/>
      <c r="V2311" s="111"/>
      <c r="W2311" s="111">
        <f>SUMIFS($F$3:F2311,$D$3:D2311,D2311,$C$3:C2311,"Buy")+SUMIFS($F$3:F2311,$D$3:D2311,D2311,$C$3:C2311,"Coin Deposit",$E$3:E2311,"&lt;&gt;")</f>
        <v>0</v>
      </c>
      <c r="X2311" s="111">
        <f t="shared" si="398"/>
        <v>0</v>
      </c>
      <c r="Y2311" s="111">
        <f>IF($D2311=Y$1,SUMIFS($H$3:$H2311,$G$3:$G2311,Y$1,$C$3:$C2311,"Sell"),0)</f>
        <v>0</v>
      </c>
      <c r="Z2311" s="111">
        <f t="shared" si="399"/>
        <v>0</v>
      </c>
      <c r="AA2311" s="111">
        <f>IF($D2311=AA$1,SUMIFS($H$3:$H2311,$G$3:$G2311,AA$1,$C$3:$C2311,"Sell"),0)</f>
        <v>0</v>
      </c>
      <c r="AB2311" s="111">
        <f t="shared" si="400"/>
        <v>0</v>
      </c>
      <c r="AC2311" s="111">
        <f>SUMIFS('Deductions and Deposits'!$H:$H,'Deductions and Deposits'!$G:$G,D2311,'Deductions and Deposits'!$F:$F,"&lt;="&amp;B2311)+SUMIFS($F$3:F2311,$D$3:D2311,D2311,$C$3:C2311,"Coin Deposit",$E$3:E2311,"")</f>
        <v>0</v>
      </c>
      <c r="AD2311" s="111">
        <f>SUMIFS('Deductions and Deposits'!$D:$D,'Deductions and Deposits'!$C:$C,D2311)+SUMIFS($F:$F,$D:$D,D2311,$C:$C,"Coin Deduction")</f>
        <v>0</v>
      </c>
      <c r="AE2311" s="111">
        <f>Table5[[#This Row],[Column4]]+Table5[[#This Row],[Column14]]+Table5[[#This Row],[Column19]]+Table5[[#This Row],[Column12]]</f>
        <v>0</v>
      </c>
      <c r="AF2311" s="111">
        <f>Table5[[#This Row],[Column5]]+Table5[[#This Row],[Column13]]+Table5[[#This Row],[Column21]]+Table5[[#This Row],[Column18]]</f>
        <v>0</v>
      </c>
      <c r="AG2311" s="111">
        <f t="shared" si="401"/>
        <v>0</v>
      </c>
      <c r="AH2311" s="111">
        <f t="shared" si="402"/>
        <v>0</v>
      </c>
      <c r="AI2311" s="111">
        <f>Table5[[#This Row],[Column17]]-Table5[[#This Row],[Column20]]</f>
        <v>0</v>
      </c>
      <c r="AJ2311" s="111">
        <f t="shared" si="403"/>
        <v>0</v>
      </c>
      <c r="AK2311" s="111">
        <f t="shared" si="396"/>
        <v>0</v>
      </c>
      <c r="AL2311" s="111">
        <f t="shared" si="404"/>
        <v>0</v>
      </c>
      <c r="AM2311" s="111" t="str">
        <f t="shared" si="405"/>
        <v/>
      </c>
      <c r="AN2311" s="111" t="str">
        <f t="shared" ca="1" si="406"/>
        <v/>
      </c>
    </row>
    <row r="2312" spans="1:40" ht="20.25" customHeight="1" x14ac:dyDescent="0.3">
      <c r="A2312" s="107"/>
      <c r="B2312" s="144"/>
      <c r="C2312" s="119"/>
      <c r="D2312" s="120"/>
      <c r="E2312" s="119"/>
      <c r="F2312" s="119"/>
      <c r="G2312" s="120"/>
      <c r="H2312" s="119"/>
      <c r="I2312" s="109"/>
      <c r="L2312" s="108"/>
      <c r="M2312" s="108"/>
      <c r="N2312" s="108"/>
      <c r="O2312" s="108"/>
      <c r="P2312" s="108"/>
      <c r="Q2312" s="108"/>
      <c r="R2312" s="108"/>
      <c r="S2312" s="108"/>
      <c r="T2312" s="100">
        <f t="shared" si="397"/>
        <v>0</v>
      </c>
      <c r="U2312" s="111"/>
      <c r="V2312" s="111"/>
      <c r="W2312" s="111">
        <f>SUMIFS($F$3:F2312,$D$3:D2312,D2312,$C$3:C2312,"Buy")+SUMIFS($F$3:F2312,$D$3:D2312,D2312,$C$3:C2312,"Coin Deposit",$E$3:E2312,"&lt;&gt;")</f>
        <v>0</v>
      </c>
      <c r="X2312" s="111">
        <f t="shared" si="398"/>
        <v>0</v>
      </c>
      <c r="Y2312" s="111">
        <f>IF($D2312=Y$1,SUMIFS($H$3:$H2312,$G$3:$G2312,Y$1,$C$3:$C2312,"Sell"),0)</f>
        <v>0</v>
      </c>
      <c r="Z2312" s="111">
        <f t="shared" si="399"/>
        <v>0</v>
      </c>
      <c r="AA2312" s="111">
        <f>IF($D2312=AA$1,SUMIFS($H$3:$H2312,$G$3:$G2312,AA$1,$C$3:$C2312,"Sell"),0)</f>
        <v>0</v>
      </c>
      <c r="AB2312" s="111">
        <f t="shared" si="400"/>
        <v>0</v>
      </c>
      <c r="AC2312" s="111">
        <f>SUMIFS('Deductions and Deposits'!$H:$H,'Deductions and Deposits'!$G:$G,D2312,'Deductions and Deposits'!$F:$F,"&lt;="&amp;B2312)+SUMIFS($F$3:F2312,$D$3:D2312,D2312,$C$3:C2312,"Coin Deposit",$E$3:E2312,"")</f>
        <v>0</v>
      </c>
      <c r="AD2312" s="111">
        <f>SUMIFS('Deductions and Deposits'!$D:$D,'Deductions and Deposits'!$C:$C,D2312)+SUMIFS($F:$F,$D:$D,D2312,$C:$C,"Coin Deduction")</f>
        <v>0</v>
      </c>
      <c r="AE2312" s="111">
        <f>Table5[[#This Row],[Column4]]+Table5[[#This Row],[Column14]]+Table5[[#This Row],[Column19]]+Table5[[#This Row],[Column12]]</f>
        <v>0</v>
      </c>
      <c r="AF2312" s="111">
        <f>Table5[[#This Row],[Column5]]+Table5[[#This Row],[Column13]]+Table5[[#This Row],[Column21]]+Table5[[#This Row],[Column18]]</f>
        <v>0</v>
      </c>
      <c r="AG2312" s="111">
        <f t="shared" si="401"/>
        <v>0</v>
      </c>
      <c r="AH2312" s="111">
        <f t="shared" si="402"/>
        <v>0</v>
      </c>
      <c r="AI2312" s="111">
        <f>Table5[[#This Row],[Column17]]-Table5[[#This Row],[Column20]]</f>
        <v>0</v>
      </c>
      <c r="AJ2312" s="111">
        <f t="shared" si="403"/>
        <v>0</v>
      </c>
      <c r="AK2312" s="111">
        <f t="shared" si="396"/>
        <v>0</v>
      </c>
      <c r="AL2312" s="111">
        <f t="shared" si="404"/>
        <v>0</v>
      </c>
      <c r="AM2312" s="111" t="str">
        <f t="shared" si="405"/>
        <v/>
      </c>
      <c r="AN2312" s="111" t="str">
        <f t="shared" ca="1" si="406"/>
        <v/>
      </c>
    </row>
    <row r="2313" spans="1:40" ht="20.25" customHeight="1" x14ac:dyDescent="0.3">
      <c r="A2313" s="107"/>
      <c r="B2313" s="144"/>
      <c r="C2313" s="119"/>
      <c r="D2313" s="120"/>
      <c r="E2313" s="119"/>
      <c r="F2313" s="119"/>
      <c r="G2313" s="120"/>
      <c r="H2313" s="119"/>
      <c r="I2313" s="109"/>
      <c r="L2313" s="108"/>
      <c r="M2313" s="108"/>
      <c r="N2313" s="108"/>
      <c r="O2313" s="108"/>
      <c r="P2313" s="108"/>
      <c r="Q2313" s="108"/>
      <c r="R2313" s="108"/>
      <c r="S2313" s="108"/>
      <c r="T2313" s="100">
        <f t="shared" si="397"/>
        <v>0</v>
      </c>
      <c r="U2313" s="111"/>
      <c r="V2313" s="111"/>
      <c r="W2313" s="111">
        <f>SUMIFS($F$3:F2313,$D$3:D2313,D2313,$C$3:C2313,"Buy")+SUMIFS($F$3:F2313,$D$3:D2313,D2313,$C$3:C2313,"Coin Deposit",$E$3:E2313,"&lt;&gt;")</f>
        <v>0</v>
      </c>
      <c r="X2313" s="111">
        <f t="shared" si="398"/>
        <v>0</v>
      </c>
      <c r="Y2313" s="111">
        <f>IF($D2313=Y$1,SUMIFS($H$3:$H2313,$G$3:$G2313,Y$1,$C$3:$C2313,"Sell"),0)</f>
        <v>0</v>
      </c>
      <c r="Z2313" s="111">
        <f t="shared" si="399"/>
        <v>0</v>
      </c>
      <c r="AA2313" s="111">
        <f>IF($D2313=AA$1,SUMIFS($H$3:$H2313,$G$3:$G2313,AA$1,$C$3:$C2313,"Sell"),0)</f>
        <v>0</v>
      </c>
      <c r="AB2313" s="111">
        <f t="shared" si="400"/>
        <v>0</v>
      </c>
      <c r="AC2313" s="111">
        <f>SUMIFS('Deductions and Deposits'!$H:$H,'Deductions and Deposits'!$G:$G,D2313,'Deductions and Deposits'!$F:$F,"&lt;="&amp;B2313)+SUMIFS($F$3:F2313,$D$3:D2313,D2313,$C$3:C2313,"Coin Deposit",$E$3:E2313,"")</f>
        <v>0</v>
      </c>
      <c r="AD2313" s="111">
        <f>SUMIFS('Deductions and Deposits'!$D:$D,'Deductions and Deposits'!$C:$C,D2313)+SUMIFS($F:$F,$D:$D,D2313,$C:$C,"Coin Deduction")</f>
        <v>0</v>
      </c>
      <c r="AE2313" s="111">
        <f>Table5[[#This Row],[Column4]]+Table5[[#This Row],[Column14]]+Table5[[#This Row],[Column19]]+Table5[[#This Row],[Column12]]</f>
        <v>0</v>
      </c>
      <c r="AF2313" s="111">
        <f>Table5[[#This Row],[Column5]]+Table5[[#This Row],[Column13]]+Table5[[#This Row],[Column21]]+Table5[[#This Row],[Column18]]</f>
        <v>0</v>
      </c>
      <c r="AG2313" s="111">
        <f t="shared" si="401"/>
        <v>0</v>
      </c>
      <c r="AH2313" s="111">
        <f t="shared" si="402"/>
        <v>0</v>
      </c>
      <c r="AI2313" s="111">
        <f>Table5[[#This Row],[Column17]]-Table5[[#This Row],[Column20]]</f>
        <v>0</v>
      </c>
      <c r="AJ2313" s="111">
        <f t="shared" si="403"/>
        <v>0</v>
      </c>
      <c r="AK2313" s="111">
        <f t="shared" si="396"/>
        <v>0</v>
      </c>
      <c r="AL2313" s="111">
        <f t="shared" si="404"/>
        <v>0</v>
      </c>
      <c r="AM2313" s="111" t="str">
        <f t="shared" si="405"/>
        <v/>
      </c>
      <c r="AN2313" s="111" t="str">
        <f t="shared" ca="1" si="406"/>
        <v/>
      </c>
    </row>
    <row r="2314" spans="1:40" ht="20.25" customHeight="1" x14ac:dyDescent="0.3">
      <c r="A2314" s="107"/>
      <c r="B2314" s="144"/>
      <c r="C2314" s="119"/>
      <c r="D2314" s="120"/>
      <c r="E2314" s="119"/>
      <c r="F2314" s="119"/>
      <c r="G2314" s="120"/>
      <c r="H2314" s="119"/>
      <c r="I2314" s="109"/>
      <c r="L2314" s="108"/>
      <c r="M2314" s="108"/>
      <c r="N2314" s="108"/>
      <c r="O2314" s="108"/>
      <c r="P2314" s="108"/>
      <c r="Q2314" s="108"/>
      <c r="R2314" s="108"/>
      <c r="S2314" s="108"/>
      <c r="T2314" s="100">
        <f t="shared" si="397"/>
        <v>0</v>
      </c>
      <c r="U2314" s="111"/>
      <c r="V2314" s="111"/>
      <c r="W2314" s="111">
        <f>SUMIFS($F$3:F2314,$D$3:D2314,D2314,$C$3:C2314,"Buy")+SUMIFS($F$3:F2314,$D$3:D2314,D2314,$C$3:C2314,"Coin Deposit",$E$3:E2314,"&lt;&gt;")</f>
        <v>0</v>
      </c>
      <c r="X2314" s="111">
        <f t="shared" si="398"/>
        <v>0</v>
      </c>
      <c r="Y2314" s="111">
        <f>IF($D2314=Y$1,SUMIFS($H$3:$H2314,$G$3:$G2314,Y$1,$C$3:$C2314,"Sell"),0)</f>
        <v>0</v>
      </c>
      <c r="Z2314" s="111">
        <f t="shared" si="399"/>
        <v>0</v>
      </c>
      <c r="AA2314" s="111">
        <f>IF($D2314=AA$1,SUMIFS($H$3:$H2314,$G$3:$G2314,AA$1,$C$3:$C2314,"Sell"),0)</f>
        <v>0</v>
      </c>
      <c r="AB2314" s="111">
        <f t="shared" si="400"/>
        <v>0</v>
      </c>
      <c r="AC2314" s="111">
        <f>SUMIFS('Deductions and Deposits'!$H:$H,'Deductions and Deposits'!$G:$G,D2314,'Deductions and Deposits'!$F:$F,"&lt;="&amp;B2314)+SUMIFS($F$3:F2314,$D$3:D2314,D2314,$C$3:C2314,"Coin Deposit",$E$3:E2314,"")</f>
        <v>0</v>
      </c>
      <c r="AD2314" s="111">
        <f>SUMIFS('Deductions and Deposits'!$D:$D,'Deductions and Deposits'!$C:$C,D2314)+SUMIFS($F:$F,$D:$D,D2314,$C:$C,"Coin Deduction")</f>
        <v>0</v>
      </c>
      <c r="AE2314" s="111">
        <f>Table5[[#This Row],[Column4]]+Table5[[#This Row],[Column14]]+Table5[[#This Row],[Column19]]+Table5[[#This Row],[Column12]]</f>
        <v>0</v>
      </c>
      <c r="AF2314" s="111">
        <f>Table5[[#This Row],[Column5]]+Table5[[#This Row],[Column13]]+Table5[[#This Row],[Column21]]+Table5[[#This Row],[Column18]]</f>
        <v>0</v>
      </c>
      <c r="AG2314" s="111">
        <f t="shared" si="401"/>
        <v>0</v>
      </c>
      <c r="AH2314" s="111">
        <f t="shared" si="402"/>
        <v>0</v>
      </c>
      <c r="AI2314" s="111">
        <f>Table5[[#This Row],[Column17]]-Table5[[#This Row],[Column20]]</f>
        <v>0</v>
      </c>
      <c r="AJ2314" s="111">
        <f t="shared" si="403"/>
        <v>0</v>
      </c>
      <c r="AK2314" s="111">
        <f t="shared" si="396"/>
        <v>0</v>
      </c>
      <c r="AL2314" s="111">
        <f t="shared" si="404"/>
        <v>0</v>
      </c>
      <c r="AM2314" s="111" t="str">
        <f t="shared" si="405"/>
        <v/>
      </c>
      <c r="AN2314" s="111" t="str">
        <f t="shared" ca="1" si="406"/>
        <v/>
      </c>
    </row>
    <row r="2315" spans="1:40" ht="20.25" customHeight="1" x14ac:dyDescent="0.3">
      <c r="A2315" s="107"/>
      <c r="B2315" s="144"/>
      <c r="C2315" s="119"/>
      <c r="D2315" s="120"/>
      <c r="E2315" s="119"/>
      <c r="F2315" s="119"/>
      <c r="G2315" s="120"/>
      <c r="H2315" s="119"/>
      <c r="I2315" s="109"/>
      <c r="L2315" s="108"/>
      <c r="M2315" s="108"/>
      <c r="N2315" s="108"/>
      <c r="O2315" s="108"/>
      <c r="P2315" s="108"/>
      <c r="Q2315" s="108"/>
      <c r="R2315" s="108"/>
      <c r="S2315" s="108"/>
      <c r="T2315" s="100">
        <f t="shared" si="397"/>
        <v>0</v>
      </c>
      <c r="U2315" s="111"/>
      <c r="V2315" s="111"/>
      <c r="W2315" s="111">
        <f>SUMIFS($F$3:F2315,$D$3:D2315,D2315,$C$3:C2315,"Buy")+SUMIFS($F$3:F2315,$D$3:D2315,D2315,$C$3:C2315,"Coin Deposit",$E$3:E2315,"&lt;&gt;")</f>
        <v>0</v>
      </c>
      <c r="X2315" s="111">
        <f t="shared" si="398"/>
        <v>0</v>
      </c>
      <c r="Y2315" s="111">
        <f>IF($D2315=Y$1,SUMIFS($H$3:$H2315,$G$3:$G2315,Y$1,$C$3:$C2315,"Sell"),0)</f>
        <v>0</v>
      </c>
      <c r="Z2315" s="111">
        <f t="shared" si="399"/>
        <v>0</v>
      </c>
      <c r="AA2315" s="111">
        <f>IF($D2315=AA$1,SUMIFS($H$3:$H2315,$G$3:$G2315,AA$1,$C$3:$C2315,"Sell"),0)</f>
        <v>0</v>
      </c>
      <c r="AB2315" s="111">
        <f t="shared" si="400"/>
        <v>0</v>
      </c>
      <c r="AC2315" s="111">
        <f>SUMIFS('Deductions and Deposits'!$H:$H,'Deductions and Deposits'!$G:$G,D2315,'Deductions and Deposits'!$F:$F,"&lt;="&amp;B2315)+SUMIFS($F$3:F2315,$D$3:D2315,D2315,$C$3:C2315,"Coin Deposit",$E$3:E2315,"")</f>
        <v>0</v>
      </c>
      <c r="AD2315" s="111">
        <f>SUMIFS('Deductions and Deposits'!$D:$D,'Deductions and Deposits'!$C:$C,D2315)+SUMIFS($F:$F,$D:$D,D2315,$C:$C,"Coin Deduction")</f>
        <v>0</v>
      </c>
      <c r="AE2315" s="111">
        <f>Table5[[#This Row],[Column4]]+Table5[[#This Row],[Column14]]+Table5[[#This Row],[Column19]]+Table5[[#This Row],[Column12]]</f>
        <v>0</v>
      </c>
      <c r="AF2315" s="111">
        <f>Table5[[#This Row],[Column5]]+Table5[[#This Row],[Column13]]+Table5[[#This Row],[Column21]]+Table5[[#This Row],[Column18]]</f>
        <v>0</v>
      </c>
      <c r="AG2315" s="111">
        <f t="shared" si="401"/>
        <v>0</v>
      </c>
      <c r="AH2315" s="111">
        <f t="shared" si="402"/>
        <v>0</v>
      </c>
      <c r="AI2315" s="111">
        <f>Table5[[#This Row],[Column17]]-Table5[[#This Row],[Column20]]</f>
        <v>0</v>
      </c>
      <c r="AJ2315" s="111">
        <f t="shared" si="403"/>
        <v>0</v>
      </c>
      <c r="AK2315" s="111">
        <f t="shared" si="396"/>
        <v>0</v>
      </c>
      <c r="AL2315" s="111">
        <f t="shared" si="404"/>
        <v>0</v>
      </c>
      <c r="AM2315" s="111" t="str">
        <f t="shared" si="405"/>
        <v/>
      </c>
      <c r="AN2315" s="111" t="str">
        <f t="shared" ca="1" si="406"/>
        <v/>
      </c>
    </row>
    <row r="2316" spans="1:40" ht="20.25" customHeight="1" x14ac:dyDescent="0.3">
      <c r="A2316" s="107"/>
      <c r="B2316" s="144"/>
      <c r="C2316" s="119"/>
      <c r="D2316" s="120"/>
      <c r="E2316" s="119"/>
      <c r="F2316" s="119"/>
      <c r="G2316" s="120"/>
      <c r="H2316" s="119"/>
      <c r="I2316" s="109"/>
      <c r="L2316" s="108"/>
      <c r="M2316" s="108"/>
      <c r="N2316" s="108"/>
      <c r="O2316" s="108"/>
      <c r="P2316" s="108"/>
      <c r="Q2316" s="108"/>
      <c r="R2316" s="108"/>
      <c r="S2316" s="108"/>
      <c r="T2316" s="100">
        <f t="shared" si="397"/>
        <v>0</v>
      </c>
      <c r="U2316" s="111"/>
      <c r="V2316" s="111"/>
      <c r="W2316" s="111">
        <f>SUMIFS($F$3:F2316,$D$3:D2316,D2316,$C$3:C2316,"Buy")+SUMIFS($F$3:F2316,$D$3:D2316,D2316,$C$3:C2316,"Coin Deposit",$E$3:E2316,"&lt;&gt;")</f>
        <v>0</v>
      </c>
      <c r="X2316" s="111">
        <f t="shared" si="398"/>
        <v>0</v>
      </c>
      <c r="Y2316" s="111">
        <f>IF($D2316=Y$1,SUMIFS($H$3:$H2316,$G$3:$G2316,Y$1,$C$3:$C2316,"Sell"),0)</f>
        <v>0</v>
      </c>
      <c r="Z2316" s="111">
        <f t="shared" si="399"/>
        <v>0</v>
      </c>
      <c r="AA2316" s="111">
        <f>IF($D2316=AA$1,SUMIFS($H$3:$H2316,$G$3:$G2316,AA$1,$C$3:$C2316,"Sell"),0)</f>
        <v>0</v>
      </c>
      <c r="AB2316" s="111">
        <f t="shared" si="400"/>
        <v>0</v>
      </c>
      <c r="AC2316" s="111">
        <f>SUMIFS('Deductions and Deposits'!$H:$H,'Deductions and Deposits'!$G:$G,D2316,'Deductions and Deposits'!$F:$F,"&lt;="&amp;B2316)+SUMIFS($F$3:F2316,$D$3:D2316,D2316,$C$3:C2316,"Coin Deposit",$E$3:E2316,"")</f>
        <v>0</v>
      </c>
      <c r="AD2316" s="111">
        <f>SUMIFS('Deductions and Deposits'!$D:$D,'Deductions and Deposits'!$C:$C,D2316)+SUMIFS($F:$F,$D:$D,D2316,$C:$C,"Coin Deduction")</f>
        <v>0</v>
      </c>
      <c r="AE2316" s="111">
        <f>Table5[[#This Row],[Column4]]+Table5[[#This Row],[Column14]]+Table5[[#This Row],[Column19]]+Table5[[#This Row],[Column12]]</f>
        <v>0</v>
      </c>
      <c r="AF2316" s="111">
        <f>Table5[[#This Row],[Column5]]+Table5[[#This Row],[Column13]]+Table5[[#This Row],[Column21]]+Table5[[#This Row],[Column18]]</f>
        <v>0</v>
      </c>
      <c r="AG2316" s="111">
        <f t="shared" si="401"/>
        <v>0</v>
      </c>
      <c r="AH2316" s="111">
        <f t="shared" si="402"/>
        <v>0</v>
      </c>
      <c r="AI2316" s="111">
        <f>Table5[[#This Row],[Column17]]-Table5[[#This Row],[Column20]]</f>
        <v>0</v>
      </c>
      <c r="AJ2316" s="111">
        <f t="shared" si="403"/>
        <v>0</v>
      </c>
      <c r="AK2316" s="111">
        <f t="shared" si="396"/>
        <v>0</v>
      </c>
      <c r="AL2316" s="111">
        <f t="shared" si="404"/>
        <v>0</v>
      </c>
      <c r="AM2316" s="111" t="str">
        <f t="shared" si="405"/>
        <v/>
      </c>
      <c r="AN2316" s="111" t="str">
        <f t="shared" ca="1" si="406"/>
        <v/>
      </c>
    </row>
    <row r="2317" spans="1:40" ht="20.25" customHeight="1" x14ac:dyDescent="0.3">
      <c r="A2317" s="107"/>
      <c r="B2317" s="144"/>
      <c r="C2317" s="119"/>
      <c r="D2317" s="120"/>
      <c r="E2317" s="119"/>
      <c r="F2317" s="119"/>
      <c r="G2317" s="120"/>
      <c r="H2317" s="119"/>
      <c r="I2317" s="109"/>
      <c r="L2317" s="108"/>
      <c r="M2317" s="108"/>
      <c r="N2317" s="108"/>
      <c r="O2317" s="108"/>
      <c r="P2317" s="108"/>
      <c r="Q2317" s="108"/>
      <c r="R2317" s="108"/>
      <c r="S2317" s="108"/>
      <c r="T2317" s="100">
        <f t="shared" si="397"/>
        <v>0</v>
      </c>
      <c r="U2317" s="111"/>
      <c r="V2317" s="111"/>
      <c r="W2317" s="111">
        <f>SUMIFS($F$3:F2317,$D$3:D2317,D2317,$C$3:C2317,"Buy")+SUMIFS($F$3:F2317,$D$3:D2317,D2317,$C$3:C2317,"Coin Deposit",$E$3:E2317,"&lt;&gt;")</f>
        <v>0</v>
      </c>
      <c r="X2317" s="111">
        <f t="shared" si="398"/>
        <v>0</v>
      </c>
      <c r="Y2317" s="111">
        <f>IF($D2317=Y$1,SUMIFS($H$3:$H2317,$G$3:$G2317,Y$1,$C$3:$C2317,"Sell"),0)</f>
        <v>0</v>
      </c>
      <c r="Z2317" s="111">
        <f t="shared" si="399"/>
        <v>0</v>
      </c>
      <c r="AA2317" s="111">
        <f>IF($D2317=AA$1,SUMIFS($H$3:$H2317,$G$3:$G2317,AA$1,$C$3:$C2317,"Sell"),0)</f>
        <v>0</v>
      </c>
      <c r="AB2317" s="111">
        <f t="shared" si="400"/>
        <v>0</v>
      </c>
      <c r="AC2317" s="111">
        <f>SUMIFS('Deductions and Deposits'!$H:$H,'Deductions and Deposits'!$G:$G,D2317,'Deductions and Deposits'!$F:$F,"&lt;="&amp;B2317)+SUMIFS($F$3:F2317,$D$3:D2317,D2317,$C$3:C2317,"Coin Deposit",$E$3:E2317,"")</f>
        <v>0</v>
      </c>
      <c r="AD2317" s="111">
        <f>SUMIFS('Deductions and Deposits'!$D:$D,'Deductions and Deposits'!$C:$C,D2317)+SUMIFS($F:$F,$D:$D,D2317,$C:$C,"Coin Deduction")</f>
        <v>0</v>
      </c>
      <c r="AE2317" s="111">
        <f>Table5[[#This Row],[Column4]]+Table5[[#This Row],[Column14]]+Table5[[#This Row],[Column19]]+Table5[[#This Row],[Column12]]</f>
        <v>0</v>
      </c>
      <c r="AF2317" s="111">
        <f>Table5[[#This Row],[Column5]]+Table5[[#This Row],[Column13]]+Table5[[#This Row],[Column21]]+Table5[[#This Row],[Column18]]</f>
        <v>0</v>
      </c>
      <c r="AG2317" s="111">
        <f t="shared" si="401"/>
        <v>0</v>
      </c>
      <c r="AH2317" s="111">
        <f t="shared" si="402"/>
        <v>0</v>
      </c>
      <c r="AI2317" s="111">
        <f>Table5[[#This Row],[Column17]]-Table5[[#This Row],[Column20]]</f>
        <v>0</v>
      </c>
      <c r="AJ2317" s="111">
        <f t="shared" si="403"/>
        <v>0</v>
      </c>
      <c r="AK2317" s="111">
        <f t="shared" si="396"/>
        <v>0</v>
      </c>
      <c r="AL2317" s="111">
        <f t="shared" si="404"/>
        <v>0</v>
      </c>
      <c r="AM2317" s="111" t="str">
        <f t="shared" si="405"/>
        <v/>
      </c>
      <c r="AN2317" s="111" t="str">
        <f t="shared" ca="1" si="406"/>
        <v/>
      </c>
    </row>
    <row r="2318" spans="1:40" ht="20.25" customHeight="1" x14ac:dyDescent="0.3">
      <c r="A2318" s="107"/>
      <c r="B2318" s="144"/>
      <c r="C2318" s="119"/>
      <c r="D2318" s="120"/>
      <c r="E2318" s="119"/>
      <c r="F2318" s="119"/>
      <c r="G2318" s="120"/>
      <c r="H2318" s="119"/>
      <c r="I2318" s="109"/>
      <c r="L2318" s="108"/>
      <c r="M2318" s="108"/>
      <c r="N2318" s="108"/>
      <c r="O2318" s="108"/>
      <c r="P2318" s="108"/>
      <c r="Q2318" s="108"/>
      <c r="R2318" s="108"/>
      <c r="S2318" s="108"/>
      <c r="T2318" s="100">
        <f t="shared" si="397"/>
        <v>0</v>
      </c>
      <c r="U2318" s="111"/>
      <c r="V2318" s="111"/>
      <c r="W2318" s="111">
        <f>SUMIFS($F$3:F2318,$D$3:D2318,D2318,$C$3:C2318,"Buy")+SUMIFS($F$3:F2318,$D$3:D2318,D2318,$C$3:C2318,"Coin Deposit",$E$3:E2318,"&lt;&gt;")</f>
        <v>0</v>
      </c>
      <c r="X2318" s="111">
        <f t="shared" si="398"/>
        <v>0</v>
      </c>
      <c r="Y2318" s="111">
        <f>IF($D2318=Y$1,SUMIFS($H$3:$H2318,$G$3:$G2318,Y$1,$C$3:$C2318,"Sell"),0)</f>
        <v>0</v>
      </c>
      <c r="Z2318" s="111">
        <f t="shared" si="399"/>
        <v>0</v>
      </c>
      <c r="AA2318" s="111">
        <f>IF($D2318=AA$1,SUMIFS($H$3:$H2318,$G$3:$G2318,AA$1,$C$3:$C2318,"Sell"),0)</f>
        <v>0</v>
      </c>
      <c r="AB2318" s="111">
        <f t="shared" si="400"/>
        <v>0</v>
      </c>
      <c r="AC2318" s="111">
        <f>SUMIFS('Deductions and Deposits'!$H:$H,'Deductions and Deposits'!$G:$G,D2318,'Deductions and Deposits'!$F:$F,"&lt;="&amp;B2318)+SUMIFS($F$3:F2318,$D$3:D2318,D2318,$C$3:C2318,"Coin Deposit",$E$3:E2318,"")</f>
        <v>0</v>
      </c>
      <c r="AD2318" s="111">
        <f>SUMIFS('Deductions and Deposits'!$D:$D,'Deductions and Deposits'!$C:$C,D2318)+SUMIFS($F:$F,$D:$D,D2318,$C:$C,"Coin Deduction")</f>
        <v>0</v>
      </c>
      <c r="AE2318" s="111">
        <f>Table5[[#This Row],[Column4]]+Table5[[#This Row],[Column14]]+Table5[[#This Row],[Column19]]+Table5[[#This Row],[Column12]]</f>
        <v>0</v>
      </c>
      <c r="AF2318" s="111">
        <f>Table5[[#This Row],[Column5]]+Table5[[#This Row],[Column13]]+Table5[[#This Row],[Column21]]+Table5[[#This Row],[Column18]]</f>
        <v>0</v>
      </c>
      <c r="AG2318" s="111">
        <f t="shared" si="401"/>
        <v>0</v>
      </c>
      <c r="AH2318" s="111">
        <f t="shared" si="402"/>
        <v>0</v>
      </c>
      <c r="AI2318" s="111">
        <f>Table5[[#This Row],[Column17]]-Table5[[#This Row],[Column20]]</f>
        <v>0</v>
      </c>
      <c r="AJ2318" s="111">
        <f t="shared" si="403"/>
        <v>0</v>
      </c>
      <c r="AK2318" s="111">
        <f t="shared" si="396"/>
        <v>0</v>
      </c>
      <c r="AL2318" s="111">
        <f t="shared" si="404"/>
        <v>0</v>
      </c>
      <c r="AM2318" s="111" t="str">
        <f t="shared" si="405"/>
        <v/>
      </c>
      <c r="AN2318" s="111" t="str">
        <f t="shared" ca="1" si="406"/>
        <v/>
      </c>
    </row>
    <row r="2319" spans="1:40" ht="20.25" customHeight="1" x14ac:dyDescent="0.3">
      <c r="A2319" s="107"/>
      <c r="B2319" s="144"/>
      <c r="C2319" s="119"/>
      <c r="D2319" s="120"/>
      <c r="E2319" s="119"/>
      <c r="F2319" s="119"/>
      <c r="G2319" s="120"/>
      <c r="H2319" s="119"/>
      <c r="I2319" s="109"/>
      <c r="L2319" s="108"/>
      <c r="M2319" s="108"/>
      <c r="N2319" s="108"/>
      <c r="O2319" s="108"/>
      <c r="P2319" s="108"/>
      <c r="Q2319" s="108"/>
      <c r="R2319" s="108"/>
      <c r="S2319" s="108"/>
      <c r="T2319" s="100">
        <f t="shared" si="397"/>
        <v>0</v>
      </c>
      <c r="U2319" s="111"/>
      <c r="V2319" s="111"/>
      <c r="W2319" s="111">
        <f>SUMIFS($F$3:F2319,$D$3:D2319,D2319,$C$3:C2319,"Buy")+SUMIFS($F$3:F2319,$D$3:D2319,D2319,$C$3:C2319,"Coin Deposit",$E$3:E2319,"&lt;&gt;")</f>
        <v>0</v>
      </c>
      <c r="X2319" s="111">
        <f t="shared" si="398"/>
        <v>0</v>
      </c>
      <c r="Y2319" s="111">
        <f>IF($D2319=Y$1,SUMIFS($H$3:$H2319,$G$3:$G2319,Y$1,$C$3:$C2319,"Sell"),0)</f>
        <v>0</v>
      </c>
      <c r="Z2319" s="111">
        <f t="shared" si="399"/>
        <v>0</v>
      </c>
      <c r="AA2319" s="111">
        <f>IF($D2319=AA$1,SUMIFS($H$3:$H2319,$G$3:$G2319,AA$1,$C$3:$C2319,"Sell"),0)</f>
        <v>0</v>
      </c>
      <c r="AB2319" s="111">
        <f t="shared" si="400"/>
        <v>0</v>
      </c>
      <c r="AC2319" s="111">
        <f>SUMIFS('Deductions and Deposits'!$H:$H,'Deductions and Deposits'!$G:$G,D2319,'Deductions and Deposits'!$F:$F,"&lt;="&amp;B2319)+SUMIFS($F$3:F2319,$D$3:D2319,D2319,$C$3:C2319,"Coin Deposit",$E$3:E2319,"")</f>
        <v>0</v>
      </c>
      <c r="AD2319" s="111">
        <f>SUMIFS('Deductions and Deposits'!$D:$D,'Deductions and Deposits'!$C:$C,D2319)+SUMIFS($F:$F,$D:$D,D2319,$C:$C,"Coin Deduction")</f>
        <v>0</v>
      </c>
      <c r="AE2319" s="111">
        <f>Table5[[#This Row],[Column4]]+Table5[[#This Row],[Column14]]+Table5[[#This Row],[Column19]]+Table5[[#This Row],[Column12]]</f>
        <v>0</v>
      </c>
      <c r="AF2319" s="111">
        <f>Table5[[#This Row],[Column5]]+Table5[[#This Row],[Column13]]+Table5[[#This Row],[Column21]]+Table5[[#This Row],[Column18]]</f>
        <v>0</v>
      </c>
      <c r="AG2319" s="111">
        <f t="shared" si="401"/>
        <v>0</v>
      </c>
      <c r="AH2319" s="111">
        <f t="shared" si="402"/>
        <v>0</v>
      </c>
      <c r="AI2319" s="111">
        <f>Table5[[#This Row],[Column17]]-Table5[[#This Row],[Column20]]</f>
        <v>0</v>
      </c>
      <c r="AJ2319" s="111">
        <f t="shared" si="403"/>
        <v>0</v>
      </c>
      <c r="AK2319" s="111">
        <f t="shared" si="396"/>
        <v>0</v>
      </c>
      <c r="AL2319" s="111">
        <f t="shared" si="404"/>
        <v>0</v>
      </c>
      <c r="AM2319" s="111" t="str">
        <f t="shared" si="405"/>
        <v/>
      </c>
      <c r="AN2319" s="111" t="str">
        <f t="shared" ca="1" si="406"/>
        <v/>
      </c>
    </row>
    <row r="2320" spans="1:40" ht="20.25" customHeight="1" x14ac:dyDescent="0.3">
      <c r="A2320" s="107"/>
      <c r="B2320" s="144"/>
      <c r="C2320" s="119"/>
      <c r="D2320" s="120"/>
      <c r="E2320" s="119"/>
      <c r="F2320" s="119"/>
      <c r="G2320" s="120"/>
      <c r="H2320" s="119"/>
      <c r="I2320" s="109"/>
      <c r="L2320" s="108"/>
      <c r="M2320" s="108"/>
      <c r="N2320" s="108"/>
      <c r="O2320" s="108"/>
      <c r="P2320" s="108"/>
      <c r="Q2320" s="108"/>
      <c r="R2320" s="108"/>
      <c r="S2320" s="108"/>
      <c r="T2320" s="100">
        <f t="shared" si="397"/>
        <v>0</v>
      </c>
      <c r="U2320" s="111"/>
      <c r="V2320" s="111"/>
      <c r="W2320" s="111">
        <f>SUMIFS($F$3:F2320,$D$3:D2320,D2320,$C$3:C2320,"Buy")+SUMIFS($F$3:F2320,$D$3:D2320,D2320,$C$3:C2320,"Coin Deposit",$E$3:E2320,"&lt;&gt;")</f>
        <v>0</v>
      </c>
      <c r="X2320" s="111">
        <f t="shared" si="398"/>
        <v>0</v>
      </c>
      <c r="Y2320" s="111">
        <f>IF($D2320=Y$1,SUMIFS($H$3:$H2320,$G$3:$G2320,Y$1,$C$3:$C2320,"Sell"),0)</f>
        <v>0</v>
      </c>
      <c r="Z2320" s="111">
        <f t="shared" si="399"/>
        <v>0</v>
      </c>
      <c r="AA2320" s="111">
        <f>IF($D2320=AA$1,SUMIFS($H$3:$H2320,$G$3:$G2320,AA$1,$C$3:$C2320,"Sell"),0)</f>
        <v>0</v>
      </c>
      <c r="AB2320" s="111">
        <f t="shared" si="400"/>
        <v>0</v>
      </c>
      <c r="AC2320" s="111">
        <f>SUMIFS('Deductions and Deposits'!$H:$H,'Deductions and Deposits'!$G:$G,D2320,'Deductions and Deposits'!$F:$F,"&lt;="&amp;B2320)+SUMIFS($F$3:F2320,$D$3:D2320,D2320,$C$3:C2320,"Coin Deposit",$E$3:E2320,"")</f>
        <v>0</v>
      </c>
      <c r="AD2320" s="111">
        <f>SUMIFS('Deductions and Deposits'!$D:$D,'Deductions and Deposits'!$C:$C,D2320)+SUMIFS($F:$F,$D:$D,D2320,$C:$C,"Coin Deduction")</f>
        <v>0</v>
      </c>
      <c r="AE2320" s="111">
        <f>Table5[[#This Row],[Column4]]+Table5[[#This Row],[Column14]]+Table5[[#This Row],[Column19]]+Table5[[#This Row],[Column12]]</f>
        <v>0</v>
      </c>
      <c r="AF2320" s="111">
        <f>Table5[[#This Row],[Column5]]+Table5[[#This Row],[Column13]]+Table5[[#This Row],[Column21]]+Table5[[#This Row],[Column18]]</f>
        <v>0</v>
      </c>
      <c r="AG2320" s="111">
        <f t="shared" si="401"/>
        <v>0</v>
      </c>
      <c r="AH2320" s="111">
        <f t="shared" si="402"/>
        <v>0</v>
      </c>
      <c r="AI2320" s="111">
        <f>Table5[[#This Row],[Column17]]-Table5[[#This Row],[Column20]]</f>
        <v>0</v>
      </c>
      <c r="AJ2320" s="111">
        <f t="shared" si="403"/>
        <v>0</v>
      </c>
      <c r="AK2320" s="111">
        <f t="shared" si="396"/>
        <v>0</v>
      </c>
      <c r="AL2320" s="111">
        <f t="shared" si="404"/>
        <v>0</v>
      </c>
      <c r="AM2320" s="111" t="str">
        <f t="shared" si="405"/>
        <v/>
      </c>
      <c r="AN2320" s="111" t="str">
        <f t="shared" ca="1" si="406"/>
        <v/>
      </c>
    </row>
    <row r="2321" spans="1:40" ht="20.25" customHeight="1" x14ac:dyDescent="0.3">
      <c r="A2321" s="107"/>
      <c r="B2321" s="144"/>
      <c r="C2321" s="119"/>
      <c r="D2321" s="120"/>
      <c r="E2321" s="119"/>
      <c r="F2321" s="119"/>
      <c r="G2321" s="120"/>
      <c r="H2321" s="119"/>
      <c r="I2321" s="109"/>
      <c r="L2321" s="108"/>
      <c r="M2321" s="108"/>
      <c r="N2321" s="108"/>
      <c r="O2321" s="108"/>
      <c r="P2321" s="108"/>
      <c r="Q2321" s="108"/>
      <c r="R2321" s="108"/>
      <c r="S2321" s="108"/>
      <c r="T2321" s="100">
        <f t="shared" si="397"/>
        <v>0</v>
      </c>
      <c r="U2321" s="111"/>
      <c r="V2321" s="111"/>
      <c r="W2321" s="111">
        <f>SUMIFS($F$3:F2321,$D$3:D2321,D2321,$C$3:C2321,"Buy")+SUMIFS($F$3:F2321,$D$3:D2321,D2321,$C$3:C2321,"Coin Deposit",$E$3:E2321,"&lt;&gt;")</f>
        <v>0</v>
      </c>
      <c r="X2321" s="111">
        <f t="shared" si="398"/>
        <v>0</v>
      </c>
      <c r="Y2321" s="111">
        <f>IF($D2321=Y$1,SUMIFS($H$3:$H2321,$G$3:$G2321,Y$1,$C$3:$C2321,"Sell"),0)</f>
        <v>0</v>
      </c>
      <c r="Z2321" s="111">
        <f t="shared" si="399"/>
        <v>0</v>
      </c>
      <c r="AA2321" s="111">
        <f>IF($D2321=AA$1,SUMIFS($H$3:$H2321,$G$3:$G2321,AA$1,$C$3:$C2321,"Sell"),0)</f>
        <v>0</v>
      </c>
      <c r="AB2321" s="111">
        <f t="shared" si="400"/>
        <v>0</v>
      </c>
      <c r="AC2321" s="111">
        <f>SUMIFS('Deductions and Deposits'!$H:$H,'Deductions and Deposits'!$G:$G,D2321,'Deductions and Deposits'!$F:$F,"&lt;="&amp;B2321)+SUMIFS($F$3:F2321,$D$3:D2321,D2321,$C$3:C2321,"Coin Deposit",$E$3:E2321,"")</f>
        <v>0</v>
      </c>
      <c r="AD2321" s="111">
        <f>SUMIFS('Deductions and Deposits'!$D:$D,'Deductions and Deposits'!$C:$C,D2321)+SUMIFS($F:$F,$D:$D,D2321,$C:$C,"Coin Deduction")</f>
        <v>0</v>
      </c>
      <c r="AE2321" s="111">
        <f>Table5[[#This Row],[Column4]]+Table5[[#This Row],[Column14]]+Table5[[#This Row],[Column19]]+Table5[[#This Row],[Column12]]</f>
        <v>0</v>
      </c>
      <c r="AF2321" s="111">
        <f>Table5[[#This Row],[Column5]]+Table5[[#This Row],[Column13]]+Table5[[#This Row],[Column21]]+Table5[[#This Row],[Column18]]</f>
        <v>0</v>
      </c>
      <c r="AG2321" s="111">
        <f t="shared" si="401"/>
        <v>0</v>
      </c>
      <c r="AH2321" s="111">
        <f t="shared" si="402"/>
        <v>0</v>
      </c>
      <c r="AI2321" s="111">
        <f>Table5[[#This Row],[Column17]]-Table5[[#This Row],[Column20]]</f>
        <v>0</v>
      </c>
      <c r="AJ2321" s="111">
        <f t="shared" si="403"/>
        <v>0</v>
      </c>
      <c r="AK2321" s="111">
        <f t="shared" si="396"/>
        <v>0</v>
      </c>
      <c r="AL2321" s="111">
        <f t="shared" si="404"/>
        <v>0</v>
      </c>
      <c r="AM2321" s="111" t="str">
        <f t="shared" si="405"/>
        <v/>
      </c>
      <c r="AN2321" s="111" t="str">
        <f t="shared" ca="1" si="406"/>
        <v/>
      </c>
    </row>
    <row r="2322" spans="1:40" ht="20.25" customHeight="1" x14ac:dyDescent="0.3">
      <c r="A2322" s="107"/>
      <c r="B2322" s="144"/>
      <c r="C2322" s="119"/>
      <c r="D2322" s="120"/>
      <c r="E2322" s="119"/>
      <c r="F2322" s="119"/>
      <c r="G2322" s="120"/>
      <c r="H2322" s="119"/>
      <c r="I2322" s="109"/>
      <c r="L2322" s="108"/>
      <c r="M2322" s="108"/>
      <c r="N2322" s="108"/>
      <c r="O2322" s="108"/>
      <c r="P2322" s="108"/>
      <c r="Q2322" s="108"/>
      <c r="R2322" s="108"/>
      <c r="S2322" s="108"/>
      <c r="T2322" s="100">
        <f t="shared" si="397"/>
        <v>0</v>
      </c>
      <c r="U2322" s="111"/>
      <c r="V2322" s="111"/>
      <c r="W2322" s="111">
        <f>SUMIFS($F$3:F2322,$D$3:D2322,D2322,$C$3:C2322,"Buy")+SUMIFS($F$3:F2322,$D$3:D2322,D2322,$C$3:C2322,"Coin Deposit",$E$3:E2322,"&lt;&gt;")</f>
        <v>0</v>
      </c>
      <c r="X2322" s="111">
        <f t="shared" si="398"/>
        <v>0</v>
      </c>
      <c r="Y2322" s="111">
        <f>IF($D2322=Y$1,SUMIFS($H$3:$H2322,$G$3:$G2322,Y$1,$C$3:$C2322,"Sell"),0)</f>
        <v>0</v>
      </c>
      <c r="Z2322" s="111">
        <f t="shared" si="399"/>
        <v>0</v>
      </c>
      <c r="AA2322" s="111">
        <f>IF($D2322=AA$1,SUMIFS($H$3:$H2322,$G$3:$G2322,AA$1,$C$3:$C2322,"Sell"),0)</f>
        <v>0</v>
      </c>
      <c r="AB2322" s="111">
        <f t="shared" si="400"/>
        <v>0</v>
      </c>
      <c r="AC2322" s="111">
        <f>SUMIFS('Deductions and Deposits'!$H:$H,'Deductions and Deposits'!$G:$G,D2322,'Deductions and Deposits'!$F:$F,"&lt;="&amp;B2322)+SUMIFS($F$3:F2322,$D$3:D2322,D2322,$C$3:C2322,"Coin Deposit",$E$3:E2322,"")</f>
        <v>0</v>
      </c>
      <c r="AD2322" s="111">
        <f>SUMIFS('Deductions and Deposits'!$D:$D,'Deductions and Deposits'!$C:$C,D2322)+SUMIFS($F:$F,$D:$D,D2322,$C:$C,"Coin Deduction")</f>
        <v>0</v>
      </c>
      <c r="AE2322" s="111">
        <f>Table5[[#This Row],[Column4]]+Table5[[#This Row],[Column14]]+Table5[[#This Row],[Column19]]+Table5[[#This Row],[Column12]]</f>
        <v>0</v>
      </c>
      <c r="AF2322" s="111">
        <f>Table5[[#This Row],[Column5]]+Table5[[#This Row],[Column13]]+Table5[[#This Row],[Column21]]+Table5[[#This Row],[Column18]]</f>
        <v>0</v>
      </c>
      <c r="AG2322" s="111">
        <f t="shared" si="401"/>
        <v>0</v>
      </c>
      <c r="AH2322" s="111">
        <f t="shared" si="402"/>
        <v>0</v>
      </c>
      <c r="AI2322" s="111">
        <f>Table5[[#This Row],[Column17]]-Table5[[#This Row],[Column20]]</f>
        <v>0</v>
      </c>
      <c r="AJ2322" s="111">
        <f t="shared" si="403"/>
        <v>0</v>
      </c>
      <c r="AK2322" s="111">
        <f t="shared" si="396"/>
        <v>0</v>
      </c>
      <c r="AL2322" s="111">
        <f t="shared" si="404"/>
        <v>0</v>
      </c>
      <c r="AM2322" s="111" t="str">
        <f t="shared" si="405"/>
        <v/>
      </c>
      <c r="AN2322" s="111" t="str">
        <f t="shared" ca="1" si="406"/>
        <v/>
      </c>
    </row>
    <row r="2323" spans="1:40" ht="20.25" customHeight="1" x14ac:dyDescent="0.3">
      <c r="A2323" s="107"/>
      <c r="B2323" s="144"/>
      <c r="C2323" s="119"/>
      <c r="D2323" s="120"/>
      <c r="E2323" s="119"/>
      <c r="F2323" s="119"/>
      <c r="G2323" s="120"/>
      <c r="H2323" s="119"/>
      <c r="I2323" s="109"/>
      <c r="L2323" s="108"/>
      <c r="M2323" s="108"/>
      <c r="N2323" s="108"/>
      <c r="O2323" s="108"/>
      <c r="P2323" s="108"/>
      <c r="Q2323" s="108"/>
      <c r="R2323" s="108"/>
      <c r="S2323" s="108"/>
      <c r="T2323" s="100">
        <f t="shared" si="397"/>
        <v>0</v>
      </c>
      <c r="U2323" s="111"/>
      <c r="V2323" s="111"/>
      <c r="W2323" s="111">
        <f>SUMIFS($F$3:F2323,$D$3:D2323,D2323,$C$3:C2323,"Buy")+SUMIFS($F$3:F2323,$D$3:D2323,D2323,$C$3:C2323,"Coin Deposit",$E$3:E2323,"&lt;&gt;")</f>
        <v>0</v>
      </c>
      <c r="X2323" s="111">
        <f t="shared" si="398"/>
        <v>0</v>
      </c>
      <c r="Y2323" s="111">
        <f>IF($D2323=Y$1,SUMIFS($H$3:$H2323,$G$3:$G2323,Y$1,$C$3:$C2323,"Sell"),0)</f>
        <v>0</v>
      </c>
      <c r="Z2323" s="111">
        <f t="shared" si="399"/>
        <v>0</v>
      </c>
      <c r="AA2323" s="111">
        <f>IF($D2323=AA$1,SUMIFS($H$3:$H2323,$G$3:$G2323,AA$1,$C$3:$C2323,"Sell"),0)</f>
        <v>0</v>
      </c>
      <c r="AB2323" s="111">
        <f t="shared" si="400"/>
        <v>0</v>
      </c>
      <c r="AC2323" s="111">
        <f>SUMIFS('Deductions and Deposits'!$H:$H,'Deductions and Deposits'!$G:$G,D2323,'Deductions and Deposits'!$F:$F,"&lt;="&amp;B2323)+SUMIFS($F$3:F2323,$D$3:D2323,D2323,$C$3:C2323,"Coin Deposit",$E$3:E2323,"")</f>
        <v>0</v>
      </c>
      <c r="AD2323" s="111">
        <f>SUMIFS('Deductions and Deposits'!$D:$D,'Deductions and Deposits'!$C:$C,D2323)+SUMIFS($F:$F,$D:$D,D2323,$C:$C,"Coin Deduction")</f>
        <v>0</v>
      </c>
      <c r="AE2323" s="111">
        <f>Table5[[#This Row],[Column4]]+Table5[[#This Row],[Column14]]+Table5[[#This Row],[Column19]]+Table5[[#This Row],[Column12]]</f>
        <v>0</v>
      </c>
      <c r="AF2323" s="111">
        <f>Table5[[#This Row],[Column5]]+Table5[[#This Row],[Column13]]+Table5[[#This Row],[Column21]]+Table5[[#This Row],[Column18]]</f>
        <v>0</v>
      </c>
      <c r="AG2323" s="111">
        <f t="shared" si="401"/>
        <v>0</v>
      </c>
      <c r="AH2323" s="111">
        <f t="shared" si="402"/>
        <v>0</v>
      </c>
      <c r="AI2323" s="111">
        <f>Table5[[#This Row],[Column17]]-Table5[[#This Row],[Column20]]</f>
        <v>0</v>
      </c>
      <c r="AJ2323" s="111">
        <f t="shared" si="403"/>
        <v>0</v>
      </c>
      <c r="AK2323" s="111">
        <f t="shared" si="396"/>
        <v>0</v>
      </c>
      <c r="AL2323" s="111">
        <f t="shared" si="404"/>
        <v>0</v>
      </c>
      <c r="AM2323" s="111" t="str">
        <f t="shared" si="405"/>
        <v/>
      </c>
      <c r="AN2323" s="111" t="str">
        <f t="shared" ca="1" si="406"/>
        <v/>
      </c>
    </row>
    <row r="2324" spans="1:40" ht="20.25" customHeight="1" x14ac:dyDescent="0.3">
      <c r="A2324" s="107"/>
      <c r="B2324" s="144"/>
      <c r="C2324" s="119"/>
      <c r="D2324" s="120"/>
      <c r="E2324" s="119"/>
      <c r="F2324" s="119"/>
      <c r="G2324" s="120"/>
      <c r="H2324" s="119"/>
      <c r="I2324" s="109"/>
      <c r="L2324" s="108"/>
      <c r="M2324" s="108"/>
      <c r="N2324" s="108"/>
      <c r="O2324" s="108"/>
      <c r="P2324" s="108"/>
      <c r="Q2324" s="108"/>
      <c r="R2324" s="108"/>
      <c r="S2324" s="108"/>
      <c r="T2324" s="100">
        <f t="shared" si="397"/>
        <v>0</v>
      </c>
      <c r="U2324" s="111"/>
      <c r="V2324" s="111"/>
      <c r="W2324" s="111">
        <f>SUMIFS($F$3:F2324,$D$3:D2324,D2324,$C$3:C2324,"Buy")+SUMIFS($F$3:F2324,$D$3:D2324,D2324,$C$3:C2324,"Coin Deposit",$E$3:E2324,"&lt;&gt;")</f>
        <v>0</v>
      </c>
      <c r="X2324" s="111">
        <f t="shared" si="398"/>
        <v>0</v>
      </c>
      <c r="Y2324" s="111">
        <f>IF($D2324=Y$1,SUMIFS($H$3:$H2324,$G$3:$G2324,Y$1,$C$3:$C2324,"Sell"),0)</f>
        <v>0</v>
      </c>
      <c r="Z2324" s="111">
        <f t="shared" si="399"/>
        <v>0</v>
      </c>
      <c r="AA2324" s="111">
        <f>IF($D2324=AA$1,SUMIFS($H$3:$H2324,$G$3:$G2324,AA$1,$C$3:$C2324,"Sell"),0)</f>
        <v>0</v>
      </c>
      <c r="AB2324" s="111">
        <f t="shared" si="400"/>
        <v>0</v>
      </c>
      <c r="AC2324" s="111">
        <f>SUMIFS('Deductions and Deposits'!$H:$H,'Deductions and Deposits'!$G:$G,D2324,'Deductions and Deposits'!$F:$F,"&lt;="&amp;B2324)+SUMIFS($F$3:F2324,$D$3:D2324,D2324,$C$3:C2324,"Coin Deposit",$E$3:E2324,"")</f>
        <v>0</v>
      </c>
      <c r="AD2324" s="111">
        <f>SUMIFS('Deductions and Deposits'!$D:$D,'Deductions and Deposits'!$C:$C,D2324)+SUMIFS($F:$F,$D:$D,D2324,$C:$C,"Coin Deduction")</f>
        <v>0</v>
      </c>
      <c r="AE2324" s="111">
        <f>Table5[[#This Row],[Column4]]+Table5[[#This Row],[Column14]]+Table5[[#This Row],[Column19]]+Table5[[#This Row],[Column12]]</f>
        <v>0</v>
      </c>
      <c r="AF2324" s="111">
        <f>Table5[[#This Row],[Column5]]+Table5[[#This Row],[Column13]]+Table5[[#This Row],[Column21]]+Table5[[#This Row],[Column18]]</f>
        <v>0</v>
      </c>
      <c r="AG2324" s="111">
        <f t="shared" si="401"/>
        <v>0</v>
      </c>
      <c r="AH2324" s="111">
        <f t="shared" si="402"/>
        <v>0</v>
      </c>
      <c r="AI2324" s="111">
        <f>Table5[[#This Row],[Column17]]-Table5[[#This Row],[Column20]]</f>
        <v>0</v>
      </c>
      <c r="AJ2324" s="111">
        <f t="shared" si="403"/>
        <v>0</v>
      </c>
      <c r="AK2324" s="111">
        <f t="shared" si="396"/>
        <v>0</v>
      </c>
      <c r="AL2324" s="111">
        <f t="shared" si="404"/>
        <v>0</v>
      </c>
      <c r="AM2324" s="111" t="str">
        <f t="shared" si="405"/>
        <v/>
      </c>
      <c r="AN2324" s="111" t="str">
        <f t="shared" ca="1" si="406"/>
        <v/>
      </c>
    </row>
    <row r="2325" spans="1:40" ht="20.25" customHeight="1" x14ac:dyDescent="0.3">
      <c r="A2325" s="107"/>
      <c r="B2325" s="144"/>
      <c r="C2325" s="119"/>
      <c r="D2325" s="120"/>
      <c r="E2325" s="119"/>
      <c r="F2325" s="119"/>
      <c r="G2325" s="120"/>
      <c r="H2325" s="119"/>
      <c r="I2325" s="109"/>
      <c r="L2325" s="108"/>
      <c r="M2325" s="108"/>
      <c r="N2325" s="108"/>
      <c r="O2325" s="108"/>
      <c r="P2325" s="108"/>
      <c r="Q2325" s="108"/>
      <c r="R2325" s="108"/>
      <c r="S2325" s="108"/>
      <c r="T2325" s="100">
        <f t="shared" si="397"/>
        <v>0</v>
      </c>
      <c r="U2325" s="111"/>
      <c r="V2325" s="111"/>
      <c r="W2325" s="111">
        <f>SUMIFS($F$3:F2325,$D$3:D2325,D2325,$C$3:C2325,"Buy")+SUMIFS($F$3:F2325,$D$3:D2325,D2325,$C$3:C2325,"Coin Deposit",$E$3:E2325,"&lt;&gt;")</f>
        <v>0</v>
      </c>
      <c r="X2325" s="111">
        <f t="shared" si="398"/>
        <v>0</v>
      </c>
      <c r="Y2325" s="111">
        <f>IF($D2325=Y$1,SUMIFS($H$3:$H2325,$G$3:$G2325,Y$1,$C$3:$C2325,"Sell"),0)</f>
        <v>0</v>
      </c>
      <c r="Z2325" s="111">
        <f t="shared" si="399"/>
        <v>0</v>
      </c>
      <c r="AA2325" s="111">
        <f>IF($D2325=AA$1,SUMIFS($H$3:$H2325,$G$3:$G2325,AA$1,$C$3:$C2325,"Sell"),0)</f>
        <v>0</v>
      </c>
      <c r="AB2325" s="111">
        <f t="shared" si="400"/>
        <v>0</v>
      </c>
      <c r="AC2325" s="111">
        <f>SUMIFS('Deductions and Deposits'!$H:$H,'Deductions and Deposits'!$G:$G,D2325,'Deductions and Deposits'!$F:$F,"&lt;="&amp;B2325)+SUMIFS($F$3:F2325,$D$3:D2325,D2325,$C$3:C2325,"Coin Deposit",$E$3:E2325,"")</f>
        <v>0</v>
      </c>
      <c r="AD2325" s="111">
        <f>SUMIFS('Deductions and Deposits'!$D:$D,'Deductions and Deposits'!$C:$C,D2325)+SUMIFS($F:$F,$D:$D,D2325,$C:$C,"Coin Deduction")</f>
        <v>0</v>
      </c>
      <c r="AE2325" s="111">
        <f>Table5[[#This Row],[Column4]]+Table5[[#This Row],[Column14]]+Table5[[#This Row],[Column19]]+Table5[[#This Row],[Column12]]</f>
        <v>0</v>
      </c>
      <c r="AF2325" s="111">
        <f>Table5[[#This Row],[Column5]]+Table5[[#This Row],[Column13]]+Table5[[#This Row],[Column21]]+Table5[[#This Row],[Column18]]</f>
        <v>0</v>
      </c>
      <c r="AG2325" s="111">
        <f t="shared" si="401"/>
        <v>0</v>
      </c>
      <c r="AH2325" s="111">
        <f t="shared" si="402"/>
        <v>0</v>
      </c>
      <c r="AI2325" s="111">
        <f>Table5[[#This Row],[Column17]]-Table5[[#This Row],[Column20]]</f>
        <v>0</v>
      </c>
      <c r="AJ2325" s="111">
        <f t="shared" si="403"/>
        <v>0</v>
      </c>
      <c r="AK2325" s="111">
        <f t="shared" si="396"/>
        <v>0</v>
      </c>
      <c r="AL2325" s="111">
        <f t="shared" si="404"/>
        <v>0</v>
      </c>
      <c r="AM2325" s="111" t="str">
        <f t="shared" si="405"/>
        <v/>
      </c>
      <c r="AN2325" s="111" t="str">
        <f t="shared" ca="1" si="406"/>
        <v/>
      </c>
    </row>
    <row r="2326" spans="1:40" ht="20.25" customHeight="1" x14ac:dyDescent="0.3">
      <c r="A2326" s="107"/>
      <c r="B2326" s="144"/>
      <c r="C2326" s="119"/>
      <c r="D2326" s="120"/>
      <c r="E2326" s="119"/>
      <c r="F2326" s="119"/>
      <c r="G2326" s="120"/>
      <c r="H2326" s="119"/>
      <c r="I2326" s="109"/>
      <c r="L2326" s="108"/>
      <c r="M2326" s="108"/>
      <c r="N2326" s="108"/>
      <c r="O2326" s="108"/>
      <c r="P2326" s="108"/>
      <c r="Q2326" s="108"/>
      <c r="R2326" s="108"/>
      <c r="S2326" s="108"/>
      <c r="T2326" s="100">
        <f t="shared" si="397"/>
        <v>0</v>
      </c>
      <c r="U2326" s="111"/>
      <c r="V2326" s="111"/>
      <c r="W2326" s="111">
        <f>SUMIFS($F$3:F2326,$D$3:D2326,D2326,$C$3:C2326,"Buy")+SUMIFS($F$3:F2326,$D$3:D2326,D2326,$C$3:C2326,"Coin Deposit",$E$3:E2326,"&lt;&gt;")</f>
        <v>0</v>
      </c>
      <c r="X2326" s="111">
        <f t="shared" si="398"/>
        <v>0</v>
      </c>
      <c r="Y2326" s="111">
        <f>IF($D2326=Y$1,SUMIFS($H$3:$H2326,$G$3:$G2326,Y$1,$C$3:$C2326,"Sell"),0)</f>
        <v>0</v>
      </c>
      <c r="Z2326" s="111">
        <f t="shared" si="399"/>
        <v>0</v>
      </c>
      <c r="AA2326" s="111">
        <f>IF($D2326=AA$1,SUMIFS($H$3:$H2326,$G$3:$G2326,AA$1,$C$3:$C2326,"Sell"),0)</f>
        <v>0</v>
      </c>
      <c r="AB2326" s="111">
        <f t="shared" si="400"/>
        <v>0</v>
      </c>
      <c r="AC2326" s="111">
        <f>SUMIFS('Deductions and Deposits'!$H:$H,'Deductions and Deposits'!$G:$G,D2326,'Deductions and Deposits'!$F:$F,"&lt;="&amp;B2326)+SUMIFS($F$3:F2326,$D$3:D2326,D2326,$C$3:C2326,"Coin Deposit",$E$3:E2326,"")</f>
        <v>0</v>
      </c>
      <c r="AD2326" s="111">
        <f>SUMIFS('Deductions and Deposits'!$D:$D,'Deductions and Deposits'!$C:$C,D2326)+SUMIFS($F:$F,$D:$D,D2326,$C:$C,"Coin Deduction")</f>
        <v>0</v>
      </c>
      <c r="AE2326" s="111">
        <f>Table5[[#This Row],[Column4]]+Table5[[#This Row],[Column14]]+Table5[[#This Row],[Column19]]+Table5[[#This Row],[Column12]]</f>
        <v>0</v>
      </c>
      <c r="AF2326" s="111">
        <f>Table5[[#This Row],[Column5]]+Table5[[#This Row],[Column13]]+Table5[[#This Row],[Column21]]+Table5[[#This Row],[Column18]]</f>
        <v>0</v>
      </c>
      <c r="AG2326" s="111">
        <f t="shared" si="401"/>
        <v>0</v>
      </c>
      <c r="AH2326" s="111">
        <f t="shared" si="402"/>
        <v>0</v>
      </c>
      <c r="AI2326" s="111">
        <f>Table5[[#This Row],[Column17]]-Table5[[#This Row],[Column20]]</f>
        <v>0</v>
      </c>
      <c r="AJ2326" s="111">
        <f t="shared" si="403"/>
        <v>0</v>
      </c>
      <c r="AK2326" s="111">
        <f t="shared" si="396"/>
        <v>0</v>
      </c>
      <c r="AL2326" s="111">
        <f t="shared" si="404"/>
        <v>0</v>
      </c>
      <c r="AM2326" s="111" t="str">
        <f t="shared" si="405"/>
        <v/>
      </c>
      <c r="AN2326" s="111" t="str">
        <f t="shared" ca="1" si="406"/>
        <v/>
      </c>
    </row>
    <row r="2327" spans="1:40" ht="20.25" customHeight="1" x14ac:dyDescent="0.3">
      <c r="A2327" s="107"/>
      <c r="B2327" s="144"/>
      <c r="C2327" s="119"/>
      <c r="D2327" s="120"/>
      <c r="E2327" s="119"/>
      <c r="F2327" s="119"/>
      <c r="G2327" s="120"/>
      <c r="H2327" s="119"/>
      <c r="I2327" s="109"/>
      <c r="L2327" s="108"/>
      <c r="M2327" s="108"/>
      <c r="N2327" s="108"/>
      <c r="O2327" s="108"/>
      <c r="P2327" s="108"/>
      <c r="Q2327" s="108"/>
      <c r="R2327" s="108"/>
      <c r="S2327" s="108"/>
      <c r="T2327" s="100">
        <f t="shared" si="397"/>
        <v>0</v>
      </c>
      <c r="U2327" s="111"/>
      <c r="V2327" s="111"/>
      <c r="W2327" s="111">
        <f>SUMIFS($F$3:F2327,$D$3:D2327,D2327,$C$3:C2327,"Buy")+SUMIFS($F$3:F2327,$D$3:D2327,D2327,$C$3:C2327,"Coin Deposit",$E$3:E2327,"&lt;&gt;")</f>
        <v>0</v>
      </c>
      <c r="X2327" s="111">
        <f t="shared" si="398"/>
        <v>0</v>
      </c>
      <c r="Y2327" s="111">
        <f>IF($D2327=Y$1,SUMIFS($H$3:$H2327,$G$3:$G2327,Y$1,$C$3:$C2327,"Sell"),0)</f>
        <v>0</v>
      </c>
      <c r="Z2327" s="111">
        <f t="shared" si="399"/>
        <v>0</v>
      </c>
      <c r="AA2327" s="111">
        <f>IF($D2327=AA$1,SUMIFS($H$3:$H2327,$G$3:$G2327,AA$1,$C$3:$C2327,"Sell"),0)</f>
        <v>0</v>
      </c>
      <c r="AB2327" s="111">
        <f t="shared" si="400"/>
        <v>0</v>
      </c>
      <c r="AC2327" s="111">
        <f>SUMIFS('Deductions and Deposits'!$H:$H,'Deductions and Deposits'!$G:$G,D2327,'Deductions and Deposits'!$F:$F,"&lt;="&amp;B2327)+SUMIFS($F$3:F2327,$D$3:D2327,D2327,$C$3:C2327,"Coin Deposit",$E$3:E2327,"")</f>
        <v>0</v>
      </c>
      <c r="AD2327" s="111">
        <f>SUMIFS('Deductions and Deposits'!$D:$D,'Deductions and Deposits'!$C:$C,D2327)+SUMIFS($F:$F,$D:$D,D2327,$C:$C,"Coin Deduction")</f>
        <v>0</v>
      </c>
      <c r="AE2327" s="111">
        <f>Table5[[#This Row],[Column4]]+Table5[[#This Row],[Column14]]+Table5[[#This Row],[Column19]]+Table5[[#This Row],[Column12]]</f>
        <v>0</v>
      </c>
      <c r="AF2327" s="111">
        <f>Table5[[#This Row],[Column5]]+Table5[[#This Row],[Column13]]+Table5[[#This Row],[Column21]]+Table5[[#This Row],[Column18]]</f>
        <v>0</v>
      </c>
      <c r="AG2327" s="111">
        <f t="shared" si="401"/>
        <v>0</v>
      </c>
      <c r="AH2327" s="111">
        <f t="shared" si="402"/>
        <v>0</v>
      </c>
      <c r="AI2327" s="111">
        <f>Table5[[#This Row],[Column17]]-Table5[[#This Row],[Column20]]</f>
        <v>0</v>
      </c>
      <c r="AJ2327" s="111">
        <f t="shared" si="403"/>
        <v>0</v>
      </c>
      <c r="AK2327" s="111">
        <f t="shared" si="396"/>
        <v>0</v>
      </c>
      <c r="AL2327" s="111">
        <f t="shared" si="404"/>
        <v>0</v>
      </c>
      <c r="AM2327" s="111" t="str">
        <f t="shared" si="405"/>
        <v/>
      </c>
      <c r="AN2327" s="111" t="str">
        <f t="shared" ca="1" si="406"/>
        <v/>
      </c>
    </row>
    <row r="2328" spans="1:40" ht="20.25" customHeight="1" x14ac:dyDescent="0.3">
      <c r="A2328" s="107"/>
      <c r="B2328" s="144"/>
      <c r="C2328" s="119"/>
      <c r="D2328" s="120"/>
      <c r="E2328" s="119"/>
      <c r="F2328" s="119"/>
      <c r="G2328" s="120"/>
      <c r="H2328" s="119"/>
      <c r="I2328" s="109"/>
      <c r="L2328" s="108"/>
      <c r="M2328" s="108"/>
      <c r="N2328" s="108"/>
      <c r="O2328" s="108"/>
      <c r="P2328" s="108"/>
      <c r="Q2328" s="108"/>
      <c r="R2328" s="108"/>
      <c r="S2328" s="108"/>
      <c r="T2328" s="100">
        <f t="shared" si="397"/>
        <v>0</v>
      </c>
      <c r="U2328" s="111"/>
      <c r="V2328" s="111"/>
      <c r="W2328" s="111">
        <f>SUMIFS($F$3:F2328,$D$3:D2328,D2328,$C$3:C2328,"Buy")+SUMIFS($F$3:F2328,$D$3:D2328,D2328,$C$3:C2328,"Coin Deposit",$E$3:E2328,"&lt;&gt;")</f>
        <v>0</v>
      </c>
      <c r="X2328" s="111">
        <f t="shared" si="398"/>
        <v>0</v>
      </c>
      <c r="Y2328" s="111">
        <f>IF($D2328=Y$1,SUMIFS($H$3:$H2328,$G$3:$G2328,Y$1,$C$3:$C2328,"Sell"),0)</f>
        <v>0</v>
      </c>
      <c r="Z2328" s="111">
        <f t="shared" si="399"/>
        <v>0</v>
      </c>
      <c r="AA2328" s="111">
        <f>IF($D2328=AA$1,SUMIFS($H$3:$H2328,$G$3:$G2328,AA$1,$C$3:$C2328,"Sell"),0)</f>
        <v>0</v>
      </c>
      <c r="AB2328" s="111">
        <f t="shared" si="400"/>
        <v>0</v>
      </c>
      <c r="AC2328" s="111">
        <f>SUMIFS('Deductions and Deposits'!$H:$H,'Deductions and Deposits'!$G:$G,D2328,'Deductions and Deposits'!$F:$F,"&lt;="&amp;B2328)+SUMIFS($F$3:F2328,$D$3:D2328,D2328,$C$3:C2328,"Coin Deposit",$E$3:E2328,"")</f>
        <v>0</v>
      </c>
      <c r="AD2328" s="111">
        <f>SUMIFS('Deductions and Deposits'!$D:$D,'Deductions and Deposits'!$C:$C,D2328)+SUMIFS($F:$F,$D:$D,D2328,$C:$C,"Coin Deduction")</f>
        <v>0</v>
      </c>
      <c r="AE2328" s="111">
        <f>Table5[[#This Row],[Column4]]+Table5[[#This Row],[Column14]]+Table5[[#This Row],[Column19]]+Table5[[#This Row],[Column12]]</f>
        <v>0</v>
      </c>
      <c r="AF2328" s="111">
        <f>Table5[[#This Row],[Column5]]+Table5[[#This Row],[Column13]]+Table5[[#This Row],[Column21]]+Table5[[#This Row],[Column18]]</f>
        <v>0</v>
      </c>
      <c r="AG2328" s="111">
        <f t="shared" si="401"/>
        <v>0</v>
      </c>
      <c r="AH2328" s="111">
        <f t="shared" si="402"/>
        <v>0</v>
      </c>
      <c r="AI2328" s="111">
        <f>Table5[[#This Row],[Column17]]-Table5[[#This Row],[Column20]]</f>
        <v>0</v>
      </c>
      <c r="AJ2328" s="111">
        <f t="shared" si="403"/>
        <v>0</v>
      </c>
      <c r="AK2328" s="111">
        <f t="shared" si="396"/>
        <v>0</v>
      </c>
      <c r="AL2328" s="111">
        <f t="shared" si="404"/>
        <v>0</v>
      </c>
      <c r="AM2328" s="111" t="str">
        <f t="shared" si="405"/>
        <v/>
      </c>
      <c r="AN2328" s="111" t="str">
        <f t="shared" ca="1" si="406"/>
        <v/>
      </c>
    </row>
    <row r="2329" spans="1:40" ht="20.25" customHeight="1" x14ac:dyDescent="0.3">
      <c r="A2329" s="107"/>
      <c r="B2329" s="144"/>
      <c r="C2329" s="119"/>
      <c r="D2329" s="120"/>
      <c r="E2329" s="119"/>
      <c r="F2329" s="119"/>
      <c r="G2329" s="120"/>
      <c r="H2329" s="119"/>
      <c r="I2329" s="109"/>
      <c r="L2329" s="108"/>
      <c r="M2329" s="108"/>
      <c r="N2329" s="108"/>
      <c r="O2329" s="108"/>
      <c r="P2329" s="108"/>
      <c r="Q2329" s="108"/>
      <c r="R2329" s="108"/>
      <c r="S2329" s="108"/>
      <c r="T2329" s="100">
        <f t="shared" si="397"/>
        <v>0</v>
      </c>
      <c r="U2329" s="111"/>
      <c r="V2329" s="111"/>
      <c r="W2329" s="111">
        <f>SUMIFS($F$3:F2329,$D$3:D2329,D2329,$C$3:C2329,"Buy")+SUMIFS($F$3:F2329,$D$3:D2329,D2329,$C$3:C2329,"Coin Deposit",$E$3:E2329,"&lt;&gt;")</f>
        <v>0</v>
      </c>
      <c r="X2329" s="111">
        <f t="shared" si="398"/>
        <v>0</v>
      </c>
      <c r="Y2329" s="111">
        <f>IF($D2329=Y$1,SUMIFS($H$3:$H2329,$G$3:$G2329,Y$1,$C$3:$C2329,"Sell"),0)</f>
        <v>0</v>
      </c>
      <c r="Z2329" s="111">
        <f t="shared" si="399"/>
        <v>0</v>
      </c>
      <c r="AA2329" s="111">
        <f>IF($D2329=AA$1,SUMIFS($H$3:$H2329,$G$3:$G2329,AA$1,$C$3:$C2329,"Sell"),0)</f>
        <v>0</v>
      </c>
      <c r="AB2329" s="111">
        <f t="shared" si="400"/>
        <v>0</v>
      </c>
      <c r="AC2329" s="111">
        <f>SUMIFS('Deductions and Deposits'!$H:$H,'Deductions and Deposits'!$G:$G,D2329,'Deductions and Deposits'!$F:$F,"&lt;="&amp;B2329)+SUMIFS($F$3:F2329,$D$3:D2329,D2329,$C$3:C2329,"Coin Deposit",$E$3:E2329,"")</f>
        <v>0</v>
      </c>
      <c r="AD2329" s="111">
        <f>SUMIFS('Deductions and Deposits'!$D:$D,'Deductions and Deposits'!$C:$C,D2329)+SUMIFS($F:$F,$D:$D,D2329,$C:$C,"Coin Deduction")</f>
        <v>0</v>
      </c>
      <c r="AE2329" s="111">
        <f>Table5[[#This Row],[Column4]]+Table5[[#This Row],[Column14]]+Table5[[#This Row],[Column19]]+Table5[[#This Row],[Column12]]</f>
        <v>0</v>
      </c>
      <c r="AF2329" s="111">
        <f>Table5[[#This Row],[Column5]]+Table5[[#This Row],[Column13]]+Table5[[#This Row],[Column21]]+Table5[[#This Row],[Column18]]</f>
        <v>0</v>
      </c>
      <c r="AG2329" s="111">
        <f t="shared" si="401"/>
        <v>0</v>
      </c>
      <c r="AH2329" s="111">
        <f t="shared" si="402"/>
        <v>0</v>
      </c>
      <c r="AI2329" s="111">
        <f>Table5[[#This Row],[Column17]]-Table5[[#This Row],[Column20]]</f>
        <v>0</v>
      </c>
      <c r="AJ2329" s="111">
        <f t="shared" si="403"/>
        <v>0</v>
      </c>
      <c r="AK2329" s="111">
        <f t="shared" si="396"/>
        <v>0</v>
      </c>
      <c r="AL2329" s="111">
        <f t="shared" si="404"/>
        <v>0</v>
      </c>
      <c r="AM2329" s="111" t="str">
        <f t="shared" si="405"/>
        <v/>
      </c>
      <c r="AN2329" s="111" t="str">
        <f t="shared" ca="1" si="406"/>
        <v/>
      </c>
    </row>
    <row r="2330" spans="1:40" ht="20.25" customHeight="1" x14ac:dyDescent="0.3">
      <c r="A2330" s="107"/>
      <c r="B2330" s="144"/>
      <c r="C2330" s="119"/>
      <c r="D2330" s="120"/>
      <c r="E2330" s="119"/>
      <c r="F2330" s="119"/>
      <c r="G2330" s="120"/>
      <c r="H2330" s="119"/>
      <c r="I2330" s="109"/>
      <c r="L2330" s="108"/>
      <c r="M2330" s="108"/>
      <c r="N2330" s="108"/>
      <c r="O2330" s="108"/>
      <c r="P2330" s="108"/>
      <c r="Q2330" s="108"/>
      <c r="R2330" s="108"/>
      <c r="S2330" s="108"/>
      <c r="T2330" s="100">
        <f t="shared" si="397"/>
        <v>0</v>
      </c>
      <c r="U2330" s="111"/>
      <c r="V2330" s="111"/>
      <c r="W2330" s="111">
        <f>SUMIFS($F$3:F2330,$D$3:D2330,D2330,$C$3:C2330,"Buy")+SUMIFS($F$3:F2330,$D$3:D2330,D2330,$C$3:C2330,"Coin Deposit",$E$3:E2330,"&lt;&gt;")</f>
        <v>0</v>
      </c>
      <c r="X2330" s="111">
        <f t="shared" si="398"/>
        <v>0</v>
      </c>
      <c r="Y2330" s="111">
        <f>IF($D2330=Y$1,SUMIFS($H$3:$H2330,$G$3:$G2330,Y$1,$C$3:$C2330,"Sell"),0)</f>
        <v>0</v>
      </c>
      <c r="Z2330" s="111">
        <f t="shared" si="399"/>
        <v>0</v>
      </c>
      <c r="AA2330" s="111">
        <f>IF($D2330=AA$1,SUMIFS($H$3:$H2330,$G$3:$G2330,AA$1,$C$3:$C2330,"Sell"),0)</f>
        <v>0</v>
      </c>
      <c r="AB2330" s="111">
        <f t="shared" si="400"/>
        <v>0</v>
      </c>
      <c r="AC2330" s="111">
        <f>SUMIFS('Deductions and Deposits'!$H:$H,'Deductions and Deposits'!$G:$G,D2330,'Deductions and Deposits'!$F:$F,"&lt;="&amp;B2330)+SUMIFS($F$3:F2330,$D$3:D2330,D2330,$C$3:C2330,"Coin Deposit",$E$3:E2330,"")</f>
        <v>0</v>
      </c>
      <c r="AD2330" s="111">
        <f>SUMIFS('Deductions and Deposits'!$D:$D,'Deductions and Deposits'!$C:$C,D2330)+SUMIFS($F:$F,$D:$D,D2330,$C:$C,"Coin Deduction")</f>
        <v>0</v>
      </c>
      <c r="AE2330" s="111">
        <f>Table5[[#This Row],[Column4]]+Table5[[#This Row],[Column14]]+Table5[[#This Row],[Column19]]+Table5[[#This Row],[Column12]]</f>
        <v>0</v>
      </c>
      <c r="AF2330" s="111">
        <f>Table5[[#This Row],[Column5]]+Table5[[#This Row],[Column13]]+Table5[[#This Row],[Column21]]+Table5[[#This Row],[Column18]]</f>
        <v>0</v>
      </c>
      <c r="AG2330" s="111">
        <f t="shared" si="401"/>
        <v>0</v>
      </c>
      <c r="AH2330" s="111">
        <f t="shared" si="402"/>
        <v>0</v>
      </c>
      <c r="AI2330" s="111">
        <f>Table5[[#This Row],[Column17]]-Table5[[#This Row],[Column20]]</f>
        <v>0</v>
      </c>
      <c r="AJ2330" s="111">
        <f t="shared" si="403"/>
        <v>0</v>
      </c>
      <c r="AK2330" s="111">
        <f t="shared" si="396"/>
        <v>0</v>
      </c>
      <c r="AL2330" s="111">
        <f t="shared" si="404"/>
        <v>0</v>
      </c>
      <c r="AM2330" s="111" t="str">
        <f t="shared" si="405"/>
        <v/>
      </c>
      <c r="AN2330" s="111" t="str">
        <f t="shared" ca="1" si="406"/>
        <v/>
      </c>
    </row>
    <row r="2331" spans="1:40" ht="20.25" customHeight="1" x14ac:dyDescent="0.3">
      <c r="A2331" s="107"/>
      <c r="B2331" s="144"/>
      <c r="C2331" s="119"/>
      <c r="D2331" s="120"/>
      <c r="E2331" s="119"/>
      <c r="F2331" s="119"/>
      <c r="G2331" s="120"/>
      <c r="H2331" s="119"/>
      <c r="I2331" s="109"/>
      <c r="L2331" s="108"/>
      <c r="M2331" s="108"/>
      <c r="N2331" s="108"/>
      <c r="O2331" s="108"/>
      <c r="P2331" s="108"/>
      <c r="Q2331" s="108"/>
      <c r="R2331" s="108"/>
      <c r="S2331" s="108"/>
      <c r="T2331" s="100">
        <f t="shared" si="397"/>
        <v>0</v>
      </c>
      <c r="U2331" s="111"/>
      <c r="V2331" s="111"/>
      <c r="W2331" s="111">
        <f>SUMIFS($F$3:F2331,$D$3:D2331,D2331,$C$3:C2331,"Buy")+SUMIFS($F$3:F2331,$D$3:D2331,D2331,$C$3:C2331,"Coin Deposit",$E$3:E2331,"&lt;&gt;")</f>
        <v>0</v>
      </c>
      <c r="X2331" s="111">
        <f t="shared" si="398"/>
        <v>0</v>
      </c>
      <c r="Y2331" s="111">
        <f>IF($D2331=Y$1,SUMIFS($H$3:$H2331,$G$3:$G2331,Y$1,$C$3:$C2331,"Sell"),0)</f>
        <v>0</v>
      </c>
      <c r="Z2331" s="111">
        <f t="shared" si="399"/>
        <v>0</v>
      </c>
      <c r="AA2331" s="111">
        <f>IF($D2331=AA$1,SUMIFS($H$3:$H2331,$G$3:$G2331,AA$1,$C$3:$C2331,"Sell"),0)</f>
        <v>0</v>
      </c>
      <c r="AB2331" s="111">
        <f t="shared" si="400"/>
        <v>0</v>
      </c>
      <c r="AC2331" s="111">
        <f>SUMIFS('Deductions and Deposits'!$H:$H,'Deductions and Deposits'!$G:$G,D2331,'Deductions and Deposits'!$F:$F,"&lt;="&amp;B2331)+SUMIFS($F$3:F2331,$D$3:D2331,D2331,$C$3:C2331,"Coin Deposit",$E$3:E2331,"")</f>
        <v>0</v>
      </c>
      <c r="AD2331" s="111">
        <f>SUMIFS('Deductions and Deposits'!$D:$D,'Deductions and Deposits'!$C:$C,D2331)+SUMIFS($F:$F,$D:$D,D2331,$C:$C,"Coin Deduction")</f>
        <v>0</v>
      </c>
      <c r="AE2331" s="111">
        <f>Table5[[#This Row],[Column4]]+Table5[[#This Row],[Column14]]+Table5[[#This Row],[Column19]]+Table5[[#This Row],[Column12]]</f>
        <v>0</v>
      </c>
      <c r="AF2331" s="111">
        <f>Table5[[#This Row],[Column5]]+Table5[[#This Row],[Column13]]+Table5[[#This Row],[Column21]]+Table5[[#This Row],[Column18]]</f>
        <v>0</v>
      </c>
      <c r="AG2331" s="111">
        <f t="shared" si="401"/>
        <v>0</v>
      </c>
      <c r="AH2331" s="111">
        <f t="shared" si="402"/>
        <v>0</v>
      </c>
      <c r="AI2331" s="111">
        <f>Table5[[#This Row],[Column17]]-Table5[[#This Row],[Column20]]</f>
        <v>0</v>
      </c>
      <c r="AJ2331" s="111">
        <f t="shared" si="403"/>
        <v>0</v>
      </c>
      <c r="AK2331" s="111">
        <f t="shared" si="396"/>
        <v>0</v>
      </c>
      <c r="AL2331" s="111">
        <f t="shared" si="404"/>
        <v>0</v>
      </c>
      <c r="AM2331" s="111" t="str">
        <f t="shared" si="405"/>
        <v/>
      </c>
      <c r="AN2331" s="111" t="str">
        <f t="shared" ca="1" si="406"/>
        <v/>
      </c>
    </row>
    <row r="2332" spans="1:40" ht="20.25" customHeight="1" x14ac:dyDescent="0.3">
      <c r="A2332" s="107"/>
      <c r="B2332" s="144"/>
      <c r="C2332" s="119"/>
      <c r="D2332" s="120"/>
      <c r="E2332" s="119"/>
      <c r="F2332" s="119"/>
      <c r="G2332" s="120"/>
      <c r="H2332" s="119"/>
      <c r="I2332" s="109"/>
      <c r="L2332" s="108"/>
      <c r="M2332" s="108"/>
      <c r="N2332" s="108"/>
      <c r="O2332" s="108"/>
      <c r="P2332" s="108"/>
      <c r="Q2332" s="108"/>
      <c r="R2332" s="108"/>
      <c r="S2332" s="108"/>
      <c r="T2332" s="100">
        <f t="shared" si="397"/>
        <v>0</v>
      </c>
      <c r="U2332" s="111"/>
      <c r="V2332" s="111"/>
      <c r="W2332" s="111">
        <f>SUMIFS($F$3:F2332,$D$3:D2332,D2332,$C$3:C2332,"Buy")+SUMIFS($F$3:F2332,$D$3:D2332,D2332,$C$3:C2332,"Coin Deposit",$E$3:E2332,"&lt;&gt;")</f>
        <v>0</v>
      </c>
      <c r="X2332" s="111">
        <f t="shared" si="398"/>
        <v>0</v>
      </c>
      <c r="Y2332" s="111">
        <f>IF($D2332=Y$1,SUMIFS($H$3:$H2332,$G$3:$G2332,Y$1,$C$3:$C2332,"Sell"),0)</f>
        <v>0</v>
      </c>
      <c r="Z2332" s="111">
        <f t="shared" si="399"/>
        <v>0</v>
      </c>
      <c r="AA2332" s="111">
        <f>IF($D2332=AA$1,SUMIFS($H$3:$H2332,$G$3:$G2332,AA$1,$C$3:$C2332,"Sell"),0)</f>
        <v>0</v>
      </c>
      <c r="AB2332" s="111">
        <f t="shared" si="400"/>
        <v>0</v>
      </c>
      <c r="AC2332" s="111">
        <f>SUMIFS('Deductions and Deposits'!$H:$H,'Deductions and Deposits'!$G:$G,D2332,'Deductions and Deposits'!$F:$F,"&lt;="&amp;B2332)+SUMIFS($F$3:F2332,$D$3:D2332,D2332,$C$3:C2332,"Coin Deposit",$E$3:E2332,"")</f>
        <v>0</v>
      </c>
      <c r="AD2332" s="111">
        <f>SUMIFS('Deductions and Deposits'!$D:$D,'Deductions and Deposits'!$C:$C,D2332)+SUMIFS($F:$F,$D:$D,D2332,$C:$C,"Coin Deduction")</f>
        <v>0</v>
      </c>
      <c r="AE2332" s="111">
        <f>Table5[[#This Row],[Column4]]+Table5[[#This Row],[Column14]]+Table5[[#This Row],[Column19]]+Table5[[#This Row],[Column12]]</f>
        <v>0</v>
      </c>
      <c r="AF2332" s="111">
        <f>Table5[[#This Row],[Column5]]+Table5[[#This Row],[Column13]]+Table5[[#This Row],[Column21]]+Table5[[#This Row],[Column18]]</f>
        <v>0</v>
      </c>
      <c r="AG2332" s="111">
        <f t="shared" si="401"/>
        <v>0</v>
      </c>
      <c r="AH2332" s="111">
        <f t="shared" si="402"/>
        <v>0</v>
      </c>
      <c r="AI2332" s="111">
        <f>Table5[[#This Row],[Column17]]-Table5[[#This Row],[Column20]]</f>
        <v>0</v>
      </c>
      <c r="AJ2332" s="111">
        <f t="shared" si="403"/>
        <v>0</v>
      </c>
      <c r="AK2332" s="111">
        <f t="shared" si="396"/>
        <v>0</v>
      </c>
      <c r="AL2332" s="111">
        <f t="shared" si="404"/>
        <v>0</v>
      </c>
      <c r="AM2332" s="111" t="str">
        <f t="shared" si="405"/>
        <v/>
      </c>
      <c r="AN2332" s="111" t="str">
        <f t="shared" ca="1" si="406"/>
        <v/>
      </c>
    </row>
    <row r="2333" spans="1:40" ht="20.25" customHeight="1" x14ac:dyDescent="0.3">
      <c r="A2333" s="107"/>
      <c r="B2333" s="144"/>
      <c r="C2333" s="119"/>
      <c r="D2333" s="120"/>
      <c r="E2333" s="119"/>
      <c r="F2333" s="119"/>
      <c r="G2333" s="120"/>
      <c r="H2333" s="119"/>
      <c r="I2333" s="109"/>
      <c r="L2333" s="108"/>
      <c r="M2333" s="108"/>
      <c r="N2333" s="108"/>
      <c r="O2333" s="108"/>
      <c r="P2333" s="108"/>
      <c r="Q2333" s="108"/>
      <c r="R2333" s="108"/>
      <c r="S2333" s="108"/>
      <c r="T2333" s="100">
        <f t="shared" si="397"/>
        <v>0</v>
      </c>
      <c r="U2333" s="111"/>
      <c r="V2333" s="111"/>
      <c r="W2333" s="111">
        <f>SUMIFS($F$3:F2333,$D$3:D2333,D2333,$C$3:C2333,"Buy")+SUMIFS($F$3:F2333,$D$3:D2333,D2333,$C$3:C2333,"Coin Deposit",$E$3:E2333,"&lt;&gt;")</f>
        <v>0</v>
      </c>
      <c r="X2333" s="111">
        <f t="shared" si="398"/>
        <v>0</v>
      </c>
      <c r="Y2333" s="111">
        <f>IF($D2333=Y$1,SUMIFS($H$3:$H2333,$G$3:$G2333,Y$1,$C$3:$C2333,"Sell"),0)</f>
        <v>0</v>
      </c>
      <c r="Z2333" s="111">
        <f t="shared" si="399"/>
        <v>0</v>
      </c>
      <c r="AA2333" s="111">
        <f>IF($D2333=AA$1,SUMIFS($H$3:$H2333,$G$3:$G2333,AA$1,$C$3:$C2333,"Sell"),0)</f>
        <v>0</v>
      </c>
      <c r="AB2333" s="111">
        <f t="shared" si="400"/>
        <v>0</v>
      </c>
      <c r="AC2333" s="111">
        <f>SUMIFS('Deductions and Deposits'!$H:$H,'Deductions and Deposits'!$G:$G,D2333,'Deductions and Deposits'!$F:$F,"&lt;="&amp;B2333)+SUMIFS($F$3:F2333,$D$3:D2333,D2333,$C$3:C2333,"Coin Deposit",$E$3:E2333,"")</f>
        <v>0</v>
      </c>
      <c r="AD2333" s="111">
        <f>SUMIFS('Deductions and Deposits'!$D:$D,'Deductions and Deposits'!$C:$C,D2333)+SUMIFS($F:$F,$D:$D,D2333,$C:$C,"Coin Deduction")</f>
        <v>0</v>
      </c>
      <c r="AE2333" s="111">
        <f>Table5[[#This Row],[Column4]]+Table5[[#This Row],[Column14]]+Table5[[#This Row],[Column19]]+Table5[[#This Row],[Column12]]</f>
        <v>0</v>
      </c>
      <c r="AF2333" s="111">
        <f>Table5[[#This Row],[Column5]]+Table5[[#This Row],[Column13]]+Table5[[#This Row],[Column21]]+Table5[[#This Row],[Column18]]</f>
        <v>0</v>
      </c>
      <c r="AG2333" s="111">
        <f t="shared" si="401"/>
        <v>0</v>
      </c>
      <c r="AH2333" s="111">
        <f t="shared" si="402"/>
        <v>0</v>
      </c>
      <c r="AI2333" s="111">
        <f>Table5[[#This Row],[Column17]]-Table5[[#This Row],[Column20]]</f>
        <v>0</v>
      </c>
      <c r="AJ2333" s="111">
        <f t="shared" si="403"/>
        <v>0</v>
      </c>
      <c r="AK2333" s="111">
        <f t="shared" si="396"/>
        <v>0</v>
      </c>
      <c r="AL2333" s="111">
        <f t="shared" si="404"/>
        <v>0</v>
      </c>
      <c r="AM2333" s="111" t="str">
        <f t="shared" si="405"/>
        <v/>
      </c>
      <c r="AN2333" s="111" t="str">
        <f t="shared" ca="1" si="406"/>
        <v/>
      </c>
    </row>
    <row r="2334" spans="1:40" ht="20.25" customHeight="1" x14ac:dyDescent="0.3">
      <c r="A2334" s="107"/>
      <c r="B2334" s="144"/>
      <c r="C2334" s="119"/>
      <c r="D2334" s="120"/>
      <c r="E2334" s="119"/>
      <c r="F2334" s="119"/>
      <c r="G2334" s="120"/>
      <c r="H2334" s="119"/>
      <c r="I2334" s="109"/>
      <c r="L2334" s="108"/>
      <c r="M2334" s="108"/>
      <c r="N2334" s="108"/>
      <c r="O2334" s="108"/>
      <c r="P2334" s="108"/>
      <c r="Q2334" s="108"/>
      <c r="R2334" s="108"/>
      <c r="S2334" s="108"/>
      <c r="T2334" s="100">
        <f t="shared" si="397"/>
        <v>0</v>
      </c>
      <c r="U2334" s="111"/>
      <c r="V2334" s="111"/>
      <c r="W2334" s="111">
        <f>SUMIFS($F$3:F2334,$D$3:D2334,D2334,$C$3:C2334,"Buy")+SUMIFS($F$3:F2334,$D$3:D2334,D2334,$C$3:C2334,"Coin Deposit",$E$3:E2334,"&lt;&gt;")</f>
        <v>0</v>
      </c>
      <c r="X2334" s="111">
        <f t="shared" si="398"/>
        <v>0</v>
      </c>
      <c r="Y2334" s="111">
        <f>IF($D2334=Y$1,SUMIFS($H$3:$H2334,$G$3:$G2334,Y$1,$C$3:$C2334,"Sell"),0)</f>
        <v>0</v>
      </c>
      <c r="Z2334" s="111">
        <f t="shared" si="399"/>
        <v>0</v>
      </c>
      <c r="AA2334" s="111">
        <f>IF($D2334=AA$1,SUMIFS($H$3:$H2334,$G$3:$G2334,AA$1,$C$3:$C2334,"Sell"),0)</f>
        <v>0</v>
      </c>
      <c r="AB2334" s="111">
        <f t="shared" si="400"/>
        <v>0</v>
      </c>
      <c r="AC2334" s="111">
        <f>SUMIFS('Deductions and Deposits'!$H:$H,'Deductions and Deposits'!$G:$G,D2334,'Deductions and Deposits'!$F:$F,"&lt;="&amp;B2334)+SUMIFS($F$3:F2334,$D$3:D2334,D2334,$C$3:C2334,"Coin Deposit",$E$3:E2334,"")</f>
        <v>0</v>
      </c>
      <c r="AD2334" s="111">
        <f>SUMIFS('Deductions and Deposits'!$D:$D,'Deductions and Deposits'!$C:$C,D2334)+SUMIFS($F:$F,$D:$D,D2334,$C:$C,"Coin Deduction")</f>
        <v>0</v>
      </c>
      <c r="AE2334" s="111">
        <f>Table5[[#This Row],[Column4]]+Table5[[#This Row],[Column14]]+Table5[[#This Row],[Column19]]+Table5[[#This Row],[Column12]]</f>
        <v>0</v>
      </c>
      <c r="AF2334" s="111">
        <f>Table5[[#This Row],[Column5]]+Table5[[#This Row],[Column13]]+Table5[[#This Row],[Column21]]+Table5[[#This Row],[Column18]]</f>
        <v>0</v>
      </c>
      <c r="AG2334" s="111">
        <f t="shared" si="401"/>
        <v>0</v>
      </c>
      <c r="AH2334" s="111">
        <f t="shared" si="402"/>
        <v>0</v>
      </c>
      <c r="AI2334" s="111">
        <f>Table5[[#This Row],[Column17]]-Table5[[#This Row],[Column20]]</f>
        <v>0</v>
      </c>
      <c r="AJ2334" s="111">
        <f t="shared" si="403"/>
        <v>0</v>
      </c>
      <c r="AK2334" s="111">
        <f t="shared" si="396"/>
        <v>0</v>
      </c>
      <c r="AL2334" s="111">
        <f t="shared" si="404"/>
        <v>0</v>
      </c>
      <c r="AM2334" s="111" t="str">
        <f t="shared" si="405"/>
        <v/>
      </c>
      <c r="AN2334" s="111" t="str">
        <f t="shared" ca="1" si="406"/>
        <v/>
      </c>
    </row>
    <row r="2335" spans="1:40" ht="20.25" customHeight="1" x14ac:dyDescent="0.3">
      <c r="A2335" s="107"/>
      <c r="B2335" s="144"/>
      <c r="C2335" s="119"/>
      <c r="D2335" s="120"/>
      <c r="E2335" s="119"/>
      <c r="F2335" s="119"/>
      <c r="G2335" s="120"/>
      <c r="H2335" s="119"/>
      <c r="I2335" s="109"/>
      <c r="L2335" s="108"/>
      <c r="M2335" s="108"/>
      <c r="N2335" s="108"/>
      <c r="O2335" s="108"/>
      <c r="P2335" s="108"/>
      <c r="Q2335" s="108"/>
      <c r="R2335" s="108"/>
      <c r="S2335" s="108"/>
      <c r="T2335" s="100">
        <f t="shared" si="397"/>
        <v>0</v>
      </c>
      <c r="U2335" s="111"/>
      <c r="V2335" s="111"/>
      <c r="W2335" s="111">
        <f>SUMIFS($F$3:F2335,$D$3:D2335,D2335,$C$3:C2335,"Buy")+SUMIFS($F$3:F2335,$D$3:D2335,D2335,$C$3:C2335,"Coin Deposit",$E$3:E2335,"&lt;&gt;")</f>
        <v>0</v>
      </c>
      <c r="X2335" s="111">
        <f t="shared" si="398"/>
        <v>0</v>
      </c>
      <c r="Y2335" s="111">
        <f>IF($D2335=Y$1,SUMIFS($H$3:$H2335,$G$3:$G2335,Y$1,$C$3:$C2335,"Sell"),0)</f>
        <v>0</v>
      </c>
      <c r="Z2335" s="111">
        <f t="shared" si="399"/>
        <v>0</v>
      </c>
      <c r="AA2335" s="111">
        <f>IF($D2335=AA$1,SUMIFS($H$3:$H2335,$G$3:$G2335,AA$1,$C$3:$C2335,"Sell"),0)</f>
        <v>0</v>
      </c>
      <c r="AB2335" s="111">
        <f t="shared" si="400"/>
        <v>0</v>
      </c>
      <c r="AC2335" s="111">
        <f>SUMIFS('Deductions and Deposits'!$H:$H,'Deductions and Deposits'!$G:$G,D2335,'Deductions and Deposits'!$F:$F,"&lt;="&amp;B2335)+SUMIFS($F$3:F2335,$D$3:D2335,D2335,$C$3:C2335,"Coin Deposit",$E$3:E2335,"")</f>
        <v>0</v>
      </c>
      <c r="AD2335" s="111">
        <f>SUMIFS('Deductions and Deposits'!$D:$D,'Deductions and Deposits'!$C:$C,D2335)+SUMIFS($F:$F,$D:$D,D2335,$C:$C,"Coin Deduction")</f>
        <v>0</v>
      </c>
      <c r="AE2335" s="111">
        <f>Table5[[#This Row],[Column4]]+Table5[[#This Row],[Column14]]+Table5[[#This Row],[Column19]]+Table5[[#This Row],[Column12]]</f>
        <v>0</v>
      </c>
      <c r="AF2335" s="111">
        <f>Table5[[#This Row],[Column5]]+Table5[[#This Row],[Column13]]+Table5[[#This Row],[Column21]]+Table5[[#This Row],[Column18]]</f>
        <v>0</v>
      </c>
      <c r="AG2335" s="111">
        <f t="shared" si="401"/>
        <v>0</v>
      </c>
      <c r="AH2335" s="111">
        <f t="shared" si="402"/>
        <v>0</v>
      </c>
      <c r="AI2335" s="111">
        <f>Table5[[#This Row],[Column17]]-Table5[[#This Row],[Column20]]</f>
        <v>0</v>
      </c>
      <c r="AJ2335" s="111">
        <f t="shared" si="403"/>
        <v>0</v>
      </c>
      <c r="AK2335" s="111">
        <f t="shared" si="396"/>
        <v>0</v>
      </c>
      <c r="AL2335" s="111">
        <f t="shared" si="404"/>
        <v>0</v>
      </c>
      <c r="AM2335" s="111" t="str">
        <f t="shared" si="405"/>
        <v/>
      </c>
      <c r="AN2335" s="111" t="str">
        <f t="shared" ca="1" si="406"/>
        <v/>
      </c>
    </row>
    <row r="2336" spans="1:40" ht="20.25" customHeight="1" x14ac:dyDescent="0.3">
      <c r="A2336" s="107"/>
      <c r="B2336" s="144"/>
      <c r="C2336" s="119"/>
      <c r="D2336" s="120"/>
      <c r="E2336" s="119"/>
      <c r="F2336" s="119"/>
      <c r="G2336" s="120"/>
      <c r="H2336" s="119"/>
      <c r="I2336" s="109"/>
      <c r="L2336" s="108"/>
      <c r="M2336" s="108"/>
      <c r="N2336" s="108"/>
      <c r="O2336" s="108"/>
      <c r="P2336" s="108"/>
      <c r="Q2336" s="108"/>
      <c r="R2336" s="108"/>
      <c r="S2336" s="108"/>
      <c r="T2336" s="100">
        <f t="shared" si="397"/>
        <v>0</v>
      </c>
      <c r="U2336" s="111"/>
      <c r="V2336" s="111"/>
      <c r="W2336" s="111">
        <f>SUMIFS($F$3:F2336,$D$3:D2336,D2336,$C$3:C2336,"Buy")+SUMIFS($F$3:F2336,$D$3:D2336,D2336,$C$3:C2336,"Coin Deposit",$E$3:E2336,"&lt;&gt;")</f>
        <v>0</v>
      </c>
      <c r="X2336" s="111">
        <f t="shared" si="398"/>
        <v>0</v>
      </c>
      <c r="Y2336" s="111">
        <f>IF($D2336=Y$1,SUMIFS($H$3:$H2336,$G$3:$G2336,Y$1,$C$3:$C2336,"Sell"),0)</f>
        <v>0</v>
      </c>
      <c r="Z2336" s="111">
        <f t="shared" si="399"/>
        <v>0</v>
      </c>
      <c r="AA2336" s="111">
        <f>IF($D2336=AA$1,SUMIFS($H$3:$H2336,$G$3:$G2336,AA$1,$C$3:$C2336,"Sell"),0)</f>
        <v>0</v>
      </c>
      <c r="AB2336" s="111">
        <f t="shared" si="400"/>
        <v>0</v>
      </c>
      <c r="AC2336" s="111">
        <f>SUMIFS('Deductions and Deposits'!$H:$H,'Deductions and Deposits'!$G:$G,D2336,'Deductions and Deposits'!$F:$F,"&lt;="&amp;B2336)+SUMIFS($F$3:F2336,$D$3:D2336,D2336,$C$3:C2336,"Coin Deposit",$E$3:E2336,"")</f>
        <v>0</v>
      </c>
      <c r="AD2336" s="111">
        <f>SUMIFS('Deductions and Deposits'!$D:$D,'Deductions and Deposits'!$C:$C,D2336)+SUMIFS($F:$F,$D:$D,D2336,$C:$C,"Coin Deduction")</f>
        <v>0</v>
      </c>
      <c r="AE2336" s="111">
        <f>Table5[[#This Row],[Column4]]+Table5[[#This Row],[Column14]]+Table5[[#This Row],[Column19]]+Table5[[#This Row],[Column12]]</f>
        <v>0</v>
      </c>
      <c r="AF2336" s="111">
        <f>Table5[[#This Row],[Column5]]+Table5[[#This Row],[Column13]]+Table5[[#This Row],[Column21]]+Table5[[#This Row],[Column18]]</f>
        <v>0</v>
      </c>
      <c r="AG2336" s="111">
        <f t="shared" si="401"/>
        <v>0</v>
      </c>
      <c r="AH2336" s="111">
        <f t="shared" si="402"/>
        <v>0</v>
      </c>
      <c r="AI2336" s="111">
        <f>Table5[[#This Row],[Column17]]-Table5[[#This Row],[Column20]]</f>
        <v>0</v>
      </c>
      <c r="AJ2336" s="111">
        <f t="shared" si="403"/>
        <v>0</v>
      </c>
      <c r="AK2336" s="111">
        <f t="shared" si="396"/>
        <v>0</v>
      </c>
      <c r="AL2336" s="111">
        <f t="shared" si="404"/>
        <v>0</v>
      </c>
      <c r="AM2336" s="111" t="str">
        <f t="shared" si="405"/>
        <v/>
      </c>
      <c r="AN2336" s="111" t="str">
        <f t="shared" ca="1" si="406"/>
        <v/>
      </c>
    </row>
    <row r="2337" spans="1:40" ht="20.25" customHeight="1" x14ac:dyDescent="0.3">
      <c r="A2337" s="107"/>
      <c r="B2337" s="144"/>
      <c r="C2337" s="119"/>
      <c r="D2337" s="120"/>
      <c r="E2337" s="119"/>
      <c r="F2337" s="119"/>
      <c r="G2337" s="120"/>
      <c r="H2337" s="119"/>
      <c r="I2337" s="109"/>
      <c r="L2337" s="108"/>
      <c r="M2337" s="108"/>
      <c r="N2337" s="108"/>
      <c r="O2337" s="108"/>
      <c r="P2337" s="108"/>
      <c r="Q2337" s="108"/>
      <c r="R2337" s="108"/>
      <c r="S2337" s="108"/>
      <c r="T2337" s="100">
        <f t="shared" si="397"/>
        <v>0</v>
      </c>
      <c r="U2337" s="111"/>
      <c r="V2337" s="111"/>
      <c r="W2337" s="111">
        <f>SUMIFS($F$3:F2337,$D$3:D2337,D2337,$C$3:C2337,"Buy")+SUMIFS($F$3:F2337,$D$3:D2337,D2337,$C$3:C2337,"Coin Deposit",$E$3:E2337,"&lt;&gt;")</f>
        <v>0</v>
      </c>
      <c r="X2337" s="111">
        <f t="shared" si="398"/>
        <v>0</v>
      </c>
      <c r="Y2337" s="111">
        <f>IF($D2337=Y$1,SUMIFS($H$3:$H2337,$G$3:$G2337,Y$1,$C$3:$C2337,"Sell"),0)</f>
        <v>0</v>
      </c>
      <c r="Z2337" s="111">
        <f t="shared" si="399"/>
        <v>0</v>
      </c>
      <c r="AA2337" s="111">
        <f>IF($D2337=AA$1,SUMIFS($H$3:$H2337,$G$3:$G2337,AA$1,$C$3:$C2337,"Sell"),0)</f>
        <v>0</v>
      </c>
      <c r="AB2337" s="111">
        <f t="shared" si="400"/>
        <v>0</v>
      </c>
      <c r="AC2337" s="111">
        <f>SUMIFS('Deductions and Deposits'!$H:$H,'Deductions and Deposits'!$G:$G,D2337,'Deductions and Deposits'!$F:$F,"&lt;="&amp;B2337)+SUMIFS($F$3:F2337,$D$3:D2337,D2337,$C$3:C2337,"Coin Deposit",$E$3:E2337,"")</f>
        <v>0</v>
      </c>
      <c r="AD2337" s="111">
        <f>SUMIFS('Deductions and Deposits'!$D:$D,'Deductions and Deposits'!$C:$C,D2337)+SUMIFS($F:$F,$D:$D,D2337,$C:$C,"Coin Deduction")</f>
        <v>0</v>
      </c>
      <c r="AE2337" s="111">
        <f>Table5[[#This Row],[Column4]]+Table5[[#This Row],[Column14]]+Table5[[#This Row],[Column19]]+Table5[[#This Row],[Column12]]</f>
        <v>0</v>
      </c>
      <c r="AF2337" s="111">
        <f>Table5[[#This Row],[Column5]]+Table5[[#This Row],[Column13]]+Table5[[#This Row],[Column21]]+Table5[[#This Row],[Column18]]</f>
        <v>0</v>
      </c>
      <c r="AG2337" s="111">
        <f t="shared" si="401"/>
        <v>0</v>
      </c>
      <c r="AH2337" s="111">
        <f t="shared" si="402"/>
        <v>0</v>
      </c>
      <c r="AI2337" s="111">
        <f>Table5[[#This Row],[Column17]]-Table5[[#This Row],[Column20]]</f>
        <v>0</v>
      </c>
      <c r="AJ2337" s="111">
        <f t="shared" si="403"/>
        <v>0</v>
      </c>
      <c r="AK2337" s="111">
        <f t="shared" si="396"/>
        <v>0</v>
      </c>
      <c r="AL2337" s="111">
        <f t="shared" si="404"/>
        <v>0</v>
      </c>
      <c r="AM2337" s="111" t="str">
        <f t="shared" si="405"/>
        <v/>
      </c>
      <c r="AN2337" s="111" t="str">
        <f t="shared" ca="1" si="406"/>
        <v/>
      </c>
    </row>
    <row r="2338" spans="1:40" ht="20.25" customHeight="1" x14ac:dyDescent="0.3">
      <c r="A2338" s="107"/>
      <c r="B2338" s="144"/>
      <c r="C2338" s="119"/>
      <c r="D2338" s="120"/>
      <c r="E2338" s="119"/>
      <c r="F2338" s="119"/>
      <c r="G2338" s="120"/>
      <c r="H2338" s="119"/>
      <c r="I2338" s="109"/>
      <c r="L2338" s="108"/>
      <c r="M2338" s="108"/>
      <c r="N2338" s="108"/>
      <c r="O2338" s="108"/>
      <c r="P2338" s="108"/>
      <c r="Q2338" s="108"/>
      <c r="R2338" s="108"/>
      <c r="S2338" s="108"/>
      <c r="T2338" s="100">
        <f t="shared" si="397"/>
        <v>0</v>
      </c>
      <c r="U2338" s="111"/>
      <c r="V2338" s="111"/>
      <c r="W2338" s="111">
        <f>SUMIFS($F$3:F2338,$D$3:D2338,D2338,$C$3:C2338,"Buy")+SUMIFS($F$3:F2338,$D$3:D2338,D2338,$C$3:C2338,"Coin Deposit",$E$3:E2338,"&lt;&gt;")</f>
        <v>0</v>
      </c>
      <c r="X2338" s="111">
        <f t="shared" si="398"/>
        <v>0</v>
      </c>
      <c r="Y2338" s="111">
        <f>IF($D2338=Y$1,SUMIFS($H$3:$H2338,$G$3:$G2338,Y$1,$C$3:$C2338,"Sell"),0)</f>
        <v>0</v>
      </c>
      <c r="Z2338" s="111">
        <f t="shared" si="399"/>
        <v>0</v>
      </c>
      <c r="AA2338" s="111">
        <f>IF($D2338=AA$1,SUMIFS($H$3:$H2338,$G$3:$G2338,AA$1,$C$3:$C2338,"Sell"),0)</f>
        <v>0</v>
      </c>
      <c r="AB2338" s="111">
        <f t="shared" si="400"/>
        <v>0</v>
      </c>
      <c r="AC2338" s="111">
        <f>SUMIFS('Deductions and Deposits'!$H:$H,'Deductions and Deposits'!$G:$G,D2338,'Deductions and Deposits'!$F:$F,"&lt;="&amp;B2338)+SUMIFS($F$3:F2338,$D$3:D2338,D2338,$C$3:C2338,"Coin Deposit",$E$3:E2338,"")</f>
        <v>0</v>
      </c>
      <c r="AD2338" s="111">
        <f>SUMIFS('Deductions and Deposits'!$D:$D,'Deductions and Deposits'!$C:$C,D2338)+SUMIFS($F:$F,$D:$D,D2338,$C:$C,"Coin Deduction")</f>
        <v>0</v>
      </c>
      <c r="AE2338" s="111">
        <f>Table5[[#This Row],[Column4]]+Table5[[#This Row],[Column14]]+Table5[[#This Row],[Column19]]+Table5[[#This Row],[Column12]]</f>
        <v>0</v>
      </c>
      <c r="AF2338" s="111">
        <f>Table5[[#This Row],[Column5]]+Table5[[#This Row],[Column13]]+Table5[[#This Row],[Column21]]+Table5[[#This Row],[Column18]]</f>
        <v>0</v>
      </c>
      <c r="AG2338" s="111">
        <f t="shared" si="401"/>
        <v>0</v>
      </c>
      <c r="AH2338" s="111">
        <f t="shared" si="402"/>
        <v>0</v>
      </c>
      <c r="AI2338" s="111">
        <f>Table5[[#This Row],[Column17]]-Table5[[#This Row],[Column20]]</f>
        <v>0</v>
      </c>
      <c r="AJ2338" s="111">
        <f t="shared" si="403"/>
        <v>0</v>
      </c>
      <c r="AK2338" s="111">
        <f t="shared" si="396"/>
        <v>0</v>
      </c>
      <c r="AL2338" s="111">
        <f t="shared" si="404"/>
        <v>0</v>
      </c>
      <c r="AM2338" s="111" t="str">
        <f t="shared" si="405"/>
        <v/>
      </c>
      <c r="AN2338" s="111" t="str">
        <f t="shared" ca="1" si="406"/>
        <v/>
      </c>
    </row>
    <row r="2339" spans="1:40" ht="20.25" customHeight="1" x14ac:dyDescent="0.3">
      <c r="A2339" s="107"/>
      <c r="B2339" s="144"/>
      <c r="C2339" s="119"/>
      <c r="D2339" s="120"/>
      <c r="E2339" s="119"/>
      <c r="F2339" s="119"/>
      <c r="G2339" s="120"/>
      <c r="H2339" s="119"/>
      <c r="I2339" s="109"/>
      <c r="L2339" s="108"/>
      <c r="M2339" s="108"/>
      <c r="N2339" s="108"/>
      <c r="O2339" s="108"/>
      <c r="P2339" s="108"/>
      <c r="Q2339" s="108"/>
      <c r="R2339" s="108"/>
      <c r="S2339" s="108"/>
      <c r="T2339" s="100">
        <f t="shared" si="397"/>
        <v>0</v>
      </c>
      <c r="U2339" s="111"/>
      <c r="V2339" s="111"/>
      <c r="W2339" s="111">
        <f>SUMIFS($F$3:F2339,$D$3:D2339,D2339,$C$3:C2339,"Buy")+SUMIFS($F$3:F2339,$D$3:D2339,D2339,$C$3:C2339,"Coin Deposit",$E$3:E2339,"&lt;&gt;")</f>
        <v>0</v>
      </c>
      <c r="X2339" s="111">
        <f t="shared" si="398"/>
        <v>0</v>
      </c>
      <c r="Y2339" s="111">
        <f>IF($D2339=Y$1,SUMIFS($H$3:$H2339,$G$3:$G2339,Y$1,$C$3:$C2339,"Sell"),0)</f>
        <v>0</v>
      </c>
      <c r="Z2339" s="111">
        <f t="shared" si="399"/>
        <v>0</v>
      </c>
      <c r="AA2339" s="111">
        <f>IF($D2339=AA$1,SUMIFS($H$3:$H2339,$G$3:$G2339,AA$1,$C$3:$C2339,"Sell"),0)</f>
        <v>0</v>
      </c>
      <c r="AB2339" s="111">
        <f t="shared" si="400"/>
        <v>0</v>
      </c>
      <c r="AC2339" s="111">
        <f>SUMIFS('Deductions and Deposits'!$H:$H,'Deductions and Deposits'!$G:$G,D2339,'Deductions and Deposits'!$F:$F,"&lt;="&amp;B2339)+SUMIFS($F$3:F2339,$D$3:D2339,D2339,$C$3:C2339,"Coin Deposit",$E$3:E2339,"")</f>
        <v>0</v>
      </c>
      <c r="AD2339" s="111">
        <f>SUMIFS('Deductions and Deposits'!$D:$D,'Deductions and Deposits'!$C:$C,D2339)+SUMIFS($F:$F,$D:$D,D2339,$C:$C,"Coin Deduction")</f>
        <v>0</v>
      </c>
      <c r="AE2339" s="111">
        <f>Table5[[#This Row],[Column4]]+Table5[[#This Row],[Column14]]+Table5[[#This Row],[Column19]]+Table5[[#This Row],[Column12]]</f>
        <v>0</v>
      </c>
      <c r="AF2339" s="111">
        <f>Table5[[#This Row],[Column5]]+Table5[[#This Row],[Column13]]+Table5[[#This Row],[Column21]]+Table5[[#This Row],[Column18]]</f>
        <v>0</v>
      </c>
      <c r="AG2339" s="111">
        <f t="shared" si="401"/>
        <v>0</v>
      </c>
      <c r="AH2339" s="111">
        <f t="shared" si="402"/>
        <v>0</v>
      </c>
      <c r="AI2339" s="111">
        <f>Table5[[#This Row],[Column17]]-Table5[[#This Row],[Column20]]</f>
        <v>0</v>
      </c>
      <c r="AJ2339" s="111">
        <f t="shared" si="403"/>
        <v>0</v>
      </c>
      <c r="AK2339" s="111">
        <f t="shared" si="396"/>
        <v>0</v>
      </c>
      <c r="AL2339" s="111">
        <f t="shared" si="404"/>
        <v>0</v>
      </c>
      <c r="AM2339" s="111" t="str">
        <f t="shared" si="405"/>
        <v/>
      </c>
      <c r="AN2339" s="111" t="str">
        <f t="shared" ca="1" si="406"/>
        <v/>
      </c>
    </row>
    <row r="2340" spans="1:40" ht="20.25" customHeight="1" x14ac:dyDescent="0.3">
      <c r="A2340" s="107"/>
      <c r="B2340" s="144"/>
      <c r="C2340" s="119"/>
      <c r="D2340" s="120"/>
      <c r="E2340" s="119"/>
      <c r="F2340" s="119"/>
      <c r="G2340" s="120"/>
      <c r="H2340" s="119"/>
      <c r="I2340" s="109"/>
      <c r="L2340" s="108"/>
      <c r="M2340" s="108"/>
      <c r="N2340" s="108"/>
      <c r="O2340" s="108"/>
      <c r="P2340" s="108"/>
      <c r="Q2340" s="108"/>
      <c r="R2340" s="108"/>
      <c r="S2340" s="108"/>
      <c r="T2340" s="100">
        <f t="shared" si="397"/>
        <v>0</v>
      </c>
      <c r="U2340" s="111"/>
      <c r="V2340" s="111"/>
      <c r="W2340" s="111">
        <f>SUMIFS($F$3:F2340,$D$3:D2340,D2340,$C$3:C2340,"Buy")+SUMIFS($F$3:F2340,$D$3:D2340,D2340,$C$3:C2340,"Coin Deposit",$E$3:E2340,"&lt;&gt;")</f>
        <v>0</v>
      </c>
      <c r="X2340" s="111">
        <f t="shared" si="398"/>
        <v>0</v>
      </c>
      <c r="Y2340" s="111">
        <f>IF($D2340=Y$1,SUMIFS($H$3:$H2340,$G$3:$G2340,Y$1,$C$3:$C2340,"Sell"),0)</f>
        <v>0</v>
      </c>
      <c r="Z2340" s="111">
        <f t="shared" si="399"/>
        <v>0</v>
      </c>
      <c r="AA2340" s="111">
        <f>IF($D2340=AA$1,SUMIFS($H$3:$H2340,$G$3:$G2340,AA$1,$C$3:$C2340,"Sell"),0)</f>
        <v>0</v>
      </c>
      <c r="AB2340" s="111">
        <f t="shared" si="400"/>
        <v>0</v>
      </c>
      <c r="AC2340" s="111">
        <f>SUMIFS('Deductions and Deposits'!$H:$H,'Deductions and Deposits'!$G:$G,D2340,'Deductions and Deposits'!$F:$F,"&lt;="&amp;B2340)+SUMIFS($F$3:F2340,$D$3:D2340,D2340,$C$3:C2340,"Coin Deposit",$E$3:E2340,"")</f>
        <v>0</v>
      </c>
      <c r="AD2340" s="111">
        <f>SUMIFS('Deductions and Deposits'!$D:$D,'Deductions and Deposits'!$C:$C,D2340)+SUMIFS($F:$F,$D:$D,D2340,$C:$C,"Coin Deduction")</f>
        <v>0</v>
      </c>
      <c r="AE2340" s="111">
        <f>Table5[[#This Row],[Column4]]+Table5[[#This Row],[Column14]]+Table5[[#This Row],[Column19]]+Table5[[#This Row],[Column12]]</f>
        <v>0</v>
      </c>
      <c r="AF2340" s="111">
        <f>Table5[[#This Row],[Column5]]+Table5[[#This Row],[Column13]]+Table5[[#This Row],[Column21]]+Table5[[#This Row],[Column18]]</f>
        <v>0</v>
      </c>
      <c r="AG2340" s="111">
        <f t="shared" si="401"/>
        <v>0</v>
      </c>
      <c r="AH2340" s="111">
        <f t="shared" si="402"/>
        <v>0</v>
      </c>
      <c r="AI2340" s="111">
        <f>Table5[[#This Row],[Column17]]-Table5[[#This Row],[Column20]]</f>
        <v>0</v>
      </c>
      <c r="AJ2340" s="111">
        <f t="shared" si="403"/>
        <v>0</v>
      </c>
      <c r="AK2340" s="111">
        <f t="shared" si="396"/>
        <v>0</v>
      </c>
      <c r="AL2340" s="111">
        <f t="shared" si="404"/>
        <v>0</v>
      </c>
      <c r="AM2340" s="111" t="str">
        <f t="shared" si="405"/>
        <v/>
      </c>
      <c r="AN2340" s="111" t="str">
        <f t="shared" ca="1" si="406"/>
        <v/>
      </c>
    </row>
    <row r="2341" spans="1:40" ht="20.25" customHeight="1" x14ac:dyDescent="0.3">
      <c r="A2341" s="107"/>
      <c r="B2341" s="144"/>
      <c r="C2341" s="119"/>
      <c r="D2341" s="120"/>
      <c r="E2341" s="119"/>
      <c r="F2341" s="119"/>
      <c r="G2341" s="120"/>
      <c r="H2341" s="119"/>
      <c r="I2341" s="109"/>
      <c r="L2341" s="108"/>
      <c r="M2341" s="108"/>
      <c r="N2341" s="108"/>
      <c r="O2341" s="108"/>
      <c r="P2341" s="108"/>
      <c r="Q2341" s="108"/>
      <c r="R2341" s="108"/>
      <c r="S2341" s="108"/>
      <c r="T2341" s="100">
        <f t="shared" si="397"/>
        <v>0</v>
      </c>
      <c r="U2341" s="111"/>
      <c r="V2341" s="111"/>
      <c r="W2341" s="111">
        <f>SUMIFS($F$3:F2341,$D$3:D2341,D2341,$C$3:C2341,"Buy")+SUMIFS($F$3:F2341,$D$3:D2341,D2341,$C$3:C2341,"Coin Deposit",$E$3:E2341,"&lt;&gt;")</f>
        <v>0</v>
      </c>
      <c r="X2341" s="111">
        <f t="shared" si="398"/>
        <v>0</v>
      </c>
      <c r="Y2341" s="111">
        <f>IF($D2341=Y$1,SUMIFS($H$3:$H2341,$G$3:$G2341,Y$1,$C$3:$C2341,"Sell"),0)</f>
        <v>0</v>
      </c>
      <c r="Z2341" s="111">
        <f t="shared" si="399"/>
        <v>0</v>
      </c>
      <c r="AA2341" s="111">
        <f>IF($D2341=AA$1,SUMIFS($H$3:$H2341,$G$3:$G2341,AA$1,$C$3:$C2341,"Sell"),0)</f>
        <v>0</v>
      </c>
      <c r="AB2341" s="111">
        <f t="shared" si="400"/>
        <v>0</v>
      </c>
      <c r="AC2341" s="111">
        <f>SUMIFS('Deductions and Deposits'!$H:$H,'Deductions and Deposits'!$G:$G,D2341,'Deductions and Deposits'!$F:$F,"&lt;="&amp;B2341)+SUMIFS($F$3:F2341,$D$3:D2341,D2341,$C$3:C2341,"Coin Deposit",$E$3:E2341,"")</f>
        <v>0</v>
      </c>
      <c r="AD2341" s="111">
        <f>SUMIFS('Deductions and Deposits'!$D:$D,'Deductions and Deposits'!$C:$C,D2341)+SUMIFS($F:$F,$D:$D,D2341,$C:$C,"Coin Deduction")</f>
        <v>0</v>
      </c>
      <c r="AE2341" s="111">
        <f>Table5[[#This Row],[Column4]]+Table5[[#This Row],[Column14]]+Table5[[#This Row],[Column19]]+Table5[[#This Row],[Column12]]</f>
        <v>0</v>
      </c>
      <c r="AF2341" s="111">
        <f>Table5[[#This Row],[Column5]]+Table5[[#This Row],[Column13]]+Table5[[#This Row],[Column21]]+Table5[[#This Row],[Column18]]</f>
        <v>0</v>
      </c>
      <c r="AG2341" s="111">
        <f t="shared" si="401"/>
        <v>0</v>
      </c>
      <c r="AH2341" s="111">
        <f t="shared" si="402"/>
        <v>0</v>
      </c>
      <c r="AI2341" s="111">
        <f>Table5[[#This Row],[Column17]]-Table5[[#This Row],[Column20]]</f>
        <v>0</v>
      </c>
      <c r="AJ2341" s="111">
        <f t="shared" si="403"/>
        <v>0</v>
      </c>
      <c r="AK2341" s="111">
        <f t="shared" si="396"/>
        <v>0</v>
      </c>
      <c r="AL2341" s="111">
        <f t="shared" si="404"/>
        <v>0</v>
      </c>
      <c r="AM2341" s="111" t="str">
        <f t="shared" si="405"/>
        <v/>
      </c>
      <c r="AN2341" s="111" t="str">
        <f t="shared" ca="1" si="406"/>
        <v/>
      </c>
    </row>
    <row r="2342" spans="1:40" ht="20.25" customHeight="1" x14ac:dyDescent="0.3">
      <c r="A2342" s="107"/>
      <c r="B2342" s="144"/>
      <c r="C2342" s="119"/>
      <c r="D2342" s="120"/>
      <c r="E2342" s="119"/>
      <c r="F2342" s="119"/>
      <c r="G2342" s="120"/>
      <c r="H2342" s="119"/>
      <c r="I2342" s="109"/>
      <c r="L2342" s="108"/>
      <c r="M2342" s="108"/>
      <c r="N2342" s="108"/>
      <c r="O2342" s="108"/>
      <c r="P2342" s="108"/>
      <c r="Q2342" s="108"/>
      <c r="R2342" s="108"/>
      <c r="S2342" s="108"/>
      <c r="T2342" s="100">
        <f t="shared" si="397"/>
        <v>0</v>
      </c>
      <c r="U2342" s="111"/>
      <c r="V2342" s="111"/>
      <c r="W2342" s="111">
        <f>SUMIFS($F$3:F2342,$D$3:D2342,D2342,$C$3:C2342,"Buy")+SUMIFS($F$3:F2342,$D$3:D2342,D2342,$C$3:C2342,"Coin Deposit",$E$3:E2342,"&lt;&gt;")</f>
        <v>0</v>
      </c>
      <c r="X2342" s="111">
        <f t="shared" si="398"/>
        <v>0</v>
      </c>
      <c r="Y2342" s="111">
        <f>IF($D2342=Y$1,SUMIFS($H$3:$H2342,$G$3:$G2342,Y$1,$C$3:$C2342,"Sell"),0)</f>
        <v>0</v>
      </c>
      <c r="Z2342" s="111">
        <f t="shared" si="399"/>
        <v>0</v>
      </c>
      <c r="AA2342" s="111">
        <f>IF($D2342=AA$1,SUMIFS($H$3:$H2342,$G$3:$G2342,AA$1,$C$3:$C2342,"Sell"),0)</f>
        <v>0</v>
      </c>
      <c r="AB2342" s="111">
        <f t="shared" si="400"/>
        <v>0</v>
      </c>
      <c r="AC2342" s="111">
        <f>SUMIFS('Deductions and Deposits'!$H:$H,'Deductions and Deposits'!$G:$G,D2342,'Deductions and Deposits'!$F:$F,"&lt;="&amp;B2342)+SUMIFS($F$3:F2342,$D$3:D2342,D2342,$C$3:C2342,"Coin Deposit",$E$3:E2342,"")</f>
        <v>0</v>
      </c>
      <c r="AD2342" s="111">
        <f>SUMIFS('Deductions and Deposits'!$D:$D,'Deductions and Deposits'!$C:$C,D2342)+SUMIFS($F:$F,$D:$D,D2342,$C:$C,"Coin Deduction")</f>
        <v>0</v>
      </c>
      <c r="AE2342" s="111">
        <f>Table5[[#This Row],[Column4]]+Table5[[#This Row],[Column14]]+Table5[[#This Row],[Column19]]+Table5[[#This Row],[Column12]]</f>
        <v>0</v>
      </c>
      <c r="AF2342" s="111">
        <f>Table5[[#This Row],[Column5]]+Table5[[#This Row],[Column13]]+Table5[[#This Row],[Column21]]+Table5[[#This Row],[Column18]]</f>
        <v>0</v>
      </c>
      <c r="AG2342" s="111">
        <f t="shared" si="401"/>
        <v>0</v>
      </c>
      <c r="AH2342" s="111">
        <f t="shared" si="402"/>
        <v>0</v>
      </c>
      <c r="AI2342" s="111">
        <f>Table5[[#This Row],[Column17]]-Table5[[#This Row],[Column20]]</f>
        <v>0</v>
      </c>
      <c r="AJ2342" s="111">
        <f t="shared" si="403"/>
        <v>0</v>
      </c>
      <c r="AK2342" s="111">
        <f t="shared" si="396"/>
        <v>0</v>
      </c>
      <c r="AL2342" s="111">
        <f t="shared" si="404"/>
        <v>0</v>
      </c>
      <c r="AM2342" s="111" t="str">
        <f t="shared" si="405"/>
        <v/>
      </c>
      <c r="AN2342" s="111" t="str">
        <f t="shared" ca="1" si="406"/>
        <v/>
      </c>
    </row>
    <row r="2343" spans="1:40" ht="20.25" customHeight="1" x14ac:dyDescent="0.3">
      <c r="A2343" s="107"/>
      <c r="B2343" s="144"/>
      <c r="C2343" s="119"/>
      <c r="D2343" s="120"/>
      <c r="E2343" s="119"/>
      <c r="F2343" s="119"/>
      <c r="G2343" s="120"/>
      <c r="H2343" s="119"/>
      <c r="I2343" s="109"/>
      <c r="L2343" s="108"/>
      <c r="M2343" s="108"/>
      <c r="N2343" s="108"/>
      <c r="O2343" s="108"/>
      <c r="P2343" s="108"/>
      <c r="Q2343" s="108"/>
      <c r="R2343" s="108"/>
      <c r="S2343" s="108"/>
      <c r="T2343" s="100">
        <f t="shared" si="397"/>
        <v>0</v>
      </c>
      <c r="U2343" s="111"/>
      <c r="V2343" s="111"/>
      <c r="W2343" s="111">
        <f>SUMIFS($F$3:F2343,$D$3:D2343,D2343,$C$3:C2343,"Buy")+SUMIFS($F$3:F2343,$D$3:D2343,D2343,$C$3:C2343,"Coin Deposit",$E$3:E2343,"&lt;&gt;")</f>
        <v>0</v>
      </c>
      <c r="X2343" s="111">
        <f t="shared" si="398"/>
        <v>0</v>
      </c>
      <c r="Y2343" s="111">
        <f>IF($D2343=Y$1,SUMIFS($H$3:$H2343,$G$3:$G2343,Y$1,$C$3:$C2343,"Sell"),0)</f>
        <v>0</v>
      </c>
      <c r="Z2343" s="111">
        <f t="shared" si="399"/>
        <v>0</v>
      </c>
      <c r="AA2343" s="111">
        <f>IF($D2343=AA$1,SUMIFS($H$3:$H2343,$G$3:$G2343,AA$1,$C$3:$C2343,"Sell"),0)</f>
        <v>0</v>
      </c>
      <c r="AB2343" s="111">
        <f t="shared" si="400"/>
        <v>0</v>
      </c>
      <c r="AC2343" s="111">
        <f>SUMIFS('Deductions and Deposits'!$H:$H,'Deductions and Deposits'!$G:$G,D2343,'Deductions and Deposits'!$F:$F,"&lt;="&amp;B2343)+SUMIFS($F$3:F2343,$D$3:D2343,D2343,$C$3:C2343,"Coin Deposit",$E$3:E2343,"")</f>
        <v>0</v>
      </c>
      <c r="AD2343" s="111">
        <f>SUMIFS('Deductions and Deposits'!$D:$D,'Deductions and Deposits'!$C:$C,D2343)+SUMIFS($F:$F,$D:$D,D2343,$C:$C,"Coin Deduction")</f>
        <v>0</v>
      </c>
      <c r="AE2343" s="111">
        <f>Table5[[#This Row],[Column4]]+Table5[[#This Row],[Column14]]+Table5[[#This Row],[Column19]]+Table5[[#This Row],[Column12]]</f>
        <v>0</v>
      </c>
      <c r="AF2343" s="111">
        <f>Table5[[#This Row],[Column5]]+Table5[[#This Row],[Column13]]+Table5[[#This Row],[Column21]]+Table5[[#This Row],[Column18]]</f>
        <v>0</v>
      </c>
      <c r="AG2343" s="111">
        <f t="shared" si="401"/>
        <v>0</v>
      </c>
      <c r="AH2343" s="111">
        <f t="shared" si="402"/>
        <v>0</v>
      </c>
      <c r="AI2343" s="111">
        <f>Table5[[#This Row],[Column17]]-Table5[[#This Row],[Column20]]</f>
        <v>0</v>
      </c>
      <c r="AJ2343" s="111">
        <f t="shared" si="403"/>
        <v>0</v>
      </c>
      <c r="AK2343" s="111">
        <f t="shared" si="396"/>
        <v>0</v>
      </c>
      <c r="AL2343" s="111">
        <f t="shared" si="404"/>
        <v>0</v>
      </c>
      <c r="AM2343" s="111" t="str">
        <f t="shared" si="405"/>
        <v/>
      </c>
      <c r="AN2343" s="111" t="str">
        <f t="shared" ca="1" si="406"/>
        <v/>
      </c>
    </row>
    <row r="2344" spans="1:40" ht="20.25" customHeight="1" x14ac:dyDescent="0.3">
      <c r="A2344" s="107"/>
      <c r="B2344" s="144"/>
      <c r="C2344" s="119"/>
      <c r="D2344" s="120"/>
      <c r="E2344" s="119"/>
      <c r="F2344" s="119"/>
      <c r="G2344" s="120"/>
      <c r="H2344" s="119"/>
      <c r="I2344" s="109"/>
      <c r="L2344" s="108"/>
      <c r="M2344" s="108"/>
      <c r="N2344" s="108"/>
      <c r="O2344" s="108"/>
      <c r="P2344" s="108"/>
      <c r="Q2344" s="108"/>
      <c r="R2344" s="108"/>
      <c r="S2344" s="108"/>
      <c r="T2344" s="100">
        <f t="shared" si="397"/>
        <v>0</v>
      </c>
      <c r="U2344" s="111"/>
      <c r="V2344" s="111"/>
      <c r="W2344" s="111">
        <f>SUMIFS($F$3:F2344,$D$3:D2344,D2344,$C$3:C2344,"Buy")+SUMIFS($F$3:F2344,$D$3:D2344,D2344,$C$3:C2344,"Coin Deposit",$E$3:E2344,"&lt;&gt;")</f>
        <v>0</v>
      </c>
      <c r="X2344" s="111">
        <f t="shared" si="398"/>
        <v>0</v>
      </c>
      <c r="Y2344" s="111">
        <f>IF($D2344=Y$1,SUMIFS($H$3:$H2344,$G$3:$G2344,Y$1,$C$3:$C2344,"Sell"),0)</f>
        <v>0</v>
      </c>
      <c r="Z2344" s="111">
        <f t="shared" si="399"/>
        <v>0</v>
      </c>
      <c r="AA2344" s="111">
        <f>IF($D2344=AA$1,SUMIFS($H$3:$H2344,$G$3:$G2344,AA$1,$C$3:$C2344,"Sell"),0)</f>
        <v>0</v>
      </c>
      <c r="AB2344" s="111">
        <f t="shared" si="400"/>
        <v>0</v>
      </c>
      <c r="AC2344" s="111">
        <f>SUMIFS('Deductions and Deposits'!$H:$H,'Deductions and Deposits'!$G:$G,D2344,'Deductions and Deposits'!$F:$F,"&lt;="&amp;B2344)+SUMIFS($F$3:F2344,$D$3:D2344,D2344,$C$3:C2344,"Coin Deposit",$E$3:E2344,"")</f>
        <v>0</v>
      </c>
      <c r="AD2344" s="111">
        <f>SUMIFS('Deductions and Deposits'!$D:$D,'Deductions and Deposits'!$C:$C,D2344)+SUMIFS($F:$F,$D:$D,D2344,$C:$C,"Coin Deduction")</f>
        <v>0</v>
      </c>
      <c r="AE2344" s="111">
        <f>Table5[[#This Row],[Column4]]+Table5[[#This Row],[Column14]]+Table5[[#This Row],[Column19]]+Table5[[#This Row],[Column12]]</f>
        <v>0</v>
      </c>
      <c r="AF2344" s="111">
        <f>Table5[[#This Row],[Column5]]+Table5[[#This Row],[Column13]]+Table5[[#This Row],[Column21]]+Table5[[#This Row],[Column18]]</f>
        <v>0</v>
      </c>
      <c r="AG2344" s="111">
        <f t="shared" si="401"/>
        <v>0</v>
      </c>
      <c r="AH2344" s="111">
        <f t="shared" si="402"/>
        <v>0</v>
      </c>
      <c r="AI2344" s="111">
        <f>Table5[[#This Row],[Column17]]-Table5[[#This Row],[Column20]]</f>
        <v>0</v>
      </c>
      <c r="AJ2344" s="111">
        <f t="shared" si="403"/>
        <v>0</v>
      </c>
      <c r="AK2344" s="111">
        <f t="shared" si="396"/>
        <v>0</v>
      </c>
      <c r="AL2344" s="111">
        <f t="shared" si="404"/>
        <v>0</v>
      </c>
      <c r="AM2344" s="111" t="str">
        <f t="shared" si="405"/>
        <v/>
      </c>
      <c r="AN2344" s="111" t="str">
        <f t="shared" ca="1" si="406"/>
        <v/>
      </c>
    </row>
    <row r="2345" spans="1:40" ht="20.25" customHeight="1" x14ac:dyDescent="0.3">
      <c r="A2345" s="107"/>
      <c r="B2345" s="144"/>
      <c r="C2345" s="119"/>
      <c r="D2345" s="120"/>
      <c r="E2345" s="119"/>
      <c r="F2345" s="119"/>
      <c r="G2345" s="120"/>
      <c r="H2345" s="119"/>
      <c r="I2345" s="109"/>
      <c r="L2345" s="108"/>
      <c r="M2345" s="108"/>
      <c r="N2345" s="108"/>
      <c r="O2345" s="108"/>
      <c r="P2345" s="108"/>
      <c r="Q2345" s="108"/>
      <c r="R2345" s="108"/>
      <c r="S2345" s="108"/>
      <c r="T2345" s="100">
        <f t="shared" si="397"/>
        <v>0</v>
      </c>
      <c r="U2345" s="111"/>
      <c r="V2345" s="111"/>
      <c r="W2345" s="111">
        <f>SUMIFS($F$3:F2345,$D$3:D2345,D2345,$C$3:C2345,"Buy")+SUMIFS($F$3:F2345,$D$3:D2345,D2345,$C$3:C2345,"Coin Deposit",$E$3:E2345,"&lt;&gt;")</f>
        <v>0</v>
      </c>
      <c r="X2345" s="111">
        <f t="shared" si="398"/>
        <v>0</v>
      </c>
      <c r="Y2345" s="111">
        <f>IF($D2345=Y$1,SUMIFS($H$3:$H2345,$G$3:$G2345,Y$1,$C$3:$C2345,"Sell"),0)</f>
        <v>0</v>
      </c>
      <c r="Z2345" s="111">
        <f t="shared" si="399"/>
        <v>0</v>
      </c>
      <c r="AA2345" s="111">
        <f>IF($D2345=AA$1,SUMIFS($H$3:$H2345,$G$3:$G2345,AA$1,$C$3:$C2345,"Sell"),0)</f>
        <v>0</v>
      </c>
      <c r="AB2345" s="111">
        <f t="shared" si="400"/>
        <v>0</v>
      </c>
      <c r="AC2345" s="111">
        <f>SUMIFS('Deductions and Deposits'!$H:$H,'Deductions and Deposits'!$G:$G,D2345,'Deductions and Deposits'!$F:$F,"&lt;="&amp;B2345)+SUMIFS($F$3:F2345,$D$3:D2345,D2345,$C$3:C2345,"Coin Deposit",$E$3:E2345,"")</f>
        <v>0</v>
      </c>
      <c r="AD2345" s="111">
        <f>SUMIFS('Deductions and Deposits'!$D:$D,'Deductions and Deposits'!$C:$C,D2345)+SUMIFS($F:$F,$D:$D,D2345,$C:$C,"Coin Deduction")</f>
        <v>0</v>
      </c>
      <c r="AE2345" s="111">
        <f>Table5[[#This Row],[Column4]]+Table5[[#This Row],[Column14]]+Table5[[#This Row],[Column19]]+Table5[[#This Row],[Column12]]</f>
        <v>0</v>
      </c>
      <c r="AF2345" s="111">
        <f>Table5[[#This Row],[Column5]]+Table5[[#This Row],[Column13]]+Table5[[#This Row],[Column21]]+Table5[[#This Row],[Column18]]</f>
        <v>0</v>
      </c>
      <c r="AG2345" s="111">
        <f t="shared" si="401"/>
        <v>0</v>
      </c>
      <c r="AH2345" s="111">
        <f t="shared" si="402"/>
        <v>0</v>
      </c>
      <c r="AI2345" s="111">
        <f>Table5[[#This Row],[Column17]]-Table5[[#This Row],[Column20]]</f>
        <v>0</v>
      </c>
      <c r="AJ2345" s="111">
        <f t="shared" si="403"/>
        <v>0</v>
      </c>
      <c r="AK2345" s="111">
        <f t="shared" si="396"/>
        <v>0</v>
      </c>
      <c r="AL2345" s="111">
        <f t="shared" si="404"/>
        <v>0</v>
      </c>
      <c r="AM2345" s="111" t="str">
        <f t="shared" si="405"/>
        <v/>
      </c>
      <c r="AN2345" s="111" t="str">
        <f t="shared" ca="1" si="406"/>
        <v/>
      </c>
    </row>
    <row r="2346" spans="1:40" ht="20.25" customHeight="1" x14ac:dyDescent="0.3">
      <c r="A2346" s="107"/>
      <c r="B2346" s="144"/>
      <c r="C2346" s="119"/>
      <c r="D2346" s="120"/>
      <c r="E2346" s="119"/>
      <c r="F2346" s="119"/>
      <c r="G2346" s="120"/>
      <c r="H2346" s="119"/>
      <c r="I2346" s="109"/>
      <c r="L2346" s="108"/>
      <c r="M2346" s="108"/>
      <c r="N2346" s="108"/>
      <c r="O2346" s="108"/>
      <c r="P2346" s="108"/>
      <c r="Q2346" s="108"/>
      <c r="R2346" s="108"/>
      <c r="S2346" s="108"/>
      <c r="T2346" s="100">
        <f t="shared" si="397"/>
        <v>0</v>
      </c>
      <c r="U2346" s="111"/>
      <c r="V2346" s="111"/>
      <c r="W2346" s="111">
        <f>SUMIFS($F$3:F2346,$D$3:D2346,D2346,$C$3:C2346,"Buy")+SUMIFS($F$3:F2346,$D$3:D2346,D2346,$C$3:C2346,"Coin Deposit",$E$3:E2346,"&lt;&gt;")</f>
        <v>0</v>
      </c>
      <c r="X2346" s="111">
        <f t="shared" si="398"/>
        <v>0</v>
      </c>
      <c r="Y2346" s="111">
        <f>IF($D2346=Y$1,SUMIFS($H$3:$H2346,$G$3:$G2346,Y$1,$C$3:$C2346,"Sell"),0)</f>
        <v>0</v>
      </c>
      <c r="Z2346" s="111">
        <f t="shared" si="399"/>
        <v>0</v>
      </c>
      <c r="AA2346" s="111">
        <f>IF($D2346=AA$1,SUMIFS($H$3:$H2346,$G$3:$G2346,AA$1,$C$3:$C2346,"Sell"),0)</f>
        <v>0</v>
      </c>
      <c r="AB2346" s="111">
        <f t="shared" si="400"/>
        <v>0</v>
      </c>
      <c r="AC2346" s="111">
        <f>SUMIFS('Deductions and Deposits'!$H:$H,'Deductions and Deposits'!$G:$G,D2346,'Deductions and Deposits'!$F:$F,"&lt;="&amp;B2346)+SUMIFS($F$3:F2346,$D$3:D2346,D2346,$C$3:C2346,"Coin Deposit",$E$3:E2346,"")</f>
        <v>0</v>
      </c>
      <c r="AD2346" s="111">
        <f>SUMIFS('Deductions and Deposits'!$D:$D,'Deductions and Deposits'!$C:$C,D2346)+SUMIFS($F:$F,$D:$D,D2346,$C:$C,"Coin Deduction")</f>
        <v>0</v>
      </c>
      <c r="AE2346" s="111">
        <f>Table5[[#This Row],[Column4]]+Table5[[#This Row],[Column14]]+Table5[[#This Row],[Column19]]+Table5[[#This Row],[Column12]]</f>
        <v>0</v>
      </c>
      <c r="AF2346" s="111">
        <f>Table5[[#This Row],[Column5]]+Table5[[#This Row],[Column13]]+Table5[[#This Row],[Column21]]+Table5[[#This Row],[Column18]]</f>
        <v>0</v>
      </c>
      <c r="AG2346" s="111">
        <f t="shared" si="401"/>
        <v>0</v>
      </c>
      <c r="AH2346" s="111">
        <f t="shared" si="402"/>
        <v>0</v>
      </c>
      <c r="AI2346" s="111">
        <f>Table5[[#This Row],[Column17]]-Table5[[#This Row],[Column20]]</f>
        <v>0</v>
      </c>
      <c r="AJ2346" s="111">
        <f t="shared" si="403"/>
        <v>0</v>
      </c>
      <c r="AK2346" s="111">
        <f t="shared" si="396"/>
        <v>0</v>
      </c>
      <c r="AL2346" s="111">
        <f t="shared" si="404"/>
        <v>0</v>
      </c>
      <c r="AM2346" s="111" t="str">
        <f t="shared" si="405"/>
        <v/>
      </c>
      <c r="AN2346" s="111" t="str">
        <f t="shared" ca="1" si="406"/>
        <v/>
      </c>
    </row>
    <row r="2347" spans="1:40" ht="20.25" customHeight="1" x14ac:dyDescent="0.3">
      <c r="A2347" s="107"/>
      <c r="B2347" s="144"/>
      <c r="C2347" s="119"/>
      <c r="D2347" s="120"/>
      <c r="E2347" s="119"/>
      <c r="F2347" s="119"/>
      <c r="G2347" s="120"/>
      <c r="H2347" s="119"/>
      <c r="I2347" s="109"/>
      <c r="L2347" s="108"/>
      <c r="M2347" s="108"/>
      <c r="N2347" s="108"/>
      <c r="O2347" s="108"/>
      <c r="P2347" s="108"/>
      <c r="Q2347" s="108"/>
      <c r="R2347" s="108"/>
      <c r="S2347" s="108"/>
      <c r="T2347" s="100">
        <f t="shared" si="397"/>
        <v>0</v>
      </c>
      <c r="U2347" s="111"/>
      <c r="V2347" s="111"/>
      <c r="W2347" s="111">
        <f>SUMIFS($F$3:F2347,$D$3:D2347,D2347,$C$3:C2347,"Buy")+SUMIFS($F$3:F2347,$D$3:D2347,D2347,$C$3:C2347,"Coin Deposit",$E$3:E2347,"&lt;&gt;")</f>
        <v>0</v>
      </c>
      <c r="X2347" s="111">
        <f t="shared" si="398"/>
        <v>0</v>
      </c>
      <c r="Y2347" s="111">
        <f>IF($D2347=Y$1,SUMIFS($H$3:$H2347,$G$3:$G2347,Y$1,$C$3:$C2347,"Sell"),0)</f>
        <v>0</v>
      </c>
      <c r="Z2347" s="111">
        <f t="shared" si="399"/>
        <v>0</v>
      </c>
      <c r="AA2347" s="111">
        <f>IF($D2347=AA$1,SUMIFS($H$3:$H2347,$G$3:$G2347,AA$1,$C$3:$C2347,"Sell"),0)</f>
        <v>0</v>
      </c>
      <c r="AB2347" s="111">
        <f t="shared" si="400"/>
        <v>0</v>
      </c>
      <c r="AC2347" s="111">
        <f>SUMIFS('Deductions and Deposits'!$H:$H,'Deductions and Deposits'!$G:$G,D2347,'Deductions and Deposits'!$F:$F,"&lt;="&amp;B2347)+SUMIFS($F$3:F2347,$D$3:D2347,D2347,$C$3:C2347,"Coin Deposit",$E$3:E2347,"")</f>
        <v>0</v>
      </c>
      <c r="AD2347" s="111">
        <f>SUMIFS('Deductions and Deposits'!$D:$D,'Deductions and Deposits'!$C:$C,D2347)+SUMIFS($F:$F,$D:$D,D2347,$C:$C,"Coin Deduction")</f>
        <v>0</v>
      </c>
      <c r="AE2347" s="111">
        <f>Table5[[#This Row],[Column4]]+Table5[[#This Row],[Column14]]+Table5[[#This Row],[Column19]]+Table5[[#This Row],[Column12]]</f>
        <v>0</v>
      </c>
      <c r="AF2347" s="111">
        <f>Table5[[#This Row],[Column5]]+Table5[[#This Row],[Column13]]+Table5[[#This Row],[Column21]]+Table5[[#This Row],[Column18]]</f>
        <v>0</v>
      </c>
      <c r="AG2347" s="111">
        <f t="shared" si="401"/>
        <v>0</v>
      </c>
      <c r="AH2347" s="111">
        <f t="shared" si="402"/>
        <v>0</v>
      </c>
      <c r="AI2347" s="111">
        <f>Table5[[#This Row],[Column17]]-Table5[[#This Row],[Column20]]</f>
        <v>0</v>
      </c>
      <c r="AJ2347" s="111">
        <f t="shared" si="403"/>
        <v>0</v>
      </c>
      <c r="AK2347" s="111">
        <f t="shared" si="396"/>
        <v>0</v>
      </c>
      <c r="AL2347" s="111">
        <f t="shared" si="404"/>
        <v>0</v>
      </c>
      <c r="AM2347" s="111" t="str">
        <f t="shared" si="405"/>
        <v/>
      </c>
      <c r="AN2347" s="111" t="str">
        <f t="shared" ca="1" si="406"/>
        <v/>
      </c>
    </row>
    <row r="2348" spans="1:40" ht="20.25" customHeight="1" x14ac:dyDescent="0.3">
      <c r="A2348" s="107"/>
      <c r="B2348" s="144"/>
      <c r="C2348" s="119"/>
      <c r="D2348" s="120"/>
      <c r="E2348" s="119"/>
      <c r="F2348" s="119"/>
      <c r="G2348" s="120"/>
      <c r="H2348" s="119"/>
      <c r="I2348" s="109"/>
      <c r="L2348" s="108"/>
      <c r="M2348" s="108"/>
      <c r="N2348" s="108"/>
      <c r="O2348" s="108"/>
      <c r="P2348" s="108"/>
      <c r="Q2348" s="108"/>
      <c r="R2348" s="108"/>
      <c r="S2348" s="108"/>
      <c r="T2348" s="100">
        <f t="shared" si="397"/>
        <v>0</v>
      </c>
      <c r="U2348" s="111"/>
      <c r="V2348" s="111"/>
      <c r="W2348" s="111">
        <f>SUMIFS($F$3:F2348,$D$3:D2348,D2348,$C$3:C2348,"Buy")+SUMIFS($F$3:F2348,$D$3:D2348,D2348,$C$3:C2348,"Coin Deposit",$E$3:E2348,"&lt;&gt;")</f>
        <v>0</v>
      </c>
      <c r="X2348" s="111">
        <f t="shared" si="398"/>
        <v>0</v>
      </c>
      <c r="Y2348" s="111">
        <f>IF($D2348=Y$1,SUMIFS($H$3:$H2348,$G$3:$G2348,Y$1,$C$3:$C2348,"Sell"),0)</f>
        <v>0</v>
      </c>
      <c r="Z2348" s="111">
        <f t="shared" si="399"/>
        <v>0</v>
      </c>
      <c r="AA2348" s="111">
        <f>IF($D2348=AA$1,SUMIFS($H$3:$H2348,$G$3:$G2348,AA$1,$C$3:$C2348,"Sell"),0)</f>
        <v>0</v>
      </c>
      <c r="AB2348" s="111">
        <f t="shared" si="400"/>
        <v>0</v>
      </c>
      <c r="AC2348" s="111">
        <f>SUMIFS('Deductions and Deposits'!$H:$H,'Deductions and Deposits'!$G:$G,D2348,'Deductions and Deposits'!$F:$F,"&lt;="&amp;B2348)+SUMIFS($F$3:F2348,$D$3:D2348,D2348,$C$3:C2348,"Coin Deposit",$E$3:E2348,"")</f>
        <v>0</v>
      </c>
      <c r="AD2348" s="111">
        <f>SUMIFS('Deductions and Deposits'!$D:$D,'Deductions and Deposits'!$C:$C,D2348)+SUMIFS($F:$F,$D:$D,D2348,$C:$C,"Coin Deduction")</f>
        <v>0</v>
      </c>
      <c r="AE2348" s="111">
        <f>Table5[[#This Row],[Column4]]+Table5[[#This Row],[Column14]]+Table5[[#This Row],[Column19]]+Table5[[#This Row],[Column12]]</f>
        <v>0</v>
      </c>
      <c r="AF2348" s="111">
        <f>Table5[[#This Row],[Column5]]+Table5[[#This Row],[Column13]]+Table5[[#This Row],[Column21]]+Table5[[#This Row],[Column18]]</f>
        <v>0</v>
      </c>
      <c r="AG2348" s="111">
        <f t="shared" si="401"/>
        <v>0</v>
      </c>
      <c r="AH2348" s="111">
        <f t="shared" si="402"/>
        <v>0</v>
      </c>
      <c r="AI2348" s="111">
        <f>Table5[[#This Row],[Column17]]-Table5[[#This Row],[Column20]]</f>
        <v>0</v>
      </c>
      <c r="AJ2348" s="111">
        <f t="shared" si="403"/>
        <v>0</v>
      </c>
      <c r="AK2348" s="111">
        <f t="shared" si="396"/>
        <v>0</v>
      </c>
      <c r="AL2348" s="111">
        <f t="shared" si="404"/>
        <v>0</v>
      </c>
      <c r="AM2348" s="111" t="str">
        <f t="shared" si="405"/>
        <v/>
      </c>
      <c r="AN2348" s="111" t="str">
        <f t="shared" ca="1" si="406"/>
        <v/>
      </c>
    </row>
    <row r="2349" spans="1:40" ht="20.25" customHeight="1" x14ac:dyDescent="0.3">
      <c r="A2349" s="107"/>
      <c r="B2349" s="144"/>
      <c r="C2349" s="119"/>
      <c r="D2349" s="120"/>
      <c r="E2349" s="119"/>
      <c r="F2349" s="119"/>
      <c r="G2349" s="120"/>
      <c r="H2349" s="119"/>
      <c r="I2349" s="109"/>
      <c r="L2349" s="108"/>
      <c r="M2349" s="108"/>
      <c r="N2349" s="108"/>
      <c r="O2349" s="108"/>
      <c r="P2349" s="108"/>
      <c r="Q2349" s="108"/>
      <c r="R2349" s="108"/>
      <c r="S2349" s="108"/>
      <c r="T2349" s="100">
        <f t="shared" si="397"/>
        <v>0</v>
      </c>
      <c r="U2349" s="111"/>
      <c r="V2349" s="111"/>
      <c r="W2349" s="111">
        <f>SUMIFS($F$3:F2349,$D$3:D2349,D2349,$C$3:C2349,"Buy")+SUMIFS($F$3:F2349,$D$3:D2349,D2349,$C$3:C2349,"Coin Deposit",$E$3:E2349,"&lt;&gt;")</f>
        <v>0</v>
      </c>
      <c r="X2349" s="111">
        <f t="shared" si="398"/>
        <v>0</v>
      </c>
      <c r="Y2349" s="111">
        <f>IF($D2349=Y$1,SUMIFS($H$3:$H2349,$G$3:$G2349,Y$1,$C$3:$C2349,"Sell"),0)</f>
        <v>0</v>
      </c>
      <c r="Z2349" s="111">
        <f t="shared" si="399"/>
        <v>0</v>
      </c>
      <c r="AA2349" s="111">
        <f>IF($D2349=AA$1,SUMIFS($H$3:$H2349,$G$3:$G2349,AA$1,$C$3:$C2349,"Sell"),0)</f>
        <v>0</v>
      </c>
      <c r="AB2349" s="111">
        <f t="shared" si="400"/>
        <v>0</v>
      </c>
      <c r="AC2349" s="111">
        <f>SUMIFS('Deductions and Deposits'!$H:$H,'Deductions and Deposits'!$G:$G,D2349,'Deductions and Deposits'!$F:$F,"&lt;="&amp;B2349)+SUMIFS($F$3:F2349,$D$3:D2349,D2349,$C$3:C2349,"Coin Deposit",$E$3:E2349,"")</f>
        <v>0</v>
      </c>
      <c r="AD2349" s="111">
        <f>SUMIFS('Deductions and Deposits'!$D:$D,'Deductions and Deposits'!$C:$C,D2349)+SUMIFS($F:$F,$D:$D,D2349,$C:$C,"Coin Deduction")</f>
        <v>0</v>
      </c>
      <c r="AE2349" s="111">
        <f>Table5[[#This Row],[Column4]]+Table5[[#This Row],[Column14]]+Table5[[#This Row],[Column19]]+Table5[[#This Row],[Column12]]</f>
        <v>0</v>
      </c>
      <c r="AF2349" s="111">
        <f>Table5[[#This Row],[Column5]]+Table5[[#This Row],[Column13]]+Table5[[#This Row],[Column21]]+Table5[[#This Row],[Column18]]</f>
        <v>0</v>
      </c>
      <c r="AG2349" s="111">
        <f t="shared" si="401"/>
        <v>0</v>
      </c>
      <c r="AH2349" s="111">
        <f t="shared" si="402"/>
        <v>0</v>
      </c>
      <c r="AI2349" s="111">
        <f>Table5[[#This Row],[Column17]]-Table5[[#This Row],[Column20]]</f>
        <v>0</v>
      </c>
      <c r="AJ2349" s="111">
        <f t="shared" si="403"/>
        <v>0</v>
      </c>
      <c r="AK2349" s="111">
        <f t="shared" si="396"/>
        <v>0</v>
      </c>
      <c r="AL2349" s="111">
        <f t="shared" si="404"/>
        <v>0</v>
      </c>
      <c r="AM2349" s="111" t="str">
        <f t="shared" si="405"/>
        <v/>
      </c>
      <c r="AN2349" s="111" t="str">
        <f t="shared" ca="1" si="406"/>
        <v/>
      </c>
    </row>
    <row r="2350" spans="1:40" ht="20.25" customHeight="1" x14ac:dyDescent="0.3">
      <c r="A2350" s="107"/>
      <c r="B2350" s="144"/>
      <c r="C2350" s="119"/>
      <c r="D2350" s="120"/>
      <c r="E2350" s="119"/>
      <c r="F2350" s="119"/>
      <c r="G2350" s="120"/>
      <c r="H2350" s="119"/>
      <c r="I2350" s="109"/>
      <c r="L2350" s="108"/>
      <c r="M2350" s="108"/>
      <c r="N2350" s="108"/>
      <c r="O2350" s="108"/>
      <c r="P2350" s="108"/>
      <c r="Q2350" s="108"/>
      <c r="R2350" s="108"/>
      <c r="S2350" s="108"/>
      <c r="T2350" s="100">
        <f t="shared" si="397"/>
        <v>0</v>
      </c>
      <c r="U2350" s="111"/>
      <c r="V2350" s="111"/>
      <c r="W2350" s="111">
        <f>SUMIFS($F$3:F2350,$D$3:D2350,D2350,$C$3:C2350,"Buy")+SUMIFS($F$3:F2350,$D$3:D2350,D2350,$C$3:C2350,"Coin Deposit",$E$3:E2350,"&lt;&gt;")</f>
        <v>0</v>
      </c>
      <c r="X2350" s="111">
        <f t="shared" si="398"/>
        <v>0</v>
      </c>
      <c r="Y2350" s="111">
        <f>IF($D2350=Y$1,SUMIFS($H$3:$H2350,$G$3:$G2350,Y$1,$C$3:$C2350,"Sell"),0)</f>
        <v>0</v>
      </c>
      <c r="Z2350" s="111">
        <f t="shared" si="399"/>
        <v>0</v>
      </c>
      <c r="AA2350" s="111">
        <f>IF($D2350=AA$1,SUMIFS($H$3:$H2350,$G$3:$G2350,AA$1,$C$3:$C2350,"Sell"),0)</f>
        <v>0</v>
      </c>
      <c r="AB2350" s="111">
        <f t="shared" si="400"/>
        <v>0</v>
      </c>
      <c r="AC2350" s="111">
        <f>SUMIFS('Deductions and Deposits'!$H:$H,'Deductions and Deposits'!$G:$G,D2350,'Deductions and Deposits'!$F:$F,"&lt;="&amp;B2350)+SUMIFS($F$3:F2350,$D$3:D2350,D2350,$C$3:C2350,"Coin Deposit",$E$3:E2350,"")</f>
        <v>0</v>
      </c>
      <c r="AD2350" s="111">
        <f>SUMIFS('Deductions and Deposits'!$D:$D,'Deductions and Deposits'!$C:$C,D2350)+SUMIFS($F:$F,$D:$D,D2350,$C:$C,"Coin Deduction")</f>
        <v>0</v>
      </c>
      <c r="AE2350" s="111">
        <f>Table5[[#This Row],[Column4]]+Table5[[#This Row],[Column14]]+Table5[[#This Row],[Column19]]+Table5[[#This Row],[Column12]]</f>
        <v>0</v>
      </c>
      <c r="AF2350" s="111">
        <f>Table5[[#This Row],[Column5]]+Table5[[#This Row],[Column13]]+Table5[[#This Row],[Column21]]+Table5[[#This Row],[Column18]]</f>
        <v>0</v>
      </c>
      <c r="AG2350" s="111">
        <f t="shared" si="401"/>
        <v>0</v>
      </c>
      <c r="AH2350" s="111">
        <f t="shared" si="402"/>
        <v>0</v>
      </c>
      <c r="AI2350" s="111">
        <f>Table5[[#This Row],[Column17]]-Table5[[#This Row],[Column20]]</f>
        <v>0</v>
      </c>
      <c r="AJ2350" s="111">
        <f t="shared" si="403"/>
        <v>0</v>
      </c>
      <c r="AK2350" s="111">
        <f t="shared" si="396"/>
        <v>0</v>
      </c>
      <c r="AL2350" s="111">
        <f t="shared" si="404"/>
        <v>0</v>
      </c>
      <c r="AM2350" s="111" t="str">
        <f t="shared" si="405"/>
        <v/>
      </c>
      <c r="AN2350" s="111" t="str">
        <f t="shared" ca="1" si="406"/>
        <v/>
      </c>
    </row>
    <row r="2351" spans="1:40" ht="20.25" customHeight="1" x14ac:dyDescent="0.3">
      <c r="A2351" s="107"/>
      <c r="B2351" s="144"/>
      <c r="C2351" s="119"/>
      <c r="D2351" s="120"/>
      <c r="E2351" s="119"/>
      <c r="F2351" s="119"/>
      <c r="G2351" s="120"/>
      <c r="H2351" s="119"/>
      <c r="I2351" s="109"/>
      <c r="L2351" s="108"/>
      <c r="M2351" s="108"/>
      <c r="N2351" s="108"/>
      <c r="O2351" s="108"/>
      <c r="P2351" s="108"/>
      <c r="Q2351" s="108"/>
      <c r="R2351" s="108"/>
      <c r="S2351" s="108"/>
      <c r="T2351" s="100">
        <f t="shared" si="397"/>
        <v>0</v>
      </c>
      <c r="U2351" s="111"/>
      <c r="V2351" s="111"/>
      <c r="W2351" s="111">
        <f>SUMIFS($F$3:F2351,$D$3:D2351,D2351,$C$3:C2351,"Buy")+SUMIFS($F$3:F2351,$D$3:D2351,D2351,$C$3:C2351,"Coin Deposit",$E$3:E2351,"&lt;&gt;")</f>
        <v>0</v>
      </c>
      <c r="X2351" s="111">
        <f t="shared" si="398"/>
        <v>0</v>
      </c>
      <c r="Y2351" s="111">
        <f>IF($D2351=Y$1,SUMIFS($H$3:$H2351,$G$3:$G2351,Y$1,$C$3:$C2351,"Sell"),0)</f>
        <v>0</v>
      </c>
      <c r="Z2351" s="111">
        <f t="shared" si="399"/>
        <v>0</v>
      </c>
      <c r="AA2351" s="111">
        <f>IF($D2351=AA$1,SUMIFS($H$3:$H2351,$G$3:$G2351,AA$1,$C$3:$C2351,"Sell"),0)</f>
        <v>0</v>
      </c>
      <c r="AB2351" s="111">
        <f t="shared" si="400"/>
        <v>0</v>
      </c>
      <c r="AC2351" s="111">
        <f>SUMIFS('Deductions and Deposits'!$H:$H,'Deductions and Deposits'!$G:$G,D2351,'Deductions and Deposits'!$F:$F,"&lt;="&amp;B2351)+SUMIFS($F$3:F2351,$D$3:D2351,D2351,$C$3:C2351,"Coin Deposit",$E$3:E2351,"")</f>
        <v>0</v>
      </c>
      <c r="AD2351" s="111">
        <f>SUMIFS('Deductions and Deposits'!$D:$D,'Deductions and Deposits'!$C:$C,D2351)+SUMIFS($F:$F,$D:$D,D2351,$C:$C,"Coin Deduction")</f>
        <v>0</v>
      </c>
      <c r="AE2351" s="111">
        <f>Table5[[#This Row],[Column4]]+Table5[[#This Row],[Column14]]+Table5[[#This Row],[Column19]]+Table5[[#This Row],[Column12]]</f>
        <v>0</v>
      </c>
      <c r="AF2351" s="111">
        <f>Table5[[#This Row],[Column5]]+Table5[[#This Row],[Column13]]+Table5[[#This Row],[Column21]]+Table5[[#This Row],[Column18]]</f>
        <v>0</v>
      </c>
      <c r="AG2351" s="111">
        <f t="shared" si="401"/>
        <v>0</v>
      </c>
      <c r="AH2351" s="111">
        <f t="shared" si="402"/>
        <v>0</v>
      </c>
      <c r="AI2351" s="111">
        <f>Table5[[#This Row],[Column17]]-Table5[[#This Row],[Column20]]</f>
        <v>0</v>
      </c>
      <c r="AJ2351" s="111">
        <f t="shared" si="403"/>
        <v>0</v>
      </c>
      <c r="AK2351" s="111">
        <f t="shared" si="396"/>
        <v>0</v>
      </c>
      <c r="AL2351" s="111">
        <f t="shared" si="404"/>
        <v>0</v>
      </c>
      <c r="AM2351" s="111" t="str">
        <f t="shared" si="405"/>
        <v/>
      </c>
      <c r="AN2351" s="111" t="str">
        <f t="shared" ca="1" si="406"/>
        <v/>
      </c>
    </row>
    <row r="2352" spans="1:40" ht="20.25" customHeight="1" x14ac:dyDescent="0.3">
      <c r="A2352" s="107"/>
      <c r="B2352" s="144"/>
      <c r="C2352" s="119"/>
      <c r="D2352" s="120"/>
      <c r="E2352" s="119"/>
      <c r="F2352" s="119"/>
      <c r="G2352" s="120"/>
      <c r="H2352" s="119"/>
      <c r="I2352" s="109"/>
      <c r="L2352" s="108"/>
      <c r="M2352" s="108"/>
      <c r="N2352" s="108"/>
      <c r="O2352" s="108"/>
      <c r="P2352" s="108"/>
      <c r="Q2352" s="108"/>
      <c r="R2352" s="108"/>
      <c r="S2352" s="108"/>
      <c r="T2352" s="100">
        <f t="shared" si="397"/>
        <v>0</v>
      </c>
      <c r="U2352" s="111"/>
      <c r="V2352" s="111"/>
      <c r="W2352" s="111">
        <f>SUMIFS($F$3:F2352,$D$3:D2352,D2352,$C$3:C2352,"Buy")+SUMIFS($F$3:F2352,$D$3:D2352,D2352,$C$3:C2352,"Coin Deposit",$E$3:E2352,"&lt;&gt;")</f>
        <v>0</v>
      </c>
      <c r="X2352" s="111">
        <f t="shared" si="398"/>
        <v>0</v>
      </c>
      <c r="Y2352" s="111">
        <f>IF($D2352=Y$1,SUMIFS($H$3:$H2352,$G$3:$G2352,Y$1,$C$3:$C2352,"Sell"),0)</f>
        <v>0</v>
      </c>
      <c r="Z2352" s="111">
        <f t="shared" si="399"/>
        <v>0</v>
      </c>
      <c r="AA2352" s="111">
        <f>IF($D2352=AA$1,SUMIFS($H$3:$H2352,$G$3:$G2352,AA$1,$C$3:$C2352,"Sell"),0)</f>
        <v>0</v>
      </c>
      <c r="AB2352" s="111">
        <f t="shared" si="400"/>
        <v>0</v>
      </c>
      <c r="AC2352" s="111">
        <f>SUMIFS('Deductions and Deposits'!$H:$H,'Deductions and Deposits'!$G:$G,D2352,'Deductions and Deposits'!$F:$F,"&lt;="&amp;B2352)+SUMIFS($F$3:F2352,$D$3:D2352,D2352,$C$3:C2352,"Coin Deposit",$E$3:E2352,"")</f>
        <v>0</v>
      </c>
      <c r="AD2352" s="111">
        <f>SUMIFS('Deductions and Deposits'!$D:$D,'Deductions and Deposits'!$C:$C,D2352)+SUMIFS($F:$F,$D:$D,D2352,$C:$C,"Coin Deduction")</f>
        <v>0</v>
      </c>
      <c r="AE2352" s="111">
        <f>Table5[[#This Row],[Column4]]+Table5[[#This Row],[Column14]]+Table5[[#This Row],[Column19]]+Table5[[#This Row],[Column12]]</f>
        <v>0</v>
      </c>
      <c r="AF2352" s="111">
        <f>Table5[[#This Row],[Column5]]+Table5[[#This Row],[Column13]]+Table5[[#This Row],[Column21]]+Table5[[#This Row],[Column18]]</f>
        <v>0</v>
      </c>
      <c r="AG2352" s="111">
        <f t="shared" si="401"/>
        <v>0</v>
      </c>
      <c r="AH2352" s="111">
        <f t="shared" si="402"/>
        <v>0</v>
      </c>
      <c r="AI2352" s="111">
        <f>Table5[[#This Row],[Column17]]-Table5[[#This Row],[Column20]]</f>
        <v>0</v>
      </c>
      <c r="AJ2352" s="111">
        <f t="shared" si="403"/>
        <v>0</v>
      </c>
      <c r="AK2352" s="111">
        <f t="shared" si="396"/>
        <v>0</v>
      </c>
      <c r="AL2352" s="111">
        <f t="shared" si="404"/>
        <v>0</v>
      </c>
      <c r="AM2352" s="111" t="str">
        <f t="shared" si="405"/>
        <v/>
      </c>
      <c r="AN2352" s="111" t="str">
        <f t="shared" ca="1" si="406"/>
        <v/>
      </c>
    </row>
    <row r="2353" spans="1:40" ht="20.25" customHeight="1" x14ac:dyDescent="0.3">
      <c r="A2353" s="107"/>
      <c r="B2353" s="144"/>
      <c r="C2353" s="119"/>
      <c r="D2353" s="120"/>
      <c r="E2353" s="119"/>
      <c r="F2353" s="119"/>
      <c r="G2353" s="120"/>
      <c r="H2353" s="119"/>
      <c r="I2353" s="109"/>
      <c r="L2353" s="108"/>
      <c r="M2353" s="108"/>
      <c r="N2353" s="108"/>
      <c r="O2353" s="108"/>
      <c r="P2353" s="108"/>
      <c r="Q2353" s="108"/>
      <c r="R2353" s="108"/>
      <c r="S2353" s="108"/>
      <c r="T2353" s="100">
        <f t="shared" si="397"/>
        <v>0</v>
      </c>
      <c r="U2353" s="111"/>
      <c r="V2353" s="111"/>
      <c r="W2353" s="111">
        <f>SUMIFS($F$3:F2353,$D$3:D2353,D2353,$C$3:C2353,"Buy")+SUMIFS($F$3:F2353,$D$3:D2353,D2353,$C$3:C2353,"Coin Deposit",$E$3:E2353,"&lt;&gt;")</f>
        <v>0</v>
      </c>
      <c r="X2353" s="111">
        <f t="shared" si="398"/>
        <v>0</v>
      </c>
      <c r="Y2353" s="111">
        <f>IF($D2353=Y$1,SUMIFS($H$3:$H2353,$G$3:$G2353,Y$1,$C$3:$C2353,"Sell"),0)</f>
        <v>0</v>
      </c>
      <c r="Z2353" s="111">
        <f t="shared" si="399"/>
        <v>0</v>
      </c>
      <c r="AA2353" s="111">
        <f>IF($D2353=AA$1,SUMIFS($H$3:$H2353,$G$3:$G2353,AA$1,$C$3:$C2353,"Sell"),0)</f>
        <v>0</v>
      </c>
      <c r="AB2353" s="111">
        <f t="shared" si="400"/>
        <v>0</v>
      </c>
      <c r="AC2353" s="111">
        <f>SUMIFS('Deductions and Deposits'!$H:$H,'Deductions and Deposits'!$G:$G,D2353,'Deductions and Deposits'!$F:$F,"&lt;="&amp;B2353)+SUMIFS($F$3:F2353,$D$3:D2353,D2353,$C$3:C2353,"Coin Deposit",$E$3:E2353,"")</f>
        <v>0</v>
      </c>
      <c r="AD2353" s="111">
        <f>SUMIFS('Deductions and Deposits'!$D:$D,'Deductions and Deposits'!$C:$C,D2353)+SUMIFS($F:$F,$D:$D,D2353,$C:$C,"Coin Deduction")</f>
        <v>0</v>
      </c>
      <c r="AE2353" s="111">
        <f>Table5[[#This Row],[Column4]]+Table5[[#This Row],[Column14]]+Table5[[#This Row],[Column19]]+Table5[[#This Row],[Column12]]</f>
        <v>0</v>
      </c>
      <c r="AF2353" s="111">
        <f>Table5[[#This Row],[Column5]]+Table5[[#This Row],[Column13]]+Table5[[#This Row],[Column21]]+Table5[[#This Row],[Column18]]</f>
        <v>0</v>
      </c>
      <c r="AG2353" s="111">
        <f t="shared" si="401"/>
        <v>0</v>
      </c>
      <c r="AH2353" s="111">
        <f t="shared" si="402"/>
        <v>0</v>
      </c>
      <c r="AI2353" s="111">
        <f>Table5[[#This Row],[Column17]]-Table5[[#This Row],[Column20]]</f>
        <v>0</v>
      </c>
      <c r="AJ2353" s="111">
        <f t="shared" si="403"/>
        <v>0</v>
      </c>
      <c r="AK2353" s="111">
        <f t="shared" si="396"/>
        <v>0</v>
      </c>
      <c r="AL2353" s="111">
        <f t="shared" si="404"/>
        <v>0</v>
      </c>
      <c r="AM2353" s="111" t="str">
        <f t="shared" si="405"/>
        <v/>
      </c>
      <c r="AN2353" s="111" t="str">
        <f t="shared" ca="1" si="406"/>
        <v/>
      </c>
    </row>
    <row r="2354" spans="1:40" ht="20.25" customHeight="1" x14ac:dyDescent="0.3">
      <c r="A2354" s="107"/>
      <c r="B2354" s="144"/>
      <c r="C2354" s="119"/>
      <c r="D2354" s="120"/>
      <c r="E2354" s="119"/>
      <c r="F2354" s="119"/>
      <c r="G2354" s="120"/>
      <c r="H2354" s="119"/>
      <c r="I2354" s="109"/>
      <c r="L2354" s="108"/>
      <c r="M2354" s="108"/>
      <c r="N2354" s="108"/>
      <c r="O2354" s="108"/>
      <c r="P2354" s="108"/>
      <c r="Q2354" s="108"/>
      <c r="R2354" s="108"/>
      <c r="S2354" s="108"/>
      <c r="T2354" s="100">
        <f t="shared" si="397"/>
        <v>0</v>
      </c>
      <c r="U2354" s="111"/>
      <c r="V2354" s="111"/>
      <c r="W2354" s="111">
        <f>SUMIFS($F$3:F2354,$D$3:D2354,D2354,$C$3:C2354,"Buy")+SUMIFS($F$3:F2354,$D$3:D2354,D2354,$C$3:C2354,"Coin Deposit",$E$3:E2354,"&lt;&gt;")</f>
        <v>0</v>
      </c>
      <c r="X2354" s="111">
        <f t="shared" si="398"/>
        <v>0</v>
      </c>
      <c r="Y2354" s="111">
        <f>IF($D2354=Y$1,SUMIFS($H$3:$H2354,$G$3:$G2354,Y$1,$C$3:$C2354,"Sell"),0)</f>
        <v>0</v>
      </c>
      <c r="Z2354" s="111">
        <f t="shared" si="399"/>
        <v>0</v>
      </c>
      <c r="AA2354" s="111">
        <f>IF($D2354=AA$1,SUMIFS($H$3:$H2354,$G$3:$G2354,AA$1,$C$3:$C2354,"Sell"),0)</f>
        <v>0</v>
      </c>
      <c r="AB2354" s="111">
        <f t="shared" si="400"/>
        <v>0</v>
      </c>
      <c r="AC2354" s="111">
        <f>SUMIFS('Deductions and Deposits'!$H:$H,'Deductions and Deposits'!$G:$G,D2354,'Deductions and Deposits'!$F:$F,"&lt;="&amp;B2354)+SUMIFS($F$3:F2354,$D$3:D2354,D2354,$C$3:C2354,"Coin Deposit",$E$3:E2354,"")</f>
        <v>0</v>
      </c>
      <c r="AD2354" s="111">
        <f>SUMIFS('Deductions and Deposits'!$D:$D,'Deductions and Deposits'!$C:$C,D2354)+SUMIFS($F:$F,$D:$D,D2354,$C:$C,"Coin Deduction")</f>
        <v>0</v>
      </c>
      <c r="AE2354" s="111">
        <f>Table5[[#This Row],[Column4]]+Table5[[#This Row],[Column14]]+Table5[[#This Row],[Column19]]+Table5[[#This Row],[Column12]]</f>
        <v>0</v>
      </c>
      <c r="AF2354" s="111">
        <f>Table5[[#This Row],[Column5]]+Table5[[#This Row],[Column13]]+Table5[[#This Row],[Column21]]+Table5[[#This Row],[Column18]]</f>
        <v>0</v>
      </c>
      <c r="AG2354" s="111">
        <f t="shared" si="401"/>
        <v>0</v>
      </c>
      <c r="AH2354" s="111">
        <f t="shared" si="402"/>
        <v>0</v>
      </c>
      <c r="AI2354" s="111">
        <f>Table5[[#This Row],[Column17]]-Table5[[#This Row],[Column20]]</f>
        <v>0</v>
      </c>
      <c r="AJ2354" s="111">
        <f t="shared" si="403"/>
        <v>0</v>
      </c>
      <c r="AK2354" s="111">
        <f t="shared" si="396"/>
        <v>0</v>
      </c>
      <c r="AL2354" s="111">
        <f t="shared" si="404"/>
        <v>0</v>
      </c>
      <c r="AM2354" s="111" t="str">
        <f t="shared" si="405"/>
        <v/>
      </c>
      <c r="AN2354" s="111" t="str">
        <f t="shared" ca="1" si="406"/>
        <v/>
      </c>
    </row>
    <row r="2355" spans="1:40" ht="20.25" customHeight="1" x14ac:dyDescent="0.3">
      <c r="A2355" s="107"/>
      <c r="B2355" s="144"/>
      <c r="C2355" s="119"/>
      <c r="D2355" s="120"/>
      <c r="E2355" s="119"/>
      <c r="F2355" s="119"/>
      <c r="G2355" s="120"/>
      <c r="H2355" s="119"/>
      <c r="I2355" s="109"/>
      <c r="L2355" s="108"/>
      <c r="M2355" s="108"/>
      <c r="N2355" s="108"/>
      <c r="O2355" s="108"/>
      <c r="P2355" s="108"/>
      <c r="Q2355" s="108"/>
      <c r="R2355" s="108"/>
      <c r="S2355" s="108"/>
      <c r="T2355" s="100">
        <f t="shared" si="397"/>
        <v>0</v>
      </c>
      <c r="U2355" s="111"/>
      <c r="V2355" s="111"/>
      <c r="W2355" s="111">
        <f>SUMIFS($F$3:F2355,$D$3:D2355,D2355,$C$3:C2355,"Buy")+SUMIFS($F$3:F2355,$D$3:D2355,D2355,$C$3:C2355,"Coin Deposit",$E$3:E2355,"&lt;&gt;")</f>
        <v>0</v>
      </c>
      <c r="X2355" s="111">
        <f t="shared" si="398"/>
        <v>0</v>
      </c>
      <c r="Y2355" s="111">
        <f>IF($D2355=Y$1,SUMIFS($H$3:$H2355,$G$3:$G2355,Y$1,$C$3:$C2355,"Sell"),0)</f>
        <v>0</v>
      </c>
      <c r="Z2355" s="111">
        <f t="shared" si="399"/>
        <v>0</v>
      </c>
      <c r="AA2355" s="111">
        <f>IF($D2355=AA$1,SUMIFS($H$3:$H2355,$G$3:$G2355,AA$1,$C$3:$C2355,"Sell"),0)</f>
        <v>0</v>
      </c>
      <c r="AB2355" s="111">
        <f t="shared" si="400"/>
        <v>0</v>
      </c>
      <c r="AC2355" s="111">
        <f>SUMIFS('Deductions and Deposits'!$H:$H,'Deductions and Deposits'!$G:$G,D2355,'Deductions and Deposits'!$F:$F,"&lt;="&amp;B2355)+SUMIFS($F$3:F2355,$D$3:D2355,D2355,$C$3:C2355,"Coin Deposit",$E$3:E2355,"")</f>
        <v>0</v>
      </c>
      <c r="AD2355" s="111">
        <f>SUMIFS('Deductions and Deposits'!$D:$D,'Deductions and Deposits'!$C:$C,D2355)+SUMIFS($F:$F,$D:$D,D2355,$C:$C,"Coin Deduction")</f>
        <v>0</v>
      </c>
      <c r="AE2355" s="111">
        <f>Table5[[#This Row],[Column4]]+Table5[[#This Row],[Column14]]+Table5[[#This Row],[Column19]]+Table5[[#This Row],[Column12]]</f>
        <v>0</v>
      </c>
      <c r="AF2355" s="111">
        <f>Table5[[#This Row],[Column5]]+Table5[[#This Row],[Column13]]+Table5[[#This Row],[Column21]]+Table5[[#This Row],[Column18]]</f>
        <v>0</v>
      </c>
      <c r="AG2355" s="111">
        <f t="shared" si="401"/>
        <v>0</v>
      </c>
      <c r="AH2355" s="111">
        <f t="shared" si="402"/>
        <v>0</v>
      </c>
      <c r="AI2355" s="111">
        <f>Table5[[#This Row],[Column17]]-Table5[[#This Row],[Column20]]</f>
        <v>0</v>
      </c>
      <c r="AJ2355" s="111">
        <f t="shared" si="403"/>
        <v>0</v>
      </c>
      <c r="AK2355" s="111">
        <f t="shared" si="396"/>
        <v>0</v>
      </c>
      <c r="AL2355" s="111">
        <f t="shared" si="404"/>
        <v>0</v>
      </c>
      <c r="AM2355" s="111" t="str">
        <f t="shared" si="405"/>
        <v/>
      </c>
      <c r="AN2355" s="111" t="str">
        <f t="shared" ca="1" si="406"/>
        <v/>
      </c>
    </row>
    <row r="2356" spans="1:40" ht="20.25" customHeight="1" x14ac:dyDescent="0.3">
      <c r="A2356" s="107"/>
      <c r="B2356" s="144"/>
      <c r="C2356" s="119"/>
      <c r="D2356" s="120"/>
      <c r="E2356" s="119"/>
      <c r="F2356" s="119"/>
      <c r="G2356" s="120"/>
      <c r="H2356" s="119"/>
      <c r="I2356" s="109"/>
      <c r="L2356" s="108"/>
      <c r="M2356" s="108"/>
      <c r="N2356" s="108"/>
      <c r="O2356" s="108"/>
      <c r="P2356" s="108"/>
      <c r="Q2356" s="108"/>
      <c r="R2356" s="108"/>
      <c r="S2356" s="108"/>
      <c r="T2356" s="100">
        <f t="shared" si="397"/>
        <v>0</v>
      </c>
      <c r="U2356" s="111"/>
      <c r="V2356" s="111"/>
      <c r="W2356" s="111">
        <f>SUMIFS($F$3:F2356,$D$3:D2356,D2356,$C$3:C2356,"Buy")+SUMIFS($F$3:F2356,$D$3:D2356,D2356,$C$3:C2356,"Coin Deposit",$E$3:E2356,"&lt;&gt;")</f>
        <v>0</v>
      </c>
      <c r="X2356" s="111">
        <f t="shared" si="398"/>
        <v>0</v>
      </c>
      <c r="Y2356" s="111">
        <f>IF($D2356=Y$1,SUMIFS($H$3:$H2356,$G$3:$G2356,Y$1,$C$3:$C2356,"Sell"),0)</f>
        <v>0</v>
      </c>
      <c r="Z2356" s="111">
        <f t="shared" si="399"/>
        <v>0</v>
      </c>
      <c r="AA2356" s="111">
        <f>IF($D2356=AA$1,SUMIFS($H$3:$H2356,$G$3:$G2356,AA$1,$C$3:$C2356,"Sell"),0)</f>
        <v>0</v>
      </c>
      <c r="AB2356" s="111">
        <f t="shared" si="400"/>
        <v>0</v>
      </c>
      <c r="AC2356" s="111">
        <f>SUMIFS('Deductions and Deposits'!$H:$H,'Deductions and Deposits'!$G:$G,D2356,'Deductions and Deposits'!$F:$F,"&lt;="&amp;B2356)+SUMIFS($F$3:F2356,$D$3:D2356,D2356,$C$3:C2356,"Coin Deposit",$E$3:E2356,"")</f>
        <v>0</v>
      </c>
      <c r="AD2356" s="111">
        <f>SUMIFS('Deductions and Deposits'!$D:$D,'Deductions and Deposits'!$C:$C,D2356)+SUMIFS($F:$F,$D:$D,D2356,$C:$C,"Coin Deduction")</f>
        <v>0</v>
      </c>
      <c r="AE2356" s="111">
        <f>Table5[[#This Row],[Column4]]+Table5[[#This Row],[Column14]]+Table5[[#This Row],[Column19]]+Table5[[#This Row],[Column12]]</f>
        <v>0</v>
      </c>
      <c r="AF2356" s="111">
        <f>Table5[[#This Row],[Column5]]+Table5[[#This Row],[Column13]]+Table5[[#This Row],[Column21]]+Table5[[#This Row],[Column18]]</f>
        <v>0</v>
      </c>
      <c r="AG2356" s="111">
        <f t="shared" si="401"/>
        <v>0</v>
      </c>
      <c r="AH2356" s="111">
        <f t="shared" si="402"/>
        <v>0</v>
      </c>
      <c r="AI2356" s="111">
        <f>Table5[[#This Row],[Column17]]-Table5[[#This Row],[Column20]]</f>
        <v>0</v>
      </c>
      <c r="AJ2356" s="111">
        <f t="shared" si="403"/>
        <v>0</v>
      </c>
      <c r="AK2356" s="111">
        <f t="shared" ref="AK2356:AK2419" si="407">AJ2356*T2356</f>
        <v>0</v>
      </c>
      <c r="AL2356" s="111">
        <f t="shared" si="404"/>
        <v>0</v>
      </c>
      <c r="AM2356" s="111" t="str">
        <f t="shared" si="405"/>
        <v/>
      </c>
      <c r="AN2356" s="111" t="str">
        <f t="shared" ca="1" si="406"/>
        <v/>
      </c>
    </row>
    <row r="2357" spans="1:40" ht="20.25" customHeight="1" x14ac:dyDescent="0.3">
      <c r="A2357" s="107"/>
      <c r="B2357" s="144"/>
      <c r="C2357" s="119"/>
      <c r="D2357" s="120"/>
      <c r="E2357" s="119"/>
      <c r="F2357" s="119"/>
      <c r="G2357" s="120"/>
      <c r="H2357" s="119"/>
      <c r="I2357" s="109"/>
      <c r="L2357" s="108"/>
      <c r="M2357" s="108"/>
      <c r="N2357" s="108"/>
      <c r="O2357" s="108"/>
      <c r="P2357" s="108"/>
      <c r="Q2357" s="108"/>
      <c r="R2357" s="108"/>
      <c r="S2357" s="108"/>
      <c r="T2357" s="100">
        <f t="shared" si="397"/>
        <v>0</v>
      </c>
      <c r="U2357" s="111"/>
      <c r="V2357" s="111"/>
      <c r="W2357" s="111">
        <f>SUMIFS($F$3:F2357,$D$3:D2357,D2357,$C$3:C2357,"Buy")+SUMIFS($F$3:F2357,$D$3:D2357,D2357,$C$3:C2357,"Coin Deposit",$E$3:E2357,"&lt;&gt;")</f>
        <v>0</v>
      </c>
      <c r="X2357" s="111">
        <f t="shared" si="398"/>
        <v>0</v>
      </c>
      <c r="Y2357" s="111">
        <f>IF($D2357=Y$1,SUMIFS($H$3:$H2357,$G$3:$G2357,Y$1,$C$3:$C2357,"Sell"),0)</f>
        <v>0</v>
      </c>
      <c r="Z2357" s="111">
        <f t="shared" si="399"/>
        <v>0</v>
      </c>
      <c r="AA2357" s="111">
        <f>IF($D2357=AA$1,SUMIFS($H$3:$H2357,$G$3:$G2357,AA$1,$C$3:$C2357,"Sell"),0)</f>
        <v>0</v>
      </c>
      <c r="AB2357" s="111">
        <f t="shared" si="400"/>
        <v>0</v>
      </c>
      <c r="AC2357" s="111">
        <f>SUMIFS('Deductions and Deposits'!$H:$H,'Deductions and Deposits'!$G:$G,D2357,'Deductions and Deposits'!$F:$F,"&lt;="&amp;B2357)+SUMIFS($F$3:F2357,$D$3:D2357,D2357,$C$3:C2357,"Coin Deposit",$E$3:E2357,"")</f>
        <v>0</v>
      </c>
      <c r="AD2357" s="111">
        <f>SUMIFS('Deductions and Deposits'!$D:$D,'Deductions and Deposits'!$C:$C,D2357)+SUMIFS($F:$F,$D:$D,D2357,$C:$C,"Coin Deduction")</f>
        <v>0</v>
      </c>
      <c r="AE2357" s="111">
        <f>Table5[[#This Row],[Column4]]+Table5[[#This Row],[Column14]]+Table5[[#This Row],[Column19]]+Table5[[#This Row],[Column12]]</f>
        <v>0</v>
      </c>
      <c r="AF2357" s="111">
        <f>Table5[[#This Row],[Column5]]+Table5[[#This Row],[Column13]]+Table5[[#This Row],[Column21]]+Table5[[#This Row],[Column18]]</f>
        <v>0</v>
      </c>
      <c r="AG2357" s="111">
        <f t="shared" si="401"/>
        <v>0</v>
      </c>
      <c r="AH2357" s="111">
        <f t="shared" si="402"/>
        <v>0</v>
      </c>
      <c r="AI2357" s="111">
        <f>Table5[[#This Row],[Column17]]-Table5[[#This Row],[Column20]]</f>
        <v>0</v>
      </c>
      <c r="AJ2357" s="111">
        <f t="shared" si="403"/>
        <v>0</v>
      </c>
      <c r="AK2357" s="111">
        <f t="shared" si="407"/>
        <v>0</v>
      </c>
      <c r="AL2357" s="111">
        <f t="shared" si="404"/>
        <v>0</v>
      </c>
      <c r="AM2357" s="111" t="str">
        <f t="shared" si="405"/>
        <v/>
      </c>
      <c r="AN2357" s="111" t="str">
        <f t="shared" ca="1" si="406"/>
        <v/>
      </c>
    </row>
    <row r="2358" spans="1:40" ht="20.25" customHeight="1" x14ac:dyDescent="0.3">
      <c r="A2358" s="107"/>
      <c r="B2358" s="144"/>
      <c r="C2358" s="119"/>
      <c r="D2358" s="120"/>
      <c r="E2358" s="119"/>
      <c r="F2358" s="119"/>
      <c r="G2358" s="120"/>
      <c r="H2358" s="119"/>
      <c r="I2358" s="109"/>
      <c r="L2358" s="108"/>
      <c r="M2358" s="108"/>
      <c r="N2358" s="108"/>
      <c r="O2358" s="108"/>
      <c r="P2358" s="108"/>
      <c r="Q2358" s="108"/>
      <c r="R2358" s="108"/>
      <c r="S2358" s="108"/>
      <c r="T2358" s="100">
        <f t="shared" si="397"/>
        <v>0</v>
      </c>
      <c r="U2358" s="111"/>
      <c r="V2358" s="111"/>
      <c r="W2358" s="111">
        <f>SUMIFS($F$3:F2358,$D$3:D2358,D2358,$C$3:C2358,"Buy")+SUMIFS($F$3:F2358,$D$3:D2358,D2358,$C$3:C2358,"Coin Deposit",$E$3:E2358,"&lt;&gt;")</f>
        <v>0</v>
      </c>
      <c r="X2358" s="111">
        <f t="shared" si="398"/>
        <v>0</v>
      </c>
      <c r="Y2358" s="111">
        <f>IF($D2358=Y$1,SUMIFS($H$3:$H2358,$G$3:$G2358,Y$1,$C$3:$C2358,"Sell"),0)</f>
        <v>0</v>
      </c>
      <c r="Z2358" s="111">
        <f t="shared" si="399"/>
        <v>0</v>
      </c>
      <c r="AA2358" s="111">
        <f>IF($D2358=AA$1,SUMIFS($H$3:$H2358,$G$3:$G2358,AA$1,$C$3:$C2358,"Sell"),0)</f>
        <v>0</v>
      </c>
      <c r="AB2358" s="111">
        <f t="shared" si="400"/>
        <v>0</v>
      </c>
      <c r="AC2358" s="111">
        <f>SUMIFS('Deductions and Deposits'!$H:$H,'Deductions and Deposits'!$G:$G,D2358,'Deductions and Deposits'!$F:$F,"&lt;="&amp;B2358)+SUMIFS($F$3:F2358,$D$3:D2358,D2358,$C$3:C2358,"Coin Deposit",$E$3:E2358,"")</f>
        <v>0</v>
      </c>
      <c r="AD2358" s="111">
        <f>SUMIFS('Deductions and Deposits'!$D:$D,'Deductions and Deposits'!$C:$C,D2358)+SUMIFS($F:$F,$D:$D,D2358,$C:$C,"Coin Deduction")</f>
        <v>0</v>
      </c>
      <c r="AE2358" s="111">
        <f>Table5[[#This Row],[Column4]]+Table5[[#This Row],[Column14]]+Table5[[#This Row],[Column19]]+Table5[[#This Row],[Column12]]</f>
        <v>0</v>
      </c>
      <c r="AF2358" s="111">
        <f>Table5[[#This Row],[Column5]]+Table5[[#This Row],[Column13]]+Table5[[#This Row],[Column21]]+Table5[[#This Row],[Column18]]</f>
        <v>0</v>
      </c>
      <c r="AG2358" s="111">
        <f t="shared" si="401"/>
        <v>0</v>
      </c>
      <c r="AH2358" s="111">
        <f t="shared" si="402"/>
        <v>0</v>
      </c>
      <c r="AI2358" s="111">
        <f>Table5[[#This Row],[Column17]]-Table5[[#This Row],[Column20]]</f>
        <v>0</v>
      </c>
      <c r="AJ2358" s="111">
        <f t="shared" si="403"/>
        <v>0</v>
      </c>
      <c r="AK2358" s="111">
        <f t="shared" si="407"/>
        <v>0</v>
      </c>
      <c r="AL2358" s="111">
        <f t="shared" si="404"/>
        <v>0</v>
      </c>
      <c r="AM2358" s="111" t="str">
        <f t="shared" si="405"/>
        <v/>
      </c>
      <c r="AN2358" s="111" t="str">
        <f t="shared" ca="1" si="406"/>
        <v/>
      </c>
    </row>
    <row r="2359" spans="1:40" ht="20.25" customHeight="1" x14ac:dyDescent="0.3">
      <c r="A2359" s="107"/>
      <c r="B2359" s="144"/>
      <c r="C2359" s="119"/>
      <c r="D2359" s="120"/>
      <c r="E2359" s="119"/>
      <c r="F2359" s="119"/>
      <c r="G2359" s="120"/>
      <c r="H2359" s="119"/>
      <c r="I2359" s="109"/>
      <c r="L2359" s="108"/>
      <c r="M2359" s="108"/>
      <c r="N2359" s="108"/>
      <c r="O2359" s="108"/>
      <c r="P2359" s="108"/>
      <c r="Q2359" s="108"/>
      <c r="R2359" s="108"/>
      <c r="S2359" s="108"/>
      <c r="T2359" s="100">
        <f t="shared" si="397"/>
        <v>0</v>
      </c>
      <c r="U2359" s="111"/>
      <c r="V2359" s="111"/>
      <c r="W2359" s="111">
        <f>SUMIFS($F$3:F2359,$D$3:D2359,D2359,$C$3:C2359,"Buy")+SUMIFS($F$3:F2359,$D$3:D2359,D2359,$C$3:C2359,"Coin Deposit",$E$3:E2359,"&lt;&gt;")</f>
        <v>0</v>
      </c>
      <c r="X2359" s="111">
        <f t="shared" si="398"/>
        <v>0</v>
      </c>
      <c r="Y2359" s="111">
        <f>IF($D2359=Y$1,SUMIFS($H$3:$H2359,$G$3:$G2359,Y$1,$C$3:$C2359,"Sell"),0)</f>
        <v>0</v>
      </c>
      <c r="Z2359" s="111">
        <f t="shared" si="399"/>
        <v>0</v>
      </c>
      <c r="AA2359" s="111">
        <f>IF($D2359=AA$1,SUMIFS($H$3:$H2359,$G$3:$G2359,AA$1,$C$3:$C2359,"Sell"),0)</f>
        <v>0</v>
      </c>
      <c r="AB2359" s="111">
        <f t="shared" si="400"/>
        <v>0</v>
      </c>
      <c r="AC2359" s="111">
        <f>SUMIFS('Deductions and Deposits'!$H:$H,'Deductions and Deposits'!$G:$G,D2359,'Deductions and Deposits'!$F:$F,"&lt;="&amp;B2359)+SUMIFS($F$3:F2359,$D$3:D2359,D2359,$C$3:C2359,"Coin Deposit",$E$3:E2359,"")</f>
        <v>0</v>
      </c>
      <c r="AD2359" s="111">
        <f>SUMIFS('Deductions and Deposits'!$D:$D,'Deductions and Deposits'!$C:$C,D2359)+SUMIFS($F:$F,$D:$D,D2359,$C:$C,"Coin Deduction")</f>
        <v>0</v>
      </c>
      <c r="AE2359" s="111">
        <f>Table5[[#This Row],[Column4]]+Table5[[#This Row],[Column14]]+Table5[[#This Row],[Column19]]+Table5[[#This Row],[Column12]]</f>
        <v>0</v>
      </c>
      <c r="AF2359" s="111">
        <f>Table5[[#This Row],[Column5]]+Table5[[#This Row],[Column13]]+Table5[[#This Row],[Column21]]+Table5[[#This Row],[Column18]]</f>
        <v>0</v>
      </c>
      <c r="AG2359" s="111">
        <f t="shared" si="401"/>
        <v>0</v>
      </c>
      <c r="AH2359" s="111">
        <f t="shared" si="402"/>
        <v>0</v>
      </c>
      <c r="AI2359" s="111">
        <f>Table5[[#This Row],[Column17]]-Table5[[#This Row],[Column20]]</f>
        <v>0</v>
      </c>
      <c r="AJ2359" s="111">
        <f t="shared" si="403"/>
        <v>0</v>
      </c>
      <c r="AK2359" s="111">
        <f t="shared" si="407"/>
        <v>0</v>
      </c>
      <c r="AL2359" s="111">
        <f t="shared" si="404"/>
        <v>0</v>
      </c>
      <c r="AM2359" s="111" t="str">
        <f t="shared" si="405"/>
        <v/>
      </c>
      <c r="AN2359" s="111" t="str">
        <f t="shared" ca="1" si="406"/>
        <v/>
      </c>
    </row>
    <row r="2360" spans="1:40" ht="20.25" customHeight="1" x14ac:dyDescent="0.3">
      <c r="A2360" s="107"/>
      <c r="B2360" s="144"/>
      <c r="C2360" s="119"/>
      <c r="D2360" s="120"/>
      <c r="E2360" s="119"/>
      <c r="F2360" s="119"/>
      <c r="G2360" s="120"/>
      <c r="H2360" s="119"/>
      <c r="I2360" s="109"/>
      <c r="L2360" s="108"/>
      <c r="M2360" s="108"/>
      <c r="N2360" s="108"/>
      <c r="O2360" s="108"/>
      <c r="P2360" s="108"/>
      <c r="Q2360" s="108"/>
      <c r="R2360" s="108"/>
      <c r="S2360" s="108"/>
      <c r="T2360" s="100">
        <f t="shared" si="397"/>
        <v>0</v>
      </c>
      <c r="U2360" s="111"/>
      <c r="V2360" s="111"/>
      <c r="W2360" s="111">
        <f>SUMIFS($F$3:F2360,$D$3:D2360,D2360,$C$3:C2360,"Buy")+SUMIFS($F$3:F2360,$D$3:D2360,D2360,$C$3:C2360,"Coin Deposit",$E$3:E2360,"&lt;&gt;")</f>
        <v>0</v>
      </c>
      <c r="X2360" s="111">
        <f t="shared" si="398"/>
        <v>0</v>
      </c>
      <c r="Y2360" s="111">
        <f>IF($D2360=Y$1,SUMIFS($H$3:$H2360,$G$3:$G2360,Y$1,$C$3:$C2360,"Sell"),0)</f>
        <v>0</v>
      </c>
      <c r="Z2360" s="111">
        <f t="shared" si="399"/>
        <v>0</v>
      </c>
      <c r="AA2360" s="111">
        <f>IF($D2360=AA$1,SUMIFS($H$3:$H2360,$G$3:$G2360,AA$1,$C$3:$C2360,"Sell"),0)</f>
        <v>0</v>
      </c>
      <c r="AB2360" s="111">
        <f t="shared" si="400"/>
        <v>0</v>
      </c>
      <c r="AC2360" s="111">
        <f>SUMIFS('Deductions and Deposits'!$H:$H,'Deductions and Deposits'!$G:$G,D2360,'Deductions and Deposits'!$F:$F,"&lt;="&amp;B2360)+SUMIFS($F$3:F2360,$D$3:D2360,D2360,$C$3:C2360,"Coin Deposit",$E$3:E2360,"")</f>
        <v>0</v>
      </c>
      <c r="AD2360" s="111">
        <f>SUMIFS('Deductions and Deposits'!$D:$D,'Deductions and Deposits'!$C:$C,D2360)+SUMIFS($F:$F,$D:$D,D2360,$C:$C,"Coin Deduction")</f>
        <v>0</v>
      </c>
      <c r="AE2360" s="111">
        <f>Table5[[#This Row],[Column4]]+Table5[[#This Row],[Column14]]+Table5[[#This Row],[Column19]]+Table5[[#This Row],[Column12]]</f>
        <v>0</v>
      </c>
      <c r="AF2360" s="111">
        <f>Table5[[#This Row],[Column5]]+Table5[[#This Row],[Column13]]+Table5[[#This Row],[Column21]]+Table5[[#This Row],[Column18]]</f>
        <v>0</v>
      </c>
      <c r="AG2360" s="111">
        <f t="shared" si="401"/>
        <v>0</v>
      </c>
      <c r="AH2360" s="111">
        <f t="shared" si="402"/>
        <v>0</v>
      </c>
      <c r="AI2360" s="111">
        <f>Table5[[#This Row],[Column17]]-Table5[[#This Row],[Column20]]</f>
        <v>0</v>
      </c>
      <c r="AJ2360" s="111">
        <f t="shared" si="403"/>
        <v>0</v>
      </c>
      <c r="AK2360" s="111">
        <f t="shared" si="407"/>
        <v>0</v>
      </c>
      <c r="AL2360" s="111">
        <f t="shared" si="404"/>
        <v>0</v>
      </c>
      <c r="AM2360" s="111" t="str">
        <f t="shared" si="405"/>
        <v/>
      </c>
      <c r="AN2360" s="111" t="str">
        <f t="shared" ca="1" si="406"/>
        <v/>
      </c>
    </row>
    <row r="2361" spans="1:40" ht="20.25" customHeight="1" x14ac:dyDescent="0.3">
      <c r="A2361" s="107"/>
      <c r="B2361" s="144"/>
      <c r="C2361" s="119"/>
      <c r="D2361" s="120"/>
      <c r="E2361" s="119"/>
      <c r="F2361" s="119"/>
      <c r="G2361" s="120"/>
      <c r="H2361" s="119"/>
      <c r="I2361" s="109"/>
      <c r="L2361" s="108"/>
      <c r="M2361" s="108"/>
      <c r="N2361" s="108"/>
      <c r="O2361" s="108"/>
      <c r="P2361" s="108"/>
      <c r="Q2361" s="108"/>
      <c r="R2361" s="108"/>
      <c r="S2361" s="108"/>
      <c r="T2361" s="100">
        <f t="shared" si="397"/>
        <v>0</v>
      </c>
      <c r="U2361" s="111"/>
      <c r="V2361" s="111"/>
      <c r="W2361" s="111">
        <f>SUMIFS($F$3:F2361,$D$3:D2361,D2361,$C$3:C2361,"Buy")+SUMIFS($F$3:F2361,$D$3:D2361,D2361,$C$3:C2361,"Coin Deposit",$E$3:E2361,"&lt;&gt;")</f>
        <v>0</v>
      </c>
      <c r="X2361" s="111">
        <f t="shared" si="398"/>
        <v>0</v>
      </c>
      <c r="Y2361" s="111">
        <f>IF($D2361=Y$1,SUMIFS($H$3:$H2361,$G$3:$G2361,Y$1,$C$3:$C2361,"Sell"),0)</f>
        <v>0</v>
      </c>
      <c r="Z2361" s="111">
        <f t="shared" si="399"/>
        <v>0</v>
      </c>
      <c r="AA2361" s="111">
        <f>IF($D2361=AA$1,SUMIFS($H$3:$H2361,$G$3:$G2361,AA$1,$C$3:$C2361,"Sell"),0)</f>
        <v>0</v>
      </c>
      <c r="AB2361" s="111">
        <f t="shared" si="400"/>
        <v>0</v>
      </c>
      <c r="AC2361" s="111">
        <f>SUMIFS('Deductions and Deposits'!$H:$H,'Deductions and Deposits'!$G:$G,D2361,'Deductions and Deposits'!$F:$F,"&lt;="&amp;B2361)+SUMIFS($F$3:F2361,$D$3:D2361,D2361,$C$3:C2361,"Coin Deposit",$E$3:E2361,"")</f>
        <v>0</v>
      </c>
      <c r="AD2361" s="111">
        <f>SUMIFS('Deductions and Deposits'!$D:$D,'Deductions and Deposits'!$C:$C,D2361)+SUMIFS($F:$F,$D:$D,D2361,$C:$C,"Coin Deduction")</f>
        <v>0</v>
      </c>
      <c r="AE2361" s="111">
        <f>Table5[[#This Row],[Column4]]+Table5[[#This Row],[Column14]]+Table5[[#This Row],[Column19]]+Table5[[#This Row],[Column12]]</f>
        <v>0</v>
      </c>
      <c r="AF2361" s="111">
        <f>Table5[[#This Row],[Column5]]+Table5[[#This Row],[Column13]]+Table5[[#This Row],[Column21]]+Table5[[#This Row],[Column18]]</f>
        <v>0</v>
      </c>
      <c r="AG2361" s="111">
        <f t="shared" si="401"/>
        <v>0</v>
      </c>
      <c r="AH2361" s="111">
        <f t="shared" si="402"/>
        <v>0</v>
      </c>
      <c r="AI2361" s="111">
        <f>Table5[[#This Row],[Column17]]-Table5[[#This Row],[Column20]]</f>
        <v>0</v>
      </c>
      <c r="AJ2361" s="111">
        <f t="shared" si="403"/>
        <v>0</v>
      </c>
      <c r="AK2361" s="111">
        <f t="shared" si="407"/>
        <v>0</v>
      </c>
      <c r="AL2361" s="111">
        <f t="shared" si="404"/>
        <v>0</v>
      </c>
      <c r="AM2361" s="111" t="str">
        <f t="shared" si="405"/>
        <v/>
      </c>
      <c r="AN2361" s="111" t="str">
        <f t="shared" ca="1" si="406"/>
        <v/>
      </c>
    </row>
    <row r="2362" spans="1:40" ht="20.25" customHeight="1" x14ac:dyDescent="0.3">
      <c r="A2362" s="107"/>
      <c r="B2362" s="144"/>
      <c r="C2362" s="119"/>
      <c r="D2362" s="120"/>
      <c r="E2362" s="119"/>
      <c r="F2362" s="119"/>
      <c r="G2362" s="120"/>
      <c r="H2362" s="119"/>
      <c r="I2362" s="109"/>
      <c r="L2362" s="108"/>
      <c r="M2362" s="108"/>
      <c r="N2362" s="108"/>
      <c r="O2362" s="108"/>
      <c r="P2362" s="108"/>
      <c r="Q2362" s="108"/>
      <c r="R2362" s="108"/>
      <c r="S2362" s="108"/>
      <c r="T2362" s="100">
        <f t="shared" si="397"/>
        <v>0</v>
      </c>
      <c r="U2362" s="111"/>
      <c r="V2362" s="111"/>
      <c r="W2362" s="111">
        <f>SUMIFS($F$3:F2362,$D$3:D2362,D2362,$C$3:C2362,"Buy")+SUMIFS($F$3:F2362,$D$3:D2362,D2362,$C$3:C2362,"Coin Deposit",$E$3:E2362,"&lt;&gt;")</f>
        <v>0</v>
      </c>
      <c r="X2362" s="111">
        <f t="shared" si="398"/>
        <v>0</v>
      </c>
      <c r="Y2362" s="111">
        <f>IF($D2362=Y$1,SUMIFS($H$3:$H2362,$G$3:$G2362,Y$1,$C$3:$C2362,"Sell"),0)</f>
        <v>0</v>
      </c>
      <c r="Z2362" s="111">
        <f t="shared" si="399"/>
        <v>0</v>
      </c>
      <c r="AA2362" s="111">
        <f>IF($D2362=AA$1,SUMIFS($H$3:$H2362,$G$3:$G2362,AA$1,$C$3:$C2362,"Sell"),0)</f>
        <v>0</v>
      </c>
      <c r="AB2362" s="111">
        <f t="shared" si="400"/>
        <v>0</v>
      </c>
      <c r="AC2362" s="111">
        <f>SUMIFS('Deductions and Deposits'!$H:$H,'Deductions and Deposits'!$G:$G,D2362,'Deductions and Deposits'!$F:$F,"&lt;="&amp;B2362)+SUMIFS($F$3:F2362,$D$3:D2362,D2362,$C$3:C2362,"Coin Deposit",$E$3:E2362,"")</f>
        <v>0</v>
      </c>
      <c r="AD2362" s="111">
        <f>SUMIFS('Deductions and Deposits'!$D:$D,'Deductions and Deposits'!$C:$C,D2362)+SUMIFS($F:$F,$D:$D,D2362,$C:$C,"Coin Deduction")</f>
        <v>0</v>
      </c>
      <c r="AE2362" s="111">
        <f>Table5[[#This Row],[Column4]]+Table5[[#This Row],[Column14]]+Table5[[#This Row],[Column19]]+Table5[[#This Row],[Column12]]</f>
        <v>0</v>
      </c>
      <c r="AF2362" s="111">
        <f>Table5[[#This Row],[Column5]]+Table5[[#This Row],[Column13]]+Table5[[#This Row],[Column21]]+Table5[[#This Row],[Column18]]</f>
        <v>0</v>
      </c>
      <c r="AG2362" s="111">
        <f t="shared" si="401"/>
        <v>0</v>
      </c>
      <c r="AH2362" s="111">
        <f t="shared" si="402"/>
        <v>0</v>
      </c>
      <c r="AI2362" s="111">
        <f>Table5[[#This Row],[Column17]]-Table5[[#This Row],[Column20]]</f>
        <v>0</v>
      </c>
      <c r="AJ2362" s="111">
        <f t="shared" si="403"/>
        <v>0</v>
      </c>
      <c r="AK2362" s="111">
        <f t="shared" si="407"/>
        <v>0</v>
      </c>
      <c r="AL2362" s="111">
        <f t="shared" si="404"/>
        <v>0</v>
      </c>
      <c r="AM2362" s="111" t="str">
        <f t="shared" si="405"/>
        <v/>
      </c>
      <c r="AN2362" s="111" t="str">
        <f t="shared" ca="1" si="406"/>
        <v/>
      </c>
    </row>
    <row r="2363" spans="1:40" ht="20.25" customHeight="1" x14ac:dyDescent="0.3">
      <c r="A2363" s="107"/>
      <c r="B2363" s="144"/>
      <c r="C2363" s="119"/>
      <c r="D2363" s="120"/>
      <c r="E2363" s="119"/>
      <c r="F2363" s="119"/>
      <c r="G2363" s="120"/>
      <c r="H2363" s="119"/>
      <c r="I2363" s="109"/>
      <c r="L2363" s="108"/>
      <c r="M2363" s="108"/>
      <c r="N2363" s="108"/>
      <c r="O2363" s="108"/>
      <c r="P2363" s="108"/>
      <c r="Q2363" s="108"/>
      <c r="R2363" s="108"/>
      <c r="S2363" s="108"/>
      <c r="T2363" s="100">
        <f t="shared" si="397"/>
        <v>0</v>
      </c>
      <c r="U2363" s="111"/>
      <c r="V2363" s="111"/>
      <c r="W2363" s="111">
        <f>SUMIFS($F$3:F2363,$D$3:D2363,D2363,$C$3:C2363,"Buy")+SUMIFS($F$3:F2363,$D$3:D2363,D2363,$C$3:C2363,"Coin Deposit",$E$3:E2363,"&lt;&gt;")</f>
        <v>0</v>
      </c>
      <c r="X2363" s="111">
        <f t="shared" si="398"/>
        <v>0</v>
      </c>
      <c r="Y2363" s="111">
        <f>IF($D2363=Y$1,SUMIFS($H$3:$H2363,$G$3:$G2363,Y$1,$C$3:$C2363,"Sell"),0)</f>
        <v>0</v>
      </c>
      <c r="Z2363" s="111">
        <f t="shared" si="399"/>
        <v>0</v>
      </c>
      <c r="AA2363" s="111">
        <f>IF($D2363=AA$1,SUMIFS($H$3:$H2363,$G$3:$G2363,AA$1,$C$3:$C2363,"Sell"),0)</f>
        <v>0</v>
      </c>
      <c r="AB2363" s="111">
        <f t="shared" si="400"/>
        <v>0</v>
      </c>
      <c r="AC2363" s="111">
        <f>SUMIFS('Deductions and Deposits'!$H:$H,'Deductions and Deposits'!$G:$G,D2363,'Deductions and Deposits'!$F:$F,"&lt;="&amp;B2363)+SUMIFS($F$3:F2363,$D$3:D2363,D2363,$C$3:C2363,"Coin Deposit",$E$3:E2363,"")</f>
        <v>0</v>
      </c>
      <c r="AD2363" s="111">
        <f>SUMIFS('Deductions and Deposits'!$D:$D,'Deductions and Deposits'!$C:$C,D2363)+SUMIFS($F:$F,$D:$D,D2363,$C:$C,"Coin Deduction")</f>
        <v>0</v>
      </c>
      <c r="AE2363" s="111">
        <f>Table5[[#This Row],[Column4]]+Table5[[#This Row],[Column14]]+Table5[[#This Row],[Column19]]+Table5[[#This Row],[Column12]]</f>
        <v>0</v>
      </c>
      <c r="AF2363" s="111">
        <f>Table5[[#This Row],[Column5]]+Table5[[#This Row],[Column13]]+Table5[[#This Row],[Column21]]+Table5[[#This Row],[Column18]]</f>
        <v>0</v>
      </c>
      <c r="AG2363" s="111">
        <f t="shared" si="401"/>
        <v>0</v>
      </c>
      <c r="AH2363" s="111">
        <f t="shared" si="402"/>
        <v>0</v>
      </c>
      <c r="AI2363" s="111">
        <f>Table5[[#This Row],[Column17]]-Table5[[#This Row],[Column20]]</f>
        <v>0</v>
      </c>
      <c r="AJ2363" s="111">
        <f t="shared" si="403"/>
        <v>0</v>
      </c>
      <c r="AK2363" s="111">
        <f t="shared" si="407"/>
        <v>0</v>
      </c>
      <c r="AL2363" s="111">
        <f t="shared" si="404"/>
        <v>0</v>
      </c>
      <c r="AM2363" s="111" t="str">
        <f t="shared" si="405"/>
        <v/>
      </c>
      <c r="AN2363" s="111" t="str">
        <f t="shared" ca="1" si="406"/>
        <v/>
      </c>
    </row>
    <row r="2364" spans="1:40" ht="20.25" customHeight="1" x14ac:dyDescent="0.3">
      <c r="A2364" s="107"/>
      <c r="B2364" s="144"/>
      <c r="C2364" s="119"/>
      <c r="D2364" s="120"/>
      <c r="E2364" s="119"/>
      <c r="F2364" s="119"/>
      <c r="G2364" s="120"/>
      <c r="H2364" s="119"/>
      <c r="I2364" s="109"/>
      <c r="L2364" s="108"/>
      <c r="M2364" s="108"/>
      <c r="N2364" s="108"/>
      <c r="O2364" s="108"/>
      <c r="P2364" s="108"/>
      <c r="Q2364" s="108"/>
      <c r="R2364" s="108"/>
      <c r="S2364" s="108"/>
      <c r="T2364" s="100">
        <f t="shared" si="397"/>
        <v>0</v>
      </c>
      <c r="U2364" s="111"/>
      <c r="V2364" s="111"/>
      <c r="W2364" s="111">
        <f>SUMIFS($F$3:F2364,$D$3:D2364,D2364,$C$3:C2364,"Buy")+SUMIFS($F$3:F2364,$D$3:D2364,D2364,$C$3:C2364,"Coin Deposit",$E$3:E2364,"&lt;&gt;")</f>
        <v>0</v>
      </c>
      <c r="X2364" s="111">
        <f t="shared" si="398"/>
        <v>0</v>
      </c>
      <c r="Y2364" s="111">
        <f>IF($D2364=Y$1,SUMIFS($H$3:$H2364,$G$3:$G2364,Y$1,$C$3:$C2364,"Sell"),0)</f>
        <v>0</v>
      </c>
      <c r="Z2364" s="111">
        <f t="shared" si="399"/>
        <v>0</v>
      </c>
      <c r="AA2364" s="111">
        <f>IF($D2364=AA$1,SUMIFS($H$3:$H2364,$G$3:$G2364,AA$1,$C$3:$C2364,"Sell"),0)</f>
        <v>0</v>
      </c>
      <c r="AB2364" s="111">
        <f t="shared" si="400"/>
        <v>0</v>
      </c>
      <c r="AC2364" s="111">
        <f>SUMIFS('Deductions and Deposits'!$H:$H,'Deductions and Deposits'!$G:$G,D2364,'Deductions and Deposits'!$F:$F,"&lt;="&amp;B2364)+SUMIFS($F$3:F2364,$D$3:D2364,D2364,$C$3:C2364,"Coin Deposit",$E$3:E2364,"")</f>
        <v>0</v>
      </c>
      <c r="AD2364" s="111">
        <f>SUMIFS('Deductions and Deposits'!$D:$D,'Deductions and Deposits'!$C:$C,D2364)+SUMIFS($F:$F,$D:$D,D2364,$C:$C,"Coin Deduction")</f>
        <v>0</v>
      </c>
      <c r="AE2364" s="111">
        <f>Table5[[#This Row],[Column4]]+Table5[[#This Row],[Column14]]+Table5[[#This Row],[Column19]]+Table5[[#This Row],[Column12]]</f>
        <v>0</v>
      </c>
      <c r="AF2364" s="111">
        <f>Table5[[#This Row],[Column5]]+Table5[[#This Row],[Column13]]+Table5[[#This Row],[Column21]]+Table5[[#This Row],[Column18]]</f>
        <v>0</v>
      </c>
      <c r="AG2364" s="111">
        <f t="shared" si="401"/>
        <v>0</v>
      </c>
      <c r="AH2364" s="111">
        <f t="shared" si="402"/>
        <v>0</v>
      </c>
      <c r="AI2364" s="111">
        <f>Table5[[#This Row],[Column17]]-Table5[[#This Row],[Column20]]</f>
        <v>0</v>
      </c>
      <c r="AJ2364" s="111">
        <f t="shared" si="403"/>
        <v>0</v>
      </c>
      <c r="AK2364" s="111">
        <f t="shared" si="407"/>
        <v>0</v>
      </c>
      <c r="AL2364" s="111">
        <f t="shared" si="404"/>
        <v>0</v>
      </c>
      <c r="AM2364" s="111" t="str">
        <f t="shared" si="405"/>
        <v/>
      </c>
      <c r="AN2364" s="111" t="str">
        <f t="shared" ca="1" si="406"/>
        <v/>
      </c>
    </row>
    <row r="2365" spans="1:40" ht="20.25" customHeight="1" x14ac:dyDescent="0.3">
      <c r="A2365" s="107"/>
      <c r="B2365" s="144"/>
      <c r="C2365" s="119"/>
      <c r="D2365" s="120"/>
      <c r="E2365" s="119"/>
      <c r="F2365" s="119"/>
      <c r="G2365" s="120"/>
      <c r="H2365" s="119"/>
      <c r="I2365" s="109"/>
      <c r="L2365" s="108"/>
      <c r="M2365" s="108"/>
      <c r="N2365" s="108"/>
      <c r="O2365" s="108"/>
      <c r="P2365" s="108"/>
      <c r="Q2365" s="108"/>
      <c r="R2365" s="108"/>
      <c r="S2365" s="108"/>
      <c r="T2365" s="100">
        <f t="shared" si="397"/>
        <v>0</v>
      </c>
      <c r="U2365" s="111"/>
      <c r="V2365" s="111"/>
      <c r="W2365" s="111">
        <f>SUMIFS($F$3:F2365,$D$3:D2365,D2365,$C$3:C2365,"Buy")+SUMIFS($F$3:F2365,$D$3:D2365,D2365,$C$3:C2365,"Coin Deposit",$E$3:E2365,"&lt;&gt;")</f>
        <v>0</v>
      </c>
      <c r="X2365" s="111">
        <f t="shared" si="398"/>
        <v>0</v>
      </c>
      <c r="Y2365" s="111">
        <f>IF($D2365=Y$1,SUMIFS($H$3:$H2365,$G$3:$G2365,Y$1,$C$3:$C2365,"Sell"),0)</f>
        <v>0</v>
      </c>
      <c r="Z2365" s="111">
        <f t="shared" si="399"/>
        <v>0</v>
      </c>
      <c r="AA2365" s="111">
        <f>IF($D2365=AA$1,SUMIFS($H$3:$H2365,$G$3:$G2365,AA$1,$C$3:$C2365,"Sell"),0)</f>
        <v>0</v>
      </c>
      <c r="AB2365" s="111">
        <f t="shared" si="400"/>
        <v>0</v>
      </c>
      <c r="AC2365" s="111">
        <f>SUMIFS('Deductions and Deposits'!$H:$H,'Deductions and Deposits'!$G:$G,D2365,'Deductions and Deposits'!$F:$F,"&lt;="&amp;B2365)+SUMIFS($F$3:F2365,$D$3:D2365,D2365,$C$3:C2365,"Coin Deposit",$E$3:E2365,"")</f>
        <v>0</v>
      </c>
      <c r="AD2365" s="111">
        <f>SUMIFS('Deductions and Deposits'!$D:$D,'Deductions and Deposits'!$C:$C,D2365)+SUMIFS($F:$F,$D:$D,D2365,$C:$C,"Coin Deduction")</f>
        <v>0</v>
      </c>
      <c r="AE2365" s="111">
        <f>Table5[[#This Row],[Column4]]+Table5[[#This Row],[Column14]]+Table5[[#This Row],[Column19]]+Table5[[#This Row],[Column12]]</f>
        <v>0</v>
      </c>
      <c r="AF2365" s="111">
        <f>Table5[[#This Row],[Column5]]+Table5[[#This Row],[Column13]]+Table5[[#This Row],[Column21]]+Table5[[#This Row],[Column18]]</f>
        <v>0</v>
      </c>
      <c r="AG2365" s="111">
        <f t="shared" si="401"/>
        <v>0</v>
      </c>
      <c r="AH2365" s="111">
        <f t="shared" si="402"/>
        <v>0</v>
      </c>
      <c r="AI2365" s="111">
        <f>Table5[[#This Row],[Column17]]-Table5[[#This Row],[Column20]]</f>
        <v>0</v>
      </c>
      <c r="AJ2365" s="111">
        <f t="shared" si="403"/>
        <v>0</v>
      </c>
      <c r="AK2365" s="111">
        <f t="shared" si="407"/>
        <v>0</v>
      </c>
      <c r="AL2365" s="111">
        <f t="shared" si="404"/>
        <v>0</v>
      </c>
      <c r="AM2365" s="111" t="str">
        <f t="shared" si="405"/>
        <v/>
      </c>
      <c r="AN2365" s="111" t="str">
        <f t="shared" ca="1" si="406"/>
        <v/>
      </c>
    </row>
    <row r="2366" spans="1:40" ht="20.25" customHeight="1" x14ac:dyDescent="0.3">
      <c r="A2366" s="107"/>
      <c r="B2366" s="144"/>
      <c r="C2366" s="119"/>
      <c r="D2366" s="120"/>
      <c r="E2366" s="119"/>
      <c r="F2366" s="119"/>
      <c r="G2366" s="120"/>
      <c r="H2366" s="119"/>
      <c r="I2366" s="109"/>
      <c r="L2366" s="108"/>
      <c r="M2366" s="108"/>
      <c r="N2366" s="108"/>
      <c r="O2366" s="108"/>
      <c r="P2366" s="108"/>
      <c r="Q2366" s="108"/>
      <c r="R2366" s="108"/>
      <c r="S2366" s="108"/>
      <c r="T2366" s="100">
        <f t="shared" si="397"/>
        <v>0</v>
      </c>
      <c r="U2366" s="111"/>
      <c r="V2366" s="111"/>
      <c r="W2366" s="111">
        <f>SUMIFS($F$3:F2366,$D$3:D2366,D2366,$C$3:C2366,"Buy")+SUMIFS($F$3:F2366,$D$3:D2366,D2366,$C$3:C2366,"Coin Deposit",$E$3:E2366,"&lt;&gt;")</f>
        <v>0</v>
      </c>
      <c r="X2366" s="111">
        <f t="shared" si="398"/>
        <v>0</v>
      </c>
      <c r="Y2366" s="111">
        <f>IF($D2366=Y$1,SUMIFS($H$3:$H2366,$G$3:$G2366,Y$1,$C$3:$C2366,"Sell"),0)</f>
        <v>0</v>
      </c>
      <c r="Z2366" s="111">
        <f t="shared" si="399"/>
        <v>0</v>
      </c>
      <c r="AA2366" s="111">
        <f>IF($D2366=AA$1,SUMIFS($H$3:$H2366,$G$3:$G2366,AA$1,$C$3:$C2366,"Sell"),0)</f>
        <v>0</v>
      </c>
      <c r="AB2366" s="111">
        <f t="shared" si="400"/>
        <v>0</v>
      </c>
      <c r="AC2366" s="111">
        <f>SUMIFS('Deductions and Deposits'!$H:$H,'Deductions and Deposits'!$G:$G,D2366,'Deductions and Deposits'!$F:$F,"&lt;="&amp;B2366)+SUMIFS($F$3:F2366,$D$3:D2366,D2366,$C$3:C2366,"Coin Deposit",$E$3:E2366,"")</f>
        <v>0</v>
      </c>
      <c r="AD2366" s="111">
        <f>SUMIFS('Deductions and Deposits'!$D:$D,'Deductions and Deposits'!$C:$C,D2366)+SUMIFS($F:$F,$D:$D,D2366,$C:$C,"Coin Deduction")</f>
        <v>0</v>
      </c>
      <c r="AE2366" s="111">
        <f>Table5[[#This Row],[Column4]]+Table5[[#This Row],[Column14]]+Table5[[#This Row],[Column19]]+Table5[[#This Row],[Column12]]</f>
        <v>0</v>
      </c>
      <c r="AF2366" s="111">
        <f>Table5[[#This Row],[Column5]]+Table5[[#This Row],[Column13]]+Table5[[#This Row],[Column21]]+Table5[[#This Row],[Column18]]</f>
        <v>0</v>
      </c>
      <c r="AG2366" s="111">
        <f t="shared" si="401"/>
        <v>0</v>
      </c>
      <c r="AH2366" s="111">
        <f t="shared" si="402"/>
        <v>0</v>
      </c>
      <c r="AI2366" s="111">
        <f>Table5[[#This Row],[Column17]]-Table5[[#This Row],[Column20]]</f>
        <v>0</v>
      </c>
      <c r="AJ2366" s="111">
        <f t="shared" si="403"/>
        <v>0</v>
      </c>
      <c r="AK2366" s="111">
        <f t="shared" si="407"/>
        <v>0</v>
      </c>
      <c r="AL2366" s="111">
        <f t="shared" si="404"/>
        <v>0</v>
      </c>
      <c r="AM2366" s="111" t="str">
        <f t="shared" si="405"/>
        <v/>
      </c>
      <c r="AN2366" s="111" t="str">
        <f t="shared" ca="1" si="406"/>
        <v/>
      </c>
    </row>
    <row r="2367" spans="1:40" ht="20.25" customHeight="1" x14ac:dyDescent="0.3">
      <c r="A2367" s="107"/>
      <c r="B2367" s="144"/>
      <c r="C2367" s="119"/>
      <c r="D2367" s="120"/>
      <c r="E2367" s="119"/>
      <c r="F2367" s="119"/>
      <c r="G2367" s="120"/>
      <c r="H2367" s="119"/>
      <c r="I2367" s="109"/>
      <c r="L2367" s="108"/>
      <c r="M2367" s="108"/>
      <c r="N2367" s="108"/>
      <c r="O2367" s="108"/>
      <c r="P2367" s="108"/>
      <c r="Q2367" s="108"/>
      <c r="R2367" s="108"/>
      <c r="S2367" s="108"/>
      <c r="T2367" s="100">
        <f t="shared" si="397"/>
        <v>0</v>
      </c>
      <c r="U2367" s="111"/>
      <c r="V2367" s="111"/>
      <c r="W2367" s="111">
        <f>SUMIFS($F$3:F2367,$D$3:D2367,D2367,$C$3:C2367,"Buy")+SUMIFS($F$3:F2367,$D$3:D2367,D2367,$C$3:C2367,"Coin Deposit",$E$3:E2367,"&lt;&gt;")</f>
        <v>0</v>
      </c>
      <c r="X2367" s="111">
        <f t="shared" si="398"/>
        <v>0</v>
      </c>
      <c r="Y2367" s="111">
        <f>IF($D2367=Y$1,SUMIFS($H$3:$H2367,$G$3:$G2367,Y$1,$C$3:$C2367,"Sell"),0)</f>
        <v>0</v>
      </c>
      <c r="Z2367" s="111">
        <f t="shared" si="399"/>
        <v>0</v>
      </c>
      <c r="AA2367" s="111">
        <f>IF($D2367=AA$1,SUMIFS($H$3:$H2367,$G$3:$G2367,AA$1,$C$3:$C2367,"Sell"),0)</f>
        <v>0</v>
      </c>
      <c r="AB2367" s="111">
        <f t="shared" si="400"/>
        <v>0</v>
      </c>
      <c r="AC2367" s="111">
        <f>SUMIFS('Deductions and Deposits'!$H:$H,'Deductions and Deposits'!$G:$G,D2367,'Deductions and Deposits'!$F:$F,"&lt;="&amp;B2367)+SUMIFS($F$3:F2367,$D$3:D2367,D2367,$C$3:C2367,"Coin Deposit",$E$3:E2367,"")</f>
        <v>0</v>
      </c>
      <c r="AD2367" s="111">
        <f>SUMIFS('Deductions and Deposits'!$D:$D,'Deductions and Deposits'!$C:$C,D2367)+SUMIFS($F:$F,$D:$D,D2367,$C:$C,"Coin Deduction")</f>
        <v>0</v>
      </c>
      <c r="AE2367" s="111">
        <f>Table5[[#This Row],[Column4]]+Table5[[#This Row],[Column14]]+Table5[[#This Row],[Column19]]+Table5[[#This Row],[Column12]]</f>
        <v>0</v>
      </c>
      <c r="AF2367" s="111">
        <f>Table5[[#This Row],[Column5]]+Table5[[#This Row],[Column13]]+Table5[[#This Row],[Column21]]+Table5[[#This Row],[Column18]]</f>
        <v>0</v>
      </c>
      <c r="AG2367" s="111">
        <f t="shared" si="401"/>
        <v>0</v>
      </c>
      <c r="AH2367" s="111">
        <f t="shared" si="402"/>
        <v>0</v>
      </c>
      <c r="AI2367" s="111">
        <f>Table5[[#This Row],[Column17]]-Table5[[#This Row],[Column20]]</f>
        <v>0</v>
      </c>
      <c r="AJ2367" s="111">
        <f t="shared" si="403"/>
        <v>0</v>
      </c>
      <c r="AK2367" s="111">
        <f t="shared" si="407"/>
        <v>0</v>
      </c>
      <c r="AL2367" s="111">
        <f t="shared" si="404"/>
        <v>0</v>
      </c>
      <c r="AM2367" s="111" t="str">
        <f t="shared" si="405"/>
        <v/>
      </c>
      <c r="AN2367" s="111" t="str">
        <f t="shared" ca="1" si="406"/>
        <v/>
      </c>
    </row>
    <row r="2368" spans="1:40" ht="20.25" customHeight="1" x14ac:dyDescent="0.3">
      <c r="A2368" s="107"/>
      <c r="B2368" s="144"/>
      <c r="C2368" s="119"/>
      <c r="D2368" s="120"/>
      <c r="E2368" s="119"/>
      <c r="F2368" s="119"/>
      <c r="G2368" s="120"/>
      <c r="H2368" s="119"/>
      <c r="I2368" s="109"/>
      <c r="L2368" s="108"/>
      <c r="M2368" s="108"/>
      <c r="N2368" s="108"/>
      <c r="O2368" s="108"/>
      <c r="P2368" s="108"/>
      <c r="Q2368" s="108"/>
      <c r="R2368" s="108"/>
      <c r="S2368" s="108"/>
      <c r="T2368" s="100">
        <f t="shared" si="397"/>
        <v>0</v>
      </c>
      <c r="U2368" s="111"/>
      <c r="V2368" s="111"/>
      <c r="W2368" s="111">
        <f>SUMIFS($F$3:F2368,$D$3:D2368,D2368,$C$3:C2368,"Buy")+SUMIFS($F$3:F2368,$D$3:D2368,D2368,$C$3:C2368,"Coin Deposit",$E$3:E2368,"&lt;&gt;")</f>
        <v>0</v>
      </c>
      <c r="X2368" s="111">
        <f t="shared" si="398"/>
        <v>0</v>
      </c>
      <c r="Y2368" s="111">
        <f>IF($D2368=Y$1,SUMIFS($H$3:$H2368,$G$3:$G2368,Y$1,$C$3:$C2368,"Sell"),0)</f>
        <v>0</v>
      </c>
      <c r="Z2368" s="111">
        <f t="shared" si="399"/>
        <v>0</v>
      </c>
      <c r="AA2368" s="111">
        <f>IF($D2368=AA$1,SUMIFS($H$3:$H2368,$G$3:$G2368,AA$1,$C$3:$C2368,"Sell"),0)</f>
        <v>0</v>
      </c>
      <c r="AB2368" s="111">
        <f t="shared" si="400"/>
        <v>0</v>
      </c>
      <c r="AC2368" s="111">
        <f>SUMIFS('Deductions and Deposits'!$H:$H,'Deductions and Deposits'!$G:$G,D2368,'Deductions and Deposits'!$F:$F,"&lt;="&amp;B2368)+SUMIFS($F$3:F2368,$D$3:D2368,D2368,$C$3:C2368,"Coin Deposit",$E$3:E2368,"")</f>
        <v>0</v>
      </c>
      <c r="AD2368" s="111">
        <f>SUMIFS('Deductions and Deposits'!$D:$D,'Deductions and Deposits'!$C:$C,D2368)+SUMIFS($F:$F,$D:$D,D2368,$C:$C,"Coin Deduction")</f>
        <v>0</v>
      </c>
      <c r="AE2368" s="111">
        <f>Table5[[#This Row],[Column4]]+Table5[[#This Row],[Column14]]+Table5[[#This Row],[Column19]]+Table5[[#This Row],[Column12]]</f>
        <v>0</v>
      </c>
      <c r="AF2368" s="111">
        <f>Table5[[#This Row],[Column5]]+Table5[[#This Row],[Column13]]+Table5[[#This Row],[Column21]]+Table5[[#This Row],[Column18]]</f>
        <v>0</v>
      </c>
      <c r="AG2368" s="111">
        <f t="shared" si="401"/>
        <v>0</v>
      </c>
      <c r="AH2368" s="111">
        <f t="shared" si="402"/>
        <v>0</v>
      </c>
      <c r="AI2368" s="111">
        <f>Table5[[#This Row],[Column17]]-Table5[[#This Row],[Column20]]</f>
        <v>0</v>
      </c>
      <c r="AJ2368" s="111">
        <f t="shared" si="403"/>
        <v>0</v>
      </c>
      <c r="AK2368" s="111">
        <f t="shared" si="407"/>
        <v>0</v>
      </c>
      <c r="AL2368" s="111">
        <f t="shared" si="404"/>
        <v>0</v>
      </c>
      <c r="AM2368" s="111" t="str">
        <f t="shared" si="405"/>
        <v/>
      </c>
      <c r="AN2368" s="111" t="str">
        <f t="shared" ca="1" si="406"/>
        <v/>
      </c>
    </row>
    <row r="2369" spans="1:40" ht="20.25" customHeight="1" x14ac:dyDescent="0.3">
      <c r="A2369" s="107"/>
      <c r="B2369" s="144"/>
      <c r="C2369" s="119"/>
      <c r="D2369" s="120"/>
      <c r="E2369" s="119"/>
      <c r="F2369" s="119"/>
      <c r="G2369" s="120"/>
      <c r="H2369" s="119"/>
      <c r="I2369" s="109"/>
      <c r="L2369" s="108"/>
      <c r="M2369" s="108"/>
      <c r="N2369" s="108"/>
      <c r="O2369" s="108"/>
      <c r="P2369" s="108"/>
      <c r="Q2369" s="108"/>
      <c r="R2369" s="108"/>
      <c r="S2369" s="108"/>
      <c r="T2369" s="100">
        <f t="shared" si="397"/>
        <v>0</v>
      </c>
      <c r="U2369" s="111"/>
      <c r="V2369" s="111"/>
      <c r="W2369" s="111">
        <f>SUMIFS($F$3:F2369,$D$3:D2369,D2369,$C$3:C2369,"Buy")+SUMIFS($F$3:F2369,$D$3:D2369,D2369,$C$3:C2369,"Coin Deposit",$E$3:E2369,"&lt;&gt;")</f>
        <v>0</v>
      </c>
      <c r="X2369" s="111">
        <f t="shared" si="398"/>
        <v>0</v>
      </c>
      <c r="Y2369" s="111">
        <f>IF($D2369=Y$1,SUMIFS($H$3:$H2369,$G$3:$G2369,Y$1,$C$3:$C2369,"Sell"),0)</f>
        <v>0</v>
      </c>
      <c r="Z2369" s="111">
        <f t="shared" si="399"/>
        <v>0</v>
      </c>
      <c r="AA2369" s="111">
        <f>IF($D2369=AA$1,SUMIFS($H$3:$H2369,$G$3:$G2369,AA$1,$C$3:$C2369,"Sell"),0)</f>
        <v>0</v>
      </c>
      <c r="AB2369" s="111">
        <f t="shared" si="400"/>
        <v>0</v>
      </c>
      <c r="AC2369" s="111">
        <f>SUMIFS('Deductions and Deposits'!$H:$H,'Deductions and Deposits'!$G:$G,D2369,'Deductions and Deposits'!$F:$F,"&lt;="&amp;B2369)+SUMIFS($F$3:F2369,$D$3:D2369,D2369,$C$3:C2369,"Coin Deposit",$E$3:E2369,"")</f>
        <v>0</v>
      </c>
      <c r="AD2369" s="111">
        <f>SUMIFS('Deductions and Deposits'!$D:$D,'Deductions and Deposits'!$C:$C,D2369)+SUMIFS($F:$F,$D:$D,D2369,$C:$C,"Coin Deduction")</f>
        <v>0</v>
      </c>
      <c r="AE2369" s="111">
        <f>Table5[[#This Row],[Column4]]+Table5[[#This Row],[Column14]]+Table5[[#This Row],[Column19]]+Table5[[#This Row],[Column12]]</f>
        <v>0</v>
      </c>
      <c r="AF2369" s="111">
        <f>Table5[[#This Row],[Column5]]+Table5[[#This Row],[Column13]]+Table5[[#This Row],[Column21]]+Table5[[#This Row],[Column18]]</f>
        <v>0</v>
      </c>
      <c r="AG2369" s="111">
        <f t="shared" si="401"/>
        <v>0</v>
      </c>
      <c r="AH2369" s="111">
        <f t="shared" si="402"/>
        <v>0</v>
      </c>
      <c r="AI2369" s="111">
        <f>Table5[[#This Row],[Column17]]-Table5[[#This Row],[Column20]]</f>
        <v>0</v>
      </c>
      <c r="AJ2369" s="111">
        <f t="shared" si="403"/>
        <v>0</v>
      </c>
      <c r="AK2369" s="111">
        <f t="shared" si="407"/>
        <v>0</v>
      </c>
      <c r="AL2369" s="111">
        <f t="shared" si="404"/>
        <v>0</v>
      </c>
      <c r="AM2369" s="111" t="str">
        <f t="shared" si="405"/>
        <v/>
      </c>
      <c r="AN2369" s="111" t="str">
        <f t="shared" ca="1" si="406"/>
        <v/>
      </c>
    </row>
    <row r="2370" spans="1:40" ht="20.25" customHeight="1" x14ac:dyDescent="0.3">
      <c r="A2370" s="107"/>
      <c r="B2370" s="144"/>
      <c r="C2370" s="119"/>
      <c r="D2370" s="120"/>
      <c r="E2370" s="119"/>
      <c r="F2370" s="119"/>
      <c r="G2370" s="120"/>
      <c r="H2370" s="119"/>
      <c r="I2370" s="109"/>
      <c r="L2370" s="108"/>
      <c r="M2370" s="108"/>
      <c r="N2370" s="108"/>
      <c r="O2370" s="108"/>
      <c r="P2370" s="108"/>
      <c r="Q2370" s="108"/>
      <c r="R2370" s="108"/>
      <c r="S2370" s="108"/>
      <c r="T2370" s="100">
        <f t="shared" si="397"/>
        <v>0</v>
      </c>
      <c r="U2370" s="111"/>
      <c r="V2370" s="111"/>
      <c r="W2370" s="111">
        <f>SUMIFS($F$3:F2370,$D$3:D2370,D2370,$C$3:C2370,"Buy")+SUMIFS($F$3:F2370,$D$3:D2370,D2370,$C$3:C2370,"Coin Deposit",$E$3:E2370,"&lt;&gt;")</f>
        <v>0</v>
      </c>
      <c r="X2370" s="111">
        <f t="shared" si="398"/>
        <v>0</v>
      </c>
      <c r="Y2370" s="111">
        <f>IF($D2370=Y$1,SUMIFS($H$3:$H2370,$G$3:$G2370,Y$1,$C$3:$C2370,"Sell"),0)</f>
        <v>0</v>
      </c>
      <c r="Z2370" s="111">
        <f t="shared" si="399"/>
        <v>0</v>
      </c>
      <c r="AA2370" s="111">
        <f>IF($D2370=AA$1,SUMIFS($H$3:$H2370,$G$3:$G2370,AA$1,$C$3:$C2370,"Sell"),0)</f>
        <v>0</v>
      </c>
      <c r="AB2370" s="111">
        <f t="shared" si="400"/>
        <v>0</v>
      </c>
      <c r="AC2370" s="111">
        <f>SUMIFS('Deductions and Deposits'!$H:$H,'Deductions and Deposits'!$G:$G,D2370,'Deductions and Deposits'!$F:$F,"&lt;="&amp;B2370)+SUMIFS($F$3:F2370,$D$3:D2370,D2370,$C$3:C2370,"Coin Deposit",$E$3:E2370,"")</f>
        <v>0</v>
      </c>
      <c r="AD2370" s="111">
        <f>SUMIFS('Deductions and Deposits'!$D:$D,'Deductions and Deposits'!$C:$C,D2370)+SUMIFS($F:$F,$D:$D,D2370,$C:$C,"Coin Deduction")</f>
        <v>0</v>
      </c>
      <c r="AE2370" s="111">
        <f>Table5[[#This Row],[Column4]]+Table5[[#This Row],[Column14]]+Table5[[#This Row],[Column19]]+Table5[[#This Row],[Column12]]</f>
        <v>0</v>
      </c>
      <c r="AF2370" s="111">
        <f>Table5[[#This Row],[Column5]]+Table5[[#This Row],[Column13]]+Table5[[#This Row],[Column21]]+Table5[[#This Row],[Column18]]</f>
        <v>0</v>
      </c>
      <c r="AG2370" s="111">
        <f t="shared" si="401"/>
        <v>0</v>
      </c>
      <c r="AH2370" s="111">
        <f t="shared" si="402"/>
        <v>0</v>
      </c>
      <c r="AI2370" s="111">
        <f>Table5[[#This Row],[Column17]]-Table5[[#This Row],[Column20]]</f>
        <v>0</v>
      </c>
      <c r="AJ2370" s="111">
        <f t="shared" si="403"/>
        <v>0</v>
      </c>
      <c r="AK2370" s="111">
        <f t="shared" si="407"/>
        <v>0</v>
      </c>
      <c r="AL2370" s="111">
        <f t="shared" si="404"/>
        <v>0</v>
      </c>
      <c r="AM2370" s="111" t="str">
        <f t="shared" si="405"/>
        <v/>
      </c>
      <c r="AN2370" s="111" t="str">
        <f t="shared" ca="1" si="406"/>
        <v/>
      </c>
    </row>
    <row r="2371" spans="1:40" ht="20.25" customHeight="1" x14ac:dyDescent="0.3">
      <c r="A2371" s="107"/>
      <c r="B2371" s="144"/>
      <c r="C2371" s="119"/>
      <c r="D2371" s="120"/>
      <c r="E2371" s="119"/>
      <c r="F2371" s="119"/>
      <c r="G2371" s="120"/>
      <c r="H2371" s="119"/>
      <c r="I2371" s="109"/>
      <c r="L2371" s="108"/>
      <c r="M2371" s="108"/>
      <c r="N2371" s="108"/>
      <c r="O2371" s="108"/>
      <c r="P2371" s="108"/>
      <c r="Q2371" s="108"/>
      <c r="R2371" s="108"/>
      <c r="S2371" s="108"/>
      <c r="T2371" s="100">
        <f t="shared" ref="T2371:T2434" si="408">IF(E2371&lt;&gt;"",E2371,0)</f>
        <v>0</v>
      </c>
      <c r="U2371" s="111"/>
      <c r="V2371" s="111"/>
      <c r="W2371" s="111">
        <f>SUMIFS($F$3:F2371,$D$3:D2371,D2371,$C$3:C2371,"Buy")+SUMIFS($F$3:F2371,$D$3:D2371,D2371,$C$3:C2371,"Coin Deposit",$E$3:E2371,"&lt;&gt;")</f>
        <v>0</v>
      </c>
      <c r="X2371" s="111">
        <f t="shared" ref="X2371:X2434" si="409">IF(OR(C2371="buy",AND(C2371="Coin Deposit",E2371&lt;&gt;"")),SUMIFS($F:$F,$D:$D,D2371,$C:$C,"sell"),0)</f>
        <v>0</v>
      </c>
      <c r="Y2371" s="111">
        <f>IF($D2371=Y$1,SUMIFS($H$3:$H2371,$G$3:$G2371,Y$1,$C$3:$C2371,"Sell"),0)</f>
        <v>0</v>
      </c>
      <c r="Z2371" s="111">
        <f t="shared" ref="Z2371:Z2434" si="410">IF($D2371=Z$1,SUMIFS($H:$H,$G:$G,Z$1,$C:$C,"Buy")+SUMIFS($H:$H,$G:$G,Z$1,$C:$C,"Coin Deposit",$E:$E,"&lt;&gt;"),0)</f>
        <v>0</v>
      </c>
      <c r="AA2371" s="111">
        <f>IF($D2371=AA$1,SUMIFS($H$3:$H2371,$G$3:$G2371,AA$1,$C$3:$C2371,"Sell"),0)</f>
        <v>0</v>
      </c>
      <c r="AB2371" s="111">
        <f t="shared" ref="AB2371:AB2434" si="411">IF($D2371=AB$1,SUMIFS($H:$H,$G:$G,AB$1,$C:$C,"Buy")+SUMIFS($H:$H,$G:$G,AB$1,$C:$C,"Coin Deposit",$E:$E,"&lt;&gt;"),0)</f>
        <v>0</v>
      </c>
      <c r="AC2371" s="111">
        <f>SUMIFS('Deductions and Deposits'!$H:$H,'Deductions and Deposits'!$G:$G,D2371,'Deductions and Deposits'!$F:$F,"&lt;="&amp;B2371)+SUMIFS($F$3:F2371,$D$3:D2371,D2371,$C$3:C2371,"Coin Deposit",$E$3:E2371,"")</f>
        <v>0</v>
      </c>
      <c r="AD2371" s="111">
        <f>SUMIFS('Deductions and Deposits'!$D:$D,'Deductions and Deposits'!$C:$C,D2371)+SUMIFS($F:$F,$D:$D,D2371,$C:$C,"Coin Deduction")</f>
        <v>0</v>
      </c>
      <c r="AE2371" s="111">
        <f>Table5[[#This Row],[Column4]]+Table5[[#This Row],[Column14]]+Table5[[#This Row],[Column19]]+Table5[[#This Row],[Column12]]</f>
        <v>0</v>
      </c>
      <c r="AF2371" s="111">
        <f>Table5[[#This Row],[Column5]]+Table5[[#This Row],[Column13]]+Table5[[#This Row],[Column21]]+Table5[[#This Row],[Column18]]</f>
        <v>0</v>
      </c>
      <c r="AG2371" s="111">
        <f t="shared" ref="AG2371:AG2434" si="412">IF(AND((AC2371+Y2371+AA2371)&gt;AF2371,OR(C2371="buy",AND(C2371="Coin Deposit",E2371&lt;&gt;""))),(AC2371+Y2371+AA2371)-AF2371,0)</f>
        <v>0</v>
      </c>
      <c r="AH2371" s="111">
        <f t="shared" ref="AH2371:AH2434" si="413">IF(AND(AE2371&gt;AF2371,OR(C2371="buy",AND(C2371="Coin Deposit",E2371&lt;&gt;""))),AE2371-AF2371,0)</f>
        <v>0</v>
      </c>
      <c r="AI2371" s="111">
        <f>Table5[[#This Row],[Column17]]-Table5[[#This Row],[Column20]]</f>
        <v>0</v>
      </c>
      <c r="AJ2371" s="111">
        <f t="shared" ref="AJ2371:AJ2434" si="414">IF(AI2371&gt;F2371,F2371,AI2371)</f>
        <v>0</v>
      </c>
      <c r="AK2371" s="111">
        <f t="shared" si="407"/>
        <v>0</v>
      </c>
      <c r="AL2371" s="111">
        <f t="shared" ref="AL2371:AL2434" si="415">IFERROR(SUMIFS($AK:$AK,$D:$D,D2371)/SUMIFS($AJ:$AJ,$D:$D,D2371),0)</f>
        <v>0</v>
      </c>
      <c r="AM2371" s="111" t="str">
        <f t="shared" ref="AM2371:AM2434" si="416">C2371&amp;D2371</f>
        <v/>
      </c>
      <c r="AN2371" s="111" t="str">
        <f t="shared" ref="AN2371:AN2434" ca="1" si="417">OFFSET(AM2371,COUNTA($AM:$AM)-ROW()-(ROW()-ROW($AN$2)-1),)</f>
        <v/>
      </c>
    </row>
    <row r="2372" spans="1:40" ht="20.25" customHeight="1" x14ac:dyDescent="0.3">
      <c r="A2372" s="107"/>
      <c r="B2372" s="144"/>
      <c r="C2372" s="119"/>
      <c r="D2372" s="120"/>
      <c r="E2372" s="119"/>
      <c r="F2372" s="119"/>
      <c r="G2372" s="120"/>
      <c r="H2372" s="119"/>
      <c r="I2372" s="109"/>
      <c r="L2372" s="108"/>
      <c r="M2372" s="108"/>
      <c r="N2372" s="108"/>
      <c r="O2372" s="108"/>
      <c r="P2372" s="108"/>
      <c r="Q2372" s="108"/>
      <c r="R2372" s="108"/>
      <c r="S2372" s="108"/>
      <c r="T2372" s="100">
        <f t="shared" si="408"/>
        <v>0</v>
      </c>
      <c r="U2372" s="111"/>
      <c r="V2372" s="111"/>
      <c r="W2372" s="111">
        <f>SUMIFS($F$3:F2372,$D$3:D2372,D2372,$C$3:C2372,"Buy")+SUMIFS($F$3:F2372,$D$3:D2372,D2372,$C$3:C2372,"Coin Deposit",$E$3:E2372,"&lt;&gt;")</f>
        <v>0</v>
      </c>
      <c r="X2372" s="111">
        <f t="shared" si="409"/>
        <v>0</v>
      </c>
      <c r="Y2372" s="111">
        <f>IF($D2372=Y$1,SUMIFS($H$3:$H2372,$G$3:$G2372,Y$1,$C$3:$C2372,"Sell"),0)</f>
        <v>0</v>
      </c>
      <c r="Z2372" s="111">
        <f t="shared" si="410"/>
        <v>0</v>
      </c>
      <c r="AA2372" s="111">
        <f>IF($D2372=AA$1,SUMIFS($H$3:$H2372,$G$3:$G2372,AA$1,$C$3:$C2372,"Sell"),0)</f>
        <v>0</v>
      </c>
      <c r="AB2372" s="111">
        <f t="shared" si="411"/>
        <v>0</v>
      </c>
      <c r="AC2372" s="111">
        <f>SUMIFS('Deductions and Deposits'!$H:$H,'Deductions and Deposits'!$G:$G,D2372,'Deductions and Deposits'!$F:$F,"&lt;="&amp;B2372)+SUMIFS($F$3:F2372,$D$3:D2372,D2372,$C$3:C2372,"Coin Deposit",$E$3:E2372,"")</f>
        <v>0</v>
      </c>
      <c r="AD2372" s="111">
        <f>SUMIFS('Deductions and Deposits'!$D:$D,'Deductions and Deposits'!$C:$C,D2372)+SUMIFS($F:$F,$D:$D,D2372,$C:$C,"Coin Deduction")</f>
        <v>0</v>
      </c>
      <c r="AE2372" s="111">
        <f>Table5[[#This Row],[Column4]]+Table5[[#This Row],[Column14]]+Table5[[#This Row],[Column19]]+Table5[[#This Row],[Column12]]</f>
        <v>0</v>
      </c>
      <c r="AF2372" s="111">
        <f>Table5[[#This Row],[Column5]]+Table5[[#This Row],[Column13]]+Table5[[#This Row],[Column21]]+Table5[[#This Row],[Column18]]</f>
        <v>0</v>
      </c>
      <c r="AG2372" s="111">
        <f t="shared" si="412"/>
        <v>0</v>
      </c>
      <c r="AH2372" s="111">
        <f t="shared" si="413"/>
        <v>0</v>
      </c>
      <c r="AI2372" s="111">
        <f>Table5[[#This Row],[Column17]]-Table5[[#This Row],[Column20]]</f>
        <v>0</v>
      </c>
      <c r="AJ2372" s="111">
        <f t="shared" si="414"/>
        <v>0</v>
      </c>
      <c r="AK2372" s="111">
        <f t="shared" si="407"/>
        <v>0</v>
      </c>
      <c r="AL2372" s="111">
        <f t="shared" si="415"/>
        <v>0</v>
      </c>
      <c r="AM2372" s="111" t="str">
        <f t="shared" si="416"/>
        <v/>
      </c>
      <c r="AN2372" s="111" t="str">
        <f t="shared" ca="1" si="417"/>
        <v/>
      </c>
    </row>
    <row r="2373" spans="1:40" ht="20.25" customHeight="1" x14ac:dyDescent="0.3">
      <c r="A2373" s="107"/>
      <c r="B2373" s="144"/>
      <c r="C2373" s="119"/>
      <c r="D2373" s="120"/>
      <c r="E2373" s="119"/>
      <c r="F2373" s="119"/>
      <c r="G2373" s="120"/>
      <c r="H2373" s="119"/>
      <c r="I2373" s="109"/>
      <c r="L2373" s="108"/>
      <c r="M2373" s="108"/>
      <c r="N2373" s="108"/>
      <c r="O2373" s="108"/>
      <c r="P2373" s="108"/>
      <c r="Q2373" s="108"/>
      <c r="R2373" s="108"/>
      <c r="S2373" s="108"/>
      <c r="T2373" s="100">
        <f t="shared" si="408"/>
        <v>0</v>
      </c>
      <c r="U2373" s="111"/>
      <c r="V2373" s="111"/>
      <c r="W2373" s="111">
        <f>SUMIFS($F$3:F2373,$D$3:D2373,D2373,$C$3:C2373,"Buy")+SUMIFS($F$3:F2373,$D$3:D2373,D2373,$C$3:C2373,"Coin Deposit",$E$3:E2373,"&lt;&gt;")</f>
        <v>0</v>
      </c>
      <c r="X2373" s="111">
        <f t="shared" si="409"/>
        <v>0</v>
      </c>
      <c r="Y2373" s="111">
        <f>IF($D2373=Y$1,SUMIFS($H$3:$H2373,$G$3:$G2373,Y$1,$C$3:$C2373,"Sell"),0)</f>
        <v>0</v>
      </c>
      <c r="Z2373" s="111">
        <f t="shared" si="410"/>
        <v>0</v>
      </c>
      <c r="AA2373" s="111">
        <f>IF($D2373=AA$1,SUMIFS($H$3:$H2373,$G$3:$G2373,AA$1,$C$3:$C2373,"Sell"),0)</f>
        <v>0</v>
      </c>
      <c r="AB2373" s="111">
        <f t="shared" si="411"/>
        <v>0</v>
      </c>
      <c r="AC2373" s="111">
        <f>SUMIFS('Deductions and Deposits'!$H:$H,'Deductions and Deposits'!$G:$G,D2373,'Deductions and Deposits'!$F:$F,"&lt;="&amp;B2373)+SUMIFS($F$3:F2373,$D$3:D2373,D2373,$C$3:C2373,"Coin Deposit",$E$3:E2373,"")</f>
        <v>0</v>
      </c>
      <c r="AD2373" s="111">
        <f>SUMIFS('Deductions and Deposits'!$D:$D,'Deductions and Deposits'!$C:$C,D2373)+SUMIFS($F:$F,$D:$D,D2373,$C:$C,"Coin Deduction")</f>
        <v>0</v>
      </c>
      <c r="AE2373" s="111">
        <f>Table5[[#This Row],[Column4]]+Table5[[#This Row],[Column14]]+Table5[[#This Row],[Column19]]+Table5[[#This Row],[Column12]]</f>
        <v>0</v>
      </c>
      <c r="AF2373" s="111">
        <f>Table5[[#This Row],[Column5]]+Table5[[#This Row],[Column13]]+Table5[[#This Row],[Column21]]+Table5[[#This Row],[Column18]]</f>
        <v>0</v>
      </c>
      <c r="AG2373" s="111">
        <f t="shared" si="412"/>
        <v>0</v>
      </c>
      <c r="AH2373" s="111">
        <f t="shared" si="413"/>
        <v>0</v>
      </c>
      <c r="AI2373" s="111">
        <f>Table5[[#This Row],[Column17]]-Table5[[#This Row],[Column20]]</f>
        <v>0</v>
      </c>
      <c r="AJ2373" s="111">
        <f t="shared" si="414"/>
        <v>0</v>
      </c>
      <c r="AK2373" s="111">
        <f t="shared" si="407"/>
        <v>0</v>
      </c>
      <c r="AL2373" s="111">
        <f t="shared" si="415"/>
        <v>0</v>
      </c>
      <c r="AM2373" s="111" t="str">
        <f t="shared" si="416"/>
        <v/>
      </c>
      <c r="AN2373" s="111" t="str">
        <f t="shared" ca="1" si="417"/>
        <v/>
      </c>
    </row>
    <row r="2374" spans="1:40" ht="20.25" customHeight="1" x14ac:dyDescent="0.3">
      <c r="A2374" s="107"/>
      <c r="B2374" s="144"/>
      <c r="C2374" s="119"/>
      <c r="D2374" s="120"/>
      <c r="E2374" s="119"/>
      <c r="F2374" s="119"/>
      <c r="G2374" s="120"/>
      <c r="H2374" s="119"/>
      <c r="I2374" s="109"/>
      <c r="L2374" s="108"/>
      <c r="M2374" s="108"/>
      <c r="N2374" s="108"/>
      <c r="O2374" s="108"/>
      <c r="P2374" s="108"/>
      <c r="Q2374" s="108"/>
      <c r="R2374" s="108"/>
      <c r="S2374" s="108"/>
      <c r="T2374" s="100">
        <f t="shared" si="408"/>
        <v>0</v>
      </c>
      <c r="U2374" s="111"/>
      <c r="V2374" s="111"/>
      <c r="W2374" s="111">
        <f>SUMIFS($F$3:F2374,$D$3:D2374,D2374,$C$3:C2374,"Buy")+SUMIFS($F$3:F2374,$D$3:D2374,D2374,$C$3:C2374,"Coin Deposit",$E$3:E2374,"&lt;&gt;")</f>
        <v>0</v>
      </c>
      <c r="X2374" s="111">
        <f t="shared" si="409"/>
        <v>0</v>
      </c>
      <c r="Y2374" s="111">
        <f>IF($D2374=Y$1,SUMIFS($H$3:$H2374,$G$3:$G2374,Y$1,$C$3:$C2374,"Sell"),0)</f>
        <v>0</v>
      </c>
      <c r="Z2374" s="111">
        <f t="shared" si="410"/>
        <v>0</v>
      </c>
      <c r="AA2374" s="111">
        <f>IF($D2374=AA$1,SUMIFS($H$3:$H2374,$G$3:$G2374,AA$1,$C$3:$C2374,"Sell"),0)</f>
        <v>0</v>
      </c>
      <c r="AB2374" s="111">
        <f t="shared" si="411"/>
        <v>0</v>
      </c>
      <c r="AC2374" s="111">
        <f>SUMIFS('Deductions and Deposits'!$H:$H,'Deductions and Deposits'!$G:$G,D2374,'Deductions and Deposits'!$F:$F,"&lt;="&amp;B2374)+SUMIFS($F$3:F2374,$D$3:D2374,D2374,$C$3:C2374,"Coin Deposit",$E$3:E2374,"")</f>
        <v>0</v>
      </c>
      <c r="AD2374" s="111">
        <f>SUMIFS('Deductions and Deposits'!$D:$D,'Deductions and Deposits'!$C:$C,D2374)+SUMIFS($F:$F,$D:$D,D2374,$C:$C,"Coin Deduction")</f>
        <v>0</v>
      </c>
      <c r="AE2374" s="111">
        <f>Table5[[#This Row],[Column4]]+Table5[[#This Row],[Column14]]+Table5[[#This Row],[Column19]]+Table5[[#This Row],[Column12]]</f>
        <v>0</v>
      </c>
      <c r="AF2374" s="111">
        <f>Table5[[#This Row],[Column5]]+Table5[[#This Row],[Column13]]+Table5[[#This Row],[Column21]]+Table5[[#This Row],[Column18]]</f>
        <v>0</v>
      </c>
      <c r="AG2374" s="111">
        <f t="shared" si="412"/>
        <v>0</v>
      </c>
      <c r="AH2374" s="111">
        <f t="shared" si="413"/>
        <v>0</v>
      </c>
      <c r="AI2374" s="111">
        <f>Table5[[#This Row],[Column17]]-Table5[[#This Row],[Column20]]</f>
        <v>0</v>
      </c>
      <c r="AJ2374" s="111">
        <f t="shared" si="414"/>
        <v>0</v>
      </c>
      <c r="AK2374" s="111">
        <f t="shared" si="407"/>
        <v>0</v>
      </c>
      <c r="AL2374" s="111">
        <f t="shared" si="415"/>
        <v>0</v>
      </c>
      <c r="AM2374" s="111" t="str">
        <f t="shared" si="416"/>
        <v/>
      </c>
      <c r="AN2374" s="111" t="str">
        <f t="shared" ca="1" si="417"/>
        <v/>
      </c>
    </row>
    <row r="2375" spans="1:40" ht="20.25" customHeight="1" x14ac:dyDescent="0.3">
      <c r="A2375" s="107"/>
      <c r="B2375" s="144"/>
      <c r="C2375" s="119"/>
      <c r="D2375" s="120"/>
      <c r="E2375" s="119"/>
      <c r="F2375" s="119"/>
      <c r="G2375" s="120"/>
      <c r="H2375" s="119"/>
      <c r="I2375" s="109"/>
      <c r="L2375" s="108"/>
      <c r="M2375" s="108"/>
      <c r="N2375" s="108"/>
      <c r="O2375" s="108"/>
      <c r="P2375" s="108"/>
      <c r="Q2375" s="108"/>
      <c r="R2375" s="108"/>
      <c r="S2375" s="108"/>
      <c r="T2375" s="100">
        <f t="shared" si="408"/>
        <v>0</v>
      </c>
      <c r="U2375" s="111"/>
      <c r="V2375" s="111"/>
      <c r="W2375" s="111">
        <f>SUMIFS($F$3:F2375,$D$3:D2375,D2375,$C$3:C2375,"Buy")+SUMIFS($F$3:F2375,$D$3:D2375,D2375,$C$3:C2375,"Coin Deposit",$E$3:E2375,"&lt;&gt;")</f>
        <v>0</v>
      </c>
      <c r="X2375" s="111">
        <f t="shared" si="409"/>
        <v>0</v>
      </c>
      <c r="Y2375" s="111">
        <f>IF($D2375=Y$1,SUMIFS($H$3:$H2375,$G$3:$G2375,Y$1,$C$3:$C2375,"Sell"),0)</f>
        <v>0</v>
      </c>
      <c r="Z2375" s="111">
        <f t="shared" si="410"/>
        <v>0</v>
      </c>
      <c r="AA2375" s="111">
        <f>IF($D2375=AA$1,SUMIFS($H$3:$H2375,$G$3:$G2375,AA$1,$C$3:$C2375,"Sell"),0)</f>
        <v>0</v>
      </c>
      <c r="AB2375" s="111">
        <f t="shared" si="411"/>
        <v>0</v>
      </c>
      <c r="AC2375" s="111">
        <f>SUMIFS('Deductions and Deposits'!$H:$H,'Deductions and Deposits'!$G:$G,D2375,'Deductions and Deposits'!$F:$F,"&lt;="&amp;B2375)+SUMIFS($F$3:F2375,$D$3:D2375,D2375,$C$3:C2375,"Coin Deposit",$E$3:E2375,"")</f>
        <v>0</v>
      </c>
      <c r="AD2375" s="111">
        <f>SUMIFS('Deductions and Deposits'!$D:$D,'Deductions and Deposits'!$C:$C,D2375)+SUMIFS($F:$F,$D:$D,D2375,$C:$C,"Coin Deduction")</f>
        <v>0</v>
      </c>
      <c r="AE2375" s="111">
        <f>Table5[[#This Row],[Column4]]+Table5[[#This Row],[Column14]]+Table5[[#This Row],[Column19]]+Table5[[#This Row],[Column12]]</f>
        <v>0</v>
      </c>
      <c r="AF2375" s="111">
        <f>Table5[[#This Row],[Column5]]+Table5[[#This Row],[Column13]]+Table5[[#This Row],[Column21]]+Table5[[#This Row],[Column18]]</f>
        <v>0</v>
      </c>
      <c r="AG2375" s="111">
        <f t="shared" si="412"/>
        <v>0</v>
      </c>
      <c r="AH2375" s="111">
        <f t="shared" si="413"/>
        <v>0</v>
      </c>
      <c r="AI2375" s="111">
        <f>Table5[[#This Row],[Column17]]-Table5[[#This Row],[Column20]]</f>
        <v>0</v>
      </c>
      <c r="AJ2375" s="111">
        <f t="shared" si="414"/>
        <v>0</v>
      </c>
      <c r="AK2375" s="111">
        <f t="shared" si="407"/>
        <v>0</v>
      </c>
      <c r="AL2375" s="111">
        <f t="shared" si="415"/>
        <v>0</v>
      </c>
      <c r="AM2375" s="111" t="str">
        <f t="shared" si="416"/>
        <v/>
      </c>
      <c r="AN2375" s="111" t="str">
        <f t="shared" ca="1" si="417"/>
        <v/>
      </c>
    </row>
    <row r="2376" spans="1:40" ht="20.25" customHeight="1" x14ac:dyDescent="0.3">
      <c r="A2376" s="107"/>
      <c r="B2376" s="144"/>
      <c r="C2376" s="119"/>
      <c r="D2376" s="120"/>
      <c r="E2376" s="119"/>
      <c r="F2376" s="119"/>
      <c r="G2376" s="120"/>
      <c r="H2376" s="119"/>
      <c r="I2376" s="109"/>
      <c r="L2376" s="108"/>
      <c r="M2376" s="108"/>
      <c r="N2376" s="108"/>
      <c r="O2376" s="108"/>
      <c r="P2376" s="108"/>
      <c r="Q2376" s="108"/>
      <c r="R2376" s="108"/>
      <c r="S2376" s="108"/>
      <c r="T2376" s="100">
        <f t="shared" si="408"/>
        <v>0</v>
      </c>
      <c r="U2376" s="111"/>
      <c r="V2376" s="111"/>
      <c r="W2376" s="111">
        <f>SUMIFS($F$3:F2376,$D$3:D2376,D2376,$C$3:C2376,"Buy")+SUMIFS($F$3:F2376,$D$3:D2376,D2376,$C$3:C2376,"Coin Deposit",$E$3:E2376,"&lt;&gt;")</f>
        <v>0</v>
      </c>
      <c r="X2376" s="111">
        <f t="shared" si="409"/>
        <v>0</v>
      </c>
      <c r="Y2376" s="111">
        <f>IF($D2376=Y$1,SUMIFS($H$3:$H2376,$G$3:$G2376,Y$1,$C$3:$C2376,"Sell"),0)</f>
        <v>0</v>
      </c>
      <c r="Z2376" s="111">
        <f t="shared" si="410"/>
        <v>0</v>
      </c>
      <c r="AA2376" s="111">
        <f>IF($D2376=AA$1,SUMIFS($H$3:$H2376,$G$3:$G2376,AA$1,$C$3:$C2376,"Sell"),0)</f>
        <v>0</v>
      </c>
      <c r="AB2376" s="111">
        <f t="shared" si="411"/>
        <v>0</v>
      </c>
      <c r="AC2376" s="111">
        <f>SUMIFS('Deductions and Deposits'!$H:$H,'Deductions and Deposits'!$G:$G,D2376,'Deductions and Deposits'!$F:$F,"&lt;="&amp;B2376)+SUMIFS($F$3:F2376,$D$3:D2376,D2376,$C$3:C2376,"Coin Deposit",$E$3:E2376,"")</f>
        <v>0</v>
      </c>
      <c r="AD2376" s="111">
        <f>SUMIFS('Deductions and Deposits'!$D:$D,'Deductions and Deposits'!$C:$C,D2376)+SUMIFS($F:$F,$D:$D,D2376,$C:$C,"Coin Deduction")</f>
        <v>0</v>
      </c>
      <c r="AE2376" s="111">
        <f>Table5[[#This Row],[Column4]]+Table5[[#This Row],[Column14]]+Table5[[#This Row],[Column19]]+Table5[[#This Row],[Column12]]</f>
        <v>0</v>
      </c>
      <c r="AF2376" s="111">
        <f>Table5[[#This Row],[Column5]]+Table5[[#This Row],[Column13]]+Table5[[#This Row],[Column21]]+Table5[[#This Row],[Column18]]</f>
        <v>0</v>
      </c>
      <c r="AG2376" s="111">
        <f t="shared" si="412"/>
        <v>0</v>
      </c>
      <c r="AH2376" s="111">
        <f t="shared" si="413"/>
        <v>0</v>
      </c>
      <c r="AI2376" s="111">
        <f>Table5[[#This Row],[Column17]]-Table5[[#This Row],[Column20]]</f>
        <v>0</v>
      </c>
      <c r="AJ2376" s="111">
        <f t="shared" si="414"/>
        <v>0</v>
      </c>
      <c r="AK2376" s="111">
        <f t="shared" si="407"/>
        <v>0</v>
      </c>
      <c r="AL2376" s="111">
        <f t="shared" si="415"/>
        <v>0</v>
      </c>
      <c r="AM2376" s="111" t="str">
        <f t="shared" si="416"/>
        <v/>
      </c>
      <c r="AN2376" s="111" t="str">
        <f t="shared" ca="1" si="417"/>
        <v/>
      </c>
    </row>
    <row r="2377" spans="1:40" ht="20.25" customHeight="1" x14ac:dyDescent="0.3">
      <c r="A2377" s="107"/>
      <c r="B2377" s="144"/>
      <c r="C2377" s="119"/>
      <c r="D2377" s="120"/>
      <c r="E2377" s="119"/>
      <c r="F2377" s="119"/>
      <c r="G2377" s="120"/>
      <c r="H2377" s="119"/>
      <c r="I2377" s="109"/>
      <c r="L2377" s="108"/>
      <c r="M2377" s="108"/>
      <c r="N2377" s="108"/>
      <c r="O2377" s="108"/>
      <c r="P2377" s="108"/>
      <c r="Q2377" s="108"/>
      <c r="R2377" s="108"/>
      <c r="S2377" s="108"/>
      <c r="T2377" s="100">
        <f t="shared" si="408"/>
        <v>0</v>
      </c>
      <c r="U2377" s="111"/>
      <c r="V2377" s="111"/>
      <c r="W2377" s="111">
        <f>SUMIFS($F$3:F2377,$D$3:D2377,D2377,$C$3:C2377,"Buy")+SUMIFS($F$3:F2377,$D$3:D2377,D2377,$C$3:C2377,"Coin Deposit",$E$3:E2377,"&lt;&gt;")</f>
        <v>0</v>
      </c>
      <c r="X2377" s="111">
        <f t="shared" si="409"/>
        <v>0</v>
      </c>
      <c r="Y2377" s="111">
        <f>IF($D2377=Y$1,SUMIFS($H$3:$H2377,$G$3:$G2377,Y$1,$C$3:$C2377,"Sell"),0)</f>
        <v>0</v>
      </c>
      <c r="Z2377" s="111">
        <f t="shared" si="410"/>
        <v>0</v>
      </c>
      <c r="AA2377" s="111">
        <f>IF($D2377=AA$1,SUMIFS($H$3:$H2377,$G$3:$G2377,AA$1,$C$3:$C2377,"Sell"),0)</f>
        <v>0</v>
      </c>
      <c r="AB2377" s="111">
        <f t="shared" si="411"/>
        <v>0</v>
      </c>
      <c r="AC2377" s="111">
        <f>SUMIFS('Deductions and Deposits'!$H:$H,'Deductions and Deposits'!$G:$G,D2377,'Deductions and Deposits'!$F:$F,"&lt;="&amp;B2377)+SUMIFS($F$3:F2377,$D$3:D2377,D2377,$C$3:C2377,"Coin Deposit",$E$3:E2377,"")</f>
        <v>0</v>
      </c>
      <c r="AD2377" s="111">
        <f>SUMIFS('Deductions and Deposits'!$D:$D,'Deductions and Deposits'!$C:$C,D2377)+SUMIFS($F:$F,$D:$D,D2377,$C:$C,"Coin Deduction")</f>
        <v>0</v>
      </c>
      <c r="AE2377" s="111">
        <f>Table5[[#This Row],[Column4]]+Table5[[#This Row],[Column14]]+Table5[[#This Row],[Column19]]+Table5[[#This Row],[Column12]]</f>
        <v>0</v>
      </c>
      <c r="AF2377" s="111">
        <f>Table5[[#This Row],[Column5]]+Table5[[#This Row],[Column13]]+Table5[[#This Row],[Column21]]+Table5[[#This Row],[Column18]]</f>
        <v>0</v>
      </c>
      <c r="AG2377" s="111">
        <f t="shared" si="412"/>
        <v>0</v>
      </c>
      <c r="AH2377" s="111">
        <f t="shared" si="413"/>
        <v>0</v>
      </c>
      <c r="AI2377" s="111">
        <f>Table5[[#This Row],[Column17]]-Table5[[#This Row],[Column20]]</f>
        <v>0</v>
      </c>
      <c r="AJ2377" s="111">
        <f t="shared" si="414"/>
        <v>0</v>
      </c>
      <c r="AK2377" s="111">
        <f t="shared" si="407"/>
        <v>0</v>
      </c>
      <c r="AL2377" s="111">
        <f t="shared" si="415"/>
        <v>0</v>
      </c>
      <c r="AM2377" s="111" t="str">
        <f t="shared" si="416"/>
        <v/>
      </c>
      <c r="AN2377" s="111" t="str">
        <f t="shared" ca="1" si="417"/>
        <v/>
      </c>
    </row>
    <row r="2378" spans="1:40" ht="20.25" customHeight="1" x14ac:dyDescent="0.3">
      <c r="A2378" s="107"/>
      <c r="B2378" s="144"/>
      <c r="C2378" s="119"/>
      <c r="D2378" s="120"/>
      <c r="E2378" s="119"/>
      <c r="F2378" s="119"/>
      <c r="G2378" s="120"/>
      <c r="H2378" s="119"/>
      <c r="I2378" s="109"/>
      <c r="L2378" s="108"/>
      <c r="M2378" s="108"/>
      <c r="N2378" s="108"/>
      <c r="O2378" s="108"/>
      <c r="P2378" s="108"/>
      <c r="Q2378" s="108"/>
      <c r="R2378" s="108"/>
      <c r="S2378" s="108"/>
      <c r="T2378" s="100">
        <f t="shared" si="408"/>
        <v>0</v>
      </c>
      <c r="U2378" s="111"/>
      <c r="V2378" s="111"/>
      <c r="W2378" s="111">
        <f>SUMIFS($F$3:F2378,$D$3:D2378,D2378,$C$3:C2378,"Buy")+SUMIFS($F$3:F2378,$D$3:D2378,D2378,$C$3:C2378,"Coin Deposit",$E$3:E2378,"&lt;&gt;")</f>
        <v>0</v>
      </c>
      <c r="X2378" s="111">
        <f t="shared" si="409"/>
        <v>0</v>
      </c>
      <c r="Y2378" s="111">
        <f>IF($D2378=Y$1,SUMIFS($H$3:$H2378,$G$3:$G2378,Y$1,$C$3:$C2378,"Sell"),0)</f>
        <v>0</v>
      </c>
      <c r="Z2378" s="111">
        <f t="shared" si="410"/>
        <v>0</v>
      </c>
      <c r="AA2378" s="111">
        <f>IF($D2378=AA$1,SUMIFS($H$3:$H2378,$G$3:$G2378,AA$1,$C$3:$C2378,"Sell"),0)</f>
        <v>0</v>
      </c>
      <c r="AB2378" s="111">
        <f t="shared" si="411"/>
        <v>0</v>
      </c>
      <c r="AC2378" s="111">
        <f>SUMIFS('Deductions and Deposits'!$H:$H,'Deductions and Deposits'!$G:$G,D2378,'Deductions and Deposits'!$F:$F,"&lt;="&amp;B2378)+SUMIFS($F$3:F2378,$D$3:D2378,D2378,$C$3:C2378,"Coin Deposit",$E$3:E2378,"")</f>
        <v>0</v>
      </c>
      <c r="AD2378" s="111">
        <f>SUMIFS('Deductions and Deposits'!$D:$D,'Deductions and Deposits'!$C:$C,D2378)+SUMIFS($F:$F,$D:$D,D2378,$C:$C,"Coin Deduction")</f>
        <v>0</v>
      </c>
      <c r="AE2378" s="111">
        <f>Table5[[#This Row],[Column4]]+Table5[[#This Row],[Column14]]+Table5[[#This Row],[Column19]]+Table5[[#This Row],[Column12]]</f>
        <v>0</v>
      </c>
      <c r="AF2378" s="111">
        <f>Table5[[#This Row],[Column5]]+Table5[[#This Row],[Column13]]+Table5[[#This Row],[Column21]]+Table5[[#This Row],[Column18]]</f>
        <v>0</v>
      </c>
      <c r="AG2378" s="111">
        <f t="shared" si="412"/>
        <v>0</v>
      </c>
      <c r="AH2378" s="111">
        <f t="shared" si="413"/>
        <v>0</v>
      </c>
      <c r="AI2378" s="111">
        <f>Table5[[#This Row],[Column17]]-Table5[[#This Row],[Column20]]</f>
        <v>0</v>
      </c>
      <c r="AJ2378" s="111">
        <f t="shared" si="414"/>
        <v>0</v>
      </c>
      <c r="AK2378" s="111">
        <f t="shared" si="407"/>
        <v>0</v>
      </c>
      <c r="AL2378" s="111">
        <f t="shared" si="415"/>
        <v>0</v>
      </c>
      <c r="AM2378" s="111" t="str">
        <f t="shared" si="416"/>
        <v/>
      </c>
      <c r="AN2378" s="111" t="str">
        <f t="shared" ca="1" si="417"/>
        <v/>
      </c>
    </row>
    <row r="2379" spans="1:40" ht="20.25" customHeight="1" x14ac:dyDescent="0.3">
      <c r="A2379" s="107"/>
      <c r="B2379" s="144"/>
      <c r="C2379" s="119"/>
      <c r="D2379" s="120"/>
      <c r="E2379" s="119"/>
      <c r="F2379" s="119"/>
      <c r="G2379" s="120"/>
      <c r="H2379" s="119"/>
      <c r="I2379" s="109"/>
      <c r="L2379" s="108"/>
      <c r="M2379" s="108"/>
      <c r="N2379" s="108"/>
      <c r="O2379" s="108"/>
      <c r="P2379" s="108"/>
      <c r="Q2379" s="108"/>
      <c r="R2379" s="108"/>
      <c r="S2379" s="108"/>
      <c r="T2379" s="100">
        <f t="shared" si="408"/>
        <v>0</v>
      </c>
      <c r="U2379" s="111"/>
      <c r="V2379" s="111"/>
      <c r="W2379" s="111">
        <f>SUMIFS($F$3:F2379,$D$3:D2379,D2379,$C$3:C2379,"Buy")+SUMIFS($F$3:F2379,$D$3:D2379,D2379,$C$3:C2379,"Coin Deposit",$E$3:E2379,"&lt;&gt;")</f>
        <v>0</v>
      </c>
      <c r="X2379" s="111">
        <f t="shared" si="409"/>
        <v>0</v>
      </c>
      <c r="Y2379" s="111">
        <f>IF($D2379=Y$1,SUMIFS($H$3:$H2379,$G$3:$G2379,Y$1,$C$3:$C2379,"Sell"),0)</f>
        <v>0</v>
      </c>
      <c r="Z2379" s="111">
        <f t="shared" si="410"/>
        <v>0</v>
      </c>
      <c r="AA2379" s="111">
        <f>IF($D2379=AA$1,SUMIFS($H$3:$H2379,$G$3:$G2379,AA$1,$C$3:$C2379,"Sell"),0)</f>
        <v>0</v>
      </c>
      <c r="AB2379" s="111">
        <f t="shared" si="411"/>
        <v>0</v>
      </c>
      <c r="AC2379" s="111">
        <f>SUMIFS('Deductions and Deposits'!$H:$H,'Deductions and Deposits'!$G:$G,D2379,'Deductions and Deposits'!$F:$F,"&lt;="&amp;B2379)+SUMIFS($F$3:F2379,$D$3:D2379,D2379,$C$3:C2379,"Coin Deposit",$E$3:E2379,"")</f>
        <v>0</v>
      </c>
      <c r="AD2379" s="111">
        <f>SUMIFS('Deductions and Deposits'!$D:$D,'Deductions and Deposits'!$C:$C,D2379)+SUMIFS($F:$F,$D:$D,D2379,$C:$C,"Coin Deduction")</f>
        <v>0</v>
      </c>
      <c r="AE2379" s="111">
        <f>Table5[[#This Row],[Column4]]+Table5[[#This Row],[Column14]]+Table5[[#This Row],[Column19]]+Table5[[#This Row],[Column12]]</f>
        <v>0</v>
      </c>
      <c r="AF2379" s="111">
        <f>Table5[[#This Row],[Column5]]+Table5[[#This Row],[Column13]]+Table5[[#This Row],[Column21]]+Table5[[#This Row],[Column18]]</f>
        <v>0</v>
      </c>
      <c r="AG2379" s="111">
        <f t="shared" si="412"/>
        <v>0</v>
      </c>
      <c r="AH2379" s="111">
        <f t="shared" si="413"/>
        <v>0</v>
      </c>
      <c r="AI2379" s="111">
        <f>Table5[[#This Row],[Column17]]-Table5[[#This Row],[Column20]]</f>
        <v>0</v>
      </c>
      <c r="AJ2379" s="111">
        <f t="shared" si="414"/>
        <v>0</v>
      </c>
      <c r="AK2379" s="111">
        <f t="shared" si="407"/>
        <v>0</v>
      </c>
      <c r="AL2379" s="111">
        <f t="shared" si="415"/>
        <v>0</v>
      </c>
      <c r="AM2379" s="111" t="str">
        <f t="shared" si="416"/>
        <v/>
      </c>
      <c r="AN2379" s="111" t="str">
        <f t="shared" ca="1" si="417"/>
        <v/>
      </c>
    </row>
    <row r="2380" spans="1:40" ht="20.25" customHeight="1" x14ac:dyDescent="0.3">
      <c r="A2380" s="107"/>
      <c r="B2380" s="144"/>
      <c r="C2380" s="119"/>
      <c r="D2380" s="120"/>
      <c r="E2380" s="119"/>
      <c r="F2380" s="119"/>
      <c r="G2380" s="120"/>
      <c r="H2380" s="119"/>
      <c r="I2380" s="109"/>
      <c r="L2380" s="108"/>
      <c r="M2380" s="108"/>
      <c r="N2380" s="108"/>
      <c r="O2380" s="108"/>
      <c r="P2380" s="108"/>
      <c r="Q2380" s="108"/>
      <c r="R2380" s="108"/>
      <c r="S2380" s="108"/>
      <c r="T2380" s="100">
        <f t="shared" si="408"/>
        <v>0</v>
      </c>
      <c r="U2380" s="111"/>
      <c r="V2380" s="111"/>
      <c r="W2380" s="111">
        <f>SUMIFS($F$3:F2380,$D$3:D2380,D2380,$C$3:C2380,"Buy")+SUMIFS($F$3:F2380,$D$3:D2380,D2380,$C$3:C2380,"Coin Deposit",$E$3:E2380,"&lt;&gt;")</f>
        <v>0</v>
      </c>
      <c r="X2380" s="111">
        <f t="shared" si="409"/>
        <v>0</v>
      </c>
      <c r="Y2380" s="111">
        <f>IF($D2380=Y$1,SUMIFS($H$3:$H2380,$G$3:$G2380,Y$1,$C$3:$C2380,"Sell"),0)</f>
        <v>0</v>
      </c>
      <c r="Z2380" s="111">
        <f t="shared" si="410"/>
        <v>0</v>
      </c>
      <c r="AA2380" s="111">
        <f>IF($D2380=AA$1,SUMIFS($H$3:$H2380,$G$3:$G2380,AA$1,$C$3:$C2380,"Sell"),0)</f>
        <v>0</v>
      </c>
      <c r="AB2380" s="111">
        <f t="shared" si="411"/>
        <v>0</v>
      </c>
      <c r="AC2380" s="111">
        <f>SUMIFS('Deductions and Deposits'!$H:$H,'Deductions and Deposits'!$G:$G,D2380,'Deductions and Deposits'!$F:$F,"&lt;="&amp;B2380)+SUMIFS($F$3:F2380,$D$3:D2380,D2380,$C$3:C2380,"Coin Deposit",$E$3:E2380,"")</f>
        <v>0</v>
      </c>
      <c r="AD2380" s="111">
        <f>SUMIFS('Deductions and Deposits'!$D:$D,'Deductions and Deposits'!$C:$C,D2380)+SUMIFS($F:$F,$D:$D,D2380,$C:$C,"Coin Deduction")</f>
        <v>0</v>
      </c>
      <c r="AE2380" s="111">
        <f>Table5[[#This Row],[Column4]]+Table5[[#This Row],[Column14]]+Table5[[#This Row],[Column19]]+Table5[[#This Row],[Column12]]</f>
        <v>0</v>
      </c>
      <c r="AF2380" s="111">
        <f>Table5[[#This Row],[Column5]]+Table5[[#This Row],[Column13]]+Table5[[#This Row],[Column21]]+Table5[[#This Row],[Column18]]</f>
        <v>0</v>
      </c>
      <c r="AG2380" s="111">
        <f t="shared" si="412"/>
        <v>0</v>
      </c>
      <c r="AH2380" s="111">
        <f t="shared" si="413"/>
        <v>0</v>
      </c>
      <c r="AI2380" s="111">
        <f>Table5[[#This Row],[Column17]]-Table5[[#This Row],[Column20]]</f>
        <v>0</v>
      </c>
      <c r="AJ2380" s="111">
        <f t="shared" si="414"/>
        <v>0</v>
      </c>
      <c r="AK2380" s="111">
        <f t="shared" si="407"/>
        <v>0</v>
      </c>
      <c r="AL2380" s="111">
        <f t="shared" si="415"/>
        <v>0</v>
      </c>
      <c r="AM2380" s="111" t="str">
        <f t="shared" si="416"/>
        <v/>
      </c>
      <c r="AN2380" s="111" t="str">
        <f t="shared" ca="1" si="417"/>
        <v/>
      </c>
    </row>
    <row r="2381" spans="1:40" ht="20.25" customHeight="1" x14ac:dyDescent="0.3">
      <c r="A2381" s="107"/>
      <c r="B2381" s="144"/>
      <c r="C2381" s="119"/>
      <c r="D2381" s="120"/>
      <c r="E2381" s="119"/>
      <c r="F2381" s="119"/>
      <c r="G2381" s="120"/>
      <c r="H2381" s="119"/>
      <c r="I2381" s="109"/>
      <c r="L2381" s="108"/>
      <c r="M2381" s="108"/>
      <c r="N2381" s="108"/>
      <c r="O2381" s="108"/>
      <c r="P2381" s="108"/>
      <c r="Q2381" s="108"/>
      <c r="R2381" s="108"/>
      <c r="S2381" s="108"/>
      <c r="T2381" s="100">
        <f t="shared" si="408"/>
        <v>0</v>
      </c>
      <c r="U2381" s="111"/>
      <c r="V2381" s="111"/>
      <c r="W2381" s="111">
        <f>SUMIFS($F$3:F2381,$D$3:D2381,D2381,$C$3:C2381,"Buy")+SUMIFS($F$3:F2381,$D$3:D2381,D2381,$C$3:C2381,"Coin Deposit",$E$3:E2381,"&lt;&gt;")</f>
        <v>0</v>
      </c>
      <c r="X2381" s="111">
        <f t="shared" si="409"/>
        <v>0</v>
      </c>
      <c r="Y2381" s="111">
        <f>IF($D2381=Y$1,SUMIFS($H$3:$H2381,$G$3:$G2381,Y$1,$C$3:$C2381,"Sell"),0)</f>
        <v>0</v>
      </c>
      <c r="Z2381" s="111">
        <f t="shared" si="410"/>
        <v>0</v>
      </c>
      <c r="AA2381" s="111">
        <f>IF($D2381=AA$1,SUMIFS($H$3:$H2381,$G$3:$G2381,AA$1,$C$3:$C2381,"Sell"),0)</f>
        <v>0</v>
      </c>
      <c r="AB2381" s="111">
        <f t="shared" si="411"/>
        <v>0</v>
      </c>
      <c r="AC2381" s="111">
        <f>SUMIFS('Deductions and Deposits'!$H:$H,'Deductions and Deposits'!$G:$G,D2381,'Deductions and Deposits'!$F:$F,"&lt;="&amp;B2381)+SUMIFS($F$3:F2381,$D$3:D2381,D2381,$C$3:C2381,"Coin Deposit",$E$3:E2381,"")</f>
        <v>0</v>
      </c>
      <c r="AD2381" s="111">
        <f>SUMIFS('Deductions and Deposits'!$D:$D,'Deductions and Deposits'!$C:$C,D2381)+SUMIFS($F:$F,$D:$D,D2381,$C:$C,"Coin Deduction")</f>
        <v>0</v>
      </c>
      <c r="AE2381" s="111">
        <f>Table5[[#This Row],[Column4]]+Table5[[#This Row],[Column14]]+Table5[[#This Row],[Column19]]+Table5[[#This Row],[Column12]]</f>
        <v>0</v>
      </c>
      <c r="AF2381" s="111">
        <f>Table5[[#This Row],[Column5]]+Table5[[#This Row],[Column13]]+Table5[[#This Row],[Column21]]+Table5[[#This Row],[Column18]]</f>
        <v>0</v>
      </c>
      <c r="AG2381" s="111">
        <f t="shared" si="412"/>
        <v>0</v>
      </c>
      <c r="AH2381" s="111">
        <f t="shared" si="413"/>
        <v>0</v>
      </c>
      <c r="AI2381" s="111">
        <f>Table5[[#This Row],[Column17]]-Table5[[#This Row],[Column20]]</f>
        <v>0</v>
      </c>
      <c r="AJ2381" s="111">
        <f t="shared" si="414"/>
        <v>0</v>
      </c>
      <c r="AK2381" s="111">
        <f t="shared" si="407"/>
        <v>0</v>
      </c>
      <c r="AL2381" s="111">
        <f t="shared" si="415"/>
        <v>0</v>
      </c>
      <c r="AM2381" s="111" t="str">
        <f t="shared" si="416"/>
        <v/>
      </c>
      <c r="AN2381" s="111" t="str">
        <f t="shared" ca="1" si="417"/>
        <v/>
      </c>
    </row>
    <row r="2382" spans="1:40" ht="20.25" customHeight="1" x14ac:dyDescent="0.3">
      <c r="A2382" s="107"/>
      <c r="B2382" s="144"/>
      <c r="C2382" s="119"/>
      <c r="D2382" s="120"/>
      <c r="E2382" s="119"/>
      <c r="F2382" s="119"/>
      <c r="G2382" s="120"/>
      <c r="H2382" s="119"/>
      <c r="I2382" s="109"/>
      <c r="L2382" s="108"/>
      <c r="M2382" s="108"/>
      <c r="N2382" s="108"/>
      <c r="O2382" s="108"/>
      <c r="P2382" s="108"/>
      <c r="Q2382" s="108"/>
      <c r="R2382" s="108"/>
      <c r="S2382" s="108"/>
      <c r="T2382" s="100">
        <f t="shared" si="408"/>
        <v>0</v>
      </c>
      <c r="U2382" s="111"/>
      <c r="V2382" s="111"/>
      <c r="W2382" s="111">
        <f>SUMIFS($F$3:F2382,$D$3:D2382,D2382,$C$3:C2382,"Buy")+SUMIFS($F$3:F2382,$D$3:D2382,D2382,$C$3:C2382,"Coin Deposit",$E$3:E2382,"&lt;&gt;")</f>
        <v>0</v>
      </c>
      <c r="X2382" s="111">
        <f t="shared" si="409"/>
        <v>0</v>
      </c>
      <c r="Y2382" s="111">
        <f>IF($D2382=Y$1,SUMIFS($H$3:$H2382,$G$3:$G2382,Y$1,$C$3:$C2382,"Sell"),0)</f>
        <v>0</v>
      </c>
      <c r="Z2382" s="111">
        <f t="shared" si="410"/>
        <v>0</v>
      </c>
      <c r="AA2382" s="111">
        <f>IF($D2382=AA$1,SUMIFS($H$3:$H2382,$G$3:$G2382,AA$1,$C$3:$C2382,"Sell"),0)</f>
        <v>0</v>
      </c>
      <c r="AB2382" s="111">
        <f t="shared" si="411"/>
        <v>0</v>
      </c>
      <c r="AC2382" s="111">
        <f>SUMIFS('Deductions and Deposits'!$H:$H,'Deductions and Deposits'!$G:$G,D2382,'Deductions and Deposits'!$F:$F,"&lt;="&amp;B2382)+SUMIFS($F$3:F2382,$D$3:D2382,D2382,$C$3:C2382,"Coin Deposit",$E$3:E2382,"")</f>
        <v>0</v>
      </c>
      <c r="AD2382" s="111">
        <f>SUMIFS('Deductions and Deposits'!$D:$D,'Deductions and Deposits'!$C:$C,D2382)+SUMIFS($F:$F,$D:$D,D2382,$C:$C,"Coin Deduction")</f>
        <v>0</v>
      </c>
      <c r="AE2382" s="111">
        <f>Table5[[#This Row],[Column4]]+Table5[[#This Row],[Column14]]+Table5[[#This Row],[Column19]]+Table5[[#This Row],[Column12]]</f>
        <v>0</v>
      </c>
      <c r="AF2382" s="111">
        <f>Table5[[#This Row],[Column5]]+Table5[[#This Row],[Column13]]+Table5[[#This Row],[Column21]]+Table5[[#This Row],[Column18]]</f>
        <v>0</v>
      </c>
      <c r="AG2382" s="111">
        <f t="shared" si="412"/>
        <v>0</v>
      </c>
      <c r="AH2382" s="111">
        <f t="shared" si="413"/>
        <v>0</v>
      </c>
      <c r="AI2382" s="111">
        <f>Table5[[#This Row],[Column17]]-Table5[[#This Row],[Column20]]</f>
        <v>0</v>
      </c>
      <c r="AJ2382" s="111">
        <f t="shared" si="414"/>
        <v>0</v>
      </c>
      <c r="AK2382" s="111">
        <f t="shared" si="407"/>
        <v>0</v>
      </c>
      <c r="AL2382" s="111">
        <f t="shared" si="415"/>
        <v>0</v>
      </c>
      <c r="AM2382" s="111" t="str">
        <f t="shared" si="416"/>
        <v/>
      </c>
      <c r="AN2382" s="111" t="str">
        <f t="shared" ca="1" si="417"/>
        <v/>
      </c>
    </row>
    <row r="2383" spans="1:40" ht="20.25" customHeight="1" x14ac:dyDescent="0.3">
      <c r="A2383" s="107"/>
      <c r="B2383" s="144"/>
      <c r="C2383" s="119"/>
      <c r="D2383" s="120"/>
      <c r="E2383" s="119"/>
      <c r="F2383" s="119"/>
      <c r="G2383" s="120"/>
      <c r="H2383" s="119"/>
      <c r="I2383" s="109"/>
      <c r="L2383" s="108"/>
      <c r="M2383" s="108"/>
      <c r="N2383" s="108"/>
      <c r="O2383" s="108"/>
      <c r="P2383" s="108"/>
      <c r="Q2383" s="108"/>
      <c r="R2383" s="108"/>
      <c r="S2383" s="108"/>
      <c r="T2383" s="100">
        <f t="shared" si="408"/>
        <v>0</v>
      </c>
      <c r="U2383" s="111"/>
      <c r="V2383" s="111"/>
      <c r="W2383" s="111">
        <f>SUMIFS($F$3:F2383,$D$3:D2383,D2383,$C$3:C2383,"Buy")+SUMIFS($F$3:F2383,$D$3:D2383,D2383,$C$3:C2383,"Coin Deposit",$E$3:E2383,"&lt;&gt;")</f>
        <v>0</v>
      </c>
      <c r="X2383" s="111">
        <f t="shared" si="409"/>
        <v>0</v>
      </c>
      <c r="Y2383" s="111">
        <f>IF($D2383=Y$1,SUMIFS($H$3:$H2383,$G$3:$G2383,Y$1,$C$3:$C2383,"Sell"),0)</f>
        <v>0</v>
      </c>
      <c r="Z2383" s="111">
        <f t="shared" si="410"/>
        <v>0</v>
      </c>
      <c r="AA2383" s="111">
        <f>IF($D2383=AA$1,SUMIFS($H$3:$H2383,$G$3:$G2383,AA$1,$C$3:$C2383,"Sell"),0)</f>
        <v>0</v>
      </c>
      <c r="AB2383" s="111">
        <f t="shared" si="411"/>
        <v>0</v>
      </c>
      <c r="AC2383" s="111">
        <f>SUMIFS('Deductions and Deposits'!$H:$H,'Deductions and Deposits'!$G:$G,D2383,'Deductions and Deposits'!$F:$F,"&lt;="&amp;B2383)+SUMIFS($F$3:F2383,$D$3:D2383,D2383,$C$3:C2383,"Coin Deposit",$E$3:E2383,"")</f>
        <v>0</v>
      </c>
      <c r="AD2383" s="111">
        <f>SUMIFS('Deductions and Deposits'!$D:$D,'Deductions and Deposits'!$C:$C,D2383)+SUMIFS($F:$F,$D:$D,D2383,$C:$C,"Coin Deduction")</f>
        <v>0</v>
      </c>
      <c r="AE2383" s="111">
        <f>Table5[[#This Row],[Column4]]+Table5[[#This Row],[Column14]]+Table5[[#This Row],[Column19]]+Table5[[#This Row],[Column12]]</f>
        <v>0</v>
      </c>
      <c r="AF2383" s="111">
        <f>Table5[[#This Row],[Column5]]+Table5[[#This Row],[Column13]]+Table5[[#This Row],[Column21]]+Table5[[#This Row],[Column18]]</f>
        <v>0</v>
      </c>
      <c r="AG2383" s="111">
        <f t="shared" si="412"/>
        <v>0</v>
      </c>
      <c r="AH2383" s="111">
        <f t="shared" si="413"/>
        <v>0</v>
      </c>
      <c r="AI2383" s="111">
        <f>Table5[[#This Row],[Column17]]-Table5[[#This Row],[Column20]]</f>
        <v>0</v>
      </c>
      <c r="AJ2383" s="111">
        <f t="shared" si="414"/>
        <v>0</v>
      </c>
      <c r="AK2383" s="111">
        <f t="shared" si="407"/>
        <v>0</v>
      </c>
      <c r="AL2383" s="111">
        <f t="shared" si="415"/>
        <v>0</v>
      </c>
      <c r="AM2383" s="111" t="str">
        <f t="shared" si="416"/>
        <v/>
      </c>
      <c r="AN2383" s="111" t="str">
        <f t="shared" ca="1" si="417"/>
        <v/>
      </c>
    </row>
    <row r="2384" spans="1:40" ht="20.25" customHeight="1" x14ac:dyDescent="0.3">
      <c r="A2384" s="107"/>
      <c r="B2384" s="144"/>
      <c r="C2384" s="119"/>
      <c r="D2384" s="120"/>
      <c r="E2384" s="119"/>
      <c r="F2384" s="119"/>
      <c r="G2384" s="120"/>
      <c r="H2384" s="119"/>
      <c r="I2384" s="109"/>
      <c r="L2384" s="108"/>
      <c r="M2384" s="108"/>
      <c r="N2384" s="108"/>
      <c r="O2384" s="108"/>
      <c r="P2384" s="108"/>
      <c r="Q2384" s="108"/>
      <c r="R2384" s="108"/>
      <c r="S2384" s="108"/>
      <c r="T2384" s="100">
        <f t="shared" si="408"/>
        <v>0</v>
      </c>
      <c r="U2384" s="111"/>
      <c r="V2384" s="111"/>
      <c r="W2384" s="111">
        <f>SUMIFS($F$3:F2384,$D$3:D2384,D2384,$C$3:C2384,"Buy")+SUMIFS($F$3:F2384,$D$3:D2384,D2384,$C$3:C2384,"Coin Deposit",$E$3:E2384,"&lt;&gt;")</f>
        <v>0</v>
      </c>
      <c r="X2384" s="111">
        <f t="shared" si="409"/>
        <v>0</v>
      </c>
      <c r="Y2384" s="111">
        <f>IF($D2384=Y$1,SUMIFS($H$3:$H2384,$G$3:$G2384,Y$1,$C$3:$C2384,"Sell"),0)</f>
        <v>0</v>
      </c>
      <c r="Z2384" s="111">
        <f t="shared" si="410"/>
        <v>0</v>
      </c>
      <c r="AA2384" s="111">
        <f>IF($D2384=AA$1,SUMIFS($H$3:$H2384,$G$3:$G2384,AA$1,$C$3:$C2384,"Sell"),0)</f>
        <v>0</v>
      </c>
      <c r="AB2384" s="111">
        <f t="shared" si="411"/>
        <v>0</v>
      </c>
      <c r="AC2384" s="111">
        <f>SUMIFS('Deductions and Deposits'!$H:$H,'Deductions and Deposits'!$G:$G,D2384,'Deductions and Deposits'!$F:$F,"&lt;="&amp;B2384)+SUMIFS($F$3:F2384,$D$3:D2384,D2384,$C$3:C2384,"Coin Deposit",$E$3:E2384,"")</f>
        <v>0</v>
      </c>
      <c r="AD2384" s="111">
        <f>SUMIFS('Deductions and Deposits'!$D:$D,'Deductions and Deposits'!$C:$C,D2384)+SUMIFS($F:$F,$D:$D,D2384,$C:$C,"Coin Deduction")</f>
        <v>0</v>
      </c>
      <c r="AE2384" s="111">
        <f>Table5[[#This Row],[Column4]]+Table5[[#This Row],[Column14]]+Table5[[#This Row],[Column19]]+Table5[[#This Row],[Column12]]</f>
        <v>0</v>
      </c>
      <c r="AF2384" s="111">
        <f>Table5[[#This Row],[Column5]]+Table5[[#This Row],[Column13]]+Table5[[#This Row],[Column21]]+Table5[[#This Row],[Column18]]</f>
        <v>0</v>
      </c>
      <c r="AG2384" s="111">
        <f t="shared" si="412"/>
        <v>0</v>
      </c>
      <c r="AH2384" s="111">
        <f t="shared" si="413"/>
        <v>0</v>
      </c>
      <c r="AI2384" s="111">
        <f>Table5[[#This Row],[Column17]]-Table5[[#This Row],[Column20]]</f>
        <v>0</v>
      </c>
      <c r="AJ2384" s="111">
        <f t="shared" si="414"/>
        <v>0</v>
      </c>
      <c r="AK2384" s="111">
        <f t="shared" si="407"/>
        <v>0</v>
      </c>
      <c r="AL2384" s="111">
        <f t="shared" si="415"/>
        <v>0</v>
      </c>
      <c r="AM2384" s="111" t="str">
        <f t="shared" si="416"/>
        <v/>
      </c>
      <c r="AN2384" s="111" t="str">
        <f t="shared" ca="1" si="417"/>
        <v/>
      </c>
    </row>
    <row r="2385" spans="1:40" ht="20.25" customHeight="1" x14ac:dyDescent="0.3">
      <c r="A2385" s="107"/>
      <c r="B2385" s="144"/>
      <c r="C2385" s="119"/>
      <c r="D2385" s="120"/>
      <c r="E2385" s="119"/>
      <c r="F2385" s="119"/>
      <c r="G2385" s="120"/>
      <c r="H2385" s="119"/>
      <c r="I2385" s="109"/>
      <c r="L2385" s="108"/>
      <c r="M2385" s="108"/>
      <c r="N2385" s="108"/>
      <c r="O2385" s="108"/>
      <c r="P2385" s="108"/>
      <c r="Q2385" s="108"/>
      <c r="R2385" s="108"/>
      <c r="S2385" s="108"/>
      <c r="T2385" s="100">
        <f t="shared" si="408"/>
        <v>0</v>
      </c>
      <c r="U2385" s="111"/>
      <c r="V2385" s="111"/>
      <c r="W2385" s="111">
        <f>SUMIFS($F$3:F2385,$D$3:D2385,D2385,$C$3:C2385,"Buy")+SUMIFS($F$3:F2385,$D$3:D2385,D2385,$C$3:C2385,"Coin Deposit",$E$3:E2385,"&lt;&gt;")</f>
        <v>0</v>
      </c>
      <c r="X2385" s="111">
        <f t="shared" si="409"/>
        <v>0</v>
      </c>
      <c r="Y2385" s="111">
        <f>IF($D2385=Y$1,SUMIFS($H$3:$H2385,$G$3:$G2385,Y$1,$C$3:$C2385,"Sell"),0)</f>
        <v>0</v>
      </c>
      <c r="Z2385" s="111">
        <f t="shared" si="410"/>
        <v>0</v>
      </c>
      <c r="AA2385" s="111">
        <f>IF($D2385=AA$1,SUMIFS($H$3:$H2385,$G$3:$G2385,AA$1,$C$3:$C2385,"Sell"),0)</f>
        <v>0</v>
      </c>
      <c r="AB2385" s="111">
        <f t="shared" si="411"/>
        <v>0</v>
      </c>
      <c r="AC2385" s="111">
        <f>SUMIFS('Deductions and Deposits'!$H:$H,'Deductions and Deposits'!$G:$G,D2385,'Deductions and Deposits'!$F:$F,"&lt;="&amp;B2385)+SUMIFS($F$3:F2385,$D$3:D2385,D2385,$C$3:C2385,"Coin Deposit",$E$3:E2385,"")</f>
        <v>0</v>
      </c>
      <c r="AD2385" s="111">
        <f>SUMIFS('Deductions and Deposits'!$D:$D,'Deductions and Deposits'!$C:$C,D2385)+SUMIFS($F:$F,$D:$D,D2385,$C:$C,"Coin Deduction")</f>
        <v>0</v>
      </c>
      <c r="AE2385" s="111">
        <f>Table5[[#This Row],[Column4]]+Table5[[#This Row],[Column14]]+Table5[[#This Row],[Column19]]+Table5[[#This Row],[Column12]]</f>
        <v>0</v>
      </c>
      <c r="AF2385" s="111">
        <f>Table5[[#This Row],[Column5]]+Table5[[#This Row],[Column13]]+Table5[[#This Row],[Column21]]+Table5[[#This Row],[Column18]]</f>
        <v>0</v>
      </c>
      <c r="AG2385" s="111">
        <f t="shared" si="412"/>
        <v>0</v>
      </c>
      <c r="AH2385" s="111">
        <f t="shared" si="413"/>
        <v>0</v>
      </c>
      <c r="AI2385" s="111">
        <f>Table5[[#This Row],[Column17]]-Table5[[#This Row],[Column20]]</f>
        <v>0</v>
      </c>
      <c r="AJ2385" s="111">
        <f t="shared" si="414"/>
        <v>0</v>
      </c>
      <c r="AK2385" s="111">
        <f t="shared" si="407"/>
        <v>0</v>
      </c>
      <c r="AL2385" s="111">
        <f t="shared" si="415"/>
        <v>0</v>
      </c>
      <c r="AM2385" s="111" t="str">
        <f t="shared" si="416"/>
        <v/>
      </c>
      <c r="AN2385" s="111" t="str">
        <f t="shared" ca="1" si="417"/>
        <v/>
      </c>
    </row>
    <row r="2386" spans="1:40" ht="20.25" customHeight="1" x14ac:dyDescent="0.3">
      <c r="A2386" s="107"/>
      <c r="B2386" s="144"/>
      <c r="C2386" s="119"/>
      <c r="D2386" s="120"/>
      <c r="E2386" s="119"/>
      <c r="F2386" s="119"/>
      <c r="G2386" s="120"/>
      <c r="H2386" s="119"/>
      <c r="I2386" s="109"/>
      <c r="L2386" s="108"/>
      <c r="M2386" s="108"/>
      <c r="N2386" s="108"/>
      <c r="O2386" s="108"/>
      <c r="P2386" s="108"/>
      <c r="Q2386" s="108"/>
      <c r="R2386" s="108"/>
      <c r="S2386" s="108"/>
      <c r="T2386" s="100">
        <f t="shared" si="408"/>
        <v>0</v>
      </c>
      <c r="U2386" s="111"/>
      <c r="V2386" s="111"/>
      <c r="W2386" s="111">
        <f>SUMIFS($F$3:F2386,$D$3:D2386,D2386,$C$3:C2386,"Buy")+SUMIFS($F$3:F2386,$D$3:D2386,D2386,$C$3:C2386,"Coin Deposit",$E$3:E2386,"&lt;&gt;")</f>
        <v>0</v>
      </c>
      <c r="X2386" s="111">
        <f t="shared" si="409"/>
        <v>0</v>
      </c>
      <c r="Y2386" s="111">
        <f>IF($D2386=Y$1,SUMIFS($H$3:$H2386,$G$3:$G2386,Y$1,$C$3:$C2386,"Sell"),0)</f>
        <v>0</v>
      </c>
      <c r="Z2386" s="111">
        <f t="shared" si="410"/>
        <v>0</v>
      </c>
      <c r="AA2386" s="111">
        <f>IF($D2386=AA$1,SUMIFS($H$3:$H2386,$G$3:$G2386,AA$1,$C$3:$C2386,"Sell"),0)</f>
        <v>0</v>
      </c>
      <c r="AB2386" s="111">
        <f t="shared" si="411"/>
        <v>0</v>
      </c>
      <c r="AC2386" s="111">
        <f>SUMIFS('Deductions and Deposits'!$H:$H,'Deductions and Deposits'!$G:$G,D2386,'Deductions and Deposits'!$F:$F,"&lt;="&amp;B2386)+SUMIFS($F$3:F2386,$D$3:D2386,D2386,$C$3:C2386,"Coin Deposit",$E$3:E2386,"")</f>
        <v>0</v>
      </c>
      <c r="AD2386" s="111">
        <f>SUMIFS('Deductions and Deposits'!$D:$D,'Deductions and Deposits'!$C:$C,D2386)+SUMIFS($F:$F,$D:$D,D2386,$C:$C,"Coin Deduction")</f>
        <v>0</v>
      </c>
      <c r="AE2386" s="111">
        <f>Table5[[#This Row],[Column4]]+Table5[[#This Row],[Column14]]+Table5[[#This Row],[Column19]]+Table5[[#This Row],[Column12]]</f>
        <v>0</v>
      </c>
      <c r="AF2386" s="111">
        <f>Table5[[#This Row],[Column5]]+Table5[[#This Row],[Column13]]+Table5[[#This Row],[Column21]]+Table5[[#This Row],[Column18]]</f>
        <v>0</v>
      </c>
      <c r="AG2386" s="111">
        <f t="shared" si="412"/>
        <v>0</v>
      </c>
      <c r="AH2386" s="111">
        <f t="shared" si="413"/>
        <v>0</v>
      </c>
      <c r="AI2386" s="111">
        <f>Table5[[#This Row],[Column17]]-Table5[[#This Row],[Column20]]</f>
        <v>0</v>
      </c>
      <c r="AJ2386" s="111">
        <f t="shared" si="414"/>
        <v>0</v>
      </c>
      <c r="AK2386" s="111">
        <f t="shared" si="407"/>
        <v>0</v>
      </c>
      <c r="AL2386" s="111">
        <f t="shared" si="415"/>
        <v>0</v>
      </c>
      <c r="AM2386" s="111" t="str">
        <f t="shared" si="416"/>
        <v/>
      </c>
      <c r="AN2386" s="111" t="str">
        <f t="shared" ca="1" si="417"/>
        <v/>
      </c>
    </row>
    <row r="2387" spans="1:40" ht="20.25" customHeight="1" x14ac:dyDescent="0.3">
      <c r="A2387" s="107"/>
      <c r="B2387" s="144"/>
      <c r="C2387" s="119"/>
      <c r="D2387" s="120"/>
      <c r="E2387" s="119"/>
      <c r="F2387" s="119"/>
      <c r="G2387" s="120"/>
      <c r="H2387" s="119"/>
      <c r="I2387" s="109"/>
      <c r="L2387" s="108"/>
      <c r="M2387" s="108"/>
      <c r="N2387" s="108"/>
      <c r="O2387" s="108"/>
      <c r="P2387" s="108"/>
      <c r="Q2387" s="108"/>
      <c r="R2387" s="108"/>
      <c r="S2387" s="108"/>
      <c r="T2387" s="100">
        <f t="shared" si="408"/>
        <v>0</v>
      </c>
      <c r="U2387" s="111"/>
      <c r="V2387" s="111"/>
      <c r="W2387" s="111">
        <f>SUMIFS($F$3:F2387,$D$3:D2387,D2387,$C$3:C2387,"Buy")+SUMIFS($F$3:F2387,$D$3:D2387,D2387,$C$3:C2387,"Coin Deposit",$E$3:E2387,"&lt;&gt;")</f>
        <v>0</v>
      </c>
      <c r="X2387" s="111">
        <f t="shared" si="409"/>
        <v>0</v>
      </c>
      <c r="Y2387" s="111">
        <f>IF($D2387=Y$1,SUMIFS($H$3:$H2387,$G$3:$G2387,Y$1,$C$3:$C2387,"Sell"),0)</f>
        <v>0</v>
      </c>
      <c r="Z2387" s="111">
        <f t="shared" si="410"/>
        <v>0</v>
      </c>
      <c r="AA2387" s="111">
        <f>IF($D2387=AA$1,SUMIFS($H$3:$H2387,$G$3:$G2387,AA$1,$C$3:$C2387,"Sell"),0)</f>
        <v>0</v>
      </c>
      <c r="AB2387" s="111">
        <f t="shared" si="411"/>
        <v>0</v>
      </c>
      <c r="AC2387" s="111">
        <f>SUMIFS('Deductions and Deposits'!$H:$H,'Deductions and Deposits'!$G:$G,D2387,'Deductions and Deposits'!$F:$F,"&lt;="&amp;B2387)+SUMIFS($F$3:F2387,$D$3:D2387,D2387,$C$3:C2387,"Coin Deposit",$E$3:E2387,"")</f>
        <v>0</v>
      </c>
      <c r="AD2387" s="111">
        <f>SUMIFS('Deductions and Deposits'!$D:$D,'Deductions and Deposits'!$C:$C,D2387)+SUMIFS($F:$F,$D:$D,D2387,$C:$C,"Coin Deduction")</f>
        <v>0</v>
      </c>
      <c r="AE2387" s="111">
        <f>Table5[[#This Row],[Column4]]+Table5[[#This Row],[Column14]]+Table5[[#This Row],[Column19]]+Table5[[#This Row],[Column12]]</f>
        <v>0</v>
      </c>
      <c r="AF2387" s="111">
        <f>Table5[[#This Row],[Column5]]+Table5[[#This Row],[Column13]]+Table5[[#This Row],[Column21]]+Table5[[#This Row],[Column18]]</f>
        <v>0</v>
      </c>
      <c r="AG2387" s="111">
        <f t="shared" si="412"/>
        <v>0</v>
      </c>
      <c r="AH2387" s="111">
        <f t="shared" si="413"/>
        <v>0</v>
      </c>
      <c r="AI2387" s="111">
        <f>Table5[[#This Row],[Column17]]-Table5[[#This Row],[Column20]]</f>
        <v>0</v>
      </c>
      <c r="AJ2387" s="111">
        <f t="shared" si="414"/>
        <v>0</v>
      </c>
      <c r="AK2387" s="111">
        <f t="shared" si="407"/>
        <v>0</v>
      </c>
      <c r="AL2387" s="111">
        <f t="shared" si="415"/>
        <v>0</v>
      </c>
      <c r="AM2387" s="111" t="str">
        <f t="shared" si="416"/>
        <v/>
      </c>
      <c r="AN2387" s="111" t="str">
        <f t="shared" ca="1" si="417"/>
        <v/>
      </c>
    </row>
    <row r="2388" spans="1:40" ht="20.25" customHeight="1" x14ac:dyDescent="0.3">
      <c r="A2388" s="107"/>
      <c r="B2388" s="144"/>
      <c r="C2388" s="119"/>
      <c r="D2388" s="120"/>
      <c r="E2388" s="119"/>
      <c r="F2388" s="119"/>
      <c r="G2388" s="120"/>
      <c r="H2388" s="119"/>
      <c r="I2388" s="109"/>
      <c r="L2388" s="108"/>
      <c r="M2388" s="108"/>
      <c r="N2388" s="108"/>
      <c r="O2388" s="108"/>
      <c r="P2388" s="108"/>
      <c r="Q2388" s="108"/>
      <c r="R2388" s="108"/>
      <c r="S2388" s="108"/>
      <c r="T2388" s="100">
        <f t="shared" si="408"/>
        <v>0</v>
      </c>
      <c r="U2388" s="111"/>
      <c r="V2388" s="111"/>
      <c r="W2388" s="111">
        <f>SUMIFS($F$3:F2388,$D$3:D2388,D2388,$C$3:C2388,"Buy")+SUMIFS($F$3:F2388,$D$3:D2388,D2388,$C$3:C2388,"Coin Deposit",$E$3:E2388,"&lt;&gt;")</f>
        <v>0</v>
      </c>
      <c r="X2388" s="111">
        <f t="shared" si="409"/>
        <v>0</v>
      </c>
      <c r="Y2388" s="111">
        <f>IF($D2388=Y$1,SUMIFS($H$3:$H2388,$G$3:$G2388,Y$1,$C$3:$C2388,"Sell"),0)</f>
        <v>0</v>
      </c>
      <c r="Z2388" s="111">
        <f t="shared" si="410"/>
        <v>0</v>
      </c>
      <c r="AA2388" s="111">
        <f>IF($D2388=AA$1,SUMIFS($H$3:$H2388,$G$3:$G2388,AA$1,$C$3:$C2388,"Sell"),0)</f>
        <v>0</v>
      </c>
      <c r="AB2388" s="111">
        <f t="shared" si="411"/>
        <v>0</v>
      </c>
      <c r="AC2388" s="111">
        <f>SUMIFS('Deductions and Deposits'!$H:$H,'Deductions and Deposits'!$G:$G,D2388,'Deductions and Deposits'!$F:$F,"&lt;="&amp;B2388)+SUMIFS($F$3:F2388,$D$3:D2388,D2388,$C$3:C2388,"Coin Deposit",$E$3:E2388,"")</f>
        <v>0</v>
      </c>
      <c r="AD2388" s="111">
        <f>SUMIFS('Deductions and Deposits'!$D:$D,'Deductions and Deposits'!$C:$C,D2388)+SUMIFS($F:$F,$D:$D,D2388,$C:$C,"Coin Deduction")</f>
        <v>0</v>
      </c>
      <c r="AE2388" s="111">
        <f>Table5[[#This Row],[Column4]]+Table5[[#This Row],[Column14]]+Table5[[#This Row],[Column19]]+Table5[[#This Row],[Column12]]</f>
        <v>0</v>
      </c>
      <c r="AF2388" s="111">
        <f>Table5[[#This Row],[Column5]]+Table5[[#This Row],[Column13]]+Table5[[#This Row],[Column21]]+Table5[[#This Row],[Column18]]</f>
        <v>0</v>
      </c>
      <c r="AG2388" s="111">
        <f t="shared" si="412"/>
        <v>0</v>
      </c>
      <c r="AH2388" s="111">
        <f t="shared" si="413"/>
        <v>0</v>
      </c>
      <c r="AI2388" s="111">
        <f>Table5[[#This Row],[Column17]]-Table5[[#This Row],[Column20]]</f>
        <v>0</v>
      </c>
      <c r="AJ2388" s="111">
        <f t="shared" si="414"/>
        <v>0</v>
      </c>
      <c r="AK2388" s="111">
        <f t="shared" si="407"/>
        <v>0</v>
      </c>
      <c r="AL2388" s="111">
        <f t="shared" si="415"/>
        <v>0</v>
      </c>
      <c r="AM2388" s="111" t="str">
        <f t="shared" si="416"/>
        <v/>
      </c>
      <c r="AN2388" s="111" t="str">
        <f t="shared" ca="1" si="417"/>
        <v/>
      </c>
    </row>
    <row r="2389" spans="1:40" ht="20.25" customHeight="1" x14ac:dyDescent="0.3">
      <c r="A2389" s="107"/>
      <c r="B2389" s="144"/>
      <c r="C2389" s="119"/>
      <c r="D2389" s="120"/>
      <c r="E2389" s="119"/>
      <c r="F2389" s="119"/>
      <c r="G2389" s="120"/>
      <c r="H2389" s="119"/>
      <c r="I2389" s="109"/>
      <c r="L2389" s="108"/>
      <c r="M2389" s="108"/>
      <c r="N2389" s="108"/>
      <c r="O2389" s="108"/>
      <c r="P2389" s="108"/>
      <c r="Q2389" s="108"/>
      <c r="R2389" s="108"/>
      <c r="S2389" s="108"/>
      <c r="T2389" s="100">
        <f t="shared" si="408"/>
        <v>0</v>
      </c>
      <c r="U2389" s="111"/>
      <c r="V2389" s="111"/>
      <c r="W2389" s="111">
        <f>SUMIFS($F$3:F2389,$D$3:D2389,D2389,$C$3:C2389,"Buy")+SUMIFS($F$3:F2389,$D$3:D2389,D2389,$C$3:C2389,"Coin Deposit",$E$3:E2389,"&lt;&gt;")</f>
        <v>0</v>
      </c>
      <c r="X2389" s="111">
        <f t="shared" si="409"/>
        <v>0</v>
      </c>
      <c r="Y2389" s="111">
        <f>IF($D2389=Y$1,SUMIFS($H$3:$H2389,$G$3:$G2389,Y$1,$C$3:$C2389,"Sell"),0)</f>
        <v>0</v>
      </c>
      <c r="Z2389" s="111">
        <f t="shared" si="410"/>
        <v>0</v>
      </c>
      <c r="AA2389" s="111">
        <f>IF($D2389=AA$1,SUMIFS($H$3:$H2389,$G$3:$G2389,AA$1,$C$3:$C2389,"Sell"),0)</f>
        <v>0</v>
      </c>
      <c r="AB2389" s="111">
        <f t="shared" si="411"/>
        <v>0</v>
      </c>
      <c r="AC2389" s="111">
        <f>SUMIFS('Deductions and Deposits'!$H:$H,'Deductions and Deposits'!$G:$G,D2389,'Deductions and Deposits'!$F:$F,"&lt;="&amp;B2389)+SUMIFS($F$3:F2389,$D$3:D2389,D2389,$C$3:C2389,"Coin Deposit",$E$3:E2389,"")</f>
        <v>0</v>
      </c>
      <c r="AD2389" s="111">
        <f>SUMIFS('Deductions and Deposits'!$D:$D,'Deductions and Deposits'!$C:$C,D2389)+SUMIFS($F:$F,$D:$D,D2389,$C:$C,"Coin Deduction")</f>
        <v>0</v>
      </c>
      <c r="AE2389" s="111">
        <f>Table5[[#This Row],[Column4]]+Table5[[#This Row],[Column14]]+Table5[[#This Row],[Column19]]+Table5[[#This Row],[Column12]]</f>
        <v>0</v>
      </c>
      <c r="AF2389" s="111">
        <f>Table5[[#This Row],[Column5]]+Table5[[#This Row],[Column13]]+Table5[[#This Row],[Column21]]+Table5[[#This Row],[Column18]]</f>
        <v>0</v>
      </c>
      <c r="AG2389" s="111">
        <f t="shared" si="412"/>
        <v>0</v>
      </c>
      <c r="AH2389" s="111">
        <f t="shared" si="413"/>
        <v>0</v>
      </c>
      <c r="AI2389" s="111">
        <f>Table5[[#This Row],[Column17]]-Table5[[#This Row],[Column20]]</f>
        <v>0</v>
      </c>
      <c r="AJ2389" s="111">
        <f t="shared" si="414"/>
        <v>0</v>
      </c>
      <c r="AK2389" s="111">
        <f t="shared" si="407"/>
        <v>0</v>
      </c>
      <c r="AL2389" s="111">
        <f t="shared" si="415"/>
        <v>0</v>
      </c>
      <c r="AM2389" s="111" t="str">
        <f t="shared" si="416"/>
        <v/>
      </c>
      <c r="AN2389" s="111" t="str">
        <f t="shared" ca="1" si="417"/>
        <v/>
      </c>
    </row>
    <row r="2390" spans="1:40" ht="20.25" customHeight="1" x14ac:dyDescent="0.3">
      <c r="A2390" s="107"/>
      <c r="B2390" s="144"/>
      <c r="C2390" s="119"/>
      <c r="D2390" s="120"/>
      <c r="E2390" s="119"/>
      <c r="F2390" s="119"/>
      <c r="G2390" s="120"/>
      <c r="H2390" s="119"/>
      <c r="I2390" s="109"/>
      <c r="L2390" s="108"/>
      <c r="M2390" s="108"/>
      <c r="N2390" s="108"/>
      <c r="O2390" s="108"/>
      <c r="P2390" s="108"/>
      <c r="Q2390" s="108"/>
      <c r="R2390" s="108"/>
      <c r="S2390" s="108"/>
      <c r="T2390" s="100">
        <f t="shared" si="408"/>
        <v>0</v>
      </c>
      <c r="U2390" s="111"/>
      <c r="V2390" s="111"/>
      <c r="W2390" s="111">
        <f>SUMIFS($F$3:F2390,$D$3:D2390,D2390,$C$3:C2390,"Buy")+SUMIFS($F$3:F2390,$D$3:D2390,D2390,$C$3:C2390,"Coin Deposit",$E$3:E2390,"&lt;&gt;")</f>
        <v>0</v>
      </c>
      <c r="X2390" s="111">
        <f t="shared" si="409"/>
        <v>0</v>
      </c>
      <c r="Y2390" s="111">
        <f>IF($D2390=Y$1,SUMIFS($H$3:$H2390,$G$3:$G2390,Y$1,$C$3:$C2390,"Sell"),0)</f>
        <v>0</v>
      </c>
      <c r="Z2390" s="111">
        <f t="shared" si="410"/>
        <v>0</v>
      </c>
      <c r="AA2390" s="111">
        <f>IF($D2390=AA$1,SUMIFS($H$3:$H2390,$G$3:$G2390,AA$1,$C$3:$C2390,"Sell"),0)</f>
        <v>0</v>
      </c>
      <c r="AB2390" s="111">
        <f t="shared" si="411"/>
        <v>0</v>
      </c>
      <c r="AC2390" s="111">
        <f>SUMIFS('Deductions and Deposits'!$H:$H,'Deductions and Deposits'!$G:$G,D2390,'Deductions and Deposits'!$F:$F,"&lt;="&amp;B2390)+SUMIFS($F$3:F2390,$D$3:D2390,D2390,$C$3:C2390,"Coin Deposit",$E$3:E2390,"")</f>
        <v>0</v>
      </c>
      <c r="AD2390" s="111">
        <f>SUMIFS('Deductions and Deposits'!$D:$D,'Deductions and Deposits'!$C:$C,D2390)+SUMIFS($F:$F,$D:$D,D2390,$C:$C,"Coin Deduction")</f>
        <v>0</v>
      </c>
      <c r="AE2390" s="111">
        <f>Table5[[#This Row],[Column4]]+Table5[[#This Row],[Column14]]+Table5[[#This Row],[Column19]]+Table5[[#This Row],[Column12]]</f>
        <v>0</v>
      </c>
      <c r="AF2390" s="111">
        <f>Table5[[#This Row],[Column5]]+Table5[[#This Row],[Column13]]+Table5[[#This Row],[Column21]]+Table5[[#This Row],[Column18]]</f>
        <v>0</v>
      </c>
      <c r="AG2390" s="111">
        <f t="shared" si="412"/>
        <v>0</v>
      </c>
      <c r="AH2390" s="111">
        <f t="shared" si="413"/>
        <v>0</v>
      </c>
      <c r="AI2390" s="111">
        <f>Table5[[#This Row],[Column17]]-Table5[[#This Row],[Column20]]</f>
        <v>0</v>
      </c>
      <c r="AJ2390" s="111">
        <f t="shared" si="414"/>
        <v>0</v>
      </c>
      <c r="AK2390" s="111">
        <f t="shared" si="407"/>
        <v>0</v>
      </c>
      <c r="AL2390" s="111">
        <f t="shared" si="415"/>
        <v>0</v>
      </c>
      <c r="AM2390" s="111" t="str">
        <f t="shared" si="416"/>
        <v/>
      </c>
      <c r="AN2390" s="111" t="str">
        <f t="shared" ca="1" si="417"/>
        <v/>
      </c>
    </row>
    <row r="2391" spans="1:40" ht="20.25" customHeight="1" x14ac:dyDescent="0.3">
      <c r="A2391" s="107"/>
      <c r="B2391" s="144"/>
      <c r="C2391" s="119"/>
      <c r="D2391" s="120"/>
      <c r="E2391" s="119"/>
      <c r="F2391" s="119"/>
      <c r="G2391" s="120"/>
      <c r="H2391" s="119"/>
      <c r="I2391" s="109"/>
      <c r="L2391" s="108"/>
      <c r="M2391" s="108"/>
      <c r="N2391" s="108"/>
      <c r="O2391" s="108"/>
      <c r="P2391" s="108"/>
      <c r="Q2391" s="108"/>
      <c r="R2391" s="108"/>
      <c r="S2391" s="108"/>
      <c r="T2391" s="100">
        <f t="shared" si="408"/>
        <v>0</v>
      </c>
      <c r="U2391" s="111"/>
      <c r="V2391" s="111"/>
      <c r="W2391" s="111">
        <f>SUMIFS($F$3:F2391,$D$3:D2391,D2391,$C$3:C2391,"Buy")+SUMIFS($F$3:F2391,$D$3:D2391,D2391,$C$3:C2391,"Coin Deposit",$E$3:E2391,"&lt;&gt;")</f>
        <v>0</v>
      </c>
      <c r="X2391" s="111">
        <f t="shared" si="409"/>
        <v>0</v>
      </c>
      <c r="Y2391" s="111">
        <f>IF($D2391=Y$1,SUMIFS($H$3:$H2391,$G$3:$G2391,Y$1,$C$3:$C2391,"Sell"),0)</f>
        <v>0</v>
      </c>
      <c r="Z2391" s="111">
        <f t="shared" si="410"/>
        <v>0</v>
      </c>
      <c r="AA2391" s="111">
        <f>IF($D2391=AA$1,SUMIFS($H$3:$H2391,$G$3:$G2391,AA$1,$C$3:$C2391,"Sell"),0)</f>
        <v>0</v>
      </c>
      <c r="AB2391" s="111">
        <f t="shared" si="411"/>
        <v>0</v>
      </c>
      <c r="AC2391" s="111">
        <f>SUMIFS('Deductions and Deposits'!$H:$H,'Deductions and Deposits'!$G:$G,D2391,'Deductions and Deposits'!$F:$F,"&lt;="&amp;B2391)+SUMIFS($F$3:F2391,$D$3:D2391,D2391,$C$3:C2391,"Coin Deposit",$E$3:E2391,"")</f>
        <v>0</v>
      </c>
      <c r="AD2391" s="111">
        <f>SUMIFS('Deductions and Deposits'!$D:$D,'Deductions and Deposits'!$C:$C,D2391)+SUMIFS($F:$F,$D:$D,D2391,$C:$C,"Coin Deduction")</f>
        <v>0</v>
      </c>
      <c r="AE2391" s="111">
        <f>Table5[[#This Row],[Column4]]+Table5[[#This Row],[Column14]]+Table5[[#This Row],[Column19]]+Table5[[#This Row],[Column12]]</f>
        <v>0</v>
      </c>
      <c r="AF2391" s="111">
        <f>Table5[[#This Row],[Column5]]+Table5[[#This Row],[Column13]]+Table5[[#This Row],[Column21]]+Table5[[#This Row],[Column18]]</f>
        <v>0</v>
      </c>
      <c r="AG2391" s="111">
        <f t="shared" si="412"/>
        <v>0</v>
      </c>
      <c r="AH2391" s="111">
        <f t="shared" si="413"/>
        <v>0</v>
      </c>
      <c r="AI2391" s="111">
        <f>Table5[[#This Row],[Column17]]-Table5[[#This Row],[Column20]]</f>
        <v>0</v>
      </c>
      <c r="AJ2391" s="111">
        <f t="shared" si="414"/>
        <v>0</v>
      </c>
      <c r="AK2391" s="111">
        <f t="shared" si="407"/>
        <v>0</v>
      </c>
      <c r="AL2391" s="111">
        <f t="shared" si="415"/>
        <v>0</v>
      </c>
      <c r="AM2391" s="111" t="str">
        <f t="shared" si="416"/>
        <v/>
      </c>
      <c r="AN2391" s="111" t="str">
        <f t="shared" ca="1" si="417"/>
        <v/>
      </c>
    </row>
    <row r="2392" spans="1:40" ht="20.25" customHeight="1" x14ac:dyDescent="0.3">
      <c r="A2392" s="107"/>
      <c r="B2392" s="144"/>
      <c r="C2392" s="119"/>
      <c r="D2392" s="120"/>
      <c r="E2392" s="119"/>
      <c r="F2392" s="119"/>
      <c r="G2392" s="120"/>
      <c r="H2392" s="119"/>
      <c r="I2392" s="109"/>
      <c r="L2392" s="108"/>
      <c r="M2392" s="108"/>
      <c r="N2392" s="108"/>
      <c r="O2392" s="108"/>
      <c r="P2392" s="108"/>
      <c r="Q2392" s="108"/>
      <c r="R2392" s="108"/>
      <c r="S2392" s="108"/>
      <c r="T2392" s="100">
        <f t="shared" si="408"/>
        <v>0</v>
      </c>
      <c r="U2392" s="111"/>
      <c r="V2392" s="111"/>
      <c r="W2392" s="111">
        <f>SUMIFS($F$3:F2392,$D$3:D2392,D2392,$C$3:C2392,"Buy")+SUMIFS($F$3:F2392,$D$3:D2392,D2392,$C$3:C2392,"Coin Deposit",$E$3:E2392,"&lt;&gt;")</f>
        <v>0</v>
      </c>
      <c r="X2392" s="111">
        <f t="shared" si="409"/>
        <v>0</v>
      </c>
      <c r="Y2392" s="111">
        <f>IF($D2392=Y$1,SUMIFS($H$3:$H2392,$G$3:$G2392,Y$1,$C$3:$C2392,"Sell"),0)</f>
        <v>0</v>
      </c>
      <c r="Z2392" s="111">
        <f t="shared" si="410"/>
        <v>0</v>
      </c>
      <c r="AA2392" s="111">
        <f>IF($D2392=AA$1,SUMIFS($H$3:$H2392,$G$3:$G2392,AA$1,$C$3:$C2392,"Sell"),0)</f>
        <v>0</v>
      </c>
      <c r="AB2392" s="111">
        <f t="shared" si="411"/>
        <v>0</v>
      </c>
      <c r="AC2392" s="111">
        <f>SUMIFS('Deductions and Deposits'!$H:$H,'Deductions and Deposits'!$G:$G,D2392,'Deductions and Deposits'!$F:$F,"&lt;="&amp;B2392)+SUMIFS($F$3:F2392,$D$3:D2392,D2392,$C$3:C2392,"Coin Deposit",$E$3:E2392,"")</f>
        <v>0</v>
      </c>
      <c r="AD2392" s="111">
        <f>SUMIFS('Deductions and Deposits'!$D:$D,'Deductions and Deposits'!$C:$C,D2392)+SUMIFS($F:$F,$D:$D,D2392,$C:$C,"Coin Deduction")</f>
        <v>0</v>
      </c>
      <c r="AE2392" s="111">
        <f>Table5[[#This Row],[Column4]]+Table5[[#This Row],[Column14]]+Table5[[#This Row],[Column19]]+Table5[[#This Row],[Column12]]</f>
        <v>0</v>
      </c>
      <c r="AF2392" s="111">
        <f>Table5[[#This Row],[Column5]]+Table5[[#This Row],[Column13]]+Table5[[#This Row],[Column21]]+Table5[[#This Row],[Column18]]</f>
        <v>0</v>
      </c>
      <c r="AG2392" s="111">
        <f t="shared" si="412"/>
        <v>0</v>
      </c>
      <c r="AH2392" s="111">
        <f t="shared" si="413"/>
        <v>0</v>
      </c>
      <c r="AI2392" s="111">
        <f>Table5[[#This Row],[Column17]]-Table5[[#This Row],[Column20]]</f>
        <v>0</v>
      </c>
      <c r="AJ2392" s="111">
        <f t="shared" si="414"/>
        <v>0</v>
      </c>
      <c r="AK2392" s="111">
        <f t="shared" si="407"/>
        <v>0</v>
      </c>
      <c r="AL2392" s="111">
        <f t="shared" si="415"/>
        <v>0</v>
      </c>
      <c r="AM2392" s="111" t="str">
        <f t="shared" si="416"/>
        <v/>
      </c>
      <c r="AN2392" s="111" t="str">
        <f t="shared" ca="1" si="417"/>
        <v/>
      </c>
    </row>
    <row r="2393" spans="1:40" ht="20.25" customHeight="1" x14ac:dyDescent="0.3">
      <c r="A2393" s="107"/>
      <c r="B2393" s="144"/>
      <c r="C2393" s="119"/>
      <c r="D2393" s="120"/>
      <c r="E2393" s="119"/>
      <c r="F2393" s="119"/>
      <c r="G2393" s="120"/>
      <c r="H2393" s="119"/>
      <c r="I2393" s="109"/>
      <c r="L2393" s="108"/>
      <c r="M2393" s="108"/>
      <c r="N2393" s="108"/>
      <c r="O2393" s="108"/>
      <c r="P2393" s="108"/>
      <c r="Q2393" s="108"/>
      <c r="R2393" s="108"/>
      <c r="S2393" s="108"/>
      <c r="T2393" s="100">
        <f t="shared" si="408"/>
        <v>0</v>
      </c>
      <c r="U2393" s="111"/>
      <c r="V2393" s="111"/>
      <c r="W2393" s="111">
        <f>SUMIFS($F$3:F2393,$D$3:D2393,D2393,$C$3:C2393,"Buy")+SUMIFS($F$3:F2393,$D$3:D2393,D2393,$C$3:C2393,"Coin Deposit",$E$3:E2393,"&lt;&gt;")</f>
        <v>0</v>
      </c>
      <c r="X2393" s="111">
        <f t="shared" si="409"/>
        <v>0</v>
      </c>
      <c r="Y2393" s="111">
        <f>IF($D2393=Y$1,SUMIFS($H$3:$H2393,$G$3:$G2393,Y$1,$C$3:$C2393,"Sell"),0)</f>
        <v>0</v>
      </c>
      <c r="Z2393" s="111">
        <f t="shared" si="410"/>
        <v>0</v>
      </c>
      <c r="AA2393" s="111">
        <f>IF($D2393=AA$1,SUMIFS($H$3:$H2393,$G$3:$G2393,AA$1,$C$3:$C2393,"Sell"),0)</f>
        <v>0</v>
      </c>
      <c r="AB2393" s="111">
        <f t="shared" si="411"/>
        <v>0</v>
      </c>
      <c r="AC2393" s="111">
        <f>SUMIFS('Deductions and Deposits'!$H:$H,'Deductions and Deposits'!$G:$G,D2393,'Deductions and Deposits'!$F:$F,"&lt;="&amp;B2393)+SUMIFS($F$3:F2393,$D$3:D2393,D2393,$C$3:C2393,"Coin Deposit",$E$3:E2393,"")</f>
        <v>0</v>
      </c>
      <c r="AD2393" s="111">
        <f>SUMIFS('Deductions and Deposits'!$D:$D,'Deductions and Deposits'!$C:$C,D2393)+SUMIFS($F:$F,$D:$D,D2393,$C:$C,"Coin Deduction")</f>
        <v>0</v>
      </c>
      <c r="AE2393" s="111">
        <f>Table5[[#This Row],[Column4]]+Table5[[#This Row],[Column14]]+Table5[[#This Row],[Column19]]+Table5[[#This Row],[Column12]]</f>
        <v>0</v>
      </c>
      <c r="AF2393" s="111">
        <f>Table5[[#This Row],[Column5]]+Table5[[#This Row],[Column13]]+Table5[[#This Row],[Column21]]+Table5[[#This Row],[Column18]]</f>
        <v>0</v>
      </c>
      <c r="AG2393" s="111">
        <f t="shared" si="412"/>
        <v>0</v>
      </c>
      <c r="AH2393" s="111">
        <f t="shared" si="413"/>
        <v>0</v>
      </c>
      <c r="AI2393" s="111">
        <f>Table5[[#This Row],[Column17]]-Table5[[#This Row],[Column20]]</f>
        <v>0</v>
      </c>
      <c r="AJ2393" s="111">
        <f t="shared" si="414"/>
        <v>0</v>
      </c>
      <c r="AK2393" s="111">
        <f t="shared" si="407"/>
        <v>0</v>
      </c>
      <c r="AL2393" s="111">
        <f t="shared" si="415"/>
        <v>0</v>
      </c>
      <c r="AM2393" s="111" t="str">
        <f t="shared" si="416"/>
        <v/>
      </c>
      <c r="AN2393" s="111" t="str">
        <f t="shared" ca="1" si="417"/>
        <v/>
      </c>
    </row>
    <row r="2394" spans="1:40" ht="20.25" customHeight="1" x14ac:dyDescent="0.3">
      <c r="A2394" s="107"/>
      <c r="B2394" s="144"/>
      <c r="C2394" s="119"/>
      <c r="D2394" s="120"/>
      <c r="E2394" s="119"/>
      <c r="F2394" s="119"/>
      <c r="G2394" s="120"/>
      <c r="H2394" s="119"/>
      <c r="I2394" s="109"/>
      <c r="L2394" s="108"/>
      <c r="M2394" s="108"/>
      <c r="N2394" s="108"/>
      <c r="O2394" s="108"/>
      <c r="P2394" s="108"/>
      <c r="Q2394" s="108"/>
      <c r="R2394" s="108"/>
      <c r="S2394" s="108"/>
      <c r="T2394" s="100">
        <f t="shared" si="408"/>
        <v>0</v>
      </c>
      <c r="U2394" s="111"/>
      <c r="V2394" s="111"/>
      <c r="W2394" s="111">
        <f>SUMIFS($F$3:F2394,$D$3:D2394,D2394,$C$3:C2394,"Buy")+SUMIFS($F$3:F2394,$D$3:D2394,D2394,$C$3:C2394,"Coin Deposit",$E$3:E2394,"&lt;&gt;")</f>
        <v>0</v>
      </c>
      <c r="X2394" s="111">
        <f t="shared" si="409"/>
        <v>0</v>
      </c>
      <c r="Y2394" s="111">
        <f>IF($D2394=Y$1,SUMIFS($H$3:$H2394,$G$3:$G2394,Y$1,$C$3:$C2394,"Sell"),0)</f>
        <v>0</v>
      </c>
      <c r="Z2394" s="111">
        <f t="shared" si="410"/>
        <v>0</v>
      </c>
      <c r="AA2394" s="111">
        <f>IF($D2394=AA$1,SUMIFS($H$3:$H2394,$G$3:$G2394,AA$1,$C$3:$C2394,"Sell"),0)</f>
        <v>0</v>
      </c>
      <c r="AB2394" s="111">
        <f t="shared" si="411"/>
        <v>0</v>
      </c>
      <c r="AC2394" s="111">
        <f>SUMIFS('Deductions and Deposits'!$H:$H,'Deductions and Deposits'!$G:$G,D2394,'Deductions and Deposits'!$F:$F,"&lt;="&amp;B2394)+SUMIFS($F$3:F2394,$D$3:D2394,D2394,$C$3:C2394,"Coin Deposit",$E$3:E2394,"")</f>
        <v>0</v>
      </c>
      <c r="AD2394" s="111">
        <f>SUMIFS('Deductions and Deposits'!$D:$D,'Deductions and Deposits'!$C:$C,D2394)+SUMIFS($F:$F,$D:$D,D2394,$C:$C,"Coin Deduction")</f>
        <v>0</v>
      </c>
      <c r="AE2394" s="111">
        <f>Table5[[#This Row],[Column4]]+Table5[[#This Row],[Column14]]+Table5[[#This Row],[Column19]]+Table5[[#This Row],[Column12]]</f>
        <v>0</v>
      </c>
      <c r="AF2394" s="111">
        <f>Table5[[#This Row],[Column5]]+Table5[[#This Row],[Column13]]+Table5[[#This Row],[Column21]]+Table5[[#This Row],[Column18]]</f>
        <v>0</v>
      </c>
      <c r="AG2394" s="111">
        <f t="shared" si="412"/>
        <v>0</v>
      </c>
      <c r="AH2394" s="111">
        <f t="shared" si="413"/>
        <v>0</v>
      </c>
      <c r="AI2394" s="111">
        <f>Table5[[#This Row],[Column17]]-Table5[[#This Row],[Column20]]</f>
        <v>0</v>
      </c>
      <c r="AJ2394" s="111">
        <f t="shared" si="414"/>
        <v>0</v>
      </c>
      <c r="AK2394" s="111">
        <f t="shared" si="407"/>
        <v>0</v>
      </c>
      <c r="AL2394" s="111">
        <f t="shared" si="415"/>
        <v>0</v>
      </c>
      <c r="AM2394" s="111" t="str">
        <f t="shared" si="416"/>
        <v/>
      </c>
      <c r="AN2394" s="111" t="str">
        <f t="shared" ca="1" si="417"/>
        <v/>
      </c>
    </row>
    <row r="2395" spans="1:40" ht="20.25" customHeight="1" x14ac:dyDescent="0.3">
      <c r="A2395" s="107"/>
      <c r="B2395" s="144"/>
      <c r="C2395" s="119"/>
      <c r="D2395" s="120"/>
      <c r="E2395" s="119"/>
      <c r="F2395" s="119"/>
      <c r="G2395" s="120"/>
      <c r="H2395" s="119"/>
      <c r="I2395" s="109"/>
      <c r="L2395" s="108"/>
      <c r="M2395" s="108"/>
      <c r="N2395" s="108"/>
      <c r="O2395" s="108"/>
      <c r="P2395" s="108"/>
      <c r="Q2395" s="108"/>
      <c r="R2395" s="108"/>
      <c r="S2395" s="108"/>
      <c r="T2395" s="100">
        <f t="shared" si="408"/>
        <v>0</v>
      </c>
      <c r="U2395" s="111"/>
      <c r="V2395" s="111"/>
      <c r="W2395" s="111">
        <f>SUMIFS($F$3:F2395,$D$3:D2395,D2395,$C$3:C2395,"Buy")+SUMIFS($F$3:F2395,$D$3:D2395,D2395,$C$3:C2395,"Coin Deposit",$E$3:E2395,"&lt;&gt;")</f>
        <v>0</v>
      </c>
      <c r="X2395" s="111">
        <f t="shared" si="409"/>
        <v>0</v>
      </c>
      <c r="Y2395" s="111">
        <f>IF($D2395=Y$1,SUMIFS($H$3:$H2395,$G$3:$G2395,Y$1,$C$3:$C2395,"Sell"),0)</f>
        <v>0</v>
      </c>
      <c r="Z2395" s="111">
        <f t="shared" si="410"/>
        <v>0</v>
      </c>
      <c r="AA2395" s="111">
        <f>IF($D2395=AA$1,SUMIFS($H$3:$H2395,$G$3:$G2395,AA$1,$C$3:$C2395,"Sell"),0)</f>
        <v>0</v>
      </c>
      <c r="AB2395" s="111">
        <f t="shared" si="411"/>
        <v>0</v>
      </c>
      <c r="AC2395" s="111">
        <f>SUMIFS('Deductions and Deposits'!$H:$H,'Deductions and Deposits'!$G:$G,D2395,'Deductions and Deposits'!$F:$F,"&lt;="&amp;B2395)+SUMIFS($F$3:F2395,$D$3:D2395,D2395,$C$3:C2395,"Coin Deposit",$E$3:E2395,"")</f>
        <v>0</v>
      </c>
      <c r="AD2395" s="111">
        <f>SUMIFS('Deductions and Deposits'!$D:$D,'Deductions and Deposits'!$C:$C,D2395)+SUMIFS($F:$F,$D:$D,D2395,$C:$C,"Coin Deduction")</f>
        <v>0</v>
      </c>
      <c r="AE2395" s="111">
        <f>Table5[[#This Row],[Column4]]+Table5[[#This Row],[Column14]]+Table5[[#This Row],[Column19]]+Table5[[#This Row],[Column12]]</f>
        <v>0</v>
      </c>
      <c r="AF2395" s="111">
        <f>Table5[[#This Row],[Column5]]+Table5[[#This Row],[Column13]]+Table5[[#This Row],[Column21]]+Table5[[#This Row],[Column18]]</f>
        <v>0</v>
      </c>
      <c r="AG2395" s="111">
        <f t="shared" si="412"/>
        <v>0</v>
      </c>
      <c r="AH2395" s="111">
        <f t="shared" si="413"/>
        <v>0</v>
      </c>
      <c r="AI2395" s="111">
        <f>Table5[[#This Row],[Column17]]-Table5[[#This Row],[Column20]]</f>
        <v>0</v>
      </c>
      <c r="AJ2395" s="111">
        <f t="shared" si="414"/>
        <v>0</v>
      </c>
      <c r="AK2395" s="111">
        <f t="shared" si="407"/>
        <v>0</v>
      </c>
      <c r="AL2395" s="111">
        <f t="shared" si="415"/>
        <v>0</v>
      </c>
      <c r="AM2395" s="111" t="str">
        <f t="shared" si="416"/>
        <v/>
      </c>
      <c r="AN2395" s="111" t="str">
        <f t="shared" ca="1" si="417"/>
        <v/>
      </c>
    </row>
    <row r="2396" spans="1:40" ht="20.25" customHeight="1" x14ac:dyDescent="0.3">
      <c r="A2396" s="107"/>
      <c r="B2396" s="144"/>
      <c r="C2396" s="119"/>
      <c r="D2396" s="120"/>
      <c r="E2396" s="119"/>
      <c r="F2396" s="119"/>
      <c r="G2396" s="120"/>
      <c r="H2396" s="119"/>
      <c r="I2396" s="109"/>
      <c r="L2396" s="108"/>
      <c r="M2396" s="108"/>
      <c r="N2396" s="108"/>
      <c r="O2396" s="108"/>
      <c r="P2396" s="108"/>
      <c r="Q2396" s="108"/>
      <c r="R2396" s="108"/>
      <c r="S2396" s="108"/>
      <c r="T2396" s="100">
        <f t="shared" si="408"/>
        <v>0</v>
      </c>
      <c r="U2396" s="111"/>
      <c r="V2396" s="111"/>
      <c r="W2396" s="111">
        <f>SUMIFS($F$3:F2396,$D$3:D2396,D2396,$C$3:C2396,"Buy")+SUMIFS($F$3:F2396,$D$3:D2396,D2396,$C$3:C2396,"Coin Deposit",$E$3:E2396,"&lt;&gt;")</f>
        <v>0</v>
      </c>
      <c r="X2396" s="111">
        <f t="shared" si="409"/>
        <v>0</v>
      </c>
      <c r="Y2396" s="111">
        <f>IF($D2396=Y$1,SUMIFS($H$3:$H2396,$G$3:$G2396,Y$1,$C$3:$C2396,"Sell"),0)</f>
        <v>0</v>
      </c>
      <c r="Z2396" s="111">
        <f t="shared" si="410"/>
        <v>0</v>
      </c>
      <c r="AA2396" s="111">
        <f>IF($D2396=AA$1,SUMIFS($H$3:$H2396,$G$3:$G2396,AA$1,$C$3:$C2396,"Sell"),0)</f>
        <v>0</v>
      </c>
      <c r="AB2396" s="111">
        <f t="shared" si="411"/>
        <v>0</v>
      </c>
      <c r="AC2396" s="111">
        <f>SUMIFS('Deductions and Deposits'!$H:$H,'Deductions and Deposits'!$G:$G,D2396,'Deductions and Deposits'!$F:$F,"&lt;="&amp;B2396)+SUMIFS($F$3:F2396,$D$3:D2396,D2396,$C$3:C2396,"Coin Deposit",$E$3:E2396,"")</f>
        <v>0</v>
      </c>
      <c r="AD2396" s="111">
        <f>SUMIFS('Deductions and Deposits'!$D:$D,'Deductions and Deposits'!$C:$C,D2396)+SUMIFS($F:$F,$D:$D,D2396,$C:$C,"Coin Deduction")</f>
        <v>0</v>
      </c>
      <c r="AE2396" s="111">
        <f>Table5[[#This Row],[Column4]]+Table5[[#This Row],[Column14]]+Table5[[#This Row],[Column19]]+Table5[[#This Row],[Column12]]</f>
        <v>0</v>
      </c>
      <c r="AF2396" s="111">
        <f>Table5[[#This Row],[Column5]]+Table5[[#This Row],[Column13]]+Table5[[#This Row],[Column21]]+Table5[[#This Row],[Column18]]</f>
        <v>0</v>
      </c>
      <c r="AG2396" s="111">
        <f t="shared" si="412"/>
        <v>0</v>
      </c>
      <c r="AH2396" s="111">
        <f t="shared" si="413"/>
        <v>0</v>
      </c>
      <c r="AI2396" s="111">
        <f>Table5[[#This Row],[Column17]]-Table5[[#This Row],[Column20]]</f>
        <v>0</v>
      </c>
      <c r="AJ2396" s="111">
        <f t="shared" si="414"/>
        <v>0</v>
      </c>
      <c r="AK2396" s="111">
        <f t="shared" si="407"/>
        <v>0</v>
      </c>
      <c r="AL2396" s="111">
        <f t="shared" si="415"/>
        <v>0</v>
      </c>
      <c r="AM2396" s="111" t="str">
        <f t="shared" si="416"/>
        <v/>
      </c>
      <c r="AN2396" s="111" t="str">
        <f t="shared" ca="1" si="417"/>
        <v/>
      </c>
    </row>
    <row r="2397" spans="1:40" ht="20.25" customHeight="1" x14ac:dyDescent="0.3">
      <c r="A2397" s="107"/>
      <c r="B2397" s="144"/>
      <c r="C2397" s="119"/>
      <c r="D2397" s="120"/>
      <c r="E2397" s="119"/>
      <c r="F2397" s="119"/>
      <c r="G2397" s="120"/>
      <c r="H2397" s="119"/>
      <c r="I2397" s="109"/>
      <c r="L2397" s="108"/>
      <c r="M2397" s="108"/>
      <c r="N2397" s="108"/>
      <c r="O2397" s="108"/>
      <c r="P2397" s="108"/>
      <c r="Q2397" s="108"/>
      <c r="R2397" s="108"/>
      <c r="S2397" s="108"/>
      <c r="T2397" s="100">
        <f t="shared" si="408"/>
        <v>0</v>
      </c>
      <c r="U2397" s="111"/>
      <c r="V2397" s="111"/>
      <c r="W2397" s="111">
        <f>SUMIFS($F$3:F2397,$D$3:D2397,D2397,$C$3:C2397,"Buy")+SUMIFS($F$3:F2397,$D$3:D2397,D2397,$C$3:C2397,"Coin Deposit",$E$3:E2397,"&lt;&gt;")</f>
        <v>0</v>
      </c>
      <c r="X2397" s="111">
        <f t="shared" si="409"/>
        <v>0</v>
      </c>
      <c r="Y2397" s="111">
        <f>IF($D2397=Y$1,SUMIFS($H$3:$H2397,$G$3:$G2397,Y$1,$C$3:$C2397,"Sell"),0)</f>
        <v>0</v>
      </c>
      <c r="Z2397" s="111">
        <f t="shared" si="410"/>
        <v>0</v>
      </c>
      <c r="AA2397" s="111">
        <f>IF($D2397=AA$1,SUMIFS($H$3:$H2397,$G$3:$G2397,AA$1,$C$3:$C2397,"Sell"),0)</f>
        <v>0</v>
      </c>
      <c r="AB2397" s="111">
        <f t="shared" si="411"/>
        <v>0</v>
      </c>
      <c r="AC2397" s="111">
        <f>SUMIFS('Deductions and Deposits'!$H:$H,'Deductions and Deposits'!$G:$G,D2397,'Deductions and Deposits'!$F:$F,"&lt;="&amp;B2397)+SUMIFS($F$3:F2397,$D$3:D2397,D2397,$C$3:C2397,"Coin Deposit",$E$3:E2397,"")</f>
        <v>0</v>
      </c>
      <c r="AD2397" s="111">
        <f>SUMIFS('Deductions and Deposits'!$D:$D,'Deductions and Deposits'!$C:$C,D2397)+SUMIFS($F:$F,$D:$D,D2397,$C:$C,"Coin Deduction")</f>
        <v>0</v>
      </c>
      <c r="AE2397" s="111">
        <f>Table5[[#This Row],[Column4]]+Table5[[#This Row],[Column14]]+Table5[[#This Row],[Column19]]+Table5[[#This Row],[Column12]]</f>
        <v>0</v>
      </c>
      <c r="AF2397" s="111">
        <f>Table5[[#This Row],[Column5]]+Table5[[#This Row],[Column13]]+Table5[[#This Row],[Column21]]+Table5[[#This Row],[Column18]]</f>
        <v>0</v>
      </c>
      <c r="AG2397" s="111">
        <f t="shared" si="412"/>
        <v>0</v>
      </c>
      <c r="AH2397" s="111">
        <f t="shared" si="413"/>
        <v>0</v>
      </c>
      <c r="AI2397" s="111">
        <f>Table5[[#This Row],[Column17]]-Table5[[#This Row],[Column20]]</f>
        <v>0</v>
      </c>
      <c r="AJ2397" s="111">
        <f t="shared" si="414"/>
        <v>0</v>
      </c>
      <c r="AK2397" s="111">
        <f t="shared" si="407"/>
        <v>0</v>
      </c>
      <c r="AL2397" s="111">
        <f t="shared" si="415"/>
        <v>0</v>
      </c>
      <c r="AM2397" s="111" t="str">
        <f t="shared" si="416"/>
        <v/>
      </c>
      <c r="AN2397" s="111" t="str">
        <f t="shared" ca="1" si="417"/>
        <v/>
      </c>
    </row>
    <row r="2398" spans="1:40" ht="20.25" customHeight="1" x14ac:dyDescent="0.3">
      <c r="A2398" s="107"/>
      <c r="B2398" s="144"/>
      <c r="C2398" s="119"/>
      <c r="D2398" s="120"/>
      <c r="E2398" s="119"/>
      <c r="F2398" s="119"/>
      <c r="G2398" s="120"/>
      <c r="H2398" s="119"/>
      <c r="I2398" s="109"/>
      <c r="L2398" s="108"/>
      <c r="M2398" s="108"/>
      <c r="N2398" s="108"/>
      <c r="O2398" s="108"/>
      <c r="P2398" s="108"/>
      <c r="Q2398" s="108"/>
      <c r="R2398" s="108"/>
      <c r="S2398" s="108"/>
      <c r="T2398" s="100">
        <f t="shared" si="408"/>
        <v>0</v>
      </c>
      <c r="U2398" s="111"/>
      <c r="V2398" s="111"/>
      <c r="W2398" s="111">
        <f>SUMIFS($F$3:F2398,$D$3:D2398,D2398,$C$3:C2398,"Buy")+SUMIFS($F$3:F2398,$D$3:D2398,D2398,$C$3:C2398,"Coin Deposit",$E$3:E2398,"&lt;&gt;")</f>
        <v>0</v>
      </c>
      <c r="X2398" s="111">
        <f t="shared" si="409"/>
        <v>0</v>
      </c>
      <c r="Y2398" s="111">
        <f>IF($D2398=Y$1,SUMIFS($H$3:$H2398,$G$3:$G2398,Y$1,$C$3:$C2398,"Sell"),0)</f>
        <v>0</v>
      </c>
      <c r="Z2398" s="111">
        <f t="shared" si="410"/>
        <v>0</v>
      </c>
      <c r="AA2398" s="111">
        <f>IF($D2398=AA$1,SUMIFS($H$3:$H2398,$G$3:$G2398,AA$1,$C$3:$C2398,"Sell"),0)</f>
        <v>0</v>
      </c>
      <c r="AB2398" s="111">
        <f t="shared" si="411"/>
        <v>0</v>
      </c>
      <c r="AC2398" s="111">
        <f>SUMIFS('Deductions and Deposits'!$H:$H,'Deductions and Deposits'!$G:$G,D2398,'Deductions and Deposits'!$F:$F,"&lt;="&amp;B2398)+SUMIFS($F$3:F2398,$D$3:D2398,D2398,$C$3:C2398,"Coin Deposit",$E$3:E2398,"")</f>
        <v>0</v>
      </c>
      <c r="AD2398" s="111">
        <f>SUMIFS('Deductions and Deposits'!$D:$D,'Deductions and Deposits'!$C:$C,D2398)+SUMIFS($F:$F,$D:$D,D2398,$C:$C,"Coin Deduction")</f>
        <v>0</v>
      </c>
      <c r="AE2398" s="111">
        <f>Table5[[#This Row],[Column4]]+Table5[[#This Row],[Column14]]+Table5[[#This Row],[Column19]]+Table5[[#This Row],[Column12]]</f>
        <v>0</v>
      </c>
      <c r="AF2398" s="111">
        <f>Table5[[#This Row],[Column5]]+Table5[[#This Row],[Column13]]+Table5[[#This Row],[Column21]]+Table5[[#This Row],[Column18]]</f>
        <v>0</v>
      </c>
      <c r="AG2398" s="111">
        <f t="shared" si="412"/>
        <v>0</v>
      </c>
      <c r="AH2398" s="111">
        <f t="shared" si="413"/>
        <v>0</v>
      </c>
      <c r="AI2398" s="111">
        <f>Table5[[#This Row],[Column17]]-Table5[[#This Row],[Column20]]</f>
        <v>0</v>
      </c>
      <c r="AJ2398" s="111">
        <f t="shared" si="414"/>
        <v>0</v>
      </c>
      <c r="AK2398" s="111">
        <f t="shared" si="407"/>
        <v>0</v>
      </c>
      <c r="AL2398" s="111">
        <f t="shared" si="415"/>
        <v>0</v>
      </c>
      <c r="AM2398" s="111" t="str">
        <f t="shared" si="416"/>
        <v/>
      </c>
      <c r="AN2398" s="111" t="str">
        <f t="shared" ca="1" si="417"/>
        <v/>
      </c>
    </row>
    <row r="2399" spans="1:40" ht="20.25" customHeight="1" x14ac:dyDescent="0.3">
      <c r="A2399" s="107"/>
      <c r="B2399" s="144"/>
      <c r="C2399" s="119"/>
      <c r="D2399" s="120"/>
      <c r="E2399" s="119"/>
      <c r="F2399" s="119"/>
      <c r="G2399" s="120"/>
      <c r="H2399" s="119"/>
      <c r="I2399" s="109"/>
      <c r="L2399" s="108"/>
      <c r="M2399" s="108"/>
      <c r="N2399" s="108"/>
      <c r="O2399" s="108"/>
      <c r="P2399" s="108"/>
      <c r="Q2399" s="108"/>
      <c r="R2399" s="108"/>
      <c r="S2399" s="108"/>
      <c r="T2399" s="100">
        <f t="shared" si="408"/>
        <v>0</v>
      </c>
      <c r="U2399" s="111"/>
      <c r="V2399" s="111"/>
      <c r="W2399" s="111">
        <f>SUMIFS($F$3:F2399,$D$3:D2399,D2399,$C$3:C2399,"Buy")+SUMIFS($F$3:F2399,$D$3:D2399,D2399,$C$3:C2399,"Coin Deposit",$E$3:E2399,"&lt;&gt;")</f>
        <v>0</v>
      </c>
      <c r="X2399" s="111">
        <f t="shared" si="409"/>
        <v>0</v>
      </c>
      <c r="Y2399" s="111">
        <f>IF($D2399=Y$1,SUMIFS($H$3:$H2399,$G$3:$G2399,Y$1,$C$3:$C2399,"Sell"),0)</f>
        <v>0</v>
      </c>
      <c r="Z2399" s="111">
        <f t="shared" si="410"/>
        <v>0</v>
      </c>
      <c r="AA2399" s="111">
        <f>IF($D2399=AA$1,SUMIFS($H$3:$H2399,$G$3:$G2399,AA$1,$C$3:$C2399,"Sell"),0)</f>
        <v>0</v>
      </c>
      <c r="AB2399" s="111">
        <f t="shared" si="411"/>
        <v>0</v>
      </c>
      <c r="AC2399" s="111">
        <f>SUMIFS('Deductions and Deposits'!$H:$H,'Deductions and Deposits'!$G:$G,D2399,'Deductions and Deposits'!$F:$F,"&lt;="&amp;B2399)+SUMIFS($F$3:F2399,$D$3:D2399,D2399,$C$3:C2399,"Coin Deposit",$E$3:E2399,"")</f>
        <v>0</v>
      </c>
      <c r="AD2399" s="111">
        <f>SUMIFS('Deductions and Deposits'!$D:$D,'Deductions and Deposits'!$C:$C,D2399)+SUMIFS($F:$F,$D:$D,D2399,$C:$C,"Coin Deduction")</f>
        <v>0</v>
      </c>
      <c r="AE2399" s="111">
        <f>Table5[[#This Row],[Column4]]+Table5[[#This Row],[Column14]]+Table5[[#This Row],[Column19]]+Table5[[#This Row],[Column12]]</f>
        <v>0</v>
      </c>
      <c r="AF2399" s="111">
        <f>Table5[[#This Row],[Column5]]+Table5[[#This Row],[Column13]]+Table5[[#This Row],[Column21]]+Table5[[#This Row],[Column18]]</f>
        <v>0</v>
      </c>
      <c r="AG2399" s="111">
        <f t="shared" si="412"/>
        <v>0</v>
      </c>
      <c r="AH2399" s="111">
        <f t="shared" si="413"/>
        <v>0</v>
      </c>
      <c r="AI2399" s="111">
        <f>Table5[[#This Row],[Column17]]-Table5[[#This Row],[Column20]]</f>
        <v>0</v>
      </c>
      <c r="AJ2399" s="111">
        <f t="shared" si="414"/>
        <v>0</v>
      </c>
      <c r="AK2399" s="111">
        <f t="shared" si="407"/>
        <v>0</v>
      </c>
      <c r="AL2399" s="111">
        <f t="shared" si="415"/>
        <v>0</v>
      </c>
      <c r="AM2399" s="111" t="str">
        <f t="shared" si="416"/>
        <v/>
      </c>
      <c r="AN2399" s="111" t="str">
        <f t="shared" ca="1" si="417"/>
        <v/>
      </c>
    </row>
    <row r="2400" spans="1:40" ht="20.25" customHeight="1" x14ac:dyDescent="0.3">
      <c r="A2400" s="107"/>
      <c r="B2400" s="144"/>
      <c r="C2400" s="119"/>
      <c r="D2400" s="120"/>
      <c r="E2400" s="119"/>
      <c r="F2400" s="119"/>
      <c r="G2400" s="120"/>
      <c r="H2400" s="119"/>
      <c r="I2400" s="109"/>
      <c r="L2400" s="108"/>
      <c r="M2400" s="108"/>
      <c r="N2400" s="108"/>
      <c r="O2400" s="108"/>
      <c r="P2400" s="108"/>
      <c r="Q2400" s="108"/>
      <c r="R2400" s="108"/>
      <c r="S2400" s="108"/>
      <c r="T2400" s="100">
        <f t="shared" si="408"/>
        <v>0</v>
      </c>
      <c r="U2400" s="111"/>
      <c r="V2400" s="111"/>
      <c r="W2400" s="111">
        <f>SUMIFS($F$3:F2400,$D$3:D2400,D2400,$C$3:C2400,"Buy")+SUMIFS($F$3:F2400,$D$3:D2400,D2400,$C$3:C2400,"Coin Deposit",$E$3:E2400,"&lt;&gt;")</f>
        <v>0</v>
      </c>
      <c r="X2400" s="111">
        <f t="shared" si="409"/>
        <v>0</v>
      </c>
      <c r="Y2400" s="111">
        <f>IF($D2400=Y$1,SUMIFS($H$3:$H2400,$G$3:$G2400,Y$1,$C$3:$C2400,"Sell"),0)</f>
        <v>0</v>
      </c>
      <c r="Z2400" s="111">
        <f t="shared" si="410"/>
        <v>0</v>
      </c>
      <c r="AA2400" s="111">
        <f>IF($D2400=AA$1,SUMIFS($H$3:$H2400,$G$3:$G2400,AA$1,$C$3:$C2400,"Sell"),0)</f>
        <v>0</v>
      </c>
      <c r="AB2400" s="111">
        <f t="shared" si="411"/>
        <v>0</v>
      </c>
      <c r="AC2400" s="111">
        <f>SUMIFS('Deductions and Deposits'!$H:$H,'Deductions and Deposits'!$G:$G,D2400,'Deductions and Deposits'!$F:$F,"&lt;="&amp;B2400)+SUMIFS($F$3:F2400,$D$3:D2400,D2400,$C$3:C2400,"Coin Deposit",$E$3:E2400,"")</f>
        <v>0</v>
      </c>
      <c r="AD2400" s="111">
        <f>SUMIFS('Deductions and Deposits'!$D:$D,'Deductions and Deposits'!$C:$C,D2400)+SUMIFS($F:$F,$D:$D,D2400,$C:$C,"Coin Deduction")</f>
        <v>0</v>
      </c>
      <c r="AE2400" s="111">
        <f>Table5[[#This Row],[Column4]]+Table5[[#This Row],[Column14]]+Table5[[#This Row],[Column19]]+Table5[[#This Row],[Column12]]</f>
        <v>0</v>
      </c>
      <c r="AF2400" s="111">
        <f>Table5[[#This Row],[Column5]]+Table5[[#This Row],[Column13]]+Table5[[#This Row],[Column21]]+Table5[[#This Row],[Column18]]</f>
        <v>0</v>
      </c>
      <c r="AG2400" s="111">
        <f t="shared" si="412"/>
        <v>0</v>
      </c>
      <c r="AH2400" s="111">
        <f t="shared" si="413"/>
        <v>0</v>
      </c>
      <c r="AI2400" s="111">
        <f>Table5[[#This Row],[Column17]]-Table5[[#This Row],[Column20]]</f>
        <v>0</v>
      </c>
      <c r="AJ2400" s="111">
        <f t="shared" si="414"/>
        <v>0</v>
      </c>
      <c r="AK2400" s="111">
        <f t="shared" si="407"/>
        <v>0</v>
      </c>
      <c r="AL2400" s="111">
        <f t="shared" si="415"/>
        <v>0</v>
      </c>
      <c r="AM2400" s="111" t="str">
        <f t="shared" si="416"/>
        <v/>
      </c>
      <c r="AN2400" s="111" t="str">
        <f t="shared" ca="1" si="417"/>
        <v/>
      </c>
    </row>
    <row r="2401" spans="1:40" ht="20.25" customHeight="1" x14ac:dyDescent="0.3">
      <c r="A2401" s="107"/>
      <c r="B2401" s="144"/>
      <c r="C2401" s="119"/>
      <c r="D2401" s="120"/>
      <c r="E2401" s="119"/>
      <c r="F2401" s="119"/>
      <c r="G2401" s="120"/>
      <c r="H2401" s="119"/>
      <c r="I2401" s="109"/>
      <c r="L2401" s="108"/>
      <c r="M2401" s="108"/>
      <c r="N2401" s="108"/>
      <c r="O2401" s="108"/>
      <c r="P2401" s="108"/>
      <c r="Q2401" s="108"/>
      <c r="R2401" s="108"/>
      <c r="S2401" s="108"/>
      <c r="T2401" s="100">
        <f t="shared" si="408"/>
        <v>0</v>
      </c>
      <c r="U2401" s="111"/>
      <c r="V2401" s="111"/>
      <c r="W2401" s="111">
        <f>SUMIFS($F$3:F2401,$D$3:D2401,D2401,$C$3:C2401,"Buy")+SUMIFS($F$3:F2401,$D$3:D2401,D2401,$C$3:C2401,"Coin Deposit",$E$3:E2401,"&lt;&gt;")</f>
        <v>0</v>
      </c>
      <c r="X2401" s="111">
        <f t="shared" si="409"/>
        <v>0</v>
      </c>
      <c r="Y2401" s="111">
        <f>IF($D2401=Y$1,SUMIFS($H$3:$H2401,$G$3:$G2401,Y$1,$C$3:$C2401,"Sell"),0)</f>
        <v>0</v>
      </c>
      <c r="Z2401" s="111">
        <f t="shared" si="410"/>
        <v>0</v>
      </c>
      <c r="AA2401" s="111">
        <f>IF($D2401=AA$1,SUMIFS($H$3:$H2401,$G$3:$G2401,AA$1,$C$3:$C2401,"Sell"),0)</f>
        <v>0</v>
      </c>
      <c r="AB2401" s="111">
        <f t="shared" si="411"/>
        <v>0</v>
      </c>
      <c r="AC2401" s="111">
        <f>SUMIFS('Deductions and Deposits'!$H:$H,'Deductions and Deposits'!$G:$G,D2401,'Deductions and Deposits'!$F:$F,"&lt;="&amp;B2401)+SUMIFS($F$3:F2401,$D$3:D2401,D2401,$C$3:C2401,"Coin Deposit",$E$3:E2401,"")</f>
        <v>0</v>
      </c>
      <c r="AD2401" s="111">
        <f>SUMIFS('Deductions and Deposits'!$D:$D,'Deductions and Deposits'!$C:$C,D2401)+SUMIFS($F:$F,$D:$D,D2401,$C:$C,"Coin Deduction")</f>
        <v>0</v>
      </c>
      <c r="AE2401" s="111">
        <f>Table5[[#This Row],[Column4]]+Table5[[#This Row],[Column14]]+Table5[[#This Row],[Column19]]+Table5[[#This Row],[Column12]]</f>
        <v>0</v>
      </c>
      <c r="AF2401" s="111">
        <f>Table5[[#This Row],[Column5]]+Table5[[#This Row],[Column13]]+Table5[[#This Row],[Column21]]+Table5[[#This Row],[Column18]]</f>
        <v>0</v>
      </c>
      <c r="AG2401" s="111">
        <f t="shared" si="412"/>
        <v>0</v>
      </c>
      <c r="AH2401" s="111">
        <f t="shared" si="413"/>
        <v>0</v>
      </c>
      <c r="AI2401" s="111">
        <f>Table5[[#This Row],[Column17]]-Table5[[#This Row],[Column20]]</f>
        <v>0</v>
      </c>
      <c r="AJ2401" s="111">
        <f t="shared" si="414"/>
        <v>0</v>
      </c>
      <c r="AK2401" s="111">
        <f t="shared" si="407"/>
        <v>0</v>
      </c>
      <c r="AL2401" s="111">
        <f t="shared" si="415"/>
        <v>0</v>
      </c>
      <c r="AM2401" s="111" t="str">
        <f t="shared" si="416"/>
        <v/>
      </c>
      <c r="AN2401" s="111" t="str">
        <f t="shared" ca="1" si="417"/>
        <v/>
      </c>
    </row>
    <row r="2402" spans="1:40" ht="20.25" customHeight="1" x14ac:dyDescent="0.3">
      <c r="A2402" s="107"/>
      <c r="B2402" s="144"/>
      <c r="C2402" s="119"/>
      <c r="D2402" s="120"/>
      <c r="E2402" s="119"/>
      <c r="F2402" s="119"/>
      <c r="G2402" s="120"/>
      <c r="H2402" s="119"/>
      <c r="I2402" s="109"/>
      <c r="L2402" s="108"/>
      <c r="M2402" s="108"/>
      <c r="N2402" s="108"/>
      <c r="O2402" s="108"/>
      <c r="P2402" s="108"/>
      <c r="Q2402" s="108"/>
      <c r="R2402" s="108"/>
      <c r="S2402" s="108"/>
      <c r="T2402" s="100">
        <f t="shared" si="408"/>
        <v>0</v>
      </c>
      <c r="U2402" s="111"/>
      <c r="V2402" s="111"/>
      <c r="W2402" s="111">
        <f>SUMIFS($F$3:F2402,$D$3:D2402,D2402,$C$3:C2402,"Buy")+SUMIFS($F$3:F2402,$D$3:D2402,D2402,$C$3:C2402,"Coin Deposit",$E$3:E2402,"&lt;&gt;")</f>
        <v>0</v>
      </c>
      <c r="X2402" s="111">
        <f t="shared" si="409"/>
        <v>0</v>
      </c>
      <c r="Y2402" s="111">
        <f>IF($D2402=Y$1,SUMIFS($H$3:$H2402,$G$3:$G2402,Y$1,$C$3:$C2402,"Sell"),0)</f>
        <v>0</v>
      </c>
      <c r="Z2402" s="111">
        <f t="shared" si="410"/>
        <v>0</v>
      </c>
      <c r="AA2402" s="111">
        <f>IF($D2402=AA$1,SUMIFS($H$3:$H2402,$G$3:$G2402,AA$1,$C$3:$C2402,"Sell"),0)</f>
        <v>0</v>
      </c>
      <c r="AB2402" s="111">
        <f t="shared" si="411"/>
        <v>0</v>
      </c>
      <c r="AC2402" s="111">
        <f>SUMIFS('Deductions and Deposits'!$H:$H,'Deductions and Deposits'!$G:$G,D2402,'Deductions and Deposits'!$F:$F,"&lt;="&amp;B2402)+SUMIFS($F$3:F2402,$D$3:D2402,D2402,$C$3:C2402,"Coin Deposit",$E$3:E2402,"")</f>
        <v>0</v>
      </c>
      <c r="AD2402" s="111">
        <f>SUMIFS('Deductions and Deposits'!$D:$D,'Deductions and Deposits'!$C:$C,D2402)+SUMIFS($F:$F,$D:$D,D2402,$C:$C,"Coin Deduction")</f>
        <v>0</v>
      </c>
      <c r="AE2402" s="111">
        <f>Table5[[#This Row],[Column4]]+Table5[[#This Row],[Column14]]+Table5[[#This Row],[Column19]]+Table5[[#This Row],[Column12]]</f>
        <v>0</v>
      </c>
      <c r="AF2402" s="111">
        <f>Table5[[#This Row],[Column5]]+Table5[[#This Row],[Column13]]+Table5[[#This Row],[Column21]]+Table5[[#This Row],[Column18]]</f>
        <v>0</v>
      </c>
      <c r="AG2402" s="111">
        <f t="shared" si="412"/>
        <v>0</v>
      </c>
      <c r="AH2402" s="111">
        <f t="shared" si="413"/>
        <v>0</v>
      </c>
      <c r="AI2402" s="111">
        <f>Table5[[#This Row],[Column17]]-Table5[[#This Row],[Column20]]</f>
        <v>0</v>
      </c>
      <c r="AJ2402" s="111">
        <f t="shared" si="414"/>
        <v>0</v>
      </c>
      <c r="AK2402" s="111">
        <f t="shared" si="407"/>
        <v>0</v>
      </c>
      <c r="AL2402" s="111">
        <f t="shared" si="415"/>
        <v>0</v>
      </c>
      <c r="AM2402" s="111" t="str">
        <f t="shared" si="416"/>
        <v/>
      </c>
      <c r="AN2402" s="111" t="str">
        <f t="shared" ca="1" si="417"/>
        <v/>
      </c>
    </row>
    <row r="2403" spans="1:40" ht="20.25" customHeight="1" x14ac:dyDescent="0.3">
      <c r="A2403" s="107"/>
      <c r="B2403" s="144"/>
      <c r="C2403" s="119"/>
      <c r="D2403" s="120"/>
      <c r="E2403" s="119"/>
      <c r="F2403" s="119"/>
      <c r="G2403" s="120"/>
      <c r="H2403" s="119"/>
      <c r="I2403" s="109"/>
      <c r="L2403" s="108"/>
      <c r="M2403" s="108"/>
      <c r="N2403" s="108"/>
      <c r="O2403" s="108"/>
      <c r="P2403" s="108"/>
      <c r="Q2403" s="108"/>
      <c r="R2403" s="108"/>
      <c r="S2403" s="108"/>
      <c r="T2403" s="100">
        <f t="shared" si="408"/>
        <v>0</v>
      </c>
      <c r="U2403" s="111"/>
      <c r="V2403" s="111"/>
      <c r="W2403" s="111">
        <f>SUMIFS($F$3:F2403,$D$3:D2403,D2403,$C$3:C2403,"Buy")+SUMIFS($F$3:F2403,$D$3:D2403,D2403,$C$3:C2403,"Coin Deposit",$E$3:E2403,"&lt;&gt;")</f>
        <v>0</v>
      </c>
      <c r="X2403" s="111">
        <f t="shared" si="409"/>
        <v>0</v>
      </c>
      <c r="Y2403" s="111">
        <f>IF($D2403=Y$1,SUMIFS($H$3:$H2403,$G$3:$G2403,Y$1,$C$3:$C2403,"Sell"),0)</f>
        <v>0</v>
      </c>
      <c r="Z2403" s="111">
        <f t="shared" si="410"/>
        <v>0</v>
      </c>
      <c r="AA2403" s="111">
        <f>IF($D2403=AA$1,SUMIFS($H$3:$H2403,$G$3:$G2403,AA$1,$C$3:$C2403,"Sell"),0)</f>
        <v>0</v>
      </c>
      <c r="AB2403" s="111">
        <f t="shared" si="411"/>
        <v>0</v>
      </c>
      <c r="AC2403" s="111">
        <f>SUMIFS('Deductions and Deposits'!$H:$H,'Deductions and Deposits'!$G:$G,D2403,'Deductions and Deposits'!$F:$F,"&lt;="&amp;B2403)+SUMIFS($F$3:F2403,$D$3:D2403,D2403,$C$3:C2403,"Coin Deposit",$E$3:E2403,"")</f>
        <v>0</v>
      </c>
      <c r="AD2403" s="111">
        <f>SUMIFS('Deductions and Deposits'!$D:$D,'Deductions and Deposits'!$C:$C,D2403)+SUMIFS($F:$F,$D:$D,D2403,$C:$C,"Coin Deduction")</f>
        <v>0</v>
      </c>
      <c r="AE2403" s="111">
        <f>Table5[[#This Row],[Column4]]+Table5[[#This Row],[Column14]]+Table5[[#This Row],[Column19]]+Table5[[#This Row],[Column12]]</f>
        <v>0</v>
      </c>
      <c r="AF2403" s="111">
        <f>Table5[[#This Row],[Column5]]+Table5[[#This Row],[Column13]]+Table5[[#This Row],[Column21]]+Table5[[#This Row],[Column18]]</f>
        <v>0</v>
      </c>
      <c r="AG2403" s="111">
        <f t="shared" si="412"/>
        <v>0</v>
      </c>
      <c r="AH2403" s="111">
        <f t="shared" si="413"/>
        <v>0</v>
      </c>
      <c r="AI2403" s="111">
        <f>Table5[[#This Row],[Column17]]-Table5[[#This Row],[Column20]]</f>
        <v>0</v>
      </c>
      <c r="AJ2403" s="111">
        <f t="shared" si="414"/>
        <v>0</v>
      </c>
      <c r="AK2403" s="111">
        <f t="shared" si="407"/>
        <v>0</v>
      </c>
      <c r="AL2403" s="111">
        <f t="shared" si="415"/>
        <v>0</v>
      </c>
      <c r="AM2403" s="111" t="str">
        <f t="shared" si="416"/>
        <v/>
      </c>
      <c r="AN2403" s="111" t="str">
        <f t="shared" ca="1" si="417"/>
        <v/>
      </c>
    </row>
    <row r="2404" spans="1:40" ht="20.25" customHeight="1" x14ac:dyDescent="0.3">
      <c r="A2404" s="107"/>
      <c r="B2404" s="144"/>
      <c r="C2404" s="119"/>
      <c r="D2404" s="120"/>
      <c r="E2404" s="119"/>
      <c r="F2404" s="119"/>
      <c r="G2404" s="120"/>
      <c r="H2404" s="119"/>
      <c r="I2404" s="109"/>
      <c r="L2404" s="108"/>
      <c r="M2404" s="108"/>
      <c r="N2404" s="108"/>
      <c r="O2404" s="108"/>
      <c r="P2404" s="108"/>
      <c r="Q2404" s="108"/>
      <c r="R2404" s="108"/>
      <c r="S2404" s="108"/>
      <c r="T2404" s="100">
        <f t="shared" si="408"/>
        <v>0</v>
      </c>
      <c r="U2404" s="111"/>
      <c r="V2404" s="111"/>
      <c r="W2404" s="111">
        <f>SUMIFS($F$3:F2404,$D$3:D2404,D2404,$C$3:C2404,"Buy")+SUMIFS($F$3:F2404,$D$3:D2404,D2404,$C$3:C2404,"Coin Deposit",$E$3:E2404,"&lt;&gt;")</f>
        <v>0</v>
      </c>
      <c r="X2404" s="111">
        <f t="shared" si="409"/>
        <v>0</v>
      </c>
      <c r="Y2404" s="111">
        <f>IF($D2404=Y$1,SUMIFS($H$3:$H2404,$G$3:$G2404,Y$1,$C$3:$C2404,"Sell"),0)</f>
        <v>0</v>
      </c>
      <c r="Z2404" s="111">
        <f t="shared" si="410"/>
        <v>0</v>
      </c>
      <c r="AA2404" s="111">
        <f>IF($D2404=AA$1,SUMIFS($H$3:$H2404,$G$3:$G2404,AA$1,$C$3:$C2404,"Sell"),0)</f>
        <v>0</v>
      </c>
      <c r="AB2404" s="111">
        <f t="shared" si="411"/>
        <v>0</v>
      </c>
      <c r="AC2404" s="111">
        <f>SUMIFS('Deductions and Deposits'!$H:$H,'Deductions and Deposits'!$G:$G,D2404,'Deductions and Deposits'!$F:$F,"&lt;="&amp;B2404)+SUMIFS($F$3:F2404,$D$3:D2404,D2404,$C$3:C2404,"Coin Deposit",$E$3:E2404,"")</f>
        <v>0</v>
      </c>
      <c r="AD2404" s="111">
        <f>SUMIFS('Deductions and Deposits'!$D:$D,'Deductions and Deposits'!$C:$C,D2404)+SUMIFS($F:$F,$D:$D,D2404,$C:$C,"Coin Deduction")</f>
        <v>0</v>
      </c>
      <c r="AE2404" s="111">
        <f>Table5[[#This Row],[Column4]]+Table5[[#This Row],[Column14]]+Table5[[#This Row],[Column19]]+Table5[[#This Row],[Column12]]</f>
        <v>0</v>
      </c>
      <c r="AF2404" s="111">
        <f>Table5[[#This Row],[Column5]]+Table5[[#This Row],[Column13]]+Table5[[#This Row],[Column21]]+Table5[[#This Row],[Column18]]</f>
        <v>0</v>
      </c>
      <c r="AG2404" s="111">
        <f t="shared" si="412"/>
        <v>0</v>
      </c>
      <c r="AH2404" s="111">
        <f t="shared" si="413"/>
        <v>0</v>
      </c>
      <c r="AI2404" s="111">
        <f>Table5[[#This Row],[Column17]]-Table5[[#This Row],[Column20]]</f>
        <v>0</v>
      </c>
      <c r="AJ2404" s="111">
        <f t="shared" si="414"/>
        <v>0</v>
      </c>
      <c r="AK2404" s="111">
        <f t="shared" si="407"/>
        <v>0</v>
      </c>
      <c r="AL2404" s="111">
        <f t="shared" si="415"/>
        <v>0</v>
      </c>
      <c r="AM2404" s="111" t="str">
        <f t="shared" si="416"/>
        <v/>
      </c>
      <c r="AN2404" s="111" t="str">
        <f t="shared" ca="1" si="417"/>
        <v/>
      </c>
    </row>
    <row r="2405" spans="1:40" ht="20.25" customHeight="1" x14ac:dyDescent="0.3">
      <c r="A2405" s="107"/>
      <c r="B2405" s="144"/>
      <c r="C2405" s="119"/>
      <c r="D2405" s="120"/>
      <c r="E2405" s="119"/>
      <c r="F2405" s="119"/>
      <c r="G2405" s="120"/>
      <c r="H2405" s="119"/>
      <c r="I2405" s="109"/>
      <c r="L2405" s="108"/>
      <c r="M2405" s="108"/>
      <c r="N2405" s="108"/>
      <c r="O2405" s="108"/>
      <c r="P2405" s="108"/>
      <c r="Q2405" s="108"/>
      <c r="R2405" s="108"/>
      <c r="S2405" s="108"/>
      <c r="T2405" s="100">
        <f t="shared" si="408"/>
        <v>0</v>
      </c>
      <c r="U2405" s="111"/>
      <c r="V2405" s="111"/>
      <c r="W2405" s="111">
        <f>SUMIFS($F$3:F2405,$D$3:D2405,D2405,$C$3:C2405,"Buy")+SUMIFS($F$3:F2405,$D$3:D2405,D2405,$C$3:C2405,"Coin Deposit",$E$3:E2405,"&lt;&gt;")</f>
        <v>0</v>
      </c>
      <c r="X2405" s="111">
        <f t="shared" si="409"/>
        <v>0</v>
      </c>
      <c r="Y2405" s="111">
        <f>IF($D2405=Y$1,SUMIFS($H$3:$H2405,$G$3:$G2405,Y$1,$C$3:$C2405,"Sell"),0)</f>
        <v>0</v>
      </c>
      <c r="Z2405" s="111">
        <f t="shared" si="410"/>
        <v>0</v>
      </c>
      <c r="AA2405" s="111">
        <f>IF($D2405=AA$1,SUMIFS($H$3:$H2405,$G$3:$G2405,AA$1,$C$3:$C2405,"Sell"),0)</f>
        <v>0</v>
      </c>
      <c r="AB2405" s="111">
        <f t="shared" si="411"/>
        <v>0</v>
      </c>
      <c r="AC2405" s="111">
        <f>SUMIFS('Deductions and Deposits'!$H:$H,'Deductions and Deposits'!$G:$G,D2405,'Deductions and Deposits'!$F:$F,"&lt;="&amp;B2405)+SUMIFS($F$3:F2405,$D$3:D2405,D2405,$C$3:C2405,"Coin Deposit",$E$3:E2405,"")</f>
        <v>0</v>
      </c>
      <c r="AD2405" s="111">
        <f>SUMIFS('Deductions and Deposits'!$D:$D,'Deductions and Deposits'!$C:$C,D2405)+SUMIFS($F:$F,$D:$D,D2405,$C:$C,"Coin Deduction")</f>
        <v>0</v>
      </c>
      <c r="AE2405" s="111">
        <f>Table5[[#This Row],[Column4]]+Table5[[#This Row],[Column14]]+Table5[[#This Row],[Column19]]+Table5[[#This Row],[Column12]]</f>
        <v>0</v>
      </c>
      <c r="AF2405" s="111">
        <f>Table5[[#This Row],[Column5]]+Table5[[#This Row],[Column13]]+Table5[[#This Row],[Column21]]+Table5[[#This Row],[Column18]]</f>
        <v>0</v>
      </c>
      <c r="AG2405" s="111">
        <f t="shared" si="412"/>
        <v>0</v>
      </c>
      <c r="AH2405" s="111">
        <f t="shared" si="413"/>
        <v>0</v>
      </c>
      <c r="AI2405" s="111">
        <f>Table5[[#This Row],[Column17]]-Table5[[#This Row],[Column20]]</f>
        <v>0</v>
      </c>
      <c r="AJ2405" s="111">
        <f t="shared" si="414"/>
        <v>0</v>
      </c>
      <c r="AK2405" s="111">
        <f t="shared" si="407"/>
        <v>0</v>
      </c>
      <c r="AL2405" s="111">
        <f t="shared" si="415"/>
        <v>0</v>
      </c>
      <c r="AM2405" s="111" t="str">
        <f t="shared" si="416"/>
        <v/>
      </c>
      <c r="AN2405" s="111" t="str">
        <f t="shared" ca="1" si="417"/>
        <v/>
      </c>
    </row>
    <row r="2406" spans="1:40" ht="20.25" customHeight="1" x14ac:dyDescent="0.3">
      <c r="A2406" s="107"/>
      <c r="B2406" s="144"/>
      <c r="C2406" s="119"/>
      <c r="D2406" s="120"/>
      <c r="E2406" s="119"/>
      <c r="F2406" s="119"/>
      <c r="G2406" s="120"/>
      <c r="H2406" s="119"/>
      <c r="I2406" s="109"/>
      <c r="L2406" s="108"/>
      <c r="M2406" s="108"/>
      <c r="N2406" s="108"/>
      <c r="O2406" s="108"/>
      <c r="P2406" s="108"/>
      <c r="Q2406" s="108"/>
      <c r="R2406" s="108"/>
      <c r="S2406" s="108"/>
      <c r="T2406" s="100">
        <f t="shared" si="408"/>
        <v>0</v>
      </c>
      <c r="U2406" s="111"/>
      <c r="V2406" s="111"/>
      <c r="W2406" s="111">
        <f>SUMIFS($F$3:F2406,$D$3:D2406,D2406,$C$3:C2406,"Buy")+SUMIFS($F$3:F2406,$D$3:D2406,D2406,$C$3:C2406,"Coin Deposit",$E$3:E2406,"&lt;&gt;")</f>
        <v>0</v>
      </c>
      <c r="X2406" s="111">
        <f t="shared" si="409"/>
        <v>0</v>
      </c>
      <c r="Y2406" s="111">
        <f>IF($D2406=Y$1,SUMIFS($H$3:$H2406,$G$3:$G2406,Y$1,$C$3:$C2406,"Sell"),0)</f>
        <v>0</v>
      </c>
      <c r="Z2406" s="111">
        <f t="shared" si="410"/>
        <v>0</v>
      </c>
      <c r="AA2406" s="111">
        <f>IF($D2406=AA$1,SUMIFS($H$3:$H2406,$G$3:$G2406,AA$1,$C$3:$C2406,"Sell"),0)</f>
        <v>0</v>
      </c>
      <c r="AB2406" s="111">
        <f t="shared" si="411"/>
        <v>0</v>
      </c>
      <c r="AC2406" s="111">
        <f>SUMIFS('Deductions and Deposits'!$H:$H,'Deductions and Deposits'!$G:$G,D2406,'Deductions and Deposits'!$F:$F,"&lt;="&amp;B2406)+SUMIFS($F$3:F2406,$D$3:D2406,D2406,$C$3:C2406,"Coin Deposit",$E$3:E2406,"")</f>
        <v>0</v>
      </c>
      <c r="AD2406" s="111">
        <f>SUMIFS('Deductions and Deposits'!$D:$D,'Deductions and Deposits'!$C:$C,D2406)+SUMIFS($F:$F,$D:$D,D2406,$C:$C,"Coin Deduction")</f>
        <v>0</v>
      </c>
      <c r="AE2406" s="111">
        <f>Table5[[#This Row],[Column4]]+Table5[[#This Row],[Column14]]+Table5[[#This Row],[Column19]]+Table5[[#This Row],[Column12]]</f>
        <v>0</v>
      </c>
      <c r="AF2406" s="111">
        <f>Table5[[#This Row],[Column5]]+Table5[[#This Row],[Column13]]+Table5[[#This Row],[Column21]]+Table5[[#This Row],[Column18]]</f>
        <v>0</v>
      </c>
      <c r="AG2406" s="111">
        <f t="shared" si="412"/>
        <v>0</v>
      </c>
      <c r="AH2406" s="111">
        <f t="shared" si="413"/>
        <v>0</v>
      </c>
      <c r="AI2406" s="111">
        <f>Table5[[#This Row],[Column17]]-Table5[[#This Row],[Column20]]</f>
        <v>0</v>
      </c>
      <c r="AJ2406" s="111">
        <f t="shared" si="414"/>
        <v>0</v>
      </c>
      <c r="AK2406" s="111">
        <f t="shared" si="407"/>
        <v>0</v>
      </c>
      <c r="AL2406" s="111">
        <f t="shared" si="415"/>
        <v>0</v>
      </c>
      <c r="AM2406" s="111" t="str">
        <f t="shared" si="416"/>
        <v/>
      </c>
      <c r="AN2406" s="111" t="str">
        <f t="shared" ca="1" si="417"/>
        <v/>
      </c>
    </row>
    <row r="2407" spans="1:40" ht="20.25" customHeight="1" x14ac:dyDescent="0.3">
      <c r="A2407" s="107"/>
      <c r="B2407" s="144"/>
      <c r="C2407" s="119"/>
      <c r="D2407" s="120"/>
      <c r="E2407" s="119"/>
      <c r="F2407" s="119"/>
      <c r="G2407" s="120"/>
      <c r="H2407" s="119"/>
      <c r="I2407" s="109"/>
      <c r="L2407" s="108"/>
      <c r="M2407" s="108"/>
      <c r="N2407" s="108"/>
      <c r="O2407" s="108"/>
      <c r="P2407" s="108"/>
      <c r="Q2407" s="108"/>
      <c r="R2407" s="108"/>
      <c r="S2407" s="108"/>
      <c r="T2407" s="100">
        <f t="shared" si="408"/>
        <v>0</v>
      </c>
      <c r="U2407" s="111"/>
      <c r="V2407" s="111"/>
      <c r="W2407" s="111">
        <f>SUMIFS($F$3:F2407,$D$3:D2407,D2407,$C$3:C2407,"Buy")+SUMIFS($F$3:F2407,$D$3:D2407,D2407,$C$3:C2407,"Coin Deposit",$E$3:E2407,"&lt;&gt;")</f>
        <v>0</v>
      </c>
      <c r="X2407" s="111">
        <f t="shared" si="409"/>
        <v>0</v>
      </c>
      <c r="Y2407" s="111">
        <f>IF($D2407=Y$1,SUMIFS($H$3:$H2407,$G$3:$G2407,Y$1,$C$3:$C2407,"Sell"),0)</f>
        <v>0</v>
      </c>
      <c r="Z2407" s="111">
        <f t="shared" si="410"/>
        <v>0</v>
      </c>
      <c r="AA2407" s="111">
        <f>IF($D2407=AA$1,SUMIFS($H$3:$H2407,$G$3:$G2407,AA$1,$C$3:$C2407,"Sell"),0)</f>
        <v>0</v>
      </c>
      <c r="AB2407" s="111">
        <f t="shared" si="411"/>
        <v>0</v>
      </c>
      <c r="AC2407" s="111">
        <f>SUMIFS('Deductions and Deposits'!$H:$H,'Deductions and Deposits'!$G:$G,D2407,'Deductions and Deposits'!$F:$F,"&lt;="&amp;B2407)+SUMIFS($F$3:F2407,$D$3:D2407,D2407,$C$3:C2407,"Coin Deposit",$E$3:E2407,"")</f>
        <v>0</v>
      </c>
      <c r="AD2407" s="111">
        <f>SUMIFS('Deductions and Deposits'!$D:$D,'Deductions and Deposits'!$C:$C,D2407)+SUMIFS($F:$F,$D:$D,D2407,$C:$C,"Coin Deduction")</f>
        <v>0</v>
      </c>
      <c r="AE2407" s="111">
        <f>Table5[[#This Row],[Column4]]+Table5[[#This Row],[Column14]]+Table5[[#This Row],[Column19]]+Table5[[#This Row],[Column12]]</f>
        <v>0</v>
      </c>
      <c r="AF2407" s="111">
        <f>Table5[[#This Row],[Column5]]+Table5[[#This Row],[Column13]]+Table5[[#This Row],[Column21]]+Table5[[#This Row],[Column18]]</f>
        <v>0</v>
      </c>
      <c r="AG2407" s="111">
        <f t="shared" si="412"/>
        <v>0</v>
      </c>
      <c r="AH2407" s="111">
        <f t="shared" si="413"/>
        <v>0</v>
      </c>
      <c r="AI2407" s="111">
        <f>Table5[[#This Row],[Column17]]-Table5[[#This Row],[Column20]]</f>
        <v>0</v>
      </c>
      <c r="AJ2407" s="111">
        <f t="shared" si="414"/>
        <v>0</v>
      </c>
      <c r="AK2407" s="111">
        <f t="shared" si="407"/>
        <v>0</v>
      </c>
      <c r="AL2407" s="111">
        <f t="shared" si="415"/>
        <v>0</v>
      </c>
      <c r="AM2407" s="111" t="str">
        <f t="shared" si="416"/>
        <v/>
      </c>
      <c r="AN2407" s="111" t="str">
        <f t="shared" ca="1" si="417"/>
        <v/>
      </c>
    </row>
    <row r="2408" spans="1:40" ht="20.25" customHeight="1" x14ac:dyDescent="0.3">
      <c r="A2408" s="107"/>
      <c r="B2408" s="144"/>
      <c r="C2408" s="119"/>
      <c r="D2408" s="120"/>
      <c r="E2408" s="119"/>
      <c r="F2408" s="119"/>
      <c r="G2408" s="120"/>
      <c r="H2408" s="119"/>
      <c r="I2408" s="109"/>
      <c r="L2408" s="108"/>
      <c r="M2408" s="108"/>
      <c r="N2408" s="108"/>
      <c r="O2408" s="108"/>
      <c r="P2408" s="108"/>
      <c r="Q2408" s="108"/>
      <c r="R2408" s="108"/>
      <c r="S2408" s="108"/>
      <c r="T2408" s="100">
        <f t="shared" si="408"/>
        <v>0</v>
      </c>
      <c r="U2408" s="111"/>
      <c r="V2408" s="111"/>
      <c r="W2408" s="111">
        <f>SUMIFS($F$3:F2408,$D$3:D2408,D2408,$C$3:C2408,"Buy")+SUMIFS($F$3:F2408,$D$3:D2408,D2408,$C$3:C2408,"Coin Deposit",$E$3:E2408,"&lt;&gt;")</f>
        <v>0</v>
      </c>
      <c r="X2408" s="111">
        <f t="shared" si="409"/>
        <v>0</v>
      </c>
      <c r="Y2408" s="111">
        <f>IF($D2408=Y$1,SUMIFS($H$3:$H2408,$G$3:$G2408,Y$1,$C$3:$C2408,"Sell"),0)</f>
        <v>0</v>
      </c>
      <c r="Z2408" s="111">
        <f t="shared" si="410"/>
        <v>0</v>
      </c>
      <c r="AA2408" s="111">
        <f>IF($D2408=AA$1,SUMIFS($H$3:$H2408,$G$3:$G2408,AA$1,$C$3:$C2408,"Sell"),0)</f>
        <v>0</v>
      </c>
      <c r="AB2408" s="111">
        <f t="shared" si="411"/>
        <v>0</v>
      </c>
      <c r="AC2408" s="111">
        <f>SUMIFS('Deductions and Deposits'!$H:$H,'Deductions and Deposits'!$G:$G,D2408,'Deductions and Deposits'!$F:$F,"&lt;="&amp;B2408)+SUMIFS($F$3:F2408,$D$3:D2408,D2408,$C$3:C2408,"Coin Deposit",$E$3:E2408,"")</f>
        <v>0</v>
      </c>
      <c r="AD2408" s="111">
        <f>SUMIFS('Deductions and Deposits'!$D:$D,'Deductions and Deposits'!$C:$C,D2408)+SUMIFS($F:$F,$D:$D,D2408,$C:$C,"Coin Deduction")</f>
        <v>0</v>
      </c>
      <c r="AE2408" s="111">
        <f>Table5[[#This Row],[Column4]]+Table5[[#This Row],[Column14]]+Table5[[#This Row],[Column19]]+Table5[[#This Row],[Column12]]</f>
        <v>0</v>
      </c>
      <c r="AF2408" s="111">
        <f>Table5[[#This Row],[Column5]]+Table5[[#This Row],[Column13]]+Table5[[#This Row],[Column21]]+Table5[[#This Row],[Column18]]</f>
        <v>0</v>
      </c>
      <c r="AG2408" s="111">
        <f t="shared" si="412"/>
        <v>0</v>
      </c>
      <c r="AH2408" s="111">
        <f t="shared" si="413"/>
        <v>0</v>
      </c>
      <c r="AI2408" s="111">
        <f>Table5[[#This Row],[Column17]]-Table5[[#This Row],[Column20]]</f>
        <v>0</v>
      </c>
      <c r="AJ2408" s="111">
        <f t="shared" si="414"/>
        <v>0</v>
      </c>
      <c r="AK2408" s="111">
        <f t="shared" si="407"/>
        <v>0</v>
      </c>
      <c r="AL2408" s="111">
        <f t="shared" si="415"/>
        <v>0</v>
      </c>
      <c r="AM2408" s="111" t="str">
        <f t="shared" si="416"/>
        <v/>
      </c>
      <c r="AN2408" s="111" t="str">
        <f t="shared" ca="1" si="417"/>
        <v/>
      </c>
    </row>
    <row r="2409" spans="1:40" ht="20.25" customHeight="1" x14ac:dyDescent="0.3">
      <c r="A2409" s="107"/>
      <c r="B2409" s="144"/>
      <c r="C2409" s="119"/>
      <c r="D2409" s="120"/>
      <c r="E2409" s="119"/>
      <c r="F2409" s="119"/>
      <c r="G2409" s="120"/>
      <c r="H2409" s="119"/>
      <c r="I2409" s="109"/>
      <c r="L2409" s="108"/>
      <c r="M2409" s="108"/>
      <c r="N2409" s="108"/>
      <c r="O2409" s="108"/>
      <c r="P2409" s="108"/>
      <c r="Q2409" s="108"/>
      <c r="R2409" s="108"/>
      <c r="S2409" s="108"/>
      <c r="T2409" s="100">
        <f t="shared" si="408"/>
        <v>0</v>
      </c>
      <c r="U2409" s="111"/>
      <c r="V2409" s="111"/>
      <c r="W2409" s="111">
        <f>SUMIFS($F$3:F2409,$D$3:D2409,D2409,$C$3:C2409,"Buy")+SUMIFS($F$3:F2409,$D$3:D2409,D2409,$C$3:C2409,"Coin Deposit",$E$3:E2409,"&lt;&gt;")</f>
        <v>0</v>
      </c>
      <c r="X2409" s="111">
        <f t="shared" si="409"/>
        <v>0</v>
      </c>
      <c r="Y2409" s="111">
        <f>IF($D2409=Y$1,SUMIFS($H$3:$H2409,$G$3:$G2409,Y$1,$C$3:$C2409,"Sell"),0)</f>
        <v>0</v>
      </c>
      <c r="Z2409" s="111">
        <f t="shared" si="410"/>
        <v>0</v>
      </c>
      <c r="AA2409" s="111">
        <f>IF($D2409=AA$1,SUMIFS($H$3:$H2409,$G$3:$G2409,AA$1,$C$3:$C2409,"Sell"),0)</f>
        <v>0</v>
      </c>
      <c r="AB2409" s="111">
        <f t="shared" si="411"/>
        <v>0</v>
      </c>
      <c r="AC2409" s="111">
        <f>SUMIFS('Deductions and Deposits'!$H:$H,'Deductions and Deposits'!$G:$G,D2409,'Deductions and Deposits'!$F:$F,"&lt;="&amp;B2409)+SUMIFS($F$3:F2409,$D$3:D2409,D2409,$C$3:C2409,"Coin Deposit",$E$3:E2409,"")</f>
        <v>0</v>
      </c>
      <c r="AD2409" s="111">
        <f>SUMIFS('Deductions and Deposits'!$D:$D,'Deductions and Deposits'!$C:$C,D2409)+SUMIFS($F:$F,$D:$D,D2409,$C:$C,"Coin Deduction")</f>
        <v>0</v>
      </c>
      <c r="AE2409" s="111">
        <f>Table5[[#This Row],[Column4]]+Table5[[#This Row],[Column14]]+Table5[[#This Row],[Column19]]+Table5[[#This Row],[Column12]]</f>
        <v>0</v>
      </c>
      <c r="AF2409" s="111">
        <f>Table5[[#This Row],[Column5]]+Table5[[#This Row],[Column13]]+Table5[[#This Row],[Column21]]+Table5[[#This Row],[Column18]]</f>
        <v>0</v>
      </c>
      <c r="AG2409" s="111">
        <f t="shared" si="412"/>
        <v>0</v>
      </c>
      <c r="AH2409" s="111">
        <f t="shared" si="413"/>
        <v>0</v>
      </c>
      <c r="AI2409" s="111">
        <f>Table5[[#This Row],[Column17]]-Table5[[#This Row],[Column20]]</f>
        <v>0</v>
      </c>
      <c r="AJ2409" s="111">
        <f t="shared" si="414"/>
        <v>0</v>
      </c>
      <c r="AK2409" s="111">
        <f t="shared" si="407"/>
        <v>0</v>
      </c>
      <c r="AL2409" s="111">
        <f t="shared" si="415"/>
        <v>0</v>
      </c>
      <c r="AM2409" s="111" t="str">
        <f t="shared" si="416"/>
        <v/>
      </c>
      <c r="AN2409" s="111" t="str">
        <f t="shared" ca="1" si="417"/>
        <v/>
      </c>
    </row>
    <row r="2410" spans="1:40" ht="20.25" customHeight="1" x14ac:dyDescent="0.3">
      <c r="A2410" s="107"/>
      <c r="B2410" s="144"/>
      <c r="C2410" s="119"/>
      <c r="D2410" s="120"/>
      <c r="E2410" s="119"/>
      <c r="F2410" s="119"/>
      <c r="G2410" s="120"/>
      <c r="H2410" s="119"/>
      <c r="I2410" s="109"/>
      <c r="L2410" s="108"/>
      <c r="M2410" s="108"/>
      <c r="N2410" s="108"/>
      <c r="O2410" s="108"/>
      <c r="P2410" s="108"/>
      <c r="Q2410" s="108"/>
      <c r="R2410" s="108"/>
      <c r="S2410" s="108"/>
      <c r="T2410" s="100">
        <f t="shared" si="408"/>
        <v>0</v>
      </c>
      <c r="U2410" s="111"/>
      <c r="V2410" s="111"/>
      <c r="W2410" s="111">
        <f>SUMIFS($F$3:F2410,$D$3:D2410,D2410,$C$3:C2410,"Buy")+SUMIFS($F$3:F2410,$D$3:D2410,D2410,$C$3:C2410,"Coin Deposit",$E$3:E2410,"&lt;&gt;")</f>
        <v>0</v>
      </c>
      <c r="X2410" s="111">
        <f t="shared" si="409"/>
        <v>0</v>
      </c>
      <c r="Y2410" s="111">
        <f>IF($D2410=Y$1,SUMIFS($H$3:$H2410,$G$3:$G2410,Y$1,$C$3:$C2410,"Sell"),0)</f>
        <v>0</v>
      </c>
      <c r="Z2410" s="111">
        <f t="shared" si="410"/>
        <v>0</v>
      </c>
      <c r="AA2410" s="111">
        <f>IF($D2410=AA$1,SUMIFS($H$3:$H2410,$G$3:$G2410,AA$1,$C$3:$C2410,"Sell"),0)</f>
        <v>0</v>
      </c>
      <c r="AB2410" s="111">
        <f t="shared" si="411"/>
        <v>0</v>
      </c>
      <c r="AC2410" s="111">
        <f>SUMIFS('Deductions and Deposits'!$H:$H,'Deductions and Deposits'!$G:$G,D2410,'Deductions and Deposits'!$F:$F,"&lt;="&amp;B2410)+SUMIFS($F$3:F2410,$D$3:D2410,D2410,$C$3:C2410,"Coin Deposit",$E$3:E2410,"")</f>
        <v>0</v>
      </c>
      <c r="AD2410" s="111">
        <f>SUMIFS('Deductions and Deposits'!$D:$D,'Deductions and Deposits'!$C:$C,D2410)+SUMIFS($F:$F,$D:$D,D2410,$C:$C,"Coin Deduction")</f>
        <v>0</v>
      </c>
      <c r="AE2410" s="111">
        <f>Table5[[#This Row],[Column4]]+Table5[[#This Row],[Column14]]+Table5[[#This Row],[Column19]]+Table5[[#This Row],[Column12]]</f>
        <v>0</v>
      </c>
      <c r="AF2410" s="111">
        <f>Table5[[#This Row],[Column5]]+Table5[[#This Row],[Column13]]+Table5[[#This Row],[Column21]]+Table5[[#This Row],[Column18]]</f>
        <v>0</v>
      </c>
      <c r="AG2410" s="111">
        <f t="shared" si="412"/>
        <v>0</v>
      </c>
      <c r="AH2410" s="111">
        <f t="shared" si="413"/>
        <v>0</v>
      </c>
      <c r="AI2410" s="111">
        <f>Table5[[#This Row],[Column17]]-Table5[[#This Row],[Column20]]</f>
        <v>0</v>
      </c>
      <c r="AJ2410" s="111">
        <f t="shared" si="414"/>
        <v>0</v>
      </c>
      <c r="AK2410" s="111">
        <f t="shared" si="407"/>
        <v>0</v>
      </c>
      <c r="AL2410" s="111">
        <f t="shared" si="415"/>
        <v>0</v>
      </c>
      <c r="AM2410" s="111" t="str">
        <f t="shared" si="416"/>
        <v/>
      </c>
      <c r="AN2410" s="111" t="str">
        <f t="shared" ca="1" si="417"/>
        <v/>
      </c>
    </row>
    <row r="2411" spans="1:40" ht="20.25" customHeight="1" x14ac:dyDescent="0.3">
      <c r="A2411" s="107"/>
      <c r="B2411" s="144"/>
      <c r="C2411" s="119"/>
      <c r="D2411" s="120"/>
      <c r="E2411" s="119"/>
      <c r="F2411" s="119"/>
      <c r="G2411" s="120"/>
      <c r="H2411" s="119"/>
      <c r="I2411" s="109"/>
      <c r="L2411" s="108"/>
      <c r="M2411" s="108"/>
      <c r="N2411" s="108"/>
      <c r="O2411" s="108"/>
      <c r="P2411" s="108"/>
      <c r="Q2411" s="108"/>
      <c r="R2411" s="108"/>
      <c r="S2411" s="108"/>
      <c r="T2411" s="100">
        <f t="shared" si="408"/>
        <v>0</v>
      </c>
      <c r="U2411" s="111"/>
      <c r="V2411" s="111"/>
      <c r="W2411" s="111">
        <f>SUMIFS($F$3:F2411,$D$3:D2411,D2411,$C$3:C2411,"Buy")+SUMIFS($F$3:F2411,$D$3:D2411,D2411,$C$3:C2411,"Coin Deposit",$E$3:E2411,"&lt;&gt;")</f>
        <v>0</v>
      </c>
      <c r="X2411" s="111">
        <f t="shared" si="409"/>
        <v>0</v>
      </c>
      <c r="Y2411" s="111">
        <f>IF($D2411=Y$1,SUMIFS($H$3:$H2411,$G$3:$G2411,Y$1,$C$3:$C2411,"Sell"),0)</f>
        <v>0</v>
      </c>
      <c r="Z2411" s="111">
        <f t="shared" si="410"/>
        <v>0</v>
      </c>
      <c r="AA2411" s="111">
        <f>IF($D2411=AA$1,SUMIFS($H$3:$H2411,$G$3:$G2411,AA$1,$C$3:$C2411,"Sell"),0)</f>
        <v>0</v>
      </c>
      <c r="AB2411" s="111">
        <f t="shared" si="411"/>
        <v>0</v>
      </c>
      <c r="AC2411" s="111">
        <f>SUMIFS('Deductions and Deposits'!$H:$H,'Deductions and Deposits'!$G:$G,D2411,'Deductions and Deposits'!$F:$F,"&lt;="&amp;B2411)+SUMIFS($F$3:F2411,$D$3:D2411,D2411,$C$3:C2411,"Coin Deposit",$E$3:E2411,"")</f>
        <v>0</v>
      </c>
      <c r="AD2411" s="111">
        <f>SUMIFS('Deductions and Deposits'!$D:$D,'Deductions and Deposits'!$C:$C,D2411)+SUMIFS($F:$F,$D:$D,D2411,$C:$C,"Coin Deduction")</f>
        <v>0</v>
      </c>
      <c r="AE2411" s="111">
        <f>Table5[[#This Row],[Column4]]+Table5[[#This Row],[Column14]]+Table5[[#This Row],[Column19]]+Table5[[#This Row],[Column12]]</f>
        <v>0</v>
      </c>
      <c r="AF2411" s="111">
        <f>Table5[[#This Row],[Column5]]+Table5[[#This Row],[Column13]]+Table5[[#This Row],[Column21]]+Table5[[#This Row],[Column18]]</f>
        <v>0</v>
      </c>
      <c r="AG2411" s="111">
        <f t="shared" si="412"/>
        <v>0</v>
      </c>
      <c r="AH2411" s="111">
        <f t="shared" si="413"/>
        <v>0</v>
      </c>
      <c r="AI2411" s="111">
        <f>Table5[[#This Row],[Column17]]-Table5[[#This Row],[Column20]]</f>
        <v>0</v>
      </c>
      <c r="AJ2411" s="111">
        <f t="shared" si="414"/>
        <v>0</v>
      </c>
      <c r="AK2411" s="111">
        <f t="shared" si="407"/>
        <v>0</v>
      </c>
      <c r="AL2411" s="111">
        <f t="shared" si="415"/>
        <v>0</v>
      </c>
      <c r="AM2411" s="111" t="str">
        <f t="shared" si="416"/>
        <v/>
      </c>
      <c r="AN2411" s="111" t="str">
        <f t="shared" ca="1" si="417"/>
        <v/>
      </c>
    </row>
    <row r="2412" spans="1:40" ht="20.25" customHeight="1" x14ac:dyDescent="0.3">
      <c r="A2412" s="107"/>
      <c r="B2412" s="144"/>
      <c r="C2412" s="119"/>
      <c r="D2412" s="120"/>
      <c r="E2412" s="119"/>
      <c r="F2412" s="119"/>
      <c r="G2412" s="120"/>
      <c r="H2412" s="119"/>
      <c r="I2412" s="109"/>
      <c r="L2412" s="108"/>
      <c r="M2412" s="108"/>
      <c r="N2412" s="108"/>
      <c r="O2412" s="108"/>
      <c r="P2412" s="108"/>
      <c r="Q2412" s="108"/>
      <c r="R2412" s="108"/>
      <c r="S2412" s="108"/>
      <c r="T2412" s="100">
        <f t="shared" si="408"/>
        <v>0</v>
      </c>
      <c r="U2412" s="111"/>
      <c r="V2412" s="111"/>
      <c r="W2412" s="111">
        <f>SUMIFS($F$3:F2412,$D$3:D2412,D2412,$C$3:C2412,"Buy")+SUMIFS($F$3:F2412,$D$3:D2412,D2412,$C$3:C2412,"Coin Deposit",$E$3:E2412,"&lt;&gt;")</f>
        <v>0</v>
      </c>
      <c r="X2412" s="111">
        <f t="shared" si="409"/>
        <v>0</v>
      </c>
      <c r="Y2412" s="111">
        <f>IF($D2412=Y$1,SUMIFS($H$3:$H2412,$G$3:$G2412,Y$1,$C$3:$C2412,"Sell"),0)</f>
        <v>0</v>
      </c>
      <c r="Z2412" s="111">
        <f t="shared" si="410"/>
        <v>0</v>
      </c>
      <c r="AA2412" s="111">
        <f>IF($D2412=AA$1,SUMIFS($H$3:$H2412,$G$3:$G2412,AA$1,$C$3:$C2412,"Sell"),0)</f>
        <v>0</v>
      </c>
      <c r="AB2412" s="111">
        <f t="shared" si="411"/>
        <v>0</v>
      </c>
      <c r="AC2412" s="111">
        <f>SUMIFS('Deductions and Deposits'!$H:$H,'Deductions and Deposits'!$G:$G,D2412,'Deductions and Deposits'!$F:$F,"&lt;="&amp;B2412)+SUMIFS($F$3:F2412,$D$3:D2412,D2412,$C$3:C2412,"Coin Deposit",$E$3:E2412,"")</f>
        <v>0</v>
      </c>
      <c r="AD2412" s="111">
        <f>SUMIFS('Deductions and Deposits'!$D:$D,'Deductions and Deposits'!$C:$C,D2412)+SUMIFS($F:$F,$D:$D,D2412,$C:$C,"Coin Deduction")</f>
        <v>0</v>
      </c>
      <c r="AE2412" s="111">
        <f>Table5[[#This Row],[Column4]]+Table5[[#This Row],[Column14]]+Table5[[#This Row],[Column19]]+Table5[[#This Row],[Column12]]</f>
        <v>0</v>
      </c>
      <c r="AF2412" s="111">
        <f>Table5[[#This Row],[Column5]]+Table5[[#This Row],[Column13]]+Table5[[#This Row],[Column21]]+Table5[[#This Row],[Column18]]</f>
        <v>0</v>
      </c>
      <c r="AG2412" s="111">
        <f t="shared" si="412"/>
        <v>0</v>
      </c>
      <c r="AH2412" s="111">
        <f t="shared" si="413"/>
        <v>0</v>
      </c>
      <c r="AI2412" s="111">
        <f>Table5[[#This Row],[Column17]]-Table5[[#This Row],[Column20]]</f>
        <v>0</v>
      </c>
      <c r="AJ2412" s="111">
        <f t="shared" si="414"/>
        <v>0</v>
      </c>
      <c r="AK2412" s="111">
        <f t="shared" si="407"/>
        <v>0</v>
      </c>
      <c r="AL2412" s="111">
        <f t="shared" si="415"/>
        <v>0</v>
      </c>
      <c r="AM2412" s="111" t="str">
        <f t="shared" si="416"/>
        <v/>
      </c>
      <c r="AN2412" s="111" t="str">
        <f t="shared" ca="1" si="417"/>
        <v/>
      </c>
    </row>
    <row r="2413" spans="1:40" ht="20.25" customHeight="1" x14ac:dyDescent="0.3">
      <c r="A2413" s="107"/>
      <c r="B2413" s="144"/>
      <c r="C2413" s="119"/>
      <c r="D2413" s="120"/>
      <c r="E2413" s="119"/>
      <c r="F2413" s="119"/>
      <c r="G2413" s="120"/>
      <c r="H2413" s="119"/>
      <c r="I2413" s="109"/>
      <c r="L2413" s="108"/>
      <c r="M2413" s="108"/>
      <c r="N2413" s="108"/>
      <c r="O2413" s="108"/>
      <c r="P2413" s="108"/>
      <c r="Q2413" s="108"/>
      <c r="R2413" s="108"/>
      <c r="S2413" s="108"/>
      <c r="T2413" s="100">
        <f t="shared" si="408"/>
        <v>0</v>
      </c>
      <c r="U2413" s="111"/>
      <c r="V2413" s="111"/>
      <c r="W2413" s="111">
        <f>SUMIFS($F$3:F2413,$D$3:D2413,D2413,$C$3:C2413,"Buy")+SUMIFS($F$3:F2413,$D$3:D2413,D2413,$C$3:C2413,"Coin Deposit",$E$3:E2413,"&lt;&gt;")</f>
        <v>0</v>
      </c>
      <c r="X2413" s="111">
        <f t="shared" si="409"/>
        <v>0</v>
      </c>
      <c r="Y2413" s="111">
        <f>IF($D2413=Y$1,SUMIFS($H$3:$H2413,$G$3:$G2413,Y$1,$C$3:$C2413,"Sell"),0)</f>
        <v>0</v>
      </c>
      <c r="Z2413" s="111">
        <f t="shared" si="410"/>
        <v>0</v>
      </c>
      <c r="AA2413" s="111">
        <f>IF($D2413=AA$1,SUMIFS($H$3:$H2413,$G$3:$G2413,AA$1,$C$3:$C2413,"Sell"),0)</f>
        <v>0</v>
      </c>
      <c r="AB2413" s="111">
        <f t="shared" si="411"/>
        <v>0</v>
      </c>
      <c r="AC2413" s="111">
        <f>SUMIFS('Deductions and Deposits'!$H:$H,'Deductions and Deposits'!$G:$G,D2413,'Deductions and Deposits'!$F:$F,"&lt;="&amp;B2413)+SUMIFS($F$3:F2413,$D$3:D2413,D2413,$C$3:C2413,"Coin Deposit",$E$3:E2413,"")</f>
        <v>0</v>
      </c>
      <c r="AD2413" s="111">
        <f>SUMIFS('Deductions and Deposits'!$D:$D,'Deductions and Deposits'!$C:$C,D2413)+SUMIFS($F:$F,$D:$D,D2413,$C:$C,"Coin Deduction")</f>
        <v>0</v>
      </c>
      <c r="AE2413" s="111">
        <f>Table5[[#This Row],[Column4]]+Table5[[#This Row],[Column14]]+Table5[[#This Row],[Column19]]+Table5[[#This Row],[Column12]]</f>
        <v>0</v>
      </c>
      <c r="AF2413" s="111">
        <f>Table5[[#This Row],[Column5]]+Table5[[#This Row],[Column13]]+Table5[[#This Row],[Column21]]+Table5[[#This Row],[Column18]]</f>
        <v>0</v>
      </c>
      <c r="AG2413" s="111">
        <f t="shared" si="412"/>
        <v>0</v>
      </c>
      <c r="AH2413" s="111">
        <f t="shared" si="413"/>
        <v>0</v>
      </c>
      <c r="AI2413" s="111">
        <f>Table5[[#This Row],[Column17]]-Table5[[#This Row],[Column20]]</f>
        <v>0</v>
      </c>
      <c r="AJ2413" s="111">
        <f t="shared" si="414"/>
        <v>0</v>
      </c>
      <c r="AK2413" s="111">
        <f t="shared" si="407"/>
        <v>0</v>
      </c>
      <c r="AL2413" s="111">
        <f t="shared" si="415"/>
        <v>0</v>
      </c>
      <c r="AM2413" s="111" t="str">
        <f t="shared" si="416"/>
        <v/>
      </c>
      <c r="AN2413" s="111" t="str">
        <f t="shared" ca="1" si="417"/>
        <v/>
      </c>
    </row>
    <row r="2414" spans="1:40" ht="20.25" customHeight="1" x14ac:dyDescent="0.3">
      <c r="A2414" s="107"/>
      <c r="B2414" s="144"/>
      <c r="C2414" s="119"/>
      <c r="D2414" s="120"/>
      <c r="E2414" s="119"/>
      <c r="F2414" s="119"/>
      <c r="G2414" s="120"/>
      <c r="H2414" s="119"/>
      <c r="I2414" s="109"/>
      <c r="L2414" s="108"/>
      <c r="M2414" s="108"/>
      <c r="N2414" s="108"/>
      <c r="O2414" s="108"/>
      <c r="P2414" s="108"/>
      <c r="Q2414" s="108"/>
      <c r="R2414" s="108"/>
      <c r="S2414" s="108"/>
      <c r="T2414" s="100">
        <f t="shared" si="408"/>
        <v>0</v>
      </c>
      <c r="U2414" s="111"/>
      <c r="V2414" s="111"/>
      <c r="W2414" s="111">
        <f>SUMIFS($F$3:F2414,$D$3:D2414,D2414,$C$3:C2414,"Buy")+SUMIFS($F$3:F2414,$D$3:D2414,D2414,$C$3:C2414,"Coin Deposit",$E$3:E2414,"&lt;&gt;")</f>
        <v>0</v>
      </c>
      <c r="X2414" s="111">
        <f t="shared" si="409"/>
        <v>0</v>
      </c>
      <c r="Y2414" s="111">
        <f>IF($D2414=Y$1,SUMIFS($H$3:$H2414,$G$3:$G2414,Y$1,$C$3:$C2414,"Sell"),0)</f>
        <v>0</v>
      </c>
      <c r="Z2414" s="111">
        <f t="shared" si="410"/>
        <v>0</v>
      </c>
      <c r="AA2414" s="111">
        <f>IF($D2414=AA$1,SUMIFS($H$3:$H2414,$G$3:$G2414,AA$1,$C$3:$C2414,"Sell"),0)</f>
        <v>0</v>
      </c>
      <c r="AB2414" s="111">
        <f t="shared" si="411"/>
        <v>0</v>
      </c>
      <c r="AC2414" s="111">
        <f>SUMIFS('Deductions and Deposits'!$H:$H,'Deductions and Deposits'!$G:$G,D2414,'Deductions and Deposits'!$F:$F,"&lt;="&amp;B2414)+SUMIFS($F$3:F2414,$D$3:D2414,D2414,$C$3:C2414,"Coin Deposit",$E$3:E2414,"")</f>
        <v>0</v>
      </c>
      <c r="AD2414" s="111">
        <f>SUMIFS('Deductions and Deposits'!$D:$D,'Deductions and Deposits'!$C:$C,D2414)+SUMIFS($F:$F,$D:$D,D2414,$C:$C,"Coin Deduction")</f>
        <v>0</v>
      </c>
      <c r="AE2414" s="111">
        <f>Table5[[#This Row],[Column4]]+Table5[[#This Row],[Column14]]+Table5[[#This Row],[Column19]]+Table5[[#This Row],[Column12]]</f>
        <v>0</v>
      </c>
      <c r="AF2414" s="111">
        <f>Table5[[#This Row],[Column5]]+Table5[[#This Row],[Column13]]+Table5[[#This Row],[Column21]]+Table5[[#This Row],[Column18]]</f>
        <v>0</v>
      </c>
      <c r="AG2414" s="111">
        <f t="shared" si="412"/>
        <v>0</v>
      </c>
      <c r="AH2414" s="111">
        <f t="shared" si="413"/>
        <v>0</v>
      </c>
      <c r="AI2414" s="111">
        <f>Table5[[#This Row],[Column17]]-Table5[[#This Row],[Column20]]</f>
        <v>0</v>
      </c>
      <c r="AJ2414" s="111">
        <f t="shared" si="414"/>
        <v>0</v>
      </c>
      <c r="AK2414" s="111">
        <f t="shared" si="407"/>
        <v>0</v>
      </c>
      <c r="AL2414" s="111">
        <f t="shared" si="415"/>
        <v>0</v>
      </c>
      <c r="AM2414" s="111" t="str">
        <f t="shared" si="416"/>
        <v/>
      </c>
      <c r="AN2414" s="111" t="str">
        <f t="shared" ca="1" si="417"/>
        <v/>
      </c>
    </row>
    <row r="2415" spans="1:40" ht="20.25" customHeight="1" x14ac:dyDescent="0.3">
      <c r="A2415" s="107"/>
      <c r="B2415" s="144"/>
      <c r="C2415" s="119"/>
      <c r="D2415" s="120"/>
      <c r="E2415" s="119"/>
      <c r="F2415" s="119"/>
      <c r="G2415" s="120"/>
      <c r="H2415" s="119"/>
      <c r="I2415" s="109"/>
      <c r="L2415" s="108"/>
      <c r="M2415" s="108"/>
      <c r="N2415" s="108"/>
      <c r="O2415" s="108"/>
      <c r="P2415" s="108"/>
      <c r="Q2415" s="108"/>
      <c r="R2415" s="108"/>
      <c r="S2415" s="108"/>
      <c r="T2415" s="100">
        <f t="shared" si="408"/>
        <v>0</v>
      </c>
      <c r="U2415" s="111"/>
      <c r="V2415" s="111"/>
      <c r="W2415" s="111">
        <f>SUMIFS($F$3:F2415,$D$3:D2415,D2415,$C$3:C2415,"Buy")+SUMIFS($F$3:F2415,$D$3:D2415,D2415,$C$3:C2415,"Coin Deposit",$E$3:E2415,"&lt;&gt;")</f>
        <v>0</v>
      </c>
      <c r="X2415" s="111">
        <f t="shared" si="409"/>
        <v>0</v>
      </c>
      <c r="Y2415" s="111">
        <f>IF($D2415=Y$1,SUMIFS($H$3:$H2415,$G$3:$G2415,Y$1,$C$3:$C2415,"Sell"),0)</f>
        <v>0</v>
      </c>
      <c r="Z2415" s="111">
        <f t="shared" si="410"/>
        <v>0</v>
      </c>
      <c r="AA2415" s="111">
        <f>IF($D2415=AA$1,SUMIFS($H$3:$H2415,$G$3:$G2415,AA$1,$C$3:$C2415,"Sell"),0)</f>
        <v>0</v>
      </c>
      <c r="AB2415" s="111">
        <f t="shared" si="411"/>
        <v>0</v>
      </c>
      <c r="AC2415" s="111">
        <f>SUMIFS('Deductions and Deposits'!$H:$H,'Deductions and Deposits'!$G:$G,D2415,'Deductions and Deposits'!$F:$F,"&lt;="&amp;B2415)+SUMIFS($F$3:F2415,$D$3:D2415,D2415,$C$3:C2415,"Coin Deposit",$E$3:E2415,"")</f>
        <v>0</v>
      </c>
      <c r="AD2415" s="111">
        <f>SUMIFS('Deductions and Deposits'!$D:$D,'Deductions and Deposits'!$C:$C,D2415)+SUMIFS($F:$F,$D:$D,D2415,$C:$C,"Coin Deduction")</f>
        <v>0</v>
      </c>
      <c r="AE2415" s="111">
        <f>Table5[[#This Row],[Column4]]+Table5[[#This Row],[Column14]]+Table5[[#This Row],[Column19]]+Table5[[#This Row],[Column12]]</f>
        <v>0</v>
      </c>
      <c r="AF2415" s="111">
        <f>Table5[[#This Row],[Column5]]+Table5[[#This Row],[Column13]]+Table5[[#This Row],[Column21]]+Table5[[#This Row],[Column18]]</f>
        <v>0</v>
      </c>
      <c r="AG2415" s="111">
        <f t="shared" si="412"/>
        <v>0</v>
      </c>
      <c r="AH2415" s="111">
        <f t="shared" si="413"/>
        <v>0</v>
      </c>
      <c r="AI2415" s="111">
        <f>Table5[[#This Row],[Column17]]-Table5[[#This Row],[Column20]]</f>
        <v>0</v>
      </c>
      <c r="AJ2415" s="111">
        <f t="shared" si="414"/>
        <v>0</v>
      </c>
      <c r="AK2415" s="111">
        <f t="shared" si="407"/>
        <v>0</v>
      </c>
      <c r="AL2415" s="111">
        <f t="shared" si="415"/>
        <v>0</v>
      </c>
      <c r="AM2415" s="111" t="str">
        <f t="shared" si="416"/>
        <v/>
      </c>
      <c r="AN2415" s="111" t="str">
        <f t="shared" ca="1" si="417"/>
        <v/>
      </c>
    </row>
    <row r="2416" spans="1:40" ht="20.25" customHeight="1" x14ac:dyDescent="0.3">
      <c r="A2416" s="107"/>
      <c r="B2416" s="144"/>
      <c r="C2416" s="119"/>
      <c r="D2416" s="120"/>
      <c r="E2416" s="119"/>
      <c r="F2416" s="119"/>
      <c r="G2416" s="120"/>
      <c r="H2416" s="119"/>
      <c r="I2416" s="109"/>
      <c r="L2416" s="108"/>
      <c r="M2416" s="108"/>
      <c r="N2416" s="108"/>
      <c r="O2416" s="108"/>
      <c r="P2416" s="108"/>
      <c r="Q2416" s="108"/>
      <c r="R2416" s="108"/>
      <c r="S2416" s="108"/>
      <c r="T2416" s="100">
        <f t="shared" si="408"/>
        <v>0</v>
      </c>
      <c r="U2416" s="111"/>
      <c r="V2416" s="111"/>
      <c r="W2416" s="111">
        <f>SUMIFS($F$3:F2416,$D$3:D2416,D2416,$C$3:C2416,"Buy")+SUMIFS($F$3:F2416,$D$3:D2416,D2416,$C$3:C2416,"Coin Deposit",$E$3:E2416,"&lt;&gt;")</f>
        <v>0</v>
      </c>
      <c r="X2416" s="111">
        <f t="shared" si="409"/>
        <v>0</v>
      </c>
      <c r="Y2416" s="111">
        <f>IF($D2416=Y$1,SUMIFS($H$3:$H2416,$G$3:$G2416,Y$1,$C$3:$C2416,"Sell"),0)</f>
        <v>0</v>
      </c>
      <c r="Z2416" s="111">
        <f t="shared" si="410"/>
        <v>0</v>
      </c>
      <c r="AA2416" s="111">
        <f>IF($D2416=AA$1,SUMIFS($H$3:$H2416,$G$3:$G2416,AA$1,$C$3:$C2416,"Sell"),0)</f>
        <v>0</v>
      </c>
      <c r="AB2416" s="111">
        <f t="shared" si="411"/>
        <v>0</v>
      </c>
      <c r="AC2416" s="111">
        <f>SUMIFS('Deductions and Deposits'!$H:$H,'Deductions and Deposits'!$G:$G,D2416,'Deductions and Deposits'!$F:$F,"&lt;="&amp;B2416)+SUMIFS($F$3:F2416,$D$3:D2416,D2416,$C$3:C2416,"Coin Deposit",$E$3:E2416,"")</f>
        <v>0</v>
      </c>
      <c r="AD2416" s="111">
        <f>SUMIFS('Deductions and Deposits'!$D:$D,'Deductions and Deposits'!$C:$C,D2416)+SUMIFS($F:$F,$D:$D,D2416,$C:$C,"Coin Deduction")</f>
        <v>0</v>
      </c>
      <c r="AE2416" s="111">
        <f>Table5[[#This Row],[Column4]]+Table5[[#This Row],[Column14]]+Table5[[#This Row],[Column19]]+Table5[[#This Row],[Column12]]</f>
        <v>0</v>
      </c>
      <c r="AF2416" s="111">
        <f>Table5[[#This Row],[Column5]]+Table5[[#This Row],[Column13]]+Table5[[#This Row],[Column21]]+Table5[[#This Row],[Column18]]</f>
        <v>0</v>
      </c>
      <c r="AG2416" s="111">
        <f t="shared" si="412"/>
        <v>0</v>
      </c>
      <c r="AH2416" s="111">
        <f t="shared" si="413"/>
        <v>0</v>
      </c>
      <c r="AI2416" s="111">
        <f>Table5[[#This Row],[Column17]]-Table5[[#This Row],[Column20]]</f>
        <v>0</v>
      </c>
      <c r="AJ2416" s="111">
        <f t="shared" si="414"/>
        <v>0</v>
      </c>
      <c r="AK2416" s="111">
        <f t="shared" si="407"/>
        <v>0</v>
      </c>
      <c r="AL2416" s="111">
        <f t="shared" si="415"/>
        <v>0</v>
      </c>
      <c r="AM2416" s="111" t="str">
        <f t="shared" si="416"/>
        <v/>
      </c>
      <c r="AN2416" s="111" t="str">
        <f t="shared" ca="1" si="417"/>
        <v/>
      </c>
    </row>
    <row r="2417" spans="1:40" ht="20.25" customHeight="1" x14ac:dyDescent="0.3">
      <c r="A2417" s="107"/>
      <c r="B2417" s="144"/>
      <c r="C2417" s="119"/>
      <c r="D2417" s="120"/>
      <c r="E2417" s="119"/>
      <c r="F2417" s="119"/>
      <c r="G2417" s="120"/>
      <c r="H2417" s="119"/>
      <c r="I2417" s="109"/>
      <c r="L2417" s="108"/>
      <c r="M2417" s="108"/>
      <c r="N2417" s="108"/>
      <c r="O2417" s="108"/>
      <c r="P2417" s="108"/>
      <c r="Q2417" s="108"/>
      <c r="R2417" s="108"/>
      <c r="S2417" s="108"/>
      <c r="T2417" s="100">
        <f t="shared" si="408"/>
        <v>0</v>
      </c>
      <c r="U2417" s="111"/>
      <c r="V2417" s="111"/>
      <c r="W2417" s="111">
        <f>SUMIFS($F$3:F2417,$D$3:D2417,D2417,$C$3:C2417,"Buy")+SUMIFS($F$3:F2417,$D$3:D2417,D2417,$C$3:C2417,"Coin Deposit",$E$3:E2417,"&lt;&gt;")</f>
        <v>0</v>
      </c>
      <c r="X2417" s="111">
        <f t="shared" si="409"/>
        <v>0</v>
      </c>
      <c r="Y2417" s="111">
        <f>IF($D2417=Y$1,SUMIFS($H$3:$H2417,$G$3:$G2417,Y$1,$C$3:$C2417,"Sell"),0)</f>
        <v>0</v>
      </c>
      <c r="Z2417" s="111">
        <f t="shared" si="410"/>
        <v>0</v>
      </c>
      <c r="AA2417" s="111">
        <f>IF($D2417=AA$1,SUMIFS($H$3:$H2417,$G$3:$G2417,AA$1,$C$3:$C2417,"Sell"),0)</f>
        <v>0</v>
      </c>
      <c r="AB2417" s="111">
        <f t="shared" si="411"/>
        <v>0</v>
      </c>
      <c r="AC2417" s="111">
        <f>SUMIFS('Deductions and Deposits'!$H:$H,'Deductions and Deposits'!$G:$G,D2417,'Deductions and Deposits'!$F:$F,"&lt;="&amp;B2417)+SUMIFS($F$3:F2417,$D$3:D2417,D2417,$C$3:C2417,"Coin Deposit",$E$3:E2417,"")</f>
        <v>0</v>
      </c>
      <c r="AD2417" s="111">
        <f>SUMIFS('Deductions and Deposits'!$D:$D,'Deductions and Deposits'!$C:$C,D2417)+SUMIFS($F:$F,$D:$D,D2417,$C:$C,"Coin Deduction")</f>
        <v>0</v>
      </c>
      <c r="AE2417" s="111">
        <f>Table5[[#This Row],[Column4]]+Table5[[#This Row],[Column14]]+Table5[[#This Row],[Column19]]+Table5[[#This Row],[Column12]]</f>
        <v>0</v>
      </c>
      <c r="AF2417" s="111">
        <f>Table5[[#This Row],[Column5]]+Table5[[#This Row],[Column13]]+Table5[[#This Row],[Column21]]+Table5[[#This Row],[Column18]]</f>
        <v>0</v>
      </c>
      <c r="AG2417" s="111">
        <f t="shared" si="412"/>
        <v>0</v>
      </c>
      <c r="AH2417" s="111">
        <f t="shared" si="413"/>
        <v>0</v>
      </c>
      <c r="AI2417" s="111">
        <f>Table5[[#This Row],[Column17]]-Table5[[#This Row],[Column20]]</f>
        <v>0</v>
      </c>
      <c r="AJ2417" s="111">
        <f t="shared" si="414"/>
        <v>0</v>
      </c>
      <c r="AK2417" s="111">
        <f t="shared" si="407"/>
        <v>0</v>
      </c>
      <c r="AL2417" s="111">
        <f t="shared" si="415"/>
        <v>0</v>
      </c>
      <c r="AM2417" s="111" t="str">
        <f t="shared" si="416"/>
        <v/>
      </c>
      <c r="AN2417" s="111" t="str">
        <f t="shared" ca="1" si="417"/>
        <v/>
      </c>
    </row>
    <row r="2418" spans="1:40" ht="20.25" customHeight="1" x14ac:dyDescent="0.3">
      <c r="A2418" s="107"/>
      <c r="B2418" s="144"/>
      <c r="C2418" s="119"/>
      <c r="D2418" s="120"/>
      <c r="E2418" s="119"/>
      <c r="F2418" s="119"/>
      <c r="G2418" s="120"/>
      <c r="H2418" s="119"/>
      <c r="I2418" s="109"/>
      <c r="L2418" s="108"/>
      <c r="M2418" s="108"/>
      <c r="N2418" s="108"/>
      <c r="O2418" s="108"/>
      <c r="P2418" s="108"/>
      <c r="Q2418" s="108"/>
      <c r="R2418" s="108"/>
      <c r="S2418" s="108"/>
      <c r="T2418" s="100">
        <f t="shared" si="408"/>
        <v>0</v>
      </c>
      <c r="U2418" s="111"/>
      <c r="V2418" s="111"/>
      <c r="W2418" s="111">
        <f>SUMIFS($F$3:F2418,$D$3:D2418,D2418,$C$3:C2418,"Buy")+SUMIFS($F$3:F2418,$D$3:D2418,D2418,$C$3:C2418,"Coin Deposit",$E$3:E2418,"&lt;&gt;")</f>
        <v>0</v>
      </c>
      <c r="X2418" s="111">
        <f t="shared" si="409"/>
        <v>0</v>
      </c>
      <c r="Y2418" s="111">
        <f>IF($D2418=Y$1,SUMIFS($H$3:$H2418,$G$3:$G2418,Y$1,$C$3:$C2418,"Sell"),0)</f>
        <v>0</v>
      </c>
      <c r="Z2418" s="111">
        <f t="shared" si="410"/>
        <v>0</v>
      </c>
      <c r="AA2418" s="111">
        <f>IF($D2418=AA$1,SUMIFS($H$3:$H2418,$G$3:$G2418,AA$1,$C$3:$C2418,"Sell"),0)</f>
        <v>0</v>
      </c>
      <c r="AB2418" s="111">
        <f t="shared" si="411"/>
        <v>0</v>
      </c>
      <c r="AC2418" s="111">
        <f>SUMIFS('Deductions and Deposits'!$H:$H,'Deductions and Deposits'!$G:$G,D2418,'Deductions and Deposits'!$F:$F,"&lt;="&amp;B2418)+SUMIFS($F$3:F2418,$D$3:D2418,D2418,$C$3:C2418,"Coin Deposit",$E$3:E2418,"")</f>
        <v>0</v>
      </c>
      <c r="AD2418" s="111">
        <f>SUMIFS('Deductions and Deposits'!$D:$D,'Deductions and Deposits'!$C:$C,D2418)+SUMIFS($F:$F,$D:$D,D2418,$C:$C,"Coin Deduction")</f>
        <v>0</v>
      </c>
      <c r="AE2418" s="111">
        <f>Table5[[#This Row],[Column4]]+Table5[[#This Row],[Column14]]+Table5[[#This Row],[Column19]]+Table5[[#This Row],[Column12]]</f>
        <v>0</v>
      </c>
      <c r="AF2418" s="111">
        <f>Table5[[#This Row],[Column5]]+Table5[[#This Row],[Column13]]+Table5[[#This Row],[Column21]]+Table5[[#This Row],[Column18]]</f>
        <v>0</v>
      </c>
      <c r="AG2418" s="111">
        <f t="shared" si="412"/>
        <v>0</v>
      </c>
      <c r="AH2418" s="111">
        <f t="shared" si="413"/>
        <v>0</v>
      </c>
      <c r="AI2418" s="111">
        <f>Table5[[#This Row],[Column17]]-Table5[[#This Row],[Column20]]</f>
        <v>0</v>
      </c>
      <c r="AJ2418" s="111">
        <f t="shared" si="414"/>
        <v>0</v>
      </c>
      <c r="AK2418" s="111">
        <f t="shared" si="407"/>
        <v>0</v>
      </c>
      <c r="AL2418" s="111">
        <f t="shared" si="415"/>
        <v>0</v>
      </c>
      <c r="AM2418" s="111" t="str">
        <f t="shared" si="416"/>
        <v/>
      </c>
      <c r="AN2418" s="111" t="str">
        <f t="shared" ca="1" si="417"/>
        <v/>
      </c>
    </row>
    <row r="2419" spans="1:40" ht="20.25" customHeight="1" x14ac:dyDescent="0.3">
      <c r="A2419" s="107"/>
      <c r="B2419" s="144"/>
      <c r="C2419" s="119"/>
      <c r="D2419" s="120"/>
      <c r="E2419" s="119"/>
      <c r="F2419" s="119"/>
      <c r="G2419" s="120"/>
      <c r="H2419" s="119"/>
      <c r="I2419" s="109"/>
      <c r="L2419" s="108"/>
      <c r="M2419" s="108"/>
      <c r="N2419" s="108"/>
      <c r="O2419" s="108"/>
      <c r="P2419" s="108"/>
      <c r="Q2419" s="108"/>
      <c r="R2419" s="108"/>
      <c r="S2419" s="108"/>
      <c r="T2419" s="100">
        <f t="shared" si="408"/>
        <v>0</v>
      </c>
      <c r="U2419" s="111"/>
      <c r="V2419" s="111"/>
      <c r="W2419" s="111">
        <f>SUMIFS($F$3:F2419,$D$3:D2419,D2419,$C$3:C2419,"Buy")+SUMIFS($F$3:F2419,$D$3:D2419,D2419,$C$3:C2419,"Coin Deposit",$E$3:E2419,"&lt;&gt;")</f>
        <v>0</v>
      </c>
      <c r="X2419" s="111">
        <f t="shared" si="409"/>
        <v>0</v>
      </c>
      <c r="Y2419" s="111">
        <f>IF($D2419=Y$1,SUMIFS($H$3:$H2419,$G$3:$G2419,Y$1,$C$3:$C2419,"Sell"),0)</f>
        <v>0</v>
      </c>
      <c r="Z2419" s="111">
        <f t="shared" si="410"/>
        <v>0</v>
      </c>
      <c r="AA2419" s="111">
        <f>IF($D2419=AA$1,SUMIFS($H$3:$H2419,$G$3:$G2419,AA$1,$C$3:$C2419,"Sell"),0)</f>
        <v>0</v>
      </c>
      <c r="AB2419" s="111">
        <f t="shared" si="411"/>
        <v>0</v>
      </c>
      <c r="AC2419" s="111">
        <f>SUMIFS('Deductions and Deposits'!$H:$H,'Deductions and Deposits'!$G:$G,D2419,'Deductions and Deposits'!$F:$F,"&lt;="&amp;B2419)+SUMIFS($F$3:F2419,$D$3:D2419,D2419,$C$3:C2419,"Coin Deposit",$E$3:E2419,"")</f>
        <v>0</v>
      </c>
      <c r="AD2419" s="111">
        <f>SUMIFS('Deductions and Deposits'!$D:$D,'Deductions and Deposits'!$C:$C,D2419)+SUMIFS($F:$F,$D:$D,D2419,$C:$C,"Coin Deduction")</f>
        <v>0</v>
      </c>
      <c r="AE2419" s="111">
        <f>Table5[[#This Row],[Column4]]+Table5[[#This Row],[Column14]]+Table5[[#This Row],[Column19]]+Table5[[#This Row],[Column12]]</f>
        <v>0</v>
      </c>
      <c r="AF2419" s="111">
        <f>Table5[[#This Row],[Column5]]+Table5[[#This Row],[Column13]]+Table5[[#This Row],[Column21]]+Table5[[#This Row],[Column18]]</f>
        <v>0</v>
      </c>
      <c r="AG2419" s="111">
        <f t="shared" si="412"/>
        <v>0</v>
      </c>
      <c r="AH2419" s="111">
        <f t="shared" si="413"/>
        <v>0</v>
      </c>
      <c r="AI2419" s="111">
        <f>Table5[[#This Row],[Column17]]-Table5[[#This Row],[Column20]]</f>
        <v>0</v>
      </c>
      <c r="AJ2419" s="111">
        <f t="shared" si="414"/>
        <v>0</v>
      </c>
      <c r="AK2419" s="111">
        <f t="shared" si="407"/>
        <v>0</v>
      </c>
      <c r="AL2419" s="111">
        <f t="shared" si="415"/>
        <v>0</v>
      </c>
      <c r="AM2419" s="111" t="str">
        <f t="shared" si="416"/>
        <v/>
      </c>
      <c r="AN2419" s="111" t="str">
        <f t="shared" ca="1" si="417"/>
        <v/>
      </c>
    </row>
    <row r="2420" spans="1:40" ht="20.25" customHeight="1" x14ac:dyDescent="0.3">
      <c r="A2420" s="107"/>
      <c r="B2420" s="144"/>
      <c r="C2420" s="119"/>
      <c r="D2420" s="120"/>
      <c r="E2420" s="119"/>
      <c r="F2420" s="119"/>
      <c r="G2420" s="120"/>
      <c r="H2420" s="119"/>
      <c r="I2420" s="109"/>
      <c r="L2420" s="108"/>
      <c r="M2420" s="108"/>
      <c r="N2420" s="108"/>
      <c r="O2420" s="108"/>
      <c r="P2420" s="108"/>
      <c r="Q2420" s="108"/>
      <c r="R2420" s="108"/>
      <c r="S2420" s="108"/>
      <c r="T2420" s="100">
        <f t="shared" si="408"/>
        <v>0</v>
      </c>
      <c r="U2420" s="111"/>
      <c r="V2420" s="111"/>
      <c r="W2420" s="111">
        <f>SUMIFS($F$3:F2420,$D$3:D2420,D2420,$C$3:C2420,"Buy")+SUMIFS($F$3:F2420,$D$3:D2420,D2420,$C$3:C2420,"Coin Deposit",$E$3:E2420,"&lt;&gt;")</f>
        <v>0</v>
      </c>
      <c r="X2420" s="111">
        <f t="shared" si="409"/>
        <v>0</v>
      </c>
      <c r="Y2420" s="111">
        <f>IF($D2420=Y$1,SUMIFS($H$3:$H2420,$G$3:$G2420,Y$1,$C$3:$C2420,"Sell"),0)</f>
        <v>0</v>
      </c>
      <c r="Z2420" s="111">
        <f t="shared" si="410"/>
        <v>0</v>
      </c>
      <c r="AA2420" s="111">
        <f>IF($D2420=AA$1,SUMIFS($H$3:$H2420,$G$3:$G2420,AA$1,$C$3:$C2420,"Sell"),0)</f>
        <v>0</v>
      </c>
      <c r="AB2420" s="111">
        <f t="shared" si="411"/>
        <v>0</v>
      </c>
      <c r="AC2420" s="111">
        <f>SUMIFS('Deductions and Deposits'!$H:$H,'Deductions and Deposits'!$G:$G,D2420,'Deductions and Deposits'!$F:$F,"&lt;="&amp;B2420)+SUMIFS($F$3:F2420,$D$3:D2420,D2420,$C$3:C2420,"Coin Deposit",$E$3:E2420,"")</f>
        <v>0</v>
      </c>
      <c r="AD2420" s="111">
        <f>SUMIFS('Deductions and Deposits'!$D:$D,'Deductions and Deposits'!$C:$C,D2420)+SUMIFS($F:$F,$D:$D,D2420,$C:$C,"Coin Deduction")</f>
        <v>0</v>
      </c>
      <c r="AE2420" s="111">
        <f>Table5[[#This Row],[Column4]]+Table5[[#This Row],[Column14]]+Table5[[#This Row],[Column19]]+Table5[[#This Row],[Column12]]</f>
        <v>0</v>
      </c>
      <c r="AF2420" s="111">
        <f>Table5[[#This Row],[Column5]]+Table5[[#This Row],[Column13]]+Table5[[#This Row],[Column21]]+Table5[[#This Row],[Column18]]</f>
        <v>0</v>
      </c>
      <c r="AG2420" s="111">
        <f t="shared" si="412"/>
        <v>0</v>
      </c>
      <c r="AH2420" s="111">
        <f t="shared" si="413"/>
        <v>0</v>
      </c>
      <c r="AI2420" s="111">
        <f>Table5[[#This Row],[Column17]]-Table5[[#This Row],[Column20]]</f>
        <v>0</v>
      </c>
      <c r="AJ2420" s="111">
        <f t="shared" si="414"/>
        <v>0</v>
      </c>
      <c r="AK2420" s="111">
        <f t="shared" ref="AK2420:AK2483" si="418">AJ2420*T2420</f>
        <v>0</v>
      </c>
      <c r="AL2420" s="111">
        <f t="shared" si="415"/>
        <v>0</v>
      </c>
      <c r="AM2420" s="111" t="str">
        <f t="shared" si="416"/>
        <v/>
      </c>
      <c r="AN2420" s="111" t="str">
        <f t="shared" ca="1" si="417"/>
        <v/>
      </c>
    </row>
    <row r="2421" spans="1:40" ht="20.25" customHeight="1" x14ac:dyDescent="0.3">
      <c r="A2421" s="107"/>
      <c r="B2421" s="144"/>
      <c r="C2421" s="119"/>
      <c r="D2421" s="120"/>
      <c r="E2421" s="119"/>
      <c r="F2421" s="119"/>
      <c r="G2421" s="120"/>
      <c r="H2421" s="119"/>
      <c r="I2421" s="109"/>
      <c r="L2421" s="108"/>
      <c r="M2421" s="108"/>
      <c r="N2421" s="108"/>
      <c r="O2421" s="108"/>
      <c r="P2421" s="108"/>
      <c r="Q2421" s="108"/>
      <c r="R2421" s="108"/>
      <c r="S2421" s="108"/>
      <c r="T2421" s="100">
        <f t="shared" si="408"/>
        <v>0</v>
      </c>
      <c r="U2421" s="111"/>
      <c r="V2421" s="111"/>
      <c r="W2421" s="111">
        <f>SUMIFS($F$3:F2421,$D$3:D2421,D2421,$C$3:C2421,"Buy")+SUMIFS($F$3:F2421,$D$3:D2421,D2421,$C$3:C2421,"Coin Deposit",$E$3:E2421,"&lt;&gt;")</f>
        <v>0</v>
      </c>
      <c r="X2421" s="111">
        <f t="shared" si="409"/>
        <v>0</v>
      </c>
      <c r="Y2421" s="111">
        <f>IF($D2421=Y$1,SUMIFS($H$3:$H2421,$G$3:$G2421,Y$1,$C$3:$C2421,"Sell"),0)</f>
        <v>0</v>
      </c>
      <c r="Z2421" s="111">
        <f t="shared" si="410"/>
        <v>0</v>
      </c>
      <c r="AA2421" s="111">
        <f>IF($D2421=AA$1,SUMIFS($H$3:$H2421,$G$3:$G2421,AA$1,$C$3:$C2421,"Sell"),0)</f>
        <v>0</v>
      </c>
      <c r="AB2421" s="111">
        <f t="shared" si="411"/>
        <v>0</v>
      </c>
      <c r="AC2421" s="111">
        <f>SUMIFS('Deductions and Deposits'!$H:$H,'Deductions and Deposits'!$G:$G,D2421,'Deductions and Deposits'!$F:$F,"&lt;="&amp;B2421)+SUMIFS($F$3:F2421,$D$3:D2421,D2421,$C$3:C2421,"Coin Deposit",$E$3:E2421,"")</f>
        <v>0</v>
      </c>
      <c r="AD2421" s="111">
        <f>SUMIFS('Deductions and Deposits'!$D:$D,'Deductions and Deposits'!$C:$C,D2421)+SUMIFS($F:$F,$D:$D,D2421,$C:$C,"Coin Deduction")</f>
        <v>0</v>
      </c>
      <c r="AE2421" s="111">
        <f>Table5[[#This Row],[Column4]]+Table5[[#This Row],[Column14]]+Table5[[#This Row],[Column19]]+Table5[[#This Row],[Column12]]</f>
        <v>0</v>
      </c>
      <c r="AF2421" s="111">
        <f>Table5[[#This Row],[Column5]]+Table5[[#This Row],[Column13]]+Table5[[#This Row],[Column21]]+Table5[[#This Row],[Column18]]</f>
        <v>0</v>
      </c>
      <c r="AG2421" s="111">
        <f t="shared" si="412"/>
        <v>0</v>
      </c>
      <c r="AH2421" s="111">
        <f t="shared" si="413"/>
        <v>0</v>
      </c>
      <c r="AI2421" s="111">
        <f>Table5[[#This Row],[Column17]]-Table5[[#This Row],[Column20]]</f>
        <v>0</v>
      </c>
      <c r="AJ2421" s="111">
        <f t="shared" si="414"/>
        <v>0</v>
      </c>
      <c r="AK2421" s="111">
        <f t="shared" si="418"/>
        <v>0</v>
      </c>
      <c r="AL2421" s="111">
        <f t="shared" si="415"/>
        <v>0</v>
      </c>
      <c r="AM2421" s="111" t="str">
        <f t="shared" si="416"/>
        <v/>
      </c>
      <c r="AN2421" s="111" t="str">
        <f t="shared" ca="1" si="417"/>
        <v/>
      </c>
    </row>
    <row r="2422" spans="1:40" ht="20.25" customHeight="1" x14ac:dyDescent="0.3">
      <c r="A2422" s="107"/>
      <c r="B2422" s="144"/>
      <c r="C2422" s="119"/>
      <c r="D2422" s="120"/>
      <c r="E2422" s="119"/>
      <c r="F2422" s="119"/>
      <c r="G2422" s="120"/>
      <c r="H2422" s="119"/>
      <c r="I2422" s="109"/>
      <c r="L2422" s="108"/>
      <c r="M2422" s="108"/>
      <c r="N2422" s="108"/>
      <c r="O2422" s="108"/>
      <c r="P2422" s="108"/>
      <c r="Q2422" s="108"/>
      <c r="R2422" s="108"/>
      <c r="S2422" s="108"/>
      <c r="T2422" s="100">
        <f t="shared" si="408"/>
        <v>0</v>
      </c>
      <c r="U2422" s="111"/>
      <c r="V2422" s="111"/>
      <c r="W2422" s="111">
        <f>SUMIFS($F$3:F2422,$D$3:D2422,D2422,$C$3:C2422,"Buy")+SUMIFS($F$3:F2422,$D$3:D2422,D2422,$C$3:C2422,"Coin Deposit",$E$3:E2422,"&lt;&gt;")</f>
        <v>0</v>
      </c>
      <c r="X2422" s="111">
        <f t="shared" si="409"/>
        <v>0</v>
      </c>
      <c r="Y2422" s="111">
        <f>IF($D2422=Y$1,SUMIFS($H$3:$H2422,$G$3:$G2422,Y$1,$C$3:$C2422,"Sell"),0)</f>
        <v>0</v>
      </c>
      <c r="Z2422" s="111">
        <f t="shared" si="410"/>
        <v>0</v>
      </c>
      <c r="AA2422" s="111">
        <f>IF($D2422=AA$1,SUMIFS($H$3:$H2422,$G$3:$G2422,AA$1,$C$3:$C2422,"Sell"),0)</f>
        <v>0</v>
      </c>
      <c r="AB2422" s="111">
        <f t="shared" si="411"/>
        <v>0</v>
      </c>
      <c r="AC2422" s="111">
        <f>SUMIFS('Deductions and Deposits'!$H:$H,'Deductions and Deposits'!$G:$G,D2422,'Deductions and Deposits'!$F:$F,"&lt;="&amp;B2422)+SUMIFS($F$3:F2422,$D$3:D2422,D2422,$C$3:C2422,"Coin Deposit",$E$3:E2422,"")</f>
        <v>0</v>
      </c>
      <c r="AD2422" s="111">
        <f>SUMIFS('Deductions and Deposits'!$D:$D,'Deductions and Deposits'!$C:$C,D2422)+SUMIFS($F:$F,$D:$D,D2422,$C:$C,"Coin Deduction")</f>
        <v>0</v>
      </c>
      <c r="AE2422" s="111">
        <f>Table5[[#This Row],[Column4]]+Table5[[#This Row],[Column14]]+Table5[[#This Row],[Column19]]+Table5[[#This Row],[Column12]]</f>
        <v>0</v>
      </c>
      <c r="AF2422" s="111">
        <f>Table5[[#This Row],[Column5]]+Table5[[#This Row],[Column13]]+Table5[[#This Row],[Column21]]+Table5[[#This Row],[Column18]]</f>
        <v>0</v>
      </c>
      <c r="AG2422" s="111">
        <f t="shared" si="412"/>
        <v>0</v>
      </c>
      <c r="AH2422" s="111">
        <f t="shared" si="413"/>
        <v>0</v>
      </c>
      <c r="AI2422" s="111">
        <f>Table5[[#This Row],[Column17]]-Table5[[#This Row],[Column20]]</f>
        <v>0</v>
      </c>
      <c r="AJ2422" s="111">
        <f t="shared" si="414"/>
        <v>0</v>
      </c>
      <c r="AK2422" s="111">
        <f t="shared" si="418"/>
        <v>0</v>
      </c>
      <c r="AL2422" s="111">
        <f t="shared" si="415"/>
        <v>0</v>
      </c>
      <c r="AM2422" s="111" t="str">
        <f t="shared" si="416"/>
        <v/>
      </c>
      <c r="AN2422" s="111" t="str">
        <f t="shared" ca="1" si="417"/>
        <v/>
      </c>
    </row>
    <row r="2423" spans="1:40" ht="20.25" customHeight="1" x14ac:dyDescent="0.3">
      <c r="A2423" s="107"/>
      <c r="B2423" s="144"/>
      <c r="C2423" s="119"/>
      <c r="D2423" s="120"/>
      <c r="E2423" s="119"/>
      <c r="F2423" s="119"/>
      <c r="G2423" s="120"/>
      <c r="H2423" s="119"/>
      <c r="I2423" s="109"/>
      <c r="L2423" s="108"/>
      <c r="M2423" s="108"/>
      <c r="N2423" s="108"/>
      <c r="O2423" s="108"/>
      <c r="P2423" s="108"/>
      <c r="Q2423" s="108"/>
      <c r="R2423" s="108"/>
      <c r="S2423" s="108"/>
      <c r="T2423" s="100">
        <f t="shared" si="408"/>
        <v>0</v>
      </c>
      <c r="U2423" s="111"/>
      <c r="V2423" s="111"/>
      <c r="W2423" s="111">
        <f>SUMIFS($F$3:F2423,$D$3:D2423,D2423,$C$3:C2423,"Buy")+SUMIFS($F$3:F2423,$D$3:D2423,D2423,$C$3:C2423,"Coin Deposit",$E$3:E2423,"&lt;&gt;")</f>
        <v>0</v>
      </c>
      <c r="X2423" s="111">
        <f t="shared" si="409"/>
        <v>0</v>
      </c>
      <c r="Y2423" s="111">
        <f>IF($D2423=Y$1,SUMIFS($H$3:$H2423,$G$3:$G2423,Y$1,$C$3:$C2423,"Sell"),0)</f>
        <v>0</v>
      </c>
      <c r="Z2423" s="111">
        <f t="shared" si="410"/>
        <v>0</v>
      </c>
      <c r="AA2423" s="111">
        <f>IF($D2423=AA$1,SUMIFS($H$3:$H2423,$G$3:$G2423,AA$1,$C$3:$C2423,"Sell"),0)</f>
        <v>0</v>
      </c>
      <c r="AB2423" s="111">
        <f t="shared" si="411"/>
        <v>0</v>
      </c>
      <c r="AC2423" s="111">
        <f>SUMIFS('Deductions and Deposits'!$H:$H,'Deductions and Deposits'!$G:$G,D2423,'Deductions and Deposits'!$F:$F,"&lt;="&amp;B2423)+SUMIFS($F$3:F2423,$D$3:D2423,D2423,$C$3:C2423,"Coin Deposit",$E$3:E2423,"")</f>
        <v>0</v>
      </c>
      <c r="AD2423" s="111">
        <f>SUMIFS('Deductions and Deposits'!$D:$D,'Deductions and Deposits'!$C:$C,D2423)+SUMIFS($F:$F,$D:$D,D2423,$C:$C,"Coin Deduction")</f>
        <v>0</v>
      </c>
      <c r="AE2423" s="111">
        <f>Table5[[#This Row],[Column4]]+Table5[[#This Row],[Column14]]+Table5[[#This Row],[Column19]]+Table5[[#This Row],[Column12]]</f>
        <v>0</v>
      </c>
      <c r="AF2423" s="111">
        <f>Table5[[#This Row],[Column5]]+Table5[[#This Row],[Column13]]+Table5[[#This Row],[Column21]]+Table5[[#This Row],[Column18]]</f>
        <v>0</v>
      </c>
      <c r="AG2423" s="111">
        <f t="shared" si="412"/>
        <v>0</v>
      </c>
      <c r="AH2423" s="111">
        <f t="shared" si="413"/>
        <v>0</v>
      </c>
      <c r="AI2423" s="111">
        <f>Table5[[#This Row],[Column17]]-Table5[[#This Row],[Column20]]</f>
        <v>0</v>
      </c>
      <c r="AJ2423" s="111">
        <f t="shared" si="414"/>
        <v>0</v>
      </c>
      <c r="AK2423" s="111">
        <f t="shared" si="418"/>
        <v>0</v>
      </c>
      <c r="AL2423" s="111">
        <f t="shared" si="415"/>
        <v>0</v>
      </c>
      <c r="AM2423" s="111" t="str">
        <f t="shared" si="416"/>
        <v/>
      </c>
      <c r="AN2423" s="111" t="str">
        <f t="shared" ca="1" si="417"/>
        <v/>
      </c>
    </row>
    <row r="2424" spans="1:40" ht="20.25" customHeight="1" x14ac:dyDescent="0.3">
      <c r="A2424" s="107"/>
      <c r="B2424" s="144"/>
      <c r="C2424" s="119"/>
      <c r="D2424" s="120"/>
      <c r="E2424" s="119"/>
      <c r="F2424" s="119"/>
      <c r="G2424" s="120"/>
      <c r="H2424" s="119"/>
      <c r="I2424" s="109"/>
      <c r="L2424" s="108"/>
      <c r="M2424" s="108"/>
      <c r="N2424" s="108"/>
      <c r="O2424" s="108"/>
      <c r="P2424" s="108"/>
      <c r="Q2424" s="108"/>
      <c r="R2424" s="108"/>
      <c r="S2424" s="108"/>
      <c r="T2424" s="100">
        <f t="shared" si="408"/>
        <v>0</v>
      </c>
      <c r="U2424" s="111"/>
      <c r="V2424" s="111"/>
      <c r="W2424" s="111">
        <f>SUMIFS($F$3:F2424,$D$3:D2424,D2424,$C$3:C2424,"Buy")+SUMIFS($F$3:F2424,$D$3:D2424,D2424,$C$3:C2424,"Coin Deposit",$E$3:E2424,"&lt;&gt;")</f>
        <v>0</v>
      </c>
      <c r="X2424" s="111">
        <f t="shared" si="409"/>
        <v>0</v>
      </c>
      <c r="Y2424" s="111">
        <f>IF($D2424=Y$1,SUMIFS($H$3:$H2424,$G$3:$G2424,Y$1,$C$3:$C2424,"Sell"),0)</f>
        <v>0</v>
      </c>
      <c r="Z2424" s="111">
        <f t="shared" si="410"/>
        <v>0</v>
      </c>
      <c r="AA2424" s="111">
        <f>IF($D2424=AA$1,SUMIFS($H$3:$H2424,$G$3:$G2424,AA$1,$C$3:$C2424,"Sell"),0)</f>
        <v>0</v>
      </c>
      <c r="AB2424" s="111">
        <f t="shared" si="411"/>
        <v>0</v>
      </c>
      <c r="AC2424" s="111">
        <f>SUMIFS('Deductions and Deposits'!$H:$H,'Deductions and Deposits'!$G:$G,D2424,'Deductions and Deposits'!$F:$F,"&lt;="&amp;B2424)+SUMIFS($F$3:F2424,$D$3:D2424,D2424,$C$3:C2424,"Coin Deposit",$E$3:E2424,"")</f>
        <v>0</v>
      </c>
      <c r="AD2424" s="111">
        <f>SUMIFS('Deductions and Deposits'!$D:$D,'Deductions and Deposits'!$C:$C,D2424)+SUMIFS($F:$F,$D:$D,D2424,$C:$C,"Coin Deduction")</f>
        <v>0</v>
      </c>
      <c r="AE2424" s="111">
        <f>Table5[[#This Row],[Column4]]+Table5[[#This Row],[Column14]]+Table5[[#This Row],[Column19]]+Table5[[#This Row],[Column12]]</f>
        <v>0</v>
      </c>
      <c r="AF2424" s="111">
        <f>Table5[[#This Row],[Column5]]+Table5[[#This Row],[Column13]]+Table5[[#This Row],[Column21]]+Table5[[#This Row],[Column18]]</f>
        <v>0</v>
      </c>
      <c r="AG2424" s="111">
        <f t="shared" si="412"/>
        <v>0</v>
      </c>
      <c r="AH2424" s="111">
        <f t="shared" si="413"/>
        <v>0</v>
      </c>
      <c r="AI2424" s="111">
        <f>Table5[[#This Row],[Column17]]-Table5[[#This Row],[Column20]]</f>
        <v>0</v>
      </c>
      <c r="AJ2424" s="111">
        <f t="shared" si="414"/>
        <v>0</v>
      </c>
      <c r="AK2424" s="111">
        <f t="shared" si="418"/>
        <v>0</v>
      </c>
      <c r="AL2424" s="111">
        <f t="shared" si="415"/>
        <v>0</v>
      </c>
      <c r="AM2424" s="111" t="str">
        <f t="shared" si="416"/>
        <v/>
      </c>
      <c r="AN2424" s="111" t="str">
        <f t="shared" ca="1" si="417"/>
        <v/>
      </c>
    </row>
    <row r="2425" spans="1:40" ht="20.25" customHeight="1" x14ac:dyDescent="0.3">
      <c r="A2425" s="107"/>
      <c r="B2425" s="144"/>
      <c r="C2425" s="119"/>
      <c r="D2425" s="120"/>
      <c r="E2425" s="119"/>
      <c r="F2425" s="119"/>
      <c r="G2425" s="120"/>
      <c r="H2425" s="119"/>
      <c r="I2425" s="109"/>
      <c r="L2425" s="108"/>
      <c r="M2425" s="108"/>
      <c r="N2425" s="108"/>
      <c r="O2425" s="108"/>
      <c r="P2425" s="108"/>
      <c r="Q2425" s="108"/>
      <c r="R2425" s="108"/>
      <c r="S2425" s="108"/>
      <c r="T2425" s="100">
        <f t="shared" si="408"/>
        <v>0</v>
      </c>
      <c r="U2425" s="111"/>
      <c r="V2425" s="111"/>
      <c r="W2425" s="111">
        <f>SUMIFS($F$3:F2425,$D$3:D2425,D2425,$C$3:C2425,"Buy")+SUMIFS($F$3:F2425,$D$3:D2425,D2425,$C$3:C2425,"Coin Deposit",$E$3:E2425,"&lt;&gt;")</f>
        <v>0</v>
      </c>
      <c r="X2425" s="111">
        <f t="shared" si="409"/>
        <v>0</v>
      </c>
      <c r="Y2425" s="111">
        <f>IF($D2425=Y$1,SUMIFS($H$3:$H2425,$G$3:$G2425,Y$1,$C$3:$C2425,"Sell"),0)</f>
        <v>0</v>
      </c>
      <c r="Z2425" s="111">
        <f t="shared" si="410"/>
        <v>0</v>
      </c>
      <c r="AA2425" s="111">
        <f>IF($D2425=AA$1,SUMIFS($H$3:$H2425,$G$3:$G2425,AA$1,$C$3:$C2425,"Sell"),0)</f>
        <v>0</v>
      </c>
      <c r="AB2425" s="111">
        <f t="shared" si="411"/>
        <v>0</v>
      </c>
      <c r="AC2425" s="111">
        <f>SUMIFS('Deductions and Deposits'!$H:$H,'Deductions and Deposits'!$G:$G,D2425,'Deductions and Deposits'!$F:$F,"&lt;="&amp;B2425)+SUMIFS($F$3:F2425,$D$3:D2425,D2425,$C$3:C2425,"Coin Deposit",$E$3:E2425,"")</f>
        <v>0</v>
      </c>
      <c r="AD2425" s="111">
        <f>SUMIFS('Deductions and Deposits'!$D:$D,'Deductions and Deposits'!$C:$C,D2425)+SUMIFS($F:$F,$D:$D,D2425,$C:$C,"Coin Deduction")</f>
        <v>0</v>
      </c>
      <c r="AE2425" s="111">
        <f>Table5[[#This Row],[Column4]]+Table5[[#This Row],[Column14]]+Table5[[#This Row],[Column19]]+Table5[[#This Row],[Column12]]</f>
        <v>0</v>
      </c>
      <c r="AF2425" s="111">
        <f>Table5[[#This Row],[Column5]]+Table5[[#This Row],[Column13]]+Table5[[#This Row],[Column21]]+Table5[[#This Row],[Column18]]</f>
        <v>0</v>
      </c>
      <c r="AG2425" s="111">
        <f t="shared" si="412"/>
        <v>0</v>
      </c>
      <c r="AH2425" s="111">
        <f t="shared" si="413"/>
        <v>0</v>
      </c>
      <c r="AI2425" s="111">
        <f>Table5[[#This Row],[Column17]]-Table5[[#This Row],[Column20]]</f>
        <v>0</v>
      </c>
      <c r="AJ2425" s="111">
        <f t="shared" si="414"/>
        <v>0</v>
      </c>
      <c r="AK2425" s="111">
        <f t="shared" si="418"/>
        <v>0</v>
      </c>
      <c r="AL2425" s="111">
        <f t="shared" si="415"/>
        <v>0</v>
      </c>
      <c r="AM2425" s="111" t="str">
        <f t="shared" si="416"/>
        <v/>
      </c>
      <c r="AN2425" s="111" t="str">
        <f t="shared" ca="1" si="417"/>
        <v/>
      </c>
    </row>
    <row r="2426" spans="1:40" ht="20.25" customHeight="1" x14ac:dyDescent="0.3">
      <c r="A2426" s="107"/>
      <c r="B2426" s="144"/>
      <c r="C2426" s="119"/>
      <c r="D2426" s="120"/>
      <c r="E2426" s="119"/>
      <c r="F2426" s="119"/>
      <c r="G2426" s="120"/>
      <c r="H2426" s="119"/>
      <c r="I2426" s="109"/>
      <c r="L2426" s="108"/>
      <c r="M2426" s="108"/>
      <c r="N2426" s="108"/>
      <c r="O2426" s="108"/>
      <c r="P2426" s="108"/>
      <c r="Q2426" s="108"/>
      <c r="R2426" s="108"/>
      <c r="S2426" s="108"/>
      <c r="T2426" s="100">
        <f t="shared" si="408"/>
        <v>0</v>
      </c>
      <c r="U2426" s="111"/>
      <c r="V2426" s="111"/>
      <c r="W2426" s="111">
        <f>SUMIFS($F$3:F2426,$D$3:D2426,D2426,$C$3:C2426,"Buy")+SUMIFS($F$3:F2426,$D$3:D2426,D2426,$C$3:C2426,"Coin Deposit",$E$3:E2426,"&lt;&gt;")</f>
        <v>0</v>
      </c>
      <c r="X2426" s="111">
        <f t="shared" si="409"/>
        <v>0</v>
      </c>
      <c r="Y2426" s="111">
        <f>IF($D2426=Y$1,SUMIFS($H$3:$H2426,$G$3:$G2426,Y$1,$C$3:$C2426,"Sell"),0)</f>
        <v>0</v>
      </c>
      <c r="Z2426" s="111">
        <f t="shared" si="410"/>
        <v>0</v>
      </c>
      <c r="AA2426" s="111">
        <f>IF($D2426=AA$1,SUMIFS($H$3:$H2426,$G$3:$G2426,AA$1,$C$3:$C2426,"Sell"),0)</f>
        <v>0</v>
      </c>
      <c r="AB2426" s="111">
        <f t="shared" si="411"/>
        <v>0</v>
      </c>
      <c r="AC2426" s="111">
        <f>SUMIFS('Deductions and Deposits'!$H:$H,'Deductions and Deposits'!$G:$G,D2426,'Deductions and Deposits'!$F:$F,"&lt;="&amp;B2426)+SUMIFS($F$3:F2426,$D$3:D2426,D2426,$C$3:C2426,"Coin Deposit",$E$3:E2426,"")</f>
        <v>0</v>
      </c>
      <c r="AD2426" s="111">
        <f>SUMIFS('Deductions and Deposits'!$D:$D,'Deductions and Deposits'!$C:$C,D2426)+SUMIFS($F:$F,$D:$D,D2426,$C:$C,"Coin Deduction")</f>
        <v>0</v>
      </c>
      <c r="AE2426" s="111">
        <f>Table5[[#This Row],[Column4]]+Table5[[#This Row],[Column14]]+Table5[[#This Row],[Column19]]+Table5[[#This Row],[Column12]]</f>
        <v>0</v>
      </c>
      <c r="AF2426" s="111">
        <f>Table5[[#This Row],[Column5]]+Table5[[#This Row],[Column13]]+Table5[[#This Row],[Column21]]+Table5[[#This Row],[Column18]]</f>
        <v>0</v>
      </c>
      <c r="AG2426" s="111">
        <f t="shared" si="412"/>
        <v>0</v>
      </c>
      <c r="AH2426" s="111">
        <f t="shared" si="413"/>
        <v>0</v>
      </c>
      <c r="AI2426" s="111">
        <f>Table5[[#This Row],[Column17]]-Table5[[#This Row],[Column20]]</f>
        <v>0</v>
      </c>
      <c r="AJ2426" s="111">
        <f t="shared" si="414"/>
        <v>0</v>
      </c>
      <c r="AK2426" s="111">
        <f t="shared" si="418"/>
        <v>0</v>
      </c>
      <c r="AL2426" s="111">
        <f t="shared" si="415"/>
        <v>0</v>
      </c>
      <c r="AM2426" s="111" t="str">
        <f t="shared" si="416"/>
        <v/>
      </c>
      <c r="AN2426" s="111" t="str">
        <f t="shared" ca="1" si="417"/>
        <v/>
      </c>
    </row>
    <row r="2427" spans="1:40" ht="20.25" customHeight="1" x14ac:dyDescent="0.3">
      <c r="A2427" s="107"/>
      <c r="B2427" s="144"/>
      <c r="C2427" s="119"/>
      <c r="D2427" s="120"/>
      <c r="E2427" s="119"/>
      <c r="F2427" s="119"/>
      <c r="G2427" s="120"/>
      <c r="H2427" s="119"/>
      <c r="I2427" s="109"/>
      <c r="L2427" s="108"/>
      <c r="M2427" s="108"/>
      <c r="N2427" s="108"/>
      <c r="O2427" s="108"/>
      <c r="P2427" s="108"/>
      <c r="Q2427" s="108"/>
      <c r="R2427" s="108"/>
      <c r="S2427" s="108"/>
      <c r="T2427" s="100">
        <f t="shared" si="408"/>
        <v>0</v>
      </c>
      <c r="U2427" s="111"/>
      <c r="V2427" s="111"/>
      <c r="W2427" s="111">
        <f>SUMIFS($F$3:F2427,$D$3:D2427,D2427,$C$3:C2427,"Buy")+SUMIFS($F$3:F2427,$D$3:D2427,D2427,$C$3:C2427,"Coin Deposit",$E$3:E2427,"&lt;&gt;")</f>
        <v>0</v>
      </c>
      <c r="X2427" s="111">
        <f t="shared" si="409"/>
        <v>0</v>
      </c>
      <c r="Y2427" s="111">
        <f>IF($D2427=Y$1,SUMIFS($H$3:$H2427,$G$3:$G2427,Y$1,$C$3:$C2427,"Sell"),0)</f>
        <v>0</v>
      </c>
      <c r="Z2427" s="111">
        <f t="shared" si="410"/>
        <v>0</v>
      </c>
      <c r="AA2427" s="111">
        <f>IF($D2427=AA$1,SUMIFS($H$3:$H2427,$G$3:$G2427,AA$1,$C$3:$C2427,"Sell"),0)</f>
        <v>0</v>
      </c>
      <c r="AB2427" s="111">
        <f t="shared" si="411"/>
        <v>0</v>
      </c>
      <c r="AC2427" s="111">
        <f>SUMIFS('Deductions and Deposits'!$H:$H,'Deductions and Deposits'!$G:$G,D2427,'Deductions and Deposits'!$F:$F,"&lt;="&amp;B2427)+SUMIFS($F$3:F2427,$D$3:D2427,D2427,$C$3:C2427,"Coin Deposit",$E$3:E2427,"")</f>
        <v>0</v>
      </c>
      <c r="AD2427" s="111">
        <f>SUMIFS('Deductions and Deposits'!$D:$D,'Deductions and Deposits'!$C:$C,D2427)+SUMIFS($F:$F,$D:$D,D2427,$C:$C,"Coin Deduction")</f>
        <v>0</v>
      </c>
      <c r="AE2427" s="111">
        <f>Table5[[#This Row],[Column4]]+Table5[[#This Row],[Column14]]+Table5[[#This Row],[Column19]]+Table5[[#This Row],[Column12]]</f>
        <v>0</v>
      </c>
      <c r="AF2427" s="111">
        <f>Table5[[#This Row],[Column5]]+Table5[[#This Row],[Column13]]+Table5[[#This Row],[Column21]]+Table5[[#This Row],[Column18]]</f>
        <v>0</v>
      </c>
      <c r="AG2427" s="111">
        <f t="shared" si="412"/>
        <v>0</v>
      </c>
      <c r="AH2427" s="111">
        <f t="shared" si="413"/>
        <v>0</v>
      </c>
      <c r="AI2427" s="111">
        <f>Table5[[#This Row],[Column17]]-Table5[[#This Row],[Column20]]</f>
        <v>0</v>
      </c>
      <c r="AJ2427" s="111">
        <f t="shared" si="414"/>
        <v>0</v>
      </c>
      <c r="AK2427" s="111">
        <f t="shared" si="418"/>
        <v>0</v>
      </c>
      <c r="AL2427" s="111">
        <f t="shared" si="415"/>
        <v>0</v>
      </c>
      <c r="AM2427" s="111" t="str">
        <f t="shared" si="416"/>
        <v/>
      </c>
      <c r="AN2427" s="111" t="str">
        <f t="shared" ca="1" si="417"/>
        <v/>
      </c>
    </row>
    <row r="2428" spans="1:40" ht="20.25" customHeight="1" x14ac:dyDescent="0.3">
      <c r="A2428" s="107"/>
      <c r="B2428" s="144"/>
      <c r="C2428" s="119"/>
      <c r="D2428" s="120"/>
      <c r="E2428" s="119"/>
      <c r="F2428" s="119"/>
      <c r="G2428" s="120"/>
      <c r="H2428" s="119"/>
      <c r="I2428" s="109"/>
      <c r="L2428" s="108"/>
      <c r="M2428" s="108"/>
      <c r="N2428" s="108"/>
      <c r="O2428" s="108"/>
      <c r="P2428" s="108"/>
      <c r="Q2428" s="108"/>
      <c r="R2428" s="108"/>
      <c r="S2428" s="108"/>
      <c r="T2428" s="100">
        <f t="shared" si="408"/>
        <v>0</v>
      </c>
      <c r="U2428" s="111"/>
      <c r="V2428" s="111"/>
      <c r="W2428" s="111">
        <f>SUMIFS($F$3:F2428,$D$3:D2428,D2428,$C$3:C2428,"Buy")+SUMIFS($F$3:F2428,$D$3:D2428,D2428,$C$3:C2428,"Coin Deposit",$E$3:E2428,"&lt;&gt;")</f>
        <v>0</v>
      </c>
      <c r="X2428" s="111">
        <f t="shared" si="409"/>
        <v>0</v>
      </c>
      <c r="Y2428" s="111">
        <f>IF($D2428=Y$1,SUMIFS($H$3:$H2428,$G$3:$G2428,Y$1,$C$3:$C2428,"Sell"),0)</f>
        <v>0</v>
      </c>
      <c r="Z2428" s="111">
        <f t="shared" si="410"/>
        <v>0</v>
      </c>
      <c r="AA2428" s="111">
        <f>IF($D2428=AA$1,SUMIFS($H$3:$H2428,$G$3:$G2428,AA$1,$C$3:$C2428,"Sell"),0)</f>
        <v>0</v>
      </c>
      <c r="AB2428" s="111">
        <f t="shared" si="411"/>
        <v>0</v>
      </c>
      <c r="AC2428" s="111">
        <f>SUMIFS('Deductions and Deposits'!$H:$H,'Deductions and Deposits'!$G:$G,D2428,'Deductions and Deposits'!$F:$F,"&lt;="&amp;B2428)+SUMIFS($F$3:F2428,$D$3:D2428,D2428,$C$3:C2428,"Coin Deposit",$E$3:E2428,"")</f>
        <v>0</v>
      </c>
      <c r="AD2428" s="111">
        <f>SUMIFS('Deductions and Deposits'!$D:$D,'Deductions and Deposits'!$C:$C,D2428)+SUMIFS($F:$F,$D:$D,D2428,$C:$C,"Coin Deduction")</f>
        <v>0</v>
      </c>
      <c r="AE2428" s="111">
        <f>Table5[[#This Row],[Column4]]+Table5[[#This Row],[Column14]]+Table5[[#This Row],[Column19]]+Table5[[#This Row],[Column12]]</f>
        <v>0</v>
      </c>
      <c r="AF2428" s="111">
        <f>Table5[[#This Row],[Column5]]+Table5[[#This Row],[Column13]]+Table5[[#This Row],[Column21]]+Table5[[#This Row],[Column18]]</f>
        <v>0</v>
      </c>
      <c r="AG2428" s="111">
        <f t="shared" si="412"/>
        <v>0</v>
      </c>
      <c r="AH2428" s="111">
        <f t="shared" si="413"/>
        <v>0</v>
      </c>
      <c r="AI2428" s="111">
        <f>Table5[[#This Row],[Column17]]-Table5[[#This Row],[Column20]]</f>
        <v>0</v>
      </c>
      <c r="AJ2428" s="111">
        <f t="shared" si="414"/>
        <v>0</v>
      </c>
      <c r="AK2428" s="111">
        <f t="shared" si="418"/>
        <v>0</v>
      </c>
      <c r="AL2428" s="111">
        <f t="shared" si="415"/>
        <v>0</v>
      </c>
      <c r="AM2428" s="111" t="str">
        <f t="shared" si="416"/>
        <v/>
      </c>
      <c r="AN2428" s="111" t="str">
        <f t="shared" ca="1" si="417"/>
        <v/>
      </c>
    </row>
    <row r="2429" spans="1:40" ht="20.25" customHeight="1" x14ac:dyDescent="0.3">
      <c r="A2429" s="107"/>
      <c r="B2429" s="144"/>
      <c r="C2429" s="119"/>
      <c r="D2429" s="120"/>
      <c r="E2429" s="119"/>
      <c r="F2429" s="119"/>
      <c r="G2429" s="120"/>
      <c r="H2429" s="119"/>
      <c r="I2429" s="109"/>
      <c r="L2429" s="108"/>
      <c r="M2429" s="108"/>
      <c r="N2429" s="108"/>
      <c r="O2429" s="108"/>
      <c r="P2429" s="108"/>
      <c r="Q2429" s="108"/>
      <c r="R2429" s="108"/>
      <c r="S2429" s="108"/>
      <c r="T2429" s="100">
        <f t="shared" si="408"/>
        <v>0</v>
      </c>
      <c r="U2429" s="111"/>
      <c r="V2429" s="111"/>
      <c r="W2429" s="111">
        <f>SUMIFS($F$3:F2429,$D$3:D2429,D2429,$C$3:C2429,"Buy")+SUMIFS($F$3:F2429,$D$3:D2429,D2429,$C$3:C2429,"Coin Deposit",$E$3:E2429,"&lt;&gt;")</f>
        <v>0</v>
      </c>
      <c r="X2429" s="111">
        <f t="shared" si="409"/>
        <v>0</v>
      </c>
      <c r="Y2429" s="111">
        <f>IF($D2429=Y$1,SUMIFS($H$3:$H2429,$G$3:$G2429,Y$1,$C$3:$C2429,"Sell"),0)</f>
        <v>0</v>
      </c>
      <c r="Z2429" s="111">
        <f t="shared" si="410"/>
        <v>0</v>
      </c>
      <c r="AA2429" s="111">
        <f>IF($D2429=AA$1,SUMIFS($H$3:$H2429,$G$3:$G2429,AA$1,$C$3:$C2429,"Sell"),0)</f>
        <v>0</v>
      </c>
      <c r="AB2429" s="111">
        <f t="shared" si="411"/>
        <v>0</v>
      </c>
      <c r="AC2429" s="111">
        <f>SUMIFS('Deductions and Deposits'!$H:$H,'Deductions and Deposits'!$G:$G,D2429,'Deductions and Deposits'!$F:$F,"&lt;="&amp;B2429)+SUMIFS($F$3:F2429,$D$3:D2429,D2429,$C$3:C2429,"Coin Deposit",$E$3:E2429,"")</f>
        <v>0</v>
      </c>
      <c r="AD2429" s="111">
        <f>SUMIFS('Deductions and Deposits'!$D:$D,'Deductions and Deposits'!$C:$C,D2429)+SUMIFS($F:$F,$D:$D,D2429,$C:$C,"Coin Deduction")</f>
        <v>0</v>
      </c>
      <c r="AE2429" s="111">
        <f>Table5[[#This Row],[Column4]]+Table5[[#This Row],[Column14]]+Table5[[#This Row],[Column19]]+Table5[[#This Row],[Column12]]</f>
        <v>0</v>
      </c>
      <c r="AF2429" s="111">
        <f>Table5[[#This Row],[Column5]]+Table5[[#This Row],[Column13]]+Table5[[#This Row],[Column21]]+Table5[[#This Row],[Column18]]</f>
        <v>0</v>
      </c>
      <c r="AG2429" s="111">
        <f t="shared" si="412"/>
        <v>0</v>
      </c>
      <c r="AH2429" s="111">
        <f t="shared" si="413"/>
        <v>0</v>
      </c>
      <c r="AI2429" s="111">
        <f>Table5[[#This Row],[Column17]]-Table5[[#This Row],[Column20]]</f>
        <v>0</v>
      </c>
      <c r="AJ2429" s="111">
        <f t="shared" si="414"/>
        <v>0</v>
      </c>
      <c r="AK2429" s="111">
        <f t="shared" si="418"/>
        <v>0</v>
      </c>
      <c r="AL2429" s="111">
        <f t="shared" si="415"/>
        <v>0</v>
      </c>
      <c r="AM2429" s="111" t="str">
        <f t="shared" si="416"/>
        <v/>
      </c>
      <c r="AN2429" s="111" t="str">
        <f t="shared" ca="1" si="417"/>
        <v/>
      </c>
    </row>
    <row r="2430" spans="1:40" ht="20.25" customHeight="1" x14ac:dyDescent="0.3">
      <c r="A2430" s="107"/>
      <c r="B2430" s="144"/>
      <c r="C2430" s="119"/>
      <c r="D2430" s="120"/>
      <c r="E2430" s="119"/>
      <c r="F2430" s="119"/>
      <c r="G2430" s="120"/>
      <c r="H2430" s="119"/>
      <c r="I2430" s="109"/>
      <c r="L2430" s="108"/>
      <c r="M2430" s="108"/>
      <c r="N2430" s="108"/>
      <c r="O2430" s="108"/>
      <c r="P2430" s="108"/>
      <c r="Q2430" s="108"/>
      <c r="R2430" s="108"/>
      <c r="S2430" s="108"/>
      <c r="T2430" s="100">
        <f t="shared" si="408"/>
        <v>0</v>
      </c>
      <c r="U2430" s="111"/>
      <c r="V2430" s="111"/>
      <c r="W2430" s="111">
        <f>SUMIFS($F$3:F2430,$D$3:D2430,D2430,$C$3:C2430,"Buy")+SUMIFS($F$3:F2430,$D$3:D2430,D2430,$C$3:C2430,"Coin Deposit",$E$3:E2430,"&lt;&gt;")</f>
        <v>0</v>
      </c>
      <c r="X2430" s="111">
        <f t="shared" si="409"/>
        <v>0</v>
      </c>
      <c r="Y2430" s="111">
        <f>IF($D2430=Y$1,SUMIFS($H$3:$H2430,$G$3:$G2430,Y$1,$C$3:$C2430,"Sell"),0)</f>
        <v>0</v>
      </c>
      <c r="Z2430" s="111">
        <f t="shared" si="410"/>
        <v>0</v>
      </c>
      <c r="AA2430" s="111">
        <f>IF($D2430=AA$1,SUMIFS($H$3:$H2430,$G$3:$G2430,AA$1,$C$3:$C2430,"Sell"),0)</f>
        <v>0</v>
      </c>
      <c r="AB2430" s="111">
        <f t="shared" si="411"/>
        <v>0</v>
      </c>
      <c r="AC2430" s="111">
        <f>SUMIFS('Deductions and Deposits'!$H:$H,'Deductions and Deposits'!$G:$G,D2430,'Deductions and Deposits'!$F:$F,"&lt;="&amp;B2430)+SUMIFS($F$3:F2430,$D$3:D2430,D2430,$C$3:C2430,"Coin Deposit",$E$3:E2430,"")</f>
        <v>0</v>
      </c>
      <c r="AD2430" s="111">
        <f>SUMIFS('Deductions and Deposits'!$D:$D,'Deductions and Deposits'!$C:$C,D2430)+SUMIFS($F:$F,$D:$D,D2430,$C:$C,"Coin Deduction")</f>
        <v>0</v>
      </c>
      <c r="AE2430" s="111">
        <f>Table5[[#This Row],[Column4]]+Table5[[#This Row],[Column14]]+Table5[[#This Row],[Column19]]+Table5[[#This Row],[Column12]]</f>
        <v>0</v>
      </c>
      <c r="AF2430" s="111">
        <f>Table5[[#This Row],[Column5]]+Table5[[#This Row],[Column13]]+Table5[[#This Row],[Column21]]+Table5[[#This Row],[Column18]]</f>
        <v>0</v>
      </c>
      <c r="AG2430" s="111">
        <f t="shared" si="412"/>
        <v>0</v>
      </c>
      <c r="AH2430" s="111">
        <f t="shared" si="413"/>
        <v>0</v>
      </c>
      <c r="AI2430" s="111">
        <f>Table5[[#This Row],[Column17]]-Table5[[#This Row],[Column20]]</f>
        <v>0</v>
      </c>
      <c r="AJ2430" s="111">
        <f t="shared" si="414"/>
        <v>0</v>
      </c>
      <c r="AK2430" s="111">
        <f t="shared" si="418"/>
        <v>0</v>
      </c>
      <c r="AL2430" s="111">
        <f t="shared" si="415"/>
        <v>0</v>
      </c>
      <c r="AM2430" s="111" t="str">
        <f t="shared" si="416"/>
        <v/>
      </c>
      <c r="AN2430" s="111" t="str">
        <f t="shared" ca="1" si="417"/>
        <v/>
      </c>
    </row>
    <row r="2431" spans="1:40" ht="20.25" customHeight="1" x14ac:dyDescent="0.3">
      <c r="A2431" s="107"/>
      <c r="B2431" s="144"/>
      <c r="C2431" s="119"/>
      <c r="D2431" s="120"/>
      <c r="E2431" s="119"/>
      <c r="F2431" s="119"/>
      <c r="G2431" s="120"/>
      <c r="H2431" s="119"/>
      <c r="I2431" s="109"/>
      <c r="L2431" s="108"/>
      <c r="M2431" s="108"/>
      <c r="N2431" s="108"/>
      <c r="O2431" s="108"/>
      <c r="P2431" s="108"/>
      <c r="Q2431" s="108"/>
      <c r="R2431" s="108"/>
      <c r="S2431" s="108"/>
      <c r="T2431" s="100">
        <f t="shared" si="408"/>
        <v>0</v>
      </c>
      <c r="U2431" s="111"/>
      <c r="V2431" s="111"/>
      <c r="W2431" s="111">
        <f>SUMIFS($F$3:F2431,$D$3:D2431,D2431,$C$3:C2431,"Buy")+SUMIFS($F$3:F2431,$D$3:D2431,D2431,$C$3:C2431,"Coin Deposit",$E$3:E2431,"&lt;&gt;")</f>
        <v>0</v>
      </c>
      <c r="X2431" s="111">
        <f t="shared" si="409"/>
        <v>0</v>
      </c>
      <c r="Y2431" s="111">
        <f>IF($D2431=Y$1,SUMIFS($H$3:$H2431,$G$3:$G2431,Y$1,$C$3:$C2431,"Sell"),0)</f>
        <v>0</v>
      </c>
      <c r="Z2431" s="111">
        <f t="shared" si="410"/>
        <v>0</v>
      </c>
      <c r="AA2431" s="111">
        <f>IF($D2431=AA$1,SUMIFS($H$3:$H2431,$G$3:$G2431,AA$1,$C$3:$C2431,"Sell"),0)</f>
        <v>0</v>
      </c>
      <c r="AB2431" s="111">
        <f t="shared" si="411"/>
        <v>0</v>
      </c>
      <c r="AC2431" s="111">
        <f>SUMIFS('Deductions and Deposits'!$H:$H,'Deductions and Deposits'!$G:$G,D2431,'Deductions and Deposits'!$F:$F,"&lt;="&amp;B2431)+SUMIFS($F$3:F2431,$D$3:D2431,D2431,$C$3:C2431,"Coin Deposit",$E$3:E2431,"")</f>
        <v>0</v>
      </c>
      <c r="AD2431" s="111">
        <f>SUMIFS('Deductions and Deposits'!$D:$D,'Deductions and Deposits'!$C:$C,D2431)+SUMIFS($F:$F,$D:$D,D2431,$C:$C,"Coin Deduction")</f>
        <v>0</v>
      </c>
      <c r="AE2431" s="111">
        <f>Table5[[#This Row],[Column4]]+Table5[[#This Row],[Column14]]+Table5[[#This Row],[Column19]]+Table5[[#This Row],[Column12]]</f>
        <v>0</v>
      </c>
      <c r="AF2431" s="111">
        <f>Table5[[#This Row],[Column5]]+Table5[[#This Row],[Column13]]+Table5[[#This Row],[Column21]]+Table5[[#This Row],[Column18]]</f>
        <v>0</v>
      </c>
      <c r="AG2431" s="111">
        <f t="shared" si="412"/>
        <v>0</v>
      </c>
      <c r="AH2431" s="111">
        <f t="shared" si="413"/>
        <v>0</v>
      </c>
      <c r="AI2431" s="111">
        <f>Table5[[#This Row],[Column17]]-Table5[[#This Row],[Column20]]</f>
        <v>0</v>
      </c>
      <c r="AJ2431" s="111">
        <f t="shared" si="414"/>
        <v>0</v>
      </c>
      <c r="AK2431" s="111">
        <f t="shared" si="418"/>
        <v>0</v>
      </c>
      <c r="AL2431" s="111">
        <f t="shared" si="415"/>
        <v>0</v>
      </c>
      <c r="AM2431" s="111" t="str">
        <f t="shared" si="416"/>
        <v/>
      </c>
      <c r="AN2431" s="111" t="str">
        <f t="shared" ca="1" si="417"/>
        <v/>
      </c>
    </row>
    <row r="2432" spans="1:40" ht="20.25" customHeight="1" x14ac:dyDescent="0.3">
      <c r="A2432" s="107"/>
      <c r="B2432" s="144"/>
      <c r="C2432" s="119"/>
      <c r="D2432" s="120"/>
      <c r="E2432" s="119"/>
      <c r="F2432" s="119"/>
      <c r="G2432" s="120"/>
      <c r="H2432" s="119"/>
      <c r="I2432" s="109"/>
      <c r="L2432" s="108"/>
      <c r="M2432" s="108"/>
      <c r="N2432" s="108"/>
      <c r="O2432" s="108"/>
      <c r="P2432" s="108"/>
      <c r="Q2432" s="108"/>
      <c r="R2432" s="108"/>
      <c r="S2432" s="108"/>
      <c r="T2432" s="100">
        <f t="shared" si="408"/>
        <v>0</v>
      </c>
      <c r="U2432" s="111"/>
      <c r="V2432" s="111"/>
      <c r="W2432" s="111">
        <f>SUMIFS($F$3:F2432,$D$3:D2432,D2432,$C$3:C2432,"Buy")+SUMIFS($F$3:F2432,$D$3:D2432,D2432,$C$3:C2432,"Coin Deposit",$E$3:E2432,"&lt;&gt;")</f>
        <v>0</v>
      </c>
      <c r="X2432" s="111">
        <f t="shared" si="409"/>
        <v>0</v>
      </c>
      <c r="Y2432" s="111">
        <f>IF($D2432=Y$1,SUMIFS($H$3:$H2432,$G$3:$G2432,Y$1,$C$3:$C2432,"Sell"),0)</f>
        <v>0</v>
      </c>
      <c r="Z2432" s="111">
        <f t="shared" si="410"/>
        <v>0</v>
      </c>
      <c r="AA2432" s="111">
        <f>IF($D2432=AA$1,SUMIFS($H$3:$H2432,$G$3:$G2432,AA$1,$C$3:$C2432,"Sell"),0)</f>
        <v>0</v>
      </c>
      <c r="AB2432" s="111">
        <f t="shared" si="411"/>
        <v>0</v>
      </c>
      <c r="AC2432" s="111">
        <f>SUMIFS('Deductions and Deposits'!$H:$H,'Deductions and Deposits'!$G:$G,D2432,'Deductions and Deposits'!$F:$F,"&lt;="&amp;B2432)+SUMIFS($F$3:F2432,$D$3:D2432,D2432,$C$3:C2432,"Coin Deposit",$E$3:E2432,"")</f>
        <v>0</v>
      </c>
      <c r="AD2432" s="111">
        <f>SUMIFS('Deductions and Deposits'!$D:$D,'Deductions and Deposits'!$C:$C,D2432)+SUMIFS($F:$F,$D:$D,D2432,$C:$C,"Coin Deduction")</f>
        <v>0</v>
      </c>
      <c r="AE2432" s="111">
        <f>Table5[[#This Row],[Column4]]+Table5[[#This Row],[Column14]]+Table5[[#This Row],[Column19]]+Table5[[#This Row],[Column12]]</f>
        <v>0</v>
      </c>
      <c r="AF2432" s="111">
        <f>Table5[[#This Row],[Column5]]+Table5[[#This Row],[Column13]]+Table5[[#This Row],[Column21]]+Table5[[#This Row],[Column18]]</f>
        <v>0</v>
      </c>
      <c r="AG2432" s="111">
        <f t="shared" si="412"/>
        <v>0</v>
      </c>
      <c r="AH2432" s="111">
        <f t="shared" si="413"/>
        <v>0</v>
      </c>
      <c r="AI2432" s="111">
        <f>Table5[[#This Row],[Column17]]-Table5[[#This Row],[Column20]]</f>
        <v>0</v>
      </c>
      <c r="AJ2432" s="111">
        <f t="shared" si="414"/>
        <v>0</v>
      </c>
      <c r="AK2432" s="111">
        <f t="shared" si="418"/>
        <v>0</v>
      </c>
      <c r="AL2432" s="111">
        <f t="shared" si="415"/>
        <v>0</v>
      </c>
      <c r="AM2432" s="111" t="str">
        <f t="shared" si="416"/>
        <v/>
      </c>
      <c r="AN2432" s="111" t="str">
        <f t="shared" ca="1" si="417"/>
        <v/>
      </c>
    </row>
    <row r="2433" spans="1:40" ht="20.25" customHeight="1" x14ac:dyDescent="0.3">
      <c r="A2433" s="107"/>
      <c r="B2433" s="144"/>
      <c r="C2433" s="119"/>
      <c r="D2433" s="120"/>
      <c r="E2433" s="119"/>
      <c r="F2433" s="119"/>
      <c r="G2433" s="120"/>
      <c r="H2433" s="119"/>
      <c r="I2433" s="109"/>
      <c r="L2433" s="108"/>
      <c r="M2433" s="108"/>
      <c r="N2433" s="108"/>
      <c r="O2433" s="108"/>
      <c r="P2433" s="108"/>
      <c r="Q2433" s="108"/>
      <c r="R2433" s="108"/>
      <c r="S2433" s="108"/>
      <c r="T2433" s="100">
        <f t="shared" si="408"/>
        <v>0</v>
      </c>
      <c r="U2433" s="111"/>
      <c r="V2433" s="111"/>
      <c r="W2433" s="111">
        <f>SUMIFS($F$3:F2433,$D$3:D2433,D2433,$C$3:C2433,"Buy")+SUMIFS($F$3:F2433,$D$3:D2433,D2433,$C$3:C2433,"Coin Deposit",$E$3:E2433,"&lt;&gt;")</f>
        <v>0</v>
      </c>
      <c r="X2433" s="111">
        <f t="shared" si="409"/>
        <v>0</v>
      </c>
      <c r="Y2433" s="111">
        <f>IF($D2433=Y$1,SUMIFS($H$3:$H2433,$G$3:$G2433,Y$1,$C$3:$C2433,"Sell"),0)</f>
        <v>0</v>
      </c>
      <c r="Z2433" s="111">
        <f t="shared" si="410"/>
        <v>0</v>
      </c>
      <c r="AA2433" s="111">
        <f>IF($D2433=AA$1,SUMIFS($H$3:$H2433,$G$3:$G2433,AA$1,$C$3:$C2433,"Sell"),0)</f>
        <v>0</v>
      </c>
      <c r="AB2433" s="111">
        <f t="shared" si="411"/>
        <v>0</v>
      </c>
      <c r="AC2433" s="111">
        <f>SUMIFS('Deductions and Deposits'!$H:$H,'Deductions and Deposits'!$G:$G,D2433,'Deductions and Deposits'!$F:$F,"&lt;="&amp;B2433)+SUMIFS($F$3:F2433,$D$3:D2433,D2433,$C$3:C2433,"Coin Deposit",$E$3:E2433,"")</f>
        <v>0</v>
      </c>
      <c r="AD2433" s="111">
        <f>SUMIFS('Deductions and Deposits'!$D:$D,'Deductions and Deposits'!$C:$C,D2433)+SUMIFS($F:$F,$D:$D,D2433,$C:$C,"Coin Deduction")</f>
        <v>0</v>
      </c>
      <c r="AE2433" s="111">
        <f>Table5[[#This Row],[Column4]]+Table5[[#This Row],[Column14]]+Table5[[#This Row],[Column19]]+Table5[[#This Row],[Column12]]</f>
        <v>0</v>
      </c>
      <c r="AF2433" s="111">
        <f>Table5[[#This Row],[Column5]]+Table5[[#This Row],[Column13]]+Table5[[#This Row],[Column21]]+Table5[[#This Row],[Column18]]</f>
        <v>0</v>
      </c>
      <c r="AG2433" s="111">
        <f t="shared" si="412"/>
        <v>0</v>
      </c>
      <c r="AH2433" s="111">
        <f t="shared" si="413"/>
        <v>0</v>
      </c>
      <c r="AI2433" s="111">
        <f>Table5[[#This Row],[Column17]]-Table5[[#This Row],[Column20]]</f>
        <v>0</v>
      </c>
      <c r="AJ2433" s="111">
        <f t="shared" si="414"/>
        <v>0</v>
      </c>
      <c r="AK2433" s="111">
        <f t="shared" si="418"/>
        <v>0</v>
      </c>
      <c r="AL2433" s="111">
        <f t="shared" si="415"/>
        <v>0</v>
      </c>
      <c r="AM2433" s="111" t="str">
        <f t="shared" si="416"/>
        <v/>
      </c>
      <c r="AN2433" s="111" t="str">
        <f t="shared" ca="1" si="417"/>
        <v/>
      </c>
    </row>
    <row r="2434" spans="1:40" ht="20.25" customHeight="1" x14ac:dyDescent="0.3">
      <c r="A2434" s="107"/>
      <c r="B2434" s="144"/>
      <c r="C2434" s="119"/>
      <c r="D2434" s="120"/>
      <c r="E2434" s="119"/>
      <c r="F2434" s="119"/>
      <c r="G2434" s="120"/>
      <c r="H2434" s="119"/>
      <c r="I2434" s="109"/>
      <c r="L2434" s="108"/>
      <c r="M2434" s="108"/>
      <c r="N2434" s="108"/>
      <c r="O2434" s="108"/>
      <c r="P2434" s="108"/>
      <c r="Q2434" s="108"/>
      <c r="R2434" s="108"/>
      <c r="S2434" s="108"/>
      <c r="T2434" s="100">
        <f t="shared" si="408"/>
        <v>0</v>
      </c>
      <c r="U2434" s="111"/>
      <c r="V2434" s="111"/>
      <c r="W2434" s="111">
        <f>SUMIFS($F$3:F2434,$D$3:D2434,D2434,$C$3:C2434,"Buy")+SUMIFS($F$3:F2434,$D$3:D2434,D2434,$C$3:C2434,"Coin Deposit",$E$3:E2434,"&lt;&gt;")</f>
        <v>0</v>
      </c>
      <c r="X2434" s="111">
        <f t="shared" si="409"/>
        <v>0</v>
      </c>
      <c r="Y2434" s="111">
        <f>IF($D2434=Y$1,SUMIFS($H$3:$H2434,$G$3:$G2434,Y$1,$C$3:$C2434,"Sell"),0)</f>
        <v>0</v>
      </c>
      <c r="Z2434" s="111">
        <f t="shared" si="410"/>
        <v>0</v>
      </c>
      <c r="AA2434" s="111">
        <f>IF($D2434=AA$1,SUMIFS($H$3:$H2434,$G$3:$G2434,AA$1,$C$3:$C2434,"Sell"),0)</f>
        <v>0</v>
      </c>
      <c r="AB2434" s="111">
        <f t="shared" si="411"/>
        <v>0</v>
      </c>
      <c r="AC2434" s="111">
        <f>SUMIFS('Deductions and Deposits'!$H:$H,'Deductions and Deposits'!$G:$G,D2434,'Deductions and Deposits'!$F:$F,"&lt;="&amp;B2434)+SUMIFS($F$3:F2434,$D$3:D2434,D2434,$C$3:C2434,"Coin Deposit",$E$3:E2434,"")</f>
        <v>0</v>
      </c>
      <c r="AD2434" s="111">
        <f>SUMIFS('Deductions and Deposits'!$D:$D,'Deductions and Deposits'!$C:$C,D2434)+SUMIFS($F:$F,$D:$D,D2434,$C:$C,"Coin Deduction")</f>
        <v>0</v>
      </c>
      <c r="AE2434" s="111">
        <f>Table5[[#This Row],[Column4]]+Table5[[#This Row],[Column14]]+Table5[[#This Row],[Column19]]+Table5[[#This Row],[Column12]]</f>
        <v>0</v>
      </c>
      <c r="AF2434" s="111">
        <f>Table5[[#This Row],[Column5]]+Table5[[#This Row],[Column13]]+Table5[[#This Row],[Column21]]+Table5[[#This Row],[Column18]]</f>
        <v>0</v>
      </c>
      <c r="AG2434" s="111">
        <f t="shared" si="412"/>
        <v>0</v>
      </c>
      <c r="AH2434" s="111">
        <f t="shared" si="413"/>
        <v>0</v>
      </c>
      <c r="AI2434" s="111">
        <f>Table5[[#This Row],[Column17]]-Table5[[#This Row],[Column20]]</f>
        <v>0</v>
      </c>
      <c r="AJ2434" s="111">
        <f t="shared" si="414"/>
        <v>0</v>
      </c>
      <c r="AK2434" s="111">
        <f t="shared" si="418"/>
        <v>0</v>
      </c>
      <c r="AL2434" s="111">
        <f t="shared" si="415"/>
        <v>0</v>
      </c>
      <c r="AM2434" s="111" t="str">
        <f t="shared" si="416"/>
        <v/>
      </c>
      <c r="AN2434" s="111" t="str">
        <f t="shared" ca="1" si="417"/>
        <v/>
      </c>
    </row>
    <row r="2435" spans="1:40" ht="20.25" customHeight="1" x14ac:dyDescent="0.3">
      <c r="A2435" s="107"/>
      <c r="B2435" s="144"/>
      <c r="C2435" s="119"/>
      <c r="D2435" s="120"/>
      <c r="E2435" s="119"/>
      <c r="F2435" s="119"/>
      <c r="G2435" s="120"/>
      <c r="H2435" s="119"/>
      <c r="I2435" s="109"/>
      <c r="L2435" s="108"/>
      <c r="M2435" s="108"/>
      <c r="N2435" s="108"/>
      <c r="O2435" s="108"/>
      <c r="P2435" s="108"/>
      <c r="Q2435" s="108"/>
      <c r="R2435" s="108"/>
      <c r="S2435" s="108"/>
      <c r="T2435" s="100">
        <f t="shared" ref="T2435:T2498" si="419">IF(E2435&lt;&gt;"",E2435,0)</f>
        <v>0</v>
      </c>
      <c r="U2435" s="111"/>
      <c r="V2435" s="111"/>
      <c r="W2435" s="111">
        <f>SUMIFS($F$3:F2435,$D$3:D2435,D2435,$C$3:C2435,"Buy")+SUMIFS($F$3:F2435,$D$3:D2435,D2435,$C$3:C2435,"Coin Deposit",$E$3:E2435,"&lt;&gt;")</f>
        <v>0</v>
      </c>
      <c r="X2435" s="111">
        <f t="shared" ref="X2435:X2498" si="420">IF(OR(C2435="buy",AND(C2435="Coin Deposit",E2435&lt;&gt;"")),SUMIFS($F:$F,$D:$D,D2435,$C:$C,"sell"),0)</f>
        <v>0</v>
      </c>
      <c r="Y2435" s="111">
        <f>IF($D2435=Y$1,SUMIFS($H$3:$H2435,$G$3:$G2435,Y$1,$C$3:$C2435,"Sell"),0)</f>
        <v>0</v>
      </c>
      <c r="Z2435" s="111">
        <f t="shared" ref="Z2435:Z2498" si="421">IF($D2435=Z$1,SUMIFS($H:$H,$G:$G,Z$1,$C:$C,"Buy")+SUMIFS($H:$H,$G:$G,Z$1,$C:$C,"Coin Deposit",$E:$E,"&lt;&gt;"),0)</f>
        <v>0</v>
      </c>
      <c r="AA2435" s="111">
        <f>IF($D2435=AA$1,SUMIFS($H$3:$H2435,$G$3:$G2435,AA$1,$C$3:$C2435,"Sell"),0)</f>
        <v>0</v>
      </c>
      <c r="AB2435" s="111">
        <f t="shared" ref="AB2435:AB2498" si="422">IF($D2435=AB$1,SUMIFS($H:$H,$G:$G,AB$1,$C:$C,"Buy")+SUMIFS($H:$H,$G:$G,AB$1,$C:$C,"Coin Deposit",$E:$E,"&lt;&gt;"),0)</f>
        <v>0</v>
      </c>
      <c r="AC2435" s="111">
        <f>SUMIFS('Deductions and Deposits'!$H:$H,'Deductions and Deposits'!$G:$G,D2435,'Deductions and Deposits'!$F:$F,"&lt;="&amp;B2435)+SUMIFS($F$3:F2435,$D$3:D2435,D2435,$C$3:C2435,"Coin Deposit",$E$3:E2435,"")</f>
        <v>0</v>
      </c>
      <c r="AD2435" s="111">
        <f>SUMIFS('Deductions and Deposits'!$D:$D,'Deductions and Deposits'!$C:$C,D2435)+SUMIFS($F:$F,$D:$D,D2435,$C:$C,"Coin Deduction")</f>
        <v>0</v>
      </c>
      <c r="AE2435" s="111">
        <f>Table5[[#This Row],[Column4]]+Table5[[#This Row],[Column14]]+Table5[[#This Row],[Column19]]+Table5[[#This Row],[Column12]]</f>
        <v>0</v>
      </c>
      <c r="AF2435" s="111">
        <f>Table5[[#This Row],[Column5]]+Table5[[#This Row],[Column13]]+Table5[[#This Row],[Column21]]+Table5[[#This Row],[Column18]]</f>
        <v>0</v>
      </c>
      <c r="AG2435" s="111">
        <f t="shared" ref="AG2435:AG2498" si="423">IF(AND((AC2435+Y2435+AA2435)&gt;AF2435,OR(C2435="buy",AND(C2435="Coin Deposit",E2435&lt;&gt;""))),(AC2435+Y2435+AA2435)-AF2435,0)</f>
        <v>0</v>
      </c>
      <c r="AH2435" s="111">
        <f t="shared" ref="AH2435:AH2498" si="424">IF(AND(AE2435&gt;AF2435,OR(C2435="buy",AND(C2435="Coin Deposit",E2435&lt;&gt;""))),AE2435-AF2435,0)</f>
        <v>0</v>
      </c>
      <c r="AI2435" s="111">
        <f>Table5[[#This Row],[Column17]]-Table5[[#This Row],[Column20]]</f>
        <v>0</v>
      </c>
      <c r="AJ2435" s="111">
        <f t="shared" ref="AJ2435:AJ2498" si="425">IF(AI2435&gt;F2435,F2435,AI2435)</f>
        <v>0</v>
      </c>
      <c r="AK2435" s="111">
        <f t="shared" si="418"/>
        <v>0</v>
      </c>
      <c r="AL2435" s="111">
        <f t="shared" ref="AL2435:AL2498" si="426">IFERROR(SUMIFS($AK:$AK,$D:$D,D2435)/SUMIFS($AJ:$AJ,$D:$D,D2435),0)</f>
        <v>0</v>
      </c>
      <c r="AM2435" s="111" t="str">
        <f t="shared" ref="AM2435:AM2498" si="427">C2435&amp;D2435</f>
        <v/>
      </c>
      <c r="AN2435" s="111" t="str">
        <f t="shared" ref="AN2435:AN2498" ca="1" si="428">OFFSET(AM2435,COUNTA($AM:$AM)-ROW()-(ROW()-ROW($AN$2)-1),)</f>
        <v/>
      </c>
    </row>
    <row r="2436" spans="1:40" ht="20.25" customHeight="1" x14ac:dyDescent="0.3">
      <c r="A2436" s="107"/>
      <c r="B2436" s="144"/>
      <c r="C2436" s="119"/>
      <c r="D2436" s="120"/>
      <c r="E2436" s="119"/>
      <c r="F2436" s="119"/>
      <c r="G2436" s="120"/>
      <c r="H2436" s="119"/>
      <c r="I2436" s="109"/>
      <c r="L2436" s="108"/>
      <c r="M2436" s="108"/>
      <c r="N2436" s="108"/>
      <c r="O2436" s="108"/>
      <c r="P2436" s="108"/>
      <c r="Q2436" s="108"/>
      <c r="R2436" s="108"/>
      <c r="S2436" s="108"/>
      <c r="T2436" s="100">
        <f t="shared" si="419"/>
        <v>0</v>
      </c>
      <c r="U2436" s="111"/>
      <c r="V2436" s="111"/>
      <c r="W2436" s="111">
        <f>SUMIFS($F$3:F2436,$D$3:D2436,D2436,$C$3:C2436,"Buy")+SUMIFS($F$3:F2436,$D$3:D2436,D2436,$C$3:C2436,"Coin Deposit",$E$3:E2436,"&lt;&gt;")</f>
        <v>0</v>
      </c>
      <c r="X2436" s="111">
        <f t="shared" si="420"/>
        <v>0</v>
      </c>
      <c r="Y2436" s="111">
        <f>IF($D2436=Y$1,SUMIFS($H$3:$H2436,$G$3:$G2436,Y$1,$C$3:$C2436,"Sell"),0)</f>
        <v>0</v>
      </c>
      <c r="Z2436" s="111">
        <f t="shared" si="421"/>
        <v>0</v>
      </c>
      <c r="AA2436" s="111">
        <f>IF($D2436=AA$1,SUMIFS($H$3:$H2436,$G$3:$G2436,AA$1,$C$3:$C2436,"Sell"),0)</f>
        <v>0</v>
      </c>
      <c r="AB2436" s="111">
        <f t="shared" si="422"/>
        <v>0</v>
      </c>
      <c r="AC2436" s="111">
        <f>SUMIFS('Deductions and Deposits'!$H:$H,'Deductions and Deposits'!$G:$G,D2436,'Deductions and Deposits'!$F:$F,"&lt;="&amp;B2436)+SUMIFS($F$3:F2436,$D$3:D2436,D2436,$C$3:C2436,"Coin Deposit",$E$3:E2436,"")</f>
        <v>0</v>
      </c>
      <c r="AD2436" s="111">
        <f>SUMIFS('Deductions and Deposits'!$D:$D,'Deductions and Deposits'!$C:$C,D2436)+SUMIFS($F:$F,$D:$D,D2436,$C:$C,"Coin Deduction")</f>
        <v>0</v>
      </c>
      <c r="AE2436" s="111">
        <f>Table5[[#This Row],[Column4]]+Table5[[#This Row],[Column14]]+Table5[[#This Row],[Column19]]+Table5[[#This Row],[Column12]]</f>
        <v>0</v>
      </c>
      <c r="AF2436" s="111">
        <f>Table5[[#This Row],[Column5]]+Table5[[#This Row],[Column13]]+Table5[[#This Row],[Column21]]+Table5[[#This Row],[Column18]]</f>
        <v>0</v>
      </c>
      <c r="AG2436" s="111">
        <f t="shared" si="423"/>
        <v>0</v>
      </c>
      <c r="AH2436" s="111">
        <f t="shared" si="424"/>
        <v>0</v>
      </c>
      <c r="AI2436" s="111">
        <f>Table5[[#This Row],[Column17]]-Table5[[#This Row],[Column20]]</f>
        <v>0</v>
      </c>
      <c r="AJ2436" s="111">
        <f t="shared" si="425"/>
        <v>0</v>
      </c>
      <c r="AK2436" s="111">
        <f t="shared" si="418"/>
        <v>0</v>
      </c>
      <c r="AL2436" s="111">
        <f t="shared" si="426"/>
        <v>0</v>
      </c>
      <c r="AM2436" s="111" t="str">
        <f t="shared" si="427"/>
        <v/>
      </c>
      <c r="AN2436" s="111" t="str">
        <f t="shared" ca="1" si="428"/>
        <v/>
      </c>
    </row>
    <row r="2437" spans="1:40" ht="20.25" customHeight="1" x14ac:dyDescent="0.3">
      <c r="A2437" s="107"/>
      <c r="B2437" s="144"/>
      <c r="C2437" s="119"/>
      <c r="D2437" s="120"/>
      <c r="E2437" s="119"/>
      <c r="F2437" s="119"/>
      <c r="G2437" s="120"/>
      <c r="H2437" s="119"/>
      <c r="I2437" s="109"/>
      <c r="L2437" s="108"/>
      <c r="M2437" s="108"/>
      <c r="N2437" s="108"/>
      <c r="O2437" s="108"/>
      <c r="P2437" s="108"/>
      <c r="Q2437" s="108"/>
      <c r="R2437" s="108"/>
      <c r="S2437" s="108"/>
      <c r="T2437" s="100">
        <f t="shared" si="419"/>
        <v>0</v>
      </c>
      <c r="U2437" s="111"/>
      <c r="V2437" s="111"/>
      <c r="W2437" s="111">
        <f>SUMIFS($F$3:F2437,$D$3:D2437,D2437,$C$3:C2437,"Buy")+SUMIFS($F$3:F2437,$D$3:D2437,D2437,$C$3:C2437,"Coin Deposit",$E$3:E2437,"&lt;&gt;")</f>
        <v>0</v>
      </c>
      <c r="X2437" s="111">
        <f t="shared" si="420"/>
        <v>0</v>
      </c>
      <c r="Y2437" s="111">
        <f>IF($D2437=Y$1,SUMIFS($H$3:$H2437,$G$3:$G2437,Y$1,$C$3:$C2437,"Sell"),0)</f>
        <v>0</v>
      </c>
      <c r="Z2437" s="111">
        <f t="shared" si="421"/>
        <v>0</v>
      </c>
      <c r="AA2437" s="111">
        <f>IF($D2437=AA$1,SUMIFS($H$3:$H2437,$G$3:$G2437,AA$1,$C$3:$C2437,"Sell"),0)</f>
        <v>0</v>
      </c>
      <c r="AB2437" s="111">
        <f t="shared" si="422"/>
        <v>0</v>
      </c>
      <c r="AC2437" s="111">
        <f>SUMIFS('Deductions and Deposits'!$H:$H,'Deductions and Deposits'!$G:$G,D2437,'Deductions and Deposits'!$F:$F,"&lt;="&amp;B2437)+SUMIFS($F$3:F2437,$D$3:D2437,D2437,$C$3:C2437,"Coin Deposit",$E$3:E2437,"")</f>
        <v>0</v>
      </c>
      <c r="AD2437" s="111">
        <f>SUMIFS('Deductions and Deposits'!$D:$D,'Deductions and Deposits'!$C:$C,D2437)+SUMIFS($F:$F,$D:$D,D2437,$C:$C,"Coin Deduction")</f>
        <v>0</v>
      </c>
      <c r="AE2437" s="111">
        <f>Table5[[#This Row],[Column4]]+Table5[[#This Row],[Column14]]+Table5[[#This Row],[Column19]]+Table5[[#This Row],[Column12]]</f>
        <v>0</v>
      </c>
      <c r="AF2437" s="111">
        <f>Table5[[#This Row],[Column5]]+Table5[[#This Row],[Column13]]+Table5[[#This Row],[Column21]]+Table5[[#This Row],[Column18]]</f>
        <v>0</v>
      </c>
      <c r="AG2437" s="111">
        <f t="shared" si="423"/>
        <v>0</v>
      </c>
      <c r="AH2437" s="111">
        <f t="shared" si="424"/>
        <v>0</v>
      </c>
      <c r="AI2437" s="111">
        <f>Table5[[#This Row],[Column17]]-Table5[[#This Row],[Column20]]</f>
        <v>0</v>
      </c>
      <c r="AJ2437" s="111">
        <f t="shared" si="425"/>
        <v>0</v>
      </c>
      <c r="AK2437" s="111">
        <f t="shared" si="418"/>
        <v>0</v>
      </c>
      <c r="AL2437" s="111">
        <f t="shared" si="426"/>
        <v>0</v>
      </c>
      <c r="AM2437" s="111" t="str">
        <f t="shared" si="427"/>
        <v/>
      </c>
      <c r="AN2437" s="111" t="str">
        <f t="shared" ca="1" si="428"/>
        <v/>
      </c>
    </row>
    <row r="2438" spans="1:40" ht="20.25" customHeight="1" x14ac:dyDescent="0.3">
      <c r="A2438" s="107"/>
      <c r="B2438" s="144"/>
      <c r="C2438" s="119"/>
      <c r="D2438" s="120"/>
      <c r="E2438" s="119"/>
      <c r="F2438" s="119"/>
      <c r="G2438" s="120"/>
      <c r="H2438" s="119"/>
      <c r="I2438" s="109"/>
      <c r="L2438" s="108"/>
      <c r="M2438" s="108"/>
      <c r="N2438" s="108"/>
      <c r="O2438" s="108"/>
      <c r="P2438" s="108"/>
      <c r="Q2438" s="108"/>
      <c r="R2438" s="108"/>
      <c r="S2438" s="108"/>
      <c r="T2438" s="100">
        <f t="shared" si="419"/>
        <v>0</v>
      </c>
      <c r="U2438" s="111"/>
      <c r="V2438" s="111"/>
      <c r="W2438" s="111">
        <f>SUMIFS($F$3:F2438,$D$3:D2438,D2438,$C$3:C2438,"Buy")+SUMIFS($F$3:F2438,$D$3:D2438,D2438,$C$3:C2438,"Coin Deposit",$E$3:E2438,"&lt;&gt;")</f>
        <v>0</v>
      </c>
      <c r="X2438" s="111">
        <f t="shared" si="420"/>
        <v>0</v>
      </c>
      <c r="Y2438" s="111">
        <f>IF($D2438=Y$1,SUMIFS($H$3:$H2438,$G$3:$G2438,Y$1,$C$3:$C2438,"Sell"),0)</f>
        <v>0</v>
      </c>
      <c r="Z2438" s="111">
        <f t="shared" si="421"/>
        <v>0</v>
      </c>
      <c r="AA2438" s="111">
        <f>IF($D2438=AA$1,SUMIFS($H$3:$H2438,$G$3:$G2438,AA$1,$C$3:$C2438,"Sell"),0)</f>
        <v>0</v>
      </c>
      <c r="AB2438" s="111">
        <f t="shared" si="422"/>
        <v>0</v>
      </c>
      <c r="AC2438" s="111">
        <f>SUMIFS('Deductions and Deposits'!$H:$H,'Deductions and Deposits'!$G:$G,D2438,'Deductions and Deposits'!$F:$F,"&lt;="&amp;B2438)+SUMIFS($F$3:F2438,$D$3:D2438,D2438,$C$3:C2438,"Coin Deposit",$E$3:E2438,"")</f>
        <v>0</v>
      </c>
      <c r="AD2438" s="111">
        <f>SUMIFS('Deductions and Deposits'!$D:$D,'Deductions and Deposits'!$C:$C,D2438)+SUMIFS($F:$F,$D:$D,D2438,$C:$C,"Coin Deduction")</f>
        <v>0</v>
      </c>
      <c r="AE2438" s="111">
        <f>Table5[[#This Row],[Column4]]+Table5[[#This Row],[Column14]]+Table5[[#This Row],[Column19]]+Table5[[#This Row],[Column12]]</f>
        <v>0</v>
      </c>
      <c r="AF2438" s="111">
        <f>Table5[[#This Row],[Column5]]+Table5[[#This Row],[Column13]]+Table5[[#This Row],[Column21]]+Table5[[#This Row],[Column18]]</f>
        <v>0</v>
      </c>
      <c r="AG2438" s="111">
        <f t="shared" si="423"/>
        <v>0</v>
      </c>
      <c r="AH2438" s="111">
        <f t="shared" si="424"/>
        <v>0</v>
      </c>
      <c r="AI2438" s="111">
        <f>Table5[[#This Row],[Column17]]-Table5[[#This Row],[Column20]]</f>
        <v>0</v>
      </c>
      <c r="AJ2438" s="111">
        <f t="shared" si="425"/>
        <v>0</v>
      </c>
      <c r="AK2438" s="111">
        <f t="shared" si="418"/>
        <v>0</v>
      </c>
      <c r="AL2438" s="111">
        <f t="shared" si="426"/>
        <v>0</v>
      </c>
      <c r="AM2438" s="111" t="str">
        <f t="shared" si="427"/>
        <v/>
      </c>
      <c r="AN2438" s="111" t="str">
        <f t="shared" ca="1" si="428"/>
        <v/>
      </c>
    </row>
    <row r="2439" spans="1:40" ht="20.25" customHeight="1" x14ac:dyDescent="0.3">
      <c r="A2439" s="107"/>
      <c r="B2439" s="144"/>
      <c r="C2439" s="119"/>
      <c r="D2439" s="120"/>
      <c r="E2439" s="119"/>
      <c r="F2439" s="119"/>
      <c r="G2439" s="120"/>
      <c r="H2439" s="119"/>
      <c r="I2439" s="109"/>
      <c r="L2439" s="108"/>
      <c r="M2439" s="108"/>
      <c r="N2439" s="108"/>
      <c r="O2439" s="108"/>
      <c r="P2439" s="108"/>
      <c r="Q2439" s="108"/>
      <c r="R2439" s="108"/>
      <c r="S2439" s="108"/>
      <c r="T2439" s="100">
        <f t="shared" si="419"/>
        <v>0</v>
      </c>
      <c r="U2439" s="111"/>
      <c r="V2439" s="111"/>
      <c r="W2439" s="111">
        <f>SUMIFS($F$3:F2439,$D$3:D2439,D2439,$C$3:C2439,"Buy")+SUMIFS($F$3:F2439,$D$3:D2439,D2439,$C$3:C2439,"Coin Deposit",$E$3:E2439,"&lt;&gt;")</f>
        <v>0</v>
      </c>
      <c r="X2439" s="111">
        <f t="shared" si="420"/>
        <v>0</v>
      </c>
      <c r="Y2439" s="111">
        <f>IF($D2439=Y$1,SUMIFS($H$3:$H2439,$G$3:$G2439,Y$1,$C$3:$C2439,"Sell"),0)</f>
        <v>0</v>
      </c>
      <c r="Z2439" s="111">
        <f t="shared" si="421"/>
        <v>0</v>
      </c>
      <c r="AA2439" s="111">
        <f>IF($D2439=AA$1,SUMIFS($H$3:$H2439,$G$3:$G2439,AA$1,$C$3:$C2439,"Sell"),0)</f>
        <v>0</v>
      </c>
      <c r="AB2439" s="111">
        <f t="shared" si="422"/>
        <v>0</v>
      </c>
      <c r="AC2439" s="111">
        <f>SUMIFS('Deductions and Deposits'!$H:$H,'Deductions and Deposits'!$G:$G,D2439,'Deductions and Deposits'!$F:$F,"&lt;="&amp;B2439)+SUMIFS($F$3:F2439,$D$3:D2439,D2439,$C$3:C2439,"Coin Deposit",$E$3:E2439,"")</f>
        <v>0</v>
      </c>
      <c r="AD2439" s="111">
        <f>SUMIFS('Deductions and Deposits'!$D:$D,'Deductions and Deposits'!$C:$C,D2439)+SUMIFS($F:$F,$D:$D,D2439,$C:$C,"Coin Deduction")</f>
        <v>0</v>
      </c>
      <c r="AE2439" s="111">
        <f>Table5[[#This Row],[Column4]]+Table5[[#This Row],[Column14]]+Table5[[#This Row],[Column19]]+Table5[[#This Row],[Column12]]</f>
        <v>0</v>
      </c>
      <c r="AF2439" s="111">
        <f>Table5[[#This Row],[Column5]]+Table5[[#This Row],[Column13]]+Table5[[#This Row],[Column21]]+Table5[[#This Row],[Column18]]</f>
        <v>0</v>
      </c>
      <c r="AG2439" s="111">
        <f t="shared" si="423"/>
        <v>0</v>
      </c>
      <c r="AH2439" s="111">
        <f t="shared" si="424"/>
        <v>0</v>
      </c>
      <c r="AI2439" s="111">
        <f>Table5[[#This Row],[Column17]]-Table5[[#This Row],[Column20]]</f>
        <v>0</v>
      </c>
      <c r="AJ2439" s="111">
        <f t="shared" si="425"/>
        <v>0</v>
      </c>
      <c r="AK2439" s="111">
        <f t="shared" si="418"/>
        <v>0</v>
      </c>
      <c r="AL2439" s="111">
        <f t="shared" si="426"/>
        <v>0</v>
      </c>
      <c r="AM2439" s="111" t="str">
        <f t="shared" si="427"/>
        <v/>
      </c>
      <c r="AN2439" s="111" t="str">
        <f t="shared" ca="1" si="428"/>
        <v/>
      </c>
    </row>
    <row r="2440" spans="1:40" ht="20.25" customHeight="1" x14ac:dyDescent="0.3">
      <c r="A2440" s="107"/>
      <c r="B2440" s="144"/>
      <c r="C2440" s="119"/>
      <c r="D2440" s="120"/>
      <c r="E2440" s="119"/>
      <c r="F2440" s="119"/>
      <c r="G2440" s="120"/>
      <c r="H2440" s="119"/>
      <c r="I2440" s="109"/>
      <c r="L2440" s="108"/>
      <c r="M2440" s="108"/>
      <c r="N2440" s="108"/>
      <c r="O2440" s="108"/>
      <c r="P2440" s="108"/>
      <c r="Q2440" s="108"/>
      <c r="R2440" s="108"/>
      <c r="S2440" s="108"/>
      <c r="T2440" s="100">
        <f t="shared" si="419"/>
        <v>0</v>
      </c>
      <c r="U2440" s="111"/>
      <c r="V2440" s="111"/>
      <c r="W2440" s="111">
        <f>SUMIFS($F$3:F2440,$D$3:D2440,D2440,$C$3:C2440,"Buy")+SUMIFS($F$3:F2440,$D$3:D2440,D2440,$C$3:C2440,"Coin Deposit",$E$3:E2440,"&lt;&gt;")</f>
        <v>0</v>
      </c>
      <c r="X2440" s="111">
        <f t="shared" si="420"/>
        <v>0</v>
      </c>
      <c r="Y2440" s="111">
        <f>IF($D2440=Y$1,SUMIFS($H$3:$H2440,$G$3:$G2440,Y$1,$C$3:$C2440,"Sell"),0)</f>
        <v>0</v>
      </c>
      <c r="Z2440" s="111">
        <f t="shared" si="421"/>
        <v>0</v>
      </c>
      <c r="AA2440" s="111">
        <f>IF($D2440=AA$1,SUMIFS($H$3:$H2440,$G$3:$G2440,AA$1,$C$3:$C2440,"Sell"),0)</f>
        <v>0</v>
      </c>
      <c r="AB2440" s="111">
        <f t="shared" si="422"/>
        <v>0</v>
      </c>
      <c r="AC2440" s="111">
        <f>SUMIFS('Deductions and Deposits'!$H:$H,'Deductions and Deposits'!$G:$G,D2440,'Deductions and Deposits'!$F:$F,"&lt;="&amp;B2440)+SUMIFS($F$3:F2440,$D$3:D2440,D2440,$C$3:C2440,"Coin Deposit",$E$3:E2440,"")</f>
        <v>0</v>
      </c>
      <c r="AD2440" s="111">
        <f>SUMIFS('Deductions and Deposits'!$D:$D,'Deductions and Deposits'!$C:$C,D2440)+SUMIFS($F:$F,$D:$D,D2440,$C:$C,"Coin Deduction")</f>
        <v>0</v>
      </c>
      <c r="AE2440" s="111">
        <f>Table5[[#This Row],[Column4]]+Table5[[#This Row],[Column14]]+Table5[[#This Row],[Column19]]+Table5[[#This Row],[Column12]]</f>
        <v>0</v>
      </c>
      <c r="AF2440" s="111">
        <f>Table5[[#This Row],[Column5]]+Table5[[#This Row],[Column13]]+Table5[[#This Row],[Column21]]+Table5[[#This Row],[Column18]]</f>
        <v>0</v>
      </c>
      <c r="AG2440" s="111">
        <f t="shared" si="423"/>
        <v>0</v>
      </c>
      <c r="AH2440" s="111">
        <f t="shared" si="424"/>
        <v>0</v>
      </c>
      <c r="AI2440" s="111">
        <f>Table5[[#This Row],[Column17]]-Table5[[#This Row],[Column20]]</f>
        <v>0</v>
      </c>
      <c r="AJ2440" s="111">
        <f t="shared" si="425"/>
        <v>0</v>
      </c>
      <c r="AK2440" s="111">
        <f t="shared" si="418"/>
        <v>0</v>
      </c>
      <c r="AL2440" s="111">
        <f t="shared" si="426"/>
        <v>0</v>
      </c>
      <c r="AM2440" s="111" t="str">
        <f t="shared" si="427"/>
        <v/>
      </c>
      <c r="AN2440" s="111" t="str">
        <f t="shared" ca="1" si="428"/>
        <v/>
      </c>
    </row>
    <row r="2441" spans="1:40" ht="20.25" customHeight="1" x14ac:dyDescent="0.3">
      <c r="A2441" s="107"/>
      <c r="B2441" s="144"/>
      <c r="C2441" s="119"/>
      <c r="D2441" s="120"/>
      <c r="E2441" s="119"/>
      <c r="F2441" s="119"/>
      <c r="G2441" s="120"/>
      <c r="H2441" s="119"/>
      <c r="I2441" s="109"/>
      <c r="L2441" s="108"/>
      <c r="M2441" s="108"/>
      <c r="N2441" s="108"/>
      <c r="O2441" s="108"/>
      <c r="P2441" s="108"/>
      <c r="Q2441" s="108"/>
      <c r="R2441" s="108"/>
      <c r="S2441" s="108"/>
      <c r="T2441" s="100">
        <f t="shared" si="419"/>
        <v>0</v>
      </c>
      <c r="U2441" s="111"/>
      <c r="V2441" s="111"/>
      <c r="W2441" s="111">
        <f>SUMIFS($F$3:F2441,$D$3:D2441,D2441,$C$3:C2441,"Buy")+SUMIFS($F$3:F2441,$D$3:D2441,D2441,$C$3:C2441,"Coin Deposit",$E$3:E2441,"&lt;&gt;")</f>
        <v>0</v>
      </c>
      <c r="X2441" s="111">
        <f t="shared" si="420"/>
        <v>0</v>
      </c>
      <c r="Y2441" s="111">
        <f>IF($D2441=Y$1,SUMIFS($H$3:$H2441,$G$3:$G2441,Y$1,$C$3:$C2441,"Sell"),0)</f>
        <v>0</v>
      </c>
      <c r="Z2441" s="111">
        <f t="shared" si="421"/>
        <v>0</v>
      </c>
      <c r="AA2441" s="111">
        <f>IF($D2441=AA$1,SUMIFS($H$3:$H2441,$G$3:$G2441,AA$1,$C$3:$C2441,"Sell"),0)</f>
        <v>0</v>
      </c>
      <c r="AB2441" s="111">
        <f t="shared" si="422"/>
        <v>0</v>
      </c>
      <c r="AC2441" s="111">
        <f>SUMIFS('Deductions and Deposits'!$H:$H,'Deductions and Deposits'!$G:$G,D2441,'Deductions and Deposits'!$F:$F,"&lt;="&amp;B2441)+SUMIFS($F$3:F2441,$D$3:D2441,D2441,$C$3:C2441,"Coin Deposit",$E$3:E2441,"")</f>
        <v>0</v>
      </c>
      <c r="AD2441" s="111">
        <f>SUMIFS('Deductions and Deposits'!$D:$D,'Deductions and Deposits'!$C:$C,D2441)+SUMIFS($F:$F,$D:$D,D2441,$C:$C,"Coin Deduction")</f>
        <v>0</v>
      </c>
      <c r="AE2441" s="111">
        <f>Table5[[#This Row],[Column4]]+Table5[[#This Row],[Column14]]+Table5[[#This Row],[Column19]]+Table5[[#This Row],[Column12]]</f>
        <v>0</v>
      </c>
      <c r="AF2441" s="111">
        <f>Table5[[#This Row],[Column5]]+Table5[[#This Row],[Column13]]+Table5[[#This Row],[Column21]]+Table5[[#This Row],[Column18]]</f>
        <v>0</v>
      </c>
      <c r="AG2441" s="111">
        <f t="shared" si="423"/>
        <v>0</v>
      </c>
      <c r="AH2441" s="111">
        <f t="shared" si="424"/>
        <v>0</v>
      </c>
      <c r="AI2441" s="111">
        <f>Table5[[#This Row],[Column17]]-Table5[[#This Row],[Column20]]</f>
        <v>0</v>
      </c>
      <c r="AJ2441" s="111">
        <f t="shared" si="425"/>
        <v>0</v>
      </c>
      <c r="AK2441" s="111">
        <f t="shared" si="418"/>
        <v>0</v>
      </c>
      <c r="AL2441" s="111">
        <f t="shared" si="426"/>
        <v>0</v>
      </c>
      <c r="AM2441" s="111" t="str">
        <f t="shared" si="427"/>
        <v/>
      </c>
      <c r="AN2441" s="111" t="str">
        <f t="shared" ca="1" si="428"/>
        <v/>
      </c>
    </row>
    <row r="2442" spans="1:40" ht="20.25" customHeight="1" x14ac:dyDescent="0.3">
      <c r="A2442" s="107"/>
      <c r="B2442" s="144"/>
      <c r="C2442" s="119"/>
      <c r="D2442" s="120"/>
      <c r="E2442" s="119"/>
      <c r="F2442" s="119"/>
      <c r="G2442" s="120"/>
      <c r="H2442" s="119"/>
      <c r="I2442" s="109"/>
      <c r="L2442" s="108"/>
      <c r="M2442" s="108"/>
      <c r="N2442" s="108"/>
      <c r="O2442" s="108"/>
      <c r="P2442" s="108"/>
      <c r="Q2442" s="108"/>
      <c r="R2442" s="108"/>
      <c r="S2442" s="108"/>
      <c r="T2442" s="100">
        <f t="shared" si="419"/>
        <v>0</v>
      </c>
      <c r="U2442" s="111"/>
      <c r="V2442" s="111"/>
      <c r="W2442" s="111">
        <f>SUMIFS($F$3:F2442,$D$3:D2442,D2442,$C$3:C2442,"Buy")+SUMIFS($F$3:F2442,$D$3:D2442,D2442,$C$3:C2442,"Coin Deposit",$E$3:E2442,"&lt;&gt;")</f>
        <v>0</v>
      </c>
      <c r="X2442" s="111">
        <f t="shared" si="420"/>
        <v>0</v>
      </c>
      <c r="Y2442" s="111">
        <f>IF($D2442=Y$1,SUMIFS($H$3:$H2442,$G$3:$G2442,Y$1,$C$3:$C2442,"Sell"),0)</f>
        <v>0</v>
      </c>
      <c r="Z2442" s="111">
        <f t="shared" si="421"/>
        <v>0</v>
      </c>
      <c r="AA2442" s="111">
        <f>IF($D2442=AA$1,SUMIFS($H$3:$H2442,$G$3:$G2442,AA$1,$C$3:$C2442,"Sell"),0)</f>
        <v>0</v>
      </c>
      <c r="AB2442" s="111">
        <f t="shared" si="422"/>
        <v>0</v>
      </c>
      <c r="AC2442" s="111">
        <f>SUMIFS('Deductions and Deposits'!$H:$H,'Deductions and Deposits'!$G:$G,D2442,'Deductions and Deposits'!$F:$F,"&lt;="&amp;B2442)+SUMIFS($F$3:F2442,$D$3:D2442,D2442,$C$3:C2442,"Coin Deposit",$E$3:E2442,"")</f>
        <v>0</v>
      </c>
      <c r="AD2442" s="111">
        <f>SUMIFS('Deductions and Deposits'!$D:$D,'Deductions and Deposits'!$C:$C,D2442)+SUMIFS($F:$F,$D:$D,D2442,$C:$C,"Coin Deduction")</f>
        <v>0</v>
      </c>
      <c r="AE2442" s="111">
        <f>Table5[[#This Row],[Column4]]+Table5[[#This Row],[Column14]]+Table5[[#This Row],[Column19]]+Table5[[#This Row],[Column12]]</f>
        <v>0</v>
      </c>
      <c r="AF2442" s="111">
        <f>Table5[[#This Row],[Column5]]+Table5[[#This Row],[Column13]]+Table5[[#This Row],[Column21]]+Table5[[#This Row],[Column18]]</f>
        <v>0</v>
      </c>
      <c r="AG2442" s="111">
        <f t="shared" si="423"/>
        <v>0</v>
      </c>
      <c r="AH2442" s="111">
        <f t="shared" si="424"/>
        <v>0</v>
      </c>
      <c r="AI2442" s="111">
        <f>Table5[[#This Row],[Column17]]-Table5[[#This Row],[Column20]]</f>
        <v>0</v>
      </c>
      <c r="AJ2442" s="111">
        <f t="shared" si="425"/>
        <v>0</v>
      </c>
      <c r="AK2442" s="111">
        <f t="shared" si="418"/>
        <v>0</v>
      </c>
      <c r="AL2442" s="111">
        <f t="shared" si="426"/>
        <v>0</v>
      </c>
      <c r="AM2442" s="111" t="str">
        <f t="shared" si="427"/>
        <v/>
      </c>
      <c r="AN2442" s="111" t="str">
        <f t="shared" ca="1" si="428"/>
        <v/>
      </c>
    </row>
    <row r="2443" spans="1:40" ht="20.25" customHeight="1" x14ac:dyDescent="0.3">
      <c r="A2443" s="107"/>
      <c r="B2443" s="144"/>
      <c r="C2443" s="119"/>
      <c r="D2443" s="120"/>
      <c r="E2443" s="119"/>
      <c r="F2443" s="119"/>
      <c r="G2443" s="120"/>
      <c r="H2443" s="119"/>
      <c r="I2443" s="109"/>
      <c r="L2443" s="108"/>
      <c r="M2443" s="108"/>
      <c r="N2443" s="108"/>
      <c r="O2443" s="108"/>
      <c r="P2443" s="108"/>
      <c r="Q2443" s="108"/>
      <c r="R2443" s="108"/>
      <c r="S2443" s="108"/>
      <c r="T2443" s="100">
        <f t="shared" si="419"/>
        <v>0</v>
      </c>
      <c r="U2443" s="111"/>
      <c r="V2443" s="111"/>
      <c r="W2443" s="111">
        <f>SUMIFS($F$3:F2443,$D$3:D2443,D2443,$C$3:C2443,"Buy")+SUMIFS($F$3:F2443,$D$3:D2443,D2443,$C$3:C2443,"Coin Deposit",$E$3:E2443,"&lt;&gt;")</f>
        <v>0</v>
      </c>
      <c r="X2443" s="111">
        <f t="shared" si="420"/>
        <v>0</v>
      </c>
      <c r="Y2443" s="111">
        <f>IF($D2443=Y$1,SUMIFS($H$3:$H2443,$G$3:$G2443,Y$1,$C$3:$C2443,"Sell"),0)</f>
        <v>0</v>
      </c>
      <c r="Z2443" s="111">
        <f t="shared" si="421"/>
        <v>0</v>
      </c>
      <c r="AA2443" s="111">
        <f>IF($D2443=AA$1,SUMIFS($H$3:$H2443,$G$3:$G2443,AA$1,$C$3:$C2443,"Sell"),0)</f>
        <v>0</v>
      </c>
      <c r="AB2443" s="111">
        <f t="shared" si="422"/>
        <v>0</v>
      </c>
      <c r="AC2443" s="111">
        <f>SUMIFS('Deductions and Deposits'!$H:$H,'Deductions and Deposits'!$G:$G,D2443,'Deductions and Deposits'!$F:$F,"&lt;="&amp;B2443)+SUMIFS($F$3:F2443,$D$3:D2443,D2443,$C$3:C2443,"Coin Deposit",$E$3:E2443,"")</f>
        <v>0</v>
      </c>
      <c r="AD2443" s="111">
        <f>SUMIFS('Deductions and Deposits'!$D:$D,'Deductions and Deposits'!$C:$C,D2443)+SUMIFS($F:$F,$D:$D,D2443,$C:$C,"Coin Deduction")</f>
        <v>0</v>
      </c>
      <c r="AE2443" s="111">
        <f>Table5[[#This Row],[Column4]]+Table5[[#This Row],[Column14]]+Table5[[#This Row],[Column19]]+Table5[[#This Row],[Column12]]</f>
        <v>0</v>
      </c>
      <c r="AF2443" s="111">
        <f>Table5[[#This Row],[Column5]]+Table5[[#This Row],[Column13]]+Table5[[#This Row],[Column21]]+Table5[[#This Row],[Column18]]</f>
        <v>0</v>
      </c>
      <c r="AG2443" s="111">
        <f t="shared" si="423"/>
        <v>0</v>
      </c>
      <c r="AH2443" s="111">
        <f t="shared" si="424"/>
        <v>0</v>
      </c>
      <c r="AI2443" s="111">
        <f>Table5[[#This Row],[Column17]]-Table5[[#This Row],[Column20]]</f>
        <v>0</v>
      </c>
      <c r="AJ2443" s="111">
        <f t="shared" si="425"/>
        <v>0</v>
      </c>
      <c r="AK2443" s="111">
        <f t="shared" si="418"/>
        <v>0</v>
      </c>
      <c r="AL2443" s="111">
        <f t="shared" si="426"/>
        <v>0</v>
      </c>
      <c r="AM2443" s="111" t="str">
        <f t="shared" si="427"/>
        <v/>
      </c>
      <c r="AN2443" s="111" t="str">
        <f t="shared" ca="1" si="428"/>
        <v/>
      </c>
    </row>
    <row r="2444" spans="1:40" ht="20.25" customHeight="1" x14ac:dyDescent="0.3">
      <c r="A2444" s="107"/>
      <c r="B2444" s="144"/>
      <c r="C2444" s="119"/>
      <c r="D2444" s="120"/>
      <c r="E2444" s="119"/>
      <c r="F2444" s="119"/>
      <c r="G2444" s="120"/>
      <c r="H2444" s="119"/>
      <c r="I2444" s="109"/>
      <c r="L2444" s="108"/>
      <c r="M2444" s="108"/>
      <c r="N2444" s="108"/>
      <c r="O2444" s="108"/>
      <c r="P2444" s="108"/>
      <c r="Q2444" s="108"/>
      <c r="R2444" s="108"/>
      <c r="S2444" s="108"/>
      <c r="T2444" s="100">
        <f t="shared" si="419"/>
        <v>0</v>
      </c>
      <c r="U2444" s="111"/>
      <c r="V2444" s="111"/>
      <c r="W2444" s="111">
        <f>SUMIFS($F$3:F2444,$D$3:D2444,D2444,$C$3:C2444,"Buy")+SUMIFS($F$3:F2444,$D$3:D2444,D2444,$C$3:C2444,"Coin Deposit",$E$3:E2444,"&lt;&gt;")</f>
        <v>0</v>
      </c>
      <c r="X2444" s="111">
        <f t="shared" si="420"/>
        <v>0</v>
      </c>
      <c r="Y2444" s="111">
        <f>IF($D2444=Y$1,SUMIFS($H$3:$H2444,$G$3:$G2444,Y$1,$C$3:$C2444,"Sell"),0)</f>
        <v>0</v>
      </c>
      <c r="Z2444" s="111">
        <f t="shared" si="421"/>
        <v>0</v>
      </c>
      <c r="AA2444" s="111">
        <f>IF($D2444=AA$1,SUMIFS($H$3:$H2444,$G$3:$G2444,AA$1,$C$3:$C2444,"Sell"),0)</f>
        <v>0</v>
      </c>
      <c r="AB2444" s="111">
        <f t="shared" si="422"/>
        <v>0</v>
      </c>
      <c r="AC2444" s="111">
        <f>SUMIFS('Deductions and Deposits'!$H:$H,'Deductions and Deposits'!$G:$G,D2444,'Deductions and Deposits'!$F:$F,"&lt;="&amp;B2444)+SUMIFS($F$3:F2444,$D$3:D2444,D2444,$C$3:C2444,"Coin Deposit",$E$3:E2444,"")</f>
        <v>0</v>
      </c>
      <c r="AD2444" s="111">
        <f>SUMIFS('Deductions and Deposits'!$D:$D,'Deductions and Deposits'!$C:$C,D2444)+SUMIFS($F:$F,$D:$D,D2444,$C:$C,"Coin Deduction")</f>
        <v>0</v>
      </c>
      <c r="AE2444" s="111">
        <f>Table5[[#This Row],[Column4]]+Table5[[#This Row],[Column14]]+Table5[[#This Row],[Column19]]+Table5[[#This Row],[Column12]]</f>
        <v>0</v>
      </c>
      <c r="AF2444" s="111">
        <f>Table5[[#This Row],[Column5]]+Table5[[#This Row],[Column13]]+Table5[[#This Row],[Column21]]+Table5[[#This Row],[Column18]]</f>
        <v>0</v>
      </c>
      <c r="AG2444" s="111">
        <f t="shared" si="423"/>
        <v>0</v>
      </c>
      <c r="AH2444" s="111">
        <f t="shared" si="424"/>
        <v>0</v>
      </c>
      <c r="AI2444" s="111">
        <f>Table5[[#This Row],[Column17]]-Table5[[#This Row],[Column20]]</f>
        <v>0</v>
      </c>
      <c r="AJ2444" s="111">
        <f t="shared" si="425"/>
        <v>0</v>
      </c>
      <c r="AK2444" s="111">
        <f t="shared" si="418"/>
        <v>0</v>
      </c>
      <c r="AL2444" s="111">
        <f t="shared" si="426"/>
        <v>0</v>
      </c>
      <c r="AM2444" s="111" t="str">
        <f t="shared" si="427"/>
        <v/>
      </c>
      <c r="AN2444" s="111" t="str">
        <f t="shared" ca="1" si="428"/>
        <v/>
      </c>
    </row>
    <row r="2445" spans="1:40" ht="20.25" customHeight="1" x14ac:dyDescent="0.3">
      <c r="A2445" s="107"/>
      <c r="B2445" s="144"/>
      <c r="C2445" s="119"/>
      <c r="D2445" s="120"/>
      <c r="E2445" s="119"/>
      <c r="F2445" s="119"/>
      <c r="G2445" s="120"/>
      <c r="H2445" s="119"/>
      <c r="I2445" s="109"/>
      <c r="L2445" s="108"/>
      <c r="M2445" s="108"/>
      <c r="N2445" s="108"/>
      <c r="O2445" s="108"/>
      <c r="P2445" s="108"/>
      <c r="Q2445" s="108"/>
      <c r="R2445" s="108"/>
      <c r="S2445" s="108"/>
      <c r="T2445" s="100">
        <f t="shared" si="419"/>
        <v>0</v>
      </c>
      <c r="U2445" s="111"/>
      <c r="V2445" s="111"/>
      <c r="W2445" s="111">
        <f>SUMIFS($F$3:F2445,$D$3:D2445,D2445,$C$3:C2445,"Buy")+SUMIFS($F$3:F2445,$D$3:D2445,D2445,$C$3:C2445,"Coin Deposit",$E$3:E2445,"&lt;&gt;")</f>
        <v>0</v>
      </c>
      <c r="X2445" s="111">
        <f t="shared" si="420"/>
        <v>0</v>
      </c>
      <c r="Y2445" s="111">
        <f>IF($D2445=Y$1,SUMIFS($H$3:$H2445,$G$3:$G2445,Y$1,$C$3:$C2445,"Sell"),0)</f>
        <v>0</v>
      </c>
      <c r="Z2445" s="111">
        <f t="shared" si="421"/>
        <v>0</v>
      </c>
      <c r="AA2445" s="111">
        <f>IF($D2445=AA$1,SUMIFS($H$3:$H2445,$G$3:$G2445,AA$1,$C$3:$C2445,"Sell"),0)</f>
        <v>0</v>
      </c>
      <c r="AB2445" s="111">
        <f t="shared" si="422"/>
        <v>0</v>
      </c>
      <c r="AC2445" s="111">
        <f>SUMIFS('Deductions and Deposits'!$H:$H,'Deductions and Deposits'!$G:$G,D2445,'Deductions and Deposits'!$F:$F,"&lt;="&amp;B2445)+SUMIFS($F$3:F2445,$D$3:D2445,D2445,$C$3:C2445,"Coin Deposit",$E$3:E2445,"")</f>
        <v>0</v>
      </c>
      <c r="AD2445" s="111">
        <f>SUMIFS('Deductions and Deposits'!$D:$D,'Deductions and Deposits'!$C:$C,D2445)+SUMIFS($F:$F,$D:$D,D2445,$C:$C,"Coin Deduction")</f>
        <v>0</v>
      </c>
      <c r="AE2445" s="111">
        <f>Table5[[#This Row],[Column4]]+Table5[[#This Row],[Column14]]+Table5[[#This Row],[Column19]]+Table5[[#This Row],[Column12]]</f>
        <v>0</v>
      </c>
      <c r="AF2445" s="111">
        <f>Table5[[#This Row],[Column5]]+Table5[[#This Row],[Column13]]+Table5[[#This Row],[Column21]]+Table5[[#This Row],[Column18]]</f>
        <v>0</v>
      </c>
      <c r="AG2445" s="111">
        <f t="shared" si="423"/>
        <v>0</v>
      </c>
      <c r="AH2445" s="111">
        <f t="shared" si="424"/>
        <v>0</v>
      </c>
      <c r="AI2445" s="111">
        <f>Table5[[#This Row],[Column17]]-Table5[[#This Row],[Column20]]</f>
        <v>0</v>
      </c>
      <c r="AJ2445" s="111">
        <f t="shared" si="425"/>
        <v>0</v>
      </c>
      <c r="AK2445" s="111">
        <f t="shared" si="418"/>
        <v>0</v>
      </c>
      <c r="AL2445" s="111">
        <f t="shared" si="426"/>
        <v>0</v>
      </c>
      <c r="AM2445" s="111" t="str">
        <f t="shared" si="427"/>
        <v/>
      </c>
      <c r="AN2445" s="111" t="str">
        <f t="shared" ca="1" si="428"/>
        <v/>
      </c>
    </row>
    <row r="2446" spans="1:40" ht="20.25" customHeight="1" x14ac:dyDescent="0.3">
      <c r="A2446" s="107"/>
      <c r="B2446" s="144"/>
      <c r="C2446" s="119"/>
      <c r="D2446" s="120"/>
      <c r="E2446" s="119"/>
      <c r="F2446" s="119"/>
      <c r="G2446" s="120"/>
      <c r="H2446" s="119"/>
      <c r="I2446" s="109"/>
      <c r="L2446" s="108"/>
      <c r="M2446" s="108"/>
      <c r="N2446" s="108"/>
      <c r="O2446" s="108"/>
      <c r="P2446" s="108"/>
      <c r="Q2446" s="108"/>
      <c r="R2446" s="108"/>
      <c r="S2446" s="108"/>
      <c r="T2446" s="100">
        <f t="shared" si="419"/>
        <v>0</v>
      </c>
      <c r="U2446" s="111"/>
      <c r="V2446" s="111"/>
      <c r="W2446" s="111">
        <f>SUMIFS($F$3:F2446,$D$3:D2446,D2446,$C$3:C2446,"Buy")+SUMIFS($F$3:F2446,$D$3:D2446,D2446,$C$3:C2446,"Coin Deposit",$E$3:E2446,"&lt;&gt;")</f>
        <v>0</v>
      </c>
      <c r="X2446" s="111">
        <f t="shared" si="420"/>
        <v>0</v>
      </c>
      <c r="Y2446" s="111">
        <f>IF($D2446=Y$1,SUMIFS($H$3:$H2446,$G$3:$G2446,Y$1,$C$3:$C2446,"Sell"),0)</f>
        <v>0</v>
      </c>
      <c r="Z2446" s="111">
        <f t="shared" si="421"/>
        <v>0</v>
      </c>
      <c r="AA2446" s="111">
        <f>IF($D2446=AA$1,SUMIFS($H$3:$H2446,$G$3:$G2446,AA$1,$C$3:$C2446,"Sell"),0)</f>
        <v>0</v>
      </c>
      <c r="AB2446" s="111">
        <f t="shared" si="422"/>
        <v>0</v>
      </c>
      <c r="AC2446" s="111">
        <f>SUMIFS('Deductions and Deposits'!$H:$H,'Deductions and Deposits'!$G:$G,D2446,'Deductions and Deposits'!$F:$F,"&lt;="&amp;B2446)+SUMIFS($F$3:F2446,$D$3:D2446,D2446,$C$3:C2446,"Coin Deposit",$E$3:E2446,"")</f>
        <v>0</v>
      </c>
      <c r="AD2446" s="111">
        <f>SUMIFS('Deductions and Deposits'!$D:$D,'Deductions and Deposits'!$C:$C,D2446)+SUMIFS($F:$F,$D:$D,D2446,$C:$C,"Coin Deduction")</f>
        <v>0</v>
      </c>
      <c r="AE2446" s="111">
        <f>Table5[[#This Row],[Column4]]+Table5[[#This Row],[Column14]]+Table5[[#This Row],[Column19]]+Table5[[#This Row],[Column12]]</f>
        <v>0</v>
      </c>
      <c r="AF2446" s="111">
        <f>Table5[[#This Row],[Column5]]+Table5[[#This Row],[Column13]]+Table5[[#This Row],[Column21]]+Table5[[#This Row],[Column18]]</f>
        <v>0</v>
      </c>
      <c r="AG2446" s="111">
        <f t="shared" si="423"/>
        <v>0</v>
      </c>
      <c r="AH2446" s="111">
        <f t="shared" si="424"/>
        <v>0</v>
      </c>
      <c r="AI2446" s="111">
        <f>Table5[[#This Row],[Column17]]-Table5[[#This Row],[Column20]]</f>
        <v>0</v>
      </c>
      <c r="AJ2446" s="111">
        <f t="shared" si="425"/>
        <v>0</v>
      </c>
      <c r="AK2446" s="111">
        <f t="shared" si="418"/>
        <v>0</v>
      </c>
      <c r="AL2446" s="111">
        <f t="shared" si="426"/>
        <v>0</v>
      </c>
      <c r="AM2446" s="111" t="str">
        <f t="shared" si="427"/>
        <v/>
      </c>
      <c r="AN2446" s="111" t="str">
        <f t="shared" ca="1" si="428"/>
        <v/>
      </c>
    </row>
    <row r="2447" spans="1:40" ht="20.25" customHeight="1" x14ac:dyDescent="0.3">
      <c r="A2447" s="107"/>
      <c r="B2447" s="144"/>
      <c r="C2447" s="119"/>
      <c r="D2447" s="120"/>
      <c r="E2447" s="119"/>
      <c r="F2447" s="119"/>
      <c r="G2447" s="120"/>
      <c r="H2447" s="119"/>
      <c r="I2447" s="109"/>
      <c r="L2447" s="108"/>
      <c r="M2447" s="108"/>
      <c r="N2447" s="108"/>
      <c r="O2447" s="108"/>
      <c r="P2447" s="108"/>
      <c r="Q2447" s="108"/>
      <c r="R2447" s="108"/>
      <c r="S2447" s="108"/>
      <c r="T2447" s="100">
        <f t="shared" si="419"/>
        <v>0</v>
      </c>
      <c r="U2447" s="111"/>
      <c r="V2447" s="111"/>
      <c r="W2447" s="111">
        <f>SUMIFS($F$3:F2447,$D$3:D2447,D2447,$C$3:C2447,"Buy")+SUMIFS($F$3:F2447,$D$3:D2447,D2447,$C$3:C2447,"Coin Deposit",$E$3:E2447,"&lt;&gt;")</f>
        <v>0</v>
      </c>
      <c r="X2447" s="111">
        <f t="shared" si="420"/>
        <v>0</v>
      </c>
      <c r="Y2447" s="111">
        <f>IF($D2447=Y$1,SUMIFS($H$3:$H2447,$G$3:$G2447,Y$1,$C$3:$C2447,"Sell"),0)</f>
        <v>0</v>
      </c>
      <c r="Z2447" s="111">
        <f t="shared" si="421"/>
        <v>0</v>
      </c>
      <c r="AA2447" s="111">
        <f>IF($D2447=AA$1,SUMIFS($H$3:$H2447,$G$3:$G2447,AA$1,$C$3:$C2447,"Sell"),0)</f>
        <v>0</v>
      </c>
      <c r="AB2447" s="111">
        <f t="shared" si="422"/>
        <v>0</v>
      </c>
      <c r="AC2447" s="111">
        <f>SUMIFS('Deductions and Deposits'!$H:$H,'Deductions and Deposits'!$G:$G,D2447,'Deductions and Deposits'!$F:$F,"&lt;="&amp;B2447)+SUMIFS($F$3:F2447,$D$3:D2447,D2447,$C$3:C2447,"Coin Deposit",$E$3:E2447,"")</f>
        <v>0</v>
      </c>
      <c r="AD2447" s="111">
        <f>SUMIFS('Deductions and Deposits'!$D:$D,'Deductions and Deposits'!$C:$C,D2447)+SUMIFS($F:$F,$D:$D,D2447,$C:$C,"Coin Deduction")</f>
        <v>0</v>
      </c>
      <c r="AE2447" s="111">
        <f>Table5[[#This Row],[Column4]]+Table5[[#This Row],[Column14]]+Table5[[#This Row],[Column19]]+Table5[[#This Row],[Column12]]</f>
        <v>0</v>
      </c>
      <c r="AF2447" s="111">
        <f>Table5[[#This Row],[Column5]]+Table5[[#This Row],[Column13]]+Table5[[#This Row],[Column21]]+Table5[[#This Row],[Column18]]</f>
        <v>0</v>
      </c>
      <c r="AG2447" s="111">
        <f t="shared" si="423"/>
        <v>0</v>
      </c>
      <c r="AH2447" s="111">
        <f t="shared" si="424"/>
        <v>0</v>
      </c>
      <c r="AI2447" s="111">
        <f>Table5[[#This Row],[Column17]]-Table5[[#This Row],[Column20]]</f>
        <v>0</v>
      </c>
      <c r="AJ2447" s="111">
        <f t="shared" si="425"/>
        <v>0</v>
      </c>
      <c r="AK2447" s="111">
        <f t="shared" si="418"/>
        <v>0</v>
      </c>
      <c r="AL2447" s="111">
        <f t="shared" si="426"/>
        <v>0</v>
      </c>
      <c r="AM2447" s="111" t="str">
        <f t="shared" si="427"/>
        <v/>
      </c>
      <c r="AN2447" s="111" t="str">
        <f t="shared" ca="1" si="428"/>
        <v/>
      </c>
    </row>
    <row r="2448" spans="1:40" ht="20.25" customHeight="1" x14ac:dyDescent="0.3">
      <c r="A2448" s="107"/>
      <c r="B2448" s="144"/>
      <c r="C2448" s="119"/>
      <c r="D2448" s="120"/>
      <c r="E2448" s="119"/>
      <c r="F2448" s="119"/>
      <c r="G2448" s="120"/>
      <c r="H2448" s="119"/>
      <c r="I2448" s="109"/>
      <c r="L2448" s="108"/>
      <c r="M2448" s="108"/>
      <c r="N2448" s="108"/>
      <c r="O2448" s="108"/>
      <c r="P2448" s="108"/>
      <c r="Q2448" s="108"/>
      <c r="R2448" s="108"/>
      <c r="S2448" s="108"/>
      <c r="T2448" s="100">
        <f t="shared" si="419"/>
        <v>0</v>
      </c>
      <c r="U2448" s="111"/>
      <c r="V2448" s="111"/>
      <c r="W2448" s="111">
        <f>SUMIFS($F$3:F2448,$D$3:D2448,D2448,$C$3:C2448,"Buy")+SUMIFS($F$3:F2448,$D$3:D2448,D2448,$C$3:C2448,"Coin Deposit",$E$3:E2448,"&lt;&gt;")</f>
        <v>0</v>
      </c>
      <c r="X2448" s="111">
        <f t="shared" si="420"/>
        <v>0</v>
      </c>
      <c r="Y2448" s="111">
        <f>IF($D2448=Y$1,SUMIFS($H$3:$H2448,$G$3:$G2448,Y$1,$C$3:$C2448,"Sell"),0)</f>
        <v>0</v>
      </c>
      <c r="Z2448" s="111">
        <f t="shared" si="421"/>
        <v>0</v>
      </c>
      <c r="AA2448" s="111">
        <f>IF($D2448=AA$1,SUMIFS($H$3:$H2448,$G$3:$G2448,AA$1,$C$3:$C2448,"Sell"),0)</f>
        <v>0</v>
      </c>
      <c r="AB2448" s="111">
        <f t="shared" si="422"/>
        <v>0</v>
      </c>
      <c r="AC2448" s="111">
        <f>SUMIFS('Deductions and Deposits'!$H:$H,'Deductions and Deposits'!$G:$G,D2448,'Deductions and Deposits'!$F:$F,"&lt;="&amp;B2448)+SUMIFS($F$3:F2448,$D$3:D2448,D2448,$C$3:C2448,"Coin Deposit",$E$3:E2448,"")</f>
        <v>0</v>
      </c>
      <c r="AD2448" s="111">
        <f>SUMIFS('Deductions and Deposits'!$D:$D,'Deductions and Deposits'!$C:$C,D2448)+SUMIFS($F:$F,$D:$D,D2448,$C:$C,"Coin Deduction")</f>
        <v>0</v>
      </c>
      <c r="AE2448" s="111">
        <f>Table5[[#This Row],[Column4]]+Table5[[#This Row],[Column14]]+Table5[[#This Row],[Column19]]+Table5[[#This Row],[Column12]]</f>
        <v>0</v>
      </c>
      <c r="AF2448" s="111">
        <f>Table5[[#This Row],[Column5]]+Table5[[#This Row],[Column13]]+Table5[[#This Row],[Column21]]+Table5[[#This Row],[Column18]]</f>
        <v>0</v>
      </c>
      <c r="AG2448" s="111">
        <f t="shared" si="423"/>
        <v>0</v>
      </c>
      <c r="AH2448" s="111">
        <f t="shared" si="424"/>
        <v>0</v>
      </c>
      <c r="AI2448" s="111">
        <f>Table5[[#This Row],[Column17]]-Table5[[#This Row],[Column20]]</f>
        <v>0</v>
      </c>
      <c r="AJ2448" s="111">
        <f t="shared" si="425"/>
        <v>0</v>
      </c>
      <c r="AK2448" s="111">
        <f t="shared" si="418"/>
        <v>0</v>
      </c>
      <c r="AL2448" s="111">
        <f t="shared" si="426"/>
        <v>0</v>
      </c>
      <c r="AM2448" s="111" t="str">
        <f t="shared" si="427"/>
        <v/>
      </c>
      <c r="AN2448" s="111" t="str">
        <f t="shared" ca="1" si="428"/>
        <v/>
      </c>
    </row>
    <row r="2449" spans="1:40" ht="20.25" customHeight="1" x14ac:dyDescent="0.3">
      <c r="A2449" s="107"/>
      <c r="B2449" s="144"/>
      <c r="C2449" s="119"/>
      <c r="D2449" s="120"/>
      <c r="E2449" s="119"/>
      <c r="F2449" s="119"/>
      <c r="G2449" s="120"/>
      <c r="H2449" s="119"/>
      <c r="I2449" s="109"/>
      <c r="L2449" s="108"/>
      <c r="M2449" s="108"/>
      <c r="N2449" s="108"/>
      <c r="O2449" s="108"/>
      <c r="P2449" s="108"/>
      <c r="Q2449" s="108"/>
      <c r="R2449" s="108"/>
      <c r="S2449" s="108"/>
      <c r="T2449" s="100">
        <f t="shared" si="419"/>
        <v>0</v>
      </c>
      <c r="U2449" s="111"/>
      <c r="V2449" s="111"/>
      <c r="W2449" s="111">
        <f>SUMIFS($F$3:F2449,$D$3:D2449,D2449,$C$3:C2449,"Buy")+SUMIFS($F$3:F2449,$D$3:D2449,D2449,$C$3:C2449,"Coin Deposit",$E$3:E2449,"&lt;&gt;")</f>
        <v>0</v>
      </c>
      <c r="X2449" s="111">
        <f t="shared" si="420"/>
        <v>0</v>
      </c>
      <c r="Y2449" s="111">
        <f>IF($D2449=Y$1,SUMIFS($H$3:$H2449,$G$3:$G2449,Y$1,$C$3:$C2449,"Sell"),0)</f>
        <v>0</v>
      </c>
      <c r="Z2449" s="111">
        <f t="shared" si="421"/>
        <v>0</v>
      </c>
      <c r="AA2449" s="111">
        <f>IF($D2449=AA$1,SUMIFS($H$3:$H2449,$G$3:$G2449,AA$1,$C$3:$C2449,"Sell"),0)</f>
        <v>0</v>
      </c>
      <c r="AB2449" s="111">
        <f t="shared" si="422"/>
        <v>0</v>
      </c>
      <c r="AC2449" s="111">
        <f>SUMIFS('Deductions and Deposits'!$H:$H,'Deductions and Deposits'!$G:$G,D2449,'Deductions and Deposits'!$F:$F,"&lt;="&amp;B2449)+SUMIFS($F$3:F2449,$D$3:D2449,D2449,$C$3:C2449,"Coin Deposit",$E$3:E2449,"")</f>
        <v>0</v>
      </c>
      <c r="AD2449" s="111">
        <f>SUMIFS('Deductions and Deposits'!$D:$D,'Deductions and Deposits'!$C:$C,D2449)+SUMIFS($F:$F,$D:$D,D2449,$C:$C,"Coin Deduction")</f>
        <v>0</v>
      </c>
      <c r="AE2449" s="111">
        <f>Table5[[#This Row],[Column4]]+Table5[[#This Row],[Column14]]+Table5[[#This Row],[Column19]]+Table5[[#This Row],[Column12]]</f>
        <v>0</v>
      </c>
      <c r="AF2449" s="111">
        <f>Table5[[#This Row],[Column5]]+Table5[[#This Row],[Column13]]+Table5[[#This Row],[Column21]]+Table5[[#This Row],[Column18]]</f>
        <v>0</v>
      </c>
      <c r="AG2449" s="111">
        <f t="shared" si="423"/>
        <v>0</v>
      </c>
      <c r="AH2449" s="111">
        <f t="shared" si="424"/>
        <v>0</v>
      </c>
      <c r="AI2449" s="111">
        <f>Table5[[#This Row],[Column17]]-Table5[[#This Row],[Column20]]</f>
        <v>0</v>
      </c>
      <c r="AJ2449" s="111">
        <f t="shared" si="425"/>
        <v>0</v>
      </c>
      <c r="AK2449" s="111">
        <f t="shared" si="418"/>
        <v>0</v>
      </c>
      <c r="AL2449" s="111">
        <f t="shared" si="426"/>
        <v>0</v>
      </c>
      <c r="AM2449" s="111" t="str">
        <f t="shared" si="427"/>
        <v/>
      </c>
      <c r="AN2449" s="111" t="str">
        <f t="shared" ca="1" si="428"/>
        <v/>
      </c>
    </row>
    <row r="2450" spans="1:40" ht="20.25" customHeight="1" x14ac:dyDescent="0.3">
      <c r="A2450" s="107"/>
      <c r="B2450" s="144"/>
      <c r="C2450" s="119"/>
      <c r="D2450" s="120"/>
      <c r="E2450" s="119"/>
      <c r="F2450" s="119"/>
      <c r="G2450" s="120"/>
      <c r="H2450" s="119"/>
      <c r="I2450" s="109"/>
      <c r="L2450" s="108"/>
      <c r="M2450" s="108"/>
      <c r="N2450" s="108"/>
      <c r="O2450" s="108"/>
      <c r="P2450" s="108"/>
      <c r="Q2450" s="108"/>
      <c r="R2450" s="108"/>
      <c r="S2450" s="108"/>
      <c r="T2450" s="100">
        <f t="shared" si="419"/>
        <v>0</v>
      </c>
      <c r="U2450" s="111"/>
      <c r="V2450" s="111"/>
      <c r="W2450" s="111">
        <f>SUMIFS($F$3:F2450,$D$3:D2450,D2450,$C$3:C2450,"Buy")+SUMIFS($F$3:F2450,$D$3:D2450,D2450,$C$3:C2450,"Coin Deposit",$E$3:E2450,"&lt;&gt;")</f>
        <v>0</v>
      </c>
      <c r="X2450" s="111">
        <f t="shared" si="420"/>
        <v>0</v>
      </c>
      <c r="Y2450" s="111">
        <f>IF($D2450=Y$1,SUMIFS($H$3:$H2450,$G$3:$G2450,Y$1,$C$3:$C2450,"Sell"),0)</f>
        <v>0</v>
      </c>
      <c r="Z2450" s="111">
        <f t="shared" si="421"/>
        <v>0</v>
      </c>
      <c r="AA2450" s="111">
        <f>IF($D2450=AA$1,SUMIFS($H$3:$H2450,$G$3:$G2450,AA$1,$C$3:$C2450,"Sell"),0)</f>
        <v>0</v>
      </c>
      <c r="AB2450" s="111">
        <f t="shared" si="422"/>
        <v>0</v>
      </c>
      <c r="AC2450" s="111">
        <f>SUMIFS('Deductions and Deposits'!$H:$H,'Deductions and Deposits'!$G:$G,D2450,'Deductions and Deposits'!$F:$F,"&lt;="&amp;B2450)+SUMIFS($F$3:F2450,$D$3:D2450,D2450,$C$3:C2450,"Coin Deposit",$E$3:E2450,"")</f>
        <v>0</v>
      </c>
      <c r="AD2450" s="111">
        <f>SUMIFS('Deductions and Deposits'!$D:$D,'Deductions and Deposits'!$C:$C,D2450)+SUMIFS($F:$F,$D:$D,D2450,$C:$C,"Coin Deduction")</f>
        <v>0</v>
      </c>
      <c r="AE2450" s="111">
        <f>Table5[[#This Row],[Column4]]+Table5[[#This Row],[Column14]]+Table5[[#This Row],[Column19]]+Table5[[#This Row],[Column12]]</f>
        <v>0</v>
      </c>
      <c r="AF2450" s="111">
        <f>Table5[[#This Row],[Column5]]+Table5[[#This Row],[Column13]]+Table5[[#This Row],[Column21]]+Table5[[#This Row],[Column18]]</f>
        <v>0</v>
      </c>
      <c r="AG2450" s="111">
        <f t="shared" si="423"/>
        <v>0</v>
      </c>
      <c r="AH2450" s="111">
        <f t="shared" si="424"/>
        <v>0</v>
      </c>
      <c r="AI2450" s="111">
        <f>Table5[[#This Row],[Column17]]-Table5[[#This Row],[Column20]]</f>
        <v>0</v>
      </c>
      <c r="AJ2450" s="111">
        <f t="shared" si="425"/>
        <v>0</v>
      </c>
      <c r="AK2450" s="111">
        <f t="shared" si="418"/>
        <v>0</v>
      </c>
      <c r="AL2450" s="111">
        <f t="shared" si="426"/>
        <v>0</v>
      </c>
      <c r="AM2450" s="111" t="str">
        <f t="shared" si="427"/>
        <v/>
      </c>
      <c r="AN2450" s="111" t="str">
        <f t="shared" ca="1" si="428"/>
        <v/>
      </c>
    </row>
    <row r="2451" spans="1:40" ht="20.25" customHeight="1" x14ac:dyDescent="0.3">
      <c r="A2451" s="107"/>
      <c r="B2451" s="144"/>
      <c r="C2451" s="119"/>
      <c r="D2451" s="120"/>
      <c r="E2451" s="119"/>
      <c r="F2451" s="119"/>
      <c r="G2451" s="120"/>
      <c r="H2451" s="119"/>
      <c r="I2451" s="109"/>
      <c r="L2451" s="108"/>
      <c r="M2451" s="108"/>
      <c r="N2451" s="108"/>
      <c r="O2451" s="108"/>
      <c r="P2451" s="108"/>
      <c r="Q2451" s="108"/>
      <c r="R2451" s="108"/>
      <c r="S2451" s="108"/>
      <c r="T2451" s="100">
        <f t="shared" si="419"/>
        <v>0</v>
      </c>
      <c r="U2451" s="111"/>
      <c r="V2451" s="111"/>
      <c r="W2451" s="111">
        <f>SUMIFS($F$3:F2451,$D$3:D2451,D2451,$C$3:C2451,"Buy")+SUMIFS($F$3:F2451,$D$3:D2451,D2451,$C$3:C2451,"Coin Deposit",$E$3:E2451,"&lt;&gt;")</f>
        <v>0</v>
      </c>
      <c r="X2451" s="111">
        <f t="shared" si="420"/>
        <v>0</v>
      </c>
      <c r="Y2451" s="111">
        <f>IF($D2451=Y$1,SUMIFS($H$3:$H2451,$G$3:$G2451,Y$1,$C$3:$C2451,"Sell"),0)</f>
        <v>0</v>
      </c>
      <c r="Z2451" s="111">
        <f t="shared" si="421"/>
        <v>0</v>
      </c>
      <c r="AA2451" s="111">
        <f>IF($D2451=AA$1,SUMIFS($H$3:$H2451,$G$3:$G2451,AA$1,$C$3:$C2451,"Sell"),0)</f>
        <v>0</v>
      </c>
      <c r="AB2451" s="111">
        <f t="shared" si="422"/>
        <v>0</v>
      </c>
      <c r="AC2451" s="111">
        <f>SUMIFS('Deductions and Deposits'!$H:$H,'Deductions and Deposits'!$G:$G,D2451,'Deductions and Deposits'!$F:$F,"&lt;="&amp;B2451)+SUMIFS($F$3:F2451,$D$3:D2451,D2451,$C$3:C2451,"Coin Deposit",$E$3:E2451,"")</f>
        <v>0</v>
      </c>
      <c r="AD2451" s="111">
        <f>SUMIFS('Deductions and Deposits'!$D:$D,'Deductions and Deposits'!$C:$C,D2451)+SUMIFS($F:$F,$D:$D,D2451,$C:$C,"Coin Deduction")</f>
        <v>0</v>
      </c>
      <c r="AE2451" s="111">
        <f>Table5[[#This Row],[Column4]]+Table5[[#This Row],[Column14]]+Table5[[#This Row],[Column19]]+Table5[[#This Row],[Column12]]</f>
        <v>0</v>
      </c>
      <c r="AF2451" s="111">
        <f>Table5[[#This Row],[Column5]]+Table5[[#This Row],[Column13]]+Table5[[#This Row],[Column21]]+Table5[[#This Row],[Column18]]</f>
        <v>0</v>
      </c>
      <c r="AG2451" s="111">
        <f t="shared" si="423"/>
        <v>0</v>
      </c>
      <c r="AH2451" s="111">
        <f t="shared" si="424"/>
        <v>0</v>
      </c>
      <c r="AI2451" s="111">
        <f>Table5[[#This Row],[Column17]]-Table5[[#This Row],[Column20]]</f>
        <v>0</v>
      </c>
      <c r="AJ2451" s="111">
        <f t="shared" si="425"/>
        <v>0</v>
      </c>
      <c r="AK2451" s="111">
        <f t="shared" si="418"/>
        <v>0</v>
      </c>
      <c r="AL2451" s="111">
        <f t="shared" si="426"/>
        <v>0</v>
      </c>
      <c r="AM2451" s="111" t="str">
        <f t="shared" si="427"/>
        <v/>
      </c>
      <c r="AN2451" s="111" t="str">
        <f t="shared" ca="1" si="428"/>
        <v/>
      </c>
    </row>
    <row r="2452" spans="1:40" ht="20.25" customHeight="1" x14ac:dyDescent="0.3">
      <c r="A2452" s="107"/>
      <c r="B2452" s="144"/>
      <c r="C2452" s="119"/>
      <c r="D2452" s="120"/>
      <c r="E2452" s="119"/>
      <c r="F2452" s="119"/>
      <c r="G2452" s="120"/>
      <c r="H2452" s="119"/>
      <c r="I2452" s="109"/>
      <c r="L2452" s="108"/>
      <c r="M2452" s="108"/>
      <c r="N2452" s="108"/>
      <c r="O2452" s="108"/>
      <c r="P2452" s="108"/>
      <c r="Q2452" s="108"/>
      <c r="R2452" s="108"/>
      <c r="S2452" s="108"/>
      <c r="T2452" s="100">
        <f t="shared" si="419"/>
        <v>0</v>
      </c>
      <c r="U2452" s="111"/>
      <c r="V2452" s="111"/>
      <c r="W2452" s="111">
        <f>SUMIFS($F$3:F2452,$D$3:D2452,D2452,$C$3:C2452,"Buy")+SUMIFS($F$3:F2452,$D$3:D2452,D2452,$C$3:C2452,"Coin Deposit",$E$3:E2452,"&lt;&gt;")</f>
        <v>0</v>
      </c>
      <c r="X2452" s="111">
        <f t="shared" si="420"/>
        <v>0</v>
      </c>
      <c r="Y2452" s="111">
        <f>IF($D2452=Y$1,SUMIFS($H$3:$H2452,$G$3:$G2452,Y$1,$C$3:$C2452,"Sell"),0)</f>
        <v>0</v>
      </c>
      <c r="Z2452" s="111">
        <f t="shared" si="421"/>
        <v>0</v>
      </c>
      <c r="AA2452" s="111">
        <f>IF($D2452=AA$1,SUMIFS($H$3:$H2452,$G$3:$G2452,AA$1,$C$3:$C2452,"Sell"),0)</f>
        <v>0</v>
      </c>
      <c r="AB2452" s="111">
        <f t="shared" si="422"/>
        <v>0</v>
      </c>
      <c r="AC2452" s="111">
        <f>SUMIFS('Deductions and Deposits'!$H:$H,'Deductions and Deposits'!$G:$G,D2452,'Deductions and Deposits'!$F:$F,"&lt;="&amp;B2452)+SUMIFS($F$3:F2452,$D$3:D2452,D2452,$C$3:C2452,"Coin Deposit",$E$3:E2452,"")</f>
        <v>0</v>
      </c>
      <c r="AD2452" s="111">
        <f>SUMIFS('Deductions and Deposits'!$D:$D,'Deductions and Deposits'!$C:$C,D2452)+SUMIFS($F:$F,$D:$D,D2452,$C:$C,"Coin Deduction")</f>
        <v>0</v>
      </c>
      <c r="AE2452" s="111">
        <f>Table5[[#This Row],[Column4]]+Table5[[#This Row],[Column14]]+Table5[[#This Row],[Column19]]+Table5[[#This Row],[Column12]]</f>
        <v>0</v>
      </c>
      <c r="AF2452" s="111">
        <f>Table5[[#This Row],[Column5]]+Table5[[#This Row],[Column13]]+Table5[[#This Row],[Column21]]+Table5[[#This Row],[Column18]]</f>
        <v>0</v>
      </c>
      <c r="AG2452" s="111">
        <f t="shared" si="423"/>
        <v>0</v>
      </c>
      <c r="AH2452" s="111">
        <f t="shared" si="424"/>
        <v>0</v>
      </c>
      <c r="AI2452" s="111">
        <f>Table5[[#This Row],[Column17]]-Table5[[#This Row],[Column20]]</f>
        <v>0</v>
      </c>
      <c r="AJ2452" s="111">
        <f t="shared" si="425"/>
        <v>0</v>
      </c>
      <c r="AK2452" s="111">
        <f t="shared" si="418"/>
        <v>0</v>
      </c>
      <c r="AL2452" s="111">
        <f t="shared" si="426"/>
        <v>0</v>
      </c>
      <c r="AM2452" s="111" t="str">
        <f t="shared" si="427"/>
        <v/>
      </c>
      <c r="AN2452" s="111" t="str">
        <f t="shared" ca="1" si="428"/>
        <v/>
      </c>
    </row>
    <row r="2453" spans="1:40" ht="20.25" customHeight="1" x14ac:dyDescent="0.3">
      <c r="A2453" s="107"/>
      <c r="B2453" s="144"/>
      <c r="C2453" s="119"/>
      <c r="D2453" s="120"/>
      <c r="E2453" s="119"/>
      <c r="F2453" s="119"/>
      <c r="G2453" s="120"/>
      <c r="H2453" s="119"/>
      <c r="I2453" s="109"/>
      <c r="L2453" s="108"/>
      <c r="M2453" s="108"/>
      <c r="N2453" s="108"/>
      <c r="O2453" s="108"/>
      <c r="P2453" s="108"/>
      <c r="Q2453" s="108"/>
      <c r="R2453" s="108"/>
      <c r="S2453" s="108"/>
      <c r="T2453" s="100">
        <f t="shared" si="419"/>
        <v>0</v>
      </c>
      <c r="U2453" s="111"/>
      <c r="V2453" s="111"/>
      <c r="W2453" s="111">
        <f>SUMIFS($F$3:F2453,$D$3:D2453,D2453,$C$3:C2453,"Buy")+SUMIFS($F$3:F2453,$D$3:D2453,D2453,$C$3:C2453,"Coin Deposit",$E$3:E2453,"&lt;&gt;")</f>
        <v>0</v>
      </c>
      <c r="X2453" s="111">
        <f t="shared" si="420"/>
        <v>0</v>
      </c>
      <c r="Y2453" s="111">
        <f>IF($D2453=Y$1,SUMIFS($H$3:$H2453,$G$3:$G2453,Y$1,$C$3:$C2453,"Sell"),0)</f>
        <v>0</v>
      </c>
      <c r="Z2453" s="111">
        <f t="shared" si="421"/>
        <v>0</v>
      </c>
      <c r="AA2453" s="111">
        <f>IF($D2453=AA$1,SUMIFS($H$3:$H2453,$G$3:$G2453,AA$1,$C$3:$C2453,"Sell"),0)</f>
        <v>0</v>
      </c>
      <c r="AB2453" s="111">
        <f t="shared" si="422"/>
        <v>0</v>
      </c>
      <c r="AC2453" s="111">
        <f>SUMIFS('Deductions and Deposits'!$H:$H,'Deductions and Deposits'!$G:$G,D2453,'Deductions and Deposits'!$F:$F,"&lt;="&amp;B2453)+SUMIFS($F$3:F2453,$D$3:D2453,D2453,$C$3:C2453,"Coin Deposit",$E$3:E2453,"")</f>
        <v>0</v>
      </c>
      <c r="AD2453" s="111">
        <f>SUMIFS('Deductions and Deposits'!$D:$D,'Deductions and Deposits'!$C:$C,D2453)+SUMIFS($F:$F,$D:$D,D2453,$C:$C,"Coin Deduction")</f>
        <v>0</v>
      </c>
      <c r="AE2453" s="111">
        <f>Table5[[#This Row],[Column4]]+Table5[[#This Row],[Column14]]+Table5[[#This Row],[Column19]]+Table5[[#This Row],[Column12]]</f>
        <v>0</v>
      </c>
      <c r="AF2453" s="111">
        <f>Table5[[#This Row],[Column5]]+Table5[[#This Row],[Column13]]+Table5[[#This Row],[Column21]]+Table5[[#This Row],[Column18]]</f>
        <v>0</v>
      </c>
      <c r="AG2453" s="111">
        <f t="shared" si="423"/>
        <v>0</v>
      </c>
      <c r="AH2453" s="111">
        <f t="shared" si="424"/>
        <v>0</v>
      </c>
      <c r="AI2453" s="111">
        <f>Table5[[#This Row],[Column17]]-Table5[[#This Row],[Column20]]</f>
        <v>0</v>
      </c>
      <c r="AJ2453" s="111">
        <f t="shared" si="425"/>
        <v>0</v>
      </c>
      <c r="AK2453" s="111">
        <f t="shared" si="418"/>
        <v>0</v>
      </c>
      <c r="AL2453" s="111">
        <f t="shared" si="426"/>
        <v>0</v>
      </c>
      <c r="AM2453" s="111" t="str">
        <f t="shared" si="427"/>
        <v/>
      </c>
      <c r="AN2453" s="111" t="str">
        <f t="shared" ca="1" si="428"/>
        <v/>
      </c>
    </row>
    <row r="2454" spans="1:40" ht="20.25" customHeight="1" x14ac:dyDescent="0.3">
      <c r="A2454" s="107"/>
      <c r="B2454" s="144"/>
      <c r="C2454" s="119"/>
      <c r="D2454" s="120"/>
      <c r="E2454" s="119"/>
      <c r="F2454" s="119"/>
      <c r="G2454" s="120"/>
      <c r="H2454" s="119"/>
      <c r="I2454" s="109"/>
      <c r="L2454" s="108"/>
      <c r="M2454" s="108"/>
      <c r="N2454" s="108"/>
      <c r="O2454" s="108"/>
      <c r="P2454" s="108"/>
      <c r="Q2454" s="108"/>
      <c r="R2454" s="108"/>
      <c r="S2454" s="108"/>
      <c r="T2454" s="100">
        <f t="shared" si="419"/>
        <v>0</v>
      </c>
      <c r="U2454" s="111"/>
      <c r="V2454" s="111"/>
      <c r="W2454" s="111">
        <f>SUMIFS($F$3:F2454,$D$3:D2454,D2454,$C$3:C2454,"Buy")+SUMIFS($F$3:F2454,$D$3:D2454,D2454,$C$3:C2454,"Coin Deposit",$E$3:E2454,"&lt;&gt;")</f>
        <v>0</v>
      </c>
      <c r="X2454" s="111">
        <f t="shared" si="420"/>
        <v>0</v>
      </c>
      <c r="Y2454" s="111">
        <f>IF($D2454=Y$1,SUMIFS($H$3:$H2454,$G$3:$G2454,Y$1,$C$3:$C2454,"Sell"),0)</f>
        <v>0</v>
      </c>
      <c r="Z2454" s="111">
        <f t="shared" si="421"/>
        <v>0</v>
      </c>
      <c r="AA2454" s="111">
        <f>IF($D2454=AA$1,SUMIFS($H$3:$H2454,$G$3:$G2454,AA$1,$C$3:$C2454,"Sell"),0)</f>
        <v>0</v>
      </c>
      <c r="AB2454" s="111">
        <f t="shared" si="422"/>
        <v>0</v>
      </c>
      <c r="AC2454" s="111">
        <f>SUMIFS('Deductions and Deposits'!$H:$H,'Deductions and Deposits'!$G:$G,D2454,'Deductions and Deposits'!$F:$F,"&lt;="&amp;B2454)+SUMIFS($F$3:F2454,$D$3:D2454,D2454,$C$3:C2454,"Coin Deposit",$E$3:E2454,"")</f>
        <v>0</v>
      </c>
      <c r="AD2454" s="111">
        <f>SUMIFS('Deductions and Deposits'!$D:$D,'Deductions and Deposits'!$C:$C,D2454)+SUMIFS($F:$F,$D:$D,D2454,$C:$C,"Coin Deduction")</f>
        <v>0</v>
      </c>
      <c r="AE2454" s="111">
        <f>Table5[[#This Row],[Column4]]+Table5[[#This Row],[Column14]]+Table5[[#This Row],[Column19]]+Table5[[#This Row],[Column12]]</f>
        <v>0</v>
      </c>
      <c r="AF2454" s="111">
        <f>Table5[[#This Row],[Column5]]+Table5[[#This Row],[Column13]]+Table5[[#This Row],[Column21]]+Table5[[#This Row],[Column18]]</f>
        <v>0</v>
      </c>
      <c r="AG2454" s="111">
        <f t="shared" si="423"/>
        <v>0</v>
      </c>
      <c r="AH2454" s="111">
        <f t="shared" si="424"/>
        <v>0</v>
      </c>
      <c r="AI2454" s="111">
        <f>Table5[[#This Row],[Column17]]-Table5[[#This Row],[Column20]]</f>
        <v>0</v>
      </c>
      <c r="AJ2454" s="111">
        <f t="shared" si="425"/>
        <v>0</v>
      </c>
      <c r="AK2454" s="111">
        <f t="shared" si="418"/>
        <v>0</v>
      </c>
      <c r="AL2454" s="111">
        <f t="shared" si="426"/>
        <v>0</v>
      </c>
      <c r="AM2454" s="111" t="str">
        <f t="shared" si="427"/>
        <v/>
      </c>
      <c r="AN2454" s="111" t="str">
        <f t="shared" ca="1" si="428"/>
        <v/>
      </c>
    </row>
    <row r="2455" spans="1:40" ht="20.25" customHeight="1" x14ac:dyDescent="0.3">
      <c r="A2455" s="107"/>
      <c r="B2455" s="144"/>
      <c r="C2455" s="119"/>
      <c r="D2455" s="120"/>
      <c r="E2455" s="119"/>
      <c r="F2455" s="119"/>
      <c r="G2455" s="120"/>
      <c r="H2455" s="119"/>
      <c r="I2455" s="109"/>
      <c r="L2455" s="108"/>
      <c r="M2455" s="108"/>
      <c r="N2455" s="108"/>
      <c r="O2455" s="108"/>
      <c r="P2455" s="108"/>
      <c r="Q2455" s="108"/>
      <c r="R2455" s="108"/>
      <c r="S2455" s="108"/>
      <c r="T2455" s="100">
        <f t="shared" si="419"/>
        <v>0</v>
      </c>
      <c r="U2455" s="111"/>
      <c r="V2455" s="111"/>
      <c r="W2455" s="111">
        <f>SUMIFS($F$3:F2455,$D$3:D2455,D2455,$C$3:C2455,"Buy")+SUMIFS($F$3:F2455,$D$3:D2455,D2455,$C$3:C2455,"Coin Deposit",$E$3:E2455,"&lt;&gt;")</f>
        <v>0</v>
      </c>
      <c r="X2455" s="111">
        <f t="shared" si="420"/>
        <v>0</v>
      </c>
      <c r="Y2455" s="111">
        <f>IF($D2455=Y$1,SUMIFS($H$3:$H2455,$G$3:$G2455,Y$1,$C$3:$C2455,"Sell"),0)</f>
        <v>0</v>
      </c>
      <c r="Z2455" s="111">
        <f t="shared" si="421"/>
        <v>0</v>
      </c>
      <c r="AA2455" s="111">
        <f>IF($D2455=AA$1,SUMIFS($H$3:$H2455,$G$3:$G2455,AA$1,$C$3:$C2455,"Sell"),0)</f>
        <v>0</v>
      </c>
      <c r="AB2455" s="111">
        <f t="shared" si="422"/>
        <v>0</v>
      </c>
      <c r="AC2455" s="111">
        <f>SUMIFS('Deductions and Deposits'!$H:$H,'Deductions and Deposits'!$G:$G,D2455,'Deductions and Deposits'!$F:$F,"&lt;="&amp;B2455)+SUMIFS($F$3:F2455,$D$3:D2455,D2455,$C$3:C2455,"Coin Deposit",$E$3:E2455,"")</f>
        <v>0</v>
      </c>
      <c r="AD2455" s="111">
        <f>SUMIFS('Deductions and Deposits'!$D:$D,'Deductions and Deposits'!$C:$C,D2455)+SUMIFS($F:$F,$D:$D,D2455,$C:$C,"Coin Deduction")</f>
        <v>0</v>
      </c>
      <c r="AE2455" s="111">
        <f>Table5[[#This Row],[Column4]]+Table5[[#This Row],[Column14]]+Table5[[#This Row],[Column19]]+Table5[[#This Row],[Column12]]</f>
        <v>0</v>
      </c>
      <c r="AF2455" s="111">
        <f>Table5[[#This Row],[Column5]]+Table5[[#This Row],[Column13]]+Table5[[#This Row],[Column21]]+Table5[[#This Row],[Column18]]</f>
        <v>0</v>
      </c>
      <c r="AG2455" s="111">
        <f t="shared" si="423"/>
        <v>0</v>
      </c>
      <c r="AH2455" s="111">
        <f t="shared" si="424"/>
        <v>0</v>
      </c>
      <c r="AI2455" s="111">
        <f>Table5[[#This Row],[Column17]]-Table5[[#This Row],[Column20]]</f>
        <v>0</v>
      </c>
      <c r="AJ2455" s="111">
        <f t="shared" si="425"/>
        <v>0</v>
      </c>
      <c r="AK2455" s="111">
        <f t="shared" si="418"/>
        <v>0</v>
      </c>
      <c r="AL2455" s="111">
        <f t="shared" si="426"/>
        <v>0</v>
      </c>
      <c r="AM2455" s="111" t="str">
        <f t="shared" si="427"/>
        <v/>
      </c>
      <c r="AN2455" s="111" t="str">
        <f t="shared" ca="1" si="428"/>
        <v/>
      </c>
    </row>
    <row r="2456" spans="1:40" ht="20.25" customHeight="1" x14ac:dyDescent="0.3">
      <c r="A2456" s="107"/>
      <c r="B2456" s="144"/>
      <c r="C2456" s="119"/>
      <c r="D2456" s="120"/>
      <c r="E2456" s="119"/>
      <c r="F2456" s="119"/>
      <c r="G2456" s="120"/>
      <c r="H2456" s="119"/>
      <c r="I2456" s="109"/>
      <c r="L2456" s="108"/>
      <c r="M2456" s="108"/>
      <c r="N2456" s="108"/>
      <c r="O2456" s="108"/>
      <c r="P2456" s="108"/>
      <c r="Q2456" s="108"/>
      <c r="R2456" s="108"/>
      <c r="S2456" s="108"/>
      <c r="T2456" s="100">
        <f t="shared" si="419"/>
        <v>0</v>
      </c>
      <c r="U2456" s="111"/>
      <c r="V2456" s="111"/>
      <c r="W2456" s="111">
        <f>SUMIFS($F$3:F2456,$D$3:D2456,D2456,$C$3:C2456,"Buy")+SUMIFS($F$3:F2456,$D$3:D2456,D2456,$C$3:C2456,"Coin Deposit",$E$3:E2456,"&lt;&gt;")</f>
        <v>0</v>
      </c>
      <c r="X2456" s="111">
        <f t="shared" si="420"/>
        <v>0</v>
      </c>
      <c r="Y2456" s="111">
        <f>IF($D2456=Y$1,SUMIFS($H$3:$H2456,$G$3:$G2456,Y$1,$C$3:$C2456,"Sell"),0)</f>
        <v>0</v>
      </c>
      <c r="Z2456" s="111">
        <f t="shared" si="421"/>
        <v>0</v>
      </c>
      <c r="AA2456" s="111">
        <f>IF($D2456=AA$1,SUMIFS($H$3:$H2456,$G$3:$G2456,AA$1,$C$3:$C2456,"Sell"),0)</f>
        <v>0</v>
      </c>
      <c r="AB2456" s="111">
        <f t="shared" si="422"/>
        <v>0</v>
      </c>
      <c r="AC2456" s="111">
        <f>SUMIFS('Deductions and Deposits'!$H:$H,'Deductions and Deposits'!$G:$G,D2456,'Deductions and Deposits'!$F:$F,"&lt;="&amp;B2456)+SUMIFS($F$3:F2456,$D$3:D2456,D2456,$C$3:C2456,"Coin Deposit",$E$3:E2456,"")</f>
        <v>0</v>
      </c>
      <c r="AD2456" s="111">
        <f>SUMIFS('Deductions and Deposits'!$D:$D,'Deductions and Deposits'!$C:$C,D2456)+SUMIFS($F:$F,$D:$D,D2456,$C:$C,"Coin Deduction")</f>
        <v>0</v>
      </c>
      <c r="AE2456" s="111">
        <f>Table5[[#This Row],[Column4]]+Table5[[#This Row],[Column14]]+Table5[[#This Row],[Column19]]+Table5[[#This Row],[Column12]]</f>
        <v>0</v>
      </c>
      <c r="AF2456" s="111">
        <f>Table5[[#This Row],[Column5]]+Table5[[#This Row],[Column13]]+Table5[[#This Row],[Column21]]+Table5[[#This Row],[Column18]]</f>
        <v>0</v>
      </c>
      <c r="AG2456" s="111">
        <f t="shared" si="423"/>
        <v>0</v>
      </c>
      <c r="AH2456" s="111">
        <f t="shared" si="424"/>
        <v>0</v>
      </c>
      <c r="AI2456" s="111">
        <f>Table5[[#This Row],[Column17]]-Table5[[#This Row],[Column20]]</f>
        <v>0</v>
      </c>
      <c r="AJ2456" s="111">
        <f t="shared" si="425"/>
        <v>0</v>
      </c>
      <c r="AK2456" s="111">
        <f t="shared" si="418"/>
        <v>0</v>
      </c>
      <c r="AL2456" s="111">
        <f t="shared" si="426"/>
        <v>0</v>
      </c>
      <c r="AM2456" s="111" t="str">
        <f t="shared" si="427"/>
        <v/>
      </c>
      <c r="AN2456" s="111" t="str">
        <f t="shared" ca="1" si="428"/>
        <v/>
      </c>
    </row>
    <row r="2457" spans="1:40" ht="20.25" customHeight="1" x14ac:dyDescent="0.3">
      <c r="A2457" s="107"/>
      <c r="B2457" s="144"/>
      <c r="C2457" s="119"/>
      <c r="D2457" s="120"/>
      <c r="E2457" s="119"/>
      <c r="F2457" s="119"/>
      <c r="G2457" s="120"/>
      <c r="H2457" s="119"/>
      <c r="I2457" s="109"/>
      <c r="L2457" s="108"/>
      <c r="M2457" s="108"/>
      <c r="N2457" s="108"/>
      <c r="O2457" s="108"/>
      <c r="P2457" s="108"/>
      <c r="Q2457" s="108"/>
      <c r="R2457" s="108"/>
      <c r="S2457" s="108"/>
      <c r="T2457" s="100">
        <f t="shared" si="419"/>
        <v>0</v>
      </c>
      <c r="U2457" s="111"/>
      <c r="V2457" s="111"/>
      <c r="W2457" s="111">
        <f>SUMIFS($F$3:F2457,$D$3:D2457,D2457,$C$3:C2457,"Buy")+SUMIFS($F$3:F2457,$D$3:D2457,D2457,$C$3:C2457,"Coin Deposit",$E$3:E2457,"&lt;&gt;")</f>
        <v>0</v>
      </c>
      <c r="X2457" s="111">
        <f t="shared" si="420"/>
        <v>0</v>
      </c>
      <c r="Y2457" s="111">
        <f>IF($D2457=Y$1,SUMIFS($H$3:$H2457,$G$3:$G2457,Y$1,$C$3:$C2457,"Sell"),0)</f>
        <v>0</v>
      </c>
      <c r="Z2457" s="111">
        <f t="shared" si="421"/>
        <v>0</v>
      </c>
      <c r="AA2457" s="111">
        <f>IF($D2457=AA$1,SUMIFS($H$3:$H2457,$G$3:$G2457,AA$1,$C$3:$C2457,"Sell"),0)</f>
        <v>0</v>
      </c>
      <c r="AB2457" s="111">
        <f t="shared" si="422"/>
        <v>0</v>
      </c>
      <c r="AC2457" s="111">
        <f>SUMIFS('Deductions and Deposits'!$H:$H,'Deductions and Deposits'!$G:$G,D2457,'Deductions and Deposits'!$F:$F,"&lt;="&amp;B2457)+SUMIFS($F$3:F2457,$D$3:D2457,D2457,$C$3:C2457,"Coin Deposit",$E$3:E2457,"")</f>
        <v>0</v>
      </c>
      <c r="AD2457" s="111">
        <f>SUMIFS('Deductions and Deposits'!$D:$D,'Deductions and Deposits'!$C:$C,D2457)+SUMIFS($F:$F,$D:$D,D2457,$C:$C,"Coin Deduction")</f>
        <v>0</v>
      </c>
      <c r="AE2457" s="111">
        <f>Table5[[#This Row],[Column4]]+Table5[[#This Row],[Column14]]+Table5[[#This Row],[Column19]]+Table5[[#This Row],[Column12]]</f>
        <v>0</v>
      </c>
      <c r="AF2457" s="111">
        <f>Table5[[#This Row],[Column5]]+Table5[[#This Row],[Column13]]+Table5[[#This Row],[Column21]]+Table5[[#This Row],[Column18]]</f>
        <v>0</v>
      </c>
      <c r="AG2457" s="111">
        <f t="shared" si="423"/>
        <v>0</v>
      </c>
      <c r="AH2457" s="111">
        <f t="shared" si="424"/>
        <v>0</v>
      </c>
      <c r="AI2457" s="111">
        <f>Table5[[#This Row],[Column17]]-Table5[[#This Row],[Column20]]</f>
        <v>0</v>
      </c>
      <c r="AJ2457" s="111">
        <f t="shared" si="425"/>
        <v>0</v>
      </c>
      <c r="AK2457" s="111">
        <f t="shared" si="418"/>
        <v>0</v>
      </c>
      <c r="AL2457" s="111">
        <f t="shared" si="426"/>
        <v>0</v>
      </c>
      <c r="AM2457" s="111" t="str">
        <f t="shared" si="427"/>
        <v/>
      </c>
      <c r="AN2457" s="111" t="str">
        <f t="shared" ca="1" si="428"/>
        <v/>
      </c>
    </row>
    <row r="2458" spans="1:40" ht="20.25" customHeight="1" x14ac:dyDescent="0.3">
      <c r="A2458" s="107"/>
      <c r="B2458" s="144"/>
      <c r="C2458" s="119"/>
      <c r="D2458" s="120"/>
      <c r="E2458" s="119"/>
      <c r="F2458" s="119"/>
      <c r="G2458" s="120"/>
      <c r="H2458" s="119"/>
      <c r="I2458" s="109"/>
      <c r="L2458" s="108"/>
      <c r="M2458" s="108"/>
      <c r="N2458" s="108"/>
      <c r="O2458" s="108"/>
      <c r="P2458" s="108"/>
      <c r="Q2458" s="108"/>
      <c r="R2458" s="108"/>
      <c r="S2458" s="108"/>
      <c r="T2458" s="100">
        <f t="shared" si="419"/>
        <v>0</v>
      </c>
      <c r="U2458" s="111"/>
      <c r="V2458" s="111"/>
      <c r="W2458" s="111">
        <f>SUMIFS($F$3:F2458,$D$3:D2458,D2458,$C$3:C2458,"Buy")+SUMIFS($F$3:F2458,$D$3:D2458,D2458,$C$3:C2458,"Coin Deposit",$E$3:E2458,"&lt;&gt;")</f>
        <v>0</v>
      </c>
      <c r="X2458" s="111">
        <f t="shared" si="420"/>
        <v>0</v>
      </c>
      <c r="Y2458" s="111">
        <f>IF($D2458=Y$1,SUMIFS($H$3:$H2458,$G$3:$G2458,Y$1,$C$3:$C2458,"Sell"),0)</f>
        <v>0</v>
      </c>
      <c r="Z2458" s="111">
        <f t="shared" si="421"/>
        <v>0</v>
      </c>
      <c r="AA2458" s="111">
        <f>IF($D2458=AA$1,SUMIFS($H$3:$H2458,$G$3:$G2458,AA$1,$C$3:$C2458,"Sell"),0)</f>
        <v>0</v>
      </c>
      <c r="AB2458" s="111">
        <f t="shared" si="422"/>
        <v>0</v>
      </c>
      <c r="AC2458" s="111">
        <f>SUMIFS('Deductions and Deposits'!$H:$H,'Deductions and Deposits'!$G:$G,D2458,'Deductions and Deposits'!$F:$F,"&lt;="&amp;B2458)+SUMIFS($F$3:F2458,$D$3:D2458,D2458,$C$3:C2458,"Coin Deposit",$E$3:E2458,"")</f>
        <v>0</v>
      </c>
      <c r="AD2458" s="111">
        <f>SUMIFS('Deductions and Deposits'!$D:$D,'Deductions and Deposits'!$C:$C,D2458)+SUMIFS($F:$F,$D:$D,D2458,$C:$C,"Coin Deduction")</f>
        <v>0</v>
      </c>
      <c r="AE2458" s="111">
        <f>Table5[[#This Row],[Column4]]+Table5[[#This Row],[Column14]]+Table5[[#This Row],[Column19]]+Table5[[#This Row],[Column12]]</f>
        <v>0</v>
      </c>
      <c r="AF2458" s="111">
        <f>Table5[[#This Row],[Column5]]+Table5[[#This Row],[Column13]]+Table5[[#This Row],[Column21]]+Table5[[#This Row],[Column18]]</f>
        <v>0</v>
      </c>
      <c r="AG2458" s="111">
        <f t="shared" si="423"/>
        <v>0</v>
      </c>
      <c r="AH2458" s="111">
        <f t="shared" si="424"/>
        <v>0</v>
      </c>
      <c r="AI2458" s="111">
        <f>Table5[[#This Row],[Column17]]-Table5[[#This Row],[Column20]]</f>
        <v>0</v>
      </c>
      <c r="AJ2458" s="111">
        <f t="shared" si="425"/>
        <v>0</v>
      </c>
      <c r="AK2458" s="111">
        <f t="shared" si="418"/>
        <v>0</v>
      </c>
      <c r="AL2458" s="111">
        <f t="shared" si="426"/>
        <v>0</v>
      </c>
      <c r="AM2458" s="111" t="str">
        <f t="shared" si="427"/>
        <v/>
      </c>
      <c r="AN2458" s="111" t="str">
        <f t="shared" ca="1" si="428"/>
        <v/>
      </c>
    </row>
    <row r="2459" spans="1:40" ht="20.25" customHeight="1" x14ac:dyDescent="0.3">
      <c r="A2459" s="107"/>
      <c r="B2459" s="144"/>
      <c r="C2459" s="119"/>
      <c r="D2459" s="120"/>
      <c r="E2459" s="119"/>
      <c r="F2459" s="119"/>
      <c r="G2459" s="120"/>
      <c r="H2459" s="119"/>
      <c r="I2459" s="109"/>
      <c r="L2459" s="108"/>
      <c r="M2459" s="108"/>
      <c r="N2459" s="108"/>
      <c r="O2459" s="108"/>
      <c r="P2459" s="108"/>
      <c r="Q2459" s="108"/>
      <c r="R2459" s="108"/>
      <c r="S2459" s="108"/>
      <c r="T2459" s="100">
        <f t="shared" si="419"/>
        <v>0</v>
      </c>
      <c r="U2459" s="111"/>
      <c r="V2459" s="111"/>
      <c r="W2459" s="111">
        <f>SUMIFS($F$3:F2459,$D$3:D2459,D2459,$C$3:C2459,"Buy")+SUMIFS($F$3:F2459,$D$3:D2459,D2459,$C$3:C2459,"Coin Deposit",$E$3:E2459,"&lt;&gt;")</f>
        <v>0</v>
      </c>
      <c r="X2459" s="111">
        <f t="shared" si="420"/>
        <v>0</v>
      </c>
      <c r="Y2459" s="111">
        <f>IF($D2459=Y$1,SUMIFS($H$3:$H2459,$G$3:$G2459,Y$1,$C$3:$C2459,"Sell"),0)</f>
        <v>0</v>
      </c>
      <c r="Z2459" s="111">
        <f t="shared" si="421"/>
        <v>0</v>
      </c>
      <c r="AA2459" s="111">
        <f>IF($D2459=AA$1,SUMIFS($H$3:$H2459,$G$3:$G2459,AA$1,$C$3:$C2459,"Sell"),0)</f>
        <v>0</v>
      </c>
      <c r="AB2459" s="111">
        <f t="shared" si="422"/>
        <v>0</v>
      </c>
      <c r="AC2459" s="111">
        <f>SUMIFS('Deductions and Deposits'!$H:$H,'Deductions and Deposits'!$G:$G,D2459,'Deductions and Deposits'!$F:$F,"&lt;="&amp;B2459)+SUMIFS($F$3:F2459,$D$3:D2459,D2459,$C$3:C2459,"Coin Deposit",$E$3:E2459,"")</f>
        <v>0</v>
      </c>
      <c r="AD2459" s="111">
        <f>SUMIFS('Deductions and Deposits'!$D:$D,'Deductions and Deposits'!$C:$C,D2459)+SUMIFS($F:$F,$D:$D,D2459,$C:$C,"Coin Deduction")</f>
        <v>0</v>
      </c>
      <c r="AE2459" s="111">
        <f>Table5[[#This Row],[Column4]]+Table5[[#This Row],[Column14]]+Table5[[#This Row],[Column19]]+Table5[[#This Row],[Column12]]</f>
        <v>0</v>
      </c>
      <c r="AF2459" s="111">
        <f>Table5[[#This Row],[Column5]]+Table5[[#This Row],[Column13]]+Table5[[#This Row],[Column21]]+Table5[[#This Row],[Column18]]</f>
        <v>0</v>
      </c>
      <c r="AG2459" s="111">
        <f t="shared" si="423"/>
        <v>0</v>
      </c>
      <c r="AH2459" s="111">
        <f t="shared" si="424"/>
        <v>0</v>
      </c>
      <c r="AI2459" s="111">
        <f>Table5[[#This Row],[Column17]]-Table5[[#This Row],[Column20]]</f>
        <v>0</v>
      </c>
      <c r="AJ2459" s="111">
        <f t="shared" si="425"/>
        <v>0</v>
      </c>
      <c r="AK2459" s="111">
        <f t="shared" si="418"/>
        <v>0</v>
      </c>
      <c r="AL2459" s="111">
        <f t="shared" si="426"/>
        <v>0</v>
      </c>
      <c r="AM2459" s="111" t="str">
        <f t="shared" si="427"/>
        <v/>
      </c>
      <c r="AN2459" s="111" t="str">
        <f t="shared" ca="1" si="428"/>
        <v/>
      </c>
    </row>
    <row r="2460" spans="1:40" ht="20.25" customHeight="1" x14ac:dyDescent="0.3">
      <c r="A2460" s="107"/>
      <c r="B2460" s="144"/>
      <c r="C2460" s="119"/>
      <c r="D2460" s="120"/>
      <c r="E2460" s="119"/>
      <c r="F2460" s="119"/>
      <c r="G2460" s="120"/>
      <c r="H2460" s="119"/>
      <c r="I2460" s="109"/>
      <c r="L2460" s="108"/>
      <c r="M2460" s="108"/>
      <c r="N2460" s="108"/>
      <c r="O2460" s="108"/>
      <c r="P2460" s="108"/>
      <c r="Q2460" s="108"/>
      <c r="R2460" s="108"/>
      <c r="S2460" s="108"/>
      <c r="T2460" s="100">
        <f t="shared" si="419"/>
        <v>0</v>
      </c>
      <c r="U2460" s="111"/>
      <c r="V2460" s="111"/>
      <c r="W2460" s="111">
        <f>SUMIFS($F$3:F2460,$D$3:D2460,D2460,$C$3:C2460,"Buy")+SUMIFS($F$3:F2460,$D$3:D2460,D2460,$C$3:C2460,"Coin Deposit",$E$3:E2460,"&lt;&gt;")</f>
        <v>0</v>
      </c>
      <c r="X2460" s="111">
        <f t="shared" si="420"/>
        <v>0</v>
      </c>
      <c r="Y2460" s="111">
        <f>IF($D2460=Y$1,SUMIFS($H$3:$H2460,$G$3:$G2460,Y$1,$C$3:$C2460,"Sell"),0)</f>
        <v>0</v>
      </c>
      <c r="Z2460" s="111">
        <f t="shared" si="421"/>
        <v>0</v>
      </c>
      <c r="AA2460" s="111">
        <f>IF($D2460=AA$1,SUMIFS($H$3:$H2460,$G$3:$G2460,AA$1,$C$3:$C2460,"Sell"),0)</f>
        <v>0</v>
      </c>
      <c r="AB2460" s="111">
        <f t="shared" si="422"/>
        <v>0</v>
      </c>
      <c r="AC2460" s="111">
        <f>SUMIFS('Deductions and Deposits'!$H:$H,'Deductions and Deposits'!$G:$G,D2460,'Deductions and Deposits'!$F:$F,"&lt;="&amp;B2460)+SUMIFS($F$3:F2460,$D$3:D2460,D2460,$C$3:C2460,"Coin Deposit",$E$3:E2460,"")</f>
        <v>0</v>
      </c>
      <c r="AD2460" s="111">
        <f>SUMIFS('Deductions and Deposits'!$D:$D,'Deductions and Deposits'!$C:$C,D2460)+SUMIFS($F:$F,$D:$D,D2460,$C:$C,"Coin Deduction")</f>
        <v>0</v>
      </c>
      <c r="AE2460" s="111">
        <f>Table5[[#This Row],[Column4]]+Table5[[#This Row],[Column14]]+Table5[[#This Row],[Column19]]+Table5[[#This Row],[Column12]]</f>
        <v>0</v>
      </c>
      <c r="AF2460" s="111">
        <f>Table5[[#This Row],[Column5]]+Table5[[#This Row],[Column13]]+Table5[[#This Row],[Column21]]+Table5[[#This Row],[Column18]]</f>
        <v>0</v>
      </c>
      <c r="AG2460" s="111">
        <f t="shared" si="423"/>
        <v>0</v>
      </c>
      <c r="AH2460" s="111">
        <f t="shared" si="424"/>
        <v>0</v>
      </c>
      <c r="AI2460" s="111">
        <f>Table5[[#This Row],[Column17]]-Table5[[#This Row],[Column20]]</f>
        <v>0</v>
      </c>
      <c r="AJ2460" s="111">
        <f t="shared" si="425"/>
        <v>0</v>
      </c>
      <c r="AK2460" s="111">
        <f t="shared" si="418"/>
        <v>0</v>
      </c>
      <c r="AL2460" s="111">
        <f t="shared" si="426"/>
        <v>0</v>
      </c>
      <c r="AM2460" s="111" t="str">
        <f t="shared" si="427"/>
        <v/>
      </c>
      <c r="AN2460" s="111" t="str">
        <f t="shared" ca="1" si="428"/>
        <v/>
      </c>
    </row>
    <row r="2461" spans="1:40" ht="20.25" customHeight="1" x14ac:dyDescent="0.3">
      <c r="A2461" s="107"/>
      <c r="B2461" s="144"/>
      <c r="C2461" s="119"/>
      <c r="D2461" s="120"/>
      <c r="E2461" s="119"/>
      <c r="F2461" s="119"/>
      <c r="G2461" s="120"/>
      <c r="H2461" s="119"/>
      <c r="I2461" s="109"/>
      <c r="L2461" s="108"/>
      <c r="M2461" s="108"/>
      <c r="N2461" s="108"/>
      <c r="O2461" s="108"/>
      <c r="P2461" s="108"/>
      <c r="Q2461" s="108"/>
      <c r="R2461" s="108"/>
      <c r="S2461" s="108"/>
      <c r="T2461" s="100">
        <f t="shared" si="419"/>
        <v>0</v>
      </c>
      <c r="U2461" s="111"/>
      <c r="V2461" s="111"/>
      <c r="W2461" s="111">
        <f>SUMIFS($F$3:F2461,$D$3:D2461,D2461,$C$3:C2461,"Buy")+SUMIFS($F$3:F2461,$D$3:D2461,D2461,$C$3:C2461,"Coin Deposit",$E$3:E2461,"&lt;&gt;")</f>
        <v>0</v>
      </c>
      <c r="X2461" s="111">
        <f t="shared" si="420"/>
        <v>0</v>
      </c>
      <c r="Y2461" s="111">
        <f>IF($D2461=Y$1,SUMIFS($H$3:$H2461,$G$3:$G2461,Y$1,$C$3:$C2461,"Sell"),0)</f>
        <v>0</v>
      </c>
      <c r="Z2461" s="111">
        <f t="shared" si="421"/>
        <v>0</v>
      </c>
      <c r="AA2461" s="111">
        <f>IF($D2461=AA$1,SUMIFS($H$3:$H2461,$G$3:$G2461,AA$1,$C$3:$C2461,"Sell"),0)</f>
        <v>0</v>
      </c>
      <c r="AB2461" s="111">
        <f t="shared" si="422"/>
        <v>0</v>
      </c>
      <c r="AC2461" s="111">
        <f>SUMIFS('Deductions and Deposits'!$H:$H,'Deductions and Deposits'!$G:$G,D2461,'Deductions and Deposits'!$F:$F,"&lt;="&amp;B2461)+SUMIFS($F$3:F2461,$D$3:D2461,D2461,$C$3:C2461,"Coin Deposit",$E$3:E2461,"")</f>
        <v>0</v>
      </c>
      <c r="AD2461" s="111">
        <f>SUMIFS('Deductions and Deposits'!$D:$D,'Deductions and Deposits'!$C:$C,D2461)+SUMIFS($F:$F,$D:$D,D2461,$C:$C,"Coin Deduction")</f>
        <v>0</v>
      </c>
      <c r="AE2461" s="111">
        <f>Table5[[#This Row],[Column4]]+Table5[[#This Row],[Column14]]+Table5[[#This Row],[Column19]]+Table5[[#This Row],[Column12]]</f>
        <v>0</v>
      </c>
      <c r="AF2461" s="111">
        <f>Table5[[#This Row],[Column5]]+Table5[[#This Row],[Column13]]+Table5[[#This Row],[Column21]]+Table5[[#This Row],[Column18]]</f>
        <v>0</v>
      </c>
      <c r="AG2461" s="111">
        <f t="shared" si="423"/>
        <v>0</v>
      </c>
      <c r="AH2461" s="111">
        <f t="shared" si="424"/>
        <v>0</v>
      </c>
      <c r="AI2461" s="111">
        <f>Table5[[#This Row],[Column17]]-Table5[[#This Row],[Column20]]</f>
        <v>0</v>
      </c>
      <c r="AJ2461" s="111">
        <f t="shared" si="425"/>
        <v>0</v>
      </c>
      <c r="AK2461" s="111">
        <f t="shared" si="418"/>
        <v>0</v>
      </c>
      <c r="AL2461" s="111">
        <f t="shared" si="426"/>
        <v>0</v>
      </c>
      <c r="AM2461" s="111" t="str">
        <f t="shared" si="427"/>
        <v/>
      </c>
      <c r="AN2461" s="111" t="str">
        <f t="shared" ca="1" si="428"/>
        <v/>
      </c>
    </row>
    <row r="2462" spans="1:40" ht="20.25" customHeight="1" x14ac:dyDescent="0.3">
      <c r="A2462" s="107"/>
      <c r="B2462" s="144"/>
      <c r="C2462" s="119"/>
      <c r="D2462" s="120"/>
      <c r="E2462" s="119"/>
      <c r="F2462" s="119"/>
      <c r="G2462" s="120"/>
      <c r="H2462" s="119"/>
      <c r="I2462" s="109"/>
      <c r="L2462" s="108"/>
      <c r="M2462" s="108"/>
      <c r="N2462" s="108"/>
      <c r="O2462" s="108"/>
      <c r="P2462" s="108"/>
      <c r="Q2462" s="108"/>
      <c r="R2462" s="108"/>
      <c r="S2462" s="108"/>
      <c r="T2462" s="100">
        <f t="shared" si="419"/>
        <v>0</v>
      </c>
      <c r="U2462" s="111"/>
      <c r="V2462" s="111"/>
      <c r="W2462" s="111">
        <f>SUMIFS($F$3:F2462,$D$3:D2462,D2462,$C$3:C2462,"Buy")+SUMIFS($F$3:F2462,$D$3:D2462,D2462,$C$3:C2462,"Coin Deposit",$E$3:E2462,"&lt;&gt;")</f>
        <v>0</v>
      </c>
      <c r="X2462" s="111">
        <f t="shared" si="420"/>
        <v>0</v>
      </c>
      <c r="Y2462" s="111">
        <f>IF($D2462=Y$1,SUMIFS($H$3:$H2462,$G$3:$G2462,Y$1,$C$3:$C2462,"Sell"),0)</f>
        <v>0</v>
      </c>
      <c r="Z2462" s="111">
        <f t="shared" si="421"/>
        <v>0</v>
      </c>
      <c r="AA2462" s="111">
        <f>IF($D2462=AA$1,SUMIFS($H$3:$H2462,$G$3:$G2462,AA$1,$C$3:$C2462,"Sell"),0)</f>
        <v>0</v>
      </c>
      <c r="AB2462" s="111">
        <f t="shared" si="422"/>
        <v>0</v>
      </c>
      <c r="AC2462" s="111">
        <f>SUMIFS('Deductions and Deposits'!$H:$H,'Deductions and Deposits'!$G:$G,D2462,'Deductions and Deposits'!$F:$F,"&lt;="&amp;B2462)+SUMIFS($F$3:F2462,$D$3:D2462,D2462,$C$3:C2462,"Coin Deposit",$E$3:E2462,"")</f>
        <v>0</v>
      </c>
      <c r="AD2462" s="111">
        <f>SUMIFS('Deductions and Deposits'!$D:$D,'Deductions and Deposits'!$C:$C,D2462)+SUMIFS($F:$F,$D:$D,D2462,$C:$C,"Coin Deduction")</f>
        <v>0</v>
      </c>
      <c r="AE2462" s="111">
        <f>Table5[[#This Row],[Column4]]+Table5[[#This Row],[Column14]]+Table5[[#This Row],[Column19]]+Table5[[#This Row],[Column12]]</f>
        <v>0</v>
      </c>
      <c r="AF2462" s="111">
        <f>Table5[[#This Row],[Column5]]+Table5[[#This Row],[Column13]]+Table5[[#This Row],[Column21]]+Table5[[#This Row],[Column18]]</f>
        <v>0</v>
      </c>
      <c r="AG2462" s="111">
        <f t="shared" si="423"/>
        <v>0</v>
      </c>
      <c r="AH2462" s="111">
        <f t="shared" si="424"/>
        <v>0</v>
      </c>
      <c r="AI2462" s="111">
        <f>Table5[[#This Row],[Column17]]-Table5[[#This Row],[Column20]]</f>
        <v>0</v>
      </c>
      <c r="AJ2462" s="111">
        <f t="shared" si="425"/>
        <v>0</v>
      </c>
      <c r="AK2462" s="111">
        <f t="shared" si="418"/>
        <v>0</v>
      </c>
      <c r="AL2462" s="111">
        <f t="shared" si="426"/>
        <v>0</v>
      </c>
      <c r="AM2462" s="111" t="str">
        <f t="shared" si="427"/>
        <v/>
      </c>
      <c r="AN2462" s="111" t="str">
        <f t="shared" ca="1" si="428"/>
        <v/>
      </c>
    </row>
    <row r="2463" spans="1:40" ht="20.25" customHeight="1" x14ac:dyDescent="0.3">
      <c r="A2463" s="107"/>
      <c r="B2463" s="144"/>
      <c r="C2463" s="119"/>
      <c r="D2463" s="120"/>
      <c r="E2463" s="119"/>
      <c r="F2463" s="119"/>
      <c r="G2463" s="120"/>
      <c r="H2463" s="119"/>
      <c r="I2463" s="109"/>
      <c r="L2463" s="108"/>
      <c r="M2463" s="108"/>
      <c r="N2463" s="108"/>
      <c r="O2463" s="108"/>
      <c r="P2463" s="108"/>
      <c r="Q2463" s="108"/>
      <c r="R2463" s="108"/>
      <c r="S2463" s="108"/>
      <c r="T2463" s="100">
        <f t="shared" si="419"/>
        <v>0</v>
      </c>
      <c r="U2463" s="111"/>
      <c r="V2463" s="111"/>
      <c r="W2463" s="111">
        <f>SUMIFS($F$3:F2463,$D$3:D2463,D2463,$C$3:C2463,"Buy")+SUMIFS($F$3:F2463,$D$3:D2463,D2463,$C$3:C2463,"Coin Deposit",$E$3:E2463,"&lt;&gt;")</f>
        <v>0</v>
      </c>
      <c r="X2463" s="111">
        <f t="shared" si="420"/>
        <v>0</v>
      </c>
      <c r="Y2463" s="111">
        <f>IF($D2463=Y$1,SUMIFS($H$3:$H2463,$G$3:$G2463,Y$1,$C$3:$C2463,"Sell"),0)</f>
        <v>0</v>
      </c>
      <c r="Z2463" s="111">
        <f t="shared" si="421"/>
        <v>0</v>
      </c>
      <c r="AA2463" s="111">
        <f>IF($D2463=AA$1,SUMIFS($H$3:$H2463,$G$3:$G2463,AA$1,$C$3:$C2463,"Sell"),0)</f>
        <v>0</v>
      </c>
      <c r="AB2463" s="111">
        <f t="shared" si="422"/>
        <v>0</v>
      </c>
      <c r="AC2463" s="111">
        <f>SUMIFS('Deductions and Deposits'!$H:$H,'Deductions and Deposits'!$G:$G,D2463,'Deductions and Deposits'!$F:$F,"&lt;="&amp;B2463)+SUMIFS($F$3:F2463,$D$3:D2463,D2463,$C$3:C2463,"Coin Deposit",$E$3:E2463,"")</f>
        <v>0</v>
      </c>
      <c r="AD2463" s="111">
        <f>SUMIFS('Deductions and Deposits'!$D:$D,'Deductions and Deposits'!$C:$C,D2463)+SUMIFS($F:$F,$D:$D,D2463,$C:$C,"Coin Deduction")</f>
        <v>0</v>
      </c>
      <c r="AE2463" s="111">
        <f>Table5[[#This Row],[Column4]]+Table5[[#This Row],[Column14]]+Table5[[#This Row],[Column19]]+Table5[[#This Row],[Column12]]</f>
        <v>0</v>
      </c>
      <c r="AF2463" s="111">
        <f>Table5[[#This Row],[Column5]]+Table5[[#This Row],[Column13]]+Table5[[#This Row],[Column21]]+Table5[[#This Row],[Column18]]</f>
        <v>0</v>
      </c>
      <c r="AG2463" s="111">
        <f t="shared" si="423"/>
        <v>0</v>
      </c>
      <c r="AH2463" s="111">
        <f t="shared" si="424"/>
        <v>0</v>
      </c>
      <c r="AI2463" s="111">
        <f>Table5[[#This Row],[Column17]]-Table5[[#This Row],[Column20]]</f>
        <v>0</v>
      </c>
      <c r="AJ2463" s="111">
        <f t="shared" si="425"/>
        <v>0</v>
      </c>
      <c r="AK2463" s="111">
        <f t="shared" si="418"/>
        <v>0</v>
      </c>
      <c r="AL2463" s="111">
        <f t="shared" si="426"/>
        <v>0</v>
      </c>
      <c r="AM2463" s="111" t="str">
        <f t="shared" si="427"/>
        <v/>
      </c>
      <c r="AN2463" s="111" t="str">
        <f t="shared" ca="1" si="428"/>
        <v/>
      </c>
    </row>
    <row r="2464" spans="1:40" ht="20.25" customHeight="1" x14ac:dyDescent="0.3">
      <c r="A2464" s="107"/>
      <c r="B2464" s="144"/>
      <c r="C2464" s="119"/>
      <c r="D2464" s="120"/>
      <c r="E2464" s="119"/>
      <c r="F2464" s="119"/>
      <c r="G2464" s="120"/>
      <c r="H2464" s="119"/>
      <c r="I2464" s="109"/>
      <c r="L2464" s="108"/>
      <c r="M2464" s="108"/>
      <c r="N2464" s="108"/>
      <c r="O2464" s="108"/>
      <c r="P2464" s="108"/>
      <c r="Q2464" s="108"/>
      <c r="R2464" s="108"/>
      <c r="S2464" s="108"/>
      <c r="T2464" s="100">
        <f t="shared" si="419"/>
        <v>0</v>
      </c>
      <c r="U2464" s="111"/>
      <c r="V2464" s="111"/>
      <c r="W2464" s="111">
        <f>SUMIFS($F$3:F2464,$D$3:D2464,D2464,$C$3:C2464,"Buy")+SUMIFS($F$3:F2464,$D$3:D2464,D2464,$C$3:C2464,"Coin Deposit",$E$3:E2464,"&lt;&gt;")</f>
        <v>0</v>
      </c>
      <c r="X2464" s="111">
        <f t="shared" si="420"/>
        <v>0</v>
      </c>
      <c r="Y2464" s="111">
        <f>IF($D2464=Y$1,SUMIFS($H$3:$H2464,$G$3:$G2464,Y$1,$C$3:$C2464,"Sell"),0)</f>
        <v>0</v>
      </c>
      <c r="Z2464" s="111">
        <f t="shared" si="421"/>
        <v>0</v>
      </c>
      <c r="AA2464" s="111">
        <f>IF($D2464=AA$1,SUMIFS($H$3:$H2464,$G$3:$G2464,AA$1,$C$3:$C2464,"Sell"),0)</f>
        <v>0</v>
      </c>
      <c r="AB2464" s="111">
        <f t="shared" si="422"/>
        <v>0</v>
      </c>
      <c r="AC2464" s="111">
        <f>SUMIFS('Deductions and Deposits'!$H:$H,'Deductions and Deposits'!$G:$G,D2464,'Deductions and Deposits'!$F:$F,"&lt;="&amp;B2464)+SUMIFS($F$3:F2464,$D$3:D2464,D2464,$C$3:C2464,"Coin Deposit",$E$3:E2464,"")</f>
        <v>0</v>
      </c>
      <c r="AD2464" s="111">
        <f>SUMIFS('Deductions and Deposits'!$D:$D,'Deductions and Deposits'!$C:$C,D2464)+SUMIFS($F:$F,$D:$D,D2464,$C:$C,"Coin Deduction")</f>
        <v>0</v>
      </c>
      <c r="AE2464" s="111">
        <f>Table5[[#This Row],[Column4]]+Table5[[#This Row],[Column14]]+Table5[[#This Row],[Column19]]+Table5[[#This Row],[Column12]]</f>
        <v>0</v>
      </c>
      <c r="AF2464" s="111">
        <f>Table5[[#This Row],[Column5]]+Table5[[#This Row],[Column13]]+Table5[[#This Row],[Column21]]+Table5[[#This Row],[Column18]]</f>
        <v>0</v>
      </c>
      <c r="AG2464" s="111">
        <f t="shared" si="423"/>
        <v>0</v>
      </c>
      <c r="AH2464" s="111">
        <f t="shared" si="424"/>
        <v>0</v>
      </c>
      <c r="AI2464" s="111">
        <f>Table5[[#This Row],[Column17]]-Table5[[#This Row],[Column20]]</f>
        <v>0</v>
      </c>
      <c r="AJ2464" s="111">
        <f t="shared" si="425"/>
        <v>0</v>
      </c>
      <c r="AK2464" s="111">
        <f t="shared" si="418"/>
        <v>0</v>
      </c>
      <c r="AL2464" s="111">
        <f t="shared" si="426"/>
        <v>0</v>
      </c>
      <c r="AM2464" s="111" t="str">
        <f t="shared" si="427"/>
        <v/>
      </c>
      <c r="AN2464" s="111" t="str">
        <f t="shared" ca="1" si="428"/>
        <v/>
      </c>
    </row>
    <row r="2465" spans="1:40" ht="20.25" customHeight="1" x14ac:dyDescent="0.3">
      <c r="A2465" s="107"/>
      <c r="B2465" s="144"/>
      <c r="C2465" s="119"/>
      <c r="D2465" s="120"/>
      <c r="E2465" s="119"/>
      <c r="F2465" s="119"/>
      <c r="G2465" s="120"/>
      <c r="H2465" s="119"/>
      <c r="I2465" s="109"/>
      <c r="L2465" s="108"/>
      <c r="M2465" s="108"/>
      <c r="N2465" s="108"/>
      <c r="O2465" s="108"/>
      <c r="P2465" s="108"/>
      <c r="Q2465" s="108"/>
      <c r="R2465" s="108"/>
      <c r="S2465" s="108"/>
      <c r="T2465" s="100">
        <f t="shared" si="419"/>
        <v>0</v>
      </c>
      <c r="U2465" s="111"/>
      <c r="V2465" s="111"/>
      <c r="W2465" s="111">
        <f>SUMIFS($F$3:F2465,$D$3:D2465,D2465,$C$3:C2465,"Buy")+SUMIFS($F$3:F2465,$D$3:D2465,D2465,$C$3:C2465,"Coin Deposit",$E$3:E2465,"&lt;&gt;")</f>
        <v>0</v>
      </c>
      <c r="X2465" s="111">
        <f t="shared" si="420"/>
        <v>0</v>
      </c>
      <c r="Y2465" s="111">
        <f>IF($D2465=Y$1,SUMIFS($H$3:$H2465,$G$3:$G2465,Y$1,$C$3:$C2465,"Sell"),0)</f>
        <v>0</v>
      </c>
      <c r="Z2465" s="111">
        <f t="shared" si="421"/>
        <v>0</v>
      </c>
      <c r="AA2465" s="111">
        <f>IF($D2465=AA$1,SUMIFS($H$3:$H2465,$G$3:$G2465,AA$1,$C$3:$C2465,"Sell"),0)</f>
        <v>0</v>
      </c>
      <c r="AB2465" s="111">
        <f t="shared" si="422"/>
        <v>0</v>
      </c>
      <c r="AC2465" s="111">
        <f>SUMIFS('Deductions and Deposits'!$H:$H,'Deductions and Deposits'!$G:$G,D2465,'Deductions and Deposits'!$F:$F,"&lt;="&amp;B2465)+SUMIFS($F$3:F2465,$D$3:D2465,D2465,$C$3:C2465,"Coin Deposit",$E$3:E2465,"")</f>
        <v>0</v>
      </c>
      <c r="AD2465" s="111">
        <f>SUMIFS('Deductions and Deposits'!$D:$D,'Deductions and Deposits'!$C:$C,D2465)+SUMIFS($F:$F,$D:$D,D2465,$C:$C,"Coin Deduction")</f>
        <v>0</v>
      </c>
      <c r="AE2465" s="111">
        <f>Table5[[#This Row],[Column4]]+Table5[[#This Row],[Column14]]+Table5[[#This Row],[Column19]]+Table5[[#This Row],[Column12]]</f>
        <v>0</v>
      </c>
      <c r="AF2465" s="111">
        <f>Table5[[#This Row],[Column5]]+Table5[[#This Row],[Column13]]+Table5[[#This Row],[Column21]]+Table5[[#This Row],[Column18]]</f>
        <v>0</v>
      </c>
      <c r="AG2465" s="111">
        <f t="shared" si="423"/>
        <v>0</v>
      </c>
      <c r="AH2465" s="111">
        <f t="shared" si="424"/>
        <v>0</v>
      </c>
      <c r="AI2465" s="111">
        <f>Table5[[#This Row],[Column17]]-Table5[[#This Row],[Column20]]</f>
        <v>0</v>
      </c>
      <c r="AJ2465" s="111">
        <f t="shared" si="425"/>
        <v>0</v>
      </c>
      <c r="AK2465" s="111">
        <f t="shared" si="418"/>
        <v>0</v>
      </c>
      <c r="AL2465" s="111">
        <f t="shared" si="426"/>
        <v>0</v>
      </c>
      <c r="AM2465" s="111" t="str">
        <f t="shared" si="427"/>
        <v/>
      </c>
      <c r="AN2465" s="111" t="str">
        <f t="shared" ca="1" si="428"/>
        <v/>
      </c>
    </row>
    <row r="2466" spans="1:40" ht="20.25" customHeight="1" x14ac:dyDescent="0.3">
      <c r="A2466" s="107"/>
      <c r="B2466" s="144"/>
      <c r="C2466" s="119"/>
      <c r="D2466" s="120"/>
      <c r="E2466" s="119"/>
      <c r="F2466" s="119"/>
      <c r="G2466" s="120"/>
      <c r="H2466" s="119"/>
      <c r="I2466" s="109"/>
      <c r="L2466" s="108"/>
      <c r="M2466" s="108"/>
      <c r="N2466" s="108"/>
      <c r="O2466" s="108"/>
      <c r="P2466" s="108"/>
      <c r="Q2466" s="108"/>
      <c r="R2466" s="108"/>
      <c r="S2466" s="108"/>
      <c r="T2466" s="100">
        <f t="shared" si="419"/>
        <v>0</v>
      </c>
      <c r="U2466" s="111"/>
      <c r="V2466" s="111"/>
      <c r="W2466" s="111">
        <f>SUMIFS($F$3:F2466,$D$3:D2466,D2466,$C$3:C2466,"Buy")+SUMIFS($F$3:F2466,$D$3:D2466,D2466,$C$3:C2466,"Coin Deposit",$E$3:E2466,"&lt;&gt;")</f>
        <v>0</v>
      </c>
      <c r="X2466" s="111">
        <f t="shared" si="420"/>
        <v>0</v>
      </c>
      <c r="Y2466" s="111">
        <f>IF($D2466=Y$1,SUMIFS($H$3:$H2466,$G$3:$G2466,Y$1,$C$3:$C2466,"Sell"),0)</f>
        <v>0</v>
      </c>
      <c r="Z2466" s="111">
        <f t="shared" si="421"/>
        <v>0</v>
      </c>
      <c r="AA2466" s="111">
        <f>IF($D2466=AA$1,SUMIFS($H$3:$H2466,$G$3:$G2466,AA$1,$C$3:$C2466,"Sell"),0)</f>
        <v>0</v>
      </c>
      <c r="AB2466" s="111">
        <f t="shared" si="422"/>
        <v>0</v>
      </c>
      <c r="AC2466" s="111">
        <f>SUMIFS('Deductions and Deposits'!$H:$H,'Deductions and Deposits'!$G:$G,D2466,'Deductions and Deposits'!$F:$F,"&lt;="&amp;B2466)+SUMIFS($F$3:F2466,$D$3:D2466,D2466,$C$3:C2466,"Coin Deposit",$E$3:E2466,"")</f>
        <v>0</v>
      </c>
      <c r="AD2466" s="111">
        <f>SUMIFS('Deductions and Deposits'!$D:$D,'Deductions and Deposits'!$C:$C,D2466)+SUMIFS($F:$F,$D:$D,D2466,$C:$C,"Coin Deduction")</f>
        <v>0</v>
      </c>
      <c r="AE2466" s="111">
        <f>Table5[[#This Row],[Column4]]+Table5[[#This Row],[Column14]]+Table5[[#This Row],[Column19]]+Table5[[#This Row],[Column12]]</f>
        <v>0</v>
      </c>
      <c r="AF2466" s="111">
        <f>Table5[[#This Row],[Column5]]+Table5[[#This Row],[Column13]]+Table5[[#This Row],[Column21]]+Table5[[#This Row],[Column18]]</f>
        <v>0</v>
      </c>
      <c r="AG2466" s="111">
        <f t="shared" si="423"/>
        <v>0</v>
      </c>
      <c r="AH2466" s="111">
        <f t="shared" si="424"/>
        <v>0</v>
      </c>
      <c r="AI2466" s="111">
        <f>Table5[[#This Row],[Column17]]-Table5[[#This Row],[Column20]]</f>
        <v>0</v>
      </c>
      <c r="AJ2466" s="111">
        <f t="shared" si="425"/>
        <v>0</v>
      </c>
      <c r="AK2466" s="111">
        <f t="shared" si="418"/>
        <v>0</v>
      </c>
      <c r="AL2466" s="111">
        <f t="shared" si="426"/>
        <v>0</v>
      </c>
      <c r="AM2466" s="111" t="str">
        <f t="shared" si="427"/>
        <v/>
      </c>
      <c r="AN2466" s="111" t="str">
        <f t="shared" ca="1" si="428"/>
        <v/>
      </c>
    </row>
    <row r="2467" spans="1:40" ht="20.25" customHeight="1" x14ac:dyDescent="0.3">
      <c r="A2467" s="107"/>
      <c r="B2467" s="144"/>
      <c r="C2467" s="119"/>
      <c r="D2467" s="120"/>
      <c r="E2467" s="119"/>
      <c r="F2467" s="119"/>
      <c r="G2467" s="120"/>
      <c r="H2467" s="119"/>
      <c r="I2467" s="109"/>
      <c r="L2467" s="108"/>
      <c r="M2467" s="108"/>
      <c r="N2467" s="108"/>
      <c r="O2467" s="108"/>
      <c r="P2467" s="108"/>
      <c r="Q2467" s="108"/>
      <c r="R2467" s="108"/>
      <c r="S2467" s="108"/>
      <c r="T2467" s="100">
        <f t="shared" si="419"/>
        <v>0</v>
      </c>
      <c r="U2467" s="111"/>
      <c r="V2467" s="111"/>
      <c r="W2467" s="111">
        <f>SUMIFS($F$3:F2467,$D$3:D2467,D2467,$C$3:C2467,"Buy")+SUMIFS($F$3:F2467,$D$3:D2467,D2467,$C$3:C2467,"Coin Deposit",$E$3:E2467,"&lt;&gt;")</f>
        <v>0</v>
      </c>
      <c r="X2467" s="111">
        <f t="shared" si="420"/>
        <v>0</v>
      </c>
      <c r="Y2467" s="111">
        <f>IF($D2467=Y$1,SUMIFS($H$3:$H2467,$G$3:$G2467,Y$1,$C$3:$C2467,"Sell"),0)</f>
        <v>0</v>
      </c>
      <c r="Z2467" s="111">
        <f t="shared" si="421"/>
        <v>0</v>
      </c>
      <c r="AA2467" s="111">
        <f>IF($D2467=AA$1,SUMIFS($H$3:$H2467,$G$3:$G2467,AA$1,$C$3:$C2467,"Sell"),0)</f>
        <v>0</v>
      </c>
      <c r="AB2467" s="111">
        <f t="shared" si="422"/>
        <v>0</v>
      </c>
      <c r="AC2467" s="111">
        <f>SUMIFS('Deductions and Deposits'!$H:$H,'Deductions and Deposits'!$G:$G,D2467,'Deductions and Deposits'!$F:$F,"&lt;="&amp;B2467)+SUMIFS($F$3:F2467,$D$3:D2467,D2467,$C$3:C2467,"Coin Deposit",$E$3:E2467,"")</f>
        <v>0</v>
      </c>
      <c r="AD2467" s="111">
        <f>SUMIFS('Deductions and Deposits'!$D:$D,'Deductions and Deposits'!$C:$C,D2467)+SUMIFS($F:$F,$D:$D,D2467,$C:$C,"Coin Deduction")</f>
        <v>0</v>
      </c>
      <c r="AE2467" s="111">
        <f>Table5[[#This Row],[Column4]]+Table5[[#This Row],[Column14]]+Table5[[#This Row],[Column19]]+Table5[[#This Row],[Column12]]</f>
        <v>0</v>
      </c>
      <c r="AF2467" s="111">
        <f>Table5[[#This Row],[Column5]]+Table5[[#This Row],[Column13]]+Table5[[#This Row],[Column21]]+Table5[[#This Row],[Column18]]</f>
        <v>0</v>
      </c>
      <c r="AG2467" s="111">
        <f t="shared" si="423"/>
        <v>0</v>
      </c>
      <c r="AH2467" s="111">
        <f t="shared" si="424"/>
        <v>0</v>
      </c>
      <c r="AI2467" s="111">
        <f>Table5[[#This Row],[Column17]]-Table5[[#This Row],[Column20]]</f>
        <v>0</v>
      </c>
      <c r="AJ2467" s="111">
        <f t="shared" si="425"/>
        <v>0</v>
      </c>
      <c r="AK2467" s="111">
        <f t="shared" si="418"/>
        <v>0</v>
      </c>
      <c r="AL2467" s="111">
        <f t="shared" si="426"/>
        <v>0</v>
      </c>
      <c r="AM2467" s="111" t="str">
        <f t="shared" si="427"/>
        <v/>
      </c>
      <c r="AN2467" s="111" t="str">
        <f t="shared" ca="1" si="428"/>
        <v/>
      </c>
    </row>
    <row r="2468" spans="1:40" ht="20.25" customHeight="1" x14ac:dyDescent="0.3">
      <c r="A2468" s="107"/>
      <c r="B2468" s="144"/>
      <c r="C2468" s="119"/>
      <c r="D2468" s="120"/>
      <c r="E2468" s="119"/>
      <c r="F2468" s="119"/>
      <c r="G2468" s="120"/>
      <c r="H2468" s="119"/>
      <c r="I2468" s="109"/>
      <c r="L2468" s="108"/>
      <c r="M2468" s="108"/>
      <c r="N2468" s="108"/>
      <c r="O2468" s="108"/>
      <c r="P2468" s="108"/>
      <c r="Q2468" s="108"/>
      <c r="R2468" s="108"/>
      <c r="S2468" s="108"/>
      <c r="T2468" s="100">
        <f t="shared" si="419"/>
        <v>0</v>
      </c>
      <c r="U2468" s="111"/>
      <c r="V2468" s="111"/>
      <c r="W2468" s="111">
        <f>SUMIFS($F$3:F2468,$D$3:D2468,D2468,$C$3:C2468,"Buy")+SUMIFS($F$3:F2468,$D$3:D2468,D2468,$C$3:C2468,"Coin Deposit",$E$3:E2468,"&lt;&gt;")</f>
        <v>0</v>
      </c>
      <c r="X2468" s="111">
        <f t="shared" si="420"/>
        <v>0</v>
      </c>
      <c r="Y2468" s="111">
        <f>IF($D2468=Y$1,SUMIFS($H$3:$H2468,$G$3:$G2468,Y$1,$C$3:$C2468,"Sell"),0)</f>
        <v>0</v>
      </c>
      <c r="Z2468" s="111">
        <f t="shared" si="421"/>
        <v>0</v>
      </c>
      <c r="AA2468" s="111">
        <f>IF($D2468=AA$1,SUMIFS($H$3:$H2468,$G$3:$G2468,AA$1,$C$3:$C2468,"Sell"),0)</f>
        <v>0</v>
      </c>
      <c r="AB2468" s="111">
        <f t="shared" si="422"/>
        <v>0</v>
      </c>
      <c r="AC2468" s="111">
        <f>SUMIFS('Deductions and Deposits'!$H:$H,'Deductions and Deposits'!$G:$G,D2468,'Deductions and Deposits'!$F:$F,"&lt;="&amp;B2468)+SUMIFS($F$3:F2468,$D$3:D2468,D2468,$C$3:C2468,"Coin Deposit",$E$3:E2468,"")</f>
        <v>0</v>
      </c>
      <c r="AD2468" s="111">
        <f>SUMIFS('Deductions and Deposits'!$D:$D,'Deductions and Deposits'!$C:$C,D2468)+SUMIFS($F:$F,$D:$D,D2468,$C:$C,"Coin Deduction")</f>
        <v>0</v>
      </c>
      <c r="AE2468" s="111">
        <f>Table5[[#This Row],[Column4]]+Table5[[#This Row],[Column14]]+Table5[[#This Row],[Column19]]+Table5[[#This Row],[Column12]]</f>
        <v>0</v>
      </c>
      <c r="AF2468" s="111">
        <f>Table5[[#This Row],[Column5]]+Table5[[#This Row],[Column13]]+Table5[[#This Row],[Column21]]+Table5[[#This Row],[Column18]]</f>
        <v>0</v>
      </c>
      <c r="AG2468" s="111">
        <f t="shared" si="423"/>
        <v>0</v>
      </c>
      <c r="AH2468" s="111">
        <f t="shared" si="424"/>
        <v>0</v>
      </c>
      <c r="AI2468" s="111">
        <f>Table5[[#This Row],[Column17]]-Table5[[#This Row],[Column20]]</f>
        <v>0</v>
      </c>
      <c r="AJ2468" s="111">
        <f t="shared" si="425"/>
        <v>0</v>
      </c>
      <c r="AK2468" s="111">
        <f t="shared" si="418"/>
        <v>0</v>
      </c>
      <c r="AL2468" s="111">
        <f t="shared" si="426"/>
        <v>0</v>
      </c>
      <c r="AM2468" s="111" t="str">
        <f t="shared" si="427"/>
        <v/>
      </c>
      <c r="AN2468" s="111" t="str">
        <f t="shared" ca="1" si="428"/>
        <v/>
      </c>
    </row>
    <row r="2469" spans="1:40" ht="20.25" customHeight="1" x14ac:dyDescent="0.3">
      <c r="A2469" s="107"/>
      <c r="B2469" s="144"/>
      <c r="C2469" s="119"/>
      <c r="D2469" s="120"/>
      <c r="E2469" s="119"/>
      <c r="F2469" s="119"/>
      <c r="G2469" s="120"/>
      <c r="H2469" s="119"/>
      <c r="I2469" s="109"/>
      <c r="L2469" s="108"/>
      <c r="M2469" s="108"/>
      <c r="N2469" s="108"/>
      <c r="O2469" s="108"/>
      <c r="P2469" s="108"/>
      <c r="Q2469" s="108"/>
      <c r="R2469" s="108"/>
      <c r="S2469" s="108"/>
      <c r="T2469" s="100">
        <f t="shared" si="419"/>
        <v>0</v>
      </c>
      <c r="U2469" s="111"/>
      <c r="V2469" s="111"/>
      <c r="W2469" s="111">
        <f>SUMIFS($F$3:F2469,$D$3:D2469,D2469,$C$3:C2469,"Buy")+SUMIFS($F$3:F2469,$D$3:D2469,D2469,$C$3:C2469,"Coin Deposit",$E$3:E2469,"&lt;&gt;")</f>
        <v>0</v>
      </c>
      <c r="X2469" s="111">
        <f t="shared" si="420"/>
        <v>0</v>
      </c>
      <c r="Y2469" s="111">
        <f>IF($D2469=Y$1,SUMIFS($H$3:$H2469,$G$3:$G2469,Y$1,$C$3:$C2469,"Sell"),0)</f>
        <v>0</v>
      </c>
      <c r="Z2469" s="111">
        <f t="shared" si="421"/>
        <v>0</v>
      </c>
      <c r="AA2469" s="111">
        <f>IF($D2469=AA$1,SUMIFS($H$3:$H2469,$G$3:$G2469,AA$1,$C$3:$C2469,"Sell"),0)</f>
        <v>0</v>
      </c>
      <c r="AB2469" s="111">
        <f t="shared" si="422"/>
        <v>0</v>
      </c>
      <c r="AC2469" s="111">
        <f>SUMIFS('Deductions and Deposits'!$H:$H,'Deductions and Deposits'!$G:$G,D2469,'Deductions and Deposits'!$F:$F,"&lt;="&amp;B2469)+SUMIFS($F$3:F2469,$D$3:D2469,D2469,$C$3:C2469,"Coin Deposit",$E$3:E2469,"")</f>
        <v>0</v>
      </c>
      <c r="AD2469" s="111">
        <f>SUMIFS('Deductions and Deposits'!$D:$D,'Deductions and Deposits'!$C:$C,D2469)+SUMIFS($F:$F,$D:$D,D2469,$C:$C,"Coin Deduction")</f>
        <v>0</v>
      </c>
      <c r="AE2469" s="111">
        <f>Table5[[#This Row],[Column4]]+Table5[[#This Row],[Column14]]+Table5[[#This Row],[Column19]]+Table5[[#This Row],[Column12]]</f>
        <v>0</v>
      </c>
      <c r="AF2469" s="111">
        <f>Table5[[#This Row],[Column5]]+Table5[[#This Row],[Column13]]+Table5[[#This Row],[Column21]]+Table5[[#This Row],[Column18]]</f>
        <v>0</v>
      </c>
      <c r="AG2469" s="111">
        <f t="shared" si="423"/>
        <v>0</v>
      </c>
      <c r="AH2469" s="111">
        <f t="shared" si="424"/>
        <v>0</v>
      </c>
      <c r="AI2469" s="111">
        <f>Table5[[#This Row],[Column17]]-Table5[[#This Row],[Column20]]</f>
        <v>0</v>
      </c>
      <c r="AJ2469" s="111">
        <f t="shared" si="425"/>
        <v>0</v>
      </c>
      <c r="AK2469" s="111">
        <f t="shared" si="418"/>
        <v>0</v>
      </c>
      <c r="AL2469" s="111">
        <f t="shared" si="426"/>
        <v>0</v>
      </c>
      <c r="AM2469" s="111" t="str">
        <f t="shared" si="427"/>
        <v/>
      </c>
      <c r="AN2469" s="111" t="str">
        <f t="shared" ca="1" si="428"/>
        <v/>
      </c>
    </row>
    <row r="2470" spans="1:40" ht="20.25" customHeight="1" x14ac:dyDescent="0.3">
      <c r="A2470" s="107"/>
      <c r="B2470" s="144"/>
      <c r="C2470" s="119"/>
      <c r="D2470" s="120"/>
      <c r="E2470" s="119"/>
      <c r="F2470" s="119"/>
      <c r="G2470" s="120"/>
      <c r="H2470" s="119"/>
      <c r="I2470" s="109"/>
      <c r="L2470" s="108"/>
      <c r="M2470" s="108"/>
      <c r="N2470" s="108"/>
      <c r="O2470" s="108"/>
      <c r="P2470" s="108"/>
      <c r="Q2470" s="108"/>
      <c r="R2470" s="108"/>
      <c r="S2470" s="108"/>
      <c r="T2470" s="100">
        <f t="shared" si="419"/>
        <v>0</v>
      </c>
      <c r="U2470" s="111"/>
      <c r="V2470" s="111"/>
      <c r="W2470" s="111">
        <f>SUMIFS($F$3:F2470,$D$3:D2470,D2470,$C$3:C2470,"Buy")+SUMIFS($F$3:F2470,$D$3:D2470,D2470,$C$3:C2470,"Coin Deposit",$E$3:E2470,"&lt;&gt;")</f>
        <v>0</v>
      </c>
      <c r="X2470" s="111">
        <f t="shared" si="420"/>
        <v>0</v>
      </c>
      <c r="Y2470" s="111">
        <f>IF($D2470=Y$1,SUMIFS($H$3:$H2470,$G$3:$G2470,Y$1,$C$3:$C2470,"Sell"),0)</f>
        <v>0</v>
      </c>
      <c r="Z2470" s="111">
        <f t="shared" si="421"/>
        <v>0</v>
      </c>
      <c r="AA2470" s="111">
        <f>IF($D2470=AA$1,SUMIFS($H$3:$H2470,$G$3:$G2470,AA$1,$C$3:$C2470,"Sell"),0)</f>
        <v>0</v>
      </c>
      <c r="AB2470" s="111">
        <f t="shared" si="422"/>
        <v>0</v>
      </c>
      <c r="AC2470" s="111">
        <f>SUMIFS('Deductions and Deposits'!$H:$H,'Deductions and Deposits'!$G:$G,D2470,'Deductions and Deposits'!$F:$F,"&lt;="&amp;B2470)+SUMIFS($F$3:F2470,$D$3:D2470,D2470,$C$3:C2470,"Coin Deposit",$E$3:E2470,"")</f>
        <v>0</v>
      </c>
      <c r="AD2470" s="111">
        <f>SUMIFS('Deductions and Deposits'!$D:$D,'Deductions and Deposits'!$C:$C,D2470)+SUMIFS($F:$F,$D:$D,D2470,$C:$C,"Coin Deduction")</f>
        <v>0</v>
      </c>
      <c r="AE2470" s="111">
        <f>Table5[[#This Row],[Column4]]+Table5[[#This Row],[Column14]]+Table5[[#This Row],[Column19]]+Table5[[#This Row],[Column12]]</f>
        <v>0</v>
      </c>
      <c r="AF2470" s="111">
        <f>Table5[[#This Row],[Column5]]+Table5[[#This Row],[Column13]]+Table5[[#This Row],[Column21]]+Table5[[#This Row],[Column18]]</f>
        <v>0</v>
      </c>
      <c r="AG2470" s="111">
        <f t="shared" si="423"/>
        <v>0</v>
      </c>
      <c r="AH2470" s="111">
        <f t="shared" si="424"/>
        <v>0</v>
      </c>
      <c r="AI2470" s="111">
        <f>Table5[[#This Row],[Column17]]-Table5[[#This Row],[Column20]]</f>
        <v>0</v>
      </c>
      <c r="AJ2470" s="111">
        <f t="shared" si="425"/>
        <v>0</v>
      </c>
      <c r="AK2470" s="111">
        <f t="shared" si="418"/>
        <v>0</v>
      </c>
      <c r="AL2470" s="111">
        <f t="shared" si="426"/>
        <v>0</v>
      </c>
      <c r="AM2470" s="111" t="str">
        <f t="shared" si="427"/>
        <v/>
      </c>
      <c r="AN2470" s="111" t="str">
        <f t="shared" ca="1" si="428"/>
        <v/>
      </c>
    </row>
    <row r="2471" spans="1:40" ht="20.25" customHeight="1" x14ac:dyDescent="0.3">
      <c r="A2471" s="107"/>
      <c r="B2471" s="144"/>
      <c r="C2471" s="119"/>
      <c r="D2471" s="120"/>
      <c r="E2471" s="119"/>
      <c r="F2471" s="119"/>
      <c r="G2471" s="120"/>
      <c r="H2471" s="119"/>
      <c r="I2471" s="109"/>
      <c r="L2471" s="108"/>
      <c r="M2471" s="108"/>
      <c r="N2471" s="108"/>
      <c r="O2471" s="108"/>
      <c r="P2471" s="108"/>
      <c r="Q2471" s="108"/>
      <c r="R2471" s="108"/>
      <c r="S2471" s="108"/>
      <c r="T2471" s="100">
        <f t="shared" si="419"/>
        <v>0</v>
      </c>
      <c r="U2471" s="111"/>
      <c r="V2471" s="111"/>
      <c r="W2471" s="111">
        <f>SUMIFS($F$3:F2471,$D$3:D2471,D2471,$C$3:C2471,"Buy")+SUMIFS($F$3:F2471,$D$3:D2471,D2471,$C$3:C2471,"Coin Deposit",$E$3:E2471,"&lt;&gt;")</f>
        <v>0</v>
      </c>
      <c r="X2471" s="111">
        <f t="shared" si="420"/>
        <v>0</v>
      </c>
      <c r="Y2471" s="111">
        <f>IF($D2471=Y$1,SUMIFS($H$3:$H2471,$G$3:$G2471,Y$1,$C$3:$C2471,"Sell"),0)</f>
        <v>0</v>
      </c>
      <c r="Z2471" s="111">
        <f t="shared" si="421"/>
        <v>0</v>
      </c>
      <c r="AA2471" s="111">
        <f>IF($D2471=AA$1,SUMIFS($H$3:$H2471,$G$3:$G2471,AA$1,$C$3:$C2471,"Sell"),0)</f>
        <v>0</v>
      </c>
      <c r="AB2471" s="111">
        <f t="shared" si="422"/>
        <v>0</v>
      </c>
      <c r="AC2471" s="111">
        <f>SUMIFS('Deductions and Deposits'!$H:$H,'Deductions and Deposits'!$G:$G,D2471,'Deductions and Deposits'!$F:$F,"&lt;="&amp;B2471)+SUMIFS($F$3:F2471,$D$3:D2471,D2471,$C$3:C2471,"Coin Deposit",$E$3:E2471,"")</f>
        <v>0</v>
      </c>
      <c r="AD2471" s="111">
        <f>SUMIFS('Deductions and Deposits'!$D:$D,'Deductions and Deposits'!$C:$C,D2471)+SUMIFS($F:$F,$D:$D,D2471,$C:$C,"Coin Deduction")</f>
        <v>0</v>
      </c>
      <c r="AE2471" s="111">
        <f>Table5[[#This Row],[Column4]]+Table5[[#This Row],[Column14]]+Table5[[#This Row],[Column19]]+Table5[[#This Row],[Column12]]</f>
        <v>0</v>
      </c>
      <c r="AF2471" s="111">
        <f>Table5[[#This Row],[Column5]]+Table5[[#This Row],[Column13]]+Table5[[#This Row],[Column21]]+Table5[[#This Row],[Column18]]</f>
        <v>0</v>
      </c>
      <c r="AG2471" s="111">
        <f t="shared" si="423"/>
        <v>0</v>
      </c>
      <c r="AH2471" s="111">
        <f t="shared" si="424"/>
        <v>0</v>
      </c>
      <c r="AI2471" s="111">
        <f>Table5[[#This Row],[Column17]]-Table5[[#This Row],[Column20]]</f>
        <v>0</v>
      </c>
      <c r="AJ2471" s="111">
        <f t="shared" si="425"/>
        <v>0</v>
      </c>
      <c r="AK2471" s="111">
        <f t="shared" si="418"/>
        <v>0</v>
      </c>
      <c r="AL2471" s="111">
        <f t="shared" si="426"/>
        <v>0</v>
      </c>
      <c r="AM2471" s="111" t="str">
        <f t="shared" si="427"/>
        <v/>
      </c>
      <c r="AN2471" s="111" t="str">
        <f t="shared" ca="1" si="428"/>
        <v/>
      </c>
    </row>
    <row r="2472" spans="1:40" ht="20.25" customHeight="1" x14ac:dyDescent="0.3">
      <c r="A2472" s="107"/>
      <c r="B2472" s="144"/>
      <c r="C2472" s="119"/>
      <c r="D2472" s="120"/>
      <c r="E2472" s="119"/>
      <c r="F2472" s="119"/>
      <c r="G2472" s="120"/>
      <c r="H2472" s="119"/>
      <c r="I2472" s="109"/>
      <c r="L2472" s="108"/>
      <c r="M2472" s="108"/>
      <c r="N2472" s="108"/>
      <c r="O2472" s="108"/>
      <c r="P2472" s="108"/>
      <c r="Q2472" s="108"/>
      <c r="R2472" s="108"/>
      <c r="S2472" s="108"/>
      <c r="T2472" s="100">
        <f t="shared" si="419"/>
        <v>0</v>
      </c>
      <c r="U2472" s="111"/>
      <c r="V2472" s="111"/>
      <c r="W2472" s="111">
        <f>SUMIFS($F$3:F2472,$D$3:D2472,D2472,$C$3:C2472,"Buy")+SUMIFS($F$3:F2472,$D$3:D2472,D2472,$C$3:C2472,"Coin Deposit",$E$3:E2472,"&lt;&gt;")</f>
        <v>0</v>
      </c>
      <c r="X2472" s="111">
        <f t="shared" si="420"/>
        <v>0</v>
      </c>
      <c r="Y2472" s="111">
        <f>IF($D2472=Y$1,SUMIFS($H$3:$H2472,$G$3:$G2472,Y$1,$C$3:$C2472,"Sell"),0)</f>
        <v>0</v>
      </c>
      <c r="Z2472" s="111">
        <f t="shared" si="421"/>
        <v>0</v>
      </c>
      <c r="AA2472" s="111">
        <f>IF($D2472=AA$1,SUMIFS($H$3:$H2472,$G$3:$G2472,AA$1,$C$3:$C2472,"Sell"),0)</f>
        <v>0</v>
      </c>
      <c r="AB2472" s="111">
        <f t="shared" si="422"/>
        <v>0</v>
      </c>
      <c r="AC2472" s="111">
        <f>SUMIFS('Deductions and Deposits'!$H:$H,'Deductions and Deposits'!$G:$G,D2472,'Deductions and Deposits'!$F:$F,"&lt;="&amp;B2472)+SUMIFS($F$3:F2472,$D$3:D2472,D2472,$C$3:C2472,"Coin Deposit",$E$3:E2472,"")</f>
        <v>0</v>
      </c>
      <c r="AD2472" s="111">
        <f>SUMIFS('Deductions and Deposits'!$D:$D,'Deductions and Deposits'!$C:$C,D2472)+SUMIFS($F:$F,$D:$D,D2472,$C:$C,"Coin Deduction")</f>
        <v>0</v>
      </c>
      <c r="AE2472" s="111">
        <f>Table5[[#This Row],[Column4]]+Table5[[#This Row],[Column14]]+Table5[[#This Row],[Column19]]+Table5[[#This Row],[Column12]]</f>
        <v>0</v>
      </c>
      <c r="AF2472" s="111">
        <f>Table5[[#This Row],[Column5]]+Table5[[#This Row],[Column13]]+Table5[[#This Row],[Column21]]+Table5[[#This Row],[Column18]]</f>
        <v>0</v>
      </c>
      <c r="AG2472" s="111">
        <f t="shared" si="423"/>
        <v>0</v>
      </c>
      <c r="AH2472" s="111">
        <f t="shared" si="424"/>
        <v>0</v>
      </c>
      <c r="AI2472" s="111">
        <f>Table5[[#This Row],[Column17]]-Table5[[#This Row],[Column20]]</f>
        <v>0</v>
      </c>
      <c r="AJ2472" s="111">
        <f t="shared" si="425"/>
        <v>0</v>
      </c>
      <c r="AK2472" s="111">
        <f t="shared" si="418"/>
        <v>0</v>
      </c>
      <c r="AL2472" s="111">
        <f t="shared" si="426"/>
        <v>0</v>
      </c>
      <c r="AM2472" s="111" t="str">
        <f t="shared" si="427"/>
        <v/>
      </c>
      <c r="AN2472" s="111" t="str">
        <f t="shared" ca="1" si="428"/>
        <v/>
      </c>
    </row>
    <row r="2473" spans="1:40" ht="20.25" customHeight="1" x14ac:dyDescent="0.3">
      <c r="A2473" s="107"/>
      <c r="B2473" s="144"/>
      <c r="C2473" s="119"/>
      <c r="D2473" s="120"/>
      <c r="E2473" s="119"/>
      <c r="F2473" s="119"/>
      <c r="G2473" s="120"/>
      <c r="H2473" s="119"/>
      <c r="I2473" s="109"/>
      <c r="L2473" s="108"/>
      <c r="M2473" s="108"/>
      <c r="N2473" s="108"/>
      <c r="O2473" s="108"/>
      <c r="P2473" s="108"/>
      <c r="Q2473" s="108"/>
      <c r="R2473" s="108"/>
      <c r="S2473" s="108"/>
      <c r="T2473" s="100">
        <f t="shared" si="419"/>
        <v>0</v>
      </c>
      <c r="U2473" s="111"/>
      <c r="V2473" s="111"/>
      <c r="W2473" s="111">
        <f>SUMIFS($F$3:F2473,$D$3:D2473,D2473,$C$3:C2473,"Buy")+SUMIFS($F$3:F2473,$D$3:D2473,D2473,$C$3:C2473,"Coin Deposit",$E$3:E2473,"&lt;&gt;")</f>
        <v>0</v>
      </c>
      <c r="X2473" s="111">
        <f t="shared" si="420"/>
        <v>0</v>
      </c>
      <c r="Y2473" s="111">
        <f>IF($D2473=Y$1,SUMIFS($H$3:$H2473,$G$3:$G2473,Y$1,$C$3:$C2473,"Sell"),0)</f>
        <v>0</v>
      </c>
      <c r="Z2473" s="111">
        <f t="shared" si="421"/>
        <v>0</v>
      </c>
      <c r="AA2473" s="111">
        <f>IF($D2473=AA$1,SUMIFS($H$3:$H2473,$G$3:$G2473,AA$1,$C$3:$C2473,"Sell"),0)</f>
        <v>0</v>
      </c>
      <c r="AB2473" s="111">
        <f t="shared" si="422"/>
        <v>0</v>
      </c>
      <c r="AC2473" s="111">
        <f>SUMIFS('Deductions and Deposits'!$H:$H,'Deductions and Deposits'!$G:$G,D2473,'Deductions and Deposits'!$F:$F,"&lt;="&amp;B2473)+SUMIFS($F$3:F2473,$D$3:D2473,D2473,$C$3:C2473,"Coin Deposit",$E$3:E2473,"")</f>
        <v>0</v>
      </c>
      <c r="AD2473" s="111">
        <f>SUMIFS('Deductions and Deposits'!$D:$D,'Deductions and Deposits'!$C:$C,D2473)+SUMIFS($F:$F,$D:$D,D2473,$C:$C,"Coin Deduction")</f>
        <v>0</v>
      </c>
      <c r="AE2473" s="111">
        <f>Table5[[#This Row],[Column4]]+Table5[[#This Row],[Column14]]+Table5[[#This Row],[Column19]]+Table5[[#This Row],[Column12]]</f>
        <v>0</v>
      </c>
      <c r="AF2473" s="111">
        <f>Table5[[#This Row],[Column5]]+Table5[[#This Row],[Column13]]+Table5[[#This Row],[Column21]]+Table5[[#This Row],[Column18]]</f>
        <v>0</v>
      </c>
      <c r="AG2473" s="111">
        <f t="shared" si="423"/>
        <v>0</v>
      </c>
      <c r="AH2473" s="111">
        <f t="shared" si="424"/>
        <v>0</v>
      </c>
      <c r="AI2473" s="111">
        <f>Table5[[#This Row],[Column17]]-Table5[[#This Row],[Column20]]</f>
        <v>0</v>
      </c>
      <c r="AJ2473" s="111">
        <f t="shared" si="425"/>
        <v>0</v>
      </c>
      <c r="AK2473" s="111">
        <f t="shared" si="418"/>
        <v>0</v>
      </c>
      <c r="AL2473" s="111">
        <f t="shared" si="426"/>
        <v>0</v>
      </c>
      <c r="AM2473" s="111" t="str">
        <f t="shared" si="427"/>
        <v/>
      </c>
      <c r="AN2473" s="111" t="str">
        <f t="shared" ca="1" si="428"/>
        <v/>
      </c>
    </row>
    <row r="2474" spans="1:40" ht="20.25" customHeight="1" x14ac:dyDescent="0.3">
      <c r="A2474" s="107"/>
      <c r="B2474" s="144"/>
      <c r="C2474" s="119"/>
      <c r="D2474" s="120"/>
      <c r="E2474" s="119"/>
      <c r="F2474" s="119"/>
      <c r="G2474" s="120"/>
      <c r="H2474" s="119"/>
      <c r="I2474" s="109"/>
      <c r="L2474" s="108"/>
      <c r="M2474" s="108"/>
      <c r="N2474" s="108"/>
      <c r="O2474" s="108"/>
      <c r="P2474" s="108"/>
      <c r="Q2474" s="108"/>
      <c r="R2474" s="108"/>
      <c r="S2474" s="108"/>
      <c r="T2474" s="100">
        <f t="shared" si="419"/>
        <v>0</v>
      </c>
      <c r="U2474" s="111"/>
      <c r="V2474" s="111"/>
      <c r="W2474" s="111">
        <f>SUMIFS($F$3:F2474,$D$3:D2474,D2474,$C$3:C2474,"Buy")+SUMIFS($F$3:F2474,$D$3:D2474,D2474,$C$3:C2474,"Coin Deposit",$E$3:E2474,"&lt;&gt;")</f>
        <v>0</v>
      </c>
      <c r="X2474" s="111">
        <f t="shared" si="420"/>
        <v>0</v>
      </c>
      <c r="Y2474" s="111">
        <f>IF($D2474=Y$1,SUMIFS($H$3:$H2474,$G$3:$G2474,Y$1,$C$3:$C2474,"Sell"),0)</f>
        <v>0</v>
      </c>
      <c r="Z2474" s="111">
        <f t="shared" si="421"/>
        <v>0</v>
      </c>
      <c r="AA2474" s="111">
        <f>IF($D2474=AA$1,SUMIFS($H$3:$H2474,$G$3:$G2474,AA$1,$C$3:$C2474,"Sell"),0)</f>
        <v>0</v>
      </c>
      <c r="AB2474" s="111">
        <f t="shared" si="422"/>
        <v>0</v>
      </c>
      <c r="AC2474" s="111">
        <f>SUMIFS('Deductions and Deposits'!$H:$H,'Deductions and Deposits'!$G:$G,D2474,'Deductions and Deposits'!$F:$F,"&lt;="&amp;B2474)+SUMIFS($F$3:F2474,$D$3:D2474,D2474,$C$3:C2474,"Coin Deposit",$E$3:E2474,"")</f>
        <v>0</v>
      </c>
      <c r="AD2474" s="111">
        <f>SUMIFS('Deductions and Deposits'!$D:$D,'Deductions and Deposits'!$C:$C,D2474)+SUMIFS($F:$F,$D:$D,D2474,$C:$C,"Coin Deduction")</f>
        <v>0</v>
      </c>
      <c r="AE2474" s="111">
        <f>Table5[[#This Row],[Column4]]+Table5[[#This Row],[Column14]]+Table5[[#This Row],[Column19]]+Table5[[#This Row],[Column12]]</f>
        <v>0</v>
      </c>
      <c r="AF2474" s="111">
        <f>Table5[[#This Row],[Column5]]+Table5[[#This Row],[Column13]]+Table5[[#This Row],[Column21]]+Table5[[#This Row],[Column18]]</f>
        <v>0</v>
      </c>
      <c r="AG2474" s="111">
        <f t="shared" si="423"/>
        <v>0</v>
      </c>
      <c r="AH2474" s="111">
        <f t="shared" si="424"/>
        <v>0</v>
      </c>
      <c r="AI2474" s="111">
        <f>Table5[[#This Row],[Column17]]-Table5[[#This Row],[Column20]]</f>
        <v>0</v>
      </c>
      <c r="AJ2474" s="111">
        <f t="shared" si="425"/>
        <v>0</v>
      </c>
      <c r="AK2474" s="111">
        <f t="shared" si="418"/>
        <v>0</v>
      </c>
      <c r="AL2474" s="111">
        <f t="shared" si="426"/>
        <v>0</v>
      </c>
      <c r="AM2474" s="111" t="str">
        <f t="shared" si="427"/>
        <v/>
      </c>
      <c r="AN2474" s="111" t="str">
        <f t="shared" ca="1" si="428"/>
        <v/>
      </c>
    </row>
    <row r="2475" spans="1:40" ht="20.25" customHeight="1" x14ac:dyDescent="0.3">
      <c r="A2475" s="107"/>
      <c r="B2475" s="144"/>
      <c r="C2475" s="119"/>
      <c r="D2475" s="120"/>
      <c r="E2475" s="119"/>
      <c r="F2475" s="119"/>
      <c r="G2475" s="120"/>
      <c r="H2475" s="119"/>
      <c r="I2475" s="109"/>
      <c r="L2475" s="108"/>
      <c r="M2475" s="108"/>
      <c r="N2475" s="108"/>
      <c r="O2475" s="108"/>
      <c r="P2475" s="108"/>
      <c r="Q2475" s="108"/>
      <c r="R2475" s="108"/>
      <c r="S2475" s="108"/>
      <c r="T2475" s="100">
        <f t="shared" si="419"/>
        <v>0</v>
      </c>
      <c r="U2475" s="111"/>
      <c r="V2475" s="111"/>
      <c r="W2475" s="111">
        <f>SUMIFS($F$3:F2475,$D$3:D2475,D2475,$C$3:C2475,"Buy")+SUMIFS($F$3:F2475,$D$3:D2475,D2475,$C$3:C2475,"Coin Deposit",$E$3:E2475,"&lt;&gt;")</f>
        <v>0</v>
      </c>
      <c r="X2475" s="111">
        <f t="shared" si="420"/>
        <v>0</v>
      </c>
      <c r="Y2475" s="111">
        <f>IF($D2475=Y$1,SUMIFS($H$3:$H2475,$G$3:$G2475,Y$1,$C$3:$C2475,"Sell"),0)</f>
        <v>0</v>
      </c>
      <c r="Z2475" s="111">
        <f t="shared" si="421"/>
        <v>0</v>
      </c>
      <c r="AA2475" s="111">
        <f>IF($D2475=AA$1,SUMIFS($H$3:$H2475,$G$3:$G2475,AA$1,$C$3:$C2475,"Sell"),0)</f>
        <v>0</v>
      </c>
      <c r="AB2475" s="111">
        <f t="shared" si="422"/>
        <v>0</v>
      </c>
      <c r="AC2475" s="111">
        <f>SUMIFS('Deductions and Deposits'!$H:$H,'Deductions and Deposits'!$G:$G,D2475,'Deductions and Deposits'!$F:$F,"&lt;="&amp;B2475)+SUMIFS($F$3:F2475,$D$3:D2475,D2475,$C$3:C2475,"Coin Deposit",$E$3:E2475,"")</f>
        <v>0</v>
      </c>
      <c r="AD2475" s="111">
        <f>SUMIFS('Deductions and Deposits'!$D:$D,'Deductions and Deposits'!$C:$C,D2475)+SUMIFS($F:$F,$D:$D,D2475,$C:$C,"Coin Deduction")</f>
        <v>0</v>
      </c>
      <c r="AE2475" s="111">
        <f>Table5[[#This Row],[Column4]]+Table5[[#This Row],[Column14]]+Table5[[#This Row],[Column19]]+Table5[[#This Row],[Column12]]</f>
        <v>0</v>
      </c>
      <c r="AF2475" s="111">
        <f>Table5[[#This Row],[Column5]]+Table5[[#This Row],[Column13]]+Table5[[#This Row],[Column21]]+Table5[[#This Row],[Column18]]</f>
        <v>0</v>
      </c>
      <c r="AG2475" s="111">
        <f t="shared" si="423"/>
        <v>0</v>
      </c>
      <c r="AH2475" s="111">
        <f t="shared" si="424"/>
        <v>0</v>
      </c>
      <c r="AI2475" s="111">
        <f>Table5[[#This Row],[Column17]]-Table5[[#This Row],[Column20]]</f>
        <v>0</v>
      </c>
      <c r="AJ2475" s="111">
        <f t="shared" si="425"/>
        <v>0</v>
      </c>
      <c r="AK2475" s="111">
        <f t="shared" si="418"/>
        <v>0</v>
      </c>
      <c r="AL2475" s="111">
        <f t="shared" si="426"/>
        <v>0</v>
      </c>
      <c r="AM2475" s="111" t="str">
        <f t="shared" si="427"/>
        <v/>
      </c>
      <c r="AN2475" s="111" t="str">
        <f t="shared" ca="1" si="428"/>
        <v/>
      </c>
    </row>
    <row r="2476" spans="1:40" ht="20.25" customHeight="1" x14ac:dyDescent="0.3">
      <c r="A2476" s="107"/>
      <c r="B2476" s="144"/>
      <c r="C2476" s="119"/>
      <c r="D2476" s="120"/>
      <c r="E2476" s="119"/>
      <c r="F2476" s="119"/>
      <c r="G2476" s="120"/>
      <c r="H2476" s="119"/>
      <c r="I2476" s="109"/>
      <c r="L2476" s="108"/>
      <c r="M2476" s="108"/>
      <c r="N2476" s="108"/>
      <c r="O2476" s="108"/>
      <c r="P2476" s="108"/>
      <c r="Q2476" s="108"/>
      <c r="R2476" s="108"/>
      <c r="S2476" s="108"/>
      <c r="T2476" s="100">
        <f t="shared" si="419"/>
        <v>0</v>
      </c>
      <c r="U2476" s="111"/>
      <c r="V2476" s="111"/>
      <c r="W2476" s="111">
        <f>SUMIFS($F$3:F2476,$D$3:D2476,D2476,$C$3:C2476,"Buy")+SUMIFS($F$3:F2476,$D$3:D2476,D2476,$C$3:C2476,"Coin Deposit",$E$3:E2476,"&lt;&gt;")</f>
        <v>0</v>
      </c>
      <c r="X2476" s="111">
        <f t="shared" si="420"/>
        <v>0</v>
      </c>
      <c r="Y2476" s="111">
        <f>IF($D2476=Y$1,SUMIFS($H$3:$H2476,$G$3:$G2476,Y$1,$C$3:$C2476,"Sell"),0)</f>
        <v>0</v>
      </c>
      <c r="Z2476" s="111">
        <f t="shared" si="421"/>
        <v>0</v>
      </c>
      <c r="AA2476" s="111">
        <f>IF($D2476=AA$1,SUMIFS($H$3:$H2476,$G$3:$G2476,AA$1,$C$3:$C2476,"Sell"),0)</f>
        <v>0</v>
      </c>
      <c r="AB2476" s="111">
        <f t="shared" si="422"/>
        <v>0</v>
      </c>
      <c r="AC2476" s="111">
        <f>SUMIFS('Deductions and Deposits'!$H:$H,'Deductions and Deposits'!$G:$G,D2476,'Deductions and Deposits'!$F:$F,"&lt;="&amp;B2476)+SUMIFS($F$3:F2476,$D$3:D2476,D2476,$C$3:C2476,"Coin Deposit",$E$3:E2476,"")</f>
        <v>0</v>
      </c>
      <c r="AD2476" s="111">
        <f>SUMIFS('Deductions and Deposits'!$D:$D,'Deductions and Deposits'!$C:$C,D2476)+SUMIFS($F:$F,$D:$D,D2476,$C:$C,"Coin Deduction")</f>
        <v>0</v>
      </c>
      <c r="AE2476" s="111">
        <f>Table5[[#This Row],[Column4]]+Table5[[#This Row],[Column14]]+Table5[[#This Row],[Column19]]+Table5[[#This Row],[Column12]]</f>
        <v>0</v>
      </c>
      <c r="AF2476" s="111">
        <f>Table5[[#This Row],[Column5]]+Table5[[#This Row],[Column13]]+Table5[[#This Row],[Column21]]+Table5[[#This Row],[Column18]]</f>
        <v>0</v>
      </c>
      <c r="AG2476" s="111">
        <f t="shared" si="423"/>
        <v>0</v>
      </c>
      <c r="AH2476" s="111">
        <f t="shared" si="424"/>
        <v>0</v>
      </c>
      <c r="AI2476" s="111">
        <f>Table5[[#This Row],[Column17]]-Table5[[#This Row],[Column20]]</f>
        <v>0</v>
      </c>
      <c r="AJ2476" s="111">
        <f t="shared" si="425"/>
        <v>0</v>
      </c>
      <c r="AK2476" s="111">
        <f t="shared" si="418"/>
        <v>0</v>
      </c>
      <c r="AL2476" s="111">
        <f t="shared" si="426"/>
        <v>0</v>
      </c>
      <c r="AM2476" s="111" t="str">
        <f t="shared" si="427"/>
        <v/>
      </c>
      <c r="AN2476" s="111" t="str">
        <f t="shared" ca="1" si="428"/>
        <v/>
      </c>
    </row>
    <row r="2477" spans="1:40" ht="20.25" customHeight="1" x14ac:dyDescent="0.3">
      <c r="A2477" s="107"/>
      <c r="B2477" s="144"/>
      <c r="C2477" s="119"/>
      <c r="D2477" s="120"/>
      <c r="E2477" s="119"/>
      <c r="F2477" s="119"/>
      <c r="G2477" s="120"/>
      <c r="H2477" s="119"/>
      <c r="I2477" s="109"/>
      <c r="L2477" s="108"/>
      <c r="M2477" s="108"/>
      <c r="N2477" s="108"/>
      <c r="O2477" s="108"/>
      <c r="P2477" s="108"/>
      <c r="Q2477" s="108"/>
      <c r="R2477" s="108"/>
      <c r="S2477" s="108"/>
      <c r="T2477" s="100">
        <f t="shared" si="419"/>
        <v>0</v>
      </c>
      <c r="U2477" s="111"/>
      <c r="V2477" s="111"/>
      <c r="W2477" s="111">
        <f>SUMIFS($F$3:F2477,$D$3:D2477,D2477,$C$3:C2477,"Buy")+SUMIFS($F$3:F2477,$D$3:D2477,D2477,$C$3:C2477,"Coin Deposit",$E$3:E2477,"&lt;&gt;")</f>
        <v>0</v>
      </c>
      <c r="X2477" s="111">
        <f t="shared" si="420"/>
        <v>0</v>
      </c>
      <c r="Y2477" s="111">
        <f>IF($D2477=Y$1,SUMIFS($H$3:$H2477,$G$3:$G2477,Y$1,$C$3:$C2477,"Sell"),0)</f>
        <v>0</v>
      </c>
      <c r="Z2477" s="111">
        <f t="shared" si="421"/>
        <v>0</v>
      </c>
      <c r="AA2477" s="111">
        <f>IF($D2477=AA$1,SUMIFS($H$3:$H2477,$G$3:$G2477,AA$1,$C$3:$C2477,"Sell"),0)</f>
        <v>0</v>
      </c>
      <c r="AB2477" s="111">
        <f t="shared" si="422"/>
        <v>0</v>
      </c>
      <c r="AC2477" s="111">
        <f>SUMIFS('Deductions and Deposits'!$H:$H,'Deductions and Deposits'!$G:$G,D2477,'Deductions and Deposits'!$F:$F,"&lt;="&amp;B2477)+SUMIFS($F$3:F2477,$D$3:D2477,D2477,$C$3:C2477,"Coin Deposit",$E$3:E2477,"")</f>
        <v>0</v>
      </c>
      <c r="AD2477" s="111">
        <f>SUMIFS('Deductions and Deposits'!$D:$D,'Deductions and Deposits'!$C:$C,D2477)+SUMIFS($F:$F,$D:$D,D2477,$C:$C,"Coin Deduction")</f>
        <v>0</v>
      </c>
      <c r="AE2477" s="111">
        <f>Table5[[#This Row],[Column4]]+Table5[[#This Row],[Column14]]+Table5[[#This Row],[Column19]]+Table5[[#This Row],[Column12]]</f>
        <v>0</v>
      </c>
      <c r="AF2477" s="111">
        <f>Table5[[#This Row],[Column5]]+Table5[[#This Row],[Column13]]+Table5[[#This Row],[Column21]]+Table5[[#This Row],[Column18]]</f>
        <v>0</v>
      </c>
      <c r="AG2477" s="111">
        <f t="shared" si="423"/>
        <v>0</v>
      </c>
      <c r="AH2477" s="111">
        <f t="shared" si="424"/>
        <v>0</v>
      </c>
      <c r="AI2477" s="111">
        <f>Table5[[#This Row],[Column17]]-Table5[[#This Row],[Column20]]</f>
        <v>0</v>
      </c>
      <c r="AJ2477" s="111">
        <f t="shared" si="425"/>
        <v>0</v>
      </c>
      <c r="AK2477" s="111">
        <f t="shared" si="418"/>
        <v>0</v>
      </c>
      <c r="AL2477" s="111">
        <f t="shared" si="426"/>
        <v>0</v>
      </c>
      <c r="AM2477" s="111" t="str">
        <f t="shared" si="427"/>
        <v/>
      </c>
      <c r="AN2477" s="111" t="str">
        <f t="shared" ca="1" si="428"/>
        <v/>
      </c>
    </row>
    <row r="2478" spans="1:40" ht="20.25" customHeight="1" x14ac:dyDescent="0.3">
      <c r="A2478" s="107"/>
      <c r="B2478" s="144"/>
      <c r="C2478" s="119"/>
      <c r="D2478" s="120"/>
      <c r="E2478" s="119"/>
      <c r="F2478" s="119"/>
      <c r="G2478" s="120"/>
      <c r="H2478" s="119"/>
      <c r="I2478" s="109"/>
      <c r="L2478" s="108"/>
      <c r="M2478" s="108"/>
      <c r="N2478" s="108"/>
      <c r="O2478" s="108"/>
      <c r="P2478" s="108"/>
      <c r="Q2478" s="108"/>
      <c r="R2478" s="108"/>
      <c r="S2478" s="108"/>
      <c r="T2478" s="100">
        <f t="shared" si="419"/>
        <v>0</v>
      </c>
      <c r="U2478" s="111"/>
      <c r="V2478" s="111"/>
      <c r="W2478" s="111">
        <f>SUMIFS($F$3:F2478,$D$3:D2478,D2478,$C$3:C2478,"Buy")+SUMIFS($F$3:F2478,$D$3:D2478,D2478,$C$3:C2478,"Coin Deposit",$E$3:E2478,"&lt;&gt;")</f>
        <v>0</v>
      </c>
      <c r="X2478" s="111">
        <f t="shared" si="420"/>
        <v>0</v>
      </c>
      <c r="Y2478" s="111">
        <f>IF($D2478=Y$1,SUMIFS($H$3:$H2478,$G$3:$G2478,Y$1,$C$3:$C2478,"Sell"),0)</f>
        <v>0</v>
      </c>
      <c r="Z2478" s="111">
        <f t="shared" si="421"/>
        <v>0</v>
      </c>
      <c r="AA2478" s="111">
        <f>IF($D2478=AA$1,SUMIFS($H$3:$H2478,$G$3:$G2478,AA$1,$C$3:$C2478,"Sell"),0)</f>
        <v>0</v>
      </c>
      <c r="AB2478" s="111">
        <f t="shared" si="422"/>
        <v>0</v>
      </c>
      <c r="AC2478" s="111">
        <f>SUMIFS('Deductions and Deposits'!$H:$H,'Deductions and Deposits'!$G:$G,D2478,'Deductions and Deposits'!$F:$F,"&lt;="&amp;B2478)+SUMIFS($F$3:F2478,$D$3:D2478,D2478,$C$3:C2478,"Coin Deposit",$E$3:E2478,"")</f>
        <v>0</v>
      </c>
      <c r="AD2478" s="111">
        <f>SUMIFS('Deductions and Deposits'!$D:$D,'Deductions and Deposits'!$C:$C,D2478)+SUMIFS($F:$F,$D:$D,D2478,$C:$C,"Coin Deduction")</f>
        <v>0</v>
      </c>
      <c r="AE2478" s="111">
        <f>Table5[[#This Row],[Column4]]+Table5[[#This Row],[Column14]]+Table5[[#This Row],[Column19]]+Table5[[#This Row],[Column12]]</f>
        <v>0</v>
      </c>
      <c r="AF2478" s="111">
        <f>Table5[[#This Row],[Column5]]+Table5[[#This Row],[Column13]]+Table5[[#This Row],[Column21]]+Table5[[#This Row],[Column18]]</f>
        <v>0</v>
      </c>
      <c r="AG2478" s="111">
        <f t="shared" si="423"/>
        <v>0</v>
      </c>
      <c r="AH2478" s="111">
        <f t="shared" si="424"/>
        <v>0</v>
      </c>
      <c r="AI2478" s="111">
        <f>Table5[[#This Row],[Column17]]-Table5[[#This Row],[Column20]]</f>
        <v>0</v>
      </c>
      <c r="AJ2478" s="111">
        <f t="shared" si="425"/>
        <v>0</v>
      </c>
      <c r="AK2478" s="111">
        <f t="shared" si="418"/>
        <v>0</v>
      </c>
      <c r="AL2478" s="111">
        <f t="shared" si="426"/>
        <v>0</v>
      </c>
      <c r="AM2478" s="111" t="str">
        <f t="shared" si="427"/>
        <v/>
      </c>
      <c r="AN2478" s="111" t="str">
        <f t="shared" ca="1" si="428"/>
        <v/>
      </c>
    </row>
    <row r="2479" spans="1:40" ht="20.25" customHeight="1" x14ac:dyDescent="0.3">
      <c r="A2479" s="107"/>
      <c r="B2479" s="144"/>
      <c r="C2479" s="119"/>
      <c r="D2479" s="120"/>
      <c r="E2479" s="119"/>
      <c r="F2479" s="119"/>
      <c r="G2479" s="120"/>
      <c r="H2479" s="119"/>
      <c r="I2479" s="109"/>
      <c r="L2479" s="108"/>
      <c r="M2479" s="108"/>
      <c r="N2479" s="108"/>
      <c r="O2479" s="108"/>
      <c r="P2479" s="108"/>
      <c r="Q2479" s="108"/>
      <c r="R2479" s="108"/>
      <c r="S2479" s="108"/>
      <c r="T2479" s="100">
        <f t="shared" si="419"/>
        <v>0</v>
      </c>
      <c r="U2479" s="111"/>
      <c r="V2479" s="111"/>
      <c r="W2479" s="111">
        <f>SUMIFS($F$3:F2479,$D$3:D2479,D2479,$C$3:C2479,"Buy")+SUMIFS($F$3:F2479,$D$3:D2479,D2479,$C$3:C2479,"Coin Deposit",$E$3:E2479,"&lt;&gt;")</f>
        <v>0</v>
      </c>
      <c r="X2479" s="111">
        <f t="shared" si="420"/>
        <v>0</v>
      </c>
      <c r="Y2479" s="111">
        <f>IF($D2479=Y$1,SUMIFS($H$3:$H2479,$G$3:$G2479,Y$1,$C$3:$C2479,"Sell"),0)</f>
        <v>0</v>
      </c>
      <c r="Z2479" s="111">
        <f t="shared" si="421"/>
        <v>0</v>
      </c>
      <c r="AA2479" s="111">
        <f>IF($D2479=AA$1,SUMIFS($H$3:$H2479,$G$3:$G2479,AA$1,$C$3:$C2479,"Sell"),0)</f>
        <v>0</v>
      </c>
      <c r="AB2479" s="111">
        <f t="shared" si="422"/>
        <v>0</v>
      </c>
      <c r="AC2479" s="111">
        <f>SUMIFS('Deductions and Deposits'!$H:$H,'Deductions and Deposits'!$G:$G,D2479,'Deductions and Deposits'!$F:$F,"&lt;="&amp;B2479)+SUMIFS($F$3:F2479,$D$3:D2479,D2479,$C$3:C2479,"Coin Deposit",$E$3:E2479,"")</f>
        <v>0</v>
      </c>
      <c r="AD2479" s="111">
        <f>SUMIFS('Deductions and Deposits'!$D:$D,'Deductions and Deposits'!$C:$C,D2479)+SUMIFS($F:$F,$D:$D,D2479,$C:$C,"Coin Deduction")</f>
        <v>0</v>
      </c>
      <c r="AE2479" s="111">
        <f>Table5[[#This Row],[Column4]]+Table5[[#This Row],[Column14]]+Table5[[#This Row],[Column19]]+Table5[[#This Row],[Column12]]</f>
        <v>0</v>
      </c>
      <c r="AF2479" s="111">
        <f>Table5[[#This Row],[Column5]]+Table5[[#This Row],[Column13]]+Table5[[#This Row],[Column21]]+Table5[[#This Row],[Column18]]</f>
        <v>0</v>
      </c>
      <c r="AG2479" s="111">
        <f t="shared" si="423"/>
        <v>0</v>
      </c>
      <c r="AH2479" s="111">
        <f t="shared" si="424"/>
        <v>0</v>
      </c>
      <c r="AI2479" s="111">
        <f>Table5[[#This Row],[Column17]]-Table5[[#This Row],[Column20]]</f>
        <v>0</v>
      </c>
      <c r="AJ2479" s="111">
        <f t="shared" si="425"/>
        <v>0</v>
      </c>
      <c r="AK2479" s="111">
        <f t="shared" si="418"/>
        <v>0</v>
      </c>
      <c r="AL2479" s="111">
        <f t="shared" si="426"/>
        <v>0</v>
      </c>
      <c r="AM2479" s="111" t="str">
        <f t="shared" si="427"/>
        <v/>
      </c>
      <c r="AN2479" s="111" t="str">
        <f t="shared" ca="1" si="428"/>
        <v/>
      </c>
    </row>
    <row r="2480" spans="1:40" ht="20.25" customHeight="1" x14ac:dyDescent="0.3">
      <c r="A2480" s="107"/>
      <c r="B2480" s="144"/>
      <c r="C2480" s="119"/>
      <c r="D2480" s="120"/>
      <c r="E2480" s="119"/>
      <c r="F2480" s="119"/>
      <c r="G2480" s="120"/>
      <c r="H2480" s="119"/>
      <c r="I2480" s="109"/>
      <c r="L2480" s="108"/>
      <c r="M2480" s="108"/>
      <c r="N2480" s="108"/>
      <c r="O2480" s="108"/>
      <c r="P2480" s="108"/>
      <c r="Q2480" s="108"/>
      <c r="R2480" s="108"/>
      <c r="S2480" s="108"/>
      <c r="T2480" s="100">
        <f t="shared" si="419"/>
        <v>0</v>
      </c>
      <c r="U2480" s="111"/>
      <c r="V2480" s="111"/>
      <c r="W2480" s="111">
        <f>SUMIFS($F$3:F2480,$D$3:D2480,D2480,$C$3:C2480,"Buy")+SUMIFS($F$3:F2480,$D$3:D2480,D2480,$C$3:C2480,"Coin Deposit",$E$3:E2480,"&lt;&gt;")</f>
        <v>0</v>
      </c>
      <c r="X2480" s="111">
        <f t="shared" si="420"/>
        <v>0</v>
      </c>
      <c r="Y2480" s="111">
        <f>IF($D2480=Y$1,SUMIFS($H$3:$H2480,$G$3:$G2480,Y$1,$C$3:$C2480,"Sell"),0)</f>
        <v>0</v>
      </c>
      <c r="Z2480" s="111">
        <f t="shared" si="421"/>
        <v>0</v>
      </c>
      <c r="AA2480" s="111">
        <f>IF($D2480=AA$1,SUMIFS($H$3:$H2480,$G$3:$G2480,AA$1,$C$3:$C2480,"Sell"),0)</f>
        <v>0</v>
      </c>
      <c r="AB2480" s="111">
        <f t="shared" si="422"/>
        <v>0</v>
      </c>
      <c r="AC2480" s="111">
        <f>SUMIFS('Deductions and Deposits'!$H:$H,'Deductions and Deposits'!$G:$G,D2480,'Deductions and Deposits'!$F:$F,"&lt;="&amp;B2480)+SUMIFS($F$3:F2480,$D$3:D2480,D2480,$C$3:C2480,"Coin Deposit",$E$3:E2480,"")</f>
        <v>0</v>
      </c>
      <c r="AD2480" s="111">
        <f>SUMIFS('Deductions and Deposits'!$D:$D,'Deductions and Deposits'!$C:$C,D2480)+SUMIFS($F:$F,$D:$D,D2480,$C:$C,"Coin Deduction")</f>
        <v>0</v>
      </c>
      <c r="AE2480" s="111">
        <f>Table5[[#This Row],[Column4]]+Table5[[#This Row],[Column14]]+Table5[[#This Row],[Column19]]+Table5[[#This Row],[Column12]]</f>
        <v>0</v>
      </c>
      <c r="AF2480" s="111">
        <f>Table5[[#This Row],[Column5]]+Table5[[#This Row],[Column13]]+Table5[[#This Row],[Column21]]+Table5[[#This Row],[Column18]]</f>
        <v>0</v>
      </c>
      <c r="AG2480" s="111">
        <f t="shared" si="423"/>
        <v>0</v>
      </c>
      <c r="AH2480" s="111">
        <f t="shared" si="424"/>
        <v>0</v>
      </c>
      <c r="AI2480" s="111">
        <f>Table5[[#This Row],[Column17]]-Table5[[#This Row],[Column20]]</f>
        <v>0</v>
      </c>
      <c r="AJ2480" s="111">
        <f t="shared" si="425"/>
        <v>0</v>
      </c>
      <c r="AK2480" s="111">
        <f t="shared" si="418"/>
        <v>0</v>
      </c>
      <c r="AL2480" s="111">
        <f t="shared" si="426"/>
        <v>0</v>
      </c>
      <c r="AM2480" s="111" t="str">
        <f t="shared" si="427"/>
        <v/>
      </c>
      <c r="AN2480" s="111" t="str">
        <f t="shared" ca="1" si="428"/>
        <v/>
      </c>
    </row>
    <row r="2481" spans="1:40" ht="20.25" customHeight="1" x14ac:dyDescent="0.3">
      <c r="A2481" s="107"/>
      <c r="B2481" s="144"/>
      <c r="C2481" s="119"/>
      <c r="D2481" s="120"/>
      <c r="E2481" s="119"/>
      <c r="F2481" s="119"/>
      <c r="G2481" s="120"/>
      <c r="H2481" s="119"/>
      <c r="I2481" s="109"/>
      <c r="L2481" s="108"/>
      <c r="M2481" s="108"/>
      <c r="N2481" s="108"/>
      <c r="O2481" s="108"/>
      <c r="P2481" s="108"/>
      <c r="Q2481" s="108"/>
      <c r="R2481" s="108"/>
      <c r="S2481" s="108"/>
      <c r="T2481" s="100">
        <f t="shared" si="419"/>
        <v>0</v>
      </c>
      <c r="U2481" s="111"/>
      <c r="V2481" s="111"/>
      <c r="W2481" s="111">
        <f>SUMIFS($F$3:F2481,$D$3:D2481,D2481,$C$3:C2481,"Buy")+SUMIFS($F$3:F2481,$D$3:D2481,D2481,$C$3:C2481,"Coin Deposit",$E$3:E2481,"&lt;&gt;")</f>
        <v>0</v>
      </c>
      <c r="X2481" s="111">
        <f t="shared" si="420"/>
        <v>0</v>
      </c>
      <c r="Y2481" s="111">
        <f>IF($D2481=Y$1,SUMIFS($H$3:$H2481,$G$3:$G2481,Y$1,$C$3:$C2481,"Sell"),0)</f>
        <v>0</v>
      </c>
      <c r="Z2481" s="111">
        <f t="shared" si="421"/>
        <v>0</v>
      </c>
      <c r="AA2481" s="111">
        <f>IF($D2481=AA$1,SUMIFS($H$3:$H2481,$G$3:$G2481,AA$1,$C$3:$C2481,"Sell"),0)</f>
        <v>0</v>
      </c>
      <c r="AB2481" s="111">
        <f t="shared" si="422"/>
        <v>0</v>
      </c>
      <c r="AC2481" s="111">
        <f>SUMIFS('Deductions and Deposits'!$H:$H,'Deductions and Deposits'!$G:$G,D2481,'Deductions and Deposits'!$F:$F,"&lt;="&amp;B2481)+SUMIFS($F$3:F2481,$D$3:D2481,D2481,$C$3:C2481,"Coin Deposit",$E$3:E2481,"")</f>
        <v>0</v>
      </c>
      <c r="AD2481" s="111">
        <f>SUMIFS('Deductions and Deposits'!$D:$D,'Deductions and Deposits'!$C:$C,D2481)+SUMIFS($F:$F,$D:$D,D2481,$C:$C,"Coin Deduction")</f>
        <v>0</v>
      </c>
      <c r="AE2481" s="111">
        <f>Table5[[#This Row],[Column4]]+Table5[[#This Row],[Column14]]+Table5[[#This Row],[Column19]]+Table5[[#This Row],[Column12]]</f>
        <v>0</v>
      </c>
      <c r="AF2481" s="111">
        <f>Table5[[#This Row],[Column5]]+Table5[[#This Row],[Column13]]+Table5[[#This Row],[Column21]]+Table5[[#This Row],[Column18]]</f>
        <v>0</v>
      </c>
      <c r="AG2481" s="111">
        <f t="shared" si="423"/>
        <v>0</v>
      </c>
      <c r="AH2481" s="111">
        <f t="shared" si="424"/>
        <v>0</v>
      </c>
      <c r="AI2481" s="111">
        <f>Table5[[#This Row],[Column17]]-Table5[[#This Row],[Column20]]</f>
        <v>0</v>
      </c>
      <c r="AJ2481" s="111">
        <f t="shared" si="425"/>
        <v>0</v>
      </c>
      <c r="AK2481" s="111">
        <f t="shared" si="418"/>
        <v>0</v>
      </c>
      <c r="AL2481" s="111">
        <f t="shared" si="426"/>
        <v>0</v>
      </c>
      <c r="AM2481" s="111" t="str">
        <f t="shared" si="427"/>
        <v/>
      </c>
      <c r="AN2481" s="111" t="str">
        <f t="shared" ca="1" si="428"/>
        <v/>
      </c>
    </row>
    <row r="2482" spans="1:40" ht="20.25" customHeight="1" x14ac:dyDescent="0.3">
      <c r="A2482" s="107"/>
      <c r="B2482" s="144"/>
      <c r="C2482" s="119"/>
      <c r="D2482" s="120"/>
      <c r="E2482" s="119"/>
      <c r="F2482" s="119"/>
      <c r="G2482" s="120"/>
      <c r="H2482" s="119"/>
      <c r="I2482" s="109"/>
      <c r="L2482" s="108"/>
      <c r="M2482" s="108"/>
      <c r="N2482" s="108"/>
      <c r="O2482" s="108"/>
      <c r="P2482" s="108"/>
      <c r="Q2482" s="108"/>
      <c r="R2482" s="108"/>
      <c r="S2482" s="108"/>
      <c r="T2482" s="100">
        <f t="shared" si="419"/>
        <v>0</v>
      </c>
      <c r="U2482" s="111"/>
      <c r="V2482" s="111"/>
      <c r="W2482" s="111">
        <f>SUMIFS($F$3:F2482,$D$3:D2482,D2482,$C$3:C2482,"Buy")+SUMIFS($F$3:F2482,$D$3:D2482,D2482,$C$3:C2482,"Coin Deposit",$E$3:E2482,"&lt;&gt;")</f>
        <v>0</v>
      </c>
      <c r="X2482" s="111">
        <f t="shared" si="420"/>
        <v>0</v>
      </c>
      <c r="Y2482" s="111">
        <f>IF($D2482=Y$1,SUMIFS($H$3:$H2482,$G$3:$G2482,Y$1,$C$3:$C2482,"Sell"),0)</f>
        <v>0</v>
      </c>
      <c r="Z2482" s="111">
        <f t="shared" si="421"/>
        <v>0</v>
      </c>
      <c r="AA2482" s="111">
        <f>IF($D2482=AA$1,SUMIFS($H$3:$H2482,$G$3:$G2482,AA$1,$C$3:$C2482,"Sell"),0)</f>
        <v>0</v>
      </c>
      <c r="AB2482" s="111">
        <f t="shared" si="422"/>
        <v>0</v>
      </c>
      <c r="AC2482" s="111">
        <f>SUMIFS('Deductions and Deposits'!$H:$H,'Deductions and Deposits'!$G:$G,D2482,'Deductions and Deposits'!$F:$F,"&lt;="&amp;B2482)+SUMIFS($F$3:F2482,$D$3:D2482,D2482,$C$3:C2482,"Coin Deposit",$E$3:E2482,"")</f>
        <v>0</v>
      </c>
      <c r="AD2482" s="111">
        <f>SUMIFS('Deductions and Deposits'!$D:$D,'Deductions and Deposits'!$C:$C,D2482)+SUMIFS($F:$F,$D:$D,D2482,$C:$C,"Coin Deduction")</f>
        <v>0</v>
      </c>
      <c r="AE2482" s="111">
        <f>Table5[[#This Row],[Column4]]+Table5[[#This Row],[Column14]]+Table5[[#This Row],[Column19]]+Table5[[#This Row],[Column12]]</f>
        <v>0</v>
      </c>
      <c r="AF2482" s="111">
        <f>Table5[[#This Row],[Column5]]+Table5[[#This Row],[Column13]]+Table5[[#This Row],[Column21]]+Table5[[#This Row],[Column18]]</f>
        <v>0</v>
      </c>
      <c r="AG2482" s="111">
        <f t="shared" si="423"/>
        <v>0</v>
      </c>
      <c r="AH2482" s="111">
        <f t="shared" si="424"/>
        <v>0</v>
      </c>
      <c r="AI2482" s="111">
        <f>Table5[[#This Row],[Column17]]-Table5[[#This Row],[Column20]]</f>
        <v>0</v>
      </c>
      <c r="AJ2482" s="111">
        <f t="shared" si="425"/>
        <v>0</v>
      </c>
      <c r="AK2482" s="111">
        <f t="shared" si="418"/>
        <v>0</v>
      </c>
      <c r="AL2482" s="111">
        <f t="shared" si="426"/>
        <v>0</v>
      </c>
      <c r="AM2482" s="111" t="str">
        <f t="shared" si="427"/>
        <v/>
      </c>
      <c r="AN2482" s="111" t="str">
        <f t="shared" ca="1" si="428"/>
        <v/>
      </c>
    </row>
    <row r="2483" spans="1:40" ht="20.25" customHeight="1" x14ac:dyDescent="0.3">
      <c r="A2483" s="107"/>
      <c r="B2483" s="144"/>
      <c r="C2483" s="119"/>
      <c r="D2483" s="120"/>
      <c r="E2483" s="119"/>
      <c r="F2483" s="119"/>
      <c r="G2483" s="120"/>
      <c r="H2483" s="119"/>
      <c r="I2483" s="109"/>
      <c r="L2483" s="108"/>
      <c r="M2483" s="108"/>
      <c r="N2483" s="108"/>
      <c r="O2483" s="108"/>
      <c r="P2483" s="108"/>
      <c r="Q2483" s="108"/>
      <c r="R2483" s="108"/>
      <c r="S2483" s="108"/>
      <c r="T2483" s="100">
        <f t="shared" si="419"/>
        <v>0</v>
      </c>
      <c r="U2483" s="111"/>
      <c r="V2483" s="111"/>
      <c r="W2483" s="111">
        <f>SUMIFS($F$3:F2483,$D$3:D2483,D2483,$C$3:C2483,"Buy")+SUMIFS($F$3:F2483,$D$3:D2483,D2483,$C$3:C2483,"Coin Deposit",$E$3:E2483,"&lt;&gt;")</f>
        <v>0</v>
      </c>
      <c r="X2483" s="111">
        <f t="shared" si="420"/>
        <v>0</v>
      </c>
      <c r="Y2483" s="111">
        <f>IF($D2483=Y$1,SUMIFS($H$3:$H2483,$G$3:$G2483,Y$1,$C$3:$C2483,"Sell"),0)</f>
        <v>0</v>
      </c>
      <c r="Z2483" s="111">
        <f t="shared" si="421"/>
        <v>0</v>
      </c>
      <c r="AA2483" s="111">
        <f>IF($D2483=AA$1,SUMIFS($H$3:$H2483,$G$3:$G2483,AA$1,$C$3:$C2483,"Sell"),0)</f>
        <v>0</v>
      </c>
      <c r="AB2483" s="111">
        <f t="shared" si="422"/>
        <v>0</v>
      </c>
      <c r="AC2483" s="111">
        <f>SUMIFS('Deductions and Deposits'!$H:$H,'Deductions and Deposits'!$G:$G,D2483,'Deductions and Deposits'!$F:$F,"&lt;="&amp;B2483)+SUMIFS($F$3:F2483,$D$3:D2483,D2483,$C$3:C2483,"Coin Deposit",$E$3:E2483,"")</f>
        <v>0</v>
      </c>
      <c r="AD2483" s="111">
        <f>SUMIFS('Deductions and Deposits'!$D:$D,'Deductions and Deposits'!$C:$C,D2483)+SUMIFS($F:$F,$D:$D,D2483,$C:$C,"Coin Deduction")</f>
        <v>0</v>
      </c>
      <c r="AE2483" s="111">
        <f>Table5[[#This Row],[Column4]]+Table5[[#This Row],[Column14]]+Table5[[#This Row],[Column19]]+Table5[[#This Row],[Column12]]</f>
        <v>0</v>
      </c>
      <c r="AF2483" s="111">
        <f>Table5[[#This Row],[Column5]]+Table5[[#This Row],[Column13]]+Table5[[#This Row],[Column21]]+Table5[[#This Row],[Column18]]</f>
        <v>0</v>
      </c>
      <c r="AG2483" s="111">
        <f t="shared" si="423"/>
        <v>0</v>
      </c>
      <c r="AH2483" s="111">
        <f t="shared" si="424"/>
        <v>0</v>
      </c>
      <c r="AI2483" s="111">
        <f>Table5[[#This Row],[Column17]]-Table5[[#This Row],[Column20]]</f>
        <v>0</v>
      </c>
      <c r="AJ2483" s="111">
        <f t="shared" si="425"/>
        <v>0</v>
      </c>
      <c r="AK2483" s="111">
        <f t="shared" si="418"/>
        <v>0</v>
      </c>
      <c r="AL2483" s="111">
        <f t="shared" si="426"/>
        <v>0</v>
      </c>
      <c r="AM2483" s="111" t="str">
        <f t="shared" si="427"/>
        <v/>
      </c>
      <c r="AN2483" s="111" t="str">
        <f t="shared" ca="1" si="428"/>
        <v/>
      </c>
    </row>
    <row r="2484" spans="1:40" ht="20.25" customHeight="1" x14ac:dyDescent="0.3">
      <c r="A2484" s="107"/>
      <c r="B2484" s="144"/>
      <c r="C2484" s="119"/>
      <c r="D2484" s="120"/>
      <c r="E2484" s="119"/>
      <c r="F2484" s="119"/>
      <c r="G2484" s="120"/>
      <c r="H2484" s="119"/>
      <c r="I2484" s="109"/>
      <c r="L2484" s="108"/>
      <c r="M2484" s="108"/>
      <c r="N2484" s="108"/>
      <c r="O2484" s="108"/>
      <c r="P2484" s="108"/>
      <c r="Q2484" s="108"/>
      <c r="R2484" s="108"/>
      <c r="S2484" s="108"/>
      <c r="T2484" s="100">
        <f t="shared" si="419"/>
        <v>0</v>
      </c>
      <c r="U2484" s="111"/>
      <c r="V2484" s="111"/>
      <c r="W2484" s="111">
        <f>SUMIFS($F$3:F2484,$D$3:D2484,D2484,$C$3:C2484,"Buy")+SUMIFS($F$3:F2484,$D$3:D2484,D2484,$C$3:C2484,"Coin Deposit",$E$3:E2484,"&lt;&gt;")</f>
        <v>0</v>
      </c>
      <c r="X2484" s="111">
        <f t="shared" si="420"/>
        <v>0</v>
      </c>
      <c r="Y2484" s="111">
        <f>IF($D2484=Y$1,SUMIFS($H$3:$H2484,$G$3:$G2484,Y$1,$C$3:$C2484,"Sell"),0)</f>
        <v>0</v>
      </c>
      <c r="Z2484" s="111">
        <f t="shared" si="421"/>
        <v>0</v>
      </c>
      <c r="AA2484" s="111">
        <f>IF($D2484=AA$1,SUMIFS($H$3:$H2484,$G$3:$G2484,AA$1,$C$3:$C2484,"Sell"),0)</f>
        <v>0</v>
      </c>
      <c r="AB2484" s="111">
        <f t="shared" si="422"/>
        <v>0</v>
      </c>
      <c r="AC2484" s="111">
        <f>SUMIFS('Deductions and Deposits'!$H:$H,'Deductions and Deposits'!$G:$G,D2484,'Deductions and Deposits'!$F:$F,"&lt;="&amp;B2484)+SUMIFS($F$3:F2484,$D$3:D2484,D2484,$C$3:C2484,"Coin Deposit",$E$3:E2484,"")</f>
        <v>0</v>
      </c>
      <c r="AD2484" s="111">
        <f>SUMIFS('Deductions and Deposits'!$D:$D,'Deductions and Deposits'!$C:$C,D2484)+SUMIFS($F:$F,$D:$D,D2484,$C:$C,"Coin Deduction")</f>
        <v>0</v>
      </c>
      <c r="AE2484" s="111">
        <f>Table5[[#This Row],[Column4]]+Table5[[#This Row],[Column14]]+Table5[[#This Row],[Column19]]+Table5[[#This Row],[Column12]]</f>
        <v>0</v>
      </c>
      <c r="AF2484" s="111">
        <f>Table5[[#This Row],[Column5]]+Table5[[#This Row],[Column13]]+Table5[[#This Row],[Column21]]+Table5[[#This Row],[Column18]]</f>
        <v>0</v>
      </c>
      <c r="AG2484" s="111">
        <f t="shared" si="423"/>
        <v>0</v>
      </c>
      <c r="AH2484" s="111">
        <f t="shared" si="424"/>
        <v>0</v>
      </c>
      <c r="AI2484" s="111">
        <f>Table5[[#This Row],[Column17]]-Table5[[#This Row],[Column20]]</f>
        <v>0</v>
      </c>
      <c r="AJ2484" s="111">
        <f t="shared" si="425"/>
        <v>0</v>
      </c>
      <c r="AK2484" s="111">
        <f t="shared" ref="AK2484:AK2547" si="429">AJ2484*T2484</f>
        <v>0</v>
      </c>
      <c r="AL2484" s="111">
        <f t="shared" si="426"/>
        <v>0</v>
      </c>
      <c r="AM2484" s="111" t="str">
        <f t="shared" si="427"/>
        <v/>
      </c>
      <c r="AN2484" s="111" t="str">
        <f t="shared" ca="1" si="428"/>
        <v/>
      </c>
    </row>
    <row r="2485" spans="1:40" ht="20.25" customHeight="1" x14ac:dyDescent="0.3">
      <c r="A2485" s="107"/>
      <c r="B2485" s="144"/>
      <c r="C2485" s="119"/>
      <c r="D2485" s="120"/>
      <c r="E2485" s="119"/>
      <c r="F2485" s="119"/>
      <c r="G2485" s="120"/>
      <c r="H2485" s="119"/>
      <c r="I2485" s="109"/>
      <c r="L2485" s="108"/>
      <c r="M2485" s="108"/>
      <c r="N2485" s="108"/>
      <c r="O2485" s="108"/>
      <c r="P2485" s="108"/>
      <c r="Q2485" s="108"/>
      <c r="R2485" s="108"/>
      <c r="S2485" s="108"/>
      <c r="T2485" s="100">
        <f t="shared" si="419"/>
        <v>0</v>
      </c>
      <c r="U2485" s="111"/>
      <c r="V2485" s="111"/>
      <c r="W2485" s="111">
        <f>SUMIFS($F$3:F2485,$D$3:D2485,D2485,$C$3:C2485,"Buy")+SUMIFS($F$3:F2485,$D$3:D2485,D2485,$C$3:C2485,"Coin Deposit",$E$3:E2485,"&lt;&gt;")</f>
        <v>0</v>
      </c>
      <c r="X2485" s="111">
        <f t="shared" si="420"/>
        <v>0</v>
      </c>
      <c r="Y2485" s="111">
        <f>IF($D2485=Y$1,SUMIFS($H$3:$H2485,$G$3:$G2485,Y$1,$C$3:$C2485,"Sell"),0)</f>
        <v>0</v>
      </c>
      <c r="Z2485" s="111">
        <f t="shared" si="421"/>
        <v>0</v>
      </c>
      <c r="AA2485" s="111">
        <f>IF($D2485=AA$1,SUMIFS($H$3:$H2485,$G$3:$G2485,AA$1,$C$3:$C2485,"Sell"),0)</f>
        <v>0</v>
      </c>
      <c r="AB2485" s="111">
        <f t="shared" si="422"/>
        <v>0</v>
      </c>
      <c r="AC2485" s="111">
        <f>SUMIFS('Deductions and Deposits'!$H:$H,'Deductions and Deposits'!$G:$G,D2485,'Deductions and Deposits'!$F:$F,"&lt;="&amp;B2485)+SUMIFS($F$3:F2485,$D$3:D2485,D2485,$C$3:C2485,"Coin Deposit",$E$3:E2485,"")</f>
        <v>0</v>
      </c>
      <c r="AD2485" s="111">
        <f>SUMIFS('Deductions and Deposits'!$D:$D,'Deductions and Deposits'!$C:$C,D2485)+SUMIFS($F:$F,$D:$D,D2485,$C:$C,"Coin Deduction")</f>
        <v>0</v>
      </c>
      <c r="AE2485" s="111">
        <f>Table5[[#This Row],[Column4]]+Table5[[#This Row],[Column14]]+Table5[[#This Row],[Column19]]+Table5[[#This Row],[Column12]]</f>
        <v>0</v>
      </c>
      <c r="AF2485" s="111">
        <f>Table5[[#This Row],[Column5]]+Table5[[#This Row],[Column13]]+Table5[[#This Row],[Column21]]+Table5[[#This Row],[Column18]]</f>
        <v>0</v>
      </c>
      <c r="AG2485" s="111">
        <f t="shared" si="423"/>
        <v>0</v>
      </c>
      <c r="AH2485" s="111">
        <f t="shared" si="424"/>
        <v>0</v>
      </c>
      <c r="AI2485" s="111">
        <f>Table5[[#This Row],[Column17]]-Table5[[#This Row],[Column20]]</f>
        <v>0</v>
      </c>
      <c r="AJ2485" s="111">
        <f t="shared" si="425"/>
        <v>0</v>
      </c>
      <c r="AK2485" s="111">
        <f t="shared" si="429"/>
        <v>0</v>
      </c>
      <c r="AL2485" s="111">
        <f t="shared" si="426"/>
        <v>0</v>
      </c>
      <c r="AM2485" s="111" t="str">
        <f t="shared" si="427"/>
        <v/>
      </c>
      <c r="AN2485" s="111" t="str">
        <f t="shared" ca="1" si="428"/>
        <v/>
      </c>
    </row>
    <row r="2486" spans="1:40" ht="20.25" customHeight="1" x14ac:dyDescent="0.3">
      <c r="A2486" s="107"/>
      <c r="B2486" s="144"/>
      <c r="C2486" s="119"/>
      <c r="D2486" s="120"/>
      <c r="E2486" s="119"/>
      <c r="F2486" s="119"/>
      <c r="G2486" s="120"/>
      <c r="H2486" s="119"/>
      <c r="I2486" s="109"/>
      <c r="L2486" s="108"/>
      <c r="M2486" s="108"/>
      <c r="N2486" s="108"/>
      <c r="O2486" s="108"/>
      <c r="P2486" s="108"/>
      <c r="Q2486" s="108"/>
      <c r="R2486" s="108"/>
      <c r="S2486" s="108"/>
      <c r="T2486" s="100">
        <f t="shared" si="419"/>
        <v>0</v>
      </c>
      <c r="U2486" s="111"/>
      <c r="V2486" s="111"/>
      <c r="W2486" s="111">
        <f>SUMIFS($F$3:F2486,$D$3:D2486,D2486,$C$3:C2486,"Buy")+SUMIFS($F$3:F2486,$D$3:D2486,D2486,$C$3:C2486,"Coin Deposit",$E$3:E2486,"&lt;&gt;")</f>
        <v>0</v>
      </c>
      <c r="X2486" s="111">
        <f t="shared" si="420"/>
        <v>0</v>
      </c>
      <c r="Y2486" s="111">
        <f>IF($D2486=Y$1,SUMIFS($H$3:$H2486,$G$3:$G2486,Y$1,$C$3:$C2486,"Sell"),0)</f>
        <v>0</v>
      </c>
      <c r="Z2486" s="111">
        <f t="shared" si="421"/>
        <v>0</v>
      </c>
      <c r="AA2486" s="111">
        <f>IF($D2486=AA$1,SUMIFS($H$3:$H2486,$G$3:$G2486,AA$1,$C$3:$C2486,"Sell"),0)</f>
        <v>0</v>
      </c>
      <c r="AB2486" s="111">
        <f t="shared" si="422"/>
        <v>0</v>
      </c>
      <c r="AC2486" s="111">
        <f>SUMIFS('Deductions and Deposits'!$H:$H,'Deductions and Deposits'!$G:$G,D2486,'Deductions and Deposits'!$F:$F,"&lt;="&amp;B2486)+SUMIFS($F$3:F2486,$D$3:D2486,D2486,$C$3:C2486,"Coin Deposit",$E$3:E2486,"")</f>
        <v>0</v>
      </c>
      <c r="AD2486" s="111">
        <f>SUMIFS('Deductions and Deposits'!$D:$D,'Deductions and Deposits'!$C:$C,D2486)+SUMIFS($F:$F,$D:$D,D2486,$C:$C,"Coin Deduction")</f>
        <v>0</v>
      </c>
      <c r="AE2486" s="111">
        <f>Table5[[#This Row],[Column4]]+Table5[[#This Row],[Column14]]+Table5[[#This Row],[Column19]]+Table5[[#This Row],[Column12]]</f>
        <v>0</v>
      </c>
      <c r="AF2486" s="111">
        <f>Table5[[#This Row],[Column5]]+Table5[[#This Row],[Column13]]+Table5[[#This Row],[Column21]]+Table5[[#This Row],[Column18]]</f>
        <v>0</v>
      </c>
      <c r="AG2486" s="111">
        <f t="shared" si="423"/>
        <v>0</v>
      </c>
      <c r="AH2486" s="111">
        <f t="shared" si="424"/>
        <v>0</v>
      </c>
      <c r="AI2486" s="111">
        <f>Table5[[#This Row],[Column17]]-Table5[[#This Row],[Column20]]</f>
        <v>0</v>
      </c>
      <c r="AJ2486" s="111">
        <f t="shared" si="425"/>
        <v>0</v>
      </c>
      <c r="AK2486" s="111">
        <f t="shared" si="429"/>
        <v>0</v>
      </c>
      <c r="AL2486" s="111">
        <f t="shared" si="426"/>
        <v>0</v>
      </c>
      <c r="AM2486" s="111" t="str">
        <f t="shared" si="427"/>
        <v/>
      </c>
      <c r="AN2486" s="111" t="str">
        <f t="shared" ca="1" si="428"/>
        <v/>
      </c>
    </row>
    <row r="2487" spans="1:40" ht="20.25" customHeight="1" x14ac:dyDescent="0.3">
      <c r="A2487" s="107"/>
      <c r="B2487" s="144"/>
      <c r="C2487" s="119"/>
      <c r="D2487" s="120"/>
      <c r="E2487" s="119"/>
      <c r="F2487" s="119"/>
      <c r="G2487" s="120"/>
      <c r="H2487" s="119"/>
      <c r="I2487" s="109"/>
      <c r="L2487" s="108"/>
      <c r="M2487" s="108"/>
      <c r="N2487" s="108"/>
      <c r="O2487" s="108"/>
      <c r="P2487" s="108"/>
      <c r="Q2487" s="108"/>
      <c r="R2487" s="108"/>
      <c r="S2487" s="108"/>
      <c r="T2487" s="100">
        <f t="shared" si="419"/>
        <v>0</v>
      </c>
      <c r="U2487" s="111"/>
      <c r="V2487" s="111"/>
      <c r="W2487" s="111">
        <f>SUMIFS($F$3:F2487,$D$3:D2487,D2487,$C$3:C2487,"Buy")+SUMIFS($F$3:F2487,$D$3:D2487,D2487,$C$3:C2487,"Coin Deposit",$E$3:E2487,"&lt;&gt;")</f>
        <v>0</v>
      </c>
      <c r="X2487" s="111">
        <f t="shared" si="420"/>
        <v>0</v>
      </c>
      <c r="Y2487" s="111">
        <f>IF($D2487=Y$1,SUMIFS($H$3:$H2487,$G$3:$G2487,Y$1,$C$3:$C2487,"Sell"),0)</f>
        <v>0</v>
      </c>
      <c r="Z2487" s="111">
        <f t="shared" si="421"/>
        <v>0</v>
      </c>
      <c r="AA2487" s="111">
        <f>IF($D2487=AA$1,SUMIFS($H$3:$H2487,$G$3:$G2487,AA$1,$C$3:$C2487,"Sell"),0)</f>
        <v>0</v>
      </c>
      <c r="AB2487" s="111">
        <f t="shared" si="422"/>
        <v>0</v>
      </c>
      <c r="AC2487" s="111">
        <f>SUMIFS('Deductions and Deposits'!$H:$H,'Deductions and Deposits'!$G:$G,D2487,'Deductions and Deposits'!$F:$F,"&lt;="&amp;B2487)+SUMIFS($F$3:F2487,$D$3:D2487,D2487,$C$3:C2487,"Coin Deposit",$E$3:E2487,"")</f>
        <v>0</v>
      </c>
      <c r="AD2487" s="111">
        <f>SUMIFS('Deductions and Deposits'!$D:$D,'Deductions and Deposits'!$C:$C,D2487)+SUMIFS($F:$F,$D:$D,D2487,$C:$C,"Coin Deduction")</f>
        <v>0</v>
      </c>
      <c r="AE2487" s="111">
        <f>Table5[[#This Row],[Column4]]+Table5[[#This Row],[Column14]]+Table5[[#This Row],[Column19]]+Table5[[#This Row],[Column12]]</f>
        <v>0</v>
      </c>
      <c r="AF2487" s="111">
        <f>Table5[[#This Row],[Column5]]+Table5[[#This Row],[Column13]]+Table5[[#This Row],[Column21]]+Table5[[#This Row],[Column18]]</f>
        <v>0</v>
      </c>
      <c r="AG2487" s="111">
        <f t="shared" si="423"/>
        <v>0</v>
      </c>
      <c r="AH2487" s="111">
        <f t="shared" si="424"/>
        <v>0</v>
      </c>
      <c r="AI2487" s="111">
        <f>Table5[[#This Row],[Column17]]-Table5[[#This Row],[Column20]]</f>
        <v>0</v>
      </c>
      <c r="AJ2487" s="111">
        <f t="shared" si="425"/>
        <v>0</v>
      </c>
      <c r="AK2487" s="111">
        <f t="shared" si="429"/>
        <v>0</v>
      </c>
      <c r="AL2487" s="111">
        <f t="shared" si="426"/>
        <v>0</v>
      </c>
      <c r="AM2487" s="111" t="str">
        <f t="shared" si="427"/>
        <v/>
      </c>
      <c r="AN2487" s="111" t="str">
        <f t="shared" ca="1" si="428"/>
        <v/>
      </c>
    </row>
    <row r="2488" spans="1:40" ht="20.25" customHeight="1" x14ac:dyDescent="0.3">
      <c r="A2488" s="107"/>
      <c r="B2488" s="144"/>
      <c r="C2488" s="119"/>
      <c r="D2488" s="120"/>
      <c r="E2488" s="119"/>
      <c r="F2488" s="119"/>
      <c r="G2488" s="120"/>
      <c r="H2488" s="119"/>
      <c r="I2488" s="109"/>
      <c r="L2488" s="108"/>
      <c r="M2488" s="108"/>
      <c r="N2488" s="108"/>
      <c r="O2488" s="108"/>
      <c r="P2488" s="108"/>
      <c r="Q2488" s="108"/>
      <c r="R2488" s="108"/>
      <c r="S2488" s="108"/>
      <c r="T2488" s="100">
        <f t="shared" si="419"/>
        <v>0</v>
      </c>
      <c r="U2488" s="111"/>
      <c r="V2488" s="111"/>
      <c r="W2488" s="111">
        <f>SUMIFS($F$3:F2488,$D$3:D2488,D2488,$C$3:C2488,"Buy")+SUMIFS($F$3:F2488,$D$3:D2488,D2488,$C$3:C2488,"Coin Deposit",$E$3:E2488,"&lt;&gt;")</f>
        <v>0</v>
      </c>
      <c r="X2488" s="111">
        <f t="shared" si="420"/>
        <v>0</v>
      </c>
      <c r="Y2488" s="111">
        <f>IF($D2488=Y$1,SUMIFS($H$3:$H2488,$G$3:$G2488,Y$1,$C$3:$C2488,"Sell"),0)</f>
        <v>0</v>
      </c>
      <c r="Z2488" s="111">
        <f t="shared" si="421"/>
        <v>0</v>
      </c>
      <c r="AA2488" s="111">
        <f>IF($D2488=AA$1,SUMIFS($H$3:$H2488,$G$3:$G2488,AA$1,$C$3:$C2488,"Sell"),0)</f>
        <v>0</v>
      </c>
      <c r="AB2488" s="111">
        <f t="shared" si="422"/>
        <v>0</v>
      </c>
      <c r="AC2488" s="111">
        <f>SUMIFS('Deductions and Deposits'!$H:$H,'Deductions and Deposits'!$G:$G,D2488,'Deductions and Deposits'!$F:$F,"&lt;="&amp;B2488)+SUMIFS($F$3:F2488,$D$3:D2488,D2488,$C$3:C2488,"Coin Deposit",$E$3:E2488,"")</f>
        <v>0</v>
      </c>
      <c r="AD2488" s="111">
        <f>SUMIFS('Deductions and Deposits'!$D:$D,'Deductions and Deposits'!$C:$C,D2488)+SUMIFS($F:$F,$D:$D,D2488,$C:$C,"Coin Deduction")</f>
        <v>0</v>
      </c>
      <c r="AE2488" s="111">
        <f>Table5[[#This Row],[Column4]]+Table5[[#This Row],[Column14]]+Table5[[#This Row],[Column19]]+Table5[[#This Row],[Column12]]</f>
        <v>0</v>
      </c>
      <c r="AF2488" s="111">
        <f>Table5[[#This Row],[Column5]]+Table5[[#This Row],[Column13]]+Table5[[#This Row],[Column21]]+Table5[[#This Row],[Column18]]</f>
        <v>0</v>
      </c>
      <c r="AG2488" s="111">
        <f t="shared" si="423"/>
        <v>0</v>
      </c>
      <c r="AH2488" s="111">
        <f t="shared" si="424"/>
        <v>0</v>
      </c>
      <c r="AI2488" s="111">
        <f>Table5[[#This Row],[Column17]]-Table5[[#This Row],[Column20]]</f>
        <v>0</v>
      </c>
      <c r="AJ2488" s="111">
        <f t="shared" si="425"/>
        <v>0</v>
      </c>
      <c r="AK2488" s="111">
        <f t="shared" si="429"/>
        <v>0</v>
      </c>
      <c r="AL2488" s="111">
        <f t="shared" si="426"/>
        <v>0</v>
      </c>
      <c r="AM2488" s="111" t="str">
        <f t="shared" si="427"/>
        <v/>
      </c>
      <c r="AN2488" s="111" t="str">
        <f t="shared" ca="1" si="428"/>
        <v/>
      </c>
    </row>
    <row r="2489" spans="1:40" ht="20.25" customHeight="1" x14ac:dyDescent="0.3">
      <c r="A2489" s="107"/>
      <c r="B2489" s="144"/>
      <c r="C2489" s="119"/>
      <c r="D2489" s="120"/>
      <c r="E2489" s="119"/>
      <c r="F2489" s="119"/>
      <c r="G2489" s="120"/>
      <c r="H2489" s="119"/>
      <c r="I2489" s="109"/>
      <c r="L2489" s="108"/>
      <c r="M2489" s="108"/>
      <c r="N2489" s="108"/>
      <c r="O2489" s="108"/>
      <c r="P2489" s="108"/>
      <c r="Q2489" s="108"/>
      <c r="R2489" s="108"/>
      <c r="S2489" s="108"/>
      <c r="T2489" s="100">
        <f t="shared" si="419"/>
        <v>0</v>
      </c>
      <c r="U2489" s="111"/>
      <c r="V2489" s="111"/>
      <c r="W2489" s="111">
        <f>SUMIFS($F$3:F2489,$D$3:D2489,D2489,$C$3:C2489,"Buy")+SUMIFS($F$3:F2489,$D$3:D2489,D2489,$C$3:C2489,"Coin Deposit",$E$3:E2489,"&lt;&gt;")</f>
        <v>0</v>
      </c>
      <c r="X2489" s="111">
        <f t="shared" si="420"/>
        <v>0</v>
      </c>
      <c r="Y2489" s="111">
        <f>IF($D2489=Y$1,SUMIFS($H$3:$H2489,$G$3:$G2489,Y$1,$C$3:$C2489,"Sell"),0)</f>
        <v>0</v>
      </c>
      <c r="Z2489" s="111">
        <f t="shared" si="421"/>
        <v>0</v>
      </c>
      <c r="AA2489" s="111">
        <f>IF($D2489=AA$1,SUMIFS($H$3:$H2489,$G$3:$G2489,AA$1,$C$3:$C2489,"Sell"),0)</f>
        <v>0</v>
      </c>
      <c r="AB2489" s="111">
        <f t="shared" si="422"/>
        <v>0</v>
      </c>
      <c r="AC2489" s="111">
        <f>SUMIFS('Deductions and Deposits'!$H:$H,'Deductions and Deposits'!$G:$G,D2489,'Deductions and Deposits'!$F:$F,"&lt;="&amp;B2489)+SUMIFS($F$3:F2489,$D$3:D2489,D2489,$C$3:C2489,"Coin Deposit",$E$3:E2489,"")</f>
        <v>0</v>
      </c>
      <c r="AD2489" s="111">
        <f>SUMIFS('Deductions and Deposits'!$D:$D,'Deductions and Deposits'!$C:$C,D2489)+SUMIFS($F:$F,$D:$D,D2489,$C:$C,"Coin Deduction")</f>
        <v>0</v>
      </c>
      <c r="AE2489" s="111">
        <f>Table5[[#This Row],[Column4]]+Table5[[#This Row],[Column14]]+Table5[[#This Row],[Column19]]+Table5[[#This Row],[Column12]]</f>
        <v>0</v>
      </c>
      <c r="AF2489" s="111">
        <f>Table5[[#This Row],[Column5]]+Table5[[#This Row],[Column13]]+Table5[[#This Row],[Column21]]+Table5[[#This Row],[Column18]]</f>
        <v>0</v>
      </c>
      <c r="AG2489" s="111">
        <f t="shared" si="423"/>
        <v>0</v>
      </c>
      <c r="AH2489" s="111">
        <f t="shared" si="424"/>
        <v>0</v>
      </c>
      <c r="AI2489" s="111">
        <f>Table5[[#This Row],[Column17]]-Table5[[#This Row],[Column20]]</f>
        <v>0</v>
      </c>
      <c r="AJ2489" s="111">
        <f t="shared" si="425"/>
        <v>0</v>
      </c>
      <c r="AK2489" s="111">
        <f t="shared" si="429"/>
        <v>0</v>
      </c>
      <c r="AL2489" s="111">
        <f t="shared" si="426"/>
        <v>0</v>
      </c>
      <c r="AM2489" s="111" t="str">
        <f t="shared" si="427"/>
        <v/>
      </c>
      <c r="AN2489" s="111" t="str">
        <f t="shared" ca="1" si="428"/>
        <v/>
      </c>
    </row>
    <row r="2490" spans="1:40" ht="20.25" customHeight="1" x14ac:dyDescent="0.3">
      <c r="A2490" s="107"/>
      <c r="B2490" s="144"/>
      <c r="C2490" s="119"/>
      <c r="D2490" s="120"/>
      <c r="E2490" s="119"/>
      <c r="F2490" s="119"/>
      <c r="G2490" s="120"/>
      <c r="H2490" s="119"/>
      <c r="I2490" s="109"/>
      <c r="L2490" s="108"/>
      <c r="M2490" s="108"/>
      <c r="N2490" s="108"/>
      <c r="O2490" s="108"/>
      <c r="P2490" s="108"/>
      <c r="Q2490" s="108"/>
      <c r="R2490" s="108"/>
      <c r="S2490" s="108"/>
      <c r="T2490" s="100">
        <f t="shared" si="419"/>
        <v>0</v>
      </c>
      <c r="U2490" s="111"/>
      <c r="V2490" s="111"/>
      <c r="W2490" s="111">
        <f>SUMIFS($F$3:F2490,$D$3:D2490,D2490,$C$3:C2490,"Buy")+SUMIFS($F$3:F2490,$D$3:D2490,D2490,$C$3:C2490,"Coin Deposit",$E$3:E2490,"&lt;&gt;")</f>
        <v>0</v>
      </c>
      <c r="X2490" s="111">
        <f t="shared" si="420"/>
        <v>0</v>
      </c>
      <c r="Y2490" s="111">
        <f>IF($D2490=Y$1,SUMIFS($H$3:$H2490,$G$3:$G2490,Y$1,$C$3:$C2490,"Sell"),0)</f>
        <v>0</v>
      </c>
      <c r="Z2490" s="111">
        <f t="shared" si="421"/>
        <v>0</v>
      </c>
      <c r="AA2490" s="111">
        <f>IF($D2490=AA$1,SUMIFS($H$3:$H2490,$G$3:$G2490,AA$1,$C$3:$C2490,"Sell"),0)</f>
        <v>0</v>
      </c>
      <c r="AB2490" s="111">
        <f t="shared" si="422"/>
        <v>0</v>
      </c>
      <c r="AC2490" s="111">
        <f>SUMIFS('Deductions and Deposits'!$H:$H,'Deductions and Deposits'!$G:$G,D2490,'Deductions and Deposits'!$F:$F,"&lt;="&amp;B2490)+SUMIFS($F$3:F2490,$D$3:D2490,D2490,$C$3:C2490,"Coin Deposit",$E$3:E2490,"")</f>
        <v>0</v>
      </c>
      <c r="AD2490" s="111">
        <f>SUMIFS('Deductions and Deposits'!$D:$D,'Deductions and Deposits'!$C:$C,D2490)+SUMIFS($F:$F,$D:$D,D2490,$C:$C,"Coin Deduction")</f>
        <v>0</v>
      </c>
      <c r="AE2490" s="111">
        <f>Table5[[#This Row],[Column4]]+Table5[[#This Row],[Column14]]+Table5[[#This Row],[Column19]]+Table5[[#This Row],[Column12]]</f>
        <v>0</v>
      </c>
      <c r="AF2490" s="111">
        <f>Table5[[#This Row],[Column5]]+Table5[[#This Row],[Column13]]+Table5[[#This Row],[Column21]]+Table5[[#This Row],[Column18]]</f>
        <v>0</v>
      </c>
      <c r="AG2490" s="111">
        <f t="shared" si="423"/>
        <v>0</v>
      </c>
      <c r="AH2490" s="111">
        <f t="shared" si="424"/>
        <v>0</v>
      </c>
      <c r="AI2490" s="111">
        <f>Table5[[#This Row],[Column17]]-Table5[[#This Row],[Column20]]</f>
        <v>0</v>
      </c>
      <c r="AJ2490" s="111">
        <f t="shared" si="425"/>
        <v>0</v>
      </c>
      <c r="AK2490" s="111">
        <f t="shared" si="429"/>
        <v>0</v>
      </c>
      <c r="AL2490" s="111">
        <f t="shared" si="426"/>
        <v>0</v>
      </c>
      <c r="AM2490" s="111" t="str">
        <f t="shared" si="427"/>
        <v/>
      </c>
      <c r="AN2490" s="111" t="str">
        <f t="shared" ca="1" si="428"/>
        <v/>
      </c>
    </row>
    <row r="2491" spans="1:40" ht="20.25" customHeight="1" x14ac:dyDescent="0.3">
      <c r="A2491" s="107"/>
      <c r="B2491" s="144"/>
      <c r="C2491" s="119"/>
      <c r="D2491" s="120"/>
      <c r="E2491" s="119"/>
      <c r="F2491" s="119"/>
      <c r="G2491" s="120"/>
      <c r="H2491" s="119"/>
      <c r="I2491" s="109"/>
      <c r="L2491" s="108"/>
      <c r="M2491" s="108"/>
      <c r="N2491" s="108"/>
      <c r="O2491" s="108"/>
      <c r="P2491" s="108"/>
      <c r="Q2491" s="108"/>
      <c r="R2491" s="108"/>
      <c r="S2491" s="108"/>
      <c r="T2491" s="100">
        <f t="shared" si="419"/>
        <v>0</v>
      </c>
      <c r="U2491" s="111"/>
      <c r="V2491" s="111"/>
      <c r="W2491" s="111">
        <f>SUMIFS($F$3:F2491,$D$3:D2491,D2491,$C$3:C2491,"Buy")+SUMIFS($F$3:F2491,$D$3:D2491,D2491,$C$3:C2491,"Coin Deposit",$E$3:E2491,"&lt;&gt;")</f>
        <v>0</v>
      </c>
      <c r="X2491" s="111">
        <f t="shared" si="420"/>
        <v>0</v>
      </c>
      <c r="Y2491" s="111">
        <f>IF($D2491=Y$1,SUMIFS($H$3:$H2491,$G$3:$G2491,Y$1,$C$3:$C2491,"Sell"),0)</f>
        <v>0</v>
      </c>
      <c r="Z2491" s="111">
        <f t="shared" si="421"/>
        <v>0</v>
      </c>
      <c r="AA2491" s="111">
        <f>IF($D2491=AA$1,SUMIFS($H$3:$H2491,$G$3:$G2491,AA$1,$C$3:$C2491,"Sell"),0)</f>
        <v>0</v>
      </c>
      <c r="AB2491" s="111">
        <f t="shared" si="422"/>
        <v>0</v>
      </c>
      <c r="AC2491" s="111">
        <f>SUMIFS('Deductions and Deposits'!$H:$H,'Deductions and Deposits'!$G:$G,D2491,'Deductions and Deposits'!$F:$F,"&lt;="&amp;B2491)+SUMIFS($F$3:F2491,$D$3:D2491,D2491,$C$3:C2491,"Coin Deposit",$E$3:E2491,"")</f>
        <v>0</v>
      </c>
      <c r="AD2491" s="111">
        <f>SUMIFS('Deductions and Deposits'!$D:$D,'Deductions and Deposits'!$C:$C,D2491)+SUMIFS($F:$F,$D:$D,D2491,$C:$C,"Coin Deduction")</f>
        <v>0</v>
      </c>
      <c r="AE2491" s="111">
        <f>Table5[[#This Row],[Column4]]+Table5[[#This Row],[Column14]]+Table5[[#This Row],[Column19]]+Table5[[#This Row],[Column12]]</f>
        <v>0</v>
      </c>
      <c r="AF2491" s="111">
        <f>Table5[[#This Row],[Column5]]+Table5[[#This Row],[Column13]]+Table5[[#This Row],[Column21]]+Table5[[#This Row],[Column18]]</f>
        <v>0</v>
      </c>
      <c r="AG2491" s="111">
        <f t="shared" si="423"/>
        <v>0</v>
      </c>
      <c r="AH2491" s="111">
        <f t="shared" si="424"/>
        <v>0</v>
      </c>
      <c r="AI2491" s="111">
        <f>Table5[[#This Row],[Column17]]-Table5[[#This Row],[Column20]]</f>
        <v>0</v>
      </c>
      <c r="AJ2491" s="111">
        <f t="shared" si="425"/>
        <v>0</v>
      </c>
      <c r="AK2491" s="111">
        <f t="shared" si="429"/>
        <v>0</v>
      </c>
      <c r="AL2491" s="111">
        <f t="shared" si="426"/>
        <v>0</v>
      </c>
      <c r="AM2491" s="111" t="str">
        <f t="shared" si="427"/>
        <v/>
      </c>
      <c r="AN2491" s="111" t="str">
        <f t="shared" ca="1" si="428"/>
        <v/>
      </c>
    </row>
    <row r="2492" spans="1:40" ht="20.25" customHeight="1" x14ac:dyDescent="0.3">
      <c r="A2492" s="107"/>
      <c r="B2492" s="144"/>
      <c r="C2492" s="119"/>
      <c r="D2492" s="120"/>
      <c r="E2492" s="119"/>
      <c r="F2492" s="119"/>
      <c r="G2492" s="120"/>
      <c r="H2492" s="119"/>
      <c r="I2492" s="109"/>
      <c r="L2492" s="108"/>
      <c r="M2492" s="108"/>
      <c r="N2492" s="108"/>
      <c r="O2492" s="108"/>
      <c r="P2492" s="108"/>
      <c r="Q2492" s="108"/>
      <c r="R2492" s="108"/>
      <c r="S2492" s="108"/>
      <c r="T2492" s="100">
        <f t="shared" si="419"/>
        <v>0</v>
      </c>
      <c r="U2492" s="111"/>
      <c r="V2492" s="111"/>
      <c r="W2492" s="111">
        <f>SUMIFS($F$3:F2492,$D$3:D2492,D2492,$C$3:C2492,"Buy")+SUMIFS($F$3:F2492,$D$3:D2492,D2492,$C$3:C2492,"Coin Deposit",$E$3:E2492,"&lt;&gt;")</f>
        <v>0</v>
      </c>
      <c r="X2492" s="111">
        <f t="shared" si="420"/>
        <v>0</v>
      </c>
      <c r="Y2492" s="111">
        <f>IF($D2492=Y$1,SUMIFS($H$3:$H2492,$G$3:$G2492,Y$1,$C$3:$C2492,"Sell"),0)</f>
        <v>0</v>
      </c>
      <c r="Z2492" s="111">
        <f t="shared" si="421"/>
        <v>0</v>
      </c>
      <c r="AA2492" s="111">
        <f>IF($D2492=AA$1,SUMIFS($H$3:$H2492,$G$3:$G2492,AA$1,$C$3:$C2492,"Sell"),0)</f>
        <v>0</v>
      </c>
      <c r="AB2492" s="111">
        <f t="shared" si="422"/>
        <v>0</v>
      </c>
      <c r="AC2492" s="111">
        <f>SUMIFS('Deductions and Deposits'!$H:$H,'Deductions and Deposits'!$G:$G,D2492,'Deductions and Deposits'!$F:$F,"&lt;="&amp;B2492)+SUMIFS($F$3:F2492,$D$3:D2492,D2492,$C$3:C2492,"Coin Deposit",$E$3:E2492,"")</f>
        <v>0</v>
      </c>
      <c r="AD2492" s="111">
        <f>SUMIFS('Deductions and Deposits'!$D:$D,'Deductions and Deposits'!$C:$C,D2492)+SUMIFS($F:$F,$D:$D,D2492,$C:$C,"Coin Deduction")</f>
        <v>0</v>
      </c>
      <c r="AE2492" s="111">
        <f>Table5[[#This Row],[Column4]]+Table5[[#This Row],[Column14]]+Table5[[#This Row],[Column19]]+Table5[[#This Row],[Column12]]</f>
        <v>0</v>
      </c>
      <c r="AF2492" s="111">
        <f>Table5[[#This Row],[Column5]]+Table5[[#This Row],[Column13]]+Table5[[#This Row],[Column21]]+Table5[[#This Row],[Column18]]</f>
        <v>0</v>
      </c>
      <c r="AG2492" s="111">
        <f t="shared" si="423"/>
        <v>0</v>
      </c>
      <c r="AH2492" s="111">
        <f t="shared" si="424"/>
        <v>0</v>
      </c>
      <c r="AI2492" s="111">
        <f>Table5[[#This Row],[Column17]]-Table5[[#This Row],[Column20]]</f>
        <v>0</v>
      </c>
      <c r="AJ2492" s="111">
        <f t="shared" si="425"/>
        <v>0</v>
      </c>
      <c r="AK2492" s="111">
        <f t="shared" si="429"/>
        <v>0</v>
      </c>
      <c r="AL2492" s="111">
        <f t="shared" si="426"/>
        <v>0</v>
      </c>
      <c r="AM2492" s="111" t="str">
        <f t="shared" si="427"/>
        <v/>
      </c>
      <c r="AN2492" s="111" t="str">
        <f t="shared" ca="1" si="428"/>
        <v/>
      </c>
    </row>
    <row r="2493" spans="1:40" ht="20.25" customHeight="1" x14ac:dyDescent="0.3">
      <c r="A2493" s="107"/>
      <c r="B2493" s="144"/>
      <c r="C2493" s="119"/>
      <c r="D2493" s="120"/>
      <c r="E2493" s="119"/>
      <c r="F2493" s="119"/>
      <c r="G2493" s="120"/>
      <c r="H2493" s="119"/>
      <c r="I2493" s="109"/>
      <c r="L2493" s="108"/>
      <c r="M2493" s="108"/>
      <c r="N2493" s="108"/>
      <c r="O2493" s="108"/>
      <c r="P2493" s="108"/>
      <c r="Q2493" s="108"/>
      <c r="R2493" s="108"/>
      <c r="S2493" s="108"/>
      <c r="T2493" s="100">
        <f t="shared" si="419"/>
        <v>0</v>
      </c>
      <c r="U2493" s="111"/>
      <c r="V2493" s="111"/>
      <c r="W2493" s="111">
        <f>SUMIFS($F$3:F2493,$D$3:D2493,D2493,$C$3:C2493,"Buy")+SUMIFS($F$3:F2493,$D$3:D2493,D2493,$C$3:C2493,"Coin Deposit",$E$3:E2493,"&lt;&gt;")</f>
        <v>0</v>
      </c>
      <c r="X2493" s="111">
        <f t="shared" si="420"/>
        <v>0</v>
      </c>
      <c r="Y2493" s="111">
        <f>IF($D2493=Y$1,SUMIFS($H$3:$H2493,$G$3:$G2493,Y$1,$C$3:$C2493,"Sell"),0)</f>
        <v>0</v>
      </c>
      <c r="Z2493" s="111">
        <f t="shared" si="421"/>
        <v>0</v>
      </c>
      <c r="AA2493" s="111">
        <f>IF($D2493=AA$1,SUMIFS($H$3:$H2493,$G$3:$G2493,AA$1,$C$3:$C2493,"Sell"),0)</f>
        <v>0</v>
      </c>
      <c r="AB2493" s="111">
        <f t="shared" si="422"/>
        <v>0</v>
      </c>
      <c r="AC2493" s="111">
        <f>SUMIFS('Deductions and Deposits'!$H:$H,'Deductions and Deposits'!$G:$G,D2493,'Deductions and Deposits'!$F:$F,"&lt;="&amp;B2493)+SUMIFS($F$3:F2493,$D$3:D2493,D2493,$C$3:C2493,"Coin Deposit",$E$3:E2493,"")</f>
        <v>0</v>
      </c>
      <c r="AD2493" s="111">
        <f>SUMIFS('Deductions and Deposits'!$D:$D,'Deductions and Deposits'!$C:$C,D2493)+SUMIFS($F:$F,$D:$D,D2493,$C:$C,"Coin Deduction")</f>
        <v>0</v>
      </c>
      <c r="AE2493" s="111">
        <f>Table5[[#This Row],[Column4]]+Table5[[#This Row],[Column14]]+Table5[[#This Row],[Column19]]+Table5[[#This Row],[Column12]]</f>
        <v>0</v>
      </c>
      <c r="AF2493" s="111">
        <f>Table5[[#This Row],[Column5]]+Table5[[#This Row],[Column13]]+Table5[[#This Row],[Column21]]+Table5[[#This Row],[Column18]]</f>
        <v>0</v>
      </c>
      <c r="AG2493" s="111">
        <f t="shared" si="423"/>
        <v>0</v>
      </c>
      <c r="AH2493" s="111">
        <f t="shared" si="424"/>
        <v>0</v>
      </c>
      <c r="AI2493" s="111">
        <f>Table5[[#This Row],[Column17]]-Table5[[#This Row],[Column20]]</f>
        <v>0</v>
      </c>
      <c r="AJ2493" s="111">
        <f t="shared" si="425"/>
        <v>0</v>
      </c>
      <c r="AK2493" s="111">
        <f t="shared" si="429"/>
        <v>0</v>
      </c>
      <c r="AL2493" s="111">
        <f t="shared" si="426"/>
        <v>0</v>
      </c>
      <c r="AM2493" s="111" t="str">
        <f t="shared" si="427"/>
        <v/>
      </c>
      <c r="AN2493" s="111" t="str">
        <f t="shared" ca="1" si="428"/>
        <v/>
      </c>
    </row>
    <row r="2494" spans="1:40" ht="20.25" customHeight="1" x14ac:dyDescent="0.3">
      <c r="A2494" s="107"/>
      <c r="B2494" s="144"/>
      <c r="C2494" s="119"/>
      <c r="D2494" s="120"/>
      <c r="E2494" s="119"/>
      <c r="F2494" s="119"/>
      <c r="G2494" s="120"/>
      <c r="H2494" s="119"/>
      <c r="I2494" s="109"/>
      <c r="L2494" s="108"/>
      <c r="M2494" s="108"/>
      <c r="N2494" s="108"/>
      <c r="O2494" s="108"/>
      <c r="P2494" s="108"/>
      <c r="Q2494" s="108"/>
      <c r="R2494" s="108"/>
      <c r="S2494" s="108"/>
      <c r="T2494" s="100">
        <f t="shared" si="419"/>
        <v>0</v>
      </c>
      <c r="U2494" s="111"/>
      <c r="V2494" s="111"/>
      <c r="W2494" s="111">
        <f>SUMIFS($F$3:F2494,$D$3:D2494,D2494,$C$3:C2494,"Buy")+SUMIFS($F$3:F2494,$D$3:D2494,D2494,$C$3:C2494,"Coin Deposit",$E$3:E2494,"&lt;&gt;")</f>
        <v>0</v>
      </c>
      <c r="X2494" s="111">
        <f t="shared" si="420"/>
        <v>0</v>
      </c>
      <c r="Y2494" s="111">
        <f>IF($D2494=Y$1,SUMIFS($H$3:$H2494,$G$3:$G2494,Y$1,$C$3:$C2494,"Sell"),0)</f>
        <v>0</v>
      </c>
      <c r="Z2494" s="111">
        <f t="shared" si="421"/>
        <v>0</v>
      </c>
      <c r="AA2494" s="111">
        <f>IF($D2494=AA$1,SUMIFS($H$3:$H2494,$G$3:$G2494,AA$1,$C$3:$C2494,"Sell"),0)</f>
        <v>0</v>
      </c>
      <c r="AB2494" s="111">
        <f t="shared" si="422"/>
        <v>0</v>
      </c>
      <c r="AC2494" s="111">
        <f>SUMIFS('Deductions and Deposits'!$H:$H,'Deductions and Deposits'!$G:$G,D2494,'Deductions and Deposits'!$F:$F,"&lt;="&amp;B2494)+SUMIFS($F$3:F2494,$D$3:D2494,D2494,$C$3:C2494,"Coin Deposit",$E$3:E2494,"")</f>
        <v>0</v>
      </c>
      <c r="AD2494" s="111">
        <f>SUMIFS('Deductions and Deposits'!$D:$D,'Deductions and Deposits'!$C:$C,D2494)+SUMIFS($F:$F,$D:$D,D2494,$C:$C,"Coin Deduction")</f>
        <v>0</v>
      </c>
      <c r="AE2494" s="111">
        <f>Table5[[#This Row],[Column4]]+Table5[[#This Row],[Column14]]+Table5[[#This Row],[Column19]]+Table5[[#This Row],[Column12]]</f>
        <v>0</v>
      </c>
      <c r="AF2494" s="111">
        <f>Table5[[#This Row],[Column5]]+Table5[[#This Row],[Column13]]+Table5[[#This Row],[Column21]]+Table5[[#This Row],[Column18]]</f>
        <v>0</v>
      </c>
      <c r="AG2494" s="111">
        <f t="shared" si="423"/>
        <v>0</v>
      </c>
      <c r="AH2494" s="111">
        <f t="shared" si="424"/>
        <v>0</v>
      </c>
      <c r="AI2494" s="111">
        <f>Table5[[#This Row],[Column17]]-Table5[[#This Row],[Column20]]</f>
        <v>0</v>
      </c>
      <c r="AJ2494" s="111">
        <f t="shared" si="425"/>
        <v>0</v>
      </c>
      <c r="AK2494" s="111">
        <f t="shared" si="429"/>
        <v>0</v>
      </c>
      <c r="AL2494" s="111">
        <f t="shared" si="426"/>
        <v>0</v>
      </c>
      <c r="AM2494" s="111" t="str">
        <f t="shared" si="427"/>
        <v/>
      </c>
      <c r="AN2494" s="111" t="str">
        <f t="shared" ca="1" si="428"/>
        <v/>
      </c>
    </row>
    <row r="2495" spans="1:40" ht="20.25" customHeight="1" x14ac:dyDescent="0.3">
      <c r="A2495" s="107"/>
      <c r="B2495" s="144"/>
      <c r="C2495" s="119"/>
      <c r="D2495" s="120"/>
      <c r="E2495" s="119"/>
      <c r="F2495" s="119"/>
      <c r="G2495" s="120"/>
      <c r="H2495" s="119"/>
      <c r="I2495" s="109"/>
      <c r="L2495" s="108"/>
      <c r="M2495" s="108"/>
      <c r="N2495" s="108"/>
      <c r="O2495" s="108"/>
      <c r="P2495" s="108"/>
      <c r="Q2495" s="108"/>
      <c r="R2495" s="108"/>
      <c r="S2495" s="108"/>
      <c r="T2495" s="100">
        <f t="shared" si="419"/>
        <v>0</v>
      </c>
      <c r="U2495" s="111"/>
      <c r="V2495" s="111"/>
      <c r="W2495" s="111">
        <f>SUMIFS($F$3:F2495,$D$3:D2495,D2495,$C$3:C2495,"Buy")+SUMIFS($F$3:F2495,$D$3:D2495,D2495,$C$3:C2495,"Coin Deposit",$E$3:E2495,"&lt;&gt;")</f>
        <v>0</v>
      </c>
      <c r="X2495" s="111">
        <f t="shared" si="420"/>
        <v>0</v>
      </c>
      <c r="Y2495" s="111">
        <f>IF($D2495=Y$1,SUMIFS($H$3:$H2495,$G$3:$G2495,Y$1,$C$3:$C2495,"Sell"),0)</f>
        <v>0</v>
      </c>
      <c r="Z2495" s="111">
        <f t="shared" si="421"/>
        <v>0</v>
      </c>
      <c r="AA2495" s="111">
        <f>IF($D2495=AA$1,SUMIFS($H$3:$H2495,$G$3:$G2495,AA$1,$C$3:$C2495,"Sell"),0)</f>
        <v>0</v>
      </c>
      <c r="AB2495" s="111">
        <f t="shared" si="422"/>
        <v>0</v>
      </c>
      <c r="AC2495" s="111">
        <f>SUMIFS('Deductions and Deposits'!$H:$H,'Deductions and Deposits'!$G:$G,D2495,'Deductions and Deposits'!$F:$F,"&lt;="&amp;B2495)+SUMIFS($F$3:F2495,$D$3:D2495,D2495,$C$3:C2495,"Coin Deposit",$E$3:E2495,"")</f>
        <v>0</v>
      </c>
      <c r="AD2495" s="111">
        <f>SUMIFS('Deductions and Deposits'!$D:$D,'Deductions and Deposits'!$C:$C,D2495)+SUMIFS($F:$F,$D:$D,D2495,$C:$C,"Coin Deduction")</f>
        <v>0</v>
      </c>
      <c r="AE2495" s="111">
        <f>Table5[[#This Row],[Column4]]+Table5[[#This Row],[Column14]]+Table5[[#This Row],[Column19]]+Table5[[#This Row],[Column12]]</f>
        <v>0</v>
      </c>
      <c r="AF2495" s="111">
        <f>Table5[[#This Row],[Column5]]+Table5[[#This Row],[Column13]]+Table5[[#This Row],[Column21]]+Table5[[#This Row],[Column18]]</f>
        <v>0</v>
      </c>
      <c r="AG2495" s="111">
        <f t="shared" si="423"/>
        <v>0</v>
      </c>
      <c r="AH2495" s="111">
        <f t="shared" si="424"/>
        <v>0</v>
      </c>
      <c r="AI2495" s="111">
        <f>Table5[[#This Row],[Column17]]-Table5[[#This Row],[Column20]]</f>
        <v>0</v>
      </c>
      <c r="AJ2495" s="111">
        <f t="shared" si="425"/>
        <v>0</v>
      </c>
      <c r="AK2495" s="111">
        <f t="shared" si="429"/>
        <v>0</v>
      </c>
      <c r="AL2495" s="111">
        <f t="shared" si="426"/>
        <v>0</v>
      </c>
      <c r="AM2495" s="111" t="str">
        <f t="shared" si="427"/>
        <v/>
      </c>
      <c r="AN2495" s="111" t="str">
        <f t="shared" ca="1" si="428"/>
        <v/>
      </c>
    </row>
    <row r="2496" spans="1:40" ht="20.25" customHeight="1" x14ac:dyDescent="0.3">
      <c r="A2496" s="107"/>
      <c r="B2496" s="144"/>
      <c r="C2496" s="119"/>
      <c r="D2496" s="120"/>
      <c r="E2496" s="119"/>
      <c r="F2496" s="119"/>
      <c r="G2496" s="120"/>
      <c r="H2496" s="119"/>
      <c r="I2496" s="109"/>
      <c r="L2496" s="108"/>
      <c r="M2496" s="108"/>
      <c r="N2496" s="108"/>
      <c r="O2496" s="108"/>
      <c r="P2496" s="108"/>
      <c r="Q2496" s="108"/>
      <c r="R2496" s="108"/>
      <c r="S2496" s="108"/>
      <c r="T2496" s="100">
        <f t="shared" si="419"/>
        <v>0</v>
      </c>
      <c r="U2496" s="111"/>
      <c r="V2496" s="111"/>
      <c r="W2496" s="111">
        <f>SUMIFS($F$3:F2496,$D$3:D2496,D2496,$C$3:C2496,"Buy")+SUMIFS($F$3:F2496,$D$3:D2496,D2496,$C$3:C2496,"Coin Deposit",$E$3:E2496,"&lt;&gt;")</f>
        <v>0</v>
      </c>
      <c r="X2496" s="111">
        <f t="shared" si="420"/>
        <v>0</v>
      </c>
      <c r="Y2496" s="111">
        <f>IF($D2496=Y$1,SUMIFS($H$3:$H2496,$G$3:$G2496,Y$1,$C$3:$C2496,"Sell"),0)</f>
        <v>0</v>
      </c>
      <c r="Z2496" s="111">
        <f t="shared" si="421"/>
        <v>0</v>
      </c>
      <c r="AA2496" s="111">
        <f>IF($D2496=AA$1,SUMIFS($H$3:$H2496,$G$3:$G2496,AA$1,$C$3:$C2496,"Sell"),0)</f>
        <v>0</v>
      </c>
      <c r="AB2496" s="111">
        <f t="shared" si="422"/>
        <v>0</v>
      </c>
      <c r="AC2496" s="111">
        <f>SUMIFS('Deductions and Deposits'!$H:$H,'Deductions and Deposits'!$G:$G,D2496,'Deductions and Deposits'!$F:$F,"&lt;="&amp;B2496)+SUMIFS($F$3:F2496,$D$3:D2496,D2496,$C$3:C2496,"Coin Deposit",$E$3:E2496,"")</f>
        <v>0</v>
      </c>
      <c r="AD2496" s="111">
        <f>SUMIFS('Deductions and Deposits'!$D:$D,'Deductions and Deposits'!$C:$C,D2496)+SUMIFS($F:$F,$D:$D,D2496,$C:$C,"Coin Deduction")</f>
        <v>0</v>
      </c>
      <c r="AE2496" s="111">
        <f>Table5[[#This Row],[Column4]]+Table5[[#This Row],[Column14]]+Table5[[#This Row],[Column19]]+Table5[[#This Row],[Column12]]</f>
        <v>0</v>
      </c>
      <c r="AF2496" s="111">
        <f>Table5[[#This Row],[Column5]]+Table5[[#This Row],[Column13]]+Table5[[#This Row],[Column21]]+Table5[[#This Row],[Column18]]</f>
        <v>0</v>
      </c>
      <c r="AG2496" s="111">
        <f t="shared" si="423"/>
        <v>0</v>
      </c>
      <c r="AH2496" s="111">
        <f t="shared" si="424"/>
        <v>0</v>
      </c>
      <c r="AI2496" s="111">
        <f>Table5[[#This Row],[Column17]]-Table5[[#This Row],[Column20]]</f>
        <v>0</v>
      </c>
      <c r="AJ2496" s="111">
        <f t="shared" si="425"/>
        <v>0</v>
      </c>
      <c r="AK2496" s="111">
        <f t="shared" si="429"/>
        <v>0</v>
      </c>
      <c r="AL2496" s="111">
        <f t="shared" si="426"/>
        <v>0</v>
      </c>
      <c r="AM2496" s="111" t="str">
        <f t="shared" si="427"/>
        <v/>
      </c>
      <c r="AN2496" s="111" t="str">
        <f t="shared" ca="1" si="428"/>
        <v/>
      </c>
    </row>
    <row r="2497" spans="1:40" ht="20.25" customHeight="1" x14ac:dyDescent="0.3">
      <c r="A2497" s="107"/>
      <c r="B2497" s="144"/>
      <c r="C2497" s="119"/>
      <c r="D2497" s="120"/>
      <c r="E2497" s="119"/>
      <c r="F2497" s="119"/>
      <c r="G2497" s="120"/>
      <c r="H2497" s="119"/>
      <c r="I2497" s="109"/>
      <c r="L2497" s="108"/>
      <c r="M2497" s="108"/>
      <c r="N2497" s="108"/>
      <c r="O2497" s="108"/>
      <c r="P2497" s="108"/>
      <c r="Q2497" s="108"/>
      <c r="R2497" s="108"/>
      <c r="S2497" s="108"/>
      <c r="T2497" s="100">
        <f t="shared" si="419"/>
        <v>0</v>
      </c>
      <c r="U2497" s="111"/>
      <c r="V2497" s="111"/>
      <c r="W2497" s="111">
        <f>SUMIFS($F$3:F2497,$D$3:D2497,D2497,$C$3:C2497,"Buy")+SUMIFS($F$3:F2497,$D$3:D2497,D2497,$C$3:C2497,"Coin Deposit",$E$3:E2497,"&lt;&gt;")</f>
        <v>0</v>
      </c>
      <c r="X2497" s="111">
        <f t="shared" si="420"/>
        <v>0</v>
      </c>
      <c r="Y2497" s="111">
        <f>IF($D2497=Y$1,SUMIFS($H$3:$H2497,$G$3:$G2497,Y$1,$C$3:$C2497,"Sell"),0)</f>
        <v>0</v>
      </c>
      <c r="Z2497" s="111">
        <f t="shared" si="421"/>
        <v>0</v>
      </c>
      <c r="AA2497" s="111">
        <f>IF($D2497=AA$1,SUMIFS($H$3:$H2497,$G$3:$G2497,AA$1,$C$3:$C2497,"Sell"),0)</f>
        <v>0</v>
      </c>
      <c r="AB2497" s="111">
        <f t="shared" si="422"/>
        <v>0</v>
      </c>
      <c r="AC2497" s="111">
        <f>SUMIFS('Deductions and Deposits'!$H:$H,'Deductions and Deposits'!$G:$G,D2497,'Deductions and Deposits'!$F:$F,"&lt;="&amp;B2497)+SUMIFS($F$3:F2497,$D$3:D2497,D2497,$C$3:C2497,"Coin Deposit",$E$3:E2497,"")</f>
        <v>0</v>
      </c>
      <c r="AD2497" s="111">
        <f>SUMIFS('Deductions and Deposits'!$D:$D,'Deductions and Deposits'!$C:$C,D2497)+SUMIFS($F:$F,$D:$D,D2497,$C:$C,"Coin Deduction")</f>
        <v>0</v>
      </c>
      <c r="AE2497" s="111">
        <f>Table5[[#This Row],[Column4]]+Table5[[#This Row],[Column14]]+Table5[[#This Row],[Column19]]+Table5[[#This Row],[Column12]]</f>
        <v>0</v>
      </c>
      <c r="AF2497" s="111">
        <f>Table5[[#This Row],[Column5]]+Table5[[#This Row],[Column13]]+Table5[[#This Row],[Column21]]+Table5[[#This Row],[Column18]]</f>
        <v>0</v>
      </c>
      <c r="AG2497" s="111">
        <f t="shared" si="423"/>
        <v>0</v>
      </c>
      <c r="AH2497" s="111">
        <f t="shared" si="424"/>
        <v>0</v>
      </c>
      <c r="AI2497" s="111">
        <f>Table5[[#This Row],[Column17]]-Table5[[#This Row],[Column20]]</f>
        <v>0</v>
      </c>
      <c r="AJ2497" s="111">
        <f t="shared" si="425"/>
        <v>0</v>
      </c>
      <c r="AK2497" s="111">
        <f t="shared" si="429"/>
        <v>0</v>
      </c>
      <c r="AL2497" s="111">
        <f t="shared" si="426"/>
        <v>0</v>
      </c>
      <c r="AM2497" s="111" t="str">
        <f t="shared" si="427"/>
        <v/>
      </c>
      <c r="AN2497" s="111" t="str">
        <f t="shared" ca="1" si="428"/>
        <v/>
      </c>
    </row>
    <row r="2498" spans="1:40" ht="20.25" customHeight="1" x14ac:dyDescent="0.3">
      <c r="A2498" s="107"/>
      <c r="B2498" s="144"/>
      <c r="C2498" s="119"/>
      <c r="D2498" s="120"/>
      <c r="E2498" s="119"/>
      <c r="F2498" s="119"/>
      <c r="G2498" s="120"/>
      <c r="H2498" s="119"/>
      <c r="I2498" s="109"/>
      <c r="L2498" s="108"/>
      <c r="M2498" s="108"/>
      <c r="N2498" s="108"/>
      <c r="O2498" s="108"/>
      <c r="P2498" s="108"/>
      <c r="Q2498" s="108"/>
      <c r="R2498" s="108"/>
      <c r="S2498" s="108"/>
      <c r="T2498" s="100">
        <f t="shared" si="419"/>
        <v>0</v>
      </c>
      <c r="U2498" s="111"/>
      <c r="V2498" s="111"/>
      <c r="W2498" s="111">
        <f>SUMIFS($F$3:F2498,$D$3:D2498,D2498,$C$3:C2498,"Buy")+SUMIFS($F$3:F2498,$D$3:D2498,D2498,$C$3:C2498,"Coin Deposit",$E$3:E2498,"&lt;&gt;")</f>
        <v>0</v>
      </c>
      <c r="X2498" s="111">
        <f t="shared" si="420"/>
        <v>0</v>
      </c>
      <c r="Y2498" s="111">
        <f>IF($D2498=Y$1,SUMIFS($H$3:$H2498,$G$3:$G2498,Y$1,$C$3:$C2498,"Sell"),0)</f>
        <v>0</v>
      </c>
      <c r="Z2498" s="111">
        <f t="shared" si="421"/>
        <v>0</v>
      </c>
      <c r="AA2498" s="111">
        <f>IF($D2498=AA$1,SUMIFS($H$3:$H2498,$G$3:$G2498,AA$1,$C$3:$C2498,"Sell"),0)</f>
        <v>0</v>
      </c>
      <c r="AB2498" s="111">
        <f t="shared" si="422"/>
        <v>0</v>
      </c>
      <c r="AC2498" s="111">
        <f>SUMIFS('Deductions and Deposits'!$H:$H,'Deductions and Deposits'!$G:$G,D2498,'Deductions and Deposits'!$F:$F,"&lt;="&amp;B2498)+SUMIFS($F$3:F2498,$D$3:D2498,D2498,$C$3:C2498,"Coin Deposit",$E$3:E2498,"")</f>
        <v>0</v>
      </c>
      <c r="AD2498" s="111">
        <f>SUMIFS('Deductions and Deposits'!$D:$D,'Deductions and Deposits'!$C:$C,D2498)+SUMIFS($F:$F,$D:$D,D2498,$C:$C,"Coin Deduction")</f>
        <v>0</v>
      </c>
      <c r="AE2498" s="111">
        <f>Table5[[#This Row],[Column4]]+Table5[[#This Row],[Column14]]+Table5[[#This Row],[Column19]]+Table5[[#This Row],[Column12]]</f>
        <v>0</v>
      </c>
      <c r="AF2498" s="111">
        <f>Table5[[#This Row],[Column5]]+Table5[[#This Row],[Column13]]+Table5[[#This Row],[Column21]]+Table5[[#This Row],[Column18]]</f>
        <v>0</v>
      </c>
      <c r="AG2498" s="111">
        <f t="shared" si="423"/>
        <v>0</v>
      </c>
      <c r="AH2498" s="111">
        <f t="shared" si="424"/>
        <v>0</v>
      </c>
      <c r="AI2498" s="111">
        <f>Table5[[#This Row],[Column17]]-Table5[[#This Row],[Column20]]</f>
        <v>0</v>
      </c>
      <c r="AJ2498" s="111">
        <f t="shared" si="425"/>
        <v>0</v>
      </c>
      <c r="AK2498" s="111">
        <f t="shared" si="429"/>
        <v>0</v>
      </c>
      <c r="AL2498" s="111">
        <f t="shared" si="426"/>
        <v>0</v>
      </c>
      <c r="AM2498" s="111" t="str">
        <f t="shared" si="427"/>
        <v/>
      </c>
      <c r="AN2498" s="111" t="str">
        <f t="shared" ca="1" si="428"/>
        <v/>
      </c>
    </row>
    <row r="2499" spans="1:40" ht="20.25" customHeight="1" x14ac:dyDescent="0.3">
      <c r="A2499" s="107"/>
      <c r="B2499" s="144"/>
      <c r="C2499" s="119"/>
      <c r="D2499" s="120"/>
      <c r="E2499" s="119"/>
      <c r="F2499" s="119"/>
      <c r="G2499" s="120"/>
      <c r="H2499" s="119"/>
      <c r="I2499" s="109"/>
      <c r="L2499" s="108"/>
      <c r="M2499" s="108"/>
      <c r="N2499" s="108"/>
      <c r="O2499" s="108"/>
      <c r="P2499" s="108"/>
      <c r="Q2499" s="108"/>
      <c r="R2499" s="108"/>
      <c r="S2499" s="108"/>
      <c r="T2499" s="100">
        <f t="shared" ref="T2499:T2562" si="430">IF(E2499&lt;&gt;"",E2499,0)</f>
        <v>0</v>
      </c>
      <c r="U2499" s="111"/>
      <c r="V2499" s="111"/>
      <c r="W2499" s="111">
        <f>SUMIFS($F$3:F2499,$D$3:D2499,D2499,$C$3:C2499,"Buy")+SUMIFS($F$3:F2499,$D$3:D2499,D2499,$C$3:C2499,"Coin Deposit",$E$3:E2499,"&lt;&gt;")</f>
        <v>0</v>
      </c>
      <c r="X2499" s="111">
        <f t="shared" ref="X2499:X2562" si="431">IF(OR(C2499="buy",AND(C2499="Coin Deposit",E2499&lt;&gt;"")),SUMIFS($F:$F,$D:$D,D2499,$C:$C,"sell"),0)</f>
        <v>0</v>
      </c>
      <c r="Y2499" s="111">
        <f>IF($D2499=Y$1,SUMIFS($H$3:$H2499,$G$3:$G2499,Y$1,$C$3:$C2499,"Sell"),0)</f>
        <v>0</v>
      </c>
      <c r="Z2499" s="111">
        <f t="shared" ref="Z2499:Z2562" si="432">IF($D2499=Z$1,SUMIFS($H:$H,$G:$G,Z$1,$C:$C,"Buy")+SUMIFS($H:$H,$G:$G,Z$1,$C:$C,"Coin Deposit",$E:$E,"&lt;&gt;"),0)</f>
        <v>0</v>
      </c>
      <c r="AA2499" s="111">
        <f>IF($D2499=AA$1,SUMIFS($H$3:$H2499,$G$3:$G2499,AA$1,$C$3:$C2499,"Sell"),0)</f>
        <v>0</v>
      </c>
      <c r="AB2499" s="111">
        <f t="shared" ref="AB2499:AB2562" si="433">IF($D2499=AB$1,SUMIFS($H:$H,$G:$G,AB$1,$C:$C,"Buy")+SUMIFS($H:$H,$G:$G,AB$1,$C:$C,"Coin Deposit",$E:$E,"&lt;&gt;"),0)</f>
        <v>0</v>
      </c>
      <c r="AC2499" s="111">
        <f>SUMIFS('Deductions and Deposits'!$H:$H,'Deductions and Deposits'!$G:$G,D2499,'Deductions and Deposits'!$F:$F,"&lt;="&amp;B2499)+SUMIFS($F$3:F2499,$D$3:D2499,D2499,$C$3:C2499,"Coin Deposit",$E$3:E2499,"")</f>
        <v>0</v>
      </c>
      <c r="AD2499" s="111">
        <f>SUMIFS('Deductions and Deposits'!$D:$D,'Deductions and Deposits'!$C:$C,D2499)+SUMIFS($F:$F,$D:$D,D2499,$C:$C,"Coin Deduction")</f>
        <v>0</v>
      </c>
      <c r="AE2499" s="111">
        <f>Table5[[#This Row],[Column4]]+Table5[[#This Row],[Column14]]+Table5[[#This Row],[Column19]]+Table5[[#This Row],[Column12]]</f>
        <v>0</v>
      </c>
      <c r="AF2499" s="111">
        <f>Table5[[#This Row],[Column5]]+Table5[[#This Row],[Column13]]+Table5[[#This Row],[Column21]]+Table5[[#This Row],[Column18]]</f>
        <v>0</v>
      </c>
      <c r="AG2499" s="111">
        <f t="shared" ref="AG2499:AG2562" si="434">IF(AND((AC2499+Y2499+AA2499)&gt;AF2499,OR(C2499="buy",AND(C2499="Coin Deposit",E2499&lt;&gt;""))),(AC2499+Y2499+AA2499)-AF2499,0)</f>
        <v>0</v>
      </c>
      <c r="AH2499" s="111">
        <f t="shared" ref="AH2499:AH2562" si="435">IF(AND(AE2499&gt;AF2499,OR(C2499="buy",AND(C2499="Coin Deposit",E2499&lt;&gt;""))),AE2499-AF2499,0)</f>
        <v>0</v>
      </c>
      <c r="AI2499" s="111">
        <f>Table5[[#This Row],[Column17]]-Table5[[#This Row],[Column20]]</f>
        <v>0</v>
      </c>
      <c r="AJ2499" s="111">
        <f t="shared" ref="AJ2499:AJ2562" si="436">IF(AI2499&gt;F2499,F2499,AI2499)</f>
        <v>0</v>
      </c>
      <c r="AK2499" s="111">
        <f t="shared" si="429"/>
        <v>0</v>
      </c>
      <c r="AL2499" s="111">
        <f t="shared" ref="AL2499:AL2562" si="437">IFERROR(SUMIFS($AK:$AK,$D:$D,D2499)/SUMIFS($AJ:$AJ,$D:$D,D2499),0)</f>
        <v>0</v>
      </c>
      <c r="AM2499" s="111" t="str">
        <f t="shared" ref="AM2499:AM2562" si="438">C2499&amp;D2499</f>
        <v/>
      </c>
      <c r="AN2499" s="111" t="str">
        <f t="shared" ref="AN2499:AN2562" ca="1" si="439">OFFSET(AM2499,COUNTA($AM:$AM)-ROW()-(ROW()-ROW($AN$2)-1),)</f>
        <v/>
      </c>
    </row>
    <row r="2500" spans="1:40" ht="20.25" customHeight="1" x14ac:dyDescent="0.3">
      <c r="A2500" s="107"/>
      <c r="B2500" s="144"/>
      <c r="C2500" s="119"/>
      <c r="D2500" s="120"/>
      <c r="E2500" s="119"/>
      <c r="F2500" s="119"/>
      <c r="G2500" s="120"/>
      <c r="H2500" s="119"/>
      <c r="I2500" s="109"/>
      <c r="L2500" s="108"/>
      <c r="M2500" s="108"/>
      <c r="N2500" s="108"/>
      <c r="O2500" s="108"/>
      <c r="P2500" s="108"/>
      <c r="Q2500" s="108"/>
      <c r="R2500" s="108"/>
      <c r="S2500" s="108"/>
      <c r="T2500" s="100">
        <f t="shared" si="430"/>
        <v>0</v>
      </c>
      <c r="U2500" s="111"/>
      <c r="V2500" s="111"/>
      <c r="W2500" s="111">
        <f>SUMIFS($F$3:F2500,$D$3:D2500,D2500,$C$3:C2500,"Buy")+SUMIFS($F$3:F2500,$D$3:D2500,D2500,$C$3:C2500,"Coin Deposit",$E$3:E2500,"&lt;&gt;")</f>
        <v>0</v>
      </c>
      <c r="X2500" s="111">
        <f t="shared" si="431"/>
        <v>0</v>
      </c>
      <c r="Y2500" s="111">
        <f>IF($D2500=Y$1,SUMIFS($H$3:$H2500,$G$3:$G2500,Y$1,$C$3:$C2500,"Sell"),0)</f>
        <v>0</v>
      </c>
      <c r="Z2500" s="111">
        <f t="shared" si="432"/>
        <v>0</v>
      </c>
      <c r="AA2500" s="111">
        <f>IF($D2500=AA$1,SUMIFS($H$3:$H2500,$G$3:$G2500,AA$1,$C$3:$C2500,"Sell"),0)</f>
        <v>0</v>
      </c>
      <c r="AB2500" s="111">
        <f t="shared" si="433"/>
        <v>0</v>
      </c>
      <c r="AC2500" s="111">
        <f>SUMIFS('Deductions and Deposits'!$H:$H,'Deductions and Deposits'!$G:$G,D2500,'Deductions and Deposits'!$F:$F,"&lt;="&amp;B2500)+SUMIFS($F$3:F2500,$D$3:D2500,D2500,$C$3:C2500,"Coin Deposit",$E$3:E2500,"")</f>
        <v>0</v>
      </c>
      <c r="AD2500" s="111">
        <f>SUMIFS('Deductions and Deposits'!$D:$D,'Deductions and Deposits'!$C:$C,D2500)+SUMIFS($F:$F,$D:$D,D2500,$C:$C,"Coin Deduction")</f>
        <v>0</v>
      </c>
      <c r="AE2500" s="111">
        <f>Table5[[#This Row],[Column4]]+Table5[[#This Row],[Column14]]+Table5[[#This Row],[Column19]]+Table5[[#This Row],[Column12]]</f>
        <v>0</v>
      </c>
      <c r="AF2500" s="111">
        <f>Table5[[#This Row],[Column5]]+Table5[[#This Row],[Column13]]+Table5[[#This Row],[Column21]]+Table5[[#This Row],[Column18]]</f>
        <v>0</v>
      </c>
      <c r="AG2500" s="111">
        <f t="shared" si="434"/>
        <v>0</v>
      </c>
      <c r="AH2500" s="111">
        <f t="shared" si="435"/>
        <v>0</v>
      </c>
      <c r="AI2500" s="111">
        <f>Table5[[#This Row],[Column17]]-Table5[[#This Row],[Column20]]</f>
        <v>0</v>
      </c>
      <c r="AJ2500" s="111">
        <f t="shared" si="436"/>
        <v>0</v>
      </c>
      <c r="AK2500" s="111">
        <f t="shared" si="429"/>
        <v>0</v>
      </c>
      <c r="AL2500" s="111">
        <f t="shared" si="437"/>
        <v>0</v>
      </c>
      <c r="AM2500" s="111" t="str">
        <f t="shared" si="438"/>
        <v/>
      </c>
      <c r="AN2500" s="111" t="str">
        <f t="shared" ca="1" si="439"/>
        <v/>
      </c>
    </row>
    <row r="2501" spans="1:40" ht="20.25" customHeight="1" x14ac:dyDescent="0.3">
      <c r="A2501" s="107"/>
      <c r="B2501" s="144"/>
      <c r="C2501" s="119"/>
      <c r="D2501" s="120"/>
      <c r="E2501" s="119"/>
      <c r="F2501" s="119"/>
      <c r="G2501" s="120"/>
      <c r="H2501" s="119"/>
      <c r="I2501" s="109"/>
      <c r="L2501" s="108"/>
      <c r="M2501" s="108"/>
      <c r="N2501" s="108"/>
      <c r="O2501" s="108"/>
      <c r="P2501" s="108"/>
      <c r="Q2501" s="108"/>
      <c r="R2501" s="108"/>
      <c r="S2501" s="108"/>
      <c r="T2501" s="100">
        <f t="shared" si="430"/>
        <v>0</v>
      </c>
      <c r="U2501" s="111"/>
      <c r="V2501" s="111"/>
      <c r="W2501" s="111">
        <f>SUMIFS($F$3:F2501,$D$3:D2501,D2501,$C$3:C2501,"Buy")+SUMIFS($F$3:F2501,$D$3:D2501,D2501,$C$3:C2501,"Coin Deposit",$E$3:E2501,"&lt;&gt;")</f>
        <v>0</v>
      </c>
      <c r="X2501" s="111">
        <f t="shared" si="431"/>
        <v>0</v>
      </c>
      <c r="Y2501" s="111">
        <f>IF($D2501=Y$1,SUMIFS($H$3:$H2501,$G$3:$G2501,Y$1,$C$3:$C2501,"Sell"),0)</f>
        <v>0</v>
      </c>
      <c r="Z2501" s="111">
        <f t="shared" si="432"/>
        <v>0</v>
      </c>
      <c r="AA2501" s="111">
        <f>IF($D2501=AA$1,SUMIFS($H$3:$H2501,$G$3:$G2501,AA$1,$C$3:$C2501,"Sell"),0)</f>
        <v>0</v>
      </c>
      <c r="AB2501" s="111">
        <f t="shared" si="433"/>
        <v>0</v>
      </c>
      <c r="AC2501" s="111">
        <f>SUMIFS('Deductions and Deposits'!$H:$H,'Deductions and Deposits'!$G:$G,D2501,'Deductions and Deposits'!$F:$F,"&lt;="&amp;B2501)+SUMIFS($F$3:F2501,$D$3:D2501,D2501,$C$3:C2501,"Coin Deposit",$E$3:E2501,"")</f>
        <v>0</v>
      </c>
      <c r="AD2501" s="111">
        <f>SUMIFS('Deductions and Deposits'!$D:$D,'Deductions and Deposits'!$C:$C,D2501)+SUMIFS($F:$F,$D:$D,D2501,$C:$C,"Coin Deduction")</f>
        <v>0</v>
      </c>
      <c r="AE2501" s="111">
        <f>Table5[[#This Row],[Column4]]+Table5[[#This Row],[Column14]]+Table5[[#This Row],[Column19]]+Table5[[#This Row],[Column12]]</f>
        <v>0</v>
      </c>
      <c r="AF2501" s="111">
        <f>Table5[[#This Row],[Column5]]+Table5[[#This Row],[Column13]]+Table5[[#This Row],[Column21]]+Table5[[#This Row],[Column18]]</f>
        <v>0</v>
      </c>
      <c r="AG2501" s="111">
        <f t="shared" si="434"/>
        <v>0</v>
      </c>
      <c r="AH2501" s="111">
        <f t="shared" si="435"/>
        <v>0</v>
      </c>
      <c r="AI2501" s="111">
        <f>Table5[[#This Row],[Column17]]-Table5[[#This Row],[Column20]]</f>
        <v>0</v>
      </c>
      <c r="AJ2501" s="111">
        <f t="shared" si="436"/>
        <v>0</v>
      </c>
      <c r="AK2501" s="111">
        <f t="shared" si="429"/>
        <v>0</v>
      </c>
      <c r="AL2501" s="111">
        <f t="shared" si="437"/>
        <v>0</v>
      </c>
      <c r="AM2501" s="111" t="str">
        <f t="shared" si="438"/>
        <v/>
      </c>
      <c r="AN2501" s="111" t="str">
        <f t="shared" ca="1" si="439"/>
        <v/>
      </c>
    </row>
    <row r="2502" spans="1:40" ht="20.25" customHeight="1" x14ac:dyDescent="0.3">
      <c r="A2502" s="107"/>
      <c r="B2502" s="144"/>
      <c r="C2502" s="119"/>
      <c r="D2502" s="120"/>
      <c r="E2502" s="119"/>
      <c r="F2502" s="119"/>
      <c r="G2502" s="120"/>
      <c r="H2502" s="119"/>
      <c r="I2502" s="109"/>
      <c r="L2502" s="108"/>
      <c r="M2502" s="108"/>
      <c r="N2502" s="108"/>
      <c r="O2502" s="108"/>
      <c r="P2502" s="108"/>
      <c r="Q2502" s="108"/>
      <c r="R2502" s="108"/>
      <c r="S2502" s="108"/>
      <c r="T2502" s="100">
        <f t="shared" si="430"/>
        <v>0</v>
      </c>
      <c r="U2502" s="111"/>
      <c r="V2502" s="111"/>
      <c r="W2502" s="111">
        <f>SUMIFS($F$3:F2502,$D$3:D2502,D2502,$C$3:C2502,"Buy")+SUMIFS($F$3:F2502,$D$3:D2502,D2502,$C$3:C2502,"Coin Deposit",$E$3:E2502,"&lt;&gt;")</f>
        <v>0</v>
      </c>
      <c r="X2502" s="111">
        <f t="shared" si="431"/>
        <v>0</v>
      </c>
      <c r="Y2502" s="111">
        <f>IF($D2502=Y$1,SUMIFS($H$3:$H2502,$G$3:$G2502,Y$1,$C$3:$C2502,"Sell"),0)</f>
        <v>0</v>
      </c>
      <c r="Z2502" s="111">
        <f t="shared" si="432"/>
        <v>0</v>
      </c>
      <c r="AA2502" s="111">
        <f>IF($D2502=AA$1,SUMIFS($H$3:$H2502,$G$3:$G2502,AA$1,$C$3:$C2502,"Sell"),0)</f>
        <v>0</v>
      </c>
      <c r="AB2502" s="111">
        <f t="shared" si="433"/>
        <v>0</v>
      </c>
      <c r="AC2502" s="111">
        <f>SUMIFS('Deductions and Deposits'!$H:$H,'Deductions and Deposits'!$G:$G,D2502,'Deductions and Deposits'!$F:$F,"&lt;="&amp;B2502)+SUMIFS($F$3:F2502,$D$3:D2502,D2502,$C$3:C2502,"Coin Deposit",$E$3:E2502,"")</f>
        <v>0</v>
      </c>
      <c r="AD2502" s="111">
        <f>SUMIFS('Deductions and Deposits'!$D:$D,'Deductions and Deposits'!$C:$C,D2502)+SUMIFS($F:$F,$D:$D,D2502,$C:$C,"Coin Deduction")</f>
        <v>0</v>
      </c>
      <c r="AE2502" s="111">
        <f>Table5[[#This Row],[Column4]]+Table5[[#This Row],[Column14]]+Table5[[#This Row],[Column19]]+Table5[[#This Row],[Column12]]</f>
        <v>0</v>
      </c>
      <c r="AF2502" s="111">
        <f>Table5[[#This Row],[Column5]]+Table5[[#This Row],[Column13]]+Table5[[#This Row],[Column21]]+Table5[[#This Row],[Column18]]</f>
        <v>0</v>
      </c>
      <c r="AG2502" s="111">
        <f t="shared" si="434"/>
        <v>0</v>
      </c>
      <c r="AH2502" s="111">
        <f t="shared" si="435"/>
        <v>0</v>
      </c>
      <c r="AI2502" s="111">
        <f>Table5[[#This Row],[Column17]]-Table5[[#This Row],[Column20]]</f>
        <v>0</v>
      </c>
      <c r="AJ2502" s="111">
        <f t="shared" si="436"/>
        <v>0</v>
      </c>
      <c r="AK2502" s="111">
        <f t="shared" si="429"/>
        <v>0</v>
      </c>
      <c r="AL2502" s="111">
        <f t="shared" si="437"/>
        <v>0</v>
      </c>
      <c r="AM2502" s="111" t="str">
        <f t="shared" si="438"/>
        <v/>
      </c>
      <c r="AN2502" s="111" t="str">
        <f t="shared" ca="1" si="439"/>
        <v/>
      </c>
    </row>
    <row r="2503" spans="1:40" ht="20.25" customHeight="1" x14ac:dyDescent="0.3">
      <c r="A2503" s="107"/>
      <c r="B2503" s="144"/>
      <c r="C2503" s="119"/>
      <c r="D2503" s="120"/>
      <c r="E2503" s="119"/>
      <c r="F2503" s="119"/>
      <c r="G2503" s="120"/>
      <c r="H2503" s="119"/>
      <c r="I2503" s="109"/>
      <c r="L2503" s="108"/>
      <c r="M2503" s="108"/>
      <c r="N2503" s="108"/>
      <c r="O2503" s="108"/>
      <c r="P2503" s="108"/>
      <c r="Q2503" s="108"/>
      <c r="R2503" s="108"/>
      <c r="S2503" s="108"/>
      <c r="T2503" s="100">
        <f t="shared" si="430"/>
        <v>0</v>
      </c>
      <c r="U2503" s="111"/>
      <c r="V2503" s="111"/>
      <c r="W2503" s="111">
        <f>SUMIFS($F$3:F2503,$D$3:D2503,D2503,$C$3:C2503,"Buy")+SUMIFS($F$3:F2503,$D$3:D2503,D2503,$C$3:C2503,"Coin Deposit",$E$3:E2503,"&lt;&gt;")</f>
        <v>0</v>
      </c>
      <c r="X2503" s="111">
        <f t="shared" si="431"/>
        <v>0</v>
      </c>
      <c r="Y2503" s="111">
        <f>IF($D2503=Y$1,SUMIFS($H$3:$H2503,$G$3:$G2503,Y$1,$C$3:$C2503,"Sell"),0)</f>
        <v>0</v>
      </c>
      <c r="Z2503" s="111">
        <f t="shared" si="432"/>
        <v>0</v>
      </c>
      <c r="AA2503" s="111">
        <f>IF($D2503=AA$1,SUMIFS($H$3:$H2503,$G$3:$G2503,AA$1,$C$3:$C2503,"Sell"),0)</f>
        <v>0</v>
      </c>
      <c r="AB2503" s="111">
        <f t="shared" si="433"/>
        <v>0</v>
      </c>
      <c r="AC2503" s="111">
        <f>SUMIFS('Deductions and Deposits'!$H:$H,'Deductions and Deposits'!$G:$G,D2503,'Deductions and Deposits'!$F:$F,"&lt;="&amp;B2503)+SUMIFS($F$3:F2503,$D$3:D2503,D2503,$C$3:C2503,"Coin Deposit",$E$3:E2503,"")</f>
        <v>0</v>
      </c>
      <c r="AD2503" s="111">
        <f>SUMIFS('Deductions and Deposits'!$D:$D,'Deductions and Deposits'!$C:$C,D2503)+SUMIFS($F:$F,$D:$D,D2503,$C:$C,"Coin Deduction")</f>
        <v>0</v>
      </c>
      <c r="AE2503" s="111">
        <f>Table5[[#This Row],[Column4]]+Table5[[#This Row],[Column14]]+Table5[[#This Row],[Column19]]+Table5[[#This Row],[Column12]]</f>
        <v>0</v>
      </c>
      <c r="AF2503" s="111">
        <f>Table5[[#This Row],[Column5]]+Table5[[#This Row],[Column13]]+Table5[[#This Row],[Column21]]+Table5[[#This Row],[Column18]]</f>
        <v>0</v>
      </c>
      <c r="AG2503" s="111">
        <f t="shared" si="434"/>
        <v>0</v>
      </c>
      <c r="AH2503" s="111">
        <f t="shared" si="435"/>
        <v>0</v>
      </c>
      <c r="AI2503" s="111">
        <f>Table5[[#This Row],[Column17]]-Table5[[#This Row],[Column20]]</f>
        <v>0</v>
      </c>
      <c r="AJ2503" s="111">
        <f t="shared" si="436"/>
        <v>0</v>
      </c>
      <c r="AK2503" s="111">
        <f t="shared" si="429"/>
        <v>0</v>
      </c>
      <c r="AL2503" s="111">
        <f t="shared" si="437"/>
        <v>0</v>
      </c>
      <c r="AM2503" s="111" t="str">
        <f t="shared" si="438"/>
        <v/>
      </c>
      <c r="AN2503" s="111" t="str">
        <f t="shared" ca="1" si="439"/>
        <v/>
      </c>
    </row>
    <row r="2504" spans="1:40" ht="20.25" customHeight="1" x14ac:dyDescent="0.3">
      <c r="A2504" s="107"/>
      <c r="B2504" s="144"/>
      <c r="C2504" s="119"/>
      <c r="D2504" s="120"/>
      <c r="E2504" s="119"/>
      <c r="F2504" s="119"/>
      <c r="G2504" s="120"/>
      <c r="H2504" s="119"/>
      <c r="I2504" s="109"/>
      <c r="L2504" s="108"/>
      <c r="M2504" s="108"/>
      <c r="N2504" s="108"/>
      <c r="O2504" s="108"/>
      <c r="P2504" s="108"/>
      <c r="Q2504" s="108"/>
      <c r="R2504" s="108"/>
      <c r="S2504" s="108"/>
      <c r="T2504" s="100">
        <f t="shared" si="430"/>
        <v>0</v>
      </c>
      <c r="U2504" s="111"/>
      <c r="V2504" s="111"/>
      <c r="W2504" s="111">
        <f>SUMIFS($F$3:F2504,$D$3:D2504,D2504,$C$3:C2504,"Buy")+SUMIFS($F$3:F2504,$D$3:D2504,D2504,$C$3:C2504,"Coin Deposit",$E$3:E2504,"&lt;&gt;")</f>
        <v>0</v>
      </c>
      <c r="X2504" s="111">
        <f t="shared" si="431"/>
        <v>0</v>
      </c>
      <c r="Y2504" s="111">
        <f>IF($D2504=Y$1,SUMIFS($H$3:$H2504,$G$3:$G2504,Y$1,$C$3:$C2504,"Sell"),0)</f>
        <v>0</v>
      </c>
      <c r="Z2504" s="111">
        <f t="shared" si="432"/>
        <v>0</v>
      </c>
      <c r="AA2504" s="111">
        <f>IF($D2504=AA$1,SUMIFS($H$3:$H2504,$G$3:$G2504,AA$1,$C$3:$C2504,"Sell"),0)</f>
        <v>0</v>
      </c>
      <c r="AB2504" s="111">
        <f t="shared" si="433"/>
        <v>0</v>
      </c>
      <c r="AC2504" s="111">
        <f>SUMIFS('Deductions and Deposits'!$H:$H,'Deductions and Deposits'!$G:$G,D2504,'Deductions and Deposits'!$F:$F,"&lt;="&amp;B2504)+SUMIFS($F$3:F2504,$D$3:D2504,D2504,$C$3:C2504,"Coin Deposit",$E$3:E2504,"")</f>
        <v>0</v>
      </c>
      <c r="AD2504" s="111">
        <f>SUMIFS('Deductions and Deposits'!$D:$D,'Deductions and Deposits'!$C:$C,D2504)+SUMIFS($F:$F,$D:$D,D2504,$C:$C,"Coin Deduction")</f>
        <v>0</v>
      </c>
      <c r="AE2504" s="111">
        <f>Table5[[#This Row],[Column4]]+Table5[[#This Row],[Column14]]+Table5[[#This Row],[Column19]]+Table5[[#This Row],[Column12]]</f>
        <v>0</v>
      </c>
      <c r="AF2504" s="111">
        <f>Table5[[#This Row],[Column5]]+Table5[[#This Row],[Column13]]+Table5[[#This Row],[Column21]]+Table5[[#This Row],[Column18]]</f>
        <v>0</v>
      </c>
      <c r="AG2504" s="111">
        <f t="shared" si="434"/>
        <v>0</v>
      </c>
      <c r="AH2504" s="111">
        <f t="shared" si="435"/>
        <v>0</v>
      </c>
      <c r="AI2504" s="111">
        <f>Table5[[#This Row],[Column17]]-Table5[[#This Row],[Column20]]</f>
        <v>0</v>
      </c>
      <c r="AJ2504" s="111">
        <f t="shared" si="436"/>
        <v>0</v>
      </c>
      <c r="AK2504" s="111">
        <f t="shared" si="429"/>
        <v>0</v>
      </c>
      <c r="AL2504" s="111">
        <f t="shared" si="437"/>
        <v>0</v>
      </c>
      <c r="AM2504" s="111" t="str">
        <f t="shared" si="438"/>
        <v/>
      </c>
      <c r="AN2504" s="111" t="str">
        <f t="shared" ca="1" si="439"/>
        <v/>
      </c>
    </row>
    <row r="2505" spans="1:40" ht="20.25" customHeight="1" x14ac:dyDescent="0.3">
      <c r="A2505" s="107"/>
      <c r="B2505" s="144"/>
      <c r="C2505" s="119"/>
      <c r="D2505" s="120"/>
      <c r="E2505" s="119"/>
      <c r="F2505" s="119"/>
      <c r="G2505" s="120"/>
      <c r="H2505" s="119"/>
      <c r="I2505" s="109"/>
      <c r="L2505" s="108"/>
      <c r="M2505" s="108"/>
      <c r="N2505" s="108"/>
      <c r="O2505" s="108"/>
      <c r="P2505" s="108"/>
      <c r="Q2505" s="108"/>
      <c r="R2505" s="108"/>
      <c r="S2505" s="108"/>
      <c r="T2505" s="100">
        <f t="shared" si="430"/>
        <v>0</v>
      </c>
      <c r="U2505" s="111"/>
      <c r="V2505" s="111"/>
      <c r="W2505" s="111">
        <f>SUMIFS($F$3:F2505,$D$3:D2505,D2505,$C$3:C2505,"Buy")+SUMIFS($F$3:F2505,$D$3:D2505,D2505,$C$3:C2505,"Coin Deposit",$E$3:E2505,"&lt;&gt;")</f>
        <v>0</v>
      </c>
      <c r="X2505" s="111">
        <f t="shared" si="431"/>
        <v>0</v>
      </c>
      <c r="Y2505" s="111">
        <f>IF($D2505=Y$1,SUMIFS($H$3:$H2505,$G$3:$G2505,Y$1,$C$3:$C2505,"Sell"),0)</f>
        <v>0</v>
      </c>
      <c r="Z2505" s="111">
        <f t="shared" si="432"/>
        <v>0</v>
      </c>
      <c r="AA2505" s="111">
        <f>IF($D2505=AA$1,SUMIFS($H$3:$H2505,$G$3:$G2505,AA$1,$C$3:$C2505,"Sell"),0)</f>
        <v>0</v>
      </c>
      <c r="AB2505" s="111">
        <f t="shared" si="433"/>
        <v>0</v>
      </c>
      <c r="AC2505" s="111">
        <f>SUMIFS('Deductions and Deposits'!$H:$H,'Deductions and Deposits'!$G:$G,D2505,'Deductions and Deposits'!$F:$F,"&lt;="&amp;B2505)+SUMIFS($F$3:F2505,$D$3:D2505,D2505,$C$3:C2505,"Coin Deposit",$E$3:E2505,"")</f>
        <v>0</v>
      </c>
      <c r="AD2505" s="111">
        <f>SUMIFS('Deductions and Deposits'!$D:$D,'Deductions and Deposits'!$C:$C,D2505)+SUMIFS($F:$F,$D:$D,D2505,$C:$C,"Coin Deduction")</f>
        <v>0</v>
      </c>
      <c r="AE2505" s="111">
        <f>Table5[[#This Row],[Column4]]+Table5[[#This Row],[Column14]]+Table5[[#This Row],[Column19]]+Table5[[#This Row],[Column12]]</f>
        <v>0</v>
      </c>
      <c r="AF2505" s="111">
        <f>Table5[[#This Row],[Column5]]+Table5[[#This Row],[Column13]]+Table5[[#This Row],[Column21]]+Table5[[#This Row],[Column18]]</f>
        <v>0</v>
      </c>
      <c r="AG2505" s="111">
        <f t="shared" si="434"/>
        <v>0</v>
      </c>
      <c r="AH2505" s="111">
        <f t="shared" si="435"/>
        <v>0</v>
      </c>
      <c r="AI2505" s="111">
        <f>Table5[[#This Row],[Column17]]-Table5[[#This Row],[Column20]]</f>
        <v>0</v>
      </c>
      <c r="AJ2505" s="111">
        <f t="shared" si="436"/>
        <v>0</v>
      </c>
      <c r="AK2505" s="111">
        <f t="shared" si="429"/>
        <v>0</v>
      </c>
      <c r="AL2505" s="111">
        <f t="shared" si="437"/>
        <v>0</v>
      </c>
      <c r="AM2505" s="111" t="str">
        <f t="shared" si="438"/>
        <v/>
      </c>
      <c r="AN2505" s="111" t="str">
        <f t="shared" ca="1" si="439"/>
        <v/>
      </c>
    </row>
    <row r="2506" spans="1:40" ht="20.25" customHeight="1" x14ac:dyDescent="0.3">
      <c r="A2506" s="107"/>
      <c r="B2506" s="144"/>
      <c r="C2506" s="119"/>
      <c r="D2506" s="120"/>
      <c r="E2506" s="119"/>
      <c r="F2506" s="119"/>
      <c r="G2506" s="120"/>
      <c r="H2506" s="119"/>
      <c r="I2506" s="109"/>
      <c r="L2506" s="108"/>
      <c r="M2506" s="108"/>
      <c r="N2506" s="108"/>
      <c r="O2506" s="108"/>
      <c r="P2506" s="108"/>
      <c r="Q2506" s="108"/>
      <c r="R2506" s="108"/>
      <c r="S2506" s="108"/>
      <c r="T2506" s="100">
        <f t="shared" si="430"/>
        <v>0</v>
      </c>
      <c r="U2506" s="111"/>
      <c r="V2506" s="111"/>
      <c r="W2506" s="111">
        <f>SUMIFS($F$3:F2506,$D$3:D2506,D2506,$C$3:C2506,"Buy")+SUMIFS($F$3:F2506,$D$3:D2506,D2506,$C$3:C2506,"Coin Deposit",$E$3:E2506,"&lt;&gt;")</f>
        <v>0</v>
      </c>
      <c r="X2506" s="111">
        <f t="shared" si="431"/>
        <v>0</v>
      </c>
      <c r="Y2506" s="111">
        <f>IF($D2506=Y$1,SUMIFS($H$3:$H2506,$G$3:$G2506,Y$1,$C$3:$C2506,"Sell"),0)</f>
        <v>0</v>
      </c>
      <c r="Z2506" s="111">
        <f t="shared" si="432"/>
        <v>0</v>
      </c>
      <c r="AA2506" s="111">
        <f>IF($D2506=AA$1,SUMIFS($H$3:$H2506,$G$3:$G2506,AA$1,$C$3:$C2506,"Sell"),0)</f>
        <v>0</v>
      </c>
      <c r="AB2506" s="111">
        <f t="shared" si="433"/>
        <v>0</v>
      </c>
      <c r="AC2506" s="111">
        <f>SUMIFS('Deductions and Deposits'!$H:$H,'Deductions and Deposits'!$G:$G,D2506,'Deductions and Deposits'!$F:$F,"&lt;="&amp;B2506)+SUMIFS($F$3:F2506,$D$3:D2506,D2506,$C$3:C2506,"Coin Deposit",$E$3:E2506,"")</f>
        <v>0</v>
      </c>
      <c r="AD2506" s="111">
        <f>SUMIFS('Deductions and Deposits'!$D:$D,'Deductions and Deposits'!$C:$C,D2506)+SUMIFS($F:$F,$D:$D,D2506,$C:$C,"Coin Deduction")</f>
        <v>0</v>
      </c>
      <c r="AE2506" s="111">
        <f>Table5[[#This Row],[Column4]]+Table5[[#This Row],[Column14]]+Table5[[#This Row],[Column19]]+Table5[[#This Row],[Column12]]</f>
        <v>0</v>
      </c>
      <c r="AF2506" s="111">
        <f>Table5[[#This Row],[Column5]]+Table5[[#This Row],[Column13]]+Table5[[#This Row],[Column21]]+Table5[[#This Row],[Column18]]</f>
        <v>0</v>
      </c>
      <c r="AG2506" s="111">
        <f t="shared" si="434"/>
        <v>0</v>
      </c>
      <c r="AH2506" s="111">
        <f t="shared" si="435"/>
        <v>0</v>
      </c>
      <c r="AI2506" s="111">
        <f>Table5[[#This Row],[Column17]]-Table5[[#This Row],[Column20]]</f>
        <v>0</v>
      </c>
      <c r="AJ2506" s="111">
        <f t="shared" si="436"/>
        <v>0</v>
      </c>
      <c r="AK2506" s="111">
        <f t="shared" si="429"/>
        <v>0</v>
      </c>
      <c r="AL2506" s="111">
        <f t="shared" si="437"/>
        <v>0</v>
      </c>
      <c r="AM2506" s="111" t="str">
        <f t="shared" si="438"/>
        <v/>
      </c>
      <c r="AN2506" s="111" t="str">
        <f t="shared" ca="1" si="439"/>
        <v/>
      </c>
    </row>
    <row r="2507" spans="1:40" ht="20.25" customHeight="1" x14ac:dyDescent="0.3">
      <c r="A2507" s="107"/>
      <c r="B2507" s="144"/>
      <c r="C2507" s="119"/>
      <c r="D2507" s="120"/>
      <c r="E2507" s="119"/>
      <c r="F2507" s="119"/>
      <c r="G2507" s="120"/>
      <c r="H2507" s="119"/>
      <c r="I2507" s="109"/>
      <c r="L2507" s="108"/>
      <c r="M2507" s="108"/>
      <c r="N2507" s="108"/>
      <c r="O2507" s="108"/>
      <c r="P2507" s="108"/>
      <c r="Q2507" s="108"/>
      <c r="R2507" s="108"/>
      <c r="S2507" s="108"/>
      <c r="T2507" s="100">
        <f t="shared" si="430"/>
        <v>0</v>
      </c>
      <c r="U2507" s="111"/>
      <c r="V2507" s="111"/>
      <c r="W2507" s="111">
        <f>SUMIFS($F$3:F2507,$D$3:D2507,D2507,$C$3:C2507,"Buy")+SUMIFS($F$3:F2507,$D$3:D2507,D2507,$C$3:C2507,"Coin Deposit",$E$3:E2507,"&lt;&gt;")</f>
        <v>0</v>
      </c>
      <c r="X2507" s="111">
        <f t="shared" si="431"/>
        <v>0</v>
      </c>
      <c r="Y2507" s="111">
        <f>IF($D2507=Y$1,SUMIFS($H$3:$H2507,$G$3:$G2507,Y$1,$C$3:$C2507,"Sell"),0)</f>
        <v>0</v>
      </c>
      <c r="Z2507" s="111">
        <f t="shared" si="432"/>
        <v>0</v>
      </c>
      <c r="AA2507" s="111">
        <f>IF($D2507=AA$1,SUMIFS($H$3:$H2507,$G$3:$G2507,AA$1,$C$3:$C2507,"Sell"),0)</f>
        <v>0</v>
      </c>
      <c r="AB2507" s="111">
        <f t="shared" si="433"/>
        <v>0</v>
      </c>
      <c r="AC2507" s="111">
        <f>SUMIFS('Deductions and Deposits'!$H:$H,'Deductions and Deposits'!$G:$G,D2507,'Deductions and Deposits'!$F:$F,"&lt;="&amp;B2507)+SUMIFS($F$3:F2507,$D$3:D2507,D2507,$C$3:C2507,"Coin Deposit",$E$3:E2507,"")</f>
        <v>0</v>
      </c>
      <c r="AD2507" s="111">
        <f>SUMIFS('Deductions and Deposits'!$D:$D,'Deductions and Deposits'!$C:$C,D2507)+SUMIFS($F:$F,$D:$D,D2507,$C:$C,"Coin Deduction")</f>
        <v>0</v>
      </c>
      <c r="AE2507" s="111">
        <f>Table5[[#This Row],[Column4]]+Table5[[#This Row],[Column14]]+Table5[[#This Row],[Column19]]+Table5[[#This Row],[Column12]]</f>
        <v>0</v>
      </c>
      <c r="AF2507" s="111">
        <f>Table5[[#This Row],[Column5]]+Table5[[#This Row],[Column13]]+Table5[[#This Row],[Column21]]+Table5[[#This Row],[Column18]]</f>
        <v>0</v>
      </c>
      <c r="AG2507" s="111">
        <f t="shared" si="434"/>
        <v>0</v>
      </c>
      <c r="AH2507" s="111">
        <f t="shared" si="435"/>
        <v>0</v>
      </c>
      <c r="AI2507" s="111">
        <f>Table5[[#This Row],[Column17]]-Table5[[#This Row],[Column20]]</f>
        <v>0</v>
      </c>
      <c r="AJ2507" s="111">
        <f t="shared" si="436"/>
        <v>0</v>
      </c>
      <c r="AK2507" s="111">
        <f t="shared" si="429"/>
        <v>0</v>
      </c>
      <c r="AL2507" s="111">
        <f t="shared" si="437"/>
        <v>0</v>
      </c>
      <c r="AM2507" s="111" t="str">
        <f t="shared" si="438"/>
        <v/>
      </c>
      <c r="AN2507" s="111" t="str">
        <f t="shared" ca="1" si="439"/>
        <v/>
      </c>
    </row>
    <row r="2508" spans="1:40" ht="20.25" customHeight="1" x14ac:dyDescent="0.3">
      <c r="A2508" s="107"/>
      <c r="B2508" s="144"/>
      <c r="C2508" s="119"/>
      <c r="D2508" s="120"/>
      <c r="E2508" s="119"/>
      <c r="F2508" s="119"/>
      <c r="G2508" s="120"/>
      <c r="H2508" s="119"/>
      <c r="I2508" s="109"/>
      <c r="L2508" s="108"/>
      <c r="M2508" s="108"/>
      <c r="N2508" s="108"/>
      <c r="O2508" s="108"/>
      <c r="P2508" s="108"/>
      <c r="Q2508" s="108"/>
      <c r="R2508" s="108"/>
      <c r="S2508" s="108"/>
      <c r="T2508" s="100">
        <f t="shared" si="430"/>
        <v>0</v>
      </c>
      <c r="U2508" s="111"/>
      <c r="V2508" s="111"/>
      <c r="W2508" s="111">
        <f>SUMIFS($F$3:F2508,$D$3:D2508,D2508,$C$3:C2508,"Buy")+SUMIFS($F$3:F2508,$D$3:D2508,D2508,$C$3:C2508,"Coin Deposit",$E$3:E2508,"&lt;&gt;")</f>
        <v>0</v>
      </c>
      <c r="X2508" s="111">
        <f t="shared" si="431"/>
        <v>0</v>
      </c>
      <c r="Y2508" s="111">
        <f>IF($D2508=Y$1,SUMIFS($H$3:$H2508,$G$3:$G2508,Y$1,$C$3:$C2508,"Sell"),0)</f>
        <v>0</v>
      </c>
      <c r="Z2508" s="111">
        <f t="shared" si="432"/>
        <v>0</v>
      </c>
      <c r="AA2508" s="111">
        <f>IF($D2508=AA$1,SUMIFS($H$3:$H2508,$G$3:$G2508,AA$1,$C$3:$C2508,"Sell"),0)</f>
        <v>0</v>
      </c>
      <c r="AB2508" s="111">
        <f t="shared" si="433"/>
        <v>0</v>
      </c>
      <c r="AC2508" s="111">
        <f>SUMIFS('Deductions and Deposits'!$H:$H,'Deductions and Deposits'!$G:$G,D2508,'Deductions and Deposits'!$F:$F,"&lt;="&amp;B2508)+SUMIFS($F$3:F2508,$D$3:D2508,D2508,$C$3:C2508,"Coin Deposit",$E$3:E2508,"")</f>
        <v>0</v>
      </c>
      <c r="AD2508" s="111">
        <f>SUMIFS('Deductions and Deposits'!$D:$D,'Deductions and Deposits'!$C:$C,D2508)+SUMIFS($F:$F,$D:$D,D2508,$C:$C,"Coin Deduction")</f>
        <v>0</v>
      </c>
      <c r="AE2508" s="111">
        <f>Table5[[#This Row],[Column4]]+Table5[[#This Row],[Column14]]+Table5[[#This Row],[Column19]]+Table5[[#This Row],[Column12]]</f>
        <v>0</v>
      </c>
      <c r="AF2508" s="111">
        <f>Table5[[#This Row],[Column5]]+Table5[[#This Row],[Column13]]+Table5[[#This Row],[Column21]]+Table5[[#This Row],[Column18]]</f>
        <v>0</v>
      </c>
      <c r="AG2508" s="111">
        <f t="shared" si="434"/>
        <v>0</v>
      </c>
      <c r="AH2508" s="111">
        <f t="shared" si="435"/>
        <v>0</v>
      </c>
      <c r="AI2508" s="111">
        <f>Table5[[#This Row],[Column17]]-Table5[[#This Row],[Column20]]</f>
        <v>0</v>
      </c>
      <c r="AJ2508" s="111">
        <f t="shared" si="436"/>
        <v>0</v>
      </c>
      <c r="AK2508" s="111">
        <f t="shared" si="429"/>
        <v>0</v>
      </c>
      <c r="AL2508" s="111">
        <f t="shared" si="437"/>
        <v>0</v>
      </c>
      <c r="AM2508" s="111" t="str">
        <f t="shared" si="438"/>
        <v/>
      </c>
      <c r="AN2508" s="111" t="str">
        <f t="shared" ca="1" si="439"/>
        <v/>
      </c>
    </row>
    <row r="2509" spans="1:40" ht="20.25" customHeight="1" x14ac:dyDescent="0.3">
      <c r="A2509" s="107"/>
      <c r="B2509" s="144"/>
      <c r="C2509" s="119"/>
      <c r="D2509" s="120"/>
      <c r="E2509" s="119"/>
      <c r="F2509" s="119"/>
      <c r="G2509" s="120"/>
      <c r="H2509" s="119"/>
      <c r="I2509" s="109"/>
      <c r="L2509" s="108"/>
      <c r="M2509" s="108"/>
      <c r="N2509" s="108"/>
      <c r="O2509" s="108"/>
      <c r="P2509" s="108"/>
      <c r="Q2509" s="108"/>
      <c r="R2509" s="108"/>
      <c r="S2509" s="108"/>
      <c r="T2509" s="100">
        <f t="shared" si="430"/>
        <v>0</v>
      </c>
      <c r="U2509" s="111"/>
      <c r="V2509" s="111"/>
      <c r="W2509" s="111">
        <f>SUMIFS($F$3:F2509,$D$3:D2509,D2509,$C$3:C2509,"Buy")+SUMIFS($F$3:F2509,$D$3:D2509,D2509,$C$3:C2509,"Coin Deposit",$E$3:E2509,"&lt;&gt;")</f>
        <v>0</v>
      </c>
      <c r="X2509" s="111">
        <f t="shared" si="431"/>
        <v>0</v>
      </c>
      <c r="Y2509" s="111">
        <f>IF($D2509=Y$1,SUMIFS($H$3:$H2509,$G$3:$G2509,Y$1,$C$3:$C2509,"Sell"),0)</f>
        <v>0</v>
      </c>
      <c r="Z2509" s="111">
        <f t="shared" si="432"/>
        <v>0</v>
      </c>
      <c r="AA2509" s="111">
        <f>IF($D2509=AA$1,SUMIFS($H$3:$H2509,$G$3:$G2509,AA$1,$C$3:$C2509,"Sell"),0)</f>
        <v>0</v>
      </c>
      <c r="AB2509" s="111">
        <f t="shared" si="433"/>
        <v>0</v>
      </c>
      <c r="AC2509" s="111">
        <f>SUMIFS('Deductions and Deposits'!$H:$H,'Deductions and Deposits'!$G:$G,D2509,'Deductions and Deposits'!$F:$F,"&lt;="&amp;B2509)+SUMIFS($F$3:F2509,$D$3:D2509,D2509,$C$3:C2509,"Coin Deposit",$E$3:E2509,"")</f>
        <v>0</v>
      </c>
      <c r="AD2509" s="111">
        <f>SUMIFS('Deductions and Deposits'!$D:$D,'Deductions and Deposits'!$C:$C,D2509)+SUMIFS($F:$F,$D:$D,D2509,$C:$C,"Coin Deduction")</f>
        <v>0</v>
      </c>
      <c r="AE2509" s="111">
        <f>Table5[[#This Row],[Column4]]+Table5[[#This Row],[Column14]]+Table5[[#This Row],[Column19]]+Table5[[#This Row],[Column12]]</f>
        <v>0</v>
      </c>
      <c r="AF2509" s="111">
        <f>Table5[[#This Row],[Column5]]+Table5[[#This Row],[Column13]]+Table5[[#This Row],[Column21]]+Table5[[#This Row],[Column18]]</f>
        <v>0</v>
      </c>
      <c r="AG2509" s="111">
        <f t="shared" si="434"/>
        <v>0</v>
      </c>
      <c r="AH2509" s="111">
        <f t="shared" si="435"/>
        <v>0</v>
      </c>
      <c r="AI2509" s="111">
        <f>Table5[[#This Row],[Column17]]-Table5[[#This Row],[Column20]]</f>
        <v>0</v>
      </c>
      <c r="AJ2509" s="111">
        <f t="shared" si="436"/>
        <v>0</v>
      </c>
      <c r="AK2509" s="111">
        <f t="shared" si="429"/>
        <v>0</v>
      </c>
      <c r="AL2509" s="111">
        <f t="shared" si="437"/>
        <v>0</v>
      </c>
      <c r="AM2509" s="111" t="str">
        <f t="shared" si="438"/>
        <v/>
      </c>
      <c r="AN2509" s="111" t="str">
        <f t="shared" ca="1" si="439"/>
        <v/>
      </c>
    </row>
    <row r="2510" spans="1:40" ht="20.25" customHeight="1" x14ac:dyDescent="0.3">
      <c r="A2510" s="107"/>
      <c r="B2510" s="144"/>
      <c r="C2510" s="119"/>
      <c r="D2510" s="120"/>
      <c r="E2510" s="119"/>
      <c r="F2510" s="119"/>
      <c r="G2510" s="120"/>
      <c r="H2510" s="119"/>
      <c r="I2510" s="109"/>
      <c r="L2510" s="108"/>
      <c r="M2510" s="108"/>
      <c r="N2510" s="108"/>
      <c r="O2510" s="108"/>
      <c r="P2510" s="108"/>
      <c r="Q2510" s="108"/>
      <c r="R2510" s="108"/>
      <c r="S2510" s="108"/>
      <c r="T2510" s="100">
        <f t="shared" si="430"/>
        <v>0</v>
      </c>
      <c r="U2510" s="111"/>
      <c r="V2510" s="111"/>
      <c r="W2510" s="111">
        <f>SUMIFS($F$3:F2510,$D$3:D2510,D2510,$C$3:C2510,"Buy")+SUMIFS($F$3:F2510,$D$3:D2510,D2510,$C$3:C2510,"Coin Deposit",$E$3:E2510,"&lt;&gt;")</f>
        <v>0</v>
      </c>
      <c r="X2510" s="111">
        <f t="shared" si="431"/>
        <v>0</v>
      </c>
      <c r="Y2510" s="111">
        <f>IF($D2510=Y$1,SUMIFS($H$3:$H2510,$G$3:$G2510,Y$1,$C$3:$C2510,"Sell"),0)</f>
        <v>0</v>
      </c>
      <c r="Z2510" s="111">
        <f t="shared" si="432"/>
        <v>0</v>
      </c>
      <c r="AA2510" s="111">
        <f>IF($D2510=AA$1,SUMIFS($H$3:$H2510,$G$3:$G2510,AA$1,$C$3:$C2510,"Sell"),0)</f>
        <v>0</v>
      </c>
      <c r="AB2510" s="111">
        <f t="shared" si="433"/>
        <v>0</v>
      </c>
      <c r="AC2510" s="111">
        <f>SUMIFS('Deductions and Deposits'!$H:$H,'Deductions and Deposits'!$G:$G,D2510,'Deductions and Deposits'!$F:$F,"&lt;="&amp;B2510)+SUMIFS($F$3:F2510,$D$3:D2510,D2510,$C$3:C2510,"Coin Deposit",$E$3:E2510,"")</f>
        <v>0</v>
      </c>
      <c r="AD2510" s="111">
        <f>SUMIFS('Deductions and Deposits'!$D:$D,'Deductions and Deposits'!$C:$C,D2510)+SUMIFS($F:$F,$D:$D,D2510,$C:$C,"Coin Deduction")</f>
        <v>0</v>
      </c>
      <c r="AE2510" s="111">
        <f>Table5[[#This Row],[Column4]]+Table5[[#This Row],[Column14]]+Table5[[#This Row],[Column19]]+Table5[[#This Row],[Column12]]</f>
        <v>0</v>
      </c>
      <c r="AF2510" s="111">
        <f>Table5[[#This Row],[Column5]]+Table5[[#This Row],[Column13]]+Table5[[#This Row],[Column21]]+Table5[[#This Row],[Column18]]</f>
        <v>0</v>
      </c>
      <c r="AG2510" s="111">
        <f t="shared" si="434"/>
        <v>0</v>
      </c>
      <c r="AH2510" s="111">
        <f t="shared" si="435"/>
        <v>0</v>
      </c>
      <c r="AI2510" s="111">
        <f>Table5[[#This Row],[Column17]]-Table5[[#This Row],[Column20]]</f>
        <v>0</v>
      </c>
      <c r="AJ2510" s="111">
        <f t="shared" si="436"/>
        <v>0</v>
      </c>
      <c r="AK2510" s="111">
        <f t="shared" si="429"/>
        <v>0</v>
      </c>
      <c r="AL2510" s="111">
        <f t="shared" si="437"/>
        <v>0</v>
      </c>
      <c r="AM2510" s="111" t="str">
        <f t="shared" si="438"/>
        <v/>
      </c>
      <c r="AN2510" s="111" t="str">
        <f t="shared" ca="1" si="439"/>
        <v/>
      </c>
    </row>
    <row r="2511" spans="1:40" ht="20.25" customHeight="1" x14ac:dyDescent="0.3">
      <c r="A2511" s="107"/>
      <c r="B2511" s="144"/>
      <c r="C2511" s="119"/>
      <c r="D2511" s="120"/>
      <c r="E2511" s="119"/>
      <c r="F2511" s="119"/>
      <c r="G2511" s="120"/>
      <c r="H2511" s="119"/>
      <c r="I2511" s="109"/>
      <c r="L2511" s="108"/>
      <c r="M2511" s="108"/>
      <c r="N2511" s="108"/>
      <c r="O2511" s="108"/>
      <c r="P2511" s="108"/>
      <c r="Q2511" s="108"/>
      <c r="R2511" s="108"/>
      <c r="S2511" s="108"/>
      <c r="T2511" s="100">
        <f t="shared" si="430"/>
        <v>0</v>
      </c>
      <c r="U2511" s="111"/>
      <c r="V2511" s="111"/>
      <c r="W2511" s="111">
        <f>SUMIFS($F$3:F2511,$D$3:D2511,D2511,$C$3:C2511,"Buy")+SUMIFS($F$3:F2511,$D$3:D2511,D2511,$C$3:C2511,"Coin Deposit",$E$3:E2511,"&lt;&gt;")</f>
        <v>0</v>
      </c>
      <c r="X2511" s="111">
        <f t="shared" si="431"/>
        <v>0</v>
      </c>
      <c r="Y2511" s="111">
        <f>IF($D2511=Y$1,SUMIFS($H$3:$H2511,$G$3:$G2511,Y$1,$C$3:$C2511,"Sell"),0)</f>
        <v>0</v>
      </c>
      <c r="Z2511" s="111">
        <f t="shared" si="432"/>
        <v>0</v>
      </c>
      <c r="AA2511" s="111">
        <f>IF($D2511=AA$1,SUMIFS($H$3:$H2511,$G$3:$G2511,AA$1,$C$3:$C2511,"Sell"),0)</f>
        <v>0</v>
      </c>
      <c r="AB2511" s="111">
        <f t="shared" si="433"/>
        <v>0</v>
      </c>
      <c r="AC2511" s="111">
        <f>SUMIFS('Deductions and Deposits'!$H:$H,'Deductions and Deposits'!$G:$G,D2511,'Deductions and Deposits'!$F:$F,"&lt;="&amp;B2511)+SUMIFS($F$3:F2511,$D$3:D2511,D2511,$C$3:C2511,"Coin Deposit",$E$3:E2511,"")</f>
        <v>0</v>
      </c>
      <c r="AD2511" s="111">
        <f>SUMIFS('Deductions and Deposits'!$D:$D,'Deductions and Deposits'!$C:$C,D2511)+SUMIFS($F:$F,$D:$D,D2511,$C:$C,"Coin Deduction")</f>
        <v>0</v>
      </c>
      <c r="AE2511" s="111">
        <f>Table5[[#This Row],[Column4]]+Table5[[#This Row],[Column14]]+Table5[[#This Row],[Column19]]+Table5[[#This Row],[Column12]]</f>
        <v>0</v>
      </c>
      <c r="AF2511" s="111">
        <f>Table5[[#This Row],[Column5]]+Table5[[#This Row],[Column13]]+Table5[[#This Row],[Column21]]+Table5[[#This Row],[Column18]]</f>
        <v>0</v>
      </c>
      <c r="AG2511" s="111">
        <f t="shared" si="434"/>
        <v>0</v>
      </c>
      <c r="AH2511" s="111">
        <f t="shared" si="435"/>
        <v>0</v>
      </c>
      <c r="AI2511" s="111">
        <f>Table5[[#This Row],[Column17]]-Table5[[#This Row],[Column20]]</f>
        <v>0</v>
      </c>
      <c r="AJ2511" s="111">
        <f t="shared" si="436"/>
        <v>0</v>
      </c>
      <c r="AK2511" s="111">
        <f t="shared" si="429"/>
        <v>0</v>
      </c>
      <c r="AL2511" s="111">
        <f t="shared" si="437"/>
        <v>0</v>
      </c>
      <c r="AM2511" s="111" t="str">
        <f t="shared" si="438"/>
        <v/>
      </c>
      <c r="AN2511" s="111" t="str">
        <f t="shared" ca="1" si="439"/>
        <v/>
      </c>
    </row>
    <row r="2512" spans="1:40" ht="20.25" customHeight="1" x14ac:dyDescent="0.3">
      <c r="A2512" s="107"/>
      <c r="B2512" s="144"/>
      <c r="C2512" s="119"/>
      <c r="D2512" s="120"/>
      <c r="E2512" s="119"/>
      <c r="F2512" s="119"/>
      <c r="G2512" s="120"/>
      <c r="H2512" s="119"/>
      <c r="I2512" s="109"/>
      <c r="L2512" s="108"/>
      <c r="M2512" s="108"/>
      <c r="N2512" s="108"/>
      <c r="O2512" s="108"/>
      <c r="P2512" s="108"/>
      <c r="Q2512" s="108"/>
      <c r="R2512" s="108"/>
      <c r="S2512" s="108"/>
      <c r="T2512" s="100">
        <f t="shared" si="430"/>
        <v>0</v>
      </c>
      <c r="U2512" s="111"/>
      <c r="V2512" s="111"/>
      <c r="W2512" s="111">
        <f>SUMIFS($F$3:F2512,$D$3:D2512,D2512,$C$3:C2512,"Buy")+SUMIFS($F$3:F2512,$D$3:D2512,D2512,$C$3:C2512,"Coin Deposit",$E$3:E2512,"&lt;&gt;")</f>
        <v>0</v>
      </c>
      <c r="X2512" s="111">
        <f t="shared" si="431"/>
        <v>0</v>
      </c>
      <c r="Y2512" s="111">
        <f>IF($D2512=Y$1,SUMIFS($H$3:$H2512,$G$3:$G2512,Y$1,$C$3:$C2512,"Sell"),0)</f>
        <v>0</v>
      </c>
      <c r="Z2512" s="111">
        <f t="shared" si="432"/>
        <v>0</v>
      </c>
      <c r="AA2512" s="111">
        <f>IF($D2512=AA$1,SUMIFS($H$3:$H2512,$G$3:$G2512,AA$1,$C$3:$C2512,"Sell"),0)</f>
        <v>0</v>
      </c>
      <c r="AB2512" s="111">
        <f t="shared" si="433"/>
        <v>0</v>
      </c>
      <c r="AC2512" s="111">
        <f>SUMIFS('Deductions and Deposits'!$H:$H,'Deductions and Deposits'!$G:$G,D2512,'Deductions and Deposits'!$F:$F,"&lt;="&amp;B2512)+SUMIFS($F$3:F2512,$D$3:D2512,D2512,$C$3:C2512,"Coin Deposit",$E$3:E2512,"")</f>
        <v>0</v>
      </c>
      <c r="AD2512" s="111">
        <f>SUMIFS('Deductions and Deposits'!$D:$D,'Deductions and Deposits'!$C:$C,D2512)+SUMIFS($F:$F,$D:$D,D2512,$C:$C,"Coin Deduction")</f>
        <v>0</v>
      </c>
      <c r="AE2512" s="111">
        <f>Table5[[#This Row],[Column4]]+Table5[[#This Row],[Column14]]+Table5[[#This Row],[Column19]]+Table5[[#This Row],[Column12]]</f>
        <v>0</v>
      </c>
      <c r="AF2512" s="111">
        <f>Table5[[#This Row],[Column5]]+Table5[[#This Row],[Column13]]+Table5[[#This Row],[Column21]]+Table5[[#This Row],[Column18]]</f>
        <v>0</v>
      </c>
      <c r="AG2512" s="111">
        <f t="shared" si="434"/>
        <v>0</v>
      </c>
      <c r="AH2512" s="111">
        <f t="shared" si="435"/>
        <v>0</v>
      </c>
      <c r="AI2512" s="111">
        <f>Table5[[#This Row],[Column17]]-Table5[[#This Row],[Column20]]</f>
        <v>0</v>
      </c>
      <c r="AJ2512" s="111">
        <f t="shared" si="436"/>
        <v>0</v>
      </c>
      <c r="AK2512" s="111">
        <f t="shared" si="429"/>
        <v>0</v>
      </c>
      <c r="AL2512" s="111">
        <f t="shared" si="437"/>
        <v>0</v>
      </c>
      <c r="AM2512" s="111" t="str">
        <f t="shared" si="438"/>
        <v/>
      </c>
      <c r="AN2512" s="111" t="str">
        <f t="shared" ca="1" si="439"/>
        <v/>
      </c>
    </row>
    <row r="2513" spans="1:40" ht="20.25" customHeight="1" x14ac:dyDescent="0.3">
      <c r="A2513" s="107"/>
      <c r="B2513" s="144"/>
      <c r="C2513" s="119"/>
      <c r="D2513" s="120"/>
      <c r="E2513" s="119"/>
      <c r="F2513" s="119"/>
      <c r="G2513" s="120"/>
      <c r="H2513" s="119"/>
      <c r="I2513" s="109"/>
      <c r="L2513" s="108"/>
      <c r="M2513" s="108"/>
      <c r="N2513" s="108"/>
      <c r="O2513" s="108"/>
      <c r="P2513" s="108"/>
      <c r="Q2513" s="108"/>
      <c r="R2513" s="108"/>
      <c r="S2513" s="108"/>
      <c r="T2513" s="100">
        <f t="shared" si="430"/>
        <v>0</v>
      </c>
      <c r="U2513" s="111"/>
      <c r="V2513" s="111"/>
      <c r="W2513" s="111">
        <f>SUMIFS($F$3:F2513,$D$3:D2513,D2513,$C$3:C2513,"Buy")+SUMIFS($F$3:F2513,$D$3:D2513,D2513,$C$3:C2513,"Coin Deposit",$E$3:E2513,"&lt;&gt;")</f>
        <v>0</v>
      </c>
      <c r="X2513" s="111">
        <f t="shared" si="431"/>
        <v>0</v>
      </c>
      <c r="Y2513" s="111">
        <f>IF($D2513=Y$1,SUMIFS($H$3:$H2513,$G$3:$G2513,Y$1,$C$3:$C2513,"Sell"),0)</f>
        <v>0</v>
      </c>
      <c r="Z2513" s="111">
        <f t="shared" si="432"/>
        <v>0</v>
      </c>
      <c r="AA2513" s="111">
        <f>IF($D2513=AA$1,SUMIFS($H$3:$H2513,$G$3:$G2513,AA$1,$C$3:$C2513,"Sell"),0)</f>
        <v>0</v>
      </c>
      <c r="AB2513" s="111">
        <f t="shared" si="433"/>
        <v>0</v>
      </c>
      <c r="AC2513" s="111">
        <f>SUMIFS('Deductions and Deposits'!$H:$H,'Deductions and Deposits'!$G:$G,D2513,'Deductions and Deposits'!$F:$F,"&lt;="&amp;B2513)+SUMIFS($F$3:F2513,$D$3:D2513,D2513,$C$3:C2513,"Coin Deposit",$E$3:E2513,"")</f>
        <v>0</v>
      </c>
      <c r="AD2513" s="111">
        <f>SUMIFS('Deductions and Deposits'!$D:$D,'Deductions and Deposits'!$C:$C,D2513)+SUMIFS($F:$F,$D:$D,D2513,$C:$C,"Coin Deduction")</f>
        <v>0</v>
      </c>
      <c r="AE2513" s="111">
        <f>Table5[[#This Row],[Column4]]+Table5[[#This Row],[Column14]]+Table5[[#This Row],[Column19]]+Table5[[#This Row],[Column12]]</f>
        <v>0</v>
      </c>
      <c r="AF2513" s="111">
        <f>Table5[[#This Row],[Column5]]+Table5[[#This Row],[Column13]]+Table5[[#This Row],[Column21]]+Table5[[#This Row],[Column18]]</f>
        <v>0</v>
      </c>
      <c r="AG2513" s="111">
        <f t="shared" si="434"/>
        <v>0</v>
      </c>
      <c r="AH2513" s="111">
        <f t="shared" si="435"/>
        <v>0</v>
      </c>
      <c r="AI2513" s="111">
        <f>Table5[[#This Row],[Column17]]-Table5[[#This Row],[Column20]]</f>
        <v>0</v>
      </c>
      <c r="AJ2513" s="111">
        <f t="shared" si="436"/>
        <v>0</v>
      </c>
      <c r="AK2513" s="111">
        <f t="shared" si="429"/>
        <v>0</v>
      </c>
      <c r="AL2513" s="111">
        <f t="shared" si="437"/>
        <v>0</v>
      </c>
      <c r="AM2513" s="111" t="str">
        <f t="shared" si="438"/>
        <v/>
      </c>
      <c r="AN2513" s="111" t="str">
        <f t="shared" ca="1" si="439"/>
        <v/>
      </c>
    </row>
    <row r="2514" spans="1:40" ht="20.25" customHeight="1" x14ac:dyDescent="0.3">
      <c r="A2514" s="107"/>
      <c r="B2514" s="144"/>
      <c r="C2514" s="119"/>
      <c r="D2514" s="120"/>
      <c r="E2514" s="119"/>
      <c r="F2514" s="119"/>
      <c r="G2514" s="120"/>
      <c r="H2514" s="119"/>
      <c r="I2514" s="109"/>
      <c r="L2514" s="108"/>
      <c r="M2514" s="108"/>
      <c r="N2514" s="108"/>
      <c r="O2514" s="108"/>
      <c r="P2514" s="108"/>
      <c r="Q2514" s="108"/>
      <c r="R2514" s="108"/>
      <c r="S2514" s="108"/>
      <c r="T2514" s="100">
        <f t="shared" si="430"/>
        <v>0</v>
      </c>
      <c r="U2514" s="111"/>
      <c r="V2514" s="111"/>
      <c r="W2514" s="111">
        <f>SUMIFS($F$3:F2514,$D$3:D2514,D2514,$C$3:C2514,"Buy")+SUMIFS($F$3:F2514,$D$3:D2514,D2514,$C$3:C2514,"Coin Deposit",$E$3:E2514,"&lt;&gt;")</f>
        <v>0</v>
      </c>
      <c r="X2514" s="111">
        <f t="shared" si="431"/>
        <v>0</v>
      </c>
      <c r="Y2514" s="111">
        <f>IF($D2514=Y$1,SUMIFS($H$3:$H2514,$G$3:$G2514,Y$1,$C$3:$C2514,"Sell"),0)</f>
        <v>0</v>
      </c>
      <c r="Z2514" s="111">
        <f t="shared" si="432"/>
        <v>0</v>
      </c>
      <c r="AA2514" s="111">
        <f>IF($D2514=AA$1,SUMIFS($H$3:$H2514,$G$3:$G2514,AA$1,$C$3:$C2514,"Sell"),0)</f>
        <v>0</v>
      </c>
      <c r="AB2514" s="111">
        <f t="shared" si="433"/>
        <v>0</v>
      </c>
      <c r="AC2514" s="111">
        <f>SUMIFS('Deductions and Deposits'!$H:$H,'Deductions and Deposits'!$G:$G,D2514,'Deductions and Deposits'!$F:$F,"&lt;="&amp;B2514)+SUMIFS($F$3:F2514,$D$3:D2514,D2514,$C$3:C2514,"Coin Deposit",$E$3:E2514,"")</f>
        <v>0</v>
      </c>
      <c r="AD2514" s="111">
        <f>SUMIFS('Deductions and Deposits'!$D:$D,'Deductions and Deposits'!$C:$C,D2514)+SUMIFS($F:$F,$D:$D,D2514,$C:$C,"Coin Deduction")</f>
        <v>0</v>
      </c>
      <c r="AE2514" s="111">
        <f>Table5[[#This Row],[Column4]]+Table5[[#This Row],[Column14]]+Table5[[#This Row],[Column19]]+Table5[[#This Row],[Column12]]</f>
        <v>0</v>
      </c>
      <c r="AF2514" s="111">
        <f>Table5[[#This Row],[Column5]]+Table5[[#This Row],[Column13]]+Table5[[#This Row],[Column21]]+Table5[[#This Row],[Column18]]</f>
        <v>0</v>
      </c>
      <c r="AG2514" s="111">
        <f t="shared" si="434"/>
        <v>0</v>
      </c>
      <c r="AH2514" s="111">
        <f t="shared" si="435"/>
        <v>0</v>
      </c>
      <c r="AI2514" s="111">
        <f>Table5[[#This Row],[Column17]]-Table5[[#This Row],[Column20]]</f>
        <v>0</v>
      </c>
      <c r="AJ2514" s="111">
        <f t="shared" si="436"/>
        <v>0</v>
      </c>
      <c r="AK2514" s="111">
        <f t="shared" si="429"/>
        <v>0</v>
      </c>
      <c r="AL2514" s="111">
        <f t="shared" si="437"/>
        <v>0</v>
      </c>
      <c r="AM2514" s="111" t="str">
        <f t="shared" si="438"/>
        <v/>
      </c>
      <c r="AN2514" s="111" t="str">
        <f t="shared" ca="1" si="439"/>
        <v/>
      </c>
    </row>
    <row r="2515" spans="1:40" ht="20.25" customHeight="1" x14ac:dyDescent="0.3">
      <c r="A2515" s="107"/>
      <c r="B2515" s="144"/>
      <c r="C2515" s="119"/>
      <c r="D2515" s="120"/>
      <c r="E2515" s="119"/>
      <c r="F2515" s="119"/>
      <c r="G2515" s="120"/>
      <c r="H2515" s="119"/>
      <c r="I2515" s="109"/>
      <c r="L2515" s="108"/>
      <c r="M2515" s="108"/>
      <c r="N2515" s="108"/>
      <c r="O2515" s="108"/>
      <c r="P2515" s="108"/>
      <c r="Q2515" s="108"/>
      <c r="R2515" s="108"/>
      <c r="S2515" s="108"/>
      <c r="T2515" s="100">
        <f t="shared" si="430"/>
        <v>0</v>
      </c>
      <c r="U2515" s="111"/>
      <c r="V2515" s="111"/>
      <c r="W2515" s="111">
        <f>SUMIFS($F$3:F2515,$D$3:D2515,D2515,$C$3:C2515,"Buy")+SUMIFS($F$3:F2515,$D$3:D2515,D2515,$C$3:C2515,"Coin Deposit",$E$3:E2515,"&lt;&gt;")</f>
        <v>0</v>
      </c>
      <c r="X2515" s="111">
        <f t="shared" si="431"/>
        <v>0</v>
      </c>
      <c r="Y2515" s="111">
        <f>IF($D2515=Y$1,SUMIFS($H$3:$H2515,$G$3:$G2515,Y$1,$C$3:$C2515,"Sell"),0)</f>
        <v>0</v>
      </c>
      <c r="Z2515" s="111">
        <f t="shared" si="432"/>
        <v>0</v>
      </c>
      <c r="AA2515" s="111">
        <f>IF($D2515=AA$1,SUMIFS($H$3:$H2515,$G$3:$G2515,AA$1,$C$3:$C2515,"Sell"),0)</f>
        <v>0</v>
      </c>
      <c r="AB2515" s="111">
        <f t="shared" si="433"/>
        <v>0</v>
      </c>
      <c r="AC2515" s="111">
        <f>SUMIFS('Deductions and Deposits'!$H:$H,'Deductions and Deposits'!$G:$G,D2515,'Deductions and Deposits'!$F:$F,"&lt;="&amp;B2515)+SUMIFS($F$3:F2515,$D$3:D2515,D2515,$C$3:C2515,"Coin Deposit",$E$3:E2515,"")</f>
        <v>0</v>
      </c>
      <c r="AD2515" s="111">
        <f>SUMIFS('Deductions and Deposits'!$D:$D,'Deductions and Deposits'!$C:$C,D2515)+SUMIFS($F:$F,$D:$D,D2515,$C:$C,"Coin Deduction")</f>
        <v>0</v>
      </c>
      <c r="AE2515" s="111">
        <f>Table5[[#This Row],[Column4]]+Table5[[#This Row],[Column14]]+Table5[[#This Row],[Column19]]+Table5[[#This Row],[Column12]]</f>
        <v>0</v>
      </c>
      <c r="AF2515" s="111">
        <f>Table5[[#This Row],[Column5]]+Table5[[#This Row],[Column13]]+Table5[[#This Row],[Column21]]+Table5[[#This Row],[Column18]]</f>
        <v>0</v>
      </c>
      <c r="AG2515" s="111">
        <f t="shared" si="434"/>
        <v>0</v>
      </c>
      <c r="AH2515" s="111">
        <f t="shared" si="435"/>
        <v>0</v>
      </c>
      <c r="AI2515" s="111">
        <f>Table5[[#This Row],[Column17]]-Table5[[#This Row],[Column20]]</f>
        <v>0</v>
      </c>
      <c r="AJ2515" s="111">
        <f t="shared" si="436"/>
        <v>0</v>
      </c>
      <c r="AK2515" s="111">
        <f t="shared" si="429"/>
        <v>0</v>
      </c>
      <c r="AL2515" s="111">
        <f t="shared" si="437"/>
        <v>0</v>
      </c>
      <c r="AM2515" s="111" t="str">
        <f t="shared" si="438"/>
        <v/>
      </c>
      <c r="AN2515" s="111" t="str">
        <f t="shared" ca="1" si="439"/>
        <v/>
      </c>
    </row>
    <row r="2516" spans="1:40" ht="20.25" customHeight="1" x14ac:dyDescent="0.3">
      <c r="A2516" s="107"/>
      <c r="B2516" s="144"/>
      <c r="C2516" s="119"/>
      <c r="D2516" s="120"/>
      <c r="E2516" s="119"/>
      <c r="F2516" s="119"/>
      <c r="G2516" s="120"/>
      <c r="H2516" s="119"/>
      <c r="I2516" s="109"/>
      <c r="L2516" s="108"/>
      <c r="M2516" s="108"/>
      <c r="N2516" s="108"/>
      <c r="O2516" s="108"/>
      <c r="P2516" s="108"/>
      <c r="Q2516" s="108"/>
      <c r="R2516" s="108"/>
      <c r="S2516" s="108"/>
      <c r="T2516" s="100">
        <f t="shared" si="430"/>
        <v>0</v>
      </c>
      <c r="U2516" s="111"/>
      <c r="V2516" s="111"/>
      <c r="W2516" s="111">
        <f>SUMIFS($F$3:F2516,$D$3:D2516,D2516,$C$3:C2516,"Buy")+SUMIFS($F$3:F2516,$D$3:D2516,D2516,$C$3:C2516,"Coin Deposit",$E$3:E2516,"&lt;&gt;")</f>
        <v>0</v>
      </c>
      <c r="X2516" s="111">
        <f t="shared" si="431"/>
        <v>0</v>
      </c>
      <c r="Y2516" s="111">
        <f>IF($D2516=Y$1,SUMIFS($H$3:$H2516,$G$3:$G2516,Y$1,$C$3:$C2516,"Sell"),0)</f>
        <v>0</v>
      </c>
      <c r="Z2516" s="111">
        <f t="shared" si="432"/>
        <v>0</v>
      </c>
      <c r="AA2516" s="111">
        <f>IF($D2516=AA$1,SUMIFS($H$3:$H2516,$G$3:$G2516,AA$1,$C$3:$C2516,"Sell"),0)</f>
        <v>0</v>
      </c>
      <c r="AB2516" s="111">
        <f t="shared" si="433"/>
        <v>0</v>
      </c>
      <c r="AC2516" s="111">
        <f>SUMIFS('Deductions and Deposits'!$H:$H,'Deductions and Deposits'!$G:$G,D2516,'Deductions and Deposits'!$F:$F,"&lt;="&amp;B2516)+SUMIFS($F$3:F2516,$D$3:D2516,D2516,$C$3:C2516,"Coin Deposit",$E$3:E2516,"")</f>
        <v>0</v>
      </c>
      <c r="AD2516" s="111">
        <f>SUMIFS('Deductions and Deposits'!$D:$D,'Deductions and Deposits'!$C:$C,D2516)+SUMIFS($F:$F,$D:$D,D2516,$C:$C,"Coin Deduction")</f>
        <v>0</v>
      </c>
      <c r="AE2516" s="111">
        <f>Table5[[#This Row],[Column4]]+Table5[[#This Row],[Column14]]+Table5[[#This Row],[Column19]]+Table5[[#This Row],[Column12]]</f>
        <v>0</v>
      </c>
      <c r="AF2516" s="111">
        <f>Table5[[#This Row],[Column5]]+Table5[[#This Row],[Column13]]+Table5[[#This Row],[Column21]]+Table5[[#This Row],[Column18]]</f>
        <v>0</v>
      </c>
      <c r="AG2516" s="111">
        <f t="shared" si="434"/>
        <v>0</v>
      </c>
      <c r="AH2516" s="111">
        <f t="shared" si="435"/>
        <v>0</v>
      </c>
      <c r="AI2516" s="111">
        <f>Table5[[#This Row],[Column17]]-Table5[[#This Row],[Column20]]</f>
        <v>0</v>
      </c>
      <c r="AJ2516" s="111">
        <f t="shared" si="436"/>
        <v>0</v>
      </c>
      <c r="AK2516" s="111">
        <f t="shared" si="429"/>
        <v>0</v>
      </c>
      <c r="AL2516" s="111">
        <f t="shared" si="437"/>
        <v>0</v>
      </c>
      <c r="AM2516" s="111" t="str">
        <f t="shared" si="438"/>
        <v/>
      </c>
      <c r="AN2516" s="111" t="str">
        <f t="shared" ca="1" si="439"/>
        <v/>
      </c>
    </row>
    <row r="2517" spans="1:40" ht="20.25" customHeight="1" x14ac:dyDescent="0.3">
      <c r="A2517" s="107"/>
      <c r="B2517" s="144"/>
      <c r="C2517" s="119"/>
      <c r="D2517" s="120"/>
      <c r="E2517" s="119"/>
      <c r="F2517" s="119"/>
      <c r="G2517" s="120"/>
      <c r="H2517" s="119"/>
      <c r="I2517" s="109"/>
      <c r="L2517" s="108"/>
      <c r="M2517" s="108"/>
      <c r="N2517" s="108"/>
      <c r="O2517" s="108"/>
      <c r="P2517" s="108"/>
      <c r="Q2517" s="108"/>
      <c r="R2517" s="108"/>
      <c r="S2517" s="108"/>
      <c r="T2517" s="100">
        <f t="shared" si="430"/>
        <v>0</v>
      </c>
      <c r="U2517" s="111"/>
      <c r="V2517" s="111"/>
      <c r="W2517" s="111">
        <f>SUMIFS($F$3:F2517,$D$3:D2517,D2517,$C$3:C2517,"Buy")+SUMIFS($F$3:F2517,$D$3:D2517,D2517,$C$3:C2517,"Coin Deposit",$E$3:E2517,"&lt;&gt;")</f>
        <v>0</v>
      </c>
      <c r="X2517" s="111">
        <f t="shared" si="431"/>
        <v>0</v>
      </c>
      <c r="Y2517" s="111">
        <f>IF($D2517=Y$1,SUMIFS($H$3:$H2517,$G$3:$G2517,Y$1,$C$3:$C2517,"Sell"),0)</f>
        <v>0</v>
      </c>
      <c r="Z2517" s="111">
        <f t="shared" si="432"/>
        <v>0</v>
      </c>
      <c r="AA2517" s="111">
        <f>IF($D2517=AA$1,SUMIFS($H$3:$H2517,$G$3:$G2517,AA$1,$C$3:$C2517,"Sell"),0)</f>
        <v>0</v>
      </c>
      <c r="AB2517" s="111">
        <f t="shared" si="433"/>
        <v>0</v>
      </c>
      <c r="AC2517" s="111">
        <f>SUMIFS('Deductions and Deposits'!$H:$H,'Deductions and Deposits'!$G:$G,D2517,'Deductions and Deposits'!$F:$F,"&lt;="&amp;B2517)+SUMIFS($F$3:F2517,$D$3:D2517,D2517,$C$3:C2517,"Coin Deposit",$E$3:E2517,"")</f>
        <v>0</v>
      </c>
      <c r="AD2517" s="111">
        <f>SUMIFS('Deductions and Deposits'!$D:$D,'Deductions and Deposits'!$C:$C,D2517)+SUMIFS($F:$F,$D:$D,D2517,$C:$C,"Coin Deduction")</f>
        <v>0</v>
      </c>
      <c r="AE2517" s="111">
        <f>Table5[[#This Row],[Column4]]+Table5[[#This Row],[Column14]]+Table5[[#This Row],[Column19]]+Table5[[#This Row],[Column12]]</f>
        <v>0</v>
      </c>
      <c r="AF2517" s="111">
        <f>Table5[[#This Row],[Column5]]+Table5[[#This Row],[Column13]]+Table5[[#This Row],[Column21]]+Table5[[#This Row],[Column18]]</f>
        <v>0</v>
      </c>
      <c r="AG2517" s="111">
        <f t="shared" si="434"/>
        <v>0</v>
      </c>
      <c r="AH2517" s="111">
        <f t="shared" si="435"/>
        <v>0</v>
      </c>
      <c r="AI2517" s="111">
        <f>Table5[[#This Row],[Column17]]-Table5[[#This Row],[Column20]]</f>
        <v>0</v>
      </c>
      <c r="AJ2517" s="111">
        <f t="shared" si="436"/>
        <v>0</v>
      </c>
      <c r="AK2517" s="111">
        <f t="shared" si="429"/>
        <v>0</v>
      </c>
      <c r="AL2517" s="111">
        <f t="shared" si="437"/>
        <v>0</v>
      </c>
      <c r="AM2517" s="111" t="str">
        <f t="shared" si="438"/>
        <v/>
      </c>
      <c r="AN2517" s="111" t="str">
        <f t="shared" ca="1" si="439"/>
        <v/>
      </c>
    </row>
    <row r="2518" spans="1:40" ht="20.25" customHeight="1" x14ac:dyDescent="0.3">
      <c r="A2518" s="107"/>
      <c r="B2518" s="144"/>
      <c r="C2518" s="119"/>
      <c r="D2518" s="120"/>
      <c r="E2518" s="119"/>
      <c r="F2518" s="119"/>
      <c r="G2518" s="120"/>
      <c r="H2518" s="119"/>
      <c r="I2518" s="109"/>
      <c r="L2518" s="108"/>
      <c r="M2518" s="108"/>
      <c r="N2518" s="108"/>
      <c r="O2518" s="108"/>
      <c r="P2518" s="108"/>
      <c r="Q2518" s="108"/>
      <c r="R2518" s="108"/>
      <c r="S2518" s="108"/>
      <c r="T2518" s="100">
        <f t="shared" si="430"/>
        <v>0</v>
      </c>
      <c r="U2518" s="111"/>
      <c r="V2518" s="111"/>
      <c r="W2518" s="111">
        <f>SUMIFS($F$3:F2518,$D$3:D2518,D2518,$C$3:C2518,"Buy")+SUMIFS($F$3:F2518,$D$3:D2518,D2518,$C$3:C2518,"Coin Deposit",$E$3:E2518,"&lt;&gt;")</f>
        <v>0</v>
      </c>
      <c r="X2518" s="111">
        <f t="shared" si="431"/>
        <v>0</v>
      </c>
      <c r="Y2518" s="111">
        <f>IF($D2518=Y$1,SUMIFS($H$3:$H2518,$G$3:$G2518,Y$1,$C$3:$C2518,"Sell"),0)</f>
        <v>0</v>
      </c>
      <c r="Z2518" s="111">
        <f t="shared" si="432"/>
        <v>0</v>
      </c>
      <c r="AA2518" s="111">
        <f>IF($D2518=AA$1,SUMIFS($H$3:$H2518,$G$3:$G2518,AA$1,$C$3:$C2518,"Sell"),0)</f>
        <v>0</v>
      </c>
      <c r="AB2518" s="111">
        <f t="shared" si="433"/>
        <v>0</v>
      </c>
      <c r="AC2518" s="111">
        <f>SUMIFS('Deductions and Deposits'!$H:$H,'Deductions and Deposits'!$G:$G,D2518,'Deductions and Deposits'!$F:$F,"&lt;="&amp;B2518)+SUMIFS($F$3:F2518,$D$3:D2518,D2518,$C$3:C2518,"Coin Deposit",$E$3:E2518,"")</f>
        <v>0</v>
      </c>
      <c r="AD2518" s="111">
        <f>SUMIFS('Deductions and Deposits'!$D:$D,'Deductions and Deposits'!$C:$C,D2518)+SUMIFS($F:$F,$D:$D,D2518,$C:$C,"Coin Deduction")</f>
        <v>0</v>
      </c>
      <c r="AE2518" s="111">
        <f>Table5[[#This Row],[Column4]]+Table5[[#This Row],[Column14]]+Table5[[#This Row],[Column19]]+Table5[[#This Row],[Column12]]</f>
        <v>0</v>
      </c>
      <c r="AF2518" s="111">
        <f>Table5[[#This Row],[Column5]]+Table5[[#This Row],[Column13]]+Table5[[#This Row],[Column21]]+Table5[[#This Row],[Column18]]</f>
        <v>0</v>
      </c>
      <c r="AG2518" s="111">
        <f t="shared" si="434"/>
        <v>0</v>
      </c>
      <c r="AH2518" s="111">
        <f t="shared" si="435"/>
        <v>0</v>
      </c>
      <c r="AI2518" s="111">
        <f>Table5[[#This Row],[Column17]]-Table5[[#This Row],[Column20]]</f>
        <v>0</v>
      </c>
      <c r="AJ2518" s="111">
        <f t="shared" si="436"/>
        <v>0</v>
      </c>
      <c r="AK2518" s="111">
        <f t="shared" si="429"/>
        <v>0</v>
      </c>
      <c r="AL2518" s="111">
        <f t="shared" si="437"/>
        <v>0</v>
      </c>
      <c r="AM2518" s="111" t="str">
        <f t="shared" si="438"/>
        <v/>
      </c>
      <c r="AN2518" s="111" t="str">
        <f t="shared" ca="1" si="439"/>
        <v/>
      </c>
    </row>
    <row r="2519" spans="1:40" ht="20.25" customHeight="1" x14ac:dyDescent="0.3">
      <c r="A2519" s="107"/>
      <c r="B2519" s="144"/>
      <c r="C2519" s="119"/>
      <c r="D2519" s="120"/>
      <c r="E2519" s="119"/>
      <c r="F2519" s="119"/>
      <c r="G2519" s="120"/>
      <c r="H2519" s="119"/>
      <c r="I2519" s="109"/>
      <c r="L2519" s="108"/>
      <c r="M2519" s="108"/>
      <c r="N2519" s="108"/>
      <c r="O2519" s="108"/>
      <c r="P2519" s="108"/>
      <c r="Q2519" s="108"/>
      <c r="R2519" s="108"/>
      <c r="S2519" s="108"/>
      <c r="T2519" s="100">
        <f t="shared" si="430"/>
        <v>0</v>
      </c>
      <c r="U2519" s="111"/>
      <c r="V2519" s="111"/>
      <c r="W2519" s="111">
        <f>SUMIFS($F$3:F2519,$D$3:D2519,D2519,$C$3:C2519,"Buy")+SUMIFS($F$3:F2519,$D$3:D2519,D2519,$C$3:C2519,"Coin Deposit",$E$3:E2519,"&lt;&gt;")</f>
        <v>0</v>
      </c>
      <c r="X2519" s="111">
        <f t="shared" si="431"/>
        <v>0</v>
      </c>
      <c r="Y2519" s="111">
        <f>IF($D2519=Y$1,SUMIFS($H$3:$H2519,$G$3:$G2519,Y$1,$C$3:$C2519,"Sell"),0)</f>
        <v>0</v>
      </c>
      <c r="Z2519" s="111">
        <f t="shared" si="432"/>
        <v>0</v>
      </c>
      <c r="AA2519" s="111">
        <f>IF($D2519=AA$1,SUMIFS($H$3:$H2519,$G$3:$G2519,AA$1,$C$3:$C2519,"Sell"),0)</f>
        <v>0</v>
      </c>
      <c r="AB2519" s="111">
        <f t="shared" si="433"/>
        <v>0</v>
      </c>
      <c r="AC2519" s="111">
        <f>SUMIFS('Deductions and Deposits'!$H:$H,'Deductions and Deposits'!$G:$G,D2519,'Deductions and Deposits'!$F:$F,"&lt;="&amp;B2519)+SUMIFS($F$3:F2519,$D$3:D2519,D2519,$C$3:C2519,"Coin Deposit",$E$3:E2519,"")</f>
        <v>0</v>
      </c>
      <c r="AD2519" s="111">
        <f>SUMIFS('Deductions and Deposits'!$D:$D,'Deductions and Deposits'!$C:$C,D2519)+SUMIFS($F:$F,$D:$D,D2519,$C:$C,"Coin Deduction")</f>
        <v>0</v>
      </c>
      <c r="AE2519" s="111">
        <f>Table5[[#This Row],[Column4]]+Table5[[#This Row],[Column14]]+Table5[[#This Row],[Column19]]+Table5[[#This Row],[Column12]]</f>
        <v>0</v>
      </c>
      <c r="AF2519" s="111">
        <f>Table5[[#This Row],[Column5]]+Table5[[#This Row],[Column13]]+Table5[[#This Row],[Column21]]+Table5[[#This Row],[Column18]]</f>
        <v>0</v>
      </c>
      <c r="AG2519" s="111">
        <f t="shared" si="434"/>
        <v>0</v>
      </c>
      <c r="AH2519" s="111">
        <f t="shared" si="435"/>
        <v>0</v>
      </c>
      <c r="AI2519" s="111">
        <f>Table5[[#This Row],[Column17]]-Table5[[#This Row],[Column20]]</f>
        <v>0</v>
      </c>
      <c r="AJ2519" s="111">
        <f t="shared" si="436"/>
        <v>0</v>
      </c>
      <c r="AK2519" s="111">
        <f t="shared" si="429"/>
        <v>0</v>
      </c>
      <c r="AL2519" s="111">
        <f t="shared" si="437"/>
        <v>0</v>
      </c>
      <c r="AM2519" s="111" t="str">
        <f t="shared" si="438"/>
        <v/>
      </c>
      <c r="AN2519" s="111" t="str">
        <f t="shared" ca="1" si="439"/>
        <v/>
      </c>
    </row>
    <row r="2520" spans="1:40" ht="20.25" customHeight="1" x14ac:dyDescent="0.3">
      <c r="A2520" s="107"/>
      <c r="B2520" s="144"/>
      <c r="C2520" s="119"/>
      <c r="D2520" s="120"/>
      <c r="E2520" s="119"/>
      <c r="F2520" s="119"/>
      <c r="G2520" s="120"/>
      <c r="H2520" s="119"/>
      <c r="I2520" s="109"/>
      <c r="L2520" s="108"/>
      <c r="M2520" s="108"/>
      <c r="N2520" s="108"/>
      <c r="O2520" s="108"/>
      <c r="P2520" s="108"/>
      <c r="Q2520" s="108"/>
      <c r="R2520" s="108"/>
      <c r="S2520" s="108"/>
      <c r="T2520" s="100">
        <f t="shared" si="430"/>
        <v>0</v>
      </c>
      <c r="U2520" s="111"/>
      <c r="V2520" s="111"/>
      <c r="W2520" s="111">
        <f>SUMIFS($F$3:F2520,$D$3:D2520,D2520,$C$3:C2520,"Buy")+SUMIFS($F$3:F2520,$D$3:D2520,D2520,$C$3:C2520,"Coin Deposit",$E$3:E2520,"&lt;&gt;")</f>
        <v>0</v>
      </c>
      <c r="X2520" s="111">
        <f t="shared" si="431"/>
        <v>0</v>
      </c>
      <c r="Y2520" s="111">
        <f>IF($D2520=Y$1,SUMIFS($H$3:$H2520,$G$3:$G2520,Y$1,$C$3:$C2520,"Sell"),0)</f>
        <v>0</v>
      </c>
      <c r="Z2520" s="111">
        <f t="shared" si="432"/>
        <v>0</v>
      </c>
      <c r="AA2520" s="111">
        <f>IF($D2520=AA$1,SUMIFS($H$3:$H2520,$G$3:$G2520,AA$1,$C$3:$C2520,"Sell"),0)</f>
        <v>0</v>
      </c>
      <c r="AB2520" s="111">
        <f t="shared" si="433"/>
        <v>0</v>
      </c>
      <c r="AC2520" s="111">
        <f>SUMIFS('Deductions and Deposits'!$H:$H,'Deductions and Deposits'!$G:$G,D2520,'Deductions and Deposits'!$F:$F,"&lt;="&amp;B2520)+SUMIFS($F$3:F2520,$D$3:D2520,D2520,$C$3:C2520,"Coin Deposit",$E$3:E2520,"")</f>
        <v>0</v>
      </c>
      <c r="AD2520" s="111">
        <f>SUMIFS('Deductions and Deposits'!$D:$D,'Deductions and Deposits'!$C:$C,D2520)+SUMIFS($F:$F,$D:$D,D2520,$C:$C,"Coin Deduction")</f>
        <v>0</v>
      </c>
      <c r="AE2520" s="111">
        <f>Table5[[#This Row],[Column4]]+Table5[[#This Row],[Column14]]+Table5[[#This Row],[Column19]]+Table5[[#This Row],[Column12]]</f>
        <v>0</v>
      </c>
      <c r="AF2520" s="111">
        <f>Table5[[#This Row],[Column5]]+Table5[[#This Row],[Column13]]+Table5[[#This Row],[Column21]]+Table5[[#This Row],[Column18]]</f>
        <v>0</v>
      </c>
      <c r="AG2520" s="111">
        <f t="shared" si="434"/>
        <v>0</v>
      </c>
      <c r="AH2520" s="111">
        <f t="shared" si="435"/>
        <v>0</v>
      </c>
      <c r="AI2520" s="111">
        <f>Table5[[#This Row],[Column17]]-Table5[[#This Row],[Column20]]</f>
        <v>0</v>
      </c>
      <c r="AJ2520" s="111">
        <f t="shared" si="436"/>
        <v>0</v>
      </c>
      <c r="AK2520" s="111">
        <f t="shared" si="429"/>
        <v>0</v>
      </c>
      <c r="AL2520" s="111">
        <f t="shared" si="437"/>
        <v>0</v>
      </c>
      <c r="AM2520" s="111" t="str">
        <f t="shared" si="438"/>
        <v/>
      </c>
      <c r="AN2520" s="111" t="str">
        <f t="shared" ca="1" si="439"/>
        <v/>
      </c>
    </row>
    <row r="2521" spans="1:40" ht="20.25" customHeight="1" x14ac:dyDescent="0.3">
      <c r="A2521" s="107"/>
      <c r="B2521" s="144"/>
      <c r="C2521" s="119"/>
      <c r="D2521" s="120"/>
      <c r="E2521" s="119"/>
      <c r="F2521" s="119"/>
      <c r="G2521" s="120"/>
      <c r="H2521" s="119"/>
      <c r="I2521" s="109"/>
      <c r="L2521" s="108"/>
      <c r="M2521" s="108"/>
      <c r="N2521" s="108"/>
      <c r="O2521" s="108"/>
      <c r="P2521" s="108"/>
      <c r="Q2521" s="108"/>
      <c r="R2521" s="108"/>
      <c r="S2521" s="108"/>
      <c r="T2521" s="100">
        <f t="shared" si="430"/>
        <v>0</v>
      </c>
      <c r="U2521" s="111"/>
      <c r="V2521" s="111"/>
      <c r="W2521" s="111">
        <f>SUMIFS($F$3:F2521,$D$3:D2521,D2521,$C$3:C2521,"Buy")+SUMIFS($F$3:F2521,$D$3:D2521,D2521,$C$3:C2521,"Coin Deposit",$E$3:E2521,"&lt;&gt;")</f>
        <v>0</v>
      </c>
      <c r="X2521" s="111">
        <f t="shared" si="431"/>
        <v>0</v>
      </c>
      <c r="Y2521" s="111">
        <f>IF($D2521=Y$1,SUMIFS($H$3:$H2521,$G$3:$G2521,Y$1,$C$3:$C2521,"Sell"),0)</f>
        <v>0</v>
      </c>
      <c r="Z2521" s="111">
        <f t="shared" si="432"/>
        <v>0</v>
      </c>
      <c r="AA2521" s="111">
        <f>IF($D2521=AA$1,SUMIFS($H$3:$H2521,$G$3:$G2521,AA$1,$C$3:$C2521,"Sell"),0)</f>
        <v>0</v>
      </c>
      <c r="AB2521" s="111">
        <f t="shared" si="433"/>
        <v>0</v>
      </c>
      <c r="AC2521" s="111">
        <f>SUMIFS('Deductions and Deposits'!$H:$H,'Deductions and Deposits'!$G:$G,D2521,'Deductions and Deposits'!$F:$F,"&lt;="&amp;B2521)+SUMIFS($F$3:F2521,$D$3:D2521,D2521,$C$3:C2521,"Coin Deposit",$E$3:E2521,"")</f>
        <v>0</v>
      </c>
      <c r="AD2521" s="111">
        <f>SUMIFS('Deductions and Deposits'!$D:$D,'Deductions and Deposits'!$C:$C,D2521)+SUMIFS($F:$F,$D:$D,D2521,$C:$C,"Coin Deduction")</f>
        <v>0</v>
      </c>
      <c r="AE2521" s="111">
        <f>Table5[[#This Row],[Column4]]+Table5[[#This Row],[Column14]]+Table5[[#This Row],[Column19]]+Table5[[#This Row],[Column12]]</f>
        <v>0</v>
      </c>
      <c r="AF2521" s="111">
        <f>Table5[[#This Row],[Column5]]+Table5[[#This Row],[Column13]]+Table5[[#This Row],[Column21]]+Table5[[#This Row],[Column18]]</f>
        <v>0</v>
      </c>
      <c r="AG2521" s="111">
        <f t="shared" si="434"/>
        <v>0</v>
      </c>
      <c r="AH2521" s="111">
        <f t="shared" si="435"/>
        <v>0</v>
      </c>
      <c r="AI2521" s="111">
        <f>Table5[[#This Row],[Column17]]-Table5[[#This Row],[Column20]]</f>
        <v>0</v>
      </c>
      <c r="AJ2521" s="111">
        <f t="shared" si="436"/>
        <v>0</v>
      </c>
      <c r="AK2521" s="111">
        <f t="shared" si="429"/>
        <v>0</v>
      </c>
      <c r="AL2521" s="111">
        <f t="shared" si="437"/>
        <v>0</v>
      </c>
      <c r="AM2521" s="111" t="str">
        <f t="shared" si="438"/>
        <v/>
      </c>
      <c r="AN2521" s="111" t="str">
        <f t="shared" ca="1" si="439"/>
        <v/>
      </c>
    </row>
    <row r="2522" spans="1:40" ht="20.25" customHeight="1" x14ac:dyDescent="0.3">
      <c r="A2522" s="107"/>
      <c r="B2522" s="144"/>
      <c r="C2522" s="119"/>
      <c r="D2522" s="120"/>
      <c r="E2522" s="119"/>
      <c r="F2522" s="119"/>
      <c r="G2522" s="120"/>
      <c r="H2522" s="119"/>
      <c r="I2522" s="109"/>
      <c r="L2522" s="108"/>
      <c r="M2522" s="108"/>
      <c r="N2522" s="108"/>
      <c r="O2522" s="108"/>
      <c r="P2522" s="108"/>
      <c r="Q2522" s="108"/>
      <c r="R2522" s="108"/>
      <c r="S2522" s="108"/>
      <c r="T2522" s="100">
        <f t="shared" si="430"/>
        <v>0</v>
      </c>
      <c r="U2522" s="111"/>
      <c r="V2522" s="111"/>
      <c r="W2522" s="111">
        <f>SUMIFS($F$3:F2522,$D$3:D2522,D2522,$C$3:C2522,"Buy")+SUMIFS($F$3:F2522,$D$3:D2522,D2522,$C$3:C2522,"Coin Deposit",$E$3:E2522,"&lt;&gt;")</f>
        <v>0</v>
      </c>
      <c r="X2522" s="111">
        <f t="shared" si="431"/>
        <v>0</v>
      </c>
      <c r="Y2522" s="111">
        <f>IF($D2522=Y$1,SUMIFS($H$3:$H2522,$G$3:$G2522,Y$1,$C$3:$C2522,"Sell"),0)</f>
        <v>0</v>
      </c>
      <c r="Z2522" s="111">
        <f t="shared" si="432"/>
        <v>0</v>
      </c>
      <c r="AA2522" s="111">
        <f>IF($D2522=AA$1,SUMIFS($H$3:$H2522,$G$3:$G2522,AA$1,$C$3:$C2522,"Sell"),0)</f>
        <v>0</v>
      </c>
      <c r="AB2522" s="111">
        <f t="shared" si="433"/>
        <v>0</v>
      </c>
      <c r="AC2522" s="111">
        <f>SUMIFS('Deductions and Deposits'!$H:$H,'Deductions and Deposits'!$G:$G,D2522,'Deductions and Deposits'!$F:$F,"&lt;="&amp;B2522)+SUMIFS($F$3:F2522,$D$3:D2522,D2522,$C$3:C2522,"Coin Deposit",$E$3:E2522,"")</f>
        <v>0</v>
      </c>
      <c r="AD2522" s="111">
        <f>SUMIFS('Deductions and Deposits'!$D:$D,'Deductions and Deposits'!$C:$C,D2522)+SUMIFS($F:$F,$D:$D,D2522,$C:$C,"Coin Deduction")</f>
        <v>0</v>
      </c>
      <c r="AE2522" s="111">
        <f>Table5[[#This Row],[Column4]]+Table5[[#This Row],[Column14]]+Table5[[#This Row],[Column19]]+Table5[[#This Row],[Column12]]</f>
        <v>0</v>
      </c>
      <c r="AF2522" s="111">
        <f>Table5[[#This Row],[Column5]]+Table5[[#This Row],[Column13]]+Table5[[#This Row],[Column21]]+Table5[[#This Row],[Column18]]</f>
        <v>0</v>
      </c>
      <c r="AG2522" s="111">
        <f t="shared" si="434"/>
        <v>0</v>
      </c>
      <c r="AH2522" s="111">
        <f t="shared" si="435"/>
        <v>0</v>
      </c>
      <c r="AI2522" s="111">
        <f>Table5[[#This Row],[Column17]]-Table5[[#This Row],[Column20]]</f>
        <v>0</v>
      </c>
      <c r="AJ2522" s="111">
        <f t="shared" si="436"/>
        <v>0</v>
      </c>
      <c r="AK2522" s="111">
        <f t="shared" si="429"/>
        <v>0</v>
      </c>
      <c r="AL2522" s="111">
        <f t="shared" si="437"/>
        <v>0</v>
      </c>
      <c r="AM2522" s="111" t="str">
        <f t="shared" si="438"/>
        <v/>
      </c>
      <c r="AN2522" s="111" t="str">
        <f t="shared" ca="1" si="439"/>
        <v/>
      </c>
    </row>
    <row r="2523" spans="1:40" ht="20.25" customHeight="1" x14ac:dyDescent="0.3">
      <c r="A2523" s="107"/>
      <c r="B2523" s="144"/>
      <c r="C2523" s="119"/>
      <c r="D2523" s="120"/>
      <c r="E2523" s="119"/>
      <c r="F2523" s="119"/>
      <c r="G2523" s="120"/>
      <c r="H2523" s="119"/>
      <c r="I2523" s="109"/>
      <c r="L2523" s="108"/>
      <c r="M2523" s="108"/>
      <c r="N2523" s="108"/>
      <c r="O2523" s="108"/>
      <c r="P2523" s="108"/>
      <c r="Q2523" s="108"/>
      <c r="R2523" s="108"/>
      <c r="S2523" s="108"/>
      <c r="T2523" s="100">
        <f t="shared" si="430"/>
        <v>0</v>
      </c>
      <c r="U2523" s="111"/>
      <c r="V2523" s="111"/>
      <c r="W2523" s="111">
        <f>SUMIFS($F$3:F2523,$D$3:D2523,D2523,$C$3:C2523,"Buy")+SUMIFS($F$3:F2523,$D$3:D2523,D2523,$C$3:C2523,"Coin Deposit",$E$3:E2523,"&lt;&gt;")</f>
        <v>0</v>
      </c>
      <c r="X2523" s="111">
        <f t="shared" si="431"/>
        <v>0</v>
      </c>
      <c r="Y2523" s="111">
        <f>IF($D2523=Y$1,SUMIFS($H$3:$H2523,$G$3:$G2523,Y$1,$C$3:$C2523,"Sell"),0)</f>
        <v>0</v>
      </c>
      <c r="Z2523" s="111">
        <f t="shared" si="432"/>
        <v>0</v>
      </c>
      <c r="AA2523" s="111">
        <f>IF($D2523=AA$1,SUMIFS($H$3:$H2523,$G$3:$G2523,AA$1,$C$3:$C2523,"Sell"),0)</f>
        <v>0</v>
      </c>
      <c r="AB2523" s="111">
        <f t="shared" si="433"/>
        <v>0</v>
      </c>
      <c r="AC2523" s="111">
        <f>SUMIFS('Deductions and Deposits'!$H:$H,'Deductions and Deposits'!$G:$G,D2523,'Deductions and Deposits'!$F:$F,"&lt;="&amp;B2523)+SUMIFS($F$3:F2523,$D$3:D2523,D2523,$C$3:C2523,"Coin Deposit",$E$3:E2523,"")</f>
        <v>0</v>
      </c>
      <c r="AD2523" s="111">
        <f>SUMIFS('Deductions and Deposits'!$D:$D,'Deductions and Deposits'!$C:$C,D2523)+SUMIFS($F:$F,$D:$D,D2523,$C:$C,"Coin Deduction")</f>
        <v>0</v>
      </c>
      <c r="AE2523" s="111">
        <f>Table5[[#This Row],[Column4]]+Table5[[#This Row],[Column14]]+Table5[[#This Row],[Column19]]+Table5[[#This Row],[Column12]]</f>
        <v>0</v>
      </c>
      <c r="AF2523" s="111">
        <f>Table5[[#This Row],[Column5]]+Table5[[#This Row],[Column13]]+Table5[[#This Row],[Column21]]+Table5[[#This Row],[Column18]]</f>
        <v>0</v>
      </c>
      <c r="AG2523" s="111">
        <f t="shared" si="434"/>
        <v>0</v>
      </c>
      <c r="AH2523" s="111">
        <f t="shared" si="435"/>
        <v>0</v>
      </c>
      <c r="AI2523" s="111">
        <f>Table5[[#This Row],[Column17]]-Table5[[#This Row],[Column20]]</f>
        <v>0</v>
      </c>
      <c r="AJ2523" s="111">
        <f t="shared" si="436"/>
        <v>0</v>
      </c>
      <c r="AK2523" s="111">
        <f t="shared" si="429"/>
        <v>0</v>
      </c>
      <c r="AL2523" s="111">
        <f t="shared" si="437"/>
        <v>0</v>
      </c>
      <c r="AM2523" s="111" t="str">
        <f t="shared" si="438"/>
        <v/>
      </c>
      <c r="AN2523" s="111" t="str">
        <f t="shared" ca="1" si="439"/>
        <v/>
      </c>
    </row>
    <row r="2524" spans="1:40" ht="20.25" customHeight="1" x14ac:dyDescent="0.3">
      <c r="A2524" s="107"/>
      <c r="B2524" s="144"/>
      <c r="C2524" s="119"/>
      <c r="D2524" s="120"/>
      <c r="E2524" s="119"/>
      <c r="F2524" s="119"/>
      <c r="G2524" s="120"/>
      <c r="H2524" s="119"/>
      <c r="I2524" s="109"/>
      <c r="L2524" s="108"/>
      <c r="M2524" s="108"/>
      <c r="N2524" s="108"/>
      <c r="O2524" s="108"/>
      <c r="P2524" s="108"/>
      <c r="Q2524" s="108"/>
      <c r="R2524" s="108"/>
      <c r="S2524" s="108"/>
      <c r="T2524" s="100">
        <f t="shared" si="430"/>
        <v>0</v>
      </c>
      <c r="U2524" s="111"/>
      <c r="V2524" s="111"/>
      <c r="W2524" s="111">
        <f>SUMIFS($F$3:F2524,$D$3:D2524,D2524,$C$3:C2524,"Buy")+SUMIFS($F$3:F2524,$D$3:D2524,D2524,$C$3:C2524,"Coin Deposit",$E$3:E2524,"&lt;&gt;")</f>
        <v>0</v>
      </c>
      <c r="X2524" s="111">
        <f t="shared" si="431"/>
        <v>0</v>
      </c>
      <c r="Y2524" s="111">
        <f>IF($D2524=Y$1,SUMIFS($H$3:$H2524,$G$3:$G2524,Y$1,$C$3:$C2524,"Sell"),0)</f>
        <v>0</v>
      </c>
      <c r="Z2524" s="111">
        <f t="shared" si="432"/>
        <v>0</v>
      </c>
      <c r="AA2524" s="111">
        <f>IF($D2524=AA$1,SUMIFS($H$3:$H2524,$G$3:$G2524,AA$1,$C$3:$C2524,"Sell"),0)</f>
        <v>0</v>
      </c>
      <c r="AB2524" s="111">
        <f t="shared" si="433"/>
        <v>0</v>
      </c>
      <c r="AC2524" s="111">
        <f>SUMIFS('Deductions and Deposits'!$H:$H,'Deductions and Deposits'!$G:$G,D2524,'Deductions and Deposits'!$F:$F,"&lt;="&amp;B2524)+SUMIFS($F$3:F2524,$D$3:D2524,D2524,$C$3:C2524,"Coin Deposit",$E$3:E2524,"")</f>
        <v>0</v>
      </c>
      <c r="AD2524" s="111">
        <f>SUMIFS('Deductions and Deposits'!$D:$D,'Deductions and Deposits'!$C:$C,D2524)+SUMIFS($F:$F,$D:$D,D2524,$C:$C,"Coin Deduction")</f>
        <v>0</v>
      </c>
      <c r="AE2524" s="111">
        <f>Table5[[#This Row],[Column4]]+Table5[[#This Row],[Column14]]+Table5[[#This Row],[Column19]]+Table5[[#This Row],[Column12]]</f>
        <v>0</v>
      </c>
      <c r="AF2524" s="111">
        <f>Table5[[#This Row],[Column5]]+Table5[[#This Row],[Column13]]+Table5[[#This Row],[Column21]]+Table5[[#This Row],[Column18]]</f>
        <v>0</v>
      </c>
      <c r="AG2524" s="111">
        <f t="shared" si="434"/>
        <v>0</v>
      </c>
      <c r="AH2524" s="111">
        <f t="shared" si="435"/>
        <v>0</v>
      </c>
      <c r="AI2524" s="111">
        <f>Table5[[#This Row],[Column17]]-Table5[[#This Row],[Column20]]</f>
        <v>0</v>
      </c>
      <c r="AJ2524" s="111">
        <f t="shared" si="436"/>
        <v>0</v>
      </c>
      <c r="AK2524" s="111">
        <f t="shared" si="429"/>
        <v>0</v>
      </c>
      <c r="AL2524" s="111">
        <f t="shared" si="437"/>
        <v>0</v>
      </c>
      <c r="AM2524" s="111" t="str">
        <f t="shared" si="438"/>
        <v/>
      </c>
      <c r="AN2524" s="111" t="str">
        <f t="shared" ca="1" si="439"/>
        <v/>
      </c>
    </row>
    <row r="2525" spans="1:40" ht="20.25" customHeight="1" x14ac:dyDescent="0.3">
      <c r="A2525" s="107"/>
      <c r="B2525" s="144"/>
      <c r="C2525" s="119"/>
      <c r="D2525" s="120"/>
      <c r="E2525" s="119"/>
      <c r="F2525" s="119"/>
      <c r="G2525" s="120"/>
      <c r="H2525" s="119"/>
      <c r="I2525" s="109"/>
      <c r="L2525" s="108"/>
      <c r="M2525" s="108"/>
      <c r="N2525" s="108"/>
      <c r="O2525" s="108"/>
      <c r="P2525" s="108"/>
      <c r="Q2525" s="108"/>
      <c r="R2525" s="108"/>
      <c r="S2525" s="108"/>
      <c r="T2525" s="100">
        <f t="shared" si="430"/>
        <v>0</v>
      </c>
      <c r="U2525" s="111"/>
      <c r="V2525" s="111"/>
      <c r="W2525" s="111">
        <f>SUMIFS($F$3:F2525,$D$3:D2525,D2525,$C$3:C2525,"Buy")+SUMIFS($F$3:F2525,$D$3:D2525,D2525,$C$3:C2525,"Coin Deposit",$E$3:E2525,"&lt;&gt;")</f>
        <v>0</v>
      </c>
      <c r="X2525" s="111">
        <f t="shared" si="431"/>
        <v>0</v>
      </c>
      <c r="Y2525" s="111">
        <f>IF($D2525=Y$1,SUMIFS($H$3:$H2525,$G$3:$G2525,Y$1,$C$3:$C2525,"Sell"),0)</f>
        <v>0</v>
      </c>
      <c r="Z2525" s="111">
        <f t="shared" si="432"/>
        <v>0</v>
      </c>
      <c r="AA2525" s="111">
        <f>IF($D2525=AA$1,SUMIFS($H$3:$H2525,$G$3:$G2525,AA$1,$C$3:$C2525,"Sell"),0)</f>
        <v>0</v>
      </c>
      <c r="AB2525" s="111">
        <f t="shared" si="433"/>
        <v>0</v>
      </c>
      <c r="AC2525" s="111">
        <f>SUMIFS('Deductions and Deposits'!$H:$H,'Deductions and Deposits'!$G:$G,D2525,'Deductions and Deposits'!$F:$F,"&lt;="&amp;B2525)+SUMIFS($F$3:F2525,$D$3:D2525,D2525,$C$3:C2525,"Coin Deposit",$E$3:E2525,"")</f>
        <v>0</v>
      </c>
      <c r="AD2525" s="111">
        <f>SUMIFS('Deductions and Deposits'!$D:$D,'Deductions and Deposits'!$C:$C,D2525)+SUMIFS($F:$F,$D:$D,D2525,$C:$C,"Coin Deduction")</f>
        <v>0</v>
      </c>
      <c r="AE2525" s="111">
        <f>Table5[[#This Row],[Column4]]+Table5[[#This Row],[Column14]]+Table5[[#This Row],[Column19]]+Table5[[#This Row],[Column12]]</f>
        <v>0</v>
      </c>
      <c r="AF2525" s="111">
        <f>Table5[[#This Row],[Column5]]+Table5[[#This Row],[Column13]]+Table5[[#This Row],[Column21]]+Table5[[#This Row],[Column18]]</f>
        <v>0</v>
      </c>
      <c r="AG2525" s="111">
        <f t="shared" si="434"/>
        <v>0</v>
      </c>
      <c r="AH2525" s="111">
        <f t="shared" si="435"/>
        <v>0</v>
      </c>
      <c r="AI2525" s="111">
        <f>Table5[[#This Row],[Column17]]-Table5[[#This Row],[Column20]]</f>
        <v>0</v>
      </c>
      <c r="AJ2525" s="111">
        <f t="shared" si="436"/>
        <v>0</v>
      </c>
      <c r="AK2525" s="111">
        <f t="shared" si="429"/>
        <v>0</v>
      </c>
      <c r="AL2525" s="111">
        <f t="shared" si="437"/>
        <v>0</v>
      </c>
      <c r="AM2525" s="111" t="str">
        <f t="shared" si="438"/>
        <v/>
      </c>
      <c r="AN2525" s="111" t="str">
        <f t="shared" ca="1" si="439"/>
        <v/>
      </c>
    </row>
    <row r="2526" spans="1:40" ht="20.25" customHeight="1" x14ac:dyDescent="0.3">
      <c r="A2526" s="107"/>
      <c r="B2526" s="144"/>
      <c r="C2526" s="119"/>
      <c r="D2526" s="120"/>
      <c r="E2526" s="119"/>
      <c r="F2526" s="119"/>
      <c r="G2526" s="120"/>
      <c r="H2526" s="119"/>
      <c r="I2526" s="109"/>
      <c r="L2526" s="108"/>
      <c r="M2526" s="108"/>
      <c r="N2526" s="108"/>
      <c r="O2526" s="108"/>
      <c r="P2526" s="108"/>
      <c r="Q2526" s="108"/>
      <c r="R2526" s="108"/>
      <c r="S2526" s="108"/>
      <c r="T2526" s="100">
        <f t="shared" si="430"/>
        <v>0</v>
      </c>
      <c r="U2526" s="111"/>
      <c r="V2526" s="111"/>
      <c r="W2526" s="111">
        <f>SUMIFS($F$3:F2526,$D$3:D2526,D2526,$C$3:C2526,"Buy")+SUMIFS($F$3:F2526,$D$3:D2526,D2526,$C$3:C2526,"Coin Deposit",$E$3:E2526,"&lt;&gt;")</f>
        <v>0</v>
      </c>
      <c r="X2526" s="111">
        <f t="shared" si="431"/>
        <v>0</v>
      </c>
      <c r="Y2526" s="111">
        <f>IF($D2526=Y$1,SUMIFS($H$3:$H2526,$G$3:$G2526,Y$1,$C$3:$C2526,"Sell"),0)</f>
        <v>0</v>
      </c>
      <c r="Z2526" s="111">
        <f t="shared" si="432"/>
        <v>0</v>
      </c>
      <c r="AA2526" s="111">
        <f>IF($D2526=AA$1,SUMIFS($H$3:$H2526,$G$3:$G2526,AA$1,$C$3:$C2526,"Sell"),0)</f>
        <v>0</v>
      </c>
      <c r="AB2526" s="111">
        <f t="shared" si="433"/>
        <v>0</v>
      </c>
      <c r="AC2526" s="111">
        <f>SUMIFS('Deductions and Deposits'!$H:$H,'Deductions and Deposits'!$G:$G,D2526,'Deductions and Deposits'!$F:$F,"&lt;="&amp;B2526)+SUMIFS($F$3:F2526,$D$3:D2526,D2526,$C$3:C2526,"Coin Deposit",$E$3:E2526,"")</f>
        <v>0</v>
      </c>
      <c r="AD2526" s="111">
        <f>SUMIFS('Deductions and Deposits'!$D:$D,'Deductions and Deposits'!$C:$C,D2526)+SUMIFS($F:$F,$D:$D,D2526,$C:$C,"Coin Deduction")</f>
        <v>0</v>
      </c>
      <c r="AE2526" s="111">
        <f>Table5[[#This Row],[Column4]]+Table5[[#This Row],[Column14]]+Table5[[#This Row],[Column19]]+Table5[[#This Row],[Column12]]</f>
        <v>0</v>
      </c>
      <c r="AF2526" s="111">
        <f>Table5[[#This Row],[Column5]]+Table5[[#This Row],[Column13]]+Table5[[#This Row],[Column21]]+Table5[[#This Row],[Column18]]</f>
        <v>0</v>
      </c>
      <c r="AG2526" s="111">
        <f t="shared" si="434"/>
        <v>0</v>
      </c>
      <c r="AH2526" s="111">
        <f t="shared" si="435"/>
        <v>0</v>
      </c>
      <c r="AI2526" s="111">
        <f>Table5[[#This Row],[Column17]]-Table5[[#This Row],[Column20]]</f>
        <v>0</v>
      </c>
      <c r="AJ2526" s="111">
        <f t="shared" si="436"/>
        <v>0</v>
      </c>
      <c r="AK2526" s="111">
        <f t="shared" si="429"/>
        <v>0</v>
      </c>
      <c r="AL2526" s="111">
        <f t="shared" si="437"/>
        <v>0</v>
      </c>
      <c r="AM2526" s="111" t="str">
        <f t="shared" si="438"/>
        <v/>
      </c>
      <c r="AN2526" s="111" t="str">
        <f t="shared" ca="1" si="439"/>
        <v/>
      </c>
    </row>
    <row r="2527" spans="1:40" ht="20.25" customHeight="1" x14ac:dyDescent="0.3">
      <c r="A2527" s="107"/>
      <c r="B2527" s="144"/>
      <c r="C2527" s="119"/>
      <c r="D2527" s="120"/>
      <c r="E2527" s="119"/>
      <c r="F2527" s="119"/>
      <c r="G2527" s="120"/>
      <c r="H2527" s="119"/>
      <c r="I2527" s="109"/>
      <c r="L2527" s="108"/>
      <c r="M2527" s="108"/>
      <c r="N2527" s="108"/>
      <c r="O2527" s="108"/>
      <c r="P2527" s="108"/>
      <c r="Q2527" s="108"/>
      <c r="R2527" s="108"/>
      <c r="S2527" s="108"/>
      <c r="T2527" s="100">
        <f t="shared" si="430"/>
        <v>0</v>
      </c>
      <c r="U2527" s="111"/>
      <c r="V2527" s="111"/>
      <c r="W2527" s="111">
        <f>SUMIFS($F$3:F2527,$D$3:D2527,D2527,$C$3:C2527,"Buy")+SUMIFS($F$3:F2527,$D$3:D2527,D2527,$C$3:C2527,"Coin Deposit",$E$3:E2527,"&lt;&gt;")</f>
        <v>0</v>
      </c>
      <c r="X2527" s="111">
        <f t="shared" si="431"/>
        <v>0</v>
      </c>
      <c r="Y2527" s="111">
        <f>IF($D2527=Y$1,SUMIFS($H$3:$H2527,$G$3:$G2527,Y$1,$C$3:$C2527,"Sell"),0)</f>
        <v>0</v>
      </c>
      <c r="Z2527" s="111">
        <f t="shared" si="432"/>
        <v>0</v>
      </c>
      <c r="AA2527" s="111">
        <f>IF($D2527=AA$1,SUMIFS($H$3:$H2527,$G$3:$G2527,AA$1,$C$3:$C2527,"Sell"),0)</f>
        <v>0</v>
      </c>
      <c r="AB2527" s="111">
        <f t="shared" si="433"/>
        <v>0</v>
      </c>
      <c r="AC2527" s="111">
        <f>SUMIFS('Deductions and Deposits'!$H:$H,'Deductions and Deposits'!$G:$G,D2527,'Deductions and Deposits'!$F:$F,"&lt;="&amp;B2527)+SUMIFS($F$3:F2527,$D$3:D2527,D2527,$C$3:C2527,"Coin Deposit",$E$3:E2527,"")</f>
        <v>0</v>
      </c>
      <c r="AD2527" s="111">
        <f>SUMIFS('Deductions and Deposits'!$D:$D,'Deductions and Deposits'!$C:$C,D2527)+SUMIFS($F:$F,$D:$D,D2527,$C:$C,"Coin Deduction")</f>
        <v>0</v>
      </c>
      <c r="AE2527" s="111">
        <f>Table5[[#This Row],[Column4]]+Table5[[#This Row],[Column14]]+Table5[[#This Row],[Column19]]+Table5[[#This Row],[Column12]]</f>
        <v>0</v>
      </c>
      <c r="AF2527" s="111">
        <f>Table5[[#This Row],[Column5]]+Table5[[#This Row],[Column13]]+Table5[[#This Row],[Column21]]+Table5[[#This Row],[Column18]]</f>
        <v>0</v>
      </c>
      <c r="AG2527" s="111">
        <f t="shared" si="434"/>
        <v>0</v>
      </c>
      <c r="AH2527" s="111">
        <f t="shared" si="435"/>
        <v>0</v>
      </c>
      <c r="AI2527" s="111">
        <f>Table5[[#This Row],[Column17]]-Table5[[#This Row],[Column20]]</f>
        <v>0</v>
      </c>
      <c r="AJ2527" s="111">
        <f t="shared" si="436"/>
        <v>0</v>
      </c>
      <c r="AK2527" s="111">
        <f t="shared" si="429"/>
        <v>0</v>
      </c>
      <c r="AL2527" s="111">
        <f t="shared" si="437"/>
        <v>0</v>
      </c>
      <c r="AM2527" s="111" t="str">
        <f t="shared" si="438"/>
        <v/>
      </c>
      <c r="AN2527" s="111" t="str">
        <f t="shared" ca="1" si="439"/>
        <v/>
      </c>
    </row>
    <row r="2528" spans="1:40" ht="20.25" customHeight="1" x14ac:dyDescent="0.3">
      <c r="A2528" s="107"/>
      <c r="B2528" s="144"/>
      <c r="C2528" s="119"/>
      <c r="D2528" s="120"/>
      <c r="E2528" s="119"/>
      <c r="F2528" s="119"/>
      <c r="G2528" s="120"/>
      <c r="H2528" s="119"/>
      <c r="I2528" s="109"/>
      <c r="L2528" s="108"/>
      <c r="M2528" s="108"/>
      <c r="N2528" s="108"/>
      <c r="O2528" s="108"/>
      <c r="P2528" s="108"/>
      <c r="Q2528" s="108"/>
      <c r="R2528" s="108"/>
      <c r="S2528" s="108"/>
      <c r="T2528" s="100">
        <f t="shared" si="430"/>
        <v>0</v>
      </c>
      <c r="U2528" s="111"/>
      <c r="V2528" s="111"/>
      <c r="W2528" s="111">
        <f>SUMIFS($F$3:F2528,$D$3:D2528,D2528,$C$3:C2528,"Buy")+SUMIFS($F$3:F2528,$D$3:D2528,D2528,$C$3:C2528,"Coin Deposit",$E$3:E2528,"&lt;&gt;")</f>
        <v>0</v>
      </c>
      <c r="X2528" s="111">
        <f t="shared" si="431"/>
        <v>0</v>
      </c>
      <c r="Y2528" s="111">
        <f>IF($D2528=Y$1,SUMIFS($H$3:$H2528,$G$3:$G2528,Y$1,$C$3:$C2528,"Sell"),0)</f>
        <v>0</v>
      </c>
      <c r="Z2528" s="111">
        <f t="shared" si="432"/>
        <v>0</v>
      </c>
      <c r="AA2528" s="111">
        <f>IF($D2528=AA$1,SUMIFS($H$3:$H2528,$G$3:$G2528,AA$1,$C$3:$C2528,"Sell"),0)</f>
        <v>0</v>
      </c>
      <c r="AB2528" s="111">
        <f t="shared" si="433"/>
        <v>0</v>
      </c>
      <c r="AC2528" s="111">
        <f>SUMIFS('Deductions and Deposits'!$H:$H,'Deductions and Deposits'!$G:$G,D2528,'Deductions and Deposits'!$F:$F,"&lt;="&amp;B2528)+SUMIFS($F$3:F2528,$D$3:D2528,D2528,$C$3:C2528,"Coin Deposit",$E$3:E2528,"")</f>
        <v>0</v>
      </c>
      <c r="AD2528" s="111">
        <f>SUMIFS('Deductions and Deposits'!$D:$D,'Deductions and Deposits'!$C:$C,D2528)+SUMIFS($F:$F,$D:$D,D2528,$C:$C,"Coin Deduction")</f>
        <v>0</v>
      </c>
      <c r="AE2528" s="111">
        <f>Table5[[#This Row],[Column4]]+Table5[[#This Row],[Column14]]+Table5[[#This Row],[Column19]]+Table5[[#This Row],[Column12]]</f>
        <v>0</v>
      </c>
      <c r="AF2528" s="111">
        <f>Table5[[#This Row],[Column5]]+Table5[[#This Row],[Column13]]+Table5[[#This Row],[Column21]]+Table5[[#This Row],[Column18]]</f>
        <v>0</v>
      </c>
      <c r="AG2528" s="111">
        <f t="shared" si="434"/>
        <v>0</v>
      </c>
      <c r="AH2528" s="111">
        <f t="shared" si="435"/>
        <v>0</v>
      </c>
      <c r="AI2528" s="111">
        <f>Table5[[#This Row],[Column17]]-Table5[[#This Row],[Column20]]</f>
        <v>0</v>
      </c>
      <c r="AJ2528" s="111">
        <f t="shared" si="436"/>
        <v>0</v>
      </c>
      <c r="AK2528" s="111">
        <f t="shared" si="429"/>
        <v>0</v>
      </c>
      <c r="AL2528" s="111">
        <f t="shared" si="437"/>
        <v>0</v>
      </c>
      <c r="AM2528" s="111" t="str">
        <f t="shared" si="438"/>
        <v/>
      </c>
      <c r="AN2528" s="111" t="str">
        <f t="shared" ca="1" si="439"/>
        <v/>
      </c>
    </row>
    <row r="2529" spans="1:40" ht="20.25" customHeight="1" x14ac:dyDescent="0.3">
      <c r="A2529" s="107"/>
      <c r="B2529" s="144"/>
      <c r="C2529" s="119"/>
      <c r="D2529" s="120"/>
      <c r="E2529" s="119"/>
      <c r="F2529" s="119"/>
      <c r="G2529" s="120"/>
      <c r="H2529" s="119"/>
      <c r="I2529" s="109"/>
      <c r="L2529" s="108"/>
      <c r="M2529" s="108"/>
      <c r="N2529" s="108"/>
      <c r="O2529" s="108"/>
      <c r="P2529" s="108"/>
      <c r="Q2529" s="108"/>
      <c r="R2529" s="108"/>
      <c r="S2529" s="108"/>
      <c r="T2529" s="100">
        <f t="shared" si="430"/>
        <v>0</v>
      </c>
      <c r="U2529" s="111"/>
      <c r="V2529" s="111"/>
      <c r="W2529" s="111">
        <f>SUMIFS($F$3:F2529,$D$3:D2529,D2529,$C$3:C2529,"Buy")+SUMIFS($F$3:F2529,$D$3:D2529,D2529,$C$3:C2529,"Coin Deposit",$E$3:E2529,"&lt;&gt;")</f>
        <v>0</v>
      </c>
      <c r="X2529" s="111">
        <f t="shared" si="431"/>
        <v>0</v>
      </c>
      <c r="Y2529" s="111">
        <f>IF($D2529=Y$1,SUMIFS($H$3:$H2529,$G$3:$G2529,Y$1,$C$3:$C2529,"Sell"),0)</f>
        <v>0</v>
      </c>
      <c r="Z2529" s="111">
        <f t="shared" si="432"/>
        <v>0</v>
      </c>
      <c r="AA2529" s="111">
        <f>IF($D2529=AA$1,SUMIFS($H$3:$H2529,$G$3:$G2529,AA$1,$C$3:$C2529,"Sell"),0)</f>
        <v>0</v>
      </c>
      <c r="AB2529" s="111">
        <f t="shared" si="433"/>
        <v>0</v>
      </c>
      <c r="AC2529" s="111">
        <f>SUMIFS('Deductions and Deposits'!$H:$H,'Deductions and Deposits'!$G:$G,D2529,'Deductions and Deposits'!$F:$F,"&lt;="&amp;B2529)+SUMIFS($F$3:F2529,$D$3:D2529,D2529,$C$3:C2529,"Coin Deposit",$E$3:E2529,"")</f>
        <v>0</v>
      </c>
      <c r="AD2529" s="111">
        <f>SUMIFS('Deductions and Deposits'!$D:$D,'Deductions and Deposits'!$C:$C,D2529)+SUMIFS($F:$F,$D:$D,D2529,$C:$C,"Coin Deduction")</f>
        <v>0</v>
      </c>
      <c r="AE2529" s="111">
        <f>Table5[[#This Row],[Column4]]+Table5[[#This Row],[Column14]]+Table5[[#This Row],[Column19]]+Table5[[#This Row],[Column12]]</f>
        <v>0</v>
      </c>
      <c r="AF2529" s="111">
        <f>Table5[[#This Row],[Column5]]+Table5[[#This Row],[Column13]]+Table5[[#This Row],[Column21]]+Table5[[#This Row],[Column18]]</f>
        <v>0</v>
      </c>
      <c r="AG2529" s="111">
        <f t="shared" si="434"/>
        <v>0</v>
      </c>
      <c r="AH2529" s="111">
        <f t="shared" si="435"/>
        <v>0</v>
      </c>
      <c r="AI2529" s="111">
        <f>Table5[[#This Row],[Column17]]-Table5[[#This Row],[Column20]]</f>
        <v>0</v>
      </c>
      <c r="AJ2529" s="111">
        <f t="shared" si="436"/>
        <v>0</v>
      </c>
      <c r="AK2529" s="111">
        <f t="shared" si="429"/>
        <v>0</v>
      </c>
      <c r="AL2529" s="111">
        <f t="shared" si="437"/>
        <v>0</v>
      </c>
      <c r="AM2529" s="111" t="str">
        <f t="shared" si="438"/>
        <v/>
      </c>
      <c r="AN2529" s="111" t="str">
        <f t="shared" ca="1" si="439"/>
        <v/>
      </c>
    </row>
    <row r="2530" spans="1:40" ht="20.25" customHeight="1" x14ac:dyDescent="0.3">
      <c r="A2530" s="107"/>
      <c r="B2530" s="144"/>
      <c r="C2530" s="119"/>
      <c r="D2530" s="120"/>
      <c r="E2530" s="119"/>
      <c r="F2530" s="119"/>
      <c r="G2530" s="120"/>
      <c r="H2530" s="119"/>
      <c r="I2530" s="109"/>
      <c r="L2530" s="108"/>
      <c r="M2530" s="108"/>
      <c r="N2530" s="108"/>
      <c r="O2530" s="108"/>
      <c r="P2530" s="108"/>
      <c r="Q2530" s="108"/>
      <c r="R2530" s="108"/>
      <c r="S2530" s="108"/>
      <c r="T2530" s="100">
        <f t="shared" si="430"/>
        <v>0</v>
      </c>
      <c r="U2530" s="111"/>
      <c r="V2530" s="111"/>
      <c r="W2530" s="111">
        <f>SUMIFS($F$3:F2530,$D$3:D2530,D2530,$C$3:C2530,"Buy")+SUMIFS($F$3:F2530,$D$3:D2530,D2530,$C$3:C2530,"Coin Deposit",$E$3:E2530,"&lt;&gt;")</f>
        <v>0</v>
      </c>
      <c r="X2530" s="111">
        <f t="shared" si="431"/>
        <v>0</v>
      </c>
      <c r="Y2530" s="111">
        <f>IF($D2530=Y$1,SUMIFS($H$3:$H2530,$G$3:$G2530,Y$1,$C$3:$C2530,"Sell"),0)</f>
        <v>0</v>
      </c>
      <c r="Z2530" s="111">
        <f t="shared" si="432"/>
        <v>0</v>
      </c>
      <c r="AA2530" s="111">
        <f>IF($D2530=AA$1,SUMIFS($H$3:$H2530,$G$3:$G2530,AA$1,$C$3:$C2530,"Sell"),0)</f>
        <v>0</v>
      </c>
      <c r="AB2530" s="111">
        <f t="shared" si="433"/>
        <v>0</v>
      </c>
      <c r="AC2530" s="111">
        <f>SUMIFS('Deductions and Deposits'!$H:$H,'Deductions and Deposits'!$G:$G,D2530,'Deductions and Deposits'!$F:$F,"&lt;="&amp;B2530)+SUMIFS($F$3:F2530,$D$3:D2530,D2530,$C$3:C2530,"Coin Deposit",$E$3:E2530,"")</f>
        <v>0</v>
      </c>
      <c r="AD2530" s="111">
        <f>SUMIFS('Deductions and Deposits'!$D:$D,'Deductions and Deposits'!$C:$C,D2530)+SUMIFS($F:$F,$D:$D,D2530,$C:$C,"Coin Deduction")</f>
        <v>0</v>
      </c>
      <c r="AE2530" s="111">
        <f>Table5[[#This Row],[Column4]]+Table5[[#This Row],[Column14]]+Table5[[#This Row],[Column19]]+Table5[[#This Row],[Column12]]</f>
        <v>0</v>
      </c>
      <c r="AF2530" s="111">
        <f>Table5[[#This Row],[Column5]]+Table5[[#This Row],[Column13]]+Table5[[#This Row],[Column21]]+Table5[[#This Row],[Column18]]</f>
        <v>0</v>
      </c>
      <c r="AG2530" s="111">
        <f t="shared" si="434"/>
        <v>0</v>
      </c>
      <c r="AH2530" s="111">
        <f t="shared" si="435"/>
        <v>0</v>
      </c>
      <c r="AI2530" s="111">
        <f>Table5[[#This Row],[Column17]]-Table5[[#This Row],[Column20]]</f>
        <v>0</v>
      </c>
      <c r="AJ2530" s="111">
        <f t="shared" si="436"/>
        <v>0</v>
      </c>
      <c r="AK2530" s="111">
        <f t="shared" si="429"/>
        <v>0</v>
      </c>
      <c r="AL2530" s="111">
        <f t="shared" si="437"/>
        <v>0</v>
      </c>
      <c r="AM2530" s="111" t="str">
        <f t="shared" si="438"/>
        <v/>
      </c>
      <c r="AN2530" s="111" t="str">
        <f t="shared" ca="1" si="439"/>
        <v/>
      </c>
    </row>
    <row r="2531" spans="1:40" ht="20.25" customHeight="1" x14ac:dyDescent="0.3">
      <c r="A2531" s="107"/>
      <c r="B2531" s="144"/>
      <c r="C2531" s="119"/>
      <c r="D2531" s="120"/>
      <c r="E2531" s="119"/>
      <c r="F2531" s="119"/>
      <c r="G2531" s="120"/>
      <c r="H2531" s="119"/>
      <c r="I2531" s="109"/>
      <c r="L2531" s="108"/>
      <c r="M2531" s="108"/>
      <c r="N2531" s="108"/>
      <c r="O2531" s="108"/>
      <c r="P2531" s="108"/>
      <c r="Q2531" s="108"/>
      <c r="R2531" s="108"/>
      <c r="S2531" s="108"/>
      <c r="T2531" s="100">
        <f t="shared" si="430"/>
        <v>0</v>
      </c>
      <c r="U2531" s="111"/>
      <c r="V2531" s="111"/>
      <c r="W2531" s="111">
        <f>SUMIFS($F$3:F2531,$D$3:D2531,D2531,$C$3:C2531,"Buy")+SUMIFS($F$3:F2531,$D$3:D2531,D2531,$C$3:C2531,"Coin Deposit",$E$3:E2531,"&lt;&gt;")</f>
        <v>0</v>
      </c>
      <c r="X2531" s="111">
        <f t="shared" si="431"/>
        <v>0</v>
      </c>
      <c r="Y2531" s="111">
        <f>IF($D2531=Y$1,SUMIFS($H$3:$H2531,$G$3:$G2531,Y$1,$C$3:$C2531,"Sell"),0)</f>
        <v>0</v>
      </c>
      <c r="Z2531" s="111">
        <f t="shared" si="432"/>
        <v>0</v>
      </c>
      <c r="AA2531" s="111">
        <f>IF($D2531=AA$1,SUMIFS($H$3:$H2531,$G$3:$G2531,AA$1,$C$3:$C2531,"Sell"),0)</f>
        <v>0</v>
      </c>
      <c r="AB2531" s="111">
        <f t="shared" si="433"/>
        <v>0</v>
      </c>
      <c r="AC2531" s="111">
        <f>SUMIFS('Deductions and Deposits'!$H:$H,'Deductions and Deposits'!$G:$G,D2531,'Deductions and Deposits'!$F:$F,"&lt;="&amp;B2531)+SUMIFS($F$3:F2531,$D$3:D2531,D2531,$C$3:C2531,"Coin Deposit",$E$3:E2531,"")</f>
        <v>0</v>
      </c>
      <c r="AD2531" s="111">
        <f>SUMIFS('Deductions and Deposits'!$D:$D,'Deductions and Deposits'!$C:$C,D2531)+SUMIFS($F:$F,$D:$D,D2531,$C:$C,"Coin Deduction")</f>
        <v>0</v>
      </c>
      <c r="AE2531" s="111">
        <f>Table5[[#This Row],[Column4]]+Table5[[#This Row],[Column14]]+Table5[[#This Row],[Column19]]+Table5[[#This Row],[Column12]]</f>
        <v>0</v>
      </c>
      <c r="AF2531" s="111">
        <f>Table5[[#This Row],[Column5]]+Table5[[#This Row],[Column13]]+Table5[[#This Row],[Column21]]+Table5[[#This Row],[Column18]]</f>
        <v>0</v>
      </c>
      <c r="AG2531" s="111">
        <f t="shared" si="434"/>
        <v>0</v>
      </c>
      <c r="AH2531" s="111">
        <f t="shared" si="435"/>
        <v>0</v>
      </c>
      <c r="AI2531" s="111">
        <f>Table5[[#This Row],[Column17]]-Table5[[#This Row],[Column20]]</f>
        <v>0</v>
      </c>
      <c r="AJ2531" s="111">
        <f t="shared" si="436"/>
        <v>0</v>
      </c>
      <c r="AK2531" s="111">
        <f t="shared" si="429"/>
        <v>0</v>
      </c>
      <c r="AL2531" s="111">
        <f t="shared" si="437"/>
        <v>0</v>
      </c>
      <c r="AM2531" s="111" t="str">
        <f t="shared" si="438"/>
        <v/>
      </c>
      <c r="AN2531" s="111" t="str">
        <f t="shared" ca="1" si="439"/>
        <v/>
      </c>
    </row>
    <row r="2532" spans="1:40" ht="20.25" customHeight="1" x14ac:dyDescent="0.3">
      <c r="A2532" s="107"/>
      <c r="B2532" s="144"/>
      <c r="C2532" s="119"/>
      <c r="D2532" s="120"/>
      <c r="E2532" s="119"/>
      <c r="F2532" s="119"/>
      <c r="G2532" s="120"/>
      <c r="H2532" s="119"/>
      <c r="I2532" s="109"/>
      <c r="L2532" s="108"/>
      <c r="M2532" s="108"/>
      <c r="N2532" s="108"/>
      <c r="O2532" s="108"/>
      <c r="P2532" s="108"/>
      <c r="Q2532" s="108"/>
      <c r="R2532" s="108"/>
      <c r="S2532" s="108"/>
      <c r="T2532" s="100">
        <f t="shared" si="430"/>
        <v>0</v>
      </c>
      <c r="U2532" s="111"/>
      <c r="V2532" s="111"/>
      <c r="W2532" s="111">
        <f>SUMIFS($F$3:F2532,$D$3:D2532,D2532,$C$3:C2532,"Buy")+SUMIFS($F$3:F2532,$D$3:D2532,D2532,$C$3:C2532,"Coin Deposit",$E$3:E2532,"&lt;&gt;")</f>
        <v>0</v>
      </c>
      <c r="X2532" s="111">
        <f t="shared" si="431"/>
        <v>0</v>
      </c>
      <c r="Y2532" s="111">
        <f>IF($D2532=Y$1,SUMIFS($H$3:$H2532,$G$3:$G2532,Y$1,$C$3:$C2532,"Sell"),0)</f>
        <v>0</v>
      </c>
      <c r="Z2532" s="111">
        <f t="shared" si="432"/>
        <v>0</v>
      </c>
      <c r="AA2532" s="111">
        <f>IF($D2532=AA$1,SUMIFS($H$3:$H2532,$G$3:$G2532,AA$1,$C$3:$C2532,"Sell"),0)</f>
        <v>0</v>
      </c>
      <c r="AB2532" s="111">
        <f t="shared" si="433"/>
        <v>0</v>
      </c>
      <c r="AC2532" s="111">
        <f>SUMIFS('Deductions and Deposits'!$H:$H,'Deductions and Deposits'!$G:$G,D2532,'Deductions and Deposits'!$F:$F,"&lt;="&amp;B2532)+SUMIFS($F$3:F2532,$D$3:D2532,D2532,$C$3:C2532,"Coin Deposit",$E$3:E2532,"")</f>
        <v>0</v>
      </c>
      <c r="AD2532" s="111">
        <f>SUMIFS('Deductions and Deposits'!$D:$D,'Deductions and Deposits'!$C:$C,D2532)+SUMIFS($F:$F,$D:$D,D2532,$C:$C,"Coin Deduction")</f>
        <v>0</v>
      </c>
      <c r="AE2532" s="111">
        <f>Table5[[#This Row],[Column4]]+Table5[[#This Row],[Column14]]+Table5[[#This Row],[Column19]]+Table5[[#This Row],[Column12]]</f>
        <v>0</v>
      </c>
      <c r="AF2532" s="111">
        <f>Table5[[#This Row],[Column5]]+Table5[[#This Row],[Column13]]+Table5[[#This Row],[Column21]]+Table5[[#This Row],[Column18]]</f>
        <v>0</v>
      </c>
      <c r="AG2532" s="111">
        <f t="shared" si="434"/>
        <v>0</v>
      </c>
      <c r="AH2532" s="111">
        <f t="shared" si="435"/>
        <v>0</v>
      </c>
      <c r="AI2532" s="111">
        <f>Table5[[#This Row],[Column17]]-Table5[[#This Row],[Column20]]</f>
        <v>0</v>
      </c>
      <c r="AJ2532" s="111">
        <f t="shared" si="436"/>
        <v>0</v>
      </c>
      <c r="AK2532" s="111">
        <f t="shared" si="429"/>
        <v>0</v>
      </c>
      <c r="AL2532" s="111">
        <f t="shared" si="437"/>
        <v>0</v>
      </c>
      <c r="AM2532" s="111" t="str">
        <f t="shared" si="438"/>
        <v/>
      </c>
      <c r="AN2532" s="111" t="str">
        <f t="shared" ca="1" si="439"/>
        <v/>
      </c>
    </row>
    <row r="2533" spans="1:40" ht="20.25" customHeight="1" x14ac:dyDescent="0.3">
      <c r="A2533" s="107"/>
      <c r="B2533" s="144"/>
      <c r="C2533" s="119"/>
      <c r="D2533" s="120"/>
      <c r="E2533" s="119"/>
      <c r="F2533" s="119"/>
      <c r="G2533" s="120"/>
      <c r="H2533" s="119"/>
      <c r="I2533" s="109"/>
      <c r="L2533" s="108"/>
      <c r="M2533" s="108"/>
      <c r="N2533" s="108"/>
      <c r="O2533" s="108"/>
      <c r="P2533" s="108"/>
      <c r="Q2533" s="108"/>
      <c r="R2533" s="108"/>
      <c r="S2533" s="108"/>
      <c r="T2533" s="100">
        <f t="shared" si="430"/>
        <v>0</v>
      </c>
      <c r="U2533" s="111"/>
      <c r="V2533" s="111"/>
      <c r="W2533" s="111">
        <f>SUMIFS($F$3:F2533,$D$3:D2533,D2533,$C$3:C2533,"Buy")+SUMIFS($F$3:F2533,$D$3:D2533,D2533,$C$3:C2533,"Coin Deposit",$E$3:E2533,"&lt;&gt;")</f>
        <v>0</v>
      </c>
      <c r="X2533" s="111">
        <f t="shared" si="431"/>
        <v>0</v>
      </c>
      <c r="Y2533" s="111">
        <f>IF($D2533=Y$1,SUMIFS($H$3:$H2533,$G$3:$G2533,Y$1,$C$3:$C2533,"Sell"),0)</f>
        <v>0</v>
      </c>
      <c r="Z2533" s="111">
        <f t="shared" si="432"/>
        <v>0</v>
      </c>
      <c r="AA2533" s="111">
        <f>IF($D2533=AA$1,SUMIFS($H$3:$H2533,$G$3:$G2533,AA$1,$C$3:$C2533,"Sell"),0)</f>
        <v>0</v>
      </c>
      <c r="AB2533" s="111">
        <f t="shared" si="433"/>
        <v>0</v>
      </c>
      <c r="AC2533" s="111">
        <f>SUMIFS('Deductions and Deposits'!$H:$H,'Deductions and Deposits'!$G:$G,D2533,'Deductions and Deposits'!$F:$F,"&lt;="&amp;B2533)+SUMIFS($F$3:F2533,$D$3:D2533,D2533,$C$3:C2533,"Coin Deposit",$E$3:E2533,"")</f>
        <v>0</v>
      </c>
      <c r="AD2533" s="111">
        <f>SUMIFS('Deductions and Deposits'!$D:$D,'Deductions and Deposits'!$C:$C,D2533)+SUMIFS($F:$F,$D:$D,D2533,$C:$C,"Coin Deduction")</f>
        <v>0</v>
      </c>
      <c r="AE2533" s="111">
        <f>Table5[[#This Row],[Column4]]+Table5[[#This Row],[Column14]]+Table5[[#This Row],[Column19]]+Table5[[#This Row],[Column12]]</f>
        <v>0</v>
      </c>
      <c r="AF2533" s="111">
        <f>Table5[[#This Row],[Column5]]+Table5[[#This Row],[Column13]]+Table5[[#This Row],[Column21]]+Table5[[#This Row],[Column18]]</f>
        <v>0</v>
      </c>
      <c r="AG2533" s="111">
        <f t="shared" si="434"/>
        <v>0</v>
      </c>
      <c r="AH2533" s="111">
        <f t="shared" si="435"/>
        <v>0</v>
      </c>
      <c r="AI2533" s="111">
        <f>Table5[[#This Row],[Column17]]-Table5[[#This Row],[Column20]]</f>
        <v>0</v>
      </c>
      <c r="AJ2533" s="111">
        <f t="shared" si="436"/>
        <v>0</v>
      </c>
      <c r="AK2533" s="111">
        <f t="shared" si="429"/>
        <v>0</v>
      </c>
      <c r="AL2533" s="111">
        <f t="shared" si="437"/>
        <v>0</v>
      </c>
      <c r="AM2533" s="111" t="str">
        <f t="shared" si="438"/>
        <v/>
      </c>
      <c r="AN2533" s="111" t="str">
        <f t="shared" ca="1" si="439"/>
        <v/>
      </c>
    </row>
    <row r="2534" spans="1:40" ht="20.25" customHeight="1" x14ac:dyDescent="0.3">
      <c r="A2534" s="107"/>
      <c r="B2534" s="144"/>
      <c r="C2534" s="119"/>
      <c r="D2534" s="120"/>
      <c r="E2534" s="119"/>
      <c r="F2534" s="119"/>
      <c r="G2534" s="120"/>
      <c r="H2534" s="119"/>
      <c r="I2534" s="109"/>
      <c r="L2534" s="108"/>
      <c r="M2534" s="108"/>
      <c r="N2534" s="108"/>
      <c r="O2534" s="108"/>
      <c r="P2534" s="108"/>
      <c r="Q2534" s="108"/>
      <c r="R2534" s="108"/>
      <c r="S2534" s="108"/>
      <c r="T2534" s="100">
        <f t="shared" si="430"/>
        <v>0</v>
      </c>
      <c r="U2534" s="111"/>
      <c r="V2534" s="111"/>
      <c r="W2534" s="111">
        <f>SUMIFS($F$3:F2534,$D$3:D2534,D2534,$C$3:C2534,"Buy")+SUMIFS($F$3:F2534,$D$3:D2534,D2534,$C$3:C2534,"Coin Deposit",$E$3:E2534,"&lt;&gt;")</f>
        <v>0</v>
      </c>
      <c r="X2534" s="111">
        <f t="shared" si="431"/>
        <v>0</v>
      </c>
      <c r="Y2534" s="111">
        <f>IF($D2534=Y$1,SUMIFS($H$3:$H2534,$G$3:$G2534,Y$1,$C$3:$C2534,"Sell"),0)</f>
        <v>0</v>
      </c>
      <c r="Z2534" s="111">
        <f t="shared" si="432"/>
        <v>0</v>
      </c>
      <c r="AA2534" s="111">
        <f>IF($D2534=AA$1,SUMIFS($H$3:$H2534,$G$3:$G2534,AA$1,$C$3:$C2534,"Sell"),0)</f>
        <v>0</v>
      </c>
      <c r="AB2534" s="111">
        <f t="shared" si="433"/>
        <v>0</v>
      </c>
      <c r="AC2534" s="111">
        <f>SUMIFS('Deductions and Deposits'!$H:$H,'Deductions and Deposits'!$G:$G,D2534,'Deductions and Deposits'!$F:$F,"&lt;="&amp;B2534)+SUMIFS($F$3:F2534,$D$3:D2534,D2534,$C$3:C2534,"Coin Deposit",$E$3:E2534,"")</f>
        <v>0</v>
      </c>
      <c r="AD2534" s="111">
        <f>SUMIFS('Deductions and Deposits'!$D:$D,'Deductions and Deposits'!$C:$C,D2534)+SUMIFS($F:$F,$D:$D,D2534,$C:$C,"Coin Deduction")</f>
        <v>0</v>
      </c>
      <c r="AE2534" s="111">
        <f>Table5[[#This Row],[Column4]]+Table5[[#This Row],[Column14]]+Table5[[#This Row],[Column19]]+Table5[[#This Row],[Column12]]</f>
        <v>0</v>
      </c>
      <c r="AF2534" s="111">
        <f>Table5[[#This Row],[Column5]]+Table5[[#This Row],[Column13]]+Table5[[#This Row],[Column21]]+Table5[[#This Row],[Column18]]</f>
        <v>0</v>
      </c>
      <c r="AG2534" s="111">
        <f t="shared" si="434"/>
        <v>0</v>
      </c>
      <c r="AH2534" s="111">
        <f t="shared" si="435"/>
        <v>0</v>
      </c>
      <c r="AI2534" s="111">
        <f>Table5[[#This Row],[Column17]]-Table5[[#This Row],[Column20]]</f>
        <v>0</v>
      </c>
      <c r="AJ2534" s="111">
        <f t="shared" si="436"/>
        <v>0</v>
      </c>
      <c r="AK2534" s="111">
        <f t="shared" si="429"/>
        <v>0</v>
      </c>
      <c r="AL2534" s="111">
        <f t="shared" si="437"/>
        <v>0</v>
      </c>
      <c r="AM2534" s="111" t="str">
        <f t="shared" si="438"/>
        <v/>
      </c>
      <c r="AN2534" s="111" t="str">
        <f t="shared" ca="1" si="439"/>
        <v/>
      </c>
    </row>
    <row r="2535" spans="1:40" ht="20.25" customHeight="1" x14ac:dyDescent="0.3">
      <c r="A2535" s="107"/>
      <c r="B2535" s="144"/>
      <c r="C2535" s="119"/>
      <c r="D2535" s="120"/>
      <c r="E2535" s="119"/>
      <c r="F2535" s="119"/>
      <c r="G2535" s="120"/>
      <c r="H2535" s="119"/>
      <c r="I2535" s="109"/>
      <c r="L2535" s="108"/>
      <c r="M2535" s="108"/>
      <c r="N2535" s="108"/>
      <c r="O2535" s="108"/>
      <c r="P2535" s="108"/>
      <c r="Q2535" s="108"/>
      <c r="R2535" s="108"/>
      <c r="S2535" s="108"/>
      <c r="T2535" s="100">
        <f t="shared" si="430"/>
        <v>0</v>
      </c>
      <c r="U2535" s="111"/>
      <c r="V2535" s="111"/>
      <c r="W2535" s="111">
        <f>SUMIFS($F$3:F2535,$D$3:D2535,D2535,$C$3:C2535,"Buy")+SUMIFS($F$3:F2535,$D$3:D2535,D2535,$C$3:C2535,"Coin Deposit",$E$3:E2535,"&lt;&gt;")</f>
        <v>0</v>
      </c>
      <c r="X2535" s="111">
        <f t="shared" si="431"/>
        <v>0</v>
      </c>
      <c r="Y2535" s="111">
        <f>IF($D2535=Y$1,SUMIFS($H$3:$H2535,$G$3:$G2535,Y$1,$C$3:$C2535,"Sell"),0)</f>
        <v>0</v>
      </c>
      <c r="Z2535" s="111">
        <f t="shared" si="432"/>
        <v>0</v>
      </c>
      <c r="AA2535" s="111">
        <f>IF($D2535=AA$1,SUMIFS($H$3:$H2535,$G$3:$G2535,AA$1,$C$3:$C2535,"Sell"),0)</f>
        <v>0</v>
      </c>
      <c r="AB2535" s="111">
        <f t="shared" si="433"/>
        <v>0</v>
      </c>
      <c r="AC2535" s="111">
        <f>SUMIFS('Deductions and Deposits'!$H:$H,'Deductions and Deposits'!$G:$G,D2535,'Deductions and Deposits'!$F:$F,"&lt;="&amp;B2535)+SUMIFS($F$3:F2535,$D$3:D2535,D2535,$C$3:C2535,"Coin Deposit",$E$3:E2535,"")</f>
        <v>0</v>
      </c>
      <c r="AD2535" s="111">
        <f>SUMIFS('Deductions and Deposits'!$D:$D,'Deductions and Deposits'!$C:$C,D2535)+SUMIFS($F:$F,$D:$D,D2535,$C:$C,"Coin Deduction")</f>
        <v>0</v>
      </c>
      <c r="AE2535" s="111">
        <f>Table5[[#This Row],[Column4]]+Table5[[#This Row],[Column14]]+Table5[[#This Row],[Column19]]+Table5[[#This Row],[Column12]]</f>
        <v>0</v>
      </c>
      <c r="AF2535" s="111">
        <f>Table5[[#This Row],[Column5]]+Table5[[#This Row],[Column13]]+Table5[[#This Row],[Column21]]+Table5[[#This Row],[Column18]]</f>
        <v>0</v>
      </c>
      <c r="AG2535" s="111">
        <f t="shared" si="434"/>
        <v>0</v>
      </c>
      <c r="AH2535" s="111">
        <f t="shared" si="435"/>
        <v>0</v>
      </c>
      <c r="AI2535" s="111">
        <f>Table5[[#This Row],[Column17]]-Table5[[#This Row],[Column20]]</f>
        <v>0</v>
      </c>
      <c r="AJ2535" s="111">
        <f t="shared" si="436"/>
        <v>0</v>
      </c>
      <c r="AK2535" s="111">
        <f t="shared" si="429"/>
        <v>0</v>
      </c>
      <c r="AL2535" s="111">
        <f t="shared" si="437"/>
        <v>0</v>
      </c>
      <c r="AM2535" s="111" t="str">
        <f t="shared" si="438"/>
        <v/>
      </c>
      <c r="AN2535" s="111" t="str">
        <f t="shared" ca="1" si="439"/>
        <v/>
      </c>
    </row>
    <row r="2536" spans="1:40" ht="20.25" customHeight="1" x14ac:dyDescent="0.3">
      <c r="A2536" s="107"/>
      <c r="B2536" s="144"/>
      <c r="C2536" s="119"/>
      <c r="D2536" s="120"/>
      <c r="E2536" s="119"/>
      <c r="F2536" s="119"/>
      <c r="G2536" s="120"/>
      <c r="H2536" s="119"/>
      <c r="I2536" s="109"/>
      <c r="L2536" s="108"/>
      <c r="M2536" s="108"/>
      <c r="N2536" s="108"/>
      <c r="O2536" s="108"/>
      <c r="P2536" s="108"/>
      <c r="Q2536" s="108"/>
      <c r="R2536" s="108"/>
      <c r="S2536" s="108"/>
      <c r="T2536" s="100">
        <f t="shared" si="430"/>
        <v>0</v>
      </c>
      <c r="U2536" s="111"/>
      <c r="V2536" s="111"/>
      <c r="W2536" s="111">
        <f>SUMIFS($F$3:F2536,$D$3:D2536,D2536,$C$3:C2536,"Buy")+SUMIFS($F$3:F2536,$D$3:D2536,D2536,$C$3:C2536,"Coin Deposit",$E$3:E2536,"&lt;&gt;")</f>
        <v>0</v>
      </c>
      <c r="X2536" s="111">
        <f t="shared" si="431"/>
        <v>0</v>
      </c>
      <c r="Y2536" s="111">
        <f>IF($D2536=Y$1,SUMIFS($H$3:$H2536,$G$3:$G2536,Y$1,$C$3:$C2536,"Sell"),0)</f>
        <v>0</v>
      </c>
      <c r="Z2536" s="111">
        <f t="shared" si="432"/>
        <v>0</v>
      </c>
      <c r="AA2536" s="111">
        <f>IF($D2536=AA$1,SUMIFS($H$3:$H2536,$G$3:$G2536,AA$1,$C$3:$C2536,"Sell"),0)</f>
        <v>0</v>
      </c>
      <c r="AB2536" s="111">
        <f t="shared" si="433"/>
        <v>0</v>
      </c>
      <c r="AC2536" s="111">
        <f>SUMIFS('Deductions and Deposits'!$H:$H,'Deductions and Deposits'!$G:$G,D2536,'Deductions and Deposits'!$F:$F,"&lt;="&amp;B2536)+SUMIFS($F$3:F2536,$D$3:D2536,D2536,$C$3:C2536,"Coin Deposit",$E$3:E2536,"")</f>
        <v>0</v>
      </c>
      <c r="AD2536" s="111">
        <f>SUMIFS('Deductions and Deposits'!$D:$D,'Deductions and Deposits'!$C:$C,D2536)+SUMIFS($F:$F,$D:$D,D2536,$C:$C,"Coin Deduction")</f>
        <v>0</v>
      </c>
      <c r="AE2536" s="111">
        <f>Table5[[#This Row],[Column4]]+Table5[[#This Row],[Column14]]+Table5[[#This Row],[Column19]]+Table5[[#This Row],[Column12]]</f>
        <v>0</v>
      </c>
      <c r="AF2536" s="111">
        <f>Table5[[#This Row],[Column5]]+Table5[[#This Row],[Column13]]+Table5[[#This Row],[Column21]]+Table5[[#This Row],[Column18]]</f>
        <v>0</v>
      </c>
      <c r="AG2536" s="111">
        <f t="shared" si="434"/>
        <v>0</v>
      </c>
      <c r="AH2536" s="111">
        <f t="shared" si="435"/>
        <v>0</v>
      </c>
      <c r="AI2536" s="111">
        <f>Table5[[#This Row],[Column17]]-Table5[[#This Row],[Column20]]</f>
        <v>0</v>
      </c>
      <c r="AJ2536" s="111">
        <f t="shared" si="436"/>
        <v>0</v>
      </c>
      <c r="AK2536" s="111">
        <f t="shared" si="429"/>
        <v>0</v>
      </c>
      <c r="AL2536" s="111">
        <f t="shared" si="437"/>
        <v>0</v>
      </c>
      <c r="AM2536" s="111" t="str">
        <f t="shared" si="438"/>
        <v/>
      </c>
      <c r="AN2536" s="111" t="str">
        <f t="shared" ca="1" si="439"/>
        <v/>
      </c>
    </row>
    <row r="2537" spans="1:40" ht="20.25" customHeight="1" x14ac:dyDescent="0.3">
      <c r="A2537" s="107"/>
      <c r="B2537" s="144"/>
      <c r="C2537" s="119"/>
      <c r="D2537" s="120"/>
      <c r="E2537" s="119"/>
      <c r="F2537" s="119"/>
      <c r="G2537" s="120"/>
      <c r="H2537" s="119"/>
      <c r="I2537" s="109"/>
      <c r="L2537" s="108"/>
      <c r="M2537" s="108"/>
      <c r="N2537" s="108"/>
      <c r="O2537" s="108"/>
      <c r="P2537" s="108"/>
      <c r="Q2537" s="108"/>
      <c r="R2537" s="108"/>
      <c r="S2537" s="108"/>
      <c r="T2537" s="100">
        <f t="shared" si="430"/>
        <v>0</v>
      </c>
      <c r="U2537" s="111"/>
      <c r="V2537" s="111"/>
      <c r="W2537" s="111">
        <f>SUMIFS($F$3:F2537,$D$3:D2537,D2537,$C$3:C2537,"Buy")+SUMIFS($F$3:F2537,$D$3:D2537,D2537,$C$3:C2537,"Coin Deposit",$E$3:E2537,"&lt;&gt;")</f>
        <v>0</v>
      </c>
      <c r="X2537" s="111">
        <f t="shared" si="431"/>
        <v>0</v>
      </c>
      <c r="Y2537" s="111">
        <f>IF($D2537=Y$1,SUMIFS($H$3:$H2537,$G$3:$G2537,Y$1,$C$3:$C2537,"Sell"),0)</f>
        <v>0</v>
      </c>
      <c r="Z2537" s="111">
        <f t="shared" si="432"/>
        <v>0</v>
      </c>
      <c r="AA2537" s="111">
        <f>IF($D2537=AA$1,SUMIFS($H$3:$H2537,$G$3:$G2537,AA$1,$C$3:$C2537,"Sell"),0)</f>
        <v>0</v>
      </c>
      <c r="AB2537" s="111">
        <f t="shared" si="433"/>
        <v>0</v>
      </c>
      <c r="AC2537" s="111">
        <f>SUMIFS('Deductions and Deposits'!$H:$H,'Deductions and Deposits'!$G:$G,D2537,'Deductions and Deposits'!$F:$F,"&lt;="&amp;B2537)+SUMIFS($F$3:F2537,$D$3:D2537,D2537,$C$3:C2537,"Coin Deposit",$E$3:E2537,"")</f>
        <v>0</v>
      </c>
      <c r="AD2537" s="111">
        <f>SUMIFS('Deductions and Deposits'!$D:$D,'Deductions and Deposits'!$C:$C,D2537)+SUMIFS($F:$F,$D:$D,D2537,$C:$C,"Coin Deduction")</f>
        <v>0</v>
      </c>
      <c r="AE2537" s="111">
        <f>Table5[[#This Row],[Column4]]+Table5[[#This Row],[Column14]]+Table5[[#This Row],[Column19]]+Table5[[#This Row],[Column12]]</f>
        <v>0</v>
      </c>
      <c r="AF2537" s="111">
        <f>Table5[[#This Row],[Column5]]+Table5[[#This Row],[Column13]]+Table5[[#This Row],[Column21]]+Table5[[#This Row],[Column18]]</f>
        <v>0</v>
      </c>
      <c r="AG2537" s="111">
        <f t="shared" si="434"/>
        <v>0</v>
      </c>
      <c r="AH2537" s="111">
        <f t="shared" si="435"/>
        <v>0</v>
      </c>
      <c r="AI2537" s="111">
        <f>Table5[[#This Row],[Column17]]-Table5[[#This Row],[Column20]]</f>
        <v>0</v>
      </c>
      <c r="AJ2537" s="111">
        <f t="shared" si="436"/>
        <v>0</v>
      </c>
      <c r="AK2537" s="111">
        <f t="shared" si="429"/>
        <v>0</v>
      </c>
      <c r="AL2537" s="111">
        <f t="shared" si="437"/>
        <v>0</v>
      </c>
      <c r="AM2537" s="111" t="str">
        <f t="shared" si="438"/>
        <v/>
      </c>
      <c r="AN2537" s="111" t="str">
        <f t="shared" ca="1" si="439"/>
        <v/>
      </c>
    </row>
    <row r="2538" spans="1:40" ht="20.25" customHeight="1" x14ac:dyDescent="0.3">
      <c r="A2538" s="107"/>
      <c r="B2538" s="144"/>
      <c r="C2538" s="119"/>
      <c r="D2538" s="120"/>
      <c r="E2538" s="119"/>
      <c r="F2538" s="119"/>
      <c r="G2538" s="120"/>
      <c r="H2538" s="119"/>
      <c r="I2538" s="109"/>
      <c r="L2538" s="108"/>
      <c r="M2538" s="108"/>
      <c r="N2538" s="108"/>
      <c r="O2538" s="108"/>
      <c r="P2538" s="108"/>
      <c r="Q2538" s="108"/>
      <c r="R2538" s="108"/>
      <c r="S2538" s="108"/>
      <c r="T2538" s="100">
        <f t="shared" si="430"/>
        <v>0</v>
      </c>
      <c r="U2538" s="111"/>
      <c r="V2538" s="111"/>
      <c r="W2538" s="111">
        <f>SUMIFS($F$3:F2538,$D$3:D2538,D2538,$C$3:C2538,"Buy")+SUMIFS($F$3:F2538,$D$3:D2538,D2538,$C$3:C2538,"Coin Deposit",$E$3:E2538,"&lt;&gt;")</f>
        <v>0</v>
      </c>
      <c r="X2538" s="111">
        <f t="shared" si="431"/>
        <v>0</v>
      </c>
      <c r="Y2538" s="111">
        <f>IF($D2538=Y$1,SUMIFS($H$3:$H2538,$G$3:$G2538,Y$1,$C$3:$C2538,"Sell"),0)</f>
        <v>0</v>
      </c>
      <c r="Z2538" s="111">
        <f t="shared" si="432"/>
        <v>0</v>
      </c>
      <c r="AA2538" s="111">
        <f>IF($D2538=AA$1,SUMIFS($H$3:$H2538,$G$3:$G2538,AA$1,$C$3:$C2538,"Sell"),0)</f>
        <v>0</v>
      </c>
      <c r="AB2538" s="111">
        <f t="shared" si="433"/>
        <v>0</v>
      </c>
      <c r="AC2538" s="111">
        <f>SUMIFS('Deductions and Deposits'!$H:$H,'Deductions and Deposits'!$G:$G,D2538,'Deductions and Deposits'!$F:$F,"&lt;="&amp;B2538)+SUMIFS($F$3:F2538,$D$3:D2538,D2538,$C$3:C2538,"Coin Deposit",$E$3:E2538,"")</f>
        <v>0</v>
      </c>
      <c r="AD2538" s="111">
        <f>SUMIFS('Deductions and Deposits'!$D:$D,'Deductions and Deposits'!$C:$C,D2538)+SUMIFS($F:$F,$D:$D,D2538,$C:$C,"Coin Deduction")</f>
        <v>0</v>
      </c>
      <c r="AE2538" s="111">
        <f>Table5[[#This Row],[Column4]]+Table5[[#This Row],[Column14]]+Table5[[#This Row],[Column19]]+Table5[[#This Row],[Column12]]</f>
        <v>0</v>
      </c>
      <c r="AF2538" s="111">
        <f>Table5[[#This Row],[Column5]]+Table5[[#This Row],[Column13]]+Table5[[#This Row],[Column21]]+Table5[[#This Row],[Column18]]</f>
        <v>0</v>
      </c>
      <c r="AG2538" s="111">
        <f t="shared" si="434"/>
        <v>0</v>
      </c>
      <c r="AH2538" s="111">
        <f t="shared" si="435"/>
        <v>0</v>
      </c>
      <c r="AI2538" s="111">
        <f>Table5[[#This Row],[Column17]]-Table5[[#This Row],[Column20]]</f>
        <v>0</v>
      </c>
      <c r="AJ2538" s="111">
        <f t="shared" si="436"/>
        <v>0</v>
      </c>
      <c r="AK2538" s="111">
        <f t="shared" si="429"/>
        <v>0</v>
      </c>
      <c r="AL2538" s="111">
        <f t="shared" si="437"/>
        <v>0</v>
      </c>
      <c r="AM2538" s="111" t="str">
        <f t="shared" si="438"/>
        <v/>
      </c>
      <c r="AN2538" s="111" t="str">
        <f t="shared" ca="1" si="439"/>
        <v/>
      </c>
    </row>
    <row r="2539" spans="1:40" ht="20.25" customHeight="1" x14ac:dyDescent="0.3">
      <c r="A2539" s="107"/>
      <c r="B2539" s="144"/>
      <c r="C2539" s="119"/>
      <c r="D2539" s="120"/>
      <c r="E2539" s="119"/>
      <c r="F2539" s="119"/>
      <c r="G2539" s="120"/>
      <c r="H2539" s="119"/>
      <c r="I2539" s="109"/>
      <c r="L2539" s="108"/>
      <c r="M2539" s="108"/>
      <c r="N2539" s="108"/>
      <c r="O2539" s="108"/>
      <c r="P2539" s="108"/>
      <c r="Q2539" s="108"/>
      <c r="R2539" s="108"/>
      <c r="S2539" s="108"/>
      <c r="T2539" s="100">
        <f t="shared" si="430"/>
        <v>0</v>
      </c>
      <c r="U2539" s="111"/>
      <c r="V2539" s="111"/>
      <c r="W2539" s="111">
        <f>SUMIFS($F$3:F2539,$D$3:D2539,D2539,$C$3:C2539,"Buy")+SUMIFS($F$3:F2539,$D$3:D2539,D2539,$C$3:C2539,"Coin Deposit",$E$3:E2539,"&lt;&gt;")</f>
        <v>0</v>
      </c>
      <c r="X2539" s="111">
        <f t="shared" si="431"/>
        <v>0</v>
      </c>
      <c r="Y2539" s="111">
        <f>IF($D2539=Y$1,SUMIFS($H$3:$H2539,$G$3:$G2539,Y$1,$C$3:$C2539,"Sell"),0)</f>
        <v>0</v>
      </c>
      <c r="Z2539" s="111">
        <f t="shared" si="432"/>
        <v>0</v>
      </c>
      <c r="AA2539" s="111">
        <f>IF($D2539=AA$1,SUMIFS($H$3:$H2539,$G$3:$G2539,AA$1,$C$3:$C2539,"Sell"),0)</f>
        <v>0</v>
      </c>
      <c r="AB2539" s="111">
        <f t="shared" si="433"/>
        <v>0</v>
      </c>
      <c r="AC2539" s="111">
        <f>SUMIFS('Deductions and Deposits'!$H:$H,'Deductions and Deposits'!$G:$G,D2539,'Deductions and Deposits'!$F:$F,"&lt;="&amp;B2539)+SUMIFS($F$3:F2539,$D$3:D2539,D2539,$C$3:C2539,"Coin Deposit",$E$3:E2539,"")</f>
        <v>0</v>
      </c>
      <c r="AD2539" s="111">
        <f>SUMIFS('Deductions and Deposits'!$D:$D,'Deductions and Deposits'!$C:$C,D2539)+SUMIFS($F:$F,$D:$D,D2539,$C:$C,"Coin Deduction")</f>
        <v>0</v>
      </c>
      <c r="AE2539" s="111">
        <f>Table5[[#This Row],[Column4]]+Table5[[#This Row],[Column14]]+Table5[[#This Row],[Column19]]+Table5[[#This Row],[Column12]]</f>
        <v>0</v>
      </c>
      <c r="AF2539" s="111">
        <f>Table5[[#This Row],[Column5]]+Table5[[#This Row],[Column13]]+Table5[[#This Row],[Column21]]+Table5[[#This Row],[Column18]]</f>
        <v>0</v>
      </c>
      <c r="AG2539" s="111">
        <f t="shared" si="434"/>
        <v>0</v>
      </c>
      <c r="AH2539" s="111">
        <f t="shared" si="435"/>
        <v>0</v>
      </c>
      <c r="AI2539" s="111">
        <f>Table5[[#This Row],[Column17]]-Table5[[#This Row],[Column20]]</f>
        <v>0</v>
      </c>
      <c r="AJ2539" s="111">
        <f t="shared" si="436"/>
        <v>0</v>
      </c>
      <c r="AK2539" s="111">
        <f t="shared" si="429"/>
        <v>0</v>
      </c>
      <c r="AL2539" s="111">
        <f t="shared" si="437"/>
        <v>0</v>
      </c>
      <c r="AM2539" s="111" t="str">
        <f t="shared" si="438"/>
        <v/>
      </c>
      <c r="AN2539" s="111" t="str">
        <f t="shared" ca="1" si="439"/>
        <v/>
      </c>
    </row>
    <row r="2540" spans="1:40" ht="20.25" customHeight="1" x14ac:dyDescent="0.3">
      <c r="A2540" s="107"/>
      <c r="B2540" s="144"/>
      <c r="C2540" s="119"/>
      <c r="D2540" s="120"/>
      <c r="E2540" s="119"/>
      <c r="F2540" s="119"/>
      <c r="G2540" s="120"/>
      <c r="H2540" s="119"/>
      <c r="I2540" s="109"/>
      <c r="L2540" s="108"/>
      <c r="M2540" s="108"/>
      <c r="N2540" s="108"/>
      <c r="O2540" s="108"/>
      <c r="P2540" s="108"/>
      <c r="Q2540" s="108"/>
      <c r="R2540" s="108"/>
      <c r="S2540" s="108"/>
      <c r="T2540" s="100">
        <f t="shared" si="430"/>
        <v>0</v>
      </c>
      <c r="U2540" s="111"/>
      <c r="V2540" s="111"/>
      <c r="W2540" s="111">
        <f>SUMIFS($F$3:F2540,$D$3:D2540,D2540,$C$3:C2540,"Buy")+SUMIFS($F$3:F2540,$D$3:D2540,D2540,$C$3:C2540,"Coin Deposit",$E$3:E2540,"&lt;&gt;")</f>
        <v>0</v>
      </c>
      <c r="X2540" s="111">
        <f t="shared" si="431"/>
        <v>0</v>
      </c>
      <c r="Y2540" s="111">
        <f>IF($D2540=Y$1,SUMIFS($H$3:$H2540,$G$3:$G2540,Y$1,$C$3:$C2540,"Sell"),0)</f>
        <v>0</v>
      </c>
      <c r="Z2540" s="111">
        <f t="shared" si="432"/>
        <v>0</v>
      </c>
      <c r="AA2540" s="111">
        <f>IF($D2540=AA$1,SUMIFS($H$3:$H2540,$G$3:$G2540,AA$1,$C$3:$C2540,"Sell"),0)</f>
        <v>0</v>
      </c>
      <c r="AB2540" s="111">
        <f t="shared" si="433"/>
        <v>0</v>
      </c>
      <c r="AC2540" s="111">
        <f>SUMIFS('Deductions and Deposits'!$H:$H,'Deductions and Deposits'!$G:$G,D2540,'Deductions and Deposits'!$F:$F,"&lt;="&amp;B2540)+SUMIFS($F$3:F2540,$D$3:D2540,D2540,$C$3:C2540,"Coin Deposit",$E$3:E2540,"")</f>
        <v>0</v>
      </c>
      <c r="AD2540" s="111">
        <f>SUMIFS('Deductions and Deposits'!$D:$D,'Deductions and Deposits'!$C:$C,D2540)+SUMIFS($F:$F,$D:$D,D2540,$C:$C,"Coin Deduction")</f>
        <v>0</v>
      </c>
      <c r="AE2540" s="111">
        <f>Table5[[#This Row],[Column4]]+Table5[[#This Row],[Column14]]+Table5[[#This Row],[Column19]]+Table5[[#This Row],[Column12]]</f>
        <v>0</v>
      </c>
      <c r="AF2540" s="111">
        <f>Table5[[#This Row],[Column5]]+Table5[[#This Row],[Column13]]+Table5[[#This Row],[Column21]]+Table5[[#This Row],[Column18]]</f>
        <v>0</v>
      </c>
      <c r="AG2540" s="111">
        <f t="shared" si="434"/>
        <v>0</v>
      </c>
      <c r="AH2540" s="111">
        <f t="shared" si="435"/>
        <v>0</v>
      </c>
      <c r="AI2540" s="111">
        <f>Table5[[#This Row],[Column17]]-Table5[[#This Row],[Column20]]</f>
        <v>0</v>
      </c>
      <c r="AJ2540" s="111">
        <f t="shared" si="436"/>
        <v>0</v>
      </c>
      <c r="AK2540" s="111">
        <f t="shared" si="429"/>
        <v>0</v>
      </c>
      <c r="AL2540" s="111">
        <f t="shared" si="437"/>
        <v>0</v>
      </c>
      <c r="AM2540" s="111" t="str">
        <f t="shared" si="438"/>
        <v/>
      </c>
      <c r="AN2540" s="111" t="str">
        <f t="shared" ca="1" si="439"/>
        <v/>
      </c>
    </row>
    <row r="2541" spans="1:40" ht="20.25" customHeight="1" x14ac:dyDescent="0.3">
      <c r="A2541" s="107"/>
      <c r="B2541" s="144"/>
      <c r="C2541" s="119"/>
      <c r="D2541" s="120"/>
      <c r="E2541" s="119"/>
      <c r="F2541" s="119"/>
      <c r="G2541" s="120"/>
      <c r="H2541" s="119"/>
      <c r="I2541" s="109"/>
      <c r="L2541" s="108"/>
      <c r="M2541" s="108"/>
      <c r="N2541" s="108"/>
      <c r="O2541" s="108"/>
      <c r="P2541" s="108"/>
      <c r="Q2541" s="108"/>
      <c r="R2541" s="108"/>
      <c r="S2541" s="108"/>
      <c r="T2541" s="100">
        <f t="shared" si="430"/>
        <v>0</v>
      </c>
      <c r="U2541" s="111"/>
      <c r="V2541" s="111"/>
      <c r="W2541" s="111">
        <f>SUMIFS($F$3:F2541,$D$3:D2541,D2541,$C$3:C2541,"Buy")+SUMIFS($F$3:F2541,$D$3:D2541,D2541,$C$3:C2541,"Coin Deposit",$E$3:E2541,"&lt;&gt;")</f>
        <v>0</v>
      </c>
      <c r="X2541" s="111">
        <f t="shared" si="431"/>
        <v>0</v>
      </c>
      <c r="Y2541" s="111">
        <f>IF($D2541=Y$1,SUMIFS($H$3:$H2541,$G$3:$G2541,Y$1,$C$3:$C2541,"Sell"),0)</f>
        <v>0</v>
      </c>
      <c r="Z2541" s="111">
        <f t="shared" si="432"/>
        <v>0</v>
      </c>
      <c r="AA2541" s="111">
        <f>IF($D2541=AA$1,SUMIFS($H$3:$H2541,$G$3:$G2541,AA$1,$C$3:$C2541,"Sell"),0)</f>
        <v>0</v>
      </c>
      <c r="AB2541" s="111">
        <f t="shared" si="433"/>
        <v>0</v>
      </c>
      <c r="AC2541" s="111">
        <f>SUMIFS('Deductions and Deposits'!$H:$H,'Deductions and Deposits'!$G:$G,D2541,'Deductions and Deposits'!$F:$F,"&lt;="&amp;B2541)+SUMIFS($F$3:F2541,$D$3:D2541,D2541,$C$3:C2541,"Coin Deposit",$E$3:E2541,"")</f>
        <v>0</v>
      </c>
      <c r="AD2541" s="111">
        <f>SUMIFS('Deductions and Deposits'!$D:$D,'Deductions and Deposits'!$C:$C,D2541)+SUMIFS($F:$F,$D:$D,D2541,$C:$C,"Coin Deduction")</f>
        <v>0</v>
      </c>
      <c r="AE2541" s="111">
        <f>Table5[[#This Row],[Column4]]+Table5[[#This Row],[Column14]]+Table5[[#This Row],[Column19]]+Table5[[#This Row],[Column12]]</f>
        <v>0</v>
      </c>
      <c r="AF2541" s="111">
        <f>Table5[[#This Row],[Column5]]+Table5[[#This Row],[Column13]]+Table5[[#This Row],[Column21]]+Table5[[#This Row],[Column18]]</f>
        <v>0</v>
      </c>
      <c r="AG2541" s="111">
        <f t="shared" si="434"/>
        <v>0</v>
      </c>
      <c r="AH2541" s="111">
        <f t="shared" si="435"/>
        <v>0</v>
      </c>
      <c r="AI2541" s="111">
        <f>Table5[[#This Row],[Column17]]-Table5[[#This Row],[Column20]]</f>
        <v>0</v>
      </c>
      <c r="AJ2541" s="111">
        <f t="shared" si="436"/>
        <v>0</v>
      </c>
      <c r="AK2541" s="111">
        <f t="shared" si="429"/>
        <v>0</v>
      </c>
      <c r="AL2541" s="111">
        <f t="shared" si="437"/>
        <v>0</v>
      </c>
      <c r="AM2541" s="111" t="str">
        <f t="shared" si="438"/>
        <v/>
      </c>
      <c r="AN2541" s="111" t="str">
        <f t="shared" ca="1" si="439"/>
        <v/>
      </c>
    </row>
    <row r="2542" spans="1:40" ht="20.25" customHeight="1" x14ac:dyDescent="0.3">
      <c r="A2542" s="107"/>
      <c r="B2542" s="144"/>
      <c r="C2542" s="119"/>
      <c r="D2542" s="120"/>
      <c r="E2542" s="119"/>
      <c r="F2542" s="119"/>
      <c r="G2542" s="120"/>
      <c r="H2542" s="119"/>
      <c r="I2542" s="109"/>
      <c r="L2542" s="108"/>
      <c r="M2542" s="108"/>
      <c r="N2542" s="108"/>
      <c r="O2542" s="108"/>
      <c r="P2542" s="108"/>
      <c r="Q2542" s="108"/>
      <c r="R2542" s="108"/>
      <c r="S2542" s="108"/>
      <c r="T2542" s="100">
        <f t="shared" si="430"/>
        <v>0</v>
      </c>
      <c r="U2542" s="111"/>
      <c r="V2542" s="111"/>
      <c r="W2542" s="111">
        <f>SUMIFS($F$3:F2542,$D$3:D2542,D2542,$C$3:C2542,"Buy")+SUMIFS($F$3:F2542,$D$3:D2542,D2542,$C$3:C2542,"Coin Deposit",$E$3:E2542,"&lt;&gt;")</f>
        <v>0</v>
      </c>
      <c r="X2542" s="111">
        <f t="shared" si="431"/>
        <v>0</v>
      </c>
      <c r="Y2542" s="111">
        <f>IF($D2542=Y$1,SUMIFS($H$3:$H2542,$G$3:$G2542,Y$1,$C$3:$C2542,"Sell"),0)</f>
        <v>0</v>
      </c>
      <c r="Z2542" s="111">
        <f t="shared" si="432"/>
        <v>0</v>
      </c>
      <c r="AA2542" s="111">
        <f>IF($D2542=AA$1,SUMIFS($H$3:$H2542,$G$3:$G2542,AA$1,$C$3:$C2542,"Sell"),0)</f>
        <v>0</v>
      </c>
      <c r="AB2542" s="111">
        <f t="shared" si="433"/>
        <v>0</v>
      </c>
      <c r="AC2542" s="111">
        <f>SUMIFS('Deductions and Deposits'!$H:$H,'Deductions and Deposits'!$G:$G,D2542,'Deductions and Deposits'!$F:$F,"&lt;="&amp;B2542)+SUMIFS($F$3:F2542,$D$3:D2542,D2542,$C$3:C2542,"Coin Deposit",$E$3:E2542,"")</f>
        <v>0</v>
      </c>
      <c r="AD2542" s="111">
        <f>SUMIFS('Deductions and Deposits'!$D:$D,'Deductions and Deposits'!$C:$C,D2542)+SUMIFS($F:$F,$D:$D,D2542,$C:$C,"Coin Deduction")</f>
        <v>0</v>
      </c>
      <c r="AE2542" s="111">
        <f>Table5[[#This Row],[Column4]]+Table5[[#This Row],[Column14]]+Table5[[#This Row],[Column19]]+Table5[[#This Row],[Column12]]</f>
        <v>0</v>
      </c>
      <c r="AF2542" s="111">
        <f>Table5[[#This Row],[Column5]]+Table5[[#This Row],[Column13]]+Table5[[#This Row],[Column21]]+Table5[[#This Row],[Column18]]</f>
        <v>0</v>
      </c>
      <c r="AG2542" s="111">
        <f t="shared" si="434"/>
        <v>0</v>
      </c>
      <c r="AH2542" s="111">
        <f t="shared" si="435"/>
        <v>0</v>
      </c>
      <c r="AI2542" s="111">
        <f>Table5[[#This Row],[Column17]]-Table5[[#This Row],[Column20]]</f>
        <v>0</v>
      </c>
      <c r="AJ2542" s="111">
        <f t="shared" si="436"/>
        <v>0</v>
      </c>
      <c r="AK2542" s="111">
        <f t="shared" si="429"/>
        <v>0</v>
      </c>
      <c r="AL2542" s="111">
        <f t="shared" si="437"/>
        <v>0</v>
      </c>
      <c r="AM2542" s="111" t="str">
        <f t="shared" si="438"/>
        <v/>
      </c>
      <c r="AN2542" s="111" t="str">
        <f t="shared" ca="1" si="439"/>
        <v/>
      </c>
    </row>
    <row r="2543" spans="1:40" ht="20.25" customHeight="1" x14ac:dyDescent="0.3">
      <c r="A2543" s="107"/>
      <c r="B2543" s="144"/>
      <c r="C2543" s="119"/>
      <c r="D2543" s="120"/>
      <c r="E2543" s="119"/>
      <c r="F2543" s="119"/>
      <c r="G2543" s="120"/>
      <c r="H2543" s="119"/>
      <c r="I2543" s="109"/>
      <c r="L2543" s="108"/>
      <c r="M2543" s="108"/>
      <c r="N2543" s="108"/>
      <c r="O2543" s="108"/>
      <c r="P2543" s="108"/>
      <c r="Q2543" s="108"/>
      <c r="R2543" s="108"/>
      <c r="S2543" s="108"/>
      <c r="T2543" s="100">
        <f t="shared" si="430"/>
        <v>0</v>
      </c>
      <c r="U2543" s="111"/>
      <c r="V2543" s="111"/>
      <c r="W2543" s="111">
        <f>SUMIFS($F$3:F2543,$D$3:D2543,D2543,$C$3:C2543,"Buy")+SUMIFS($F$3:F2543,$D$3:D2543,D2543,$C$3:C2543,"Coin Deposit",$E$3:E2543,"&lt;&gt;")</f>
        <v>0</v>
      </c>
      <c r="X2543" s="111">
        <f t="shared" si="431"/>
        <v>0</v>
      </c>
      <c r="Y2543" s="111">
        <f>IF($D2543=Y$1,SUMIFS($H$3:$H2543,$G$3:$G2543,Y$1,$C$3:$C2543,"Sell"),0)</f>
        <v>0</v>
      </c>
      <c r="Z2543" s="111">
        <f t="shared" si="432"/>
        <v>0</v>
      </c>
      <c r="AA2543" s="111">
        <f>IF($D2543=AA$1,SUMIFS($H$3:$H2543,$G$3:$G2543,AA$1,$C$3:$C2543,"Sell"),0)</f>
        <v>0</v>
      </c>
      <c r="AB2543" s="111">
        <f t="shared" si="433"/>
        <v>0</v>
      </c>
      <c r="AC2543" s="111">
        <f>SUMIFS('Deductions and Deposits'!$H:$H,'Deductions and Deposits'!$G:$G,D2543,'Deductions and Deposits'!$F:$F,"&lt;="&amp;B2543)+SUMIFS($F$3:F2543,$D$3:D2543,D2543,$C$3:C2543,"Coin Deposit",$E$3:E2543,"")</f>
        <v>0</v>
      </c>
      <c r="AD2543" s="111">
        <f>SUMIFS('Deductions and Deposits'!$D:$D,'Deductions and Deposits'!$C:$C,D2543)+SUMIFS($F:$F,$D:$D,D2543,$C:$C,"Coin Deduction")</f>
        <v>0</v>
      </c>
      <c r="AE2543" s="111">
        <f>Table5[[#This Row],[Column4]]+Table5[[#This Row],[Column14]]+Table5[[#This Row],[Column19]]+Table5[[#This Row],[Column12]]</f>
        <v>0</v>
      </c>
      <c r="AF2543" s="111">
        <f>Table5[[#This Row],[Column5]]+Table5[[#This Row],[Column13]]+Table5[[#This Row],[Column21]]+Table5[[#This Row],[Column18]]</f>
        <v>0</v>
      </c>
      <c r="AG2543" s="111">
        <f t="shared" si="434"/>
        <v>0</v>
      </c>
      <c r="AH2543" s="111">
        <f t="shared" si="435"/>
        <v>0</v>
      </c>
      <c r="AI2543" s="111">
        <f>Table5[[#This Row],[Column17]]-Table5[[#This Row],[Column20]]</f>
        <v>0</v>
      </c>
      <c r="AJ2543" s="111">
        <f t="shared" si="436"/>
        <v>0</v>
      </c>
      <c r="AK2543" s="111">
        <f t="shared" si="429"/>
        <v>0</v>
      </c>
      <c r="AL2543" s="111">
        <f t="shared" si="437"/>
        <v>0</v>
      </c>
      <c r="AM2543" s="111" t="str">
        <f t="shared" si="438"/>
        <v/>
      </c>
      <c r="AN2543" s="111" t="str">
        <f t="shared" ca="1" si="439"/>
        <v/>
      </c>
    </row>
    <row r="2544" spans="1:40" ht="20.25" customHeight="1" x14ac:dyDescent="0.3">
      <c r="A2544" s="107"/>
      <c r="B2544" s="144"/>
      <c r="C2544" s="119"/>
      <c r="D2544" s="120"/>
      <c r="E2544" s="119"/>
      <c r="F2544" s="119"/>
      <c r="G2544" s="120"/>
      <c r="H2544" s="119"/>
      <c r="I2544" s="109"/>
      <c r="L2544" s="108"/>
      <c r="M2544" s="108"/>
      <c r="N2544" s="108"/>
      <c r="O2544" s="108"/>
      <c r="P2544" s="108"/>
      <c r="Q2544" s="108"/>
      <c r="R2544" s="108"/>
      <c r="S2544" s="108"/>
      <c r="T2544" s="100">
        <f t="shared" si="430"/>
        <v>0</v>
      </c>
      <c r="U2544" s="111"/>
      <c r="V2544" s="111"/>
      <c r="W2544" s="111">
        <f>SUMIFS($F$3:F2544,$D$3:D2544,D2544,$C$3:C2544,"Buy")+SUMIFS($F$3:F2544,$D$3:D2544,D2544,$C$3:C2544,"Coin Deposit",$E$3:E2544,"&lt;&gt;")</f>
        <v>0</v>
      </c>
      <c r="X2544" s="111">
        <f t="shared" si="431"/>
        <v>0</v>
      </c>
      <c r="Y2544" s="111">
        <f>IF($D2544=Y$1,SUMIFS($H$3:$H2544,$G$3:$G2544,Y$1,$C$3:$C2544,"Sell"),0)</f>
        <v>0</v>
      </c>
      <c r="Z2544" s="111">
        <f t="shared" si="432"/>
        <v>0</v>
      </c>
      <c r="AA2544" s="111">
        <f>IF($D2544=AA$1,SUMIFS($H$3:$H2544,$G$3:$G2544,AA$1,$C$3:$C2544,"Sell"),0)</f>
        <v>0</v>
      </c>
      <c r="AB2544" s="111">
        <f t="shared" si="433"/>
        <v>0</v>
      </c>
      <c r="AC2544" s="111">
        <f>SUMIFS('Deductions and Deposits'!$H:$H,'Deductions and Deposits'!$G:$G,D2544,'Deductions and Deposits'!$F:$F,"&lt;="&amp;B2544)+SUMIFS($F$3:F2544,$D$3:D2544,D2544,$C$3:C2544,"Coin Deposit",$E$3:E2544,"")</f>
        <v>0</v>
      </c>
      <c r="AD2544" s="111">
        <f>SUMIFS('Deductions and Deposits'!$D:$D,'Deductions and Deposits'!$C:$C,D2544)+SUMIFS($F:$F,$D:$D,D2544,$C:$C,"Coin Deduction")</f>
        <v>0</v>
      </c>
      <c r="AE2544" s="111">
        <f>Table5[[#This Row],[Column4]]+Table5[[#This Row],[Column14]]+Table5[[#This Row],[Column19]]+Table5[[#This Row],[Column12]]</f>
        <v>0</v>
      </c>
      <c r="AF2544" s="111">
        <f>Table5[[#This Row],[Column5]]+Table5[[#This Row],[Column13]]+Table5[[#This Row],[Column21]]+Table5[[#This Row],[Column18]]</f>
        <v>0</v>
      </c>
      <c r="AG2544" s="111">
        <f t="shared" si="434"/>
        <v>0</v>
      </c>
      <c r="AH2544" s="111">
        <f t="shared" si="435"/>
        <v>0</v>
      </c>
      <c r="AI2544" s="111">
        <f>Table5[[#This Row],[Column17]]-Table5[[#This Row],[Column20]]</f>
        <v>0</v>
      </c>
      <c r="AJ2544" s="111">
        <f t="shared" si="436"/>
        <v>0</v>
      </c>
      <c r="AK2544" s="111">
        <f t="shared" si="429"/>
        <v>0</v>
      </c>
      <c r="AL2544" s="111">
        <f t="shared" si="437"/>
        <v>0</v>
      </c>
      <c r="AM2544" s="111" t="str">
        <f t="shared" si="438"/>
        <v/>
      </c>
      <c r="AN2544" s="111" t="str">
        <f t="shared" ca="1" si="439"/>
        <v/>
      </c>
    </row>
    <row r="2545" spans="1:40" ht="20.25" customHeight="1" x14ac:dyDescent="0.3">
      <c r="A2545" s="107"/>
      <c r="B2545" s="144"/>
      <c r="C2545" s="119"/>
      <c r="D2545" s="120"/>
      <c r="E2545" s="119"/>
      <c r="F2545" s="119"/>
      <c r="G2545" s="120"/>
      <c r="H2545" s="119"/>
      <c r="I2545" s="109"/>
      <c r="L2545" s="108"/>
      <c r="M2545" s="108"/>
      <c r="N2545" s="108"/>
      <c r="O2545" s="108"/>
      <c r="P2545" s="108"/>
      <c r="Q2545" s="108"/>
      <c r="R2545" s="108"/>
      <c r="S2545" s="108"/>
      <c r="T2545" s="100">
        <f t="shared" si="430"/>
        <v>0</v>
      </c>
      <c r="U2545" s="111"/>
      <c r="V2545" s="111"/>
      <c r="W2545" s="111">
        <f>SUMIFS($F$3:F2545,$D$3:D2545,D2545,$C$3:C2545,"Buy")+SUMIFS($F$3:F2545,$D$3:D2545,D2545,$C$3:C2545,"Coin Deposit",$E$3:E2545,"&lt;&gt;")</f>
        <v>0</v>
      </c>
      <c r="X2545" s="111">
        <f t="shared" si="431"/>
        <v>0</v>
      </c>
      <c r="Y2545" s="111">
        <f>IF($D2545=Y$1,SUMIFS($H$3:$H2545,$G$3:$G2545,Y$1,$C$3:$C2545,"Sell"),0)</f>
        <v>0</v>
      </c>
      <c r="Z2545" s="111">
        <f t="shared" si="432"/>
        <v>0</v>
      </c>
      <c r="AA2545" s="111">
        <f>IF($D2545=AA$1,SUMIFS($H$3:$H2545,$G$3:$G2545,AA$1,$C$3:$C2545,"Sell"),0)</f>
        <v>0</v>
      </c>
      <c r="AB2545" s="111">
        <f t="shared" si="433"/>
        <v>0</v>
      </c>
      <c r="AC2545" s="111">
        <f>SUMIFS('Deductions and Deposits'!$H:$H,'Deductions and Deposits'!$G:$G,D2545,'Deductions and Deposits'!$F:$F,"&lt;="&amp;B2545)+SUMIFS($F$3:F2545,$D$3:D2545,D2545,$C$3:C2545,"Coin Deposit",$E$3:E2545,"")</f>
        <v>0</v>
      </c>
      <c r="AD2545" s="111">
        <f>SUMIFS('Deductions and Deposits'!$D:$D,'Deductions and Deposits'!$C:$C,D2545)+SUMIFS($F:$F,$D:$D,D2545,$C:$C,"Coin Deduction")</f>
        <v>0</v>
      </c>
      <c r="AE2545" s="111">
        <f>Table5[[#This Row],[Column4]]+Table5[[#This Row],[Column14]]+Table5[[#This Row],[Column19]]+Table5[[#This Row],[Column12]]</f>
        <v>0</v>
      </c>
      <c r="AF2545" s="111">
        <f>Table5[[#This Row],[Column5]]+Table5[[#This Row],[Column13]]+Table5[[#This Row],[Column21]]+Table5[[#This Row],[Column18]]</f>
        <v>0</v>
      </c>
      <c r="AG2545" s="111">
        <f t="shared" si="434"/>
        <v>0</v>
      </c>
      <c r="AH2545" s="111">
        <f t="shared" si="435"/>
        <v>0</v>
      </c>
      <c r="AI2545" s="111">
        <f>Table5[[#This Row],[Column17]]-Table5[[#This Row],[Column20]]</f>
        <v>0</v>
      </c>
      <c r="AJ2545" s="111">
        <f t="shared" si="436"/>
        <v>0</v>
      </c>
      <c r="AK2545" s="111">
        <f t="shared" si="429"/>
        <v>0</v>
      </c>
      <c r="AL2545" s="111">
        <f t="shared" si="437"/>
        <v>0</v>
      </c>
      <c r="AM2545" s="111" t="str">
        <f t="shared" si="438"/>
        <v/>
      </c>
      <c r="AN2545" s="111" t="str">
        <f t="shared" ca="1" si="439"/>
        <v/>
      </c>
    </row>
    <row r="2546" spans="1:40" ht="20.25" customHeight="1" x14ac:dyDescent="0.3">
      <c r="A2546" s="107"/>
      <c r="B2546" s="144"/>
      <c r="C2546" s="119"/>
      <c r="D2546" s="120"/>
      <c r="E2546" s="119"/>
      <c r="F2546" s="119"/>
      <c r="G2546" s="120"/>
      <c r="H2546" s="119"/>
      <c r="I2546" s="109"/>
      <c r="L2546" s="108"/>
      <c r="M2546" s="108"/>
      <c r="N2546" s="108"/>
      <c r="O2546" s="108"/>
      <c r="P2546" s="108"/>
      <c r="Q2546" s="108"/>
      <c r="R2546" s="108"/>
      <c r="S2546" s="108"/>
      <c r="T2546" s="100">
        <f t="shared" si="430"/>
        <v>0</v>
      </c>
      <c r="U2546" s="111"/>
      <c r="V2546" s="111"/>
      <c r="W2546" s="111">
        <f>SUMIFS($F$3:F2546,$D$3:D2546,D2546,$C$3:C2546,"Buy")+SUMIFS($F$3:F2546,$D$3:D2546,D2546,$C$3:C2546,"Coin Deposit",$E$3:E2546,"&lt;&gt;")</f>
        <v>0</v>
      </c>
      <c r="X2546" s="111">
        <f t="shared" si="431"/>
        <v>0</v>
      </c>
      <c r="Y2546" s="111">
        <f>IF($D2546=Y$1,SUMIFS($H$3:$H2546,$G$3:$G2546,Y$1,$C$3:$C2546,"Sell"),0)</f>
        <v>0</v>
      </c>
      <c r="Z2546" s="111">
        <f t="shared" si="432"/>
        <v>0</v>
      </c>
      <c r="AA2546" s="111">
        <f>IF($D2546=AA$1,SUMIFS($H$3:$H2546,$G$3:$G2546,AA$1,$C$3:$C2546,"Sell"),0)</f>
        <v>0</v>
      </c>
      <c r="AB2546" s="111">
        <f t="shared" si="433"/>
        <v>0</v>
      </c>
      <c r="AC2546" s="111">
        <f>SUMIFS('Deductions and Deposits'!$H:$H,'Deductions and Deposits'!$G:$G,D2546,'Deductions and Deposits'!$F:$F,"&lt;="&amp;B2546)+SUMIFS($F$3:F2546,$D$3:D2546,D2546,$C$3:C2546,"Coin Deposit",$E$3:E2546,"")</f>
        <v>0</v>
      </c>
      <c r="AD2546" s="111">
        <f>SUMIFS('Deductions and Deposits'!$D:$D,'Deductions and Deposits'!$C:$C,D2546)+SUMIFS($F:$F,$D:$D,D2546,$C:$C,"Coin Deduction")</f>
        <v>0</v>
      </c>
      <c r="AE2546" s="111">
        <f>Table5[[#This Row],[Column4]]+Table5[[#This Row],[Column14]]+Table5[[#This Row],[Column19]]+Table5[[#This Row],[Column12]]</f>
        <v>0</v>
      </c>
      <c r="AF2546" s="111">
        <f>Table5[[#This Row],[Column5]]+Table5[[#This Row],[Column13]]+Table5[[#This Row],[Column21]]+Table5[[#This Row],[Column18]]</f>
        <v>0</v>
      </c>
      <c r="AG2546" s="111">
        <f t="shared" si="434"/>
        <v>0</v>
      </c>
      <c r="AH2546" s="111">
        <f t="shared" si="435"/>
        <v>0</v>
      </c>
      <c r="AI2546" s="111">
        <f>Table5[[#This Row],[Column17]]-Table5[[#This Row],[Column20]]</f>
        <v>0</v>
      </c>
      <c r="AJ2546" s="111">
        <f t="shared" si="436"/>
        <v>0</v>
      </c>
      <c r="AK2546" s="111">
        <f t="shared" si="429"/>
        <v>0</v>
      </c>
      <c r="AL2546" s="111">
        <f t="shared" si="437"/>
        <v>0</v>
      </c>
      <c r="AM2546" s="111" t="str">
        <f t="shared" si="438"/>
        <v/>
      </c>
      <c r="AN2546" s="111" t="str">
        <f t="shared" ca="1" si="439"/>
        <v/>
      </c>
    </row>
    <row r="2547" spans="1:40" ht="20.25" customHeight="1" x14ac:dyDescent="0.3">
      <c r="A2547" s="107"/>
      <c r="B2547" s="144"/>
      <c r="C2547" s="119"/>
      <c r="D2547" s="120"/>
      <c r="E2547" s="119"/>
      <c r="F2547" s="119"/>
      <c r="G2547" s="120"/>
      <c r="H2547" s="119"/>
      <c r="I2547" s="109"/>
      <c r="L2547" s="108"/>
      <c r="M2547" s="108"/>
      <c r="N2547" s="108"/>
      <c r="O2547" s="108"/>
      <c r="P2547" s="108"/>
      <c r="Q2547" s="108"/>
      <c r="R2547" s="108"/>
      <c r="S2547" s="108"/>
      <c r="T2547" s="100">
        <f t="shared" si="430"/>
        <v>0</v>
      </c>
      <c r="U2547" s="111"/>
      <c r="V2547" s="111"/>
      <c r="W2547" s="111">
        <f>SUMIFS($F$3:F2547,$D$3:D2547,D2547,$C$3:C2547,"Buy")+SUMIFS($F$3:F2547,$D$3:D2547,D2547,$C$3:C2547,"Coin Deposit",$E$3:E2547,"&lt;&gt;")</f>
        <v>0</v>
      </c>
      <c r="X2547" s="111">
        <f t="shared" si="431"/>
        <v>0</v>
      </c>
      <c r="Y2547" s="111">
        <f>IF($D2547=Y$1,SUMIFS($H$3:$H2547,$G$3:$G2547,Y$1,$C$3:$C2547,"Sell"),0)</f>
        <v>0</v>
      </c>
      <c r="Z2547" s="111">
        <f t="shared" si="432"/>
        <v>0</v>
      </c>
      <c r="AA2547" s="111">
        <f>IF($D2547=AA$1,SUMIFS($H$3:$H2547,$G$3:$G2547,AA$1,$C$3:$C2547,"Sell"),0)</f>
        <v>0</v>
      </c>
      <c r="AB2547" s="111">
        <f t="shared" si="433"/>
        <v>0</v>
      </c>
      <c r="AC2547" s="111">
        <f>SUMIFS('Deductions and Deposits'!$H:$H,'Deductions and Deposits'!$G:$G,D2547,'Deductions and Deposits'!$F:$F,"&lt;="&amp;B2547)+SUMIFS($F$3:F2547,$D$3:D2547,D2547,$C$3:C2547,"Coin Deposit",$E$3:E2547,"")</f>
        <v>0</v>
      </c>
      <c r="AD2547" s="111">
        <f>SUMIFS('Deductions and Deposits'!$D:$D,'Deductions and Deposits'!$C:$C,D2547)+SUMIFS($F:$F,$D:$D,D2547,$C:$C,"Coin Deduction")</f>
        <v>0</v>
      </c>
      <c r="AE2547" s="111">
        <f>Table5[[#This Row],[Column4]]+Table5[[#This Row],[Column14]]+Table5[[#This Row],[Column19]]+Table5[[#This Row],[Column12]]</f>
        <v>0</v>
      </c>
      <c r="AF2547" s="111">
        <f>Table5[[#This Row],[Column5]]+Table5[[#This Row],[Column13]]+Table5[[#This Row],[Column21]]+Table5[[#This Row],[Column18]]</f>
        <v>0</v>
      </c>
      <c r="AG2547" s="111">
        <f t="shared" si="434"/>
        <v>0</v>
      </c>
      <c r="AH2547" s="111">
        <f t="shared" si="435"/>
        <v>0</v>
      </c>
      <c r="AI2547" s="111">
        <f>Table5[[#This Row],[Column17]]-Table5[[#This Row],[Column20]]</f>
        <v>0</v>
      </c>
      <c r="AJ2547" s="111">
        <f t="shared" si="436"/>
        <v>0</v>
      </c>
      <c r="AK2547" s="111">
        <f t="shared" si="429"/>
        <v>0</v>
      </c>
      <c r="AL2547" s="111">
        <f t="shared" si="437"/>
        <v>0</v>
      </c>
      <c r="AM2547" s="111" t="str">
        <f t="shared" si="438"/>
        <v/>
      </c>
      <c r="AN2547" s="111" t="str">
        <f t="shared" ca="1" si="439"/>
        <v/>
      </c>
    </row>
    <row r="2548" spans="1:40" ht="20.25" customHeight="1" x14ac:dyDescent="0.3">
      <c r="A2548" s="107"/>
      <c r="B2548" s="144"/>
      <c r="C2548" s="119"/>
      <c r="D2548" s="120"/>
      <c r="E2548" s="119"/>
      <c r="F2548" s="119"/>
      <c r="G2548" s="120"/>
      <c r="H2548" s="119"/>
      <c r="I2548" s="109"/>
      <c r="L2548" s="108"/>
      <c r="M2548" s="108"/>
      <c r="N2548" s="108"/>
      <c r="O2548" s="108"/>
      <c r="P2548" s="108"/>
      <c r="Q2548" s="108"/>
      <c r="R2548" s="108"/>
      <c r="S2548" s="108"/>
      <c r="T2548" s="100">
        <f t="shared" si="430"/>
        <v>0</v>
      </c>
      <c r="U2548" s="111"/>
      <c r="V2548" s="111"/>
      <c r="W2548" s="111">
        <f>SUMIFS($F$3:F2548,$D$3:D2548,D2548,$C$3:C2548,"Buy")+SUMIFS($F$3:F2548,$D$3:D2548,D2548,$C$3:C2548,"Coin Deposit",$E$3:E2548,"&lt;&gt;")</f>
        <v>0</v>
      </c>
      <c r="X2548" s="111">
        <f t="shared" si="431"/>
        <v>0</v>
      </c>
      <c r="Y2548" s="111">
        <f>IF($D2548=Y$1,SUMIFS($H$3:$H2548,$G$3:$G2548,Y$1,$C$3:$C2548,"Sell"),0)</f>
        <v>0</v>
      </c>
      <c r="Z2548" s="111">
        <f t="shared" si="432"/>
        <v>0</v>
      </c>
      <c r="AA2548" s="111">
        <f>IF($D2548=AA$1,SUMIFS($H$3:$H2548,$G$3:$G2548,AA$1,$C$3:$C2548,"Sell"),0)</f>
        <v>0</v>
      </c>
      <c r="AB2548" s="111">
        <f t="shared" si="433"/>
        <v>0</v>
      </c>
      <c r="AC2548" s="111">
        <f>SUMIFS('Deductions and Deposits'!$H:$H,'Deductions and Deposits'!$G:$G,D2548,'Deductions and Deposits'!$F:$F,"&lt;="&amp;B2548)+SUMIFS($F$3:F2548,$D$3:D2548,D2548,$C$3:C2548,"Coin Deposit",$E$3:E2548,"")</f>
        <v>0</v>
      </c>
      <c r="AD2548" s="111">
        <f>SUMIFS('Deductions and Deposits'!$D:$D,'Deductions and Deposits'!$C:$C,D2548)+SUMIFS($F:$F,$D:$D,D2548,$C:$C,"Coin Deduction")</f>
        <v>0</v>
      </c>
      <c r="AE2548" s="111">
        <f>Table5[[#This Row],[Column4]]+Table5[[#This Row],[Column14]]+Table5[[#This Row],[Column19]]+Table5[[#This Row],[Column12]]</f>
        <v>0</v>
      </c>
      <c r="AF2548" s="111">
        <f>Table5[[#This Row],[Column5]]+Table5[[#This Row],[Column13]]+Table5[[#This Row],[Column21]]+Table5[[#This Row],[Column18]]</f>
        <v>0</v>
      </c>
      <c r="AG2548" s="111">
        <f t="shared" si="434"/>
        <v>0</v>
      </c>
      <c r="AH2548" s="111">
        <f t="shared" si="435"/>
        <v>0</v>
      </c>
      <c r="AI2548" s="111">
        <f>Table5[[#This Row],[Column17]]-Table5[[#This Row],[Column20]]</f>
        <v>0</v>
      </c>
      <c r="AJ2548" s="111">
        <f t="shared" si="436"/>
        <v>0</v>
      </c>
      <c r="AK2548" s="111">
        <f t="shared" ref="AK2548:AK2611" si="440">AJ2548*T2548</f>
        <v>0</v>
      </c>
      <c r="AL2548" s="111">
        <f t="shared" si="437"/>
        <v>0</v>
      </c>
      <c r="AM2548" s="111" t="str">
        <f t="shared" si="438"/>
        <v/>
      </c>
      <c r="AN2548" s="111" t="str">
        <f t="shared" ca="1" si="439"/>
        <v/>
      </c>
    </row>
    <row r="2549" spans="1:40" ht="20.25" customHeight="1" x14ac:dyDescent="0.3">
      <c r="A2549" s="107"/>
      <c r="B2549" s="144"/>
      <c r="C2549" s="119"/>
      <c r="D2549" s="120"/>
      <c r="E2549" s="119"/>
      <c r="F2549" s="119"/>
      <c r="G2549" s="120"/>
      <c r="H2549" s="119"/>
      <c r="I2549" s="109"/>
      <c r="L2549" s="108"/>
      <c r="M2549" s="108"/>
      <c r="N2549" s="108"/>
      <c r="O2549" s="108"/>
      <c r="P2549" s="108"/>
      <c r="Q2549" s="108"/>
      <c r="R2549" s="108"/>
      <c r="S2549" s="108"/>
      <c r="T2549" s="100">
        <f t="shared" si="430"/>
        <v>0</v>
      </c>
      <c r="U2549" s="111"/>
      <c r="V2549" s="111"/>
      <c r="W2549" s="111">
        <f>SUMIFS($F$3:F2549,$D$3:D2549,D2549,$C$3:C2549,"Buy")+SUMIFS($F$3:F2549,$D$3:D2549,D2549,$C$3:C2549,"Coin Deposit",$E$3:E2549,"&lt;&gt;")</f>
        <v>0</v>
      </c>
      <c r="X2549" s="111">
        <f t="shared" si="431"/>
        <v>0</v>
      </c>
      <c r="Y2549" s="111">
        <f>IF($D2549=Y$1,SUMIFS($H$3:$H2549,$G$3:$G2549,Y$1,$C$3:$C2549,"Sell"),0)</f>
        <v>0</v>
      </c>
      <c r="Z2549" s="111">
        <f t="shared" si="432"/>
        <v>0</v>
      </c>
      <c r="AA2549" s="111">
        <f>IF($D2549=AA$1,SUMIFS($H$3:$H2549,$G$3:$G2549,AA$1,$C$3:$C2549,"Sell"),0)</f>
        <v>0</v>
      </c>
      <c r="AB2549" s="111">
        <f t="shared" si="433"/>
        <v>0</v>
      </c>
      <c r="AC2549" s="111">
        <f>SUMIFS('Deductions and Deposits'!$H:$H,'Deductions and Deposits'!$G:$G,D2549,'Deductions and Deposits'!$F:$F,"&lt;="&amp;B2549)+SUMIFS($F$3:F2549,$D$3:D2549,D2549,$C$3:C2549,"Coin Deposit",$E$3:E2549,"")</f>
        <v>0</v>
      </c>
      <c r="AD2549" s="111">
        <f>SUMIFS('Deductions and Deposits'!$D:$D,'Deductions and Deposits'!$C:$C,D2549)+SUMIFS($F:$F,$D:$D,D2549,$C:$C,"Coin Deduction")</f>
        <v>0</v>
      </c>
      <c r="AE2549" s="111">
        <f>Table5[[#This Row],[Column4]]+Table5[[#This Row],[Column14]]+Table5[[#This Row],[Column19]]+Table5[[#This Row],[Column12]]</f>
        <v>0</v>
      </c>
      <c r="AF2549" s="111">
        <f>Table5[[#This Row],[Column5]]+Table5[[#This Row],[Column13]]+Table5[[#This Row],[Column21]]+Table5[[#This Row],[Column18]]</f>
        <v>0</v>
      </c>
      <c r="AG2549" s="111">
        <f t="shared" si="434"/>
        <v>0</v>
      </c>
      <c r="AH2549" s="111">
        <f t="shared" si="435"/>
        <v>0</v>
      </c>
      <c r="AI2549" s="111">
        <f>Table5[[#This Row],[Column17]]-Table5[[#This Row],[Column20]]</f>
        <v>0</v>
      </c>
      <c r="AJ2549" s="111">
        <f t="shared" si="436"/>
        <v>0</v>
      </c>
      <c r="AK2549" s="111">
        <f t="shared" si="440"/>
        <v>0</v>
      </c>
      <c r="AL2549" s="111">
        <f t="shared" si="437"/>
        <v>0</v>
      </c>
      <c r="AM2549" s="111" t="str">
        <f t="shared" si="438"/>
        <v/>
      </c>
      <c r="AN2549" s="111" t="str">
        <f t="shared" ca="1" si="439"/>
        <v/>
      </c>
    </row>
    <row r="2550" spans="1:40" ht="20.25" customHeight="1" x14ac:dyDescent="0.3">
      <c r="A2550" s="107"/>
      <c r="B2550" s="144"/>
      <c r="C2550" s="119"/>
      <c r="D2550" s="120"/>
      <c r="E2550" s="119"/>
      <c r="F2550" s="119"/>
      <c r="G2550" s="120"/>
      <c r="H2550" s="119"/>
      <c r="I2550" s="109"/>
      <c r="L2550" s="108"/>
      <c r="M2550" s="108"/>
      <c r="N2550" s="108"/>
      <c r="O2550" s="108"/>
      <c r="P2550" s="108"/>
      <c r="Q2550" s="108"/>
      <c r="R2550" s="108"/>
      <c r="S2550" s="108"/>
      <c r="T2550" s="100">
        <f t="shared" si="430"/>
        <v>0</v>
      </c>
      <c r="U2550" s="111"/>
      <c r="V2550" s="111"/>
      <c r="W2550" s="111">
        <f>SUMIFS($F$3:F2550,$D$3:D2550,D2550,$C$3:C2550,"Buy")+SUMIFS($F$3:F2550,$D$3:D2550,D2550,$C$3:C2550,"Coin Deposit",$E$3:E2550,"&lt;&gt;")</f>
        <v>0</v>
      </c>
      <c r="X2550" s="111">
        <f t="shared" si="431"/>
        <v>0</v>
      </c>
      <c r="Y2550" s="111">
        <f>IF($D2550=Y$1,SUMIFS($H$3:$H2550,$G$3:$G2550,Y$1,$C$3:$C2550,"Sell"),0)</f>
        <v>0</v>
      </c>
      <c r="Z2550" s="111">
        <f t="shared" si="432"/>
        <v>0</v>
      </c>
      <c r="AA2550" s="111">
        <f>IF($D2550=AA$1,SUMIFS($H$3:$H2550,$G$3:$G2550,AA$1,$C$3:$C2550,"Sell"),0)</f>
        <v>0</v>
      </c>
      <c r="AB2550" s="111">
        <f t="shared" si="433"/>
        <v>0</v>
      </c>
      <c r="AC2550" s="111">
        <f>SUMIFS('Deductions and Deposits'!$H:$H,'Deductions and Deposits'!$G:$G,D2550,'Deductions and Deposits'!$F:$F,"&lt;="&amp;B2550)+SUMIFS($F$3:F2550,$D$3:D2550,D2550,$C$3:C2550,"Coin Deposit",$E$3:E2550,"")</f>
        <v>0</v>
      </c>
      <c r="AD2550" s="111">
        <f>SUMIFS('Deductions and Deposits'!$D:$D,'Deductions and Deposits'!$C:$C,D2550)+SUMIFS($F:$F,$D:$D,D2550,$C:$C,"Coin Deduction")</f>
        <v>0</v>
      </c>
      <c r="AE2550" s="111">
        <f>Table5[[#This Row],[Column4]]+Table5[[#This Row],[Column14]]+Table5[[#This Row],[Column19]]+Table5[[#This Row],[Column12]]</f>
        <v>0</v>
      </c>
      <c r="AF2550" s="111">
        <f>Table5[[#This Row],[Column5]]+Table5[[#This Row],[Column13]]+Table5[[#This Row],[Column21]]+Table5[[#This Row],[Column18]]</f>
        <v>0</v>
      </c>
      <c r="AG2550" s="111">
        <f t="shared" si="434"/>
        <v>0</v>
      </c>
      <c r="AH2550" s="111">
        <f t="shared" si="435"/>
        <v>0</v>
      </c>
      <c r="AI2550" s="111">
        <f>Table5[[#This Row],[Column17]]-Table5[[#This Row],[Column20]]</f>
        <v>0</v>
      </c>
      <c r="AJ2550" s="111">
        <f t="shared" si="436"/>
        <v>0</v>
      </c>
      <c r="AK2550" s="111">
        <f t="shared" si="440"/>
        <v>0</v>
      </c>
      <c r="AL2550" s="111">
        <f t="shared" si="437"/>
        <v>0</v>
      </c>
      <c r="AM2550" s="111" t="str">
        <f t="shared" si="438"/>
        <v/>
      </c>
      <c r="AN2550" s="111" t="str">
        <f t="shared" ca="1" si="439"/>
        <v/>
      </c>
    </row>
    <row r="2551" spans="1:40" ht="20.25" customHeight="1" x14ac:dyDescent="0.3">
      <c r="A2551" s="107"/>
      <c r="B2551" s="144"/>
      <c r="C2551" s="119"/>
      <c r="D2551" s="120"/>
      <c r="E2551" s="119"/>
      <c r="F2551" s="119"/>
      <c r="G2551" s="120"/>
      <c r="H2551" s="119"/>
      <c r="I2551" s="109"/>
      <c r="L2551" s="108"/>
      <c r="M2551" s="108"/>
      <c r="N2551" s="108"/>
      <c r="O2551" s="108"/>
      <c r="P2551" s="108"/>
      <c r="Q2551" s="108"/>
      <c r="R2551" s="108"/>
      <c r="S2551" s="108"/>
      <c r="T2551" s="100">
        <f t="shared" si="430"/>
        <v>0</v>
      </c>
      <c r="U2551" s="111"/>
      <c r="V2551" s="111"/>
      <c r="W2551" s="111">
        <f>SUMIFS($F$3:F2551,$D$3:D2551,D2551,$C$3:C2551,"Buy")+SUMIFS($F$3:F2551,$D$3:D2551,D2551,$C$3:C2551,"Coin Deposit",$E$3:E2551,"&lt;&gt;")</f>
        <v>0</v>
      </c>
      <c r="X2551" s="111">
        <f t="shared" si="431"/>
        <v>0</v>
      </c>
      <c r="Y2551" s="111">
        <f>IF($D2551=Y$1,SUMIFS($H$3:$H2551,$G$3:$G2551,Y$1,$C$3:$C2551,"Sell"),0)</f>
        <v>0</v>
      </c>
      <c r="Z2551" s="111">
        <f t="shared" si="432"/>
        <v>0</v>
      </c>
      <c r="AA2551" s="111">
        <f>IF($D2551=AA$1,SUMIFS($H$3:$H2551,$G$3:$G2551,AA$1,$C$3:$C2551,"Sell"),0)</f>
        <v>0</v>
      </c>
      <c r="AB2551" s="111">
        <f t="shared" si="433"/>
        <v>0</v>
      </c>
      <c r="AC2551" s="111">
        <f>SUMIFS('Deductions and Deposits'!$H:$H,'Deductions and Deposits'!$G:$G,D2551,'Deductions and Deposits'!$F:$F,"&lt;="&amp;B2551)+SUMIFS($F$3:F2551,$D$3:D2551,D2551,$C$3:C2551,"Coin Deposit",$E$3:E2551,"")</f>
        <v>0</v>
      </c>
      <c r="AD2551" s="111">
        <f>SUMIFS('Deductions and Deposits'!$D:$D,'Deductions and Deposits'!$C:$C,D2551)+SUMIFS($F:$F,$D:$D,D2551,$C:$C,"Coin Deduction")</f>
        <v>0</v>
      </c>
      <c r="AE2551" s="111">
        <f>Table5[[#This Row],[Column4]]+Table5[[#This Row],[Column14]]+Table5[[#This Row],[Column19]]+Table5[[#This Row],[Column12]]</f>
        <v>0</v>
      </c>
      <c r="AF2551" s="111">
        <f>Table5[[#This Row],[Column5]]+Table5[[#This Row],[Column13]]+Table5[[#This Row],[Column21]]+Table5[[#This Row],[Column18]]</f>
        <v>0</v>
      </c>
      <c r="AG2551" s="111">
        <f t="shared" si="434"/>
        <v>0</v>
      </c>
      <c r="AH2551" s="111">
        <f t="shared" si="435"/>
        <v>0</v>
      </c>
      <c r="AI2551" s="111">
        <f>Table5[[#This Row],[Column17]]-Table5[[#This Row],[Column20]]</f>
        <v>0</v>
      </c>
      <c r="AJ2551" s="111">
        <f t="shared" si="436"/>
        <v>0</v>
      </c>
      <c r="AK2551" s="111">
        <f t="shared" si="440"/>
        <v>0</v>
      </c>
      <c r="AL2551" s="111">
        <f t="shared" si="437"/>
        <v>0</v>
      </c>
      <c r="AM2551" s="111" t="str">
        <f t="shared" si="438"/>
        <v/>
      </c>
      <c r="AN2551" s="111" t="str">
        <f t="shared" ca="1" si="439"/>
        <v/>
      </c>
    </row>
    <row r="2552" spans="1:40" ht="20.25" customHeight="1" x14ac:dyDescent="0.3">
      <c r="A2552" s="107"/>
      <c r="B2552" s="144"/>
      <c r="C2552" s="119"/>
      <c r="D2552" s="120"/>
      <c r="E2552" s="119"/>
      <c r="F2552" s="119"/>
      <c r="G2552" s="120"/>
      <c r="H2552" s="119"/>
      <c r="I2552" s="109"/>
      <c r="L2552" s="108"/>
      <c r="M2552" s="108"/>
      <c r="N2552" s="108"/>
      <c r="O2552" s="108"/>
      <c r="P2552" s="108"/>
      <c r="Q2552" s="108"/>
      <c r="R2552" s="108"/>
      <c r="S2552" s="108"/>
      <c r="T2552" s="100">
        <f t="shared" si="430"/>
        <v>0</v>
      </c>
      <c r="U2552" s="111"/>
      <c r="V2552" s="111"/>
      <c r="W2552" s="111">
        <f>SUMIFS($F$3:F2552,$D$3:D2552,D2552,$C$3:C2552,"Buy")+SUMIFS($F$3:F2552,$D$3:D2552,D2552,$C$3:C2552,"Coin Deposit",$E$3:E2552,"&lt;&gt;")</f>
        <v>0</v>
      </c>
      <c r="X2552" s="111">
        <f t="shared" si="431"/>
        <v>0</v>
      </c>
      <c r="Y2552" s="111">
        <f>IF($D2552=Y$1,SUMIFS($H$3:$H2552,$G$3:$G2552,Y$1,$C$3:$C2552,"Sell"),0)</f>
        <v>0</v>
      </c>
      <c r="Z2552" s="111">
        <f t="shared" si="432"/>
        <v>0</v>
      </c>
      <c r="AA2552" s="111">
        <f>IF($D2552=AA$1,SUMIFS($H$3:$H2552,$G$3:$G2552,AA$1,$C$3:$C2552,"Sell"),0)</f>
        <v>0</v>
      </c>
      <c r="AB2552" s="111">
        <f t="shared" si="433"/>
        <v>0</v>
      </c>
      <c r="AC2552" s="111">
        <f>SUMIFS('Deductions and Deposits'!$H:$H,'Deductions and Deposits'!$G:$G,D2552,'Deductions and Deposits'!$F:$F,"&lt;="&amp;B2552)+SUMIFS($F$3:F2552,$D$3:D2552,D2552,$C$3:C2552,"Coin Deposit",$E$3:E2552,"")</f>
        <v>0</v>
      </c>
      <c r="AD2552" s="111">
        <f>SUMIFS('Deductions and Deposits'!$D:$D,'Deductions and Deposits'!$C:$C,D2552)+SUMIFS($F:$F,$D:$D,D2552,$C:$C,"Coin Deduction")</f>
        <v>0</v>
      </c>
      <c r="AE2552" s="111">
        <f>Table5[[#This Row],[Column4]]+Table5[[#This Row],[Column14]]+Table5[[#This Row],[Column19]]+Table5[[#This Row],[Column12]]</f>
        <v>0</v>
      </c>
      <c r="AF2552" s="111">
        <f>Table5[[#This Row],[Column5]]+Table5[[#This Row],[Column13]]+Table5[[#This Row],[Column21]]+Table5[[#This Row],[Column18]]</f>
        <v>0</v>
      </c>
      <c r="AG2552" s="111">
        <f t="shared" si="434"/>
        <v>0</v>
      </c>
      <c r="AH2552" s="111">
        <f t="shared" si="435"/>
        <v>0</v>
      </c>
      <c r="AI2552" s="111">
        <f>Table5[[#This Row],[Column17]]-Table5[[#This Row],[Column20]]</f>
        <v>0</v>
      </c>
      <c r="AJ2552" s="111">
        <f t="shared" si="436"/>
        <v>0</v>
      </c>
      <c r="AK2552" s="111">
        <f t="shared" si="440"/>
        <v>0</v>
      </c>
      <c r="AL2552" s="111">
        <f t="shared" si="437"/>
        <v>0</v>
      </c>
      <c r="AM2552" s="111" t="str">
        <f t="shared" si="438"/>
        <v/>
      </c>
      <c r="AN2552" s="111" t="str">
        <f t="shared" ca="1" si="439"/>
        <v/>
      </c>
    </row>
    <row r="2553" spans="1:40" ht="20.25" customHeight="1" x14ac:dyDescent="0.3">
      <c r="A2553" s="107"/>
      <c r="B2553" s="144"/>
      <c r="C2553" s="119"/>
      <c r="D2553" s="120"/>
      <c r="E2553" s="119"/>
      <c r="F2553" s="119"/>
      <c r="G2553" s="120"/>
      <c r="H2553" s="119"/>
      <c r="I2553" s="109"/>
      <c r="L2553" s="108"/>
      <c r="M2553" s="108"/>
      <c r="N2553" s="108"/>
      <c r="O2553" s="108"/>
      <c r="P2553" s="108"/>
      <c r="Q2553" s="108"/>
      <c r="R2553" s="108"/>
      <c r="S2553" s="108"/>
      <c r="T2553" s="100">
        <f t="shared" si="430"/>
        <v>0</v>
      </c>
      <c r="U2553" s="111"/>
      <c r="V2553" s="111"/>
      <c r="W2553" s="111">
        <f>SUMIFS($F$3:F2553,$D$3:D2553,D2553,$C$3:C2553,"Buy")+SUMIFS($F$3:F2553,$D$3:D2553,D2553,$C$3:C2553,"Coin Deposit",$E$3:E2553,"&lt;&gt;")</f>
        <v>0</v>
      </c>
      <c r="X2553" s="111">
        <f t="shared" si="431"/>
        <v>0</v>
      </c>
      <c r="Y2553" s="111">
        <f>IF($D2553=Y$1,SUMIFS($H$3:$H2553,$G$3:$G2553,Y$1,$C$3:$C2553,"Sell"),0)</f>
        <v>0</v>
      </c>
      <c r="Z2553" s="111">
        <f t="shared" si="432"/>
        <v>0</v>
      </c>
      <c r="AA2553" s="111">
        <f>IF($D2553=AA$1,SUMIFS($H$3:$H2553,$G$3:$G2553,AA$1,$C$3:$C2553,"Sell"),0)</f>
        <v>0</v>
      </c>
      <c r="AB2553" s="111">
        <f t="shared" si="433"/>
        <v>0</v>
      </c>
      <c r="AC2553" s="111">
        <f>SUMIFS('Deductions and Deposits'!$H:$H,'Deductions and Deposits'!$G:$G,D2553,'Deductions and Deposits'!$F:$F,"&lt;="&amp;B2553)+SUMIFS($F$3:F2553,$D$3:D2553,D2553,$C$3:C2553,"Coin Deposit",$E$3:E2553,"")</f>
        <v>0</v>
      </c>
      <c r="AD2553" s="111">
        <f>SUMIFS('Deductions and Deposits'!$D:$D,'Deductions and Deposits'!$C:$C,D2553)+SUMIFS($F:$F,$D:$D,D2553,$C:$C,"Coin Deduction")</f>
        <v>0</v>
      </c>
      <c r="AE2553" s="111">
        <f>Table5[[#This Row],[Column4]]+Table5[[#This Row],[Column14]]+Table5[[#This Row],[Column19]]+Table5[[#This Row],[Column12]]</f>
        <v>0</v>
      </c>
      <c r="AF2553" s="111">
        <f>Table5[[#This Row],[Column5]]+Table5[[#This Row],[Column13]]+Table5[[#This Row],[Column21]]+Table5[[#This Row],[Column18]]</f>
        <v>0</v>
      </c>
      <c r="AG2553" s="111">
        <f t="shared" si="434"/>
        <v>0</v>
      </c>
      <c r="AH2553" s="111">
        <f t="shared" si="435"/>
        <v>0</v>
      </c>
      <c r="AI2553" s="111">
        <f>Table5[[#This Row],[Column17]]-Table5[[#This Row],[Column20]]</f>
        <v>0</v>
      </c>
      <c r="AJ2553" s="111">
        <f t="shared" si="436"/>
        <v>0</v>
      </c>
      <c r="AK2553" s="111">
        <f t="shared" si="440"/>
        <v>0</v>
      </c>
      <c r="AL2553" s="111">
        <f t="shared" si="437"/>
        <v>0</v>
      </c>
      <c r="AM2553" s="111" t="str">
        <f t="shared" si="438"/>
        <v/>
      </c>
      <c r="AN2553" s="111" t="str">
        <f t="shared" ca="1" si="439"/>
        <v/>
      </c>
    </row>
    <row r="2554" spans="1:40" ht="20.25" customHeight="1" x14ac:dyDescent="0.3">
      <c r="A2554" s="107"/>
      <c r="B2554" s="144"/>
      <c r="C2554" s="119"/>
      <c r="D2554" s="120"/>
      <c r="E2554" s="119"/>
      <c r="F2554" s="119"/>
      <c r="G2554" s="120"/>
      <c r="H2554" s="119"/>
      <c r="I2554" s="109"/>
      <c r="L2554" s="108"/>
      <c r="M2554" s="108"/>
      <c r="N2554" s="108"/>
      <c r="O2554" s="108"/>
      <c r="P2554" s="108"/>
      <c r="Q2554" s="108"/>
      <c r="R2554" s="108"/>
      <c r="S2554" s="108"/>
      <c r="T2554" s="100">
        <f t="shared" si="430"/>
        <v>0</v>
      </c>
      <c r="U2554" s="111"/>
      <c r="V2554" s="111"/>
      <c r="W2554" s="111">
        <f>SUMIFS($F$3:F2554,$D$3:D2554,D2554,$C$3:C2554,"Buy")+SUMIFS($F$3:F2554,$D$3:D2554,D2554,$C$3:C2554,"Coin Deposit",$E$3:E2554,"&lt;&gt;")</f>
        <v>0</v>
      </c>
      <c r="X2554" s="111">
        <f t="shared" si="431"/>
        <v>0</v>
      </c>
      <c r="Y2554" s="111">
        <f>IF($D2554=Y$1,SUMIFS($H$3:$H2554,$G$3:$G2554,Y$1,$C$3:$C2554,"Sell"),0)</f>
        <v>0</v>
      </c>
      <c r="Z2554" s="111">
        <f t="shared" si="432"/>
        <v>0</v>
      </c>
      <c r="AA2554" s="111">
        <f>IF($D2554=AA$1,SUMIFS($H$3:$H2554,$G$3:$G2554,AA$1,$C$3:$C2554,"Sell"),0)</f>
        <v>0</v>
      </c>
      <c r="AB2554" s="111">
        <f t="shared" si="433"/>
        <v>0</v>
      </c>
      <c r="AC2554" s="111">
        <f>SUMIFS('Deductions and Deposits'!$H:$H,'Deductions and Deposits'!$G:$G,D2554,'Deductions and Deposits'!$F:$F,"&lt;="&amp;B2554)+SUMIFS($F$3:F2554,$D$3:D2554,D2554,$C$3:C2554,"Coin Deposit",$E$3:E2554,"")</f>
        <v>0</v>
      </c>
      <c r="AD2554" s="111">
        <f>SUMIFS('Deductions and Deposits'!$D:$D,'Deductions and Deposits'!$C:$C,D2554)+SUMIFS($F:$F,$D:$D,D2554,$C:$C,"Coin Deduction")</f>
        <v>0</v>
      </c>
      <c r="AE2554" s="111">
        <f>Table5[[#This Row],[Column4]]+Table5[[#This Row],[Column14]]+Table5[[#This Row],[Column19]]+Table5[[#This Row],[Column12]]</f>
        <v>0</v>
      </c>
      <c r="AF2554" s="111">
        <f>Table5[[#This Row],[Column5]]+Table5[[#This Row],[Column13]]+Table5[[#This Row],[Column21]]+Table5[[#This Row],[Column18]]</f>
        <v>0</v>
      </c>
      <c r="AG2554" s="111">
        <f t="shared" si="434"/>
        <v>0</v>
      </c>
      <c r="AH2554" s="111">
        <f t="shared" si="435"/>
        <v>0</v>
      </c>
      <c r="AI2554" s="111">
        <f>Table5[[#This Row],[Column17]]-Table5[[#This Row],[Column20]]</f>
        <v>0</v>
      </c>
      <c r="AJ2554" s="111">
        <f t="shared" si="436"/>
        <v>0</v>
      </c>
      <c r="AK2554" s="111">
        <f t="shared" si="440"/>
        <v>0</v>
      </c>
      <c r="AL2554" s="111">
        <f t="shared" si="437"/>
        <v>0</v>
      </c>
      <c r="AM2554" s="111" t="str">
        <f t="shared" si="438"/>
        <v/>
      </c>
      <c r="AN2554" s="111" t="str">
        <f t="shared" ca="1" si="439"/>
        <v/>
      </c>
    </row>
    <row r="2555" spans="1:40" ht="20.25" customHeight="1" x14ac:dyDescent="0.3">
      <c r="A2555" s="107"/>
      <c r="B2555" s="144"/>
      <c r="C2555" s="119"/>
      <c r="D2555" s="120"/>
      <c r="E2555" s="119"/>
      <c r="F2555" s="119"/>
      <c r="G2555" s="120"/>
      <c r="H2555" s="119"/>
      <c r="I2555" s="109"/>
      <c r="L2555" s="108"/>
      <c r="M2555" s="108"/>
      <c r="N2555" s="108"/>
      <c r="O2555" s="108"/>
      <c r="P2555" s="108"/>
      <c r="Q2555" s="108"/>
      <c r="R2555" s="108"/>
      <c r="S2555" s="108"/>
      <c r="T2555" s="100">
        <f t="shared" si="430"/>
        <v>0</v>
      </c>
      <c r="U2555" s="111"/>
      <c r="V2555" s="111"/>
      <c r="W2555" s="111">
        <f>SUMIFS($F$3:F2555,$D$3:D2555,D2555,$C$3:C2555,"Buy")+SUMIFS($F$3:F2555,$D$3:D2555,D2555,$C$3:C2555,"Coin Deposit",$E$3:E2555,"&lt;&gt;")</f>
        <v>0</v>
      </c>
      <c r="X2555" s="111">
        <f t="shared" si="431"/>
        <v>0</v>
      </c>
      <c r="Y2555" s="111">
        <f>IF($D2555=Y$1,SUMIFS($H$3:$H2555,$G$3:$G2555,Y$1,$C$3:$C2555,"Sell"),0)</f>
        <v>0</v>
      </c>
      <c r="Z2555" s="111">
        <f t="shared" si="432"/>
        <v>0</v>
      </c>
      <c r="AA2555" s="111">
        <f>IF($D2555=AA$1,SUMIFS($H$3:$H2555,$G$3:$G2555,AA$1,$C$3:$C2555,"Sell"),0)</f>
        <v>0</v>
      </c>
      <c r="AB2555" s="111">
        <f t="shared" si="433"/>
        <v>0</v>
      </c>
      <c r="AC2555" s="111">
        <f>SUMIFS('Deductions and Deposits'!$H:$H,'Deductions and Deposits'!$G:$G,D2555,'Deductions and Deposits'!$F:$F,"&lt;="&amp;B2555)+SUMIFS($F$3:F2555,$D$3:D2555,D2555,$C$3:C2555,"Coin Deposit",$E$3:E2555,"")</f>
        <v>0</v>
      </c>
      <c r="AD2555" s="111">
        <f>SUMIFS('Deductions and Deposits'!$D:$D,'Deductions and Deposits'!$C:$C,D2555)+SUMIFS($F:$F,$D:$D,D2555,$C:$C,"Coin Deduction")</f>
        <v>0</v>
      </c>
      <c r="AE2555" s="111">
        <f>Table5[[#This Row],[Column4]]+Table5[[#This Row],[Column14]]+Table5[[#This Row],[Column19]]+Table5[[#This Row],[Column12]]</f>
        <v>0</v>
      </c>
      <c r="AF2555" s="111">
        <f>Table5[[#This Row],[Column5]]+Table5[[#This Row],[Column13]]+Table5[[#This Row],[Column21]]+Table5[[#This Row],[Column18]]</f>
        <v>0</v>
      </c>
      <c r="AG2555" s="111">
        <f t="shared" si="434"/>
        <v>0</v>
      </c>
      <c r="AH2555" s="111">
        <f t="shared" si="435"/>
        <v>0</v>
      </c>
      <c r="AI2555" s="111">
        <f>Table5[[#This Row],[Column17]]-Table5[[#This Row],[Column20]]</f>
        <v>0</v>
      </c>
      <c r="AJ2555" s="111">
        <f t="shared" si="436"/>
        <v>0</v>
      </c>
      <c r="AK2555" s="111">
        <f t="shared" si="440"/>
        <v>0</v>
      </c>
      <c r="AL2555" s="111">
        <f t="shared" si="437"/>
        <v>0</v>
      </c>
      <c r="AM2555" s="111" t="str">
        <f t="shared" si="438"/>
        <v/>
      </c>
      <c r="AN2555" s="111" t="str">
        <f t="shared" ca="1" si="439"/>
        <v/>
      </c>
    </row>
    <row r="2556" spans="1:40" ht="20.25" customHeight="1" x14ac:dyDescent="0.3">
      <c r="A2556" s="107"/>
      <c r="B2556" s="144"/>
      <c r="C2556" s="119"/>
      <c r="D2556" s="120"/>
      <c r="E2556" s="119"/>
      <c r="F2556" s="119"/>
      <c r="G2556" s="120"/>
      <c r="H2556" s="119"/>
      <c r="I2556" s="109"/>
      <c r="L2556" s="108"/>
      <c r="M2556" s="108"/>
      <c r="N2556" s="108"/>
      <c r="O2556" s="108"/>
      <c r="P2556" s="108"/>
      <c r="Q2556" s="108"/>
      <c r="R2556" s="108"/>
      <c r="S2556" s="108"/>
      <c r="T2556" s="100">
        <f t="shared" si="430"/>
        <v>0</v>
      </c>
      <c r="U2556" s="111"/>
      <c r="V2556" s="111"/>
      <c r="W2556" s="111">
        <f>SUMIFS($F$3:F2556,$D$3:D2556,D2556,$C$3:C2556,"Buy")+SUMIFS($F$3:F2556,$D$3:D2556,D2556,$C$3:C2556,"Coin Deposit",$E$3:E2556,"&lt;&gt;")</f>
        <v>0</v>
      </c>
      <c r="X2556" s="111">
        <f t="shared" si="431"/>
        <v>0</v>
      </c>
      <c r="Y2556" s="111">
        <f>IF($D2556=Y$1,SUMIFS($H$3:$H2556,$G$3:$G2556,Y$1,$C$3:$C2556,"Sell"),0)</f>
        <v>0</v>
      </c>
      <c r="Z2556" s="111">
        <f t="shared" si="432"/>
        <v>0</v>
      </c>
      <c r="AA2556" s="111">
        <f>IF($D2556=AA$1,SUMIFS($H$3:$H2556,$G$3:$G2556,AA$1,$C$3:$C2556,"Sell"),0)</f>
        <v>0</v>
      </c>
      <c r="AB2556" s="111">
        <f t="shared" si="433"/>
        <v>0</v>
      </c>
      <c r="AC2556" s="111">
        <f>SUMIFS('Deductions and Deposits'!$H:$H,'Deductions and Deposits'!$G:$G,D2556,'Deductions and Deposits'!$F:$F,"&lt;="&amp;B2556)+SUMIFS($F$3:F2556,$D$3:D2556,D2556,$C$3:C2556,"Coin Deposit",$E$3:E2556,"")</f>
        <v>0</v>
      </c>
      <c r="AD2556" s="111">
        <f>SUMIFS('Deductions and Deposits'!$D:$D,'Deductions and Deposits'!$C:$C,D2556)+SUMIFS($F:$F,$D:$D,D2556,$C:$C,"Coin Deduction")</f>
        <v>0</v>
      </c>
      <c r="AE2556" s="111">
        <f>Table5[[#This Row],[Column4]]+Table5[[#This Row],[Column14]]+Table5[[#This Row],[Column19]]+Table5[[#This Row],[Column12]]</f>
        <v>0</v>
      </c>
      <c r="AF2556" s="111">
        <f>Table5[[#This Row],[Column5]]+Table5[[#This Row],[Column13]]+Table5[[#This Row],[Column21]]+Table5[[#This Row],[Column18]]</f>
        <v>0</v>
      </c>
      <c r="AG2556" s="111">
        <f t="shared" si="434"/>
        <v>0</v>
      </c>
      <c r="AH2556" s="111">
        <f t="shared" si="435"/>
        <v>0</v>
      </c>
      <c r="AI2556" s="111">
        <f>Table5[[#This Row],[Column17]]-Table5[[#This Row],[Column20]]</f>
        <v>0</v>
      </c>
      <c r="AJ2556" s="111">
        <f t="shared" si="436"/>
        <v>0</v>
      </c>
      <c r="AK2556" s="111">
        <f t="shared" si="440"/>
        <v>0</v>
      </c>
      <c r="AL2556" s="111">
        <f t="shared" si="437"/>
        <v>0</v>
      </c>
      <c r="AM2556" s="111" t="str">
        <f t="shared" si="438"/>
        <v/>
      </c>
      <c r="AN2556" s="111" t="str">
        <f t="shared" ca="1" si="439"/>
        <v/>
      </c>
    </row>
    <row r="2557" spans="1:40" ht="20.25" customHeight="1" x14ac:dyDescent="0.3">
      <c r="A2557" s="107"/>
      <c r="B2557" s="144"/>
      <c r="C2557" s="119"/>
      <c r="D2557" s="120"/>
      <c r="E2557" s="119"/>
      <c r="F2557" s="119"/>
      <c r="G2557" s="120"/>
      <c r="H2557" s="119"/>
      <c r="I2557" s="109"/>
      <c r="L2557" s="108"/>
      <c r="M2557" s="108"/>
      <c r="N2557" s="108"/>
      <c r="O2557" s="108"/>
      <c r="P2557" s="108"/>
      <c r="Q2557" s="108"/>
      <c r="R2557" s="108"/>
      <c r="S2557" s="108"/>
      <c r="T2557" s="100">
        <f t="shared" si="430"/>
        <v>0</v>
      </c>
      <c r="U2557" s="111"/>
      <c r="V2557" s="111"/>
      <c r="W2557" s="111">
        <f>SUMIFS($F$3:F2557,$D$3:D2557,D2557,$C$3:C2557,"Buy")+SUMIFS($F$3:F2557,$D$3:D2557,D2557,$C$3:C2557,"Coin Deposit",$E$3:E2557,"&lt;&gt;")</f>
        <v>0</v>
      </c>
      <c r="X2557" s="111">
        <f t="shared" si="431"/>
        <v>0</v>
      </c>
      <c r="Y2557" s="111">
        <f>IF($D2557=Y$1,SUMIFS($H$3:$H2557,$G$3:$G2557,Y$1,$C$3:$C2557,"Sell"),0)</f>
        <v>0</v>
      </c>
      <c r="Z2557" s="111">
        <f t="shared" si="432"/>
        <v>0</v>
      </c>
      <c r="AA2557" s="111">
        <f>IF($D2557=AA$1,SUMIFS($H$3:$H2557,$G$3:$G2557,AA$1,$C$3:$C2557,"Sell"),0)</f>
        <v>0</v>
      </c>
      <c r="AB2557" s="111">
        <f t="shared" si="433"/>
        <v>0</v>
      </c>
      <c r="AC2557" s="111">
        <f>SUMIFS('Deductions and Deposits'!$H:$H,'Deductions and Deposits'!$G:$G,D2557,'Deductions and Deposits'!$F:$F,"&lt;="&amp;B2557)+SUMIFS($F$3:F2557,$D$3:D2557,D2557,$C$3:C2557,"Coin Deposit",$E$3:E2557,"")</f>
        <v>0</v>
      </c>
      <c r="AD2557" s="111">
        <f>SUMIFS('Deductions and Deposits'!$D:$D,'Deductions and Deposits'!$C:$C,D2557)+SUMIFS($F:$F,$D:$D,D2557,$C:$C,"Coin Deduction")</f>
        <v>0</v>
      </c>
      <c r="AE2557" s="111">
        <f>Table5[[#This Row],[Column4]]+Table5[[#This Row],[Column14]]+Table5[[#This Row],[Column19]]+Table5[[#This Row],[Column12]]</f>
        <v>0</v>
      </c>
      <c r="AF2557" s="111">
        <f>Table5[[#This Row],[Column5]]+Table5[[#This Row],[Column13]]+Table5[[#This Row],[Column21]]+Table5[[#This Row],[Column18]]</f>
        <v>0</v>
      </c>
      <c r="AG2557" s="111">
        <f t="shared" si="434"/>
        <v>0</v>
      </c>
      <c r="AH2557" s="111">
        <f t="shared" si="435"/>
        <v>0</v>
      </c>
      <c r="AI2557" s="111">
        <f>Table5[[#This Row],[Column17]]-Table5[[#This Row],[Column20]]</f>
        <v>0</v>
      </c>
      <c r="AJ2557" s="111">
        <f t="shared" si="436"/>
        <v>0</v>
      </c>
      <c r="AK2557" s="111">
        <f t="shared" si="440"/>
        <v>0</v>
      </c>
      <c r="AL2557" s="111">
        <f t="shared" si="437"/>
        <v>0</v>
      </c>
      <c r="AM2557" s="111" t="str">
        <f t="shared" si="438"/>
        <v/>
      </c>
      <c r="AN2557" s="111" t="str">
        <f t="shared" ca="1" si="439"/>
        <v/>
      </c>
    </row>
    <row r="2558" spans="1:40" ht="20.25" customHeight="1" x14ac:dyDescent="0.3">
      <c r="A2558" s="107"/>
      <c r="B2558" s="144"/>
      <c r="C2558" s="119"/>
      <c r="D2558" s="120"/>
      <c r="E2558" s="119"/>
      <c r="F2558" s="119"/>
      <c r="G2558" s="120"/>
      <c r="H2558" s="119"/>
      <c r="I2558" s="109"/>
      <c r="L2558" s="108"/>
      <c r="M2558" s="108"/>
      <c r="N2558" s="108"/>
      <c r="O2558" s="108"/>
      <c r="P2558" s="108"/>
      <c r="Q2558" s="108"/>
      <c r="R2558" s="108"/>
      <c r="S2558" s="108"/>
      <c r="T2558" s="100">
        <f t="shared" si="430"/>
        <v>0</v>
      </c>
      <c r="U2558" s="111"/>
      <c r="V2558" s="111"/>
      <c r="W2558" s="111">
        <f>SUMIFS($F$3:F2558,$D$3:D2558,D2558,$C$3:C2558,"Buy")+SUMIFS($F$3:F2558,$D$3:D2558,D2558,$C$3:C2558,"Coin Deposit",$E$3:E2558,"&lt;&gt;")</f>
        <v>0</v>
      </c>
      <c r="X2558" s="111">
        <f t="shared" si="431"/>
        <v>0</v>
      </c>
      <c r="Y2558" s="111">
        <f>IF($D2558=Y$1,SUMIFS($H$3:$H2558,$G$3:$G2558,Y$1,$C$3:$C2558,"Sell"),0)</f>
        <v>0</v>
      </c>
      <c r="Z2558" s="111">
        <f t="shared" si="432"/>
        <v>0</v>
      </c>
      <c r="AA2558" s="111">
        <f>IF($D2558=AA$1,SUMIFS($H$3:$H2558,$G$3:$G2558,AA$1,$C$3:$C2558,"Sell"),0)</f>
        <v>0</v>
      </c>
      <c r="AB2558" s="111">
        <f t="shared" si="433"/>
        <v>0</v>
      </c>
      <c r="AC2558" s="111">
        <f>SUMIFS('Deductions and Deposits'!$H:$H,'Deductions and Deposits'!$G:$G,D2558,'Deductions and Deposits'!$F:$F,"&lt;="&amp;B2558)+SUMIFS($F$3:F2558,$D$3:D2558,D2558,$C$3:C2558,"Coin Deposit",$E$3:E2558,"")</f>
        <v>0</v>
      </c>
      <c r="AD2558" s="111">
        <f>SUMIFS('Deductions and Deposits'!$D:$D,'Deductions and Deposits'!$C:$C,D2558)+SUMIFS($F:$F,$D:$D,D2558,$C:$C,"Coin Deduction")</f>
        <v>0</v>
      </c>
      <c r="AE2558" s="111">
        <f>Table5[[#This Row],[Column4]]+Table5[[#This Row],[Column14]]+Table5[[#This Row],[Column19]]+Table5[[#This Row],[Column12]]</f>
        <v>0</v>
      </c>
      <c r="AF2558" s="111">
        <f>Table5[[#This Row],[Column5]]+Table5[[#This Row],[Column13]]+Table5[[#This Row],[Column21]]+Table5[[#This Row],[Column18]]</f>
        <v>0</v>
      </c>
      <c r="AG2558" s="111">
        <f t="shared" si="434"/>
        <v>0</v>
      </c>
      <c r="AH2558" s="111">
        <f t="shared" si="435"/>
        <v>0</v>
      </c>
      <c r="AI2558" s="111">
        <f>Table5[[#This Row],[Column17]]-Table5[[#This Row],[Column20]]</f>
        <v>0</v>
      </c>
      <c r="AJ2558" s="111">
        <f t="shared" si="436"/>
        <v>0</v>
      </c>
      <c r="AK2558" s="111">
        <f t="shared" si="440"/>
        <v>0</v>
      </c>
      <c r="AL2558" s="111">
        <f t="shared" si="437"/>
        <v>0</v>
      </c>
      <c r="AM2558" s="111" t="str">
        <f t="shared" si="438"/>
        <v/>
      </c>
      <c r="AN2558" s="111" t="str">
        <f t="shared" ca="1" si="439"/>
        <v/>
      </c>
    </row>
    <row r="2559" spans="1:40" ht="20.25" customHeight="1" x14ac:dyDescent="0.3">
      <c r="A2559" s="107"/>
      <c r="B2559" s="144"/>
      <c r="C2559" s="119"/>
      <c r="D2559" s="120"/>
      <c r="E2559" s="119"/>
      <c r="F2559" s="119"/>
      <c r="G2559" s="120"/>
      <c r="H2559" s="119"/>
      <c r="I2559" s="109"/>
      <c r="L2559" s="108"/>
      <c r="M2559" s="108"/>
      <c r="N2559" s="108"/>
      <c r="O2559" s="108"/>
      <c r="P2559" s="108"/>
      <c r="Q2559" s="108"/>
      <c r="R2559" s="108"/>
      <c r="S2559" s="108"/>
      <c r="T2559" s="100">
        <f t="shared" si="430"/>
        <v>0</v>
      </c>
      <c r="U2559" s="111"/>
      <c r="V2559" s="111"/>
      <c r="W2559" s="111">
        <f>SUMIFS($F$3:F2559,$D$3:D2559,D2559,$C$3:C2559,"Buy")+SUMIFS($F$3:F2559,$D$3:D2559,D2559,$C$3:C2559,"Coin Deposit",$E$3:E2559,"&lt;&gt;")</f>
        <v>0</v>
      </c>
      <c r="X2559" s="111">
        <f t="shared" si="431"/>
        <v>0</v>
      </c>
      <c r="Y2559" s="111">
        <f>IF($D2559=Y$1,SUMIFS($H$3:$H2559,$G$3:$G2559,Y$1,$C$3:$C2559,"Sell"),0)</f>
        <v>0</v>
      </c>
      <c r="Z2559" s="111">
        <f t="shared" si="432"/>
        <v>0</v>
      </c>
      <c r="AA2559" s="111">
        <f>IF($D2559=AA$1,SUMIFS($H$3:$H2559,$G$3:$G2559,AA$1,$C$3:$C2559,"Sell"),0)</f>
        <v>0</v>
      </c>
      <c r="AB2559" s="111">
        <f t="shared" si="433"/>
        <v>0</v>
      </c>
      <c r="AC2559" s="111">
        <f>SUMIFS('Deductions and Deposits'!$H:$H,'Deductions and Deposits'!$G:$G,D2559,'Deductions and Deposits'!$F:$F,"&lt;="&amp;B2559)+SUMIFS($F$3:F2559,$D$3:D2559,D2559,$C$3:C2559,"Coin Deposit",$E$3:E2559,"")</f>
        <v>0</v>
      </c>
      <c r="AD2559" s="111">
        <f>SUMIFS('Deductions and Deposits'!$D:$D,'Deductions and Deposits'!$C:$C,D2559)+SUMIFS($F:$F,$D:$D,D2559,$C:$C,"Coin Deduction")</f>
        <v>0</v>
      </c>
      <c r="AE2559" s="111">
        <f>Table5[[#This Row],[Column4]]+Table5[[#This Row],[Column14]]+Table5[[#This Row],[Column19]]+Table5[[#This Row],[Column12]]</f>
        <v>0</v>
      </c>
      <c r="AF2559" s="111">
        <f>Table5[[#This Row],[Column5]]+Table5[[#This Row],[Column13]]+Table5[[#This Row],[Column21]]+Table5[[#This Row],[Column18]]</f>
        <v>0</v>
      </c>
      <c r="AG2559" s="111">
        <f t="shared" si="434"/>
        <v>0</v>
      </c>
      <c r="AH2559" s="111">
        <f t="shared" si="435"/>
        <v>0</v>
      </c>
      <c r="AI2559" s="111">
        <f>Table5[[#This Row],[Column17]]-Table5[[#This Row],[Column20]]</f>
        <v>0</v>
      </c>
      <c r="AJ2559" s="111">
        <f t="shared" si="436"/>
        <v>0</v>
      </c>
      <c r="AK2559" s="111">
        <f t="shared" si="440"/>
        <v>0</v>
      </c>
      <c r="AL2559" s="111">
        <f t="shared" si="437"/>
        <v>0</v>
      </c>
      <c r="AM2559" s="111" t="str">
        <f t="shared" si="438"/>
        <v/>
      </c>
      <c r="AN2559" s="111" t="str">
        <f t="shared" ca="1" si="439"/>
        <v/>
      </c>
    </row>
    <row r="2560" spans="1:40" ht="20.25" customHeight="1" x14ac:dyDescent="0.3">
      <c r="A2560" s="107"/>
      <c r="B2560" s="144"/>
      <c r="C2560" s="119"/>
      <c r="D2560" s="120"/>
      <c r="E2560" s="119"/>
      <c r="F2560" s="119"/>
      <c r="G2560" s="120"/>
      <c r="H2560" s="119"/>
      <c r="I2560" s="109"/>
      <c r="L2560" s="108"/>
      <c r="M2560" s="108"/>
      <c r="N2560" s="108"/>
      <c r="O2560" s="108"/>
      <c r="P2560" s="108"/>
      <c r="Q2560" s="108"/>
      <c r="R2560" s="108"/>
      <c r="S2560" s="108"/>
      <c r="T2560" s="100">
        <f t="shared" si="430"/>
        <v>0</v>
      </c>
      <c r="U2560" s="111"/>
      <c r="V2560" s="111"/>
      <c r="W2560" s="111">
        <f>SUMIFS($F$3:F2560,$D$3:D2560,D2560,$C$3:C2560,"Buy")+SUMIFS($F$3:F2560,$D$3:D2560,D2560,$C$3:C2560,"Coin Deposit",$E$3:E2560,"&lt;&gt;")</f>
        <v>0</v>
      </c>
      <c r="X2560" s="111">
        <f t="shared" si="431"/>
        <v>0</v>
      </c>
      <c r="Y2560" s="111">
        <f>IF($D2560=Y$1,SUMIFS($H$3:$H2560,$G$3:$G2560,Y$1,$C$3:$C2560,"Sell"),0)</f>
        <v>0</v>
      </c>
      <c r="Z2560" s="111">
        <f t="shared" si="432"/>
        <v>0</v>
      </c>
      <c r="AA2560" s="111">
        <f>IF($D2560=AA$1,SUMIFS($H$3:$H2560,$G$3:$G2560,AA$1,$C$3:$C2560,"Sell"),0)</f>
        <v>0</v>
      </c>
      <c r="AB2560" s="111">
        <f t="shared" si="433"/>
        <v>0</v>
      </c>
      <c r="AC2560" s="111">
        <f>SUMIFS('Deductions and Deposits'!$H:$H,'Deductions and Deposits'!$G:$G,D2560,'Deductions and Deposits'!$F:$F,"&lt;="&amp;B2560)+SUMIFS($F$3:F2560,$D$3:D2560,D2560,$C$3:C2560,"Coin Deposit",$E$3:E2560,"")</f>
        <v>0</v>
      </c>
      <c r="AD2560" s="111">
        <f>SUMIFS('Deductions and Deposits'!$D:$D,'Deductions and Deposits'!$C:$C,D2560)+SUMIFS($F:$F,$D:$D,D2560,$C:$C,"Coin Deduction")</f>
        <v>0</v>
      </c>
      <c r="AE2560" s="111">
        <f>Table5[[#This Row],[Column4]]+Table5[[#This Row],[Column14]]+Table5[[#This Row],[Column19]]+Table5[[#This Row],[Column12]]</f>
        <v>0</v>
      </c>
      <c r="AF2560" s="111">
        <f>Table5[[#This Row],[Column5]]+Table5[[#This Row],[Column13]]+Table5[[#This Row],[Column21]]+Table5[[#This Row],[Column18]]</f>
        <v>0</v>
      </c>
      <c r="AG2560" s="111">
        <f t="shared" si="434"/>
        <v>0</v>
      </c>
      <c r="AH2560" s="111">
        <f t="shared" si="435"/>
        <v>0</v>
      </c>
      <c r="AI2560" s="111">
        <f>Table5[[#This Row],[Column17]]-Table5[[#This Row],[Column20]]</f>
        <v>0</v>
      </c>
      <c r="AJ2560" s="111">
        <f t="shared" si="436"/>
        <v>0</v>
      </c>
      <c r="AK2560" s="111">
        <f t="shared" si="440"/>
        <v>0</v>
      </c>
      <c r="AL2560" s="111">
        <f t="shared" si="437"/>
        <v>0</v>
      </c>
      <c r="AM2560" s="111" t="str">
        <f t="shared" si="438"/>
        <v/>
      </c>
      <c r="AN2560" s="111" t="str">
        <f t="shared" ca="1" si="439"/>
        <v/>
      </c>
    </row>
    <row r="2561" spans="1:40" ht="20.25" customHeight="1" x14ac:dyDescent="0.3">
      <c r="A2561" s="107"/>
      <c r="B2561" s="144"/>
      <c r="C2561" s="119"/>
      <c r="D2561" s="120"/>
      <c r="E2561" s="119"/>
      <c r="F2561" s="119"/>
      <c r="G2561" s="120"/>
      <c r="H2561" s="119"/>
      <c r="I2561" s="109"/>
      <c r="L2561" s="108"/>
      <c r="M2561" s="108"/>
      <c r="N2561" s="108"/>
      <c r="O2561" s="108"/>
      <c r="P2561" s="108"/>
      <c r="Q2561" s="108"/>
      <c r="R2561" s="108"/>
      <c r="S2561" s="108"/>
      <c r="T2561" s="100">
        <f t="shared" si="430"/>
        <v>0</v>
      </c>
      <c r="U2561" s="111"/>
      <c r="V2561" s="111"/>
      <c r="W2561" s="111">
        <f>SUMIFS($F$3:F2561,$D$3:D2561,D2561,$C$3:C2561,"Buy")+SUMIFS($F$3:F2561,$D$3:D2561,D2561,$C$3:C2561,"Coin Deposit",$E$3:E2561,"&lt;&gt;")</f>
        <v>0</v>
      </c>
      <c r="X2561" s="111">
        <f t="shared" si="431"/>
        <v>0</v>
      </c>
      <c r="Y2561" s="111">
        <f>IF($D2561=Y$1,SUMIFS($H$3:$H2561,$G$3:$G2561,Y$1,$C$3:$C2561,"Sell"),0)</f>
        <v>0</v>
      </c>
      <c r="Z2561" s="111">
        <f t="shared" si="432"/>
        <v>0</v>
      </c>
      <c r="AA2561" s="111">
        <f>IF($D2561=AA$1,SUMIFS($H$3:$H2561,$G$3:$G2561,AA$1,$C$3:$C2561,"Sell"),0)</f>
        <v>0</v>
      </c>
      <c r="AB2561" s="111">
        <f t="shared" si="433"/>
        <v>0</v>
      </c>
      <c r="AC2561" s="111">
        <f>SUMIFS('Deductions and Deposits'!$H:$H,'Deductions and Deposits'!$G:$G,D2561,'Deductions and Deposits'!$F:$F,"&lt;="&amp;B2561)+SUMIFS($F$3:F2561,$D$3:D2561,D2561,$C$3:C2561,"Coin Deposit",$E$3:E2561,"")</f>
        <v>0</v>
      </c>
      <c r="AD2561" s="111">
        <f>SUMIFS('Deductions and Deposits'!$D:$D,'Deductions and Deposits'!$C:$C,D2561)+SUMIFS($F:$F,$D:$D,D2561,$C:$C,"Coin Deduction")</f>
        <v>0</v>
      </c>
      <c r="AE2561" s="111">
        <f>Table5[[#This Row],[Column4]]+Table5[[#This Row],[Column14]]+Table5[[#This Row],[Column19]]+Table5[[#This Row],[Column12]]</f>
        <v>0</v>
      </c>
      <c r="AF2561" s="111">
        <f>Table5[[#This Row],[Column5]]+Table5[[#This Row],[Column13]]+Table5[[#This Row],[Column21]]+Table5[[#This Row],[Column18]]</f>
        <v>0</v>
      </c>
      <c r="AG2561" s="111">
        <f t="shared" si="434"/>
        <v>0</v>
      </c>
      <c r="AH2561" s="111">
        <f t="shared" si="435"/>
        <v>0</v>
      </c>
      <c r="AI2561" s="111">
        <f>Table5[[#This Row],[Column17]]-Table5[[#This Row],[Column20]]</f>
        <v>0</v>
      </c>
      <c r="AJ2561" s="111">
        <f t="shared" si="436"/>
        <v>0</v>
      </c>
      <c r="AK2561" s="111">
        <f t="shared" si="440"/>
        <v>0</v>
      </c>
      <c r="AL2561" s="111">
        <f t="shared" si="437"/>
        <v>0</v>
      </c>
      <c r="AM2561" s="111" t="str">
        <f t="shared" si="438"/>
        <v/>
      </c>
      <c r="AN2561" s="111" t="str">
        <f t="shared" ca="1" si="439"/>
        <v/>
      </c>
    </row>
    <row r="2562" spans="1:40" ht="20.25" customHeight="1" x14ac:dyDescent="0.3">
      <c r="A2562" s="107"/>
      <c r="B2562" s="144"/>
      <c r="C2562" s="119"/>
      <c r="D2562" s="120"/>
      <c r="E2562" s="119"/>
      <c r="F2562" s="119"/>
      <c r="G2562" s="120"/>
      <c r="H2562" s="119"/>
      <c r="I2562" s="109"/>
      <c r="L2562" s="108"/>
      <c r="M2562" s="108"/>
      <c r="N2562" s="108"/>
      <c r="O2562" s="108"/>
      <c r="P2562" s="108"/>
      <c r="Q2562" s="108"/>
      <c r="R2562" s="108"/>
      <c r="S2562" s="108"/>
      <c r="T2562" s="100">
        <f t="shared" si="430"/>
        <v>0</v>
      </c>
      <c r="U2562" s="111"/>
      <c r="V2562" s="111"/>
      <c r="W2562" s="111">
        <f>SUMIFS($F$3:F2562,$D$3:D2562,D2562,$C$3:C2562,"Buy")+SUMIFS($F$3:F2562,$D$3:D2562,D2562,$C$3:C2562,"Coin Deposit",$E$3:E2562,"&lt;&gt;")</f>
        <v>0</v>
      </c>
      <c r="X2562" s="111">
        <f t="shared" si="431"/>
        <v>0</v>
      </c>
      <c r="Y2562" s="111">
        <f>IF($D2562=Y$1,SUMIFS($H$3:$H2562,$G$3:$G2562,Y$1,$C$3:$C2562,"Sell"),0)</f>
        <v>0</v>
      </c>
      <c r="Z2562" s="111">
        <f t="shared" si="432"/>
        <v>0</v>
      </c>
      <c r="AA2562" s="111">
        <f>IF($D2562=AA$1,SUMIFS($H$3:$H2562,$G$3:$G2562,AA$1,$C$3:$C2562,"Sell"),0)</f>
        <v>0</v>
      </c>
      <c r="AB2562" s="111">
        <f t="shared" si="433"/>
        <v>0</v>
      </c>
      <c r="AC2562" s="111">
        <f>SUMIFS('Deductions and Deposits'!$H:$H,'Deductions and Deposits'!$G:$G,D2562,'Deductions and Deposits'!$F:$F,"&lt;="&amp;B2562)+SUMIFS($F$3:F2562,$D$3:D2562,D2562,$C$3:C2562,"Coin Deposit",$E$3:E2562,"")</f>
        <v>0</v>
      </c>
      <c r="AD2562" s="111">
        <f>SUMIFS('Deductions and Deposits'!$D:$D,'Deductions and Deposits'!$C:$C,D2562)+SUMIFS($F:$F,$D:$D,D2562,$C:$C,"Coin Deduction")</f>
        <v>0</v>
      </c>
      <c r="AE2562" s="111">
        <f>Table5[[#This Row],[Column4]]+Table5[[#This Row],[Column14]]+Table5[[#This Row],[Column19]]+Table5[[#This Row],[Column12]]</f>
        <v>0</v>
      </c>
      <c r="AF2562" s="111">
        <f>Table5[[#This Row],[Column5]]+Table5[[#This Row],[Column13]]+Table5[[#This Row],[Column21]]+Table5[[#This Row],[Column18]]</f>
        <v>0</v>
      </c>
      <c r="AG2562" s="111">
        <f t="shared" si="434"/>
        <v>0</v>
      </c>
      <c r="AH2562" s="111">
        <f t="shared" si="435"/>
        <v>0</v>
      </c>
      <c r="AI2562" s="111">
        <f>Table5[[#This Row],[Column17]]-Table5[[#This Row],[Column20]]</f>
        <v>0</v>
      </c>
      <c r="AJ2562" s="111">
        <f t="shared" si="436"/>
        <v>0</v>
      </c>
      <c r="AK2562" s="111">
        <f t="shared" si="440"/>
        <v>0</v>
      </c>
      <c r="AL2562" s="111">
        <f t="shared" si="437"/>
        <v>0</v>
      </c>
      <c r="AM2562" s="111" t="str">
        <f t="shared" si="438"/>
        <v/>
      </c>
      <c r="AN2562" s="111" t="str">
        <f t="shared" ca="1" si="439"/>
        <v/>
      </c>
    </row>
    <row r="2563" spans="1:40" ht="20.25" customHeight="1" x14ac:dyDescent="0.3">
      <c r="A2563" s="107"/>
      <c r="B2563" s="144"/>
      <c r="C2563" s="119"/>
      <c r="D2563" s="120"/>
      <c r="E2563" s="119"/>
      <c r="F2563" s="119"/>
      <c r="G2563" s="120"/>
      <c r="H2563" s="119"/>
      <c r="I2563" s="109"/>
      <c r="L2563" s="108"/>
      <c r="M2563" s="108"/>
      <c r="N2563" s="108"/>
      <c r="O2563" s="108"/>
      <c r="P2563" s="108"/>
      <c r="Q2563" s="108"/>
      <c r="R2563" s="108"/>
      <c r="S2563" s="108"/>
      <c r="T2563" s="100">
        <f t="shared" ref="T2563:T2626" si="441">IF(E2563&lt;&gt;"",E2563,0)</f>
        <v>0</v>
      </c>
      <c r="U2563" s="111"/>
      <c r="V2563" s="111"/>
      <c r="W2563" s="111">
        <f>SUMIFS($F$3:F2563,$D$3:D2563,D2563,$C$3:C2563,"Buy")+SUMIFS($F$3:F2563,$D$3:D2563,D2563,$C$3:C2563,"Coin Deposit",$E$3:E2563,"&lt;&gt;")</f>
        <v>0</v>
      </c>
      <c r="X2563" s="111">
        <f t="shared" ref="X2563:X2626" si="442">IF(OR(C2563="buy",AND(C2563="Coin Deposit",E2563&lt;&gt;"")),SUMIFS($F:$F,$D:$D,D2563,$C:$C,"sell"),0)</f>
        <v>0</v>
      </c>
      <c r="Y2563" s="111">
        <f>IF($D2563=Y$1,SUMIFS($H$3:$H2563,$G$3:$G2563,Y$1,$C$3:$C2563,"Sell"),0)</f>
        <v>0</v>
      </c>
      <c r="Z2563" s="111">
        <f t="shared" ref="Z2563:Z2626" si="443">IF($D2563=Z$1,SUMIFS($H:$H,$G:$G,Z$1,$C:$C,"Buy")+SUMIFS($H:$H,$G:$G,Z$1,$C:$C,"Coin Deposit",$E:$E,"&lt;&gt;"),0)</f>
        <v>0</v>
      </c>
      <c r="AA2563" s="111">
        <f>IF($D2563=AA$1,SUMIFS($H$3:$H2563,$G$3:$G2563,AA$1,$C$3:$C2563,"Sell"),0)</f>
        <v>0</v>
      </c>
      <c r="AB2563" s="111">
        <f t="shared" ref="AB2563:AB2626" si="444">IF($D2563=AB$1,SUMIFS($H:$H,$G:$G,AB$1,$C:$C,"Buy")+SUMIFS($H:$H,$G:$G,AB$1,$C:$C,"Coin Deposit",$E:$E,"&lt;&gt;"),0)</f>
        <v>0</v>
      </c>
      <c r="AC2563" s="111">
        <f>SUMIFS('Deductions and Deposits'!$H:$H,'Deductions and Deposits'!$G:$G,D2563,'Deductions and Deposits'!$F:$F,"&lt;="&amp;B2563)+SUMIFS($F$3:F2563,$D$3:D2563,D2563,$C$3:C2563,"Coin Deposit",$E$3:E2563,"")</f>
        <v>0</v>
      </c>
      <c r="AD2563" s="111">
        <f>SUMIFS('Deductions and Deposits'!$D:$D,'Deductions and Deposits'!$C:$C,D2563)+SUMIFS($F:$F,$D:$D,D2563,$C:$C,"Coin Deduction")</f>
        <v>0</v>
      </c>
      <c r="AE2563" s="111">
        <f>Table5[[#This Row],[Column4]]+Table5[[#This Row],[Column14]]+Table5[[#This Row],[Column19]]+Table5[[#This Row],[Column12]]</f>
        <v>0</v>
      </c>
      <c r="AF2563" s="111">
        <f>Table5[[#This Row],[Column5]]+Table5[[#This Row],[Column13]]+Table5[[#This Row],[Column21]]+Table5[[#This Row],[Column18]]</f>
        <v>0</v>
      </c>
      <c r="AG2563" s="111">
        <f t="shared" ref="AG2563:AG2626" si="445">IF(AND((AC2563+Y2563+AA2563)&gt;AF2563,OR(C2563="buy",AND(C2563="Coin Deposit",E2563&lt;&gt;""))),(AC2563+Y2563+AA2563)-AF2563,0)</f>
        <v>0</v>
      </c>
      <c r="AH2563" s="111">
        <f t="shared" ref="AH2563:AH2626" si="446">IF(AND(AE2563&gt;AF2563,OR(C2563="buy",AND(C2563="Coin Deposit",E2563&lt;&gt;""))),AE2563-AF2563,0)</f>
        <v>0</v>
      </c>
      <c r="AI2563" s="111">
        <f>Table5[[#This Row],[Column17]]-Table5[[#This Row],[Column20]]</f>
        <v>0</v>
      </c>
      <c r="AJ2563" s="111">
        <f t="shared" ref="AJ2563:AJ2626" si="447">IF(AI2563&gt;F2563,F2563,AI2563)</f>
        <v>0</v>
      </c>
      <c r="AK2563" s="111">
        <f t="shared" si="440"/>
        <v>0</v>
      </c>
      <c r="AL2563" s="111">
        <f t="shared" ref="AL2563:AL2626" si="448">IFERROR(SUMIFS($AK:$AK,$D:$D,D2563)/SUMIFS($AJ:$AJ,$D:$D,D2563),0)</f>
        <v>0</v>
      </c>
      <c r="AM2563" s="111" t="str">
        <f t="shared" ref="AM2563:AM2626" si="449">C2563&amp;D2563</f>
        <v/>
      </c>
      <c r="AN2563" s="111" t="str">
        <f t="shared" ref="AN2563:AN2626" ca="1" si="450">OFFSET(AM2563,COUNTA($AM:$AM)-ROW()-(ROW()-ROW($AN$2)-1),)</f>
        <v/>
      </c>
    </row>
    <row r="2564" spans="1:40" ht="20.25" customHeight="1" x14ac:dyDescent="0.3">
      <c r="A2564" s="107"/>
      <c r="B2564" s="144"/>
      <c r="C2564" s="119"/>
      <c r="D2564" s="120"/>
      <c r="E2564" s="119"/>
      <c r="F2564" s="119"/>
      <c r="G2564" s="120"/>
      <c r="H2564" s="119"/>
      <c r="I2564" s="109"/>
      <c r="L2564" s="108"/>
      <c r="M2564" s="108"/>
      <c r="N2564" s="108"/>
      <c r="O2564" s="108"/>
      <c r="P2564" s="108"/>
      <c r="Q2564" s="108"/>
      <c r="R2564" s="108"/>
      <c r="S2564" s="108"/>
      <c r="T2564" s="100">
        <f t="shared" si="441"/>
        <v>0</v>
      </c>
      <c r="U2564" s="111"/>
      <c r="V2564" s="111"/>
      <c r="W2564" s="111">
        <f>SUMIFS($F$3:F2564,$D$3:D2564,D2564,$C$3:C2564,"Buy")+SUMIFS($F$3:F2564,$D$3:D2564,D2564,$C$3:C2564,"Coin Deposit",$E$3:E2564,"&lt;&gt;")</f>
        <v>0</v>
      </c>
      <c r="X2564" s="111">
        <f t="shared" si="442"/>
        <v>0</v>
      </c>
      <c r="Y2564" s="111">
        <f>IF($D2564=Y$1,SUMIFS($H$3:$H2564,$G$3:$G2564,Y$1,$C$3:$C2564,"Sell"),0)</f>
        <v>0</v>
      </c>
      <c r="Z2564" s="111">
        <f t="shared" si="443"/>
        <v>0</v>
      </c>
      <c r="AA2564" s="111">
        <f>IF($D2564=AA$1,SUMIFS($H$3:$H2564,$G$3:$G2564,AA$1,$C$3:$C2564,"Sell"),0)</f>
        <v>0</v>
      </c>
      <c r="AB2564" s="111">
        <f t="shared" si="444"/>
        <v>0</v>
      </c>
      <c r="AC2564" s="111">
        <f>SUMIFS('Deductions and Deposits'!$H:$H,'Deductions and Deposits'!$G:$G,D2564,'Deductions and Deposits'!$F:$F,"&lt;="&amp;B2564)+SUMIFS($F$3:F2564,$D$3:D2564,D2564,$C$3:C2564,"Coin Deposit",$E$3:E2564,"")</f>
        <v>0</v>
      </c>
      <c r="AD2564" s="111">
        <f>SUMIFS('Deductions and Deposits'!$D:$D,'Deductions and Deposits'!$C:$C,D2564)+SUMIFS($F:$F,$D:$D,D2564,$C:$C,"Coin Deduction")</f>
        <v>0</v>
      </c>
      <c r="AE2564" s="111">
        <f>Table5[[#This Row],[Column4]]+Table5[[#This Row],[Column14]]+Table5[[#This Row],[Column19]]+Table5[[#This Row],[Column12]]</f>
        <v>0</v>
      </c>
      <c r="AF2564" s="111">
        <f>Table5[[#This Row],[Column5]]+Table5[[#This Row],[Column13]]+Table5[[#This Row],[Column21]]+Table5[[#This Row],[Column18]]</f>
        <v>0</v>
      </c>
      <c r="AG2564" s="111">
        <f t="shared" si="445"/>
        <v>0</v>
      </c>
      <c r="AH2564" s="111">
        <f t="shared" si="446"/>
        <v>0</v>
      </c>
      <c r="AI2564" s="111">
        <f>Table5[[#This Row],[Column17]]-Table5[[#This Row],[Column20]]</f>
        <v>0</v>
      </c>
      <c r="AJ2564" s="111">
        <f t="shared" si="447"/>
        <v>0</v>
      </c>
      <c r="AK2564" s="111">
        <f t="shared" si="440"/>
        <v>0</v>
      </c>
      <c r="AL2564" s="111">
        <f t="shared" si="448"/>
        <v>0</v>
      </c>
      <c r="AM2564" s="111" t="str">
        <f t="shared" si="449"/>
        <v/>
      </c>
      <c r="AN2564" s="111" t="str">
        <f t="shared" ca="1" si="450"/>
        <v/>
      </c>
    </row>
    <row r="2565" spans="1:40" ht="20.25" customHeight="1" x14ac:dyDescent="0.3">
      <c r="A2565" s="107"/>
      <c r="B2565" s="144"/>
      <c r="C2565" s="119"/>
      <c r="D2565" s="120"/>
      <c r="E2565" s="119"/>
      <c r="F2565" s="119"/>
      <c r="G2565" s="120"/>
      <c r="H2565" s="119"/>
      <c r="I2565" s="109"/>
      <c r="L2565" s="108"/>
      <c r="M2565" s="108"/>
      <c r="N2565" s="108"/>
      <c r="O2565" s="108"/>
      <c r="P2565" s="108"/>
      <c r="Q2565" s="108"/>
      <c r="R2565" s="108"/>
      <c r="S2565" s="108"/>
      <c r="T2565" s="100">
        <f t="shared" si="441"/>
        <v>0</v>
      </c>
      <c r="U2565" s="111"/>
      <c r="V2565" s="111"/>
      <c r="W2565" s="111">
        <f>SUMIFS($F$3:F2565,$D$3:D2565,D2565,$C$3:C2565,"Buy")+SUMIFS($F$3:F2565,$D$3:D2565,D2565,$C$3:C2565,"Coin Deposit",$E$3:E2565,"&lt;&gt;")</f>
        <v>0</v>
      </c>
      <c r="X2565" s="111">
        <f t="shared" si="442"/>
        <v>0</v>
      </c>
      <c r="Y2565" s="111">
        <f>IF($D2565=Y$1,SUMIFS($H$3:$H2565,$G$3:$G2565,Y$1,$C$3:$C2565,"Sell"),0)</f>
        <v>0</v>
      </c>
      <c r="Z2565" s="111">
        <f t="shared" si="443"/>
        <v>0</v>
      </c>
      <c r="AA2565" s="111">
        <f>IF($D2565=AA$1,SUMIFS($H$3:$H2565,$G$3:$G2565,AA$1,$C$3:$C2565,"Sell"),0)</f>
        <v>0</v>
      </c>
      <c r="AB2565" s="111">
        <f t="shared" si="444"/>
        <v>0</v>
      </c>
      <c r="AC2565" s="111">
        <f>SUMIFS('Deductions and Deposits'!$H:$H,'Deductions and Deposits'!$G:$G,D2565,'Deductions and Deposits'!$F:$F,"&lt;="&amp;B2565)+SUMIFS($F$3:F2565,$D$3:D2565,D2565,$C$3:C2565,"Coin Deposit",$E$3:E2565,"")</f>
        <v>0</v>
      </c>
      <c r="AD2565" s="111">
        <f>SUMIFS('Deductions and Deposits'!$D:$D,'Deductions and Deposits'!$C:$C,D2565)+SUMIFS($F:$F,$D:$D,D2565,$C:$C,"Coin Deduction")</f>
        <v>0</v>
      </c>
      <c r="AE2565" s="111">
        <f>Table5[[#This Row],[Column4]]+Table5[[#This Row],[Column14]]+Table5[[#This Row],[Column19]]+Table5[[#This Row],[Column12]]</f>
        <v>0</v>
      </c>
      <c r="AF2565" s="111">
        <f>Table5[[#This Row],[Column5]]+Table5[[#This Row],[Column13]]+Table5[[#This Row],[Column21]]+Table5[[#This Row],[Column18]]</f>
        <v>0</v>
      </c>
      <c r="AG2565" s="111">
        <f t="shared" si="445"/>
        <v>0</v>
      </c>
      <c r="AH2565" s="111">
        <f t="shared" si="446"/>
        <v>0</v>
      </c>
      <c r="AI2565" s="111">
        <f>Table5[[#This Row],[Column17]]-Table5[[#This Row],[Column20]]</f>
        <v>0</v>
      </c>
      <c r="AJ2565" s="111">
        <f t="shared" si="447"/>
        <v>0</v>
      </c>
      <c r="AK2565" s="111">
        <f t="shared" si="440"/>
        <v>0</v>
      </c>
      <c r="AL2565" s="111">
        <f t="shared" si="448"/>
        <v>0</v>
      </c>
      <c r="AM2565" s="111" t="str">
        <f t="shared" si="449"/>
        <v/>
      </c>
      <c r="AN2565" s="111" t="str">
        <f t="shared" ca="1" si="450"/>
        <v/>
      </c>
    </row>
    <row r="2566" spans="1:40" ht="20.25" customHeight="1" x14ac:dyDescent="0.3">
      <c r="A2566" s="107"/>
      <c r="B2566" s="144"/>
      <c r="C2566" s="119"/>
      <c r="D2566" s="120"/>
      <c r="E2566" s="119"/>
      <c r="F2566" s="119"/>
      <c r="G2566" s="120"/>
      <c r="H2566" s="119"/>
      <c r="I2566" s="109"/>
      <c r="L2566" s="108"/>
      <c r="M2566" s="108"/>
      <c r="N2566" s="108"/>
      <c r="O2566" s="108"/>
      <c r="P2566" s="108"/>
      <c r="Q2566" s="108"/>
      <c r="R2566" s="108"/>
      <c r="S2566" s="108"/>
      <c r="T2566" s="100">
        <f t="shared" si="441"/>
        <v>0</v>
      </c>
      <c r="U2566" s="111"/>
      <c r="V2566" s="111"/>
      <c r="W2566" s="111">
        <f>SUMIFS($F$3:F2566,$D$3:D2566,D2566,$C$3:C2566,"Buy")+SUMIFS($F$3:F2566,$D$3:D2566,D2566,$C$3:C2566,"Coin Deposit",$E$3:E2566,"&lt;&gt;")</f>
        <v>0</v>
      </c>
      <c r="X2566" s="111">
        <f t="shared" si="442"/>
        <v>0</v>
      </c>
      <c r="Y2566" s="111">
        <f>IF($D2566=Y$1,SUMIFS($H$3:$H2566,$G$3:$G2566,Y$1,$C$3:$C2566,"Sell"),0)</f>
        <v>0</v>
      </c>
      <c r="Z2566" s="111">
        <f t="shared" si="443"/>
        <v>0</v>
      </c>
      <c r="AA2566" s="111">
        <f>IF($D2566=AA$1,SUMIFS($H$3:$H2566,$G$3:$G2566,AA$1,$C$3:$C2566,"Sell"),0)</f>
        <v>0</v>
      </c>
      <c r="AB2566" s="111">
        <f t="shared" si="444"/>
        <v>0</v>
      </c>
      <c r="AC2566" s="111">
        <f>SUMIFS('Deductions and Deposits'!$H:$H,'Deductions and Deposits'!$G:$G,D2566,'Deductions and Deposits'!$F:$F,"&lt;="&amp;B2566)+SUMIFS($F$3:F2566,$D$3:D2566,D2566,$C$3:C2566,"Coin Deposit",$E$3:E2566,"")</f>
        <v>0</v>
      </c>
      <c r="AD2566" s="111">
        <f>SUMIFS('Deductions and Deposits'!$D:$D,'Deductions and Deposits'!$C:$C,D2566)+SUMIFS($F:$F,$D:$D,D2566,$C:$C,"Coin Deduction")</f>
        <v>0</v>
      </c>
      <c r="AE2566" s="111">
        <f>Table5[[#This Row],[Column4]]+Table5[[#This Row],[Column14]]+Table5[[#This Row],[Column19]]+Table5[[#This Row],[Column12]]</f>
        <v>0</v>
      </c>
      <c r="AF2566" s="111">
        <f>Table5[[#This Row],[Column5]]+Table5[[#This Row],[Column13]]+Table5[[#This Row],[Column21]]+Table5[[#This Row],[Column18]]</f>
        <v>0</v>
      </c>
      <c r="AG2566" s="111">
        <f t="shared" si="445"/>
        <v>0</v>
      </c>
      <c r="AH2566" s="111">
        <f t="shared" si="446"/>
        <v>0</v>
      </c>
      <c r="AI2566" s="111">
        <f>Table5[[#This Row],[Column17]]-Table5[[#This Row],[Column20]]</f>
        <v>0</v>
      </c>
      <c r="AJ2566" s="111">
        <f t="shared" si="447"/>
        <v>0</v>
      </c>
      <c r="AK2566" s="111">
        <f t="shared" si="440"/>
        <v>0</v>
      </c>
      <c r="AL2566" s="111">
        <f t="shared" si="448"/>
        <v>0</v>
      </c>
      <c r="AM2566" s="111" t="str">
        <f t="shared" si="449"/>
        <v/>
      </c>
      <c r="AN2566" s="111" t="str">
        <f t="shared" ca="1" si="450"/>
        <v/>
      </c>
    </row>
    <row r="2567" spans="1:40" ht="20.25" customHeight="1" x14ac:dyDescent="0.3">
      <c r="A2567" s="107"/>
      <c r="B2567" s="144"/>
      <c r="C2567" s="119"/>
      <c r="D2567" s="120"/>
      <c r="E2567" s="119"/>
      <c r="F2567" s="119"/>
      <c r="G2567" s="120"/>
      <c r="H2567" s="119"/>
      <c r="I2567" s="109"/>
      <c r="L2567" s="108"/>
      <c r="M2567" s="108"/>
      <c r="N2567" s="108"/>
      <c r="O2567" s="108"/>
      <c r="P2567" s="108"/>
      <c r="Q2567" s="108"/>
      <c r="R2567" s="108"/>
      <c r="S2567" s="108"/>
      <c r="T2567" s="100">
        <f t="shared" si="441"/>
        <v>0</v>
      </c>
      <c r="U2567" s="111"/>
      <c r="V2567" s="111"/>
      <c r="W2567" s="111">
        <f>SUMIFS($F$3:F2567,$D$3:D2567,D2567,$C$3:C2567,"Buy")+SUMIFS($F$3:F2567,$D$3:D2567,D2567,$C$3:C2567,"Coin Deposit",$E$3:E2567,"&lt;&gt;")</f>
        <v>0</v>
      </c>
      <c r="X2567" s="111">
        <f t="shared" si="442"/>
        <v>0</v>
      </c>
      <c r="Y2567" s="111">
        <f>IF($D2567=Y$1,SUMIFS($H$3:$H2567,$G$3:$G2567,Y$1,$C$3:$C2567,"Sell"),0)</f>
        <v>0</v>
      </c>
      <c r="Z2567" s="111">
        <f t="shared" si="443"/>
        <v>0</v>
      </c>
      <c r="AA2567" s="111">
        <f>IF($D2567=AA$1,SUMIFS($H$3:$H2567,$G$3:$G2567,AA$1,$C$3:$C2567,"Sell"),0)</f>
        <v>0</v>
      </c>
      <c r="AB2567" s="111">
        <f t="shared" si="444"/>
        <v>0</v>
      </c>
      <c r="AC2567" s="111">
        <f>SUMIFS('Deductions and Deposits'!$H:$H,'Deductions and Deposits'!$G:$G,D2567,'Deductions and Deposits'!$F:$F,"&lt;="&amp;B2567)+SUMIFS($F$3:F2567,$D$3:D2567,D2567,$C$3:C2567,"Coin Deposit",$E$3:E2567,"")</f>
        <v>0</v>
      </c>
      <c r="AD2567" s="111">
        <f>SUMIFS('Deductions and Deposits'!$D:$D,'Deductions and Deposits'!$C:$C,D2567)+SUMIFS($F:$F,$D:$D,D2567,$C:$C,"Coin Deduction")</f>
        <v>0</v>
      </c>
      <c r="AE2567" s="111">
        <f>Table5[[#This Row],[Column4]]+Table5[[#This Row],[Column14]]+Table5[[#This Row],[Column19]]+Table5[[#This Row],[Column12]]</f>
        <v>0</v>
      </c>
      <c r="AF2567" s="111">
        <f>Table5[[#This Row],[Column5]]+Table5[[#This Row],[Column13]]+Table5[[#This Row],[Column21]]+Table5[[#This Row],[Column18]]</f>
        <v>0</v>
      </c>
      <c r="AG2567" s="111">
        <f t="shared" si="445"/>
        <v>0</v>
      </c>
      <c r="AH2567" s="111">
        <f t="shared" si="446"/>
        <v>0</v>
      </c>
      <c r="AI2567" s="111">
        <f>Table5[[#This Row],[Column17]]-Table5[[#This Row],[Column20]]</f>
        <v>0</v>
      </c>
      <c r="AJ2567" s="111">
        <f t="shared" si="447"/>
        <v>0</v>
      </c>
      <c r="AK2567" s="111">
        <f t="shared" si="440"/>
        <v>0</v>
      </c>
      <c r="AL2567" s="111">
        <f t="shared" si="448"/>
        <v>0</v>
      </c>
      <c r="AM2567" s="111" t="str">
        <f t="shared" si="449"/>
        <v/>
      </c>
      <c r="AN2567" s="111" t="str">
        <f t="shared" ca="1" si="450"/>
        <v/>
      </c>
    </row>
    <row r="2568" spans="1:40" ht="20.25" customHeight="1" x14ac:dyDescent="0.3">
      <c r="A2568" s="107"/>
      <c r="B2568" s="144"/>
      <c r="C2568" s="119"/>
      <c r="D2568" s="120"/>
      <c r="E2568" s="119"/>
      <c r="F2568" s="119"/>
      <c r="G2568" s="120"/>
      <c r="H2568" s="119"/>
      <c r="I2568" s="109"/>
      <c r="L2568" s="108"/>
      <c r="M2568" s="108"/>
      <c r="N2568" s="108"/>
      <c r="O2568" s="108"/>
      <c r="P2568" s="108"/>
      <c r="Q2568" s="108"/>
      <c r="R2568" s="108"/>
      <c r="S2568" s="108"/>
      <c r="T2568" s="100">
        <f t="shared" si="441"/>
        <v>0</v>
      </c>
      <c r="U2568" s="111"/>
      <c r="V2568" s="111"/>
      <c r="W2568" s="111">
        <f>SUMIFS($F$3:F2568,$D$3:D2568,D2568,$C$3:C2568,"Buy")+SUMIFS($F$3:F2568,$D$3:D2568,D2568,$C$3:C2568,"Coin Deposit",$E$3:E2568,"&lt;&gt;")</f>
        <v>0</v>
      </c>
      <c r="X2568" s="111">
        <f t="shared" si="442"/>
        <v>0</v>
      </c>
      <c r="Y2568" s="111">
        <f>IF($D2568=Y$1,SUMIFS($H$3:$H2568,$G$3:$G2568,Y$1,$C$3:$C2568,"Sell"),0)</f>
        <v>0</v>
      </c>
      <c r="Z2568" s="111">
        <f t="shared" si="443"/>
        <v>0</v>
      </c>
      <c r="AA2568" s="111">
        <f>IF($D2568=AA$1,SUMIFS($H$3:$H2568,$G$3:$G2568,AA$1,$C$3:$C2568,"Sell"),0)</f>
        <v>0</v>
      </c>
      <c r="AB2568" s="111">
        <f t="shared" si="444"/>
        <v>0</v>
      </c>
      <c r="AC2568" s="111">
        <f>SUMIFS('Deductions and Deposits'!$H:$H,'Deductions and Deposits'!$G:$G,D2568,'Deductions and Deposits'!$F:$F,"&lt;="&amp;B2568)+SUMIFS($F$3:F2568,$D$3:D2568,D2568,$C$3:C2568,"Coin Deposit",$E$3:E2568,"")</f>
        <v>0</v>
      </c>
      <c r="AD2568" s="111">
        <f>SUMIFS('Deductions and Deposits'!$D:$D,'Deductions and Deposits'!$C:$C,D2568)+SUMIFS($F:$F,$D:$D,D2568,$C:$C,"Coin Deduction")</f>
        <v>0</v>
      </c>
      <c r="AE2568" s="111">
        <f>Table5[[#This Row],[Column4]]+Table5[[#This Row],[Column14]]+Table5[[#This Row],[Column19]]+Table5[[#This Row],[Column12]]</f>
        <v>0</v>
      </c>
      <c r="AF2568" s="111">
        <f>Table5[[#This Row],[Column5]]+Table5[[#This Row],[Column13]]+Table5[[#This Row],[Column21]]+Table5[[#This Row],[Column18]]</f>
        <v>0</v>
      </c>
      <c r="AG2568" s="111">
        <f t="shared" si="445"/>
        <v>0</v>
      </c>
      <c r="AH2568" s="111">
        <f t="shared" si="446"/>
        <v>0</v>
      </c>
      <c r="AI2568" s="111">
        <f>Table5[[#This Row],[Column17]]-Table5[[#This Row],[Column20]]</f>
        <v>0</v>
      </c>
      <c r="AJ2568" s="111">
        <f t="shared" si="447"/>
        <v>0</v>
      </c>
      <c r="AK2568" s="111">
        <f t="shared" si="440"/>
        <v>0</v>
      </c>
      <c r="AL2568" s="111">
        <f t="shared" si="448"/>
        <v>0</v>
      </c>
      <c r="AM2568" s="111" t="str">
        <f t="shared" si="449"/>
        <v/>
      </c>
      <c r="AN2568" s="111" t="str">
        <f t="shared" ca="1" si="450"/>
        <v/>
      </c>
    </row>
    <row r="2569" spans="1:40" ht="20.25" customHeight="1" x14ac:dyDescent="0.3">
      <c r="A2569" s="107"/>
      <c r="B2569" s="144"/>
      <c r="C2569" s="119"/>
      <c r="D2569" s="120"/>
      <c r="E2569" s="119"/>
      <c r="F2569" s="119"/>
      <c r="G2569" s="120"/>
      <c r="H2569" s="119"/>
      <c r="I2569" s="109"/>
      <c r="L2569" s="108"/>
      <c r="M2569" s="108"/>
      <c r="N2569" s="108"/>
      <c r="O2569" s="108"/>
      <c r="P2569" s="108"/>
      <c r="Q2569" s="108"/>
      <c r="R2569" s="108"/>
      <c r="S2569" s="108"/>
      <c r="T2569" s="100">
        <f t="shared" si="441"/>
        <v>0</v>
      </c>
      <c r="U2569" s="111"/>
      <c r="V2569" s="111"/>
      <c r="W2569" s="111">
        <f>SUMIFS($F$3:F2569,$D$3:D2569,D2569,$C$3:C2569,"Buy")+SUMIFS($F$3:F2569,$D$3:D2569,D2569,$C$3:C2569,"Coin Deposit",$E$3:E2569,"&lt;&gt;")</f>
        <v>0</v>
      </c>
      <c r="X2569" s="111">
        <f t="shared" si="442"/>
        <v>0</v>
      </c>
      <c r="Y2569" s="111">
        <f>IF($D2569=Y$1,SUMIFS($H$3:$H2569,$G$3:$G2569,Y$1,$C$3:$C2569,"Sell"),0)</f>
        <v>0</v>
      </c>
      <c r="Z2569" s="111">
        <f t="shared" si="443"/>
        <v>0</v>
      </c>
      <c r="AA2569" s="111">
        <f>IF($D2569=AA$1,SUMIFS($H$3:$H2569,$G$3:$G2569,AA$1,$C$3:$C2569,"Sell"),0)</f>
        <v>0</v>
      </c>
      <c r="AB2569" s="111">
        <f t="shared" si="444"/>
        <v>0</v>
      </c>
      <c r="AC2569" s="111">
        <f>SUMIFS('Deductions and Deposits'!$H:$H,'Deductions and Deposits'!$G:$G,D2569,'Deductions and Deposits'!$F:$F,"&lt;="&amp;B2569)+SUMIFS($F$3:F2569,$D$3:D2569,D2569,$C$3:C2569,"Coin Deposit",$E$3:E2569,"")</f>
        <v>0</v>
      </c>
      <c r="AD2569" s="111">
        <f>SUMIFS('Deductions and Deposits'!$D:$D,'Deductions and Deposits'!$C:$C,D2569)+SUMIFS($F:$F,$D:$D,D2569,$C:$C,"Coin Deduction")</f>
        <v>0</v>
      </c>
      <c r="AE2569" s="111">
        <f>Table5[[#This Row],[Column4]]+Table5[[#This Row],[Column14]]+Table5[[#This Row],[Column19]]+Table5[[#This Row],[Column12]]</f>
        <v>0</v>
      </c>
      <c r="AF2569" s="111">
        <f>Table5[[#This Row],[Column5]]+Table5[[#This Row],[Column13]]+Table5[[#This Row],[Column21]]+Table5[[#This Row],[Column18]]</f>
        <v>0</v>
      </c>
      <c r="AG2569" s="111">
        <f t="shared" si="445"/>
        <v>0</v>
      </c>
      <c r="AH2569" s="111">
        <f t="shared" si="446"/>
        <v>0</v>
      </c>
      <c r="AI2569" s="111">
        <f>Table5[[#This Row],[Column17]]-Table5[[#This Row],[Column20]]</f>
        <v>0</v>
      </c>
      <c r="AJ2569" s="111">
        <f t="shared" si="447"/>
        <v>0</v>
      </c>
      <c r="AK2569" s="111">
        <f t="shared" si="440"/>
        <v>0</v>
      </c>
      <c r="AL2569" s="111">
        <f t="shared" si="448"/>
        <v>0</v>
      </c>
      <c r="AM2569" s="111" t="str">
        <f t="shared" si="449"/>
        <v/>
      </c>
      <c r="AN2569" s="111" t="str">
        <f t="shared" ca="1" si="450"/>
        <v/>
      </c>
    </row>
    <row r="2570" spans="1:40" ht="20.25" customHeight="1" x14ac:dyDescent="0.3">
      <c r="A2570" s="107"/>
      <c r="B2570" s="144"/>
      <c r="C2570" s="119"/>
      <c r="D2570" s="120"/>
      <c r="E2570" s="119"/>
      <c r="F2570" s="119"/>
      <c r="G2570" s="120"/>
      <c r="H2570" s="119"/>
      <c r="I2570" s="109"/>
      <c r="L2570" s="108"/>
      <c r="M2570" s="108"/>
      <c r="N2570" s="108"/>
      <c r="O2570" s="108"/>
      <c r="P2570" s="108"/>
      <c r="Q2570" s="108"/>
      <c r="R2570" s="108"/>
      <c r="S2570" s="108"/>
      <c r="T2570" s="100">
        <f t="shared" si="441"/>
        <v>0</v>
      </c>
      <c r="U2570" s="111"/>
      <c r="V2570" s="111"/>
      <c r="W2570" s="111">
        <f>SUMIFS($F$3:F2570,$D$3:D2570,D2570,$C$3:C2570,"Buy")+SUMIFS($F$3:F2570,$D$3:D2570,D2570,$C$3:C2570,"Coin Deposit",$E$3:E2570,"&lt;&gt;")</f>
        <v>0</v>
      </c>
      <c r="X2570" s="111">
        <f t="shared" si="442"/>
        <v>0</v>
      </c>
      <c r="Y2570" s="111">
        <f>IF($D2570=Y$1,SUMIFS($H$3:$H2570,$G$3:$G2570,Y$1,$C$3:$C2570,"Sell"),0)</f>
        <v>0</v>
      </c>
      <c r="Z2570" s="111">
        <f t="shared" si="443"/>
        <v>0</v>
      </c>
      <c r="AA2570" s="111">
        <f>IF($D2570=AA$1,SUMIFS($H$3:$H2570,$G$3:$G2570,AA$1,$C$3:$C2570,"Sell"),0)</f>
        <v>0</v>
      </c>
      <c r="AB2570" s="111">
        <f t="shared" si="444"/>
        <v>0</v>
      </c>
      <c r="AC2570" s="111">
        <f>SUMIFS('Deductions and Deposits'!$H:$H,'Deductions and Deposits'!$G:$G,D2570,'Deductions and Deposits'!$F:$F,"&lt;="&amp;B2570)+SUMIFS($F$3:F2570,$D$3:D2570,D2570,$C$3:C2570,"Coin Deposit",$E$3:E2570,"")</f>
        <v>0</v>
      </c>
      <c r="AD2570" s="111">
        <f>SUMIFS('Deductions and Deposits'!$D:$D,'Deductions and Deposits'!$C:$C,D2570)+SUMIFS($F:$F,$D:$D,D2570,$C:$C,"Coin Deduction")</f>
        <v>0</v>
      </c>
      <c r="AE2570" s="111">
        <f>Table5[[#This Row],[Column4]]+Table5[[#This Row],[Column14]]+Table5[[#This Row],[Column19]]+Table5[[#This Row],[Column12]]</f>
        <v>0</v>
      </c>
      <c r="AF2570" s="111">
        <f>Table5[[#This Row],[Column5]]+Table5[[#This Row],[Column13]]+Table5[[#This Row],[Column21]]+Table5[[#This Row],[Column18]]</f>
        <v>0</v>
      </c>
      <c r="AG2570" s="111">
        <f t="shared" si="445"/>
        <v>0</v>
      </c>
      <c r="AH2570" s="111">
        <f t="shared" si="446"/>
        <v>0</v>
      </c>
      <c r="AI2570" s="111">
        <f>Table5[[#This Row],[Column17]]-Table5[[#This Row],[Column20]]</f>
        <v>0</v>
      </c>
      <c r="AJ2570" s="111">
        <f t="shared" si="447"/>
        <v>0</v>
      </c>
      <c r="AK2570" s="111">
        <f t="shared" si="440"/>
        <v>0</v>
      </c>
      <c r="AL2570" s="111">
        <f t="shared" si="448"/>
        <v>0</v>
      </c>
      <c r="AM2570" s="111" t="str">
        <f t="shared" si="449"/>
        <v/>
      </c>
      <c r="AN2570" s="111" t="str">
        <f t="shared" ca="1" si="450"/>
        <v/>
      </c>
    </row>
    <row r="2571" spans="1:40" ht="20.25" customHeight="1" x14ac:dyDescent="0.3">
      <c r="A2571" s="107"/>
      <c r="B2571" s="144"/>
      <c r="C2571" s="119"/>
      <c r="D2571" s="120"/>
      <c r="E2571" s="119"/>
      <c r="F2571" s="119"/>
      <c r="G2571" s="120"/>
      <c r="H2571" s="119"/>
      <c r="I2571" s="109"/>
      <c r="L2571" s="108"/>
      <c r="M2571" s="108"/>
      <c r="N2571" s="108"/>
      <c r="O2571" s="108"/>
      <c r="P2571" s="108"/>
      <c r="Q2571" s="108"/>
      <c r="R2571" s="108"/>
      <c r="S2571" s="108"/>
      <c r="T2571" s="100">
        <f t="shared" si="441"/>
        <v>0</v>
      </c>
      <c r="U2571" s="111"/>
      <c r="V2571" s="111"/>
      <c r="W2571" s="111">
        <f>SUMIFS($F$3:F2571,$D$3:D2571,D2571,$C$3:C2571,"Buy")+SUMIFS($F$3:F2571,$D$3:D2571,D2571,$C$3:C2571,"Coin Deposit",$E$3:E2571,"&lt;&gt;")</f>
        <v>0</v>
      </c>
      <c r="X2571" s="111">
        <f t="shared" si="442"/>
        <v>0</v>
      </c>
      <c r="Y2571" s="111">
        <f>IF($D2571=Y$1,SUMIFS($H$3:$H2571,$G$3:$G2571,Y$1,$C$3:$C2571,"Sell"),0)</f>
        <v>0</v>
      </c>
      <c r="Z2571" s="111">
        <f t="shared" si="443"/>
        <v>0</v>
      </c>
      <c r="AA2571" s="111">
        <f>IF($D2571=AA$1,SUMIFS($H$3:$H2571,$G$3:$G2571,AA$1,$C$3:$C2571,"Sell"),0)</f>
        <v>0</v>
      </c>
      <c r="AB2571" s="111">
        <f t="shared" si="444"/>
        <v>0</v>
      </c>
      <c r="AC2571" s="111">
        <f>SUMIFS('Deductions and Deposits'!$H:$H,'Deductions and Deposits'!$G:$G,D2571,'Deductions and Deposits'!$F:$F,"&lt;="&amp;B2571)+SUMIFS($F$3:F2571,$D$3:D2571,D2571,$C$3:C2571,"Coin Deposit",$E$3:E2571,"")</f>
        <v>0</v>
      </c>
      <c r="AD2571" s="111">
        <f>SUMIFS('Deductions and Deposits'!$D:$D,'Deductions and Deposits'!$C:$C,D2571)+SUMIFS($F:$F,$D:$D,D2571,$C:$C,"Coin Deduction")</f>
        <v>0</v>
      </c>
      <c r="AE2571" s="111">
        <f>Table5[[#This Row],[Column4]]+Table5[[#This Row],[Column14]]+Table5[[#This Row],[Column19]]+Table5[[#This Row],[Column12]]</f>
        <v>0</v>
      </c>
      <c r="AF2571" s="111">
        <f>Table5[[#This Row],[Column5]]+Table5[[#This Row],[Column13]]+Table5[[#This Row],[Column21]]+Table5[[#This Row],[Column18]]</f>
        <v>0</v>
      </c>
      <c r="AG2571" s="111">
        <f t="shared" si="445"/>
        <v>0</v>
      </c>
      <c r="AH2571" s="111">
        <f t="shared" si="446"/>
        <v>0</v>
      </c>
      <c r="AI2571" s="111">
        <f>Table5[[#This Row],[Column17]]-Table5[[#This Row],[Column20]]</f>
        <v>0</v>
      </c>
      <c r="AJ2571" s="111">
        <f t="shared" si="447"/>
        <v>0</v>
      </c>
      <c r="AK2571" s="111">
        <f t="shared" si="440"/>
        <v>0</v>
      </c>
      <c r="AL2571" s="111">
        <f t="shared" si="448"/>
        <v>0</v>
      </c>
      <c r="AM2571" s="111" t="str">
        <f t="shared" si="449"/>
        <v/>
      </c>
      <c r="AN2571" s="111" t="str">
        <f t="shared" ca="1" si="450"/>
        <v/>
      </c>
    </row>
    <row r="2572" spans="1:40" ht="20.25" customHeight="1" x14ac:dyDescent="0.3">
      <c r="A2572" s="107"/>
      <c r="B2572" s="144"/>
      <c r="C2572" s="119"/>
      <c r="D2572" s="120"/>
      <c r="E2572" s="119"/>
      <c r="F2572" s="119"/>
      <c r="G2572" s="120"/>
      <c r="H2572" s="119"/>
      <c r="I2572" s="109"/>
      <c r="L2572" s="108"/>
      <c r="M2572" s="108"/>
      <c r="N2572" s="108"/>
      <c r="O2572" s="108"/>
      <c r="P2572" s="108"/>
      <c r="Q2572" s="108"/>
      <c r="R2572" s="108"/>
      <c r="S2572" s="108"/>
      <c r="T2572" s="100">
        <f t="shared" si="441"/>
        <v>0</v>
      </c>
      <c r="U2572" s="111"/>
      <c r="V2572" s="111"/>
      <c r="W2572" s="111">
        <f>SUMIFS($F$3:F2572,$D$3:D2572,D2572,$C$3:C2572,"Buy")+SUMIFS($F$3:F2572,$D$3:D2572,D2572,$C$3:C2572,"Coin Deposit",$E$3:E2572,"&lt;&gt;")</f>
        <v>0</v>
      </c>
      <c r="X2572" s="111">
        <f t="shared" si="442"/>
        <v>0</v>
      </c>
      <c r="Y2572" s="111">
        <f>IF($D2572=Y$1,SUMIFS($H$3:$H2572,$G$3:$G2572,Y$1,$C$3:$C2572,"Sell"),0)</f>
        <v>0</v>
      </c>
      <c r="Z2572" s="111">
        <f t="shared" si="443"/>
        <v>0</v>
      </c>
      <c r="AA2572" s="111">
        <f>IF($D2572=AA$1,SUMIFS($H$3:$H2572,$G$3:$G2572,AA$1,$C$3:$C2572,"Sell"),0)</f>
        <v>0</v>
      </c>
      <c r="AB2572" s="111">
        <f t="shared" si="444"/>
        <v>0</v>
      </c>
      <c r="AC2572" s="111">
        <f>SUMIFS('Deductions and Deposits'!$H:$H,'Deductions and Deposits'!$G:$G,D2572,'Deductions and Deposits'!$F:$F,"&lt;="&amp;B2572)+SUMIFS($F$3:F2572,$D$3:D2572,D2572,$C$3:C2572,"Coin Deposit",$E$3:E2572,"")</f>
        <v>0</v>
      </c>
      <c r="AD2572" s="111">
        <f>SUMIFS('Deductions and Deposits'!$D:$D,'Deductions and Deposits'!$C:$C,D2572)+SUMIFS($F:$F,$D:$D,D2572,$C:$C,"Coin Deduction")</f>
        <v>0</v>
      </c>
      <c r="AE2572" s="111">
        <f>Table5[[#This Row],[Column4]]+Table5[[#This Row],[Column14]]+Table5[[#This Row],[Column19]]+Table5[[#This Row],[Column12]]</f>
        <v>0</v>
      </c>
      <c r="AF2572" s="111">
        <f>Table5[[#This Row],[Column5]]+Table5[[#This Row],[Column13]]+Table5[[#This Row],[Column21]]+Table5[[#This Row],[Column18]]</f>
        <v>0</v>
      </c>
      <c r="AG2572" s="111">
        <f t="shared" si="445"/>
        <v>0</v>
      </c>
      <c r="AH2572" s="111">
        <f t="shared" si="446"/>
        <v>0</v>
      </c>
      <c r="AI2572" s="111">
        <f>Table5[[#This Row],[Column17]]-Table5[[#This Row],[Column20]]</f>
        <v>0</v>
      </c>
      <c r="AJ2572" s="111">
        <f t="shared" si="447"/>
        <v>0</v>
      </c>
      <c r="AK2572" s="111">
        <f t="shared" si="440"/>
        <v>0</v>
      </c>
      <c r="AL2572" s="111">
        <f t="shared" si="448"/>
        <v>0</v>
      </c>
      <c r="AM2572" s="111" t="str">
        <f t="shared" si="449"/>
        <v/>
      </c>
      <c r="AN2572" s="111" t="str">
        <f t="shared" ca="1" si="450"/>
        <v/>
      </c>
    </row>
    <row r="2573" spans="1:40" ht="20.25" customHeight="1" x14ac:dyDescent="0.3">
      <c r="A2573" s="107"/>
      <c r="B2573" s="144"/>
      <c r="C2573" s="119"/>
      <c r="D2573" s="120"/>
      <c r="E2573" s="119"/>
      <c r="F2573" s="119"/>
      <c r="G2573" s="120"/>
      <c r="H2573" s="119"/>
      <c r="I2573" s="109"/>
      <c r="L2573" s="108"/>
      <c r="M2573" s="108"/>
      <c r="N2573" s="108"/>
      <c r="O2573" s="108"/>
      <c r="P2573" s="108"/>
      <c r="Q2573" s="108"/>
      <c r="R2573" s="108"/>
      <c r="S2573" s="108"/>
      <c r="T2573" s="100">
        <f t="shared" si="441"/>
        <v>0</v>
      </c>
      <c r="U2573" s="111"/>
      <c r="V2573" s="111"/>
      <c r="W2573" s="111">
        <f>SUMIFS($F$3:F2573,$D$3:D2573,D2573,$C$3:C2573,"Buy")+SUMIFS($F$3:F2573,$D$3:D2573,D2573,$C$3:C2573,"Coin Deposit",$E$3:E2573,"&lt;&gt;")</f>
        <v>0</v>
      </c>
      <c r="X2573" s="111">
        <f t="shared" si="442"/>
        <v>0</v>
      </c>
      <c r="Y2573" s="111">
        <f>IF($D2573=Y$1,SUMIFS($H$3:$H2573,$G$3:$G2573,Y$1,$C$3:$C2573,"Sell"),0)</f>
        <v>0</v>
      </c>
      <c r="Z2573" s="111">
        <f t="shared" si="443"/>
        <v>0</v>
      </c>
      <c r="AA2573" s="111">
        <f>IF($D2573=AA$1,SUMIFS($H$3:$H2573,$G$3:$G2573,AA$1,$C$3:$C2573,"Sell"),0)</f>
        <v>0</v>
      </c>
      <c r="AB2573" s="111">
        <f t="shared" si="444"/>
        <v>0</v>
      </c>
      <c r="AC2573" s="111">
        <f>SUMIFS('Deductions and Deposits'!$H:$H,'Deductions and Deposits'!$G:$G,D2573,'Deductions and Deposits'!$F:$F,"&lt;="&amp;B2573)+SUMIFS($F$3:F2573,$D$3:D2573,D2573,$C$3:C2573,"Coin Deposit",$E$3:E2573,"")</f>
        <v>0</v>
      </c>
      <c r="AD2573" s="111">
        <f>SUMIFS('Deductions and Deposits'!$D:$D,'Deductions and Deposits'!$C:$C,D2573)+SUMIFS($F:$F,$D:$D,D2573,$C:$C,"Coin Deduction")</f>
        <v>0</v>
      </c>
      <c r="AE2573" s="111">
        <f>Table5[[#This Row],[Column4]]+Table5[[#This Row],[Column14]]+Table5[[#This Row],[Column19]]+Table5[[#This Row],[Column12]]</f>
        <v>0</v>
      </c>
      <c r="AF2573" s="111">
        <f>Table5[[#This Row],[Column5]]+Table5[[#This Row],[Column13]]+Table5[[#This Row],[Column21]]+Table5[[#This Row],[Column18]]</f>
        <v>0</v>
      </c>
      <c r="AG2573" s="111">
        <f t="shared" si="445"/>
        <v>0</v>
      </c>
      <c r="AH2573" s="111">
        <f t="shared" si="446"/>
        <v>0</v>
      </c>
      <c r="AI2573" s="111">
        <f>Table5[[#This Row],[Column17]]-Table5[[#This Row],[Column20]]</f>
        <v>0</v>
      </c>
      <c r="AJ2573" s="111">
        <f t="shared" si="447"/>
        <v>0</v>
      </c>
      <c r="AK2573" s="111">
        <f t="shared" si="440"/>
        <v>0</v>
      </c>
      <c r="AL2573" s="111">
        <f t="shared" si="448"/>
        <v>0</v>
      </c>
      <c r="AM2573" s="111" t="str">
        <f t="shared" si="449"/>
        <v/>
      </c>
      <c r="AN2573" s="111" t="str">
        <f t="shared" ca="1" si="450"/>
        <v/>
      </c>
    </row>
    <row r="2574" spans="1:40" ht="20.25" customHeight="1" x14ac:dyDescent="0.3">
      <c r="A2574" s="107"/>
      <c r="B2574" s="144"/>
      <c r="C2574" s="119"/>
      <c r="D2574" s="120"/>
      <c r="E2574" s="119"/>
      <c r="F2574" s="119"/>
      <c r="G2574" s="120"/>
      <c r="H2574" s="119"/>
      <c r="I2574" s="109"/>
      <c r="L2574" s="108"/>
      <c r="M2574" s="108"/>
      <c r="N2574" s="108"/>
      <c r="O2574" s="108"/>
      <c r="P2574" s="108"/>
      <c r="Q2574" s="108"/>
      <c r="R2574" s="108"/>
      <c r="S2574" s="108"/>
      <c r="T2574" s="100">
        <f t="shared" si="441"/>
        <v>0</v>
      </c>
      <c r="U2574" s="111"/>
      <c r="V2574" s="111"/>
      <c r="W2574" s="111">
        <f>SUMIFS($F$3:F2574,$D$3:D2574,D2574,$C$3:C2574,"Buy")+SUMIFS($F$3:F2574,$D$3:D2574,D2574,$C$3:C2574,"Coin Deposit",$E$3:E2574,"&lt;&gt;")</f>
        <v>0</v>
      </c>
      <c r="X2574" s="111">
        <f t="shared" si="442"/>
        <v>0</v>
      </c>
      <c r="Y2574" s="111">
        <f>IF($D2574=Y$1,SUMIFS($H$3:$H2574,$G$3:$G2574,Y$1,$C$3:$C2574,"Sell"),0)</f>
        <v>0</v>
      </c>
      <c r="Z2574" s="111">
        <f t="shared" si="443"/>
        <v>0</v>
      </c>
      <c r="AA2574" s="111">
        <f>IF($D2574=AA$1,SUMIFS($H$3:$H2574,$G$3:$G2574,AA$1,$C$3:$C2574,"Sell"),0)</f>
        <v>0</v>
      </c>
      <c r="AB2574" s="111">
        <f t="shared" si="444"/>
        <v>0</v>
      </c>
      <c r="AC2574" s="111">
        <f>SUMIFS('Deductions and Deposits'!$H:$H,'Deductions and Deposits'!$G:$G,D2574,'Deductions and Deposits'!$F:$F,"&lt;="&amp;B2574)+SUMIFS($F$3:F2574,$D$3:D2574,D2574,$C$3:C2574,"Coin Deposit",$E$3:E2574,"")</f>
        <v>0</v>
      </c>
      <c r="AD2574" s="111">
        <f>SUMIFS('Deductions and Deposits'!$D:$D,'Deductions and Deposits'!$C:$C,D2574)+SUMIFS($F:$F,$D:$D,D2574,$C:$C,"Coin Deduction")</f>
        <v>0</v>
      </c>
      <c r="AE2574" s="111">
        <f>Table5[[#This Row],[Column4]]+Table5[[#This Row],[Column14]]+Table5[[#This Row],[Column19]]+Table5[[#This Row],[Column12]]</f>
        <v>0</v>
      </c>
      <c r="AF2574" s="111">
        <f>Table5[[#This Row],[Column5]]+Table5[[#This Row],[Column13]]+Table5[[#This Row],[Column21]]+Table5[[#This Row],[Column18]]</f>
        <v>0</v>
      </c>
      <c r="AG2574" s="111">
        <f t="shared" si="445"/>
        <v>0</v>
      </c>
      <c r="AH2574" s="111">
        <f t="shared" si="446"/>
        <v>0</v>
      </c>
      <c r="AI2574" s="111">
        <f>Table5[[#This Row],[Column17]]-Table5[[#This Row],[Column20]]</f>
        <v>0</v>
      </c>
      <c r="AJ2574" s="111">
        <f t="shared" si="447"/>
        <v>0</v>
      </c>
      <c r="AK2574" s="111">
        <f t="shared" si="440"/>
        <v>0</v>
      </c>
      <c r="AL2574" s="111">
        <f t="shared" si="448"/>
        <v>0</v>
      </c>
      <c r="AM2574" s="111" t="str">
        <f t="shared" si="449"/>
        <v/>
      </c>
      <c r="AN2574" s="111" t="str">
        <f t="shared" ca="1" si="450"/>
        <v/>
      </c>
    </row>
    <row r="2575" spans="1:40" ht="20.25" customHeight="1" x14ac:dyDescent="0.3">
      <c r="A2575" s="107"/>
      <c r="B2575" s="144"/>
      <c r="C2575" s="119"/>
      <c r="D2575" s="120"/>
      <c r="E2575" s="119"/>
      <c r="F2575" s="119"/>
      <c r="G2575" s="120"/>
      <c r="H2575" s="119"/>
      <c r="I2575" s="109"/>
      <c r="L2575" s="108"/>
      <c r="M2575" s="108"/>
      <c r="N2575" s="108"/>
      <c r="O2575" s="108"/>
      <c r="P2575" s="108"/>
      <c r="Q2575" s="108"/>
      <c r="R2575" s="108"/>
      <c r="S2575" s="108"/>
      <c r="T2575" s="100">
        <f t="shared" si="441"/>
        <v>0</v>
      </c>
      <c r="U2575" s="111"/>
      <c r="V2575" s="111"/>
      <c r="W2575" s="111">
        <f>SUMIFS($F$3:F2575,$D$3:D2575,D2575,$C$3:C2575,"Buy")+SUMIFS($F$3:F2575,$D$3:D2575,D2575,$C$3:C2575,"Coin Deposit",$E$3:E2575,"&lt;&gt;")</f>
        <v>0</v>
      </c>
      <c r="X2575" s="111">
        <f t="shared" si="442"/>
        <v>0</v>
      </c>
      <c r="Y2575" s="111">
        <f>IF($D2575=Y$1,SUMIFS($H$3:$H2575,$G$3:$G2575,Y$1,$C$3:$C2575,"Sell"),0)</f>
        <v>0</v>
      </c>
      <c r="Z2575" s="111">
        <f t="shared" si="443"/>
        <v>0</v>
      </c>
      <c r="AA2575" s="111">
        <f>IF($D2575=AA$1,SUMIFS($H$3:$H2575,$G$3:$G2575,AA$1,$C$3:$C2575,"Sell"),0)</f>
        <v>0</v>
      </c>
      <c r="AB2575" s="111">
        <f t="shared" si="444"/>
        <v>0</v>
      </c>
      <c r="AC2575" s="111">
        <f>SUMIFS('Deductions and Deposits'!$H:$H,'Deductions and Deposits'!$G:$G,D2575,'Deductions and Deposits'!$F:$F,"&lt;="&amp;B2575)+SUMIFS($F$3:F2575,$D$3:D2575,D2575,$C$3:C2575,"Coin Deposit",$E$3:E2575,"")</f>
        <v>0</v>
      </c>
      <c r="AD2575" s="111">
        <f>SUMIFS('Deductions and Deposits'!$D:$D,'Deductions and Deposits'!$C:$C,D2575)+SUMIFS($F:$F,$D:$D,D2575,$C:$C,"Coin Deduction")</f>
        <v>0</v>
      </c>
      <c r="AE2575" s="111">
        <f>Table5[[#This Row],[Column4]]+Table5[[#This Row],[Column14]]+Table5[[#This Row],[Column19]]+Table5[[#This Row],[Column12]]</f>
        <v>0</v>
      </c>
      <c r="AF2575" s="111">
        <f>Table5[[#This Row],[Column5]]+Table5[[#This Row],[Column13]]+Table5[[#This Row],[Column21]]+Table5[[#This Row],[Column18]]</f>
        <v>0</v>
      </c>
      <c r="AG2575" s="111">
        <f t="shared" si="445"/>
        <v>0</v>
      </c>
      <c r="AH2575" s="111">
        <f t="shared" si="446"/>
        <v>0</v>
      </c>
      <c r="AI2575" s="111">
        <f>Table5[[#This Row],[Column17]]-Table5[[#This Row],[Column20]]</f>
        <v>0</v>
      </c>
      <c r="AJ2575" s="111">
        <f t="shared" si="447"/>
        <v>0</v>
      </c>
      <c r="AK2575" s="111">
        <f t="shared" si="440"/>
        <v>0</v>
      </c>
      <c r="AL2575" s="111">
        <f t="shared" si="448"/>
        <v>0</v>
      </c>
      <c r="AM2575" s="111" t="str">
        <f t="shared" si="449"/>
        <v/>
      </c>
      <c r="AN2575" s="111" t="str">
        <f t="shared" ca="1" si="450"/>
        <v/>
      </c>
    </row>
    <row r="2576" spans="1:40" ht="20.25" customHeight="1" x14ac:dyDescent="0.3">
      <c r="A2576" s="107"/>
      <c r="B2576" s="144"/>
      <c r="C2576" s="119"/>
      <c r="D2576" s="120"/>
      <c r="E2576" s="119"/>
      <c r="F2576" s="119"/>
      <c r="G2576" s="120"/>
      <c r="H2576" s="119"/>
      <c r="I2576" s="109"/>
      <c r="L2576" s="108"/>
      <c r="M2576" s="108"/>
      <c r="N2576" s="108"/>
      <c r="O2576" s="108"/>
      <c r="P2576" s="108"/>
      <c r="Q2576" s="108"/>
      <c r="R2576" s="108"/>
      <c r="S2576" s="108"/>
      <c r="T2576" s="100">
        <f t="shared" si="441"/>
        <v>0</v>
      </c>
      <c r="U2576" s="111"/>
      <c r="V2576" s="111"/>
      <c r="W2576" s="111">
        <f>SUMIFS($F$3:F2576,$D$3:D2576,D2576,$C$3:C2576,"Buy")+SUMIFS($F$3:F2576,$D$3:D2576,D2576,$C$3:C2576,"Coin Deposit",$E$3:E2576,"&lt;&gt;")</f>
        <v>0</v>
      </c>
      <c r="X2576" s="111">
        <f t="shared" si="442"/>
        <v>0</v>
      </c>
      <c r="Y2576" s="111">
        <f>IF($D2576=Y$1,SUMIFS($H$3:$H2576,$G$3:$G2576,Y$1,$C$3:$C2576,"Sell"),0)</f>
        <v>0</v>
      </c>
      <c r="Z2576" s="111">
        <f t="shared" si="443"/>
        <v>0</v>
      </c>
      <c r="AA2576" s="111">
        <f>IF($D2576=AA$1,SUMIFS($H$3:$H2576,$G$3:$G2576,AA$1,$C$3:$C2576,"Sell"),0)</f>
        <v>0</v>
      </c>
      <c r="AB2576" s="111">
        <f t="shared" si="444"/>
        <v>0</v>
      </c>
      <c r="AC2576" s="111">
        <f>SUMIFS('Deductions and Deposits'!$H:$H,'Deductions and Deposits'!$G:$G,D2576,'Deductions and Deposits'!$F:$F,"&lt;="&amp;B2576)+SUMIFS($F$3:F2576,$D$3:D2576,D2576,$C$3:C2576,"Coin Deposit",$E$3:E2576,"")</f>
        <v>0</v>
      </c>
      <c r="AD2576" s="111">
        <f>SUMIFS('Deductions and Deposits'!$D:$D,'Deductions and Deposits'!$C:$C,D2576)+SUMIFS($F:$F,$D:$D,D2576,$C:$C,"Coin Deduction")</f>
        <v>0</v>
      </c>
      <c r="AE2576" s="111">
        <f>Table5[[#This Row],[Column4]]+Table5[[#This Row],[Column14]]+Table5[[#This Row],[Column19]]+Table5[[#This Row],[Column12]]</f>
        <v>0</v>
      </c>
      <c r="AF2576" s="111">
        <f>Table5[[#This Row],[Column5]]+Table5[[#This Row],[Column13]]+Table5[[#This Row],[Column21]]+Table5[[#This Row],[Column18]]</f>
        <v>0</v>
      </c>
      <c r="AG2576" s="111">
        <f t="shared" si="445"/>
        <v>0</v>
      </c>
      <c r="AH2576" s="111">
        <f t="shared" si="446"/>
        <v>0</v>
      </c>
      <c r="AI2576" s="111">
        <f>Table5[[#This Row],[Column17]]-Table5[[#This Row],[Column20]]</f>
        <v>0</v>
      </c>
      <c r="AJ2576" s="111">
        <f t="shared" si="447"/>
        <v>0</v>
      </c>
      <c r="AK2576" s="111">
        <f t="shared" si="440"/>
        <v>0</v>
      </c>
      <c r="AL2576" s="111">
        <f t="shared" si="448"/>
        <v>0</v>
      </c>
      <c r="AM2576" s="111" t="str">
        <f t="shared" si="449"/>
        <v/>
      </c>
      <c r="AN2576" s="111" t="str">
        <f t="shared" ca="1" si="450"/>
        <v/>
      </c>
    </row>
    <row r="2577" spans="1:40" ht="20.25" customHeight="1" x14ac:dyDescent="0.3">
      <c r="A2577" s="107"/>
      <c r="B2577" s="144"/>
      <c r="C2577" s="119"/>
      <c r="D2577" s="120"/>
      <c r="E2577" s="119"/>
      <c r="F2577" s="119"/>
      <c r="G2577" s="120"/>
      <c r="H2577" s="119"/>
      <c r="I2577" s="109"/>
      <c r="L2577" s="108"/>
      <c r="M2577" s="108"/>
      <c r="N2577" s="108"/>
      <c r="O2577" s="108"/>
      <c r="P2577" s="108"/>
      <c r="Q2577" s="108"/>
      <c r="R2577" s="108"/>
      <c r="S2577" s="108"/>
      <c r="T2577" s="100">
        <f t="shared" si="441"/>
        <v>0</v>
      </c>
      <c r="U2577" s="111"/>
      <c r="V2577" s="111"/>
      <c r="W2577" s="111">
        <f>SUMIFS($F$3:F2577,$D$3:D2577,D2577,$C$3:C2577,"Buy")+SUMIFS($F$3:F2577,$D$3:D2577,D2577,$C$3:C2577,"Coin Deposit",$E$3:E2577,"&lt;&gt;")</f>
        <v>0</v>
      </c>
      <c r="X2577" s="111">
        <f t="shared" si="442"/>
        <v>0</v>
      </c>
      <c r="Y2577" s="111">
        <f>IF($D2577=Y$1,SUMIFS($H$3:$H2577,$G$3:$G2577,Y$1,$C$3:$C2577,"Sell"),0)</f>
        <v>0</v>
      </c>
      <c r="Z2577" s="111">
        <f t="shared" si="443"/>
        <v>0</v>
      </c>
      <c r="AA2577" s="111">
        <f>IF($D2577=AA$1,SUMIFS($H$3:$H2577,$G$3:$G2577,AA$1,$C$3:$C2577,"Sell"),0)</f>
        <v>0</v>
      </c>
      <c r="AB2577" s="111">
        <f t="shared" si="444"/>
        <v>0</v>
      </c>
      <c r="AC2577" s="111">
        <f>SUMIFS('Deductions and Deposits'!$H:$H,'Deductions and Deposits'!$G:$G,D2577,'Deductions and Deposits'!$F:$F,"&lt;="&amp;B2577)+SUMIFS($F$3:F2577,$D$3:D2577,D2577,$C$3:C2577,"Coin Deposit",$E$3:E2577,"")</f>
        <v>0</v>
      </c>
      <c r="AD2577" s="111">
        <f>SUMIFS('Deductions and Deposits'!$D:$D,'Deductions and Deposits'!$C:$C,D2577)+SUMIFS($F:$F,$D:$D,D2577,$C:$C,"Coin Deduction")</f>
        <v>0</v>
      </c>
      <c r="AE2577" s="111">
        <f>Table5[[#This Row],[Column4]]+Table5[[#This Row],[Column14]]+Table5[[#This Row],[Column19]]+Table5[[#This Row],[Column12]]</f>
        <v>0</v>
      </c>
      <c r="AF2577" s="111">
        <f>Table5[[#This Row],[Column5]]+Table5[[#This Row],[Column13]]+Table5[[#This Row],[Column21]]+Table5[[#This Row],[Column18]]</f>
        <v>0</v>
      </c>
      <c r="AG2577" s="111">
        <f t="shared" si="445"/>
        <v>0</v>
      </c>
      <c r="AH2577" s="111">
        <f t="shared" si="446"/>
        <v>0</v>
      </c>
      <c r="AI2577" s="111">
        <f>Table5[[#This Row],[Column17]]-Table5[[#This Row],[Column20]]</f>
        <v>0</v>
      </c>
      <c r="AJ2577" s="111">
        <f t="shared" si="447"/>
        <v>0</v>
      </c>
      <c r="AK2577" s="111">
        <f t="shared" si="440"/>
        <v>0</v>
      </c>
      <c r="AL2577" s="111">
        <f t="shared" si="448"/>
        <v>0</v>
      </c>
      <c r="AM2577" s="111" t="str">
        <f t="shared" si="449"/>
        <v/>
      </c>
      <c r="AN2577" s="111" t="str">
        <f t="shared" ca="1" si="450"/>
        <v/>
      </c>
    </row>
    <row r="2578" spans="1:40" ht="20.25" customHeight="1" x14ac:dyDescent="0.3">
      <c r="A2578" s="107"/>
      <c r="B2578" s="144"/>
      <c r="C2578" s="119"/>
      <c r="D2578" s="120"/>
      <c r="E2578" s="119"/>
      <c r="F2578" s="119"/>
      <c r="G2578" s="120"/>
      <c r="H2578" s="119"/>
      <c r="I2578" s="109"/>
      <c r="L2578" s="108"/>
      <c r="M2578" s="108"/>
      <c r="N2578" s="108"/>
      <c r="O2578" s="108"/>
      <c r="P2578" s="108"/>
      <c r="Q2578" s="108"/>
      <c r="R2578" s="108"/>
      <c r="S2578" s="108"/>
      <c r="T2578" s="100">
        <f t="shared" si="441"/>
        <v>0</v>
      </c>
      <c r="U2578" s="111"/>
      <c r="V2578" s="111"/>
      <c r="W2578" s="111">
        <f>SUMIFS($F$3:F2578,$D$3:D2578,D2578,$C$3:C2578,"Buy")+SUMIFS($F$3:F2578,$D$3:D2578,D2578,$C$3:C2578,"Coin Deposit",$E$3:E2578,"&lt;&gt;")</f>
        <v>0</v>
      </c>
      <c r="X2578" s="111">
        <f t="shared" si="442"/>
        <v>0</v>
      </c>
      <c r="Y2578" s="111">
        <f>IF($D2578=Y$1,SUMIFS($H$3:$H2578,$G$3:$G2578,Y$1,$C$3:$C2578,"Sell"),0)</f>
        <v>0</v>
      </c>
      <c r="Z2578" s="111">
        <f t="shared" si="443"/>
        <v>0</v>
      </c>
      <c r="AA2578" s="111">
        <f>IF($D2578=AA$1,SUMIFS($H$3:$H2578,$G$3:$G2578,AA$1,$C$3:$C2578,"Sell"),0)</f>
        <v>0</v>
      </c>
      <c r="AB2578" s="111">
        <f t="shared" si="444"/>
        <v>0</v>
      </c>
      <c r="AC2578" s="111">
        <f>SUMIFS('Deductions and Deposits'!$H:$H,'Deductions and Deposits'!$G:$G,D2578,'Deductions and Deposits'!$F:$F,"&lt;="&amp;B2578)+SUMIFS($F$3:F2578,$D$3:D2578,D2578,$C$3:C2578,"Coin Deposit",$E$3:E2578,"")</f>
        <v>0</v>
      </c>
      <c r="AD2578" s="111">
        <f>SUMIFS('Deductions and Deposits'!$D:$D,'Deductions and Deposits'!$C:$C,D2578)+SUMIFS($F:$F,$D:$D,D2578,$C:$C,"Coin Deduction")</f>
        <v>0</v>
      </c>
      <c r="AE2578" s="111">
        <f>Table5[[#This Row],[Column4]]+Table5[[#This Row],[Column14]]+Table5[[#This Row],[Column19]]+Table5[[#This Row],[Column12]]</f>
        <v>0</v>
      </c>
      <c r="AF2578" s="111">
        <f>Table5[[#This Row],[Column5]]+Table5[[#This Row],[Column13]]+Table5[[#This Row],[Column21]]+Table5[[#This Row],[Column18]]</f>
        <v>0</v>
      </c>
      <c r="AG2578" s="111">
        <f t="shared" si="445"/>
        <v>0</v>
      </c>
      <c r="AH2578" s="111">
        <f t="shared" si="446"/>
        <v>0</v>
      </c>
      <c r="AI2578" s="111">
        <f>Table5[[#This Row],[Column17]]-Table5[[#This Row],[Column20]]</f>
        <v>0</v>
      </c>
      <c r="AJ2578" s="111">
        <f t="shared" si="447"/>
        <v>0</v>
      </c>
      <c r="AK2578" s="111">
        <f t="shared" si="440"/>
        <v>0</v>
      </c>
      <c r="AL2578" s="111">
        <f t="shared" si="448"/>
        <v>0</v>
      </c>
      <c r="AM2578" s="111" t="str">
        <f t="shared" si="449"/>
        <v/>
      </c>
      <c r="AN2578" s="111" t="str">
        <f t="shared" ca="1" si="450"/>
        <v/>
      </c>
    </row>
    <row r="2579" spans="1:40" ht="20.25" customHeight="1" x14ac:dyDescent="0.3">
      <c r="A2579" s="107"/>
      <c r="B2579" s="144"/>
      <c r="C2579" s="119"/>
      <c r="D2579" s="120"/>
      <c r="E2579" s="119"/>
      <c r="F2579" s="119"/>
      <c r="G2579" s="120"/>
      <c r="H2579" s="119"/>
      <c r="I2579" s="109"/>
      <c r="L2579" s="108"/>
      <c r="M2579" s="108"/>
      <c r="N2579" s="108"/>
      <c r="O2579" s="108"/>
      <c r="P2579" s="108"/>
      <c r="Q2579" s="108"/>
      <c r="R2579" s="108"/>
      <c r="S2579" s="108"/>
      <c r="T2579" s="100">
        <f t="shared" si="441"/>
        <v>0</v>
      </c>
      <c r="U2579" s="111"/>
      <c r="V2579" s="111"/>
      <c r="W2579" s="111">
        <f>SUMIFS($F$3:F2579,$D$3:D2579,D2579,$C$3:C2579,"Buy")+SUMIFS($F$3:F2579,$D$3:D2579,D2579,$C$3:C2579,"Coin Deposit",$E$3:E2579,"&lt;&gt;")</f>
        <v>0</v>
      </c>
      <c r="X2579" s="111">
        <f t="shared" si="442"/>
        <v>0</v>
      </c>
      <c r="Y2579" s="111">
        <f>IF($D2579=Y$1,SUMIFS($H$3:$H2579,$G$3:$G2579,Y$1,$C$3:$C2579,"Sell"),0)</f>
        <v>0</v>
      </c>
      <c r="Z2579" s="111">
        <f t="shared" si="443"/>
        <v>0</v>
      </c>
      <c r="AA2579" s="111">
        <f>IF($D2579=AA$1,SUMIFS($H$3:$H2579,$G$3:$G2579,AA$1,$C$3:$C2579,"Sell"),0)</f>
        <v>0</v>
      </c>
      <c r="AB2579" s="111">
        <f t="shared" si="444"/>
        <v>0</v>
      </c>
      <c r="AC2579" s="111">
        <f>SUMIFS('Deductions and Deposits'!$H:$H,'Deductions and Deposits'!$G:$G,D2579,'Deductions and Deposits'!$F:$F,"&lt;="&amp;B2579)+SUMIFS($F$3:F2579,$D$3:D2579,D2579,$C$3:C2579,"Coin Deposit",$E$3:E2579,"")</f>
        <v>0</v>
      </c>
      <c r="AD2579" s="111">
        <f>SUMIFS('Deductions and Deposits'!$D:$D,'Deductions and Deposits'!$C:$C,D2579)+SUMIFS($F:$F,$D:$D,D2579,$C:$C,"Coin Deduction")</f>
        <v>0</v>
      </c>
      <c r="AE2579" s="111">
        <f>Table5[[#This Row],[Column4]]+Table5[[#This Row],[Column14]]+Table5[[#This Row],[Column19]]+Table5[[#This Row],[Column12]]</f>
        <v>0</v>
      </c>
      <c r="AF2579" s="111">
        <f>Table5[[#This Row],[Column5]]+Table5[[#This Row],[Column13]]+Table5[[#This Row],[Column21]]+Table5[[#This Row],[Column18]]</f>
        <v>0</v>
      </c>
      <c r="AG2579" s="111">
        <f t="shared" si="445"/>
        <v>0</v>
      </c>
      <c r="AH2579" s="111">
        <f t="shared" si="446"/>
        <v>0</v>
      </c>
      <c r="AI2579" s="111">
        <f>Table5[[#This Row],[Column17]]-Table5[[#This Row],[Column20]]</f>
        <v>0</v>
      </c>
      <c r="AJ2579" s="111">
        <f t="shared" si="447"/>
        <v>0</v>
      </c>
      <c r="AK2579" s="111">
        <f t="shared" si="440"/>
        <v>0</v>
      </c>
      <c r="AL2579" s="111">
        <f t="shared" si="448"/>
        <v>0</v>
      </c>
      <c r="AM2579" s="111" t="str">
        <f t="shared" si="449"/>
        <v/>
      </c>
      <c r="AN2579" s="111" t="str">
        <f t="shared" ca="1" si="450"/>
        <v/>
      </c>
    </row>
    <row r="2580" spans="1:40" ht="20.25" customHeight="1" x14ac:dyDescent="0.3">
      <c r="A2580" s="107"/>
      <c r="B2580" s="144"/>
      <c r="C2580" s="119"/>
      <c r="D2580" s="120"/>
      <c r="E2580" s="119"/>
      <c r="F2580" s="119"/>
      <c r="G2580" s="120"/>
      <c r="H2580" s="119"/>
      <c r="I2580" s="109"/>
      <c r="L2580" s="108"/>
      <c r="M2580" s="108"/>
      <c r="N2580" s="108"/>
      <c r="O2580" s="108"/>
      <c r="P2580" s="108"/>
      <c r="Q2580" s="108"/>
      <c r="R2580" s="108"/>
      <c r="S2580" s="108"/>
      <c r="T2580" s="100">
        <f t="shared" si="441"/>
        <v>0</v>
      </c>
      <c r="U2580" s="111"/>
      <c r="V2580" s="111"/>
      <c r="W2580" s="111">
        <f>SUMIFS($F$3:F2580,$D$3:D2580,D2580,$C$3:C2580,"Buy")+SUMIFS($F$3:F2580,$D$3:D2580,D2580,$C$3:C2580,"Coin Deposit",$E$3:E2580,"&lt;&gt;")</f>
        <v>0</v>
      </c>
      <c r="X2580" s="111">
        <f t="shared" si="442"/>
        <v>0</v>
      </c>
      <c r="Y2580" s="111">
        <f>IF($D2580=Y$1,SUMIFS($H$3:$H2580,$G$3:$G2580,Y$1,$C$3:$C2580,"Sell"),0)</f>
        <v>0</v>
      </c>
      <c r="Z2580" s="111">
        <f t="shared" si="443"/>
        <v>0</v>
      </c>
      <c r="AA2580" s="111">
        <f>IF($D2580=AA$1,SUMIFS($H$3:$H2580,$G$3:$G2580,AA$1,$C$3:$C2580,"Sell"),0)</f>
        <v>0</v>
      </c>
      <c r="AB2580" s="111">
        <f t="shared" si="444"/>
        <v>0</v>
      </c>
      <c r="AC2580" s="111">
        <f>SUMIFS('Deductions and Deposits'!$H:$H,'Deductions and Deposits'!$G:$G,D2580,'Deductions and Deposits'!$F:$F,"&lt;="&amp;B2580)+SUMIFS($F$3:F2580,$D$3:D2580,D2580,$C$3:C2580,"Coin Deposit",$E$3:E2580,"")</f>
        <v>0</v>
      </c>
      <c r="AD2580" s="111">
        <f>SUMIFS('Deductions and Deposits'!$D:$D,'Deductions and Deposits'!$C:$C,D2580)+SUMIFS($F:$F,$D:$D,D2580,$C:$C,"Coin Deduction")</f>
        <v>0</v>
      </c>
      <c r="AE2580" s="111">
        <f>Table5[[#This Row],[Column4]]+Table5[[#This Row],[Column14]]+Table5[[#This Row],[Column19]]+Table5[[#This Row],[Column12]]</f>
        <v>0</v>
      </c>
      <c r="AF2580" s="111">
        <f>Table5[[#This Row],[Column5]]+Table5[[#This Row],[Column13]]+Table5[[#This Row],[Column21]]+Table5[[#This Row],[Column18]]</f>
        <v>0</v>
      </c>
      <c r="AG2580" s="111">
        <f t="shared" si="445"/>
        <v>0</v>
      </c>
      <c r="AH2580" s="111">
        <f t="shared" si="446"/>
        <v>0</v>
      </c>
      <c r="AI2580" s="111">
        <f>Table5[[#This Row],[Column17]]-Table5[[#This Row],[Column20]]</f>
        <v>0</v>
      </c>
      <c r="AJ2580" s="111">
        <f t="shared" si="447"/>
        <v>0</v>
      </c>
      <c r="AK2580" s="111">
        <f t="shared" si="440"/>
        <v>0</v>
      </c>
      <c r="AL2580" s="111">
        <f t="shared" si="448"/>
        <v>0</v>
      </c>
      <c r="AM2580" s="111" t="str">
        <f t="shared" si="449"/>
        <v/>
      </c>
      <c r="AN2580" s="111" t="str">
        <f t="shared" ca="1" si="450"/>
        <v/>
      </c>
    </row>
    <row r="2581" spans="1:40" ht="20.25" customHeight="1" x14ac:dyDescent="0.3">
      <c r="A2581" s="107"/>
      <c r="B2581" s="144"/>
      <c r="C2581" s="119"/>
      <c r="D2581" s="120"/>
      <c r="E2581" s="119"/>
      <c r="F2581" s="119"/>
      <c r="G2581" s="120"/>
      <c r="H2581" s="119"/>
      <c r="I2581" s="109"/>
      <c r="L2581" s="108"/>
      <c r="M2581" s="108"/>
      <c r="N2581" s="108"/>
      <c r="O2581" s="108"/>
      <c r="P2581" s="108"/>
      <c r="Q2581" s="108"/>
      <c r="R2581" s="108"/>
      <c r="S2581" s="108"/>
      <c r="T2581" s="100">
        <f t="shared" si="441"/>
        <v>0</v>
      </c>
      <c r="U2581" s="111"/>
      <c r="V2581" s="111"/>
      <c r="W2581" s="111">
        <f>SUMIFS($F$3:F2581,$D$3:D2581,D2581,$C$3:C2581,"Buy")+SUMIFS($F$3:F2581,$D$3:D2581,D2581,$C$3:C2581,"Coin Deposit",$E$3:E2581,"&lt;&gt;")</f>
        <v>0</v>
      </c>
      <c r="X2581" s="111">
        <f t="shared" si="442"/>
        <v>0</v>
      </c>
      <c r="Y2581" s="111">
        <f>IF($D2581=Y$1,SUMIFS($H$3:$H2581,$G$3:$G2581,Y$1,$C$3:$C2581,"Sell"),0)</f>
        <v>0</v>
      </c>
      <c r="Z2581" s="111">
        <f t="shared" si="443"/>
        <v>0</v>
      </c>
      <c r="AA2581" s="111">
        <f>IF($D2581=AA$1,SUMIFS($H$3:$H2581,$G$3:$G2581,AA$1,$C$3:$C2581,"Sell"),0)</f>
        <v>0</v>
      </c>
      <c r="AB2581" s="111">
        <f t="shared" si="444"/>
        <v>0</v>
      </c>
      <c r="AC2581" s="111">
        <f>SUMIFS('Deductions and Deposits'!$H:$H,'Deductions and Deposits'!$G:$G,D2581,'Deductions and Deposits'!$F:$F,"&lt;="&amp;B2581)+SUMIFS($F$3:F2581,$D$3:D2581,D2581,$C$3:C2581,"Coin Deposit",$E$3:E2581,"")</f>
        <v>0</v>
      </c>
      <c r="AD2581" s="111">
        <f>SUMIFS('Deductions and Deposits'!$D:$D,'Deductions and Deposits'!$C:$C,D2581)+SUMIFS($F:$F,$D:$D,D2581,$C:$C,"Coin Deduction")</f>
        <v>0</v>
      </c>
      <c r="AE2581" s="111">
        <f>Table5[[#This Row],[Column4]]+Table5[[#This Row],[Column14]]+Table5[[#This Row],[Column19]]+Table5[[#This Row],[Column12]]</f>
        <v>0</v>
      </c>
      <c r="AF2581" s="111">
        <f>Table5[[#This Row],[Column5]]+Table5[[#This Row],[Column13]]+Table5[[#This Row],[Column21]]+Table5[[#This Row],[Column18]]</f>
        <v>0</v>
      </c>
      <c r="AG2581" s="111">
        <f t="shared" si="445"/>
        <v>0</v>
      </c>
      <c r="AH2581" s="111">
        <f t="shared" si="446"/>
        <v>0</v>
      </c>
      <c r="AI2581" s="111">
        <f>Table5[[#This Row],[Column17]]-Table5[[#This Row],[Column20]]</f>
        <v>0</v>
      </c>
      <c r="AJ2581" s="111">
        <f t="shared" si="447"/>
        <v>0</v>
      </c>
      <c r="AK2581" s="111">
        <f t="shared" si="440"/>
        <v>0</v>
      </c>
      <c r="AL2581" s="111">
        <f t="shared" si="448"/>
        <v>0</v>
      </c>
      <c r="AM2581" s="111" t="str">
        <f t="shared" si="449"/>
        <v/>
      </c>
      <c r="AN2581" s="111" t="str">
        <f t="shared" ca="1" si="450"/>
        <v/>
      </c>
    </row>
    <row r="2582" spans="1:40" ht="20.25" customHeight="1" x14ac:dyDescent="0.3">
      <c r="A2582" s="107"/>
      <c r="B2582" s="144"/>
      <c r="C2582" s="119"/>
      <c r="D2582" s="120"/>
      <c r="E2582" s="119"/>
      <c r="F2582" s="119"/>
      <c r="G2582" s="120"/>
      <c r="H2582" s="119"/>
      <c r="I2582" s="109"/>
      <c r="L2582" s="108"/>
      <c r="M2582" s="108"/>
      <c r="N2582" s="108"/>
      <c r="O2582" s="108"/>
      <c r="P2582" s="108"/>
      <c r="Q2582" s="108"/>
      <c r="R2582" s="108"/>
      <c r="S2582" s="108"/>
      <c r="T2582" s="100">
        <f t="shared" si="441"/>
        <v>0</v>
      </c>
      <c r="U2582" s="111"/>
      <c r="V2582" s="111"/>
      <c r="W2582" s="111">
        <f>SUMIFS($F$3:F2582,$D$3:D2582,D2582,$C$3:C2582,"Buy")+SUMIFS($F$3:F2582,$D$3:D2582,D2582,$C$3:C2582,"Coin Deposit",$E$3:E2582,"&lt;&gt;")</f>
        <v>0</v>
      </c>
      <c r="X2582" s="111">
        <f t="shared" si="442"/>
        <v>0</v>
      </c>
      <c r="Y2582" s="111">
        <f>IF($D2582=Y$1,SUMIFS($H$3:$H2582,$G$3:$G2582,Y$1,$C$3:$C2582,"Sell"),0)</f>
        <v>0</v>
      </c>
      <c r="Z2582" s="111">
        <f t="shared" si="443"/>
        <v>0</v>
      </c>
      <c r="AA2582" s="111">
        <f>IF($D2582=AA$1,SUMIFS($H$3:$H2582,$G$3:$G2582,AA$1,$C$3:$C2582,"Sell"),0)</f>
        <v>0</v>
      </c>
      <c r="AB2582" s="111">
        <f t="shared" si="444"/>
        <v>0</v>
      </c>
      <c r="AC2582" s="111">
        <f>SUMIFS('Deductions and Deposits'!$H:$H,'Deductions and Deposits'!$G:$G,D2582,'Deductions and Deposits'!$F:$F,"&lt;="&amp;B2582)+SUMIFS($F$3:F2582,$D$3:D2582,D2582,$C$3:C2582,"Coin Deposit",$E$3:E2582,"")</f>
        <v>0</v>
      </c>
      <c r="AD2582" s="111">
        <f>SUMIFS('Deductions and Deposits'!$D:$D,'Deductions and Deposits'!$C:$C,D2582)+SUMIFS($F:$F,$D:$D,D2582,$C:$C,"Coin Deduction")</f>
        <v>0</v>
      </c>
      <c r="AE2582" s="111">
        <f>Table5[[#This Row],[Column4]]+Table5[[#This Row],[Column14]]+Table5[[#This Row],[Column19]]+Table5[[#This Row],[Column12]]</f>
        <v>0</v>
      </c>
      <c r="AF2582" s="111">
        <f>Table5[[#This Row],[Column5]]+Table5[[#This Row],[Column13]]+Table5[[#This Row],[Column21]]+Table5[[#This Row],[Column18]]</f>
        <v>0</v>
      </c>
      <c r="AG2582" s="111">
        <f t="shared" si="445"/>
        <v>0</v>
      </c>
      <c r="AH2582" s="111">
        <f t="shared" si="446"/>
        <v>0</v>
      </c>
      <c r="AI2582" s="111">
        <f>Table5[[#This Row],[Column17]]-Table5[[#This Row],[Column20]]</f>
        <v>0</v>
      </c>
      <c r="AJ2582" s="111">
        <f t="shared" si="447"/>
        <v>0</v>
      </c>
      <c r="AK2582" s="111">
        <f t="shared" si="440"/>
        <v>0</v>
      </c>
      <c r="AL2582" s="111">
        <f t="shared" si="448"/>
        <v>0</v>
      </c>
      <c r="AM2582" s="111" t="str">
        <f t="shared" si="449"/>
        <v/>
      </c>
      <c r="AN2582" s="111" t="str">
        <f t="shared" ca="1" si="450"/>
        <v/>
      </c>
    </row>
    <row r="2583" spans="1:40" ht="20.25" customHeight="1" x14ac:dyDescent="0.3">
      <c r="A2583" s="107"/>
      <c r="B2583" s="144"/>
      <c r="C2583" s="119"/>
      <c r="D2583" s="120"/>
      <c r="E2583" s="119"/>
      <c r="F2583" s="119"/>
      <c r="G2583" s="120"/>
      <c r="H2583" s="119"/>
      <c r="I2583" s="109"/>
      <c r="L2583" s="108"/>
      <c r="M2583" s="108"/>
      <c r="N2583" s="108"/>
      <c r="O2583" s="108"/>
      <c r="P2583" s="108"/>
      <c r="Q2583" s="108"/>
      <c r="R2583" s="108"/>
      <c r="S2583" s="108"/>
      <c r="T2583" s="100">
        <f t="shared" si="441"/>
        <v>0</v>
      </c>
      <c r="U2583" s="111"/>
      <c r="V2583" s="111"/>
      <c r="W2583" s="111">
        <f>SUMIFS($F$3:F2583,$D$3:D2583,D2583,$C$3:C2583,"Buy")+SUMIFS($F$3:F2583,$D$3:D2583,D2583,$C$3:C2583,"Coin Deposit",$E$3:E2583,"&lt;&gt;")</f>
        <v>0</v>
      </c>
      <c r="X2583" s="111">
        <f t="shared" si="442"/>
        <v>0</v>
      </c>
      <c r="Y2583" s="111">
        <f>IF($D2583=Y$1,SUMIFS($H$3:$H2583,$G$3:$G2583,Y$1,$C$3:$C2583,"Sell"),0)</f>
        <v>0</v>
      </c>
      <c r="Z2583" s="111">
        <f t="shared" si="443"/>
        <v>0</v>
      </c>
      <c r="AA2583" s="111">
        <f>IF($D2583=AA$1,SUMIFS($H$3:$H2583,$G$3:$G2583,AA$1,$C$3:$C2583,"Sell"),0)</f>
        <v>0</v>
      </c>
      <c r="AB2583" s="111">
        <f t="shared" si="444"/>
        <v>0</v>
      </c>
      <c r="AC2583" s="111">
        <f>SUMIFS('Deductions and Deposits'!$H:$H,'Deductions and Deposits'!$G:$G,D2583,'Deductions and Deposits'!$F:$F,"&lt;="&amp;B2583)+SUMIFS($F$3:F2583,$D$3:D2583,D2583,$C$3:C2583,"Coin Deposit",$E$3:E2583,"")</f>
        <v>0</v>
      </c>
      <c r="AD2583" s="111">
        <f>SUMIFS('Deductions and Deposits'!$D:$D,'Deductions and Deposits'!$C:$C,D2583)+SUMIFS($F:$F,$D:$D,D2583,$C:$C,"Coin Deduction")</f>
        <v>0</v>
      </c>
      <c r="AE2583" s="111">
        <f>Table5[[#This Row],[Column4]]+Table5[[#This Row],[Column14]]+Table5[[#This Row],[Column19]]+Table5[[#This Row],[Column12]]</f>
        <v>0</v>
      </c>
      <c r="AF2583" s="111">
        <f>Table5[[#This Row],[Column5]]+Table5[[#This Row],[Column13]]+Table5[[#This Row],[Column21]]+Table5[[#This Row],[Column18]]</f>
        <v>0</v>
      </c>
      <c r="AG2583" s="111">
        <f t="shared" si="445"/>
        <v>0</v>
      </c>
      <c r="AH2583" s="111">
        <f t="shared" si="446"/>
        <v>0</v>
      </c>
      <c r="AI2583" s="111">
        <f>Table5[[#This Row],[Column17]]-Table5[[#This Row],[Column20]]</f>
        <v>0</v>
      </c>
      <c r="AJ2583" s="111">
        <f t="shared" si="447"/>
        <v>0</v>
      </c>
      <c r="AK2583" s="111">
        <f t="shared" si="440"/>
        <v>0</v>
      </c>
      <c r="AL2583" s="111">
        <f t="shared" si="448"/>
        <v>0</v>
      </c>
      <c r="AM2583" s="111" t="str">
        <f t="shared" si="449"/>
        <v/>
      </c>
      <c r="AN2583" s="111" t="str">
        <f t="shared" ca="1" si="450"/>
        <v/>
      </c>
    </row>
    <row r="2584" spans="1:40" ht="20.25" customHeight="1" x14ac:dyDescent="0.3">
      <c r="A2584" s="107"/>
      <c r="B2584" s="144"/>
      <c r="C2584" s="119"/>
      <c r="D2584" s="120"/>
      <c r="E2584" s="119"/>
      <c r="F2584" s="119"/>
      <c r="G2584" s="120"/>
      <c r="H2584" s="119"/>
      <c r="I2584" s="109"/>
      <c r="L2584" s="108"/>
      <c r="M2584" s="108"/>
      <c r="N2584" s="108"/>
      <c r="O2584" s="108"/>
      <c r="P2584" s="108"/>
      <c r="Q2584" s="108"/>
      <c r="R2584" s="108"/>
      <c r="S2584" s="108"/>
      <c r="T2584" s="100">
        <f t="shared" si="441"/>
        <v>0</v>
      </c>
      <c r="U2584" s="111"/>
      <c r="V2584" s="111"/>
      <c r="W2584" s="111">
        <f>SUMIFS($F$3:F2584,$D$3:D2584,D2584,$C$3:C2584,"Buy")+SUMIFS($F$3:F2584,$D$3:D2584,D2584,$C$3:C2584,"Coin Deposit",$E$3:E2584,"&lt;&gt;")</f>
        <v>0</v>
      </c>
      <c r="X2584" s="111">
        <f t="shared" si="442"/>
        <v>0</v>
      </c>
      <c r="Y2584" s="111">
        <f>IF($D2584=Y$1,SUMIFS($H$3:$H2584,$G$3:$G2584,Y$1,$C$3:$C2584,"Sell"),0)</f>
        <v>0</v>
      </c>
      <c r="Z2584" s="111">
        <f t="shared" si="443"/>
        <v>0</v>
      </c>
      <c r="AA2584" s="111">
        <f>IF($D2584=AA$1,SUMIFS($H$3:$H2584,$G$3:$G2584,AA$1,$C$3:$C2584,"Sell"),0)</f>
        <v>0</v>
      </c>
      <c r="AB2584" s="111">
        <f t="shared" si="444"/>
        <v>0</v>
      </c>
      <c r="AC2584" s="111">
        <f>SUMIFS('Deductions and Deposits'!$H:$H,'Deductions and Deposits'!$G:$G,D2584,'Deductions and Deposits'!$F:$F,"&lt;="&amp;B2584)+SUMIFS($F$3:F2584,$D$3:D2584,D2584,$C$3:C2584,"Coin Deposit",$E$3:E2584,"")</f>
        <v>0</v>
      </c>
      <c r="AD2584" s="111">
        <f>SUMIFS('Deductions and Deposits'!$D:$D,'Deductions and Deposits'!$C:$C,D2584)+SUMIFS($F:$F,$D:$D,D2584,$C:$C,"Coin Deduction")</f>
        <v>0</v>
      </c>
      <c r="AE2584" s="111">
        <f>Table5[[#This Row],[Column4]]+Table5[[#This Row],[Column14]]+Table5[[#This Row],[Column19]]+Table5[[#This Row],[Column12]]</f>
        <v>0</v>
      </c>
      <c r="AF2584" s="111">
        <f>Table5[[#This Row],[Column5]]+Table5[[#This Row],[Column13]]+Table5[[#This Row],[Column21]]+Table5[[#This Row],[Column18]]</f>
        <v>0</v>
      </c>
      <c r="AG2584" s="111">
        <f t="shared" si="445"/>
        <v>0</v>
      </c>
      <c r="AH2584" s="111">
        <f t="shared" si="446"/>
        <v>0</v>
      </c>
      <c r="AI2584" s="111">
        <f>Table5[[#This Row],[Column17]]-Table5[[#This Row],[Column20]]</f>
        <v>0</v>
      </c>
      <c r="AJ2584" s="111">
        <f t="shared" si="447"/>
        <v>0</v>
      </c>
      <c r="AK2584" s="111">
        <f t="shared" si="440"/>
        <v>0</v>
      </c>
      <c r="AL2584" s="111">
        <f t="shared" si="448"/>
        <v>0</v>
      </c>
      <c r="AM2584" s="111" t="str">
        <f t="shared" si="449"/>
        <v/>
      </c>
      <c r="AN2584" s="111" t="str">
        <f t="shared" ca="1" si="450"/>
        <v/>
      </c>
    </row>
    <row r="2585" spans="1:40" ht="20.25" customHeight="1" x14ac:dyDescent="0.3">
      <c r="A2585" s="107"/>
      <c r="B2585" s="144"/>
      <c r="C2585" s="119"/>
      <c r="D2585" s="120"/>
      <c r="E2585" s="119"/>
      <c r="F2585" s="119"/>
      <c r="G2585" s="120"/>
      <c r="H2585" s="119"/>
      <c r="I2585" s="109"/>
      <c r="L2585" s="108"/>
      <c r="M2585" s="108"/>
      <c r="N2585" s="108"/>
      <c r="O2585" s="108"/>
      <c r="P2585" s="108"/>
      <c r="Q2585" s="108"/>
      <c r="R2585" s="108"/>
      <c r="S2585" s="108"/>
      <c r="T2585" s="100">
        <f t="shared" si="441"/>
        <v>0</v>
      </c>
      <c r="U2585" s="111"/>
      <c r="V2585" s="111"/>
      <c r="W2585" s="111">
        <f>SUMIFS($F$3:F2585,$D$3:D2585,D2585,$C$3:C2585,"Buy")+SUMIFS($F$3:F2585,$D$3:D2585,D2585,$C$3:C2585,"Coin Deposit",$E$3:E2585,"&lt;&gt;")</f>
        <v>0</v>
      </c>
      <c r="X2585" s="111">
        <f t="shared" si="442"/>
        <v>0</v>
      </c>
      <c r="Y2585" s="111">
        <f>IF($D2585=Y$1,SUMIFS($H$3:$H2585,$G$3:$G2585,Y$1,$C$3:$C2585,"Sell"),0)</f>
        <v>0</v>
      </c>
      <c r="Z2585" s="111">
        <f t="shared" si="443"/>
        <v>0</v>
      </c>
      <c r="AA2585" s="111">
        <f>IF($D2585=AA$1,SUMIFS($H$3:$H2585,$G$3:$G2585,AA$1,$C$3:$C2585,"Sell"),0)</f>
        <v>0</v>
      </c>
      <c r="AB2585" s="111">
        <f t="shared" si="444"/>
        <v>0</v>
      </c>
      <c r="AC2585" s="111">
        <f>SUMIFS('Deductions and Deposits'!$H:$H,'Deductions and Deposits'!$G:$G,D2585,'Deductions and Deposits'!$F:$F,"&lt;="&amp;B2585)+SUMIFS($F$3:F2585,$D$3:D2585,D2585,$C$3:C2585,"Coin Deposit",$E$3:E2585,"")</f>
        <v>0</v>
      </c>
      <c r="AD2585" s="111">
        <f>SUMIFS('Deductions and Deposits'!$D:$D,'Deductions and Deposits'!$C:$C,D2585)+SUMIFS($F:$F,$D:$D,D2585,$C:$C,"Coin Deduction")</f>
        <v>0</v>
      </c>
      <c r="AE2585" s="111">
        <f>Table5[[#This Row],[Column4]]+Table5[[#This Row],[Column14]]+Table5[[#This Row],[Column19]]+Table5[[#This Row],[Column12]]</f>
        <v>0</v>
      </c>
      <c r="AF2585" s="111">
        <f>Table5[[#This Row],[Column5]]+Table5[[#This Row],[Column13]]+Table5[[#This Row],[Column21]]+Table5[[#This Row],[Column18]]</f>
        <v>0</v>
      </c>
      <c r="AG2585" s="111">
        <f t="shared" si="445"/>
        <v>0</v>
      </c>
      <c r="AH2585" s="111">
        <f t="shared" si="446"/>
        <v>0</v>
      </c>
      <c r="AI2585" s="111">
        <f>Table5[[#This Row],[Column17]]-Table5[[#This Row],[Column20]]</f>
        <v>0</v>
      </c>
      <c r="AJ2585" s="111">
        <f t="shared" si="447"/>
        <v>0</v>
      </c>
      <c r="AK2585" s="111">
        <f t="shared" si="440"/>
        <v>0</v>
      </c>
      <c r="AL2585" s="111">
        <f t="shared" si="448"/>
        <v>0</v>
      </c>
      <c r="AM2585" s="111" t="str">
        <f t="shared" si="449"/>
        <v/>
      </c>
      <c r="AN2585" s="111" t="str">
        <f t="shared" ca="1" si="450"/>
        <v/>
      </c>
    </row>
    <row r="2586" spans="1:40" ht="20.25" customHeight="1" x14ac:dyDescent="0.3">
      <c r="A2586" s="107"/>
      <c r="B2586" s="144"/>
      <c r="C2586" s="119"/>
      <c r="D2586" s="120"/>
      <c r="E2586" s="119"/>
      <c r="F2586" s="119"/>
      <c r="G2586" s="120"/>
      <c r="H2586" s="119"/>
      <c r="I2586" s="109"/>
      <c r="L2586" s="108"/>
      <c r="M2586" s="108"/>
      <c r="N2586" s="108"/>
      <c r="O2586" s="108"/>
      <c r="P2586" s="108"/>
      <c r="Q2586" s="108"/>
      <c r="R2586" s="108"/>
      <c r="S2586" s="108"/>
      <c r="T2586" s="100">
        <f t="shared" si="441"/>
        <v>0</v>
      </c>
      <c r="U2586" s="111"/>
      <c r="V2586" s="111"/>
      <c r="W2586" s="111">
        <f>SUMIFS($F$3:F2586,$D$3:D2586,D2586,$C$3:C2586,"Buy")+SUMIFS($F$3:F2586,$D$3:D2586,D2586,$C$3:C2586,"Coin Deposit",$E$3:E2586,"&lt;&gt;")</f>
        <v>0</v>
      </c>
      <c r="X2586" s="111">
        <f t="shared" si="442"/>
        <v>0</v>
      </c>
      <c r="Y2586" s="111">
        <f>IF($D2586=Y$1,SUMIFS($H$3:$H2586,$G$3:$G2586,Y$1,$C$3:$C2586,"Sell"),0)</f>
        <v>0</v>
      </c>
      <c r="Z2586" s="111">
        <f t="shared" si="443"/>
        <v>0</v>
      </c>
      <c r="AA2586" s="111">
        <f>IF($D2586=AA$1,SUMIFS($H$3:$H2586,$G$3:$G2586,AA$1,$C$3:$C2586,"Sell"),0)</f>
        <v>0</v>
      </c>
      <c r="AB2586" s="111">
        <f t="shared" si="444"/>
        <v>0</v>
      </c>
      <c r="AC2586" s="111">
        <f>SUMIFS('Deductions and Deposits'!$H:$H,'Deductions and Deposits'!$G:$G,D2586,'Deductions and Deposits'!$F:$F,"&lt;="&amp;B2586)+SUMIFS($F$3:F2586,$D$3:D2586,D2586,$C$3:C2586,"Coin Deposit",$E$3:E2586,"")</f>
        <v>0</v>
      </c>
      <c r="AD2586" s="111">
        <f>SUMIFS('Deductions and Deposits'!$D:$D,'Deductions and Deposits'!$C:$C,D2586)+SUMIFS($F:$F,$D:$D,D2586,$C:$C,"Coin Deduction")</f>
        <v>0</v>
      </c>
      <c r="AE2586" s="111">
        <f>Table5[[#This Row],[Column4]]+Table5[[#This Row],[Column14]]+Table5[[#This Row],[Column19]]+Table5[[#This Row],[Column12]]</f>
        <v>0</v>
      </c>
      <c r="AF2586" s="111">
        <f>Table5[[#This Row],[Column5]]+Table5[[#This Row],[Column13]]+Table5[[#This Row],[Column21]]+Table5[[#This Row],[Column18]]</f>
        <v>0</v>
      </c>
      <c r="AG2586" s="111">
        <f t="shared" si="445"/>
        <v>0</v>
      </c>
      <c r="AH2586" s="111">
        <f t="shared" si="446"/>
        <v>0</v>
      </c>
      <c r="AI2586" s="111">
        <f>Table5[[#This Row],[Column17]]-Table5[[#This Row],[Column20]]</f>
        <v>0</v>
      </c>
      <c r="AJ2586" s="111">
        <f t="shared" si="447"/>
        <v>0</v>
      </c>
      <c r="AK2586" s="111">
        <f t="shared" si="440"/>
        <v>0</v>
      </c>
      <c r="AL2586" s="111">
        <f t="shared" si="448"/>
        <v>0</v>
      </c>
      <c r="AM2586" s="111" t="str">
        <f t="shared" si="449"/>
        <v/>
      </c>
      <c r="AN2586" s="111" t="str">
        <f t="shared" ca="1" si="450"/>
        <v/>
      </c>
    </row>
    <row r="2587" spans="1:40" ht="20.25" customHeight="1" x14ac:dyDescent="0.3">
      <c r="A2587" s="107"/>
      <c r="B2587" s="144"/>
      <c r="C2587" s="119"/>
      <c r="D2587" s="120"/>
      <c r="E2587" s="119"/>
      <c r="F2587" s="119"/>
      <c r="G2587" s="120"/>
      <c r="H2587" s="119"/>
      <c r="I2587" s="109"/>
      <c r="L2587" s="108"/>
      <c r="M2587" s="108"/>
      <c r="N2587" s="108"/>
      <c r="O2587" s="108"/>
      <c r="P2587" s="108"/>
      <c r="Q2587" s="108"/>
      <c r="R2587" s="108"/>
      <c r="S2587" s="108"/>
      <c r="T2587" s="100">
        <f t="shared" si="441"/>
        <v>0</v>
      </c>
      <c r="U2587" s="111"/>
      <c r="V2587" s="111"/>
      <c r="W2587" s="111">
        <f>SUMIFS($F$3:F2587,$D$3:D2587,D2587,$C$3:C2587,"Buy")+SUMIFS($F$3:F2587,$D$3:D2587,D2587,$C$3:C2587,"Coin Deposit",$E$3:E2587,"&lt;&gt;")</f>
        <v>0</v>
      </c>
      <c r="X2587" s="111">
        <f t="shared" si="442"/>
        <v>0</v>
      </c>
      <c r="Y2587" s="111">
        <f>IF($D2587=Y$1,SUMIFS($H$3:$H2587,$G$3:$G2587,Y$1,$C$3:$C2587,"Sell"),0)</f>
        <v>0</v>
      </c>
      <c r="Z2587" s="111">
        <f t="shared" si="443"/>
        <v>0</v>
      </c>
      <c r="AA2587" s="111">
        <f>IF($D2587=AA$1,SUMIFS($H$3:$H2587,$G$3:$G2587,AA$1,$C$3:$C2587,"Sell"),0)</f>
        <v>0</v>
      </c>
      <c r="AB2587" s="111">
        <f t="shared" si="444"/>
        <v>0</v>
      </c>
      <c r="AC2587" s="111">
        <f>SUMIFS('Deductions and Deposits'!$H:$H,'Deductions and Deposits'!$G:$G,D2587,'Deductions and Deposits'!$F:$F,"&lt;="&amp;B2587)+SUMIFS($F$3:F2587,$D$3:D2587,D2587,$C$3:C2587,"Coin Deposit",$E$3:E2587,"")</f>
        <v>0</v>
      </c>
      <c r="AD2587" s="111">
        <f>SUMIFS('Deductions and Deposits'!$D:$D,'Deductions and Deposits'!$C:$C,D2587)+SUMIFS($F:$F,$D:$D,D2587,$C:$C,"Coin Deduction")</f>
        <v>0</v>
      </c>
      <c r="AE2587" s="111">
        <f>Table5[[#This Row],[Column4]]+Table5[[#This Row],[Column14]]+Table5[[#This Row],[Column19]]+Table5[[#This Row],[Column12]]</f>
        <v>0</v>
      </c>
      <c r="AF2587" s="111">
        <f>Table5[[#This Row],[Column5]]+Table5[[#This Row],[Column13]]+Table5[[#This Row],[Column21]]+Table5[[#This Row],[Column18]]</f>
        <v>0</v>
      </c>
      <c r="AG2587" s="111">
        <f t="shared" si="445"/>
        <v>0</v>
      </c>
      <c r="AH2587" s="111">
        <f t="shared" si="446"/>
        <v>0</v>
      </c>
      <c r="AI2587" s="111">
        <f>Table5[[#This Row],[Column17]]-Table5[[#This Row],[Column20]]</f>
        <v>0</v>
      </c>
      <c r="AJ2587" s="111">
        <f t="shared" si="447"/>
        <v>0</v>
      </c>
      <c r="AK2587" s="111">
        <f t="shared" si="440"/>
        <v>0</v>
      </c>
      <c r="AL2587" s="111">
        <f t="shared" si="448"/>
        <v>0</v>
      </c>
      <c r="AM2587" s="111" t="str">
        <f t="shared" si="449"/>
        <v/>
      </c>
      <c r="AN2587" s="111" t="str">
        <f t="shared" ca="1" si="450"/>
        <v/>
      </c>
    </row>
    <row r="2588" spans="1:40" ht="20.25" customHeight="1" x14ac:dyDescent="0.3">
      <c r="A2588" s="107"/>
      <c r="B2588" s="144"/>
      <c r="C2588" s="119"/>
      <c r="D2588" s="120"/>
      <c r="E2588" s="119"/>
      <c r="F2588" s="119"/>
      <c r="G2588" s="120"/>
      <c r="H2588" s="119"/>
      <c r="I2588" s="109"/>
      <c r="L2588" s="108"/>
      <c r="M2588" s="108"/>
      <c r="N2588" s="108"/>
      <c r="O2588" s="108"/>
      <c r="P2588" s="108"/>
      <c r="Q2588" s="108"/>
      <c r="R2588" s="108"/>
      <c r="S2588" s="108"/>
      <c r="T2588" s="100">
        <f t="shared" si="441"/>
        <v>0</v>
      </c>
      <c r="U2588" s="111"/>
      <c r="V2588" s="111"/>
      <c r="W2588" s="111">
        <f>SUMIFS($F$3:F2588,$D$3:D2588,D2588,$C$3:C2588,"Buy")+SUMIFS($F$3:F2588,$D$3:D2588,D2588,$C$3:C2588,"Coin Deposit",$E$3:E2588,"&lt;&gt;")</f>
        <v>0</v>
      </c>
      <c r="X2588" s="111">
        <f t="shared" si="442"/>
        <v>0</v>
      </c>
      <c r="Y2588" s="111">
        <f>IF($D2588=Y$1,SUMIFS($H$3:$H2588,$G$3:$G2588,Y$1,$C$3:$C2588,"Sell"),0)</f>
        <v>0</v>
      </c>
      <c r="Z2588" s="111">
        <f t="shared" si="443"/>
        <v>0</v>
      </c>
      <c r="AA2588" s="111">
        <f>IF($D2588=AA$1,SUMIFS($H$3:$H2588,$G$3:$G2588,AA$1,$C$3:$C2588,"Sell"),0)</f>
        <v>0</v>
      </c>
      <c r="AB2588" s="111">
        <f t="shared" si="444"/>
        <v>0</v>
      </c>
      <c r="AC2588" s="111">
        <f>SUMIFS('Deductions and Deposits'!$H:$H,'Deductions and Deposits'!$G:$G,D2588,'Deductions and Deposits'!$F:$F,"&lt;="&amp;B2588)+SUMIFS($F$3:F2588,$D$3:D2588,D2588,$C$3:C2588,"Coin Deposit",$E$3:E2588,"")</f>
        <v>0</v>
      </c>
      <c r="AD2588" s="111">
        <f>SUMIFS('Deductions and Deposits'!$D:$D,'Deductions and Deposits'!$C:$C,D2588)+SUMIFS($F:$F,$D:$D,D2588,$C:$C,"Coin Deduction")</f>
        <v>0</v>
      </c>
      <c r="AE2588" s="111">
        <f>Table5[[#This Row],[Column4]]+Table5[[#This Row],[Column14]]+Table5[[#This Row],[Column19]]+Table5[[#This Row],[Column12]]</f>
        <v>0</v>
      </c>
      <c r="AF2588" s="111">
        <f>Table5[[#This Row],[Column5]]+Table5[[#This Row],[Column13]]+Table5[[#This Row],[Column21]]+Table5[[#This Row],[Column18]]</f>
        <v>0</v>
      </c>
      <c r="AG2588" s="111">
        <f t="shared" si="445"/>
        <v>0</v>
      </c>
      <c r="AH2588" s="111">
        <f t="shared" si="446"/>
        <v>0</v>
      </c>
      <c r="AI2588" s="111">
        <f>Table5[[#This Row],[Column17]]-Table5[[#This Row],[Column20]]</f>
        <v>0</v>
      </c>
      <c r="AJ2588" s="111">
        <f t="shared" si="447"/>
        <v>0</v>
      </c>
      <c r="AK2588" s="111">
        <f t="shared" si="440"/>
        <v>0</v>
      </c>
      <c r="AL2588" s="111">
        <f t="shared" si="448"/>
        <v>0</v>
      </c>
      <c r="AM2588" s="111" t="str">
        <f t="shared" si="449"/>
        <v/>
      </c>
      <c r="AN2588" s="111" t="str">
        <f t="shared" ca="1" si="450"/>
        <v/>
      </c>
    </row>
    <row r="2589" spans="1:40" ht="20.25" customHeight="1" x14ac:dyDescent="0.3">
      <c r="A2589" s="107"/>
      <c r="B2589" s="144"/>
      <c r="C2589" s="119"/>
      <c r="D2589" s="120"/>
      <c r="E2589" s="119"/>
      <c r="F2589" s="119"/>
      <c r="G2589" s="120"/>
      <c r="H2589" s="119"/>
      <c r="I2589" s="109"/>
      <c r="L2589" s="108"/>
      <c r="M2589" s="108"/>
      <c r="N2589" s="108"/>
      <c r="O2589" s="108"/>
      <c r="P2589" s="108"/>
      <c r="Q2589" s="108"/>
      <c r="R2589" s="108"/>
      <c r="S2589" s="108"/>
      <c r="T2589" s="100">
        <f t="shared" si="441"/>
        <v>0</v>
      </c>
      <c r="U2589" s="111"/>
      <c r="V2589" s="111"/>
      <c r="W2589" s="111">
        <f>SUMIFS($F$3:F2589,$D$3:D2589,D2589,$C$3:C2589,"Buy")+SUMIFS($F$3:F2589,$D$3:D2589,D2589,$C$3:C2589,"Coin Deposit",$E$3:E2589,"&lt;&gt;")</f>
        <v>0</v>
      </c>
      <c r="X2589" s="111">
        <f t="shared" si="442"/>
        <v>0</v>
      </c>
      <c r="Y2589" s="111">
        <f>IF($D2589=Y$1,SUMIFS($H$3:$H2589,$G$3:$G2589,Y$1,$C$3:$C2589,"Sell"),0)</f>
        <v>0</v>
      </c>
      <c r="Z2589" s="111">
        <f t="shared" si="443"/>
        <v>0</v>
      </c>
      <c r="AA2589" s="111">
        <f>IF($D2589=AA$1,SUMIFS($H$3:$H2589,$G$3:$G2589,AA$1,$C$3:$C2589,"Sell"),0)</f>
        <v>0</v>
      </c>
      <c r="AB2589" s="111">
        <f t="shared" si="444"/>
        <v>0</v>
      </c>
      <c r="AC2589" s="111">
        <f>SUMIFS('Deductions and Deposits'!$H:$H,'Deductions and Deposits'!$G:$G,D2589,'Deductions and Deposits'!$F:$F,"&lt;="&amp;B2589)+SUMIFS($F$3:F2589,$D$3:D2589,D2589,$C$3:C2589,"Coin Deposit",$E$3:E2589,"")</f>
        <v>0</v>
      </c>
      <c r="AD2589" s="111">
        <f>SUMIFS('Deductions and Deposits'!$D:$D,'Deductions and Deposits'!$C:$C,D2589)+SUMIFS($F:$F,$D:$D,D2589,$C:$C,"Coin Deduction")</f>
        <v>0</v>
      </c>
      <c r="AE2589" s="111">
        <f>Table5[[#This Row],[Column4]]+Table5[[#This Row],[Column14]]+Table5[[#This Row],[Column19]]+Table5[[#This Row],[Column12]]</f>
        <v>0</v>
      </c>
      <c r="AF2589" s="111">
        <f>Table5[[#This Row],[Column5]]+Table5[[#This Row],[Column13]]+Table5[[#This Row],[Column21]]+Table5[[#This Row],[Column18]]</f>
        <v>0</v>
      </c>
      <c r="AG2589" s="111">
        <f t="shared" si="445"/>
        <v>0</v>
      </c>
      <c r="AH2589" s="111">
        <f t="shared" si="446"/>
        <v>0</v>
      </c>
      <c r="AI2589" s="111">
        <f>Table5[[#This Row],[Column17]]-Table5[[#This Row],[Column20]]</f>
        <v>0</v>
      </c>
      <c r="AJ2589" s="111">
        <f t="shared" si="447"/>
        <v>0</v>
      </c>
      <c r="AK2589" s="111">
        <f t="shared" si="440"/>
        <v>0</v>
      </c>
      <c r="AL2589" s="111">
        <f t="shared" si="448"/>
        <v>0</v>
      </c>
      <c r="AM2589" s="111" t="str">
        <f t="shared" si="449"/>
        <v/>
      </c>
      <c r="AN2589" s="111" t="str">
        <f t="shared" ca="1" si="450"/>
        <v/>
      </c>
    </row>
    <row r="2590" spans="1:40" ht="20.25" customHeight="1" x14ac:dyDescent="0.3">
      <c r="A2590" s="107"/>
      <c r="B2590" s="144"/>
      <c r="C2590" s="119"/>
      <c r="D2590" s="120"/>
      <c r="E2590" s="119"/>
      <c r="F2590" s="119"/>
      <c r="G2590" s="120"/>
      <c r="H2590" s="119"/>
      <c r="I2590" s="109"/>
      <c r="L2590" s="108"/>
      <c r="M2590" s="108"/>
      <c r="N2590" s="108"/>
      <c r="O2590" s="108"/>
      <c r="P2590" s="108"/>
      <c r="Q2590" s="108"/>
      <c r="R2590" s="108"/>
      <c r="S2590" s="108"/>
      <c r="T2590" s="100">
        <f t="shared" si="441"/>
        <v>0</v>
      </c>
      <c r="U2590" s="111"/>
      <c r="V2590" s="111"/>
      <c r="W2590" s="111">
        <f>SUMIFS($F$3:F2590,$D$3:D2590,D2590,$C$3:C2590,"Buy")+SUMIFS($F$3:F2590,$D$3:D2590,D2590,$C$3:C2590,"Coin Deposit",$E$3:E2590,"&lt;&gt;")</f>
        <v>0</v>
      </c>
      <c r="X2590" s="111">
        <f t="shared" si="442"/>
        <v>0</v>
      </c>
      <c r="Y2590" s="111">
        <f>IF($D2590=Y$1,SUMIFS($H$3:$H2590,$G$3:$G2590,Y$1,$C$3:$C2590,"Sell"),0)</f>
        <v>0</v>
      </c>
      <c r="Z2590" s="111">
        <f t="shared" si="443"/>
        <v>0</v>
      </c>
      <c r="AA2590" s="111">
        <f>IF($D2590=AA$1,SUMIFS($H$3:$H2590,$G$3:$G2590,AA$1,$C$3:$C2590,"Sell"),0)</f>
        <v>0</v>
      </c>
      <c r="AB2590" s="111">
        <f t="shared" si="444"/>
        <v>0</v>
      </c>
      <c r="AC2590" s="111">
        <f>SUMIFS('Deductions and Deposits'!$H:$H,'Deductions and Deposits'!$G:$G,D2590,'Deductions and Deposits'!$F:$F,"&lt;="&amp;B2590)+SUMIFS($F$3:F2590,$D$3:D2590,D2590,$C$3:C2590,"Coin Deposit",$E$3:E2590,"")</f>
        <v>0</v>
      </c>
      <c r="AD2590" s="111">
        <f>SUMIFS('Deductions and Deposits'!$D:$D,'Deductions and Deposits'!$C:$C,D2590)+SUMIFS($F:$F,$D:$D,D2590,$C:$C,"Coin Deduction")</f>
        <v>0</v>
      </c>
      <c r="AE2590" s="111">
        <f>Table5[[#This Row],[Column4]]+Table5[[#This Row],[Column14]]+Table5[[#This Row],[Column19]]+Table5[[#This Row],[Column12]]</f>
        <v>0</v>
      </c>
      <c r="AF2590" s="111">
        <f>Table5[[#This Row],[Column5]]+Table5[[#This Row],[Column13]]+Table5[[#This Row],[Column21]]+Table5[[#This Row],[Column18]]</f>
        <v>0</v>
      </c>
      <c r="AG2590" s="111">
        <f t="shared" si="445"/>
        <v>0</v>
      </c>
      <c r="AH2590" s="111">
        <f t="shared" si="446"/>
        <v>0</v>
      </c>
      <c r="AI2590" s="111">
        <f>Table5[[#This Row],[Column17]]-Table5[[#This Row],[Column20]]</f>
        <v>0</v>
      </c>
      <c r="AJ2590" s="111">
        <f t="shared" si="447"/>
        <v>0</v>
      </c>
      <c r="AK2590" s="111">
        <f t="shared" si="440"/>
        <v>0</v>
      </c>
      <c r="AL2590" s="111">
        <f t="shared" si="448"/>
        <v>0</v>
      </c>
      <c r="AM2590" s="111" t="str">
        <f t="shared" si="449"/>
        <v/>
      </c>
      <c r="AN2590" s="111" t="str">
        <f t="shared" ca="1" si="450"/>
        <v/>
      </c>
    </row>
    <row r="2591" spans="1:40" ht="20.25" customHeight="1" x14ac:dyDescent="0.3">
      <c r="A2591" s="107"/>
      <c r="B2591" s="144"/>
      <c r="C2591" s="119"/>
      <c r="D2591" s="120"/>
      <c r="E2591" s="119"/>
      <c r="F2591" s="119"/>
      <c r="G2591" s="120"/>
      <c r="H2591" s="119"/>
      <c r="I2591" s="109"/>
      <c r="L2591" s="108"/>
      <c r="M2591" s="108"/>
      <c r="N2591" s="108"/>
      <c r="O2591" s="108"/>
      <c r="P2591" s="108"/>
      <c r="Q2591" s="108"/>
      <c r="R2591" s="108"/>
      <c r="S2591" s="108"/>
      <c r="T2591" s="100">
        <f t="shared" si="441"/>
        <v>0</v>
      </c>
      <c r="U2591" s="111"/>
      <c r="V2591" s="111"/>
      <c r="W2591" s="111">
        <f>SUMIFS($F$3:F2591,$D$3:D2591,D2591,$C$3:C2591,"Buy")+SUMIFS($F$3:F2591,$D$3:D2591,D2591,$C$3:C2591,"Coin Deposit",$E$3:E2591,"&lt;&gt;")</f>
        <v>0</v>
      </c>
      <c r="X2591" s="111">
        <f t="shared" si="442"/>
        <v>0</v>
      </c>
      <c r="Y2591" s="111">
        <f>IF($D2591=Y$1,SUMIFS($H$3:$H2591,$G$3:$G2591,Y$1,$C$3:$C2591,"Sell"),0)</f>
        <v>0</v>
      </c>
      <c r="Z2591" s="111">
        <f t="shared" si="443"/>
        <v>0</v>
      </c>
      <c r="AA2591" s="111">
        <f>IF($D2591=AA$1,SUMIFS($H$3:$H2591,$G$3:$G2591,AA$1,$C$3:$C2591,"Sell"),0)</f>
        <v>0</v>
      </c>
      <c r="AB2591" s="111">
        <f t="shared" si="444"/>
        <v>0</v>
      </c>
      <c r="AC2591" s="111">
        <f>SUMIFS('Deductions and Deposits'!$H:$H,'Deductions and Deposits'!$G:$G,D2591,'Deductions and Deposits'!$F:$F,"&lt;="&amp;B2591)+SUMIFS($F$3:F2591,$D$3:D2591,D2591,$C$3:C2591,"Coin Deposit",$E$3:E2591,"")</f>
        <v>0</v>
      </c>
      <c r="AD2591" s="111">
        <f>SUMIFS('Deductions and Deposits'!$D:$D,'Deductions and Deposits'!$C:$C,D2591)+SUMIFS($F:$F,$D:$D,D2591,$C:$C,"Coin Deduction")</f>
        <v>0</v>
      </c>
      <c r="AE2591" s="111">
        <f>Table5[[#This Row],[Column4]]+Table5[[#This Row],[Column14]]+Table5[[#This Row],[Column19]]+Table5[[#This Row],[Column12]]</f>
        <v>0</v>
      </c>
      <c r="AF2591" s="111">
        <f>Table5[[#This Row],[Column5]]+Table5[[#This Row],[Column13]]+Table5[[#This Row],[Column21]]+Table5[[#This Row],[Column18]]</f>
        <v>0</v>
      </c>
      <c r="AG2591" s="111">
        <f t="shared" si="445"/>
        <v>0</v>
      </c>
      <c r="AH2591" s="111">
        <f t="shared" si="446"/>
        <v>0</v>
      </c>
      <c r="AI2591" s="111">
        <f>Table5[[#This Row],[Column17]]-Table5[[#This Row],[Column20]]</f>
        <v>0</v>
      </c>
      <c r="AJ2591" s="111">
        <f t="shared" si="447"/>
        <v>0</v>
      </c>
      <c r="AK2591" s="111">
        <f t="shared" si="440"/>
        <v>0</v>
      </c>
      <c r="AL2591" s="111">
        <f t="shared" si="448"/>
        <v>0</v>
      </c>
      <c r="AM2591" s="111" t="str">
        <f t="shared" si="449"/>
        <v/>
      </c>
      <c r="AN2591" s="111" t="str">
        <f t="shared" ca="1" si="450"/>
        <v/>
      </c>
    </row>
    <row r="2592" spans="1:40" ht="20.25" customHeight="1" x14ac:dyDescent="0.3">
      <c r="A2592" s="107"/>
      <c r="B2592" s="144"/>
      <c r="C2592" s="119"/>
      <c r="D2592" s="120"/>
      <c r="E2592" s="119"/>
      <c r="F2592" s="119"/>
      <c r="G2592" s="120"/>
      <c r="H2592" s="119"/>
      <c r="I2592" s="109"/>
      <c r="L2592" s="108"/>
      <c r="M2592" s="108"/>
      <c r="N2592" s="108"/>
      <c r="O2592" s="108"/>
      <c r="P2592" s="108"/>
      <c r="Q2592" s="108"/>
      <c r="R2592" s="108"/>
      <c r="S2592" s="108"/>
      <c r="T2592" s="100">
        <f t="shared" si="441"/>
        <v>0</v>
      </c>
      <c r="U2592" s="111"/>
      <c r="V2592" s="111"/>
      <c r="W2592" s="111">
        <f>SUMIFS($F$3:F2592,$D$3:D2592,D2592,$C$3:C2592,"Buy")+SUMIFS($F$3:F2592,$D$3:D2592,D2592,$C$3:C2592,"Coin Deposit",$E$3:E2592,"&lt;&gt;")</f>
        <v>0</v>
      </c>
      <c r="X2592" s="111">
        <f t="shared" si="442"/>
        <v>0</v>
      </c>
      <c r="Y2592" s="111">
        <f>IF($D2592=Y$1,SUMIFS($H$3:$H2592,$G$3:$G2592,Y$1,$C$3:$C2592,"Sell"),0)</f>
        <v>0</v>
      </c>
      <c r="Z2592" s="111">
        <f t="shared" si="443"/>
        <v>0</v>
      </c>
      <c r="AA2592" s="111">
        <f>IF($D2592=AA$1,SUMIFS($H$3:$H2592,$G$3:$G2592,AA$1,$C$3:$C2592,"Sell"),0)</f>
        <v>0</v>
      </c>
      <c r="AB2592" s="111">
        <f t="shared" si="444"/>
        <v>0</v>
      </c>
      <c r="AC2592" s="111">
        <f>SUMIFS('Deductions and Deposits'!$H:$H,'Deductions and Deposits'!$G:$G,D2592,'Deductions and Deposits'!$F:$F,"&lt;="&amp;B2592)+SUMIFS($F$3:F2592,$D$3:D2592,D2592,$C$3:C2592,"Coin Deposit",$E$3:E2592,"")</f>
        <v>0</v>
      </c>
      <c r="AD2592" s="111">
        <f>SUMIFS('Deductions and Deposits'!$D:$D,'Deductions and Deposits'!$C:$C,D2592)+SUMIFS($F:$F,$D:$D,D2592,$C:$C,"Coin Deduction")</f>
        <v>0</v>
      </c>
      <c r="AE2592" s="111">
        <f>Table5[[#This Row],[Column4]]+Table5[[#This Row],[Column14]]+Table5[[#This Row],[Column19]]+Table5[[#This Row],[Column12]]</f>
        <v>0</v>
      </c>
      <c r="AF2592" s="111">
        <f>Table5[[#This Row],[Column5]]+Table5[[#This Row],[Column13]]+Table5[[#This Row],[Column21]]+Table5[[#This Row],[Column18]]</f>
        <v>0</v>
      </c>
      <c r="AG2592" s="111">
        <f t="shared" si="445"/>
        <v>0</v>
      </c>
      <c r="AH2592" s="111">
        <f t="shared" si="446"/>
        <v>0</v>
      </c>
      <c r="AI2592" s="111">
        <f>Table5[[#This Row],[Column17]]-Table5[[#This Row],[Column20]]</f>
        <v>0</v>
      </c>
      <c r="AJ2592" s="111">
        <f t="shared" si="447"/>
        <v>0</v>
      </c>
      <c r="AK2592" s="111">
        <f t="shared" si="440"/>
        <v>0</v>
      </c>
      <c r="AL2592" s="111">
        <f t="shared" si="448"/>
        <v>0</v>
      </c>
      <c r="AM2592" s="111" t="str">
        <f t="shared" si="449"/>
        <v/>
      </c>
      <c r="AN2592" s="111" t="str">
        <f t="shared" ca="1" si="450"/>
        <v/>
      </c>
    </row>
    <row r="2593" spans="1:40" ht="20.25" customHeight="1" x14ac:dyDescent="0.3">
      <c r="A2593" s="107"/>
      <c r="B2593" s="144"/>
      <c r="C2593" s="119"/>
      <c r="D2593" s="120"/>
      <c r="E2593" s="119"/>
      <c r="F2593" s="119"/>
      <c r="G2593" s="120"/>
      <c r="H2593" s="119"/>
      <c r="I2593" s="109"/>
      <c r="L2593" s="108"/>
      <c r="M2593" s="108"/>
      <c r="N2593" s="108"/>
      <c r="O2593" s="108"/>
      <c r="P2593" s="108"/>
      <c r="Q2593" s="108"/>
      <c r="R2593" s="108"/>
      <c r="S2593" s="108"/>
      <c r="T2593" s="100">
        <f t="shared" si="441"/>
        <v>0</v>
      </c>
      <c r="U2593" s="111"/>
      <c r="V2593" s="111"/>
      <c r="W2593" s="111">
        <f>SUMIFS($F$3:F2593,$D$3:D2593,D2593,$C$3:C2593,"Buy")+SUMIFS($F$3:F2593,$D$3:D2593,D2593,$C$3:C2593,"Coin Deposit",$E$3:E2593,"&lt;&gt;")</f>
        <v>0</v>
      </c>
      <c r="X2593" s="111">
        <f t="shared" si="442"/>
        <v>0</v>
      </c>
      <c r="Y2593" s="111">
        <f>IF($D2593=Y$1,SUMIFS($H$3:$H2593,$G$3:$G2593,Y$1,$C$3:$C2593,"Sell"),0)</f>
        <v>0</v>
      </c>
      <c r="Z2593" s="111">
        <f t="shared" si="443"/>
        <v>0</v>
      </c>
      <c r="AA2593" s="111">
        <f>IF($D2593=AA$1,SUMIFS($H$3:$H2593,$G$3:$G2593,AA$1,$C$3:$C2593,"Sell"),0)</f>
        <v>0</v>
      </c>
      <c r="AB2593" s="111">
        <f t="shared" si="444"/>
        <v>0</v>
      </c>
      <c r="AC2593" s="111">
        <f>SUMIFS('Deductions and Deposits'!$H:$H,'Deductions and Deposits'!$G:$G,D2593,'Deductions and Deposits'!$F:$F,"&lt;="&amp;B2593)+SUMIFS($F$3:F2593,$D$3:D2593,D2593,$C$3:C2593,"Coin Deposit",$E$3:E2593,"")</f>
        <v>0</v>
      </c>
      <c r="AD2593" s="111">
        <f>SUMIFS('Deductions and Deposits'!$D:$D,'Deductions and Deposits'!$C:$C,D2593)+SUMIFS($F:$F,$D:$D,D2593,$C:$C,"Coin Deduction")</f>
        <v>0</v>
      </c>
      <c r="AE2593" s="111">
        <f>Table5[[#This Row],[Column4]]+Table5[[#This Row],[Column14]]+Table5[[#This Row],[Column19]]+Table5[[#This Row],[Column12]]</f>
        <v>0</v>
      </c>
      <c r="AF2593" s="111">
        <f>Table5[[#This Row],[Column5]]+Table5[[#This Row],[Column13]]+Table5[[#This Row],[Column21]]+Table5[[#This Row],[Column18]]</f>
        <v>0</v>
      </c>
      <c r="AG2593" s="111">
        <f t="shared" si="445"/>
        <v>0</v>
      </c>
      <c r="AH2593" s="111">
        <f t="shared" si="446"/>
        <v>0</v>
      </c>
      <c r="AI2593" s="111">
        <f>Table5[[#This Row],[Column17]]-Table5[[#This Row],[Column20]]</f>
        <v>0</v>
      </c>
      <c r="AJ2593" s="111">
        <f t="shared" si="447"/>
        <v>0</v>
      </c>
      <c r="AK2593" s="111">
        <f t="shared" si="440"/>
        <v>0</v>
      </c>
      <c r="AL2593" s="111">
        <f t="shared" si="448"/>
        <v>0</v>
      </c>
      <c r="AM2593" s="111" t="str">
        <f t="shared" si="449"/>
        <v/>
      </c>
      <c r="AN2593" s="111" t="str">
        <f t="shared" ca="1" si="450"/>
        <v/>
      </c>
    </row>
    <row r="2594" spans="1:40" ht="20.25" customHeight="1" x14ac:dyDescent="0.3">
      <c r="A2594" s="107"/>
      <c r="B2594" s="144"/>
      <c r="C2594" s="119"/>
      <c r="D2594" s="120"/>
      <c r="E2594" s="119"/>
      <c r="F2594" s="119"/>
      <c r="G2594" s="120"/>
      <c r="H2594" s="119"/>
      <c r="I2594" s="109"/>
      <c r="L2594" s="108"/>
      <c r="M2594" s="108"/>
      <c r="N2594" s="108"/>
      <c r="O2594" s="108"/>
      <c r="P2594" s="108"/>
      <c r="Q2594" s="108"/>
      <c r="R2594" s="108"/>
      <c r="S2594" s="108"/>
      <c r="T2594" s="100">
        <f t="shared" si="441"/>
        <v>0</v>
      </c>
      <c r="U2594" s="111"/>
      <c r="V2594" s="111"/>
      <c r="W2594" s="111">
        <f>SUMIFS($F$3:F2594,$D$3:D2594,D2594,$C$3:C2594,"Buy")+SUMIFS($F$3:F2594,$D$3:D2594,D2594,$C$3:C2594,"Coin Deposit",$E$3:E2594,"&lt;&gt;")</f>
        <v>0</v>
      </c>
      <c r="X2594" s="111">
        <f t="shared" si="442"/>
        <v>0</v>
      </c>
      <c r="Y2594" s="111">
        <f>IF($D2594=Y$1,SUMIFS($H$3:$H2594,$G$3:$G2594,Y$1,$C$3:$C2594,"Sell"),0)</f>
        <v>0</v>
      </c>
      <c r="Z2594" s="111">
        <f t="shared" si="443"/>
        <v>0</v>
      </c>
      <c r="AA2594" s="111">
        <f>IF($D2594=AA$1,SUMIFS($H$3:$H2594,$G$3:$G2594,AA$1,$C$3:$C2594,"Sell"),0)</f>
        <v>0</v>
      </c>
      <c r="AB2594" s="111">
        <f t="shared" si="444"/>
        <v>0</v>
      </c>
      <c r="AC2594" s="111">
        <f>SUMIFS('Deductions and Deposits'!$H:$H,'Deductions and Deposits'!$G:$G,D2594,'Deductions and Deposits'!$F:$F,"&lt;="&amp;B2594)+SUMIFS($F$3:F2594,$D$3:D2594,D2594,$C$3:C2594,"Coin Deposit",$E$3:E2594,"")</f>
        <v>0</v>
      </c>
      <c r="AD2594" s="111">
        <f>SUMIFS('Deductions and Deposits'!$D:$D,'Deductions and Deposits'!$C:$C,D2594)+SUMIFS($F:$F,$D:$D,D2594,$C:$C,"Coin Deduction")</f>
        <v>0</v>
      </c>
      <c r="AE2594" s="111">
        <f>Table5[[#This Row],[Column4]]+Table5[[#This Row],[Column14]]+Table5[[#This Row],[Column19]]+Table5[[#This Row],[Column12]]</f>
        <v>0</v>
      </c>
      <c r="AF2594" s="111">
        <f>Table5[[#This Row],[Column5]]+Table5[[#This Row],[Column13]]+Table5[[#This Row],[Column21]]+Table5[[#This Row],[Column18]]</f>
        <v>0</v>
      </c>
      <c r="AG2594" s="111">
        <f t="shared" si="445"/>
        <v>0</v>
      </c>
      <c r="AH2594" s="111">
        <f t="shared" si="446"/>
        <v>0</v>
      </c>
      <c r="AI2594" s="111">
        <f>Table5[[#This Row],[Column17]]-Table5[[#This Row],[Column20]]</f>
        <v>0</v>
      </c>
      <c r="AJ2594" s="111">
        <f t="shared" si="447"/>
        <v>0</v>
      </c>
      <c r="AK2594" s="111">
        <f t="shared" si="440"/>
        <v>0</v>
      </c>
      <c r="AL2594" s="111">
        <f t="shared" si="448"/>
        <v>0</v>
      </c>
      <c r="AM2594" s="111" t="str">
        <f t="shared" si="449"/>
        <v/>
      </c>
      <c r="AN2594" s="111" t="str">
        <f t="shared" ca="1" si="450"/>
        <v/>
      </c>
    </row>
    <row r="2595" spans="1:40" ht="20.25" customHeight="1" x14ac:dyDescent="0.3">
      <c r="A2595" s="107"/>
      <c r="B2595" s="144"/>
      <c r="C2595" s="119"/>
      <c r="D2595" s="120"/>
      <c r="E2595" s="119"/>
      <c r="F2595" s="119"/>
      <c r="G2595" s="120"/>
      <c r="H2595" s="119"/>
      <c r="I2595" s="109"/>
      <c r="L2595" s="108"/>
      <c r="M2595" s="108"/>
      <c r="N2595" s="108"/>
      <c r="O2595" s="108"/>
      <c r="P2595" s="108"/>
      <c r="Q2595" s="108"/>
      <c r="R2595" s="108"/>
      <c r="S2595" s="108"/>
      <c r="T2595" s="100">
        <f t="shared" si="441"/>
        <v>0</v>
      </c>
      <c r="U2595" s="111"/>
      <c r="V2595" s="111"/>
      <c r="W2595" s="111">
        <f>SUMIFS($F$3:F2595,$D$3:D2595,D2595,$C$3:C2595,"Buy")+SUMIFS($F$3:F2595,$D$3:D2595,D2595,$C$3:C2595,"Coin Deposit",$E$3:E2595,"&lt;&gt;")</f>
        <v>0</v>
      </c>
      <c r="X2595" s="111">
        <f t="shared" si="442"/>
        <v>0</v>
      </c>
      <c r="Y2595" s="111">
        <f>IF($D2595=Y$1,SUMIFS($H$3:$H2595,$G$3:$G2595,Y$1,$C$3:$C2595,"Sell"),0)</f>
        <v>0</v>
      </c>
      <c r="Z2595" s="111">
        <f t="shared" si="443"/>
        <v>0</v>
      </c>
      <c r="AA2595" s="111">
        <f>IF($D2595=AA$1,SUMIFS($H$3:$H2595,$G$3:$G2595,AA$1,$C$3:$C2595,"Sell"),0)</f>
        <v>0</v>
      </c>
      <c r="AB2595" s="111">
        <f t="shared" si="444"/>
        <v>0</v>
      </c>
      <c r="AC2595" s="111">
        <f>SUMIFS('Deductions and Deposits'!$H:$H,'Deductions and Deposits'!$G:$G,D2595,'Deductions and Deposits'!$F:$F,"&lt;="&amp;B2595)+SUMIFS($F$3:F2595,$D$3:D2595,D2595,$C$3:C2595,"Coin Deposit",$E$3:E2595,"")</f>
        <v>0</v>
      </c>
      <c r="AD2595" s="111">
        <f>SUMIFS('Deductions and Deposits'!$D:$D,'Deductions and Deposits'!$C:$C,D2595)+SUMIFS($F:$F,$D:$D,D2595,$C:$C,"Coin Deduction")</f>
        <v>0</v>
      </c>
      <c r="AE2595" s="111">
        <f>Table5[[#This Row],[Column4]]+Table5[[#This Row],[Column14]]+Table5[[#This Row],[Column19]]+Table5[[#This Row],[Column12]]</f>
        <v>0</v>
      </c>
      <c r="AF2595" s="111">
        <f>Table5[[#This Row],[Column5]]+Table5[[#This Row],[Column13]]+Table5[[#This Row],[Column21]]+Table5[[#This Row],[Column18]]</f>
        <v>0</v>
      </c>
      <c r="AG2595" s="111">
        <f t="shared" si="445"/>
        <v>0</v>
      </c>
      <c r="AH2595" s="111">
        <f t="shared" si="446"/>
        <v>0</v>
      </c>
      <c r="AI2595" s="111">
        <f>Table5[[#This Row],[Column17]]-Table5[[#This Row],[Column20]]</f>
        <v>0</v>
      </c>
      <c r="AJ2595" s="111">
        <f t="shared" si="447"/>
        <v>0</v>
      </c>
      <c r="AK2595" s="111">
        <f t="shared" si="440"/>
        <v>0</v>
      </c>
      <c r="AL2595" s="111">
        <f t="shared" si="448"/>
        <v>0</v>
      </c>
      <c r="AM2595" s="111" t="str">
        <f t="shared" si="449"/>
        <v/>
      </c>
      <c r="AN2595" s="111" t="str">
        <f t="shared" ca="1" si="450"/>
        <v/>
      </c>
    </row>
    <row r="2596" spans="1:40" ht="20.25" customHeight="1" x14ac:dyDescent="0.3">
      <c r="A2596" s="107"/>
      <c r="B2596" s="144"/>
      <c r="C2596" s="119"/>
      <c r="D2596" s="120"/>
      <c r="E2596" s="119"/>
      <c r="F2596" s="119"/>
      <c r="G2596" s="120"/>
      <c r="H2596" s="119"/>
      <c r="I2596" s="109"/>
      <c r="L2596" s="108"/>
      <c r="M2596" s="108"/>
      <c r="N2596" s="108"/>
      <c r="O2596" s="108"/>
      <c r="P2596" s="108"/>
      <c r="Q2596" s="108"/>
      <c r="R2596" s="108"/>
      <c r="S2596" s="108"/>
      <c r="T2596" s="100">
        <f t="shared" si="441"/>
        <v>0</v>
      </c>
      <c r="U2596" s="111"/>
      <c r="V2596" s="111"/>
      <c r="W2596" s="111">
        <f>SUMIFS($F$3:F2596,$D$3:D2596,D2596,$C$3:C2596,"Buy")+SUMIFS($F$3:F2596,$D$3:D2596,D2596,$C$3:C2596,"Coin Deposit",$E$3:E2596,"&lt;&gt;")</f>
        <v>0</v>
      </c>
      <c r="X2596" s="111">
        <f t="shared" si="442"/>
        <v>0</v>
      </c>
      <c r="Y2596" s="111">
        <f>IF($D2596=Y$1,SUMIFS($H$3:$H2596,$G$3:$G2596,Y$1,$C$3:$C2596,"Sell"),0)</f>
        <v>0</v>
      </c>
      <c r="Z2596" s="111">
        <f t="shared" si="443"/>
        <v>0</v>
      </c>
      <c r="AA2596" s="111">
        <f>IF($D2596=AA$1,SUMIFS($H$3:$H2596,$G$3:$G2596,AA$1,$C$3:$C2596,"Sell"),0)</f>
        <v>0</v>
      </c>
      <c r="AB2596" s="111">
        <f t="shared" si="444"/>
        <v>0</v>
      </c>
      <c r="AC2596" s="111">
        <f>SUMIFS('Deductions and Deposits'!$H:$H,'Deductions and Deposits'!$G:$G,D2596,'Deductions and Deposits'!$F:$F,"&lt;="&amp;B2596)+SUMIFS($F$3:F2596,$D$3:D2596,D2596,$C$3:C2596,"Coin Deposit",$E$3:E2596,"")</f>
        <v>0</v>
      </c>
      <c r="AD2596" s="111">
        <f>SUMIFS('Deductions and Deposits'!$D:$D,'Deductions and Deposits'!$C:$C,D2596)+SUMIFS($F:$F,$D:$D,D2596,$C:$C,"Coin Deduction")</f>
        <v>0</v>
      </c>
      <c r="AE2596" s="111">
        <f>Table5[[#This Row],[Column4]]+Table5[[#This Row],[Column14]]+Table5[[#This Row],[Column19]]+Table5[[#This Row],[Column12]]</f>
        <v>0</v>
      </c>
      <c r="AF2596" s="111">
        <f>Table5[[#This Row],[Column5]]+Table5[[#This Row],[Column13]]+Table5[[#This Row],[Column21]]+Table5[[#This Row],[Column18]]</f>
        <v>0</v>
      </c>
      <c r="AG2596" s="111">
        <f t="shared" si="445"/>
        <v>0</v>
      </c>
      <c r="AH2596" s="111">
        <f t="shared" si="446"/>
        <v>0</v>
      </c>
      <c r="AI2596" s="111">
        <f>Table5[[#This Row],[Column17]]-Table5[[#This Row],[Column20]]</f>
        <v>0</v>
      </c>
      <c r="AJ2596" s="111">
        <f t="shared" si="447"/>
        <v>0</v>
      </c>
      <c r="AK2596" s="111">
        <f t="shared" si="440"/>
        <v>0</v>
      </c>
      <c r="AL2596" s="111">
        <f t="shared" si="448"/>
        <v>0</v>
      </c>
      <c r="AM2596" s="111" t="str">
        <f t="shared" si="449"/>
        <v/>
      </c>
      <c r="AN2596" s="111" t="str">
        <f t="shared" ca="1" si="450"/>
        <v/>
      </c>
    </row>
    <row r="2597" spans="1:40" ht="20.25" customHeight="1" x14ac:dyDescent="0.3">
      <c r="A2597" s="107"/>
      <c r="B2597" s="144"/>
      <c r="C2597" s="119"/>
      <c r="D2597" s="120"/>
      <c r="E2597" s="119"/>
      <c r="F2597" s="119"/>
      <c r="G2597" s="120"/>
      <c r="H2597" s="119"/>
      <c r="I2597" s="109"/>
      <c r="L2597" s="108"/>
      <c r="M2597" s="108"/>
      <c r="N2597" s="108"/>
      <c r="O2597" s="108"/>
      <c r="P2597" s="108"/>
      <c r="Q2597" s="108"/>
      <c r="R2597" s="108"/>
      <c r="S2597" s="108"/>
      <c r="T2597" s="100">
        <f t="shared" si="441"/>
        <v>0</v>
      </c>
      <c r="U2597" s="111"/>
      <c r="V2597" s="111"/>
      <c r="W2597" s="111">
        <f>SUMIFS($F$3:F2597,$D$3:D2597,D2597,$C$3:C2597,"Buy")+SUMIFS($F$3:F2597,$D$3:D2597,D2597,$C$3:C2597,"Coin Deposit",$E$3:E2597,"&lt;&gt;")</f>
        <v>0</v>
      </c>
      <c r="X2597" s="111">
        <f t="shared" si="442"/>
        <v>0</v>
      </c>
      <c r="Y2597" s="111">
        <f>IF($D2597=Y$1,SUMIFS($H$3:$H2597,$G$3:$G2597,Y$1,$C$3:$C2597,"Sell"),0)</f>
        <v>0</v>
      </c>
      <c r="Z2597" s="111">
        <f t="shared" si="443"/>
        <v>0</v>
      </c>
      <c r="AA2597" s="111">
        <f>IF($D2597=AA$1,SUMIFS($H$3:$H2597,$G$3:$G2597,AA$1,$C$3:$C2597,"Sell"),0)</f>
        <v>0</v>
      </c>
      <c r="AB2597" s="111">
        <f t="shared" si="444"/>
        <v>0</v>
      </c>
      <c r="AC2597" s="111">
        <f>SUMIFS('Deductions and Deposits'!$H:$H,'Deductions and Deposits'!$G:$G,D2597,'Deductions and Deposits'!$F:$F,"&lt;="&amp;B2597)+SUMIFS($F$3:F2597,$D$3:D2597,D2597,$C$3:C2597,"Coin Deposit",$E$3:E2597,"")</f>
        <v>0</v>
      </c>
      <c r="AD2597" s="111">
        <f>SUMIFS('Deductions and Deposits'!$D:$D,'Deductions and Deposits'!$C:$C,D2597)+SUMIFS($F:$F,$D:$D,D2597,$C:$C,"Coin Deduction")</f>
        <v>0</v>
      </c>
      <c r="AE2597" s="111">
        <f>Table5[[#This Row],[Column4]]+Table5[[#This Row],[Column14]]+Table5[[#This Row],[Column19]]+Table5[[#This Row],[Column12]]</f>
        <v>0</v>
      </c>
      <c r="AF2597" s="111">
        <f>Table5[[#This Row],[Column5]]+Table5[[#This Row],[Column13]]+Table5[[#This Row],[Column21]]+Table5[[#This Row],[Column18]]</f>
        <v>0</v>
      </c>
      <c r="AG2597" s="111">
        <f t="shared" si="445"/>
        <v>0</v>
      </c>
      <c r="AH2597" s="111">
        <f t="shared" si="446"/>
        <v>0</v>
      </c>
      <c r="AI2597" s="111">
        <f>Table5[[#This Row],[Column17]]-Table5[[#This Row],[Column20]]</f>
        <v>0</v>
      </c>
      <c r="AJ2597" s="111">
        <f t="shared" si="447"/>
        <v>0</v>
      </c>
      <c r="AK2597" s="111">
        <f t="shared" si="440"/>
        <v>0</v>
      </c>
      <c r="AL2597" s="111">
        <f t="shared" si="448"/>
        <v>0</v>
      </c>
      <c r="AM2597" s="111" t="str">
        <f t="shared" si="449"/>
        <v/>
      </c>
      <c r="AN2597" s="111" t="str">
        <f t="shared" ca="1" si="450"/>
        <v/>
      </c>
    </row>
    <row r="2598" spans="1:40" ht="20.25" customHeight="1" x14ac:dyDescent="0.3">
      <c r="A2598" s="107"/>
      <c r="B2598" s="144"/>
      <c r="C2598" s="119"/>
      <c r="D2598" s="120"/>
      <c r="E2598" s="119"/>
      <c r="F2598" s="119"/>
      <c r="G2598" s="120"/>
      <c r="H2598" s="119"/>
      <c r="I2598" s="109"/>
      <c r="L2598" s="108"/>
      <c r="M2598" s="108"/>
      <c r="N2598" s="108"/>
      <c r="O2598" s="108"/>
      <c r="P2598" s="108"/>
      <c r="Q2598" s="108"/>
      <c r="R2598" s="108"/>
      <c r="S2598" s="108"/>
      <c r="T2598" s="100">
        <f t="shared" si="441"/>
        <v>0</v>
      </c>
      <c r="U2598" s="111"/>
      <c r="V2598" s="111"/>
      <c r="W2598" s="111">
        <f>SUMIFS($F$3:F2598,$D$3:D2598,D2598,$C$3:C2598,"Buy")+SUMIFS($F$3:F2598,$D$3:D2598,D2598,$C$3:C2598,"Coin Deposit",$E$3:E2598,"&lt;&gt;")</f>
        <v>0</v>
      </c>
      <c r="X2598" s="111">
        <f t="shared" si="442"/>
        <v>0</v>
      </c>
      <c r="Y2598" s="111">
        <f>IF($D2598=Y$1,SUMIFS($H$3:$H2598,$G$3:$G2598,Y$1,$C$3:$C2598,"Sell"),0)</f>
        <v>0</v>
      </c>
      <c r="Z2598" s="111">
        <f t="shared" si="443"/>
        <v>0</v>
      </c>
      <c r="AA2598" s="111">
        <f>IF($D2598=AA$1,SUMIFS($H$3:$H2598,$G$3:$G2598,AA$1,$C$3:$C2598,"Sell"),0)</f>
        <v>0</v>
      </c>
      <c r="AB2598" s="111">
        <f t="shared" si="444"/>
        <v>0</v>
      </c>
      <c r="AC2598" s="111">
        <f>SUMIFS('Deductions and Deposits'!$H:$H,'Deductions and Deposits'!$G:$G,D2598,'Deductions and Deposits'!$F:$F,"&lt;="&amp;B2598)+SUMIFS($F$3:F2598,$D$3:D2598,D2598,$C$3:C2598,"Coin Deposit",$E$3:E2598,"")</f>
        <v>0</v>
      </c>
      <c r="AD2598" s="111">
        <f>SUMIFS('Deductions and Deposits'!$D:$D,'Deductions and Deposits'!$C:$C,D2598)+SUMIFS($F:$F,$D:$D,D2598,$C:$C,"Coin Deduction")</f>
        <v>0</v>
      </c>
      <c r="AE2598" s="111">
        <f>Table5[[#This Row],[Column4]]+Table5[[#This Row],[Column14]]+Table5[[#This Row],[Column19]]+Table5[[#This Row],[Column12]]</f>
        <v>0</v>
      </c>
      <c r="AF2598" s="111">
        <f>Table5[[#This Row],[Column5]]+Table5[[#This Row],[Column13]]+Table5[[#This Row],[Column21]]+Table5[[#This Row],[Column18]]</f>
        <v>0</v>
      </c>
      <c r="AG2598" s="111">
        <f t="shared" si="445"/>
        <v>0</v>
      </c>
      <c r="AH2598" s="111">
        <f t="shared" si="446"/>
        <v>0</v>
      </c>
      <c r="AI2598" s="111">
        <f>Table5[[#This Row],[Column17]]-Table5[[#This Row],[Column20]]</f>
        <v>0</v>
      </c>
      <c r="AJ2598" s="111">
        <f t="shared" si="447"/>
        <v>0</v>
      </c>
      <c r="AK2598" s="111">
        <f t="shared" si="440"/>
        <v>0</v>
      </c>
      <c r="AL2598" s="111">
        <f t="shared" si="448"/>
        <v>0</v>
      </c>
      <c r="AM2598" s="111" t="str">
        <f t="shared" si="449"/>
        <v/>
      </c>
      <c r="AN2598" s="111" t="str">
        <f t="shared" ca="1" si="450"/>
        <v/>
      </c>
    </row>
    <row r="2599" spans="1:40" ht="20.25" customHeight="1" x14ac:dyDescent="0.3">
      <c r="A2599" s="107"/>
      <c r="B2599" s="144"/>
      <c r="C2599" s="119"/>
      <c r="D2599" s="120"/>
      <c r="E2599" s="119"/>
      <c r="F2599" s="119"/>
      <c r="G2599" s="120"/>
      <c r="H2599" s="119"/>
      <c r="I2599" s="109"/>
      <c r="L2599" s="108"/>
      <c r="M2599" s="108"/>
      <c r="N2599" s="108"/>
      <c r="O2599" s="108"/>
      <c r="P2599" s="108"/>
      <c r="Q2599" s="108"/>
      <c r="R2599" s="108"/>
      <c r="S2599" s="108"/>
      <c r="T2599" s="100">
        <f t="shared" si="441"/>
        <v>0</v>
      </c>
      <c r="U2599" s="111"/>
      <c r="V2599" s="111"/>
      <c r="W2599" s="111">
        <f>SUMIFS($F$3:F2599,$D$3:D2599,D2599,$C$3:C2599,"Buy")+SUMIFS($F$3:F2599,$D$3:D2599,D2599,$C$3:C2599,"Coin Deposit",$E$3:E2599,"&lt;&gt;")</f>
        <v>0</v>
      </c>
      <c r="X2599" s="111">
        <f t="shared" si="442"/>
        <v>0</v>
      </c>
      <c r="Y2599" s="111">
        <f>IF($D2599=Y$1,SUMIFS($H$3:$H2599,$G$3:$G2599,Y$1,$C$3:$C2599,"Sell"),0)</f>
        <v>0</v>
      </c>
      <c r="Z2599" s="111">
        <f t="shared" si="443"/>
        <v>0</v>
      </c>
      <c r="AA2599" s="111">
        <f>IF($D2599=AA$1,SUMIFS($H$3:$H2599,$G$3:$G2599,AA$1,$C$3:$C2599,"Sell"),0)</f>
        <v>0</v>
      </c>
      <c r="AB2599" s="111">
        <f t="shared" si="444"/>
        <v>0</v>
      </c>
      <c r="AC2599" s="111">
        <f>SUMIFS('Deductions and Deposits'!$H:$H,'Deductions and Deposits'!$G:$G,D2599,'Deductions and Deposits'!$F:$F,"&lt;="&amp;B2599)+SUMIFS($F$3:F2599,$D$3:D2599,D2599,$C$3:C2599,"Coin Deposit",$E$3:E2599,"")</f>
        <v>0</v>
      </c>
      <c r="AD2599" s="111">
        <f>SUMIFS('Deductions and Deposits'!$D:$D,'Deductions and Deposits'!$C:$C,D2599)+SUMIFS($F:$F,$D:$D,D2599,$C:$C,"Coin Deduction")</f>
        <v>0</v>
      </c>
      <c r="AE2599" s="111">
        <f>Table5[[#This Row],[Column4]]+Table5[[#This Row],[Column14]]+Table5[[#This Row],[Column19]]+Table5[[#This Row],[Column12]]</f>
        <v>0</v>
      </c>
      <c r="AF2599" s="111">
        <f>Table5[[#This Row],[Column5]]+Table5[[#This Row],[Column13]]+Table5[[#This Row],[Column21]]+Table5[[#This Row],[Column18]]</f>
        <v>0</v>
      </c>
      <c r="AG2599" s="111">
        <f t="shared" si="445"/>
        <v>0</v>
      </c>
      <c r="AH2599" s="111">
        <f t="shared" si="446"/>
        <v>0</v>
      </c>
      <c r="AI2599" s="111">
        <f>Table5[[#This Row],[Column17]]-Table5[[#This Row],[Column20]]</f>
        <v>0</v>
      </c>
      <c r="AJ2599" s="111">
        <f t="shared" si="447"/>
        <v>0</v>
      </c>
      <c r="AK2599" s="111">
        <f t="shared" si="440"/>
        <v>0</v>
      </c>
      <c r="AL2599" s="111">
        <f t="shared" si="448"/>
        <v>0</v>
      </c>
      <c r="AM2599" s="111" t="str">
        <f t="shared" si="449"/>
        <v/>
      </c>
      <c r="AN2599" s="111" t="str">
        <f t="shared" ca="1" si="450"/>
        <v/>
      </c>
    </row>
    <row r="2600" spans="1:40" ht="20.25" customHeight="1" x14ac:dyDescent="0.3">
      <c r="A2600" s="107"/>
      <c r="B2600" s="144"/>
      <c r="C2600" s="119"/>
      <c r="D2600" s="120"/>
      <c r="E2600" s="119"/>
      <c r="F2600" s="119"/>
      <c r="G2600" s="120"/>
      <c r="H2600" s="119"/>
      <c r="I2600" s="109"/>
      <c r="L2600" s="108"/>
      <c r="M2600" s="108"/>
      <c r="N2600" s="108"/>
      <c r="O2600" s="108"/>
      <c r="P2600" s="108"/>
      <c r="Q2600" s="108"/>
      <c r="R2600" s="108"/>
      <c r="S2600" s="108"/>
      <c r="T2600" s="100">
        <f t="shared" si="441"/>
        <v>0</v>
      </c>
      <c r="U2600" s="111"/>
      <c r="V2600" s="111"/>
      <c r="W2600" s="111">
        <f>SUMIFS($F$3:F2600,$D$3:D2600,D2600,$C$3:C2600,"Buy")+SUMIFS($F$3:F2600,$D$3:D2600,D2600,$C$3:C2600,"Coin Deposit",$E$3:E2600,"&lt;&gt;")</f>
        <v>0</v>
      </c>
      <c r="X2600" s="111">
        <f t="shared" si="442"/>
        <v>0</v>
      </c>
      <c r="Y2600" s="111">
        <f>IF($D2600=Y$1,SUMIFS($H$3:$H2600,$G$3:$G2600,Y$1,$C$3:$C2600,"Sell"),0)</f>
        <v>0</v>
      </c>
      <c r="Z2600" s="111">
        <f t="shared" si="443"/>
        <v>0</v>
      </c>
      <c r="AA2600" s="111">
        <f>IF($D2600=AA$1,SUMIFS($H$3:$H2600,$G$3:$G2600,AA$1,$C$3:$C2600,"Sell"),0)</f>
        <v>0</v>
      </c>
      <c r="AB2600" s="111">
        <f t="shared" si="444"/>
        <v>0</v>
      </c>
      <c r="AC2600" s="111">
        <f>SUMIFS('Deductions and Deposits'!$H:$H,'Deductions and Deposits'!$G:$G,D2600,'Deductions and Deposits'!$F:$F,"&lt;="&amp;B2600)+SUMIFS($F$3:F2600,$D$3:D2600,D2600,$C$3:C2600,"Coin Deposit",$E$3:E2600,"")</f>
        <v>0</v>
      </c>
      <c r="AD2600" s="111">
        <f>SUMIFS('Deductions and Deposits'!$D:$D,'Deductions and Deposits'!$C:$C,D2600)+SUMIFS($F:$F,$D:$D,D2600,$C:$C,"Coin Deduction")</f>
        <v>0</v>
      </c>
      <c r="AE2600" s="111">
        <f>Table5[[#This Row],[Column4]]+Table5[[#This Row],[Column14]]+Table5[[#This Row],[Column19]]+Table5[[#This Row],[Column12]]</f>
        <v>0</v>
      </c>
      <c r="AF2600" s="111">
        <f>Table5[[#This Row],[Column5]]+Table5[[#This Row],[Column13]]+Table5[[#This Row],[Column21]]+Table5[[#This Row],[Column18]]</f>
        <v>0</v>
      </c>
      <c r="AG2600" s="111">
        <f t="shared" si="445"/>
        <v>0</v>
      </c>
      <c r="AH2600" s="111">
        <f t="shared" si="446"/>
        <v>0</v>
      </c>
      <c r="AI2600" s="111">
        <f>Table5[[#This Row],[Column17]]-Table5[[#This Row],[Column20]]</f>
        <v>0</v>
      </c>
      <c r="AJ2600" s="111">
        <f t="shared" si="447"/>
        <v>0</v>
      </c>
      <c r="AK2600" s="111">
        <f t="shared" si="440"/>
        <v>0</v>
      </c>
      <c r="AL2600" s="111">
        <f t="shared" si="448"/>
        <v>0</v>
      </c>
      <c r="AM2600" s="111" t="str">
        <f t="shared" si="449"/>
        <v/>
      </c>
      <c r="AN2600" s="111" t="str">
        <f t="shared" ca="1" si="450"/>
        <v/>
      </c>
    </row>
    <row r="2601" spans="1:40" ht="20.25" customHeight="1" x14ac:dyDescent="0.3">
      <c r="A2601" s="107"/>
      <c r="B2601" s="144"/>
      <c r="C2601" s="119"/>
      <c r="D2601" s="120"/>
      <c r="E2601" s="119"/>
      <c r="F2601" s="119"/>
      <c r="G2601" s="120"/>
      <c r="H2601" s="119"/>
      <c r="I2601" s="109"/>
      <c r="L2601" s="108"/>
      <c r="M2601" s="108"/>
      <c r="N2601" s="108"/>
      <c r="O2601" s="108"/>
      <c r="P2601" s="108"/>
      <c r="Q2601" s="108"/>
      <c r="R2601" s="108"/>
      <c r="S2601" s="108"/>
      <c r="T2601" s="100">
        <f t="shared" si="441"/>
        <v>0</v>
      </c>
      <c r="U2601" s="111"/>
      <c r="V2601" s="111"/>
      <c r="W2601" s="111">
        <f>SUMIFS($F$3:F2601,$D$3:D2601,D2601,$C$3:C2601,"Buy")+SUMIFS($F$3:F2601,$D$3:D2601,D2601,$C$3:C2601,"Coin Deposit",$E$3:E2601,"&lt;&gt;")</f>
        <v>0</v>
      </c>
      <c r="X2601" s="111">
        <f t="shared" si="442"/>
        <v>0</v>
      </c>
      <c r="Y2601" s="111">
        <f>IF($D2601=Y$1,SUMIFS($H$3:$H2601,$G$3:$G2601,Y$1,$C$3:$C2601,"Sell"),0)</f>
        <v>0</v>
      </c>
      <c r="Z2601" s="111">
        <f t="shared" si="443"/>
        <v>0</v>
      </c>
      <c r="AA2601" s="111">
        <f>IF($D2601=AA$1,SUMIFS($H$3:$H2601,$G$3:$G2601,AA$1,$C$3:$C2601,"Sell"),0)</f>
        <v>0</v>
      </c>
      <c r="AB2601" s="111">
        <f t="shared" si="444"/>
        <v>0</v>
      </c>
      <c r="AC2601" s="111">
        <f>SUMIFS('Deductions and Deposits'!$H:$H,'Deductions and Deposits'!$G:$G,D2601,'Deductions and Deposits'!$F:$F,"&lt;="&amp;B2601)+SUMIFS($F$3:F2601,$D$3:D2601,D2601,$C$3:C2601,"Coin Deposit",$E$3:E2601,"")</f>
        <v>0</v>
      </c>
      <c r="AD2601" s="111">
        <f>SUMIFS('Deductions and Deposits'!$D:$D,'Deductions and Deposits'!$C:$C,D2601)+SUMIFS($F:$F,$D:$D,D2601,$C:$C,"Coin Deduction")</f>
        <v>0</v>
      </c>
      <c r="AE2601" s="111">
        <f>Table5[[#This Row],[Column4]]+Table5[[#This Row],[Column14]]+Table5[[#This Row],[Column19]]+Table5[[#This Row],[Column12]]</f>
        <v>0</v>
      </c>
      <c r="AF2601" s="111">
        <f>Table5[[#This Row],[Column5]]+Table5[[#This Row],[Column13]]+Table5[[#This Row],[Column21]]+Table5[[#This Row],[Column18]]</f>
        <v>0</v>
      </c>
      <c r="AG2601" s="111">
        <f t="shared" si="445"/>
        <v>0</v>
      </c>
      <c r="AH2601" s="111">
        <f t="shared" si="446"/>
        <v>0</v>
      </c>
      <c r="AI2601" s="111">
        <f>Table5[[#This Row],[Column17]]-Table5[[#This Row],[Column20]]</f>
        <v>0</v>
      </c>
      <c r="AJ2601" s="111">
        <f t="shared" si="447"/>
        <v>0</v>
      </c>
      <c r="AK2601" s="111">
        <f t="shared" si="440"/>
        <v>0</v>
      </c>
      <c r="AL2601" s="111">
        <f t="shared" si="448"/>
        <v>0</v>
      </c>
      <c r="AM2601" s="111" t="str">
        <f t="shared" si="449"/>
        <v/>
      </c>
      <c r="AN2601" s="111" t="str">
        <f t="shared" ca="1" si="450"/>
        <v/>
      </c>
    </row>
    <row r="2602" spans="1:40" ht="20.25" customHeight="1" x14ac:dyDescent="0.3">
      <c r="A2602" s="107"/>
      <c r="B2602" s="144"/>
      <c r="C2602" s="119"/>
      <c r="D2602" s="120"/>
      <c r="E2602" s="119"/>
      <c r="F2602" s="119"/>
      <c r="G2602" s="120"/>
      <c r="H2602" s="119"/>
      <c r="I2602" s="109"/>
      <c r="L2602" s="108"/>
      <c r="M2602" s="108"/>
      <c r="N2602" s="108"/>
      <c r="O2602" s="108"/>
      <c r="P2602" s="108"/>
      <c r="Q2602" s="108"/>
      <c r="R2602" s="108"/>
      <c r="S2602" s="108"/>
      <c r="T2602" s="100">
        <f t="shared" si="441"/>
        <v>0</v>
      </c>
      <c r="U2602" s="111"/>
      <c r="V2602" s="111"/>
      <c r="W2602" s="111">
        <f>SUMIFS($F$3:F2602,$D$3:D2602,D2602,$C$3:C2602,"Buy")+SUMIFS($F$3:F2602,$D$3:D2602,D2602,$C$3:C2602,"Coin Deposit",$E$3:E2602,"&lt;&gt;")</f>
        <v>0</v>
      </c>
      <c r="X2602" s="111">
        <f t="shared" si="442"/>
        <v>0</v>
      </c>
      <c r="Y2602" s="111">
        <f>IF($D2602=Y$1,SUMIFS($H$3:$H2602,$G$3:$G2602,Y$1,$C$3:$C2602,"Sell"),0)</f>
        <v>0</v>
      </c>
      <c r="Z2602" s="111">
        <f t="shared" si="443"/>
        <v>0</v>
      </c>
      <c r="AA2602" s="111">
        <f>IF($D2602=AA$1,SUMIFS($H$3:$H2602,$G$3:$G2602,AA$1,$C$3:$C2602,"Sell"),0)</f>
        <v>0</v>
      </c>
      <c r="AB2602" s="111">
        <f t="shared" si="444"/>
        <v>0</v>
      </c>
      <c r="AC2602" s="111">
        <f>SUMIFS('Deductions and Deposits'!$H:$H,'Deductions and Deposits'!$G:$G,D2602,'Deductions and Deposits'!$F:$F,"&lt;="&amp;B2602)+SUMIFS($F$3:F2602,$D$3:D2602,D2602,$C$3:C2602,"Coin Deposit",$E$3:E2602,"")</f>
        <v>0</v>
      </c>
      <c r="AD2602" s="111">
        <f>SUMIFS('Deductions and Deposits'!$D:$D,'Deductions and Deposits'!$C:$C,D2602)+SUMIFS($F:$F,$D:$D,D2602,$C:$C,"Coin Deduction")</f>
        <v>0</v>
      </c>
      <c r="AE2602" s="111">
        <f>Table5[[#This Row],[Column4]]+Table5[[#This Row],[Column14]]+Table5[[#This Row],[Column19]]+Table5[[#This Row],[Column12]]</f>
        <v>0</v>
      </c>
      <c r="AF2602" s="111">
        <f>Table5[[#This Row],[Column5]]+Table5[[#This Row],[Column13]]+Table5[[#This Row],[Column21]]+Table5[[#This Row],[Column18]]</f>
        <v>0</v>
      </c>
      <c r="AG2602" s="111">
        <f t="shared" si="445"/>
        <v>0</v>
      </c>
      <c r="AH2602" s="111">
        <f t="shared" si="446"/>
        <v>0</v>
      </c>
      <c r="AI2602" s="111">
        <f>Table5[[#This Row],[Column17]]-Table5[[#This Row],[Column20]]</f>
        <v>0</v>
      </c>
      <c r="AJ2602" s="111">
        <f t="shared" si="447"/>
        <v>0</v>
      </c>
      <c r="AK2602" s="111">
        <f t="shared" si="440"/>
        <v>0</v>
      </c>
      <c r="AL2602" s="111">
        <f t="shared" si="448"/>
        <v>0</v>
      </c>
      <c r="AM2602" s="111" t="str">
        <f t="shared" si="449"/>
        <v/>
      </c>
      <c r="AN2602" s="111" t="str">
        <f t="shared" ca="1" si="450"/>
        <v/>
      </c>
    </row>
    <row r="2603" spans="1:40" ht="20.25" customHeight="1" x14ac:dyDescent="0.3">
      <c r="A2603" s="107"/>
      <c r="B2603" s="144"/>
      <c r="C2603" s="119"/>
      <c r="D2603" s="120"/>
      <c r="E2603" s="119"/>
      <c r="F2603" s="119"/>
      <c r="G2603" s="120"/>
      <c r="H2603" s="119"/>
      <c r="I2603" s="109"/>
      <c r="L2603" s="108"/>
      <c r="M2603" s="108"/>
      <c r="N2603" s="108"/>
      <c r="O2603" s="108"/>
      <c r="P2603" s="108"/>
      <c r="Q2603" s="108"/>
      <c r="R2603" s="108"/>
      <c r="S2603" s="108"/>
      <c r="T2603" s="100">
        <f t="shared" si="441"/>
        <v>0</v>
      </c>
      <c r="U2603" s="111"/>
      <c r="V2603" s="111"/>
      <c r="W2603" s="111">
        <f>SUMIFS($F$3:F2603,$D$3:D2603,D2603,$C$3:C2603,"Buy")+SUMIFS($F$3:F2603,$D$3:D2603,D2603,$C$3:C2603,"Coin Deposit",$E$3:E2603,"&lt;&gt;")</f>
        <v>0</v>
      </c>
      <c r="X2603" s="111">
        <f t="shared" si="442"/>
        <v>0</v>
      </c>
      <c r="Y2603" s="111">
        <f>IF($D2603=Y$1,SUMIFS($H$3:$H2603,$G$3:$G2603,Y$1,$C$3:$C2603,"Sell"),0)</f>
        <v>0</v>
      </c>
      <c r="Z2603" s="111">
        <f t="shared" si="443"/>
        <v>0</v>
      </c>
      <c r="AA2603" s="111">
        <f>IF($D2603=AA$1,SUMIFS($H$3:$H2603,$G$3:$G2603,AA$1,$C$3:$C2603,"Sell"),0)</f>
        <v>0</v>
      </c>
      <c r="AB2603" s="111">
        <f t="shared" si="444"/>
        <v>0</v>
      </c>
      <c r="AC2603" s="111">
        <f>SUMIFS('Deductions and Deposits'!$H:$H,'Deductions and Deposits'!$G:$G,D2603,'Deductions and Deposits'!$F:$F,"&lt;="&amp;B2603)+SUMIFS($F$3:F2603,$D$3:D2603,D2603,$C$3:C2603,"Coin Deposit",$E$3:E2603,"")</f>
        <v>0</v>
      </c>
      <c r="AD2603" s="111">
        <f>SUMIFS('Deductions and Deposits'!$D:$D,'Deductions and Deposits'!$C:$C,D2603)+SUMIFS($F:$F,$D:$D,D2603,$C:$C,"Coin Deduction")</f>
        <v>0</v>
      </c>
      <c r="AE2603" s="111">
        <f>Table5[[#This Row],[Column4]]+Table5[[#This Row],[Column14]]+Table5[[#This Row],[Column19]]+Table5[[#This Row],[Column12]]</f>
        <v>0</v>
      </c>
      <c r="AF2603" s="111">
        <f>Table5[[#This Row],[Column5]]+Table5[[#This Row],[Column13]]+Table5[[#This Row],[Column21]]+Table5[[#This Row],[Column18]]</f>
        <v>0</v>
      </c>
      <c r="AG2603" s="111">
        <f t="shared" si="445"/>
        <v>0</v>
      </c>
      <c r="AH2603" s="111">
        <f t="shared" si="446"/>
        <v>0</v>
      </c>
      <c r="AI2603" s="111">
        <f>Table5[[#This Row],[Column17]]-Table5[[#This Row],[Column20]]</f>
        <v>0</v>
      </c>
      <c r="AJ2603" s="111">
        <f t="shared" si="447"/>
        <v>0</v>
      </c>
      <c r="AK2603" s="111">
        <f t="shared" si="440"/>
        <v>0</v>
      </c>
      <c r="AL2603" s="111">
        <f t="shared" si="448"/>
        <v>0</v>
      </c>
      <c r="AM2603" s="111" t="str">
        <f t="shared" si="449"/>
        <v/>
      </c>
      <c r="AN2603" s="111" t="str">
        <f t="shared" ca="1" si="450"/>
        <v/>
      </c>
    </row>
    <row r="2604" spans="1:40" ht="20.25" customHeight="1" x14ac:dyDescent="0.3">
      <c r="A2604" s="107"/>
      <c r="B2604" s="144"/>
      <c r="C2604" s="119"/>
      <c r="D2604" s="120"/>
      <c r="E2604" s="119"/>
      <c r="F2604" s="119"/>
      <c r="G2604" s="120"/>
      <c r="H2604" s="119"/>
      <c r="I2604" s="109"/>
      <c r="L2604" s="108"/>
      <c r="M2604" s="108"/>
      <c r="N2604" s="108"/>
      <c r="O2604" s="108"/>
      <c r="P2604" s="108"/>
      <c r="Q2604" s="108"/>
      <c r="R2604" s="108"/>
      <c r="S2604" s="108"/>
      <c r="T2604" s="100">
        <f t="shared" si="441"/>
        <v>0</v>
      </c>
      <c r="U2604" s="111"/>
      <c r="V2604" s="111"/>
      <c r="W2604" s="111">
        <f>SUMIFS($F$3:F2604,$D$3:D2604,D2604,$C$3:C2604,"Buy")+SUMIFS($F$3:F2604,$D$3:D2604,D2604,$C$3:C2604,"Coin Deposit",$E$3:E2604,"&lt;&gt;")</f>
        <v>0</v>
      </c>
      <c r="X2604" s="111">
        <f t="shared" si="442"/>
        <v>0</v>
      </c>
      <c r="Y2604" s="111">
        <f>IF($D2604=Y$1,SUMIFS($H$3:$H2604,$G$3:$G2604,Y$1,$C$3:$C2604,"Sell"),0)</f>
        <v>0</v>
      </c>
      <c r="Z2604" s="111">
        <f t="shared" si="443"/>
        <v>0</v>
      </c>
      <c r="AA2604" s="111">
        <f>IF($D2604=AA$1,SUMIFS($H$3:$H2604,$G$3:$G2604,AA$1,$C$3:$C2604,"Sell"),0)</f>
        <v>0</v>
      </c>
      <c r="AB2604" s="111">
        <f t="shared" si="444"/>
        <v>0</v>
      </c>
      <c r="AC2604" s="111">
        <f>SUMIFS('Deductions and Deposits'!$H:$H,'Deductions and Deposits'!$G:$G,D2604,'Deductions and Deposits'!$F:$F,"&lt;="&amp;B2604)+SUMIFS($F$3:F2604,$D$3:D2604,D2604,$C$3:C2604,"Coin Deposit",$E$3:E2604,"")</f>
        <v>0</v>
      </c>
      <c r="AD2604" s="111">
        <f>SUMIFS('Deductions and Deposits'!$D:$D,'Deductions and Deposits'!$C:$C,D2604)+SUMIFS($F:$F,$D:$D,D2604,$C:$C,"Coin Deduction")</f>
        <v>0</v>
      </c>
      <c r="AE2604" s="111">
        <f>Table5[[#This Row],[Column4]]+Table5[[#This Row],[Column14]]+Table5[[#This Row],[Column19]]+Table5[[#This Row],[Column12]]</f>
        <v>0</v>
      </c>
      <c r="AF2604" s="111">
        <f>Table5[[#This Row],[Column5]]+Table5[[#This Row],[Column13]]+Table5[[#This Row],[Column21]]+Table5[[#This Row],[Column18]]</f>
        <v>0</v>
      </c>
      <c r="AG2604" s="111">
        <f t="shared" si="445"/>
        <v>0</v>
      </c>
      <c r="AH2604" s="111">
        <f t="shared" si="446"/>
        <v>0</v>
      </c>
      <c r="AI2604" s="111">
        <f>Table5[[#This Row],[Column17]]-Table5[[#This Row],[Column20]]</f>
        <v>0</v>
      </c>
      <c r="AJ2604" s="111">
        <f t="shared" si="447"/>
        <v>0</v>
      </c>
      <c r="AK2604" s="111">
        <f t="shared" si="440"/>
        <v>0</v>
      </c>
      <c r="AL2604" s="111">
        <f t="shared" si="448"/>
        <v>0</v>
      </c>
      <c r="AM2604" s="111" t="str">
        <f t="shared" si="449"/>
        <v/>
      </c>
      <c r="AN2604" s="111" t="str">
        <f t="shared" ca="1" si="450"/>
        <v/>
      </c>
    </row>
    <row r="2605" spans="1:40" ht="20.25" customHeight="1" x14ac:dyDescent="0.3">
      <c r="A2605" s="107"/>
      <c r="B2605" s="144"/>
      <c r="C2605" s="119"/>
      <c r="D2605" s="120"/>
      <c r="E2605" s="119"/>
      <c r="F2605" s="119"/>
      <c r="G2605" s="120"/>
      <c r="H2605" s="119"/>
      <c r="I2605" s="109"/>
      <c r="L2605" s="108"/>
      <c r="M2605" s="108"/>
      <c r="N2605" s="108"/>
      <c r="O2605" s="108"/>
      <c r="P2605" s="108"/>
      <c r="Q2605" s="108"/>
      <c r="R2605" s="108"/>
      <c r="S2605" s="108"/>
      <c r="T2605" s="100">
        <f t="shared" si="441"/>
        <v>0</v>
      </c>
      <c r="U2605" s="111"/>
      <c r="V2605" s="111"/>
      <c r="W2605" s="111">
        <f>SUMIFS($F$3:F2605,$D$3:D2605,D2605,$C$3:C2605,"Buy")+SUMIFS($F$3:F2605,$D$3:D2605,D2605,$C$3:C2605,"Coin Deposit",$E$3:E2605,"&lt;&gt;")</f>
        <v>0</v>
      </c>
      <c r="X2605" s="111">
        <f t="shared" si="442"/>
        <v>0</v>
      </c>
      <c r="Y2605" s="111">
        <f>IF($D2605=Y$1,SUMIFS($H$3:$H2605,$G$3:$G2605,Y$1,$C$3:$C2605,"Sell"),0)</f>
        <v>0</v>
      </c>
      <c r="Z2605" s="111">
        <f t="shared" si="443"/>
        <v>0</v>
      </c>
      <c r="AA2605" s="111">
        <f>IF($D2605=AA$1,SUMIFS($H$3:$H2605,$G$3:$G2605,AA$1,$C$3:$C2605,"Sell"),0)</f>
        <v>0</v>
      </c>
      <c r="AB2605" s="111">
        <f t="shared" si="444"/>
        <v>0</v>
      </c>
      <c r="AC2605" s="111">
        <f>SUMIFS('Deductions and Deposits'!$H:$H,'Deductions and Deposits'!$G:$G,D2605,'Deductions and Deposits'!$F:$F,"&lt;="&amp;B2605)+SUMIFS($F$3:F2605,$D$3:D2605,D2605,$C$3:C2605,"Coin Deposit",$E$3:E2605,"")</f>
        <v>0</v>
      </c>
      <c r="AD2605" s="111">
        <f>SUMIFS('Deductions and Deposits'!$D:$D,'Deductions and Deposits'!$C:$C,D2605)+SUMIFS($F:$F,$D:$D,D2605,$C:$C,"Coin Deduction")</f>
        <v>0</v>
      </c>
      <c r="AE2605" s="111">
        <f>Table5[[#This Row],[Column4]]+Table5[[#This Row],[Column14]]+Table5[[#This Row],[Column19]]+Table5[[#This Row],[Column12]]</f>
        <v>0</v>
      </c>
      <c r="AF2605" s="111">
        <f>Table5[[#This Row],[Column5]]+Table5[[#This Row],[Column13]]+Table5[[#This Row],[Column21]]+Table5[[#This Row],[Column18]]</f>
        <v>0</v>
      </c>
      <c r="AG2605" s="111">
        <f t="shared" si="445"/>
        <v>0</v>
      </c>
      <c r="AH2605" s="111">
        <f t="shared" si="446"/>
        <v>0</v>
      </c>
      <c r="AI2605" s="111">
        <f>Table5[[#This Row],[Column17]]-Table5[[#This Row],[Column20]]</f>
        <v>0</v>
      </c>
      <c r="AJ2605" s="111">
        <f t="shared" si="447"/>
        <v>0</v>
      </c>
      <c r="AK2605" s="111">
        <f t="shared" si="440"/>
        <v>0</v>
      </c>
      <c r="AL2605" s="111">
        <f t="shared" si="448"/>
        <v>0</v>
      </c>
      <c r="AM2605" s="111" t="str">
        <f t="shared" si="449"/>
        <v/>
      </c>
      <c r="AN2605" s="111" t="str">
        <f t="shared" ca="1" si="450"/>
        <v/>
      </c>
    </row>
    <row r="2606" spans="1:40" ht="20.25" customHeight="1" x14ac:dyDescent="0.3">
      <c r="A2606" s="107"/>
      <c r="B2606" s="144"/>
      <c r="C2606" s="119"/>
      <c r="D2606" s="120"/>
      <c r="E2606" s="119"/>
      <c r="F2606" s="119"/>
      <c r="G2606" s="120"/>
      <c r="H2606" s="119"/>
      <c r="I2606" s="109"/>
      <c r="L2606" s="108"/>
      <c r="M2606" s="108"/>
      <c r="N2606" s="108"/>
      <c r="O2606" s="108"/>
      <c r="P2606" s="108"/>
      <c r="Q2606" s="108"/>
      <c r="R2606" s="108"/>
      <c r="S2606" s="108"/>
      <c r="T2606" s="100">
        <f t="shared" si="441"/>
        <v>0</v>
      </c>
      <c r="U2606" s="111"/>
      <c r="V2606" s="111"/>
      <c r="W2606" s="111">
        <f>SUMIFS($F$3:F2606,$D$3:D2606,D2606,$C$3:C2606,"Buy")+SUMIFS($F$3:F2606,$D$3:D2606,D2606,$C$3:C2606,"Coin Deposit",$E$3:E2606,"&lt;&gt;")</f>
        <v>0</v>
      </c>
      <c r="X2606" s="111">
        <f t="shared" si="442"/>
        <v>0</v>
      </c>
      <c r="Y2606" s="111">
        <f>IF($D2606=Y$1,SUMIFS($H$3:$H2606,$G$3:$G2606,Y$1,$C$3:$C2606,"Sell"),0)</f>
        <v>0</v>
      </c>
      <c r="Z2606" s="111">
        <f t="shared" si="443"/>
        <v>0</v>
      </c>
      <c r="AA2606" s="111">
        <f>IF($D2606=AA$1,SUMIFS($H$3:$H2606,$G$3:$G2606,AA$1,$C$3:$C2606,"Sell"),0)</f>
        <v>0</v>
      </c>
      <c r="AB2606" s="111">
        <f t="shared" si="444"/>
        <v>0</v>
      </c>
      <c r="AC2606" s="111">
        <f>SUMIFS('Deductions and Deposits'!$H:$H,'Deductions and Deposits'!$G:$G,D2606,'Deductions and Deposits'!$F:$F,"&lt;="&amp;B2606)+SUMIFS($F$3:F2606,$D$3:D2606,D2606,$C$3:C2606,"Coin Deposit",$E$3:E2606,"")</f>
        <v>0</v>
      </c>
      <c r="AD2606" s="111">
        <f>SUMIFS('Deductions and Deposits'!$D:$D,'Deductions and Deposits'!$C:$C,D2606)+SUMIFS($F:$F,$D:$D,D2606,$C:$C,"Coin Deduction")</f>
        <v>0</v>
      </c>
      <c r="AE2606" s="111">
        <f>Table5[[#This Row],[Column4]]+Table5[[#This Row],[Column14]]+Table5[[#This Row],[Column19]]+Table5[[#This Row],[Column12]]</f>
        <v>0</v>
      </c>
      <c r="AF2606" s="111">
        <f>Table5[[#This Row],[Column5]]+Table5[[#This Row],[Column13]]+Table5[[#This Row],[Column21]]+Table5[[#This Row],[Column18]]</f>
        <v>0</v>
      </c>
      <c r="AG2606" s="111">
        <f t="shared" si="445"/>
        <v>0</v>
      </c>
      <c r="AH2606" s="111">
        <f t="shared" si="446"/>
        <v>0</v>
      </c>
      <c r="AI2606" s="111">
        <f>Table5[[#This Row],[Column17]]-Table5[[#This Row],[Column20]]</f>
        <v>0</v>
      </c>
      <c r="AJ2606" s="111">
        <f t="shared" si="447"/>
        <v>0</v>
      </c>
      <c r="AK2606" s="111">
        <f t="shared" si="440"/>
        <v>0</v>
      </c>
      <c r="AL2606" s="111">
        <f t="shared" si="448"/>
        <v>0</v>
      </c>
      <c r="AM2606" s="111" t="str">
        <f t="shared" si="449"/>
        <v/>
      </c>
      <c r="AN2606" s="111" t="str">
        <f t="shared" ca="1" si="450"/>
        <v/>
      </c>
    </row>
    <row r="2607" spans="1:40" ht="20.25" customHeight="1" x14ac:dyDescent="0.3">
      <c r="A2607" s="107"/>
      <c r="B2607" s="144"/>
      <c r="C2607" s="119"/>
      <c r="D2607" s="120"/>
      <c r="E2607" s="119"/>
      <c r="F2607" s="119"/>
      <c r="G2607" s="120"/>
      <c r="H2607" s="119"/>
      <c r="I2607" s="109"/>
      <c r="L2607" s="108"/>
      <c r="M2607" s="108"/>
      <c r="N2607" s="108"/>
      <c r="O2607" s="108"/>
      <c r="P2607" s="108"/>
      <c r="Q2607" s="108"/>
      <c r="R2607" s="108"/>
      <c r="S2607" s="108"/>
      <c r="T2607" s="100">
        <f t="shared" si="441"/>
        <v>0</v>
      </c>
      <c r="U2607" s="111"/>
      <c r="V2607" s="111"/>
      <c r="W2607" s="111">
        <f>SUMIFS($F$3:F2607,$D$3:D2607,D2607,$C$3:C2607,"Buy")+SUMIFS($F$3:F2607,$D$3:D2607,D2607,$C$3:C2607,"Coin Deposit",$E$3:E2607,"&lt;&gt;")</f>
        <v>0</v>
      </c>
      <c r="X2607" s="111">
        <f t="shared" si="442"/>
        <v>0</v>
      </c>
      <c r="Y2607" s="111">
        <f>IF($D2607=Y$1,SUMIFS($H$3:$H2607,$G$3:$G2607,Y$1,$C$3:$C2607,"Sell"),0)</f>
        <v>0</v>
      </c>
      <c r="Z2607" s="111">
        <f t="shared" si="443"/>
        <v>0</v>
      </c>
      <c r="AA2607" s="111">
        <f>IF($D2607=AA$1,SUMIFS($H$3:$H2607,$G$3:$G2607,AA$1,$C$3:$C2607,"Sell"),0)</f>
        <v>0</v>
      </c>
      <c r="AB2607" s="111">
        <f t="shared" si="444"/>
        <v>0</v>
      </c>
      <c r="AC2607" s="111">
        <f>SUMIFS('Deductions and Deposits'!$H:$H,'Deductions and Deposits'!$G:$G,D2607,'Deductions and Deposits'!$F:$F,"&lt;="&amp;B2607)+SUMIFS($F$3:F2607,$D$3:D2607,D2607,$C$3:C2607,"Coin Deposit",$E$3:E2607,"")</f>
        <v>0</v>
      </c>
      <c r="AD2607" s="111">
        <f>SUMIFS('Deductions and Deposits'!$D:$D,'Deductions and Deposits'!$C:$C,D2607)+SUMIFS($F:$F,$D:$D,D2607,$C:$C,"Coin Deduction")</f>
        <v>0</v>
      </c>
      <c r="AE2607" s="111">
        <f>Table5[[#This Row],[Column4]]+Table5[[#This Row],[Column14]]+Table5[[#This Row],[Column19]]+Table5[[#This Row],[Column12]]</f>
        <v>0</v>
      </c>
      <c r="AF2607" s="111">
        <f>Table5[[#This Row],[Column5]]+Table5[[#This Row],[Column13]]+Table5[[#This Row],[Column21]]+Table5[[#This Row],[Column18]]</f>
        <v>0</v>
      </c>
      <c r="AG2607" s="111">
        <f t="shared" si="445"/>
        <v>0</v>
      </c>
      <c r="AH2607" s="111">
        <f t="shared" si="446"/>
        <v>0</v>
      </c>
      <c r="AI2607" s="111">
        <f>Table5[[#This Row],[Column17]]-Table5[[#This Row],[Column20]]</f>
        <v>0</v>
      </c>
      <c r="AJ2607" s="111">
        <f t="shared" si="447"/>
        <v>0</v>
      </c>
      <c r="AK2607" s="111">
        <f t="shared" si="440"/>
        <v>0</v>
      </c>
      <c r="AL2607" s="111">
        <f t="shared" si="448"/>
        <v>0</v>
      </c>
      <c r="AM2607" s="111" t="str">
        <f t="shared" si="449"/>
        <v/>
      </c>
      <c r="AN2607" s="111" t="str">
        <f t="shared" ca="1" si="450"/>
        <v/>
      </c>
    </row>
    <row r="2608" spans="1:40" ht="20.25" customHeight="1" x14ac:dyDescent="0.3">
      <c r="A2608" s="107"/>
      <c r="B2608" s="144"/>
      <c r="C2608" s="119"/>
      <c r="D2608" s="120"/>
      <c r="E2608" s="119"/>
      <c r="F2608" s="119"/>
      <c r="G2608" s="120"/>
      <c r="H2608" s="119"/>
      <c r="I2608" s="109"/>
      <c r="L2608" s="108"/>
      <c r="M2608" s="108"/>
      <c r="N2608" s="108"/>
      <c r="O2608" s="108"/>
      <c r="P2608" s="108"/>
      <c r="Q2608" s="108"/>
      <c r="R2608" s="108"/>
      <c r="S2608" s="108"/>
      <c r="T2608" s="100">
        <f t="shared" si="441"/>
        <v>0</v>
      </c>
      <c r="U2608" s="111"/>
      <c r="V2608" s="111"/>
      <c r="W2608" s="111">
        <f>SUMIFS($F$3:F2608,$D$3:D2608,D2608,$C$3:C2608,"Buy")+SUMIFS($F$3:F2608,$D$3:D2608,D2608,$C$3:C2608,"Coin Deposit",$E$3:E2608,"&lt;&gt;")</f>
        <v>0</v>
      </c>
      <c r="X2608" s="111">
        <f t="shared" si="442"/>
        <v>0</v>
      </c>
      <c r="Y2608" s="111">
        <f>IF($D2608=Y$1,SUMIFS($H$3:$H2608,$G$3:$G2608,Y$1,$C$3:$C2608,"Sell"),0)</f>
        <v>0</v>
      </c>
      <c r="Z2608" s="111">
        <f t="shared" si="443"/>
        <v>0</v>
      </c>
      <c r="AA2608" s="111">
        <f>IF($D2608=AA$1,SUMIFS($H$3:$H2608,$G$3:$G2608,AA$1,$C$3:$C2608,"Sell"),0)</f>
        <v>0</v>
      </c>
      <c r="AB2608" s="111">
        <f t="shared" si="444"/>
        <v>0</v>
      </c>
      <c r="AC2608" s="111">
        <f>SUMIFS('Deductions and Deposits'!$H:$H,'Deductions and Deposits'!$G:$G,D2608,'Deductions and Deposits'!$F:$F,"&lt;="&amp;B2608)+SUMIFS($F$3:F2608,$D$3:D2608,D2608,$C$3:C2608,"Coin Deposit",$E$3:E2608,"")</f>
        <v>0</v>
      </c>
      <c r="AD2608" s="111">
        <f>SUMIFS('Deductions and Deposits'!$D:$D,'Deductions and Deposits'!$C:$C,D2608)+SUMIFS($F:$F,$D:$D,D2608,$C:$C,"Coin Deduction")</f>
        <v>0</v>
      </c>
      <c r="AE2608" s="111">
        <f>Table5[[#This Row],[Column4]]+Table5[[#This Row],[Column14]]+Table5[[#This Row],[Column19]]+Table5[[#This Row],[Column12]]</f>
        <v>0</v>
      </c>
      <c r="AF2608" s="111">
        <f>Table5[[#This Row],[Column5]]+Table5[[#This Row],[Column13]]+Table5[[#This Row],[Column21]]+Table5[[#This Row],[Column18]]</f>
        <v>0</v>
      </c>
      <c r="AG2608" s="111">
        <f t="shared" si="445"/>
        <v>0</v>
      </c>
      <c r="AH2608" s="111">
        <f t="shared" si="446"/>
        <v>0</v>
      </c>
      <c r="AI2608" s="111">
        <f>Table5[[#This Row],[Column17]]-Table5[[#This Row],[Column20]]</f>
        <v>0</v>
      </c>
      <c r="AJ2608" s="111">
        <f t="shared" si="447"/>
        <v>0</v>
      </c>
      <c r="AK2608" s="111">
        <f t="shared" si="440"/>
        <v>0</v>
      </c>
      <c r="AL2608" s="111">
        <f t="shared" si="448"/>
        <v>0</v>
      </c>
      <c r="AM2608" s="111" t="str">
        <f t="shared" si="449"/>
        <v/>
      </c>
      <c r="AN2608" s="111" t="str">
        <f t="shared" ca="1" si="450"/>
        <v/>
      </c>
    </row>
    <row r="2609" spans="1:40" ht="20.25" customHeight="1" x14ac:dyDescent="0.3">
      <c r="A2609" s="107"/>
      <c r="B2609" s="144"/>
      <c r="C2609" s="119"/>
      <c r="D2609" s="120"/>
      <c r="E2609" s="119"/>
      <c r="F2609" s="119"/>
      <c r="G2609" s="120"/>
      <c r="H2609" s="119"/>
      <c r="I2609" s="109"/>
      <c r="L2609" s="108"/>
      <c r="M2609" s="108"/>
      <c r="N2609" s="108"/>
      <c r="O2609" s="108"/>
      <c r="P2609" s="108"/>
      <c r="Q2609" s="108"/>
      <c r="R2609" s="108"/>
      <c r="S2609" s="108"/>
      <c r="T2609" s="100">
        <f t="shared" si="441"/>
        <v>0</v>
      </c>
      <c r="U2609" s="111"/>
      <c r="V2609" s="111"/>
      <c r="W2609" s="111">
        <f>SUMIFS($F$3:F2609,$D$3:D2609,D2609,$C$3:C2609,"Buy")+SUMIFS($F$3:F2609,$D$3:D2609,D2609,$C$3:C2609,"Coin Deposit",$E$3:E2609,"&lt;&gt;")</f>
        <v>0</v>
      </c>
      <c r="X2609" s="111">
        <f t="shared" si="442"/>
        <v>0</v>
      </c>
      <c r="Y2609" s="111">
        <f>IF($D2609=Y$1,SUMIFS($H$3:$H2609,$G$3:$G2609,Y$1,$C$3:$C2609,"Sell"),0)</f>
        <v>0</v>
      </c>
      <c r="Z2609" s="111">
        <f t="shared" si="443"/>
        <v>0</v>
      </c>
      <c r="AA2609" s="111">
        <f>IF($D2609=AA$1,SUMIFS($H$3:$H2609,$G$3:$G2609,AA$1,$C$3:$C2609,"Sell"),0)</f>
        <v>0</v>
      </c>
      <c r="AB2609" s="111">
        <f t="shared" si="444"/>
        <v>0</v>
      </c>
      <c r="AC2609" s="111">
        <f>SUMIFS('Deductions and Deposits'!$H:$H,'Deductions and Deposits'!$G:$G,D2609,'Deductions and Deposits'!$F:$F,"&lt;="&amp;B2609)+SUMIFS($F$3:F2609,$D$3:D2609,D2609,$C$3:C2609,"Coin Deposit",$E$3:E2609,"")</f>
        <v>0</v>
      </c>
      <c r="AD2609" s="111">
        <f>SUMIFS('Deductions and Deposits'!$D:$D,'Deductions and Deposits'!$C:$C,D2609)+SUMIFS($F:$F,$D:$D,D2609,$C:$C,"Coin Deduction")</f>
        <v>0</v>
      </c>
      <c r="AE2609" s="111">
        <f>Table5[[#This Row],[Column4]]+Table5[[#This Row],[Column14]]+Table5[[#This Row],[Column19]]+Table5[[#This Row],[Column12]]</f>
        <v>0</v>
      </c>
      <c r="AF2609" s="111">
        <f>Table5[[#This Row],[Column5]]+Table5[[#This Row],[Column13]]+Table5[[#This Row],[Column21]]+Table5[[#This Row],[Column18]]</f>
        <v>0</v>
      </c>
      <c r="AG2609" s="111">
        <f t="shared" si="445"/>
        <v>0</v>
      </c>
      <c r="AH2609" s="111">
        <f t="shared" si="446"/>
        <v>0</v>
      </c>
      <c r="AI2609" s="111">
        <f>Table5[[#This Row],[Column17]]-Table5[[#This Row],[Column20]]</f>
        <v>0</v>
      </c>
      <c r="AJ2609" s="111">
        <f t="shared" si="447"/>
        <v>0</v>
      </c>
      <c r="AK2609" s="111">
        <f t="shared" si="440"/>
        <v>0</v>
      </c>
      <c r="AL2609" s="111">
        <f t="shared" si="448"/>
        <v>0</v>
      </c>
      <c r="AM2609" s="111" t="str">
        <f t="shared" si="449"/>
        <v/>
      </c>
      <c r="AN2609" s="111" t="str">
        <f t="shared" ca="1" si="450"/>
        <v/>
      </c>
    </row>
    <row r="2610" spans="1:40" ht="20.25" customHeight="1" x14ac:dyDescent="0.3">
      <c r="A2610" s="107"/>
      <c r="B2610" s="144"/>
      <c r="C2610" s="119"/>
      <c r="D2610" s="120"/>
      <c r="E2610" s="119"/>
      <c r="F2610" s="119"/>
      <c r="G2610" s="120"/>
      <c r="H2610" s="119"/>
      <c r="I2610" s="109"/>
      <c r="L2610" s="108"/>
      <c r="M2610" s="108"/>
      <c r="N2610" s="108"/>
      <c r="O2610" s="108"/>
      <c r="P2610" s="108"/>
      <c r="Q2610" s="108"/>
      <c r="R2610" s="108"/>
      <c r="S2610" s="108"/>
      <c r="T2610" s="100">
        <f t="shared" si="441"/>
        <v>0</v>
      </c>
      <c r="U2610" s="111"/>
      <c r="V2610" s="111"/>
      <c r="W2610" s="111">
        <f>SUMIFS($F$3:F2610,$D$3:D2610,D2610,$C$3:C2610,"Buy")+SUMIFS($F$3:F2610,$D$3:D2610,D2610,$C$3:C2610,"Coin Deposit",$E$3:E2610,"&lt;&gt;")</f>
        <v>0</v>
      </c>
      <c r="X2610" s="111">
        <f t="shared" si="442"/>
        <v>0</v>
      </c>
      <c r="Y2610" s="111">
        <f>IF($D2610=Y$1,SUMIFS($H$3:$H2610,$G$3:$G2610,Y$1,$C$3:$C2610,"Sell"),0)</f>
        <v>0</v>
      </c>
      <c r="Z2610" s="111">
        <f t="shared" si="443"/>
        <v>0</v>
      </c>
      <c r="AA2610" s="111">
        <f>IF($D2610=AA$1,SUMIFS($H$3:$H2610,$G$3:$G2610,AA$1,$C$3:$C2610,"Sell"),0)</f>
        <v>0</v>
      </c>
      <c r="AB2610" s="111">
        <f t="shared" si="444"/>
        <v>0</v>
      </c>
      <c r="AC2610" s="111">
        <f>SUMIFS('Deductions and Deposits'!$H:$H,'Deductions and Deposits'!$G:$G,D2610,'Deductions and Deposits'!$F:$F,"&lt;="&amp;B2610)+SUMIFS($F$3:F2610,$D$3:D2610,D2610,$C$3:C2610,"Coin Deposit",$E$3:E2610,"")</f>
        <v>0</v>
      </c>
      <c r="AD2610" s="111">
        <f>SUMIFS('Deductions and Deposits'!$D:$D,'Deductions and Deposits'!$C:$C,D2610)+SUMIFS($F:$F,$D:$D,D2610,$C:$C,"Coin Deduction")</f>
        <v>0</v>
      </c>
      <c r="AE2610" s="111">
        <f>Table5[[#This Row],[Column4]]+Table5[[#This Row],[Column14]]+Table5[[#This Row],[Column19]]+Table5[[#This Row],[Column12]]</f>
        <v>0</v>
      </c>
      <c r="AF2610" s="111">
        <f>Table5[[#This Row],[Column5]]+Table5[[#This Row],[Column13]]+Table5[[#This Row],[Column21]]+Table5[[#This Row],[Column18]]</f>
        <v>0</v>
      </c>
      <c r="AG2610" s="111">
        <f t="shared" si="445"/>
        <v>0</v>
      </c>
      <c r="AH2610" s="111">
        <f t="shared" si="446"/>
        <v>0</v>
      </c>
      <c r="AI2610" s="111">
        <f>Table5[[#This Row],[Column17]]-Table5[[#This Row],[Column20]]</f>
        <v>0</v>
      </c>
      <c r="AJ2610" s="111">
        <f t="shared" si="447"/>
        <v>0</v>
      </c>
      <c r="AK2610" s="111">
        <f t="shared" si="440"/>
        <v>0</v>
      </c>
      <c r="AL2610" s="111">
        <f t="shared" si="448"/>
        <v>0</v>
      </c>
      <c r="AM2610" s="111" t="str">
        <f t="shared" si="449"/>
        <v/>
      </c>
      <c r="AN2610" s="111" t="str">
        <f t="shared" ca="1" si="450"/>
        <v/>
      </c>
    </row>
    <row r="2611" spans="1:40" ht="20.25" customHeight="1" x14ac:dyDescent="0.3">
      <c r="A2611" s="107"/>
      <c r="B2611" s="144"/>
      <c r="C2611" s="119"/>
      <c r="D2611" s="120"/>
      <c r="E2611" s="119"/>
      <c r="F2611" s="119"/>
      <c r="G2611" s="120"/>
      <c r="H2611" s="119"/>
      <c r="I2611" s="109"/>
      <c r="L2611" s="108"/>
      <c r="M2611" s="108"/>
      <c r="N2611" s="108"/>
      <c r="O2611" s="108"/>
      <c r="P2611" s="108"/>
      <c r="Q2611" s="108"/>
      <c r="R2611" s="108"/>
      <c r="S2611" s="108"/>
      <c r="T2611" s="100">
        <f t="shared" si="441"/>
        <v>0</v>
      </c>
      <c r="U2611" s="111"/>
      <c r="V2611" s="111"/>
      <c r="W2611" s="111">
        <f>SUMIFS($F$3:F2611,$D$3:D2611,D2611,$C$3:C2611,"Buy")+SUMIFS($F$3:F2611,$D$3:D2611,D2611,$C$3:C2611,"Coin Deposit",$E$3:E2611,"&lt;&gt;")</f>
        <v>0</v>
      </c>
      <c r="X2611" s="111">
        <f t="shared" si="442"/>
        <v>0</v>
      </c>
      <c r="Y2611" s="111">
        <f>IF($D2611=Y$1,SUMIFS($H$3:$H2611,$G$3:$G2611,Y$1,$C$3:$C2611,"Sell"),0)</f>
        <v>0</v>
      </c>
      <c r="Z2611" s="111">
        <f t="shared" si="443"/>
        <v>0</v>
      </c>
      <c r="AA2611" s="111">
        <f>IF($D2611=AA$1,SUMIFS($H$3:$H2611,$G$3:$G2611,AA$1,$C$3:$C2611,"Sell"),0)</f>
        <v>0</v>
      </c>
      <c r="AB2611" s="111">
        <f t="shared" si="444"/>
        <v>0</v>
      </c>
      <c r="AC2611" s="111">
        <f>SUMIFS('Deductions and Deposits'!$H:$H,'Deductions and Deposits'!$G:$G,D2611,'Deductions and Deposits'!$F:$F,"&lt;="&amp;B2611)+SUMIFS($F$3:F2611,$D$3:D2611,D2611,$C$3:C2611,"Coin Deposit",$E$3:E2611,"")</f>
        <v>0</v>
      </c>
      <c r="AD2611" s="111">
        <f>SUMIFS('Deductions and Deposits'!$D:$D,'Deductions and Deposits'!$C:$C,D2611)+SUMIFS($F:$F,$D:$D,D2611,$C:$C,"Coin Deduction")</f>
        <v>0</v>
      </c>
      <c r="AE2611" s="111">
        <f>Table5[[#This Row],[Column4]]+Table5[[#This Row],[Column14]]+Table5[[#This Row],[Column19]]+Table5[[#This Row],[Column12]]</f>
        <v>0</v>
      </c>
      <c r="AF2611" s="111">
        <f>Table5[[#This Row],[Column5]]+Table5[[#This Row],[Column13]]+Table5[[#This Row],[Column21]]+Table5[[#This Row],[Column18]]</f>
        <v>0</v>
      </c>
      <c r="AG2611" s="111">
        <f t="shared" si="445"/>
        <v>0</v>
      </c>
      <c r="AH2611" s="111">
        <f t="shared" si="446"/>
        <v>0</v>
      </c>
      <c r="AI2611" s="111">
        <f>Table5[[#This Row],[Column17]]-Table5[[#This Row],[Column20]]</f>
        <v>0</v>
      </c>
      <c r="AJ2611" s="111">
        <f t="shared" si="447"/>
        <v>0</v>
      </c>
      <c r="AK2611" s="111">
        <f t="shared" si="440"/>
        <v>0</v>
      </c>
      <c r="AL2611" s="111">
        <f t="shared" si="448"/>
        <v>0</v>
      </c>
      <c r="AM2611" s="111" t="str">
        <f t="shared" si="449"/>
        <v/>
      </c>
      <c r="AN2611" s="111" t="str">
        <f t="shared" ca="1" si="450"/>
        <v/>
      </c>
    </row>
    <row r="2612" spans="1:40" ht="20.25" customHeight="1" x14ac:dyDescent="0.3">
      <c r="A2612" s="107"/>
      <c r="B2612" s="144"/>
      <c r="C2612" s="119"/>
      <c r="D2612" s="120"/>
      <c r="E2612" s="119"/>
      <c r="F2612" s="119"/>
      <c r="G2612" s="120"/>
      <c r="H2612" s="119"/>
      <c r="I2612" s="109"/>
      <c r="L2612" s="108"/>
      <c r="M2612" s="108"/>
      <c r="N2612" s="108"/>
      <c r="O2612" s="108"/>
      <c r="P2612" s="108"/>
      <c r="Q2612" s="108"/>
      <c r="R2612" s="108"/>
      <c r="S2612" s="108"/>
      <c r="T2612" s="100">
        <f t="shared" si="441"/>
        <v>0</v>
      </c>
      <c r="U2612" s="111"/>
      <c r="V2612" s="111"/>
      <c r="W2612" s="111">
        <f>SUMIFS($F$3:F2612,$D$3:D2612,D2612,$C$3:C2612,"Buy")+SUMIFS($F$3:F2612,$D$3:D2612,D2612,$C$3:C2612,"Coin Deposit",$E$3:E2612,"&lt;&gt;")</f>
        <v>0</v>
      </c>
      <c r="X2612" s="111">
        <f t="shared" si="442"/>
        <v>0</v>
      </c>
      <c r="Y2612" s="111">
        <f>IF($D2612=Y$1,SUMIFS($H$3:$H2612,$G$3:$G2612,Y$1,$C$3:$C2612,"Sell"),0)</f>
        <v>0</v>
      </c>
      <c r="Z2612" s="111">
        <f t="shared" si="443"/>
        <v>0</v>
      </c>
      <c r="AA2612" s="111">
        <f>IF($D2612=AA$1,SUMIFS($H$3:$H2612,$G$3:$G2612,AA$1,$C$3:$C2612,"Sell"),0)</f>
        <v>0</v>
      </c>
      <c r="AB2612" s="111">
        <f t="shared" si="444"/>
        <v>0</v>
      </c>
      <c r="AC2612" s="111">
        <f>SUMIFS('Deductions and Deposits'!$H:$H,'Deductions and Deposits'!$G:$G,D2612,'Deductions and Deposits'!$F:$F,"&lt;="&amp;B2612)+SUMIFS($F$3:F2612,$D$3:D2612,D2612,$C$3:C2612,"Coin Deposit",$E$3:E2612,"")</f>
        <v>0</v>
      </c>
      <c r="AD2612" s="111">
        <f>SUMIFS('Deductions and Deposits'!$D:$D,'Deductions and Deposits'!$C:$C,D2612)+SUMIFS($F:$F,$D:$D,D2612,$C:$C,"Coin Deduction")</f>
        <v>0</v>
      </c>
      <c r="AE2612" s="111">
        <f>Table5[[#This Row],[Column4]]+Table5[[#This Row],[Column14]]+Table5[[#This Row],[Column19]]+Table5[[#This Row],[Column12]]</f>
        <v>0</v>
      </c>
      <c r="AF2612" s="111">
        <f>Table5[[#This Row],[Column5]]+Table5[[#This Row],[Column13]]+Table5[[#This Row],[Column21]]+Table5[[#This Row],[Column18]]</f>
        <v>0</v>
      </c>
      <c r="AG2612" s="111">
        <f t="shared" si="445"/>
        <v>0</v>
      </c>
      <c r="AH2612" s="111">
        <f t="shared" si="446"/>
        <v>0</v>
      </c>
      <c r="AI2612" s="111">
        <f>Table5[[#This Row],[Column17]]-Table5[[#This Row],[Column20]]</f>
        <v>0</v>
      </c>
      <c r="AJ2612" s="111">
        <f t="shared" si="447"/>
        <v>0</v>
      </c>
      <c r="AK2612" s="111">
        <f t="shared" ref="AK2612:AK3697" si="451">AJ2612*T2612</f>
        <v>0</v>
      </c>
      <c r="AL2612" s="111">
        <f t="shared" si="448"/>
        <v>0</v>
      </c>
      <c r="AM2612" s="111" t="str">
        <f t="shared" si="449"/>
        <v/>
      </c>
      <c r="AN2612" s="111" t="str">
        <f t="shared" ca="1" si="450"/>
        <v/>
      </c>
    </row>
    <row r="2613" spans="1:40" ht="20.25" customHeight="1" x14ac:dyDescent="0.3">
      <c r="A2613" s="107"/>
      <c r="B2613" s="144"/>
      <c r="C2613" s="119"/>
      <c r="D2613" s="120"/>
      <c r="E2613" s="119"/>
      <c r="F2613" s="119"/>
      <c r="G2613" s="120"/>
      <c r="H2613" s="119"/>
      <c r="I2613" s="109"/>
      <c r="L2613" s="108"/>
      <c r="M2613" s="108"/>
      <c r="N2613" s="108"/>
      <c r="O2613" s="108"/>
      <c r="P2613" s="108"/>
      <c r="Q2613" s="108"/>
      <c r="R2613" s="108"/>
      <c r="S2613" s="108"/>
      <c r="T2613" s="100">
        <f t="shared" si="441"/>
        <v>0</v>
      </c>
      <c r="U2613" s="111"/>
      <c r="V2613" s="111"/>
      <c r="W2613" s="111">
        <f>SUMIFS($F$3:F2613,$D$3:D2613,D2613,$C$3:C2613,"Buy")+SUMIFS($F$3:F2613,$D$3:D2613,D2613,$C$3:C2613,"Coin Deposit",$E$3:E2613,"&lt;&gt;")</f>
        <v>0</v>
      </c>
      <c r="X2613" s="111">
        <f t="shared" si="442"/>
        <v>0</v>
      </c>
      <c r="Y2613" s="111">
        <f>IF($D2613=Y$1,SUMIFS($H$3:$H2613,$G$3:$G2613,Y$1,$C$3:$C2613,"Sell"),0)</f>
        <v>0</v>
      </c>
      <c r="Z2613" s="111">
        <f t="shared" si="443"/>
        <v>0</v>
      </c>
      <c r="AA2613" s="111">
        <f>IF($D2613=AA$1,SUMIFS($H$3:$H2613,$G$3:$G2613,AA$1,$C$3:$C2613,"Sell"),0)</f>
        <v>0</v>
      </c>
      <c r="AB2613" s="111">
        <f t="shared" si="444"/>
        <v>0</v>
      </c>
      <c r="AC2613" s="111">
        <f>SUMIFS('Deductions and Deposits'!$H:$H,'Deductions and Deposits'!$G:$G,D2613,'Deductions and Deposits'!$F:$F,"&lt;="&amp;B2613)+SUMIFS($F$3:F2613,$D$3:D2613,D2613,$C$3:C2613,"Coin Deposit",$E$3:E2613,"")</f>
        <v>0</v>
      </c>
      <c r="AD2613" s="111">
        <f>SUMIFS('Deductions and Deposits'!$D:$D,'Deductions and Deposits'!$C:$C,D2613)+SUMIFS($F:$F,$D:$D,D2613,$C:$C,"Coin Deduction")</f>
        <v>0</v>
      </c>
      <c r="AE2613" s="111">
        <f>Table5[[#This Row],[Column4]]+Table5[[#This Row],[Column14]]+Table5[[#This Row],[Column19]]+Table5[[#This Row],[Column12]]</f>
        <v>0</v>
      </c>
      <c r="AF2613" s="111">
        <f>Table5[[#This Row],[Column5]]+Table5[[#This Row],[Column13]]+Table5[[#This Row],[Column21]]+Table5[[#This Row],[Column18]]</f>
        <v>0</v>
      </c>
      <c r="AG2613" s="111">
        <f t="shared" si="445"/>
        <v>0</v>
      </c>
      <c r="AH2613" s="111">
        <f t="shared" si="446"/>
        <v>0</v>
      </c>
      <c r="AI2613" s="111">
        <f>Table5[[#This Row],[Column17]]-Table5[[#This Row],[Column20]]</f>
        <v>0</v>
      </c>
      <c r="AJ2613" s="111">
        <f t="shared" si="447"/>
        <v>0</v>
      </c>
      <c r="AK2613" s="111">
        <f t="shared" si="451"/>
        <v>0</v>
      </c>
      <c r="AL2613" s="111">
        <f t="shared" si="448"/>
        <v>0</v>
      </c>
      <c r="AM2613" s="111" t="str">
        <f t="shared" si="449"/>
        <v/>
      </c>
      <c r="AN2613" s="111" t="str">
        <f t="shared" ca="1" si="450"/>
        <v/>
      </c>
    </row>
    <row r="2614" spans="1:40" ht="20.25" customHeight="1" x14ac:dyDescent="0.3">
      <c r="A2614" s="107"/>
      <c r="B2614" s="144"/>
      <c r="C2614" s="119"/>
      <c r="D2614" s="120"/>
      <c r="E2614" s="119"/>
      <c r="F2614" s="119"/>
      <c r="G2614" s="120"/>
      <c r="H2614" s="119"/>
      <c r="I2614" s="109"/>
      <c r="L2614" s="108"/>
      <c r="M2614" s="108"/>
      <c r="N2614" s="108"/>
      <c r="O2614" s="108"/>
      <c r="P2614" s="108"/>
      <c r="Q2614" s="108"/>
      <c r="R2614" s="108"/>
      <c r="S2614" s="108"/>
      <c r="T2614" s="100">
        <f t="shared" si="441"/>
        <v>0</v>
      </c>
      <c r="U2614" s="111"/>
      <c r="V2614" s="111"/>
      <c r="W2614" s="111">
        <f>SUMIFS($F$3:F2614,$D$3:D2614,D2614,$C$3:C2614,"Buy")+SUMIFS($F$3:F2614,$D$3:D2614,D2614,$C$3:C2614,"Coin Deposit",$E$3:E2614,"&lt;&gt;")</f>
        <v>0</v>
      </c>
      <c r="X2614" s="111">
        <f t="shared" si="442"/>
        <v>0</v>
      </c>
      <c r="Y2614" s="111">
        <f>IF($D2614=Y$1,SUMIFS($H$3:$H2614,$G$3:$G2614,Y$1,$C$3:$C2614,"Sell"),0)</f>
        <v>0</v>
      </c>
      <c r="Z2614" s="111">
        <f t="shared" si="443"/>
        <v>0</v>
      </c>
      <c r="AA2614" s="111">
        <f>IF($D2614=AA$1,SUMIFS($H$3:$H2614,$G$3:$G2614,AA$1,$C$3:$C2614,"Sell"),0)</f>
        <v>0</v>
      </c>
      <c r="AB2614" s="111">
        <f t="shared" si="444"/>
        <v>0</v>
      </c>
      <c r="AC2614" s="111">
        <f>SUMIFS('Deductions and Deposits'!$H:$H,'Deductions and Deposits'!$G:$G,D2614,'Deductions and Deposits'!$F:$F,"&lt;="&amp;B2614)+SUMIFS($F$3:F2614,$D$3:D2614,D2614,$C$3:C2614,"Coin Deposit",$E$3:E2614,"")</f>
        <v>0</v>
      </c>
      <c r="AD2614" s="111">
        <f>SUMIFS('Deductions and Deposits'!$D:$D,'Deductions and Deposits'!$C:$C,D2614)+SUMIFS($F:$F,$D:$D,D2614,$C:$C,"Coin Deduction")</f>
        <v>0</v>
      </c>
      <c r="AE2614" s="111">
        <f>Table5[[#This Row],[Column4]]+Table5[[#This Row],[Column14]]+Table5[[#This Row],[Column19]]+Table5[[#This Row],[Column12]]</f>
        <v>0</v>
      </c>
      <c r="AF2614" s="111">
        <f>Table5[[#This Row],[Column5]]+Table5[[#This Row],[Column13]]+Table5[[#This Row],[Column21]]+Table5[[#This Row],[Column18]]</f>
        <v>0</v>
      </c>
      <c r="AG2614" s="111">
        <f t="shared" si="445"/>
        <v>0</v>
      </c>
      <c r="AH2614" s="111">
        <f t="shared" si="446"/>
        <v>0</v>
      </c>
      <c r="AI2614" s="111">
        <f>Table5[[#This Row],[Column17]]-Table5[[#This Row],[Column20]]</f>
        <v>0</v>
      </c>
      <c r="AJ2614" s="111">
        <f t="shared" si="447"/>
        <v>0</v>
      </c>
      <c r="AK2614" s="111">
        <f t="shared" si="451"/>
        <v>0</v>
      </c>
      <c r="AL2614" s="111">
        <f t="shared" si="448"/>
        <v>0</v>
      </c>
      <c r="AM2614" s="111" t="str">
        <f t="shared" si="449"/>
        <v/>
      </c>
      <c r="AN2614" s="111" t="str">
        <f t="shared" ca="1" si="450"/>
        <v/>
      </c>
    </row>
    <row r="2615" spans="1:40" ht="20.25" customHeight="1" x14ac:dyDescent="0.3">
      <c r="A2615" s="107"/>
      <c r="B2615" s="144"/>
      <c r="C2615" s="119"/>
      <c r="D2615" s="120"/>
      <c r="E2615" s="119"/>
      <c r="F2615" s="119"/>
      <c r="G2615" s="120"/>
      <c r="H2615" s="119"/>
      <c r="I2615" s="109"/>
      <c r="L2615" s="108"/>
      <c r="M2615" s="108"/>
      <c r="N2615" s="108"/>
      <c r="O2615" s="108"/>
      <c r="P2615" s="108"/>
      <c r="Q2615" s="108"/>
      <c r="R2615" s="108"/>
      <c r="S2615" s="108"/>
      <c r="T2615" s="100">
        <f t="shared" si="441"/>
        <v>0</v>
      </c>
      <c r="U2615" s="111"/>
      <c r="V2615" s="111"/>
      <c r="W2615" s="111">
        <f>SUMIFS($F$3:F2615,$D$3:D2615,D2615,$C$3:C2615,"Buy")+SUMIFS($F$3:F2615,$D$3:D2615,D2615,$C$3:C2615,"Coin Deposit",$E$3:E2615,"&lt;&gt;")</f>
        <v>0</v>
      </c>
      <c r="X2615" s="111">
        <f t="shared" si="442"/>
        <v>0</v>
      </c>
      <c r="Y2615" s="111">
        <f>IF($D2615=Y$1,SUMIFS($H$3:$H2615,$G$3:$G2615,Y$1,$C$3:$C2615,"Sell"),0)</f>
        <v>0</v>
      </c>
      <c r="Z2615" s="111">
        <f t="shared" si="443"/>
        <v>0</v>
      </c>
      <c r="AA2615" s="111">
        <f>IF($D2615=AA$1,SUMIFS($H$3:$H2615,$G$3:$G2615,AA$1,$C$3:$C2615,"Sell"),0)</f>
        <v>0</v>
      </c>
      <c r="AB2615" s="111">
        <f t="shared" si="444"/>
        <v>0</v>
      </c>
      <c r="AC2615" s="111">
        <f>SUMIFS('Deductions and Deposits'!$H:$H,'Deductions and Deposits'!$G:$G,D2615,'Deductions and Deposits'!$F:$F,"&lt;="&amp;B2615)+SUMIFS($F$3:F2615,$D$3:D2615,D2615,$C$3:C2615,"Coin Deposit",$E$3:E2615,"")</f>
        <v>0</v>
      </c>
      <c r="AD2615" s="111">
        <f>SUMIFS('Deductions and Deposits'!$D:$D,'Deductions and Deposits'!$C:$C,D2615)+SUMIFS($F:$F,$D:$D,D2615,$C:$C,"Coin Deduction")</f>
        <v>0</v>
      </c>
      <c r="AE2615" s="111">
        <f>Table5[[#This Row],[Column4]]+Table5[[#This Row],[Column14]]+Table5[[#This Row],[Column19]]+Table5[[#This Row],[Column12]]</f>
        <v>0</v>
      </c>
      <c r="AF2615" s="111">
        <f>Table5[[#This Row],[Column5]]+Table5[[#This Row],[Column13]]+Table5[[#This Row],[Column21]]+Table5[[#This Row],[Column18]]</f>
        <v>0</v>
      </c>
      <c r="AG2615" s="111">
        <f t="shared" si="445"/>
        <v>0</v>
      </c>
      <c r="AH2615" s="111">
        <f t="shared" si="446"/>
        <v>0</v>
      </c>
      <c r="AI2615" s="111">
        <f>Table5[[#This Row],[Column17]]-Table5[[#This Row],[Column20]]</f>
        <v>0</v>
      </c>
      <c r="AJ2615" s="111">
        <f t="shared" si="447"/>
        <v>0</v>
      </c>
      <c r="AK2615" s="111">
        <f t="shared" si="451"/>
        <v>0</v>
      </c>
      <c r="AL2615" s="111">
        <f t="shared" si="448"/>
        <v>0</v>
      </c>
      <c r="AM2615" s="111" t="str">
        <f t="shared" si="449"/>
        <v/>
      </c>
      <c r="AN2615" s="111" t="str">
        <f t="shared" ca="1" si="450"/>
        <v/>
      </c>
    </row>
    <row r="2616" spans="1:40" ht="20.25" customHeight="1" x14ac:dyDescent="0.3">
      <c r="A2616" s="107"/>
      <c r="B2616" s="144"/>
      <c r="C2616" s="119"/>
      <c r="D2616" s="120"/>
      <c r="E2616" s="119"/>
      <c r="F2616" s="119"/>
      <c r="G2616" s="120"/>
      <c r="H2616" s="119"/>
      <c r="I2616" s="109"/>
      <c r="L2616" s="108"/>
      <c r="M2616" s="108"/>
      <c r="N2616" s="108"/>
      <c r="O2616" s="108"/>
      <c r="P2616" s="108"/>
      <c r="Q2616" s="108"/>
      <c r="R2616" s="108"/>
      <c r="S2616" s="108"/>
      <c r="T2616" s="100">
        <f t="shared" si="441"/>
        <v>0</v>
      </c>
      <c r="U2616" s="111"/>
      <c r="V2616" s="111"/>
      <c r="W2616" s="111">
        <f>SUMIFS($F$3:F2616,$D$3:D2616,D2616,$C$3:C2616,"Buy")+SUMIFS($F$3:F2616,$D$3:D2616,D2616,$C$3:C2616,"Coin Deposit",$E$3:E2616,"&lt;&gt;")</f>
        <v>0</v>
      </c>
      <c r="X2616" s="111">
        <f t="shared" si="442"/>
        <v>0</v>
      </c>
      <c r="Y2616" s="111">
        <f>IF($D2616=Y$1,SUMIFS($H$3:$H2616,$G$3:$G2616,Y$1,$C$3:$C2616,"Sell"),0)</f>
        <v>0</v>
      </c>
      <c r="Z2616" s="111">
        <f t="shared" si="443"/>
        <v>0</v>
      </c>
      <c r="AA2616" s="111">
        <f>IF($D2616=AA$1,SUMIFS($H$3:$H2616,$G$3:$G2616,AA$1,$C$3:$C2616,"Sell"),0)</f>
        <v>0</v>
      </c>
      <c r="AB2616" s="111">
        <f t="shared" si="444"/>
        <v>0</v>
      </c>
      <c r="AC2616" s="111">
        <f>SUMIFS('Deductions and Deposits'!$H:$H,'Deductions and Deposits'!$G:$G,D2616,'Deductions and Deposits'!$F:$F,"&lt;="&amp;B2616)+SUMIFS($F$3:F2616,$D$3:D2616,D2616,$C$3:C2616,"Coin Deposit",$E$3:E2616,"")</f>
        <v>0</v>
      </c>
      <c r="AD2616" s="111">
        <f>SUMIFS('Deductions and Deposits'!$D:$D,'Deductions and Deposits'!$C:$C,D2616)+SUMIFS($F:$F,$D:$D,D2616,$C:$C,"Coin Deduction")</f>
        <v>0</v>
      </c>
      <c r="AE2616" s="111">
        <f>Table5[[#This Row],[Column4]]+Table5[[#This Row],[Column14]]+Table5[[#This Row],[Column19]]+Table5[[#This Row],[Column12]]</f>
        <v>0</v>
      </c>
      <c r="AF2616" s="111">
        <f>Table5[[#This Row],[Column5]]+Table5[[#This Row],[Column13]]+Table5[[#This Row],[Column21]]+Table5[[#This Row],[Column18]]</f>
        <v>0</v>
      </c>
      <c r="AG2616" s="111">
        <f t="shared" si="445"/>
        <v>0</v>
      </c>
      <c r="AH2616" s="111">
        <f t="shared" si="446"/>
        <v>0</v>
      </c>
      <c r="AI2616" s="111">
        <f>Table5[[#This Row],[Column17]]-Table5[[#This Row],[Column20]]</f>
        <v>0</v>
      </c>
      <c r="AJ2616" s="111">
        <f t="shared" si="447"/>
        <v>0</v>
      </c>
      <c r="AK2616" s="111">
        <f t="shared" si="451"/>
        <v>0</v>
      </c>
      <c r="AL2616" s="111">
        <f t="shared" si="448"/>
        <v>0</v>
      </c>
      <c r="AM2616" s="111" t="str">
        <f t="shared" si="449"/>
        <v/>
      </c>
      <c r="AN2616" s="111" t="str">
        <f t="shared" ca="1" si="450"/>
        <v/>
      </c>
    </row>
    <row r="2617" spans="1:40" ht="20.25" customHeight="1" x14ac:dyDescent="0.3">
      <c r="A2617" s="107"/>
      <c r="B2617" s="144"/>
      <c r="C2617" s="119"/>
      <c r="D2617" s="120"/>
      <c r="E2617" s="119"/>
      <c r="F2617" s="119"/>
      <c r="G2617" s="120"/>
      <c r="H2617" s="119"/>
      <c r="I2617" s="109"/>
      <c r="L2617" s="108"/>
      <c r="M2617" s="108"/>
      <c r="N2617" s="108"/>
      <c r="O2617" s="108"/>
      <c r="P2617" s="108"/>
      <c r="Q2617" s="108"/>
      <c r="R2617" s="108"/>
      <c r="S2617" s="108"/>
      <c r="T2617" s="100">
        <f t="shared" si="441"/>
        <v>0</v>
      </c>
      <c r="U2617" s="111"/>
      <c r="V2617" s="111"/>
      <c r="W2617" s="111">
        <f>SUMIFS($F$3:F2617,$D$3:D2617,D2617,$C$3:C2617,"Buy")+SUMIFS($F$3:F2617,$D$3:D2617,D2617,$C$3:C2617,"Coin Deposit",$E$3:E2617,"&lt;&gt;")</f>
        <v>0</v>
      </c>
      <c r="X2617" s="111">
        <f t="shared" si="442"/>
        <v>0</v>
      </c>
      <c r="Y2617" s="111">
        <f>IF($D2617=Y$1,SUMIFS($H$3:$H2617,$G$3:$G2617,Y$1,$C$3:$C2617,"Sell"),0)</f>
        <v>0</v>
      </c>
      <c r="Z2617" s="111">
        <f t="shared" si="443"/>
        <v>0</v>
      </c>
      <c r="AA2617" s="111">
        <f>IF($D2617=AA$1,SUMIFS($H$3:$H2617,$G$3:$G2617,AA$1,$C$3:$C2617,"Sell"),0)</f>
        <v>0</v>
      </c>
      <c r="AB2617" s="111">
        <f t="shared" si="444"/>
        <v>0</v>
      </c>
      <c r="AC2617" s="111">
        <f>SUMIFS('Deductions and Deposits'!$H:$H,'Deductions and Deposits'!$G:$G,D2617,'Deductions and Deposits'!$F:$F,"&lt;="&amp;B2617)+SUMIFS($F$3:F2617,$D$3:D2617,D2617,$C$3:C2617,"Coin Deposit",$E$3:E2617,"")</f>
        <v>0</v>
      </c>
      <c r="AD2617" s="111">
        <f>SUMIFS('Deductions and Deposits'!$D:$D,'Deductions and Deposits'!$C:$C,D2617)+SUMIFS($F:$F,$D:$D,D2617,$C:$C,"Coin Deduction")</f>
        <v>0</v>
      </c>
      <c r="AE2617" s="111">
        <f>Table5[[#This Row],[Column4]]+Table5[[#This Row],[Column14]]+Table5[[#This Row],[Column19]]+Table5[[#This Row],[Column12]]</f>
        <v>0</v>
      </c>
      <c r="AF2617" s="111">
        <f>Table5[[#This Row],[Column5]]+Table5[[#This Row],[Column13]]+Table5[[#This Row],[Column21]]+Table5[[#This Row],[Column18]]</f>
        <v>0</v>
      </c>
      <c r="AG2617" s="111">
        <f t="shared" si="445"/>
        <v>0</v>
      </c>
      <c r="AH2617" s="111">
        <f t="shared" si="446"/>
        <v>0</v>
      </c>
      <c r="AI2617" s="111">
        <f>Table5[[#This Row],[Column17]]-Table5[[#This Row],[Column20]]</f>
        <v>0</v>
      </c>
      <c r="AJ2617" s="111">
        <f t="shared" si="447"/>
        <v>0</v>
      </c>
      <c r="AK2617" s="111">
        <f t="shared" si="451"/>
        <v>0</v>
      </c>
      <c r="AL2617" s="111">
        <f t="shared" si="448"/>
        <v>0</v>
      </c>
      <c r="AM2617" s="111" t="str">
        <f t="shared" si="449"/>
        <v/>
      </c>
      <c r="AN2617" s="111" t="str">
        <f t="shared" ca="1" si="450"/>
        <v/>
      </c>
    </row>
    <row r="2618" spans="1:40" ht="20.25" customHeight="1" x14ac:dyDescent="0.3">
      <c r="A2618" s="107"/>
      <c r="B2618" s="144"/>
      <c r="C2618" s="119"/>
      <c r="D2618" s="120"/>
      <c r="E2618" s="119"/>
      <c r="F2618" s="119"/>
      <c r="G2618" s="120"/>
      <c r="H2618" s="119"/>
      <c r="I2618" s="109"/>
      <c r="L2618" s="108"/>
      <c r="M2618" s="108"/>
      <c r="N2618" s="108"/>
      <c r="O2618" s="108"/>
      <c r="P2618" s="108"/>
      <c r="Q2618" s="108"/>
      <c r="R2618" s="108"/>
      <c r="S2618" s="108"/>
      <c r="T2618" s="100">
        <f t="shared" si="441"/>
        <v>0</v>
      </c>
      <c r="U2618" s="111"/>
      <c r="V2618" s="111"/>
      <c r="W2618" s="111">
        <f>SUMIFS($F$3:F2618,$D$3:D2618,D2618,$C$3:C2618,"Buy")+SUMIFS($F$3:F2618,$D$3:D2618,D2618,$C$3:C2618,"Coin Deposit",$E$3:E2618,"&lt;&gt;")</f>
        <v>0</v>
      </c>
      <c r="X2618" s="111">
        <f t="shared" si="442"/>
        <v>0</v>
      </c>
      <c r="Y2618" s="111">
        <f>IF($D2618=Y$1,SUMIFS($H$3:$H2618,$G$3:$G2618,Y$1,$C$3:$C2618,"Sell"),0)</f>
        <v>0</v>
      </c>
      <c r="Z2618" s="111">
        <f t="shared" si="443"/>
        <v>0</v>
      </c>
      <c r="AA2618" s="111">
        <f>IF($D2618=AA$1,SUMIFS($H$3:$H2618,$G$3:$G2618,AA$1,$C$3:$C2618,"Sell"),0)</f>
        <v>0</v>
      </c>
      <c r="AB2618" s="111">
        <f t="shared" si="444"/>
        <v>0</v>
      </c>
      <c r="AC2618" s="111">
        <f>SUMIFS('Deductions and Deposits'!$H:$H,'Deductions and Deposits'!$G:$G,D2618,'Deductions and Deposits'!$F:$F,"&lt;="&amp;B2618)+SUMIFS($F$3:F2618,$D$3:D2618,D2618,$C$3:C2618,"Coin Deposit",$E$3:E2618,"")</f>
        <v>0</v>
      </c>
      <c r="AD2618" s="111">
        <f>SUMIFS('Deductions and Deposits'!$D:$D,'Deductions and Deposits'!$C:$C,D2618)+SUMIFS($F:$F,$D:$D,D2618,$C:$C,"Coin Deduction")</f>
        <v>0</v>
      </c>
      <c r="AE2618" s="111">
        <f>Table5[[#This Row],[Column4]]+Table5[[#This Row],[Column14]]+Table5[[#This Row],[Column19]]+Table5[[#This Row],[Column12]]</f>
        <v>0</v>
      </c>
      <c r="AF2618" s="111">
        <f>Table5[[#This Row],[Column5]]+Table5[[#This Row],[Column13]]+Table5[[#This Row],[Column21]]+Table5[[#This Row],[Column18]]</f>
        <v>0</v>
      </c>
      <c r="AG2618" s="111">
        <f t="shared" si="445"/>
        <v>0</v>
      </c>
      <c r="AH2618" s="111">
        <f t="shared" si="446"/>
        <v>0</v>
      </c>
      <c r="AI2618" s="111">
        <f>Table5[[#This Row],[Column17]]-Table5[[#This Row],[Column20]]</f>
        <v>0</v>
      </c>
      <c r="AJ2618" s="111">
        <f t="shared" si="447"/>
        <v>0</v>
      </c>
      <c r="AK2618" s="111">
        <f t="shared" si="451"/>
        <v>0</v>
      </c>
      <c r="AL2618" s="111">
        <f t="shared" si="448"/>
        <v>0</v>
      </c>
      <c r="AM2618" s="111" t="str">
        <f t="shared" si="449"/>
        <v/>
      </c>
      <c r="AN2618" s="111" t="str">
        <f t="shared" ca="1" si="450"/>
        <v/>
      </c>
    </row>
    <row r="2619" spans="1:40" ht="20.25" customHeight="1" x14ac:dyDescent="0.3">
      <c r="A2619" s="107"/>
      <c r="B2619" s="144"/>
      <c r="C2619" s="119"/>
      <c r="D2619" s="120"/>
      <c r="E2619" s="119"/>
      <c r="F2619" s="119"/>
      <c r="G2619" s="120"/>
      <c r="H2619" s="119"/>
      <c r="I2619" s="109"/>
      <c r="L2619" s="108"/>
      <c r="M2619" s="108"/>
      <c r="N2619" s="108"/>
      <c r="O2619" s="108"/>
      <c r="P2619" s="108"/>
      <c r="Q2619" s="108"/>
      <c r="R2619" s="108"/>
      <c r="S2619" s="108"/>
      <c r="T2619" s="100">
        <f t="shared" si="441"/>
        <v>0</v>
      </c>
      <c r="U2619" s="111"/>
      <c r="V2619" s="111"/>
      <c r="W2619" s="111">
        <f>SUMIFS($F$3:F2619,$D$3:D2619,D2619,$C$3:C2619,"Buy")+SUMIFS($F$3:F2619,$D$3:D2619,D2619,$C$3:C2619,"Coin Deposit",$E$3:E2619,"&lt;&gt;")</f>
        <v>0</v>
      </c>
      <c r="X2619" s="111">
        <f t="shared" si="442"/>
        <v>0</v>
      </c>
      <c r="Y2619" s="111">
        <f>IF($D2619=Y$1,SUMIFS($H$3:$H2619,$G$3:$G2619,Y$1,$C$3:$C2619,"Sell"),0)</f>
        <v>0</v>
      </c>
      <c r="Z2619" s="111">
        <f t="shared" si="443"/>
        <v>0</v>
      </c>
      <c r="AA2619" s="111">
        <f>IF($D2619=AA$1,SUMIFS($H$3:$H2619,$G$3:$G2619,AA$1,$C$3:$C2619,"Sell"),0)</f>
        <v>0</v>
      </c>
      <c r="AB2619" s="111">
        <f t="shared" si="444"/>
        <v>0</v>
      </c>
      <c r="AC2619" s="111">
        <f>SUMIFS('Deductions and Deposits'!$H:$H,'Deductions and Deposits'!$G:$G,D2619,'Deductions and Deposits'!$F:$F,"&lt;="&amp;B2619)+SUMIFS($F$3:F2619,$D$3:D2619,D2619,$C$3:C2619,"Coin Deposit",$E$3:E2619,"")</f>
        <v>0</v>
      </c>
      <c r="AD2619" s="111">
        <f>SUMIFS('Deductions and Deposits'!$D:$D,'Deductions and Deposits'!$C:$C,D2619)+SUMIFS($F:$F,$D:$D,D2619,$C:$C,"Coin Deduction")</f>
        <v>0</v>
      </c>
      <c r="AE2619" s="111">
        <f>Table5[[#This Row],[Column4]]+Table5[[#This Row],[Column14]]+Table5[[#This Row],[Column19]]+Table5[[#This Row],[Column12]]</f>
        <v>0</v>
      </c>
      <c r="AF2619" s="111">
        <f>Table5[[#This Row],[Column5]]+Table5[[#This Row],[Column13]]+Table5[[#This Row],[Column21]]+Table5[[#This Row],[Column18]]</f>
        <v>0</v>
      </c>
      <c r="AG2619" s="111">
        <f t="shared" si="445"/>
        <v>0</v>
      </c>
      <c r="AH2619" s="111">
        <f t="shared" si="446"/>
        <v>0</v>
      </c>
      <c r="AI2619" s="111">
        <f>Table5[[#This Row],[Column17]]-Table5[[#This Row],[Column20]]</f>
        <v>0</v>
      </c>
      <c r="AJ2619" s="111">
        <f t="shared" si="447"/>
        <v>0</v>
      </c>
      <c r="AK2619" s="111">
        <f t="shared" si="451"/>
        <v>0</v>
      </c>
      <c r="AL2619" s="111">
        <f t="shared" si="448"/>
        <v>0</v>
      </c>
      <c r="AM2619" s="111" t="str">
        <f t="shared" si="449"/>
        <v/>
      </c>
      <c r="AN2619" s="111" t="str">
        <f t="shared" ca="1" si="450"/>
        <v/>
      </c>
    </row>
    <row r="2620" spans="1:40" ht="20.25" customHeight="1" x14ac:dyDescent="0.3">
      <c r="A2620" s="107"/>
      <c r="B2620" s="144"/>
      <c r="C2620" s="119"/>
      <c r="D2620" s="120"/>
      <c r="E2620" s="119"/>
      <c r="F2620" s="119"/>
      <c r="G2620" s="120"/>
      <c r="H2620" s="119"/>
      <c r="I2620" s="109"/>
      <c r="L2620" s="108"/>
      <c r="M2620" s="108"/>
      <c r="N2620" s="108"/>
      <c r="O2620" s="108"/>
      <c r="P2620" s="108"/>
      <c r="Q2620" s="108"/>
      <c r="R2620" s="108"/>
      <c r="S2620" s="108"/>
      <c r="T2620" s="100">
        <f t="shared" si="441"/>
        <v>0</v>
      </c>
      <c r="U2620" s="111"/>
      <c r="V2620" s="111"/>
      <c r="W2620" s="111">
        <f>SUMIFS($F$3:F2620,$D$3:D2620,D2620,$C$3:C2620,"Buy")+SUMIFS($F$3:F2620,$D$3:D2620,D2620,$C$3:C2620,"Coin Deposit",$E$3:E2620,"&lt;&gt;")</f>
        <v>0</v>
      </c>
      <c r="X2620" s="111">
        <f t="shared" si="442"/>
        <v>0</v>
      </c>
      <c r="Y2620" s="111">
        <f>IF($D2620=Y$1,SUMIFS($H$3:$H2620,$G$3:$G2620,Y$1,$C$3:$C2620,"Sell"),0)</f>
        <v>0</v>
      </c>
      <c r="Z2620" s="111">
        <f t="shared" si="443"/>
        <v>0</v>
      </c>
      <c r="AA2620" s="111">
        <f>IF($D2620=AA$1,SUMIFS($H$3:$H2620,$G$3:$G2620,AA$1,$C$3:$C2620,"Sell"),0)</f>
        <v>0</v>
      </c>
      <c r="AB2620" s="111">
        <f t="shared" si="444"/>
        <v>0</v>
      </c>
      <c r="AC2620" s="111">
        <f>SUMIFS('Deductions and Deposits'!$H:$H,'Deductions and Deposits'!$G:$G,D2620,'Deductions and Deposits'!$F:$F,"&lt;="&amp;B2620)+SUMIFS($F$3:F2620,$D$3:D2620,D2620,$C$3:C2620,"Coin Deposit",$E$3:E2620,"")</f>
        <v>0</v>
      </c>
      <c r="AD2620" s="111">
        <f>SUMIFS('Deductions and Deposits'!$D:$D,'Deductions and Deposits'!$C:$C,D2620)+SUMIFS($F:$F,$D:$D,D2620,$C:$C,"Coin Deduction")</f>
        <v>0</v>
      </c>
      <c r="AE2620" s="111">
        <f>Table5[[#This Row],[Column4]]+Table5[[#This Row],[Column14]]+Table5[[#This Row],[Column19]]+Table5[[#This Row],[Column12]]</f>
        <v>0</v>
      </c>
      <c r="AF2620" s="111">
        <f>Table5[[#This Row],[Column5]]+Table5[[#This Row],[Column13]]+Table5[[#This Row],[Column21]]+Table5[[#This Row],[Column18]]</f>
        <v>0</v>
      </c>
      <c r="AG2620" s="111">
        <f t="shared" si="445"/>
        <v>0</v>
      </c>
      <c r="AH2620" s="111">
        <f t="shared" si="446"/>
        <v>0</v>
      </c>
      <c r="AI2620" s="111">
        <f>Table5[[#This Row],[Column17]]-Table5[[#This Row],[Column20]]</f>
        <v>0</v>
      </c>
      <c r="AJ2620" s="111">
        <f t="shared" si="447"/>
        <v>0</v>
      </c>
      <c r="AK2620" s="111">
        <f t="shared" si="451"/>
        <v>0</v>
      </c>
      <c r="AL2620" s="111">
        <f t="shared" si="448"/>
        <v>0</v>
      </c>
      <c r="AM2620" s="111" t="str">
        <f t="shared" si="449"/>
        <v/>
      </c>
      <c r="AN2620" s="111" t="str">
        <f t="shared" ca="1" si="450"/>
        <v/>
      </c>
    </row>
    <row r="2621" spans="1:40" ht="20.25" customHeight="1" x14ac:dyDescent="0.3">
      <c r="A2621" s="107"/>
      <c r="B2621" s="144"/>
      <c r="C2621" s="119"/>
      <c r="D2621" s="120"/>
      <c r="E2621" s="119"/>
      <c r="F2621" s="119"/>
      <c r="G2621" s="120"/>
      <c r="H2621" s="119"/>
      <c r="I2621" s="109"/>
      <c r="L2621" s="108"/>
      <c r="M2621" s="108"/>
      <c r="N2621" s="108"/>
      <c r="O2621" s="108"/>
      <c r="P2621" s="108"/>
      <c r="Q2621" s="108"/>
      <c r="R2621" s="108"/>
      <c r="S2621" s="108"/>
      <c r="T2621" s="100">
        <f t="shared" si="441"/>
        <v>0</v>
      </c>
      <c r="U2621" s="111"/>
      <c r="V2621" s="111"/>
      <c r="W2621" s="111">
        <f>SUMIFS($F$3:F2621,$D$3:D2621,D2621,$C$3:C2621,"Buy")+SUMIFS($F$3:F2621,$D$3:D2621,D2621,$C$3:C2621,"Coin Deposit",$E$3:E2621,"&lt;&gt;")</f>
        <v>0</v>
      </c>
      <c r="X2621" s="111">
        <f t="shared" si="442"/>
        <v>0</v>
      </c>
      <c r="Y2621" s="111">
        <f>IF($D2621=Y$1,SUMIFS($H$3:$H2621,$G$3:$G2621,Y$1,$C$3:$C2621,"Sell"),0)</f>
        <v>0</v>
      </c>
      <c r="Z2621" s="111">
        <f t="shared" si="443"/>
        <v>0</v>
      </c>
      <c r="AA2621" s="111">
        <f>IF($D2621=AA$1,SUMIFS($H$3:$H2621,$G$3:$G2621,AA$1,$C$3:$C2621,"Sell"),0)</f>
        <v>0</v>
      </c>
      <c r="AB2621" s="111">
        <f t="shared" si="444"/>
        <v>0</v>
      </c>
      <c r="AC2621" s="111">
        <f>SUMIFS('Deductions and Deposits'!$H:$H,'Deductions and Deposits'!$G:$G,D2621,'Deductions and Deposits'!$F:$F,"&lt;="&amp;B2621)+SUMIFS($F$3:F2621,$D$3:D2621,D2621,$C$3:C2621,"Coin Deposit",$E$3:E2621,"")</f>
        <v>0</v>
      </c>
      <c r="AD2621" s="111">
        <f>SUMIFS('Deductions and Deposits'!$D:$D,'Deductions and Deposits'!$C:$C,D2621)+SUMIFS($F:$F,$D:$D,D2621,$C:$C,"Coin Deduction")</f>
        <v>0</v>
      </c>
      <c r="AE2621" s="111">
        <f>Table5[[#This Row],[Column4]]+Table5[[#This Row],[Column14]]+Table5[[#This Row],[Column19]]+Table5[[#This Row],[Column12]]</f>
        <v>0</v>
      </c>
      <c r="AF2621" s="111">
        <f>Table5[[#This Row],[Column5]]+Table5[[#This Row],[Column13]]+Table5[[#This Row],[Column21]]+Table5[[#This Row],[Column18]]</f>
        <v>0</v>
      </c>
      <c r="AG2621" s="111">
        <f t="shared" si="445"/>
        <v>0</v>
      </c>
      <c r="AH2621" s="111">
        <f t="shared" si="446"/>
        <v>0</v>
      </c>
      <c r="AI2621" s="111">
        <f>Table5[[#This Row],[Column17]]-Table5[[#This Row],[Column20]]</f>
        <v>0</v>
      </c>
      <c r="AJ2621" s="111">
        <f t="shared" si="447"/>
        <v>0</v>
      </c>
      <c r="AK2621" s="111">
        <f t="shared" si="451"/>
        <v>0</v>
      </c>
      <c r="AL2621" s="111">
        <f t="shared" si="448"/>
        <v>0</v>
      </c>
      <c r="AM2621" s="111" t="str">
        <f t="shared" si="449"/>
        <v/>
      </c>
      <c r="AN2621" s="111" t="str">
        <f t="shared" ca="1" si="450"/>
        <v/>
      </c>
    </row>
    <row r="2622" spans="1:40" ht="20.25" customHeight="1" x14ac:dyDescent="0.3">
      <c r="A2622" s="107"/>
      <c r="B2622" s="144"/>
      <c r="C2622" s="119"/>
      <c r="D2622" s="120"/>
      <c r="E2622" s="119"/>
      <c r="F2622" s="119"/>
      <c r="G2622" s="120"/>
      <c r="H2622" s="119"/>
      <c r="I2622" s="109"/>
      <c r="L2622" s="108"/>
      <c r="M2622" s="108"/>
      <c r="N2622" s="108"/>
      <c r="O2622" s="108"/>
      <c r="P2622" s="108"/>
      <c r="Q2622" s="108"/>
      <c r="R2622" s="108"/>
      <c r="S2622" s="108"/>
      <c r="T2622" s="100">
        <f t="shared" si="441"/>
        <v>0</v>
      </c>
      <c r="U2622" s="111"/>
      <c r="V2622" s="111"/>
      <c r="W2622" s="111">
        <f>SUMIFS($F$3:F2622,$D$3:D2622,D2622,$C$3:C2622,"Buy")+SUMIFS($F$3:F2622,$D$3:D2622,D2622,$C$3:C2622,"Coin Deposit",$E$3:E2622,"&lt;&gt;")</f>
        <v>0</v>
      </c>
      <c r="X2622" s="111">
        <f t="shared" si="442"/>
        <v>0</v>
      </c>
      <c r="Y2622" s="111">
        <f>IF($D2622=Y$1,SUMIFS($H$3:$H2622,$G$3:$G2622,Y$1,$C$3:$C2622,"Sell"),0)</f>
        <v>0</v>
      </c>
      <c r="Z2622" s="111">
        <f t="shared" si="443"/>
        <v>0</v>
      </c>
      <c r="AA2622" s="111">
        <f>IF($D2622=AA$1,SUMIFS($H$3:$H2622,$G$3:$G2622,AA$1,$C$3:$C2622,"Sell"),0)</f>
        <v>0</v>
      </c>
      <c r="AB2622" s="111">
        <f t="shared" si="444"/>
        <v>0</v>
      </c>
      <c r="AC2622" s="111">
        <f>SUMIFS('Deductions and Deposits'!$H:$H,'Deductions and Deposits'!$G:$G,D2622,'Deductions and Deposits'!$F:$F,"&lt;="&amp;B2622)+SUMIFS($F$3:F2622,$D$3:D2622,D2622,$C$3:C2622,"Coin Deposit",$E$3:E2622,"")</f>
        <v>0</v>
      </c>
      <c r="AD2622" s="111">
        <f>SUMIFS('Deductions and Deposits'!$D:$D,'Deductions and Deposits'!$C:$C,D2622)+SUMIFS($F:$F,$D:$D,D2622,$C:$C,"Coin Deduction")</f>
        <v>0</v>
      </c>
      <c r="AE2622" s="111">
        <f>Table5[[#This Row],[Column4]]+Table5[[#This Row],[Column14]]+Table5[[#This Row],[Column19]]+Table5[[#This Row],[Column12]]</f>
        <v>0</v>
      </c>
      <c r="AF2622" s="111">
        <f>Table5[[#This Row],[Column5]]+Table5[[#This Row],[Column13]]+Table5[[#This Row],[Column21]]+Table5[[#This Row],[Column18]]</f>
        <v>0</v>
      </c>
      <c r="AG2622" s="111">
        <f t="shared" si="445"/>
        <v>0</v>
      </c>
      <c r="AH2622" s="111">
        <f t="shared" si="446"/>
        <v>0</v>
      </c>
      <c r="AI2622" s="111">
        <f>Table5[[#This Row],[Column17]]-Table5[[#This Row],[Column20]]</f>
        <v>0</v>
      </c>
      <c r="AJ2622" s="111">
        <f t="shared" si="447"/>
        <v>0</v>
      </c>
      <c r="AK2622" s="111">
        <f t="shared" si="451"/>
        <v>0</v>
      </c>
      <c r="AL2622" s="111">
        <f t="shared" si="448"/>
        <v>0</v>
      </c>
      <c r="AM2622" s="111" t="str">
        <f t="shared" si="449"/>
        <v/>
      </c>
      <c r="AN2622" s="111" t="str">
        <f t="shared" ca="1" si="450"/>
        <v/>
      </c>
    </row>
    <row r="2623" spans="1:40" ht="20.25" customHeight="1" x14ac:dyDescent="0.3">
      <c r="A2623" s="107"/>
      <c r="B2623" s="144"/>
      <c r="C2623" s="119"/>
      <c r="D2623" s="120"/>
      <c r="E2623" s="119"/>
      <c r="F2623" s="119"/>
      <c r="G2623" s="120"/>
      <c r="H2623" s="119"/>
      <c r="I2623" s="109"/>
      <c r="L2623" s="108"/>
      <c r="M2623" s="108"/>
      <c r="N2623" s="108"/>
      <c r="O2623" s="108"/>
      <c r="P2623" s="108"/>
      <c r="Q2623" s="108"/>
      <c r="R2623" s="108"/>
      <c r="S2623" s="108"/>
      <c r="T2623" s="100">
        <f t="shared" si="441"/>
        <v>0</v>
      </c>
      <c r="U2623" s="111"/>
      <c r="V2623" s="111"/>
      <c r="W2623" s="111">
        <f>SUMIFS($F$3:F2623,$D$3:D2623,D2623,$C$3:C2623,"Buy")+SUMIFS($F$3:F2623,$D$3:D2623,D2623,$C$3:C2623,"Coin Deposit",$E$3:E2623,"&lt;&gt;")</f>
        <v>0</v>
      </c>
      <c r="X2623" s="111">
        <f t="shared" si="442"/>
        <v>0</v>
      </c>
      <c r="Y2623" s="111">
        <f>IF($D2623=Y$1,SUMIFS($H$3:$H2623,$G$3:$G2623,Y$1,$C$3:$C2623,"Sell"),0)</f>
        <v>0</v>
      </c>
      <c r="Z2623" s="111">
        <f t="shared" si="443"/>
        <v>0</v>
      </c>
      <c r="AA2623" s="111">
        <f>IF($D2623=AA$1,SUMIFS($H$3:$H2623,$G$3:$G2623,AA$1,$C$3:$C2623,"Sell"),0)</f>
        <v>0</v>
      </c>
      <c r="AB2623" s="111">
        <f t="shared" si="444"/>
        <v>0</v>
      </c>
      <c r="AC2623" s="111">
        <f>SUMIFS('Deductions and Deposits'!$H:$H,'Deductions and Deposits'!$G:$G,D2623,'Deductions and Deposits'!$F:$F,"&lt;="&amp;B2623)+SUMIFS($F$3:F2623,$D$3:D2623,D2623,$C$3:C2623,"Coin Deposit",$E$3:E2623,"")</f>
        <v>0</v>
      </c>
      <c r="AD2623" s="111">
        <f>SUMIFS('Deductions and Deposits'!$D:$D,'Deductions and Deposits'!$C:$C,D2623)+SUMIFS($F:$F,$D:$D,D2623,$C:$C,"Coin Deduction")</f>
        <v>0</v>
      </c>
      <c r="AE2623" s="111">
        <f>Table5[[#This Row],[Column4]]+Table5[[#This Row],[Column14]]+Table5[[#This Row],[Column19]]+Table5[[#This Row],[Column12]]</f>
        <v>0</v>
      </c>
      <c r="AF2623" s="111">
        <f>Table5[[#This Row],[Column5]]+Table5[[#This Row],[Column13]]+Table5[[#This Row],[Column21]]+Table5[[#This Row],[Column18]]</f>
        <v>0</v>
      </c>
      <c r="AG2623" s="111">
        <f t="shared" si="445"/>
        <v>0</v>
      </c>
      <c r="AH2623" s="111">
        <f t="shared" si="446"/>
        <v>0</v>
      </c>
      <c r="AI2623" s="111">
        <f>Table5[[#This Row],[Column17]]-Table5[[#This Row],[Column20]]</f>
        <v>0</v>
      </c>
      <c r="AJ2623" s="111">
        <f t="shared" si="447"/>
        <v>0</v>
      </c>
      <c r="AK2623" s="111">
        <f t="shared" si="451"/>
        <v>0</v>
      </c>
      <c r="AL2623" s="111">
        <f t="shared" si="448"/>
        <v>0</v>
      </c>
      <c r="AM2623" s="111" t="str">
        <f t="shared" si="449"/>
        <v/>
      </c>
      <c r="AN2623" s="111" t="str">
        <f t="shared" ca="1" si="450"/>
        <v/>
      </c>
    </row>
    <row r="2624" spans="1:40" ht="20.25" customHeight="1" x14ac:dyDescent="0.3">
      <c r="A2624" s="107"/>
      <c r="B2624" s="144"/>
      <c r="C2624" s="119"/>
      <c r="D2624" s="120"/>
      <c r="E2624" s="119"/>
      <c r="F2624" s="119"/>
      <c r="G2624" s="120"/>
      <c r="H2624" s="119"/>
      <c r="I2624" s="109"/>
      <c r="L2624" s="108"/>
      <c r="M2624" s="108"/>
      <c r="N2624" s="108"/>
      <c r="O2624" s="108"/>
      <c r="P2624" s="108"/>
      <c r="Q2624" s="108"/>
      <c r="R2624" s="108"/>
      <c r="S2624" s="108"/>
      <c r="T2624" s="100">
        <f t="shared" si="441"/>
        <v>0</v>
      </c>
      <c r="U2624" s="111"/>
      <c r="V2624" s="111"/>
      <c r="W2624" s="111">
        <f>SUMIFS($F$3:F2624,$D$3:D2624,D2624,$C$3:C2624,"Buy")+SUMIFS($F$3:F2624,$D$3:D2624,D2624,$C$3:C2624,"Coin Deposit",$E$3:E2624,"&lt;&gt;")</f>
        <v>0</v>
      </c>
      <c r="X2624" s="111">
        <f t="shared" si="442"/>
        <v>0</v>
      </c>
      <c r="Y2624" s="111">
        <f>IF($D2624=Y$1,SUMIFS($H$3:$H2624,$G$3:$G2624,Y$1,$C$3:$C2624,"Sell"),0)</f>
        <v>0</v>
      </c>
      <c r="Z2624" s="111">
        <f t="shared" si="443"/>
        <v>0</v>
      </c>
      <c r="AA2624" s="111">
        <f>IF($D2624=AA$1,SUMIFS($H$3:$H2624,$G$3:$G2624,AA$1,$C$3:$C2624,"Sell"),0)</f>
        <v>0</v>
      </c>
      <c r="AB2624" s="111">
        <f t="shared" si="444"/>
        <v>0</v>
      </c>
      <c r="AC2624" s="111">
        <f>SUMIFS('Deductions and Deposits'!$H:$H,'Deductions and Deposits'!$G:$G,D2624,'Deductions and Deposits'!$F:$F,"&lt;="&amp;B2624)+SUMIFS($F$3:F2624,$D$3:D2624,D2624,$C$3:C2624,"Coin Deposit",$E$3:E2624,"")</f>
        <v>0</v>
      </c>
      <c r="AD2624" s="111">
        <f>SUMIFS('Deductions and Deposits'!$D:$D,'Deductions and Deposits'!$C:$C,D2624)+SUMIFS($F:$F,$D:$D,D2624,$C:$C,"Coin Deduction")</f>
        <v>0</v>
      </c>
      <c r="AE2624" s="111">
        <f>Table5[[#This Row],[Column4]]+Table5[[#This Row],[Column14]]+Table5[[#This Row],[Column19]]+Table5[[#This Row],[Column12]]</f>
        <v>0</v>
      </c>
      <c r="AF2624" s="111">
        <f>Table5[[#This Row],[Column5]]+Table5[[#This Row],[Column13]]+Table5[[#This Row],[Column21]]+Table5[[#This Row],[Column18]]</f>
        <v>0</v>
      </c>
      <c r="AG2624" s="111">
        <f t="shared" si="445"/>
        <v>0</v>
      </c>
      <c r="AH2624" s="111">
        <f t="shared" si="446"/>
        <v>0</v>
      </c>
      <c r="AI2624" s="111">
        <f>Table5[[#This Row],[Column17]]-Table5[[#This Row],[Column20]]</f>
        <v>0</v>
      </c>
      <c r="AJ2624" s="111">
        <f t="shared" si="447"/>
        <v>0</v>
      </c>
      <c r="AK2624" s="111">
        <f t="shared" si="451"/>
        <v>0</v>
      </c>
      <c r="AL2624" s="111">
        <f t="shared" si="448"/>
        <v>0</v>
      </c>
      <c r="AM2624" s="111" t="str">
        <f t="shared" si="449"/>
        <v/>
      </c>
      <c r="AN2624" s="111" t="str">
        <f t="shared" ca="1" si="450"/>
        <v/>
      </c>
    </row>
    <row r="2625" spans="1:40" ht="20.25" customHeight="1" x14ac:dyDescent="0.3">
      <c r="A2625" s="107"/>
      <c r="B2625" s="144"/>
      <c r="C2625" s="119"/>
      <c r="D2625" s="120"/>
      <c r="E2625" s="119"/>
      <c r="F2625" s="119"/>
      <c r="G2625" s="120"/>
      <c r="H2625" s="119"/>
      <c r="I2625" s="109"/>
      <c r="L2625" s="108"/>
      <c r="M2625" s="108"/>
      <c r="N2625" s="108"/>
      <c r="O2625" s="108"/>
      <c r="P2625" s="108"/>
      <c r="Q2625" s="108"/>
      <c r="R2625" s="108"/>
      <c r="S2625" s="108"/>
      <c r="T2625" s="100">
        <f t="shared" si="441"/>
        <v>0</v>
      </c>
      <c r="U2625" s="111"/>
      <c r="V2625" s="111"/>
      <c r="W2625" s="111">
        <f>SUMIFS($F$3:F2625,$D$3:D2625,D2625,$C$3:C2625,"Buy")+SUMIFS($F$3:F2625,$D$3:D2625,D2625,$C$3:C2625,"Coin Deposit",$E$3:E2625,"&lt;&gt;")</f>
        <v>0</v>
      </c>
      <c r="X2625" s="111">
        <f t="shared" si="442"/>
        <v>0</v>
      </c>
      <c r="Y2625" s="111">
        <f>IF($D2625=Y$1,SUMIFS($H$3:$H2625,$G$3:$G2625,Y$1,$C$3:$C2625,"Sell"),0)</f>
        <v>0</v>
      </c>
      <c r="Z2625" s="111">
        <f t="shared" si="443"/>
        <v>0</v>
      </c>
      <c r="AA2625" s="111">
        <f>IF($D2625=AA$1,SUMIFS($H$3:$H2625,$G$3:$G2625,AA$1,$C$3:$C2625,"Sell"),0)</f>
        <v>0</v>
      </c>
      <c r="AB2625" s="111">
        <f t="shared" si="444"/>
        <v>0</v>
      </c>
      <c r="AC2625" s="111">
        <f>SUMIFS('Deductions and Deposits'!$H:$H,'Deductions and Deposits'!$G:$G,D2625,'Deductions and Deposits'!$F:$F,"&lt;="&amp;B2625)+SUMIFS($F$3:F2625,$D$3:D2625,D2625,$C$3:C2625,"Coin Deposit",$E$3:E2625,"")</f>
        <v>0</v>
      </c>
      <c r="AD2625" s="111">
        <f>SUMIFS('Deductions and Deposits'!$D:$D,'Deductions and Deposits'!$C:$C,D2625)+SUMIFS($F:$F,$D:$D,D2625,$C:$C,"Coin Deduction")</f>
        <v>0</v>
      </c>
      <c r="AE2625" s="111">
        <f>Table5[[#This Row],[Column4]]+Table5[[#This Row],[Column14]]+Table5[[#This Row],[Column19]]+Table5[[#This Row],[Column12]]</f>
        <v>0</v>
      </c>
      <c r="AF2625" s="111">
        <f>Table5[[#This Row],[Column5]]+Table5[[#This Row],[Column13]]+Table5[[#This Row],[Column21]]+Table5[[#This Row],[Column18]]</f>
        <v>0</v>
      </c>
      <c r="AG2625" s="111">
        <f t="shared" si="445"/>
        <v>0</v>
      </c>
      <c r="AH2625" s="111">
        <f t="shared" si="446"/>
        <v>0</v>
      </c>
      <c r="AI2625" s="111">
        <f>Table5[[#This Row],[Column17]]-Table5[[#This Row],[Column20]]</f>
        <v>0</v>
      </c>
      <c r="AJ2625" s="111">
        <f t="shared" si="447"/>
        <v>0</v>
      </c>
      <c r="AK2625" s="111">
        <f t="shared" si="451"/>
        <v>0</v>
      </c>
      <c r="AL2625" s="111">
        <f t="shared" si="448"/>
        <v>0</v>
      </c>
      <c r="AM2625" s="111" t="str">
        <f t="shared" si="449"/>
        <v/>
      </c>
      <c r="AN2625" s="111" t="str">
        <f t="shared" ca="1" si="450"/>
        <v/>
      </c>
    </row>
    <row r="2626" spans="1:40" ht="20.25" customHeight="1" x14ac:dyDescent="0.3">
      <c r="A2626" s="107"/>
      <c r="B2626" s="144"/>
      <c r="C2626" s="119"/>
      <c r="D2626" s="120"/>
      <c r="E2626" s="119"/>
      <c r="F2626" s="119"/>
      <c r="G2626" s="120"/>
      <c r="H2626" s="119"/>
      <c r="I2626" s="109"/>
      <c r="L2626" s="108"/>
      <c r="M2626" s="108"/>
      <c r="N2626" s="108"/>
      <c r="O2626" s="108"/>
      <c r="P2626" s="108"/>
      <c r="Q2626" s="108"/>
      <c r="R2626" s="108"/>
      <c r="S2626" s="108"/>
      <c r="T2626" s="100">
        <f t="shared" si="441"/>
        <v>0</v>
      </c>
      <c r="U2626" s="111"/>
      <c r="V2626" s="111"/>
      <c r="W2626" s="111">
        <f>SUMIFS($F$3:F2626,$D$3:D2626,D2626,$C$3:C2626,"Buy")+SUMIFS($F$3:F2626,$D$3:D2626,D2626,$C$3:C2626,"Coin Deposit",$E$3:E2626,"&lt;&gt;")</f>
        <v>0</v>
      </c>
      <c r="X2626" s="111">
        <f t="shared" si="442"/>
        <v>0</v>
      </c>
      <c r="Y2626" s="111">
        <f>IF($D2626=Y$1,SUMIFS($H$3:$H2626,$G$3:$G2626,Y$1,$C$3:$C2626,"Sell"),0)</f>
        <v>0</v>
      </c>
      <c r="Z2626" s="111">
        <f t="shared" si="443"/>
        <v>0</v>
      </c>
      <c r="AA2626" s="111">
        <f>IF($D2626=AA$1,SUMIFS($H$3:$H2626,$G$3:$G2626,AA$1,$C$3:$C2626,"Sell"),0)</f>
        <v>0</v>
      </c>
      <c r="AB2626" s="111">
        <f t="shared" si="444"/>
        <v>0</v>
      </c>
      <c r="AC2626" s="111">
        <f>SUMIFS('Deductions and Deposits'!$H:$H,'Deductions and Deposits'!$G:$G,D2626,'Deductions and Deposits'!$F:$F,"&lt;="&amp;B2626)+SUMIFS($F$3:F2626,$D$3:D2626,D2626,$C$3:C2626,"Coin Deposit",$E$3:E2626,"")</f>
        <v>0</v>
      </c>
      <c r="AD2626" s="111">
        <f>SUMIFS('Deductions and Deposits'!$D:$D,'Deductions and Deposits'!$C:$C,D2626)+SUMIFS($F:$F,$D:$D,D2626,$C:$C,"Coin Deduction")</f>
        <v>0</v>
      </c>
      <c r="AE2626" s="111">
        <f>Table5[[#This Row],[Column4]]+Table5[[#This Row],[Column14]]+Table5[[#This Row],[Column19]]+Table5[[#This Row],[Column12]]</f>
        <v>0</v>
      </c>
      <c r="AF2626" s="111">
        <f>Table5[[#This Row],[Column5]]+Table5[[#This Row],[Column13]]+Table5[[#This Row],[Column21]]+Table5[[#This Row],[Column18]]</f>
        <v>0</v>
      </c>
      <c r="AG2626" s="111">
        <f t="shared" si="445"/>
        <v>0</v>
      </c>
      <c r="AH2626" s="111">
        <f t="shared" si="446"/>
        <v>0</v>
      </c>
      <c r="AI2626" s="111">
        <f>Table5[[#This Row],[Column17]]-Table5[[#This Row],[Column20]]</f>
        <v>0</v>
      </c>
      <c r="AJ2626" s="111">
        <f t="shared" si="447"/>
        <v>0</v>
      </c>
      <c r="AK2626" s="111">
        <f t="shared" si="451"/>
        <v>0</v>
      </c>
      <c r="AL2626" s="111">
        <f t="shared" si="448"/>
        <v>0</v>
      </c>
      <c r="AM2626" s="111" t="str">
        <f t="shared" si="449"/>
        <v/>
      </c>
      <c r="AN2626" s="111" t="str">
        <f t="shared" ca="1" si="450"/>
        <v/>
      </c>
    </row>
    <row r="2627" spans="1:40" ht="20.25" customHeight="1" x14ac:dyDescent="0.3">
      <c r="A2627" s="107"/>
      <c r="B2627" s="144"/>
      <c r="C2627" s="119"/>
      <c r="D2627" s="120"/>
      <c r="E2627" s="119"/>
      <c r="F2627" s="119"/>
      <c r="G2627" s="120"/>
      <c r="H2627" s="119"/>
      <c r="I2627" s="109"/>
      <c r="L2627" s="108"/>
      <c r="M2627" s="108"/>
      <c r="N2627" s="108"/>
      <c r="O2627" s="108"/>
      <c r="P2627" s="108"/>
      <c r="Q2627" s="108"/>
      <c r="R2627" s="108"/>
      <c r="S2627" s="108"/>
      <c r="T2627" s="100">
        <f t="shared" ref="T2627:T2690" si="452">IF(E2627&lt;&gt;"",E2627,0)</f>
        <v>0</v>
      </c>
      <c r="U2627" s="111"/>
      <c r="V2627" s="111"/>
      <c r="W2627" s="111">
        <f>SUMIFS($F$3:F2627,$D$3:D2627,D2627,$C$3:C2627,"Buy")+SUMIFS($F$3:F2627,$D$3:D2627,D2627,$C$3:C2627,"Coin Deposit",$E$3:E2627,"&lt;&gt;")</f>
        <v>0</v>
      </c>
      <c r="X2627" s="111">
        <f t="shared" ref="X2627:X2690" si="453">IF(OR(C2627="buy",AND(C2627="Coin Deposit",E2627&lt;&gt;"")),SUMIFS($F:$F,$D:$D,D2627,$C:$C,"sell"),0)</f>
        <v>0</v>
      </c>
      <c r="Y2627" s="111">
        <f>IF($D2627=Y$1,SUMIFS($H$3:$H2627,$G$3:$G2627,Y$1,$C$3:$C2627,"Sell"),0)</f>
        <v>0</v>
      </c>
      <c r="Z2627" s="111">
        <f t="shared" ref="Z2627:Z2690" si="454">IF($D2627=Z$1,SUMIFS($H:$H,$G:$G,Z$1,$C:$C,"Buy")+SUMIFS($H:$H,$G:$G,Z$1,$C:$C,"Coin Deposit",$E:$E,"&lt;&gt;"),0)</f>
        <v>0</v>
      </c>
      <c r="AA2627" s="111">
        <f>IF($D2627=AA$1,SUMIFS($H$3:$H2627,$G$3:$G2627,AA$1,$C$3:$C2627,"Sell"),0)</f>
        <v>0</v>
      </c>
      <c r="AB2627" s="111">
        <f t="shared" ref="AB2627:AB2690" si="455">IF($D2627=AB$1,SUMIFS($H:$H,$G:$G,AB$1,$C:$C,"Buy")+SUMIFS($H:$H,$G:$G,AB$1,$C:$C,"Coin Deposit",$E:$E,"&lt;&gt;"),0)</f>
        <v>0</v>
      </c>
      <c r="AC2627" s="111">
        <f>SUMIFS('Deductions and Deposits'!$H:$H,'Deductions and Deposits'!$G:$G,D2627,'Deductions and Deposits'!$F:$F,"&lt;="&amp;B2627)+SUMIFS($F$3:F2627,$D$3:D2627,D2627,$C$3:C2627,"Coin Deposit",$E$3:E2627,"")</f>
        <v>0</v>
      </c>
      <c r="AD2627" s="111">
        <f>SUMIFS('Deductions and Deposits'!$D:$D,'Deductions and Deposits'!$C:$C,D2627)+SUMIFS($F:$F,$D:$D,D2627,$C:$C,"Coin Deduction")</f>
        <v>0</v>
      </c>
      <c r="AE2627" s="111">
        <f>Table5[[#This Row],[Column4]]+Table5[[#This Row],[Column14]]+Table5[[#This Row],[Column19]]+Table5[[#This Row],[Column12]]</f>
        <v>0</v>
      </c>
      <c r="AF2627" s="111">
        <f>Table5[[#This Row],[Column5]]+Table5[[#This Row],[Column13]]+Table5[[#This Row],[Column21]]+Table5[[#This Row],[Column18]]</f>
        <v>0</v>
      </c>
      <c r="AG2627" s="111">
        <f t="shared" ref="AG2627:AG2690" si="456">IF(AND((AC2627+Y2627+AA2627)&gt;AF2627,OR(C2627="buy",AND(C2627="Coin Deposit",E2627&lt;&gt;""))),(AC2627+Y2627+AA2627)-AF2627,0)</f>
        <v>0</v>
      </c>
      <c r="AH2627" s="111">
        <f t="shared" ref="AH2627:AH2690" si="457">IF(AND(AE2627&gt;AF2627,OR(C2627="buy",AND(C2627="Coin Deposit",E2627&lt;&gt;""))),AE2627-AF2627,0)</f>
        <v>0</v>
      </c>
      <c r="AI2627" s="111">
        <f>Table5[[#This Row],[Column17]]-Table5[[#This Row],[Column20]]</f>
        <v>0</v>
      </c>
      <c r="AJ2627" s="111">
        <f t="shared" ref="AJ2627:AJ2690" si="458">IF(AI2627&gt;F2627,F2627,AI2627)</f>
        <v>0</v>
      </c>
      <c r="AK2627" s="111">
        <f t="shared" si="451"/>
        <v>0</v>
      </c>
      <c r="AL2627" s="111">
        <f t="shared" ref="AL2627:AL2690" si="459">IFERROR(SUMIFS($AK:$AK,$D:$D,D2627)/SUMIFS($AJ:$AJ,$D:$D,D2627),0)</f>
        <v>0</v>
      </c>
      <c r="AM2627" s="111" t="str">
        <f t="shared" ref="AM2627:AM2690" si="460">C2627&amp;D2627</f>
        <v/>
      </c>
      <c r="AN2627" s="111" t="str">
        <f t="shared" ref="AN2627:AN2690" ca="1" si="461">OFFSET(AM2627,COUNTA($AM:$AM)-ROW()-(ROW()-ROW($AN$2)-1),)</f>
        <v/>
      </c>
    </row>
    <row r="2628" spans="1:40" ht="20.25" customHeight="1" x14ac:dyDescent="0.3">
      <c r="A2628" s="107"/>
      <c r="B2628" s="144"/>
      <c r="C2628" s="119"/>
      <c r="D2628" s="120"/>
      <c r="E2628" s="119"/>
      <c r="F2628" s="119"/>
      <c r="G2628" s="120"/>
      <c r="H2628" s="119"/>
      <c r="I2628" s="109"/>
      <c r="L2628" s="108"/>
      <c r="M2628" s="108"/>
      <c r="N2628" s="108"/>
      <c r="O2628" s="108"/>
      <c r="P2628" s="108"/>
      <c r="Q2628" s="108"/>
      <c r="R2628" s="108"/>
      <c r="S2628" s="108"/>
      <c r="T2628" s="100">
        <f t="shared" si="452"/>
        <v>0</v>
      </c>
      <c r="U2628" s="111"/>
      <c r="V2628" s="111"/>
      <c r="W2628" s="111">
        <f>SUMIFS($F$3:F2628,$D$3:D2628,D2628,$C$3:C2628,"Buy")+SUMIFS($F$3:F2628,$D$3:D2628,D2628,$C$3:C2628,"Coin Deposit",$E$3:E2628,"&lt;&gt;")</f>
        <v>0</v>
      </c>
      <c r="X2628" s="111">
        <f t="shared" si="453"/>
        <v>0</v>
      </c>
      <c r="Y2628" s="111">
        <f>IF($D2628=Y$1,SUMIFS($H$3:$H2628,$G$3:$G2628,Y$1,$C$3:$C2628,"Sell"),0)</f>
        <v>0</v>
      </c>
      <c r="Z2628" s="111">
        <f t="shared" si="454"/>
        <v>0</v>
      </c>
      <c r="AA2628" s="111">
        <f>IF($D2628=AA$1,SUMIFS($H$3:$H2628,$G$3:$G2628,AA$1,$C$3:$C2628,"Sell"),0)</f>
        <v>0</v>
      </c>
      <c r="AB2628" s="111">
        <f t="shared" si="455"/>
        <v>0</v>
      </c>
      <c r="AC2628" s="111">
        <f>SUMIFS('Deductions and Deposits'!$H:$H,'Deductions and Deposits'!$G:$G,D2628,'Deductions and Deposits'!$F:$F,"&lt;="&amp;B2628)+SUMIFS($F$3:F2628,$D$3:D2628,D2628,$C$3:C2628,"Coin Deposit",$E$3:E2628,"")</f>
        <v>0</v>
      </c>
      <c r="AD2628" s="111">
        <f>SUMIFS('Deductions and Deposits'!$D:$D,'Deductions and Deposits'!$C:$C,D2628)+SUMIFS($F:$F,$D:$D,D2628,$C:$C,"Coin Deduction")</f>
        <v>0</v>
      </c>
      <c r="AE2628" s="111">
        <f>Table5[[#This Row],[Column4]]+Table5[[#This Row],[Column14]]+Table5[[#This Row],[Column19]]+Table5[[#This Row],[Column12]]</f>
        <v>0</v>
      </c>
      <c r="AF2628" s="111">
        <f>Table5[[#This Row],[Column5]]+Table5[[#This Row],[Column13]]+Table5[[#This Row],[Column21]]+Table5[[#This Row],[Column18]]</f>
        <v>0</v>
      </c>
      <c r="AG2628" s="111">
        <f t="shared" si="456"/>
        <v>0</v>
      </c>
      <c r="AH2628" s="111">
        <f t="shared" si="457"/>
        <v>0</v>
      </c>
      <c r="AI2628" s="111">
        <f>Table5[[#This Row],[Column17]]-Table5[[#This Row],[Column20]]</f>
        <v>0</v>
      </c>
      <c r="AJ2628" s="111">
        <f t="shared" si="458"/>
        <v>0</v>
      </c>
      <c r="AK2628" s="111">
        <f t="shared" si="451"/>
        <v>0</v>
      </c>
      <c r="AL2628" s="111">
        <f t="shared" si="459"/>
        <v>0</v>
      </c>
      <c r="AM2628" s="111" t="str">
        <f t="shared" si="460"/>
        <v/>
      </c>
      <c r="AN2628" s="111" t="str">
        <f t="shared" ca="1" si="461"/>
        <v/>
      </c>
    </row>
    <row r="2629" spans="1:40" ht="20.25" customHeight="1" x14ac:dyDescent="0.3">
      <c r="A2629" s="107"/>
      <c r="B2629" s="144"/>
      <c r="C2629" s="119"/>
      <c r="D2629" s="120"/>
      <c r="E2629" s="119"/>
      <c r="F2629" s="119"/>
      <c r="G2629" s="120"/>
      <c r="H2629" s="119"/>
      <c r="I2629" s="109"/>
      <c r="L2629" s="108"/>
      <c r="M2629" s="108"/>
      <c r="N2629" s="108"/>
      <c r="O2629" s="108"/>
      <c r="P2629" s="108"/>
      <c r="Q2629" s="108"/>
      <c r="R2629" s="108"/>
      <c r="S2629" s="108"/>
      <c r="T2629" s="100">
        <f t="shared" si="452"/>
        <v>0</v>
      </c>
      <c r="U2629" s="111"/>
      <c r="V2629" s="111"/>
      <c r="W2629" s="111">
        <f>SUMIFS($F$3:F2629,$D$3:D2629,D2629,$C$3:C2629,"Buy")+SUMIFS($F$3:F2629,$D$3:D2629,D2629,$C$3:C2629,"Coin Deposit",$E$3:E2629,"&lt;&gt;")</f>
        <v>0</v>
      </c>
      <c r="X2629" s="111">
        <f t="shared" si="453"/>
        <v>0</v>
      </c>
      <c r="Y2629" s="111">
        <f>IF($D2629=Y$1,SUMIFS($H$3:$H2629,$G$3:$G2629,Y$1,$C$3:$C2629,"Sell"),0)</f>
        <v>0</v>
      </c>
      <c r="Z2629" s="111">
        <f t="shared" si="454"/>
        <v>0</v>
      </c>
      <c r="AA2629" s="111">
        <f>IF($D2629=AA$1,SUMIFS($H$3:$H2629,$G$3:$G2629,AA$1,$C$3:$C2629,"Sell"),0)</f>
        <v>0</v>
      </c>
      <c r="AB2629" s="111">
        <f t="shared" si="455"/>
        <v>0</v>
      </c>
      <c r="AC2629" s="111">
        <f>SUMIFS('Deductions and Deposits'!$H:$H,'Deductions and Deposits'!$G:$G,D2629,'Deductions and Deposits'!$F:$F,"&lt;="&amp;B2629)+SUMIFS($F$3:F2629,$D$3:D2629,D2629,$C$3:C2629,"Coin Deposit",$E$3:E2629,"")</f>
        <v>0</v>
      </c>
      <c r="AD2629" s="111">
        <f>SUMIFS('Deductions and Deposits'!$D:$D,'Deductions and Deposits'!$C:$C,D2629)+SUMIFS($F:$F,$D:$D,D2629,$C:$C,"Coin Deduction")</f>
        <v>0</v>
      </c>
      <c r="AE2629" s="111">
        <f>Table5[[#This Row],[Column4]]+Table5[[#This Row],[Column14]]+Table5[[#This Row],[Column19]]+Table5[[#This Row],[Column12]]</f>
        <v>0</v>
      </c>
      <c r="AF2629" s="111">
        <f>Table5[[#This Row],[Column5]]+Table5[[#This Row],[Column13]]+Table5[[#This Row],[Column21]]+Table5[[#This Row],[Column18]]</f>
        <v>0</v>
      </c>
      <c r="AG2629" s="111">
        <f t="shared" si="456"/>
        <v>0</v>
      </c>
      <c r="AH2629" s="111">
        <f t="shared" si="457"/>
        <v>0</v>
      </c>
      <c r="AI2629" s="111">
        <f>Table5[[#This Row],[Column17]]-Table5[[#This Row],[Column20]]</f>
        <v>0</v>
      </c>
      <c r="AJ2629" s="111">
        <f t="shared" si="458"/>
        <v>0</v>
      </c>
      <c r="AK2629" s="111">
        <f t="shared" si="451"/>
        <v>0</v>
      </c>
      <c r="AL2629" s="111">
        <f t="shared" si="459"/>
        <v>0</v>
      </c>
      <c r="AM2629" s="111" t="str">
        <f t="shared" si="460"/>
        <v/>
      </c>
      <c r="AN2629" s="111" t="str">
        <f t="shared" ca="1" si="461"/>
        <v/>
      </c>
    </row>
    <row r="2630" spans="1:40" ht="20.25" customHeight="1" x14ac:dyDescent="0.3">
      <c r="A2630" s="107"/>
      <c r="B2630" s="144"/>
      <c r="C2630" s="119"/>
      <c r="D2630" s="120"/>
      <c r="E2630" s="119"/>
      <c r="F2630" s="119"/>
      <c r="G2630" s="120"/>
      <c r="H2630" s="119"/>
      <c r="I2630" s="109"/>
      <c r="L2630" s="108"/>
      <c r="M2630" s="108"/>
      <c r="N2630" s="108"/>
      <c r="O2630" s="108"/>
      <c r="P2630" s="108"/>
      <c r="Q2630" s="108"/>
      <c r="R2630" s="108"/>
      <c r="S2630" s="108"/>
      <c r="T2630" s="100">
        <f t="shared" si="452"/>
        <v>0</v>
      </c>
      <c r="U2630" s="111"/>
      <c r="V2630" s="111"/>
      <c r="W2630" s="111">
        <f>SUMIFS($F$3:F2630,$D$3:D2630,D2630,$C$3:C2630,"Buy")+SUMIFS($F$3:F2630,$D$3:D2630,D2630,$C$3:C2630,"Coin Deposit",$E$3:E2630,"&lt;&gt;")</f>
        <v>0</v>
      </c>
      <c r="X2630" s="111">
        <f t="shared" si="453"/>
        <v>0</v>
      </c>
      <c r="Y2630" s="111">
        <f>IF($D2630=Y$1,SUMIFS($H$3:$H2630,$G$3:$G2630,Y$1,$C$3:$C2630,"Sell"),0)</f>
        <v>0</v>
      </c>
      <c r="Z2630" s="111">
        <f t="shared" si="454"/>
        <v>0</v>
      </c>
      <c r="AA2630" s="111">
        <f>IF($D2630=AA$1,SUMIFS($H$3:$H2630,$G$3:$G2630,AA$1,$C$3:$C2630,"Sell"),0)</f>
        <v>0</v>
      </c>
      <c r="AB2630" s="111">
        <f t="shared" si="455"/>
        <v>0</v>
      </c>
      <c r="AC2630" s="111">
        <f>SUMIFS('Deductions and Deposits'!$H:$H,'Deductions and Deposits'!$G:$G,D2630,'Deductions and Deposits'!$F:$F,"&lt;="&amp;B2630)+SUMIFS($F$3:F2630,$D$3:D2630,D2630,$C$3:C2630,"Coin Deposit",$E$3:E2630,"")</f>
        <v>0</v>
      </c>
      <c r="AD2630" s="111">
        <f>SUMIFS('Deductions and Deposits'!$D:$D,'Deductions and Deposits'!$C:$C,D2630)+SUMIFS($F:$F,$D:$D,D2630,$C:$C,"Coin Deduction")</f>
        <v>0</v>
      </c>
      <c r="AE2630" s="111">
        <f>Table5[[#This Row],[Column4]]+Table5[[#This Row],[Column14]]+Table5[[#This Row],[Column19]]+Table5[[#This Row],[Column12]]</f>
        <v>0</v>
      </c>
      <c r="AF2630" s="111">
        <f>Table5[[#This Row],[Column5]]+Table5[[#This Row],[Column13]]+Table5[[#This Row],[Column21]]+Table5[[#This Row],[Column18]]</f>
        <v>0</v>
      </c>
      <c r="AG2630" s="111">
        <f t="shared" si="456"/>
        <v>0</v>
      </c>
      <c r="AH2630" s="111">
        <f t="shared" si="457"/>
        <v>0</v>
      </c>
      <c r="AI2630" s="111">
        <f>Table5[[#This Row],[Column17]]-Table5[[#This Row],[Column20]]</f>
        <v>0</v>
      </c>
      <c r="AJ2630" s="111">
        <f t="shared" si="458"/>
        <v>0</v>
      </c>
      <c r="AK2630" s="111">
        <f t="shared" si="451"/>
        <v>0</v>
      </c>
      <c r="AL2630" s="111">
        <f t="shared" si="459"/>
        <v>0</v>
      </c>
      <c r="AM2630" s="111" t="str">
        <f t="shared" si="460"/>
        <v/>
      </c>
      <c r="AN2630" s="111" t="str">
        <f t="shared" ca="1" si="461"/>
        <v/>
      </c>
    </row>
    <row r="2631" spans="1:40" ht="20.25" customHeight="1" x14ac:dyDescent="0.3">
      <c r="A2631" s="107"/>
      <c r="B2631" s="144"/>
      <c r="C2631" s="119"/>
      <c r="D2631" s="120"/>
      <c r="E2631" s="119"/>
      <c r="F2631" s="119"/>
      <c r="G2631" s="120"/>
      <c r="H2631" s="119"/>
      <c r="I2631" s="109"/>
      <c r="L2631" s="108"/>
      <c r="M2631" s="108"/>
      <c r="N2631" s="108"/>
      <c r="O2631" s="108"/>
      <c r="P2631" s="108"/>
      <c r="Q2631" s="108"/>
      <c r="R2631" s="108"/>
      <c r="S2631" s="108"/>
      <c r="T2631" s="100">
        <f t="shared" si="452"/>
        <v>0</v>
      </c>
      <c r="U2631" s="111"/>
      <c r="V2631" s="111"/>
      <c r="W2631" s="111">
        <f>SUMIFS($F$3:F2631,$D$3:D2631,D2631,$C$3:C2631,"Buy")+SUMIFS($F$3:F2631,$D$3:D2631,D2631,$C$3:C2631,"Coin Deposit",$E$3:E2631,"&lt;&gt;")</f>
        <v>0</v>
      </c>
      <c r="X2631" s="111">
        <f t="shared" si="453"/>
        <v>0</v>
      </c>
      <c r="Y2631" s="111">
        <f>IF($D2631=Y$1,SUMIFS($H$3:$H2631,$G$3:$G2631,Y$1,$C$3:$C2631,"Sell"),0)</f>
        <v>0</v>
      </c>
      <c r="Z2631" s="111">
        <f t="shared" si="454"/>
        <v>0</v>
      </c>
      <c r="AA2631" s="111">
        <f>IF($D2631=AA$1,SUMIFS($H$3:$H2631,$G$3:$G2631,AA$1,$C$3:$C2631,"Sell"),0)</f>
        <v>0</v>
      </c>
      <c r="AB2631" s="111">
        <f t="shared" si="455"/>
        <v>0</v>
      </c>
      <c r="AC2631" s="111">
        <f>SUMIFS('Deductions and Deposits'!$H:$H,'Deductions and Deposits'!$G:$G,D2631,'Deductions and Deposits'!$F:$F,"&lt;="&amp;B2631)+SUMIFS($F$3:F2631,$D$3:D2631,D2631,$C$3:C2631,"Coin Deposit",$E$3:E2631,"")</f>
        <v>0</v>
      </c>
      <c r="AD2631" s="111">
        <f>SUMIFS('Deductions and Deposits'!$D:$D,'Deductions and Deposits'!$C:$C,D2631)+SUMIFS($F:$F,$D:$D,D2631,$C:$C,"Coin Deduction")</f>
        <v>0</v>
      </c>
      <c r="AE2631" s="111">
        <f>Table5[[#This Row],[Column4]]+Table5[[#This Row],[Column14]]+Table5[[#This Row],[Column19]]+Table5[[#This Row],[Column12]]</f>
        <v>0</v>
      </c>
      <c r="AF2631" s="111">
        <f>Table5[[#This Row],[Column5]]+Table5[[#This Row],[Column13]]+Table5[[#This Row],[Column21]]+Table5[[#This Row],[Column18]]</f>
        <v>0</v>
      </c>
      <c r="AG2631" s="111">
        <f t="shared" si="456"/>
        <v>0</v>
      </c>
      <c r="AH2631" s="111">
        <f t="shared" si="457"/>
        <v>0</v>
      </c>
      <c r="AI2631" s="111">
        <f>Table5[[#This Row],[Column17]]-Table5[[#This Row],[Column20]]</f>
        <v>0</v>
      </c>
      <c r="AJ2631" s="111">
        <f t="shared" si="458"/>
        <v>0</v>
      </c>
      <c r="AK2631" s="111">
        <f t="shared" si="451"/>
        <v>0</v>
      </c>
      <c r="AL2631" s="111">
        <f t="shared" si="459"/>
        <v>0</v>
      </c>
      <c r="AM2631" s="111" t="str">
        <f t="shared" si="460"/>
        <v/>
      </c>
      <c r="AN2631" s="111" t="str">
        <f t="shared" ca="1" si="461"/>
        <v/>
      </c>
    </row>
    <row r="2632" spans="1:40" ht="20.25" customHeight="1" x14ac:dyDescent="0.3">
      <c r="A2632" s="107"/>
      <c r="B2632" s="144"/>
      <c r="C2632" s="119"/>
      <c r="D2632" s="120"/>
      <c r="E2632" s="119"/>
      <c r="F2632" s="119"/>
      <c r="G2632" s="120"/>
      <c r="H2632" s="119"/>
      <c r="I2632" s="109"/>
      <c r="L2632" s="108"/>
      <c r="M2632" s="108"/>
      <c r="N2632" s="108"/>
      <c r="O2632" s="108"/>
      <c r="P2632" s="108"/>
      <c r="Q2632" s="108"/>
      <c r="R2632" s="108"/>
      <c r="S2632" s="108"/>
      <c r="T2632" s="100">
        <f t="shared" si="452"/>
        <v>0</v>
      </c>
      <c r="U2632" s="111"/>
      <c r="V2632" s="111"/>
      <c r="W2632" s="111">
        <f>SUMIFS($F$3:F2632,$D$3:D2632,D2632,$C$3:C2632,"Buy")+SUMIFS($F$3:F2632,$D$3:D2632,D2632,$C$3:C2632,"Coin Deposit",$E$3:E2632,"&lt;&gt;")</f>
        <v>0</v>
      </c>
      <c r="X2632" s="111">
        <f t="shared" si="453"/>
        <v>0</v>
      </c>
      <c r="Y2632" s="111">
        <f>IF($D2632=Y$1,SUMIFS($H$3:$H2632,$G$3:$G2632,Y$1,$C$3:$C2632,"Sell"),0)</f>
        <v>0</v>
      </c>
      <c r="Z2632" s="111">
        <f t="shared" si="454"/>
        <v>0</v>
      </c>
      <c r="AA2632" s="111">
        <f>IF($D2632=AA$1,SUMIFS($H$3:$H2632,$G$3:$G2632,AA$1,$C$3:$C2632,"Sell"),0)</f>
        <v>0</v>
      </c>
      <c r="AB2632" s="111">
        <f t="shared" si="455"/>
        <v>0</v>
      </c>
      <c r="AC2632" s="111">
        <f>SUMIFS('Deductions and Deposits'!$H:$H,'Deductions and Deposits'!$G:$G,D2632,'Deductions and Deposits'!$F:$F,"&lt;="&amp;B2632)+SUMIFS($F$3:F2632,$D$3:D2632,D2632,$C$3:C2632,"Coin Deposit",$E$3:E2632,"")</f>
        <v>0</v>
      </c>
      <c r="AD2632" s="111">
        <f>SUMIFS('Deductions and Deposits'!$D:$D,'Deductions and Deposits'!$C:$C,D2632)+SUMIFS($F:$F,$D:$D,D2632,$C:$C,"Coin Deduction")</f>
        <v>0</v>
      </c>
      <c r="AE2632" s="111">
        <f>Table5[[#This Row],[Column4]]+Table5[[#This Row],[Column14]]+Table5[[#This Row],[Column19]]+Table5[[#This Row],[Column12]]</f>
        <v>0</v>
      </c>
      <c r="AF2632" s="111">
        <f>Table5[[#This Row],[Column5]]+Table5[[#This Row],[Column13]]+Table5[[#This Row],[Column21]]+Table5[[#This Row],[Column18]]</f>
        <v>0</v>
      </c>
      <c r="AG2632" s="111">
        <f t="shared" si="456"/>
        <v>0</v>
      </c>
      <c r="AH2632" s="111">
        <f t="shared" si="457"/>
        <v>0</v>
      </c>
      <c r="AI2632" s="111">
        <f>Table5[[#This Row],[Column17]]-Table5[[#This Row],[Column20]]</f>
        <v>0</v>
      </c>
      <c r="AJ2632" s="111">
        <f t="shared" si="458"/>
        <v>0</v>
      </c>
      <c r="AK2632" s="111">
        <f t="shared" si="451"/>
        <v>0</v>
      </c>
      <c r="AL2632" s="111">
        <f t="shared" si="459"/>
        <v>0</v>
      </c>
      <c r="AM2632" s="111" t="str">
        <f t="shared" si="460"/>
        <v/>
      </c>
      <c r="AN2632" s="111" t="str">
        <f t="shared" ca="1" si="461"/>
        <v/>
      </c>
    </row>
    <row r="2633" spans="1:40" ht="20.25" customHeight="1" x14ac:dyDescent="0.3">
      <c r="A2633" s="107"/>
      <c r="B2633" s="144"/>
      <c r="C2633" s="119"/>
      <c r="D2633" s="120"/>
      <c r="E2633" s="119"/>
      <c r="F2633" s="119"/>
      <c r="G2633" s="120"/>
      <c r="H2633" s="119"/>
      <c r="I2633" s="109"/>
      <c r="L2633" s="108"/>
      <c r="M2633" s="108"/>
      <c r="N2633" s="108"/>
      <c r="O2633" s="108"/>
      <c r="P2633" s="108"/>
      <c r="Q2633" s="108"/>
      <c r="R2633" s="108"/>
      <c r="S2633" s="108"/>
      <c r="T2633" s="100">
        <f t="shared" si="452"/>
        <v>0</v>
      </c>
      <c r="U2633" s="111"/>
      <c r="V2633" s="111"/>
      <c r="W2633" s="111">
        <f>SUMIFS($F$3:F2633,$D$3:D2633,D2633,$C$3:C2633,"Buy")+SUMIFS($F$3:F2633,$D$3:D2633,D2633,$C$3:C2633,"Coin Deposit",$E$3:E2633,"&lt;&gt;")</f>
        <v>0</v>
      </c>
      <c r="X2633" s="111">
        <f t="shared" si="453"/>
        <v>0</v>
      </c>
      <c r="Y2633" s="111">
        <f>IF($D2633=Y$1,SUMIFS($H$3:$H2633,$G$3:$G2633,Y$1,$C$3:$C2633,"Sell"),0)</f>
        <v>0</v>
      </c>
      <c r="Z2633" s="111">
        <f t="shared" si="454"/>
        <v>0</v>
      </c>
      <c r="AA2633" s="111">
        <f>IF($D2633=AA$1,SUMIFS($H$3:$H2633,$G$3:$G2633,AA$1,$C$3:$C2633,"Sell"),0)</f>
        <v>0</v>
      </c>
      <c r="AB2633" s="111">
        <f t="shared" si="455"/>
        <v>0</v>
      </c>
      <c r="AC2633" s="111">
        <f>SUMIFS('Deductions and Deposits'!$H:$H,'Deductions and Deposits'!$G:$G,D2633,'Deductions and Deposits'!$F:$F,"&lt;="&amp;B2633)+SUMIFS($F$3:F2633,$D$3:D2633,D2633,$C$3:C2633,"Coin Deposit",$E$3:E2633,"")</f>
        <v>0</v>
      </c>
      <c r="AD2633" s="111">
        <f>SUMIFS('Deductions and Deposits'!$D:$D,'Deductions and Deposits'!$C:$C,D2633)+SUMIFS($F:$F,$D:$D,D2633,$C:$C,"Coin Deduction")</f>
        <v>0</v>
      </c>
      <c r="AE2633" s="111">
        <f>Table5[[#This Row],[Column4]]+Table5[[#This Row],[Column14]]+Table5[[#This Row],[Column19]]+Table5[[#This Row],[Column12]]</f>
        <v>0</v>
      </c>
      <c r="AF2633" s="111">
        <f>Table5[[#This Row],[Column5]]+Table5[[#This Row],[Column13]]+Table5[[#This Row],[Column21]]+Table5[[#This Row],[Column18]]</f>
        <v>0</v>
      </c>
      <c r="AG2633" s="111">
        <f t="shared" si="456"/>
        <v>0</v>
      </c>
      <c r="AH2633" s="111">
        <f t="shared" si="457"/>
        <v>0</v>
      </c>
      <c r="AI2633" s="111">
        <f>Table5[[#This Row],[Column17]]-Table5[[#This Row],[Column20]]</f>
        <v>0</v>
      </c>
      <c r="AJ2633" s="111">
        <f t="shared" si="458"/>
        <v>0</v>
      </c>
      <c r="AK2633" s="111">
        <f t="shared" si="451"/>
        <v>0</v>
      </c>
      <c r="AL2633" s="111">
        <f t="shared" si="459"/>
        <v>0</v>
      </c>
      <c r="AM2633" s="111" t="str">
        <f t="shared" si="460"/>
        <v/>
      </c>
      <c r="AN2633" s="111" t="str">
        <f t="shared" ca="1" si="461"/>
        <v/>
      </c>
    </row>
    <row r="2634" spans="1:40" ht="20.25" customHeight="1" x14ac:dyDescent="0.3">
      <c r="A2634" s="107"/>
      <c r="B2634" s="144"/>
      <c r="C2634" s="119"/>
      <c r="D2634" s="120"/>
      <c r="E2634" s="119"/>
      <c r="F2634" s="119"/>
      <c r="G2634" s="120"/>
      <c r="H2634" s="119"/>
      <c r="I2634" s="109"/>
      <c r="L2634" s="108"/>
      <c r="M2634" s="108"/>
      <c r="N2634" s="108"/>
      <c r="O2634" s="108"/>
      <c r="P2634" s="108"/>
      <c r="Q2634" s="108"/>
      <c r="R2634" s="108"/>
      <c r="S2634" s="108"/>
      <c r="T2634" s="100">
        <f t="shared" si="452"/>
        <v>0</v>
      </c>
      <c r="U2634" s="111"/>
      <c r="V2634" s="111"/>
      <c r="W2634" s="111">
        <f>SUMIFS($F$3:F2634,$D$3:D2634,D2634,$C$3:C2634,"Buy")+SUMIFS($F$3:F2634,$D$3:D2634,D2634,$C$3:C2634,"Coin Deposit",$E$3:E2634,"&lt;&gt;")</f>
        <v>0</v>
      </c>
      <c r="X2634" s="111">
        <f t="shared" si="453"/>
        <v>0</v>
      </c>
      <c r="Y2634" s="111">
        <f>IF($D2634=Y$1,SUMIFS($H$3:$H2634,$G$3:$G2634,Y$1,$C$3:$C2634,"Sell"),0)</f>
        <v>0</v>
      </c>
      <c r="Z2634" s="111">
        <f t="shared" si="454"/>
        <v>0</v>
      </c>
      <c r="AA2634" s="111">
        <f>IF($D2634=AA$1,SUMIFS($H$3:$H2634,$G$3:$G2634,AA$1,$C$3:$C2634,"Sell"),0)</f>
        <v>0</v>
      </c>
      <c r="AB2634" s="111">
        <f t="shared" si="455"/>
        <v>0</v>
      </c>
      <c r="AC2634" s="111">
        <f>SUMIFS('Deductions and Deposits'!$H:$H,'Deductions and Deposits'!$G:$G,D2634,'Deductions and Deposits'!$F:$F,"&lt;="&amp;B2634)+SUMIFS($F$3:F2634,$D$3:D2634,D2634,$C$3:C2634,"Coin Deposit",$E$3:E2634,"")</f>
        <v>0</v>
      </c>
      <c r="AD2634" s="111">
        <f>SUMIFS('Deductions and Deposits'!$D:$D,'Deductions and Deposits'!$C:$C,D2634)+SUMIFS($F:$F,$D:$D,D2634,$C:$C,"Coin Deduction")</f>
        <v>0</v>
      </c>
      <c r="AE2634" s="111">
        <f>Table5[[#This Row],[Column4]]+Table5[[#This Row],[Column14]]+Table5[[#This Row],[Column19]]+Table5[[#This Row],[Column12]]</f>
        <v>0</v>
      </c>
      <c r="AF2634" s="111">
        <f>Table5[[#This Row],[Column5]]+Table5[[#This Row],[Column13]]+Table5[[#This Row],[Column21]]+Table5[[#This Row],[Column18]]</f>
        <v>0</v>
      </c>
      <c r="AG2634" s="111">
        <f t="shared" si="456"/>
        <v>0</v>
      </c>
      <c r="AH2634" s="111">
        <f t="shared" si="457"/>
        <v>0</v>
      </c>
      <c r="AI2634" s="111">
        <f>Table5[[#This Row],[Column17]]-Table5[[#This Row],[Column20]]</f>
        <v>0</v>
      </c>
      <c r="AJ2634" s="111">
        <f t="shared" si="458"/>
        <v>0</v>
      </c>
      <c r="AK2634" s="111">
        <f t="shared" si="451"/>
        <v>0</v>
      </c>
      <c r="AL2634" s="111">
        <f t="shared" si="459"/>
        <v>0</v>
      </c>
      <c r="AM2634" s="111" t="str">
        <f t="shared" si="460"/>
        <v/>
      </c>
      <c r="AN2634" s="111" t="str">
        <f t="shared" ca="1" si="461"/>
        <v/>
      </c>
    </row>
    <row r="2635" spans="1:40" ht="20.25" customHeight="1" x14ac:dyDescent="0.3">
      <c r="A2635" s="107"/>
      <c r="B2635" s="144"/>
      <c r="C2635" s="119"/>
      <c r="D2635" s="120"/>
      <c r="E2635" s="119"/>
      <c r="F2635" s="119"/>
      <c r="G2635" s="120"/>
      <c r="H2635" s="119"/>
      <c r="I2635" s="109"/>
      <c r="L2635" s="108"/>
      <c r="M2635" s="108"/>
      <c r="N2635" s="108"/>
      <c r="O2635" s="108"/>
      <c r="P2635" s="108"/>
      <c r="Q2635" s="108"/>
      <c r="R2635" s="108"/>
      <c r="S2635" s="108"/>
      <c r="T2635" s="100">
        <f t="shared" si="452"/>
        <v>0</v>
      </c>
      <c r="U2635" s="111"/>
      <c r="V2635" s="111"/>
      <c r="W2635" s="111">
        <f>SUMIFS($F$3:F2635,$D$3:D2635,D2635,$C$3:C2635,"Buy")+SUMIFS($F$3:F2635,$D$3:D2635,D2635,$C$3:C2635,"Coin Deposit",$E$3:E2635,"&lt;&gt;")</f>
        <v>0</v>
      </c>
      <c r="X2635" s="111">
        <f t="shared" si="453"/>
        <v>0</v>
      </c>
      <c r="Y2635" s="111">
        <f>IF($D2635=Y$1,SUMIFS($H$3:$H2635,$G$3:$G2635,Y$1,$C$3:$C2635,"Sell"),0)</f>
        <v>0</v>
      </c>
      <c r="Z2635" s="111">
        <f t="shared" si="454"/>
        <v>0</v>
      </c>
      <c r="AA2635" s="111">
        <f>IF($D2635=AA$1,SUMIFS($H$3:$H2635,$G$3:$G2635,AA$1,$C$3:$C2635,"Sell"),0)</f>
        <v>0</v>
      </c>
      <c r="AB2635" s="111">
        <f t="shared" si="455"/>
        <v>0</v>
      </c>
      <c r="AC2635" s="111">
        <f>SUMIFS('Deductions and Deposits'!$H:$H,'Deductions and Deposits'!$G:$G,D2635,'Deductions and Deposits'!$F:$F,"&lt;="&amp;B2635)+SUMIFS($F$3:F2635,$D$3:D2635,D2635,$C$3:C2635,"Coin Deposit",$E$3:E2635,"")</f>
        <v>0</v>
      </c>
      <c r="AD2635" s="111">
        <f>SUMIFS('Deductions and Deposits'!$D:$D,'Deductions and Deposits'!$C:$C,D2635)+SUMIFS($F:$F,$D:$D,D2635,$C:$C,"Coin Deduction")</f>
        <v>0</v>
      </c>
      <c r="AE2635" s="111">
        <f>Table5[[#This Row],[Column4]]+Table5[[#This Row],[Column14]]+Table5[[#This Row],[Column19]]+Table5[[#This Row],[Column12]]</f>
        <v>0</v>
      </c>
      <c r="AF2635" s="111">
        <f>Table5[[#This Row],[Column5]]+Table5[[#This Row],[Column13]]+Table5[[#This Row],[Column21]]+Table5[[#This Row],[Column18]]</f>
        <v>0</v>
      </c>
      <c r="AG2635" s="111">
        <f t="shared" si="456"/>
        <v>0</v>
      </c>
      <c r="AH2635" s="111">
        <f t="shared" si="457"/>
        <v>0</v>
      </c>
      <c r="AI2635" s="111">
        <f>Table5[[#This Row],[Column17]]-Table5[[#This Row],[Column20]]</f>
        <v>0</v>
      </c>
      <c r="AJ2635" s="111">
        <f t="shared" si="458"/>
        <v>0</v>
      </c>
      <c r="AK2635" s="111">
        <f t="shared" si="451"/>
        <v>0</v>
      </c>
      <c r="AL2635" s="111">
        <f t="shared" si="459"/>
        <v>0</v>
      </c>
      <c r="AM2635" s="111" t="str">
        <f t="shared" si="460"/>
        <v/>
      </c>
      <c r="AN2635" s="111" t="str">
        <f t="shared" ca="1" si="461"/>
        <v/>
      </c>
    </row>
    <row r="2636" spans="1:40" ht="20.25" customHeight="1" x14ac:dyDescent="0.3">
      <c r="A2636" s="107"/>
      <c r="B2636" s="144"/>
      <c r="C2636" s="119"/>
      <c r="D2636" s="120"/>
      <c r="E2636" s="119"/>
      <c r="F2636" s="119"/>
      <c r="G2636" s="120"/>
      <c r="H2636" s="119"/>
      <c r="I2636" s="109"/>
      <c r="L2636" s="108"/>
      <c r="M2636" s="108"/>
      <c r="N2636" s="108"/>
      <c r="O2636" s="108"/>
      <c r="P2636" s="108"/>
      <c r="Q2636" s="108"/>
      <c r="R2636" s="108"/>
      <c r="S2636" s="108"/>
      <c r="T2636" s="100">
        <f t="shared" si="452"/>
        <v>0</v>
      </c>
      <c r="U2636" s="111"/>
      <c r="V2636" s="111"/>
      <c r="W2636" s="111">
        <f>SUMIFS($F$3:F2636,$D$3:D2636,D2636,$C$3:C2636,"Buy")+SUMIFS($F$3:F2636,$D$3:D2636,D2636,$C$3:C2636,"Coin Deposit",$E$3:E2636,"&lt;&gt;")</f>
        <v>0</v>
      </c>
      <c r="X2636" s="111">
        <f t="shared" si="453"/>
        <v>0</v>
      </c>
      <c r="Y2636" s="111">
        <f>IF($D2636=Y$1,SUMIFS($H$3:$H2636,$G$3:$G2636,Y$1,$C$3:$C2636,"Sell"),0)</f>
        <v>0</v>
      </c>
      <c r="Z2636" s="111">
        <f t="shared" si="454"/>
        <v>0</v>
      </c>
      <c r="AA2636" s="111">
        <f>IF($D2636=AA$1,SUMIFS($H$3:$H2636,$G$3:$G2636,AA$1,$C$3:$C2636,"Sell"),0)</f>
        <v>0</v>
      </c>
      <c r="AB2636" s="111">
        <f t="shared" si="455"/>
        <v>0</v>
      </c>
      <c r="AC2636" s="111">
        <f>SUMIFS('Deductions and Deposits'!$H:$H,'Deductions and Deposits'!$G:$G,D2636,'Deductions and Deposits'!$F:$F,"&lt;="&amp;B2636)+SUMIFS($F$3:F2636,$D$3:D2636,D2636,$C$3:C2636,"Coin Deposit",$E$3:E2636,"")</f>
        <v>0</v>
      </c>
      <c r="AD2636" s="111">
        <f>SUMIFS('Deductions and Deposits'!$D:$D,'Deductions and Deposits'!$C:$C,D2636)+SUMIFS($F:$F,$D:$D,D2636,$C:$C,"Coin Deduction")</f>
        <v>0</v>
      </c>
      <c r="AE2636" s="111">
        <f>Table5[[#This Row],[Column4]]+Table5[[#This Row],[Column14]]+Table5[[#This Row],[Column19]]+Table5[[#This Row],[Column12]]</f>
        <v>0</v>
      </c>
      <c r="AF2636" s="111">
        <f>Table5[[#This Row],[Column5]]+Table5[[#This Row],[Column13]]+Table5[[#This Row],[Column21]]+Table5[[#This Row],[Column18]]</f>
        <v>0</v>
      </c>
      <c r="AG2636" s="111">
        <f t="shared" si="456"/>
        <v>0</v>
      </c>
      <c r="AH2636" s="111">
        <f t="shared" si="457"/>
        <v>0</v>
      </c>
      <c r="AI2636" s="111">
        <f>Table5[[#This Row],[Column17]]-Table5[[#This Row],[Column20]]</f>
        <v>0</v>
      </c>
      <c r="AJ2636" s="111">
        <f t="shared" si="458"/>
        <v>0</v>
      </c>
      <c r="AK2636" s="111">
        <f t="shared" si="451"/>
        <v>0</v>
      </c>
      <c r="AL2636" s="111">
        <f t="shared" si="459"/>
        <v>0</v>
      </c>
      <c r="AM2636" s="111" t="str">
        <f t="shared" si="460"/>
        <v/>
      </c>
      <c r="AN2636" s="111" t="str">
        <f t="shared" ca="1" si="461"/>
        <v/>
      </c>
    </row>
    <row r="2637" spans="1:40" ht="20.25" customHeight="1" x14ac:dyDescent="0.3">
      <c r="A2637" s="107"/>
      <c r="B2637" s="144"/>
      <c r="C2637" s="119"/>
      <c r="D2637" s="120"/>
      <c r="E2637" s="119"/>
      <c r="F2637" s="119"/>
      <c r="G2637" s="120"/>
      <c r="H2637" s="119"/>
      <c r="I2637" s="109"/>
      <c r="L2637" s="108"/>
      <c r="M2637" s="108"/>
      <c r="N2637" s="108"/>
      <c r="O2637" s="108"/>
      <c r="P2637" s="108"/>
      <c r="Q2637" s="108"/>
      <c r="R2637" s="108"/>
      <c r="S2637" s="108"/>
      <c r="T2637" s="100">
        <f t="shared" si="452"/>
        <v>0</v>
      </c>
      <c r="U2637" s="111"/>
      <c r="V2637" s="111"/>
      <c r="W2637" s="111">
        <f>SUMIFS($F$3:F2637,$D$3:D2637,D2637,$C$3:C2637,"Buy")+SUMIFS($F$3:F2637,$D$3:D2637,D2637,$C$3:C2637,"Coin Deposit",$E$3:E2637,"&lt;&gt;")</f>
        <v>0</v>
      </c>
      <c r="X2637" s="111">
        <f t="shared" si="453"/>
        <v>0</v>
      </c>
      <c r="Y2637" s="111">
        <f>IF($D2637=Y$1,SUMIFS($H$3:$H2637,$G$3:$G2637,Y$1,$C$3:$C2637,"Sell"),0)</f>
        <v>0</v>
      </c>
      <c r="Z2637" s="111">
        <f t="shared" si="454"/>
        <v>0</v>
      </c>
      <c r="AA2637" s="111">
        <f>IF($D2637=AA$1,SUMIFS($H$3:$H2637,$G$3:$G2637,AA$1,$C$3:$C2637,"Sell"),0)</f>
        <v>0</v>
      </c>
      <c r="AB2637" s="111">
        <f t="shared" si="455"/>
        <v>0</v>
      </c>
      <c r="AC2637" s="111">
        <f>SUMIFS('Deductions and Deposits'!$H:$H,'Deductions and Deposits'!$G:$G,D2637,'Deductions and Deposits'!$F:$F,"&lt;="&amp;B2637)+SUMIFS($F$3:F2637,$D$3:D2637,D2637,$C$3:C2637,"Coin Deposit",$E$3:E2637,"")</f>
        <v>0</v>
      </c>
      <c r="AD2637" s="111">
        <f>SUMIFS('Deductions and Deposits'!$D:$D,'Deductions and Deposits'!$C:$C,D2637)+SUMIFS($F:$F,$D:$D,D2637,$C:$C,"Coin Deduction")</f>
        <v>0</v>
      </c>
      <c r="AE2637" s="111">
        <f>Table5[[#This Row],[Column4]]+Table5[[#This Row],[Column14]]+Table5[[#This Row],[Column19]]+Table5[[#This Row],[Column12]]</f>
        <v>0</v>
      </c>
      <c r="AF2637" s="111">
        <f>Table5[[#This Row],[Column5]]+Table5[[#This Row],[Column13]]+Table5[[#This Row],[Column21]]+Table5[[#This Row],[Column18]]</f>
        <v>0</v>
      </c>
      <c r="AG2637" s="111">
        <f t="shared" si="456"/>
        <v>0</v>
      </c>
      <c r="AH2637" s="111">
        <f t="shared" si="457"/>
        <v>0</v>
      </c>
      <c r="AI2637" s="111">
        <f>Table5[[#This Row],[Column17]]-Table5[[#This Row],[Column20]]</f>
        <v>0</v>
      </c>
      <c r="AJ2637" s="111">
        <f t="shared" si="458"/>
        <v>0</v>
      </c>
      <c r="AK2637" s="111">
        <f t="shared" si="451"/>
        <v>0</v>
      </c>
      <c r="AL2637" s="111">
        <f t="shared" si="459"/>
        <v>0</v>
      </c>
      <c r="AM2637" s="111" t="str">
        <f t="shared" si="460"/>
        <v/>
      </c>
      <c r="AN2637" s="111" t="str">
        <f t="shared" ca="1" si="461"/>
        <v/>
      </c>
    </row>
    <row r="2638" spans="1:40" ht="20.25" customHeight="1" x14ac:dyDescent="0.3">
      <c r="A2638" s="107"/>
      <c r="B2638" s="144"/>
      <c r="C2638" s="119"/>
      <c r="D2638" s="120"/>
      <c r="E2638" s="119"/>
      <c r="F2638" s="119"/>
      <c r="G2638" s="120"/>
      <c r="H2638" s="119"/>
      <c r="I2638" s="109"/>
      <c r="L2638" s="108"/>
      <c r="M2638" s="108"/>
      <c r="N2638" s="108"/>
      <c r="O2638" s="108"/>
      <c r="P2638" s="108"/>
      <c r="Q2638" s="108"/>
      <c r="R2638" s="108"/>
      <c r="S2638" s="108"/>
      <c r="T2638" s="100">
        <f t="shared" si="452"/>
        <v>0</v>
      </c>
      <c r="U2638" s="111"/>
      <c r="V2638" s="111"/>
      <c r="W2638" s="111">
        <f>SUMIFS($F$3:F2638,$D$3:D2638,D2638,$C$3:C2638,"Buy")+SUMIFS($F$3:F2638,$D$3:D2638,D2638,$C$3:C2638,"Coin Deposit",$E$3:E2638,"&lt;&gt;")</f>
        <v>0</v>
      </c>
      <c r="X2638" s="111">
        <f t="shared" si="453"/>
        <v>0</v>
      </c>
      <c r="Y2638" s="111">
        <f>IF($D2638=Y$1,SUMIFS($H$3:$H2638,$G$3:$G2638,Y$1,$C$3:$C2638,"Sell"),0)</f>
        <v>0</v>
      </c>
      <c r="Z2638" s="111">
        <f t="shared" si="454"/>
        <v>0</v>
      </c>
      <c r="AA2638" s="111">
        <f>IF($D2638=AA$1,SUMIFS($H$3:$H2638,$G$3:$G2638,AA$1,$C$3:$C2638,"Sell"),0)</f>
        <v>0</v>
      </c>
      <c r="AB2638" s="111">
        <f t="shared" si="455"/>
        <v>0</v>
      </c>
      <c r="AC2638" s="111">
        <f>SUMIFS('Deductions and Deposits'!$H:$H,'Deductions and Deposits'!$G:$G,D2638,'Deductions and Deposits'!$F:$F,"&lt;="&amp;B2638)+SUMIFS($F$3:F2638,$D$3:D2638,D2638,$C$3:C2638,"Coin Deposit",$E$3:E2638,"")</f>
        <v>0</v>
      </c>
      <c r="AD2638" s="111">
        <f>SUMIFS('Deductions and Deposits'!$D:$D,'Deductions and Deposits'!$C:$C,D2638)+SUMIFS($F:$F,$D:$D,D2638,$C:$C,"Coin Deduction")</f>
        <v>0</v>
      </c>
      <c r="AE2638" s="111">
        <f>Table5[[#This Row],[Column4]]+Table5[[#This Row],[Column14]]+Table5[[#This Row],[Column19]]+Table5[[#This Row],[Column12]]</f>
        <v>0</v>
      </c>
      <c r="AF2638" s="111">
        <f>Table5[[#This Row],[Column5]]+Table5[[#This Row],[Column13]]+Table5[[#This Row],[Column21]]+Table5[[#This Row],[Column18]]</f>
        <v>0</v>
      </c>
      <c r="AG2638" s="111">
        <f t="shared" si="456"/>
        <v>0</v>
      </c>
      <c r="AH2638" s="111">
        <f t="shared" si="457"/>
        <v>0</v>
      </c>
      <c r="AI2638" s="111">
        <f>Table5[[#This Row],[Column17]]-Table5[[#This Row],[Column20]]</f>
        <v>0</v>
      </c>
      <c r="AJ2638" s="111">
        <f t="shared" si="458"/>
        <v>0</v>
      </c>
      <c r="AK2638" s="111">
        <f t="shared" si="451"/>
        <v>0</v>
      </c>
      <c r="AL2638" s="111">
        <f t="shared" si="459"/>
        <v>0</v>
      </c>
      <c r="AM2638" s="111" t="str">
        <f t="shared" si="460"/>
        <v/>
      </c>
      <c r="AN2638" s="111" t="str">
        <f t="shared" ca="1" si="461"/>
        <v/>
      </c>
    </row>
    <row r="2639" spans="1:40" ht="20.25" customHeight="1" x14ac:dyDescent="0.3">
      <c r="A2639" s="107"/>
      <c r="B2639" s="144"/>
      <c r="C2639" s="119"/>
      <c r="D2639" s="120"/>
      <c r="E2639" s="119"/>
      <c r="F2639" s="119"/>
      <c r="G2639" s="120"/>
      <c r="H2639" s="119"/>
      <c r="I2639" s="109"/>
      <c r="L2639" s="108"/>
      <c r="M2639" s="108"/>
      <c r="N2639" s="108"/>
      <c r="O2639" s="108"/>
      <c r="P2639" s="108"/>
      <c r="Q2639" s="108"/>
      <c r="R2639" s="108"/>
      <c r="S2639" s="108"/>
      <c r="T2639" s="100">
        <f t="shared" si="452"/>
        <v>0</v>
      </c>
      <c r="U2639" s="111"/>
      <c r="V2639" s="111"/>
      <c r="W2639" s="111">
        <f>SUMIFS($F$3:F2639,$D$3:D2639,D2639,$C$3:C2639,"Buy")+SUMIFS($F$3:F2639,$D$3:D2639,D2639,$C$3:C2639,"Coin Deposit",$E$3:E2639,"&lt;&gt;")</f>
        <v>0</v>
      </c>
      <c r="X2639" s="111">
        <f t="shared" si="453"/>
        <v>0</v>
      </c>
      <c r="Y2639" s="111">
        <f>IF($D2639=Y$1,SUMIFS($H$3:$H2639,$G$3:$G2639,Y$1,$C$3:$C2639,"Sell"),0)</f>
        <v>0</v>
      </c>
      <c r="Z2639" s="111">
        <f t="shared" si="454"/>
        <v>0</v>
      </c>
      <c r="AA2639" s="111">
        <f>IF($D2639=AA$1,SUMIFS($H$3:$H2639,$G$3:$G2639,AA$1,$C$3:$C2639,"Sell"),0)</f>
        <v>0</v>
      </c>
      <c r="AB2639" s="111">
        <f t="shared" si="455"/>
        <v>0</v>
      </c>
      <c r="AC2639" s="111">
        <f>SUMIFS('Deductions and Deposits'!$H:$H,'Deductions and Deposits'!$G:$G,D2639,'Deductions and Deposits'!$F:$F,"&lt;="&amp;B2639)+SUMIFS($F$3:F2639,$D$3:D2639,D2639,$C$3:C2639,"Coin Deposit",$E$3:E2639,"")</f>
        <v>0</v>
      </c>
      <c r="AD2639" s="111">
        <f>SUMIFS('Deductions and Deposits'!$D:$D,'Deductions and Deposits'!$C:$C,D2639)+SUMIFS($F:$F,$D:$D,D2639,$C:$C,"Coin Deduction")</f>
        <v>0</v>
      </c>
      <c r="AE2639" s="111">
        <f>Table5[[#This Row],[Column4]]+Table5[[#This Row],[Column14]]+Table5[[#This Row],[Column19]]+Table5[[#This Row],[Column12]]</f>
        <v>0</v>
      </c>
      <c r="AF2639" s="111">
        <f>Table5[[#This Row],[Column5]]+Table5[[#This Row],[Column13]]+Table5[[#This Row],[Column21]]+Table5[[#This Row],[Column18]]</f>
        <v>0</v>
      </c>
      <c r="AG2639" s="111">
        <f t="shared" si="456"/>
        <v>0</v>
      </c>
      <c r="AH2639" s="111">
        <f t="shared" si="457"/>
        <v>0</v>
      </c>
      <c r="AI2639" s="111">
        <f>Table5[[#This Row],[Column17]]-Table5[[#This Row],[Column20]]</f>
        <v>0</v>
      </c>
      <c r="AJ2639" s="111">
        <f t="shared" si="458"/>
        <v>0</v>
      </c>
      <c r="AK2639" s="111">
        <f t="shared" si="451"/>
        <v>0</v>
      </c>
      <c r="AL2639" s="111">
        <f t="shared" si="459"/>
        <v>0</v>
      </c>
      <c r="AM2639" s="111" t="str">
        <f t="shared" si="460"/>
        <v/>
      </c>
      <c r="AN2639" s="111" t="str">
        <f t="shared" ca="1" si="461"/>
        <v/>
      </c>
    </row>
    <row r="2640" spans="1:40" ht="20.25" customHeight="1" x14ac:dyDescent="0.3">
      <c r="A2640" s="107"/>
      <c r="B2640" s="144"/>
      <c r="C2640" s="119"/>
      <c r="D2640" s="120"/>
      <c r="E2640" s="119"/>
      <c r="F2640" s="119"/>
      <c r="G2640" s="120"/>
      <c r="H2640" s="119"/>
      <c r="I2640" s="109"/>
      <c r="L2640" s="108"/>
      <c r="M2640" s="108"/>
      <c r="N2640" s="108"/>
      <c r="O2640" s="108"/>
      <c r="P2640" s="108"/>
      <c r="Q2640" s="108"/>
      <c r="R2640" s="108"/>
      <c r="S2640" s="108"/>
      <c r="T2640" s="100">
        <f t="shared" si="452"/>
        <v>0</v>
      </c>
      <c r="U2640" s="111"/>
      <c r="V2640" s="111"/>
      <c r="W2640" s="111">
        <f>SUMIFS($F$3:F2640,$D$3:D2640,D2640,$C$3:C2640,"Buy")+SUMIFS($F$3:F2640,$D$3:D2640,D2640,$C$3:C2640,"Coin Deposit",$E$3:E2640,"&lt;&gt;")</f>
        <v>0</v>
      </c>
      <c r="X2640" s="111">
        <f t="shared" si="453"/>
        <v>0</v>
      </c>
      <c r="Y2640" s="111">
        <f>IF($D2640=Y$1,SUMIFS($H$3:$H2640,$G$3:$G2640,Y$1,$C$3:$C2640,"Sell"),0)</f>
        <v>0</v>
      </c>
      <c r="Z2640" s="111">
        <f t="shared" si="454"/>
        <v>0</v>
      </c>
      <c r="AA2640" s="111">
        <f>IF($D2640=AA$1,SUMIFS($H$3:$H2640,$G$3:$G2640,AA$1,$C$3:$C2640,"Sell"),0)</f>
        <v>0</v>
      </c>
      <c r="AB2640" s="111">
        <f t="shared" si="455"/>
        <v>0</v>
      </c>
      <c r="AC2640" s="111">
        <f>SUMIFS('Deductions and Deposits'!$H:$H,'Deductions and Deposits'!$G:$G,D2640,'Deductions and Deposits'!$F:$F,"&lt;="&amp;B2640)+SUMIFS($F$3:F2640,$D$3:D2640,D2640,$C$3:C2640,"Coin Deposit",$E$3:E2640,"")</f>
        <v>0</v>
      </c>
      <c r="AD2640" s="111">
        <f>SUMIFS('Deductions and Deposits'!$D:$D,'Deductions and Deposits'!$C:$C,D2640)+SUMIFS($F:$F,$D:$D,D2640,$C:$C,"Coin Deduction")</f>
        <v>0</v>
      </c>
      <c r="AE2640" s="111">
        <f>Table5[[#This Row],[Column4]]+Table5[[#This Row],[Column14]]+Table5[[#This Row],[Column19]]+Table5[[#This Row],[Column12]]</f>
        <v>0</v>
      </c>
      <c r="AF2640" s="111">
        <f>Table5[[#This Row],[Column5]]+Table5[[#This Row],[Column13]]+Table5[[#This Row],[Column21]]+Table5[[#This Row],[Column18]]</f>
        <v>0</v>
      </c>
      <c r="AG2640" s="111">
        <f t="shared" si="456"/>
        <v>0</v>
      </c>
      <c r="AH2640" s="111">
        <f t="shared" si="457"/>
        <v>0</v>
      </c>
      <c r="AI2640" s="111">
        <f>Table5[[#This Row],[Column17]]-Table5[[#This Row],[Column20]]</f>
        <v>0</v>
      </c>
      <c r="AJ2640" s="111">
        <f t="shared" si="458"/>
        <v>0</v>
      </c>
      <c r="AK2640" s="111">
        <f t="shared" ref="AK2640:AK2671" si="462">AJ2640*T2640</f>
        <v>0</v>
      </c>
      <c r="AL2640" s="111">
        <f t="shared" si="459"/>
        <v>0</v>
      </c>
      <c r="AM2640" s="111" t="str">
        <f t="shared" si="460"/>
        <v/>
      </c>
      <c r="AN2640" s="111" t="str">
        <f t="shared" ca="1" si="461"/>
        <v/>
      </c>
    </row>
    <row r="2641" spans="1:40" ht="20.25" customHeight="1" x14ac:dyDescent="0.3">
      <c r="A2641" s="107"/>
      <c r="B2641" s="144"/>
      <c r="C2641" s="119"/>
      <c r="D2641" s="120"/>
      <c r="E2641" s="119"/>
      <c r="F2641" s="119"/>
      <c r="G2641" s="120"/>
      <c r="H2641" s="119"/>
      <c r="I2641" s="109"/>
      <c r="L2641" s="108"/>
      <c r="M2641" s="108"/>
      <c r="N2641" s="108"/>
      <c r="O2641" s="108"/>
      <c r="P2641" s="108"/>
      <c r="Q2641" s="108"/>
      <c r="R2641" s="108"/>
      <c r="S2641" s="108"/>
      <c r="T2641" s="100">
        <f t="shared" si="452"/>
        <v>0</v>
      </c>
      <c r="U2641" s="111"/>
      <c r="V2641" s="111"/>
      <c r="W2641" s="111">
        <f>SUMIFS($F$3:F2641,$D$3:D2641,D2641,$C$3:C2641,"Buy")+SUMIFS($F$3:F2641,$D$3:D2641,D2641,$C$3:C2641,"Coin Deposit",$E$3:E2641,"&lt;&gt;")</f>
        <v>0</v>
      </c>
      <c r="X2641" s="111">
        <f t="shared" si="453"/>
        <v>0</v>
      </c>
      <c r="Y2641" s="111">
        <f>IF($D2641=Y$1,SUMIFS($H$3:$H2641,$G$3:$G2641,Y$1,$C$3:$C2641,"Sell"),0)</f>
        <v>0</v>
      </c>
      <c r="Z2641" s="111">
        <f t="shared" si="454"/>
        <v>0</v>
      </c>
      <c r="AA2641" s="111">
        <f>IF($D2641=AA$1,SUMIFS($H$3:$H2641,$G$3:$G2641,AA$1,$C$3:$C2641,"Sell"),0)</f>
        <v>0</v>
      </c>
      <c r="AB2641" s="111">
        <f t="shared" si="455"/>
        <v>0</v>
      </c>
      <c r="AC2641" s="111">
        <f>SUMIFS('Deductions and Deposits'!$H:$H,'Deductions and Deposits'!$G:$G,D2641,'Deductions and Deposits'!$F:$F,"&lt;="&amp;B2641)+SUMIFS($F$3:F2641,$D$3:D2641,D2641,$C$3:C2641,"Coin Deposit",$E$3:E2641,"")</f>
        <v>0</v>
      </c>
      <c r="AD2641" s="111">
        <f>SUMIFS('Deductions and Deposits'!$D:$D,'Deductions and Deposits'!$C:$C,D2641)+SUMIFS($F:$F,$D:$D,D2641,$C:$C,"Coin Deduction")</f>
        <v>0</v>
      </c>
      <c r="AE2641" s="111">
        <f>Table5[[#This Row],[Column4]]+Table5[[#This Row],[Column14]]+Table5[[#This Row],[Column19]]+Table5[[#This Row],[Column12]]</f>
        <v>0</v>
      </c>
      <c r="AF2641" s="111">
        <f>Table5[[#This Row],[Column5]]+Table5[[#This Row],[Column13]]+Table5[[#This Row],[Column21]]+Table5[[#This Row],[Column18]]</f>
        <v>0</v>
      </c>
      <c r="AG2641" s="111">
        <f t="shared" si="456"/>
        <v>0</v>
      </c>
      <c r="AH2641" s="111">
        <f t="shared" si="457"/>
        <v>0</v>
      </c>
      <c r="AI2641" s="111">
        <f>Table5[[#This Row],[Column17]]-Table5[[#This Row],[Column20]]</f>
        <v>0</v>
      </c>
      <c r="AJ2641" s="111">
        <f t="shared" si="458"/>
        <v>0</v>
      </c>
      <c r="AK2641" s="111">
        <f t="shared" si="462"/>
        <v>0</v>
      </c>
      <c r="AL2641" s="111">
        <f t="shared" si="459"/>
        <v>0</v>
      </c>
      <c r="AM2641" s="111" t="str">
        <f t="shared" si="460"/>
        <v/>
      </c>
      <c r="AN2641" s="111" t="str">
        <f t="shared" ca="1" si="461"/>
        <v/>
      </c>
    </row>
    <row r="2642" spans="1:40" ht="20.25" customHeight="1" x14ac:dyDescent="0.3">
      <c r="A2642" s="107"/>
      <c r="B2642" s="144"/>
      <c r="C2642" s="119"/>
      <c r="D2642" s="120"/>
      <c r="E2642" s="119"/>
      <c r="F2642" s="119"/>
      <c r="G2642" s="120"/>
      <c r="H2642" s="119"/>
      <c r="I2642" s="109"/>
      <c r="L2642" s="108"/>
      <c r="M2642" s="108"/>
      <c r="N2642" s="108"/>
      <c r="O2642" s="108"/>
      <c r="P2642" s="108"/>
      <c r="Q2642" s="108"/>
      <c r="R2642" s="108"/>
      <c r="S2642" s="108"/>
      <c r="T2642" s="100">
        <f t="shared" si="452"/>
        <v>0</v>
      </c>
      <c r="U2642" s="111"/>
      <c r="V2642" s="111"/>
      <c r="W2642" s="111">
        <f>SUMIFS($F$3:F2642,$D$3:D2642,D2642,$C$3:C2642,"Buy")+SUMIFS($F$3:F2642,$D$3:D2642,D2642,$C$3:C2642,"Coin Deposit",$E$3:E2642,"&lt;&gt;")</f>
        <v>0</v>
      </c>
      <c r="X2642" s="111">
        <f t="shared" si="453"/>
        <v>0</v>
      </c>
      <c r="Y2642" s="111">
        <f>IF($D2642=Y$1,SUMIFS($H$3:$H2642,$G$3:$G2642,Y$1,$C$3:$C2642,"Sell"),0)</f>
        <v>0</v>
      </c>
      <c r="Z2642" s="111">
        <f t="shared" si="454"/>
        <v>0</v>
      </c>
      <c r="AA2642" s="111">
        <f>IF($D2642=AA$1,SUMIFS($H$3:$H2642,$G$3:$G2642,AA$1,$C$3:$C2642,"Sell"),0)</f>
        <v>0</v>
      </c>
      <c r="AB2642" s="111">
        <f t="shared" si="455"/>
        <v>0</v>
      </c>
      <c r="AC2642" s="111">
        <f>SUMIFS('Deductions and Deposits'!$H:$H,'Deductions and Deposits'!$G:$G,D2642,'Deductions and Deposits'!$F:$F,"&lt;="&amp;B2642)+SUMIFS($F$3:F2642,$D$3:D2642,D2642,$C$3:C2642,"Coin Deposit",$E$3:E2642,"")</f>
        <v>0</v>
      </c>
      <c r="AD2642" s="111">
        <f>SUMIFS('Deductions and Deposits'!$D:$D,'Deductions and Deposits'!$C:$C,D2642)+SUMIFS($F:$F,$D:$D,D2642,$C:$C,"Coin Deduction")</f>
        <v>0</v>
      </c>
      <c r="AE2642" s="111">
        <f>Table5[[#This Row],[Column4]]+Table5[[#This Row],[Column14]]+Table5[[#This Row],[Column19]]+Table5[[#This Row],[Column12]]</f>
        <v>0</v>
      </c>
      <c r="AF2642" s="111">
        <f>Table5[[#This Row],[Column5]]+Table5[[#This Row],[Column13]]+Table5[[#This Row],[Column21]]+Table5[[#This Row],[Column18]]</f>
        <v>0</v>
      </c>
      <c r="AG2642" s="111">
        <f t="shared" si="456"/>
        <v>0</v>
      </c>
      <c r="AH2642" s="111">
        <f t="shared" si="457"/>
        <v>0</v>
      </c>
      <c r="AI2642" s="111">
        <f>Table5[[#This Row],[Column17]]-Table5[[#This Row],[Column20]]</f>
        <v>0</v>
      </c>
      <c r="AJ2642" s="111">
        <f t="shared" si="458"/>
        <v>0</v>
      </c>
      <c r="AK2642" s="111">
        <f t="shared" si="462"/>
        <v>0</v>
      </c>
      <c r="AL2642" s="111">
        <f t="shared" si="459"/>
        <v>0</v>
      </c>
      <c r="AM2642" s="111" t="str">
        <f t="shared" si="460"/>
        <v/>
      </c>
      <c r="AN2642" s="111" t="str">
        <f t="shared" ca="1" si="461"/>
        <v/>
      </c>
    </row>
    <row r="2643" spans="1:40" ht="20.25" customHeight="1" x14ac:dyDescent="0.3">
      <c r="A2643" s="107"/>
      <c r="B2643" s="144"/>
      <c r="C2643" s="119"/>
      <c r="D2643" s="120"/>
      <c r="E2643" s="119"/>
      <c r="F2643" s="119"/>
      <c r="G2643" s="120"/>
      <c r="H2643" s="119"/>
      <c r="I2643" s="109"/>
      <c r="L2643" s="108"/>
      <c r="M2643" s="108"/>
      <c r="N2643" s="108"/>
      <c r="O2643" s="108"/>
      <c r="P2643" s="108"/>
      <c r="Q2643" s="108"/>
      <c r="R2643" s="108"/>
      <c r="S2643" s="108"/>
      <c r="T2643" s="100">
        <f t="shared" si="452"/>
        <v>0</v>
      </c>
      <c r="U2643" s="111"/>
      <c r="V2643" s="111"/>
      <c r="W2643" s="111">
        <f>SUMIFS($F$3:F2643,$D$3:D2643,D2643,$C$3:C2643,"Buy")+SUMIFS($F$3:F2643,$D$3:D2643,D2643,$C$3:C2643,"Coin Deposit",$E$3:E2643,"&lt;&gt;")</f>
        <v>0</v>
      </c>
      <c r="X2643" s="111">
        <f t="shared" si="453"/>
        <v>0</v>
      </c>
      <c r="Y2643" s="111">
        <f>IF($D2643=Y$1,SUMIFS($H$3:$H2643,$G$3:$G2643,Y$1,$C$3:$C2643,"Sell"),0)</f>
        <v>0</v>
      </c>
      <c r="Z2643" s="111">
        <f t="shared" si="454"/>
        <v>0</v>
      </c>
      <c r="AA2643" s="111">
        <f>IF($D2643=AA$1,SUMIFS($H$3:$H2643,$G$3:$G2643,AA$1,$C$3:$C2643,"Sell"),0)</f>
        <v>0</v>
      </c>
      <c r="AB2643" s="111">
        <f t="shared" si="455"/>
        <v>0</v>
      </c>
      <c r="AC2643" s="111">
        <f>SUMIFS('Deductions and Deposits'!$H:$H,'Deductions and Deposits'!$G:$G,D2643,'Deductions and Deposits'!$F:$F,"&lt;="&amp;B2643)+SUMIFS($F$3:F2643,$D$3:D2643,D2643,$C$3:C2643,"Coin Deposit",$E$3:E2643,"")</f>
        <v>0</v>
      </c>
      <c r="AD2643" s="111">
        <f>SUMIFS('Deductions and Deposits'!$D:$D,'Deductions and Deposits'!$C:$C,D2643)+SUMIFS($F:$F,$D:$D,D2643,$C:$C,"Coin Deduction")</f>
        <v>0</v>
      </c>
      <c r="AE2643" s="111">
        <f>Table5[[#This Row],[Column4]]+Table5[[#This Row],[Column14]]+Table5[[#This Row],[Column19]]+Table5[[#This Row],[Column12]]</f>
        <v>0</v>
      </c>
      <c r="AF2643" s="111">
        <f>Table5[[#This Row],[Column5]]+Table5[[#This Row],[Column13]]+Table5[[#This Row],[Column21]]+Table5[[#This Row],[Column18]]</f>
        <v>0</v>
      </c>
      <c r="AG2643" s="111">
        <f t="shared" si="456"/>
        <v>0</v>
      </c>
      <c r="AH2643" s="111">
        <f t="shared" si="457"/>
        <v>0</v>
      </c>
      <c r="AI2643" s="111">
        <f>Table5[[#This Row],[Column17]]-Table5[[#This Row],[Column20]]</f>
        <v>0</v>
      </c>
      <c r="AJ2643" s="111">
        <f t="shared" si="458"/>
        <v>0</v>
      </c>
      <c r="AK2643" s="111">
        <f t="shared" si="462"/>
        <v>0</v>
      </c>
      <c r="AL2643" s="111">
        <f t="shared" si="459"/>
        <v>0</v>
      </c>
      <c r="AM2643" s="111" t="str">
        <f t="shared" si="460"/>
        <v/>
      </c>
      <c r="AN2643" s="111" t="str">
        <f t="shared" ca="1" si="461"/>
        <v/>
      </c>
    </row>
    <row r="2644" spans="1:40" ht="20.25" customHeight="1" x14ac:dyDescent="0.3">
      <c r="A2644" s="107"/>
      <c r="B2644" s="144"/>
      <c r="C2644" s="119"/>
      <c r="D2644" s="120"/>
      <c r="E2644" s="119"/>
      <c r="F2644" s="119"/>
      <c r="G2644" s="120"/>
      <c r="H2644" s="119"/>
      <c r="I2644" s="109"/>
      <c r="L2644" s="108"/>
      <c r="M2644" s="108"/>
      <c r="N2644" s="108"/>
      <c r="O2644" s="108"/>
      <c r="P2644" s="108"/>
      <c r="Q2644" s="108"/>
      <c r="R2644" s="108"/>
      <c r="S2644" s="108"/>
      <c r="T2644" s="100">
        <f t="shared" si="452"/>
        <v>0</v>
      </c>
      <c r="U2644" s="111"/>
      <c r="V2644" s="111"/>
      <c r="W2644" s="111">
        <f>SUMIFS($F$3:F2644,$D$3:D2644,D2644,$C$3:C2644,"Buy")+SUMIFS($F$3:F2644,$D$3:D2644,D2644,$C$3:C2644,"Coin Deposit",$E$3:E2644,"&lt;&gt;")</f>
        <v>0</v>
      </c>
      <c r="X2644" s="111">
        <f t="shared" si="453"/>
        <v>0</v>
      </c>
      <c r="Y2644" s="111">
        <f>IF($D2644=Y$1,SUMIFS($H$3:$H2644,$G$3:$G2644,Y$1,$C$3:$C2644,"Sell"),0)</f>
        <v>0</v>
      </c>
      <c r="Z2644" s="111">
        <f t="shared" si="454"/>
        <v>0</v>
      </c>
      <c r="AA2644" s="111">
        <f>IF($D2644=AA$1,SUMIFS($H$3:$H2644,$G$3:$G2644,AA$1,$C$3:$C2644,"Sell"),0)</f>
        <v>0</v>
      </c>
      <c r="AB2644" s="111">
        <f t="shared" si="455"/>
        <v>0</v>
      </c>
      <c r="AC2644" s="111">
        <f>SUMIFS('Deductions and Deposits'!$H:$H,'Deductions and Deposits'!$G:$G,D2644,'Deductions and Deposits'!$F:$F,"&lt;="&amp;B2644)+SUMIFS($F$3:F2644,$D$3:D2644,D2644,$C$3:C2644,"Coin Deposit",$E$3:E2644,"")</f>
        <v>0</v>
      </c>
      <c r="AD2644" s="111">
        <f>SUMIFS('Deductions and Deposits'!$D:$D,'Deductions and Deposits'!$C:$C,D2644)+SUMIFS($F:$F,$D:$D,D2644,$C:$C,"Coin Deduction")</f>
        <v>0</v>
      </c>
      <c r="AE2644" s="111">
        <f>Table5[[#This Row],[Column4]]+Table5[[#This Row],[Column14]]+Table5[[#This Row],[Column19]]+Table5[[#This Row],[Column12]]</f>
        <v>0</v>
      </c>
      <c r="AF2644" s="111">
        <f>Table5[[#This Row],[Column5]]+Table5[[#This Row],[Column13]]+Table5[[#This Row],[Column21]]+Table5[[#This Row],[Column18]]</f>
        <v>0</v>
      </c>
      <c r="AG2644" s="111">
        <f t="shared" si="456"/>
        <v>0</v>
      </c>
      <c r="AH2644" s="111">
        <f t="shared" si="457"/>
        <v>0</v>
      </c>
      <c r="AI2644" s="111">
        <f>Table5[[#This Row],[Column17]]-Table5[[#This Row],[Column20]]</f>
        <v>0</v>
      </c>
      <c r="AJ2644" s="111">
        <f t="shared" si="458"/>
        <v>0</v>
      </c>
      <c r="AK2644" s="111">
        <f t="shared" si="462"/>
        <v>0</v>
      </c>
      <c r="AL2644" s="111">
        <f t="shared" si="459"/>
        <v>0</v>
      </c>
      <c r="AM2644" s="111" t="str">
        <f t="shared" si="460"/>
        <v/>
      </c>
      <c r="AN2644" s="111" t="str">
        <f t="shared" ca="1" si="461"/>
        <v/>
      </c>
    </row>
    <row r="2645" spans="1:40" ht="20.25" customHeight="1" x14ac:dyDescent="0.3">
      <c r="A2645" s="107"/>
      <c r="B2645" s="144"/>
      <c r="C2645" s="119"/>
      <c r="D2645" s="120"/>
      <c r="E2645" s="119"/>
      <c r="F2645" s="119"/>
      <c r="G2645" s="120"/>
      <c r="H2645" s="119"/>
      <c r="I2645" s="109"/>
      <c r="L2645" s="108"/>
      <c r="M2645" s="108"/>
      <c r="N2645" s="108"/>
      <c r="O2645" s="108"/>
      <c r="P2645" s="108"/>
      <c r="Q2645" s="108"/>
      <c r="R2645" s="108"/>
      <c r="S2645" s="108"/>
      <c r="T2645" s="100">
        <f t="shared" si="452"/>
        <v>0</v>
      </c>
      <c r="U2645" s="111"/>
      <c r="V2645" s="111"/>
      <c r="W2645" s="111">
        <f>SUMIFS($F$3:F2645,$D$3:D2645,D2645,$C$3:C2645,"Buy")+SUMIFS($F$3:F2645,$D$3:D2645,D2645,$C$3:C2645,"Coin Deposit",$E$3:E2645,"&lt;&gt;")</f>
        <v>0</v>
      </c>
      <c r="X2645" s="111">
        <f t="shared" si="453"/>
        <v>0</v>
      </c>
      <c r="Y2645" s="111">
        <f>IF($D2645=Y$1,SUMIFS($H$3:$H2645,$G$3:$G2645,Y$1,$C$3:$C2645,"Sell"),0)</f>
        <v>0</v>
      </c>
      <c r="Z2645" s="111">
        <f t="shared" si="454"/>
        <v>0</v>
      </c>
      <c r="AA2645" s="111">
        <f>IF($D2645=AA$1,SUMIFS($H$3:$H2645,$G$3:$G2645,AA$1,$C$3:$C2645,"Sell"),0)</f>
        <v>0</v>
      </c>
      <c r="AB2645" s="111">
        <f t="shared" si="455"/>
        <v>0</v>
      </c>
      <c r="AC2645" s="111">
        <f>SUMIFS('Deductions and Deposits'!$H:$H,'Deductions and Deposits'!$G:$G,D2645,'Deductions and Deposits'!$F:$F,"&lt;="&amp;B2645)+SUMIFS($F$3:F2645,$D$3:D2645,D2645,$C$3:C2645,"Coin Deposit",$E$3:E2645,"")</f>
        <v>0</v>
      </c>
      <c r="AD2645" s="111">
        <f>SUMIFS('Deductions and Deposits'!$D:$D,'Deductions and Deposits'!$C:$C,D2645)+SUMIFS($F:$F,$D:$D,D2645,$C:$C,"Coin Deduction")</f>
        <v>0</v>
      </c>
      <c r="AE2645" s="111">
        <f>Table5[[#This Row],[Column4]]+Table5[[#This Row],[Column14]]+Table5[[#This Row],[Column19]]+Table5[[#This Row],[Column12]]</f>
        <v>0</v>
      </c>
      <c r="AF2645" s="111">
        <f>Table5[[#This Row],[Column5]]+Table5[[#This Row],[Column13]]+Table5[[#This Row],[Column21]]+Table5[[#This Row],[Column18]]</f>
        <v>0</v>
      </c>
      <c r="AG2645" s="111">
        <f t="shared" si="456"/>
        <v>0</v>
      </c>
      <c r="AH2645" s="111">
        <f t="shared" si="457"/>
        <v>0</v>
      </c>
      <c r="AI2645" s="111">
        <f>Table5[[#This Row],[Column17]]-Table5[[#This Row],[Column20]]</f>
        <v>0</v>
      </c>
      <c r="AJ2645" s="111">
        <f t="shared" si="458"/>
        <v>0</v>
      </c>
      <c r="AK2645" s="111">
        <f t="shared" si="462"/>
        <v>0</v>
      </c>
      <c r="AL2645" s="111">
        <f t="shared" si="459"/>
        <v>0</v>
      </c>
      <c r="AM2645" s="111" t="str">
        <f t="shared" si="460"/>
        <v/>
      </c>
      <c r="AN2645" s="111" t="str">
        <f t="shared" ca="1" si="461"/>
        <v/>
      </c>
    </row>
    <row r="2646" spans="1:40" ht="20.25" customHeight="1" x14ac:dyDescent="0.3">
      <c r="A2646" s="107"/>
      <c r="B2646" s="144"/>
      <c r="C2646" s="119"/>
      <c r="D2646" s="120"/>
      <c r="E2646" s="119"/>
      <c r="F2646" s="119"/>
      <c r="G2646" s="120"/>
      <c r="H2646" s="119"/>
      <c r="I2646" s="109"/>
      <c r="L2646" s="108"/>
      <c r="M2646" s="108"/>
      <c r="N2646" s="108"/>
      <c r="O2646" s="108"/>
      <c r="P2646" s="108"/>
      <c r="Q2646" s="108"/>
      <c r="R2646" s="108"/>
      <c r="S2646" s="108"/>
      <c r="T2646" s="100">
        <f t="shared" si="452"/>
        <v>0</v>
      </c>
      <c r="U2646" s="111"/>
      <c r="V2646" s="111"/>
      <c r="W2646" s="111">
        <f>SUMIFS($F$3:F2646,$D$3:D2646,D2646,$C$3:C2646,"Buy")+SUMIFS($F$3:F2646,$D$3:D2646,D2646,$C$3:C2646,"Coin Deposit",$E$3:E2646,"&lt;&gt;")</f>
        <v>0</v>
      </c>
      <c r="X2646" s="111">
        <f t="shared" si="453"/>
        <v>0</v>
      </c>
      <c r="Y2646" s="111">
        <f>IF($D2646=Y$1,SUMIFS($H$3:$H2646,$G$3:$G2646,Y$1,$C$3:$C2646,"Sell"),0)</f>
        <v>0</v>
      </c>
      <c r="Z2646" s="111">
        <f t="shared" si="454"/>
        <v>0</v>
      </c>
      <c r="AA2646" s="111">
        <f>IF($D2646=AA$1,SUMIFS($H$3:$H2646,$G$3:$G2646,AA$1,$C$3:$C2646,"Sell"),0)</f>
        <v>0</v>
      </c>
      <c r="AB2646" s="111">
        <f t="shared" si="455"/>
        <v>0</v>
      </c>
      <c r="AC2646" s="111">
        <f>SUMIFS('Deductions and Deposits'!$H:$H,'Deductions and Deposits'!$G:$G,D2646,'Deductions and Deposits'!$F:$F,"&lt;="&amp;B2646)+SUMIFS($F$3:F2646,$D$3:D2646,D2646,$C$3:C2646,"Coin Deposit",$E$3:E2646,"")</f>
        <v>0</v>
      </c>
      <c r="AD2646" s="111">
        <f>SUMIFS('Deductions and Deposits'!$D:$D,'Deductions and Deposits'!$C:$C,D2646)+SUMIFS($F:$F,$D:$D,D2646,$C:$C,"Coin Deduction")</f>
        <v>0</v>
      </c>
      <c r="AE2646" s="111">
        <f>Table5[[#This Row],[Column4]]+Table5[[#This Row],[Column14]]+Table5[[#This Row],[Column19]]+Table5[[#This Row],[Column12]]</f>
        <v>0</v>
      </c>
      <c r="AF2646" s="111">
        <f>Table5[[#This Row],[Column5]]+Table5[[#This Row],[Column13]]+Table5[[#This Row],[Column21]]+Table5[[#This Row],[Column18]]</f>
        <v>0</v>
      </c>
      <c r="AG2646" s="111">
        <f t="shared" si="456"/>
        <v>0</v>
      </c>
      <c r="AH2646" s="111">
        <f t="shared" si="457"/>
        <v>0</v>
      </c>
      <c r="AI2646" s="111">
        <f>Table5[[#This Row],[Column17]]-Table5[[#This Row],[Column20]]</f>
        <v>0</v>
      </c>
      <c r="AJ2646" s="111">
        <f t="shared" si="458"/>
        <v>0</v>
      </c>
      <c r="AK2646" s="111">
        <f t="shared" si="462"/>
        <v>0</v>
      </c>
      <c r="AL2646" s="111">
        <f t="shared" si="459"/>
        <v>0</v>
      </c>
      <c r="AM2646" s="111" t="str">
        <f t="shared" si="460"/>
        <v/>
      </c>
      <c r="AN2646" s="111" t="str">
        <f t="shared" ca="1" si="461"/>
        <v/>
      </c>
    </row>
    <row r="2647" spans="1:40" ht="20.25" customHeight="1" x14ac:dyDescent="0.3">
      <c r="A2647" s="107"/>
      <c r="B2647" s="144"/>
      <c r="C2647" s="119"/>
      <c r="D2647" s="120"/>
      <c r="E2647" s="119"/>
      <c r="F2647" s="119"/>
      <c r="G2647" s="120"/>
      <c r="H2647" s="119"/>
      <c r="I2647" s="109"/>
      <c r="L2647" s="108"/>
      <c r="M2647" s="108"/>
      <c r="N2647" s="108"/>
      <c r="O2647" s="108"/>
      <c r="P2647" s="108"/>
      <c r="Q2647" s="108"/>
      <c r="R2647" s="108"/>
      <c r="S2647" s="108"/>
      <c r="T2647" s="100">
        <f t="shared" si="452"/>
        <v>0</v>
      </c>
      <c r="U2647" s="111"/>
      <c r="V2647" s="111"/>
      <c r="W2647" s="111">
        <f>SUMIFS($F$3:F2647,$D$3:D2647,D2647,$C$3:C2647,"Buy")+SUMIFS($F$3:F2647,$D$3:D2647,D2647,$C$3:C2647,"Coin Deposit",$E$3:E2647,"&lt;&gt;")</f>
        <v>0</v>
      </c>
      <c r="X2647" s="111">
        <f t="shared" si="453"/>
        <v>0</v>
      </c>
      <c r="Y2647" s="111">
        <f>IF($D2647=Y$1,SUMIFS($H$3:$H2647,$G$3:$G2647,Y$1,$C$3:$C2647,"Sell"),0)</f>
        <v>0</v>
      </c>
      <c r="Z2647" s="111">
        <f t="shared" si="454"/>
        <v>0</v>
      </c>
      <c r="AA2647" s="111">
        <f>IF($D2647=AA$1,SUMIFS($H$3:$H2647,$G$3:$G2647,AA$1,$C$3:$C2647,"Sell"),0)</f>
        <v>0</v>
      </c>
      <c r="AB2647" s="111">
        <f t="shared" si="455"/>
        <v>0</v>
      </c>
      <c r="AC2647" s="111">
        <f>SUMIFS('Deductions and Deposits'!$H:$H,'Deductions and Deposits'!$G:$G,D2647,'Deductions and Deposits'!$F:$F,"&lt;="&amp;B2647)+SUMIFS($F$3:F2647,$D$3:D2647,D2647,$C$3:C2647,"Coin Deposit",$E$3:E2647,"")</f>
        <v>0</v>
      </c>
      <c r="AD2647" s="111">
        <f>SUMIFS('Deductions and Deposits'!$D:$D,'Deductions and Deposits'!$C:$C,D2647)+SUMIFS($F:$F,$D:$D,D2647,$C:$C,"Coin Deduction")</f>
        <v>0</v>
      </c>
      <c r="AE2647" s="111">
        <f>Table5[[#This Row],[Column4]]+Table5[[#This Row],[Column14]]+Table5[[#This Row],[Column19]]+Table5[[#This Row],[Column12]]</f>
        <v>0</v>
      </c>
      <c r="AF2647" s="111">
        <f>Table5[[#This Row],[Column5]]+Table5[[#This Row],[Column13]]+Table5[[#This Row],[Column21]]+Table5[[#This Row],[Column18]]</f>
        <v>0</v>
      </c>
      <c r="AG2647" s="111">
        <f t="shared" si="456"/>
        <v>0</v>
      </c>
      <c r="AH2647" s="111">
        <f t="shared" si="457"/>
        <v>0</v>
      </c>
      <c r="AI2647" s="111">
        <f>Table5[[#This Row],[Column17]]-Table5[[#This Row],[Column20]]</f>
        <v>0</v>
      </c>
      <c r="AJ2647" s="111">
        <f t="shared" si="458"/>
        <v>0</v>
      </c>
      <c r="AK2647" s="111">
        <f t="shared" si="462"/>
        <v>0</v>
      </c>
      <c r="AL2647" s="111">
        <f t="shared" si="459"/>
        <v>0</v>
      </c>
      <c r="AM2647" s="111" t="str">
        <f t="shared" si="460"/>
        <v/>
      </c>
      <c r="AN2647" s="111" t="str">
        <f t="shared" ca="1" si="461"/>
        <v/>
      </c>
    </row>
    <row r="2648" spans="1:40" ht="20.25" customHeight="1" x14ac:dyDescent="0.3">
      <c r="A2648" s="107"/>
      <c r="B2648" s="144"/>
      <c r="C2648" s="119"/>
      <c r="D2648" s="120"/>
      <c r="E2648" s="119"/>
      <c r="F2648" s="119"/>
      <c r="G2648" s="120"/>
      <c r="H2648" s="119"/>
      <c r="I2648" s="109"/>
      <c r="L2648" s="108"/>
      <c r="M2648" s="108"/>
      <c r="N2648" s="108"/>
      <c r="O2648" s="108"/>
      <c r="P2648" s="108"/>
      <c r="Q2648" s="108"/>
      <c r="R2648" s="108"/>
      <c r="S2648" s="108"/>
      <c r="T2648" s="100">
        <f t="shared" si="452"/>
        <v>0</v>
      </c>
      <c r="U2648" s="111"/>
      <c r="V2648" s="111"/>
      <c r="W2648" s="111">
        <f>SUMIFS($F$3:F2648,$D$3:D2648,D2648,$C$3:C2648,"Buy")+SUMIFS($F$3:F2648,$D$3:D2648,D2648,$C$3:C2648,"Coin Deposit",$E$3:E2648,"&lt;&gt;")</f>
        <v>0</v>
      </c>
      <c r="X2648" s="111">
        <f t="shared" si="453"/>
        <v>0</v>
      </c>
      <c r="Y2648" s="111">
        <f>IF($D2648=Y$1,SUMIFS($H$3:$H2648,$G$3:$G2648,Y$1,$C$3:$C2648,"Sell"),0)</f>
        <v>0</v>
      </c>
      <c r="Z2648" s="111">
        <f t="shared" si="454"/>
        <v>0</v>
      </c>
      <c r="AA2648" s="111">
        <f>IF($D2648=AA$1,SUMIFS($H$3:$H2648,$G$3:$G2648,AA$1,$C$3:$C2648,"Sell"),0)</f>
        <v>0</v>
      </c>
      <c r="AB2648" s="111">
        <f t="shared" si="455"/>
        <v>0</v>
      </c>
      <c r="AC2648" s="111">
        <f>SUMIFS('Deductions and Deposits'!$H:$H,'Deductions and Deposits'!$G:$G,D2648,'Deductions and Deposits'!$F:$F,"&lt;="&amp;B2648)+SUMIFS($F$3:F2648,$D$3:D2648,D2648,$C$3:C2648,"Coin Deposit",$E$3:E2648,"")</f>
        <v>0</v>
      </c>
      <c r="AD2648" s="111">
        <f>SUMIFS('Deductions and Deposits'!$D:$D,'Deductions and Deposits'!$C:$C,D2648)+SUMIFS($F:$F,$D:$D,D2648,$C:$C,"Coin Deduction")</f>
        <v>0</v>
      </c>
      <c r="AE2648" s="111">
        <f>Table5[[#This Row],[Column4]]+Table5[[#This Row],[Column14]]+Table5[[#This Row],[Column19]]+Table5[[#This Row],[Column12]]</f>
        <v>0</v>
      </c>
      <c r="AF2648" s="111">
        <f>Table5[[#This Row],[Column5]]+Table5[[#This Row],[Column13]]+Table5[[#This Row],[Column21]]+Table5[[#This Row],[Column18]]</f>
        <v>0</v>
      </c>
      <c r="AG2648" s="111">
        <f t="shared" si="456"/>
        <v>0</v>
      </c>
      <c r="AH2648" s="111">
        <f t="shared" si="457"/>
        <v>0</v>
      </c>
      <c r="AI2648" s="111">
        <f>Table5[[#This Row],[Column17]]-Table5[[#This Row],[Column20]]</f>
        <v>0</v>
      </c>
      <c r="AJ2648" s="111">
        <f t="shared" si="458"/>
        <v>0</v>
      </c>
      <c r="AK2648" s="111">
        <f t="shared" si="462"/>
        <v>0</v>
      </c>
      <c r="AL2648" s="111">
        <f t="shared" si="459"/>
        <v>0</v>
      </c>
      <c r="AM2648" s="111" t="str">
        <f t="shared" si="460"/>
        <v/>
      </c>
      <c r="AN2648" s="111" t="str">
        <f t="shared" ca="1" si="461"/>
        <v/>
      </c>
    </row>
    <row r="2649" spans="1:40" ht="20.25" customHeight="1" x14ac:dyDescent="0.3">
      <c r="A2649" s="107"/>
      <c r="B2649" s="144"/>
      <c r="C2649" s="119"/>
      <c r="D2649" s="120"/>
      <c r="E2649" s="119"/>
      <c r="F2649" s="119"/>
      <c r="G2649" s="120"/>
      <c r="H2649" s="119"/>
      <c r="I2649" s="109"/>
      <c r="L2649" s="108"/>
      <c r="M2649" s="108"/>
      <c r="N2649" s="108"/>
      <c r="O2649" s="108"/>
      <c r="P2649" s="108"/>
      <c r="Q2649" s="108"/>
      <c r="R2649" s="108"/>
      <c r="S2649" s="108"/>
      <c r="T2649" s="100">
        <f t="shared" si="452"/>
        <v>0</v>
      </c>
      <c r="U2649" s="111"/>
      <c r="V2649" s="111"/>
      <c r="W2649" s="111">
        <f>SUMIFS($F$3:F2649,$D$3:D2649,D2649,$C$3:C2649,"Buy")+SUMIFS($F$3:F2649,$D$3:D2649,D2649,$C$3:C2649,"Coin Deposit",$E$3:E2649,"&lt;&gt;")</f>
        <v>0</v>
      </c>
      <c r="X2649" s="111">
        <f t="shared" si="453"/>
        <v>0</v>
      </c>
      <c r="Y2649" s="111">
        <f>IF($D2649=Y$1,SUMIFS($H$3:$H2649,$G$3:$G2649,Y$1,$C$3:$C2649,"Sell"),0)</f>
        <v>0</v>
      </c>
      <c r="Z2649" s="111">
        <f t="shared" si="454"/>
        <v>0</v>
      </c>
      <c r="AA2649" s="111">
        <f>IF($D2649=AA$1,SUMIFS($H$3:$H2649,$G$3:$G2649,AA$1,$C$3:$C2649,"Sell"),0)</f>
        <v>0</v>
      </c>
      <c r="AB2649" s="111">
        <f t="shared" si="455"/>
        <v>0</v>
      </c>
      <c r="AC2649" s="111">
        <f>SUMIFS('Deductions and Deposits'!$H:$H,'Deductions and Deposits'!$G:$G,D2649,'Deductions and Deposits'!$F:$F,"&lt;="&amp;B2649)+SUMIFS($F$3:F2649,$D$3:D2649,D2649,$C$3:C2649,"Coin Deposit",$E$3:E2649,"")</f>
        <v>0</v>
      </c>
      <c r="AD2649" s="111">
        <f>SUMIFS('Deductions and Deposits'!$D:$D,'Deductions and Deposits'!$C:$C,D2649)+SUMIFS($F:$F,$D:$D,D2649,$C:$C,"Coin Deduction")</f>
        <v>0</v>
      </c>
      <c r="AE2649" s="111">
        <f>Table5[[#This Row],[Column4]]+Table5[[#This Row],[Column14]]+Table5[[#This Row],[Column19]]+Table5[[#This Row],[Column12]]</f>
        <v>0</v>
      </c>
      <c r="AF2649" s="111">
        <f>Table5[[#This Row],[Column5]]+Table5[[#This Row],[Column13]]+Table5[[#This Row],[Column21]]+Table5[[#This Row],[Column18]]</f>
        <v>0</v>
      </c>
      <c r="AG2649" s="111">
        <f t="shared" si="456"/>
        <v>0</v>
      </c>
      <c r="AH2649" s="111">
        <f t="shared" si="457"/>
        <v>0</v>
      </c>
      <c r="AI2649" s="111">
        <f>Table5[[#This Row],[Column17]]-Table5[[#This Row],[Column20]]</f>
        <v>0</v>
      </c>
      <c r="AJ2649" s="111">
        <f t="shared" si="458"/>
        <v>0</v>
      </c>
      <c r="AK2649" s="111">
        <f t="shared" si="462"/>
        <v>0</v>
      </c>
      <c r="AL2649" s="111">
        <f t="shared" si="459"/>
        <v>0</v>
      </c>
      <c r="AM2649" s="111" t="str">
        <f t="shared" si="460"/>
        <v/>
      </c>
      <c r="AN2649" s="111" t="str">
        <f t="shared" ca="1" si="461"/>
        <v/>
      </c>
    </row>
    <row r="2650" spans="1:40" ht="20.25" customHeight="1" x14ac:dyDescent="0.3">
      <c r="A2650" s="107"/>
      <c r="B2650" s="144"/>
      <c r="C2650" s="119"/>
      <c r="D2650" s="120"/>
      <c r="E2650" s="119"/>
      <c r="F2650" s="119"/>
      <c r="G2650" s="120"/>
      <c r="H2650" s="119"/>
      <c r="I2650" s="109"/>
      <c r="L2650" s="108"/>
      <c r="M2650" s="108"/>
      <c r="N2650" s="108"/>
      <c r="O2650" s="108"/>
      <c r="P2650" s="108"/>
      <c r="Q2650" s="108"/>
      <c r="R2650" s="108"/>
      <c r="S2650" s="108"/>
      <c r="T2650" s="100">
        <f t="shared" si="452"/>
        <v>0</v>
      </c>
      <c r="U2650" s="111"/>
      <c r="V2650" s="111"/>
      <c r="W2650" s="111">
        <f>SUMIFS($F$3:F2650,$D$3:D2650,D2650,$C$3:C2650,"Buy")+SUMIFS($F$3:F2650,$D$3:D2650,D2650,$C$3:C2650,"Coin Deposit",$E$3:E2650,"&lt;&gt;")</f>
        <v>0</v>
      </c>
      <c r="X2650" s="111">
        <f t="shared" si="453"/>
        <v>0</v>
      </c>
      <c r="Y2650" s="111">
        <f>IF($D2650=Y$1,SUMIFS($H$3:$H2650,$G$3:$G2650,Y$1,$C$3:$C2650,"Sell"),0)</f>
        <v>0</v>
      </c>
      <c r="Z2650" s="111">
        <f t="shared" si="454"/>
        <v>0</v>
      </c>
      <c r="AA2650" s="111">
        <f>IF($D2650=AA$1,SUMIFS($H$3:$H2650,$G$3:$G2650,AA$1,$C$3:$C2650,"Sell"),0)</f>
        <v>0</v>
      </c>
      <c r="AB2650" s="111">
        <f t="shared" si="455"/>
        <v>0</v>
      </c>
      <c r="AC2650" s="111">
        <f>SUMIFS('Deductions and Deposits'!$H:$H,'Deductions and Deposits'!$G:$G,D2650,'Deductions and Deposits'!$F:$F,"&lt;="&amp;B2650)+SUMIFS($F$3:F2650,$D$3:D2650,D2650,$C$3:C2650,"Coin Deposit",$E$3:E2650,"")</f>
        <v>0</v>
      </c>
      <c r="AD2650" s="111">
        <f>SUMIFS('Deductions and Deposits'!$D:$D,'Deductions and Deposits'!$C:$C,D2650)+SUMIFS($F:$F,$D:$D,D2650,$C:$C,"Coin Deduction")</f>
        <v>0</v>
      </c>
      <c r="AE2650" s="111">
        <f>Table5[[#This Row],[Column4]]+Table5[[#This Row],[Column14]]+Table5[[#This Row],[Column19]]+Table5[[#This Row],[Column12]]</f>
        <v>0</v>
      </c>
      <c r="AF2650" s="111">
        <f>Table5[[#This Row],[Column5]]+Table5[[#This Row],[Column13]]+Table5[[#This Row],[Column21]]+Table5[[#This Row],[Column18]]</f>
        <v>0</v>
      </c>
      <c r="AG2650" s="111">
        <f t="shared" si="456"/>
        <v>0</v>
      </c>
      <c r="AH2650" s="111">
        <f t="shared" si="457"/>
        <v>0</v>
      </c>
      <c r="AI2650" s="111">
        <f>Table5[[#This Row],[Column17]]-Table5[[#This Row],[Column20]]</f>
        <v>0</v>
      </c>
      <c r="AJ2650" s="111">
        <f t="shared" si="458"/>
        <v>0</v>
      </c>
      <c r="AK2650" s="111">
        <f t="shared" si="462"/>
        <v>0</v>
      </c>
      <c r="AL2650" s="111">
        <f t="shared" si="459"/>
        <v>0</v>
      </c>
      <c r="AM2650" s="111" t="str">
        <f t="shared" si="460"/>
        <v/>
      </c>
      <c r="AN2650" s="111" t="str">
        <f t="shared" ca="1" si="461"/>
        <v/>
      </c>
    </row>
    <row r="2651" spans="1:40" ht="20.25" customHeight="1" x14ac:dyDescent="0.3">
      <c r="A2651" s="107"/>
      <c r="B2651" s="144"/>
      <c r="C2651" s="119"/>
      <c r="D2651" s="120"/>
      <c r="E2651" s="119"/>
      <c r="F2651" s="119"/>
      <c r="G2651" s="120"/>
      <c r="H2651" s="119"/>
      <c r="I2651" s="109"/>
      <c r="L2651" s="108"/>
      <c r="M2651" s="108"/>
      <c r="N2651" s="108"/>
      <c r="O2651" s="108"/>
      <c r="P2651" s="108"/>
      <c r="Q2651" s="108"/>
      <c r="R2651" s="108"/>
      <c r="S2651" s="108"/>
      <c r="T2651" s="100">
        <f t="shared" si="452"/>
        <v>0</v>
      </c>
      <c r="U2651" s="111"/>
      <c r="V2651" s="111"/>
      <c r="W2651" s="111">
        <f>SUMIFS($F$3:F2651,$D$3:D2651,D2651,$C$3:C2651,"Buy")+SUMIFS($F$3:F2651,$D$3:D2651,D2651,$C$3:C2651,"Coin Deposit",$E$3:E2651,"&lt;&gt;")</f>
        <v>0</v>
      </c>
      <c r="X2651" s="111">
        <f t="shared" si="453"/>
        <v>0</v>
      </c>
      <c r="Y2651" s="111">
        <f>IF($D2651=Y$1,SUMIFS($H$3:$H2651,$G$3:$G2651,Y$1,$C$3:$C2651,"Sell"),0)</f>
        <v>0</v>
      </c>
      <c r="Z2651" s="111">
        <f t="shared" si="454"/>
        <v>0</v>
      </c>
      <c r="AA2651" s="111">
        <f>IF($D2651=AA$1,SUMIFS($H$3:$H2651,$G$3:$G2651,AA$1,$C$3:$C2651,"Sell"),0)</f>
        <v>0</v>
      </c>
      <c r="AB2651" s="111">
        <f t="shared" si="455"/>
        <v>0</v>
      </c>
      <c r="AC2651" s="111">
        <f>SUMIFS('Deductions and Deposits'!$H:$H,'Deductions and Deposits'!$G:$G,D2651,'Deductions and Deposits'!$F:$F,"&lt;="&amp;B2651)+SUMIFS($F$3:F2651,$D$3:D2651,D2651,$C$3:C2651,"Coin Deposit",$E$3:E2651,"")</f>
        <v>0</v>
      </c>
      <c r="AD2651" s="111">
        <f>SUMIFS('Deductions and Deposits'!$D:$D,'Deductions and Deposits'!$C:$C,D2651)+SUMIFS($F:$F,$D:$D,D2651,$C:$C,"Coin Deduction")</f>
        <v>0</v>
      </c>
      <c r="AE2651" s="111">
        <f>Table5[[#This Row],[Column4]]+Table5[[#This Row],[Column14]]+Table5[[#This Row],[Column19]]+Table5[[#This Row],[Column12]]</f>
        <v>0</v>
      </c>
      <c r="AF2651" s="111">
        <f>Table5[[#This Row],[Column5]]+Table5[[#This Row],[Column13]]+Table5[[#This Row],[Column21]]+Table5[[#This Row],[Column18]]</f>
        <v>0</v>
      </c>
      <c r="AG2651" s="111">
        <f t="shared" si="456"/>
        <v>0</v>
      </c>
      <c r="AH2651" s="111">
        <f t="shared" si="457"/>
        <v>0</v>
      </c>
      <c r="AI2651" s="111">
        <f>Table5[[#This Row],[Column17]]-Table5[[#This Row],[Column20]]</f>
        <v>0</v>
      </c>
      <c r="AJ2651" s="111">
        <f t="shared" si="458"/>
        <v>0</v>
      </c>
      <c r="AK2651" s="111">
        <f t="shared" si="462"/>
        <v>0</v>
      </c>
      <c r="AL2651" s="111">
        <f t="shared" si="459"/>
        <v>0</v>
      </c>
      <c r="AM2651" s="111" t="str">
        <f t="shared" si="460"/>
        <v/>
      </c>
      <c r="AN2651" s="111" t="str">
        <f t="shared" ca="1" si="461"/>
        <v/>
      </c>
    </row>
    <row r="2652" spans="1:40" ht="20.25" customHeight="1" x14ac:dyDescent="0.3">
      <c r="A2652" s="107"/>
      <c r="B2652" s="144"/>
      <c r="C2652" s="119"/>
      <c r="D2652" s="120"/>
      <c r="E2652" s="119"/>
      <c r="F2652" s="119"/>
      <c r="G2652" s="120"/>
      <c r="H2652" s="119"/>
      <c r="I2652" s="109"/>
      <c r="L2652" s="108"/>
      <c r="M2652" s="108"/>
      <c r="N2652" s="108"/>
      <c r="O2652" s="108"/>
      <c r="P2652" s="108"/>
      <c r="Q2652" s="108"/>
      <c r="R2652" s="108"/>
      <c r="S2652" s="108"/>
      <c r="T2652" s="100">
        <f t="shared" si="452"/>
        <v>0</v>
      </c>
      <c r="U2652" s="111"/>
      <c r="V2652" s="111"/>
      <c r="W2652" s="111">
        <f>SUMIFS($F$3:F2652,$D$3:D2652,D2652,$C$3:C2652,"Buy")+SUMIFS($F$3:F2652,$D$3:D2652,D2652,$C$3:C2652,"Coin Deposit",$E$3:E2652,"&lt;&gt;")</f>
        <v>0</v>
      </c>
      <c r="X2652" s="111">
        <f t="shared" si="453"/>
        <v>0</v>
      </c>
      <c r="Y2652" s="111">
        <f>IF($D2652=Y$1,SUMIFS($H$3:$H2652,$G$3:$G2652,Y$1,$C$3:$C2652,"Sell"),0)</f>
        <v>0</v>
      </c>
      <c r="Z2652" s="111">
        <f t="shared" si="454"/>
        <v>0</v>
      </c>
      <c r="AA2652" s="111">
        <f>IF($D2652=AA$1,SUMIFS($H$3:$H2652,$G$3:$G2652,AA$1,$C$3:$C2652,"Sell"),0)</f>
        <v>0</v>
      </c>
      <c r="AB2652" s="111">
        <f t="shared" si="455"/>
        <v>0</v>
      </c>
      <c r="AC2652" s="111">
        <f>SUMIFS('Deductions and Deposits'!$H:$H,'Deductions and Deposits'!$G:$G,D2652,'Deductions and Deposits'!$F:$F,"&lt;="&amp;B2652)+SUMIFS($F$3:F2652,$D$3:D2652,D2652,$C$3:C2652,"Coin Deposit",$E$3:E2652,"")</f>
        <v>0</v>
      </c>
      <c r="AD2652" s="111">
        <f>SUMIFS('Deductions and Deposits'!$D:$D,'Deductions and Deposits'!$C:$C,D2652)+SUMIFS($F:$F,$D:$D,D2652,$C:$C,"Coin Deduction")</f>
        <v>0</v>
      </c>
      <c r="AE2652" s="111">
        <f>Table5[[#This Row],[Column4]]+Table5[[#This Row],[Column14]]+Table5[[#This Row],[Column19]]+Table5[[#This Row],[Column12]]</f>
        <v>0</v>
      </c>
      <c r="AF2652" s="111">
        <f>Table5[[#This Row],[Column5]]+Table5[[#This Row],[Column13]]+Table5[[#This Row],[Column21]]+Table5[[#This Row],[Column18]]</f>
        <v>0</v>
      </c>
      <c r="AG2652" s="111">
        <f t="shared" si="456"/>
        <v>0</v>
      </c>
      <c r="AH2652" s="111">
        <f t="shared" si="457"/>
        <v>0</v>
      </c>
      <c r="AI2652" s="111">
        <f>Table5[[#This Row],[Column17]]-Table5[[#This Row],[Column20]]</f>
        <v>0</v>
      </c>
      <c r="AJ2652" s="111">
        <f t="shared" si="458"/>
        <v>0</v>
      </c>
      <c r="AK2652" s="111">
        <f t="shared" si="462"/>
        <v>0</v>
      </c>
      <c r="AL2652" s="111">
        <f t="shared" si="459"/>
        <v>0</v>
      </c>
      <c r="AM2652" s="111" t="str">
        <f t="shared" si="460"/>
        <v/>
      </c>
      <c r="AN2652" s="111" t="str">
        <f t="shared" ca="1" si="461"/>
        <v/>
      </c>
    </row>
    <row r="2653" spans="1:40" ht="20.25" customHeight="1" x14ac:dyDescent="0.3">
      <c r="A2653" s="107"/>
      <c r="B2653" s="144"/>
      <c r="C2653" s="119"/>
      <c r="D2653" s="120"/>
      <c r="E2653" s="119"/>
      <c r="F2653" s="119"/>
      <c r="G2653" s="120"/>
      <c r="H2653" s="119"/>
      <c r="I2653" s="109"/>
      <c r="L2653" s="108"/>
      <c r="M2653" s="108"/>
      <c r="N2653" s="108"/>
      <c r="O2653" s="108"/>
      <c r="P2653" s="108"/>
      <c r="Q2653" s="108"/>
      <c r="R2653" s="108"/>
      <c r="S2653" s="108"/>
      <c r="T2653" s="100">
        <f t="shared" si="452"/>
        <v>0</v>
      </c>
      <c r="U2653" s="111"/>
      <c r="V2653" s="111"/>
      <c r="W2653" s="111">
        <f>SUMIFS($F$3:F2653,$D$3:D2653,D2653,$C$3:C2653,"Buy")+SUMIFS($F$3:F2653,$D$3:D2653,D2653,$C$3:C2653,"Coin Deposit",$E$3:E2653,"&lt;&gt;")</f>
        <v>0</v>
      </c>
      <c r="X2653" s="111">
        <f t="shared" si="453"/>
        <v>0</v>
      </c>
      <c r="Y2653" s="111">
        <f>IF($D2653=Y$1,SUMIFS($H$3:$H2653,$G$3:$G2653,Y$1,$C$3:$C2653,"Sell"),0)</f>
        <v>0</v>
      </c>
      <c r="Z2653" s="111">
        <f t="shared" si="454"/>
        <v>0</v>
      </c>
      <c r="AA2653" s="111">
        <f>IF($D2653=AA$1,SUMIFS($H$3:$H2653,$G$3:$G2653,AA$1,$C$3:$C2653,"Sell"),0)</f>
        <v>0</v>
      </c>
      <c r="AB2653" s="111">
        <f t="shared" si="455"/>
        <v>0</v>
      </c>
      <c r="AC2653" s="111">
        <f>SUMIFS('Deductions and Deposits'!$H:$H,'Deductions and Deposits'!$G:$G,D2653,'Deductions and Deposits'!$F:$F,"&lt;="&amp;B2653)+SUMIFS($F$3:F2653,$D$3:D2653,D2653,$C$3:C2653,"Coin Deposit",$E$3:E2653,"")</f>
        <v>0</v>
      </c>
      <c r="AD2653" s="111">
        <f>SUMIFS('Deductions and Deposits'!$D:$D,'Deductions and Deposits'!$C:$C,D2653)+SUMIFS($F:$F,$D:$D,D2653,$C:$C,"Coin Deduction")</f>
        <v>0</v>
      </c>
      <c r="AE2653" s="111">
        <f>Table5[[#This Row],[Column4]]+Table5[[#This Row],[Column14]]+Table5[[#This Row],[Column19]]+Table5[[#This Row],[Column12]]</f>
        <v>0</v>
      </c>
      <c r="AF2653" s="111">
        <f>Table5[[#This Row],[Column5]]+Table5[[#This Row],[Column13]]+Table5[[#This Row],[Column21]]+Table5[[#This Row],[Column18]]</f>
        <v>0</v>
      </c>
      <c r="AG2653" s="111">
        <f t="shared" si="456"/>
        <v>0</v>
      </c>
      <c r="AH2653" s="111">
        <f t="shared" si="457"/>
        <v>0</v>
      </c>
      <c r="AI2653" s="111">
        <f>Table5[[#This Row],[Column17]]-Table5[[#This Row],[Column20]]</f>
        <v>0</v>
      </c>
      <c r="AJ2653" s="111">
        <f t="shared" si="458"/>
        <v>0</v>
      </c>
      <c r="AK2653" s="111">
        <f t="shared" si="462"/>
        <v>0</v>
      </c>
      <c r="AL2653" s="111">
        <f t="shared" si="459"/>
        <v>0</v>
      </c>
      <c r="AM2653" s="111" t="str">
        <f t="shared" si="460"/>
        <v/>
      </c>
      <c r="AN2653" s="111" t="str">
        <f t="shared" ca="1" si="461"/>
        <v/>
      </c>
    </row>
    <row r="2654" spans="1:40" ht="20.25" customHeight="1" x14ac:dyDescent="0.3">
      <c r="A2654" s="107"/>
      <c r="B2654" s="144"/>
      <c r="C2654" s="119"/>
      <c r="D2654" s="120"/>
      <c r="E2654" s="119"/>
      <c r="F2654" s="119"/>
      <c r="G2654" s="120"/>
      <c r="H2654" s="119"/>
      <c r="I2654" s="109"/>
      <c r="L2654" s="108"/>
      <c r="M2654" s="108"/>
      <c r="N2654" s="108"/>
      <c r="O2654" s="108"/>
      <c r="P2654" s="108"/>
      <c r="Q2654" s="108"/>
      <c r="R2654" s="108"/>
      <c r="S2654" s="108"/>
      <c r="T2654" s="100">
        <f t="shared" si="452"/>
        <v>0</v>
      </c>
      <c r="U2654" s="111"/>
      <c r="V2654" s="111"/>
      <c r="W2654" s="111">
        <f>SUMIFS($F$3:F2654,$D$3:D2654,D2654,$C$3:C2654,"Buy")+SUMIFS($F$3:F2654,$D$3:D2654,D2654,$C$3:C2654,"Coin Deposit",$E$3:E2654,"&lt;&gt;")</f>
        <v>0</v>
      </c>
      <c r="X2654" s="111">
        <f t="shared" si="453"/>
        <v>0</v>
      </c>
      <c r="Y2654" s="111">
        <f>IF($D2654=Y$1,SUMIFS($H$3:$H2654,$G$3:$G2654,Y$1,$C$3:$C2654,"Sell"),0)</f>
        <v>0</v>
      </c>
      <c r="Z2654" s="111">
        <f t="shared" si="454"/>
        <v>0</v>
      </c>
      <c r="AA2654" s="111">
        <f>IF($D2654=AA$1,SUMIFS($H$3:$H2654,$G$3:$G2654,AA$1,$C$3:$C2654,"Sell"),0)</f>
        <v>0</v>
      </c>
      <c r="AB2654" s="111">
        <f t="shared" si="455"/>
        <v>0</v>
      </c>
      <c r="AC2654" s="111">
        <f>SUMIFS('Deductions and Deposits'!$H:$H,'Deductions and Deposits'!$G:$G,D2654,'Deductions and Deposits'!$F:$F,"&lt;="&amp;B2654)+SUMIFS($F$3:F2654,$D$3:D2654,D2654,$C$3:C2654,"Coin Deposit",$E$3:E2654,"")</f>
        <v>0</v>
      </c>
      <c r="AD2654" s="111">
        <f>SUMIFS('Deductions and Deposits'!$D:$D,'Deductions and Deposits'!$C:$C,D2654)+SUMIFS($F:$F,$D:$D,D2654,$C:$C,"Coin Deduction")</f>
        <v>0</v>
      </c>
      <c r="AE2654" s="111">
        <f>Table5[[#This Row],[Column4]]+Table5[[#This Row],[Column14]]+Table5[[#This Row],[Column19]]+Table5[[#This Row],[Column12]]</f>
        <v>0</v>
      </c>
      <c r="AF2654" s="111">
        <f>Table5[[#This Row],[Column5]]+Table5[[#This Row],[Column13]]+Table5[[#This Row],[Column21]]+Table5[[#This Row],[Column18]]</f>
        <v>0</v>
      </c>
      <c r="AG2654" s="111">
        <f t="shared" si="456"/>
        <v>0</v>
      </c>
      <c r="AH2654" s="111">
        <f t="shared" si="457"/>
        <v>0</v>
      </c>
      <c r="AI2654" s="111">
        <f>Table5[[#This Row],[Column17]]-Table5[[#This Row],[Column20]]</f>
        <v>0</v>
      </c>
      <c r="AJ2654" s="111">
        <f t="shared" si="458"/>
        <v>0</v>
      </c>
      <c r="AK2654" s="111">
        <f t="shared" si="462"/>
        <v>0</v>
      </c>
      <c r="AL2654" s="111">
        <f t="shared" si="459"/>
        <v>0</v>
      </c>
      <c r="AM2654" s="111" t="str">
        <f t="shared" si="460"/>
        <v/>
      </c>
      <c r="AN2654" s="111" t="str">
        <f t="shared" ca="1" si="461"/>
        <v/>
      </c>
    </row>
    <row r="2655" spans="1:40" ht="20.25" customHeight="1" x14ac:dyDescent="0.3">
      <c r="A2655" s="107"/>
      <c r="B2655" s="144"/>
      <c r="C2655" s="119"/>
      <c r="D2655" s="120"/>
      <c r="E2655" s="119"/>
      <c r="F2655" s="119"/>
      <c r="G2655" s="120"/>
      <c r="H2655" s="119"/>
      <c r="I2655" s="109"/>
      <c r="L2655" s="108"/>
      <c r="M2655" s="108"/>
      <c r="N2655" s="108"/>
      <c r="O2655" s="108"/>
      <c r="P2655" s="108"/>
      <c r="Q2655" s="108"/>
      <c r="R2655" s="108"/>
      <c r="S2655" s="108"/>
      <c r="T2655" s="100">
        <f t="shared" si="452"/>
        <v>0</v>
      </c>
      <c r="U2655" s="111"/>
      <c r="V2655" s="111"/>
      <c r="W2655" s="111">
        <f>SUMIFS($F$3:F2655,$D$3:D2655,D2655,$C$3:C2655,"Buy")+SUMIFS($F$3:F2655,$D$3:D2655,D2655,$C$3:C2655,"Coin Deposit",$E$3:E2655,"&lt;&gt;")</f>
        <v>0</v>
      </c>
      <c r="X2655" s="111">
        <f t="shared" si="453"/>
        <v>0</v>
      </c>
      <c r="Y2655" s="111">
        <f>IF($D2655=Y$1,SUMIFS($H$3:$H2655,$G$3:$G2655,Y$1,$C$3:$C2655,"Sell"),0)</f>
        <v>0</v>
      </c>
      <c r="Z2655" s="111">
        <f t="shared" si="454"/>
        <v>0</v>
      </c>
      <c r="AA2655" s="111">
        <f>IF($D2655=AA$1,SUMIFS($H$3:$H2655,$G$3:$G2655,AA$1,$C$3:$C2655,"Sell"),0)</f>
        <v>0</v>
      </c>
      <c r="AB2655" s="111">
        <f t="shared" si="455"/>
        <v>0</v>
      </c>
      <c r="AC2655" s="111">
        <f>SUMIFS('Deductions and Deposits'!$H:$H,'Deductions and Deposits'!$G:$G,D2655,'Deductions and Deposits'!$F:$F,"&lt;="&amp;B2655)+SUMIFS($F$3:F2655,$D$3:D2655,D2655,$C$3:C2655,"Coin Deposit",$E$3:E2655,"")</f>
        <v>0</v>
      </c>
      <c r="AD2655" s="111">
        <f>SUMIFS('Deductions and Deposits'!$D:$D,'Deductions and Deposits'!$C:$C,D2655)+SUMIFS($F:$F,$D:$D,D2655,$C:$C,"Coin Deduction")</f>
        <v>0</v>
      </c>
      <c r="AE2655" s="111">
        <f>Table5[[#This Row],[Column4]]+Table5[[#This Row],[Column14]]+Table5[[#This Row],[Column19]]+Table5[[#This Row],[Column12]]</f>
        <v>0</v>
      </c>
      <c r="AF2655" s="111">
        <f>Table5[[#This Row],[Column5]]+Table5[[#This Row],[Column13]]+Table5[[#This Row],[Column21]]+Table5[[#This Row],[Column18]]</f>
        <v>0</v>
      </c>
      <c r="AG2655" s="111">
        <f t="shared" si="456"/>
        <v>0</v>
      </c>
      <c r="AH2655" s="111">
        <f t="shared" si="457"/>
        <v>0</v>
      </c>
      <c r="AI2655" s="111">
        <f>Table5[[#This Row],[Column17]]-Table5[[#This Row],[Column20]]</f>
        <v>0</v>
      </c>
      <c r="AJ2655" s="111">
        <f t="shared" si="458"/>
        <v>0</v>
      </c>
      <c r="AK2655" s="111">
        <f t="shared" si="462"/>
        <v>0</v>
      </c>
      <c r="AL2655" s="111">
        <f t="shared" si="459"/>
        <v>0</v>
      </c>
      <c r="AM2655" s="111" t="str">
        <f t="shared" si="460"/>
        <v/>
      </c>
      <c r="AN2655" s="111" t="str">
        <f t="shared" ca="1" si="461"/>
        <v/>
      </c>
    </row>
    <row r="2656" spans="1:40" ht="20.25" customHeight="1" x14ac:dyDescent="0.3">
      <c r="A2656" s="107"/>
      <c r="B2656" s="144"/>
      <c r="C2656" s="119"/>
      <c r="D2656" s="120"/>
      <c r="E2656" s="119"/>
      <c r="F2656" s="119"/>
      <c r="G2656" s="120"/>
      <c r="H2656" s="119"/>
      <c r="I2656" s="109"/>
      <c r="L2656" s="108"/>
      <c r="M2656" s="108"/>
      <c r="N2656" s="108"/>
      <c r="O2656" s="108"/>
      <c r="P2656" s="108"/>
      <c r="Q2656" s="108"/>
      <c r="R2656" s="108"/>
      <c r="S2656" s="108"/>
      <c r="T2656" s="100">
        <f t="shared" si="452"/>
        <v>0</v>
      </c>
      <c r="U2656" s="111"/>
      <c r="V2656" s="111"/>
      <c r="W2656" s="111">
        <f>SUMIFS($F$3:F2656,$D$3:D2656,D2656,$C$3:C2656,"Buy")+SUMIFS($F$3:F2656,$D$3:D2656,D2656,$C$3:C2656,"Coin Deposit",$E$3:E2656,"&lt;&gt;")</f>
        <v>0</v>
      </c>
      <c r="X2656" s="111">
        <f t="shared" si="453"/>
        <v>0</v>
      </c>
      <c r="Y2656" s="111">
        <f>IF($D2656=Y$1,SUMIFS($H$3:$H2656,$G$3:$G2656,Y$1,$C$3:$C2656,"Sell"),0)</f>
        <v>0</v>
      </c>
      <c r="Z2656" s="111">
        <f t="shared" si="454"/>
        <v>0</v>
      </c>
      <c r="AA2656" s="111">
        <f>IF($D2656=AA$1,SUMIFS($H$3:$H2656,$G$3:$G2656,AA$1,$C$3:$C2656,"Sell"),0)</f>
        <v>0</v>
      </c>
      <c r="AB2656" s="111">
        <f t="shared" si="455"/>
        <v>0</v>
      </c>
      <c r="AC2656" s="111">
        <f>SUMIFS('Deductions and Deposits'!$H:$H,'Deductions and Deposits'!$G:$G,D2656,'Deductions and Deposits'!$F:$F,"&lt;="&amp;B2656)+SUMIFS($F$3:F2656,$D$3:D2656,D2656,$C$3:C2656,"Coin Deposit",$E$3:E2656,"")</f>
        <v>0</v>
      </c>
      <c r="AD2656" s="111">
        <f>SUMIFS('Deductions and Deposits'!$D:$D,'Deductions and Deposits'!$C:$C,D2656)+SUMIFS($F:$F,$D:$D,D2656,$C:$C,"Coin Deduction")</f>
        <v>0</v>
      </c>
      <c r="AE2656" s="111">
        <f>Table5[[#This Row],[Column4]]+Table5[[#This Row],[Column14]]+Table5[[#This Row],[Column19]]+Table5[[#This Row],[Column12]]</f>
        <v>0</v>
      </c>
      <c r="AF2656" s="111">
        <f>Table5[[#This Row],[Column5]]+Table5[[#This Row],[Column13]]+Table5[[#This Row],[Column21]]+Table5[[#This Row],[Column18]]</f>
        <v>0</v>
      </c>
      <c r="AG2656" s="111">
        <f t="shared" si="456"/>
        <v>0</v>
      </c>
      <c r="AH2656" s="111">
        <f t="shared" si="457"/>
        <v>0</v>
      </c>
      <c r="AI2656" s="111">
        <f>Table5[[#This Row],[Column17]]-Table5[[#This Row],[Column20]]</f>
        <v>0</v>
      </c>
      <c r="AJ2656" s="111">
        <f t="shared" si="458"/>
        <v>0</v>
      </c>
      <c r="AK2656" s="111">
        <f t="shared" si="462"/>
        <v>0</v>
      </c>
      <c r="AL2656" s="111">
        <f t="shared" si="459"/>
        <v>0</v>
      </c>
      <c r="AM2656" s="111" t="str">
        <f t="shared" si="460"/>
        <v/>
      </c>
      <c r="AN2656" s="111" t="str">
        <f t="shared" ca="1" si="461"/>
        <v/>
      </c>
    </row>
    <row r="2657" spans="1:40" ht="20.25" customHeight="1" x14ac:dyDescent="0.3">
      <c r="A2657" s="107"/>
      <c r="B2657" s="144"/>
      <c r="C2657" s="119"/>
      <c r="D2657" s="120"/>
      <c r="E2657" s="119"/>
      <c r="F2657" s="119"/>
      <c r="G2657" s="120"/>
      <c r="H2657" s="119"/>
      <c r="I2657" s="109"/>
      <c r="L2657" s="108"/>
      <c r="M2657" s="108"/>
      <c r="N2657" s="108"/>
      <c r="O2657" s="108"/>
      <c r="P2657" s="108"/>
      <c r="Q2657" s="108"/>
      <c r="R2657" s="108"/>
      <c r="S2657" s="108"/>
      <c r="T2657" s="100">
        <f t="shared" si="452"/>
        <v>0</v>
      </c>
      <c r="U2657" s="111"/>
      <c r="V2657" s="111"/>
      <c r="W2657" s="111">
        <f>SUMIFS($F$3:F2657,$D$3:D2657,D2657,$C$3:C2657,"Buy")+SUMIFS($F$3:F2657,$D$3:D2657,D2657,$C$3:C2657,"Coin Deposit",$E$3:E2657,"&lt;&gt;")</f>
        <v>0</v>
      </c>
      <c r="X2657" s="111">
        <f t="shared" si="453"/>
        <v>0</v>
      </c>
      <c r="Y2657" s="111">
        <f>IF($D2657=Y$1,SUMIFS($H$3:$H2657,$G$3:$G2657,Y$1,$C$3:$C2657,"Sell"),0)</f>
        <v>0</v>
      </c>
      <c r="Z2657" s="111">
        <f t="shared" si="454"/>
        <v>0</v>
      </c>
      <c r="AA2657" s="111">
        <f>IF($D2657=AA$1,SUMIFS($H$3:$H2657,$G$3:$G2657,AA$1,$C$3:$C2657,"Sell"),0)</f>
        <v>0</v>
      </c>
      <c r="AB2657" s="111">
        <f t="shared" si="455"/>
        <v>0</v>
      </c>
      <c r="AC2657" s="111">
        <f>SUMIFS('Deductions and Deposits'!$H:$H,'Deductions and Deposits'!$G:$G,D2657,'Deductions and Deposits'!$F:$F,"&lt;="&amp;B2657)+SUMIFS($F$3:F2657,$D$3:D2657,D2657,$C$3:C2657,"Coin Deposit",$E$3:E2657,"")</f>
        <v>0</v>
      </c>
      <c r="AD2657" s="111">
        <f>SUMIFS('Deductions and Deposits'!$D:$D,'Deductions and Deposits'!$C:$C,D2657)+SUMIFS($F:$F,$D:$D,D2657,$C:$C,"Coin Deduction")</f>
        <v>0</v>
      </c>
      <c r="AE2657" s="111">
        <f>Table5[[#This Row],[Column4]]+Table5[[#This Row],[Column14]]+Table5[[#This Row],[Column19]]+Table5[[#This Row],[Column12]]</f>
        <v>0</v>
      </c>
      <c r="AF2657" s="111">
        <f>Table5[[#This Row],[Column5]]+Table5[[#This Row],[Column13]]+Table5[[#This Row],[Column21]]+Table5[[#This Row],[Column18]]</f>
        <v>0</v>
      </c>
      <c r="AG2657" s="111">
        <f t="shared" si="456"/>
        <v>0</v>
      </c>
      <c r="AH2657" s="111">
        <f t="shared" si="457"/>
        <v>0</v>
      </c>
      <c r="AI2657" s="111">
        <f>Table5[[#This Row],[Column17]]-Table5[[#This Row],[Column20]]</f>
        <v>0</v>
      </c>
      <c r="AJ2657" s="111">
        <f t="shared" si="458"/>
        <v>0</v>
      </c>
      <c r="AK2657" s="111">
        <f t="shared" si="462"/>
        <v>0</v>
      </c>
      <c r="AL2657" s="111">
        <f t="shared" si="459"/>
        <v>0</v>
      </c>
      <c r="AM2657" s="111" t="str">
        <f t="shared" si="460"/>
        <v/>
      </c>
      <c r="AN2657" s="111" t="str">
        <f t="shared" ca="1" si="461"/>
        <v/>
      </c>
    </row>
    <row r="2658" spans="1:40" ht="20.25" customHeight="1" x14ac:dyDescent="0.3">
      <c r="A2658" s="107"/>
      <c r="B2658" s="144"/>
      <c r="C2658" s="119"/>
      <c r="D2658" s="120"/>
      <c r="E2658" s="119"/>
      <c r="F2658" s="119"/>
      <c r="G2658" s="120"/>
      <c r="H2658" s="119"/>
      <c r="I2658" s="109"/>
      <c r="L2658" s="108"/>
      <c r="M2658" s="108"/>
      <c r="N2658" s="108"/>
      <c r="O2658" s="108"/>
      <c r="P2658" s="108"/>
      <c r="Q2658" s="108"/>
      <c r="R2658" s="108"/>
      <c r="S2658" s="108"/>
      <c r="T2658" s="100">
        <f t="shared" si="452"/>
        <v>0</v>
      </c>
      <c r="U2658" s="111"/>
      <c r="V2658" s="111"/>
      <c r="W2658" s="111">
        <f>SUMIFS($F$3:F2658,$D$3:D2658,D2658,$C$3:C2658,"Buy")+SUMIFS($F$3:F2658,$D$3:D2658,D2658,$C$3:C2658,"Coin Deposit",$E$3:E2658,"&lt;&gt;")</f>
        <v>0</v>
      </c>
      <c r="X2658" s="111">
        <f t="shared" si="453"/>
        <v>0</v>
      </c>
      <c r="Y2658" s="111">
        <f>IF($D2658=Y$1,SUMIFS($H$3:$H2658,$G$3:$G2658,Y$1,$C$3:$C2658,"Sell"),0)</f>
        <v>0</v>
      </c>
      <c r="Z2658" s="111">
        <f t="shared" si="454"/>
        <v>0</v>
      </c>
      <c r="AA2658" s="111">
        <f>IF($D2658=AA$1,SUMIFS($H$3:$H2658,$G$3:$G2658,AA$1,$C$3:$C2658,"Sell"),0)</f>
        <v>0</v>
      </c>
      <c r="AB2658" s="111">
        <f t="shared" si="455"/>
        <v>0</v>
      </c>
      <c r="AC2658" s="111">
        <f>SUMIFS('Deductions and Deposits'!$H:$H,'Deductions and Deposits'!$G:$G,D2658,'Deductions and Deposits'!$F:$F,"&lt;="&amp;B2658)+SUMIFS($F$3:F2658,$D$3:D2658,D2658,$C$3:C2658,"Coin Deposit",$E$3:E2658,"")</f>
        <v>0</v>
      </c>
      <c r="AD2658" s="111">
        <f>SUMIFS('Deductions and Deposits'!$D:$D,'Deductions and Deposits'!$C:$C,D2658)+SUMIFS($F:$F,$D:$D,D2658,$C:$C,"Coin Deduction")</f>
        <v>0</v>
      </c>
      <c r="AE2658" s="111">
        <f>Table5[[#This Row],[Column4]]+Table5[[#This Row],[Column14]]+Table5[[#This Row],[Column19]]+Table5[[#This Row],[Column12]]</f>
        <v>0</v>
      </c>
      <c r="AF2658" s="111">
        <f>Table5[[#This Row],[Column5]]+Table5[[#This Row],[Column13]]+Table5[[#This Row],[Column21]]+Table5[[#This Row],[Column18]]</f>
        <v>0</v>
      </c>
      <c r="AG2658" s="111">
        <f t="shared" si="456"/>
        <v>0</v>
      </c>
      <c r="AH2658" s="111">
        <f t="shared" si="457"/>
        <v>0</v>
      </c>
      <c r="AI2658" s="111">
        <f>Table5[[#This Row],[Column17]]-Table5[[#This Row],[Column20]]</f>
        <v>0</v>
      </c>
      <c r="AJ2658" s="111">
        <f t="shared" si="458"/>
        <v>0</v>
      </c>
      <c r="AK2658" s="111">
        <f t="shared" si="462"/>
        <v>0</v>
      </c>
      <c r="AL2658" s="111">
        <f t="shared" si="459"/>
        <v>0</v>
      </c>
      <c r="AM2658" s="111" t="str">
        <f t="shared" si="460"/>
        <v/>
      </c>
      <c r="AN2658" s="111" t="str">
        <f t="shared" ca="1" si="461"/>
        <v/>
      </c>
    </row>
    <row r="2659" spans="1:40" ht="20.25" customHeight="1" x14ac:dyDescent="0.3">
      <c r="A2659" s="107"/>
      <c r="B2659" s="144"/>
      <c r="C2659" s="119"/>
      <c r="D2659" s="120"/>
      <c r="E2659" s="119"/>
      <c r="F2659" s="119"/>
      <c r="G2659" s="120"/>
      <c r="H2659" s="119"/>
      <c r="I2659" s="109"/>
      <c r="L2659" s="108"/>
      <c r="M2659" s="108"/>
      <c r="N2659" s="108"/>
      <c r="O2659" s="108"/>
      <c r="P2659" s="108"/>
      <c r="Q2659" s="108"/>
      <c r="R2659" s="108"/>
      <c r="S2659" s="108"/>
      <c r="T2659" s="100">
        <f t="shared" si="452"/>
        <v>0</v>
      </c>
      <c r="U2659" s="111"/>
      <c r="V2659" s="111"/>
      <c r="W2659" s="111">
        <f>SUMIFS($F$3:F2659,$D$3:D2659,D2659,$C$3:C2659,"Buy")+SUMIFS($F$3:F2659,$D$3:D2659,D2659,$C$3:C2659,"Coin Deposit",$E$3:E2659,"&lt;&gt;")</f>
        <v>0</v>
      </c>
      <c r="X2659" s="111">
        <f t="shared" si="453"/>
        <v>0</v>
      </c>
      <c r="Y2659" s="111">
        <f>IF($D2659=Y$1,SUMIFS($H$3:$H2659,$G$3:$G2659,Y$1,$C$3:$C2659,"Sell"),0)</f>
        <v>0</v>
      </c>
      <c r="Z2659" s="111">
        <f t="shared" si="454"/>
        <v>0</v>
      </c>
      <c r="AA2659" s="111">
        <f>IF($D2659=AA$1,SUMIFS($H$3:$H2659,$G$3:$G2659,AA$1,$C$3:$C2659,"Sell"),0)</f>
        <v>0</v>
      </c>
      <c r="AB2659" s="111">
        <f t="shared" si="455"/>
        <v>0</v>
      </c>
      <c r="AC2659" s="111">
        <f>SUMIFS('Deductions and Deposits'!$H:$H,'Deductions and Deposits'!$G:$G,D2659,'Deductions and Deposits'!$F:$F,"&lt;="&amp;B2659)+SUMIFS($F$3:F2659,$D$3:D2659,D2659,$C$3:C2659,"Coin Deposit",$E$3:E2659,"")</f>
        <v>0</v>
      </c>
      <c r="AD2659" s="111">
        <f>SUMIFS('Deductions and Deposits'!$D:$D,'Deductions and Deposits'!$C:$C,D2659)+SUMIFS($F:$F,$D:$D,D2659,$C:$C,"Coin Deduction")</f>
        <v>0</v>
      </c>
      <c r="AE2659" s="111">
        <f>Table5[[#This Row],[Column4]]+Table5[[#This Row],[Column14]]+Table5[[#This Row],[Column19]]+Table5[[#This Row],[Column12]]</f>
        <v>0</v>
      </c>
      <c r="AF2659" s="111">
        <f>Table5[[#This Row],[Column5]]+Table5[[#This Row],[Column13]]+Table5[[#This Row],[Column21]]+Table5[[#This Row],[Column18]]</f>
        <v>0</v>
      </c>
      <c r="AG2659" s="111">
        <f t="shared" si="456"/>
        <v>0</v>
      </c>
      <c r="AH2659" s="111">
        <f t="shared" si="457"/>
        <v>0</v>
      </c>
      <c r="AI2659" s="111">
        <f>Table5[[#This Row],[Column17]]-Table5[[#This Row],[Column20]]</f>
        <v>0</v>
      </c>
      <c r="AJ2659" s="111">
        <f t="shared" si="458"/>
        <v>0</v>
      </c>
      <c r="AK2659" s="111">
        <f t="shared" si="462"/>
        <v>0</v>
      </c>
      <c r="AL2659" s="111">
        <f t="shared" si="459"/>
        <v>0</v>
      </c>
      <c r="AM2659" s="111" t="str">
        <f t="shared" si="460"/>
        <v/>
      </c>
      <c r="AN2659" s="111" t="str">
        <f t="shared" ca="1" si="461"/>
        <v/>
      </c>
    </row>
    <row r="2660" spans="1:40" ht="20.25" customHeight="1" x14ac:dyDescent="0.3">
      <c r="A2660" s="107"/>
      <c r="B2660" s="144"/>
      <c r="C2660" s="119"/>
      <c r="D2660" s="120"/>
      <c r="E2660" s="119"/>
      <c r="F2660" s="119"/>
      <c r="G2660" s="120"/>
      <c r="H2660" s="119"/>
      <c r="I2660" s="109"/>
      <c r="L2660" s="108"/>
      <c r="M2660" s="108"/>
      <c r="N2660" s="108"/>
      <c r="O2660" s="108"/>
      <c r="P2660" s="108"/>
      <c r="Q2660" s="108"/>
      <c r="R2660" s="108"/>
      <c r="S2660" s="108"/>
      <c r="T2660" s="100">
        <f t="shared" si="452"/>
        <v>0</v>
      </c>
      <c r="U2660" s="111"/>
      <c r="V2660" s="111"/>
      <c r="W2660" s="111">
        <f>SUMIFS($F$3:F2660,$D$3:D2660,D2660,$C$3:C2660,"Buy")+SUMIFS($F$3:F2660,$D$3:D2660,D2660,$C$3:C2660,"Coin Deposit",$E$3:E2660,"&lt;&gt;")</f>
        <v>0</v>
      </c>
      <c r="X2660" s="111">
        <f t="shared" si="453"/>
        <v>0</v>
      </c>
      <c r="Y2660" s="111">
        <f>IF($D2660=Y$1,SUMIFS($H$3:$H2660,$G$3:$G2660,Y$1,$C$3:$C2660,"Sell"),0)</f>
        <v>0</v>
      </c>
      <c r="Z2660" s="111">
        <f t="shared" si="454"/>
        <v>0</v>
      </c>
      <c r="AA2660" s="111">
        <f>IF($D2660=AA$1,SUMIFS($H$3:$H2660,$G$3:$G2660,AA$1,$C$3:$C2660,"Sell"),0)</f>
        <v>0</v>
      </c>
      <c r="AB2660" s="111">
        <f t="shared" si="455"/>
        <v>0</v>
      </c>
      <c r="AC2660" s="111">
        <f>SUMIFS('Deductions and Deposits'!$H:$H,'Deductions and Deposits'!$G:$G,D2660,'Deductions and Deposits'!$F:$F,"&lt;="&amp;B2660)+SUMIFS($F$3:F2660,$D$3:D2660,D2660,$C$3:C2660,"Coin Deposit",$E$3:E2660,"")</f>
        <v>0</v>
      </c>
      <c r="AD2660" s="111">
        <f>SUMIFS('Deductions and Deposits'!$D:$D,'Deductions and Deposits'!$C:$C,D2660)+SUMIFS($F:$F,$D:$D,D2660,$C:$C,"Coin Deduction")</f>
        <v>0</v>
      </c>
      <c r="AE2660" s="111">
        <f>Table5[[#This Row],[Column4]]+Table5[[#This Row],[Column14]]+Table5[[#This Row],[Column19]]+Table5[[#This Row],[Column12]]</f>
        <v>0</v>
      </c>
      <c r="AF2660" s="111">
        <f>Table5[[#This Row],[Column5]]+Table5[[#This Row],[Column13]]+Table5[[#This Row],[Column21]]+Table5[[#This Row],[Column18]]</f>
        <v>0</v>
      </c>
      <c r="AG2660" s="111">
        <f t="shared" si="456"/>
        <v>0</v>
      </c>
      <c r="AH2660" s="111">
        <f t="shared" si="457"/>
        <v>0</v>
      </c>
      <c r="AI2660" s="111">
        <f>Table5[[#This Row],[Column17]]-Table5[[#This Row],[Column20]]</f>
        <v>0</v>
      </c>
      <c r="AJ2660" s="111">
        <f t="shared" si="458"/>
        <v>0</v>
      </c>
      <c r="AK2660" s="111">
        <f t="shared" si="462"/>
        <v>0</v>
      </c>
      <c r="AL2660" s="111">
        <f t="shared" si="459"/>
        <v>0</v>
      </c>
      <c r="AM2660" s="111" t="str">
        <f t="shared" si="460"/>
        <v/>
      </c>
      <c r="AN2660" s="111" t="str">
        <f t="shared" ca="1" si="461"/>
        <v/>
      </c>
    </row>
    <row r="2661" spans="1:40" ht="20.25" customHeight="1" x14ac:dyDescent="0.3">
      <c r="A2661" s="107"/>
      <c r="B2661" s="144"/>
      <c r="C2661" s="119"/>
      <c r="D2661" s="120"/>
      <c r="E2661" s="119"/>
      <c r="F2661" s="119"/>
      <c r="G2661" s="120"/>
      <c r="H2661" s="119"/>
      <c r="I2661" s="109"/>
      <c r="L2661" s="108"/>
      <c r="M2661" s="108"/>
      <c r="N2661" s="108"/>
      <c r="O2661" s="108"/>
      <c r="P2661" s="108"/>
      <c r="Q2661" s="108"/>
      <c r="R2661" s="108"/>
      <c r="S2661" s="108"/>
      <c r="T2661" s="100">
        <f t="shared" si="452"/>
        <v>0</v>
      </c>
      <c r="U2661" s="111"/>
      <c r="V2661" s="111"/>
      <c r="W2661" s="111">
        <f>SUMIFS($F$3:F2661,$D$3:D2661,D2661,$C$3:C2661,"Buy")+SUMIFS($F$3:F2661,$D$3:D2661,D2661,$C$3:C2661,"Coin Deposit",$E$3:E2661,"&lt;&gt;")</f>
        <v>0</v>
      </c>
      <c r="X2661" s="111">
        <f t="shared" si="453"/>
        <v>0</v>
      </c>
      <c r="Y2661" s="111">
        <f>IF($D2661=Y$1,SUMIFS($H$3:$H2661,$G$3:$G2661,Y$1,$C$3:$C2661,"Sell"),0)</f>
        <v>0</v>
      </c>
      <c r="Z2661" s="111">
        <f t="shared" si="454"/>
        <v>0</v>
      </c>
      <c r="AA2661" s="111">
        <f>IF($D2661=AA$1,SUMIFS($H$3:$H2661,$G$3:$G2661,AA$1,$C$3:$C2661,"Sell"),0)</f>
        <v>0</v>
      </c>
      <c r="AB2661" s="111">
        <f t="shared" si="455"/>
        <v>0</v>
      </c>
      <c r="AC2661" s="111">
        <f>SUMIFS('Deductions and Deposits'!$H:$H,'Deductions and Deposits'!$G:$G,D2661,'Deductions and Deposits'!$F:$F,"&lt;="&amp;B2661)+SUMIFS($F$3:F2661,$D$3:D2661,D2661,$C$3:C2661,"Coin Deposit",$E$3:E2661,"")</f>
        <v>0</v>
      </c>
      <c r="AD2661" s="111">
        <f>SUMIFS('Deductions and Deposits'!$D:$D,'Deductions and Deposits'!$C:$C,D2661)+SUMIFS($F:$F,$D:$D,D2661,$C:$C,"Coin Deduction")</f>
        <v>0</v>
      </c>
      <c r="AE2661" s="111">
        <f>Table5[[#This Row],[Column4]]+Table5[[#This Row],[Column14]]+Table5[[#This Row],[Column19]]+Table5[[#This Row],[Column12]]</f>
        <v>0</v>
      </c>
      <c r="AF2661" s="111">
        <f>Table5[[#This Row],[Column5]]+Table5[[#This Row],[Column13]]+Table5[[#This Row],[Column21]]+Table5[[#This Row],[Column18]]</f>
        <v>0</v>
      </c>
      <c r="AG2661" s="111">
        <f t="shared" si="456"/>
        <v>0</v>
      </c>
      <c r="AH2661" s="111">
        <f t="shared" si="457"/>
        <v>0</v>
      </c>
      <c r="AI2661" s="111">
        <f>Table5[[#This Row],[Column17]]-Table5[[#This Row],[Column20]]</f>
        <v>0</v>
      </c>
      <c r="AJ2661" s="111">
        <f t="shared" si="458"/>
        <v>0</v>
      </c>
      <c r="AK2661" s="111">
        <f t="shared" si="462"/>
        <v>0</v>
      </c>
      <c r="AL2661" s="111">
        <f t="shared" si="459"/>
        <v>0</v>
      </c>
      <c r="AM2661" s="111" t="str">
        <f t="shared" si="460"/>
        <v/>
      </c>
      <c r="AN2661" s="111" t="str">
        <f t="shared" ca="1" si="461"/>
        <v/>
      </c>
    </row>
    <row r="2662" spans="1:40" ht="20.25" customHeight="1" x14ac:dyDescent="0.3">
      <c r="A2662" s="107"/>
      <c r="B2662" s="144"/>
      <c r="C2662" s="119"/>
      <c r="D2662" s="120"/>
      <c r="E2662" s="119"/>
      <c r="F2662" s="119"/>
      <c r="G2662" s="120"/>
      <c r="H2662" s="119"/>
      <c r="I2662" s="109"/>
      <c r="L2662" s="108"/>
      <c r="M2662" s="108"/>
      <c r="N2662" s="108"/>
      <c r="O2662" s="108"/>
      <c r="P2662" s="108"/>
      <c r="Q2662" s="108"/>
      <c r="R2662" s="108"/>
      <c r="S2662" s="108"/>
      <c r="T2662" s="100">
        <f t="shared" si="452"/>
        <v>0</v>
      </c>
      <c r="U2662" s="111"/>
      <c r="V2662" s="111"/>
      <c r="W2662" s="111">
        <f>SUMIFS($F$3:F2662,$D$3:D2662,D2662,$C$3:C2662,"Buy")+SUMIFS($F$3:F2662,$D$3:D2662,D2662,$C$3:C2662,"Coin Deposit",$E$3:E2662,"&lt;&gt;")</f>
        <v>0</v>
      </c>
      <c r="X2662" s="111">
        <f t="shared" si="453"/>
        <v>0</v>
      </c>
      <c r="Y2662" s="111">
        <f>IF($D2662=Y$1,SUMIFS($H$3:$H2662,$G$3:$G2662,Y$1,$C$3:$C2662,"Sell"),0)</f>
        <v>0</v>
      </c>
      <c r="Z2662" s="111">
        <f t="shared" si="454"/>
        <v>0</v>
      </c>
      <c r="AA2662" s="111">
        <f>IF($D2662=AA$1,SUMIFS($H$3:$H2662,$G$3:$G2662,AA$1,$C$3:$C2662,"Sell"),0)</f>
        <v>0</v>
      </c>
      <c r="AB2662" s="111">
        <f t="shared" si="455"/>
        <v>0</v>
      </c>
      <c r="AC2662" s="111">
        <f>SUMIFS('Deductions and Deposits'!$H:$H,'Deductions and Deposits'!$G:$G,D2662,'Deductions and Deposits'!$F:$F,"&lt;="&amp;B2662)+SUMIFS($F$3:F2662,$D$3:D2662,D2662,$C$3:C2662,"Coin Deposit",$E$3:E2662,"")</f>
        <v>0</v>
      </c>
      <c r="AD2662" s="111">
        <f>SUMIFS('Deductions and Deposits'!$D:$D,'Deductions and Deposits'!$C:$C,D2662)+SUMIFS($F:$F,$D:$D,D2662,$C:$C,"Coin Deduction")</f>
        <v>0</v>
      </c>
      <c r="AE2662" s="111">
        <f>Table5[[#This Row],[Column4]]+Table5[[#This Row],[Column14]]+Table5[[#This Row],[Column19]]+Table5[[#This Row],[Column12]]</f>
        <v>0</v>
      </c>
      <c r="AF2662" s="111">
        <f>Table5[[#This Row],[Column5]]+Table5[[#This Row],[Column13]]+Table5[[#This Row],[Column21]]+Table5[[#This Row],[Column18]]</f>
        <v>0</v>
      </c>
      <c r="AG2662" s="111">
        <f t="shared" si="456"/>
        <v>0</v>
      </c>
      <c r="AH2662" s="111">
        <f t="shared" si="457"/>
        <v>0</v>
      </c>
      <c r="AI2662" s="111">
        <f>Table5[[#This Row],[Column17]]-Table5[[#This Row],[Column20]]</f>
        <v>0</v>
      </c>
      <c r="AJ2662" s="111">
        <f t="shared" si="458"/>
        <v>0</v>
      </c>
      <c r="AK2662" s="111">
        <f t="shared" si="462"/>
        <v>0</v>
      </c>
      <c r="AL2662" s="111">
        <f t="shared" si="459"/>
        <v>0</v>
      </c>
      <c r="AM2662" s="111" t="str">
        <f t="shared" si="460"/>
        <v/>
      </c>
      <c r="AN2662" s="111" t="str">
        <f t="shared" ca="1" si="461"/>
        <v/>
      </c>
    </row>
    <row r="2663" spans="1:40" ht="20.25" customHeight="1" x14ac:dyDescent="0.3">
      <c r="A2663" s="107"/>
      <c r="B2663" s="144"/>
      <c r="C2663" s="119"/>
      <c r="D2663" s="120"/>
      <c r="E2663" s="119"/>
      <c r="F2663" s="119"/>
      <c r="G2663" s="120"/>
      <c r="H2663" s="119"/>
      <c r="I2663" s="109"/>
      <c r="L2663" s="108"/>
      <c r="M2663" s="108"/>
      <c r="N2663" s="108"/>
      <c r="O2663" s="108"/>
      <c r="P2663" s="108"/>
      <c r="Q2663" s="108"/>
      <c r="R2663" s="108"/>
      <c r="S2663" s="108"/>
      <c r="T2663" s="100">
        <f t="shared" si="452"/>
        <v>0</v>
      </c>
      <c r="U2663" s="111"/>
      <c r="V2663" s="111"/>
      <c r="W2663" s="111">
        <f>SUMIFS($F$3:F2663,$D$3:D2663,D2663,$C$3:C2663,"Buy")+SUMIFS($F$3:F2663,$D$3:D2663,D2663,$C$3:C2663,"Coin Deposit",$E$3:E2663,"&lt;&gt;")</f>
        <v>0</v>
      </c>
      <c r="X2663" s="111">
        <f t="shared" si="453"/>
        <v>0</v>
      </c>
      <c r="Y2663" s="111">
        <f>IF($D2663=Y$1,SUMIFS($H$3:$H2663,$G$3:$G2663,Y$1,$C$3:$C2663,"Sell"),0)</f>
        <v>0</v>
      </c>
      <c r="Z2663" s="111">
        <f t="shared" si="454"/>
        <v>0</v>
      </c>
      <c r="AA2663" s="111">
        <f>IF($D2663=AA$1,SUMIFS($H$3:$H2663,$G$3:$G2663,AA$1,$C$3:$C2663,"Sell"),0)</f>
        <v>0</v>
      </c>
      <c r="AB2663" s="111">
        <f t="shared" si="455"/>
        <v>0</v>
      </c>
      <c r="AC2663" s="111">
        <f>SUMIFS('Deductions and Deposits'!$H:$H,'Deductions and Deposits'!$G:$G,D2663,'Deductions and Deposits'!$F:$F,"&lt;="&amp;B2663)+SUMIFS($F$3:F2663,$D$3:D2663,D2663,$C$3:C2663,"Coin Deposit",$E$3:E2663,"")</f>
        <v>0</v>
      </c>
      <c r="AD2663" s="111">
        <f>SUMIFS('Deductions and Deposits'!$D:$D,'Deductions and Deposits'!$C:$C,D2663)+SUMIFS($F:$F,$D:$D,D2663,$C:$C,"Coin Deduction")</f>
        <v>0</v>
      </c>
      <c r="AE2663" s="111">
        <f>Table5[[#This Row],[Column4]]+Table5[[#This Row],[Column14]]+Table5[[#This Row],[Column19]]+Table5[[#This Row],[Column12]]</f>
        <v>0</v>
      </c>
      <c r="AF2663" s="111">
        <f>Table5[[#This Row],[Column5]]+Table5[[#This Row],[Column13]]+Table5[[#This Row],[Column21]]+Table5[[#This Row],[Column18]]</f>
        <v>0</v>
      </c>
      <c r="AG2663" s="111">
        <f t="shared" si="456"/>
        <v>0</v>
      </c>
      <c r="AH2663" s="111">
        <f t="shared" si="457"/>
        <v>0</v>
      </c>
      <c r="AI2663" s="111">
        <f>Table5[[#This Row],[Column17]]-Table5[[#This Row],[Column20]]</f>
        <v>0</v>
      </c>
      <c r="AJ2663" s="111">
        <f t="shared" si="458"/>
        <v>0</v>
      </c>
      <c r="AK2663" s="111">
        <f t="shared" si="462"/>
        <v>0</v>
      </c>
      <c r="AL2663" s="111">
        <f t="shared" si="459"/>
        <v>0</v>
      </c>
      <c r="AM2663" s="111" t="str">
        <f t="shared" si="460"/>
        <v/>
      </c>
      <c r="AN2663" s="111" t="str">
        <f t="shared" ca="1" si="461"/>
        <v/>
      </c>
    </row>
    <row r="2664" spans="1:40" ht="20.25" customHeight="1" x14ac:dyDescent="0.3">
      <c r="A2664" s="107"/>
      <c r="B2664" s="144"/>
      <c r="C2664" s="119"/>
      <c r="D2664" s="120"/>
      <c r="E2664" s="119"/>
      <c r="F2664" s="119"/>
      <c r="G2664" s="120"/>
      <c r="H2664" s="119"/>
      <c r="I2664" s="109"/>
      <c r="L2664" s="108"/>
      <c r="M2664" s="108"/>
      <c r="N2664" s="108"/>
      <c r="O2664" s="108"/>
      <c r="P2664" s="108"/>
      <c r="Q2664" s="108"/>
      <c r="R2664" s="108"/>
      <c r="S2664" s="108"/>
      <c r="T2664" s="100">
        <f t="shared" si="452"/>
        <v>0</v>
      </c>
      <c r="U2664" s="111"/>
      <c r="V2664" s="111"/>
      <c r="W2664" s="111">
        <f>SUMIFS($F$3:F2664,$D$3:D2664,D2664,$C$3:C2664,"Buy")+SUMIFS($F$3:F2664,$D$3:D2664,D2664,$C$3:C2664,"Coin Deposit",$E$3:E2664,"&lt;&gt;")</f>
        <v>0</v>
      </c>
      <c r="X2664" s="111">
        <f t="shared" si="453"/>
        <v>0</v>
      </c>
      <c r="Y2664" s="111">
        <f>IF($D2664=Y$1,SUMIFS($H$3:$H2664,$G$3:$G2664,Y$1,$C$3:$C2664,"Sell"),0)</f>
        <v>0</v>
      </c>
      <c r="Z2664" s="111">
        <f t="shared" si="454"/>
        <v>0</v>
      </c>
      <c r="AA2664" s="111">
        <f>IF($D2664=AA$1,SUMIFS($H$3:$H2664,$G$3:$G2664,AA$1,$C$3:$C2664,"Sell"),0)</f>
        <v>0</v>
      </c>
      <c r="AB2664" s="111">
        <f t="shared" si="455"/>
        <v>0</v>
      </c>
      <c r="AC2664" s="111">
        <f>SUMIFS('Deductions and Deposits'!$H:$H,'Deductions and Deposits'!$G:$G,D2664,'Deductions and Deposits'!$F:$F,"&lt;="&amp;B2664)+SUMIFS($F$3:F2664,$D$3:D2664,D2664,$C$3:C2664,"Coin Deposit",$E$3:E2664,"")</f>
        <v>0</v>
      </c>
      <c r="AD2664" s="111">
        <f>SUMIFS('Deductions and Deposits'!$D:$D,'Deductions and Deposits'!$C:$C,D2664)+SUMIFS($F:$F,$D:$D,D2664,$C:$C,"Coin Deduction")</f>
        <v>0</v>
      </c>
      <c r="AE2664" s="111">
        <f>Table5[[#This Row],[Column4]]+Table5[[#This Row],[Column14]]+Table5[[#This Row],[Column19]]+Table5[[#This Row],[Column12]]</f>
        <v>0</v>
      </c>
      <c r="AF2664" s="111">
        <f>Table5[[#This Row],[Column5]]+Table5[[#This Row],[Column13]]+Table5[[#This Row],[Column21]]+Table5[[#This Row],[Column18]]</f>
        <v>0</v>
      </c>
      <c r="AG2664" s="111">
        <f t="shared" si="456"/>
        <v>0</v>
      </c>
      <c r="AH2664" s="111">
        <f t="shared" si="457"/>
        <v>0</v>
      </c>
      <c r="AI2664" s="111">
        <f>Table5[[#This Row],[Column17]]-Table5[[#This Row],[Column20]]</f>
        <v>0</v>
      </c>
      <c r="AJ2664" s="111">
        <f t="shared" si="458"/>
        <v>0</v>
      </c>
      <c r="AK2664" s="111">
        <f t="shared" si="462"/>
        <v>0</v>
      </c>
      <c r="AL2664" s="111">
        <f t="shared" si="459"/>
        <v>0</v>
      </c>
      <c r="AM2664" s="111" t="str">
        <f t="shared" si="460"/>
        <v/>
      </c>
      <c r="AN2664" s="111" t="str">
        <f t="shared" ca="1" si="461"/>
        <v/>
      </c>
    </row>
    <row r="2665" spans="1:40" ht="20.25" customHeight="1" x14ac:dyDescent="0.3">
      <c r="A2665" s="107"/>
      <c r="B2665" s="144"/>
      <c r="C2665" s="119"/>
      <c r="D2665" s="120"/>
      <c r="E2665" s="119"/>
      <c r="F2665" s="119"/>
      <c r="G2665" s="120"/>
      <c r="H2665" s="119"/>
      <c r="I2665" s="109"/>
      <c r="L2665" s="108"/>
      <c r="M2665" s="108"/>
      <c r="N2665" s="108"/>
      <c r="O2665" s="108"/>
      <c r="P2665" s="108"/>
      <c r="Q2665" s="108"/>
      <c r="R2665" s="108"/>
      <c r="S2665" s="108"/>
      <c r="T2665" s="100">
        <f t="shared" si="452"/>
        <v>0</v>
      </c>
      <c r="U2665" s="111"/>
      <c r="V2665" s="111"/>
      <c r="W2665" s="111">
        <f>SUMIFS($F$3:F2665,$D$3:D2665,D2665,$C$3:C2665,"Buy")+SUMIFS($F$3:F2665,$D$3:D2665,D2665,$C$3:C2665,"Coin Deposit",$E$3:E2665,"&lt;&gt;")</f>
        <v>0</v>
      </c>
      <c r="X2665" s="111">
        <f t="shared" si="453"/>
        <v>0</v>
      </c>
      <c r="Y2665" s="111">
        <f>IF($D2665=Y$1,SUMIFS($H$3:$H2665,$G$3:$G2665,Y$1,$C$3:$C2665,"Sell"),0)</f>
        <v>0</v>
      </c>
      <c r="Z2665" s="111">
        <f t="shared" si="454"/>
        <v>0</v>
      </c>
      <c r="AA2665" s="111">
        <f>IF($D2665=AA$1,SUMIFS($H$3:$H2665,$G$3:$G2665,AA$1,$C$3:$C2665,"Sell"),0)</f>
        <v>0</v>
      </c>
      <c r="AB2665" s="111">
        <f t="shared" si="455"/>
        <v>0</v>
      </c>
      <c r="AC2665" s="111">
        <f>SUMIFS('Deductions and Deposits'!$H:$H,'Deductions and Deposits'!$G:$G,D2665,'Deductions and Deposits'!$F:$F,"&lt;="&amp;B2665)+SUMIFS($F$3:F2665,$D$3:D2665,D2665,$C$3:C2665,"Coin Deposit",$E$3:E2665,"")</f>
        <v>0</v>
      </c>
      <c r="AD2665" s="111">
        <f>SUMIFS('Deductions and Deposits'!$D:$D,'Deductions and Deposits'!$C:$C,D2665)+SUMIFS($F:$F,$D:$D,D2665,$C:$C,"Coin Deduction")</f>
        <v>0</v>
      </c>
      <c r="AE2665" s="111">
        <f>Table5[[#This Row],[Column4]]+Table5[[#This Row],[Column14]]+Table5[[#This Row],[Column19]]+Table5[[#This Row],[Column12]]</f>
        <v>0</v>
      </c>
      <c r="AF2665" s="111">
        <f>Table5[[#This Row],[Column5]]+Table5[[#This Row],[Column13]]+Table5[[#This Row],[Column21]]+Table5[[#This Row],[Column18]]</f>
        <v>0</v>
      </c>
      <c r="AG2665" s="111">
        <f t="shared" si="456"/>
        <v>0</v>
      </c>
      <c r="AH2665" s="111">
        <f t="shared" si="457"/>
        <v>0</v>
      </c>
      <c r="AI2665" s="111">
        <f>Table5[[#This Row],[Column17]]-Table5[[#This Row],[Column20]]</f>
        <v>0</v>
      </c>
      <c r="AJ2665" s="111">
        <f t="shared" si="458"/>
        <v>0</v>
      </c>
      <c r="AK2665" s="111">
        <f t="shared" si="462"/>
        <v>0</v>
      </c>
      <c r="AL2665" s="111">
        <f t="shared" si="459"/>
        <v>0</v>
      </c>
      <c r="AM2665" s="111" t="str">
        <f t="shared" si="460"/>
        <v/>
      </c>
      <c r="AN2665" s="111" t="str">
        <f t="shared" ca="1" si="461"/>
        <v/>
      </c>
    </row>
    <row r="2666" spans="1:40" ht="20.25" customHeight="1" x14ac:dyDescent="0.3">
      <c r="A2666" s="107"/>
      <c r="B2666" s="144"/>
      <c r="C2666" s="119"/>
      <c r="D2666" s="120"/>
      <c r="E2666" s="119"/>
      <c r="F2666" s="119"/>
      <c r="G2666" s="120"/>
      <c r="H2666" s="119"/>
      <c r="I2666" s="109"/>
      <c r="L2666" s="108"/>
      <c r="M2666" s="108"/>
      <c r="N2666" s="108"/>
      <c r="O2666" s="108"/>
      <c r="P2666" s="108"/>
      <c r="Q2666" s="108"/>
      <c r="R2666" s="108"/>
      <c r="S2666" s="108"/>
      <c r="T2666" s="100">
        <f t="shared" si="452"/>
        <v>0</v>
      </c>
      <c r="U2666" s="111"/>
      <c r="V2666" s="111"/>
      <c r="W2666" s="111">
        <f>SUMIFS($F$3:F2666,$D$3:D2666,D2666,$C$3:C2666,"Buy")+SUMIFS($F$3:F2666,$D$3:D2666,D2666,$C$3:C2666,"Coin Deposit",$E$3:E2666,"&lt;&gt;")</f>
        <v>0</v>
      </c>
      <c r="X2666" s="111">
        <f t="shared" si="453"/>
        <v>0</v>
      </c>
      <c r="Y2666" s="111">
        <f>IF($D2666=Y$1,SUMIFS($H$3:$H2666,$G$3:$G2666,Y$1,$C$3:$C2666,"Sell"),0)</f>
        <v>0</v>
      </c>
      <c r="Z2666" s="111">
        <f t="shared" si="454"/>
        <v>0</v>
      </c>
      <c r="AA2666" s="111">
        <f>IF($D2666=AA$1,SUMIFS($H$3:$H2666,$G$3:$G2666,AA$1,$C$3:$C2666,"Sell"),0)</f>
        <v>0</v>
      </c>
      <c r="AB2666" s="111">
        <f t="shared" si="455"/>
        <v>0</v>
      </c>
      <c r="AC2666" s="111">
        <f>SUMIFS('Deductions and Deposits'!$H:$H,'Deductions and Deposits'!$G:$G,D2666,'Deductions and Deposits'!$F:$F,"&lt;="&amp;B2666)+SUMIFS($F$3:F2666,$D$3:D2666,D2666,$C$3:C2666,"Coin Deposit",$E$3:E2666,"")</f>
        <v>0</v>
      </c>
      <c r="AD2666" s="111">
        <f>SUMIFS('Deductions and Deposits'!$D:$D,'Deductions and Deposits'!$C:$C,D2666)+SUMIFS($F:$F,$D:$D,D2666,$C:$C,"Coin Deduction")</f>
        <v>0</v>
      </c>
      <c r="AE2666" s="111">
        <f>Table5[[#This Row],[Column4]]+Table5[[#This Row],[Column14]]+Table5[[#This Row],[Column19]]+Table5[[#This Row],[Column12]]</f>
        <v>0</v>
      </c>
      <c r="AF2666" s="111">
        <f>Table5[[#This Row],[Column5]]+Table5[[#This Row],[Column13]]+Table5[[#This Row],[Column21]]+Table5[[#This Row],[Column18]]</f>
        <v>0</v>
      </c>
      <c r="AG2666" s="111">
        <f t="shared" si="456"/>
        <v>0</v>
      </c>
      <c r="AH2666" s="111">
        <f t="shared" si="457"/>
        <v>0</v>
      </c>
      <c r="AI2666" s="111">
        <f>Table5[[#This Row],[Column17]]-Table5[[#This Row],[Column20]]</f>
        <v>0</v>
      </c>
      <c r="AJ2666" s="111">
        <f t="shared" si="458"/>
        <v>0</v>
      </c>
      <c r="AK2666" s="111">
        <f t="shared" si="462"/>
        <v>0</v>
      </c>
      <c r="AL2666" s="111">
        <f t="shared" si="459"/>
        <v>0</v>
      </c>
      <c r="AM2666" s="111" t="str">
        <f t="shared" si="460"/>
        <v/>
      </c>
      <c r="AN2666" s="111" t="str">
        <f t="shared" ca="1" si="461"/>
        <v/>
      </c>
    </row>
    <row r="2667" spans="1:40" ht="20.25" customHeight="1" x14ac:dyDescent="0.3">
      <c r="A2667" s="107"/>
      <c r="B2667" s="144"/>
      <c r="C2667" s="119"/>
      <c r="D2667" s="120"/>
      <c r="E2667" s="119"/>
      <c r="F2667" s="119"/>
      <c r="G2667" s="120"/>
      <c r="H2667" s="119"/>
      <c r="I2667" s="109"/>
      <c r="L2667" s="108"/>
      <c r="M2667" s="108"/>
      <c r="N2667" s="108"/>
      <c r="O2667" s="108"/>
      <c r="P2667" s="108"/>
      <c r="Q2667" s="108"/>
      <c r="R2667" s="108"/>
      <c r="S2667" s="108"/>
      <c r="T2667" s="100">
        <f t="shared" si="452"/>
        <v>0</v>
      </c>
      <c r="U2667" s="111"/>
      <c r="V2667" s="111"/>
      <c r="W2667" s="111">
        <f>SUMIFS($F$3:F2667,$D$3:D2667,D2667,$C$3:C2667,"Buy")+SUMIFS($F$3:F2667,$D$3:D2667,D2667,$C$3:C2667,"Coin Deposit",$E$3:E2667,"&lt;&gt;")</f>
        <v>0</v>
      </c>
      <c r="X2667" s="111">
        <f t="shared" si="453"/>
        <v>0</v>
      </c>
      <c r="Y2667" s="111">
        <f>IF($D2667=Y$1,SUMIFS($H$3:$H2667,$G$3:$G2667,Y$1,$C$3:$C2667,"Sell"),0)</f>
        <v>0</v>
      </c>
      <c r="Z2667" s="111">
        <f t="shared" si="454"/>
        <v>0</v>
      </c>
      <c r="AA2667" s="111">
        <f>IF($D2667=AA$1,SUMIFS($H$3:$H2667,$G$3:$G2667,AA$1,$C$3:$C2667,"Sell"),0)</f>
        <v>0</v>
      </c>
      <c r="AB2667" s="111">
        <f t="shared" si="455"/>
        <v>0</v>
      </c>
      <c r="AC2667" s="111">
        <f>SUMIFS('Deductions and Deposits'!$H:$H,'Deductions and Deposits'!$G:$G,D2667,'Deductions and Deposits'!$F:$F,"&lt;="&amp;B2667)+SUMIFS($F$3:F2667,$D$3:D2667,D2667,$C$3:C2667,"Coin Deposit",$E$3:E2667,"")</f>
        <v>0</v>
      </c>
      <c r="AD2667" s="111">
        <f>SUMIFS('Deductions and Deposits'!$D:$D,'Deductions and Deposits'!$C:$C,D2667)+SUMIFS($F:$F,$D:$D,D2667,$C:$C,"Coin Deduction")</f>
        <v>0</v>
      </c>
      <c r="AE2667" s="111">
        <f>Table5[[#This Row],[Column4]]+Table5[[#This Row],[Column14]]+Table5[[#This Row],[Column19]]+Table5[[#This Row],[Column12]]</f>
        <v>0</v>
      </c>
      <c r="AF2667" s="111">
        <f>Table5[[#This Row],[Column5]]+Table5[[#This Row],[Column13]]+Table5[[#This Row],[Column21]]+Table5[[#This Row],[Column18]]</f>
        <v>0</v>
      </c>
      <c r="AG2667" s="111">
        <f t="shared" si="456"/>
        <v>0</v>
      </c>
      <c r="AH2667" s="111">
        <f t="shared" si="457"/>
        <v>0</v>
      </c>
      <c r="AI2667" s="111">
        <f>Table5[[#This Row],[Column17]]-Table5[[#This Row],[Column20]]</f>
        <v>0</v>
      </c>
      <c r="AJ2667" s="111">
        <f t="shared" si="458"/>
        <v>0</v>
      </c>
      <c r="AK2667" s="111">
        <f t="shared" si="462"/>
        <v>0</v>
      </c>
      <c r="AL2667" s="111">
        <f t="shared" si="459"/>
        <v>0</v>
      </c>
      <c r="AM2667" s="111" t="str">
        <f t="shared" si="460"/>
        <v/>
      </c>
      <c r="AN2667" s="111" t="str">
        <f t="shared" ca="1" si="461"/>
        <v/>
      </c>
    </row>
    <row r="2668" spans="1:40" ht="20.25" customHeight="1" x14ac:dyDescent="0.3">
      <c r="A2668" s="107"/>
      <c r="B2668" s="144"/>
      <c r="C2668" s="119"/>
      <c r="D2668" s="120"/>
      <c r="E2668" s="119"/>
      <c r="F2668" s="119"/>
      <c r="G2668" s="120"/>
      <c r="H2668" s="119"/>
      <c r="I2668" s="109"/>
      <c r="L2668" s="108"/>
      <c r="M2668" s="108"/>
      <c r="N2668" s="108"/>
      <c r="O2668" s="108"/>
      <c r="P2668" s="108"/>
      <c r="Q2668" s="108"/>
      <c r="R2668" s="108"/>
      <c r="S2668" s="108"/>
      <c r="T2668" s="100">
        <f t="shared" si="452"/>
        <v>0</v>
      </c>
      <c r="U2668" s="111"/>
      <c r="V2668" s="111"/>
      <c r="W2668" s="111">
        <f>SUMIFS($F$3:F2668,$D$3:D2668,D2668,$C$3:C2668,"Buy")+SUMIFS($F$3:F2668,$D$3:D2668,D2668,$C$3:C2668,"Coin Deposit",$E$3:E2668,"&lt;&gt;")</f>
        <v>0</v>
      </c>
      <c r="X2668" s="111">
        <f t="shared" si="453"/>
        <v>0</v>
      </c>
      <c r="Y2668" s="111">
        <f>IF($D2668=Y$1,SUMIFS($H$3:$H2668,$G$3:$G2668,Y$1,$C$3:$C2668,"Sell"),0)</f>
        <v>0</v>
      </c>
      <c r="Z2668" s="111">
        <f t="shared" si="454"/>
        <v>0</v>
      </c>
      <c r="AA2668" s="111">
        <f>IF($D2668=AA$1,SUMIFS($H$3:$H2668,$G$3:$G2668,AA$1,$C$3:$C2668,"Sell"),0)</f>
        <v>0</v>
      </c>
      <c r="AB2668" s="111">
        <f t="shared" si="455"/>
        <v>0</v>
      </c>
      <c r="AC2668" s="111">
        <f>SUMIFS('Deductions and Deposits'!$H:$H,'Deductions and Deposits'!$G:$G,D2668,'Deductions and Deposits'!$F:$F,"&lt;="&amp;B2668)+SUMIFS($F$3:F2668,$D$3:D2668,D2668,$C$3:C2668,"Coin Deposit",$E$3:E2668,"")</f>
        <v>0</v>
      </c>
      <c r="AD2668" s="111">
        <f>SUMIFS('Deductions and Deposits'!$D:$D,'Deductions and Deposits'!$C:$C,D2668)+SUMIFS($F:$F,$D:$D,D2668,$C:$C,"Coin Deduction")</f>
        <v>0</v>
      </c>
      <c r="AE2668" s="111">
        <f>Table5[[#This Row],[Column4]]+Table5[[#This Row],[Column14]]+Table5[[#This Row],[Column19]]+Table5[[#This Row],[Column12]]</f>
        <v>0</v>
      </c>
      <c r="AF2668" s="111">
        <f>Table5[[#This Row],[Column5]]+Table5[[#This Row],[Column13]]+Table5[[#This Row],[Column21]]+Table5[[#This Row],[Column18]]</f>
        <v>0</v>
      </c>
      <c r="AG2668" s="111">
        <f t="shared" si="456"/>
        <v>0</v>
      </c>
      <c r="AH2668" s="111">
        <f t="shared" si="457"/>
        <v>0</v>
      </c>
      <c r="AI2668" s="111">
        <f>Table5[[#This Row],[Column17]]-Table5[[#This Row],[Column20]]</f>
        <v>0</v>
      </c>
      <c r="AJ2668" s="111">
        <f t="shared" si="458"/>
        <v>0</v>
      </c>
      <c r="AK2668" s="111">
        <f t="shared" si="462"/>
        <v>0</v>
      </c>
      <c r="AL2668" s="111">
        <f t="shared" si="459"/>
        <v>0</v>
      </c>
      <c r="AM2668" s="111" t="str">
        <f t="shared" si="460"/>
        <v/>
      </c>
      <c r="AN2668" s="111" t="str">
        <f t="shared" ca="1" si="461"/>
        <v/>
      </c>
    </row>
    <row r="2669" spans="1:40" ht="20.25" customHeight="1" x14ac:dyDescent="0.3">
      <c r="A2669" s="107"/>
      <c r="B2669" s="144"/>
      <c r="C2669" s="119"/>
      <c r="D2669" s="120"/>
      <c r="E2669" s="119"/>
      <c r="F2669" s="119"/>
      <c r="G2669" s="120"/>
      <c r="H2669" s="119"/>
      <c r="I2669" s="109"/>
      <c r="L2669" s="108"/>
      <c r="M2669" s="108"/>
      <c r="N2669" s="108"/>
      <c r="O2669" s="108"/>
      <c r="P2669" s="108"/>
      <c r="Q2669" s="108"/>
      <c r="R2669" s="108"/>
      <c r="S2669" s="108"/>
      <c r="T2669" s="100">
        <f t="shared" si="452"/>
        <v>0</v>
      </c>
      <c r="U2669" s="111"/>
      <c r="V2669" s="111"/>
      <c r="W2669" s="111">
        <f>SUMIFS($F$3:F2669,$D$3:D2669,D2669,$C$3:C2669,"Buy")+SUMIFS($F$3:F2669,$D$3:D2669,D2669,$C$3:C2669,"Coin Deposit",$E$3:E2669,"&lt;&gt;")</f>
        <v>0</v>
      </c>
      <c r="X2669" s="111">
        <f t="shared" si="453"/>
        <v>0</v>
      </c>
      <c r="Y2669" s="111">
        <f>IF($D2669=Y$1,SUMIFS($H$3:$H2669,$G$3:$G2669,Y$1,$C$3:$C2669,"Sell"),0)</f>
        <v>0</v>
      </c>
      <c r="Z2669" s="111">
        <f t="shared" si="454"/>
        <v>0</v>
      </c>
      <c r="AA2669" s="111">
        <f>IF($D2669=AA$1,SUMIFS($H$3:$H2669,$G$3:$G2669,AA$1,$C$3:$C2669,"Sell"),0)</f>
        <v>0</v>
      </c>
      <c r="AB2669" s="111">
        <f t="shared" si="455"/>
        <v>0</v>
      </c>
      <c r="AC2669" s="111">
        <f>SUMIFS('Deductions and Deposits'!$H:$H,'Deductions and Deposits'!$G:$G,D2669,'Deductions and Deposits'!$F:$F,"&lt;="&amp;B2669)+SUMIFS($F$3:F2669,$D$3:D2669,D2669,$C$3:C2669,"Coin Deposit",$E$3:E2669,"")</f>
        <v>0</v>
      </c>
      <c r="AD2669" s="111">
        <f>SUMIFS('Deductions and Deposits'!$D:$D,'Deductions and Deposits'!$C:$C,D2669)+SUMIFS($F:$F,$D:$D,D2669,$C:$C,"Coin Deduction")</f>
        <v>0</v>
      </c>
      <c r="AE2669" s="111">
        <f>Table5[[#This Row],[Column4]]+Table5[[#This Row],[Column14]]+Table5[[#This Row],[Column19]]+Table5[[#This Row],[Column12]]</f>
        <v>0</v>
      </c>
      <c r="AF2669" s="111">
        <f>Table5[[#This Row],[Column5]]+Table5[[#This Row],[Column13]]+Table5[[#This Row],[Column21]]+Table5[[#This Row],[Column18]]</f>
        <v>0</v>
      </c>
      <c r="AG2669" s="111">
        <f t="shared" si="456"/>
        <v>0</v>
      </c>
      <c r="AH2669" s="111">
        <f t="shared" si="457"/>
        <v>0</v>
      </c>
      <c r="AI2669" s="111">
        <f>Table5[[#This Row],[Column17]]-Table5[[#This Row],[Column20]]</f>
        <v>0</v>
      </c>
      <c r="AJ2669" s="111">
        <f t="shared" si="458"/>
        <v>0</v>
      </c>
      <c r="AK2669" s="111">
        <f t="shared" si="462"/>
        <v>0</v>
      </c>
      <c r="AL2669" s="111">
        <f t="shared" si="459"/>
        <v>0</v>
      </c>
      <c r="AM2669" s="111" t="str">
        <f t="shared" si="460"/>
        <v/>
      </c>
      <c r="AN2669" s="111" t="str">
        <f t="shared" ca="1" si="461"/>
        <v/>
      </c>
    </row>
    <row r="2670" spans="1:40" ht="20.25" customHeight="1" x14ac:dyDescent="0.3">
      <c r="A2670" s="107"/>
      <c r="B2670" s="144"/>
      <c r="C2670" s="119"/>
      <c r="D2670" s="120"/>
      <c r="E2670" s="119"/>
      <c r="F2670" s="119"/>
      <c r="G2670" s="120"/>
      <c r="H2670" s="119"/>
      <c r="I2670" s="109"/>
      <c r="L2670" s="108"/>
      <c r="M2670" s="108"/>
      <c r="N2670" s="108"/>
      <c r="O2670" s="108"/>
      <c r="P2670" s="108"/>
      <c r="Q2670" s="108"/>
      <c r="R2670" s="108"/>
      <c r="S2670" s="108"/>
      <c r="T2670" s="100">
        <f t="shared" si="452"/>
        <v>0</v>
      </c>
      <c r="U2670" s="111"/>
      <c r="V2670" s="111"/>
      <c r="W2670" s="111">
        <f>SUMIFS($F$3:F2670,$D$3:D2670,D2670,$C$3:C2670,"Buy")+SUMIFS($F$3:F2670,$D$3:D2670,D2670,$C$3:C2670,"Coin Deposit",$E$3:E2670,"&lt;&gt;")</f>
        <v>0</v>
      </c>
      <c r="X2670" s="111">
        <f t="shared" si="453"/>
        <v>0</v>
      </c>
      <c r="Y2670" s="111">
        <f>IF($D2670=Y$1,SUMIFS($H$3:$H2670,$G$3:$G2670,Y$1,$C$3:$C2670,"Sell"),0)</f>
        <v>0</v>
      </c>
      <c r="Z2670" s="111">
        <f t="shared" si="454"/>
        <v>0</v>
      </c>
      <c r="AA2670" s="111">
        <f>IF($D2670=AA$1,SUMIFS($H$3:$H2670,$G$3:$G2670,AA$1,$C$3:$C2670,"Sell"),0)</f>
        <v>0</v>
      </c>
      <c r="AB2670" s="111">
        <f t="shared" si="455"/>
        <v>0</v>
      </c>
      <c r="AC2670" s="111">
        <f>SUMIFS('Deductions and Deposits'!$H:$H,'Deductions and Deposits'!$G:$G,D2670,'Deductions and Deposits'!$F:$F,"&lt;="&amp;B2670)+SUMIFS($F$3:F2670,$D$3:D2670,D2670,$C$3:C2670,"Coin Deposit",$E$3:E2670,"")</f>
        <v>0</v>
      </c>
      <c r="AD2670" s="111">
        <f>SUMIFS('Deductions and Deposits'!$D:$D,'Deductions and Deposits'!$C:$C,D2670)+SUMIFS($F:$F,$D:$D,D2670,$C:$C,"Coin Deduction")</f>
        <v>0</v>
      </c>
      <c r="AE2670" s="111">
        <f>Table5[[#This Row],[Column4]]+Table5[[#This Row],[Column14]]+Table5[[#This Row],[Column19]]+Table5[[#This Row],[Column12]]</f>
        <v>0</v>
      </c>
      <c r="AF2670" s="111">
        <f>Table5[[#This Row],[Column5]]+Table5[[#This Row],[Column13]]+Table5[[#This Row],[Column21]]+Table5[[#This Row],[Column18]]</f>
        <v>0</v>
      </c>
      <c r="AG2670" s="111">
        <f t="shared" si="456"/>
        <v>0</v>
      </c>
      <c r="AH2670" s="111">
        <f t="shared" si="457"/>
        <v>0</v>
      </c>
      <c r="AI2670" s="111">
        <f>Table5[[#This Row],[Column17]]-Table5[[#This Row],[Column20]]</f>
        <v>0</v>
      </c>
      <c r="AJ2670" s="111">
        <f t="shared" si="458"/>
        <v>0</v>
      </c>
      <c r="AK2670" s="111">
        <f t="shared" si="462"/>
        <v>0</v>
      </c>
      <c r="AL2670" s="111">
        <f t="shared" si="459"/>
        <v>0</v>
      </c>
      <c r="AM2670" s="111" t="str">
        <f t="shared" si="460"/>
        <v/>
      </c>
      <c r="AN2670" s="111" t="str">
        <f t="shared" ca="1" si="461"/>
        <v/>
      </c>
    </row>
    <row r="2671" spans="1:40" ht="20.25" customHeight="1" x14ac:dyDescent="0.3">
      <c r="A2671" s="107"/>
      <c r="B2671" s="144"/>
      <c r="C2671" s="119"/>
      <c r="D2671" s="120"/>
      <c r="E2671" s="119"/>
      <c r="F2671" s="119"/>
      <c r="G2671" s="120"/>
      <c r="H2671" s="119"/>
      <c r="I2671" s="109"/>
      <c r="L2671" s="108"/>
      <c r="M2671" s="108"/>
      <c r="N2671" s="108"/>
      <c r="O2671" s="108"/>
      <c r="P2671" s="108"/>
      <c r="Q2671" s="108"/>
      <c r="R2671" s="108"/>
      <c r="S2671" s="108"/>
      <c r="T2671" s="100">
        <f t="shared" si="452"/>
        <v>0</v>
      </c>
      <c r="U2671" s="111"/>
      <c r="V2671" s="111"/>
      <c r="W2671" s="111">
        <f>SUMIFS($F$3:F2671,$D$3:D2671,D2671,$C$3:C2671,"Buy")+SUMIFS($F$3:F2671,$D$3:D2671,D2671,$C$3:C2671,"Coin Deposit",$E$3:E2671,"&lt;&gt;")</f>
        <v>0</v>
      </c>
      <c r="X2671" s="111">
        <f t="shared" si="453"/>
        <v>0</v>
      </c>
      <c r="Y2671" s="111">
        <f>IF($D2671=Y$1,SUMIFS($H$3:$H2671,$G$3:$G2671,Y$1,$C$3:$C2671,"Sell"),0)</f>
        <v>0</v>
      </c>
      <c r="Z2671" s="111">
        <f t="shared" si="454"/>
        <v>0</v>
      </c>
      <c r="AA2671" s="111">
        <f>IF($D2671=AA$1,SUMIFS($H$3:$H2671,$G$3:$G2671,AA$1,$C$3:$C2671,"Sell"),0)</f>
        <v>0</v>
      </c>
      <c r="AB2671" s="111">
        <f t="shared" si="455"/>
        <v>0</v>
      </c>
      <c r="AC2671" s="111">
        <f>SUMIFS('Deductions and Deposits'!$H:$H,'Deductions and Deposits'!$G:$G,D2671,'Deductions and Deposits'!$F:$F,"&lt;="&amp;B2671)+SUMIFS($F$3:F2671,$D$3:D2671,D2671,$C$3:C2671,"Coin Deposit",$E$3:E2671,"")</f>
        <v>0</v>
      </c>
      <c r="AD2671" s="111">
        <f>SUMIFS('Deductions and Deposits'!$D:$D,'Deductions and Deposits'!$C:$C,D2671)+SUMIFS($F:$F,$D:$D,D2671,$C:$C,"Coin Deduction")</f>
        <v>0</v>
      </c>
      <c r="AE2671" s="111">
        <f>Table5[[#This Row],[Column4]]+Table5[[#This Row],[Column14]]+Table5[[#This Row],[Column19]]+Table5[[#This Row],[Column12]]</f>
        <v>0</v>
      </c>
      <c r="AF2671" s="111">
        <f>Table5[[#This Row],[Column5]]+Table5[[#This Row],[Column13]]+Table5[[#This Row],[Column21]]+Table5[[#This Row],[Column18]]</f>
        <v>0</v>
      </c>
      <c r="AG2671" s="111">
        <f t="shared" si="456"/>
        <v>0</v>
      </c>
      <c r="AH2671" s="111">
        <f t="shared" si="457"/>
        <v>0</v>
      </c>
      <c r="AI2671" s="111">
        <f>Table5[[#This Row],[Column17]]-Table5[[#This Row],[Column20]]</f>
        <v>0</v>
      </c>
      <c r="AJ2671" s="111">
        <f t="shared" si="458"/>
        <v>0</v>
      </c>
      <c r="AK2671" s="111">
        <f t="shared" si="462"/>
        <v>0</v>
      </c>
      <c r="AL2671" s="111">
        <f t="shared" si="459"/>
        <v>0</v>
      </c>
      <c r="AM2671" s="111" t="str">
        <f t="shared" si="460"/>
        <v/>
      </c>
      <c r="AN2671" s="111" t="str">
        <f t="shared" ca="1" si="461"/>
        <v/>
      </c>
    </row>
    <row r="2672" spans="1:40" ht="20.25" customHeight="1" x14ac:dyDescent="0.3">
      <c r="A2672" s="107"/>
      <c r="B2672" s="144"/>
      <c r="C2672" s="119"/>
      <c r="D2672" s="120"/>
      <c r="E2672" s="119"/>
      <c r="F2672" s="119"/>
      <c r="G2672" s="120"/>
      <c r="H2672" s="119"/>
      <c r="I2672" s="109"/>
      <c r="L2672" s="108"/>
      <c r="M2672" s="108"/>
      <c r="N2672" s="108"/>
      <c r="O2672" s="108"/>
      <c r="P2672" s="108"/>
      <c r="Q2672" s="108"/>
      <c r="R2672" s="108"/>
      <c r="S2672" s="108"/>
      <c r="T2672" s="100">
        <f t="shared" si="452"/>
        <v>0</v>
      </c>
      <c r="U2672" s="111"/>
      <c r="V2672" s="111"/>
      <c r="W2672" s="111">
        <f>SUMIFS($F$3:F2672,$D$3:D2672,D2672,$C$3:C2672,"Buy")+SUMIFS($F$3:F2672,$D$3:D2672,D2672,$C$3:C2672,"Coin Deposit",$E$3:E2672,"&lt;&gt;")</f>
        <v>0</v>
      </c>
      <c r="X2672" s="111">
        <f t="shared" si="453"/>
        <v>0</v>
      </c>
      <c r="Y2672" s="111">
        <f>IF($D2672=Y$1,SUMIFS($H$3:$H2672,$G$3:$G2672,Y$1,$C$3:$C2672,"Sell"),0)</f>
        <v>0</v>
      </c>
      <c r="Z2672" s="111">
        <f t="shared" si="454"/>
        <v>0</v>
      </c>
      <c r="AA2672" s="111">
        <f>IF($D2672=AA$1,SUMIFS($H$3:$H2672,$G$3:$G2672,AA$1,$C$3:$C2672,"Sell"),0)</f>
        <v>0</v>
      </c>
      <c r="AB2672" s="111">
        <f t="shared" si="455"/>
        <v>0</v>
      </c>
      <c r="AC2672" s="111">
        <f>SUMIFS('Deductions and Deposits'!$H:$H,'Deductions and Deposits'!$G:$G,D2672,'Deductions and Deposits'!$F:$F,"&lt;="&amp;B2672)+SUMIFS($F$3:F2672,$D$3:D2672,D2672,$C$3:C2672,"Coin Deposit",$E$3:E2672,"")</f>
        <v>0</v>
      </c>
      <c r="AD2672" s="111">
        <f>SUMIFS('Deductions and Deposits'!$D:$D,'Deductions and Deposits'!$C:$C,D2672)+SUMIFS($F:$F,$D:$D,D2672,$C:$C,"Coin Deduction")</f>
        <v>0</v>
      </c>
      <c r="AE2672" s="111">
        <f>Table5[[#This Row],[Column4]]+Table5[[#This Row],[Column14]]+Table5[[#This Row],[Column19]]+Table5[[#This Row],[Column12]]</f>
        <v>0</v>
      </c>
      <c r="AF2672" s="111">
        <f>Table5[[#This Row],[Column5]]+Table5[[#This Row],[Column13]]+Table5[[#This Row],[Column21]]+Table5[[#This Row],[Column18]]</f>
        <v>0</v>
      </c>
      <c r="AG2672" s="111">
        <f t="shared" si="456"/>
        <v>0</v>
      </c>
      <c r="AH2672" s="111">
        <f t="shared" si="457"/>
        <v>0</v>
      </c>
      <c r="AI2672" s="111">
        <f>Table5[[#This Row],[Column17]]-Table5[[#This Row],[Column20]]</f>
        <v>0</v>
      </c>
      <c r="AJ2672" s="111">
        <f t="shared" si="458"/>
        <v>0</v>
      </c>
      <c r="AK2672" s="111">
        <f t="shared" ref="AK2672:AK2703" si="463">AJ2672*T2672</f>
        <v>0</v>
      </c>
      <c r="AL2672" s="111">
        <f t="shared" si="459"/>
        <v>0</v>
      </c>
      <c r="AM2672" s="111" t="str">
        <f t="shared" si="460"/>
        <v/>
      </c>
      <c r="AN2672" s="111" t="str">
        <f t="shared" ca="1" si="461"/>
        <v/>
      </c>
    </row>
    <row r="2673" spans="1:40" ht="20.25" customHeight="1" x14ac:dyDescent="0.3">
      <c r="A2673" s="107"/>
      <c r="B2673" s="144"/>
      <c r="C2673" s="119"/>
      <c r="D2673" s="120"/>
      <c r="E2673" s="119"/>
      <c r="F2673" s="119"/>
      <c r="G2673" s="120"/>
      <c r="H2673" s="119"/>
      <c r="I2673" s="109"/>
      <c r="L2673" s="108"/>
      <c r="M2673" s="108"/>
      <c r="N2673" s="108"/>
      <c r="O2673" s="108"/>
      <c r="P2673" s="108"/>
      <c r="Q2673" s="108"/>
      <c r="R2673" s="108"/>
      <c r="S2673" s="108"/>
      <c r="T2673" s="100">
        <f t="shared" si="452"/>
        <v>0</v>
      </c>
      <c r="U2673" s="111"/>
      <c r="V2673" s="111"/>
      <c r="W2673" s="111">
        <f>SUMIFS($F$3:F2673,$D$3:D2673,D2673,$C$3:C2673,"Buy")+SUMIFS($F$3:F2673,$D$3:D2673,D2673,$C$3:C2673,"Coin Deposit",$E$3:E2673,"&lt;&gt;")</f>
        <v>0</v>
      </c>
      <c r="X2673" s="111">
        <f t="shared" si="453"/>
        <v>0</v>
      </c>
      <c r="Y2673" s="111">
        <f>IF($D2673=Y$1,SUMIFS($H$3:$H2673,$G$3:$G2673,Y$1,$C$3:$C2673,"Sell"),0)</f>
        <v>0</v>
      </c>
      <c r="Z2673" s="111">
        <f t="shared" si="454"/>
        <v>0</v>
      </c>
      <c r="AA2673" s="111">
        <f>IF($D2673=AA$1,SUMIFS($H$3:$H2673,$G$3:$G2673,AA$1,$C$3:$C2673,"Sell"),0)</f>
        <v>0</v>
      </c>
      <c r="AB2673" s="111">
        <f t="shared" si="455"/>
        <v>0</v>
      </c>
      <c r="AC2673" s="111">
        <f>SUMIFS('Deductions and Deposits'!$H:$H,'Deductions and Deposits'!$G:$G,D2673,'Deductions and Deposits'!$F:$F,"&lt;="&amp;B2673)+SUMIFS($F$3:F2673,$D$3:D2673,D2673,$C$3:C2673,"Coin Deposit",$E$3:E2673,"")</f>
        <v>0</v>
      </c>
      <c r="AD2673" s="111">
        <f>SUMIFS('Deductions and Deposits'!$D:$D,'Deductions and Deposits'!$C:$C,D2673)+SUMIFS($F:$F,$D:$D,D2673,$C:$C,"Coin Deduction")</f>
        <v>0</v>
      </c>
      <c r="AE2673" s="111">
        <f>Table5[[#This Row],[Column4]]+Table5[[#This Row],[Column14]]+Table5[[#This Row],[Column19]]+Table5[[#This Row],[Column12]]</f>
        <v>0</v>
      </c>
      <c r="AF2673" s="111">
        <f>Table5[[#This Row],[Column5]]+Table5[[#This Row],[Column13]]+Table5[[#This Row],[Column21]]+Table5[[#This Row],[Column18]]</f>
        <v>0</v>
      </c>
      <c r="AG2673" s="111">
        <f t="shared" si="456"/>
        <v>0</v>
      </c>
      <c r="AH2673" s="111">
        <f t="shared" si="457"/>
        <v>0</v>
      </c>
      <c r="AI2673" s="111">
        <f>Table5[[#This Row],[Column17]]-Table5[[#This Row],[Column20]]</f>
        <v>0</v>
      </c>
      <c r="AJ2673" s="111">
        <f t="shared" si="458"/>
        <v>0</v>
      </c>
      <c r="AK2673" s="111">
        <f t="shared" si="463"/>
        <v>0</v>
      </c>
      <c r="AL2673" s="111">
        <f t="shared" si="459"/>
        <v>0</v>
      </c>
      <c r="AM2673" s="111" t="str">
        <f t="shared" si="460"/>
        <v/>
      </c>
      <c r="AN2673" s="111" t="str">
        <f t="shared" ca="1" si="461"/>
        <v/>
      </c>
    </row>
    <row r="2674" spans="1:40" ht="20.25" customHeight="1" x14ac:dyDescent="0.3">
      <c r="A2674" s="107"/>
      <c r="B2674" s="144"/>
      <c r="C2674" s="119"/>
      <c r="D2674" s="120"/>
      <c r="E2674" s="119"/>
      <c r="F2674" s="119"/>
      <c r="G2674" s="120"/>
      <c r="H2674" s="119"/>
      <c r="I2674" s="109"/>
      <c r="L2674" s="108"/>
      <c r="M2674" s="108"/>
      <c r="N2674" s="108"/>
      <c r="O2674" s="108"/>
      <c r="P2674" s="108"/>
      <c r="Q2674" s="108"/>
      <c r="R2674" s="108"/>
      <c r="S2674" s="108"/>
      <c r="T2674" s="100">
        <f t="shared" si="452"/>
        <v>0</v>
      </c>
      <c r="U2674" s="111"/>
      <c r="V2674" s="111"/>
      <c r="W2674" s="111">
        <f>SUMIFS($F$3:F2674,$D$3:D2674,D2674,$C$3:C2674,"Buy")+SUMIFS($F$3:F2674,$D$3:D2674,D2674,$C$3:C2674,"Coin Deposit",$E$3:E2674,"&lt;&gt;")</f>
        <v>0</v>
      </c>
      <c r="X2674" s="111">
        <f t="shared" si="453"/>
        <v>0</v>
      </c>
      <c r="Y2674" s="111">
        <f>IF($D2674=Y$1,SUMIFS($H$3:$H2674,$G$3:$G2674,Y$1,$C$3:$C2674,"Sell"),0)</f>
        <v>0</v>
      </c>
      <c r="Z2674" s="111">
        <f t="shared" si="454"/>
        <v>0</v>
      </c>
      <c r="AA2674" s="111">
        <f>IF($D2674=AA$1,SUMIFS($H$3:$H2674,$G$3:$G2674,AA$1,$C$3:$C2674,"Sell"),0)</f>
        <v>0</v>
      </c>
      <c r="AB2674" s="111">
        <f t="shared" si="455"/>
        <v>0</v>
      </c>
      <c r="AC2674" s="111">
        <f>SUMIFS('Deductions and Deposits'!$H:$H,'Deductions and Deposits'!$G:$G,D2674,'Deductions and Deposits'!$F:$F,"&lt;="&amp;B2674)+SUMIFS($F$3:F2674,$D$3:D2674,D2674,$C$3:C2674,"Coin Deposit",$E$3:E2674,"")</f>
        <v>0</v>
      </c>
      <c r="AD2674" s="111">
        <f>SUMIFS('Deductions and Deposits'!$D:$D,'Deductions and Deposits'!$C:$C,D2674)+SUMIFS($F:$F,$D:$D,D2674,$C:$C,"Coin Deduction")</f>
        <v>0</v>
      </c>
      <c r="AE2674" s="111">
        <f>Table5[[#This Row],[Column4]]+Table5[[#This Row],[Column14]]+Table5[[#This Row],[Column19]]+Table5[[#This Row],[Column12]]</f>
        <v>0</v>
      </c>
      <c r="AF2674" s="111">
        <f>Table5[[#This Row],[Column5]]+Table5[[#This Row],[Column13]]+Table5[[#This Row],[Column21]]+Table5[[#This Row],[Column18]]</f>
        <v>0</v>
      </c>
      <c r="AG2674" s="111">
        <f t="shared" si="456"/>
        <v>0</v>
      </c>
      <c r="AH2674" s="111">
        <f t="shared" si="457"/>
        <v>0</v>
      </c>
      <c r="AI2674" s="111">
        <f>Table5[[#This Row],[Column17]]-Table5[[#This Row],[Column20]]</f>
        <v>0</v>
      </c>
      <c r="AJ2674" s="111">
        <f t="shared" si="458"/>
        <v>0</v>
      </c>
      <c r="AK2674" s="111">
        <f t="shared" si="463"/>
        <v>0</v>
      </c>
      <c r="AL2674" s="111">
        <f t="shared" si="459"/>
        <v>0</v>
      </c>
      <c r="AM2674" s="111" t="str">
        <f t="shared" si="460"/>
        <v/>
      </c>
      <c r="AN2674" s="111" t="str">
        <f t="shared" ca="1" si="461"/>
        <v/>
      </c>
    </row>
    <row r="2675" spans="1:40" ht="20.25" customHeight="1" x14ac:dyDescent="0.3">
      <c r="A2675" s="107"/>
      <c r="B2675" s="144"/>
      <c r="C2675" s="119"/>
      <c r="D2675" s="120"/>
      <c r="E2675" s="119"/>
      <c r="F2675" s="119"/>
      <c r="G2675" s="120"/>
      <c r="H2675" s="119"/>
      <c r="I2675" s="109"/>
      <c r="L2675" s="108"/>
      <c r="M2675" s="108"/>
      <c r="N2675" s="108"/>
      <c r="O2675" s="108"/>
      <c r="P2675" s="108"/>
      <c r="Q2675" s="108"/>
      <c r="R2675" s="108"/>
      <c r="S2675" s="108"/>
      <c r="T2675" s="100">
        <f t="shared" si="452"/>
        <v>0</v>
      </c>
      <c r="U2675" s="111"/>
      <c r="V2675" s="111"/>
      <c r="W2675" s="111">
        <f>SUMIFS($F$3:F2675,$D$3:D2675,D2675,$C$3:C2675,"Buy")+SUMIFS($F$3:F2675,$D$3:D2675,D2675,$C$3:C2675,"Coin Deposit",$E$3:E2675,"&lt;&gt;")</f>
        <v>0</v>
      </c>
      <c r="X2675" s="111">
        <f t="shared" si="453"/>
        <v>0</v>
      </c>
      <c r="Y2675" s="111">
        <f>IF($D2675=Y$1,SUMIFS($H$3:$H2675,$G$3:$G2675,Y$1,$C$3:$C2675,"Sell"),0)</f>
        <v>0</v>
      </c>
      <c r="Z2675" s="111">
        <f t="shared" si="454"/>
        <v>0</v>
      </c>
      <c r="AA2675" s="111">
        <f>IF($D2675=AA$1,SUMIFS($H$3:$H2675,$G$3:$G2675,AA$1,$C$3:$C2675,"Sell"),0)</f>
        <v>0</v>
      </c>
      <c r="AB2675" s="111">
        <f t="shared" si="455"/>
        <v>0</v>
      </c>
      <c r="AC2675" s="111">
        <f>SUMIFS('Deductions and Deposits'!$H:$H,'Deductions and Deposits'!$G:$G,D2675,'Deductions and Deposits'!$F:$F,"&lt;="&amp;B2675)+SUMIFS($F$3:F2675,$D$3:D2675,D2675,$C$3:C2675,"Coin Deposit",$E$3:E2675,"")</f>
        <v>0</v>
      </c>
      <c r="AD2675" s="111">
        <f>SUMIFS('Deductions and Deposits'!$D:$D,'Deductions and Deposits'!$C:$C,D2675)+SUMIFS($F:$F,$D:$D,D2675,$C:$C,"Coin Deduction")</f>
        <v>0</v>
      </c>
      <c r="AE2675" s="111">
        <f>Table5[[#This Row],[Column4]]+Table5[[#This Row],[Column14]]+Table5[[#This Row],[Column19]]+Table5[[#This Row],[Column12]]</f>
        <v>0</v>
      </c>
      <c r="AF2675" s="111">
        <f>Table5[[#This Row],[Column5]]+Table5[[#This Row],[Column13]]+Table5[[#This Row],[Column21]]+Table5[[#This Row],[Column18]]</f>
        <v>0</v>
      </c>
      <c r="AG2675" s="111">
        <f t="shared" si="456"/>
        <v>0</v>
      </c>
      <c r="AH2675" s="111">
        <f t="shared" si="457"/>
        <v>0</v>
      </c>
      <c r="AI2675" s="111">
        <f>Table5[[#This Row],[Column17]]-Table5[[#This Row],[Column20]]</f>
        <v>0</v>
      </c>
      <c r="AJ2675" s="111">
        <f t="shared" si="458"/>
        <v>0</v>
      </c>
      <c r="AK2675" s="111">
        <f t="shared" si="463"/>
        <v>0</v>
      </c>
      <c r="AL2675" s="111">
        <f t="shared" si="459"/>
        <v>0</v>
      </c>
      <c r="AM2675" s="111" t="str">
        <f t="shared" si="460"/>
        <v/>
      </c>
      <c r="AN2675" s="111" t="str">
        <f t="shared" ca="1" si="461"/>
        <v/>
      </c>
    </row>
    <row r="2676" spans="1:40" ht="20.25" customHeight="1" x14ac:dyDescent="0.3">
      <c r="A2676" s="107"/>
      <c r="B2676" s="144"/>
      <c r="C2676" s="119"/>
      <c r="D2676" s="120"/>
      <c r="E2676" s="119"/>
      <c r="F2676" s="119"/>
      <c r="G2676" s="120"/>
      <c r="H2676" s="119"/>
      <c r="I2676" s="109"/>
      <c r="L2676" s="108"/>
      <c r="M2676" s="108"/>
      <c r="N2676" s="108"/>
      <c r="O2676" s="108"/>
      <c r="P2676" s="108"/>
      <c r="Q2676" s="108"/>
      <c r="R2676" s="108"/>
      <c r="S2676" s="108"/>
      <c r="T2676" s="100">
        <f t="shared" si="452"/>
        <v>0</v>
      </c>
      <c r="U2676" s="111"/>
      <c r="V2676" s="111"/>
      <c r="W2676" s="111">
        <f>SUMIFS($F$3:F2676,$D$3:D2676,D2676,$C$3:C2676,"Buy")+SUMIFS($F$3:F2676,$D$3:D2676,D2676,$C$3:C2676,"Coin Deposit",$E$3:E2676,"&lt;&gt;")</f>
        <v>0</v>
      </c>
      <c r="X2676" s="111">
        <f t="shared" si="453"/>
        <v>0</v>
      </c>
      <c r="Y2676" s="111">
        <f>IF($D2676=Y$1,SUMIFS($H$3:$H2676,$G$3:$G2676,Y$1,$C$3:$C2676,"Sell"),0)</f>
        <v>0</v>
      </c>
      <c r="Z2676" s="111">
        <f t="shared" si="454"/>
        <v>0</v>
      </c>
      <c r="AA2676" s="111">
        <f>IF($D2676=AA$1,SUMIFS($H$3:$H2676,$G$3:$G2676,AA$1,$C$3:$C2676,"Sell"),0)</f>
        <v>0</v>
      </c>
      <c r="AB2676" s="111">
        <f t="shared" si="455"/>
        <v>0</v>
      </c>
      <c r="AC2676" s="111">
        <f>SUMIFS('Deductions and Deposits'!$H:$H,'Deductions and Deposits'!$G:$G,D2676,'Deductions and Deposits'!$F:$F,"&lt;="&amp;B2676)+SUMIFS($F$3:F2676,$D$3:D2676,D2676,$C$3:C2676,"Coin Deposit",$E$3:E2676,"")</f>
        <v>0</v>
      </c>
      <c r="AD2676" s="111">
        <f>SUMIFS('Deductions and Deposits'!$D:$D,'Deductions and Deposits'!$C:$C,D2676)+SUMIFS($F:$F,$D:$D,D2676,$C:$C,"Coin Deduction")</f>
        <v>0</v>
      </c>
      <c r="AE2676" s="111">
        <f>Table5[[#This Row],[Column4]]+Table5[[#This Row],[Column14]]+Table5[[#This Row],[Column19]]+Table5[[#This Row],[Column12]]</f>
        <v>0</v>
      </c>
      <c r="AF2676" s="111">
        <f>Table5[[#This Row],[Column5]]+Table5[[#This Row],[Column13]]+Table5[[#This Row],[Column21]]+Table5[[#This Row],[Column18]]</f>
        <v>0</v>
      </c>
      <c r="AG2676" s="111">
        <f t="shared" si="456"/>
        <v>0</v>
      </c>
      <c r="AH2676" s="111">
        <f t="shared" si="457"/>
        <v>0</v>
      </c>
      <c r="AI2676" s="111">
        <f>Table5[[#This Row],[Column17]]-Table5[[#This Row],[Column20]]</f>
        <v>0</v>
      </c>
      <c r="AJ2676" s="111">
        <f t="shared" si="458"/>
        <v>0</v>
      </c>
      <c r="AK2676" s="111">
        <f t="shared" si="463"/>
        <v>0</v>
      </c>
      <c r="AL2676" s="111">
        <f t="shared" si="459"/>
        <v>0</v>
      </c>
      <c r="AM2676" s="111" t="str">
        <f t="shared" si="460"/>
        <v/>
      </c>
      <c r="AN2676" s="111" t="str">
        <f t="shared" ca="1" si="461"/>
        <v/>
      </c>
    </row>
    <row r="2677" spans="1:40" ht="20.25" customHeight="1" x14ac:dyDescent="0.3">
      <c r="A2677" s="107"/>
      <c r="B2677" s="144"/>
      <c r="C2677" s="119"/>
      <c r="D2677" s="120"/>
      <c r="E2677" s="119"/>
      <c r="F2677" s="119"/>
      <c r="G2677" s="120"/>
      <c r="H2677" s="119"/>
      <c r="I2677" s="109"/>
      <c r="L2677" s="108"/>
      <c r="M2677" s="108"/>
      <c r="N2677" s="108"/>
      <c r="O2677" s="108"/>
      <c r="P2677" s="108"/>
      <c r="Q2677" s="108"/>
      <c r="R2677" s="108"/>
      <c r="S2677" s="108"/>
      <c r="T2677" s="100">
        <f t="shared" si="452"/>
        <v>0</v>
      </c>
      <c r="U2677" s="111"/>
      <c r="V2677" s="111"/>
      <c r="W2677" s="111">
        <f>SUMIFS($F$3:F2677,$D$3:D2677,D2677,$C$3:C2677,"Buy")+SUMIFS($F$3:F2677,$D$3:D2677,D2677,$C$3:C2677,"Coin Deposit",$E$3:E2677,"&lt;&gt;")</f>
        <v>0</v>
      </c>
      <c r="X2677" s="111">
        <f t="shared" si="453"/>
        <v>0</v>
      </c>
      <c r="Y2677" s="111">
        <f>IF($D2677=Y$1,SUMIFS($H$3:$H2677,$G$3:$G2677,Y$1,$C$3:$C2677,"Sell"),0)</f>
        <v>0</v>
      </c>
      <c r="Z2677" s="111">
        <f t="shared" si="454"/>
        <v>0</v>
      </c>
      <c r="AA2677" s="111">
        <f>IF($D2677=AA$1,SUMIFS($H$3:$H2677,$G$3:$G2677,AA$1,$C$3:$C2677,"Sell"),0)</f>
        <v>0</v>
      </c>
      <c r="AB2677" s="111">
        <f t="shared" si="455"/>
        <v>0</v>
      </c>
      <c r="AC2677" s="111">
        <f>SUMIFS('Deductions and Deposits'!$H:$H,'Deductions and Deposits'!$G:$G,D2677,'Deductions and Deposits'!$F:$F,"&lt;="&amp;B2677)+SUMIFS($F$3:F2677,$D$3:D2677,D2677,$C$3:C2677,"Coin Deposit",$E$3:E2677,"")</f>
        <v>0</v>
      </c>
      <c r="AD2677" s="111">
        <f>SUMIFS('Deductions and Deposits'!$D:$D,'Deductions and Deposits'!$C:$C,D2677)+SUMIFS($F:$F,$D:$D,D2677,$C:$C,"Coin Deduction")</f>
        <v>0</v>
      </c>
      <c r="AE2677" s="111">
        <f>Table5[[#This Row],[Column4]]+Table5[[#This Row],[Column14]]+Table5[[#This Row],[Column19]]+Table5[[#This Row],[Column12]]</f>
        <v>0</v>
      </c>
      <c r="AF2677" s="111">
        <f>Table5[[#This Row],[Column5]]+Table5[[#This Row],[Column13]]+Table5[[#This Row],[Column21]]+Table5[[#This Row],[Column18]]</f>
        <v>0</v>
      </c>
      <c r="AG2677" s="111">
        <f t="shared" si="456"/>
        <v>0</v>
      </c>
      <c r="AH2677" s="111">
        <f t="shared" si="457"/>
        <v>0</v>
      </c>
      <c r="AI2677" s="111">
        <f>Table5[[#This Row],[Column17]]-Table5[[#This Row],[Column20]]</f>
        <v>0</v>
      </c>
      <c r="AJ2677" s="111">
        <f t="shared" si="458"/>
        <v>0</v>
      </c>
      <c r="AK2677" s="111">
        <f t="shared" si="463"/>
        <v>0</v>
      </c>
      <c r="AL2677" s="111">
        <f t="shared" si="459"/>
        <v>0</v>
      </c>
      <c r="AM2677" s="111" t="str">
        <f t="shared" si="460"/>
        <v/>
      </c>
      <c r="AN2677" s="111" t="str">
        <f t="shared" ca="1" si="461"/>
        <v/>
      </c>
    </row>
    <row r="2678" spans="1:40" ht="20.25" customHeight="1" x14ac:dyDescent="0.3">
      <c r="A2678" s="107"/>
      <c r="B2678" s="144"/>
      <c r="C2678" s="119"/>
      <c r="D2678" s="120"/>
      <c r="E2678" s="119"/>
      <c r="F2678" s="119"/>
      <c r="G2678" s="120"/>
      <c r="H2678" s="119"/>
      <c r="I2678" s="109"/>
      <c r="L2678" s="108"/>
      <c r="M2678" s="108"/>
      <c r="N2678" s="108"/>
      <c r="O2678" s="108"/>
      <c r="P2678" s="108"/>
      <c r="Q2678" s="108"/>
      <c r="R2678" s="108"/>
      <c r="S2678" s="108"/>
      <c r="T2678" s="100">
        <f t="shared" si="452"/>
        <v>0</v>
      </c>
      <c r="U2678" s="111"/>
      <c r="V2678" s="111"/>
      <c r="W2678" s="111">
        <f>SUMIFS($F$3:F2678,$D$3:D2678,D2678,$C$3:C2678,"Buy")+SUMIFS($F$3:F2678,$D$3:D2678,D2678,$C$3:C2678,"Coin Deposit",$E$3:E2678,"&lt;&gt;")</f>
        <v>0</v>
      </c>
      <c r="X2678" s="111">
        <f t="shared" si="453"/>
        <v>0</v>
      </c>
      <c r="Y2678" s="111">
        <f>IF($D2678=Y$1,SUMIFS($H$3:$H2678,$G$3:$G2678,Y$1,$C$3:$C2678,"Sell"),0)</f>
        <v>0</v>
      </c>
      <c r="Z2678" s="111">
        <f t="shared" si="454"/>
        <v>0</v>
      </c>
      <c r="AA2678" s="111">
        <f>IF($D2678=AA$1,SUMIFS($H$3:$H2678,$G$3:$G2678,AA$1,$C$3:$C2678,"Sell"),0)</f>
        <v>0</v>
      </c>
      <c r="AB2678" s="111">
        <f t="shared" si="455"/>
        <v>0</v>
      </c>
      <c r="AC2678" s="111">
        <f>SUMIFS('Deductions and Deposits'!$H:$H,'Deductions and Deposits'!$G:$G,D2678,'Deductions and Deposits'!$F:$F,"&lt;="&amp;B2678)+SUMIFS($F$3:F2678,$D$3:D2678,D2678,$C$3:C2678,"Coin Deposit",$E$3:E2678,"")</f>
        <v>0</v>
      </c>
      <c r="AD2678" s="111">
        <f>SUMIFS('Deductions and Deposits'!$D:$D,'Deductions and Deposits'!$C:$C,D2678)+SUMIFS($F:$F,$D:$D,D2678,$C:$C,"Coin Deduction")</f>
        <v>0</v>
      </c>
      <c r="AE2678" s="111">
        <f>Table5[[#This Row],[Column4]]+Table5[[#This Row],[Column14]]+Table5[[#This Row],[Column19]]+Table5[[#This Row],[Column12]]</f>
        <v>0</v>
      </c>
      <c r="AF2678" s="111">
        <f>Table5[[#This Row],[Column5]]+Table5[[#This Row],[Column13]]+Table5[[#This Row],[Column21]]+Table5[[#This Row],[Column18]]</f>
        <v>0</v>
      </c>
      <c r="AG2678" s="111">
        <f t="shared" si="456"/>
        <v>0</v>
      </c>
      <c r="AH2678" s="111">
        <f t="shared" si="457"/>
        <v>0</v>
      </c>
      <c r="AI2678" s="111">
        <f>Table5[[#This Row],[Column17]]-Table5[[#This Row],[Column20]]</f>
        <v>0</v>
      </c>
      <c r="AJ2678" s="111">
        <f t="shared" si="458"/>
        <v>0</v>
      </c>
      <c r="AK2678" s="111">
        <f t="shared" si="463"/>
        <v>0</v>
      </c>
      <c r="AL2678" s="111">
        <f t="shared" si="459"/>
        <v>0</v>
      </c>
      <c r="AM2678" s="111" t="str">
        <f t="shared" si="460"/>
        <v/>
      </c>
      <c r="AN2678" s="111" t="str">
        <f t="shared" ca="1" si="461"/>
        <v/>
      </c>
    </row>
    <row r="2679" spans="1:40" ht="20.25" customHeight="1" x14ac:dyDescent="0.3">
      <c r="A2679" s="107"/>
      <c r="B2679" s="144"/>
      <c r="C2679" s="119"/>
      <c r="D2679" s="120"/>
      <c r="E2679" s="119"/>
      <c r="F2679" s="119"/>
      <c r="G2679" s="120"/>
      <c r="H2679" s="119"/>
      <c r="I2679" s="109"/>
      <c r="L2679" s="108"/>
      <c r="M2679" s="108"/>
      <c r="N2679" s="108"/>
      <c r="O2679" s="108"/>
      <c r="P2679" s="108"/>
      <c r="Q2679" s="108"/>
      <c r="R2679" s="108"/>
      <c r="S2679" s="108"/>
      <c r="T2679" s="100">
        <f t="shared" si="452"/>
        <v>0</v>
      </c>
      <c r="U2679" s="111"/>
      <c r="V2679" s="111"/>
      <c r="W2679" s="111">
        <f>SUMIFS($F$3:F2679,$D$3:D2679,D2679,$C$3:C2679,"Buy")+SUMIFS($F$3:F2679,$D$3:D2679,D2679,$C$3:C2679,"Coin Deposit",$E$3:E2679,"&lt;&gt;")</f>
        <v>0</v>
      </c>
      <c r="X2679" s="111">
        <f t="shared" si="453"/>
        <v>0</v>
      </c>
      <c r="Y2679" s="111">
        <f>IF($D2679=Y$1,SUMIFS($H$3:$H2679,$G$3:$G2679,Y$1,$C$3:$C2679,"Sell"),0)</f>
        <v>0</v>
      </c>
      <c r="Z2679" s="111">
        <f t="shared" si="454"/>
        <v>0</v>
      </c>
      <c r="AA2679" s="111">
        <f>IF($D2679=AA$1,SUMIFS($H$3:$H2679,$G$3:$G2679,AA$1,$C$3:$C2679,"Sell"),0)</f>
        <v>0</v>
      </c>
      <c r="AB2679" s="111">
        <f t="shared" si="455"/>
        <v>0</v>
      </c>
      <c r="AC2679" s="111">
        <f>SUMIFS('Deductions and Deposits'!$H:$H,'Deductions and Deposits'!$G:$G,D2679,'Deductions and Deposits'!$F:$F,"&lt;="&amp;B2679)+SUMIFS($F$3:F2679,$D$3:D2679,D2679,$C$3:C2679,"Coin Deposit",$E$3:E2679,"")</f>
        <v>0</v>
      </c>
      <c r="AD2679" s="111">
        <f>SUMIFS('Deductions and Deposits'!$D:$D,'Deductions and Deposits'!$C:$C,D2679)+SUMIFS($F:$F,$D:$D,D2679,$C:$C,"Coin Deduction")</f>
        <v>0</v>
      </c>
      <c r="AE2679" s="111">
        <f>Table5[[#This Row],[Column4]]+Table5[[#This Row],[Column14]]+Table5[[#This Row],[Column19]]+Table5[[#This Row],[Column12]]</f>
        <v>0</v>
      </c>
      <c r="AF2679" s="111">
        <f>Table5[[#This Row],[Column5]]+Table5[[#This Row],[Column13]]+Table5[[#This Row],[Column21]]+Table5[[#This Row],[Column18]]</f>
        <v>0</v>
      </c>
      <c r="AG2679" s="111">
        <f t="shared" si="456"/>
        <v>0</v>
      </c>
      <c r="AH2679" s="111">
        <f t="shared" si="457"/>
        <v>0</v>
      </c>
      <c r="AI2679" s="111">
        <f>Table5[[#This Row],[Column17]]-Table5[[#This Row],[Column20]]</f>
        <v>0</v>
      </c>
      <c r="AJ2679" s="111">
        <f t="shared" si="458"/>
        <v>0</v>
      </c>
      <c r="AK2679" s="111">
        <f t="shared" si="463"/>
        <v>0</v>
      </c>
      <c r="AL2679" s="111">
        <f t="shared" si="459"/>
        <v>0</v>
      </c>
      <c r="AM2679" s="111" t="str">
        <f t="shared" si="460"/>
        <v/>
      </c>
      <c r="AN2679" s="111" t="str">
        <f t="shared" ca="1" si="461"/>
        <v/>
      </c>
    </row>
    <row r="2680" spans="1:40" ht="20.25" customHeight="1" x14ac:dyDescent="0.3">
      <c r="A2680" s="107"/>
      <c r="B2680" s="144"/>
      <c r="C2680" s="119"/>
      <c r="D2680" s="120"/>
      <c r="E2680" s="119"/>
      <c r="F2680" s="119"/>
      <c r="G2680" s="120"/>
      <c r="H2680" s="119"/>
      <c r="I2680" s="109"/>
      <c r="L2680" s="108"/>
      <c r="M2680" s="108"/>
      <c r="N2680" s="108"/>
      <c r="O2680" s="108"/>
      <c r="P2680" s="108"/>
      <c r="Q2680" s="108"/>
      <c r="R2680" s="108"/>
      <c r="S2680" s="108"/>
      <c r="T2680" s="100">
        <f t="shared" si="452"/>
        <v>0</v>
      </c>
      <c r="U2680" s="111"/>
      <c r="V2680" s="111"/>
      <c r="W2680" s="111">
        <f>SUMIFS($F$3:F2680,$D$3:D2680,D2680,$C$3:C2680,"Buy")+SUMIFS($F$3:F2680,$D$3:D2680,D2680,$C$3:C2680,"Coin Deposit",$E$3:E2680,"&lt;&gt;")</f>
        <v>0</v>
      </c>
      <c r="X2680" s="111">
        <f t="shared" si="453"/>
        <v>0</v>
      </c>
      <c r="Y2680" s="111">
        <f>IF($D2680=Y$1,SUMIFS($H$3:$H2680,$G$3:$G2680,Y$1,$C$3:$C2680,"Sell"),0)</f>
        <v>0</v>
      </c>
      <c r="Z2680" s="111">
        <f t="shared" si="454"/>
        <v>0</v>
      </c>
      <c r="AA2680" s="111">
        <f>IF($D2680=AA$1,SUMIFS($H$3:$H2680,$G$3:$G2680,AA$1,$C$3:$C2680,"Sell"),0)</f>
        <v>0</v>
      </c>
      <c r="AB2680" s="111">
        <f t="shared" si="455"/>
        <v>0</v>
      </c>
      <c r="AC2680" s="111">
        <f>SUMIFS('Deductions and Deposits'!$H:$H,'Deductions and Deposits'!$G:$G,D2680,'Deductions and Deposits'!$F:$F,"&lt;="&amp;B2680)+SUMIFS($F$3:F2680,$D$3:D2680,D2680,$C$3:C2680,"Coin Deposit",$E$3:E2680,"")</f>
        <v>0</v>
      </c>
      <c r="AD2680" s="111">
        <f>SUMIFS('Deductions and Deposits'!$D:$D,'Deductions and Deposits'!$C:$C,D2680)+SUMIFS($F:$F,$D:$D,D2680,$C:$C,"Coin Deduction")</f>
        <v>0</v>
      </c>
      <c r="AE2680" s="111">
        <f>Table5[[#This Row],[Column4]]+Table5[[#This Row],[Column14]]+Table5[[#This Row],[Column19]]+Table5[[#This Row],[Column12]]</f>
        <v>0</v>
      </c>
      <c r="AF2680" s="111">
        <f>Table5[[#This Row],[Column5]]+Table5[[#This Row],[Column13]]+Table5[[#This Row],[Column21]]+Table5[[#This Row],[Column18]]</f>
        <v>0</v>
      </c>
      <c r="AG2680" s="111">
        <f t="shared" si="456"/>
        <v>0</v>
      </c>
      <c r="AH2680" s="111">
        <f t="shared" si="457"/>
        <v>0</v>
      </c>
      <c r="AI2680" s="111">
        <f>Table5[[#This Row],[Column17]]-Table5[[#This Row],[Column20]]</f>
        <v>0</v>
      </c>
      <c r="AJ2680" s="111">
        <f t="shared" si="458"/>
        <v>0</v>
      </c>
      <c r="AK2680" s="111">
        <f t="shared" si="463"/>
        <v>0</v>
      </c>
      <c r="AL2680" s="111">
        <f t="shared" si="459"/>
        <v>0</v>
      </c>
      <c r="AM2680" s="111" t="str">
        <f t="shared" si="460"/>
        <v/>
      </c>
      <c r="AN2680" s="111" t="str">
        <f t="shared" ca="1" si="461"/>
        <v/>
      </c>
    </row>
    <row r="2681" spans="1:40" ht="20.25" customHeight="1" x14ac:dyDescent="0.3">
      <c r="A2681" s="107"/>
      <c r="B2681" s="144"/>
      <c r="C2681" s="119"/>
      <c r="D2681" s="120"/>
      <c r="E2681" s="119"/>
      <c r="F2681" s="119"/>
      <c r="G2681" s="120"/>
      <c r="H2681" s="119"/>
      <c r="I2681" s="109"/>
      <c r="L2681" s="108"/>
      <c r="M2681" s="108"/>
      <c r="N2681" s="108"/>
      <c r="O2681" s="108"/>
      <c r="P2681" s="108"/>
      <c r="Q2681" s="108"/>
      <c r="R2681" s="108"/>
      <c r="S2681" s="108"/>
      <c r="T2681" s="100">
        <f t="shared" si="452"/>
        <v>0</v>
      </c>
      <c r="U2681" s="111"/>
      <c r="V2681" s="111"/>
      <c r="W2681" s="111">
        <f>SUMIFS($F$3:F2681,$D$3:D2681,D2681,$C$3:C2681,"Buy")+SUMIFS($F$3:F2681,$D$3:D2681,D2681,$C$3:C2681,"Coin Deposit",$E$3:E2681,"&lt;&gt;")</f>
        <v>0</v>
      </c>
      <c r="X2681" s="111">
        <f t="shared" si="453"/>
        <v>0</v>
      </c>
      <c r="Y2681" s="111">
        <f>IF($D2681=Y$1,SUMIFS($H$3:$H2681,$G$3:$G2681,Y$1,$C$3:$C2681,"Sell"),0)</f>
        <v>0</v>
      </c>
      <c r="Z2681" s="111">
        <f t="shared" si="454"/>
        <v>0</v>
      </c>
      <c r="AA2681" s="111">
        <f>IF($D2681=AA$1,SUMIFS($H$3:$H2681,$G$3:$G2681,AA$1,$C$3:$C2681,"Sell"),0)</f>
        <v>0</v>
      </c>
      <c r="AB2681" s="111">
        <f t="shared" si="455"/>
        <v>0</v>
      </c>
      <c r="AC2681" s="111">
        <f>SUMIFS('Deductions and Deposits'!$H:$H,'Deductions and Deposits'!$G:$G,D2681,'Deductions and Deposits'!$F:$F,"&lt;="&amp;B2681)+SUMIFS($F$3:F2681,$D$3:D2681,D2681,$C$3:C2681,"Coin Deposit",$E$3:E2681,"")</f>
        <v>0</v>
      </c>
      <c r="AD2681" s="111">
        <f>SUMIFS('Deductions and Deposits'!$D:$D,'Deductions and Deposits'!$C:$C,D2681)+SUMIFS($F:$F,$D:$D,D2681,$C:$C,"Coin Deduction")</f>
        <v>0</v>
      </c>
      <c r="AE2681" s="111">
        <f>Table5[[#This Row],[Column4]]+Table5[[#This Row],[Column14]]+Table5[[#This Row],[Column19]]+Table5[[#This Row],[Column12]]</f>
        <v>0</v>
      </c>
      <c r="AF2681" s="111">
        <f>Table5[[#This Row],[Column5]]+Table5[[#This Row],[Column13]]+Table5[[#This Row],[Column21]]+Table5[[#This Row],[Column18]]</f>
        <v>0</v>
      </c>
      <c r="AG2681" s="111">
        <f t="shared" si="456"/>
        <v>0</v>
      </c>
      <c r="AH2681" s="111">
        <f t="shared" si="457"/>
        <v>0</v>
      </c>
      <c r="AI2681" s="111">
        <f>Table5[[#This Row],[Column17]]-Table5[[#This Row],[Column20]]</f>
        <v>0</v>
      </c>
      <c r="AJ2681" s="111">
        <f t="shared" si="458"/>
        <v>0</v>
      </c>
      <c r="AK2681" s="111">
        <f t="shared" si="463"/>
        <v>0</v>
      </c>
      <c r="AL2681" s="111">
        <f t="shared" si="459"/>
        <v>0</v>
      </c>
      <c r="AM2681" s="111" t="str">
        <f t="shared" si="460"/>
        <v/>
      </c>
      <c r="AN2681" s="111" t="str">
        <f t="shared" ca="1" si="461"/>
        <v/>
      </c>
    </row>
    <row r="2682" spans="1:40" ht="20.25" customHeight="1" x14ac:dyDescent="0.3">
      <c r="A2682" s="107"/>
      <c r="B2682" s="144"/>
      <c r="C2682" s="119"/>
      <c r="D2682" s="120"/>
      <c r="E2682" s="119"/>
      <c r="F2682" s="119"/>
      <c r="G2682" s="120"/>
      <c r="H2682" s="119"/>
      <c r="I2682" s="109"/>
      <c r="L2682" s="108"/>
      <c r="M2682" s="108"/>
      <c r="N2682" s="108"/>
      <c r="O2682" s="108"/>
      <c r="P2682" s="108"/>
      <c r="Q2682" s="108"/>
      <c r="R2682" s="108"/>
      <c r="S2682" s="108"/>
      <c r="T2682" s="100">
        <f t="shared" si="452"/>
        <v>0</v>
      </c>
      <c r="U2682" s="111"/>
      <c r="V2682" s="111"/>
      <c r="W2682" s="111">
        <f>SUMIFS($F$3:F2682,$D$3:D2682,D2682,$C$3:C2682,"Buy")+SUMIFS($F$3:F2682,$D$3:D2682,D2682,$C$3:C2682,"Coin Deposit",$E$3:E2682,"&lt;&gt;")</f>
        <v>0</v>
      </c>
      <c r="X2682" s="111">
        <f t="shared" si="453"/>
        <v>0</v>
      </c>
      <c r="Y2682" s="111">
        <f>IF($D2682=Y$1,SUMIFS($H$3:$H2682,$G$3:$G2682,Y$1,$C$3:$C2682,"Sell"),0)</f>
        <v>0</v>
      </c>
      <c r="Z2682" s="111">
        <f t="shared" si="454"/>
        <v>0</v>
      </c>
      <c r="AA2682" s="111">
        <f>IF($D2682=AA$1,SUMIFS($H$3:$H2682,$G$3:$G2682,AA$1,$C$3:$C2682,"Sell"),0)</f>
        <v>0</v>
      </c>
      <c r="AB2682" s="111">
        <f t="shared" si="455"/>
        <v>0</v>
      </c>
      <c r="AC2682" s="111">
        <f>SUMIFS('Deductions and Deposits'!$H:$H,'Deductions and Deposits'!$G:$G,D2682,'Deductions and Deposits'!$F:$F,"&lt;="&amp;B2682)+SUMIFS($F$3:F2682,$D$3:D2682,D2682,$C$3:C2682,"Coin Deposit",$E$3:E2682,"")</f>
        <v>0</v>
      </c>
      <c r="AD2682" s="111">
        <f>SUMIFS('Deductions and Deposits'!$D:$D,'Deductions and Deposits'!$C:$C,D2682)+SUMIFS($F:$F,$D:$D,D2682,$C:$C,"Coin Deduction")</f>
        <v>0</v>
      </c>
      <c r="AE2682" s="111">
        <f>Table5[[#This Row],[Column4]]+Table5[[#This Row],[Column14]]+Table5[[#This Row],[Column19]]+Table5[[#This Row],[Column12]]</f>
        <v>0</v>
      </c>
      <c r="AF2682" s="111">
        <f>Table5[[#This Row],[Column5]]+Table5[[#This Row],[Column13]]+Table5[[#This Row],[Column21]]+Table5[[#This Row],[Column18]]</f>
        <v>0</v>
      </c>
      <c r="AG2682" s="111">
        <f t="shared" si="456"/>
        <v>0</v>
      </c>
      <c r="AH2682" s="111">
        <f t="shared" si="457"/>
        <v>0</v>
      </c>
      <c r="AI2682" s="111">
        <f>Table5[[#This Row],[Column17]]-Table5[[#This Row],[Column20]]</f>
        <v>0</v>
      </c>
      <c r="AJ2682" s="111">
        <f t="shared" si="458"/>
        <v>0</v>
      </c>
      <c r="AK2682" s="111">
        <f t="shared" si="463"/>
        <v>0</v>
      </c>
      <c r="AL2682" s="111">
        <f t="shared" si="459"/>
        <v>0</v>
      </c>
      <c r="AM2682" s="111" t="str">
        <f t="shared" si="460"/>
        <v/>
      </c>
      <c r="AN2682" s="111" t="str">
        <f t="shared" ca="1" si="461"/>
        <v/>
      </c>
    </row>
    <row r="2683" spans="1:40" ht="20.25" customHeight="1" x14ac:dyDescent="0.3">
      <c r="A2683" s="107"/>
      <c r="B2683" s="144"/>
      <c r="C2683" s="119"/>
      <c r="D2683" s="120"/>
      <c r="E2683" s="119"/>
      <c r="F2683" s="119"/>
      <c r="G2683" s="120"/>
      <c r="H2683" s="119"/>
      <c r="I2683" s="109"/>
      <c r="L2683" s="108"/>
      <c r="M2683" s="108"/>
      <c r="N2683" s="108"/>
      <c r="O2683" s="108"/>
      <c r="P2683" s="108"/>
      <c r="Q2683" s="108"/>
      <c r="R2683" s="108"/>
      <c r="S2683" s="108"/>
      <c r="T2683" s="100">
        <f t="shared" si="452"/>
        <v>0</v>
      </c>
      <c r="U2683" s="111"/>
      <c r="V2683" s="111"/>
      <c r="W2683" s="111">
        <f>SUMIFS($F$3:F2683,$D$3:D2683,D2683,$C$3:C2683,"Buy")+SUMIFS($F$3:F2683,$D$3:D2683,D2683,$C$3:C2683,"Coin Deposit",$E$3:E2683,"&lt;&gt;")</f>
        <v>0</v>
      </c>
      <c r="X2683" s="111">
        <f t="shared" si="453"/>
        <v>0</v>
      </c>
      <c r="Y2683" s="111">
        <f>IF($D2683=Y$1,SUMIFS($H$3:$H2683,$G$3:$G2683,Y$1,$C$3:$C2683,"Sell"),0)</f>
        <v>0</v>
      </c>
      <c r="Z2683" s="111">
        <f t="shared" si="454"/>
        <v>0</v>
      </c>
      <c r="AA2683" s="111">
        <f>IF($D2683=AA$1,SUMIFS($H$3:$H2683,$G$3:$G2683,AA$1,$C$3:$C2683,"Sell"),0)</f>
        <v>0</v>
      </c>
      <c r="AB2683" s="111">
        <f t="shared" si="455"/>
        <v>0</v>
      </c>
      <c r="AC2683" s="111">
        <f>SUMIFS('Deductions and Deposits'!$H:$H,'Deductions and Deposits'!$G:$G,D2683,'Deductions and Deposits'!$F:$F,"&lt;="&amp;B2683)+SUMIFS($F$3:F2683,$D$3:D2683,D2683,$C$3:C2683,"Coin Deposit",$E$3:E2683,"")</f>
        <v>0</v>
      </c>
      <c r="AD2683" s="111">
        <f>SUMIFS('Deductions and Deposits'!$D:$D,'Deductions and Deposits'!$C:$C,D2683)+SUMIFS($F:$F,$D:$D,D2683,$C:$C,"Coin Deduction")</f>
        <v>0</v>
      </c>
      <c r="AE2683" s="111">
        <f>Table5[[#This Row],[Column4]]+Table5[[#This Row],[Column14]]+Table5[[#This Row],[Column19]]+Table5[[#This Row],[Column12]]</f>
        <v>0</v>
      </c>
      <c r="AF2683" s="111">
        <f>Table5[[#This Row],[Column5]]+Table5[[#This Row],[Column13]]+Table5[[#This Row],[Column21]]+Table5[[#This Row],[Column18]]</f>
        <v>0</v>
      </c>
      <c r="AG2683" s="111">
        <f t="shared" si="456"/>
        <v>0</v>
      </c>
      <c r="AH2683" s="111">
        <f t="shared" si="457"/>
        <v>0</v>
      </c>
      <c r="AI2683" s="111">
        <f>Table5[[#This Row],[Column17]]-Table5[[#This Row],[Column20]]</f>
        <v>0</v>
      </c>
      <c r="AJ2683" s="111">
        <f t="shared" si="458"/>
        <v>0</v>
      </c>
      <c r="AK2683" s="111">
        <f t="shared" si="463"/>
        <v>0</v>
      </c>
      <c r="AL2683" s="111">
        <f t="shared" si="459"/>
        <v>0</v>
      </c>
      <c r="AM2683" s="111" t="str">
        <f t="shared" si="460"/>
        <v/>
      </c>
      <c r="AN2683" s="111" t="str">
        <f t="shared" ca="1" si="461"/>
        <v/>
      </c>
    </row>
    <row r="2684" spans="1:40" ht="20.25" customHeight="1" x14ac:dyDescent="0.3">
      <c r="A2684" s="107"/>
      <c r="B2684" s="144"/>
      <c r="C2684" s="119"/>
      <c r="D2684" s="120"/>
      <c r="E2684" s="119"/>
      <c r="F2684" s="119"/>
      <c r="G2684" s="120"/>
      <c r="H2684" s="119"/>
      <c r="I2684" s="109"/>
      <c r="L2684" s="108"/>
      <c r="M2684" s="108"/>
      <c r="N2684" s="108"/>
      <c r="O2684" s="108"/>
      <c r="P2684" s="108"/>
      <c r="Q2684" s="108"/>
      <c r="R2684" s="108"/>
      <c r="S2684" s="108"/>
      <c r="T2684" s="100">
        <f t="shared" si="452"/>
        <v>0</v>
      </c>
      <c r="U2684" s="111"/>
      <c r="V2684" s="111"/>
      <c r="W2684" s="111">
        <f>SUMIFS($F$3:F2684,$D$3:D2684,D2684,$C$3:C2684,"Buy")+SUMIFS($F$3:F2684,$D$3:D2684,D2684,$C$3:C2684,"Coin Deposit",$E$3:E2684,"&lt;&gt;")</f>
        <v>0</v>
      </c>
      <c r="X2684" s="111">
        <f t="shared" si="453"/>
        <v>0</v>
      </c>
      <c r="Y2684" s="111">
        <f>IF($D2684=Y$1,SUMIFS($H$3:$H2684,$G$3:$G2684,Y$1,$C$3:$C2684,"Sell"),0)</f>
        <v>0</v>
      </c>
      <c r="Z2684" s="111">
        <f t="shared" si="454"/>
        <v>0</v>
      </c>
      <c r="AA2684" s="111">
        <f>IF($D2684=AA$1,SUMIFS($H$3:$H2684,$G$3:$G2684,AA$1,$C$3:$C2684,"Sell"),0)</f>
        <v>0</v>
      </c>
      <c r="AB2684" s="111">
        <f t="shared" si="455"/>
        <v>0</v>
      </c>
      <c r="AC2684" s="111">
        <f>SUMIFS('Deductions and Deposits'!$H:$H,'Deductions and Deposits'!$G:$G,D2684,'Deductions and Deposits'!$F:$F,"&lt;="&amp;B2684)+SUMIFS($F$3:F2684,$D$3:D2684,D2684,$C$3:C2684,"Coin Deposit",$E$3:E2684,"")</f>
        <v>0</v>
      </c>
      <c r="AD2684" s="111">
        <f>SUMIFS('Deductions and Deposits'!$D:$D,'Deductions and Deposits'!$C:$C,D2684)+SUMIFS($F:$F,$D:$D,D2684,$C:$C,"Coin Deduction")</f>
        <v>0</v>
      </c>
      <c r="AE2684" s="111">
        <f>Table5[[#This Row],[Column4]]+Table5[[#This Row],[Column14]]+Table5[[#This Row],[Column19]]+Table5[[#This Row],[Column12]]</f>
        <v>0</v>
      </c>
      <c r="AF2684" s="111">
        <f>Table5[[#This Row],[Column5]]+Table5[[#This Row],[Column13]]+Table5[[#This Row],[Column21]]+Table5[[#This Row],[Column18]]</f>
        <v>0</v>
      </c>
      <c r="AG2684" s="111">
        <f t="shared" si="456"/>
        <v>0</v>
      </c>
      <c r="AH2684" s="111">
        <f t="shared" si="457"/>
        <v>0</v>
      </c>
      <c r="AI2684" s="111">
        <f>Table5[[#This Row],[Column17]]-Table5[[#This Row],[Column20]]</f>
        <v>0</v>
      </c>
      <c r="AJ2684" s="111">
        <f t="shared" si="458"/>
        <v>0</v>
      </c>
      <c r="AK2684" s="111">
        <f t="shared" si="463"/>
        <v>0</v>
      </c>
      <c r="AL2684" s="111">
        <f t="shared" si="459"/>
        <v>0</v>
      </c>
      <c r="AM2684" s="111" t="str">
        <f t="shared" si="460"/>
        <v/>
      </c>
      <c r="AN2684" s="111" t="str">
        <f t="shared" ca="1" si="461"/>
        <v/>
      </c>
    </row>
    <row r="2685" spans="1:40" ht="20.25" customHeight="1" x14ac:dyDescent="0.3">
      <c r="A2685" s="107"/>
      <c r="B2685" s="144"/>
      <c r="C2685" s="119"/>
      <c r="D2685" s="120"/>
      <c r="E2685" s="119"/>
      <c r="F2685" s="119"/>
      <c r="G2685" s="120"/>
      <c r="H2685" s="119"/>
      <c r="I2685" s="109"/>
      <c r="L2685" s="108"/>
      <c r="M2685" s="108"/>
      <c r="N2685" s="108"/>
      <c r="O2685" s="108"/>
      <c r="P2685" s="108"/>
      <c r="Q2685" s="108"/>
      <c r="R2685" s="108"/>
      <c r="S2685" s="108"/>
      <c r="T2685" s="100">
        <f t="shared" si="452"/>
        <v>0</v>
      </c>
      <c r="U2685" s="111"/>
      <c r="V2685" s="111"/>
      <c r="W2685" s="111">
        <f>SUMIFS($F$3:F2685,$D$3:D2685,D2685,$C$3:C2685,"Buy")+SUMIFS($F$3:F2685,$D$3:D2685,D2685,$C$3:C2685,"Coin Deposit",$E$3:E2685,"&lt;&gt;")</f>
        <v>0</v>
      </c>
      <c r="X2685" s="111">
        <f t="shared" si="453"/>
        <v>0</v>
      </c>
      <c r="Y2685" s="111">
        <f>IF($D2685=Y$1,SUMIFS($H$3:$H2685,$G$3:$G2685,Y$1,$C$3:$C2685,"Sell"),0)</f>
        <v>0</v>
      </c>
      <c r="Z2685" s="111">
        <f t="shared" si="454"/>
        <v>0</v>
      </c>
      <c r="AA2685" s="111">
        <f>IF($D2685=AA$1,SUMIFS($H$3:$H2685,$G$3:$G2685,AA$1,$C$3:$C2685,"Sell"),0)</f>
        <v>0</v>
      </c>
      <c r="AB2685" s="111">
        <f t="shared" si="455"/>
        <v>0</v>
      </c>
      <c r="AC2685" s="111">
        <f>SUMIFS('Deductions and Deposits'!$H:$H,'Deductions and Deposits'!$G:$G,D2685,'Deductions and Deposits'!$F:$F,"&lt;="&amp;B2685)+SUMIFS($F$3:F2685,$D$3:D2685,D2685,$C$3:C2685,"Coin Deposit",$E$3:E2685,"")</f>
        <v>0</v>
      </c>
      <c r="AD2685" s="111">
        <f>SUMIFS('Deductions and Deposits'!$D:$D,'Deductions and Deposits'!$C:$C,D2685)+SUMIFS($F:$F,$D:$D,D2685,$C:$C,"Coin Deduction")</f>
        <v>0</v>
      </c>
      <c r="AE2685" s="111">
        <f>Table5[[#This Row],[Column4]]+Table5[[#This Row],[Column14]]+Table5[[#This Row],[Column19]]+Table5[[#This Row],[Column12]]</f>
        <v>0</v>
      </c>
      <c r="AF2685" s="111">
        <f>Table5[[#This Row],[Column5]]+Table5[[#This Row],[Column13]]+Table5[[#This Row],[Column21]]+Table5[[#This Row],[Column18]]</f>
        <v>0</v>
      </c>
      <c r="AG2685" s="111">
        <f t="shared" si="456"/>
        <v>0</v>
      </c>
      <c r="AH2685" s="111">
        <f t="shared" si="457"/>
        <v>0</v>
      </c>
      <c r="AI2685" s="111">
        <f>Table5[[#This Row],[Column17]]-Table5[[#This Row],[Column20]]</f>
        <v>0</v>
      </c>
      <c r="AJ2685" s="111">
        <f t="shared" si="458"/>
        <v>0</v>
      </c>
      <c r="AK2685" s="111">
        <f t="shared" si="463"/>
        <v>0</v>
      </c>
      <c r="AL2685" s="111">
        <f t="shared" si="459"/>
        <v>0</v>
      </c>
      <c r="AM2685" s="111" t="str">
        <f t="shared" si="460"/>
        <v/>
      </c>
      <c r="AN2685" s="111" t="str">
        <f t="shared" ca="1" si="461"/>
        <v/>
      </c>
    </row>
    <row r="2686" spans="1:40" ht="20.25" customHeight="1" x14ac:dyDescent="0.3">
      <c r="A2686" s="107"/>
      <c r="B2686" s="144"/>
      <c r="C2686" s="119"/>
      <c r="D2686" s="120"/>
      <c r="E2686" s="119"/>
      <c r="F2686" s="119"/>
      <c r="G2686" s="120"/>
      <c r="H2686" s="119"/>
      <c r="I2686" s="109"/>
      <c r="L2686" s="108"/>
      <c r="M2686" s="108"/>
      <c r="N2686" s="108"/>
      <c r="O2686" s="108"/>
      <c r="P2686" s="108"/>
      <c r="Q2686" s="108"/>
      <c r="R2686" s="108"/>
      <c r="S2686" s="108"/>
      <c r="T2686" s="100">
        <f t="shared" si="452"/>
        <v>0</v>
      </c>
      <c r="U2686" s="111"/>
      <c r="V2686" s="111"/>
      <c r="W2686" s="111">
        <f>SUMIFS($F$3:F2686,$D$3:D2686,D2686,$C$3:C2686,"Buy")+SUMIFS($F$3:F2686,$D$3:D2686,D2686,$C$3:C2686,"Coin Deposit",$E$3:E2686,"&lt;&gt;")</f>
        <v>0</v>
      </c>
      <c r="X2686" s="111">
        <f t="shared" si="453"/>
        <v>0</v>
      </c>
      <c r="Y2686" s="111">
        <f>IF($D2686=Y$1,SUMIFS($H$3:$H2686,$G$3:$G2686,Y$1,$C$3:$C2686,"Sell"),0)</f>
        <v>0</v>
      </c>
      <c r="Z2686" s="111">
        <f t="shared" si="454"/>
        <v>0</v>
      </c>
      <c r="AA2686" s="111">
        <f>IF($D2686=AA$1,SUMIFS($H$3:$H2686,$G$3:$G2686,AA$1,$C$3:$C2686,"Sell"),0)</f>
        <v>0</v>
      </c>
      <c r="AB2686" s="111">
        <f t="shared" si="455"/>
        <v>0</v>
      </c>
      <c r="AC2686" s="111">
        <f>SUMIFS('Deductions and Deposits'!$H:$H,'Deductions and Deposits'!$G:$G,D2686,'Deductions and Deposits'!$F:$F,"&lt;="&amp;B2686)+SUMIFS($F$3:F2686,$D$3:D2686,D2686,$C$3:C2686,"Coin Deposit",$E$3:E2686,"")</f>
        <v>0</v>
      </c>
      <c r="AD2686" s="111">
        <f>SUMIFS('Deductions and Deposits'!$D:$D,'Deductions and Deposits'!$C:$C,D2686)+SUMIFS($F:$F,$D:$D,D2686,$C:$C,"Coin Deduction")</f>
        <v>0</v>
      </c>
      <c r="AE2686" s="111">
        <f>Table5[[#This Row],[Column4]]+Table5[[#This Row],[Column14]]+Table5[[#This Row],[Column19]]+Table5[[#This Row],[Column12]]</f>
        <v>0</v>
      </c>
      <c r="AF2686" s="111">
        <f>Table5[[#This Row],[Column5]]+Table5[[#This Row],[Column13]]+Table5[[#This Row],[Column21]]+Table5[[#This Row],[Column18]]</f>
        <v>0</v>
      </c>
      <c r="AG2686" s="111">
        <f t="shared" si="456"/>
        <v>0</v>
      </c>
      <c r="AH2686" s="111">
        <f t="shared" si="457"/>
        <v>0</v>
      </c>
      <c r="AI2686" s="111">
        <f>Table5[[#This Row],[Column17]]-Table5[[#This Row],[Column20]]</f>
        <v>0</v>
      </c>
      <c r="AJ2686" s="111">
        <f t="shared" si="458"/>
        <v>0</v>
      </c>
      <c r="AK2686" s="111">
        <f t="shared" si="463"/>
        <v>0</v>
      </c>
      <c r="AL2686" s="111">
        <f t="shared" si="459"/>
        <v>0</v>
      </c>
      <c r="AM2686" s="111" t="str">
        <f t="shared" si="460"/>
        <v/>
      </c>
      <c r="AN2686" s="111" t="str">
        <f t="shared" ca="1" si="461"/>
        <v/>
      </c>
    </row>
    <row r="2687" spans="1:40" ht="20.25" customHeight="1" x14ac:dyDescent="0.3">
      <c r="A2687" s="107"/>
      <c r="B2687" s="144"/>
      <c r="C2687" s="119"/>
      <c r="D2687" s="120"/>
      <c r="E2687" s="119"/>
      <c r="F2687" s="119"/>
      <c r="G2687" s="120"/>
      <c r="H2687" s="119"/>
      <c r="I2687" s="109"/>
      <c r="L2687" s="108"/>
      <c r="M2687" s="108"/>
      <c r="N2687" s="108"/>
      <c r="O2687" s="108"/>
      <c r="P2687" s="108"/>
      <c r="Q2687" s="108"/>
      <c r="R2687" s="108"/>
      <c r="S2687" s="108"/>
      <c r="T2687" s="100">
        <f t="shared" si="452"/>
        <v>0</v>
      </c>
      <c r="U2687" s="111"/>
      <c r="V2687" s="111"/>
      <c r="W2687" s="111">
        <f>SUMIFS($F$3:F2687,$D$3:D2687,D2687,$C$3:C2687,"Buy")+SUMIFS($F$3:F2687,$D$3:D2687,D2687,$C$3:C2687,"Coin Deposit",$E$3:E2687,"&lt;&gt;")</f>
        <v>0</v>
      </c>
      <c r="X2687" s="111">
        <f t="shared" si="453"/>
        <v>0</v>
      </c>
      <c r="Y2687" s="111">
        <f>IF($D2687=Y$1,SUMIFS($H$3:$H2687,$G$3:$G2687,Y$1,$C$3:$C2687,"Sell"),0)</f>
        <v>0</v>
      </c>
      <c r="Z2687" s="111">
        <f t="shared" si="454"/>
        <v>0</v>
      </c>
      <c r="AA2687" s="111">
        <f>IF($D2687=AA$1,SUMIFS($H$3:$H2687,$G$3:$G2687,AA$1,$C$3:$C2687,"Sell"),0)</f>
        <v>0</v>
      </c>
      <c r="AB2687" s="111">
        <f t="shared" si="455"/>
        <v>0</v>
      </c>
      <c r="AC2687" s="111">
        <f>SUMIFS('Deductions and Deposits'!$H:$H,'Deductions and Deposits'!$G:$G,D2687,'Deductions and Deposits'!$F:$F,"&lt;="&amp;B2687)+SUMIFS($F$3:F2687,$D$3:D2687,D2687,$C$3:C2687,"Coin Deposit",$E$3:E2687,"")</f>
        <v>0</v>
      </c>
      <c r="AD2687" s="111">
        <f>SUMIFS('Deductions and Deposits'!$D:$D,'Deductions and Deposits'!$C:$C,D2687)+SUMIFS($F:$F,$D:$D,D2687,$C:$C,"Coin Deduction")</f>
        <v>0</v>
      </c>
      <c r="AE2687" s="111">
        <f>Table5[[#This Row],[Column4]]+Table5[[#This Row],[Column14]]+Table5[[#This Row],[Column19]]+Table5[[#This Row],[Column12]]</f>
        <v>0</v>
      </c>
      <c r="AF2687" s="111">
        <f>Table5[[#This Row],[Column5]]+Table5[[#This Row],[Column13]]+Table5[[#This Row],[Column21]]+Table5[[#This Row],[Column18]]</f>
        <v>0</v>
      </c>
      <c r="AG2687" s="111">
        <f t="shared" si="456"/>
        <v>0</v>
      </c>
      <c r="AH2687" s="111">
        <f t="shared" si="457"/>
        <v>0</v>
      </c>
      <c r="AI2687" s="111">
        <f>Table5[[#This Row],[Column17]]-Table5[[#This Row],[Column20]]</f>
        <v>0</v>
      </c>
      <c r="AJ2687" s="111">
        <f t="shared" si="458"/>
        <v>0</v>
      </c>
      <c r="AK2687" s="111">
        <f t="shared" si="463"/>
        <v>0</v>
      </c>
      <c r="AL2687" s="111">
        <f t="shared" si="459"/>
        <v>0</v>
      </c>
      <c r="AM2687" s="111" t="str">
        <f t="shared" si="460"/>
        <v/>
      </c>
      <c r="AN2687" s="111" t="str">
        <f t="shared" ca="1" si="461"/>
        <v/>
      </c>
    </row>
    <row r="2688" spans="1:40" ht="20.25" customHeight="1" x14ac:dyDescent="0.3">
      <c r="A2688" s="107"/>
      <c r="B2688" s="144"/>
      <c r="C2688" s="119"/>
      <c r="D2688" s="120"/>
      <c r="E2688" s="119"/>
      <c r="F2688" s="119"/>
      <c r="G2688" s="120"/>
      <c r="H2688" s="119"/>
      <c r="I2688" s="109"/>
      <c r="L2688" s="108"/>
      <c r="M2688" s="108"/>
      <c r="N2688" s="108"/>
      <c r="O2688" s="108"/>
      <c r="P2688" s="108"/>
      <c r="Q2688" s="108"/>
      <c r="R2688" s="108"/>
      <c r="S2688" s="108"/>
      <c r="T2688" s="100">
        <f t="shared" si="452"/>
        <v>0</v>
      </c>
      <c r="U2688" s="111"/>
      <c r="V2688" s="111"/>
      <c r="W2688" s="111">
        <f>SUMIFS($F$3:F2688,$D$3:D2688,D2688,$C$3:C2688,"Buy")+SUMIFS($F$3:F2688,$D$3:D2688,D2688,$C$3:C2688,"Coin Deposit",$E$3:E2688,"&lt;&gt;")</f>
        <v>0</v>
      </c>
      <c r="X2688" s="111">
        <f t="shared" si="453"/>
        <v>0</v>
      </c>
      <c r="Y2688" s="111">
        <f>IF($D2688=Y$1,SUMIFS($H$3:$H2688,$G$3:$G2688,Y$1,$C$3:$C2688,"Sell"),0)</f>
        <v>0</v>
      </c>
      <c r="Z2688" s="111">
        <f t="shared" si="454"/>
        <v>0</v>
      </c>
      <c r="AA2688" s="111">
        <f>IF($D2688=AA$1,SUMIFS($H$3:$H2688,$G$3:$G2688,AA$1,$C$3:$C2688,"Sell"),0)</f>
        <v>0</v>
      </c>
      <c r="AB2688" s="111">
        <f t="shared" si="455"/>
        <v>0</v>
      </c>
      <c r="AC2688" s="111">
        <f>SUMIFS('Deductions and Deposits'!$H:$H,'Deductions and Deposits'!$G:$G,D2688,'Deductions and Deposits'!$F:$F,"&lt;="&amp;B2688)+SUMIFS($F$3:F2688,$D$3:D2688,D2688,$C$3:C2688,"Coin Deposit",$E$3:E2688,"")</f>
        <v>0</v>
      </c>
      <c r="AD2688" s="111">
        <f>SUMIFS('Deductions and Deposits'!$D:$D,'Deductions and Deposits'!$C:$C,D2688)+SUMIFS($F:$F,$D:$D,D2688,$C:$C,"Coin Deduction")</f>
        <v>0</v>
      </c>
      <c r="AE2688" s="111">
        <f>Table5[[#This Row],[Column4]]+Table5[[#This Row],[Column14]]+Table5[[#This Row],[Column19]]+Table5[[#This Row],[Column12]]</f>
        <v>0</v>
      </c>
      <c r="AF2688" s="111">
        <f>Table5[[#This Row],[Column5]]+Table5[[#This Row],[Column13]]+Table5[[#This Row],[Column21]]+Table5[[#This Row],[Column18]]</f>
        <v>0</v>
      </c>
      <c r="AG2688" s="111">
        <f t="shared" si="456"/>
        <v>0</v>
      </c>
      <c r="AH2688" s="111">
        <f t="shared" si="457"/>
        <v>0</v>
      </c>
      <c r="AI2688" s="111">
        <f>Table5[[#This Row],[Column17]]-Table5[[#This Row],[Column20]]</f>
        <v>0</v>
      </c>
      <c r="AJ2688" s="111">
        <f t="shared" si="458"/>
        <v>0</v>
      </c>
      <c r="AK2688" s="111">
        <f t="shared" si="463"/>
        <v>0</v>
      </c>
      <c r="AL2688" s="111">
        <f t="shared" si="459"/>
        <v>0</v>
      </c>
      <c r="AM2688" s="111" t="str">
        <f t="shared" si="460"/>
        <v/>
      </c>
      <c r="AN2688" s="111" t="str">
        <f t="shared" ca="1" si="461"/>
        <v/>
      </c>
    </row>
    <row r="2689" spans="1:40" ht="20.25" customHeight="1" x14ac:dyDescent="0.3">
      <c r="A2689" s="107"/>
      <c r="B2689" s="144"/>
      <c r="C2689" s="119"/>
      <c r="D2689" s="120"/>
      <c r="E2689" s="119"/>
      <c r="F2689" s="119"/>
      <c r="G2689" s="120"/>
      <c r="H2689" s="119"/>
      <c r="I2689" s="109"/>
      <c r="L2689" s="108"/>
      <c r="M2689" s="108"/>
      <c r="N2689" s="108"/>
      <c r="O2689" s="108"/>
      <c r="P2689" s="108"/>
      <c r="Q2689" s="108"/>
      <c r="R2689" s="108"/>
      <c r="S2689" s="108"/>
      <c r="T2689" s="100">
        <f t="shared" si="452"/>
        <v>0</v>
      </c>
      <c r="U2689" s="111"/>
      <c r="V2689" s="111"/>
      <c r="W2689" s="111">
        <f>SUMIFS($F$3:F2689,$D$3:D2689,D2689,$C$3:C2689,"Buy")+SUMIFS($F$3:F2689,$D$3:D2689,D2689,$C$3:C2689,"Coin Deposit",$E$3:E2689,"&lt;&gt;")</f>
        <v>0</v>
      </c>
      <c r="X2689" s="111">
        <f t="shared" si="453"/>
        <v>0</v>
      </c>
      <c r="Y2689" s="111">
        <f>IF($D2689=Y$1,SUMIFS($H$3:$H2689,$G$3:$G2689,Y$1,$C$3:$C2689,"Sell"),0)</f>
        <v>0</v>
      </c>
      <c r="Z2689" s="111">
        <f t="shared" si="454"/>
        <v>0</v>
      </c>
      <c r="AA2689" s="111">
        <f>IF($D2689=AA$1,SUMIFS($H$3:$H2689,$G$3:$G2689,AA$1,$C$3:$C2689,"Sell"),0)</f>
        <v>0</v>
      </c>
      <c r="AB2689" s="111">
        <f t="shared" si="455"/>
        <v>0</v>
      </c>
      <c r="AC2689" s="111">
        <f>SUMIFS('Deductions and Deposits'!$H:$H,'Deductions and Deposits'!$G:$G,D2689,'Deductions and Deposits'!$F:$F,"&lt;="&amp;B2689)+SUMIFS($F$3:F2689,$D$3:D2689,D2689,$C$3:C2689,"Coin Deposit",$E$3:E2689,"")</f>
        <v>0</v>
      </c>
      <c r="AD2689" s="111">
        <f>SUMIFS('Deductions and Deposits'!$D:$D,'Deductions and Deposits'!$C:$C,D2689)+SUMIFS($F:$F,$D:$D,D2689,$C:$C,"Coin Deduction")</f>
        <v>0</v>
      </c>
      <c r="AE2689" s="111">
        <f>Table5[[#This Row],[Column4]]+Table5[[#This Row],[Column14]]+Table5[[#This Row],[Column19]]+Table5[[#This Row],[Column12]]</f>
        <v>0</v>
      </c>
      <c r="AF2689" s="111">
        <f>Table5[[#This Row],[Column5]]+Table5[[#This Row],[Column13]]+Table5[[#This Row],[Column21]]+Table5[[#This Row],[Column18]]</f>
        <v>0</v>
      </c>
      <c r="AG2689" s="111">
        <f t="shared" si="456"/>
        <v>0</v>
      </c>
      <c r="AH2689" s="111">
        <f t="shared" si="457"/>
        <v>0</v>
      </c>
      <c r="AI2689" s="111">
        <f>Table5[[#This Row],[Column17]]-Table5[[#This Row],[Column20]]</f>
        <v>0</v>
      </c>
      <c r="AJ2689" s="111">
        <f t="shared" si="458"/>
        <v>0</v>
      </c>
      <c r="AK2689" s="111">
        <f t="shared" si="463"/>
        <v>0</v>
      </c>
      <c r="AL2689" s="111">
        <f t="shared" si="459"/>
        <v>0</v>
      </c>
      <c r="AM2689" s="111" t="str">
        <f t="shared" si="460"/>
        <v/>
      </c>
      <c r="AN2689" s="111" t="str">
        <f t="shared" ca="1" si="461"/>
        <v/>
      </c>
    </row>
    <row r="2690" spans="1:40" ht="20.25" customHeight="1" x14ac:dyDescent="0.3">
      <c r="A2690" s="107"/>
      <c r="B2690" s="144"/>
      <c r="C2690" s="119"/>
      <c r="D2690" s="120"/>
      <c r="E2690" s="119"/>
      <c r="F2690" s="119"/>
      <c r="G2690" s="120"/>
      <c r="H2690" s="119"/>
      <c r="I2690" s="109"/>
      <c r="L2690" s="108"/>
      <c r="M2690" s="108"/>
      <c r="N2690" s="108"/>
      <c r="O2690" s="108"/>
      <c r="P2690" s="108"/>
      <c r="Q2690" s="108"/>
      <c r="R2690" s="108"/>
      <c r="S2690" s="108"/>
      <c r="T2690" s="100">
        <f t="shared" si="452"/>
        <v>0</v>
      </c>
      <c r="U2690" s="111"/>
      <c r="V2690" s="111"/>
      <c r="W2690" s="111">
        <f>SUMIFS($F$3:F2690,$D$3:D2690,D2690,$C$3:C2690,"Buy")+SUMIFS($F$3:F2690,$D$3:D2690,D2690,$C$3:C2690,"Coin Deposit",$E$3:E2690,"&lt;&gt;")</f>
        <v>0</v>
      </c>
      <c r="X2690" s="111">
        <f t="shared" si="453"/>
        <v>0</v>
      </c>
      <c r="Y2690" s="111">
        <f>IF($D2690=Y$1,SUMIFS($H$3:$H2690,$G$3:$G2690,Y$1,$C$3:$C2690,"Sell"),0)</f>
        <v>0</v>
      </c>
      <c r="Z2690" s="111">
        <f t="shared" si="454"/>
        <v>0</v>
      </c>
      <c r="AA2690" s="111">
        <f>IF($D2690=AA$1,SUMIFS($H$3:$H2690,$G$3:$G2690,AA$1,$C$3:$C2690,"Sell"),0)</f>
        <v>0</v>
      </c>
      <c r="AB2690" s="111">
        <f t="shared" si="455"/>
        <v>0</v>
      </c>
      <c r="AC2690" s="111">
        <f>SUMIFS('Deductions and Deposits'!$H:$H,'Deductions and Deposits'!$G:$G,D2690,'Deductions and Deposits'!$F:$F,"&lt;="&amp;B2690)+SUMIFS($F$3:F2690,$D$3:D2690,D2690,$C$3:C2690,"Coin Deposit",$E$3:E2690,"")</f>
        <v>0</v>
      </c>
      <c r="AD2690" s="111">
        <f>SUMIFS('Deductions and Deposits'!$D:$D,'Deductions and Deposits'!$C:$C,D2690)+SUMIFS($F:$F,$D:$D,D2690,$C:$C,"Coin Deduction")</f>
        <v>0</v>
      </c>
      <c r="AE2690" s="111">
        <f>Table5[[#This Row],[Column4]]+Table5[[#This Row],[Column14]]+Table5[[#This Row],[Column19]]+Table5[[#This Row],[Column12]]</f>
        <v>0</v>
      </c>
      <c r="AF2690" s="111">
        <f>Table5[[#This Row],[Column5]]+Table5[[#This Row],[Column13]]+Table5[[#This Row],[Column21]]+Table5[[#This Row],[Column18]]</f>
        <v>0</v>
      </c>
      <c r="AG2690" s="111">
        <f t="shared" si="456"/>
        <v>0</v>
      </c>
      <c r="AH2690" s="111">
        <f t="shared" si="457"/>
        <v>0</v>
      </c>
      <c r="AI2690" s="111">
        <f>Table5[[#This Row],[Column17]]-Table5[[#This Row],[Column20]]</f>
        <v>0</v>
      </c>
      <c r="AJ2690" s="111">
        <f t="shared" si="458"/>
        <v>0</v>
      </c>
      <c r="AK2690" s="111">
        <f t="shared" si="463"/>
        <v>0</v>
      </c>
      <c r="AL2690" s="111">
        <f t="shared" si="459"/>
        <v>0</v>
      </c>
      <c r="AM2690" s="111" t="str">
        <f t="shared" si="460"/>
        <v/>
      </c>
      <c r="AN2690" s="111" t="str">
        <f t="shared" ca="1" si="461"/>
        <v/>
      </c>
    </row>
    <row r="2691" spans="1:40" ht="20.25" customHeight="1" x14ac:dyDescent="0.3">
      <c r="A2691" s="107"/>
      <c r="B2691" s="144"/>
      <c r="C2691" s="119"/>
      <c r="D2691" s="120"/>
      <c r="E2691" s="119"/>
      <c r="F2691" s="119"/>
      <c r="G2691" s="120"/>
      <c r="H2691" s="119"/>
      <c r="I2691" s="109"/>
      <c r="L2691" s="108"/>
      <c r="M2691" s="108"/>
      <c r="N2691" s="108"/>
      <c r="O2691" s="108"/>
      <c r="P2691" s="108"/>
      <c r="Q2691" s="108"/>
      <c r="R2691" s="108"/>
      <c r="S2691" s="108"/>
      <c r="T2691" s="100">
        <f t="shared" ref="T2691:T2754" si="464">IF(E2691&lt;&gt;"",E2691,0)</f>
        <v>0</v>
      </c>
      <c r="U2691" s="111"/>
      <c r="V2691" s="111"/>
      <c r="W2691" s="111">
        <f>SUMIFS($F$3:F2691,$D$3:D2691,D2691,$C$3:C2691,"Buy")+SUMIFS($F$3:F2691,$D$3:D2691,D2691,$C$3:C2691,"Coin Deposit",$E$3:E2691,"&lt;&gt;")</f>
        <v>0</v>
      </c>
      <c r="X2691" s="111">
        <f t="shared" ref="X2691:X2754" si="465">IF(OR(C2691="buy",AND(C2691="Coin Deposit",E2691&lt;&gt;"")),SUMIFS($F:$F,$D:$D,D2691,$C:$C,"sell"),0)</f>
        <v>0</v>
      </c>
      <c r="Y2691" s="111">
        <f>IF($D2691=Y$1,SUMIFS($H$3:$H2691,$G$3:$G2691,Y$1,$C$3:$C2691,"Sell"),0)</f>
        <v>0</v>
      </c>
      <c r="Z2691" s="111">
        <f t="shared" ref="Z2691:Z2754" si="466">IF($D2691=Z$1,SUMIFS($H:$H,$G:$G,Z$1,$C:$C,"Buy")+SUMIFS($H:$H,$G:$G,Z$1,$C:$C,"Coin Deposit",$E:$E,"&lt;&gt;"),0)</f>
        <v>0</v>
      </c>
      <c r="AA2691" s="111">
        <f>IF($D2691=AA$1,SUMIFS($H$3:$H2691,$G$3:$G2691,AA$1,$C$3:$C2691,"Sell"),0)</f>
        <v>0</v>
      </c>
      <c r="AB2691" s="111">
        <f t="shared" ref="AB2691:AB2754" si="467">IF($D2691=AB$1,SUMIFS($H:$H,$G:$G,AB$1,$C:$C,"Buy")+SUMIFS($H:$H,$G:$G,AB$1,$C:$C,"Coin Deposit",$E:$E,"&lt;&gt;"),0)</f>
        <v>0</v>
      </c>
      <c r="AC2691" s="111">
        <f>SUMIFS('Deductions and Deposits'!$H:$H,'Deductions and Deposits'!$G:$G,D2691,'Deductions and Deposits'!$F:$F,"&lt;="&amp;B2691)+SUMIFS($F$3:F2691,$D$3:D2691,D2691,$C$3:C2691,"Coin Deposit",$E$3:E2691,"")</f>
        <v>0</v>
      </c>
      <c r="AD2691" s="111">
        <f>SUMIFS('Deductions and Deposits'!$D:$D,'Deductions and Deposits'!$C:$C,D2691)+SUMIFS($F:$F,$D:$D,D2691,$C:$C,"Coin Deduction")</f>
        <v>0</v>
      </c>
      <c r="AE2691" s="111">
        <f>Table5[[#This Row],[Column4]]+Table5[[#This Row],[Column14]]+Table5[[#This Row],[Column19]]+Table5[[#This Row],[Column12]]</f>
        <v>0</v>
      </c>
      <c r="AF2691" s="111">
        <f>Table5[[#This Row],[Column5]]+Table5[[#This Row],[Column13]]+Table5[[#This Row],[Column21]]+Table5[[#This Row],[Column18]]</f>
        <v>0</v>
      </c>
      <c r="AG2691" s="111">
        <f t="shared" ref="AG2691:AG2754" si="468">IF(AND((AC2691+Y2691+AA2691)&gt;AF2691,OR(C2691="buy",AND(C2691="Coin Deposit",E2691&lt;&gt;""))),(AC2691+Y2691+AA2691)-AF2691,0)</f>
        <v>0</v>
      </c>
      <c r="AH2691" s="111">
        <f t="shared" ref="AH2691:AH2754" si="469">IF(AND(AE2691&gt;AF2691,OR(C2691="buy",AND(C2691="Coin Deposit",E2691&lt;&gt;""))),AE2691-AF2691,0)</f>
        <v>0</v>
      </c>
      <c r="AI2691" s="111">
        <f>Table5[[#This Row],[Column17]]-Table5[[#This Row],[Column20]]</f>
        <v>0</v>
      </c>
      <c r="AJ2691" s="111">
        <f t="shared" ref="AJ2691:AJ2754" si="470">IF(AI2691&gt;F2691,F2691,AI2691)</f>
        <v>0</v>
      </c>
      <c r="AK2691" s="111">
        <f t="shared" si="463"/>
        <v>0</v>
      </c>
      <c r="AL2691" s="111">
        <f t="shared" ref="AL2691:AL2754" si="471">IFERROR(SUMIFS($AK:$AK,$D:$D,D2691)/SUMIFS($AJ:$AJ,$D:$D,D2691),0)</f>
        <v>0</v>
      </c>
      <c r="AM2691" s="111" t="str">
        <f t="shared" ref="AM2691:AM2754" si="472">C2691&amp;D2691</f>
        <v/>
      </c>
      <c r="AN2691" s="111" t="str">
        <f t="shared" ref="AN2691:AN2754" ca="1" si="473">OFFSET(AM2691,COUNTA($AM:$AM)-ROW()-(ROW()-ROW($AN$2)-1),)</f>
        <v/>
      </c>
    </row>
    <row r="2692" spans="1:40" ht="20.25" customHeight="1" x14ac:dyDescent="0.3">
      <c r="A2692" s="107"/>
      <c r="B2692" s="144"/>
      <c r="C2692" s="119"/>
      <c r="D2692" s="120"/>
      <c r="E2692" s="119"/>
      <c r="F2692" s="119"/>
      <c r="G2692" s="120"/>
      <c r="H2692" s="119"/>
      <c r="I2692" s="109"/>
      <c r="L2692" s="108"/>
      <c r="M2692" s="108"/>
      <c r="N2692" s="108"/>
      <c r="O2692" s="108"/>
      <c r="P2692" s="108"/>
      <c r="Q2692" s="108"/>
      <c r="R2692" s="108"/>
      <c r="S2692" s="108"/>
      <c r="T2692" s="100">
        <f t="shared" si="464"/>
        <v>0</v>
      </c>
      <c r="U2692" s="111"/>
      <c r="V2692" s="111"/>
      <c r="W2692" s="111">
        <f>SUMIFS($F$3:F2692,$D$3:D2692,D2692,$C$3:C2692,"Buy")+SUMIFS($F$3:F2692,$D$3:D2692,D2692,$C$3:C2692,"Coin Deposit",$E$3:E2692,"&lt;&gt;")</f>
        <v>0</v>
      </c>
      <c r="X2692" s="111">
        <f t="shared" si="465"/>
        <v>0</v>
      </c>
      <c r="Y2692" s="111">
        <f>IF($D2692=Y$1,SUMIFS($H$3:$H2692,$G$3:$G2692,Y$1,$C$3:$C2692,"Sell"),0)</f>
        <v>0</v>
      </c>
      <c r="Z2692" s="111">
        <f t="shared" si="466"/>
        <v>0</v>
      </c>
      <c r="AA2692" s="111">
        <f>IF($D2692=AA$1,SUMIFS($H$3:$H2692,$G$3:$G2692,AA$1,$C$3:$C2692,"Sell"),0)</f>
        <v>0</v>
      </c>
      <c r="AB2692" s="111">
        <f t="shared" si="467"/>
        <v>0</v>
      </c>
      <c r="AC2692" s="111">
        <f>SUMIFS('Deductions and Deposits'!$H:$H,'Deductions and Deposits'!$G:$G,D2692,'Deductions and Deposits'!$F:$F,"&lt;="&amp;B2692)+SUMIFS($F$3:F2692,$D$3:D2692,D2692,$C$3:C2692,"Coin Deposit",$E$3:E2692,"")</f>
        <v>0</v>
      </c>
      <c r="AD2692" s="111">
        <f>SUMIFS('Deductions and Deposits'!$D:$D,'Deductions and Deposits'!$C:$C,D2692)+SUMIFS($F:$F,$D:$D,D2692,$C:$C,"Coin Deduction")</f>
        <v>0</v>
      </c>
      <c r="AE2692" s="111">
        <f>Table5[[#This Row],[Column4]]+Table5[[#This Row],[Column14]]+Table5[[#This Row],[Column19]]+Table5[[#This Row],[Column12]]</f>
        <v>0</v>
      </c>
      <c r="AF2692" s="111">
        <f>Table5[[#This Row],[Column5]]+Table5[[#This Row],[Column13]]+Table5[[#This Row],[Column21]]+Table5[[#This Row],[Column18]]</f>
        <v>0</v>
      </c>
      <c r="AG2692" s="111">
        <f t="shared" si="468"/>
        <v>0</v>
      </c>
      <c r="AH2692" s="111">
        <f t="shared" si="469"/>
        <v>0</v>
      </c>
      <c r="AI2692" s="111">
        <f>Table5[[#This Row],[Column17]]-Table5[[#This Row],[Column20]]</f>
        <v>0</v>
      </c>
      <c r="AJ2692" s="111">
        <f t="shared" si="470"/>
        <v>0</v>
      </c>
      <c r="AK2692" s="111">
        <f t="shared" si="463"/>
        <v>0</v>
      </c>
      <c r="AL2692" s="111">
        <f t="shared" si="471"/>
        <v>0</v>
      </c>
      <c r="AM2692" s="111" t="str">
        <f t="shared" si="472"/>
        <v/>
      </c>
      <c r="AN2692" s="111" t="str">
        <f t="shared" ca="1" si="473"/>
        <v/>
      </c>
    </row>
    <row r="2693" spans="1:40" ht="20.25" customHeight="1" x14ac:dyDescent="0.3">
      <c r="A2693" s="107"/>
      <c r="B2693" s="144"/>
      <c r="C2693" s="119"/>
      <c r="D2693" s="120"/>
      <c r="E2693" s="119"/>
      <c r="F2693" s="119"/>
      <c r="G2693" s="120"/>
      <c r="H2693" s="119"/>
      <c r="I2693" s="109"/>
      <c r="L2693" s="108"/>
      <c r="M2693" s="108"/>
      <c r="N2693" s="108"/>
      <c r="O2693" s="108"/>
      <c r="P2693" s="108"/>
      <c r="Q2693" s="108"/>
      <c r="R2693" s="108"/>
      <c r="S2693" s="108"/>
      <c r="T2693" s="100">
        <f t="shared" si="464"/>
        <v>0</v>
      </c>
      <c r="U2693" s="111"/>
      <c r="V2693" s="111"/>
      <c r="W2693" s="111">
        <f>SUMIFS($F$3:F2693,$D$3:D2693,D2693,$C$3:C2693,"Buy")+SUMIFS($F$3:F2693,$D$3:D2693,D2693,$C$3:C2693,"Coin Deposit",$E$3:E2693,"&lt;&gt;")</f>
        <v>0</v>
      </c>
      <c r="X2693" s="111">
        <f t="shared" si="465"/>
        <v>0</v>
      </c>
      <c r="Y2693" s="111">
        <f>IF($D2693=Y$1,SUMIFS($H$3:$H2693,$G$3:$G2693,Y$1,$C$3:$C2693,"Sell"),0)</f>
        <v>0</v>
      </c>
      <c r="Z2693" s="111">
        <f t="shared" si="466"/>
        <v>0</v>
      </c>
      <c r="AA2693" s="111">
        <f>IF($D2693=AA$1,SUMIFS($H$3:$H2693,$G$3:$G2693,AA$1,$C$3:$C2693,"Sell"),0)</f>
        <v>0</v>
      </c>
      <c r="AB2693" s="111">
        <f t="shared" si="467"/>
        <v>0</v>
      </c>
      <c r="AC2693" s="111">
        <f>SUMIFS('Deductions and Deposits'!$H:$H,'Deductions and Deposits'!$G:$G,D2693,'Deductions and Deposits'!$F:$F,"&lt;="&amp;B2693)+SUMIFS($F$3:F2693,$D$3:D2693,D2693,$C$3:C2693,"Coin Deposit",$E$3:E2693,"")</f>
        <v>0</v>
      </c>
      <c r="AD2693" s="111">
        <f>SUMIFS('Deductions and Deposits'!$D:$D,'Deductions and Deposits'!$C:$C,D2693)+SUMIFS($F:$F,$D:$D,D2693,$C:$C,"Coin Deduction")</f>
        <v>0</v>
      </c>
      <c r="AE2693" s="111">
        <f>Table5[[#This Row],[Column4]]+Table5[[#This Row],[Column14]]+Table5[[#This Row],[Column19]]+Table5[[#This Row],[Column12]]</f>
        <v>0</v>
      </c>
      <c r="AF2693" s="111">
        <f>Table5[[#This Row],[Column5]]+Table5[[#This Row],[Column13]]+Table5[[#This Row],[Column21]]+Table5[[#This Row],[Column18]]</f>
        <v>0</v>
      </c>
      <c r="AG2693" s="111">
        <f t="shared" si="468"/>
        <v>0</v>
      </c>
      <c r="AH2693" s="111">
        <f t="shared" si="469"/>
        <v>0</v>
      </c>
      <c r="AI2693" s="111">
        <f>Table5[[#This Row],[Column17]]-Table5[[#This Row],[Column20]]</f>
        <v>0</v>
      </c>
      <c r="AJ2693" s="111">
        <f t="shared" si="470"/>
        <v>0</v>
      </c>
      <c r="AK2693" s="111">
        <f t="shared" si="463"/>
        <v>0</v>
      </c>
      <c r="AL2693" s="111">
        <f t="shared" si="471"/>
        <v>0</v>
      </c>
      <c r="AM2693" s="111" t="str">
        <f t="shared" si="472"/>
        <v/>
      </c>
      <c r="AN2693" s="111" t="str">
        <f t="shared" ca="1" si="473"/>
        <v/>
      </c>
    </row>
    <row r="2694" spans="1:40" ht="20.25" customHeight="1" x14ac:dyDescent="0.3">
      <c r="A2694" s="107"/>
      <c r="B2694" s="144"/>
      <c r="C2694" s="119"/>
      <c r="D2694" s="120"/>
      <c r="E2694" s="119"/>
      <c r="F2694" s="119"/>
      <c r="G2694" s="120"/>
      <c r="H2694" s="119"/>
      <c r="I2694" s="109"/>
      <c r="L2694" s="108"/>
      <c r="M2694" s="108"/>
      <c r="N2694" s="108"/>
      <c r="O2694" s="108"/>
      <c r="P2694" s="108"/>
      <c r="Q2694" s="108"/>
      <c r="R2694" s="108"/>
      <c r="S2694" s="108"/>
      <c r="T2694" s="100">
        <f t="shared" si="464"/>
        <v>0</v>
      </c>
      <c r="U2694" s="111"/>
      <c r="V2694" s="111"/>
      <c r="W2694" s="111">
        <f>SUMIFS($F$3:F2694,$D$3:D2694,D2694,$C$3:C2694,"Buy")+SUMIFS($F$3:F2694,$D$3:D2694,D2694,$C$3:C2694,"Coin Deposit",$E$3:E2694,"&lt;&gt;")</f>
        <v>0</v>
      </c>
      <c r="X2694" s="111">
        <f t="shared" si="465"/>
        <v>0</v>
      </c>
      <c r="Y2694" s="111">
        <f>IF($D2694=Y$1,SUMIFS($H$3:$H2694,$G$3:$G2694,Y$1,$C$3:$C2694,"Sell"),0)</f>
        <v>0</v>
      </c>
      <c r="Z2694" s="111">
        <f t="shared" si="466"/>
        <v>0</v>
      </c>
      <c r="AA2694" s="111">
        <f>IF($D2694=AA$1,SUMIFS($H$3:$H2694,$G$3:$G2694,AA$1,$C$3:$C2694,"Sell"),0)</f>
        <v>0</v>
      </c>
      <c r="AB2694" s="111">
        <f t="shared" si="467"/>
        <v>0</v>
      </c>
      <c r="AC2694" s="111">
        <f>SUMIFS('Deductions and Deposits'!$H:$H,'Deductions and Deposits'!$G:$G,D2694,'Deductions and Deposits'!$F:$F,"&lt;="&amp;B2694)+SUMIFS($F$3:F2694,$D$3:D2694,D2694,$C$3:C2694,"Coin Deposit",$E$3:E2694,"")</f>
        <v>0</v>
      </c>
      <c r="AD2694" s="111">
        <f>SUMIFS('Deductions and Deposits'!$D:$D,'Deductions and Deposits'!$C:$C,D2694)+SUMIFS($F:$F,$D:$D,D2694,$C:$C,"Coin Deduction")</f>
        <v>0</v>
      </c>
      <c r="AE2694" s="111">
        <f>Table5[[#This Row],[Column4]]+Table5[[#This Row],[Column14]]+Table5[[#This Row],[Column19]]+Table5[[#This Row],[Column12]]</f>
        <v>0</v>
      </c>
      <c r="AF2694" s="111">
        <f>Table5[[#This Row],[Column5]]+Table5[[#This Row],[Column13]]+Table5[[#This Row],[Column21]]+Table5[[#This Row],[Column18]]</f>
        <v>0</v>
      </c>
      <c r="AG2694" s="111">
        <f t="shared" si="468"/>
        <v>0</v>
      </c>
      <c r="AH2694" s="111">
        <f t="shared" si="469"/>
        <v>0</v>
      </c>
      <c r="AI2694" s="111">
        <f>Table5[[#This Row],[Column17]]-Table5[[#This Row],[Column20]]</f>
        <v>0</v>
      </c>
      <c r="AJ2694" s="111">
        <f t="shared" si="470"/>
        <v>0</v>
      </c>
      <c r="AK2694" s="111">
        <f t="shared" si="463"/>
        <v>0</v>
      </c>
      <c r="AL2694" s="111">
        <f t="shared" si="471"/>
        <v>0</v>
      </c>
      <c r="AM2694" s="111" t="str">
        <f t="shared" si="472"/>
        <v/>
      </c>
      <c r="AN2694" s="111" t="str">
        <f t="shared" ca="1" si="473"/>
        <v/>
      </c>
    </row>
    <row r="2695" spans="1:40" ht="20.25" customHeight="1" x14ac:dyDescent="0.3">
      <c r="A2695" s="107"/>
      <c r="B2695" s="144"/>
      <c r="C2695" s="119"/>
      <c r="D2695" s="120"/>
      <c r="E2695" s="119"/>
      <c r="F2695" s="119"/>
      <c r="G2695" s="120"/>
      <c r="H2695" s="119"/>
      <c r="I2695" s="109"/>
      <c r="L2695" s="108"/>
      <c r="M2695" s="108"/>
      <c r="N2695" s="108"/>
      <c r="O2695" s="108"/>
      <c r="P2695" s="108"/>
      <c r="Q2695" s="108"/>
      <c r="R2695" s="108"/>
      <c r="S2695" s="108"/>
      <c r="T2695" s="100">
        <f t="shared" si="464"/>
        <v>0</v>
      </c>
      <c r="U2695" s="111"/>
      <c r="V2695" s="111"/>
      <c r="W2695" s="111">
        <f>SUMIFS($F$3:F2695,$D$3:D2695,D2695,$C$3:C2695,"Buy")+SUMIFS($F$3:F2695,$D$3:D2695,D2695,$C$3:C2695,"Coin Deposit",$E$3:E2695,"&lt;&gt;")</f>
        <v>0</v>
      </c>
      <c r="X2695" s="111">
        <f t="shared" si="465"/>
        <v>0</v>
      </c>
      <c r="Y2695" s="111">
        <f>IF($D2695=Y$1,SUMIFS($H$3:$H2695,$G$3:$G2695,Y$1,$C$3:$C2695,"Sell"),0)</f>
        <v>0</v>
      </c>
      <c r="Z2695" s="111">
        <f t="shared" si="466"/>
        <v>0</v>
      </c>
      <c r="AA2695" s="111">
        <f>IF($D2695=AA$1,SUMIFS($H$3:$H2695,$G$3:$G2695,AA$1,$C$3:$C2695,"Sell"),0)</f>
        <v>0</v>
      </c>
      <c r="AB2695" s="111">
        <f t="shared" si="467"/>
        <v>0</v>
      </c>
      <c r="AC2695" s="111">
        <f>SUMIFS('Deductions and Deposits'!$H:$H,'Deductions and Deposits'!$G:$G,D2695,'Deductions and Deposits'!$F:$F,"&lt;="&amp;B2695)+SUMIFS($F$3:F2695,$D$3:D2695,D2695,$C$3:C2695,"Coin Deposit",$E$3:E2695,"")</f>
        <v>0</v>
      </c>
      <c r="AD2695" s="111">
        <f>SUMIFS('Deductions and Deposits'!$D:$D,'Deductions and Deposits'!$C:$C,D2695)+SUMIFS($F:$F,$D:$D,D2695,$C:$C,"Coin Deduction")</f>
        <v>0</v>
      </c>
      <c r="AE2695" s="111">
        <f>Table5[[#This Row],[Column4]]+Table5[[#This Row],[Column14]]+Table5[[#This Row],[Column19]]+Table5[[#This Row],[Column12]]</f>
        <v>0</v>
      </c>
      <c r="AF2695" s="111">
        <f>Table5[[#This Row],[Column5]]+Table5[[#This Row],[Column13]]+Table5[[#This Row],[Column21]]+Table5[[#This Row],[Column18]]</f>
        <v>0</v>
      </c>
      <c r="AG2695" s="111">
        <f t="shared" si="468"/>
        <v>0</v>
      </c>
      <c r="AH2695" s="111">
        <f t="shared" si="469"/>
        <v>0</v>
      </c>
      <c r="AI2695" s="111">
        <f>Table5[[#This Row],[Column17]]-Table5[[#This Row],[Column20]]</f>
        <v>0</v>
      </c>
      <c r="AJ2695" s="111">
        <f t="shared" si="470"/>
        <v>0</v>
      </c>
      <c r="AK2695" s="111">
        <f t="shared" si="463"/>
        <v>0</v>
      </c>
      <c r="AL2695" s="111">
        <f t="shared" si="471"/>
        <v>0</v>
      </c>
      <c r="AM2695" s="111" t="str">
        <f t="shared" si="472"/>
        <v/>
      </c>
      <c r="AN2695" s="111" t="str">
        <f t="shared" ca="1" si="473"/>
        <v/>
      </c>
    </row>
    <row r="2696" spans="1:40" ht="20.25" customHeight="1" x14ac:dyDescent="0.3">
      <c r="A2696" s="107"/>
      <c r="B2696" s="144"/>
      <c r="C2696" s="119"/>
      <c r="D2696" s="120"/>
      <c r="E2696" s="119"/>
      <c r="F2696" s="119"/>
      <c r="G2696" s="120"/>
      <c r="H2696" s="119"/>
      <c r="I2696" s="109"/>
      <c r="L2696" s="108"/>
      <c r="M2696" s="108"/>
      <c r="N2696" s="108"/>
      <c r="O2696" s="108"/>
      <c r="P2696" s="108"/>
      <c r="Q2696" s="108"/>
      <c r="R2696" s="108"/>
      <c r="S2696" s="108"/>
      <c r="T2696" s="100">
        <f t="shared" si="464"/>
        <v>0</v>
      </c>
      <c r="U2696" s="111"/>
      <c r="V2696" s="111"/>
      <c r="W2696" s="111">
        <f>SUMIFS($F$3:F2696,$D$3:D2696,D2696,$C$3:C2696,"Buy")+SUMIFS($F$3:F2696,$D$3:D2696,D2696,$C$3:C2696,"Coin Deposit",$E$3:E2696,"&lt;&gt;")</f>
        <v>0</v>
      </c>
      <c r="X2696" s="111">
        <f t="shared" si="465"/>
        <v>0</v>
      </c>
      <c r="Y2696" s="111">
        <f>IF($D2696=Y$1,SUMIFS($H$3:$H2696,$G$3:$G2696,Y$1,$C$3:$C2696,"Sell"),0)</f>
        <v>0</v>
      </c>
      <c r="Z2696" s="111">
        <f t="shared" si="466"/>
        <v>0</v>
      </c>
      <c r="AA2696" s="111">
        <f>IF($D2696=AA$1,SUMIFS($H$3:$H2696,$G$3:$G2696,AA$1,$C$3:$C2696,"Sell"),0)</f>
        <v>0</v>
      </c>
      <c r="AB2696" s="111">
        <f t="shared" si="467"/>
        <v>0</v>
      </c>
      <c r="AC2696" s="111">
        <f>SUMIFS('Deductions and Deposits'!$H:$H,'Deductions and Deposits'!$G:$G,D2696,'Deductions and Deposits'!$F:$F,"&lt;="&amp;B2696)+SUMIFS($F$3:F2696,$D$3:D2696,D2696,$C$3:C2696,"Coin Deposit",$E$3:E2696,"")</f>
        <v>0</v>
      </c>
      <c r="AD2696" s="111">
        <f>SUMIFS('Deductions and Deposits'!$D:$D,'Deductions and Deposits'!$C:$C,D2696)+SUMIFS($F:$F,$D:$D,D2696,$C:$C,"Coin Deduction")</f>
        <v>0</v>
      </c>
      <c r="AE2696" s="111">
        <f>Table5[[#This Row],[Column4]]+Table5[[#This Row],[Column14]]+Table5[[#This Row],[Column19]]+Table5[[#This Row],[Column12]]</f>
        <v>0</v>
      </c>
      <c r="AF2696" s="111">
        <f>Table5[[#This Row],[Column5]]+Table5[[#This Row],[Column13]]+Table5[[#This Row],[Column21]]+Table5[[#This Row],[Column18]]</f>
        <v>0</v>
      </c>
      <c r="AG2696" s="111">
        <f t="shared" si="468"/>
        <v>0</v>
      </c>
      <c r="AH2696" s="111">
        <f t="shared" si="469"/>
        <v>0</v>
      </c>
      <c r="AI2696" s="111">
        <f>Table5[[#This Row],[Column17]]-Table5[[#This Row],[Column20]]</f>
        <v>0</v>
      </c>
      <c r="AJ2696" s="111">
        <f t="shared" si="470"/>
        <v>0</v>
      </c>
      <c r="AK2696" s="111">
        <f t="shared" si="463"/>
        <v>0</v>
      </c>
      <c r="AL2696" s="111">
        <f t="shared" si="471"/>
        <v>0</v>
      </c>
      <c r="AM2696" s="111" t="str">
        <f t="shared" si="472"/>
        <v/>
      </c>
      <c r="AN2696" s="111" t="str">
        <f t="shared" ca="1" si="473"/>
        <v/>
      </c>
    </row>
    <row r="2697" spans="1:40" ht="20.25" customHeight="1" x14ac:dyDescent="0.3">
      <c r="A2697" s="107"/>
      <c r="B2697" s="144"/>
      <c r="C2697" s="119"/>
      <c r="D2697" s="120"/>
      <c r="E2697" s="119"/>
      <c r="F2697" s="119"/>
      <c r="G2697" s="120"/>
      <c r="H2697" s="119"/>
      <c r="I2697" s="109"/>
      <c r="L2697" s="108"/>
      <c r="M2697" s="108"/>
      <c r="N2697" s="108"/>
      <c r="O2697" s="108"/>
      <c r="P2697" s="108"/>
      <c r="Q2697" s="108"/>
      <c r="R2697" s="108"/>
      <c r="S2697" s="108"/>
      <c r="T2697" s="100">
        <f t="shared" si="464"/>
        <v>0</v>
      </c>
      <c r="U2697" s="111"/>
      <c r="V2697" s="111"/>
      <c r="W2697" s="111">
        <f>SUMIFS($F$3:F2697,$D$3:D2697,D2697,$C$3:C2697,"Buy")+SUMIFS($F$3:F2697,$D$3:D2697,D2697,$C$3:C2697,"Coin Deposit",$E$3:E2697,"&lt;&gt;")</f>
        <v>0</v>
      </c>
      <c r="X2697" s="111">
        <f t="shared" si="465"/>
        <v>0</v>
      </c>
      <c r="Y2697" s="111">
        <f>IF($D2697=Y$1,SUMIFS($H$3:$H2697,$G$3:$G2697,Y$1,$C$3:$C2697,"Sell"),0)</f>
        <v>0</v>
      </c>
      <c r="Z2697" s="111">
        <f t="shared" si="466"/>
        <v>0</v>
      </c>
      <c r="AA2697" s="111">
        <f>IF($D2697=AA$1,SUMIFS($H$3:$H2697,$G$3:$G2697,AA$1,$C$3:$C2697,"Sell"),0)</f>
        <v>0</v>
      </c>
      <c r="AB2697" s="111">
        <f t="shared" si="467"/>
        <v>0</v>
      </c>
      <c r="AC2697" s="111">
        <f>SUMIFS('Deductions and Deposits'!$H:$H,'Deductions and Deposits'!$G:$G,D2697,'Deductions and Deposits'!$F:$F,"&lt;="&amp;B2697)+SUMIFS($F$3:F2697,$D$3:D2697,D2697,$C$3:C2697,"Coin Deposit",$E$3:E2697,"")</f>
        <v>0</v>
      </c>
      <c r="AD2697" s="111">
        <f>SUMIFS('Deductions and Deposits'!$D:$D,'Deductions and Deposits'!$C:$C,D2697)+SUMIFS($F:$F,$D:$D,D2697,$C:$C,"Coin Deduction")</f>
        <v>0</v>
      </c>
      <c r="AE2697" s="111">
        <f>Table5[[#This Row],[Column4]]+Table5[[#This Row],[Column14]]+Table5[[#This Row],[Column19]]+Table5[[#This Row],[Column12]]</f>
        <v>0</v>
      </c>
      <c r="AF2697" s="111">
        <f>Table5[[#This Row],[Column5]]+Table5[[#This Row],[Column13]]+Table5[[#This Row],[Column21]]+Table5[[#This Row],[Column18]]</f>
        <v>0</v>
      </c>
      <c r="AG2697" s="111">
        <f t="shared" si="468"/>
        <v>0</v>
      </c>
      <c r="AH2697" s="111">
        <f t="shared" si="469"/>
        <v>0</v>
      </c>
      <c r="AI2697" s="111">
        <f>Table5[[#This Row],[Column17]]-Table5[[#This Row],[Column20]]</f>
        <v>0</v>
      </c>
      <c r="AJ2697" s="111">
        <f t="shared" si="470"/>
        <v>0</v>
      </c>
      <c r="AK2697" s="111">
        <f t="shared" si="463"/>
        <v>0</v>
      </c>
      <c r="AL2697" s="111">
        <f t="shared" si="471"/>
        <v>0</v>
      </c>
      <c r="AM2697" s="111" t="str">
        <f t="shared" si="472"/>
        <v/>
      </c>
      <c r="AN2697" s="111" t="str">
        <f t="shared" ca="1" si="473"/>
        <v/>
      </c>
    </row>
    <row r="2698" spans="1:40" ht="20.25" customHeight="1" x14ac:dyDescent="0.3">
      <c r="A2698" s="107"/>
      <c r="B2698" s="144"/>
      <c r="C2698" s="119"/>
      <c r="D2698" s="120"/>
      <c r="E2698" s="119"/>
      <c r="F2698" s="119"/>
      <c r="G2698" s="120"/>
      <c r="H2698" s="119"/>
      <c r="I2698" s="109"/>
      <c r="L2698" s="108"/>
      <c r="M2698" s="108"/>
      <c r="N2698" s="108"/>
      <c r="O2698" s="108"/>
      <c r="P2698" s="108"/>
      <c r="Q2698" s="108"/>
      <c r="R2698" s="108"/>
      <c r="S2698" s="108"/>
      <c r="T2698" s="100">
        <f t="shared" si="464"/>
        <v>0</v>
      </c>
      <c r="U2698" s="111"/>
      <c r="V2698" s="111"/>
      <c r="W2698" s="111">
        <f>SUMIFS($F$3:F2698,$D$3:D2698,D2698,$C$3:C2698,"Buy")+SUMIFS($F$3:F2698,$D$3:D2698,D2698,$C$3:C2698,"Coin Deposit",$E$3:E2698,"&lt;&gt;")</f>
        <v>0</v>
      </c>
      <c r="X2698" s="111">
        <f t="shared" si="465"/>
        <v>0</v>
      </c>
      <c r="Y2698" s="111">
        <f>IF($D2698=Y$1,SUMIFS($H$3:$H2698,$G$3:$G2698,Y$1,$C$3:$C2698,"Sell"),0)</f>
        <v>0</v>
      </c>
      <c r="Z2698" s="111">
        <f t="shared" si="466"/>
        <v>0</v>
      </c>
      <c r="AA2698" s="111">
        <f>IF($D2698=AA$1,SUMIFS($H$3:$H2698,$G$3:$G2698,AA$1,$C$3:$C2698,"Sell"),0)</f>
        <v>0</v>
      </c>
      <c r="AB2698" s="111">
        <f t="shared" si="467"/>
        <v>0</v>
      </c>
      <c r="AC2698" s="111">
        <f>SUMIFS('Deductions and Deposits'!$H:$H,'Deductions and Deposits'!$G:$G,D2698,'Deductions and Deposits'!$F:$F,"&lt;="&amp;B2698)+SUMIFS($F$3:F2698,$D$3:D2698,D2698,$C$3:C2698,"Coin Deposit",$E$3:E2698,"")</f>
        <v>0</v>
      </c>
      <c r="AD2698" s="111">
        <f>SUMIFS('Deductions and Deposits'!$D:$D,'Deductions and Deposits'!$C:$C,D2698)+SUMIFS($F:$F,$D:$D,D2698,$C:$C,"Coin Deduction")</f>
        <v>0</v>
      </c>
      <c r="AE2698" s="111">
        <f>Table5[[#This Row],[Column4]]+Table5[[#This Row],[Column14]]+Table5[[#This Row],[Column19]]+Table5[[#This Row],[Column12]]</f>
        <v>0</v>
      </c>
      <c r="AF2698" s="111">
        <f>Table5[[#This Row],[Column5]]+Table5[[#This Row],[Column13]]+Table5[[#This Row],[Column21]]+Table5[[#This Row],[Column18]]</f>
        <v>0</v>
      </c>
      <c r="AG2698" s="111">
        <f t="shared" si="468"/>
        <v>0</v>
      </c>
      <c r="AH2698" s="111">
        <f t="shared" si="469"/>
        <v>0</v>
      </c>
      <c r="AI2698" s="111">
        <f>Table5[[#This Row],[Column17]]-Table5[[#This Row],[Column20]]</f>
        <v>0</v>
      </c>
      <c r="AJ2698" s="111">
        <f t="shared" si="470"/>
        <v>0</v>
      </c>
      <c r="AK2698" s="111">
        <f t="shared" si="463"/>
        <v>0</v>
      </c>
      <c r="AL2698" s="111">
        <f t="shared" si="471"/>
        <v>0</v>
      </c>
      <c r="AM2698" s="111" t="str">
        <f t="shared" si="472"/>
        <v/>
      </c>
      <c r="AN2698" s="111" t="str">
        <f t="shared" ca="1" si="473"/>
        <v/>
      </c>
    </row>
    <row r="2699" spans="1:40" ht="20.25" customHeight="1" x14ac:dyDescent="0.3">
      <c r="A2699" s="107"/>
      <c r="B2699" s="144"/>
      <c r="C2699" s="119"/>
      <c r="D2699" s="120"/>
      <c r="E2699" s="119"/>
      <c r="F2699" s="119"/>
      <c r="G2699" s="120"/>
      <c r="H2699" s="119"/>
      <c r="I2699" s="109"/>
      <c r="L2699" s="108"/>
      <c r="M2699" s="108"/>
      <c r="N2699" s="108"/>
      <c r="O2699" s="108"/>
      <c r="P2699" s="108"/>
      <c r="Q2699" s="108"/>
      <c r="R2699" s="108"/>
      <c r="S2699" s="108"/>
      <c r="T2699" s="100">
        <f t="shared" si="464"/>
        <v>0</v>
      </c>
      <c r="U2699" s="111"/>
      <c r="V2699" s="111"/>
      <c r="W2699" s="111">
        <f>SUMIFS($F$3:F2699,$D$3:D2699,D2699,$C$3:C2699,"Buy")+SUMIFS($F$3:F2699,$D$3:D2699,D2699,$C$3:C2699,"Coin Deposit",$E$3:E2699,"&lt;&gt;")</f>
        <v>0</v>
      </c>
      <c r="X2699" s="111">
        <f t="shared" si="465"/>
        <v>0</v>
      </c>
      <c r="Y2699" s="111">
        <f>IF($D2699=Y$1,SUMIFS($H$3:$H2699,$G$3:$G2699,Y$1,$C$3:$C2699,"Sell"),0)</f>
        <v>0</v>
      </c>
      <c r="Z2699" s="111">
        <f t="shared" si="466"/>
        <v>0</v>
      </c>
      <c r="AA2699" s="111">
        <f>IF($D2699=AA$1,SUMIFS($H$3:$H2699,$G$3:$G2699,AA$1,$C$3:$C2699,"Sell"),0)</f>
        <v>0</v>
      </c>
      <c r="AB2699" s="111">
        <f t="shared" si="467"/>
        <v>0</v>
      </c>
      <c r="AC2699" s="111">
        <f>SUMIFS('Deductions and Deposits'!$H:$H,'Deductions and Deposits'!$G:$G,D2699,'Deductions and Deposits'!$F:$F,"&lt;="&amp;B2699)+SUMIFS($F$3:F2699,$D$3:D2699,D2699,$C$3:C2699,"Coin Deposit",$E$3:E2699,"")</f>
        <v>0</v>
      </c>
      <c r="AD2699" s="111">
        <f>SUMIFS('Deductions and Deposits'!$D:$D,'Deductions and Deposits'!$C:$C,D2699)+SUMIFS($F:$F,$D:$D,D2699,$C:$C,"Coin Deduction")</f>
        <v>0</v>
      </c>
      <c r="AE2699" s="111">
        <f>Table5[[#This Row],[Column4]]+Table5[[#This Row],[Column14]]+Table5[[#This Row],[Column19]]+Table5[[#This Row],[Column12]]</f>
        <v>0</v>
      </c>
      <c r="AF2699" s="111">
        <f>Table5[[#This Row],[Column5]]+Table5[[#This Row],[Column13]]+Table5[[#This Row],[Column21]]+Table5[[#This Row],[Column18]]</f>
        <v>0</v>
      </c>
      <c r="AG2699" s="111">
        <f t="shared" si="468"/>
        <v>0</v>
      </c>
      <c r="AH2699" s="111">
        <f t="shared" si="469"/>
        <v>0</v>
      </c>
      <c r="AI2699" s="111">
        <f>Table5[[#This Row],[Column17]]-Table5[[#This Row],[Column20]]</f>
        <v>0</v>
      </c>
      <c r="AJ2699" s="111">
        <f t="shared" si="470"/>
        <v>0</v>
      </c>
      <c r="AK2699" s="111">
        <f t="shared" si="463"/>
        <v>0</v>
      </c>
      <c r="AL2699" s="111">
        <f t="shared" si="471"/>
        <v>0</v>
      </c>
      <c r="AM2699" s="111" t="str">
        <f t="shared" si="472"/>
        <v/>
      </c>
      <c r="AN2699" s="111" t="str">
        <f t="shared" ca="1" si="473"/>
        <v/>
      </c>
    </row>
    <row r="2700" spans="1:40" ht="20.25" customHeight="1" x14ac:dyDescent="0.3">
      <c r="A2700" s="107"/>
      <c r="B2700" s="144"/>
      <c r="C2700" s="119"/>
      <c r="D2700" s="120"/>
      <c r="E2700" s="119"/>
      <c r="F2700" s="119"/>
      <c r="G2700" s="120"/>
      <c r="H2700" s="119"/>
      <c r="I2700" s="109"/>
      <c r="L2700" s="108"/>
      <c r="M2700" s="108"/>
      <c r="N2700" s="108"/>
      <c r="O2700" s="108"/>
      <c r="P2700" s="108"/>
      <c r="Q2700" s="108"/>
      <c r="R2700" s="108"/>
      <c r="S2700" s="108"/>
      <c r="T2700" s="100">
        <f t="shared" si="464"/>
        <v>0</v>
      </c>
      <c r="U2700" s="111"/>
      <c r="V2700" s="111"/>
      <c r="W2700" s="111">
        <f>SUMIFS($F$3:F2700,$D$3:D2700,D2700,$C$3:C2700,"Buy")+SUMIFS($F$3:F2700,$D$3:D2700,D2700,$C$3:C2700,"Coin Deposit",$E$3:E2700,"&lt;&gt;")</f>
        <v>0</v>
      </c>
      <c r="X2700" s="111">
        <f t="shared" si="465"/>
        <v>0</v>
      </c>
      <c r="Y2700" s="111">
        <f>IF($D2700=Y$1,SUMIFS($H$3:$H2700,$G$3:$G2700,Y$1,$C$3:$C2700,"Sell"),0)</f>
        <v>0</v>
      </c>
      <c r="Z2700" s="111">
        <f t="shared" si="466"/>
        <v>0</v>
      </c>
      <c r="AA2700" s="111">
        <f>IF($D2700=AA$1,SUMIFS($H$3:$H2700,$G$3:$G2700,AA$1,$C$3:$C2700,"Sell"),0)</f>
        <v>0</v>
      </c>
      <c r="AB2700" s="111">
        <f t="shared" si="467"/>
        <v>0</v>
      </c>
      <c r="AC2700" s="111">
        <f>SUMIFS('Deductions and Deposits'!$H:$H,'Deductions and Deposits'!$G:$G,D2700,'Deductions and Deposits'!$F:$F,"&lt;="&amp;B2700)+SUMIFS($F$3:F2700,$D$3:D2700,D2700,$C$3:C2700,"Coin Deposit",$E$3:E2700,"")</f>
        <v>0</v>
      </c>
      <c r="AD2700" s="111">
        <f>SUMIFS('Deductions and Deposits'!$D:$D,'Deductions and Deposits'!$C:$C,D2700)+SUMIFS($F:$F,$D:$D,D2700,$C:$C,"Coin Deduction")</f>
        <v>0</v>
      </c>
      <c r="AE2700" s="111">
        <f>Table5[[#This Row],[Column4]]+Table5[[#This Row],[Column14]]+Table5[[#This Row],[Column19]]+Table5[[#This Row],[Column12]]</f>
        <v>0</v>
      </c>
      <c r="AF2700" s="111">
        <f>Table5[[#This Row],[Column5]]+Table5[[#This Row],[Column13]]+Table5[[#This Row],[Column21]]+Table5[[#This Row],[Column18]]</f>
        <v>0</v>
      </c>
      <c r="AG2700" s="111">
        <f t="shared" si="468"/>
        <v>0</v>
      </c>
      <c r="AH2700" s="111">
        <f t="shared" si="469"/>
        <v>0</v>
      </c>
      <c r="AI2700" s="111">
        <f>Table5[[#This Row],[Column17]]-Table5[[#This Row],[Column20]]</f>
        <v>0</v>
      </c>
      <c r="AJ2700" s="111">
        <f t="shared" si="470"/>
        <v>0</v>
      </c>
      <c r="AK2700" s="111">
        <f t="shared" si="463"/>
        <v>0</v>
      </c>
      <c r="AL2700" s="111">
        <f t="shared" si="471"/>
        <v>0</v>
      </c>
      <c r="AM2700" s="111" t="str">
        <f t="shared" si="472"/>
        <v/>
      </c>
      <c r="AN2700" s="111" t="str">
        <f t="shared" ca="1" si="473"/>
        <v/>
      </c>
    </row>
    <row r="2701" spans="1:40" ht="20.25" customHeight="1" x14ac:dyDescent="0.3">
      <c r="A2701" s="107"/>
      <c r="B2701" s="144"/>
      <c r="C2701" s="119"/>
      <c r="D2701" s="120"/>
      <c r="E2701" s="119"/>
      <c r="F2701" s="119"/>
      <c r="G2701" s="120"/>
      <c r="H2701" s="119"/>
      <c r="I2701" s="109"/>
      <c r="L2701" s="108"/>
      <c r="M2701" s="108"/>
      <c r="N2701" s="108"/>
      <c r="O2701" s="108"/>
      <c r="P2701" s="108"/>
      <c r="Q2701" s="108"/>
      <c r="R2701" s="108"/>
      <c r="S2701" s="108"/>
      <c r="T2701" s="100">
        <f t="shared" si="464"/>
        <v>0</v>
      </c>
      <c r="U2701" s="111"/>
      <c r="V2701" s="111"/>
      <c r="W2701" s="111">
        <f>SUMIFS($F$3:F2701,$D$3:D2701,D2701,$C$3:C2701,"Buy")+SUMIFS($F$3:F2701,$D$3:D2701,D2701,$C$3:C2701,"Coin Deposit",$E$3:E2701,"&lt;&gt;")</f>
        <v>0</v>
      </c>
      <c r="X2701" s="111">
        <f t="shared" si="465"/>
        <v>0</v>
      </c>
      <c r="Y2701" s="111">
        <f>IF($D2701=Y$1,SUMIFS($H$3:$H2701,$G$3:$G2701,Y$1,$C$3:$C2701,"Sell"),0)</f>
        <v>0</v>
      </c>
      <c r="Z2701" s="111">
        <f t="shared" si="466"/>
        <v>0</v>
      </c>
      <c r="AA2701" s="111">
        <f>IF($D2701=AA$1,SUMIFS($H$3:$H2701,$G$3:$G2701,AA$1,$C$3:$C2701,"Sell"),0)</f>
        <v>0</v>
      </c>
      <c r="AB2701" s="111">
        <f t="shared" si="467"/>
        <v>0</v>
      </c>
      <c r="AC2701" s="111">
        <f>SUMIFS('Deductions and Deposits'!$H:$H,'Deductions and Deposits'!$G:$G,D2701,'Deductions and Deposits'!$F:$F,"&lt;="&amp;B2701)+SUMIFS($F$3:F2701,$D$3:D2701,D2701,$C$3:C2701,"Coin Deposit",$E$3:E2701,"")</f>
        <v>0</v>
      </c>
      <c r="AD2701" s="111">
        <f>SUMIFS('Deductions and Deposits'!$D:$D,'Deductions and Deposits'!$C:$C,D2701)+SUMIFS($F:$F,$D:$D,D2701,$C:$C,"Coin Deduction")</f>
        <v>0</v>
      </c>
      <c r="AE2701" s="111">
        <f>Table5[[#This Row],[Column4]]+Table5[[#This Row],[Column14]]+Table5[[#This Row],[Column19]]+Table5[[#This Row],[Column12]]</f>
        <v>0</v>
      </c>
      <c r="AF2701" s="111">
        <f>Table5[[#This Row],[Column5]]+Table5[[#This Row],[Column13]]+Table5[[#This Row],[Column21]]+Table5[[#This Row],[Column18]]</f>
        <v>0</v>
      </c>
      <c r="AG2701" s="111">
        <f t="shared" si="468"/>
        <v>0</v>
      </c>
      <c r="AH2701" s="111">
        <f t="shared" si="469"/>
        <v>0</v>
      </c>
      <c r="AI2701" s="111">
        <f>Table5[[#This Row],[Column17]]-Table5[[#This Row],[Column20]]</f>
        <v>0</v>
      </c>
      <c r="AJ2701" s="111">
        <f t="shared" si="470"/>
        <v>0</v>
      </c>
      <c r="AK2701" s="111">
        <f t="shared" si="463"/>
        <v>0</v>
      </c>
      <c r="AL2701" s="111">
        <f t="shared" si="471"/>
        <v>0</v>
      </c>
      <c r="AM2701" s="111" t="str">
        <f t="shared" si="472"/>
        <v/>
      </c>
      <c r="AN2701" s="111" t="str">
        <f t="shared" ca="1" si="473"/>
        <v/>
      </c>
    </row>
    <row r="2702" spans="1:40" ht="20.25" customHeight="1" x14ac:dyDescent="0.3">
      <c r="A2702" s="107"/>
      <c r="B2702" s="144"/>
      <c r="C2702" s="119"/>
      <c r="D2702" s="120"/>
      <c r="E2702" s="119"/>
      <c r="F2702" s="119"/>
      <c r="G2702" s="120"/>
      <c r="H2702" s="119"/>
      <c r="I2702" s="109"/>
      <c r="L2702" s="108"/>
      <c r="M2702" s="108"/>
      <c r="N2702" s="108"/>
      <c r="O2702" s="108"/>
      <c r="P2702" s="108"/>
      <c r="Q2702" s="108"/>
      <c r="R2702" s="108"/>
      <c r="S2702" s="108"/>
      <c r="T2702" s="100">
        <f t="shared" si="464"/>
        <v>0</v>
      </c>
      <c r="U2702" s="111"/>
      <c r="V2702" s="111"/>
      <c r="W2702" s="111">
        <f>SUMIFS($F$3:F2702,$D$3:D2702,D2702,$C$3:C2702,"Buy")+SUMIFS($F$3:F2702,$D$3:D2702,D2702,$C$3:C2702,"Coin Deposit",$E$3:E2702,"&lt;&gt;")</f>
        <v>0</v>
      </c>
      <c r="X2702" s="111">
        <f t="shared" si="465"/>
        <v>0</v>
      </c>
      <c r="Y2702" s="111">
        <f>IF($D2702=Y$1,SUMIFS($H$3:$H2702,$G$3:$G2702,Y$1,$C$3:$C2702,"Sell"),0)</f>
        <v>0</v>
      </c>
      <c r="Z2702" s="111">
        <f t="shared" si="466"/>
        <v>0</v>
      </c>
      <c r="AA2702" s="111">
        <f>IF($D2702=AA$1,SUMIFS($H$3:$H2702,$G$3:$G2702,AA$1,$C$3:$C2702,"Sell"),0)</f>
        <v>0</v>
      </c>
      <c r="AB2702" s="111">
        <f t="shared" si="467"/>
        <v>0</v>
      </c>
      <c r="AC2702" s="111">
        <f>SUMIFS('Deductions and Deposits'!$H:$H,'Deductions and Deposits'!$G:$G,D2702,'Deductions and Deposits'!$F:$F,"&lt;="&amp;B2702)+SUMIFS($F$3:F2702,$D$3:D2702,D2702,$C$3:C2702,"Coin Deposit",$E$3:E2702,"")</f>
        <v>0</v>
      </c>
      <c r="AD2702" s="111">
        <f>SUMIFS('Deductions and Deposits'!$D:$D,'Deductions and Deposits'!$C:$C,D2702)+SUMIFS($F:$F,$D:$D,D2702,$C:$C,"Coin Deduction")</f>
        <v>0</v>
      </c>
      <c r="AE2702" s="111">
        <f>Table5[[#This Row],[Column4]]+Table5[[#This Row],[Column14]]+Table5[[#This Row],[Column19]]+Table5[[#This Row],[Column12]]</f>
        <v>0</v>
      </c>
      <c r="AF2702" s="111">
        <f>Table5[[#This Row],[Column5]]+Table5[[#This Row],[Column13]]+Table5[[#This Row],[Column21]]+Table5[[#This Row],[Column18]]</f>
        <v>0</v>
      </c>
      <c r="AG2702" s="111">
        <f t="shared" si="468"/>
        <v>0</v>
      </c>
      <c r="AH2702" s="111">
        <f t="shared" si="469"/>
        <v>0</v>
      </c>
      <c r="AI2702" s="111">
        <f>Table5[[#This Row],[Column17]]-Table5[[#This Row],[Column20]]</f>
        <v>0</v>
      </c>
      <c r="AJ2702" s="111">
        <f t="shared" si="470"/>
        <v>0</v>
      </c>
      <c r="AK2702" s="111">
        <f t="shared" si="463"/>
        <v>0</v>
      </c>
      <c r="AL2702" s="111">
        <f t="shared" si="471"/>
        <v>0</v>
      </c>
      <c r="AM2702" s="111" t="str">
        <f t="shared" si="472"/>
        <v/>
      </c>
      <c r="AN2702" s="111" t="str">
        <f t="shared" ca="1" si="473"/>
        <v/>
      </c>
    </row>
    <row r="2703" spans="1:40" ht="20.25" customHeight="1" x14ac:dyDescent="0.3">
      <c r="A2703" s="107"/>
      <c r="B2703" s="144"/>
      <c r="C2703" s="119"/>
      <c r="D2703" s="120"/>
      <c r="E2703" s="119"/>
      <c r="F2703" s="119"/>
      <c r="G2703" s="120"/>
      <c r="H2703" s="119"/>
      <c r="I2703" s="109"/>
      <c r="L2703" s="108"/>
      <c r="M2703" s="108"/>
      <c r="N2703" s="108"/>
      <c r="O2703" s="108"/>
      <c r="P2703" s="108"/>
      <c r="Q2703" s="108"/>
      <c r="R2703" s="108"/>
      <c r="S2703" s="108"/>
      <c r="T2703" s="100">
        <f t="shared" si="464"/>
        <v>0</v>
      </c>
      <c r="U2703" s="111"/>
      <c r="V2703" s="111"/>
      <c r="W2703" s="111">
        <f>SUMIFS($F$3:F2703,$D$3:D2703,D2703,$C$3:C2703,"Buy")+SUMIFS($F$3:F2703,$D$3:D2703,D2703,$C$3:C2703,"Coin Deposit",$E$3:E2703,"&lt;&gt;")</f>
        <v>0</v>
      </c>
      <c r="X2703" s="111">
        <f t="shared" si="465"/>
        <v>0</v>
      </c>
      <c r="Y2703" s="111">
        <f>IF($D2703=Y$1,SUMIFS($H$3:$H2703,$G$3:$G2703,Y$1,$C$3:$C2703,"Sell"),0)</f>
        <v>0</v>
      </c>
      <c r="Z2703" s="111">
        <f t="shared" si="466"/>
        <v>0</v>
      </c>
      <c r="AA2703" s="111">
        <f>IF($D2703=AA$1,SUMIFS($H$3:$H2703,$G$3:$G2703,AA$1,$C$3:$C2703,"Sell"),0)</f>
        <v>0</v>
      </c>
      <c r="AB2703" s="111">
        <f t="shared" si="467"/>
        <v>0</v>
      </c>
      <c r="AC2703" s="111">
        <f>SUMIFS('Deductions and Deposits'!$H:$H,'Deductions and Deposits'!$G:$G,D2703,'Deductions and Deposits'!$F:$F,"&lt;="&amp;B2703)+SUMIFS($F$3:F2703,$D$3:D2703,D2703,$C$3:C2703,"Coin Deposit",$E$3:E2703,"")</f>
        <v>0</v>
      </c>
      <c r="AD2703" s="111">
        <f>SUMIFS('Deductions and Deposits'!$D:$D,'Deductions and Deposits'!$C:$C,D2703)+SUMIFS($F:$F,$D:$D,D2703,$C:$C,"Coin Deduction")</f>
        <v>0</v>
      </c>
      <c r="AE2703" s="111">
        <f>Table5[[#This Row],[Column4]]+Table5[[#This Row],[Column14]]+Table5[[#This Row],[Column19]]+Table5[[#This Row],[Column12]]</f>
        <v>0</v>
      </c>
      <c r="AF2703" s="111">
        <f>Table5[[#This Row],[Column5]]+Table5[[#This Row],[Column13]]+Table5[[#This Row],[Column21]]+Table5[[#This Row],[Column18]]</f>
        <v>0</v>
      </c>
      <c r="AG2703" s="111">
        <f t="shared" si="468"/>
        <v>0</v>
      </c>
      <c r="AH2703" s="111">
        <f t="shared" si="469"/>
        <v>0</v>
      </c>
      <c r="AI2703" s="111">
        <f>Table5[[#This Row],[Column17]]-Table5[[#This Row],[Column20]]</f>
        <v>0</v>
      </c>
      <c r="AJ2703" s="111">
        <f t="shared" si="470"/>
        <v>0</v>
      </c>
      <c r="AK2703" s="111">
        <f t="shared" si="463"/>
        <v>0</v>
      </c>
      <c r="AL2703" s="111">
        <f t="shared" si="471"/>
        <v>0</v>
      </c>
      <c r="AM2703" s="111" t="str">
        <f t="shared" si="472"/>
        <v/>
      </c>
      <c r="AN2703" s="111" t="str">
        <f t="shared" ca="1" si="473"/>
        <v/>
      </c>
    </row>
    <row r="2704" spans="1:40" ht="20.25" customHeight="1" x14ac:dyDescent="0.3">
      <c r="A2704" s="107"/>
      <c r="B2704" s="144"/>
      <c r="C2704" s="119"/>
      <c r="D2704" s="120"/>
      <c r="E2704" s="119"/>
      <c r="F2704" s="119"/>
      <c r="G2704" s="120"/>
      <c r="H2704" s="119"/>
      <c r="I2704" s="109"/>
      <c r="L2704" s="108"/>
      <c r="M2704" s="108"/>
      <c r="N2704" s="108"/>
      <c r="O2704" s="108"/>
      <c r="P2704" s="108"/>
      <c r="Q2704" s="108"/>
      <c r="R2704" s="108"/>
      <c r="S2704" s="108"/>
      <c r="T2704" s="100">
        <f t="shared" si="464"/>
        <v>0</v>
      </c>
      <c r="U2704" s="111"/>
      <c r="V2704" s="111"/>
      <c r="W2704" s="111">
        <f>SUMIFS($F$3:F2704,$D$3:D2704,D2704,$C$3:C2704,"Buy")+SUMIFS($F$3:F2704,$D$3:D2704,D2704,$C$3:C2704,"Coin Deposit",$E$3:E2704,"&lt;&gt;")</f>
        <v>0</v>
      </c>
      <c r="X2704" s="111">
        <f t="shared" si="465"/>
        <v>0</v>
      </c>
      <c r="Y2704" s="111">
        <f>IF($D2704=Y$1,SUMIFS($H$3:$H2704,$G$3:$G2704,Y$1,$C$3:$C2704,"Sell"),0)</f>
        <v>0</v>
      </c>
      <c r="Z2704" s="111">
        <f t="shared" si="466"/>
        <v>0</v>
      </c>
      <c r="AA2704" s="111">
        <f>IF($D2704=AA$1,SUMIFS($H$3:$H2704,$G$3:$G2704,AA$1,$C$3:$C2704,"Sell"),0)</f>
        <v>0</v>
      </c>
      <c r="AB2704" s="111">
        <f t="shared" si="467"/>
        <v>0</v>
      </c>
      <c r="AC2704" s="111">
        <f>SUMIFS('Deductions and Deposits'!$H:$H,'Deductions and Deposits'!$G:$G,D2704,'Deductions and Deposits'!$F:$F,"&lt;="&amp;B2704)+SUMIFS($F$3:F2704,$D$3:D2704,D2704,$C$3:C2704,"Coin Deposit",$E$3:E2704,"")</f>
        <v>0</v>
      </c>
      <c r="AD2704" s="111">
        <f>SUMIFS('Deductions and Deposits'!$D:$D,'Deductions and Deposits'!$C:$C,D2704)+SUMIFS($F:$F,$D:$D,D2704,$C:$C,"Coin Deduction")</f>
        <v>0</v>
      </c>
      <c r="AE2704" s="111">
        <f>Table5[[#This Row],[Column4]]+Table5[[#This Row],[Column14]]+Table5[[#This Row],[Column19]]+Table5[[#This Row],[Column12]]</f>
        <v>0</v>
      </c>
      <c r="AF2704" s="111">
        <f>Table5[[#This Row],[Column5]]+Table5[[#This Row],[Column13]]+Table5[[#This Row],[Column21]]+Table5[[#This Row],[Column18]]</f>
        <v>0</v>
      </c>
      <c r="AG2704" s="111">
        <f t="shared" si="468"/>
        <v>0</v>
      </c>
      <c r="AH2704" s="111">
        <f t="shared" si="469"/>
        <v>0</v>
      </c>
      <c r="AI2704" s="111">
        <f>Table5[[#This Row],[Column17]]-Table5[[#This Row],[Column20]]</f>
        <v>0</v>
      </c>
      <c r="AJ2704" s="111">
        <f t="shared" si="470"/>
        <v>0</v>
      </c>
      <c r="AK2704" s="111">
        <f t="shared" ref="AK2704:AK2716" si="474">AJ2704*T2704</f>
        <v>0</v>
      </c>
      <c r="AL2704" s="111">
        <f t="shared" si="471"/>
        <v>0</v>
      </c>
      <c r="AM2704" s="111" t="str">
        <f t="shared" si="472"/>
        <v/>
      </c>
      <c r="AN2704" s="111" t="str">
        <f t="shared" ca="1" si="473"/>
        <v/>
      </c>
    </row>
    <row r="2705" spans="1:40" ht="20.25" customHeight="1" x14ac:dyDescent="0.3">
      <c r="A2705" s="107"/>
      <c r="B2705" s="144"/>
      <c r="C2705" s="119"/>
      <c r="D2705" s="120"/>
      <c r="E2705" s="119"/>
      <c r="F2705" s="119"/>
      <c r="G2705" s="120"/>
      <c r="H2705" s="119"/>
      <c r="I2705" s="109"/>
      <c r="L2705" s="108"/>
      <c r="M2705" s="108"/>
      <c r="N2705" s="108"/>
      <c r="O2705" s="108"/>
      <c r="P2705" s="108"/>
      <c r="Q2705" s="108"/>
      <c r="R2705" s="108"/>
      <c r="S2705" s="108"/>
      <c r="T2705" s="100">
        <f t="shared" si="464"/>
        <v>0</v>
      </c>
      <c r="U2705" s="111"/>
      <c r="V2705" s="111"/>
      <c r="W2705" s="111">
        <f>SUMIFS($F$3:F2705,$D$3:D2705,D2705,$C$3:C2705,"Buy")+SUMIFS($F$3:F2705,$D$3:D2705,D2705,$C$3:C2705,"Coin Deposit",$E$3:E2705,"&lt;&gt;")</f>
        <v>0</v>
      </c>
      <c r="X2705" s="111">
        <f t="shared" si="465"/>
        <v>0</v>
      </c>
      <c r="Y2705" s="111">
        <f>IF($D2705=Y$1,SUMIFS($H$3:$H2705,$G$3:$G2705,Y$1,$C$3:$C2705,"Sell"),0)</f>
        <v>0</v>
      </c>
      <c r="Z2705" s="111">
        <f t="shared" si="466"/>
        <v>0</v>
      </c>
      <c r="AA2705" s="111">
        <f>IF($D2705=AA$1,SUMIFS($H$3:$H2705,$G$3:$G2705,AA$1,$C$3:$C2705,"Sell"),0)</f>
        <v>0</v>
      </c>
      <c r="AB2705" s="111">
        <f t="shared" si="467"/>
        <v>0</v>
      </c>
      <c r="AC2705" s="111">
        <f>SUMIFS('Deductions and Deposits'!$H:$H,'Deductions and Deposits'!$G:$G,D2705,'Deductions and Deposits'!$F:$F,"&lt;="&amp;B2705)+SUMIFS($F$3:F2705,$D$3:D2705,D2705,$C$3:C2705,"Coin Deposit",$E$3:E2705,"")</f>
        <v>0</v>
      </c>
      <c r="AD2705" s="111">
        <f>SUMIFS('Deductions and Deposits'!$D:$D,'Deductions and Deposits'!$C:$C,D2705)+SUMIFS($F:$F,$D:$D,D2705,$C:$C,"Coin Deduction")</f>
        <v>0</v>
      </c>
      <c r="AE2705" s="111">
        <f>Table5[[#This Row],[Column4]]+Table5[[#This Row],[Column14]]+Table5[[#This Row],[Column19]]+Table5[[#This Row],[Column12]]</f>
        <v>0</v>
      </c>
      <c r="AF2705" s="111">
        <f>Table5[[#This Row],[Column5]]+Table5[[#This Row],[Column13]]+Table5[[#This Row],[Column21]]+Table5[[#This Row],[Column18]]</f>
        <v>0</v>
      </c>
      <c r="AG2705" s="111">
        <f t="shared" si="468"/>
        <v>0</v>
      </c>
      <c r="AH2705" s="111">
        <f t="shared" si="469"/>
        <v>0</v>
      </c>
      <c r="AI2705" s="111">
        <f>Table5[[#This Row],[Column17]]-Table5[[#This Row],[Column20]]</f>
        <v>0</v>
      </c>
      <c r="AJ2705" s="111">
        <f t="shared" si="470"/>
        <v>0</v>
      </c>
      <c r="AK2705" s="111">
        <f t="shared" si="474"/>
        <v>0</v>
      </c>
      <c r="AL2705" s="111">
        <f t="shared" si="471"/>
        <v>0</v>
      </c>
      <c r="AM2705" s="111" t="str">
        <f t="shared" si="472"/>
        <v/>
      </c>
      <c r="AN2705" s="111" t="str">
        <f t="shared" ca="1" si="473"/>
        <v/>
      </c>
    </row>
    <row r="2706" spans="1:40" ht="20.25" customHeight="1" x14ac:dyDescent="0.3">
      <c r="A2706" s="107"/>
      <c r="B2706" s="144"/>
      <c r="C2706" s="119"/>
      <c r="D2706" s="120"/>
      <c r="E2706" s="119"/>
      <c r="F2706" s="119"/>
      <c r="G2706" s="120"/>
      <c r="H2706" s="119"/>
      <c r="I2706" s="109"/>
      <c r="L2706" s="108"/>
      <c r="M2706" s="108"/>
      <c r="N2706" s="108"/>
      <c r="O2706" s="108"/>
      <c r="P2706" s="108"/>
      <c r="Q2706" s="108"/>
      <c r="R2706" s="108"/>
      <c r="S2706" s="108"/>
      <c r="T2706" s="100">
        <f t="shared" si="464"/>
        <v>0</v>
      </c>
      <c r="U2706" s="111"/>
      <c r="V2706" s="111"/>
      <c r="W2706" s="111">
        <f>SUMIFS($F$3:F2706,$D$3:D2706,D2706,$C$3:C2706,"Buy")+SUMIFS($F$3:F2706,$D$3:D2706,D2706,$C$3:C2706,"Coin Deposit",$E$3:E2706,"&lt;&gt;")</f>
        <v>0</v>
      </c>
      <c r="X2706" s="111">
        <f t="shared" si="465"/>
        <v>0</v>
      </c>
      <c r="Y2706" s="111">
        <f>IF($D2706=Y$1,SUMIFS($H$3:$H2706,$G$3:$G2706,Y$1,$C$3:$C2706,"Sell"),0)</f>
        <v>0</v>
      </c>
      <c r="Z2706" s="111">
        <f t="shared" si="466"/>
        <v>0</v>
      </c>
      <c r="AA2706" s="111">
        <f>IF($D2706=AA$1,SUMIFS($H$3:$H2706,$G$3:$G2706,AA$1,$C$3:$C2706,"Sell"),0)</f>
        <v>0</v>
      </c>
      <c r="AB2706" s="111">
        <f t="shared" si="467"/>
        <v>0</v>
      </c>
      <c r="AC2706" s="111">
        <f>SUMIFS('Deductions and Deposits'!$H:$H,'Deductions and Deposits'!$G:$G,D2706,'Deductions and Deposits'!$F:$F,"&lt;="&amp;B2706)+SUMIFS($F$3:F2706,$D$3:D2706,D2706,$C$3:C2706,"Coin Deposit",$E$3:E2706,"")</f>
        <v>0</v>
      </c>
      <c r="AD2706" s="111">
        <f>SUMIFS('Deductions and Deposits'!$D:$D,'Deductions and Deposits'!$C:$C,D2706)+SUMIFS($F:$F,$D:$D,D2706,$C:$C,"Coin Deduction")</f>
        <v>0</v>
      </c>
      <c r="AE2706" s="111">
        <f>Table5[[#This Row],[Column4]]+Table5[[#This Row],[Column14]]+Table5[[#This Row],[Column19]]+Table5[[#This Row],[Column12]]</f>
        <v>0</v>
      </c>
      <c r="AF2706" s="111">
        <f>Table5[[#This Row],[Column5]]+Table5[[#This Row],[Column13]]+Table5[[#This Row],[Column21]]+Table5[[#This Row],[Column18]]</f>
        <v>0</v>
      </c>
      <c r="AG2706" s="111">
        <f t="shared" si="468"/>
        <v>0</v>
      </c>
      <c r="AH2706" s="111">
        <f t="shared" si="469"/>
        <v>0</v>
      </c>
      <c r="AI2706" s="111">
        <f>Table5[[#This Row],[Column17]]-Table5[[#This Row],[Column20]]</f>
        <v>0</v>
      </c>
      <c r="AJ2706" s="111">
        <f t="shared" si="470"/>
        <v>0</v>
      </c>
      <c r="AK2706" s="111">
        <f t="shared" si="474"/>
        <v>0</v>
      </c>
      <c r="AL2706" s="111">
        <f t="shared" si="471"/>
        <v>0</v>
      </c>
      <c r="AM2706" s="111" t="str">
        <f t="shared" si="472"/>
        <v/>
      </c>
      <c r="AN2706" s="111" t="str">
        <f t="shared" ca="1" si="473"/>
        <v/>
      </c>
    </row>
    <row r="2707" spans="1:40" ht="20.25" customHeight="1" x14ac:dyDescent="0.3">
      <c r="A2707" s="107"/>
      <c r="B2707" s="144"/>
      <c r="C2707" s="119"/>
      <c r="D2707" s="120"/>
      <c r="E2707" s="119"/>
      <c r="F2707" s="119"/>
      <c r="G2707" s="120"/>
      <c r="H2707" s="119"/>
      <c r="I2707" s="109"/>
      <c r="L2707" s="108"/>
      <c r="M2707" s="108"/>
      <c r="N2707" s="108"/>
      <c r="O2707" s="108"/>
      <c r="P2707" s="108"/>
      <c r="Q2707" s="108"/>
      <c r="R2707" s="108"/>
      <c r="S2707" s="108"/>
      <c r="T2707" s="100">
        <f t="shared" si="464"/>
        <v>0</v>
      </c>
      <c r="U2707" s="111"/>
      <c r="V2707" s="111"/>
      <c r="W2707" s="111">
        <f>SUMIFS($F$3:F2707,$D$3:D2707,D2707,$C$3:C2707,"Buy")+SUMIFS($F$3:F2707,$D$3:D2707,D2707,$C$3:C2707,"Coin Deposit",$E$3:E2707,"&lt;&gt;")</f>
        <v>0</v>
      </c>
      <c r="X2707" s="111">
        <f t="shared" si="465"/>
        <v>0</v>
      </c>
      <c r="Y2707" s="111">
        <f>IF($D2707=Y$1,SUMIFS($H$3:$H2707,$G$3:$G2707,Y$1,$C$3:$C2707,"Sell"),0)</f>
        <v>0</v>
      </c>
      <c r="Z2707" s="111">
        <f t="shared" si="466"/>
        <v>0</v>
      </c>
      <c r="AA2707" s="111">
        <f>IF($D2707=AA$1,SUMIFS($H$3:$H2707,$G$3:$G2707,AA$1,$C$3:$C2707,"Sell"),0)</f>
        <v>0</v>
      </c>
      <c r="AB2707" s="111">
        <f t="shared" si="467"/>
        <v>0</v>
      </c>
      <c r="AC2707" s="111">
        <f>SUMIFS('Deductions and Deposits'!$H:$H,'Deductions and Deposits'!$G:$G,D2707,'Deductions and Deposits'!$F:$F,"&lt;="&amp;B2707)+SUMIFS($F$3:F2707,$D$3:D2707,D2707,$C$3:C2707,"Coin Deposit",$E$3:E2707,"")</f>
        <v>0</v>
      </c>
      <c r="AD2707" s="111">
        <f>SUMIFS('Deductions and Deposits'!$D:$D,'Deductions and Deposits'!$C:$C,D2707)+SUMIFS($F:$F,$D:$D,D2707,$C:$C,"Coin Deduction")</f>
        <v>0</v>
      </c>
      <c r="AE2707" s="111">
        <f>Table5[[#This Row],[Column4]]+Table5[[#This Row],[Column14]]+Table5[[#This Row],[Column19]]+Table5[[#This Row],[Column12]]</f>
        <v>0</v>
      </c>
      <c r="AF2707" s="111">
        <f>Table5[[#This Row],[Column5]]+Table5[[#This Row],[Column13]]+Table5[[#This Row],[Column21]]+Table5[[#This Row],[Column18]]</f>
        <v>0</v>
      </c>
      <c r="AG2707" s="111">
        <f t="shared" si="468"/>
        <v>0</v>
      </c>
      <c r="AH2707" s="111">
        <f t="shared" si="469"/>
        <v>0</v>
      </c>
      <c r="AI2707" s="111">
        <f>Table5[[#This Row],[Column17]]-Table5[[#This Row],[Column20]]</f>
        <v>0</v>
      </c>
      <c r="AJ2707" s="111">
        <f t="shared" si="470"/>
        <v>0</v>
      </c>
      <c r="AK2707" s="111">
        <f t="shared" si="474"/>
        <v>0</v>
      </c>
      <c r="AL2707" s="111">
        <f t="shared" si="471"/>
        <v>0</v>
      </c>
      <c r="AM2707" s="111" t="str">
        <f t="shared" si="472"/>
        <v/>
      </c>
      <c r="AN2707" s="111" t="str">
        <f t="shared" ca="1" si="473"/>
        <v/>
      </c>
    </row>
    <row r="2708" spans="1:40" ht="20.25" customHeight="1" x14ac:dyDescent="0.3">
      <c r="A2708" s="107"/>
      <c r="B2708" s="144"/>
      <c r="C2708" s="119"/>
      <c r="D2708" s="120"/>
      <c r="E2708" s="119"/>
      <c r="F2708" s="119"/>
      <c r="G2708" s="120"/>
      <c r="H2708" s="119"/>
      <c r="I2708" s="109"/>
      <c r="L2708" s="108"/>
      <c r="M2708" s="108"/>
      <c r="N2708" s="108"/>
      <c r="O2708" s="108"/>
      <c r="P2708" s="108"/>
      <c r="Q2708" s="108"/>
      <c r="R2708" s="108"/>
      <c r="S2708" s="108"/>
      <c r="T2708" s="100">
        <f t="shared" si="464"/>
        <v>0</v>
      </c>
      <c r="U2708" s="111"/>
      <c r="V2708" s="111"/>
      <c r="W2708" s="111">
        <f>SUMIFS($F$3:F2708,$D$3:D2708,D2708,$C$3:C2708,"Buy")+SUMIFS($F$3:F2708,$D$3:D2708,D2708,$C$3:C2708,"Coin Deposit",$E$3:E2708,"&lt;&gt;")</f>
        <v>0</v>
      </c>
      <c r="X2708" s="111">
        <f t="shared" si="465"/>
        <v>0</v>
      </c>
      <c r="Y2708" s="111">
        <f>IF($D2708=Y$1,SUMIFS($H$3:$H2708,$G$3:$G2708,Y$1,$C$3:$C2708,"Sell"),0)</f>
        <v>0</v>
      </c>
      <c r="Z2708" s="111">
        <f t="shared" si="466"/>
        <v>0</v>
      </c>
      <c r="AA2708" s="111">
        <f>IF($D2708=AA$1,SUMIFS($H$3:$H2708,$G$3:$G2708,AA$1,$C$3:$C2708,"Sell"),0)</f>
        <v>0</v>
      </c>
      <c r="AB2708" s="111">
        <f t="shared" si="467"/>
        <v>0</v>
      </c>
      <c r="AC2708" s="111">
        <f>SUMIFS('Deductions and Deposits'!$H:$H,'Deductions and Deposits'!$G:$G,D2708,'Deductions and Deposits'!$F:$F,"&lt;="&amp;B2708)+SUMIFS($F$3:F2708,$D$3:D2708,D2708,$C$3:C2708,"Coin Deposit",$E$3:E2708,"")</f>
        <v>0</v>
      </c>
      <c r="AD2708" s="111">
        <f>SUMIFS('Deductions and Deposits'!$D:$D,'Deductions and Deposits'!$C:$C,D2708)+SUMIFS($F:$F,$D:$D,D2708,$C:$C,"Coin Deduction")</f>
        <v>0</v>
      </c>
      <c r="AE2708" s="111">
        <f>Table5[[#This Row],[Column4]]+Table5[[#This Row],[Column14]]+Table5[[#This Row],[Column19]]+Table5[[#This Row],[Column12]]</f>
        <v>0</v>
      </c>
      <c r="AF2708" s="111">
        <f>Table5[[#This Row],[Column5]]+Table5[[#This Row],[Column13]]+Table5[[#This Row],[Column21]]+Table5[[#This Row],[Column18]]</f>
        <v>0</v>
      </c>
      <c r="AG2708" s="111">
        <f t="shared" si="468"/>
        <v>0</v>
      </c>
      <c r="AH2708" s="111">
        <f t="shared" si="469"/>
        <v>0</v>
      </c>
      <c r="AI2708" s="111">
        <f>Table5[[#This Row],[Column17]]-Table5[[#This Row],[Column20]]</f>
        <v>0</v>
      </c>
      <c r="AJ2708" s="111">
        <f t="shared" si="470"/>
        <v>0</v>
      </c>
      <c r="AK2708" s="111">
        <f t="shared" si="474"/>
        <v>0</v>
      </c>
      <c r="AL2708" s="111">
        <f t="shared" si="471"/>
        <v>0</v>
      </c>
      <c r="AM2708" s="111" t="str">
        <f t="shared" si="472"/>
        <v/>
      </c>
      <c r="AN2708" s="111" t="str">
        <f t="shared" ca="1" si="473"/>
        <v/>
      </c>
    </row>
    <row r="2709" spans="1:40" ht="20.25" customHeight="1" x14ac:dyDescent="0.3">
      <c r="A2709" s="107"/>
      <c r="B2709" s="144"/>
      <c r="C2709" s="119"/>
      <c r="D2709" s="120"/>
      <c r="E2709" s="119"/>
      <c r="F2709" s="119"/>
      <c r="G2709" s="120"/>
      <c r="H2709" s="119"/>
      <c r="I2709" s="109"/>
      <c r="L2709" s="108"/>
      <c r="M2709" s="108"/>
      <c r="N2709" s="108"/>
      <c r="O2709" s="108"/>
      <c r="P2709" s="108"/>
      <c r="Q2709" s="108"/>
      <c r="R2709" s="108"/>
      <c r="S2709" s="108"/>
      <c r="T2709" s="100">
        <f t="shared" si="464"/>
        <v>0</v>
      </c>
      <c r="U2709" s="111"/>
      <c r="V2709" s="111"/>
      <c r="W2709" s="111">
        <f>SUMIFS($F$3:F2709,$D$3:D2709,D2709,$C$3:C2709,"Buy")+SUMIFS($F$3:F2709,$D$3:D2709,D2709,$C$3:C2709,"Coin Deposit",$E$3:E2709,"&lt;&gt;")</f>
        <v>0</v>
      </c>
      <c r="X2709" s="111">
        <f t="shared" si="465"/>
        <v>0</v>
      </c>
      <c r="Y2709" s="111">
        <f>IF($D2709=Y$1,SUMIFS($H$3:$H2709,$G$3:$G2709,Y$1,$C$3:$C2709,"Sell"),0)</f>
        <v>0</v>
      </c>
      <c r="Z2709" s="111">
        <f t="shared" si="466"/>
        <v>0</v>
      </c>
      <c r="AA2709" s="111">
        <f>IF($D2709=AA$1,SUMIFS($H$3:$H2709,$G$3:$G2709,AA$1,$C$3:$C2709,"Sell"),0)</f>
        <v>0</v>
      </c>
      <c r="AB2709" s="111">
        <f t="shared" si="467"/>
        <v>0</v>
      </c>
      <c r="AC2709" s="111">
        <f>SUMIFS('Deductions and Deposits'!$H:$H,'Deductions and Deposits'!$G:$G,D2709,'Deductions and Deposits'!$F:$F,"&lt;="&amp;B2709)+SUMIFS($F$3:F2709,$D$3:D2709,D2709,$C$3:C2709,"Coin Deposit",$E$3:E2709,"")</f>
        <v>0</v>
      </c>
      <c r="AD2709" s="111">
        <f>SUMIFS('Deductions and Deposits'!$D:$D,'Deductions and Deposits'!$C:$C,D2709)+SUMIFS($F:$F,$D:$D,D2709,$C:$C,"Coin Deduction")</f>
        <v>0</v>
      </c>
      <c r="AE2709" s="111">
        <f>Table5[[#This Row],[Column4]]+Table5[[#This Row],[Column14]]+Table5[[#This Row],[Column19]]+Table5[[#This Row],[Column12]]</f>
        <v>0</v>
      </c>
      <c r="AF2709" s="111">
        <f>Table5[[#This Row],[Column5]]+Table5[[#This Row],[Column13]]+Table5[[#This Row],[Column21]]+Table5[[#This Row],[Column18]]</f>
        <v>0</v>
      </c>
      <c r="AG2709" s="111">
        <f t="shared" si="468"/>
        <v>0</v>
      </c>
      <c r="AH2709" s="111">
        <f t="shared" si="469"/>
        <v>0</v>
      </c>
      <c r="AI2709" s="111">
        <f>Table5[[#This Row],[Column17]]-Table5[[#This Row],[Column20]]</f>
        <v>0</v>
      </c>
      <c r="AJ2709" s="111">
        <f t="shared" si="470"/>
        <v>0</v>
      </c>
      <c r="AK2709" s="111">
        <f t="shared" si="474"/>
        <v>0</v>
      </c>
      <c r="AL2709" s="111">
        <f t="shared" si="471"/>
        <v>0</v>
      </c>
      <c r="AM2709" s="111" t="str">
        <f t="shared" si="472"/>
        <v/>
      </c>
      <c r="AN2709" s="111" t="str">
        <f t="shared" ca="1" si="473"/>
        <v/>
      </c>
    </row>
    <row r="2710" spans="1:40" ht="20.25" customHeight="1" x14ac:dyDescent="0.3">
      <c r="A2710" s="107"/>
      <c r="B2710" s="144"/>
      <c r="C2710" s="119"/>
      <c r="D2710" s="120"/>
      <c r="E2710" s="119"/>
      <c r="F2710" s="119"/>
      <c r="G2710" s="120"/>
      <c r="H2710" s="119"/>
      <c r="I2710" s="109"/>
      <c r="L2710" s="108"/>
      <c r="M2710" s="108"/>
      <c r="N2710" s="108"/>
      <c r="O2710" s="108"/>
      <c r="P2710" s="108"/>
      <c r="Q2710" s="108"/>
      <c r="R2710" s="108"/>
      <c r="S2710" s="108"/>
      <c r="T2710" s="100">
        <f t="shared" si="464"/>
        <v>0</v>
      </c>
      <c r="U2710" s="111"/>
      <c r="V2710" s="111"/>
      <c r="W2710" s="111">
        <f>SUMIFS($F$3:F2710,$D$3:D2710,D2710,$C$3:C2710,"Buy")+SUMIFS($F$3:F2710,$D$3:D2710,D2710,$C$3:C2710,"Coin Deposit",$E$3:E2710,"&lt;&gt;")</f>
        <v>0</v>
      </c>
      <c r="X2710" s="111">
        <f t="shared" si="465"/>
        <v>0</v>
      </c>
      <c r="Y2710" s="111">
        <f>IF($D2710=Y$1,SUMIFS($H$3:$H2710,$G$3:$G2710,Y$1,$C$3:$C2710,"Sell"),0)</f>
        <v>0</v>
      </c>
      <c r="Z2710" s="111">
        <f t="shared" si="466"/>
        <v>0</v>
      </c>
      <c r="AA2710" s="111">
        <f>IF($D2710=AA$1,SUMIFS($H$3:$H2710,$G$3:$G2710,AA$1,$C$3:$C2710,"Sell"),0)</f>
        <v>0</v>
      </c>
      <c r="AB2710" s="111">
        <f t="shared" si="467"/>
        <v>0</v>
      </c>
      <c r="AC2710" s="111">
        <f>SUMIFS('Deductions and Deposits'!$H:$H,'Deductions and Deposits'!$G:$G,D2710,'Deductions and Deposits'!$F:$F,"&lt;="&amp;B2710)+SUMIFS($F$3:F2710,$D$3:D2710,D2710,$C$3:C2710,"Coin Deposit",$E$3:E2710,"")</f>
        <v>0</v>
      </c>
      <c r="AD2710" s="111">
        <f>SUMIFS('Deductions and Deposits'!$D:$D,'Deductions and Deposits'!$C:$C,D2710)+SUMIFS($F:$F,$D:$D,D2710,$C:$C,"Coin Deduction")</f>
        <v>0</v>
      </c>
      <c r="AE2710" s="111">
        <f>Table5[[#This Row],[Column4]]+Table5[[#This Row],[Column14]]+Table5[[#This Row],[Column19]]+Table5[[#This Row],[Column12]]</f>
        <v>0</v>
      </c>
      <c r="AF2710" s="111">
        <f>Table5[[#This Row],[Column5]]+Table5[[#This Row],[Column13]]+Table5[[#This Row],[Column21]]+Table5[[#This Row],[Column18]]</f>
        <v>0</v>
      </c>
      <c r="AG2710" s="111">
        <f t="shared" si="468"/>
        <v>0</v>
      </c>
      <c r="AH2710" s="111">
        <f t="shared" si="469"/>
        <v>0</v>
      </c>
      <c r="AI2710" s="111">
        <f>Table5[[#This Row],[Column17]]-Table5[[#This Row],[Column20]]</f>
        <v>0</v>
      </c>
      <c r="AJ2710" s="111">
        <f t="shared" si="470"/>
        <v>0</v>
      </c>
      <c r="AK2710" s="111">
        <f t="shared" si="474"/>
        <v>0</v>
      </c>
      <c r="AL2710" s="111">
        <f t="shared" si="471"/>
        <v>0</v>
      </c>
      <c r="AM2710" s="111" t="str">
        <f t="shared" si="472"/>
        <v/>
      </c>
      <c r="AN2710" s="111" t="str">
        <f t="shared" ca="1" si="473"/>
        <v/>
      </c>
    </row>
    <row r="2711" spans="1:40" ht="20.25" customHeight="1" x14ac:dyDescent="0.3">
      <c r="A2711" s="107"/>
      <c r="B2711" s="144"/>
      <c r="C2711" s="119"/>
      <c r="D2711" s="120"/>
      <c r="E2711" s="119"/>
      <c r="F2711" s="119"/>
      <c r="G2711" s="120"/>
      <c r="H2711" s="119"/>
      <c r="I2711" s="109"/>
      <c r="L2711" s="108"/>
      <c r="M2711" s="108"/>
      <c r="N2711" s="108"/>
      <c r="O2711" s="108"/>
      <c r="P2711" s="108"/>
      <c r="Q2711" s="108"/>
      <c r="R2711" s="108"/>
      <c r="S2711" s="108"/>
      <c r="T2711" s="100">
        <f t="shared" si="464"/>
        <v>0</v>
      </c>
      <c r="U2711" s="111"/>
      <c r="V2711" s="111"/>
      <c r="W2711" s="111">
        <f>SUMIFS($F$3:F2711,$D$3:D2711,D2711,$C$3:C2711,"Buy")+SUMIFS($F$3:F2711,$D$3:D2711,D2711,$C$3:C2711,"Coin Deposit",$E$3:E2711,"&lt;&gt;")</f>
        <v>0</v>
      </c>
      <c r="X2711" s="111">
        <f t="shared" si="465"/>
        <v>0</v>
      </c>
      <c r="Y2711" s="111">
        <f>IF($D2711=Y$1,SUMIFS($H$3:$H2711,$G$3:$G2711,Y$1,$C$3:$C2711,"Sell"),0)</f>
        <v>0</v>
      </c>
      <c r="Z2711" s="111">
        <f t="shared" si="466"/>
        <v>0</v>
      </c>
      <c r="AA2711" s="111">
        <f>IF($D2711=AA$1,SUMIFS($H$3:$H2711,$G$3:$G2711,AA$1,$C$3:$C2711,"Sell"),0)</f>
        <v>0</v>
      </c>
      <c r="AB2711" s="111">
        <f t="shared" si="467"/>
        <v>0</v>
      </c>
      <c r="AC2711" s="111">
        <f>SUMIFS('Deductions and Deposits'!$H:$H,'Deductions and Deposits'!$G:$G,D2711,'Deductions and Deposits'!$F:$F,"&lt;="&amp;B2711)+SUMIFS($F$3:F2711,$D$3:D2711,D2711,$C$3:C2711,"Coin Deposit",$E$3:E2711,"")</f>
        <v>0</v>
      </c>
      <c r="AD2711" s="111">
        <f>SUMIFS('Deductions and Deposits'!$D:$D,'Deductions and Deposits'!$C:$C,D2711)+SUMIFS($F:$F,$D:$D,D2711,$C:$C,"Coin Deduction")</f>
        <v>0</v>
      </c>
      <c r="AE2711" s="111">
        <f>Table5[[#This Row],[Column4]]+Table5[[#This Row],[Column14]]+Table5[[#This Row],[Column19]]+Table5[[#This Row],[Column12]]</f>
        <v>0</v>
      </c>
      <c r="AF2711" s="111">
        <f>Table5[[#This Row],[Column5]]+Table5[[#This Row],[Column13]]+Table5[[#This Row],[Column21]]+Table5[[#This Row],[Column18]]</f>
        <v>0</v>
      </c>
      <c r="AG2711" s="111">
        <f t="shared" si="468"/>
        <v>0</v>
      </c>
      <c r="AH2711" s="111">
        <f t="shared" si="469"/>
        <v>0</v>
      </c>
      <c r="AI2711" s="111">
        <f>Table5[[#This Row],[Column17]]-Table5[[#This Row],[Column20]]</f>
        <v>0</v>
      </c>
      <c r="AJ2711" s="111">
        <f t="shared" si="470"/>
        <v>0</v>
      </c>
      <c r="AK2711" s="111">
        <f t="shared" si="474"/>
        <v>0</v>
      </c>
      <c r="AL2711" s="111">
        <f t="shared" si="471"/>
        <v>0</v>
      </c>
      <c r="AM2711" s="111" t="str">
        <f t="shared" si="472"/>
        <v/>
      </c>
      <c r="AN2711" s="111" t="str">
        <f t="shared" ca="1" si="473"/>
        <v/>
      </c>
    </row>
    <row r="2712" spans="1:40" ht="20.25" customHeight="1" x14ac:dyDescent="0.3">
      <c r="A2712" s="107"/>
      <c r="B2712" s="144"/>
      <c r="C2712" s="119"/>
      <c r="D2712" s="120"/>
      <c r="E2712" s="119"/>
      <c r="F2712" s="119"/>
      <c r="G2712" s="120"/>
      <c r="H2712" s="119"/>
      <c r="I2712" s="109"/>
      <c r="L2712" s="108"/>
      <c r="M2712" s="108"/>
      <c r="N2712" s="108"/>
      <c r="O2712" s="108"/>
      <c r="P2712" s="108"/>
      <c r="Q2712" s="108"/>
      <c r="R2712" s="108"/>
      <c r="S2712" s="108"/>
      <c r="T2712" s="100">
        <f t="shared" si="464"/>
        <v>0</v>
      </c>
      <c r="U2712" s="111"/>
      <c r="V2712" s="111"/>
      <c r="W2712" s="111">
        <f>SUMIFS($F$3:F2712,$D$3:D2712,D2712,$C$3:C2712,"Buy")+SUMIFS($F$3:F2712,$D$3:D2712,D2712,$C$3:C2712,"Coin Deposit",$E$3:E2712,"&lt;&gt;")</f>
        <v>0</v>
      </c>
      <c r="X2712" s="111">
        <f t="shared" si="465"/>
        <v>0</v>
      </c>
      <c r="Y2712" s="111">
        <f>IF($D2712=Y$1,SUMIFS($H$3:$H2712,$G$3:$G2712,Y$1,$C$3:$C2712,"Sell"),0)</f>
        <v>0</v>
      </c>
      <c r="Z2712" s="111">
        <f t="shared" si="466"/>
        <v>0</v>
      </c>
      <c r="AA2712" s="111">
        <f>IF($D2712=AA$1,SUMIFS($H$3:$H2712,$G$3:$G2712,AA$1,$C$3:$C2712,"Sell"),0)</f>
        <v>0</v>
      </c>
      <c r="AB2712" s="111">
        <f t="shared" si="467"/>
        <v>0</v>
      </c>
      <c r="AC2712" s="111">
        <f>SUMIFS('Deductions and Deposits'!$H:$H,'Deductions and Deposits'!$G:$G,D2712,'Deductions and Deposits'!$F:$F,"&lt;="&amp;B2712)+SUMIFS($F$3:F2712,$D$3:D2712,D2712,$C$3:C2712,"Coin Deposit",$E$3:E2712,"")</f>
        <v>0</v>
      </c>
      <c r="AD2712" s="111">
        <f>SUMIFS('Deductions and Deposits'!$D:$D,'Deductions and Deposits'!$C:$C,D2712)+SUMIFS($F:$F,$D:$D,D2712,$C:$C,"Coin Deduction")</f>
        <v>0</v>
      </c>
      <c r="AE2712" s="111">
        <f>Table5[[#This Row],[Column4]]+Table5[[#This Row],[Column14]]+Table5[[#This Row],[Column19]]+Table5[[#This Row],[Column12]]</f>
        <v>0</v>
      </c>
      <c r="AF2712" s="111">
        <f>Table5[[#This Row],[Column5]]+Table5[[#This Row],[Column13]]+Table5[[#This Row],[Column21]]+Table5[[#This Row],[Column18]]</f>
        <v>0</v>
      </c>
      <c r="AG2712" s="111">
        <f t="shared" si="468"/>
        <v>0</v>
      </c>
      <c r="AH2712" s="111">
        <f t="shared" si="469"/>
        <v>0</v>
      </c>
      <c r="AI2712" s="111">
        <f>Table5[[#This Row],[Column17]]-Table5[[#This Row],[Column20]]</f>
        <v>0</v>
      </c>
      <c r="AJ2712" s="111">
        <f t="shared" si="470"/>
        <v>0</v>
      </c>
      <c r="AK2712" s="111">
        <f t="shared" si="474"/>
        <v>0</v>
      </c>
      <c r="AL2712" s="111">
        <f t="shared" si="471"/>
        <v>0</v>
      </c>
      <c r="AM2712" s="111" t="str">
        <f t="shared" si="472"/>
        <v/>
      </c>
      <c r="AN2712" s="111" t="str">
        <f t="shared" ca="1" si="473"/>
        <v/>
      </c>
    </row>
    <row r="2713" spans="1:40" ht="20.25" customHeight="1" x14ac:dyDescent="0.3">
      <c r="A2713" s="107"/>
      <c r="B2713" s="144"/>
      <c r="C2713" s="119"/>
      <c r="D2713" s="120"/>
      <c r="E2713" s="119"/>
      <c r="F2713" s="119"/>
      <c r="G2713" s="120"/>
      <c r="H2713" s="119"/>
      <c r="I2713" s="109"/>
      <c r="L2713" s="108"/>
      <c r="M2713" s="108"/>
      <c r="N2713" s="108"/>
      <c r="O2713" s="108"/>
      <c r="P2713" s="108"/>
      <c r="Q2713" s="108"/>
      <c r="R2713" s="108"/>
      <c r="S2713" s="108"/>
      <c r="T2713" s="100">
        <f t="shared" si="464"/>
        <v>0</v>
      </c>
      <c r="U2713" s="111"/>
      <c r="V2713" s="111"/>
      <c r="W2713" s="111">
        <f>SUMIFS($F$3:F2713,$D$3:D2713,D2713,$C$3:C2713,"Buy")+SUMIFS($F$3:F2713,$D$3:D2713,D2713,$C$3:C2713,"Coin Deposit",$E$3:E2713,"&lt;&gt;")</f>
        <v>0</v>
      </c>
      <c r="X2713" s="111">
        <f t="shared" si="465"/>
        <v>0</v>
      </c>
      <c r="Y2713" s="111">
        <f>IF($D2713=Y$1,SUMIFS($H$3:$H2713,$G$3:$G2713,Y$1,$C$3:$C2713,"Sell"),0)</f>
        <v>0</v>
      </c>
      <c r="Z2713" s="111">
        <f t="shared" si="466"/>
        <v>0</v>
      </c>
      <c r="AA2713" s="111">
        <f>IF($D2713=AA$1,SUMIFS($H$3:$H2713,$G$3:$G2713,AA$1,$C$3:$C2713,"Sell"),0)</f>
        <v>0</v>
      </c>
      <c r="AB2713" s="111">
        <f t="shared" si="467"/>
        <v>0</v>
      </c>
      <c r="AC2713" s="111">
        <f>SUMIFS('Deductions and Deposits'!$H:$H,'Deductions and Deposits'!$G:$G,D2713,'Deductions and Deposits'!$F:$F,"&lt;="&amp;B2713)+SUMIFS($F$3:F2713,$D$3:D2713,D2713,$C$3:C2713,"Coin Deposit",$E$3:E2713,"")</f>
        <v>0</v>
      </c>
      <c r="AD2713" s="111">
        <f>SUMIFS('Deductions and Deposits'!$D:$D,'Deductions and Deposits'!$C:$C,D2713)+SUMIFS($F:$F,$D:$D,D2713,$C:$C,"Coin Deduction")</f>
        <v>0</v>
      </c>
      <c r="AE2713" s="111">
        <f>Table5[[#This Row],[Column4]]+Table5[[#This Row],[Column14]]+Table5[[#This Row],[Column19]]+Table5[[#This Row],[Column12]]</f>
        <v>0</v>
      </c>
      <c r="AF2713" s="111">
        <f>Table5[[#This Row],[Column5]]+Table5[[#This Row],[Column13]]+Table5[[#This Row],[Column21]]+Table5[[#This Row],[Column18]]</f>
        <v>0</v>
      </c>
      <c r="AG2713" s="111">
        <f t="shared" si="468"/>
        <v>0</v>
      </c>
      <c r="AH2713" s="111">
        <f t="shared" si="469"/>
        <v>0</v>
      </c>
      <c r="AI2713" s="111">
        <f>Table5[[#This Row],[Column17]]-Table5[[#This Row],[Column20]]</f>
        <v>0</v>
      </c>
      <c r="AJ2713" s="111">
        <f t="shared" si="470"/>
        <v>0</v>
      </c>
      <c r="AK2713" s="111">
        <f t="shared" si="474"/>
        <v>0</v>
      </c>
      <c r="AL2713" s="111">
        <f t="shared" si="471"/>
        <v>0</v>
      </c>
      <c r="AM2713" s="111" t="str">
        <f t="shared" si="472"/>
        <v/>
      </c>
      <c r="AN2713" s="111" t="str">
        <f t="shared" ca="1" si="473"/>
        <v/>
      </c>
    </row>
    <row r="2714" spans="1:40" ht="20.25" customHeight="1" x14ac:dyDescent="0.3">
      <c r="A2714" s="107"/>
      <c r="B2714" s="144"/>
      <c r="C2714" s="119"/>
      <c r="D2714" s="120"/>
      <c r="E2714" s="119"/>
      <c r="F2714" s="119"/>
      <c r="G2714" s="120"/>
      <c r="H2714" s="119"/>
      <c r="I2714" s="109"/>
      <c r="L2714" s="108"/>
      <c r="M2714" s="108"/>
      <c r="N2714" s="108"/>
      <c r="O2714" s="108"/>
      <c r="P2714" s="108"/>
      <c r="Q2714" s="108"/>
      <c r="R2714" s="108"/>
      <c r="S2714" s="108"/>
      <c r="T2714" s="100">
        <f t="shared" si="464"/>
        <v>0</v>
      </c>
      <c r="U2714" s="111"/>
      <c r="V2714" s="111"/>
      <c r="W2714" s="111">
        <f>SUMIFS($F$3:F2714,$D$3:D2714,D2714,$C$3:C2714,"Buy")+SUMIFS($F$3:F2714,$D$3:D2714,D2714,$C$3:C2714,"Coin Deposit",$E$3:E2714,"&lt;&gt;")</f>
        <v>0</v>
      </c>
      <c r="X2714" s="111">
        <f t="shared" si="465"/>
        <v>0</v>
      </c>
      <c r="Y2714" s="111">
        <f>IF($D2714=Y$1,SUMIFS($H$3:$H2714,$G$3:$G2714,Y$1,$C$3:$C2714,"Sell"),0)</f>
        <v>0</v>
      </c>
      <c r="Z2714" s="111">
        <f t="shared" si="466"/>
        <v>0</v>
      </c>
      <c r="AA2714" s="111">
        <f>IF($D2714=AA$1,SUMIFS($H$3:$H2714,$G$3:$G2714,AA$1,$C$3:$C2714,"Sell"),0)</f>
        <v>0</v>
      </c>
      <c r="AB2714" s="111">
        <f t="shared" si="467"/>
        <v>0</v>
      </c>
      <c r="AC2714" s="111">
        <f>SUMIFS('Deductions and Deposits'!$H:$H,'Deductions and Deposits'!$G:$G,D2714,'Deductions and Deposits'!$F:$F,"&lt;="&amp;B2714)+SUMIFS($F$3:F2714,$D$3:D2714,D2714,$C$3:C2714,"Coin Deposit",$E$3:E2714,"")</f>
        <v>0</v>
      </c>
      <c r="AD2714" s="111">
        <f>SUMIFS('Deductions and Deposits'!$D:$D,'Deductions and Deposits'!$C:$C,D2714)+SUMIFS($F:$F,$D:$D,D2714,$C:$C,"Coin Deduction")</f>
        <v>0</v>
      </c>
      <c r="AE2714" s="111">
        <f>Table5[[#This Row],[Column4]]+Table5[[#This Row],[Column14]]+Table5[[#This Row],[Column19]]+Table5[[#This Row],[Column12]]</f>
        <v>0</v>
      </c>
      <c r="AF2714" s="111">
        <f>Table5[[#This Row],[Column5]]+Table5[[#This Row],[Column13]]+Table5[[#This Row],[Column21]]+Table5[[#This Row],[Column18]]</f>
        <v>0</v>
      </c>
      <c r="AG2714" s="111">
        <f t="shared" si="468"/>
        <v>0</v>
      </c>
      <c r="AH2714" s="111">
        <f t="shared" si="469"/>
        <v>0</v>
      </c>
      <c r="AI2714" s="111">
        <f>Table5[[#This Row],[Column17]]-Table5[[#This Row],[Column20]]</f>
        <v>0</v>
      </c>
      <c r="AJ2714" s="111">
        <f t="shared" si="470"/>
        <v>0</v>
      </c>
      <c r="AK2714" s="111">
        <f t="shared" si="474"/>
        <v>0</v>
      </c>
      <c r="AL2714" s="111">
        <f t="shared" si="471"/>
        <v>0</v>
      </c>
      <c r="AM2714" s="111" t="str">
        <f t="shared" si="472"/>
        <v/>
      </c>
      <c r="AN2714" s="111" t="str">
        <f t="shared" ca="1" si="473"/>
        <v/>
      </c>
    </row>
    <row r="2715" spans="1:40" ht="20.25" customHeight="1" x14ac:dyDescent="0.3">
      <c r="A2715" s="107"/>
      <c r="B2715" s="144"/>
      <c r="C2715" s="119"/>
      <c r="D2715" s="120"/>
      <c r="E2715" s="119"/>
      <c r="F2715" s="119"/>
      <c r="G2715" s="120"/>
      <c r="H2715" s="119"/>
      <c r="I2715" s="109"/>
      <c r="L2715" s="108"/>
      <c r="M2715" s="108"/>
      <c r="N2715" s="108"/>
      <c r="O2715" s="108"/>
      <c r="P2715" s="108"/>
      <c r="Q2715" s="108"/>
      <c r="R2715" s="108"/>
      <c r="S2715" s="108"/>
      <c r="T2715" s="100">
        <f t="shared" si="464"/>
        <v>0</v>
      </c>
      <c r="U2715" s="111"/>
      <c r="V2715" s="111"/>
      <c r="W2715" s="111">
        <f>SUMIFS($F$3:F2715,$D$3:D2715,D2715,$C$3:C2715,"Buy")+SUMIFS($F$3:F2715,$D$3:D2715,D2715,$C$3:C2715,"Coin Deposit",$E$3:E2715,"&lt;&gt;")</f>
        <v>0</v>
      </c>
      <c r="X2715" s="111">
        <f t="shared" si="465"/>
        <v>0</v>
      </c>
      <c r="Y2715" s="111">
        <f>IF($D2715=Y$1,SUMIFS($H$3:$H2715,$G$3:$G2715,Y$1,$C$3:$C2715,"Sell"),0)</f>
        <v>0</v>
      </c>
      <c r="Z2715" s="111">
        <f t="shared" si="466"/>
        <v>0</v>
      </c>
      <c r="AA2715" s="111">
        <f>IF($D2715=AA$1,SUMIFS($H$3:$H2715,$G$3:$G2715,AA$1,$C$3:$C2715,"Sell"),0)</f>
        <v>0</v>
      </c>
      <c r="AB2715" s="111">
        <f t="shared" si="467"/>
        <v>0</v>
      </c>
      <c r="AC2715" s="111">
        <f>SUMIFS('Deductions and Deposits'!$H:$H,'Deductions and Deposits'!$G:$G,D2715,'Deductions and Deposits'!$F:$F,"&lt;="&amp;B2715)+SUMIFS($F$3:F2715,$D$3:D2715,D2715,$C$3:C2715,"Coin Deposit",$E$3:E2715,"")</f>
        <v>0</v>
      </c>
      <c r="AD2715" s="111">
        <f>SUMIFS('Deductions and Deposits'!$D:$D,'Deductions and Deposits'!$C:$C,D2715)+SUMIFS($F:$F,$D:$D,D2715,$C:$C,"Coin Deduction")</f>
        <v>0</v>
      </c>
      <c r="AE2715" s="111">
        <f>Table5[[#This Row],[Column4]]+Table5[[#This Row],[Column14]]+Table5[[#This Row],[Column19]]+Table5[[#This Row],[Column12]]</f>
        <v>0</v>
      </c>
      <c r="AF2715" s="111">
        <f>Table5[[#This Row],[Column5]]+Table5[[#This Row],[Column13]]+Table5[[#This Row],[Column21]]+Table5[[#This Row],[Column18]]</f>
        <v>0</v>
      </c>
      <c r="AG2715" s="111">
        <f t="shared" si="468"/>
        <v>0</v>
      </c>
      <c r="AH2715" s="111">
        <f t="shared" si="469"/>
        <v>0</v>
      </c>
      <c r="AI2715" s="111">
        <f>Table5[[#This Row],[Column17]]-Table5[[#This Row],[Column20]]</f>
        <v>0</v>
      </c>
      <c r="AJ2715" s="111">
        <f t="shared" si="470"/>
        <v>0</v>
      </c>
      <c r="AK2715" s="111">
        <f t="shared" si="474"/>
        <v>0</v>
      </c>
      <c r="AL2715" s="111">
        <f t="shared" si="471"/>
        <v>0</v>
      </c>
      <c r="AM2715" s="111" t="str">
        <f t="shared" si="472"/>
        <v/>
      </c>
      <c r="AN2715" s="111" t="str">
        <f t="shared" ca="1" si="473"/>
        <v/>
      </c>
    </row>
    <row r="2716" spans="1:40" ht="20.25" customHeight="1" x14ac:dyDescent="0.3">
      <c r="A2716" s="107"/>
      <c r="B2716" s="144"/>
      <c r="C2716" s="119"/>
      <c r="D2716" s="120"/>
      <c r="E2716" s="119"/>
      <c r="F2716" s="119"/>
      <c r="G2716" s="120"/>
      <c r="H2716" s="119"/>
      <c r="I2716" s="109"/>
      <c r="L2716" s="108"/>
      <c r="M2716" s="108"/>
      <c r="N2716" s="108"/>
      <c r="O2716" s="108"/>
      <c r="P2716" s="108"/>
      <c r="Q2716" s="108"/>
      <c r="R2716" s="108"/>
      <c r="S2716" s="108"/>
      <c r="T2716" s="100">
        <f t="shared" si="464"/>
        <v>0</v>
      </c>
      <c r="U2716" s="111"/>
      <c r="V2716" s="111"/>
      <c r="W2716" s="111">
        <f>SUMIFS($F$3:F2716,$D$3:D2716,D2716,$C$3:C2716,"Buy")+SUMIFS($F$3:F2716,$D$3:D2716,D2716,$C$3:C2716,"Coin Deposit",$E$3:E2716,"&lt;&gt;")</f>
        <v>0</v>
      </c>
      <c r="X2716" s="111">
        <f t="shared" si="465"/>
        <v>0</v>
      </c>
      <c r="Y2716" s="111">
        <f>IF($D2716=Y$1,SUMIFS($H$3:$H2716,$G$3:$G2716,Y$1,$C$3:$C2716,"Sell"),0)</f>
        <v>0</v>
      </c>
      <c r="Z2716" s="111">
        <f t="shared" si="466"/>
        <v>0</v>
      </c>
      <c r="AA2716" s="111">
        <f>IF($D2716=AA$1,SUMIFS($H$3:$H2716,$G$3:$G2716,AA$1,$C$3:$C2716,"Sell"),0)</f>
        <v>0</v>
      </c>
      <c r="AB2716" s="111">
        <f t="shared" si="467"/>
        <v>0</v>
      </c>
      <c r="AC2716" s="111">
        <f>SUMIFS('Deductions and Deposits'!$H:$H,'Deductions and Deposits'!$G:$G,D2716,'Deductions and Deposits'!$F:$F,"&lt;="&amp;B2716)+SUMIFS($F$3:F2716,$D$3:D2716,D2716,$C$3:C2716,"Coin Deposit",$E$3:E2716,"")</f>
        <v>0</v>
      </c>
      <c r="AD2716" s="111">
        <f>SUMIFS('Deductions and Deposits'!$D:$D,'Deductions and Deposits'!$C:$C,D2716)+SUMIFS($F:$F,$D:$D,D2716,$C:$C,"Coin Deduction")</f>
        <v>0</v>
      </c>
      <c r="AE2716" s="111">
        <f>Table5[[#This Row],[Column4]]+Table5[[#This Row],[Column14]]+Table5[[#This Row],[Column19]]+Table5[[#This Row],[Column12]]</f>
        <v>0</v>
      </c>
      <c r="AF2716" s="111">
        <f>Table5[[#This Row],[Column5]]+Table5[[#This Row],[Column13]]+Table5[[#This Row],[Column21]]+Table5[[#This Row],[Column18]]</f>
        <v>0</v>
      </c>
      <c r="AG2716" s="111">
        <f t="shared" si="468"/>
        <v>0</v>
      </c>
      <c r="AH2716" s="111">
        <f t="shared" si="469"/>
        <v>0</v>
      </c>
      <c r="AI2716" s="111">
        <f>Table5[[#This Row],[Column17]]-Table5[[#This Row],[Column20]]</f>
        <v>0</v>
      </c>
      <c r="AJ2716" s="111">
        <f t="shared" si="470"/>
        <v>0</v>
      </c>
      <c r="AK2716" s="111">
        <f t="shared" si="474"/>
        <v>0</v>
      </c>
      <c r="AL2716" s="111">
        <f t="shared" si="471"/>
        <v>0</v>
      </c>
      <c r="AM2716" s="111" t="str">
        <f t="shared" si="472"/>
        <v/>
      </c>
      <c r="AN2716" s="111" t="str">
        <f t="shared" ca="1" si="473"/>
        <v/>
      </c>
    </row>
    <row r="2717" spans="1:40" ht="20.25" customHeight="1" x14ac:dyDescent="0.3">
      <c r="A2717" s="107"/>
      <c r="B2717" s="144"/>
      <c r="C2717" s="119"/>
      <c r="D2717" s="120"/>
      <c r="E2717" s="119"/>
      <c r="F2717" s="119"/>
      <c r="G2717" s="120"/>
      <c r="H2717" s="119"/>
      <c r="I2717" s="109"/>
      <c r="L2717" s="108"/>
      <c r="M2717" s="108"/>
      <c r="N2717" s="108"/>
      <c r="O2717" s="108"/>
      <c r="P2717" s="108"/>
      <c r="Q2717" s="108"/>
      <c r="R2717" s="108"/>
      <c r="S2717" s="108"/>
      <c r="T2717" s="100">
        <f t="shared" si="464"/>
        <v>0</v>
      </c>
      <c r="U2717" s="111"/>
      <c r="V2717" s="111"/>
      <c r="W2717" s="111">
        <f>SUMIFS($F$3:F2717,$D$3:D2717,D2717,$C$3:C2717,"Buy")+SUMIFS($F$3:F2717,$D$3:D2717,D2717,$C$3:C2717,"Coin Deposit",$E$3:E2717,"&lt;&gt;")</f>
        <v>0</v>
      </c>
      <c r="X2717" s="111">
        <f t="shared" si="465"/>
        <v>0</v>
      </c>
      <c r="Y2717" s="111">
        <f>IF($D2717=Y$1,SUMIFS($H$3:$H2717,$G$3:$G2717,Y$1,$C$3:$C2717,"Sell"),0)</f>
        <v>0</v>
      </c>
      <c r="Z2717" s="111">
        <f t="shared" si="466"/>
        <v>0</v>
      </c>
      <c r="AA2717" s="111">
        <f>IF($D2717=AA$1,SUMIFS($H$3:$H2717,$G$3:$G2717,AA$1,$C$3:$C2717,"Sell"),0)</f>
        <v>0</v>
      </c>
      <c r="AB2717" s="111">
        <f t="shared" si="467"/>
        <v>0</v>
      </c>
      <c r="AC2717" s="111">
        <f>SUMIFS('Deductions and Deposits'!$H:$H,'Deductions and Deposits'!$G:$G,D2717,'Deductions and Deposits'!$F:$F,"&lt;="&amp;B2717)+SUMIFS($F$3:F2717,$D$3:D2717,D2717,$C$3:C2717,"Coin Deposit",$E$3:E2717,"")</f>
        <v>0</v>
      </c>
      <c r="AD2717" s="111">
        <f>SUMIFS('Deductions and Deposits'!$D:$D,'Deductions and Deposits'!$C:$C,D2717)+SUMIFS($F:$F,$D:$D,D2717,$C:$C,"Coin Deduction")</f>
        <v>0</v>
      </c>
      <c r="AE2717" s="111">
        <f>Table5[[#This Row],[Column4]]+Table5[[#This Row],[Column14]]+Table5[[#This Row],[Column19]]+Table5[[#This Row],[Column12]]</f>
        <v>0</v>
      </c>
      <c r="AF2717" s="111">
        <f>Table5[[#This Row],[Column5]]+Table5[[#This Row],[Column13]]+Table5[[#This Row],[Column21]]+Table5[[#This Row],[Column18]]</f>
        <v>0</v>
      </c>
      <c r="AG2717" s="111">
        <f t="shared" si="468"/>
        <v>0</v>
      </c>
      <c r="AH2717" s="111">
        <f t="shared" si="469"/>
        <v>0</v>
      </c>
      <c r="AI2717" s="111">
        <f>Table5[[#This Row],[Column17]]-Table5[[#This Row],[Column20]]</f>
        <v>0</v>
      </c>
      <c r="AJ2717" s="111">
        <f t="shared" si="470"/>
        <v>0</v>
      </c>
      <c r="AK2717" s="111">
        <f t="shared" si="451"/>
        <v>0</v>
      </c>
      <c r="AL2717" s="111">
        <f t="shared" si="471"/>
        <v>0</v>
      </c>
      <c r="AM2717" s="111" t="str">
        <f t="shared" si="472"/>
        <v/>
      </c>
      <c r="AN2717" s="111" t="str">
        <f t="shared" ca="1" si="473"/>
        <v/>
      </c>
    </row>
    <row r="2718" spans="1:40" ht="20.25" customHeight="1" x14ac:dyDescent="0.3">
      <c r="A2718" s="107"/>
      <c r="B2718" s="144"/>
      <c r="C2718" s="119"/>
      <c r="D2718" s="120"/>
      <c r="E2718" s="119"/>
      <c r="F2718" s="119"/>
      <c r="G2718" s="120"/>
      <c r="H2718" s="119"/>
      <c r="I2718" s="109"/>
      <c r="L2718" s="108"/>
      <c r="M2718" s="108"/>
      <c r="N2718" s="108"/>
      <c r="O2718" s="108"/>
      <c r="P2718" s="108"/>
      <c r="Q2718" s="108"/>
      <c r="R2718" s="108"/>
      <c r="S2718" s="108"/>
      <c r="T2718" s="100">
        <f t="shared" si="464"/>
        <v>0</v>
      </c>
      <c r="U2718" s="111"/>
      <c r="V2718" s="111"/>
      <c r="W2718" s="111">
        <f>SUMIFS($F$3:F2718,$D$3:D2718,D2718,$C$3:C2718,"Buy")+SUMIFS($F$3:F2718,$D$3:D2718,D2718,$C$3:C2718,"Coin Deposit",$E$3:E2718,"&lt;&gt;")</f>
        <v>0</v>
      </c>
      <c r="X2718" s="111">
        <f t="shared" si="465"/>
        <v>0</v>
      </c>
      <c r="Y2718" s="111">
        <f>IF($D2718=Y$1,SUMIFS($H$3:$H2718,$G$3:$G2718,Y$1,$C$3:$C2718,"Sell"),0)</f>
        <v>0</v>
      </c>
      <c r="Z2718" s="111">
        <f t="shared" si="466"/>
        <v>0</v>
      </c>
      <c r="AA2718" s="111">
        <f>IF($D2718=AA$1,SUMIFS($H$3:$H2718,$G$3:$G2718,AA$1,$C$3:$C2718,"Sell"),0)</f>
        <v>0</v>
      </c>
      <c r="AB2718" s="111">
        <f t="shared" si="467"/>
        <v>0</v>
      </c>
      <c r="AC2718" s="111">
        <f>SUMIFS('Deductions and Deposits'!$H:$H,'Deductions and Deposits'!$G:$G,D2718,'Deductions and Deposits'!$F:$F,"&lt;="&amp;B2718)+SUMIFS($F$3:F2718,$D$3:D2718,D2718,$C$3:C2718,"Coin Deposit",$E$3:E2718,"")</f>
        <v>0</v>
      </c>
      <c r="AD2718" s="111">
        <f>SUMIFS('Deductions and Deposits'!$D:$D,'Deductions and Deposits'!$C:$C,D2718)+SUMIFS($F:$F,$D:$D,D2718,$C:$C,"Coin Deduction")</f>
        <v>0</v>
      </c>
      <c r="AE2718" s="111">
        <f>Table5[[#This Row],[Column4]]+Table5[[#This Row],[Column14]]+Table5[[#This Row],[Column19]]+Table5[[#This Row],[Column12]]</f>
        <v>0</v>
      </c>
      <c r="AF2718" s="111">
        <f>Table5[[#This Row],[Column5]]+Table5[[#This Row],[Column13]]+Table5[[#This Row],[Column21]]+Table5[[#This Row],[Column18]]</f>
        <v>0</v>
      </c>
      <c r="AG2718" s="111">
        <f t="shared" si="468"/>
        <v>0</v>
      </c>
      <c r="AH2718" s="111">
        <f t="shared" si="469"/>
        <v>0</v>
      </c>
      <c r="AI2718" s="111">
        <f>Table5[[#This Row],[Column17]]-Table5[[#This Row],[Column20]]</f>
        <v>0</v>
      </c>
      <c r="AJ2718" s="111">
        <f t="shared" si="470"/>
        <v>0</v>
      </c>
      <c r="AK2718" s="111">
        <f t="shared" si="451"/>
        <v>0</v>
      </c>
      <c r="AL2718" s="111">
        <f t="shared" si="471"/>
        <v>0</v>
      </c>
      <c r="AM2718" s="111" t="str">
        <f t="shared" si="472"/>
        <v/>
      </c>
      <c r="AN2718" s="111" t="str">
        <f t="shared" ca="1" si="473"/>
        <v/>
      </c>
    </row>
    <row r="2719" spans="1:40" ht="20.25" customHeight="1" x14ac:dyDescent="0.3">
      <c r="A2719" s="107"/>
      <c r="B2719" s="144"/>
      <c r="C2719" s="119"/>
      <c r="D2719" s="120"/>
      <c r="E2719" s="119"/>
      <c r="F2719" s="119"/>
      <c r="G2719" s="120"/>
      <c r="H2719" s="119"/>
      <c r="I2719" s="109"/>
      <c r="L2719" s="108"/>
      <c r="M2719" s="108"/>
      <c r="N2719" s="108"/>
      <c r="O2719" s="108"/>
      <c r="P2719" s="108"/>
      <c r="Q2719" s="108"/>
      <c r="R2719" s="108"/>
      <c r="S2719" s="108"/>
      <c r="T2719" s="100">
        <f t="shared" si="464"/>
        <v>0</v>
      </c>
      <c r="U2719" s="111"/>
      <c r="V2719" s="111"/>
      <c r="W2719" s="111">
        <f>SUMIFS($F$3:F2719,$D$3:D2719,D2719,$C$3:C2719,"Buy")+SUMIFS($F$3:F2719,$D$3:D2719,D2719,$C$3:C2719,"Coin Deposit",$E$3:E2719,"&lt;&gt;")</f>
        <v>0</v>
      </c>
      <c r="X2719" s="111">
        <f t="shared" si="465"/>
        <v>0</v>
      </c>
      <c r="Y2719" s="111">
        <f>IF($D2719=Y$1,SUMIFS($H$3:$H2719,$G$3:$G2719,Y$1,$C$3:$C2719,"Sell"),0)</f>
        <v>0</v>
      </c>
      <c r="Z2719" s="111">
        <f t="shared" si="466"/>
        <v>0</v>
      </c>
      <c r="AA2719" s="111">
        <f>IF($D2719=AA$1,SUMIFS($H$3:$H2719,$G$3:$G2719,AA$1,$C$3:$C2719,"Sell"),0)</f>
        <v>0</v>
      </c>
      <c r="AB2719" s="111">
        <f t="shared" si="467"/>
        <v>0</v>
      </c>
      <c r="AC2719" s="111">
        <f>SUMIFS('Deductions and Deposits'!$H:$H,'Deductions and Deposits'!$G:$G,D2719,'Deductions and Deposits'!$F:$F,"&lt;="&amp;B2719)+SUMIFS($F$3:F2719,$D$3:D2719,D2719,$C$3:C2719,"Coin Deposit",$E$3:E2719,"")</f>
        <v>0</v>
      </c>
      <c r="AD2719" s="111">
        <f>SUMIFS('Deductions and Deposits'!$D:$D,'Deductions and Deposits'!$C:$C,D2719)+SUMIFS($F:$F,$D:$D,D2719,$C:$C,"Coin Deduction")</f>
        <v>0</v>
      </c>
      <c r="AE2719" s="111">
        <f>Table5[[#This Row],[Column4]]+Table5[[#This Row],[Column14]]+Table5[[#This Row],[Column19]]+Table5[[#This Row],[Column12]]</f>
        <v>0</v>
      </c>
      <c r="AF2719" s="111">
        <f>Table5[[#This Row],[Column5]]+Table5[[#This Row],[Column13]]+Table5[[#This Row],[Column21]]+Table5[[#This Row],[Column18]]</f>
        <v>0</v>
      </c>
      <c r="AG2719" s="111">
        <f t="shared" si="468"/>
        <v>0</v>
      </c>
      <c r="AH2719" s="111">
        <f t="shared" si="469"/>
        <v>0</v>
      </c>
      <c r="AI2719" s="111">
        <f>Table5[[#This Row],[Column17]]-Table5[[#This Row],[Column20]]</f>
        <v>0</v>
      </c>
      <c r="AJ2719" s="111">
        <f t="shared" si="470"/>
        <v>0</v>
      </c>
      <c r="AK2719" s="111">
        <f t="shared" si="451"/>
        <v>0</v>
      </c>
      <c r="AL2719" s="111">
        <f t="shared" si="471"/>
        <v>0</v>
      </c>
      <c r="AM2719" s="111" t="str">
        <f t="shared" si="472"/>
        <v/>
      </c>
      <c r="AN2719" s="111" t="str">
        <f t="shared" ca="1" si="473"/>
        <v/>
      </c>
    </row>
    <row r="2720" spans="1:40" ht="20.25" customHeight="1" x14ac:dyDescent="0.3">
      <c r="A2720" s="107"/>
      <c r="B2720" s="144"/>
      <c r="C2720" s="119"/>
      <c r="D2720" s="120"/>
      <c r="E2720" s="119"/>
      <c r="F2720" s="119"/>
      <c r="G2720" s="120"/>
      <c r="H2720" s="119"/>
      <c r="I2720" s="109"/>
      <c r="L2720" s="108"/>
      <c r="M2720" s="108"/>
      <c r="N2720" s="108"/>
      <c r="O2720" s="108"/>
      <c r="P2720" s="108"/>
      <c r="Q2720" s="108"/>
      <c r="R2720" s="108"/>
      <c r="S2720" s="108"/>
      <c r="T2720" s="100">
        <f t="shared" si="464"/>
        <v>0</v>
      </c>
      <c r="U2720" s="111"/>
      <c r="V2720" s="111"/>
      <c r="W2720" s="111">
        <f>SUMIFS($F$3:F2720,$D$3:D2720,D2720,$C$3:C2720,"Buy")+SUMIFS($F$3:F2720,$D$3:D2720,D2720,$C$3:C2720,"Coin Deposit",$E$3:E2720,"&lt;&gt;")</f>
        <v>0</v>
      </c>
      <c r="X2720" s="111">
        <f t="shared" si="465"/>
        <v>0</v>
      </c>
      <c r="Y2720" s="111">
        <f>IF($D2720=Y$1,SUMIFS($H$3:$H2720,$G$3:$G2720,Y$1,$C$3:$C2720,"Sell"),0)</f>
        <v>0</v>
      </c>
      <c r="Z2720" s="111">
        <f t="shared" si="466"/>
        <v>0</v>
      </c>
      <c r="AA2720" s="111">
        <f>IF($D2720=AA$1,SUMIFS($H$3:$H2720,$G$3:$G2720,AA$1,$C$3:$C2720,"Sell"),0)</f>
        <v>0</v>
      </c>
      <c r="AB2720" s="111">
        <f t="shared" si="467"/>
        <v>0</v>
      </c>
      <c r="AC2720" s="111">
        <f>SUMIFS('Deductions and Deposits'!$H:$H,'Deductions and Deposits'!$G:$G,D2720,'Deductions and Deposits'!$F:$F,"&lt;="&amp;B2720)+SUMIFS($F$3:F2720,$D$3:D2720,D2720,$C$3:C2720,"Coin Deposit",$E$3:E2720,"")</f>
        <v>0</v>
      </c>
      <c r="AD2720" s="111">
        <f>SUMIFS('Deductions and Deposits'!$D:$D,'Deductions and Deposits'!$C:$C,D2720)+SUMIFS($F:$F,$D:$D,D2720,$C:$C,"Coin Deduction")</f>
        <v>0</v>
      </c>
      <c r="AE2720" s="111">
        <f>Table5[[#This Row],[Column4]]+Table5[[#This Row],[Column14]]+Table5[[#This Row],[Column19]]+Table5[[#This Row],[Column12]]</f>
        <v>0</v>
      </c>
      <c r="AF2720" s="111">
        <f>Table5[[#This Row],[Column5]]+Table5[[#This Row],[Column13]]+Table5[[#This Row],[Column21]]+Table5[[#This Row],[Column18]]</f>
        <v>0</v>
      </c>
      <c r="AG2720" s="111">
        <f t="shared" si="468"/>
        <v>0</v>
      </c>
      <c r="AH2720" s="111">
        <f t="shared" si="469"/>
        <v>0</v>
      </c>
      <c r="AI2720" s="111">
        <f>Table5[[#This Row],[Column17]]-Table5[[#This Row],[Column20]]</f>
        <v>0</v>
      </c>
      <c r="AJ2720" s="111">
        <f t="shared" si="470"/>
        <v>0</v>
      </c>
      <c r="AK2720" s="111">
        <f t="shared" si="451"/>
        <v>0</v>
      </c>
      <c r="AL2720" s="111">
        <f t="shared" si="471"/>
        <v>0</v>
      </c>
      <c r="AM2720" s="111" t="str">
        <f t="shared" si="472"/>
        <v/>
      </c>
      <c r="AN2720" s="111" t="str">
        <f t="shared" ca="1" si="473"/>
        <v/>
      </c>
    </row>
    <row r="2721" spans="1:40" ht="20.25" customHeight="1" x14ac:dyDescent="0.3">
      <c r="A2721" s="107"/>
      <c r="B2721" s="144"/>
      <c r="C2721" s="119"/>
      <c r="D2721" s="120"/>
      <c r="E2721" s="119"/>
      <c r="F2721" s="119"/>
      <c r="G2721" s="120"/>
      <c r="H2721" s="119"/>
      <c r="I2721" s="109"/>
      <c r="L2721" s="108"/>
      <c r="M2721" s="108"/>
      <c r="N2721" s="108"/>
      <c r="O2721" s="108"/>
      <c r="P2721" s="108"/>
      <c r="Q2721" s="108"/>
      <c r="R2721" s="108"/>
      <c r="S2721" s="108"/>
      <c r="T2721" s="100">
        <f t="shared" si="464"/>
        <v>0</v>
      </c>
      <c r="U2721" s="111"/>
      <c r="V2721" s="111"/>
      <c r="W2721" s="111">
        <f>SUMIFS($F$3:F2721,$D$3:D2721,D2721,$C$3:C2721,"Buy")+SUMIFS($F$3:F2721,$D$3:D2721,D2721,$C$3:C2721,"Coin Deposit",$E$3:E2721,"&lt;&gt;")</f>
        <v>0</v>
      </c>
      <c r="X2721" s="111">
        <f t="shared" si="465"/>
        <v>0</v>
      </c>
      <c r="Y2721" s="111">
        <f>IF($D2721=Y$1,SUMIFS($H$3:$H2721,$G$3:$G2721,Y$1,$C$3:$C2721,"Sell"),0)</f>
        <v>0</v>
      </c>
      <c r="Z2721" s="111">
        <f t="shared" si="466"/>
        <v>0</v>
      </c>
      <c r="AA2721" s="111">
        <f>IF($D2721=AA$1,SUMIFS($H$3:$H2721,$G$3:$G2721,AA$1,$C$3:$C2721,"Sell"),0)</f>
        <v>0</v>
      </c>
      <c r="AB2721" s="111">
        <f t="shared" si="467"/>
        <v>0</v>
      </c>
      <c r="AC2721" s="111">
        <f>SUMIFS('Deductions and Deposits'!$H:$H,'Deductions and Deposits'!$G:$G,D2721,'Deductions and Deposits'!$F:$F,"&lt;="&amp;B2721)+SUMIFS($F$3:F2721,$D$3:D2721,D2721,$C$3:C2721,"Coin Deposit",$E$3:E2721,"")</f>
        <v>0</v>
      </c>
      <c r="AD2721" s="111">
        <f>SUMIFS('Deductions and Deposits'!$D:$D,'Deductions and Deposits'!$C:$C,D2721)+SUMIFS($F:$F,$D:$D,D2721,$C:$C,"Coin Deduction")</f>
        <v>0</v>
      </c>
      <c r="AE2721" s="111">
        <f>Table5[[#This Row],[Column4]]+Table5[[#This Row],[Column14]]+Table5[[#This Row],[Column19]]+Table5[[#This Row],[Column12]]</f>
        <v>0</v>
      </c>
      <c r="AF2721" s="111">
        <f>Table5[[#This Row],[Column5]]+Table5[[#This Row],[Column13]]+Table5[[#This Row],[Column21]]+Table5[[#This Row],[Column18]]</f>
        <v>0</v>
      </c>
      <c r="AG2721" s="111">
        <f t="shared" si="468"/>
        <v>0</v>
      </c>
      <c r="AH2721" s="111">
        <f t="shared" si="469"/>
        <v>0</v>
      </c>
      <c r="AI2721" s="111">
        <f>Table5[[#This Row],[Column17]]-Table5[[#This Row],[Column20]]</f>
        <v>0</v>
      </c>
      <c r="AJ2721" s="111">
        <f t="shared" si="470"/>
        <v>0</v>
      </c>
      <c r="AK2721" s="111">
        <f t="shared" si="451"/>
        <v>0</v>
      </c>
      <c r="AL2721" s="111">
        <f t="shared" si="471"/>
        <v>0</v>
      </c>
      <c r="AM2721" s="111" t="str">
        <f t="shared" si="472"/>
        <v/>
      </c>
      <c r="AN2721" s="111" t="str">
        <f t="shared" ca="1" si="473"/>
        <v/>
      </c>
    </row>
    <row r="2722" spans="1:40" ht="20.25" customHeight="1" x14ac:dyDescent="0.3">
      <c r="A2722" s="107"/>
      <c r="B2722" s="144"/>
      <c r="C2722" s="119"/>
      <c r="D2722" s="120"/>
      <c r="E2722" s="119"/>
      <c r="F2722" s="119"/>
      <c r="G2722" s="120"/>
      <c r="H2722" s="119"/>
      <c r="I2722" s="109"/>
      <c r="L2722" s="108"/>
      <c r="M2722" s="108"/>
      <c r="N2722" s="108"/>
      <c r="O2722" s="108"/>
      <c r="P2722" s="108"/>
      <c r="Q2722" s="108"/>
      <c r="R2722" s="108"/>
      <c r="S2722" s="108"/>
      <c r="T2722" s="100">
        <f t="shared" si="464"/>
        <v>0</v>
      </c>
      <c r="U2722" s="111"/>
      <c r="V2722" s="111"/>
      <c r="W2722" s="111">
        <f>SUMIFS($F$3:F2722,$D$3:D2722,D2722,$C$3:C2722,"Buy")+SUMIFS($F$3:F2722,$D$3:D2722,D2722,$C$3:C2722,"Coin Deposit",$E$3:E2722,"&lt;&gt;")</f>
        <v>0</v>
      </c>
      <c r="X2722" s="111">
        <f t="shared" si="465"/>
        <v>0</v>
      </c>
      <c r="Y2722" s="111">
        <f>IF($D2722=Y$1,SUMIFS($H$3:$H2722,$G$3:$G2722,Y$1,$C$3:$C2722,"Sell"),0)</f>
        <v>0</v>
      </c>
      <c r="Z2722" s="111">
        <f t="shared" si="466"/>
        <v>0</v>
      </c>
      <c r="AA2722" s="111">
        <f>IF($D2722=AA$1,SUMIFS($H$3:$H2722,$G$3:$G2722,AA$1,$C$3:$C2722,"Sell"),0)</f>
        <v>0</v>
      </c>
      <c r="AB2722" s="111">
        <f t="shared" si="467"/>
        <v>0</v>
      </c>
      <c r="AC2722" s="111">
        <f>SUMIFS('Deductions and Deposits'!$H:$H,'Deductions and Deposits'!$G:$G,D2722,'Deductions and Deposits'!$F:$F,"&lt;="&amp;B2722)+SUMIFS($F$3:F2722,$D$3:D2722,D2722,$C$3:C2722,"Coin Deposit",$E$3:E2722,"")</f>
        <v>0</v>
      </c>
      <c r="AD2722" s="111">
        <f>SUMIFS('Deductions and Deposits'!$D:$D,'Deductions and Deposits'!$C:$C,D2722)+SUMIFS($F:$F,$D:$D,D2722,$C:$C,"Coin Deduction")</f>
        <v>0</v>
      </c>
      <c r="AE2722" s="111">
        <f>Table5[[#This Row],[Column4]]+Table5[[#This Row],[Column14]]+Table5[[#This Row],[Column19]]+Table5[[#This Row],[Column12]]</f>
        <v>0</v>
      </c>
      <c r="AF2722" s="111">
        <f>Table5[[#This Row],[Column5]]+Table5[[#This Row],[Column13]]+Table5[[#This Row],[Column21]]+Table5[[#This Row],[Column18]]</f>
        <v>0</v>
      </c>
      <c r="AG2722" s="111">
        <f t="shared" si="468"/>
        <v>0</v>
      </c>
      <c r="AH2722" s="111">
        <f t="shared" si="469"/>
        <v>0</v>
      </c>
      <c r="AI2722" s="111">
        <f>Table5[[#This Row],[Column17]]-Table5[[#This Row],[Column20]]</f>
        <v>0</v>
      </c>
      <c r="AJ2722" s="111">
        <f t="shared" si="470"/>
        <v>0</v>
      </c>
      <c r="AK2722" s="111">
        <f t="shared" si="451"/>
        <v>0</v>
      </c>
      <c r="AL2722" s="111">
        <f t="shared" si="471"/>
        <v>0</v>
      </c>
      <c r="AM2722" s="111" t="str">
        <f t="shared" si="472"/>
        <v/>
      </c>
      <c r="AN2722" s="111" t="str">
        <f t="shared" ca="1" si="473"/>
        <v/>
      </c>
    </row>
    <row r="2723" spans="1:40" ht="20.25" customHeight="1" x14ac:dyDescent="0.3">
      <c r="A2723" s="107"/>
      <c r="B2723" s="144"/>
      <c r="C2723" s="119"/>
      <c r="D2723" s="120"/>
      <c r="E2723" s="119"/>
      <c r="F2723" s="119"/>
      <c r="G2723" s="120"/>
      <c r="H2723" s="119"/>
      <c r="I2723" s="109"/>
      <c r="L2723" s="108"/>
      <c r="M2723" s="108"/>
      <c r="N2723" s="108"/>
      <c r="O2723" s="108"/>
      <c r="P2723" s="108"/>
      <c r="Q2723" s="108"/>
      <c r="R2723" s="108"/>
      <c r="S2723" s="108"/>
      <c r="T2723" s="100">
        <f t="shared" si="464"/>
        <v>0</v>
      </c>
      <c r="U2723" s="111"/>
      <c r="V2723" s="111"/>
      <c r="W2723" s="111">
        <f>SUMIFS($F$3:F2723,$D$3:D2723,D2723,$C$3:C2723,"Buy")+SUMIFS($F$3:F2723,$D$3:D2723,D2723,$C$3:C2723,"Coin Deposit",$E$3:E2723,"&lt;&gt;")</f>
        <v>0</v>
      </c>
      <c r="X2723" s="111">
        <f t="shared" si="465"/>
        <v>0</v>
      </c>
      <c r="Y2723" s="111">
        <f>IF($D2723=Y$1,SUMIFS($H$3:$H2723,$G$3:$G2723,Y$1,$C$3:$C2723,"Sell"),0)</f>
        <v>0</v>
      </c>
      <c r="Z2723" s="111">
        <f t="shared" si="466"/>
        <v>0</v>
      </c>
      <c r="AA2723" s="111">
        <f>IF($D2723=AA$1,SUMIFS($H$3:$H2723,$G$3:$G2723,AA$1,$C$3:$C2723,"Sell"),0)</f>
        <v>0</v>
      </c>
      <c r="AB2723" s="111">
        <f t="shared" si="467"/>
        <v>0</v>
      </c>
      <c r="AC2723" s="111">
        <f>SUMIFS('Deductions and Deposits'!$H:$H,'Deductions and Deposits'!$G:$G,D2723,'Deductions and Deposits'!$F:$F,"&lt;="&amp;B2723)+SUMIFS($F$3:F2723,$D$3:D2723,D2723,$C$3:C2723,"Coin Deposit",$E$3:E2723,"")</f>
        <v>0</v>
      </c>
      <c r="AD2723" s="111">
        <f>SUMIFS('Deductions and Deposits'!$D:$D,'Deductions and Deposits'!$C:$C,D2723)+SUMIFS($F:$F,$D:$D,D2723,$C:$C,"Coin Deduction")</f>
        <v>0</v>
      </c>
      <c r="AE2723" s="111">
        <f>Table5[[#This Row],[Column4]]+Table5[[#This Row],[Column14]]+Table5[[#This Row],[Column19]]+Table5[[#This Row],[Column12]]</f>
        <v>0</v>
      </c>
      <c r="AF2723" s="111">
        <f>Table5[[#This Row],[Column5]]+Table5[[#This Row],[Column13]]+Table5[[#This Row],[Column21]]+Table5[[#This Row],[Column18]]</f>
        <v>0</v>
      </c>
      <c r="AG2723" s="111">
        <f t="shared" si="468"/>
        <v>0</v>
      </c>
      <c r="AH2723" s="111">
        <f t="shared" si="469"/>
        <v>0</v>
      </c>
      <c r="AI2723" s="111">
        <f>Table5[[#This Row],[Column17]]-Table5[[#This Row],[Column20]]</f>
        <v>0</v>
      </c>
      <c r="AJ2723" s="111">
        <f t="shared" si="470"/>
        <v>0</v>
      </c>
      <c r="AK2723" s="111">
        <f t="shared" si="451"/>
        <v>0</v>
      </c>
      <c r="AL2723" s="111">
        <f t="shared" si="471"/>
        <v>0</v>
      </c>
      <c r="AM2723" s="111" t="str">
        <f t="shared" si="472"/>
        <v/>
      </c>
      <c r="AN2723" s="111" t="str">
        <f t="shared" ca="1" si="473"/>
        <v/>
      </c>
    </row>
    <row r="2724" spans="1:40" ht="20.25" customHeight="1" x14ac:dyDescent="0.3">
      <c r="A2724" s="107"/>
      <c r="B2724" s="144"/>
      <c r="C2724" s="119"/>
      <c r="D2724" s="120"/>
      <c r="E2724" s="119"/>
      <c r="F2724" s="119"/>
      <c r="G2724" s="120"/>
      <c r="H2724" s="119"/>
      <c r="I2724" s="109"/>
      <c r="L2724" s="108"/>
      <c r="M2724" s="108"/>
      <c r="N2724" s="108"/>
      <c r="O2724" s="108"/>
      <c r="P2724" s="108"/>
      <c r="Q2724" s="108"/>
      <c r="R2724" s="108"/>
      <c r="S2724" s="108"/>
      <c r="T2724" s="100">
        <f t="shared" si="464"/>
        <v>0</v>
      </c>
      <c r="U2724" s="111"/>
      <c r="V2724" s="111"/>
      <c r="W2724" s="111">
        <f>SUMIFS($F$3:F2724,$D$3:D2724,D2724,$C$3:C2724,"Buy")+SUMIFS($F$3:F2724,$D$3:D2724,D2724,$C$3:C2724,"Coin Deposit",$E$3:E2724,"&lt;&gt;")</f>
        <v>0</v>
      </c>
      <c r="X2724" s="111">
        <f t="shared" si="465"/>
        <v>0</v>
      </c>
      <c r="Y2724" s="111">
        <f>IF($D2724=Y$1,SUMIFS($H$3:$H2724,$G$3:$G2724,Y$1,$C$3:$C2724,"Sell"),0)</f>
        <v>0</v>
      </c>
      <c r="Z2724" s="111">
        <f t="shared" si="466"/>
        <v>0</v>
      </c>
      <c r="AA2724" s="111">
        <f>IF($D2724=AA$1,SUMIFS($H$3:$H2724,$G$3:$G2724,AA$1,$C$3:$C2724,"Sell"),0)</f>
        <v>0</v>
      </c>
      <c r="AB2724" s="111">
        <f t="shared" si="467"/>
        <v>0</v>
      </c>
      <c r="AC2724" s="111">
        <f>SUMIFS('Deductions and Deposits'!$H:$H,'Deductions and Deposits'!$G:$G,D2724,'Deductions and Deposits'!$F:$F,"&lt;="&amp;B2724)+SUMIFS($F$3:F2724,$D$3:D2724,D2724,$C$3:C2724,"Coin Deposit",$E$3:E2724,"")</f>
        <v>0</v>
      </c>
      <c r="AD2724" s="111">
        <f>SUMIFS('Deductions and Deposits'!$D:$D,'Deductions and Deposits'!$C:$C,D2724)+SUMIFS($F:$F,$D:$D,D2724,$C:$C,"Coin Deduction")</f>
        <v>0</v>
      </c>
      <c r="AE2724" s="111">
        <f>Table5[[#This Row],[Column4]]+Table5[[#This Row],[Column14]]+Table5[[#This Row],[Column19]]+Table5[[#This Row],[Column12]]</f>
        <v>0</v>
      </c>
      <c r="AF2724" s="111">
        <f>Table5[[#This Row],[Column5]]+Table5[[#This Row],[Column13]]+Table5[[#This Row],[Column21]]+Table5[[#This Row],[Column18]]</f>
        <v>0</v>
      </c>
      <c r="AG2724" s="111">
        <f t="shared" si="468"/>
        <v>0</v>
      </c>
      <c r="AH2724" s="111">
        <f t="shared" si="469"/>
        <v>0</v>
      </c>
      <c r="AI2724" s="111">
        <f>Table5[[#This Row],[Column17]]-Table5[[#This Row],[Column20]]</f>
        <v>0</v>
      </c>
      <c r="AJ2724" s="111">
        <f t="shared" si="470"/>
        <v>0</v>
      </c>
      <c r="AK2724" s="111">
        <f t="shared" si="451"/>
        <v>0</v>
      </c>
      <c r="AL2724" s="111">
        <f t="shared" si="471"/>
        <v>0</v>
      </c>
      <c r="AM2724" s="111" t="str">
        <f t="shared" si="472"/>
        <v/>
      </c>
      <c r="AN2724" s="111" t="str">
        <f t="shared" ca="1" si="473"/>
        <v/>
      </c>
    </row>
    <row r="2725" spans="1:40" ht="20.25" customHeight="1" x14ac:dyDescent="0.3">
      <c r="A2725" s="107"/>
      <c r="B2725" s="144"/>
      <c r="C2725" s="119"/>
      <c r="D2725" s="120"/>
      <c r="E2725" s="119"/>
      <c r="F2725" s="119"/>
      <c r="G2725" s="120"/>
      <c r="H2725" s="119"/>
      <c r="I2725" s="109"/>
      <c r="L2725" s="108"/>
      <c r="M2725" s="108"/>
      <c r="N2725" s="108"/>
      <c r="O2725" s="108"/>
      <c r="P2725" s="108"/>
      <c r="Q2725" s="108"/>
      <c r="R2725" s="108"/>
      <c r="S2725" s="108"/>
      <c r="T2725" s="100">
        <f t="shared" si="464"/>
        <v>0</v>
      </c>
      <c r="U2725" s="111"/>
      <c r="V2725" s="111"/>
      <c r="W2725" s="111">
        <f>SUMIFS($F$3:F2725,$D$3:D2725,D2725,$C$3:C2725,"Buy")+SUMIFS($F$3:F2725,$D$3:D2725,D2725,$C$3:C2725,"Coin Deposit",$E$3:E2725,"&lt;&gt;")</f>
        <v>0</v>
      </c>
      <c r="X2725" s="111">
        <f t="shared" si="465"/>
        <v>0</v>
      </c>
      <c r="Y2725" s="111">
        <f>IF($D2725=Y$1,SUMIFS($H$3:$H2725,$G$3:$G2725,Y$1,$C$3:$C2725,"Sell"),0)</f>
        <v>0</v>
      </c>
      <c r="Z2725" s="111">
        <f t="shared" si="466"/>
        <v>0</v>
      </c>
      <c r="AA2725" s="111">
        <f>IF($D2725=AA$1,SUMIFS($H$3:$H2725,$G$3:$G2725,AA$1,$C$3:$C2725,"Sell"),0)</f>
        <v>0</v>
      </c>
      <c r="AB2725" s="111">
        <f t="shared" si="467"/>
        <v>0</v>
      </c>
      <c r="AC2725" s="111">
        <f>SUMIFS('Deductions and Deposits'!$H:$H,'Deductions and Deposits'!$G:$G,D2725,'Deductions and Deposits'!$F:$F,"&lt;="&amp;B2725)+SUMIFS($F$3:F2725,$D$3:D2725,D2725,$C$3:C2725,"Coin Deposit",$E$3:E2725,"")</f>
        <v>0</v>
      </c>
      <c r="AD2725" s="111">
        <f>SUMIFS('Deductions and Deposits'!$D:$D,'Deductions and Deposits'!$C:$C,D2725)+SUMIFS($F:$F,$D:$D,D2725,$C:$C,"Coin Deduction")</f>
        <v>0</v>
      </c>
      <c r="AE2725" s="111">
        <f>Table5[[#This Row],[Column4]]+Table5[[#This Row],[Column14]]+Table5[[#This Row],[Column19]]+Table5[[#This Row],[Column12]]</f>
        <v>0</v>
      </c>
      <c r="AF2725" s="111">
        <f>Table5[[#This Row],[Column5]]+Table5[[#This Row],[Column13]]+Table5[[#This Row],[Column21]]+Table5[[#This Row],[Column18]]</f>
        <v>0</v>
      </c>
      <c r="AG2725" s="111">
        <f t="shared" si="468"/>
        <v>0</v>
      </c>
      <c r="AH2725" s="111">
        <f t="shared" si="469"/>
        <v>0</v>
      </c>
      <c r="AI2725" s="111">
        <f>Table5[[#This Row],[Column17]]-Table5[[#This Row],[Column20]]</f>
        <v>0</v>
      </c>
      <c r="AJ2725" s="111">
        <f t="shared" si="470"/>
        <v>0</v>
      </c>
      <c r="AK2725" s="111">
        <f t="shared" si="451"/>
        <v>0</v>
      </c>
      <c r="AL2725" s="111">
        <f t="shared" si="471"/>
        <v>0</v>
      </c>
      <c r="AM2725" s="111" t="str">
        <f t="shared" si="472"/>
        <v/>
      </c>
      <c r="AN2725" s="111" t="str">
        <f t="shared" ca="1" si="473"/>
        <v/>
      </c>
    </row>
    <row r="2726" spans="1:40" ht="20.25" customHeight="1" x14ac:dyDescent="0.3">
      <c r="A2726" s="107"/>
      <c r="B2726" s="144"/>
      <c r="C2726" s="119"/>
      <c r="D2726" s="120"/>
      <c r="E2726" s="119"/>
      <c r="F2726" s="119"/>
      <c r="G2726" s="120"/>
      <c r="H2726" s="119"/>
      <c r="I2726" s="109"/>
      <c r="L2726" s="108"/>
      <c r="M2726" s="108"/>
      <c r="N2726" s="108"/>
      <c r="O2726" s="108"/>
      <c r="P2726" s="108"/>
      <c r="Q2726" s="108"/>
      <c r="R2726" s="108"/>
      <c r="S2726" s="108"/>
      <c r="T2726" s="100">
        <f t="shared" si="464"/>
        <v>0</v>
      </c>
      <c r="U2726" s="111"/>
      <c r="V2726" s="111"/>
      <c r="W2726" s="111">
        <f>SUMIFS($F$3:F2726,$D$3:D2726,D2726,$C$3:C2726,"Buy")+SUMIFS($F$3:F2726,$D$3:D2726,D2726,$C$3:C2726,"Coin Deposit",$E$3:E2726,"&lt;&gt;")</f>
        <v>0</v>
      </c>
      <c r="X2726" s="111">
        <f t="shared" si="465"/>
        <v>0</v>
      </c>
      <c r="Y2726" s="111">
        <f>IF($D2726=Y$1,SUMIFS($H$3:$H2726,$G$3:$G2726,Y$1,$C$3:$C2726,"Sell"),0)</f>
        <v>0</v>
      </c>
      <c r="Z2726" s="111">
        <f t="shared" si="466"/>
        <v>0</v>
      </c>
      <c r="AA2726" s="111">
        <f>IF($D2726=AA$1,SUMIFS($H$3:$H2726,$G$3:$G2726,AA$1,$C$3:$C2726,"Sell"),0)</f>
        <v>0</v>
      </c>
      <c r="AB2726" s="111">
        <f t="shared" si="467"/>
        <v>0</v>
      </c>
      <c r="AC2726" s="111">
        <f>SUMIFS('Deductions and Deposits'!$H:$H,'Deductions and Deposits'!$G:$G,D2726,'Deductions and Deposits'!$F:$F,"&lt;="&amp;B2726)+SUMIFS($F$3:F2726,$D$3:D2726,D2726,$C$3:C2726,"Coin Deposit",$E$3:E2726,"")</f>
        <v>0</v>
      </c>
      <c r="AD2726" s="111">
        <f>SUMIFS('Deductions and Deposits'!$D:$D,'Deductions and Deposits'!$C:$C,D2726)+SUMIFS($F:$F,$D:$D,D2726,$C:$C,"Coin Deduction")</f>
        <v>0</v>
      </c>
      <c r="AE2726" s="111">
        <f>Table5[[#This Row],[Column4]]+Table5[[#This Row],[Column14]]+Table5[[#This Row],[Column19]]+Table5[[#This Row],[Column12]]</f>
        <v>0</v>
      </c>
      <c r="AF2726" s="111">
        <f>Table5[[#This Row],[Column5]]+Table5[[#This Row],[Column13]]+Table5[[#This Row],[Column21]]+Table5[[#This Row],[Column18]]</f>
        <v>0</v>
      </c>
      <c r="AG2726" s="111">
        <f t="shared" si="468"/>
        <v>0</v>
      </c>
      <c r="AH2726" s="111">
        <f t="shared" si="469"/>
        <v>0</v>
      </c>
      <c r="AI2726" s="111">
        <f>Table5[[#This Row],[Column17]]-Table5[[#This Row],[Column20]]</f>
        <v>0</v>
      </c>
      <c r="AJ2726" s="111">
        <f t="shared" si="470"/>
        <v>0</v>
      </c>
      <c r="AK2726" s="111">
        <f t="shared" si="451"/>
        <v>0</v>
      </c>
      <c r="AL2726" s="111">
        <f t="shared" si="471"/>
        <v>0</v>
      </c>
      <c r="AM2726" s="111" t="str">
        <f t="shared" si="472"/>
        <v/>
      </c>
      <c r="AN2726" s="111" t="str">
        <f t="shared" ca="1" si="473"/>
        <v/>
      </c>
    </row>
    <row r="2727" spans="1:40" ht="20.25" customHeight="1" x14ac:dyDescent="0.3">
      <c r="A2727" s="107"/>
      <c r="B2727" s="144"/>
      <c r="C2727" s="119"/>
      <c r="D2727" s="120"/>
      <c r="E2727" s="119"/>
      <c r="F2727" s="119"/>
      <c r="G2727" s="120"/>
      <c r="H2727" s="119"/>
      <c r="I2727" s="109"/>
      <c r="L2727" s="108"/>
      <c r="M2727" s="108"/>
      <c r="N2727" s="108"/>
      <c r="O2727" s="108"/>
      <c r="P2727" s="108"/>
      <c r="Q2727" s="108"/>
      <c r="R2727" s="108"/>
      <c r="S2727" s="108"/>
      <c r="T2727" s="100">
        <f t="shared" si="464"/>
        <v>0</v>
      </c>
      <c r="U2727" s="111"/>
      <c r="V2727" s="111"/>
      <c r="W2727" s="111">
        <f>SUMIFS($F$3:F2727,$D$3:D2727,D2727,$C$3:C2727,"Buy")+SUMIFS($F$3:F2727,$D$3:D2727,D2727,$C$3:C2727,"Coin Deposit",$E$3:E2727,"&lt;&gt;")</f>
        <v>0</v>
      </c>
      <c r="X2727" s="111">
        <f t="shared" si="465"/>
        <v>0</v>
      </c>
      <c r="Y2727" s="111">
        <f>IF($D2727=Y$1,SUMIFS($H$3:$H2727,$G$3:$G2727,Y$1,$C$3:$C2727,"Sell"),0)</f>
        <v>0</v>
      </c>
      <c r="Z2727" s="111">
        <f t="shared" si="466"/>
        <v>0</v>
      </c>
      <c r="AA2727" s="111">
        <f>IF($D2727=AA$1,SUMIFS($H$3:$H2727,$G$3:$G2727,AA$1,$C$3:$C2727,"Sell"),0)</f>
        <v>0</v>
      </c>
      <c r="AB2727" s="111">
        <f t="shared" si="467"/>
        <v>0</v>
      </c>
      <c r="AC2727" s="111">
        <f>SUMIFS('Deductions and Deposits'!$H:$H,'Deductions and Deposits'!$G:$G,D2727,'Deductions and Deposits'!$F:$F,"&lt;="&amp;B2727)+SUMIFS($F$3:F2727,$D$3:D2727,D2727,$C$3:C2727,"Coin Deposit",$E$3:E2727,"")</f>
        <v>0</v>
      </c>
      <c r="AD2727" s="111">
        <f>SUMIFS('Deductions and Deposits'!$D:$D,'Deductions and Deposits'!$C:$C,D2727)+SUMIFS($F:$F,$D:$D,D2727,$C:$C,"Coin Deduction")</f>
        <v>0</v>
      </c>
      <c r="AE2727" s="111">
        <f>Table5[[#This Row],[Column4]]+Table5[[#This Row],[Column14]]+Table5[[#This Row],[Column19]]+Table5[[#This Row],[Column12]]</f>
        <v>0</v>
      </c>
      <c r="AF2727" s="111">
        <f>Table5[[#This Row],[Column5]]+Table5[[#This Row],[Column13]]+Table5[[#This Row],[Column21]]+Table5[[#This Row],[Column18]]</f>
        <v>0</v>
      </c>
      <c r="AG2727" s="111">
        <f t="shared" si="468"/>
        <v>0</v>
      </c>
      <c r="AH2727" s="111">
        <f t="shared" si="469"/>
        <v>0</v>
      </c>
      <c r="AI2727" s="111">
        <f>Table5[[#This Row],[Column17]]-Table5[[#This Row],[Column20]]</f>
        <v>0</v>
      </c>
      <c r="AJ2727" s="111">
        <f t="shared" si="470"/>
        <v>0</v>
      </c>
      <c r="AK2727" s="111">
        <f t="shared" si="451"/>
        <v>0</v>
      </c>
      <c r="AL2727" s="111">
        <f t="shared" si="471"/>
        <v>0</v>
      </c>
      <c r="AM2727" s="111" t="str">
        <f t="shared" si="472"/>
        <v/>
      </c>
      <c r="AN2727" s="111" t="str">
        <f t="shared" ca="1" si="473"/>
        <v/>
      </c>
    </row>
    <row r="2728" spans="1:40" ht="20.25" customHeight="1" x14ac:dyDescent="0.3">
      <c r="A2728" s="107"/>
      <c r="B2728" s="144"/>
      <c r="C2728" s="119"/>
      <c r="D2728" s="120"/>
      <c r="E2728" s="119"/>
      <c r="F2728" s="119"/>
      <c r="G2728" s="120"/>
      <c r="H2728" s="119"/>
      <c r="I2728" s="109"/>
      <c r="L2728" s="108"/>
      <c r="M2728" s="108"/>
      <c r="N2728" s="108"/>
      <c r="O2728" s="108"/>
      <c r="P2728" s="108"/>
      <c r="Q2728" s="108"/>
      <c r="R2728" s="108"/>
      <c r="S2728" s="108"/>
      <c r="T2728" s="100">
        <f t="shared" si="464"/>
        <v>0</v>
      </c>
      <c r="U2728" s="111"/>
      <c r="V2728" s="111"/>
      <c r="W2728" s="111">
        <f>SUMIFS($F$3:F2728,$D$3:D2728,D2728,$C$3:C2728,"Buy")+SUMIFS($F$3:F2728,$D$3:D2728,D2728,$C$3:C2728,"Coin Deposit",$E$3:E2728,"&lt;&gt;")</f>
        <v>0</v>
      </c>
      <c r="X2728" s="111">
        <f t="shared" si="465"/>
        <v>0</v>
      </c>
      <c r="Y2728" s="111">
        <f>IF($D2728=Y$1,SUMIFS($H$3:$H2728,$G$3:$G2728,Y$1,$C$3:$C2728,"Sell"),0)</f>
        <v>0</v>
      </c>
      <c r="Z2728" s="111">
        <f t="shared" si="466"/>
        <v>0</v>
      </c>
      <c r="AA2728" s="111">
        <f>IF($D2728=AA$1,SUMIFS($H$3:$H2728,$G$3:$G2728,AA$1,$C$3:$C2728,"Sell"),0)</f>
        <v>0</v>
      </c>
      <c r="AB2728" s="111">
        <f t="shared" si="467"/>
        <v>0</v>
      </c>
      <c r="AC2728" s="111">
        <f>SUMIFS('Deductions and Deposits'!$H:$H,'Deductions and Deposits'!$G:$G,D2728,'Deductions and Deposits'!$F:$F,"&lt;="&amp;B2728)+SUMIFS($F$3:F2728,$D$3:D2728,D2728,$C$3:C2728,"Coin Deposit",$E$3:E2728,"")</f>
        <v>0</v>
      </c>
      <c r="AD2728" s="111">
        <f>SUMIFS('Deductions and Deposits'!$D:$D,'Deductions and Deposits'!$C:$C,D2728)+SUMIFS($F:$F,$D:$D,D2728,$C:$C,"Coin Deduction")</f>
        <v>0</v>
      </c>
      <c r="AE2728" s="111">
        <f>Table5[[#This Row],[Column4]]+Table5[[#This Row],[Column14]]+Table5[[#This Row],[Column19]]+Table5[[#This Row],[Column12]]</f>
        <v>0</v>
      </c>
      <c r="AF2728" s="111">
        <f>Table5[[#This Row],[Column5]]+Table5[[#This Row],[Column13]]+Table5[[#This Row],[Column21]]+Table5[[#This Row],[Column18]]</f>
        <v>0</v>
      </c>
      <c r="AG2728" s="111">
        <f t="shared" si="468"/>
        <v>0</v>
      </c>
      <c r="AH2728" s="111">
        <f t="shared" si="469"/>
        <v>0</v>
      </c>
      <c r="AI2728" s="111">
        <f>Table5[[#This Row],[Column17]]-Table5[[#This Row],[Column20]]</f>
        <v>0</v>
      </c>
      <c r="AJ2728" s="111">
        <f t="shared" si="470"/>
        <v>0</v>
      </c>
      <c r="AK2728" s="111">
        <f t="shared" si="451"/>
        <v>0</v>
      </c>
      <c r="AL2728" s="111">
        <f t="shared" si="471"/>
        <v>0</v>
      </c>
      <c r="AM2728" s="111" t="str">
        <f t="shared" si="472"/>
        <v/>
      </c>
      <c r="AN2728" s="111" t="str">
        <f t="shared" ca="1" si="473"/>
        <v/>
      </c>
    </row>
    <row r="2729" spans="1:40" ht="20.25" customHeight="1" x14ac:dyDescent="0.3">
      <c r="A2729" s="107"/>
      <c r="B2729" s="144"/>
      <c r="C2729" s="119"/>
      <c r="D2729" s="120"/>
      <c r="E2729" s="119"/>
      <c r="F2729" s="119"/>
      <c r="G2729" s="120"/>
      <c r="H2729" s="119"/>
      <c r="I2729" s="109"/>
      <c r="L2729" s="108"/>
      <c r="M2729" s="108"/>
      <c r="N2729" s="108"/>
      <c r="O2729" s="108"/>
      <c r="P2729" s="108"/>
      <c r="Q2729" s="108"/>
      <c r="R2729" s="108"/>
      <c r="S2729" s="108"/>
      <c r="T2729" s="100">
        <f t="shared" si="464"/>
        <v>0</v>
      </c>
      <c r="U2729" s="111"/>
      <c r="V2729" s="111"/>
      <c r="W2729" s="111">
        <f>SUMIFS($F$3:F2729,$D$3:D2729,D2729,$C$3:C2729,"Buy")+SUMIFS($F$3:F2729,$D$3:D2729,D2729,$C$3:C2729,"Coin Deposit",$E$3:E2729,"&lt;&gt;")</f>
        <v>0</v>
      </c>
      <c r="X2729" s="111">
        <f t="shared" si="465"/>
        <v>0</v>
      </c>
      <c r="Y2729" s="111">
        <f>IF($D2729=Y$1,SUMIFS($H$3:$H2729,$G$3:$G2729,Y$1,$C$3:$C2729,"Sell"),0)</f>
        <v>0</v>
      </c>
      <c r="Z2729" s="111">
        <f t="shared" si="466"/>
        <v>0</v>
      </c>
      <c r="AA2729" s="111">
        <f>IF($D2729=AA$1,SUMIFS($H$3:$H2729,$G$3:$G2729,AA$1,$C$3:$C2729,"Sell"),0)</f>
        <v>0</v>
      </c>
      <c r="AB2729" s="111">
        <f t="shared" si="467"/>
        <v>0</v>
      </c>
      <c r="AC2729" s="111">
        <f>SUMIFS('Deductions and Deposits'!$H:$H,'Deductions and Deposits'!$G:$G,D2729,'Deductions and Deposits'!$F:$F,"&lt;="&amp;B2729)+SUMIFS($F$3:F2729,$D$3:D2729,D2729,$C$3:C2729,"Coin Deposit",$E$3:E2729,"")</f>
        <v>0</v>
      </c>
      <c r="AD2729" s="111">
        <f>SUMIFS('Deductions and Deposits'!$D:$D,'Deductions and Deposits'!$C:$C,D2729)+SUMIFS($F:$F,$D:$D,D2729,$C:$C,"Coin Deduction")</f>
        <v>0</v>
      </c>
      <c r="AE2729" s="111">
        <f>Table5[[#This Row],[Column4]]+Table5[[#This Row],[Column14]]+Table5[[#This Row],[Column19]]+Table5[[#This Row],[Column12]]</f>
        <v>0</v>
      </c>
      <c r="AF2729" s="111">
        <f>Table5[[#This Row],[Column5]]+Table5[[#This Row],[Column13]]+Table5[[#This Row],[Column21]]+Table5[[#This Row],[Column18]]</f>
        <v>0</v>
      </c>
      <c r="AG2729" s="111">
        <f t="shared" si="468"/>
        <v>0</v>
      </c>
      <c r="AH2729" s="111">
        <f t="shared" si="469"/>
        <v>0</v>
      </c>
      <c r="AI2729" s="111">
        <f>Table5[[#This Row],[Column17]]-Table5[[#This Row],[Column20]]</f>
        <v>0</v>
      </c>
      <c r="AJ2729" s="111">
        <f t="shared" si="470"/>
        <v>0</v>
      </c>
      <c r="AK2729" s="111">
        <f t="shared" si="451"/>
        <v>0</v>
      </c>
      <c r="AL2729" s="111">
        <f t="shared" si="471"/>
        <v>0</v>
      </c>
      <c r="AM2729" s="111" t="str">
        <f t="shared" si="472"/>
        <v/>
      </c>
      <c r="AN2729" s="111" t="str">
        <f t="shared" ca="1" si="473"/>
        <v/>
      </c>
    </row>
    <row r="2730" spans="1:40" ht="20.25" customHeight="1" x14ac:dyDescent="0.3">
      <c r="A2730" s="107"/>
      <c r="B2730" s="144"/>
      <c r="C2730" s="119"/>
      <c r="D2730" s="120"/>
      <c r="E2730" s="119"/>
      <c r="F2730" s="119"/>
      <c r="G2730" s="120"/>
      <c r="H2730" s="119"/>
      <c r="I2730" s="109"/>
      <c r="L2730" s="108"/>
      <c r="M2730" s="108"/>
      <c r="N2730" s="108"/>
      <c r="O2730" s="108"/>
      <c r="P2730" s="108"/>
      <c r="Q2730" s="108"/>
      <c r="R2730" s="108"/>
      <c r="S2730" s="108"/>
      <c r="T2730" s="100">
        <f t="shared" si="464"/>
        <v>0</v>
      </c>
      <c r="U2730" s="111"/>
      <c r="V2730" s="111"/>
      <c r="W2730" s="111">
        <f>SUMIFS($F$3:F2730,$D$3:D2730,D2730,$C$3:C2730,"Buy")+SUMIFS($F$3:F2730,$D$3:D2730,D2730,$C$3:C2730,"Coin Deposit",$E$3:E2730,"&lt;&gt;")</f>
        <v>0</v>
      </c>
      <c r="X2730" s="111">
        <f t="shared" si="465"/>
        <v>0</v>
      </c>
      <c r="Y2730" s="111">
        <f>IF($D2730=Y$1,SUMIFS($H$3:$H2730,$G$3:$G2730,Y$1,$C$3:$C2730,"Sell"),0)</f>
        <v>0</v>
      </c>
      <c r="Z2730" s="111">
        <f t="shared" si="466"/>
        <v>0</v>
      </c>
      <c r="AA2730" s="111">
        <f>IF($D2730=AA$1,SUMIFS($H$3:$H2730,$G$3:$G2730,AA$1,$C$3:$C2730,"Sell"),0)</f>
        <v>0</v>
      </c>
      <c r="AB2730" s="111">
        <f t="shared" si="467"/>
        <v>0</v>
      </c>
      <c r="AC2730" s="111">
        <f>SUMIFS('Deductions and Deposits'!$H:$H,'Deductions and Deposits'!$G:$G,D2730,'Deductions and Deposits'!$F:$F,"&lt;="&amp;B2730)+SUMIFS($F$3:F2730,$D$3:D2730,D2730,$C$3:C2730,"Coin Deposit",$E$3:E2730,"")</f>
        <v>0</v>
      </c>
      <c r="AD2730" s="111">
        <f>SUMIFS('Deductions and Deposits'!$D:$D,'Deductions and Deposits'!$C:$C,D2730)+SUMIFS($F:$F,$D:$D,D2730,$C:$C,"Coin Deduction")</f>
        <v>0</v>
      </c>
      <c r="AE2730" s="111">
        <f>Table5[[#This Row],[Column4]]+Table5[[#This Row],[Column14]]+Table5[[#This Row],[Column19]]+Table5[[#This Row],[Column12]]</f>
        <v>0</v>
      </c>
      <c r="AF2730" s="111">
        <f>Table5[[#This Row],[Column5]]+Table5[[#This Row],[Column13]]+Table5[[#This Row],[Column21]]+Table5[[#This Row],[Column18]]</f>
        <v>0</v>
      </c>
      <c r="AG2730" s="111">
        <f t="shared" si="468"/>
        <v>0</v>
      </c>
      <c r="AH2730" s="111">
        <f t="shared" si="469"/>
        <v>0</v>
      </c>
      <c r="AI2730" s="111">
        <f>Table5[[#This Row],[Column17]]-Table5[[#This Row],[Column20]]</f>
        <v>0</v>
      </c>
      <c r="AJ2730" s="111">
        <f t="shared" si="470"/>
        <v>0</v>
      </c>
      <c r="AK2730" s="111">
        <f t="shared" si="451"/>
        <v>0</v>
      </c>
      <c r="AL2730" s="111">
        <f t="shared" si="471"/>
        <v>0</v>
      </c>
      <c r="AM2730" s="111" t="str">
        <f t="shared" si="472"/>
        <v/>
      </c>
      <c r="AN2730" s="111" t="str">
        <f t="shared" ca="1" si="473"/>
        <v/>
      </c>
    </row>
    <row r="2731" spans="1:40" ht="20.25" customHeight="1" x14ac:dyDescent="0.3">
      <c r="A2731" s="107"/>
      <c r="B2731" s="144"/>
      <c r="C2731" s="119"/>
      <c r="D2731" s="120"/>
      <c r="E2731" s="119"/>
      <c r="F2731" s="119"/>
      <c r="G2731" s="120"/>
      <c r="H2731" s="119"/>
      <c r="I2731" s="109"/>
      <c r="L2731" s="108"/>
      <c r="M2731" s="108"/>
      <c r="N2731" s="108"/>
      <c r="O2731" s="108"/>
      <c r="P2731" s="108"/>
      <c r="Q2731" s="108"/>
      <c r="R2731" s="108"/>
      <c r="S2731" s="108"/>
      <c r="T2731" s="100">
        <f t="shared" si="464"/>
        <v>0</v>
      </c>
      <c r="U2731" s="111"/>
      <c r="V2731" s="111"/>
      <c r="W2731" s="111">
        <f>SUMIFS($F$3:F2731,$D$3:D2731,D2731,$C$3:C2731,"Buy")+SUMIFS($F$3:F2731,$D$3:D2731,D2731,$C$3:C2731,"Coin Deposit",$E$3:E2731,"&lt;&gt;")</f>
        <v>0</v>
      </c>
      <c r="X2731" s="111">
        <f t="shared" si="465"/>
        <v>0</v>
      </c>
      <c r="Y2731" s="111">
        <f>IF($D2731=Y$1,SUMIFS($H$3:$H2731,$G$3:$G2731,Y$1,$C$3:$C2731,"Sell"),0)</f>
        <v>0</v>
      </c>
      <c r="Z2731" s="111">
        <f t="shared" si="466"/>
        <v>0</v>
      </c>
      <c r="AA2731" s="111">
        <f>IF($D2731=AA$1,SUMIFS($H$3:$H2731,$G$3:$G2731,AA$1,$C$3:$C2731,"Sell"),0)</f>
        <v>0</v>
      </c>
      <c r="AB2731" s="111">
        <f t="shared" si="467"/>
        <v>0</v>
      </c>
      <c r="AC2731" s="111">
        <f>SUMIFS('Deductions and Deposits'!$H:$H,'Deductions and Deposits'!$G:$G,D2731,'Deductions and Deposits'!$F:$F,"&lt;="&amp;B2731)+SUMIFS($F$3:F2731,$D$3:D2731,D2731,$C$3:C2731,"Coin Deposit",$E$3:E2731,"")</f>
        <v>0</v>
      </c>
      <c r="AD2731" s="111">
        <f>SUMIFS('Deductions and Deposits'!$D:$D,'Deductions and Deposits'!$C:$C,D2731)+SUMIFS($F:$F,$D:$D,D2731,$C:$C,"Coin Deduction")</f>
        <v>0</v>
      </c>
      <c r="AE2731" s="111">
        <f>Table5[[#This Row],[Column4]]+Table5[[#This Row],[Column14]]+Table5[[#This Row],[Column19]]+Table5[[#This Row],[Column12]]</f>
        <v>0</v>
      </c>
      <c r="AF2731" s="111">
        <f>Table5[[#This Row],[Column5]]+Table5[[#This Row],[Column13]]+Table5[[#This Row],[Column21]]+Table5[[#This Row],[Column18]]</f>
        <v>0</v>
      </c>
      <c r="AG2731" s="111">
        <f t="shared" si="468"/>
        <v>0</v>
      </c>
      <c r="AH2731" s="111">
        <f t="shared" si="469"/>
        <v>0</v>
      </c>
      <c r="AI2731" s="111">
        <f>Table5[[#This Row],[Column17]]-Table5[[#This Row],[Column20]]</f>
        <v>0</v>
      </c>
      <c r="AJ2731" s="111">
        <f t="shared" si="470"/>
        <v>0</v>
      </c>
      <c r="AK2731" s="111">
        <f t="shared" si="451"/>
        <v>0</v>
      </c>
      <c r="AL2731" s="111">
        <f t="shared" si="471"/>
        <v>0</v>
      </c>
      <c r="AM2731" s="111" t="str">
        <f t="shared" si="472"/>
        <v/>
      </c>
      <c r="AN2731" s="111" t="str">
        <f t="shared" ca="1" si="473"/>
        <v/>
      </c>
    </row>
    <row r="2732" spans="1:40" ht="20.25" customHeight="1" x14ac:dyDescent="0.3">
      <c r="A2732" s="107"/>
      <c r="B2732" s="144"/>
      <c r="C2732" s="119"/>
      <c r="D2732" s="120"/>
      <c r="E2732" s="119"/>
      <c r="F2732" s="119"/>
      <c r="G2732" s="120"/>
      <c r="H2732" s="119"/>
      <c r="I2732" s="109"/>
      <c r="L2732" s="108"/>
      <c r="M2732" s="108"/>
      <c r="N2732" s="108"/>
      <c r="O2732" s="108"/>
      <c r="P2732" s="108"/>
      <c r="Q2732" s="108"/>
      <c r="R2732" s="108"/>
      <c r="S2732" s="108"/>
      <c r="T2732" s="100">
        <f t="shared" si="464"/>
        <v>0</v>
      </c>
      <c r="U2732" s="111"/>
      <c r="V2732" s="111"/>
      <c r="W2732" s="111">
        <f>SUMIFS($F$3:F2732,$D$3:D2732,D2732,$C$3:C2732,"Buy")+SUMIFS($F$3:F2732,$D$3:D2732,D2732,$C$3:C2732,"Coin Deposit",$E$3:E2732,"&lt;&gt;")</f>
        <v>0</v>
      </c>
      <c r="X2732" s="111">
        <f t="shared" si="465"/>
        <v>0</v>
      </c>
      <c r="Y2732" s="111">
        <f>IF($D2732=Y$1,SUMIFS($H$3:$H2732,$G$3:$G2732,Y$1,$C$3:$C2732,"Sell"),0)</f>
        <v>0</v>
      </c>
      <c r="Z2732" s="111">
        <f t="shared" si="466"/>
        <v>0</v>
      </c>
      <c r="AA2732" s="111">
        <f>IF($D2732=AA$1,SUMIFS($H$3:$H2732,$G$3:$G2732,AA$1,$C$3:$C2732,"Sell"),0)</f>
        <v>0</v>
      </c>
      <c r="AB2732" s="111">
        <f t="shared" si="467"/>
        <v>0</v>
      </c>
      <c r="AC2732" s="111">
        <f>SUMIFS('Deductions and Deposits'!$H:$H,'Deductions and Deposits'!$G:$G,D2732,'Deductions and Deposits'!$F:$F,"&lt;="&amp;B2732)+SUMIFS($F$3:F2732,$D$3:D2732,D2732,$C$3:C2732,"Coin Deposit",$E$3:E2732,"")</f>
        <v>0</v>
      </c>
      <c r="AD2732" s="111">
        <f>SUMIFS('Deductions and Deposits'!$D:$D,'Deductions and Deposits'!$C:$C,D2732)+SUMIFS($F:$F,$D:$D,D2732,$C:$C,"Coin Deduction")</f>
        <v>0</v>
      </c>
      <c r="AE2732" s="111">
        <f>Table5[[#This Row],[Column4]]+Table5[[#This Row],[Column14]]+Table5[[#This Row],[Column19]]+Table5[[#This Row],[Column12]]</f>
        <v>0</v>
      </c>
      <c r="AF2732" s="111">
        <f>Table5[[#This Row],[Column5]]+Table5[[#This Row],[Column13]]+Table5[[#This Row],[Column21]]+Table5[[#This Row],[Column18]]</f>
        <v>0</v>
      </c>
      <c r="AG2732" s="111">
        <f t="shared" si="468"/>
        <v>0</v>
      </c>
      <c r="AH2732" s="111">
        <f t="shared" si="469"/>
        <v>0</v>
      </c>
      <c r="AI2732" s="111">
        <f>Table5[[#This Row],[Column17]]-Table5[[#This Row],[Column20]]</f>
        <v>0</v>
      </c>
      <c r="AJ2732" s="111">
        <f t="shared" si="470"/>
        <v>0</v>
      </c>
      <c r="AK2732" s="111">
        <f t="shared" si="451"/>
        <v>0</v>
      </c>
      <c r="AL2732" s="111">
        <f t="shared" si="471"/>
        <v>0</v>
      </c>
      <c r="AM2732" s="111" t="str">
        <f t="shared" si="472"/>
        <v/>
      </c>
      <c r="AN2732" s="111" t="str">
        <f t="shared" ca="1" si="473"/>
        <v/>
      </c>
    </row>
    <row r="2733" spans="1:40" ht="20.25" customHeight="1" x14ac:dyDescent="0.3">
      <c r="A2733" s="107"/>
      <c r="B2733" s="144"/>
      <c r="C2733" s="119"/>
      <c r="D2733" s="120"/>
      <c r="E2733" s="119"/>
      <c r="F2733" s="119"/>
      <c r="G2733" s="120"/>
      <c r="H2733" s="119"/>
      <c r="I2733" s="109"/>
      <c r="L2733" s="108"/>
      <c r="M2733" s="108"/>
      <c r="N2733" s="108"/>
      <c r="O2733" s="108"/>
      <c r="P2733" s="108"/>
      <c r="Q2733" s="108"/>
      <c r="R2733" s="108"/>
      <c r="S2733" s="108"/>
      <c r="T2733" s="100">
        <f t="shared" si="464"/>
        <v>0</v>
      </c>
      <c r="U2733" s="111"/>
      <c r="V2733" s="111"/>
      <c r="W2733" s="111">
        <f>SUMIFS($F$3:F2733,$D$3:D2733,D2733,$C$3:C2733,"Buy")+SUMIFS($F$3:F2733,$D$3:D2733,D2733,$C$3:C2733,"Coin Deposit",$E$3:E2733,"&lt;&gt;")</f>
        <v>0</v>
      </c>
      <c r="X2733" s="111">
        <f t="shared" si="465"/>
        <v>0</v>
      </c>
      <c r="Y2733" s="111">
        <f>IF($D2733=Y$1,SUMIFS($H$3:$H2733,$G$3:$G2733,Y$1,$C$3:$C2733,"Sell"),0)</f>
        <v>0</v>
      </c>
      <c r="Z2733" s="111">
        <f t="shared" si="466"/>
        <v>0</v>
      </c>
      <c r="AA2733" s="111">
        <f>IF($D2733=AA$1,SUMIFS($H$3:$H2733,$G$3:$G2733,AA$1,$C$3:$C2733,"Sell"),0)</f>
        <v>0</v>
      </c>
      <c r="AB2733" s="111">
        <f t="shared" si="467"/>
        <v>0</v>
      </c>
      <c r="AC2733" s="111">
        <f>SUMIFS('Deductions and Deposits'!$H:$H,'Deductions and Deposits'!$G:$G,D2733,'Deductions and Deposits'!$F:$F,"&lt;="&amp;B2733)+SUMIFS($F$3:F2733,$D$3:D2733,D2733,$C$3:C2733,"Coin Deposit",$E$3:E2733,"")</f>
        <v>0</v>
      </c>
      <c r="AD2733" s="111">
        <f>SUMIFS('Deductions and Deposits'!$D:$D,'Deductions and Deposits'!$C:$C,D2733)+SUMIFS($F:$F,$D:$D,D2733,$C:$C,"Coin Deduction")</f>
        <v>0</v>
      </c>
      <c r="AE2733" s="111">
        <f>Table5[[#This Row],[Column4]]+Table5[[#This Row],[Column14]]+Table5[[#This Row],[Column19]]+Table5[[#This Row],[Column12]]</f>
        <v>0</v>
      </c>
      <c r="AF2733" s="111">
        <f>Table5[[#This Row],[Column5]]+Table5[[#This Row],[Column13]]+Table5[[#This Row],[Column21]]+Table5[[#This Row],[Column18]]</f>
        <v>0</v>
      </c>
      <c r="AG2733" s="111">
        <f t="shared" si="468"/>
        <v>0</v>
      </c>
      <c r="AH2733" s="111">
        <f t="shared" si="469"/>
        <v>0</v>
      </c>
      <c r="AI2733" s="111">
        <f>Table5[[#This Row],[Column17]]-Table5[[#This Row],[Column20]]</f>
        <v>0</v>
      </c>
      <c r="AJ2733" s="111">
        <f t="shared" si="470"/>
        <v>0</v>
      </c>
      <c r="AK2733" s="111">
        <f t="shared" si="451"/>
        <v>0</v>
      </c>
      <c r="AL2733" s="111">
        <f t="shared" si="471"/>
        <v>0</v>
      </c>
      <c r="AM2733" s="111" t="str">
        <f t="shared" si="472"/>
        <v/>
      </c>
      <c r="AN2733" s="111" t="str">
        <f t="shared" ca="1" si="473"/>
        <v/>
      </c>
    </row>
    <row r="2734" spans="1:40" ht="20.25" customHeight="1" x14ac:dyDescent="0.3">
      <c r="A2734" s="107"/>
      <c r="B2734" s="144"/>
      <c r="C2734" s="119"/>
      <c r="D2734" s="120"/>
      <c r="E2734" s="119"/>
      <c r="F2734" s="119"/>
      <c r="G2734" s="120"/>
      <c r="H2734" s="119"/>
      <c r="I2734" s="109"/>
      <c r="L2734" s="108"/>
      <c r="M2734" s="108"/>
      <c r="N2734" s="108"/>
      <c r="O2734" s="108"/>
      <c r="P2734" s="108"/>
      <c r="Q2734" s="108"/>
      <c r="R2734" s="108"/>
      <c r="S2734" s="108"/>
      <c r="T2734" s="100">
        <f t="shared" si="464"/>
        <v>0</v>
      </c>
      <c r="U2734" s="111"/>
      <c r="V2734" s="111"/>
      <c r="W2734" s="111">
        <f>SUMIFS($F$3:F2734,$D$3:D2734,D2734,$C$3:C2734,"Buy")+SUMIFS($F$3:F2734,$D$3:D2734,D2734,$C$3:C2734,"Coin Deposit",$E$3:E2734,"&lt;&gt;")</f>
        <v>0</v>
      </c>
      <c r="X2734" s="111">
        <f t="shared" si="465"/>
        <v>0</v>
      </c>
      <c r="Y2734" s="111">
        <f>IF($D2734=Y$1,SUMIFS($H$3:$H2734,$G$3:$G2734,Y$1,$C$3:$C2734,"Sell"),0)</f>
        <v>0</v>
      </c>
      <c r="Z2734" s="111">
        <f t="shared" si="466"/>
        <v>0</v>
      </c>
      <c r="AA2734" s="111">
        <f>IF($D2734=AA$1,SUMIFS($H$3:$H2734,$G$3:$G2734,AA$1,$C$3:$C2734,"Sell"),0)</f>
        <v>0</v>
      </c>
      <c r="AB2734" s="111">
        <f t="shared" si="467"/>
        <v>0</v>
      </c>
      <c r="AC2734" s="111">
        <f>SUMIFS('Deductions and Deposits'!$H:$H,'Deductions and Deposits'!$G:$G,D2734,'Deductions and Deposits'!$F:$F,"&lt;="&amp;B2734)+SUMIFS($F$3:F2734,$D$3:D2734,D2734,$C$3:C2734,"Coin Deposit",$E$3:E2734,"")</f>
        <v>0</v>
      </c>
      <c r="AD2734" s="111">
        <f>SUMIFS('Deductions and Deposits'!$D:$D,'Deductions and Deposits'!$C:$C,D2734)+SUMIFS($F:$F,$D:$D,D2734,$C:$C,"Coin Deduction")</f>
        <v>0</v>
      </c>
      <c r="AE2734" s="111">
        <f>Table5[[#This Row],[Column4]]+Table5[[#This Row],[Column14]]+Table5[[#This Row],[Column19]]+Table5[[#This Row],[Column12]]</f>
        <v>0</v>
      </c>
      <c r="AF2734" s="111">
        <f>Table5[[#This Row],[Column5]]+Table5[[#This Row],[Column13]]+Table5[[#This Row],[Column21]]+Table5[[#This Row],[Column18]]</f>
        <v>0</v>
      </c>
      <c r="AG2734" s="111">
        <f t="shared" si="468"/>
        <v>0</v>
      </c>
      <c r="AH2734" s="111">
        <f t="shared" si="469"/>
        <v>0</v>
      </c>
      <c r="AI2734" s="111">
        <f>Table5[[#This Row],[Column17]]-Table5[[#This Row],[Column20]]</f>
        <v>0</v>
      </c>
      <c r="AJ2734" s="111">
        <f t="shared" si="470"/>
        <v>0</v>
      </c>
      <c r="AK2734" s="111">
        <f t="shared" si="451"/>
        <v>0</v>
      </c>
      <c r="AL2734" s="111">
        <f t="shared" si="471"/>
        <v>0</v>
      </c>
      <c r="AM2734" s="111" t="str">
        <f t="shared" si="472"/>
        <v/>
      </c>
      <c r="AN2734" s="111" t="str">
        <f t="shared" ca="1" si="473"/>
        <v/>
      </c>
    </row>
    <row r="2735" spans="1:40" ht="20.25" customHeight="1" x14ac:dyDescent="0.3">
      <c r="A2735" s="107"/>
      <c r="B2735" s="144"/>
      <c r="C2735" s="119"/>
      <c r="D2735" s="120"/>
      <c r="E2735" s="119"/>
      <c r="F2735" s="119"/>
      <c r="G2735" s="120"/>
      <c r="H2735" s="119"/>
      <c r="I2735" s="109"/>
      <c r="L2735" s="108"/>
      <c r="M2735" s="108"/>
      <c r="N2735" s="108"/>
      <c r="O2735" s="108"/>
      <c r="P2735" s="108"/>
      <c r="Q2735" s="108"/>
      <c r="R2735" s="108"/>
      <c r="S2735" s="108"/>
      <c r="T2735" s="100">
        <f t="shared" si="464"/>
        <v>0</v>
      </c>
      <c r="U2735" s="111"/>
      <c r="V2735" s="111"/>
      <c r="W2735" s="111">
        <f>SUMIFS($F$3:F2735,$D$3:D2735,D2735,$C$3:C2735,"Buy")+SUMIFS($F$3:F2735,$D$3:D2735,D2735,$C$3:C2735,"Coin Deposit",$E$3:E2735,"&lt;&gt;")</f>
        <v>0</v>
      </c>
      <c r="X2735" s="111">
        <f t="shared" si="465"/>
        <v>0</v>
      </c>
      <c r="Y2735" s="111">
        <f>IF($D2735=Y$1,SUMIFS($H$3:$H2735,$G$3:$G2735,Y$1,$C$3:$C2735,"Sell"),0)</f>
        <v>0</v>
      </c>
      <c r="Z2735" s="111">
        <f t="shared" si="466"/>
        <v>0</v>
      </c>
      <c r="AA2735" s="111">
        <f>IF($D2735=AA$1,SUMIFS($H$3:$H2735,$G$3:$G2735,AA$1,$C$3:$C2735,"Sell"),0)</f>
        <v>0</v>
      </c>
      <c r="AB2735" s="111">
        <f t="shared" si="467"/>
        <v>0</v>
      </c>
      <c r="AC2735" s="111">
        <f>SUMIFS('Deductions and Deposits'!$H:$H,'Deductions and Deposits'!$G:$G,D2735,'Deductions and Deposits'!$F:$F,"&lt;="&amp;B2735)+SUMIFS($F$3:F2735,$D$3:D2735,D2735,$C$3:C2735,"Coin Deposit",$E$3:E2735,"")</f>
        <v>0</v>
      </c>
      <c r="AD2735" s="111">
        <f>SUMIFS('Deductions and Deposits'!$D:$D,'Deductions and Deposits'!$C:$C,D2735)+SUMIFS($F:$F,$D:$D,D2735,$C:$C,"Coin Deduction")</f>
        <v>0</v>
      </c>
      <c r="AE2735" s="111">
        <f>Table5[[#This Row],[Column4]]+Table5[[#This Row],[Column14]]+Table5[[#This Row],[Column19]]+Table5[[#This Row],[Column12]]</f>
        <v>0</v>
      </c>
      <c r="AF2735" s="111">
        <f>Table5[[#This Row],[Column5]]+Table5[[#This Row],[Column13]]+Table5[[#This Row],[Column21]]+Table5[[#This Row],[Column18]]</f>
        <v>0</v>
      </c>
      <c r="AG2735" s="111">
        <f t="shared" si="468"/>
        <v>0</v>
      </c>
      <c r="AH2735" s="111">
        <f t="shared" si="469"/>
        <v>0</v>
      </c>
      <c r="AI2735" s="111">
        <f>Table5[[#This Row],[Column17]]-Table5[[#This Row],[Column20]]</f>
        <v>0</v>
      </c>
      <c r="AJ2735" s="111">
        <f t="shared" si="470"/>
        <v>0</v>
      </c>
      <c r="AK2735" s="111">
        <f t="shared" si="451"/>
        <v>0</v>
      </c>
      <c r="AL2735" s="111">
        <f t="shared" si="471"/>
        <v>0</v>
      </c>
      <c r="AM2735" s="111" t="str">
        <f t="shared" si="472"/>
        <v/>
      </c>
      <c r="AN2735" s="111" t="str">
        <f t="shared" ca="1" si="473"/>
        <v/>
      </c>
    </row>
    <row r="2736" spans="1:40" ht="20.25" customHeight="1" x14ac:dyDescent="0.3">
      <c r="A2736" s="107"/>
      <c r="B2736" s="144"/>
      <c r="C2736" s="119"/>
      <c r="D2736" s="120"/>
      <c r="E2736" s="119"/>
      <c r="F2736" s="119"/>
      <c r="G2736" s="120"/>
      <c r="H2736" s="119"/>
      <c r="I2736" s="109"/>
      <c r="L2736" s="108"/>
      <c r="M2736" s="108"/>
      <c r="N2736" s="108"/>
      <c r="O2736" s="108"/>
      <c r="P2736" s="108"/>
      <c r="Q2736" s="108"/>
      <c r="R2736" s="108"/>
      <c r="S2736" s="108"/>
      <c r="T2736" s="100">
        <f t="shared" si="464"/>
        <v>0</v>
      </c>
      <c r="U2736" s="111"/>
      <c r="V2736" s="111"/>
      <c r="W2736" s="111">
        <f>SUMIFS($F$3:F2736,$D$3:D2736,D2736,$C$3:C2736,"Buy")+SUMIFS($F$3:F2736,$D$3:D2736,D2736,$C$3:C2736,"Coin Deposit",$E$3:E2736,"&lt;&gt;")</f>
        <v>0</v>
      </c>
      <c r="X2736" s="111">
        <f t="shared" si="465"/>
        <v>0</v>
      </c>
      <c r="Y2736" s="111">
        <f>IF($D2736=Y$1,SUMIFS($H$3:$H2736,$G$3:$G2736,Y$1,$C$3:$C2736,"Sell"),0)</f>
        <v>0</v>
      </c>
      <c r="Z2736" s="111">
        <f t="shared" si="466"/>
        <v>0</v>
      </c>
      <c r="AA2736" s="111">
        <f>IF($D2736=AA$1,SUMIFS($H$3:$H2736,$G$3:$G2736,AA$1,$C$3:$C2736,"Sell"),0)</f>
        <v>0</v>
      </c>
      <c r="AB2736" s="111">
        <f t="shared" si="467"/>
        <v>0</v>
      </c>
      <c r="AC2736" s="111">
        <f>SUMIFS('Deductions and Deposits'!$H:$H,'Deductions and Deposits'!$G:$G,D2736,'Deductions and Deposits'!$F:$F,"&lt;="&amp;B2736)+SUMIFS($F$3:F2736,$D$3:D2736,D2736,$C$3:C2736,"Coin Deposit",$E$3:E2736,"")</f>
        <v>0</v>
      </c>
      <c r="AD2736" s="111">
        <f>SUMIFS('Deductions and Deposits'!$D:$D,'Deductions and Deposits'!$C:$C,D2736)+SUMIFS($F:$F,$D:$D,D2736,$C:$C,"Coin Deduction")</f>
        <v>0</v>
      </c>
      <c r="AE2736" s="111">
        <f>Table5[[#This Row],[Column4]]+Table5[[#This Row],[Column14]]+Table5[[#This Row],[Column19]]+Table5[[#This Row],[Column12]]</f>
        <v>0</v>
      </c>
      <c r="AF2736" s="111">
        <f>Table5[[#This Row],[Column5]]+Table5[[#This Row],[Column13]]+Table5[[#This Row],[Column21]]+Table5[[#This Row],[Column18]]</f>
        <v>0</v>
      </c>
      <c r="AG2736" s="111">
        <f t="shared" si="468"/>
        <v>0</v>
      </c>
      <c r="AH2736" s="111">
        <f t="shared" si="469"/>
        <v>0</v>
      </c>
      <c r="AI2736" s="111">
        <f>Table5[[#This Row],[Column17]]-Table5[[#This Row],[Column20]]</f>
        <v>0</v>
      </c>
      <c r="AJ2736" s="111">
        <f t="shared" si="470"/>
        <v>0</v>
      </c>
      <c r="AK2736" s="111">
        <f t="shared" si="451"/>
        <v>0</v>
      </c>
      <c r="AL2736" s="111">
        <f t="shared" si="471"/>
        <v>0</v>
      </c>
      <c r="AM2736" s="111" t="str">
        <f t="shared" si="472"/>
        <v/>
      </c>
      <c r="AN2736" s="111" t="str">
        <f t="shared" ca="1" si="473"/>
        <v/>
      </c>
    </row>
    <row r="2737" spans="1:40" ht="20.25" customHeight="1" x14ac:dyDescent="0.3">
      <c r="A2737" s="107"/>
      <c r="B2737" s="144"/>
      <c r="C2737" s="119"/>
      <c r="D2737" s="120"/>
      <c r="E2737" s="119"/>
      <c r="F2737" s="119"/>
      <c r="G2737" s="120"/>
      <c r="H2737" s="119"/>
      <c r="I2737" s="109"/>
      <c r="L2737" s="108"/>
      <c r="M2737" s="108"/>
      <c r="N2737" s="108"/>
      <c r="O2737" s="108"/>
      <c r="P2737" s="108"/>
      <c r="Q2737" s="108"/>
      <c r="R2737" s="108"/>
      <c r="S2737" s="108"/>
      <c r="T2737" s="100">
        <f t="shared" si="464"/>
        <v>0</v>
      </c>
      <c r="U2737" s="111"/>
      <c r="V2737" s="111"/>
      <c r="W2737" s="111">
        <f>SUMIFS($F$3:F2737,$D$3:D2737,D2737,$C$3:C2737,"Buy")+SUMIFS($F$3:F2737,$D$3:D2737,D2737,$C$3:C2737,"Coin Deposit",$E$3:E2737,"&lt;&gt;")</f>
        <v>0</v>
      </c>
      <c r="X2737" s="111">
        <f t="shared" si="465"/>
        <v>0</v>
      </c>
      <c r="Y2737" s="111">
        <f>IF($D2737=Y$1,SUMIFS($H$3:$H2737,$G$3:$G2737,Y$1,$C$3:$C2737,"Sell"),0)</f>
        <v>0</v>
      </c>
      <c r="Z2737" s="111">
        <f t="shared" si="466"/>
        <v>0</v>
      </c>
      <c r="AA2737" s="111">
        <f>IF($D2737=AA$1,SUMIFS($H$3:$H2737,$G$3:$G2737,AA$1,$C$3:$C2737,"Sell"),0)</f>
        <v>0</v>
      </c>
      <c r="AB2737" s="111">
        <f t="shared" si="467"/>
        <v>0</v>
      </c>
      <c r="AC2737" s="111">
        <f>SUMIFS('Deductions and Deposits'!$H:$H,'Deductions and Deposits'!$G:$G,D2737,'Deductions and Deposits'!$F:$F,"&lt;="&amp;B2737)+SUMIFS($F$3:F2737,$D$3:D2737,D2737,$C$3:C2737,"Coin Deposit",$E$3:E2737,"")</f>
        <v>0</v>
      </c>
      <c r="AD2737" s="111">
        <f>SUMIFS('Deductions and Deposits'!$D:$D,'Deductions and Deposits'!$C:$C,D2737)+SUMIFS($F:$F,$D:$D,D2737,$C:$C,"Coin Deduction")</f>
        <v>0</v>
      </c>
      <c r="AE2737" s="111">
        <f>Table5[[#This Row],[Column4]]+Table5[[#This Row],[Column14]]+Table5[[#This Row],[Column19]]+Table5[[#This Row],[Column12]]</f>
        <v>0</v>
      </c>
      <c r="AF2737" s="111">
        <f>Table5[[#This Row],[Column5]]+Table5[[#This Row],[Column13]]+Table5[[#This Row],[Column21]]+Table5[[#This Row],[Column18]]</f>
        <v>0</v>
      </c>
      <c r="AG2737" s="111">
        <f t="shared" si="468"/>
        <v>0</v>
      </c>
      <c r="AH2737" s="111">
        <f t="shared" si="469"/>
        <v>0</v>
      </c>
      <c r="AI2737" s="111">
        <f>Table5[[#This Row],[Column17]]-Table5[[#This Row],[Column20]]</f>
        <v>0</v>
      </c>
      <c r="AJ2737" s="111">
        <f t="shared" si="470"/>
        <v>0</v>
      </c>
      <c r="AK2737" s="111">
        <f t="shared" si="451"/>
        <v>0</v>
      </c>
      <c r="AL2737" s="111">
        <f t="shared" si="471"/>
        <v>0</v>
      </c>
      <c r="AM2737" s="111" t="str">
        <f t="shared" si="472"/>
        <v/>
      </c>
      <c r="AN2737" s="111" t="str">
        <f t="shared" ca="1" si="473"/>
        <v/>
      </c>
    </row>
    <row r="2738" spans="1:40" ht="20.25" customHeight="1" x14ac:dyDescent="0.3">
      <c r="A2738" s="107"/>
      <c r="B2738" s="144"/>
      <c r="C2738" s="119"/>
      <c r="D2738" s="120"/>
      <c r="E2738" s="119"/>
      <c r="F2738" s="119"/>
      <c r="G2738" s="120"/>
      <c r="H2738" s="119"/>
      <c r="I2738" s="109"/>
      <c r="L2738" s="108"/>
      <c r="M2738" s="108"/>
      <c r="N2738" s="108"/>
      <c r="O2738" s="108"/>
      <c r="P2738" s="108"/>
      <c r="Q2738" s="108"/>
      <c r="R2738" s="108"/>
      <c r="S2738" s="108"/>
      <c r="T2738" s="100">
        <f t="shared" si="464"/>
        <v>0</v>
      </c>
      <c r="U2738" s="111"/>
      <c r="V2738" s="111"/>
      <c r="W2738" s="111">
        <f>SUMIFS($F$3:F2738,$D$3:D2738,D2738,$C$3:C2738,"Buy")+SUMIFS($F$3:F2738,$D$3:D2738,D2738,$C$3:C2738,"Coin Deposit",$E$3:E2738,"&lt;&gt;")</f>
        <v>0</v>
      </c>
      <c r="X2738" s="111">
        <f t="shared" si="465"/>
        <v>0</v>
      </c>
      <c r="Y2738" s="111">
        <f>IF($D2738=Y$1,SUMIFS($H$3:$H2738,$G$3:$G2738,Y$1,$C$3:$C2738,"Sell"),0)</f>
        <v>0</v>
      </c>
      <c r="Z2738" s="111">
        <f t="shared" si="466"/>
        <v>0</v>
      </c>
      <c r="AA2738" s="111">
        <f>IF($D2738=AA$1,SUMIFS($H$3:$H2738,$G$3:$G2738,AA$1,$C$3:$C2738,"Sell"),0)</f>
        <v>0</v>
      </c>
      <c r="AB2738" s="111">
        <f t="shared" si="467"/>
        <v>0</v>
      </c>
      <c r="AC2738" s="111">
        <f>SUMIFS('Deductions and Deposits'!$H:$H,'Deductions and Deposits'!$G:$G,D2738,'Deductions and Deposits'!$F:$F,"&lt;="&amp;B2738)+SUMIFS($F$3:F2738,$D$3:D2738,D2738,$C$3:C2738,"Coin Deposit",$E$3:E2738,"")</f>
        <v>0</v>
      </c>
      <c r="AD2738" s="111">
        <f>SUMIFS('Deductions and Deposits'!$D:$D,'Deductions and Deposits'!$C:$C,D2738)+SUMIFS($F:$F,$D:$D,D2738,$C:$C,"Coin Deduction")</f>
        <v>0</v>
      </c>
      <c r="AE2738" s="111">
        <f>Table5[[#This Row],[Column4]]+Table5[[#This Row],[Column14]]+Table5[[#This Row],[Column19]]+Table5[[#This Row],[Column12]]</f>
        <v>0</v>
      </c>
      <c r="AF2738" s="111">
        <f>Table5[[#This Row],[Column5]]+Table5[[#This Row],[Column13]]+Table5[[#This Row],[Column21]]+Table5[[#This Row],[Column18]]</f>
        <v>0</v>
      </c>
      <c r="AG2738" s="111">
        <f t="shared" si="468"/>
        <v>0</v>
      </c>
      <c r="AH2738" s="111">
        <f t="shared" si="469"/>
        <v>0</v>
      </c>
      <c r="AI2738" s="111">
        <f>Table5[[#This Row],[Column17]]-Table5[[#This Row],[Column20]]</f>
        <v>0</v>
      </c>
      <c r="AJ2738" s="111">
        <f t="shared" si="470"/>
        <v>0</v>
      </c>
      <c r="AK2738" s="111">
        <f t="shared" si="451"/>
        <v>0</v>
      </c>
      <c r="AL2738" s="111">
        <f t="shared" si="471"/>
        <v>0</v>
      </c>
      <c r="AM2738" s="111" t="str">
        <f t="shared" si="472"/>
        <v/>
      </c>
      <c r="AN2738" s="111" t="str">
        <f t="shared" ca="1" si="473"/>
        <v/>
      </c>
    </row>
    <row r="2739" spans="1:40" ht="20.25" customHeight="1" x14ac:dyDescent="0.3">
      <c r="A2739" s="107"/>
      <c r="B2739" s="144"/>
      <c r="C2739" s="119"/>
      <c r="D2739" s="120"/>
      <c r="E2739" s="119"/>
      <c r="F2739" s="119"/>
      <c r="G2739" s="120"/>
      <c r="H2739" s="119"/>
      <c r="I2739" s="109"/>
      <c r="L2739" s="108"/>
      <c r="M2739" s="108"/>
      <c r="N2739" s="108"/>
      <c r="O2739" s="108"/>
      <c r="P2739" s="108"/>
      <c r="Q2739" s="108"/>
      <c r="R2739" s="108"/>
      <c r="S2739" s="108"/>
      <c r="T2739" s="100">
        <f t="shared" si="464"/>
        <v>0</v>
      </c>
      <c r="U2739" s="111"/>
      <c r="V2739" s="111"/>
      <c r="W2739" s="111">
        <f>SUMIFS($F$3:F2739,$D$3:D2739,D2739,$C$3:C2739,"Buy")+SUMIFS($F$3:F2739,$D$3:D2739,D2739,$C$3:C2739,"Coin Deposit",$E$3:E2739,"&lt;&gt;")</f>
        <v>0</v>
      </c>
      <c r="X2739" s="111">
        <f t="shared" si="465"/>
        <v>0</v>
      </c>
      <c r="Y2739" s="111">
        <f>IF($D2739=Y$1,SUMIFS($H$3:$H2739,$G$3:$G2739,Y$1,$C$3:$C2739,"Sell"),0)</f>
        <v>0</v>
      </c>
      <c r="Z2739" s="111">
        <f t="shared" si="466"/>
        <v>0</v>
      </c>
      <c r="AA2739" s="111">
        <f>IF($D2739=AA$1,SUMIFS($H$3:$H2739,$G$3:$G2739,AA$1,$C$3:$C2739,"Sell"),0)</f>
        <v>0</v>
      </c>
      <c r="AB2739" s="111">
        <f t="shared" si="467"/>
        <v>0</v>
      </c>
      <c r="AC2739" s="111">
        <f>SUMIFS('Deductions and Deposits'!$H:$H,'Deductions and Deposits'!$G:$G,D2739,'Deductions and Deposits'!$F:$F,"&lt;="&amp;B2739)+SUMIFS($F$3:F2739,$D$3:D2739,D2739,$C$3:C2739,"Coin Deposit",$E$3:E2739,"")</f>
        <v>0</v>
      </c>
      <c r="AD2739" s="111">
        <f>SUMIFS('Deductions and Deposits'!$D:$D,'Deductions and Deposits'!$C:$C,D2739)+SUMIFS($F:$F,$D:$D,D2739,$C:$C,"Coin Deduction")</f>
        <v>0</v>
      </c>
      <c r="AE2739" s="111">
        <f>Table5[[#This Row],[Column4]]+Table5[[#This Row],[Column14]]+Table5[[#This Row],[Column19]]+Table5[[#This Row],[Column12]]</f>
        <v>0</v>
      </c>
      <c r="AF2739" s="111">
        <f>Table5[[#This Row],[Column5]]+Table5[[#This Row],[Column13]]+Table5[[#This Row],[Column21]]+Table5[[#This Row],[Column18]]</f>
        <v>0</v>
      </c>
      <c r="AG2739" s="111">
        <f t="shared" si="468"/>
        <v>0</v>
      </c>
      <c r="AH2739" s="111">
        <f t="shared" si="469"/>
        <v>0</v>
      </c>
      <c r="AI2739" s="111">
        <f>Table5[[#This Row],[Column17]]-Table5[[#This Row],[Column20]]</f>
        <v>0</v>
      </c>
      <c r="AJ2739" s="111">
        <f t="shared" si="470"/>
        <v>0</v>
      </c>
      <c r="AK2739" s="111">
        <f t="shared" si="451"/>
        <v>0</v>
      </c>
      <c r="AL2739" s="111">
        <f t="shared" si="471"/>
        <v>0</v>
      </c>
      <c r="AM2739" s="111" t="str">
        <f t="shared" si="472"/>
        <v/>
      </c>
      <c r="AN2739" s="111" t="str">
        <f t="shared" ca="1" si="473"/>
        <v/>
      </c>
    </row>
    <row r="2740" spans="1:40" ht="20.25" customHeight="1" x14ac:dyDescent="0.3">
      <c r="A2740" s="107"/>
      <c r="B2740" s="144"/>
      <c r="C2740" s="119"/>
      <c r="D2740" s="120"/>
      <c r="E2740" s="119"/>
      <c r="F2740" s="119"/>
      <c r="G2740" s="120"/>
      <c r="H2740" s="119"/>
      <c r="I2740" s="109"/>
      <c r="L2740" s="108"/>
      <c r="M2740" s="108"/>
      <c r="N2740" s="108"/>
      <c r="O2740" s="108"/>
      <c r="P2740" s="108"/>
      <c r="Q2740" s="108"/>
      <c r="R2740" s="108"/>
      <c r="S2740" s="108"/>
      <c r="T2740" s="100">
        <f t="shared" si="464"/>
        <v>0</v>
      </c>
      <c r="U2740" s="111"/>
      <c r="V2740" s="111"/>
      <c r="W2740" s="111">
        <f>SUMIFS($F$3:F2740,$D$3:D2740,D2740,$C$3:C2740,"Buy")+SUMIFS($F$3:F2740,$D$3:D2740,D2740,$C$3:C2740,"Coin Deposit",$E$3:E2740,"&lt;&gt;")</f>
        <v>0</v>
      </c>
      <c r="X2740" s="111">
        <f t="shared" si="465"/>
        <v>0</v>
      </c>
      <c r="Y2740" s="111">
        <f>IF($D2740=Y$1,SUMIFS($H$3:$H2740,$G$3:$G2740,Y$1,$C$3:$C2740,"Sell"),0)</f>
        <v>0</v>
      </c>
      <c r="Z2740" s="111">
        <f t="shared" si="466"/>
        <v>0</v>
      </c>
      <c r="AA2740" s="111">
        <f>IF($D2740=AA$1,SUMIFS($H$3:$H2740,$G$3:$G2740,AA$1,$C$3:$C2740,"Sell"),0)</f>
        <v>0</v>
      </c>
      <c r="AB2740" s="111">
        <f t="shared" si="467"/>
        <v>0</v>
      </c>
      <c r="AC2740" s="111">
        <f>SUMIFS('Deductions and Deposits'!$H:$H,'Deductions and Deposits'!$G:$G,D2740,'Deductions and Deposits'!$F:$F,"&lt;="&amp;B2740)+SUMIFS($F$3:F2740,$D$3:D2740,D2740,$C$3:C2740,"Coin Deposit",$E$3:E2740,"")</f>
        <v>0</v>
      </c>
      <c r="AD2740" s="111">
        <f>SUMIFS('Deductions and Deposits'!$D:$D,'Deductions and Deposits'!$C:$C,D2740)+SUMIFS($F:$F,$D:$D,D2740,$C:$C,"Coin Deduction")</f>
        <v>0</v>
      </c>
      <c r="AE2740" s="111">
        <f>Table5[[#This Row],[Column4]]+Table5[[#This Row],[Column14]]+Table5[[#This Row],[Column19]]+Table5[[#This Row],[Column12]]</f>
        <v>0</v>
      </c>
      <c r="AF2740" s="111">
        <f>Table5[[#This Row],[Column5]]+Table5[[#This Row],[Column13]]+Table5[[#This Row],[Column21]]+Table5[[#This Row],[Column18]]</f>
        <v>0</v>
      </c>
      <c r="AG2740" s="111">
        <f t="shared" si="468"/>
        <v>0</v>
      </c>
      <c r="AH2740" s="111">
        <f t="shared" si="469"/>
        <v>0</v>
      </c>
      <c r="AI2740" s="111">
        <f>Table5[[#This Row],[Column17]]-Table5[[#This Row],[Column20]]</f>
        <v>0</v>
      </c>
      <c r="AJ2740" s="111">
        <f t="shared" si="470"/>
        <v>0</v>
      </c>
      <c r="AK2740" s="111">
        <f t="shared" si="451"/>
        <v>0</v>
      </c>
      <c r="AL2740" s="111">
        <f t="shared" si="471"/>
        <v>0</v>
      </c>
      <c r="AM2740" s="111" t="str">
        <f t="shared" si="472"/>
        <v/>
      </c>
      <c r="AN2740" s="111" t="str">
        <f t="shared" ca="1" si="473"/>
        <v/>
      </c>
    </row>
    <row r="2741" spans="1:40" ht="20.25" customHeight="1" x14ac:dyDescent="0.3">
      <c r="A2741" s="107"/>
      <c r="B2741" s="144"/>
      <c r="C2741" s="119"/>
      <c r="D2741" s="120"/>
      <c r="E2741" s="119"/>
      <c r="F2741" s="119"/>
      <c r="G2741" s="120"/>
      <c r="H2741" s="119"/>
      <c r="I2741" s="109"/>
      <c r="L2741" s="108"/>
      <c r="M2741" s="108"/>
      <c r="N2741" s="108"/>
      <c r="O2741" s="108"/>
      <c r="P2741" s="108"/>
      <c r="Q2741" s="108"/>
      <c r="R2741" s="108"/>
      <c r="S2741" s="108"/>
      <c r="T2741" s="100">
        <f t="shared" si="464"/>
        <v>0</v>
      </c>
      <c r="U2741" s="111"/>
      <c r="V2741" s="111"/>
      <c r="W2741" s="111">
        <f>SUMIFS($F$3:F2741,$D$3:D2741,D2741,$C$3:C2741,"Buy")+SUMIFS($F$3:F2741,$D$3:D2741,D2741,$C$3:C2741,"Coin Deposit",$E$3:E2741,"&lt;&gt;")</f>
        <v>0</v>
      </c>
      <c r="X2741" s="111">
        <f t="shared" si="465"/>
        <v>0</v>
      </c>
      <c r="Y2741" s="111">
        <f>IF($D2741=Y$1,SUMIFS($H$3:$H2741,$G$3:$G2741,Y$1,$C$3:$C2741,"Sell"),0)</f>
        <v>0</v>
      </c>
      <c r="Z2741" s="111">
        <f t="shared" si="466"/>
        <v>0</v>
      </c>
      <c r="AA2741" s="111">
        <f>IF($D2741=AA$1,SUMIFS($H$3:$H2741,$G$3:$G2741,AA$1,$C$3:$C2741,"Sell"),0)</f>
        <v>0</v>
      </c>
      <c r="AB2741" s="111">
        <f t="shared" si="467"/>
        <v>0</v>
      </c>
      <c r="AC2741" s="111">
        <f>SUMIFS('Deductions and Deposits'!$H:$H,'Deductions and Deposits'!$G:$G,D2741,'Deductions and Deposits'!$F:$F,"&lt;="&amp;B2741)+SUMIFS($F$3:F2741,$D$3:D2741,D2741,$C$3:C2741,"Coin Deposit",$E$3:E2741,"")</f>
        <v>0</v>
      </c>
      <c r="AD2741" s="111">
        <f>SUMIFS('Deductions and Deposits'!$D:$D,'Deductions and Deposits'!$C:$C,D2741)+SUMIFS($F:$F,$D:$D,D2741,$C:$C,"Coin Deduction")</f>
        <v>0</v>
      </c>
      <c r="AE2741" s="111">
        <f>Table5[[#This Row],[Column4]]+Table5[[#This Row],[Column14]]+Table5[[#This Row],[Column19]]+Table5[[#This Row],[Column12]]</f>
        <v>0</v>
      </c>
      <c r="AF2741" s="111">
        <f>Table5[[#This Row],[Column5]]+Table5[[#This Row],[Column13]]+Table5[[#This Row],[Column21]]+Table5[[#This Row],[Column18]]</f>
        <v>0</v>
      </c>
      <c r="AG2741" s="111">
        <f t="shared" si="468"/>
        <v>0</v>
      </c>
      <c r="AH2741" s="111">
        <f t="shared" si="469"/>
        <v>0</v>
      </c>
      <c r="AI2741" s="111">
        <f>Table5[[#This Row],[Column17]]-Table5[[#This Row],[Column20]]</f>
        <v>0</v>
      </c>
      <c r="AJ2741" s="111">
        <f t="shared" si="470"/>
        <v>0</v>
      </c>
      <c r="AK2741" s="111">
        <f t="shared" si="451"/>
        <v>0</v>
      </c>
      <c r="AL2741" s="111">
        <f t="shared" si="471"/>
        <v>0</v>
      </c>
      <c r="AM2741" s="111" t="str">
        <f t="shared" si="472"/>
        <v/>
      </c>
      <c r="AN2741" s="111" t="str">
        <f t="shared" ca="1" si="473"/>
        <v/>
      </c>
    </row>
    <row r="2742" spans="1:40" ht="20.25" customHeight="1" x14ac:dyDescent="0.3">
      <c r="A2742" s="107"/>
      <c r="B2742" s="144"/>
      <c r="C2742" s="119"/>
      <c r="D2742" s="120"/>
      <c r="E2742" s="119"/>
      <c r="F2742" s="119"/>
      <c r="G2742" s="120"/>
      <c r="H2742" s="119"/>
      <c r="I2742" s="109"/>
      <c r="L2742" s="108"/>
      <c r="M2742" s="108"/>
      <c r="N2742" s="108"/>
      <c r="O2742" s="108"/>
      <c r="P2742" s="108"/>
      <c r="Q2742" s="108"/>
      <c r="R2742" s="108"/>
      <c r="S2742" s="108"/>
      <c r="T2742" s="100">
        <f t="shared" si="464"/>
        <v>0</v>
      </c>
      <c r="U2742" s="111"/>
      <c r="V2742" s="111"/>
      <c r="W2742" s="111">
        <f>SUMIFS($F$3:F2742,$D$3:D2742,D2742,$C$3:C2742,"Buy")+SUMIFS($F$3:F2742,$D$3:D2742,D2742,$C$3:C2742,"Coin Deposit",$E$3:E2742,"&lt;&gt;")</f>
        <v>0</v>
      </c>
      <c r="X2742" s="111">
        <f t="shared" si="465"/>
        <v>0</v>
      </c>
      <c r="Y2742" s="111">
        <f>IF($D2742=Y$1,SUMIFS($H$3:$H2742,$G$3:$G2742,Y$1,$C$3:$C2742,"Sell"),0)</f>
        <v>0</v>
      </c>
      <c r="Z2742" s="111">
        <f t="shared" si="466"/>
        <v>0</v>
      </c>
      <c r="AA2742" s="111">
        <f>IF($D2742=AA$1,SUMIFS($H$3:$H2742,$G$3:$G2742,AA$1,$C$3:$C2742,"Sell"),0)</f>
        <v>0</v>
      </c>
      <c r="AB2742" s="111">
        <f t="shared" si="467"/>
        <v>0</v>
      </c>
      <c r="AC2742" s="111">
        <f>SUMIFS('Deductions and Deposits'!$H:$H,'Deductions and Deposits'!$G:$G,D2742,'Deductions and Deposits'!$F:$F,"&lt;="&amp;B2742)+SUMIFS($F$3:F2742,$D$3:D2742,D2742,$C$3:C2742,"Coin Deposit",$E$3:E2742,"")</f>
        <v>0</v>
      </c>
      <c r="AD2742" s="111">
        <f>SUMIFS('Deductions and Deposits'!$D:$D,'Deductions and Deposits'!$C:$C,D2742)+SUMIFS($F:$F,$D:$D,D2742,$C:$C,"Coin Deduction")</f>
        <v>0</v>
      </c>
      <c r="AE2742" s="111">
        <f>Table5[[#This Row],[Column4]]+Table5[[#This Row],[Column14]]+Table5[[#This Row],[Column19]]+Table5[[#This Row],[Column12]]</f>
        <v>0</v>
      </c>
      <c r="AF2742" s="111">
        <f>Table5[[#This Row],[Column5]]+Table5[[#This Row],[Column13]]+Table5[[#This Row],[Column21]]+Table5[[#This Row],[Column18]]</f>
        <v>0</v>
      </c>
      <c r="AG2742" s="111">
        <f t="shared" si="468"/>
        <v>0</v>
      </c>
      <c r="AH2742" s="111">
        <f t="shared" si="469"/>
        <v>0</v>
      </c>
      <c r="AI2742" s="111">
        <f>Table5[[#This Row],[Column17]]-Table5[[#This Row],[Column20]]</f>
        <v>0</v>
      </c>
      <c r="AJ2742" s="111">
        <f t="shared" si="470"/>
        <v>0</v>
      </c>
      <c r="AK2742" s="111">
        <f t="shared" ref="AK2742:AK2805" si="475">AJ2742*T2742</f>
        <v>0</v>
      </c>
      <c r="AL2742" s="111">
        <f t="shared" si="471"/>
        <v>0</v>
      </c>
      <c r="AM2742" s="111" t="str">
        <f t="shared" si="472"/>
        <v/>
      </c>
      <c r="AN2742" s="111" t="str">
        <f t="shared" ca="1" si="473"/>
        <v/>
      </c>
    </row>
    <row r="2743" spans="1:40" ht="20.25" customHeight="1" x14ac:dyDescent="0.3">
      <c r="A2743" s="107"/>
      <c r="B2743" s="144"/>
      <c r="C2743" s="119"/>
      <c r="D2743" s="120"/>
      <c r="E2743" s="119"/>
      <c r="F2743" s="119"/>
      <c r="G2743" s="120"/>
      <c r="H2743" s="119"/>
      <c r="I2743" s="109"/>
      <c r="L2743" s="108"/>
      <c r="M2743" s="108"/>
      <c r="N2743" s="108"/>
      <c r="O2743" s="108"/>
      <c r="P2743" s="108"/>
      <c r="Q2743" s="108"/>
      <c r="R2743" s="108"/>
      <c r="S2743" s="108"/>
      <c r="T2743" s="100">
        <f t="shared" si="464"/>
        <v>0</v>
      </c>
      <c r="U2743" s="111"/>
      <c r="V2743" s="111"/>
      <c r="W2743" s="111">
        <f>SUMIFS($F$3:F2743,$D$3:D2743,D2743,$C$3:C2743,"Buy")+SUMIFS($F$3:F2743,$D$3:D2743,D2743,$C$3:C2743,"Coin Deposit",$E$3:E2743,"&lt;&gt;")</f>
        <v>0</v>
      </c>
      <c r="X2743" s="111">
        <f t="shared" si="465"/>
        <v>0</v>
      </c>
      <c r="Y2743" s="111">
        <f>IF($D2743=Y$1,SUMIFS($H$3:$H2743,$G$3:$G2743,Y$1,$C$3:$C2743,"Sell"),0)</f>
        <v>0</v>
      </c>
      <c r="Z2743" s="111">
        <f t="shared" si="466"/>
        <v>0</v>
      </c>
      <c r="AA2743" s="111">
        <f>IF($D2743=AA$1,SUMIFS($H$3:$H2743,$G$3:$G2743,AA$1,$C$3:$C2743,"Sell"),0)</f>
        <v>0</v>
      </c>
      <c r="AB2743" s="111">
        <f t="shared" si="467"/>
        <v>0</v>
      </c>
      <c r="AC2743" s="111">
        <f>SUMIFS('Deductions and Deposits'!$H:$H,'Deductions and Deposits'!$G:$G,D2743,'Deductions and Deposits'!$F:$F,"&lt;="&amp;B2743)+SUMIFS($F$3:F2743,$D$3:D2743,D2743,$C$3:C2743,"Coin Deposit",$E$3:E2743,"")</f>
        <v>0</v>
      </c>
      <c r="AD2743" s="111">
        <f>SUMIFS('Deductions and Deposits'!$D:$D,'Deductions and Deposits'!$C:$C,D2743)+SUMIFS($F:$F,$D:$D,D2743,$C:$C,"Coin Deduction")</f>
        <v>0</v>
      </c>
      <c r="AE2743" s="111">
        <f>Table5[[#This Row],[Column4]]+Table5[[#This Row],[Column14]]+Table5[[#This Row],[Column19]]+Table5[[#This Row],[Column12]]</f>
        <v>0</v>
      </c>
      <c r="AF2743" s="111">
        <f>Table5[[#This Row],[Column5]]+Table5[[#This Row],[Column13]]+Table5[[#This Row],[Column21]]+Table5[[#This Row],[Column18]]</f>
        <v>0</v>
      </c>
      <c r="AG2743" s="111">
        <f t="shared" si="468"/>
        <v>0</v>
      </c>
      <c r="AH2743" s="111">
        <f t="shared" si="469"/>
        <v>0</v>
      </c>
      <c r="AI2743" s="111">
        <f>Table5[[#This Row],[Column17]]-Table5[[#This Row],[Column20]]</f>
        <v>0</v>
      </c>
      <c r="AJ2743" s="111">
        <f t="shared" si="470"/>
        <v>0</v>
      </c>
      <c r="AK2743" s="111">
        <f t="shared" si="475"/>
        <v>0</v>
      </c>
      <c r="AL2743" s="111">
        <f t="shared" si="471"/>
        <v>0</v>
      </c>
      <c r="AM2743" s="111" t="str">
        <f t="shared" si="472"/>
        <v/>
      </c>
      <c r="AN2743" s="111" t="str">
        <f t="shared" ca="1" si="473"/>
        <v/>
      </c>
    </row>
    <row r="2744" spans="1:40" ht="20.25" customHeight="1" x14ac:dyDescent="0.3">
      <c r="A2744" s="107"/>
      <c r="B2744" s="144"/>
      <c r="C2744" s="119"/>
      <c r="D2744" s="120"/>
      <c r="E2744" s="119"/>
      <c r="F2744" s="119"/>
      <c r="G2744" s="120"/>
      <c r="H2744" s="119"/>
      <c r="I2744" s="109"/>
      <c r="L2744" s="108"/>
      <c r="M2744" s="108"/>
      <c r="N2744" s="108"/>
      <c r="O2744" s="108"/>
      <c r="P2744" s="108"/>
      <c r="Q2744" s="108"/>
      <c r="R2744" s="108"/>
      <c r="S2744" s="108"/>
      <c r="T2744" s="100">
        <f t="shared" si="464"/>
        <v>0</v>
      </c>
      <c r="U2744" s="111"/>
      <c r="V2744" s="111"/>
      <c r="W2744" s="111">
        <f>SUMIFS($F$3:F2744,$D$3:D2744,D2744,$C$3:C2744,"Buy")+SUMIFS($F$3:F2744,$D$3:D2744,D2744,$C$3:C2744,"Coin Deposit",$E$3:E2744,"&lt;&gt;")</f>
        <v>0</v>
      </c>
      <c r="X2744" s="111">
        <f t="shared" si="465"/>
        <v>0</v>
      </c>
      <c r="Y2744" s="111">
        <f>IF($D2744=Y$1,SUMIFS($H$3:$H2744,$G$3:$G2744,Y$1,$C$3:$C2744,"Sell"),0)</f>
        <v>0</v>
      </c>
      <c r="Z2744" s="111">
        <f t="shared" si="466"/>
        <v>0</v>
      </c>
      <c r="AA2744" s="111">
        <f>IF($D2744=AA$1,SUMIFS($H$3:$H2744,$G$3:$G2744,AA$1,$C$3:$C2744,"Sell"),0)</f>
        <v>0</v>
      </c>
      <c r="AB2744" s="111">
        <f t="shared" si="467"/>
        <v>0</v>
      </c>
      <c r="AC2744" s="111">
        <f>SUMIFS('Deductions and Deposits'!$H:$H,'Deductions and Deposits'!$G:$G,D2744,'Deductions and Deposits'!$F:$F,"&lt;="&amp;B2744)+SUMIFS($F$3:F2744,$D$3:D2744,D2744,$C$3:C2744,"Coin Deposit",$E$3:E2744,"")</f>
        <v>0</v>
      </c>
      <c r="AD2744" s="111">
        <f>SUMIFS('Deductions and Deposits'!$D:$D,'Deductions and Deposits'!$C:$C,D2744)+SUMIFS($F:$F,$D:$D,D2744,$C:$C,"Coin Deduction")</f>
        <v>0</v>
      </c>
      <c r="AE2744" s="111">
        <f>Table5[[#This Row],[Column4]]+Table5[[#This Row],[Column14]]+Table5[[#This Row],[Column19]]+Table5[[#This Row],[Column12]]</f>
        <v>0</v>
      </c>
      <c r="AF2744" s="111">
        <f>Table5[[#This Row],[Column5]]+Table5[[#This Row],[Column13]]+Table5[[#This Row],[Column21]]+Table5[[#This Row],[Column18]]</f>
        <v>0</v>
      </c>
      <c r="AG2744" s="111">
        <f t="shared" si="468"/>
        <v>0</v>
      </c>
      <c r="AH2744" s="111">
        <f t="shared" si="469"/>
        <v>0</v>
      </c>
      <c r="AI2744" s="111">
        <f>Table5[[#This Row],[Column17]]-Table5[[#This Row],[Column20]]</f>
        <v>0</v>
      </c>
      <c r="AJ2744" s="111">
        <f t="shared" si="470"/>
        <v>0</v>
      </c>
      <c r="AK2744" s="111">
        <f t="shared" si="475"/>
        <v>0</v>
      </c>
      <c r="AL2744" s="111">
        <f t="shared" si="471"/>
        <v>0</v>
      </c>
      <c r="AM2744" s="111" t="str">
        <f t="shared" si="472"/>
        <v/>
      </c>
      <c r="AN2744" s="111" t="str">
        <f t="shared" ca="1" si="473"/>
        <v/>
      </c>
    </row>
    <row r="2745" spans="1:40" ht="20.25" customHeight="1" x14ac:dyDescent="0.3">
      <c r="A2745" s="107"/>
      <c r="B2745" s="144"/>
      <c r="C2745" s="119"/>
      <c r="D2745" s="120"/>
      <c r="E2745" s="119"/>
      <c r="F2745" s="119"/>
      <c r="G2745" s="120"/>
      <c r="H2745" s="119"/>
      <c r="I2745" s="109"/>
      <c r="L2745" s="108"/>
      <c r="M2745" s="108"/>
      <c r="N2745" s="108"/>
      <c r="O2745" s="108"/>
      <c r="P2745" s="108"/>
      <c r="Q2745" s="108"/>
      <c r="R2745" s="108"/>
      <c r="S2745" s="108"/>
      <c r="T2745" s="100">
        <f t="shared" si="464"/>
        <v>0</v>
      </c>
      <c r="U2745" s="111"/>
      <c r="V2745" s="111"/>
      <c r="W2745" s="111">
        <f>SUMIFS($F$3:F2745,$D$3:D2745,D2745,$C$3:C2745,"Buy")+SUMIFS($F$3:F2745,$D$3:D2745,D2745,$C$3:C2745,"Coin Deposit",$E$3:E2745,"&lt;&gt;")</f>
        <v>0</v>
      </c>
      <c r="X2745" s="111">
        <f t="shared" si="465"/>
        <v>0</v>
      </c>
      <c r="Y2745" s="111">
        <f>IF($D2745=Y$1,SUMIFS($H$3:$H2745,$G$3:$G2745,Y$1,$C$3:$C2745,"Sell"),0)</f>
        <v>0</v>
      </c>
      <c r="Z2745" s="111">
        <f t="shared" si="466"/>
        <v>0</v>
      </c>
      <c r="AA2745" s="111">
        <f>IF($D2745=AA$1,SUMIFS($H$3:$H2745,$G$3:$G2745,AA$1,$C$3:$C2745,"Sell"),0)</f>
        <v>0</v>
      </c>
      <c r="AB2745" s="111">
        <f t="shared" si="467"/>
        <v>0</v>
      </c>
      <c r="AC2745" s="111">
        <f>SUMIFS('Deductions and Deposits'!$H:$H,'Deductions and Deposits'!$G:$G,D2745,'Deductions and Deposits'!$F:$F,"&lt;="&amp;B2745)+SUMIFS($F$3:F2745,$D$3:D2745,D2745,$C$3:C2745,"Coin Deposit",$E$3:E2745,"")</f>
        <v>0</v>
      </c>
      <c r="AD2745" s="111">
        <f>SUMIFS('Deductions and Deposits'!$D:$D,'Deductions and Deposits'!$C:$C,D2745)+SUMIFS($F:$F,$D:$D,D2745,$C:$C,"Coin Deduction")</f>
        <v>0</v>
      </c>
      <c r="AE2745" s="111">
        <f>Table5[[#This Row],[Column4]]+Table5[[#This Row],[Column14]]+Table5[[#This Row],[Column19]]+Table5[[#This Row],[Column12]]</f>
        <v>0</v>
      </c>
      <c r="AF2745" s="111">
        <f>Table5[[#This Row],[Column5]]+Table5[[#This Row],[Column13]]+Table5[[#This Row],[Column21]]+Table5[[#This Row],[Column18]]</f>
        <v>0</v>
      </c>
      <c r="AG2745" s="111">
        <f t="shared" si="468"/>
        <v>0</v>
      </c>
      <c r="AH2745" s="111">
        <f t="shared" si="469"/>
        <v>0</v>
      </c>
      <c r="AI2745" s="111">
        <f>Table5[[#This Row],[Column17]]-Table5[[#This Row],[Column20]]</f>
        <v>0</v>
      </c>
      <c r="AJ2745" s="111">
        <f t="shared" si="470"/>
        <v>0</v>
      </c>
      <c r="AK2745" s="111">
        <f t="shared" si="475"/>
        <v>0</v>
      </c>
      <c r="AL2745" s="111">
        <f t="shared" si="471"/>
        <v>0</v>
      </c>
      <c r="AM2745" s="111" t="str">
        <f t="shared" si="472"/>
        <v/>
      </c>
      <c r="AN2745" s="111" t="str">
        <f t="shared" ca="1" si="473"/>
        <v/>
      </c>
    </row>
    <row r="2746" spans="1:40" ht="20.25" customHeight="1" x14ac:dyDescent="0.3">
      <c r="A2746" s="107"/>
      <c r="B2746" s="144"/>
      <c r="C2746" s="119"/>
      <c r="D2746" s="120"/>
      <c r="E2746" s="119"/>
      <c r="F2746" s="119"/>
      <c r="G2746" s="120"/>
      <c r="H2746" s="119"/>
      <c r="I2746" s="109"/>
      <c r="L2746" s="108"/>
      <c r="M2746" s="108"/>
      <c r="N2746" s="108"/>
      <c r="O2746" s="108"/>
      <c r="P2746" s="108"/>
      <c r="Q2746" s="108"/>
      <c r="R2746" s="108"/>
      <c r="S2746" s="108"/>
      <c r="T2746" s="100">
        <f t="shared" si="464"/>
        <v>0</v>
      </c>
      <c r="U2746" s="111"/>
      <c r="V2746" s="111"/>
      <c r="W2746" s="111">
        <f>SUMIFS($F$3:F2746,$D$3:D2746,D2746,$C$3:C2746,"Buy")+SUMIFS($F$3:F2746,$D$3:D2746,D2746,$C$3:C2746,"Coin Deposit",$E$3:E2746,"&lt;&gt;")</f>
        <v>0</v>
      </c>
      <c r="X2746" s="111">
        <f t="shared" si="465"/>
        <v>0</v>
      </c>
      <c r="Y2746" s="111">
        <f>IF($D2746=Y$1,SUMIFS($H$3:$H2746,$G$3:$G2746,Y$1,$C$3:$C2746,"Sell"),0)</f>
        <v>0</v>
      </c>
      <c r="Z2746" s="111">
        <f t="shared" si="466"/>
        <v>0</v>
      </c>
      <c r="AA2746" s="111">
        <f>IF($D2746=AA$1,SUMIFS($H$3:$H2746,$G$3:$G2746,AA$1,$C$3:$C2746,"Sell"),0)</f>
        <v>0</v>
      </c>
      <c r="AB2746" s="111">
        <f t="shared" si="467"/>
        <v>0</v>
      </c>
      <c r="AC2746" s="111">
        <f>SUMIFS('Deductions and Deposits'!$H:$H,'Deductions and Deposits'!$G:$G,D2746,'Deductions and Deposits'!$F:$F,"&lt;="&amp;B2746)+SUMIFS($F$3:F2746,$D$3:D2746,D2746,$C$3:C2746,"Coin Deposit",$E$3:E2746,"")</f>
        <v>0</v>
      </c>
      <c r="AD2746" s="111">
        <f>SUMIFS('Deductions and Deposits'!$D:$D,'Deductions and Deposits'!$C:$C,D2746)+SUMIFS($F:$F,$D:$D,D2746,$C:$C,"Coin Deduction")</f>
        <v>0</v>
      </c>
      <c r="AE2746" s="111">
        <f>Table5[[#This Row],[Column4]]+Table5[[#This Row],[Column14]]+Table5[[#This Row],[Column19]]+Table5[[#This Row],[Column12]]</f>
        <v>0</v>
      </c>
      <c r="AF2746" s="111">
        <f>Table5[[#This Row],[Column5]]+Table5[[#This Row],[Column13]]+Table5[[#This Row],[Column21]]+Table5[[#This Row],[Column18]]</f>
        <v>0</v>
      </c>
      <c r="AG2746" s="111">
        <f t="shared" si="468"/>
        <v>0</v>
      </c>
      <c r="AH2746" s="111">
        <f t="shared" si="469"/>
        <v>0</v>
      </c>
      <c r="AI2746" s="111">
        <f>Table5[[#This Row],[Column17]]-Table5[[#This Row],[Column20]]</f>
        <v>0</v>
      </c>
      <c r="AJ2746" s="111">
        <f t="shared" si="470"/>
        <v>0</v>
      </c>
      <c r="AK2746" s="111">
        <f t="shared" si="475"/>
        <v>0</v>
      </c>
      <c r="AL2746" s="111">
        <f t="shared" si="471"/>
        <v>0</v>
      </c>
      <c r="AM2746" s="111" t="str">
        <f t="shared" si="472"/>
        <v/>
      </c>
      <c r="AN2746" s="111" t="str">
        <f t="shared" ca="1" si="473"/>
        <v/>
      </c>
    </row>
    <row r="2747" spans="1:40" ht="20.25" customHeight="1" x14ac:dyDescent="0.3">
      <c r="A2747" s="107"/>
      <c r="B2747" s="144"/>
      <c r="C2747" s="119"/>
      <c r="D2747" s="120"/>
      <c r="E2747" s="119"/>
      <c r="F2747" s="119"/>
      <c r="G2747" s="120"/>
      <c r="H2747" s="119"/>
      <c r="I2747" s="109"/>
      <c r="L2747" s="108"/>
      <c r="M2747" s="108"/>
      <c r="N2747" s="108"/>
      <c r="O2747" s="108"/>
      <c r="P2747" s="108"/>
      <c r="Q2747" s="108"/>
      <c r="R2747" s="108"/>
      <c r="S2747" s="108"/>
      <c r="T2747" s="100">
        <f t="shared" si="464"/>
        <v>0</v>
      </c>
      <c r="U2747" s="111"/>
      <c r="V2747" s="111"/>
      <c r="W2747" s="111">
        <f>SUMIFS($F$3:F2747,$D$3:D2747,D2747,$C$3:C2747,"Buy")+SUMIFS($F$3:F2747,$D$3:D2747,D2747,$C$3:C2747,"Coin Deposit",$E$3:E2747,"&lt;&gt;")</f>
        <v>0</v>
      </c>
      <c r="X2747" s="111">
        <f t="shared" si="465"/>
        <v>0</v>
      </c>
      <c r="Y2747" s="111">
        <f>IF($D2747=Y$1,SUMIFS($H$3:$H2747,$G$3:$G2747,Y$1,$C$3:$C2747,"Sell"),0)</f>
        <v>0</v>
      </c>
      <c r="Z2747" s="111">
        <f t="shared" si="466"/>
        <v>0</v>
      </c>
      <c r="AA2747" s="111">
        <f>IF($D2747=AA$1,SUMIFS($H$3:$H2747,$G$3:$G2747,AA$1,$C$3:$C2747,"Sell"),0)</f>
        <v>0</v>
      </c>
      <c r="AB2747" s="111">
        <f t="shared" si="467"/>
        <v>0</v>
      </c>
      <c r="AC2747" s="111">
        <f>SUMIFS('Deductions and Deposits'!$H:$H,'Deductions and Deposits'!$G:$G,D2747,'Deductions and Deposits'!$F:$F,"&lt;="&amp;B2747)+SUMIFS($F$3:F2747,$D$3:D2747,D2747,$C$3:C2747,"Coin Deposit",$E$3:E2747,"")</f>
        <v>0</v>
      </c>
      <c r="AD2747" s="111">
        <f>SUMIFS('Deductions and Deposits'!$D:$D,'Deductions and Deposits'!$C:$C,D2747)+SUMIFS($F:$F,$D:$D,D2747,$C:$C,"Coin Deduction")</f>
        <v>0</v>
      </c>
      <c r="AE2747" s="111">
        <f>Table5[[#This Row],[Column4]]+Table5[[#This Row],[Column14]]+Table5[[#This Row],[Column19]]+Table5[[#This Row],[Column12]]</f>
        <v>0</v>
      </c>
      <c r="AF2747" s="111">
        <f>Table5[[#This Row],[Column5]]+Table5[[#This Row],[Column13]]+Table5[[#This Row],[Column21]]+Table5[[#This Row],[Column18]]</f>
        <v>0</v>
      </c>
      <c r="AG2747" s="111">
        <f t="shared" si="468"/>
        <v>0</v>
      </c>
      <c r="AH2747" s="111">
        <f t="shared" si="469"/>
        <v>0</v>
      </c>
      <c r="AI2747" s="111">
        <f>Table5[[#This Row],[Column17]]-Table5[[#This Row],[Column20]]</f>
        <v>0</v>
      </c>
      <c r="AJ2747" s="111">
        <f t="shared" si="470"/>
        <v>0</v>
      </c>
      <c r="AK2747" s="111">
        <f t="shared" si="475"/>
        <v>0</v>
      </c>
      <c r="AL2747" s="111">
        <f t="shared" si="471"/>
        <v>0</v>
      </c>
      <c r="AM2747" s="111" t="str">
        <f t="shared" si="472"/>
        <v/>
      </c>
      <c r="AN2747" s="111" t="str">
        <f t="shared" ca="1" si="473"/>
        <v/>
      </c>
    </row>
    <row r="2748" spans="1:40" ht="20.25" customHeight="1" x14ac:dyDescent="0.3">
      <c r="A2748" s="107"/>
      <c r="B2748" s="144"/>
      <c r="C2748" s="119"/>
      <c r="D2748" s="120"/>
      <c r="E2748" s="119"/>
      <c r="F2748" s="119"/>
      <c r="G2748" s="120"/>
      <c r="H2748" s="119"/>
      <c r="I2748" s="109"/>
      <c r="L2748" s="108"/>
      <c r="M2748" s="108"/>
      <c r="N2748" s="108"/>
      <c r="O2748" s="108"/>
      <c r="P2748" s="108"/>
      <c r="Q2748" s="108"/>
      <c r="R2748" s="108"/>
      <c r="S2748" s="108"/>
      <c r="T2748" s="100">
        <f t="shared" si="464"/>
        <v>0</v>
      </c>
      <c r="U2748" s="111"/>
      <c r="V2748" s="111"/>
      <c r="W2748" s="111">
        <f>SUMIFS($F$3:F2748,$D$3:D2748,D2748,$C$3:C2748,"Buy")+SUMIFS($F$3:F2748,$D$3:D2748,D2748,$C$3:C2748,"Coin Deposit",$E$3:E2748,"&lt;&gt;")</f>
        <v>0</v>
      </c>
      <c r="X2748" s="111">
        <f t="shared" si="465"/>
        <v>0</v>
      </c>
      <c r="Y2748" s="111">
        <f>IF($D2748=Y$1,SUMIFS($H$3:$H2748,$G$3:$G2748,Y$1,$C$3:$C2748,"Sell"),0)</f>
        <v>0</v>
      </c>
      <c r="Z2748" s="111">
        <f t="shared" si="466"/>
        <v>0</v>
      </c>
      <c r="AA2748" s="111">
        <f>IF($D2748=AA$1,SUMIFS($H$3:$H2748,$G$3:$G2748,AA$1,$C$3:$C2748,"Sell"),0)</f>
        <v>0</v>
      </c>
      <c r="AB2748" s="111">
        <f t="shared" si="467"/>
        <v>0</v>
      </c>
      <c r="AC2748" s="111">
        <f>SUMIFS('Deductions and Deposits'!$H:$H,'Deductions and Deposits'!$G:$G,D2748,'Deductions and Deposits'!$F:$F,"&lt;="&amp;B2748)+SUMIFS($F$3:F2748,$D$3:D2748,D2748,$C$3:C2748,"Coin Deposit",$E$3:E2748,"")</f>
        <v>0</v>
      </c>
      <c r="AD2748" s="111">
        <f>SUMIFS('Deductions and Deposits'!$D:$D,'Deductions and Deposits'!$C:$C,D2748)+SUMIFS($F:$F,$D:$D,D2748,$C:$C,"Coin Deduction")</f>
        <v>0</v>
      </c>
      <c r="AE2748" s="111">
        <f>Table5[[#This Row],[Column4]]+Table5[[#This Row],[Column14]]+Table5[[#This Row],[Column19]]+Table5[[#This Row],[Column12]]</f>
        <v>0</v>
      </c>
      <c r="AF2748" s="111">
        <f>Table5[[#This Row],[Column5]]+Table5[[#This Row],[Column13]]+Table5[[#This Row],[Column21]]+Table5[[#This Row],[Column18]]</f>
        <v>0</v>
      </c>
      <c r="AG2748" s="111">
        <f t="shared" si="468"/>
        <v>0</v>
      </c>
      <c r="AH2748" s="111">
        <f t="shared" si="469"/>
        <v>0</v>
      </c>
      <c r="AI2748" s="111">
        <f>Table5[[#This Row],[Column17]]-Table5[[#This Row],[Column20]]</f>
        <v>0</v>
      </c>
      <c r="AJ2748" s="111">
        <f t="shared" si="470"/>
        <v>0</v>
      </c>
      <c r="AK2748" s="111">
        <f t="shared" si="475"/>
        <v>0</v>
      </c>
      <c r="AL2748" s="111">
        <f t="shared" si="471"/>
        <v>0</v>
      </c>
      <c r="AM2748" s="111" t="str">
        <f t="shared" si="472"/>
        <v/>
      </c>
      <c r="AN2748" s="111" t="str">
        <f t="shared" ca="1" si="473"/>
        <v/>
      </c>
    </row>
    <row r="2749" spans="1:40" ht="20.25" customHeight="1" x14ac:dyDescent="0.3">
      <c r="A2749" s="107"/>
      <c r="B2749" s="144"/>
      <c r="C2749" s="119"/>
      <c r="D2749" s="120"/>
      <c r="E2749" s="119"/>
      <c r="F2749" s="119"/>
      <c r="G2749" s="120"/>
      <c r="H2749" s="119"/>
      <c r="I2749" s="109"/>
      <c r="L2749" s="108"/>
      <c r="M2749" s="108"/>
      <c r="N2749" s="108"/>
      <c r="O2749" s="108"/>
      <c r="P2749" s="108"/>
      <c r="Q2749" s="108"/>
      <c r="R2749" s="108"/>
      <c r="S2749" s="108"/>
      <c r="T2749" s="100">
        <f t="shared" si="464"/>
        <v>0</v>
      </c>
      <c r="U2749" s="111"/>
      <c r="V2749" s="111"/>
      <c r="W2749" s="111">
        <f>SUMIFS($F$3:F2749,$D$3:D2749,D2749,$C$3:C2749,"Buy")+SUMIFS($F$3:F2749,$D$3:D2749,D2749,$C$3:C2749,"Coin Deposit",$E$3:E2749,"&lt;&gt;")</f>
        <v>0</v>
      </c>
      <c r="X2749" s="111">
        <f t="shared" si="465"/>
        <v>0</v>
      </c>
      <c r="Y2749" s="111">
        <f>IF($D2749=Y$1,SUMIFS($H$3:$H2749,$G$3:$G2749,Y$1,$C$3:$C2749,"Sell"),0)</f>
        <v>0</v>
      </c>
      <c r="Z2749" s="111">
        <f t="shared" si="466"/>
        <v>0</v>
      </c>
      <c r="AA2749" s="111">
        <f>IF($D2749=AA$1,SUMIFS($H$3:$H2749,$G$3:$G2749,AA$1,$C$3:$C2749,"Sell"),0)</f>
        <v>0</v>
      </c>
      <c r="AB2749" s="111">
        <f t="shared" si="467"/>
        <v>0</v>
      </c>
      <c r="AC2749" s="111">
        <f>SUMIFS('Deductions and Deposits'!$H:$H,'Deductions and Deposits'!$G:$G,D2749,'Deductions and Deposits'!$F:$F,"&lt;="&amp;B2749)+SUMIFS($F$3:F2749,$D$3:D2749,D2749,$C$3:C2749,"Coin Deposit",$E$3:E2749,"")</f>
        <v>0</v>
      </c>
      <c r="AD2749" s="111">
        <f>SUMIFS('Deductions and Deposits'!$D:$D,'Deductions and Deposits'!$C:$C,D2749)+SUMIFS($F:$F,$D:$D,D2749,$C:$C,"Coin Deduction")</f>
        <v>0</v>
      </c>
      <c r="AE2749" s="111">
        <f>Table5[[#This Row],[Column4]]+Table5[[#This Row],[Column14]]+Table5[[#This Row],[Column19]]+Table5[[#This Row],[Column12]]</f>
        <v>0</v>
      </c>
      <c r="AF2749" s="111">
        <f>Table5[[#This Row],[Column5]]+Table5[[#This Row],[Column13]]+Table5[[#This Row],[Column21]]+Table5[[#This Row],[Column18]]</f>
        <v>0</v>
      </c>
      <c r="AG2749" s="111">
        <f t="shared" si="468"/>
        <v>0</v>
      </c>
      <c r="AH2749" s="111">
        <f t="shared" si="469"/>
        <v>0</v>
      </c>
      <c r="AI2749" s="111">
        <f>Table5[[#This Row],[Column17]]-Table5[[#This Row],[Column20]]</f>
        <v>0</v>
      </c>
      <c r="AJ2749" s="111">
        <f t="shared" si="470"/>
        <v>0</v>
      </c>
      <c r="AK2749" s="111">
        <f t="shared" si="475"/>
        <v>0</v>
      </c>
      <c r="AL2749" s="111">
        <f t="shared" si="471"/>
        <v>0</v>
      </c>
      <c r="AM2749" s="111" t="str">
        <f t="shared" si="472"/>
        <v/>
      </c>
      <c r="AN2749" s="111" t="str">
        <f t="shared" ca="1" si="473"/>
        <v/>
      </c>
    </row>
    <row r="2750" spans="1:40" ht="20.25" customHeight="1" x14ac:dyDescent="0.3">
      <c r="A2750" s="107"/>
      <c r="B2750" s="144"/>
      <c r="C2750" s="119"/>
      <c r="D2750" s="120"/>
      <c r="E2750" s="119"/>
      <c r="F2750" s="119"/>
      <c r="G2750" s="120"/>
      <c r="H2750" s="119"/>
      <c r="I2750" s="109"/>
      <c r="L2750" s="108"/>
      <c r="M2750" s="108"/>
      <c r="N2750" s="108"/>
      <c r="O2750" s="108"/>
      <c r="P2750" s="108"/>
      <c r="Q2750" s="108"/>
      <c r="R2750" s="108"/>
      <c r="S2750" s="108"/>
      <c r="T2750" s="100">
        <f t="shared" si="464"/>
        <v>0</v>
      </c>
      <c r="U2750" s="111"/>
      <c r="V2750" s="111"/>
      <c r="W2750" s="111">
        <f>SUMIFS($F$3:F2750,$D$3:D2750,D2750,$C$3:C2750,"Buy")+SUMIFS($F$3:F2750,$D$3:D2750,D2750,$C$3:C2750,"Coin Deposit",$E$3:E2750,"&lt;&gt;")</f>
        <v>0</v>
      </c>
      <c r="X2750" s="111">
        <f t="shared" si="465"/>
        <v>0</v>
      </c>
      <c r="Y2750" s="111">
        <f>IF($D2750=Y$1,SUMIFS($H$3:$H2750,$G$3:$G2750,Y$1,$C$3:$C2750,"Sell"),0)</f>
        <v>0</v>
      </c>
      <c r="Z2750" s="111">
        <f t="shared" si="466"/>
        <v>0</v>
      </c>
      <c r="AA2750" s="111">
        <f>IF($D2750=AA$1,SUMIFS($H$3:$H2750,$G$3:$G2750,AA$1,$C$3:$C2750,"Sell"),0)</f>
        <v>0</v>
      </c>
      <c r="AB2750" s="111">
        <f t="shared" si="467"/>
        <v>0</v>
      </c>
      <c r="AC2750" s="111">
        <f>SUMIFS('Deductions and Deposits'!$H:$H,'Deductions and Deposits'!$G:$G,D2750,'Deductions and Deposits'!$F:$F,"&lt;="&amp;B2750)+SUMIFS($F$3:F2750,$D$3:D2750,D2750,$C$3:C2750,"Coin Deposit",$E$3:E2750,"")</f>
        <v>0</v>
      </c>
      <c r="AD2750" s="111">
        <f>SUMIFS('Deductions and Deposits'!$D:$D,'Deductions and Deposits'!$C:$C,D2750)+SUMIFS($F:$F,$D:$D,D2750,$C:$C,"Coin Deduction")</f>
        <v>0</v>
      </c>
      <c r="AE2750" s="111">
        <f>Table5[[#This Row],[Column4]]+Table5[[#This Row],[Column14]]+Table5[[#This Row],[Column19]]+Table5[[#This Row],[Column12]]</f>
        <v>0</v>
      </c>
      <c r="AF2750" s="111">
        <f>Table5[[#This Row],[Column5]]+Table5[[#This Row],[Column13]]+Table5[[#This Row],[Column21]]+Table5[[#This Row],[Column18]]</f>
        <v>0</v>
      </c>
      <c r="AG2750" s="111">
        <f t="shared" si="468"/>
        <v>0</v>
      </c>
      <c r="AH2750" s="111">
        <f t="shared" si="469"/>
        <v>0</v>
      </c>
      <c r="AI2750" s="111">
        <f>Table5[[#This Row],[Column17]]-Table5[[#This Row],[Column20]]</f>
        <v>0</v>
      </c>
      <c r="AJ2750" s="111">
        <f t="shared" si="470"/>
        <v>0</v>
      </c>
      <c r="AK2750" s="111">
        <f t="shared" si="475"/>
        <v>0</v>
      </c>
      <c r="AL2750" s="111">
        <f t="shared" si="471"/>
        <v>0</v>
      </c>
      <c r="AM2750" s="111" t="str">
        <f t="shared" si="472"/>
        <v/>
      </c>
      <c r="AN2750" s="111" t="str">
        <f t="shared" ca="1" si="473"/>
        <v/>
      </c>
    </row>
    <row r="2751" spans="1:40" ht="20.25" customHeight="1" x14ac:dyDescent="0.3">
      <c r="A2751" s="107"/>
      <c r="B2751" s="144"/>
      <c r="C2751" s="119"/>
      <c r="D2751" s="120"/>
      <c r="E2751" s="119"/>
      <c r="F2751" s="119"/>
      <c r="G2751" s="120"/>
      <c r="H2751" s="119"/>
      <c r="I2751" s="109"/>
      <c r="L2751" s="108"/>
      <c r="M2751" s="108"/>
      <c r="N2751" s="108"/>
      <c r="O2751" s="108"/>
      <c r="P2751" s="108"/>
      <c r="Q2751" s="108"/>
      <c r="R2751" s="108"/>
      <c r="S2751" s="108"/>
      <c r="T2751" s="100">
        <f t="shared" si="464"/>
        <v>0</v>
      </c>
      <c r="U2751" s="111"/>
      <c r="V2751" s="111"/>
      <c r="W2751" s="111">
        <f>SUMIFS($F$3:F2751,$D$3:D2751,D2751,$C$3:C2751,"Buy")+SUMIFS($F$3:F2751,$D$3:D2751,D2751,$C$3:C2751,"Coin Deposit",$E$3:E2751,"&lt;&gt;")</f>
        <v>0</v>
      </c>
      <c r="X2751" s="111">
        <f t="shared" si="465"/>
        <v>0</v>
      </c>
      <c r="Y2751" s="111">
        <f>IF($D2751=Y$1,SUMIFS($H$3:$H2751,$G$3:$G2751,Y$1,$C$3:$C2751,"Sell"),0)</f>
        <v>0</v>
      </c>
      <c r="Z2751" s="111">
        <f t="shared" si="466"/>
        <v>0</v>
      </c>
      <c r="AA2751" s="111">
        <f>IF($D2751=AA$1,SUMIFS($H$3:$H2751,$G$3:$G2751,AA$1,$C$3:$C2751,"Sell"),0)</f>
        <v>0</v>
      </c>
      <c r="AB2751" s="111">
        <f t="shared" si="467"/>
        <v>0</v>
      </c>
      <c r="AC2751" s="111">
        <f>SUMIFS('Deductions and Deposits'!$H:$H,'Deductions and Deposits'!$G:$G,D2751,'Deductions and Deposits'!$F:$F,"&lt;="&amp;B2751)+SUMIFS($F$3:F2751,$D$3:D2751,D2751,$C$3:C2751,"Coin Deposit",$E$3:E2751,"")</f>
        <v>0</v>
      </c>
      <c r="AD2751" s="111">
        <f>SUMIFS('Deductions and Deposits'!$D:$D,'Deductions and Deposits'!$C:$C,D2751)+SUMIFS($F:$F,$D:$D,D2751,$C:$C,"Coin Deduction")</f>
        <v>0</v>
      </c>
      <c r="AE2751" s="111">
        <f>Table5[[#This Row],[Column4]]+Table5[[#This Row],[Column14]]+Table5[[#This Row],[Column19]]+Table5[[#This Row],[Column12]]</f>
        <v>0</v>
      </c>
      <c r="AF2751" s="111">
        <f>Table5[[#This Row],[Column5]]+Table5[[#This Row],[Column13]]+Table5[[#This Row],[Column21]]+Table5[[#This Row],[Column18]]</f>
        <v>0</v>
      </c>
      <c r="AG2751" s="111">
        <f t="shared" si="468"/>
        <v>0</v>
      </c>
      <c r="AH2751" s="111">
        <f t="shared" si="469"/>
        <v>0</v>
      </c>
      <c r="AI2751" s="111">
        <f>Table5[[#This Row],[Column17]]-Table5[[#This Row],[Column20]]</f>
        <v>0</v>
      </c>
      <c r="AJ2751" s="111">
        <f t="shared" si="470"/>
        <v>0</v>
      </c>
      <c r="AK2751" s="111">
        <f t="shared" si="475"/>
        <v>0</v>
      </c>
      <c r="AL2751" s="111">
        <f t="shared" si="471"/>
        <v>0</v>
      </c>
      <c r="AM2751" s="111" t="str">
        <f t="shared" si="472"/>
        <v/>
      </c>
      <c r="AN2751" s="111" t="str">
        <f t="shared" ca="1" si="473"/>
        <v/>
      </c>
    </row>
    <row r="2752" spans="1:40" ht="20.25" customHeight="1" x14ac:dyDescent="0.3">
      <c r="A2752" s="107"/>
      <c r="B2752" s="144"/>
      <c r="C2752" s="119"/>
      <c r="D2752" s="120"/>
      <c r="E2752" s="119"/>
      <c r="F2752" s="119"/>
      <c r="G2752" s="120"/>
      <c r="H2752" s="119"/>
      <c r="I2752" s="109"/>
      <c r="L2752" s="108"/>
      <c r="M2752" s="108"/>
      <c r="N2752" s="108"/>
      <c r="O2752" s="108"/>
      <c r="P2752" s="108"/>
      <c r="Q2752" s="108"/>
      <c r="R2752" s="108"/>
      <c r="S2752" s="108"/>
      <c r="T2752" s="100">
        <f t="shared" si="464"/>
        <v>0</v>
      </c>
      <c r="U2752" s="111"/>
      <c r="V2752" s="111"/>
      <c r="W2752" s="111">
        <f>SUMIFS($F$3:F2752,$D$3:D2752,D2752,$C$3:C2752,"Buy")+SUMIFS($F$3:F2752,$D$3:D2752,D2752,$C$3:C2752,"Coin Deposit",$E$3:E2752,"&lt;&gt;")</f>
        <v>0</v>
      </c>
      <c r="X2752" s="111">
        <f t="shared" si="465"/>
        <v>0</v>
      </c>
      <c r="Y2752" s="111">
        <f>IF($D2752=Y$1,SUMIFS($H$3:$H2752,$G$3:$G2752,Y$1,$C$3:$C2752,"Sell"),0)</f>
        <v>0</v>
      </c>
      <c r="Z2752" s="111">
        <f t="shared" si="466"/>
        <v>0</v>
      </c>
      <c r="AA2752" s="111">
        <f>IF($D2752=AA$1,SUMIFS($H$3:$H2752,$G$3:$G2752,AA$1,$C$3:$C2752,"Sell"),0)</f>
        <v>0</v>
      </c>
      <c r="AB2752" s="111">
        <f t="shared" si="467"/>
        <v>0</v>
      </c>
      <c r="AC2752" s="111">
        <f>SUMIFS('Deductions and Deposits'!$H:$H,'Deductions and Deposits'!$G:$G,D2752,'Deductions and Deposits'!$F:$F,"&lt;="&amp;B2752)+SUMIFS($F$3:F2752,$D$3:D2752,D2752,$C$3:C2752,"Coin Deposit",$E$3:E2752,"")</f>
        <v>0</v>
      </c>
      <c r="AD2752" s="111">
        <f>SUMIFS('Deductions and Deposits'!$D:$D,'Deductions and Deposits'!$C:$C,D2752)+SUMIFS($F:$F,$D:$D,D2752,$C:$C,"Coin Deduction")</f>
        <v>0</v>
      </c>
      <c r="AE2752" s="111">
        <f>Table5[[#This Row],[Column4]]+Table5[[#This Row],[Column14]]+Table5[[#This Row],[Column19]]+Table5[[#This Row],[Column12]]</f>
        <v>0</v>
      </c>
      <c r="AF2752" s="111">
        <f>Table5[[#This Row],[Column5]]+Table5[[#This Row],[Column13]]+Table5[[#This Row],[Column21]]+Table5[[#This Row],[Column18]]</f>
        <v>0</v>
      </c>
      <c r="AG2752" s="111">
        <f t="shared" si="468"/>
        <v>0</v>
      </c>
      <c r="AH2752" s="111">
        <f t="shared" si="469"/>
        <v>0</v>
      </c>
      <c r="AI2752" s="111">
        <f>Table5[[#This Row],[Column17]]-Table5[[#This Row],[Column20]]</f>
        <v>0</v>
      </c>
      <c r="AJ2752" s="111">
        <f t="shared" si="470"/>
        <v>0</v>
      </c>
      <c r="AK2752" s="111">
        <f t="shared" si="475"/>
        <v>0</v>
      </c>
      <c r="AL2752" s="111">
        <f t="shared" si="471"/>
        <v>0</v>
      </c>
      <c r="AM2752" s="111" t="str">
        <f t="shared" si="472"/>
        <v/>
      </c>
      <c r="AN2752" s="111" t="str">
        <f t="shared" ca="1" si="473"/>
        <v/>
      </c>
    </row>
    <row r="2753" spans="1:40" ht="20.25" customHeight="1" x14ac:dyDescent="0.3">
      <c r="A2753" s="107"/>
      <c r="B2753" s="144"/>
      <c r="C2753" s="119"/>
      <c r="D2753" s="120"/>
      <c r="E2753" s="119"/>
      <c r="F2753" s="119"/>
      <c r="G2753" s="120"/>
      <c r="H2753" s="119"/>
      <c r="I2753" s="109"/>
      <c r="L2753" s="108"/>
      <c r="M2753" s="108"/>
      <c r="N2753" s="108"/>
      <c r="O2753" s="108"/>
      <c r="P2753" s="108"/>
      <c r="Q2753" s="108"/>
      <c r="R2753" s="108"/>
      <c r="S2753" s="108"/>
      <c r="T2753" s="100">
        <f t="shared" si="464"/>
        <v>0</v>
      </c>
      <c r="U2753" s="111"/>
      <c r="V2753" s="111"/>
      <c r="W2753" s="111">
        <f>SUMIFS($F$3:F2753,$D$3:D2753,D2753,$C$3:C2753,"Buy")+SUMIFS($F$3:F2753,$D$3:D2753,D2753,$C$3:C2753,"Coin Deposit",$E$3:E2753,"&lt;&gt;")</f>
        <v>0</v>
      </c>
      <c r="X2753" s="111">
        <f t="shared" si="465"/>
        <v>0</v>
      </c>
      <c r="Y2753" s="111">
        <f>IF($D2753=Y$1,SUMIFS($H$3:$H2753,$G$3:$G2753,Y$1,$C$3:$C2753,"Sell"),0)</f>
        <v>0</v>
      </c>
      <c r="Z2753" s="111">
        <f t="shared" si="466"/>
        <v>0</v>
      </c>
      <c r="AA2753" s="111">
        <f>IF($D2753=AA$1,SUMIFS($H$3:$H2753,$G$3:$G2753,AA$1,$C$3:$C2753,"Sell"),0)</f>
        <v>0</v>
      </c>
      <c r="AB2753" s="111">
        <f t="shared" si="467"/>
        <v>0</v>
      </c>
      <c r="AC2753" s="111">
        <f>SUMIFS('Deductions and Deposits'!$H:$H,'Deductions and Deposits'!$G:$G,D2753,'Deductions and Deposits'!$F:$F,"&lt;="&amp;B2753)+SUMIFS($F$3:F2753,$D$3:D2753,D2753,$C$3:C2753,"Coin Deposit",$E$3:E2753,"")</f>
        <v>0</v>
      </c>
      <c r="AD2753" s="111">
        <f>SUMIFS('Deductions and Deposits'!$D:$D,'Deductions and Deposits'!$C:$C,D2753)+SUMIFS($F:$F,$D:$D,D2753,$C:$C,"Coin Deduction")</f>
        <v>0</v>
      </c>
      <c r="AE2753" s="111">
        <f>Table5[[#This Row],[Column4]]+Table5[[#This Row],[Column14]]+Table5[[#This Row],[Column19]]+Table5[[#This Row],[Column12]]</f>
        <v>0</v>
      </c>
      <c r="AF2753" s="111">
        <f>Table5[[#This Row],[Column5]]+Table5[[#This Row],[Column13]]+Table5[[#This Row],[Column21]]+Table5[[#This Row],[Column18]]</f>
        <v>0</v>
      </c>
      <c r="AG2753" s="111">
        <f t="shared" si="468"/>
        <v>0</v>
      </c>
      <c r="AH2753" s="111">
        <f t="shared" si="469"/>
        <v>0</v>
      </c>
      <c r="AI2753" s="111">
        <f>Table5[[#This Row],[Column17]]-Table5[[#This Row],[Column20]]</f>
        <v>0</v>
      </c>
      <c r="AJ2753" s="111">
        <f t="shared" si="470"/>
        <v>0</v>
      </c>
      <c r="AK2753" s="111">
        <f t="shared" si="475"/>
        <v>0</v>
      </c>
      <c r="AL2753" s="111">
        <f t="shared" si="471"/>
        <v>0</v>
      </c>
      <c r="AM2753" s="111" t="str">
        <f t="shared" si="472"/>
        <v/>
      </c>
      <c r="AN2753" s="111" t="str">
        <f t="shared" ca="1" si="473"/>
        <v/>
      </c>
    </row>
    <row r="2754" spans="1:40" ht="20.25" customHeight="1" x14ac:dyDescent="0.3">
      <c r="A2754" s="107"/>
      <c r="B2754" s="144"/>
      <c r="C2754" s="119"/>
      <c r="D2754" s="120"/>
      <c r="E2754" s="119"/>
      <c r="F2754" s="119"/>
      <c r="G2754" s="120"/>
      <c r="H2754" s="119"/>
      <c r="I2754" s="109"/>
      <c r="L2754" s="108"/>
      <c r="M2754" s="108"/>
      <c r="N2754" s="108"/>
      <c r="O2754" s="108"/>
      <c r="P2754" s="108"/>
      <c r="Q2754" s="108"/>
      <c r="R2754" s="108"/>
      <c r="S2754" s="108"/>
      <c r="T2754" s="100">
        <f t="shared" si="464"/>
        <v>0</v>
      </c>
      <c r="U2754" s="111"/>
      <c r="V2754" s="111"/>
      <c r="W2754" s="111">
        <f>SUMIFS($F$3:F2754,$D$3:D2754,D2754,$C$3:C2754,"Buy")+SUMIFS($F$3:F2754,$D$3:D2754,D2754,$C$3:C2754,"Coin Deposit",$E$3:E2754,"&lt;&gt;")</f>
        <v>0</v>
      </c>
      <c r="X2754" s="111">
        <f t="shared" si="465"/>
        <v>0</v>
      </c>
      <c r="Y2754" s="111">
        <f>IF($D2754=Y$1,SUMIFS($H$3:$H2754,$G$3:$G2754,Y$1,$C$3:$C2754,"Sell"),0)</f>
        <v>0</v>
      </c>
      <c r="Z2754" s="111">
        <f t="shared" si="466"/>
        <v>0</v>
      </c>
      <c r="AA2754" s="111">
        <f>IF($D2754=AA$1,SUMIFS($H$3:$H2754,$G$3:$G2754,AA$1,$C$3:$C2754,"Sell"),0)</f>
        <v>0</v>
      </c>
      <c r="AB2754" s="111">
        <f t="shared" si="467"/>
        <v>0</v>
      </c>
      <c r="AC2754" s="111">
        <f>SUMIFS('Deductions and Deposits'!$H:$H,'Deductions and Deposits'!$G:$G,D2754,'Deductions and Deposits'!$F:$F,"&lt;="&amp;B2754)+SUMIFS($F$3:F2754,$D$3:D2754,D2754,$C$3:C2754,"Coin Deposit",$E$3:E2754,"")</f>
        <v>0</v>
      </c>
      <c r="AD2754" s="111">
        <f>SUMIFS('Deductions and Deposits'!$D:$D,'Deductions and Deposits'!$C:$C,D2754)+SUMIFS($F:$F,$D:$D,D2754,$C:$C,"Coin Deduction")</f>
        <v>0</v>
      </c>
      <c r="AE2754" s="111">
        <f>Table5[[#This Row],[Column4]]+Table5[[#This Row],[Column14]]+Table5[[#This Row],[Column19]]+Table5[[#This Row],[Column12]]</f>
        <v>0</v>
      </c>
      <c r="AF2754" s="111">
        <f>Table5[[#This Row],[Column5]]+Table5[[#This Row],[Column13]]+Table5[[#This Row],[Column21]]+Table5[[#This Row],[Column18]]</f>
        <v>0</v>
      </c>
      <c r="AG2754" s="111">
        <f t="shared" si="468"/>
        <v>0</v>
      </c>
      <c r="AH2754" s="111">
        <f t="shared" si="469"/>
        <v>0</v>
      </c>
      <c r="AI2754" s="111">
        <f>Table5[[#This Row],[Column17]]-Table5[[#This Row],[Column20]]</f>
        <v>0</v>
      </c>
      <c r="AJ2754" s="111">
        <f t="shared" si="470"/>
        <v>0</v>
      </c>
      <c r="AK2754" s="111">
        <f t="shared" si="475"/>
        <v>0</v>
      </c>
      <c r="AL2754" s="111">
        <f t="shared" si="471"/>
        <v>0</v>
      </c>
      <c r="AM2754" s="111" t="str">
        <f t="shared" si="472"/>
        <v/>
      </c>
      <c r="AN2754" s="111" t="str">
        <f t="shared" ca="1" si="473"/>
        <v/>
      </c>
    </row>
    <row r="2755" spans="1:40" ht="20.25" customHeight="1" x14ac:dyDescent="0.3">
      <c r="A2755" s="107"/>
      <c r="B2755" s="144"/>
      <c r="C2755" s="119"/>
      <c r="D2755" s="120"/>
      <c r="E2755" s="119"/>
      <c r="F2755" s="119"/>
      <c r="G2755" s="120"/>
      <c r="H2755" s="119"/>
      <c r="I2755" s="109"/>
      <c r="L2755" s="108"/>
      <c r="M2755" s="108"/>
      <c r="N2755" s="108"/>
      <c r="O2755" s="108"/>
      <c r="P2755" s="108"/>
      <c r="Q2755" s="108"/>
      <c r="R2755" s="108"/>
      <c r="S2755" s="108"/>
      <c r="T2755" s="100">
        <f t="shared" ref="T2755:T2818" si="476">IF(E2755&lt;&gt;"",E2755,0)</f>
        <v>0</v>
      </c>
      <c r="U2755" s="111"/>
      <c r="V2755" s="111"/>
      <c r="W2755" s="111">
        <f>SUMIFS($F$3:F2755,$D$3:D2755,D2755,$C$3:C2755,"Buy")+SUMIFS($F$3:F2755,$D$3:D2755,D2755,$C$3:C2755,"Coin Deposit",$E$3:E2755,"&lt;&gt;")</f>
        <v>0</v>
      </c>
      <c r="X2755" s="111">
        <f t="shared" ref="X2755:X2818" si="477">IF(OR(C2755="buy",AND(C2755="Coin Deposit",E2755&lt;&gt;"")),SUMIFS($F:$F,$D:$D,D2755,$C:$C,"sell"),0)</f>
        <v>0</v>
      </c>
      <c r="Y2755" s="111">
        <f>IF($D2755=Y$1,SUMIFS($H$3:$H2755,$G$3:$G2755,Y$1,$C$3:$C2755,"Sell"),0)</f>
        <v>0</v>
      </c>
      <c r="Z2755" s="111">
        <f t="shared" ref="Z2755:Z2818" si="478">IF($D2755=Z$1,SUMIFS($H:$H,$G:$G,Z$1,$C:$C,"Buy")+SUMIFS($H:$H,$G:$G,Z$1,$C:$C,"Coin Deposit",$E:$E,"&lt;&gt;"),0)</f>
        <v>0</v>
      </c>
      <c r="AA2755" s="111">
        <f>IF($D2755=AA$1,SUMIFS($H$3:$H2755,$G$3:$G2755,AA$1,$C$3:$C2755,"Sell"),0)</f>
        <v>0</v>
      </c>
      <c r="AB2755" s="111">
        <f t="shared" ref="AB2755:AB2818" si="479">IF($D2755=AB$1,SUMIFS($H:$H,$G:$G,AB$1,$C:$C,"Buy")+SUMIFS($H:$H,$G:$G,AB$1,$C:$C,"Coin Deposit",$E:$E,"&lt;&gt;"),0)</f>
        <v>0</v>
      </c>
      <c r="AC2755" s="111">
        <f>SUMIFS('Deductions and Deposits'!$H:$H,'Deductions and Deposits'!$G:$G,D2755,'Deductions and Deposits'!$F:$F,"&lt;="&amp;B2755)+SUMIFS($F$3:F2755,$D$3:D2755,D2755,$C$3:C2755,"Coin Deposit",$E$3:E2755,"")</f>
        <v>0</v>
      </c>
      <c r="AD2755" s="111">
        <f>SUMIFS('Deductions and Deposits'!$D:$D,'Deductions and Deposits'!$C:$C,D2755)+SUMIFS($F:$F,$D:$D,D2755,$C:$C,"Coin Deduction")</f>
        <v>0</v>
      </c>
      <c r="AE2755" s="111">
        <f>Table5[[#This Row],[Column4]]+Table5[[#This Row],[Column14]]+Table5[[#This Row],[Column19]]+Table5[[#This Row],[Column12]]</f>
        <v>0</v>
      </c>
      <c r="AF2755" s="111">
        <f>Table5[[#This Row],[Column5]]+Table5[[#This Row],[Column13]]+Table5[[#This Row],[Column21]]+Table5[[#This Row],[Column18]]</f>
        <v>0</v>
      </c>
      <c r="AG2755" s="111">
        <f t="shared" ref="AG2755:AG2818" si="480">IF(AND((AC2755+Y2755+AA2755)&gt;AF2755,OR(C2755="buy",AND(C2755="Coin Deposit",E2755&lt;&gt;""))),(AC2755+Y2755+AA2755)-AF2755,0)</f>
        <v>0</v>
      </c>
      <c r="AH2755" s="111">
        <f t="shared" ref="AH2755:AH2818" si="481">IF(AND(AE2755&gt;AF2755,OR(C2755="buy",AND(C2755="Coin Deposit",E2755&lt;&gt;""))),AE2755-AF2755,0)</f>
        <v>0</v>
      </c>
      <c r="AI2755" s="111">
        <f>Table5[[#This Row],[Column17]]-Table5[[#This Row],[Column20]]</f>
        <v>0</v>
      </c>
      <c r="AJ2755" s="111">
        <f t="shared" ref="AJ2755:AJ2818" si="482">IF(AI2755&gt;F2755,F2755,AI2755)</f>
        <v>0</v>
      </c>
      <c r="AK2755" s="111">
        <f t="shared" si="475"/>
        <v>0</v>
      </c>
      <c r="AL2755" s="111">
        <f t="shared" ref="AL2755:AL2818" si="483">IFERROR(SUMIFS($AK:$AK,$D:$D,D2755)/SUMIFS($AJ:$AJ,$D:$D,D2755),0)</f>
        <v>0</v>
      </c>
      <c r="AM2755" s="111" t="str">
        <f t="shared" ref="AM2755:AM2818" si="484">C2755&amp;D2755</f>
        <v/>
      </c>
      <c r="AN2755" s="111" t="str">
        <f t="shared" ref="AN2755:AN2818" ca="1" si="485">OFFSET(AM2755,COUNTA($AM:$AM)-ROW()-(ROW()-ROW($AN$2)-1),)</f>
        <v/>
      </c>
    </row>
    <row r="2756" spans="1:40" ht="20.25" customHeight="1" x14ac:dyDescent="0.3">
      <c r="A2756" s="107"/>
      <c r="B2756" s="144"/>
      <c r="C2756" s="119"/>
      <c r="D2756" s="120"/>
      <c r="E2756" s="119"/>
      <c r="F2756" s="119"/>
      <c r="G2756" s="120"/>
      <c r="H2756" s="119"/>
      <c r="I2756" s="109"/>
      <c r="L2756" s="108"/>
      <c r="M2756" s="108"/>
      <c r="N2756" s="108"/>
      <c r="O2756" s="108"/>
      <c r="P2756" s="108"/>
      <c r="Q2756" s="108"/>
      <c r="R2756" s="108"/>
      <c r="S2756" s="108"/>
      <c r="T2756" s="100">
        <f t="shared" si="476"/>
        <v>0</v>
      </c>
      <c r="U2756" s="111"/>
      <c r="V2756" s="111"/>
      <c r="W2756" s="111">
        <f>SUMIFS($F$3:F2756,$D$3:D2756,D2756,$C$3:C2756,"Buy")+SUMIFS($F$3:F2756,$D$3:D2756,D2756,$C$3:C2756,"Coin Deposit",$E$3:E2756,"&lt;&gt;")</f>
        <v>0</v>
      </c>
      <c r="X2756" s="111">
        <f t="shared" si="477"/>
        <v>0</v>
      </c>
      <c r="Y2756" s="111">
        <f>IF($D2756=Y$1,SUMIFS($H$3:$H2756,$G$3:$G2756,Y$1,$C$3:$C2756,"Sell"),0)</f>
        <v>0</v>
      </c>
      <c r="Z2756" s="111">
        <f t="shared" si="478"/>
        <v>0</v>
      </c>
      <c r="AA2756" s="111">
        <f>IF($D2756=AA$1,SUMIFS($H$3:$H2756,$G$3:$G2756,AA$1,$C$3:$C2756,"Sell"),0)</f>
        <v>0</v>
      </c>
      <c r="AB2756" s="111">
        <f t="shared" si="479"/>
        <v>0</v>
      </c>
      <c r="AC2756" s="111">
        <f>SUMIFS('Deductions and Deposits'!$H:$H,'Deductions and Deposits'!$G:$G,D2756,'Deductions and Deposits'!$F:$F,"&lt;="&amp;B2756)+SUMIFS($F$3:F2756,$D$3:D2756,D2756,$C$3:C2756,"Coin Deposit",$E$3:E2756,"")</f>
        <v>0</v>
      </c>
      <c r="AD2756" s="111">
        <f>SUMIFS('Deductions and Deposits'!$D:$D,'Deductions and Deposits'!$C:$C,D2756)+SUMIFS($F:$F,$D:$D,D2756,$C:$C,"Coin Deduction")</f>
        <v>0</v>
      </c>
      <c r="AE2756" s="111">
        <f>Table5[[#This Row],[Column4]]+Table5[[#This Row],[Column14]]+Table5[[#This Row],[Column19]]+Table5[[#This Row],[Column12]]</f>
        <v>0</v>
      </c>
      <c r="AF2756" s="111">
        <f>Table5[[#This Row],[Column5]]+Table5[[#This Row],[Column13]]+Table5[[#This Row],[Column21]]+Table5[[#This Row],[Column18]]</f>
        <v>0</v>
      </c>
      <c r="AG2756" s="111">
        <f t="shared" si="480"/>
        <v>0</v>
      </c>
      <c r="AH2756" s="111">
        <f t="shared" si="481"/>
        <v>0</v>
      </c>
      <c r="AI2756" s="111">
        <f>Table5[[#This Row],[Column17]]-Table5[[#This Row],[Column20]]</f>
        <v>0</v>
      </c>
      <c r="AJ2756" s="111">
        <f t="shared" si="482"/>
        <v>0</v>
      </c>
      <c r="AK2756" s="111">
        <f t="shared" si="475"/>
        <v>0</v>
      </c>
      <c r="AL2756" s="111">
        <f t="shared" si="483"/>
        <v>0</v>
      </c>
      <c r="AM2756" s="111" t="str">
        <f t="shared" si="484"/>
        <v/>
      </c>
      <c r="AN2756" s="111" t="str">
        <f t="shared" ca="1" si="485"/>
        <v/>
      </c>
    </row>
    <row r="2757" spans="1:40" ht="20.25" customHeight="1" x14ac:dyDescent="0.3">
      <c r="A2757" s="107"/>
      <c r="B2757" s="144"/>
      <c r="C2757" s="119"/>
      <c r="D2757" s="120"/>
      <c r="E2757" s="119"/>
      <c r="F2757" s="119"/>
      <c r="G2757" s="120"/>
      <c r="H2757" s="119"/>
      <c r="I2757" s="109"/>
      <c r="L2757" s="108"/>
      <c r="M2757" s="108"/>
      <c r="N2757" s="108"/>
      <c r="O2757" s="108"/>
      <c r="P2757" s="108"/>
      <c r="Q2757" s="108"/>
      <c r="R2757" s="108"/>
      <c r="S2757" s="108"/>
      <c r="T2757" s="100">
        <f t="shared" si="476"/>
        <v>0</v>
      </c>
      <c r="U2757" s="111"/>
      <c r="V2757" s="111"/>
      <c r="W2757" s="111">
        <f>SUMIFS($F$3:F2757,$D$3:D2757,D2757,$C$3:C2757,"Buy")+SUMIFS($F$3:F2757,$D$3:D2757,D2757,$C$3:C2757,"Coin Deposit",$E$3:E2757,"&lt;&gt;")</f>
        <v>0</v>
      </c>
      <c r="X2757" s="111">
        <f t="shared" si="477"/>
        <v>0</v>
      </c>
      <c r="Y2757" s="111">
        <f>IF($D2757=Y$1,SUMIFS($H$3:$H2757,$G$3:$G2757,Y$1,$C$3:$C2757,"Sell"),0)</f>
        <v>0</v>
      </c>
      <c r="Z2757" s="111">
        <f t="shared" si="478"/>
        <v>0</v>
      </c>
      <c r="AA2757" s="111">
        <f>IF($D2757=AA$1,SUMIFS($H$3:$H2757,$G$3:$G2757,AA$1,$C$3:$C2757,"Sell"),0)</f>
        <v>0</v>
      </c>
      <c r="AB2757" s="111">
        <f t="shared" si="479"/>
        <v>0</v>
      </c>
      <c r="AC2757" s="111">
        <f>SUMIFS('Deductions and Deposits'!$H:$H,'Deductions and Deposits'!$G:$G,D2757,'Deductions and Deposits'!$F:$F,"&lt;="&amp;B2757)+SUMIFS($F$3:F2757,$D$3:D2757,D2757,$C$3:C2757,"Coin Deposit",$E$3:E2757,"")</f>
        <v>0</v>
      </c>
      <c r="AD2757" s="111">
        <f>SUMIFS('Deductions and Deposits'!$D:$D,'Deductions and Deposits'!$C:$C,D2757)+SUMIFS($F:$F,$D:$D,D2757,$C:$C,"Coin Deduction")</f>
        <v>0</v>
      </c>
      <c r="AE2757" s="111">
        <f>Table5[[#This Row],[Column4]]+Table5[[#This Row],[Column14]]+Table5[[#This Row],[Column19]]+Table5[[#This Row],[Column12]]</f>
        <v>0</v>
      </c>
      <c r="AF2757" s="111">
        <f>Table5[[#This Row],[Column5]]+Table5[[#This Row],[Column13]]+Table5[[#This Row],[Column21]]+Table5[[#This Row],[Column18]]</f>
        <v>0</v>
      </c>
      <c r="AG2757" s="111">
        <f t="shared" si="480"/>
        <v>0</v>
      </c>
      <c r="AH2757" s="111">
        <f t="shared" si="481"/>
        <v>0</v>
      </c>
      <c r="AI2757" s="111">
        <f>Table5[[#This Row],[Column17]]-Table5[[#This Row],[Column20]]</f>
        <v>0</v>
      </c>
      <c r="AJ2757" s="111">
        <f t="shared" si="482"/>
        <v>0</v>
      </c>
      <c r="AK2757" s="111">
        <f t="shared" si="475"/>
        <v>0</v>
      </c>
      <c r="AL2757" s="111">
        <f t="shared" si="483"/>
        <v>0</v>
      </c>
      <c r="AM2757" s="111" t="str">
        <f t="shared" si="484"/>
        <v/>
      </c>
      <c r="AN2757" s="111" t="str">
        <f t="shared" ca="1" si="485"/>
        <v/>
      </c>
    </row>
    <row r="2758" spans="1:40" ht="20.25" customHeight="1" x14ac:dyDescent="0.3">
      <c r="A2758" s="107"/>
      <c r="B2758" s="144"/>
      <c r="C2758" s="119"/>
      <c r="D2758" s="120"/>
      <c r="E2758" s="119"/>
      <c r="F2758" s="119"/>
      <c r="G2758" s="120"/>
      <c r="H2758" s="119"/>
      <c r="I2758" s="109"/>
      <c r="L2758" s="108"/>
      <c r="M2758" s="108"/>
      <c r="N2758" s="108"/>
      <c r="O2758" s="108"/>
      <c r="P2758" s="108"/>
      <c r="Q2758" s="108"/>
      <c r="R2758" s="108"/>
      <c r="S2758" s="108"/>
      <c r="T2758" s="100">
        <f t="shared" si="476"/>
        <v>0</v>
      </c>
      <c r="U2758" s="111"/>
      <c r="V2758" s="111"/>
      <c r="W2758" s="111">
        <f>SUMIFS($F$3:F2758,$D$3:D2758,D2758,$C$3:C2758,"Buy")+SUMIFS($F$3:F2758,$D$3:D2758,D2758,$C$3:C2758,"Coin Deposit",$E$3:E2758,"&lt;&gt;")</f>
        <v>0</v>
      </c>
      <c r="X2758" s="111">
        <f t="shared" si="477"/>
        <v>0</v>
      </c>
      <c r="Y2758" s="111">
        <f>IF($D2758=Y$1,SUMIFS($H$3:$H2758,$G$3:$G2758,Y$1,$C$3:$C2758,"Sell"),0)</f>
        <v>0</v>
      </c>
      <c r="Z2758" s="111">
        <f t="shared" si="478"/>
        <v>0</v>
      </c>
      <c r="AA2758" s="111">
        <f>IF($D2758=AA$1,SUMIFS($H$3:$H2758,$G$3:$G2758,AA$1,$C$3:$C2758,"Sell"),0)</f>
        <v>0</v>
      </c>
      <c r="AB2758" s="111">
        <f t="shared" si="479"/>
        <v>0</v>
      </c>
      <c r="AC2758" s="111">
        <f>SUMIFS('Deductions and Deposits'!$H:$H,'Deductions and Deposits'!$G:$G,D2758,'Deductions and Deposits'!$F:$F,"&lt;="&amp;B2758)+SUMIFS($F$3:F2758,$D$3:D2758,D2758,$C$3:C2758,"Coin Deposit",$E$3:E2758,"")</f>
        <v>0</v>
      </c>
      <c r="AD2758" s="111">
        <f>SUMIFS('Deductions and Deposits'!$D:$D,'Deductions and Deposits'!$C:$C,D2758)+SUMIFS($F:$F,$D:$D,D2758,$C:$C,"Coin Deduction")</f>
        <v>0</v>
      </c>
      <c r="AE2758" s="111">
        <f>Table5[[#This Row],[Column4]]+Table5[[#This Row],[Column14]]+Table5[[#This Row],[Column19]]+Table5[[#This Row],[Column12]]</f>
        <v>0</v>
      </c>
      <c r="AF2758" s="111">
        <f>Table5[[#This Row],[Column5]]+Table5[[#This Row],[Column13]]+Table5[[#This Row],[Column21]]+Table5[[#This Row],[Column18]]</f>
        <v>0</v>
      </c>
      <c r="AG2758" s="111">
        <f t="shared" si="480"/>
        <v>0</v>
      </c>
      <c r="AH2758" s="111">
        <f t="shared" si="481"/>
        <v>0</v>
      </c>
      <c r="AI2758" s="111">
        <f>Table5[[#This Row],[Column17]]-Table5[[#This Row],[Column20]]</f>
        <v>0</v>
      </c>
      <c r="AJ2758" s="111">
        <f t="shared" si="482"/>
        <v>0</v>
      </c>
      <c r="AK2758" s="111">
        <f t="shared" si="475"/>
        <v>0</v>
      </c>
      <c r="AL2758" s="111">
        <f t="shared" si="483"/>
        <v>0</v>
      </c>
      <c r="AM2758" s="111" t="str">
        <f t="shared" si="484"/>
        <v/>
      </c>
      <c r="AN2758" s="111" t="str">
        <f t="shared" ca="1" si="485"/>
        <v/>
      </c>
    </row>
    <row r="2759" spans="1:40" ht="20.25" customHeight="1" x14ac:dyDescent="0.3">
      <c r="A2759" s="107"/>
      <c r="B2759" s="144"/>
      <c r="C2759" s="119"/>
      <c r="D2759" s="120"/>
      <c r="E2759" s="119"/>
      <c r="F2759" s="119"/>
      <c r="G2759" s="120"/>
      <c r="H2759" s="119"/>
      <c r="I2759" s="109"/>
      <c r="L2759" s="108"/>
      <c r="M2759" s="108"/>
      <c r="N2759" s="108"/>
      <c r="O2759" s="108"/>
      <c r="P2759" s="108"/>
      <c r="Q2759" s="108"/>
      <c r="R2759" s="108"/>
      <c r="S2759" s="108"/>
      <c r="T2759" s="100">
        <f t="shared" si="476"/>
        <v>0</v>
      </c>
      <c r="U2759" s="111"/>
      <c r="V2759" s="111"/>
      <c r="W2759" s="111">
        <f>SUMIFS($F$3:F2759,$D$3:D2759,D2759,$C$3:C2759,"Buy")+SUMIFS($F$3:F2759,$D$3:D2759,D2759,$C$3:C2759,"Coin Deposit",$E$3:E2759,"&lt;&gt;")</f>
        <v>0</v>
      </c>
      <c r="X2759" s="111">
        <f t="shared" si="477"/>
        <v>0</v>
      </c>
      <c r="Y2759" s="111">
        <f>IF($D2759=Y$1,SUMIFS($H$3:$H2759,$G$3:$G2759,Y$1,$C$3:$C2759,"Sell"),0)</f>
        <v>0</v>
      </c>
      <c r="Z2759" s="111">
        <f t="shared" si="478"/>
        <v>0</v>
      </c>
      <c r="AA2759" s="111">
        <f>IF($D2759=AA$1,SUMIFS($H$3:$H2759,$G$3:$G2759,AA$1,$C$3:$C2759,"Sell"),0)</f>
        <v>0</v>
      </c>
      <c r="AB2759" s="111">
        <f t="shared" si="479"/>
        <v>0</v>
      </c>
      <c r="AC2759" s="111">
        <f>SUMIFS('Deductions and Deposits'!$H:$H,'Deductions and Deposits'!$G:$G,D2759,'Deductions and Deposits'!$F:$F,"&lt;="&amp;B2759)+SUMIFS($F$3:F2759,$D$3:D2759,D2759,$C$3:C2759,"Coin Deposit",$E$3:E2759,"")</f>
        <v>0</v>
      </c>
      <c r="AD2759" s="111">
        <f>SUMIFS('Deductions and Deposits'!$D:$D,'Deductions and Deposits'!$C:$C,D2759)+SUMIFS($F:$F,$D:$D,D2759,$C:$C,"Coin Deduction")</f>
        <v>0</v>
      </c>
      <c r="AE2759" s="111">
        <f>Table5[[#This Row],[Column4]]+Table5[[#This Row],[Column14]]+Table5[[#This Row],[Column19]]+Table5[[#This Row],[Column12]]</f>
        <v>0</v>
      </c>
      <c r="AF2759" s="111">
        <f>Table5[[#This Row],[Column5]]+Table5[[#This Row],[Column13]]+Table5[[#This Row],[Column21]]+Table5[[#This Row],[Column18]]</f>
        <v>0</v>
      </c>
      <c r="AG2759" s="111">
        <f t="shared" si="480"/>
        <v>0</v>
      </c>
      <c r="AH2759" s="111">
        <f t="shared" si="481"/>
        <v>0</v>
      </c>
      <c r="AI2759" s="111">
        <f>Table5[[#This Row],[Column17]]-Table5[[#This Row],[Column20]]</f>
        <v>0</v>
      </c>
      <c r="AJ2759" s="111">
        <f t="shared" si="482"/>
        <v>0</v>
      </c>
      <c r="AK2759" s="111">
        <f t="shared" si="475"/>
        <v>0</v>
      </c>
      <c r="AL2759" s="111">
        <f t="shared" si="483"/>
        <v>0</v>
      </c>
      <c r="AM2759" s="111" t="str">
        <f t="shared" si="484"/>
        <v/>
      </c>
      <c r="AN2759" s="111" t="str">
        <f t="shared" ca="1" si="485"/>
        <v/>
      </c>
    </row>
    <row r="2760" spans="1:40" ht="20.25" customHeight="1" x14ac:dyDescent="0.3">
      <c r="A2760" s="107"/>
      <c r="B2760" s="144"/>
      <c r="C2760" s="119"/>
      <c r="D2760" s="120"/>
      <c r="E2760" s="119"/>
      <c r="F2760" s="119"/>
      <c r="G2760" s="120"/>
      <c r="H2760" s="119"/>
      <c r="I2760" s="109"/>
      <c r="L2760" s="108"/>
      <c r="M2760" s="108"/>
      <c r="N2760" s="108"/>
      <c r="O2760" s="108"/>
      <c r="P2760" s="108"/>
      <c r="Q2760" s="108"/>
      <c r="R2760" s="108"/>
      <c r="S2760" s="108"/>
      <c r="T2760" s="100">
        <f t="shared" si="476"/>
        <v>0</v>
      </c>
      <c r="U2760" s="111"/>
      <c r="V2760" s="111"/>
      <c r="W2760" s="111">
        <f>SUMIFS($F$3:F2760,$D$3:D2760,D2760,$C$3:C2760,"Buy")+SUMIFS($F$3:F2760,$D$3:D2760,D2760,$C$3:C2760,"Coin Deposit",$E$3:E2760,"&lt;&gt;")</f>
        <v>0</v>
      </c>
      <c r="X2760" s="111">
        <f t="shared" si="477"/>
        <v>0</v>
      </c>
      <c r="Y2760" s="111">
        <f>IF($D2760=Y$1,SUMIFS($H$3:$H2760,$G$3:$G2760,Y$1,$C$3:$C2760,"Sell"),0)</f>
        <v>0</v>
      </c>
      <c r="Z2760" s="111">
        <f t="shared" si="478"/>
        <v>0</v>
      </c>
      <c r="AA2760" s="111">
        <f>IF($D2760=AA$1,SUMIFS($H$3:$H2760,$G$3:$G2760,AA$1,$C$3:$C2760,"Sell"),0)</f>
        <v>0</v>
      </c>
      <c r="AB2760" s="111">
        <f t="shared" si="479"/>
        <v>0</v>
      </c>
      <c r="AC2760" s="111">
        <f>SUMIFS('Deductions and Deposits'!$H:$H,'Deductions and Deposits'!$G:$G,D2760,'Deductions and Deposits'!$F:$F,"&lt;="&amp;B2760)+SUMIFS($F$3:F2760,$D$3:D2760,D2760,$C$3:C2760,"Coin Deposit",$E$3:E2760,"")</f>
        <v>0</v>
      </c>
      <c r="AD2760" s="111">
        <f>SUMIFS('Deductions and Deposits'!$D:$D,'Deductions and Deposits'!$C:$C,D2760)+SUMIFS($F:$F,$D:$D,D2760,$C:$C,"Coin Deduction")</f>
        <v>0</v>
      </c>
      <c r="AE2760" s="111">
        <f>Table5[[#This Row],[Column4]]+Table5[[#This Row],[Column14]]+Table5[[#This Row],[Column19]]+Table5[[#This Row],[Column12]]</f>
        <v>0</v>
      </c>
      <c r="AF2760" s="111">
        <f>Table5[[#This Row],[Column5]]+Table5[[#This Row],[Column13]]+Table5[[#This Row],[Column21]]+Table5[[#This Row],[Column18]]</f>
        <v>0</v>
      </c>
      <c r="AG2760" s="111">
        <f t="shared" si="480"/>
        <v>0</v>
      </c>
      <c r="AH2760" s="111">
        <f t="shared" si="481"/>
        <v>0</v>
      </c>
      <c r="AI2760" s="111">
        <f>Table5[[#This Row],[Column17]]-Table5[[#This Row],[Column20]]</f>
        <v>0</v>
      </c>
      <c r="AJ2760" s="111">
        <f t="shared" si="482"/>
        <v>0</v>
      </c>
      <c r="AK2760" s="111">
        <f t="shared" si="475"/>
        <v>0</v>
      </c>
      <c r="AL2760" s="111">
        <f t="shared" si="483"/>
        <v>0</v>
      </c>
      <c r="AM2760" s="111" t="str">
        <f t="shared" si="484"/>
        <v/>
      </c>
      <c r="AN2760" s="111" t="str">
        <f t="shared" ca="1" si="485"/>
        <v/>
      </c>
    </row>
    <row r="2761" spans="1:40" ht="20.25" customHeight="1" x14ac:dyDescent="0.3">
      <c r="A2761" s="107"/>
      <c r="B2761" s="144"/>
      <c r="C2761" s="119"/>
      <c r="D2761" s="120"/>
      <c r="E2761" s="119"/>
      <c r="F2761" s="119"/>
      <c r="G2761" s="120"/>
      <c r="H2761" s="119"/>
      <c r="I2761" s="109"/>
      <c r="L2761" s="108"/>
      <c r="M2761" s="108"/>
      <c r="N2761" s="108"/>
      <c r="O2761" s="108"/>
      <c r="P2761" s="108"/>
      <c r="Q2761" s="108"/>
      <c r="R2761" s="108"/>
      <c r="S2761" s="108"/>
      <c r="T2761" s="100">
        <f t="shared" si="476"/>
        <v>0</v>
      </c>
      <c r="U2761" s="111"/>
      <c r="V2761" s="111"/>
      <c r="W2761" s="111">
        <f>SUMIFS($F$3:F2761,$D$3:D2761,D2761,$C$3:C2761,"Buy")+SUMIFS($F$3:F2761,$D$3:D2761,D2761,$C$3:C2761,"Coin Deposit",$E$3:E2761,"&lt;&gt;")</f>
        <v>0</v>
      </c>
      <c r="X2761" s="111">
        <f t="shared" si="477"/>
        <v>0</v>
      </c>
      <c r="Y2761" s="111">
        <f>IF($D2761=Y$1,SUMIFS($H$3:$H2761,$G$3:$G2761,Y$1,$C$3:$C2761,"Sell"),0)</f>
        <v>0</v>
      </c>
      <c r="Z2761" s="111">
        <f t="shared" si="478"/>
        <v>0</v>
      </c>
      <c r="AA2761" s="111">
        <f>IF($D2761=AA$1,SUMIFS($H$3:$H2761,$G$3:$G2761,AA$1,$C$3:$C2761,"Sell"),0)</f>
        <v>0</v>
      </c>
      <c r="AB2761" s="111">
        <f t="shared" si="479"/>
        <v>0</v>
      </c>
      <c r="AC2761" s="111">
        <f>SUMIFS('Deductions and Deposits'!$H:$H,'Deductions and Deposits'!$G:$G,D2761,'Deductions and Deposits'!$F:$F,"&lt;="&amp;B2761)+SUMIFS($F$3:F2761,$D$3:D2761,D2761,$C$3:C2761,"Coin Deposit",$E$3:E2761,"")</f>
        <v>0</v>
      </c>
      <c r="AD2761" s="111">
        <f>SUMIFS('Deductions and Deposits'!$D:$D,'Deductions and Deposits'!$C:$C,D2761)+SUMIFS($F:$F,$D:$D,D2761,$C:$C,"Coin Deduction")</f>
        <v>0</v>
      </c>
      <c r="AE2761" s="111">
        <f>Table5[[#This Row],[Column4]]+Table5[[#This Row],[Column14]]+Table5[[#This Row],[Column19]]+Table5[[#This Row],[Column12]]</f>
        <v>0</v>
      </c>
      <c r="AF2761" s="111">
        <f>Table5[[#This Row],[Column5]]+Table5[[#This Row],[Column13]]+Table5[[#This Row],[Column21]]+Table5[[#This Row],[Column18]]</f>
        <v>0</v>
      </c>
      <c r="AG2761" s="111">
        <f t="shared" si="480"/>
        <v>0</v>
      </c>
      <c r="AH2761" s="111">
        <f t="shared" si="481"/>
        <v>0</v>
      </c>
      <c r="AI2761" s="111">
        <f>Table5[[#This Row],[Column17]]-Table5[[#This Row],[Column20]]</f>
        <v>0</v>
      </c>
      <c r="AJ2761" s="111">
        <f t="shared" si="482"/>
        <v>0</v>
      </c>
      <c r="AK2761" s="111">
        <f t="shared" si="475"/>
        <v>0</v>
      </c>
      <c r="AL2761" s="111">
        <f t="shared" si="483"/>
        <v>0</v>
      </c>
      <c r="AM2761" s="111" t="str">
        <f t="shared" si="484"/>
        <v/>
      </c>
      <c r="AN2761" s="111" t="str">
        <f t="shared" ca="1" si="485"/>
        <v/>
      </c>
    </row>
    <row r="2762" spans="1:40" ht="20.25" customHeight="1" x14ac:dyDescent="0.3">
      <c r="A2762" s="107"/>
      <c r="B2762" s="144"/>
      <c r="C2762" s="119"/>
      <c r="D2762" s="120"/>
      <c r="E2762" s="119"/>
      <c r="F2762" s="119"/>
      <c r="G2762" s="120"/>
      <c r="H2762" s="119"/>
      <c r="I2762" s="109"/>
      <c r="L2762" s="108"/>
      <c r="M2762" s="108"/>
      <c r="N2762" s="108"/>
      <c r="O2762" s="108"/>
      <c r="P2762" s="108"/>
      <c r="Q2762" s="108"/>
      <c r="R2762" s="108"/>
      <c r="S2762" s="108"/>
      <c r="T2762" s="100">
        <f t="shared" si="476"/>
        <v>0</v>
      </c>
      <c r="U2762" s="111"/>
      <c r="V2762" s="111"/>
      <c r="W2762" s="111">
        <f>SUMIFS($F$3:F2762,$D$3:D2762,D2762,$C$3:C2762,"Buy")+SUMIFS($F$3:F2762,$D$3:D2762,D2762,$C$3:C2762,"Coin Deposit",$E$3:E2762,"&lt;&gt;")</f>
        <v>0</v>
      </c>
      <c r="X2762" s="111">
        <f t="shared" si="477"/>
        <v>0</v>
      </c>
      <c r="Y2762" s="111">
        <f>IF($D2762=Y$1,SUMIFS($H$3:$H2762,$G$3:$G2762,Y$1,$C$3:$C2762,"Sell"),0)</f>
        <v>0</v>
      </c>
      <c r="Z2762" s="111">
        <f t="shared" si="478"/>
        <v>0</v>
      </c>
      <c r="AA2762" s="111">
        <f>IF($D2762=AA$1,SUMIFS($H$3:$H2762,$G$3:$G2762,AA$1,$C$3:$C2762,"Sell"),0)</f>
        <v>0</v>
      </c>
      <c r="AB2762" s="111">
        <f t="shared" si="479"/>
        <v>0</v>
      </c>
      <c r="AC2762" s="111">
        <f>SUMIFS('Deductions and Deposits'!$H:$H,'Deductions and Deposits'!$G:$G,D2762,'Deductions and Deposits'!$F:$F,"&lt;="&amp;B2762)+SUMIFS($F$3:F2762,$D$3:D2762,D2762,$C$3:C2762,"Coin Deposit",$E$3:E2762,"")</f>
        <v>0</v>
      </c>
      <c r="AD2762" s="111">
        <f>SUMIFS('Deductions and Deposits'!$D:$D,'Deductions and Deposits'!$C:$C,D2762)+SUMIFS($F:$F,$D:$D,D2762,$C:$C,"Coin Deduction")</f>
        <v>0</v>
      </c>
      <c r="AE2762" s="111">
        <f>Table5[[#This Row],[Column4]]+Table5[[#This Row],[Column14]]+Table5[[#This Row],[Column19]]+Table5[[#This Row],[Column12]]</f>
        <v>0</v>
      </c>
      <c r="AF2762" s="111">
        <f>Table5[[#This Row],[Column5]]+Table5[[#This Row],[Column13]]+Table5[[#This Row],[Column21]]+Table5[[#This Row],[Column18]]</f>
        <v>0</v>
      </c>
      <c r="AG2762" s="111">
        <f t="shared" si="480"/>
        <v>0</v>
      </c>
      <c r="AH2762" s="111">
        <f t="shared" si="481"/>
        <v>0</v>
      </c>
      <c r="AI2762" s="111">
        <f>Table5[[#This Row],[Column17]]-Table5[[#This Row],[Column20]]</f>
        <v>0</v>
      </c>
      <c r="AJ2762" s="111">
        <f t="shared" si="482"/>
        <v>0</v>
      </c>
      <c r="AK2762" s="111">
        <f t="shared" si="475"/>
        <v>0</v>
      </c>
      <c r="AL2762" s="111">
        <f t="shared" si="483"/>
        <v>0</v>
      </c>
      <c r="AM2762" s="111" t="str">
        <f t="shared" si="484"/>
        <v/>
      </c>
      <c r="AN2762" s="111" t="str">
        <f t="shared" ca="1" si="485"/>
        <v/>
      </c>
    </row>
    <row r="2763" spans="1:40" ht="20.25" customHeight="1" x14ac:dyDescent="0.3">
      <c r="A2763" s="107"/>
      <c r="B2763" s="144"/>
      <c r="C2763" s="119"/>
      <c r="D2763" s="120"/>
      <c r="E2763" s="119"/>
      <c r="F2763" s="119"/>
      <c r="G2763" s="120"/>
      <c r="H2763" s="119"/>
      <c r="I2763" s="109"/>
      <c r="L2763" s="108"/>
      <c r="M2763" s="108"/>
      <c r="N2763" s="108"/>
      <c r="O2763" s="108"/>
      <c r="P2763" s="108"/>
      <c r="Q2763" s="108"/>
      <c r="R2763" s="108"/>
      <c r="S2763" s="108"/>
      <c r="T2763" s="100">
        <f t="shared" si="476"/>
        <v>0</v>
      </c>
      <c r="U2763" s="111"/>
      <c r="V2763" s="111"/>
      <c r="W2763" s="111">
        <f>SUMIFS($F$3:F2763,$D$3:D2763,D2763,$C$3:C2763,"Buy")+SUMIFS($F$3:F2763,$D$3:D2763,D2763,$C$3:C2763,"Coin Deposit",$E$3:E2763,"&lt;&gt;")</f>
        <v>0</v>
      </c>
      <c r="X2763" s="111">
        <f t="shared" si="477"/>
        <v>0</v>
      </c>
      <c r="Y2763" s="111">
        <f>IF($D2763=Y$1,SUMIFS($H$3:$H2763,$G$3:$G2763,Y$1,$C$3:$C2763,"Sell"),0)</f>
        <v>0</v>
      </c>
      <c r="Z2763" s="111">
        <f t="shared" si="478"/>
        <v>0</v>
      </c>
      <c r="AA2763" s="111">
        <f>IF($D2763=AA$1,SUMIFS($H$3:$H2763,$G$3:$G2763,AA$1,$C$3:$C2763,"Sell"),0)</f>
        <v>0</v>
      </c>
      <c r="AB2763" s="111">
        <f t="shared" si="479"/>
        <v>0</v>
      </c>
      <c r="AC2763" s="111">
        <f>SUMIFS('Deductions and Deposits'!$H:$H,'Deductions and Deposits'!$G:$G,D2763,'Deductions and Deposits'!$F:$F,"&lt;="&amp;B2763)+SUMIFS($F$3:F2763,$D$3:D2763,D2763,$C$3:C2763,"Coin Deposit",$E$3:E2763,"")</f>
        <v>0</v>
      </c>
      <c r="AD2763" s="111">
        <f>SUMIFS('Deductions and Deposits'!$D:$D,'Deductions and Deposits'!$C:$C,D2763)+SUMIFS($F:$F,$D:$D,D2763,$C:$C,"Coin Deduction")</f>
        <v>0</v>
      </c>
      <c r="AE2763" s="111">
        <f>Table5[[#This Row],[Column4]]+Table5[[#This Row],[Column14]]+Table5[[#This Row],[Column19]]+Table5[[#This Row],[Column12]]</f>
        <v>0</v>
      </c>
      <c r="AF2763" s="111">
        <f>Table5[[#This Row],[Column5]]+Table5[[#This Row],[Column13]]+Table5[[#This Row],[Column21]]+Table5[[#This Row],[Column18]]</f>
        <v>0</v>
      </c>
      <c r="AG2763" s="111">
        <f t="shared" si="480"/>
        <v>0</v>
      </c>
      <c r="AH2763" s="111">
        <f t="shared" si="481"/>
        <v>0</v>
      </c>
      <c r="AI2763" s="111">
        <f>Table5[[#This Row],[Column17]]-Table5[[#This Row],[Column20]]</f>
        <v>0</v>
      </c>
      <c r="AJ2763" s="111">
        <f t="shared" si="482"/>
        <v>0</v>
      </c>
      <c r="AK2763" s="111">
        <f t="shared" si="475"/>
        <v>0</v>
      </c>
      <c r="AL2763" s="111">
        <f t="shared" si="483"/>
        <v>0</v>
      </c>
      <c r="AM2763" s="111" t="str">
        <f t="shared" si="484"/>
        <v/>
      </c>
      <c r="AN2763" s="111" t="str">
        <f t="shared" ca="1" si="485"/>
        <v/>
      </c>
    </row>
    <row r="2764" spans="1:40" ht="20.25" customHeight="1" x14ac:dyDescent="0.3">
      <c r="A2764" s="107"/>
      <c r="B2764" s="144"/>
      <c r="C2764" s="119"/>
      <c r="D2764" s="120"/>
      <c r="E2764" s="119"/>
      <c r="F2764" s="119"/>
      <c r="G2764" s="120"/>
      <c r="H2764" s="119"/>
      <c r="I2764" s="109"/>
      <c r="L2764" s="108"/>
      <c r="M2764" s="108"/>
      <c r="N2764" s="108"/>
      <c r="O2764" s="108"/>
      <c r="P2764" s="108"/>
      <c r="Q2764" s="108"/>
      <c r="R2764" s="108"/>
      <c r="S2764" s="108"/>
      <c r="T2764" s="100">
        <f t="shared" si="476"/>
        <v>0</v>
      </c>
      <c r="U2764" s="111"/>
      <c r="V2764" s="111"/>
      <c r="W2764" s="111">
        <f>SUMIFS($F$3:F2764,$D$3:D2764,D2764,$C$3:C2764,"Buy")+SUMIFS($F$3:F2764,$D$3:D2764,D2764,$C$3:C2764,"Coin Deposit",$E$3:E2764,"&lt;&gt;")</f>
        <v>0</v>
      </c>
      <c r="X2764" s="111">
        <f t="shared" si="477"/>
        <v>0</v>
      </c>
      <c r="Y2764" s="111">
        <f>IF($D2764=Y$1,SUMIFS($H$3:$H2764,$G$3:$G2764,Y$1,$C$3:$C2764,"Sell"),0)</f>
        <v>0</v>
      </c>
      <c r="Z2764" s="111">
        <f t="shared" si="478"/>
        <v>0</v>
      </c>
      <c r="AA2764" s="111">
        <f>IF($D2764=AA$1,SUMIFS($H$3:$H2764,$G$3:$G2764,AA$1,$C$3:$C2764,"Sell"),0)</f>
        <v>0</v>
      </c>
      <c r="AB2764" s="111">
        <f t="shared" si="479"/>
        <v>0</v>
      </c>
      <c r="AC2764" s="111">
        <f>SUMIFS('Deductions and Deposits'!$H:$H,'Deductions and Deposits'!$G:$G,D2764,'Deductions and Deposits'!$F:$F,"&lt;="&amp;B2764)+SUMIFS($F$3:F2764,$D$3:D2764,D2764,$C$3:C2764,"Coin Deposit",$E$3:E2764,"")</f>
        <v>0</v>
      </c>
      <c r="AD2764" s="111">
        <f>SUMIFS('Deductions and Deposits'!$D:$D,'Deductions and Deposits'!$C:$C,D2764)+SUMIFS($F:$F,$D:$D,D2764,$C:$C,"Coin Deduction")</f>
        <v>0</v>
      </c>
      <c r="AE2764" s="111">
        <f>Table5[[#This Row],[Column4]]+Table5[[#This Row],[Column14]]+Table5[[#This Row],[Column19]]+Table5[[#This Row],[Column12]]</f>
        <v>0</v>
      </c>
      <c r="AF2764" s="111">
        <f>Table5[[#This Row],[Column5]]+Table5[[#This Row],[Column13]]+Table5[[#This Row],[Column21]]+Table5[[#This Row],[Column18]]</f>
        <v>0</v>
      </c>
      <c r="AG2764" s="111">
        <f t="shared" si="480"/>
        <v>0</v>
      </c>
      <c r="AH2764" s="111">
        <f t="shared" si="481"/>
        <v>0</v>
      </c>
      <c r="AI2764" s="111">
        <f>Table5[[#This Row],[Column17]]-Table5[[#This Row],[Column20]]</f>
        <v>0</v>
      </c>
      <c r="AJ2764" s="111">
        <f t="shared" si="482"/>
        <v>0</v>
      </c>
      <c r="AK2764" s="111">
        <f t="shared" si="475"/>
        <v>0</v>
      </c>
      <c r="AL2764" s="111">
        <f t="shared" si="483"/>
        <v>0</v>
      </c>
      <c r="AM2764" s="111" t="str">
        <f t="shared" si="484"/>
        <v/>
      </c>
      <c r="AN2764" s="111" t="str">
        <f t="shared" ca="1" si="485"/>
        <v/>
      </c>
    </row>
    <row r="2765" spans="1:40" ht="20.25" customHeight="1" x14ac:dyDescent="0.3">
      <c r="A2765" s="107"/>
      <c r="B2765" s="144"/>
      <c r="C2765" s="119"/>
      <c r="D2765" s="120"/>
      <c r="E2765" s="119"/>
      <c r="F2765" s="119"/>
      <c r="G2765" s="120"/>
      <c r="H2765" s="119"/>
      <c r="I2765" s="109"/>
      <c r="L2765" s="108"/>
      <c r="M2765" s="108"/>
      <c r="N2765" s="108"/>
      <c r="O2765" s="108"/>
      <c r="P2765" s="108"/>
      <c r="Q2765" s="108"/>
      <c r="R2765" s="108"/>
      <c r="S2765" s="108"/>
      <c r="T2765" s="100">
        <f t="shared" si="476"/>
        <v>0</v>
      </c>
      <c r="U2765" s="111"/>
      <c r="V2765" s="111"/>
      <c r="W2765" s="111">
        <f>SUMIFS($F$3:F2765,$D$3:D2765,D2765,$C$3:C2765,"Buy")+SUMIFS($F$3:F2765,$D$3:D2765,D2765,$C$3:C2765,"Coin Deposit",$E$3:E2765,"&lt;&gt;")</f>
        <v>0</v>
      </c>
      <c r="X2765" s="111">
        <f t="shared" si="477"/>
        <v>0</v>
      </c>
      <c r="Y2765" s="111">
        <f>IF($D2765=Y$1,SUMIFS($H$3:$H2765,$G$3:$G2765,Y$1,$C$3:$C2765,"Sell"),0)</f>
        <v>0</v>
      </c>
      <c r="Z2765" s="111">
        <f t="shared" si="478"/>
        <v>0</v>
      </c>
      <c r="AA2765" s="111">
        <f>IF($D2765=AA$1,SUMIFS($H$3:$H2765,$G$3:$G2765,AA$1,$C$3:$C2765,"Sell"),0)</f>
        <v>0</v>
      </c>
      <c r="AB2765" s="111">
        <f t="shared" si="479"/>
        <v>0</v>
      </c>
      <c r="AC2765" s="111">
        <f>SUMIFS('Deductions and Deposits'!$H:$H,'Deductions and Deposits'!$G:$G,D2765,'Deductions and Deposits'!$F:$F,"&lt;="&amp;B2765)+SUMIFS($F$3:F2765,$D$3:D2765,D2765,$C$3:C2765,"Coin Deposit",$E$3:E2765,"")</f>
        <v>0</v>
      </c>
      <c r="AD2765" s="111">
        <f>SUMIFS('Deductions and Deposits'!$D:$D,'Deductions and Deposits'!$C:$C,D2765)+SUMIFS($F:$F,$D:$D,D2765,$C:$C,"Coin Deduction")</f>
        <v>0</v>
      </c>
      <c r="AE2765" s="111">
        <f>Table5[[#This Row],[Column4]]+Table5[[#This Row],[Column14]]+Table5[[#This Row],[Column19]]+Table5[[#This Row],[Column12]]</f>
        <v>0</v>
      </c>
      <c r="AF2765" s="111">
        <f>Table5[[#This Row],[Column5]]+Table5[[#This Row],[Column13]]+Table5[[#This Row],[Column21]]+Table5[[#This Row],[Column18]]</f>
        <v>0</v>
      </c>
      <c r="AG2765" s="111">
        <f t="shared" si="480"/>
        <v>0</v>
      </c>
      <c r="AH2765" s="111">
        <f t="shared" si="481"/>
        <v>0</v>
      </c>
      <c r="AI2765" s="111">
        <f>Table5[[#This Row],[Column17]]-Table5[[#This Row],[Column20]]</f>
        <v>0</v>
      </c>
      <c r="AJ2765" s="111">
        <f t="shared" si="482"/>
        <v>0</v>
      </c>
      <c r="AK2765" s="111">
        <f t="shared" si="475"/>
        <v>0</v>
      </c>
      <c r="AL2765" s="111">
        <f t="shared" si="483"/>
        <v>0</v>
      </c>
      <c r="AM2765" s="111" t="str">
        <f t="shared" si="484"/>
        <v/>
      </c>
      <c r="AN2765" s="111" t="str">
        <f t="shared" ca="1" si="485"/>
        <v/>
      </c>
    </row>
    <row r="2766" spans="1:40" ht="20.25" customHeight="1" x14ac:dyDescent="0.3">
      <c r="A2766" s="107"/>
      <c r="B2766" s="144"/>
      <c r="C2766" s="119"/>
      <c r="D2766" s="120"/>
      <c r="E2766" s="119"/>
      <c r="F2766" s="119"/>
      <c r="G2766" s="120"/>
      <c r="H2766" s="119"/>
      <c r="I2766" s="109"/>
      <c r="L2766" s="108"/>
      <c r="M2766" s="108"/>
      <c r="N2766" s="108"/>
      <c r="O2766" s="108"/>
      <c r="P2766" s="108"/>
      <c r="Q2766" s="108"/>
      <c r="R2766" s="108"/>
      <c r="S2766" s="108"/>
      <c r="T2766" s="100">
        <f t="shared" si="476"/>
        <v>0</v>
      </c>
      <c r="U2766" s="111"/>
      <c r="V2766" s="111"/>
      <c r="W2766" s="111">
        <f>SUMIFS($F$3:F2766,$D$3:D2766,D2766,$C$3:C2766,"Buy")+SUMIFS($F$3:F2766,$D$3:D2766,D2766,$C$3:C2766,"Coin Deposit",$E$3:E2766,"&lt;&gt;")</f>
        <v>0</v>
      </c>
      <c r="X2766" s="111">
        <f t="shared" si="477"/>
        <v>0</v>
      </c>
      <c r="Y2766" s="111">
        <f>IF($D2766=Y$1,SUMIFS($H$3:$H2766,$G$3:$G2766,Y$1,$C$3:$C2766,"Sell"),0)</f>
        <v>0</v>
      </c>
      <c r="Z2766" s="111">
        <f t="shared" si="478"/>
        <v>0</v>
      </c>
      <c r="AA2766" s="111">
        <f>IF($D2766=AA$1,SUMIFS($H$3:$H2766,$G$3:$G2766,AA$1,$C$3:$C2766,"Sell"),0)</f>
        <v>0</v>
      </c>
      <c r="AB2766" s="111">
        <f t="shared" si="479"/>
        <v>0</v>
      </c>
      <c r="AC2766" s="111">
        <f>SUMIFS('Deductions and Deposits'!$H:$H,'Deductions and Deposits'!$G:$G,D2766,'Deductions and Deposits'!$F:$F,"&lt;="&amp;B2766)+SUMIFS($F$3:F2766,$D$3:D2766,D2766,$C$3:C2766,"Coin Deposit",$E$3:E2766,"")</f>
        <v>0</v>
      </c>
      <c r="AD2766" s="111">
        <f>SUMIFS('Deductions and Deposits'!$D:$D,'Deductions and Deposits'!$C:$C,D2766)+SUMIFS($F:$F,$D:$D,D2766,$C:$C,"Coin Deduction")</f>
        <v>0</v>
      </c>
      <c r="AE2766" s="111">
        <f>Table5[[#This Row],[Column4]]+Table5[[#This Row],[Column14]]+Table5[[#This Row],[Column19]]+Table5[[#This Row],[Column12]]</f>
        <v>0</v>
      </c>
      <c r="AF2766" s="111">
        <f>Table5[[#This Row],[Column5]]+Table5[[#This Row],[Column13]]+Table5[[#This Row],[Column21]]+Table5[[#This Row],[Column18]]</f>
        <v>0</v>
      </c>
      <c r="AG2766" s="111">
        <f t="shared" si="480"/>
        <v>0</v>
      </c>
      <c r="AH2766" s="111">
        <f t="shared" si="481"/>
        <v>0</v>
      </c>
      <c r="AI2766" s="111">
        <f>Table5[[#This Row],[Column17]]-Table5[[#This Row],[Column20]]</f>
        <v>0</v>
      </c>
      <c r="AJ2766" s="111">
        <f t="shared" si="482"/>
        <v>0</v>
      </c>
      <c r="AK2766" s="111">
        <f t="shared" si="475"/>
        <v>0</v>
      </c>
      <c r="AL2766" s="111">
        <f t="shared" si="483"/>
        <v>0</v>
      </c>
      <c r="AM2766" s="111" t="str">
        <f t="shared" si="484"/>
        <v/>
      </c>
      <c r="AN2766" s="111" t="str">
        <f t="shared" ca="1" si="485"/>
        <v/>
      </c>
    </row>
    <row r="2767" spans="1:40" ht="20.25" customHeight="1" x14ac:dyDescent="0.3">
      <c r="A2767" s="107"/>
      <c r="B2767" s="144"/>
      <c r="C2767" s="119"/>
      <c r="D2767" s="120"/>
      <c r="E2767" s="119"/>
      <c r="F2767" s="119"/>
      <c r="G2767" s="120"/>
      <c r="H2767" s="119"/>
      <c r="I2767" s="109"/>
      <c r="L2767" s="108"/>
      <c r="M2767" s="108"/>
      <c r="N2767" s="108"/>
      <c r="O2767" s="108"/>
      <c r="P2767" s="108"/>
      <c r="Q2767" s="108"/>
      <c r="R2767" s="108"/>
      <c r="S2767" s="108"/>
      <c r="T2767" s="100">
        <f t="shared" si="476"/>
        <v>0</v>
      </c>
      <c r="U2767" s="111"/>
      <c r="V2767" s="111"/>
      <c r="W2767" s="111">
        <f>SUMIFS($F$3:F2767,$D$3:D2767,D2767,$C$3:C2767,"Buy")+SUMIFS($F$3:F2767,$D$3:D2767,D2767,$C$3:C2767,"Coin Deposit",$E$3:E2767,"&lt;&gt;")</f>
        <v>0</v>
      </c>
      <c r="X2767" s="111">
        <f t="shared" si="477"/>
        <v>0</v>
      </c>
      <c r="Y2767" s="111">
        <f>IF($D2767=Y$1,SUMIFS($H$3:$H2767,$G$3:$G2767,Y$1,$C$3:$C2767,"Sell"),0)</f>
        <v>0</v>
      </c>
      <c r="Z2767" s="111">
        <f t="shared" si="478"/>
        <v>0</v>
      </c>
      <c r="AA2767" s="111">
        <f>IF($D2767=AA$1,SUMIFS($H$3:$H2767,$G$3:$G2767,AA$1,$C$3:$C2767,"Sell"),0)</f>
        <v>0</v>
      </c>
      <c r="AB2767" s="111">
        <f t="shared" si="479"/>
        <v>0</v>
      </c>
      <c r="AC2767" s="111">
        <f>SUMIFS('Deductions and Deposits'!$H:$H,'Deductions and Deposits'!$G:$G,D2767,'Deductions and Deposits'!$F:$F,"&lt;="&amp;B2767)+SUMIFS($F$3:F2767,$D$3:D2767,D2767,$C$3:C2767,"Coin Deposit",$E$3:E2767,"")</f>
        <v>0</v>
      </c>
      <c r="AD2767" s="111">
        <f>SUMIFS('Deductions and Deposits'!$D:$D,'Deductions and Deposits'!$C:$C,D2767)+SUMIFS($F:$F,$D:$D,D2767,$C:$C,"Coin Deduction")</f>
        <v>0</v>
      </c>
      <c r="AE2767" s="111">
        <f>Table5[[#This Row],[Column4]]+Table5[[#This Row],[Column14]]+Table5[[#This Row],[Column19]]+Table5[[#This Row],[Column12]]</f>
        <v>0</v>
      </c>
      <c r="AF2767" s="111">
        <f>Table5[[#This Row],[Column5]]+Table5[[#This Row],[Column13]]+Table5[[#This Row],[Column21]]+Table5[[#This Row],[Column18]]</f>
        <v>0</v>
      </c>
      <c r="AG2767" s="111">
        <f t="shared" si="480"/>
        <v>0</v>
      </c>
      <c r="AH2767" s="111">
        <f t="shared" si="481"/>
        <v>0</v>
      </c>
      <c r="AI2767" s="111">
        <f>Table5[[#This Row],[Column17]]-Table5[[#This Row],[Column20]]</f>
        <v>0</v>
      </c>
      <c r="AJ2767" s="111">
        <f t="shared" si="482"/>
        <v>0</v>
      </c>
      <c r="AK2767" s="111">
        <f t="shared" si="475"/>
        <v>0</v>
      </c>
      <c r="AL2767" s="111">
        <f t="shared" si="483"/>
        <v>0</v>
      </c>
      <c r="AM2767" s="111" t="str">
        <f t="shared" si="484"/>
        <v/>
      </c>
      <c r="AN2767" s="111" t="str">
        <f t="shared" ca="1" si="485"/>
        <v/>
      </c>
    </row>
    <row r="2768" spans="1:40" ht="20.25" customHeight="1" x14ac:dyDescent="0.3">
      <c r="A2768" s="107"/>
      <c r="B2768" s="144"/>
      <c r="C2768" s="119"/>
      <c r="D2768" s="120"/>
      <c r="E2768" s="119"/>
      <c r="F2768" s="119"/>
      <c r="G2768" s="120"/>
      <c r="H2768" s="119"/>
      <c r="I2768" s="109"/>
      <c r="L2768" s="108"/>
      <c r="M2768" s="108"/>
      <c r="N2768" s="108"/>
      <c r="O2768" s="108"/>
      <c r="P2768" s="108"/>
      <c r="Q2768" s="108"/>
      <c r="R2768" s="108"/>
      <c r="S2768" s="108"/>
      <c r="T2768" s="100">
        <f t="shared" si="476"/>
        <v>0</v>
      </c>
      <c r="U2768" s="111"/>
      <c r="V2768" s="111"/>
      <c r="W2768" s="111">
        <f>SUMIFS($F$3:F2768,$D$3:D2768,D2768,$C$3:C2768,"Buy")+SUMIFS($F$3:F2768,$D$3:D2768,D2768,$C$3:C2768,"Coin Deposit",$E$3:E2768,"&lt;&gt;")</f>
        <v>0</v>
      </c>
      <c r="X2768" s="111">
        <f t="shared" si="477"/>
        <v>0</v>
      </c>
      <c r="Y2768" s="111">
        <f>IF($D2768=Y$1,SUMIFS($H$3:$H2768,$G$3:$G2768,Y$1,$C$3:$C2768,"Sell"),0)</f>
        <v>0</v>
      </c>
      <c r="Z2768" s="111">
        <f t="shared" si="478"/>
        <v>0</v>
      </c>
      <c r="AA2768" s="111">
        <f>IF($D2768=AA$1,SUMIFS($H$3:$H2768,$G$3:$G2768,AA$1,$C$3:$C2768,"Sell"),0)</f>
        <v>0</v>
      </c>
      <c r="AB2768" s="111">
        <f t="shared" si="479"/>
        <v>0</v>
      </c>
      <c r="AC2768" s="111">
        <f>SUMIFS('Deductions and Deposits'!$H:$H,'Deductions and Deposits'!$G:$G,D2768,'Deductions and Deposits'!$F:$F,"&lt;="&amp;B2768)+SUMIFS($F$3:F2768,$D$3:D2768,D2768,$C$3:C2768,"Coin Deposit",$E$3:E2768,"")</f>
        <v>0</v>
      </c>
      <c r="AD2768" s="111">
        <f>SUMIFS('Deductions and Deposits'!$D:$D,'Deductions and Deposits'!$C:$C,D2768)+SUMIFS($F:$F,$D:$D,D2768,$C:$C,"Coin Deduction")</f>
        <v>0</v>
      </c>
      <c r="AE2768" s="111">
        <f>Table5[[#This Row],[Column4]]+Table5[[#This Row],[Column14]]+Table5[[#This Row],[Column19]]+Table5[[#This Row],[Column12]]</f>
        <v>0</v>
      </c>
      <c r="AF2768" s="111">
        <f>Table5[[#This Row],[Column5]]+Table5[[#This Row],[Column13]]+Table5[[#This Row],[Column21]]+Table5[[#This Row],[Column18]]</f>
        <v>0</v>
      </c>
      <c r="AG2768" s="111">
        <f t="shared" si="480"/>
        <v>0</v>
      </c>
      <c r="AH2768" s="111">
        <f t="shared" si="481"/>
        <v>0</v>
      </c>
      <c r="AI2768" s="111">
        <f>Table5[[#This Row],[Column17]]-Table5[[#This Row],[Column20]]</f>
        <v>0</v>
      </c>
      <c r="AJ2768" s="111">
        <f t="shared" si="482"/>
        <v>0</v>
      </c>
      <c r="AK2768" s="111">
        <f t="shared" si="475"/>
        <v>0</v>
      </c>
      <c r="AL2768" s="111">
        <f t="shared" si="483"/>
        <v>0</v>
      </c>
      <c r="AM2768" s="111" t="str">
        <f t="shared" si="484"/>
        <v/>
      </c>
      <c r="AN2768" s="111" t="str">
        <f t="shared" ca="1" si="485"/>
        <v/>
      </c>
    </row>
    <row r="2769" spans="1:40" ht="20.25" customHeight="1" x14ac:dyDescent="0.3">
      <c r="A2769" s="107"/>
      <c r="B2769" s="144"/>
      <c r="C2769" s="119"/>
      <c r="D2769" s="120"/>
      <c r="E2769" s="119"/>
      <c r="F2769" s="119"/>
      <c r="G2769" s="120"/>
      <c r="H2769" s="119"/>
      <c r="I2769" s="109"/>
      <c r="L2769" s="108"/>
      <c r="M2769" s="108"/>
      <c r="N2769" s="108"/>
      <c r="O2769" s="108"/>
      <c r="P2769" s="108"/>
      <c r="Q2769" s="108"/>
      <c r="R2769" s="108"/>
      <c r="S2769" s="108"/>
      <c r="T2769" s="100">
        <f t="shared" si="476"/>
        <v>0</v>
      </c>
      <c r="U2769" s="111"/>
      <c r="V2769" s="111"/>
      <c r="W2769" s="111">
        <f>SUMIFS($F$3:F2769,$D$3:D2769,D2769,$C$3:C2769,"Buy")+SUMIFS($F$3:F2769,$D$3:D2769,D2769,$C$3:C2769,"Coin Deposit",$E$3:E2769,"&lt;&gt;")</f>
        <v>0</v>
      </c>
      <c r="X2769" s="111">
        <f t="shared" si="477"/>
        <v>0</v>
      </c>
      <c r="Y2769" s="111">
        <f>IF($D2769=Y$1,SUMIFS($H$3:$H2769,$G$3:$G2769,Y$1,$C$3:$C2769,"Sell"),0)</f>
        <v>0</v>
      </c>
      <c r="Z2769" s="111">
        <f t="shared" si="478"/>
        <v>0</v>
      </c>
      <c r="AA2769" s="111">
        <f>IF($D2769=AA$1,SUMIFS($H$3:$H2769,$G$3:$G2769,AA$1,$C$3:$C2769,"Sell"),0)</f>
        <v>0</v>
      </c>
      <c r="AB2769" s="111">
        <f t="shared" si="479"/>
        <v>0</v>
      </c>
      <c r="AC2769" s="111">
        <f>SUMIFS('Deductions and Deposits'!$H:$H,'Deductions and Deposits'!$G:$G,D2769,'Deductions and Deposits'!$F:$F,"&lt;="&amp;B2769)+SUMIFS($F$3:F2769,$D$3:D2769,D2769,$C$3:C2769,"Coin Deposit",$E$3:E2769,"")</f>
        <v>0</v>
      </c>
      <c r="AD2769" s="111">
        <f>SUMIFS('Deductions and Deposits'!$D:$D,'Deductions and Deposits'!$C:$C,D2769)+SUMIFS($F:$F,$D:$D,D2769,$C:$C,"Coin Deduction")</f>
        <v>0</v>
      </c>
      <c r="AE2769" s="111">
        <f>Table5[[#This Row],[Column4]]+Table5[[#This Row],[Column14]]+Table5[[#This Row],[Column19]]+Table5[[#This Row],[Column12]]</f>
        <v>0</v>
      </c>
      <c r="AF2769" s="111">
        <f>Table5[[#This Row],[Column5]]+Table5[[#This Row],[Column13]]+Table5[[#This Row],[Column21]]+Table5[[#This Row],[Column18]]</f>
        <v>0</v>
      </c>
      <c r="AG2769" s="111">
        <f t="shared" si="480"/>
        <v>0</v>
      </c>
      <c r="AH2769" s="111">
        <f t="shared" si="481"/>
        <v>0</v>
      </c>
      <c r="AI2769" s="111">
        <f>Table5[[#This Row],[Column17]]-Table5[[#This Row],[Column20]]</f>
        <v>0</v>
      </c>
      <c r="AJ2769" s="111">
        <f t="shared" si="482"/>
        <v>0</v>
      </c>
      <c r="AK2769" s="111">
        <f t="shared" si="475"/>
        <v>0</v>
      </c>
      <c r="AL2769" s="111">
        <f t="shared" si="483"/>
        <v>0</v>
      </c>
      <c r="AM2769" s="111" t="str">
        <f t="shared" si="484"/>
        <v/>
      </c>
      <c r="AN2769" s="111" t="str">
        <f t="shared" ca="1" si="485"/>
        <v/>
      </c>
    </row>
    <row r="2770" spans="1:40" ht="20.25" customHeight="1" x14ac:dyDescent="0.3">
      <c r="A2770" s="107"/>
      <c r="B2770" s="144"/>
      <c r="C2770" s="119"/>
      <c r="D2770" s="120"/>
      <c r="E2770" s="119"/>
      <c r="F2770" s="119"/>
      <c r="G2770" s="120"/>
      <c r="H2770" s="119"/>
      <c r="I2770" s="109"/>
      <c r="L2770" s="108"/>
      <c r="M2770" s="108"/>
      <c r="N2770" s="108"/>
      <c r="O2770" s="108"/>
      <c r="P2770" s="108"/>
      <c r="Q2770" s="108"/>
      <c r="R2770" s="108"/>
      <c r="S2770" s="108"/>
      <c r="T2770" s="100">
        <f t="shared" si="476"/>
        <v>0</v>
      </c>
      <c r="U2770" s="111"/>
      <c r="V2770" s="111"/>
      <c r="W2770" s="111">
        <f>SUMIFS($F$3:F2770,$D$3:D2770,D2770,$C$3:C2770,"Buy")+SUMIFS($F$3:F2770,$D$3:D2770,D2770,$C$3:C2770,"Coin Deposit",$E$3:E2770,"&lt;&gt;")</f>
        <v>0</v>
      </c>
      <c r="X2770" s="111">
        <f t="shared" si="477"/>
        <v>0</v>
      </c>
      <c r="Y2770" s="111">
        <f>IF($D2770=Y$1,SUMIFS($H$3:$H2770,$G$3:$G2770,Y$1,$C$3:$C2770,"Sell"),0)</f>
        <v>0</v>
      </c>
      <c r="Z2770" s="111">
        <f t="shared" si="478"/>
        <v>0</v>
      </c>
      <c r="AA2770" s="111">
        <f>IF($D2770=AA$1,SUMIFS($H$3:$H2770,$G$3:$G2770,AA$1,$C$3:$C2770,"Sell"),0)</f>
        <v>0</v>
      </c>
      <c r="AB2770" s="111">
        <f t="shared" si="479"/>
        <v>0</v>
      </c>
      <c r="AC2770" s="111">
        <f>SUMIFS('Deductions and Deposits'!$H:$H,'Deductions and Deposits'!$G:$G,D2770,'Deductions and Deposits'!$F:$F,"&lt;="&amp;B2770)+SUMIFS($F$3:F2770,$D$3:D2770,D2770,$C$3:C2770,"Coin Deposit",$E$3:E2770,"")</f>
        <v>0</v>
      </c>
      <c r="AD2770" s="111">
        <f>SUMIFS('Deductions and Deposits'!$D:$D,'Deductions and Deposits'!$C:$C,D2770)+SUMIFS($F:$F,$D:$D,D2770,$C:$C,"Coin Deduction")</f>
        <v>0</v>
      </c>
      <c r="AE2770" s="111">
        <f>Table5[[#This Row],[Column4]]+Table5[[#This Row],[Column14]]+Table5[[#This Row],[Column19]]+Table5[[#This Row],[Column12]]</f>
        <v>0</v>
      </c>
      <c r="AF2770" s="111">
        <f>Table5[[#This Row],[Column5]]+Table5[[#This Row],[Column13]]+Table5[[#This Row],[Column21]]+Table5[[#This Row],[Column18]]</f>
        <v>0</v>
      </c>
      <c r="AG2770" s="111">
        <f t="shared" si="480"/>
        <v>0</v>
      </c>
      <c r="AH2770" s="111">
        <f t="shared" si="481"/>
        <v>0</v>
      </c>
      <c r="AI2770" s="111">
        <f>Table5[[#This Row],[Column17]]-Table5[[#This Row],[Column20]]</f>
        <v>0</v>
      </c>
      <c r="AJ2770" s="111">
        <f t="shared" si="482"/>
        <v>0</v>
      </c>
      <c r="AK2770" s="111">
        <f t="shared" si="475"/>
        <v>0</v>
      </c>
      <c r="AL2770" s="111">
        <f t="shared" si="483"/>
        <v>0</v>
      </c>
      <c r="AM2770" s="111" t="str">
        <f t="shared" si="484"/>
        <v/>
      </c>
      <c r="AN2770" s="111" t="str">
        <f t="shared" ca="1" si="485"/>
        <v/>
      </c>
    </row>
    <row r="2771" spans="1:40" ht="20.25" customHeight="1" x14ac:dyDescent="0.3">
      <c r="A2771" s="107"/>
      <c r="B2771" s="144"/>
      <c r="C2771" s="119"/>
      <c r="D2771" s="120"/>
      <c r="E2771" s="119"/>
      <c r="F2771" s="119"/>
      <c r="G2771" s="120"/>
      <c r="H2771" s="119"/>
      <c r="I2771" s="109"/>
      <c r="L2771" s="108"/>
      <c r="M2771" s="108"/>
      <c r="N2771" s="108"/>
      <c r="O2771" s="108"/>
      <c r="P2771" s="108"/>
      <c r="Q2771" s="108"/>
      <c r="R2771" s="108"/>
      <c r="S2771" s="108"/>
      <c r="T2771" s="100">
        <f t="shared" si="476"/>
        <v>0</v>
      </c>
      <c r="U2771" s="111"/>
      <c r="V2771" s="111"/>
      <c r="W2771" s="111">
        <f>SUMIFS($F$3:F2771,$D$3:D2771,D2771,$C$3:C2771,"Buy")+SUMIFS($F$3:F2771,$D$3:D2771,D2771,$C$3:C2771,"Coin Deposit",$E$3:E2771,"&lt;&gt;")</f>
        <v>0</v>
      </c>
      <c r="X2771" s="111">
        <f t="shared" si="477"/>
        <v>0</v>
      </c>
      <c r="Y2771" s="111">
        <f>IF($D2771=Y$1,SUMIFS($H$3:$H2771,$G$3:$G2771,Y$1,$C$3:$C2771,"Sell"),0)</f>
        <v>0</v>
      </c>
      <c r="Z2771" s="111">
        <f t="shared" si="478"/>
        <v>0</v>
      </c>
      <c r="AA2771" s="111">
        <f>IF($D2771=AA$1,SUMIFS($H$3:$H2771,$G$3:$G2771,AA$1,$C$3:$C2771,"Sell"),0)</f>
        <v>0</v>
      </c>
      <c r="AB2771" s="111">
        <f t="shared" si="479"/>
        <v>0</v>
      </c>
      <c r="AC2771" s="111">
        <f>SUMIFS('Deductions and Deposits'!$H:$H,'Deductions and Deposits'!$G:$G,D2771,'Deductions and Deposits'!$F:$F,"&lt;="&amp;B2771)+SUMIFS($F$3:F2771,$D$3:D2771,D2771,$C$3:C2771,"Coin Deposit",$E$3:E2771,"")</f>
        <v>0</v>
      </c>
      <c r="AD2771" s="111">
        <f>SUMIFS('Deductions and Deposits'!$D:$D,'Deductions and Deposits'!$C:$C,D2771)+SUMIFS($F:$F,$D:$D,D2771,$C:$C,"Coin Deduction")</f>
        <v>0</v>
      </c>
      <c r="AE2771" s="111">
        <f>Table5[[#This Row],[Column4]]+Table5[[#This Row],[Column14]]+Table5[[#This Row],[Column19]]+Table5[[#This Row],[Column12]]</f>
        <v>0</v>
      </c>
      <c r="AF2771" s="111">
        <f>Table5[[#This Row],[Column5]]+Table5[[#This Row],[Column13]]+Table5[[#This Row],[Column21]]+Table5[[#This Row],[Column18]]</f>
        <v>0</v>
      </c>
      <c r="AG2771" s="111">
        <f t="shared" si="480"/>
        <v>0</v>
      </c>
      <c r="AH2771" s="111">
        <f t="shared" si="481"/>
        <v>0</v>
      </c>
      <c r="AI2771" s="111">
        <f>Table5[[#This Row],[Column17]]-Table5[[#This Row],[Column20]]</f>
        <v>0</v>
      </c>
      <c r="AJ2771" s="111">
        <f t="shared" si="482"/>
        <v>0</v>
      </c>
      <c r="AK2771" s="111">
        <f t="shared" si="475"/>
        <v>0</v>
      </c>
      <c r="AL2771" s="111">
        <f t="shared" si="483"/>
        <v>0</v>
      </c>
      <c r="AM2771" s="111" t="str">
        <f t="shared" si="484"/>
        <v/>
      </c>
      <c r="AN2771" s="111" t="str">
        <f t="shared" ca="1" si="485"/>
        <v/>
      </c>
    </row>
    <row r="2772" spans="1:40" ht="20.25" customHeight="1" x14ac:dyDescent="0.3">
      <c r="A2772" s="107"/>
      <c r="B2772" s="144"/>
      <c r="C2772" s="119"/>
      <c r="D2772" s="120"/>
      <c r="E2772" s="119"/>
      <c r="F2772" s="119"/>
      <c r="G2772" s="120"/>
      <c r="H2772" s="119"/>
      <c r="I2772" s="109"/>
      <c r="L2772" s="108"/>
      <c r="M2772" s="108"/>
      <c r="N2772" s="108"/>
      <c r="O2772" s="108"/>
      <c r="P2772" s="108"/>
      <c r="Q2772" s="108"/>
      <c r="R2772" s="108"/>
      <c r="S2772" s="108"/>
      <c r="T2772" s="100">
        <f t="shared" si="476"/>
        <v>0</v>
      </c>
      <c r="U2772" s="111"/>
      <c r="V2772" s="111"/>
      <c r="W2772" s="111">
        <f>SUMIFS($F$3:F2772,$D$3:D2772,D2772,$C$3:C2772,"Buy")+SUMIFS($F$3:F2772,$D$3:D2772,D2772,$C$3:C2772,"Coin Deposit",$E$3:E2772,"&lt;&gt;")</f>
        <v>0</v>
      </c>
      <c r="X2772" s="111">
        <f t="shared" si="477"/>
        <v>0</v>
      </c>
      <c r="Y2772" s="111">
        <f>IF($D2772=Y$1,SUMIFS($H$3:$H2772,$G$3:$G2772,Y$1,$C$3:$C2772,"Sell"),0)</f>
        <v>0</v>
      </c>
      <c r="Z2772" s="111">
        <f t="shared" si="478"/>
        <v>0</v>
      </c>
      <c r="AA2772" s="111">
        <f>IF($D2772=AA$1,SUMIFS($H$3:$H2772,$G$3:$G2772,AA$1,$C$3:$C2772,"Sell"),0)</f>
        <v>0</v>
      </c>
      <c r="AB2772" s="111">
        <f t="shared" si="479"/>
        <v>0</v>
      </c>
      <c r="AC2772" s="111">
        <f>SUMIFS('Deductions and Deposits'!$H:$H,'Deductions and Deposits'!$G:$G,D2772,'Deductions and Deposits'!$F:$F,"&lt;="&amp;B2772)+SUMIFS($F$3:F2772,$D$3:D2772,D2772,$C$3:C2772,"Coin Deposit",$E$3:E2772,"")</f>
        <v>0</v>
      </c>
      <c r="AD2772" s="111">
        <f>SUMIFS('Deductions and Deposits'!$D:$D,'Deductions and Deposits'!$C:$C,D2772)+SUMIFS($F:$F,$D:$D,D2772,$C:$C,"Coin Deduction")</f>
        <v>0</v>
      </c>
      <c r="AE2772" s="111">
        <f>Table5[[#This Row],[Column4]]+Table5[[#This Row],[Column14]]+Table5[[#This Row],[Column19]]+Table5[[#This Row],[Column12]]</f>
        <v>0</v>
      </c>
      <c r="AF2772" s="111">
        <f>Table5[[#This Row],[Column5]]+Table5[[#This Row],[Column13]]+Table5[[#This Row],[Column21]]+Table5[[#This Row],[Column18]]</f>
        <v>0</v>
      </c>
      <c r="AG2772" s="111">
        <f t="shared" si="480"/>
        <v>0</v>
      </c>
      <c r="AH2772" s="111">
        <f t="shared" si="481"/>
        <v>0</v>
      </c>
      <c r="AI2772" s="111">
        <f>Table5[[#This Row],[Column17]]-Table5[[#This Row],[Column20]]</f>
        <v>0</v>
      </c>
      <c r="AJ2772" s="111">
        <f t="shared" si="482"/>
        <v>0</v>
      </c>
      <c r="AK2772" s="111">
        <f t="shared" si="475"/>
        <v>0</v>
      </c>
      <c r="AL2772" s="111">
        <f t="shared" si="483"/>
        <v>0</v>
      </c>
      <c r="AM2772" s="111" t="str">
        <f t="shared" si="484"/>
        <v/>
      </c>
      <c r="AN2772" s="111" t="str">
        <f t="shared" ca="1" si="485"/>
        <v/>
      </c>
    </row>
    <row r="2773" spans="1:40" ht="20.25" customHeight="1" x14ac:dyDescent="0.3">
      <c r="A2773" s="107"/>
      <c r="B2773" s="144"/>
      <c r="C2773" s="119"/>
      <c r="D2773" s="120"/>
      <c r="E2773" s="119"/>
      <c r="F2773" s="119"/>
      <c r="G2773" s="120"/>
      <c r="H2773" s="119"/>
      <c r="I2773" s="109"/>
      <c r="L2773" s="108"/>
      <c r="M2773" s="108"/>
      <c r="N2773" s="108"/>
      <c r="O2773" s="108"/>
      <c r="P2773" s="108"/>
      <c r="Q2773" s="108"/>
      <c r="R2773" s="108"/>
      <c r="S2773" s="108"/>
      <c r="T2773" s="100">
        <f t="shared" si="476"/>
        <v>0</v>
      </c>
      <c r="U2773" s="111"/>
      <c r="V2773" s="111"/>
      <c r="W2773" s="111">
        <f>SUMIFS($F$3:F2773,$D$3:D2773,D2773,$C$3:C2773,"Buy")+SUMIFS($F$3:F2773,$D$3:D2773,D2773,$C$3:C2773,"Coin Deposit",$E$3:E2773,"&lt;&gt;")</f>
        <v>0</v>
      </c>
      <c r="X2773" s="111">
        <f t="shared" si="477"/>
        <v>0</v>
      </c>
      <c r="Y2773" s="111">
        <f>IF($D2773=Y$1,SUMIFS($H$3:$H2773,$G$3:$G2773,Y$1,$C$3:$C2773,"Sell"),0)</f>
        <v>0</v>
      </c>
      <c r="Z2773" s="111">
        <f t="shared" si="478"/>
        <v>0</v>
      </c>
      <c r="AA2773" s="111">
        <f>IF($D2773=AA$1,SUMIFS($H$3:$H2773,$G$3:$G2773,AA$1,$C$3:$C2773,"Sell"),0)</f>
        <v>0</v>
      </c>
      <c r="AB2773" s="111">
        <f t="shared" si="479"/>
        <v>0</v>
      </c>
      <c r="AC2773" s="111">
        <f>SUMIFS('Deductions and Deposits'!$H:$H,'Deductions and Deposits'!$G:$G,D2773,'Deductions and Deposits'!$F:$F,"&lt;="&amp;B2773)+SUMIFS($F$3:F2773,$D$3:D2773,D2773,$C$3:C2773,"Coin Deposit",$E$3:E2773,"")</f>
        <v>0</v>
      </c>
      <c r="AD2773" s="111">
        <f>SUMIFS('Deductions and Deposits'!$D:$D,'Deductions and Deposits'!$C:$C,D2773)+SUMIFS($F:$F,$D:$D,D2773,$C:$C,"Coin Deduction")</f>
        <v>0</v>
      </c>
      <c r="AE2773" s="111">
        <f>Table5[[#This Row],[Column4]]+Table5[[#This Row],[Column14]]+Table5[[#This Row],[Column19]]+Table5[[#This Row],[Column12]]</f>
        <v>0</v>
      </c>
      <c r="AF2773" s="111">
        <f>Table5[[#This Row],[Column5]]+Table5[[#This Row],[Column13]]+Table5[[#This Row],[Column21]]+Table5[[#This Row],[Column18]]</f>
        <v>0</v>
      </c>
      <c r="AG2773" s="111">
        <f t="shared" si="480"/>
        <v>0</v>
      </c>
      <c r="AH2773" s="111">
        <f t="shared" si="481"/>
        <v>0</v>
      </c>
      <c r="AI2773" s="111">
        <f>Table5[[#This Row],[Column17]]-Table5[[#This Row],[Column20]]</f>
        <v>0</v>
      </c>
      <c r="AJ2773" s="111">
        <f t="shared" si="482"/>
        <v>0</v>
      </c>
      <c r="AK2773" s="111">
        <f t="shared" si="475"/>
        <v>0</v>
      </c>
      <c r="AL2773" s="111">
        <f t="shared" si="483"/>
        <v>0</v>
      </c>
      <c r="AM2773" s="111" t="str">
        <f t="shared" si="484"/>
        <v/>
      </c>
      <c r="AN2773" s="111" t="str">
        <f t="shared" ca="1" si="485"/>
        <v/>
      </c>
    </row>
    <row r="2774" spans="1:40" ht="20.25" customHeight="1" x14ac:dyDescent="0.3">
      <c r="A2774" s="107"/>
      <c r="B2774" s="144"/>
      <c r="C2774" s="119"/>
      <c r="D2774" s="120"/>
      <c r="E2774" s="119"/>
      <c r="F2774" s="119"/>
      <c r="G2774" s="120"/>
      <c r="H2774" s="119"/>
      <c r="I2774" s="109"/>
      <c r="L2774" s="108"/>
      <c r="M2774" s="108"/>
      <c r="N2774" s="108"/>
      <c r="O2774" s="108"/>
      <c r="P2774" s="108"/>
      <c r="Q2774" s="108"/>
      <c r="R2774" s="108"/>
      <c r="S2774" s="108"/>
      <c r="T2774" s="100">
        <f t="shared" si="476"/>
        <v>0</v>
      </c>
      <c r="U2774" s="111"/>
      <c r="V2774" s="111"/>
      <c r="W2774" s="111">
        <f>SUMIFS($F$3:F2774,$D$3:D2774,D2774,$C$3:C2774,"Buy")+SUMIFS($F$3:F2774,$D$3:D2774,D2774,$C$3:C2774,"Coin Deposit",$E$3:E2774,"&lt;&gt;")</f>
        <v>0</v>
      </c>
      <c r="X2774" s="111">
        <f t="shared" si="477"/>
        <v>0</v>
      </c>
      <c r="Y2774" s="111">
        <f>IF($D2774=Y$1,SUMIFS($H$3:$H2774,$G$3:$G2774,Y$1,$C$3:$C2774,"Sell"),0)</f>
        <v>0</v>
      </c>
      <c r="Z2774" s="111">
        <f t="shared" si="478"/>
        <v>0</v>
      </c>
      <c r="AA2774" s="111">
        <f>IF($D2774=AA$1,SUMIFS($H$3:$H2774,$G$3:$G2774,AA$1,$C$3:$C2774,"Sell"),0)</f>
        <v>0</v>
      </c>
      <c r="AB2774" s="111">
        <f t="shared" si="479"/>
        <v>0</v>
      </c>
      <c r="AC2774" s="111">
        <f>SUMIFS('Deductions and Deposits'!$H:$H,'Deductions and Deposits'!$G:$G,D2774,'Deductions and Deposits'!$F:$F,"&lt;="&amp;B2774)+SUMIFS($F$3:F2774,$D$3:D2774,D2774,$C$3:C2774,"Coin Deposit",$E$3:E2774,"")</f>
        <v>0</v>
      </c>
      <c r="AD2774" s="111">
        <f>SUMIFS('Deductions and Deposits'!$D:$D,'Deductions and Deposits'!$C:$C,D2774)+SUMIFS($F:$F,$D:$D,D2774,$C:$C,"Coin Deduction")</f>
        <v>0</v>
      </c>
      <c r="AE2774" s="111">
        <f>Table5[[#This Row],[Column4]]+Table5[[#This Row],[Column14]]+Table5[[#This Row],[Column19]]+Table5[[#This Row],[Column12]]</f>
        <v>0</v>
      </c>
      <c r="AF2774" s="111">
        <f>Table5[[#This Row],[Column5]]+Table5[[#This Row],[Column13]]+Table5[[#This Row],[Column21]]+Table5[[#This Row],[Column18]]</f>
        <v>0</v>
      </c>
      <c r="AG2774" s="111">
        <f t="shared" si="480"/>
        <v>0</v>
      </c>
      <c r="AH2774" s="111">
        <f t="shared" si="481"/>
        <v>0</v>
      </c>
      <c r="AI2774" s="111">
        <f>Table5[[#This Row],[Column17]]-Table5[[#This Row],[Column20]]</f>
        <v>0</v>
      </c>
      <c r="AJ2774" s="111">
        <f t="shared" si="482"/>
        <v>0</v>
      </c>
      <c r="AK2774" s="111">
        <f t="shared" si="475"/>
        <v>0</v>
      </c>
      <c r="AL2774" s="111">
        <f t="shared" si="483"/>
        <v>0</v>
      </c>
      <c r="AM2774" s="111" t="str">
        <f t="shared" si="484"/>
        <v/>
      </c>
      <c r="AN2774" s="111" t="str">
        <f t="shared" ca="1" si="485"/>
        <v/>
      </c>
    </row>
    <row r="2775" spans="1:40" ht="20.25" customHeight="1" x14ac:dyDescent="0.3">
      <c r="A2775" s="107"/>
      <c r="B2775" s="144"/>
      <c r="C2775" s="119"/>
      <c r="D2775" s="120"/>
      <c r="E2775" s="119"/>
      <c r="F2775" s="119"/>
      <c r="G2775" s="120"/>
      <c r="H2775" s="119"/>
      <c r="I2775" s="109"/>
      <c r="L2775" s="108"/>
      <c r="M2775" s="108"/>
      <c r="N2775" s="108"/>
      <c r="O2775" s="108"/>
      <c r="P2775" s="108"/>
      <c r="Q2775" s="108"/>
      <c r="R2775" s="108"/>
      <c r="S2775" s="108"/>
      <c r="T2775" s="100">
        <f t="shared" si="476"/>
        <v>0</v>
      </c>
      <c r="U2775" s="111"/>
      <c r="V2775" s="111"/>
      <c r="W2775" s="111">
        <f>SUMIFS($F$3:F2775,$D$3:D2775,D2775,$C$3:C2775,"Buy")+SUMIFS($F$3:F2775,$D$3:D2775,D2775,$C$3:C2775,"Coin Deposit",$E$3:E2775,"&lt;&gt;")</f>
        <v>0</v>
      </c>
      <c r="X2775" s="111">
        <f t="shared" si="477"/>
        <v>0</v>
      </c>
      <c r="Y2775" s="111">
        <f>IF($D2775=Y$1,SUMIFS($H$3:$H2775,$G$3:$G2775,Y$1,$C$3:$C2775,"Sell"),0)</f>
        <v>0</v>
      </c>
      <c r="Z2775" s="111">
        <f t="shared" si="478"/>
        <v>0</v>
      </c>
      <c r="AA2775" s="111">
        <f>IF($D2775=AA$1,SUMIFS($H$3:$H2775,$G$3:$G2775,AA$1,$C$3:$C2775,"Sell"),0)</f>
        <v>0</v>
      </c>
      <c r="AB2775" s="111">
        <f t="shared" si="479"/>
        <v>0</v>
      </c>
      <c r="AC2775" s="111">
        <f>SUMIFS('Deductions and Deposits'!$H:$H,'Deductions and Deposits'!$G:$G,D2775,'Deductions and Deposits'!$F:$F,"&lt;="&amp;B2775)+SUMIFS($F$3:F2775,$D$3:D2775,D2775,$C$3:C2775,"Coin Deposit",$E$3:E2775,"")</f>
        <v>0</v>
      </c>
      <c r="AD2775" s="111">
        <f>SUMIFS('Deductions and Deposits'!$D:$D,'Deductions and Deposits'!$C:$C,D2775)+SUMIFS($F:$F,$D:$D,D2775,$C:$C,"Coin Deduction")</f>
        <v>0</v>
      </c>
      <c r="AE2775" s="111">
        <f>Table5[[#This Row],[Column4]]+Table5[[#This Row],[Column14]]+Table5[[#This Row],[Column19]]+Table5[[#This Row],[Column12]]</f>
        <v>0</v>
      </c>
      <c r="AF2775" s="111">
        <f>Table5[[#This Row],[Column5]]+Table5[[#This Row],[Column13]]+Table5[[#This Row],[Column21]]+Table5[[#This Row],[Column18]]</f>
        <v>0</v>
      </c>
      <c r="AG2775" s="111">
        <f t="shared" si="480"/>
        <v>0</v>
      </c>
      <c r="AH2775" s="111">
        <f t="shared" si="481"/>
        <v>0</v>
      </c>
      <c r="AI2775" s="111">
        <f>Table5[[#This Row],[Column17]]-Table5[[#This Row],[Column20]]</f>
        <v>0</v>
      </c>
      <c r="AJ2775" s="111">
        <f t="shared" si="482"/>
        <v>0</v>
      </c>
      <c r="AK2775" s="111">
        <f t="shared" si="475"/>
        <v>0</v>
      </c>
      <c r="AL2775" s="111">
        <f t="shared" si="483"/>
        <v>0</v>
      </c>
      <c r="AM2775" s="111" t="str">
        <f t="shared" si="484"/>
        <v/>
      </c>
      <c r="AN2775" s="111" t="str">
        <f t="shared" ca="1" si="485"/>
        <v/>
      </c>
    </row>
    <row r="2776" spans="1:40" ht="20.25" customHeight="1" x14ac:dyDescent="0.3">
      <c r="A2776" s="107"/>
      <c r="B2776" s="144"/>
      <c r="C2776" s="119"/>
      <c r="D2776" s="120"/>
      <c r="E2776" s="119"/>
      <c r="F2776" s="119"/>
      <c r="G2776" s="120"/>
      <c r="H2776" s="119"/>
      <c r="I2776" s="109"/>
      <c r="L2776" s="108"/>
      <c r="M2776" s="108"/>
      <c r="N2776" s="108"/>
      <c r="O2776" s="108"/>
      <c r="P2776" s="108"/>
      <c r="Q2776" s="108"/>
      <c r="R2776" s="108"/>
      <c r="S2776" s="108"/>
      <c r="T2776" s="100">
        <f t="shared" si="476"/>
        <v>0</v>
      </c>
      <c r="U2776" s="111"/>
      <c r="V2776" s="111"/>
      <c r="W2776" s="111">
        <f>SUMIFS($F$3:F2776,$D$3:D2776,D2776,$C$3:C2776,"Buy")+SUMIFS($F$3:F2776,$D$3:D2776,D2776,$C$3:C2776,"Coin Deposit",$E$3:E2776,"&lt;&gt;")</f>
        <v>0</v>
      </c>
      <c r="X2776" s="111">
        <f t="shared" si="477"/>
        <v>0</v>
      </c>
      <c r="Y2776" s="111">
        <f>IF($D2776=Y$1,SUMIFS($H$3:$H2776,$G$3:$G2776,Y$1,$C$3:$C2776,"Sell"),0)</f>
        <v>0</v>
      </c>
      <c r="Z2776" s="111">
        <f t="shared" si="478"/>
        <v>0</v>
      </c>
      <c r="AA2776" s="111">
        <f>IF($D2776=AA$1,SUMIFS($H$3:$H2776,$G$3:$G2776,AA$1,$C$3:$C2776,"Sell"),0)</f>
        <v>0</v>
      </c>
      <c r="AB2776" s="111">
        <f t="shared" si="479"/>
        <v>0</v>
      </c>
      <c r="AC2776" s="111">
        <f>SUMIFS('Deductions and Deposits'!$H:$H,'Deductions and Deposits'!$G:$G,D2776,'Deductions and Deposits'!$F:$F,"&lt;="&amp;B2776)+SUMIFS($F$3:F2776,$D$3:D2776,D2776,$C$3:C2776,"Coin Deposit",$E$3:E2776,"")</f>
        <v>0</v>
      </c>
      <c r="AD2776" s="111">
        <f>SUMIFS('Deductions and Deposits'!$D:$D,'Deductions and Deposits'!$C:$C,D2776)+SUMIFS($F:$F,$D:$D,D2776,$C:$C,"Coin Deduction")</f>
        <v>0</v>
      </c>
      <c r="AE2776" s="111">
        <f>Table5[[#This Row],[Column4]]+Table5[[#This Row],[Column14]]+Table5[[#This Row],[Column19]]+Table5[[#This Row],[Column12]]</f>
        <v>0</v>
      </c>
      <c r="AF2776" s="111">
        <f>Table5[[#This Row],[Column5]]+Table5[[#This Row],[Column13]]+Table5[[#This Row],[Column21]]+Table5[[#This Row],[Column18]]</f>
        <v>0</v>
      </c>
      <c r="AG2776" s="111">
        <f t="shared" si="480"/>
        <v>0</v>
      </c>
      <c r="AH2776" s="111">
        <f t="shared" si="481"/>
        <v>0</v>
      </c>
      <c r="AI2776" s="111">
        <f>Table5[[#This Row],[Column17]]-Table5[[#This Row],[Column20]]</f>
        <v>0</v>
      </c>
      <c r="AJ2776" s="111">
        <f t="shared" si="482"/>
        <v>0</v>
      </c>
      <c r="AK2776" s="111">
        <f t="shared" si="475"/>
        <v>0</v>
      </c>
      <c r="AL2776" s="111">
        <f t="shared" si="483"/>
        <v>0</v>
      </c>
      <c r="AM2776" s="111" t="str">
        <f t="shared" si="484"/>
        <v/>
      </c>
      <c r="AN2776" s="111" t="str">
        <f t="shared" ca="1" si="485"/>
        <v/>
      </c>
    </row>
    <row r="2777" spans="1:40" ht="20.25" customHeight="1" x14ac:dyDescent="0.3">
      <c r="A2777" s="107"/>
      <c r="B2777" s="144"/>
      <c r="C2777" s="119"/>
      <c r="D2777" s="120"/>
      <c r="E2777" s="119"/>
      <c r="F2777" s="119"/>
      <c r="G2777" s="120"/>
      <c r="H2777" s="119"/>
      <c r="I2777" s="109"/>
      <c r="L2777" s="108"/>
      <c r="M2777" s="108"/>
      <c r="N2777" s="108"/>
      <c r="O2777" s="108"/>
      <c r="P2777" s="108"/>
      <c r="Q2777" s="108"/>
      <c r="R2777" s="108"/>
      <c r="S2777" s="108"/>
      <c r="T2777" s="100">
        <f t="shared" si="476"/>
        <v>0</v>
      </c>
      <c r="U2777" s="111"/>
      <c r="V2777" s="111"/>
      <c r="W2777" s="111">
        <f>SUMIFS($F$3:F2777,$D$3:D2777,D2777,$C$3:C2777,"Buy")+SUMIFS($F$3:F2777,$D$3:D2777,D2777,$C$3:C2777,"Coin Deposit",$E$3:E2777,"&lt;&gt;")</f>
        <v>0</v>
      </c>
      <c r="X2777" s="111">
        <f t="shared" si="477"/>
        <v>0</v>
      </c>
      <c r="Y2777" s="111">
        <f>IF($D2777=Y$1,SUMIFS($H$3:$H2777,$G$3:$G2777,Y$1,$C$3:$C2777,"Sell"),0)</f>
        <v>0</v>
      </c>
      <c r="Z2777" s="111">
        <f t="shared" si="478"/>
        <v>0</v>
      </c>
      <c r="AA2777" s="111">
        <f>IF($D2777=AA$1,SUMIFS($H$3:$H2777,$G$3:$G2777,AA$1,$C$3:$C2777,"Sell"),0)</f>
        <v>0</v>
      </c>
      <c r="AB2777" s="111">
        <f t="shared" si="479"/>
        <v>0</v>
      </c>
      <c r="AC2777" s="111">
        <f>SUMIFS('Deductions and Deposits'!$H:$H,'Deductions and Deposits'!$G:$G,D2777,'Deductions and Deposits'!$F:$F,"&lt;="&amp;B2777)+SUMIFS($F$3:F2777,$D$3:D2777,D2777,$C$3:C2777,"Coin Deposit",$E$3:E2777,"")</f>
        <v>0</v>
      </c>
      <c r="AD2777" s="111">
        <f>SUMIFS('Deductions and Deposits'!$D:$D,'Deductions and Deposits'!$C:$C,D2777)+SUMIFS($F:$F,$D:$D,D2777,$C:$C,"Coin Deduction")</f>
        <v>0</v>
      </c>
      <c r="AE2777" s="111">
        <f>Table5[[#This Row],[Column4]]+Table5[[#This Row],[Column14]]+Table5[[#This Row],[Column19]]+Table5[[#This Row],[Column12]]</f>
        <v>0</v>
      </c>
      <c r="AF2777" s="111">
        <f>Table5[[#This Row],[Column5]]+Table5[[#This Row],[Column13]]+Table5[[#This Row],[Column21]]+Table5[[#This Row],[Column18]]</f>
        <v>0</v>
      </c>
      <c r="AG2777" s="111">
        <f t="shared" si="480"/>
        <v>0</v>
      </c>
      <c r="AH2777" s="111">
        <f t="shared" si="481"/>
        <v>0</v>
      </c>
      <c r="AI2777" s="111">
        <f>Table5[[#This Row],[Column17]]-Table5[[#This Row],[Column20]]</f>
        <v>0</v>
      </c>
      <c r="AJ2777" s="111">
        <f t="shared" si="482"/>
        <v>0</v>
      </c>
      <c r="AK2777" s="111">
        <f t="shared" si="475"/>
        <v>0</v>
      </c>
      <c r="AL2777" s="111">
        <f t="shared" si="483"/>
        <v>0</v>
      </c>
      <c r="AM2777" s="111" t="str">
        <f t="shared" si="484"/>
        <v/>
      </c>
      <c r="AN2777" s="111" t="str">
        <f t="shared" ca="1" si="485"/>
        <v/>
      </c>
    </row>
    <row r="2778" spans="1:40" ht="20.25" customHeight="1" x14ac:dyDescent="0.3">
      <c r="A2778" s="107"/>
      <c r="B2778" s="144"/>
      <c r="C2778" s="119"/>
      <c r="D2778" s="120"/>
      <c r="E2778" s="119"/>
      <c r="F2778" s="119"/>
      <c r="G2778" s="120"/>
      <c r="H2778" s="119"/>
      <c r="I2778" s="109"/>
      <c r="L2778" s="108"/>
      <c r="M2778" s="108"/>
      <c r="N2778" s="108"/>
      <c r="O2778" s="108"/>
      <c r="P2778" s="108"/>
      <c r="Q2778" s="108"/>
      <c r="R2778" s="108"/>
      <c r="S2778" s="108"/>
      <c r="T2778" s="100">
        <f t="shared" si="476"/>
        <v>0</v>
      </c>
      <c r="U2778" s="111"/>
      <c r="V2778" s="111"/>
      <c r="W2778" s="111">
        <f>SUMIFS($F$3:F2778,$D$3:D2778,D2778,$C$3:C2778,"Buy")+SUMIFS($F$3:F2778,$D$3:D2778,D2778,$C$3:C2778,"Coin Deposit",$E$3:E2778,"&lt;&gt;")</f>
        <v>0</v>
      </c>
      <c r="X2778" s="111">
        <f t="shared" si="477"/>
        <v>0</v>
      </c>
      <c r="Y2778" s="111">
        <f>IF($D2778=Y$1,SUMIFS($H$3:$H2778,$G$3:$G2778,Y$1,$C$3:$C2778,"Sell"),0)</f>
        <v>0</v>
      </c>
      <c r="Z2778" s="111">
        <f t="shared" si="478"/>
        <v>0</v>
      </c>
      <c r="AA2778" s="111">
        <f>IF($D2778=AA$1,SUMIFS($H$3:$H2778,$G$3:$G2778,AA$1,$C$3:$C2778,"Sell"),0)</f>
        <v>0</v>
      </c>
      <c r="AB2778" s="111">
        <f t="shared" si="479"/>
        <v>0</v>
      </c>
      <c r="AC2778" s="111">
        <f>SUMIFS('Deductions and Deposits'!$H:$H,'Deductions and Deposits'!$G:$G,D2778,'Deductions and Deposits'!$F:$F,"&lt;="&amp;B2778)+SUMIFS($F$3:F2778,$D$3:D2778,D2778,$C$3:C2778,"Coin Deposit",$E$3:E2778,"")</f>
        <v>0</v>
      </c>
      <c r="AD2778" s="111">
        <f>SUMIFS('Deductions and Deposits'!$D:$D,'Deductions and Deposits'!$C:$C,D2778)+SUMIFS($F:$F,$D:$D,D2778,$C:$C,"Coin Deduction")</f>
        <v>0</v>
      </c>
      <c r="AE2778" s="111">
        <f>Table5[[#This Row],[Column4]]+Table5[[#This Row],[Column14]]+Table5[[#This Row],[Column19]]+Table5[[#This Row],[Column12]]</f>
        <v>0</v>
      </c>
      <c r="AF2778" s="111">
        <f>Table5[[#This Row],[Column5]]+Table5[[#This Row],[Column13]]+Table5[[#This Row],[Column21]]+Table5[[#This Row],[Column18]]</f>
        <v>0</v>
      </c>
      <c r="AG2778" s="111">
        <f t="shared" si="480"/>
        <v>0</v>
      </c>
      <c r="AH2778" s="111">
        <f t="shared" si="481"/>
        <v>0</v>
      </c>
      <c r="AI2778" s="111">
        <f>Table5[[#This Row],[Column17]]-Table5[[#This Row],[Column20]]</f>
        <v>0</v>
      </c>
      <c r="AJ2778" s="111">
        <f t="shared" si="482"/>
        <v>0</v>
      </c>
      <c r="AK2778" s="111">
        <f t="shared" si="475"/>
        <v>0</v>
      </c>
      <c r="AL2778" s="111">
        <f t="shared" si="483"/>
        <v>0</v>
      </c>
      <c r="AM2778" s="111" t="str">
        <f t="shared" si="484"/>
        <v/>
      </c>
      <c r="AN2778" s="111" t="str">
        <f t="shared" ca="1" si="485"/>
        <v/>
      </c>
    </row>
    <row r="2779" spans="1:40" ht="20.25" customHeight="1" x14ac:dyDescent="0.3">
      <c r="A2779" s="107"/>
      <c r="B2779" s="144"/>
      <c r="C2779" s="119"/>
      <c r="D2779" s="120"/>
      <c r="E2779" s="119"/>
      <c r="F2779" s="119"/>
      <c r="G2779" s="120"/>
      <c r="H2779" s="119"/>
      <c r="I2779" s="109"/>
      <c r="L2779" s="108"/>
      <c r="M2779" s="108"/>
      <c r="N2779" s="108"/>
      <c r="O2779" s="108"/>
      <c r="P2779" s="108"/>
      <c r="Q2779" s="108"/>
      <c r="R2779" s="108"/>
      <c r="S2779" s="108"/>
      <c r="T2779" s="100">
        <f t="shared" si="476"/>
        <v>0</v>
      </c>
      <c r="U2779" s="111"/>
      <c r="V2779" s="111"/>
      <c r="W2779" s="111">
        <f>SUMIFS($F$3:F2779,$D$3:D2779,D2779,$C$3:C2779,"Buy")+SUMIFS($F$3:F2779,$D$3:D2779,D2779,$C$3:C2779,"Coin Deposit",$E$3:E2779,"&lt;&gt;")</f>
        <v>0</v>
      </c>
      <c r="X2779" s="111">
        <f t="shared" si="477"/>
        <v>0</v>
      </c>
      <c r="Y2779" s="111">
        <f>IF($D2779=Y$1,SUMIFS($H$3:$H2779,$G$3:$G2779,Y$1,$C$3:$C2779,"Sell"),0)</f>
        <v>0</v>
      </c>
      <c r="Z2779" s="111">
        <f t="shared" si="478"/>
        <v>0</v>
      </c>
      <c r="AA2779" s="111">
        <f>IF($D2779=AA$1,SUMIFS($H$3:$H2779,$G$3:$G2779,AA$1,$C$3:$C2779,"Sell"),0)</f>
        <v>0</v>
      </c>
      <c r="AB2779" s="111">
        <f t="shared" si="479"/>
        <v>0</v>
      </c>
      <c r="AC2779" s="111">
        <f>SUMIFS('Deductions and Deposits'!$H:$H,'Deductions and Deposits'!$G:$G,D2779,'Deductions and Deposits'!$F:$F,"&lt;="&amp;B2779)+SUMIFS($F$3:F2779,$D$3:D2779,D2779,$C$3:C2779,"Coin Deposit",$E$3:E2779,"")</f>
        <v>0</v>
      </c>
      <c r="AD2779" s="111">
        <f>SUMIFS('Deductions and Deposits'!$D:$D,'Deductions and Deposits'!$C:$C,D2779)+SUMIFS($F:$F,$D:$D,D2779,$C:$C,"Coin Deduction")</f>
        <v>0</v>
      </c>
      <c r="AE2779" s="111">
        <f>Table5[[#This Row],[Column4]]+Table5[[#This Row],[Column14]]+Table5[[#This Row],[Column19]]+Table5[[#This Row],[Column12]]</f>
        <v>0</v>
      </c>
      <c r="AF2779" s="111">
        <f>Table5[[#This Row],[Column5]]+Table5[[#This Row],[Column13]]+Table5[[#This Row],[Column21]]+Table5[[#This Row],[Column18]]</f>
        <v>0</v>
      </c>
      <c r="AG2779" s="111">
        <f t="shared" si="480"/>
        <v>0</v>
      </c>
      <c r="AH2779" s="111">
        <f t="shared" si="481"/>
        <v>0</v>
      </c>
      <c r="AI2779" s="111">
        <f>Table5[[#This Row],[Column17]]-Table5[[#This Row],[Column20]]</f>
        <v>0</v>
      </c>
      <c r="AJ2779" s="111">
        <f t="shared" si="482"/>
        <v>0</v>
      </c>
      <c r="AK2779" s="111">
        <f t="shared" si="475"/>
        <v>0</v>
      </c>
      <c r="AL2779" s="111">
        <f t="shared" si="483"/>
        <v>0</v>
      </c>
      <c r="AM2779" s="111" t="str">
        <f t="shared" si="484"/>
        <v/>
      </c>
      <c r="AN2779" s="111" t="str">
        <f t="shared" ca="1" si="485"/>
        <v/>
      </c>
    </row>
    <row r="2780" spans="1:40" ht="20.25" customHeight="1" x14ac:dyDescent="0.3">
      <c r="A2780" s="107"/>
      <c r="B2780" s="144"/>
      <c r="C2780" s="119"/>
      <c r="D2780" s="120"/>
      <c r="E2780" s="119"/>
      <c r="F2780" s="119"/>
      <c r="G2780" s="120"/>
      <c r="H2780" s="119"/>
      <c r="I2780" s="109"/>
      <c r="L2780" s="108"/>
      <c r="M2780" s="108"/>
      <c r="N2780" s="108"/>
      <c r="O2780" s="108"/>
      <c r="P2780" s="108"/>
      <c r="Q2780" s="108"/>
      <c r="R2780" s="108"/>
      <c r="S2780" s="108"/>
      <c r="T2780" s="100">
        <f t="shared" si="476"/>
        <v>0</v>
      </c>
      <c r="U2780" s="111"/>
      <c r="V2780" s="111"/>
      <c r="W2780" s="111">
        <f>SUMIFS($F$3:F2780,$D$3:D2780,D2780,$C$3:C2780,"Buy")+SUMIFS($F$3:F2780,$D$3:D2780,D2780,$C$3:C2780,"Coin Deposit",$E$3:E2780,"&lt;&gt;")</f>
        <v>0</v>
      </c>
      <c r="X2780" s="111">
        <f t="shared" si="477"/>
        <v>0</v>
      </c>
      <c r="Y2780" s="111">
        <f>IF($D2780=Y$1,SUMIFS($H$3:$H2780,$G$3:$G2780,Y$1,$C$3:$C2780,"Sell"),0)</f>
        <v>0</v>
      </c>
      <c r="Z2780" s="111">
        <f t="shared" si="478"/>
        <v>0</v>
      </c>
      <c r="AA2780" s="111">
        <f>IF($D2780=AA$1,SUMIFS($H$3:$H2780,$G$3:$G2780,AA$1,$C$3:$C2780,"Sell"),0)</f>
        <v>0</v>
      </c>
      <c r="AB2780" s="111">
        <f t="shared" si="479"/>
        <v>0</v>
      </c>
      <c r="AC2780" s="111">
        <f>SUMIFS('Deductions and Deposits'!$H:$H,'Deductions and Deposits'!$G:$G,D2780,'Deductions and Deposits'!$F:$F,"&lt;="&amp;B2780)+SUMIFS($F$3:F2780,$D$3:D2780,D2780,$C$3:C2780,"Coin Deposit",$E$3:E2780,"")</f>
        <v>0</v>
      </c>
      <c r="AD2780" s="111">
        <f>SUMIFS('Deductions and Deposits'!$D:$D,'Deductions and Deposits'!$C:$C,D2780)+SUMIFS($F:$F,$D:$D,D2780,$C:$C,"Coin Deduction")</f>
        <v>0</v>
      </c>
      <c r="AE2780" s="111">
        <f>Table5[[#This Row],[Column4]]+Table5[[#This Row],[Column14]]+Table5[[#This Row],[Column19]]+Table5[[#This Row],[Column12]]</f>
        <v>0</v>
      </c>
      <c r="AF2780" s="111">
        <f>Table5[[#This Row],[Column5]]+Table5[[#This Row],[Column13]]+Table5[[#This Row],[Column21]]+Table5[[#This Row],[Column18]]</f>
        <v>0</v>
      </c>
      <c r="AG2780" s="111">
        <f t="shared" si="480"/>
        <v>0</v>
      </c>
      <c r="AH2780" s="111">
        <f t="shared" si="481"/>
        <v>0</v>
      </c>
      <c r="AI2780" s="111">
        <f>Table5[[#This Row],[Column17]]-Table5[[#This Row],[Column20]]</f>
        <v>0</v>
      </c>
      <c r="AJ2780" s="111">
        <f t="shared" si="482"/>
        <v>0</v>
      </c>
      <c r="AK2780" s="111">
        <f t="shared" si="475"/>
        <v>0</v>
      </c>
      <c r="AL2780" s="111">
        <f t="shared" si="483"/>
        <v>0</v>
      </c>
      <c r="AM2780" s="111" t="str">
        <f t="shared" si="484"/>
        <v/>
      </c>
      <c r="AN2780" s="111" t="str">
        <f t="shared" ca="1" si="485"/>
        <v/>
      </c>
    </row>
    <row r="2781" spans="1:40" ht="20.25" customHeight="1" x14ac:dyDescent="0.3">
      <c r="A2781" s="107"/>
      <c r="B2781" s="144"/>
      <c r="C2781" s="119"/>
      <c r="D2781" s="120"/>
      <c r="E2781" s="119"/>
      <c r="F2781" s="119"/>
      <c r="G2781" s="120"/>
      <c r="H2781" s="119"/>
      <c r="I2781" s="109"/>
      <c r="L2781" s="108"/>
      <c r="M2781" s="108"/>
      <c r="N2781" s="108"/>
      <c r="O2781" s="108"/>
      <c r="P2781" s="108"/>
      <c r="Q2781" s="108"/>
      <c r="R2781" s="108"/>
      <c r="S2781" s="108"/>
      <c r="T2781" s="100">
        <f t="shared" si="476"/>
        <v>0</v>
      </c>
      <c r="U2781" s="111"/>
      <c r="V2781" s="111"/>
      <c r="W2781" s="111">
        <f>SUMIFS($F$3:F2781,$D$3:D2781,D2781,$C$3:C2781,"Buy")+SUMIFS($F$3:F2781,$D$3:D2781,D2781,$C$3:C2781,"Coin Deposit",$E$3:E2781,"&lt;&gt;")</f>
        <v>0</v>
      </c>
      <c r="X2781" s="111">
        <f t="shared" si="477"/>
        <v>0</v>
      </c>
      <c r="Y2781" s="111">
        <f>IF($D2781=Y$1,SUMIFS($H$3:$H2781,$G$3:$G2781,Y$1,$C$3:$C2781,"Sell"),0)</f>
        <v>0</v>
      </c>
      <c r="Z2781" s="111">
        <f t="shared" si="478"/>
        <v>0</v>
      </c>
      <c r="AA2781" s="111">
        <f>IF($D2781=AA$1,SUMIFS($H$3:$H2781,$G$3:$G2781,AA$1,$C$3:$C2781,"Sell"),0)</f>
        <v>0</v>
      </c>
      <c r="AB2781" s="111">
        <f t="shared" si="479"/>
        <v>0</v>
      </c>
      <c r="AC2781" s="111">
        <f>SUMIFS('Deductions and Deposits'!$H:$H,'Deductions and Deposits'!$G:$G,D2781,'Deductions and Deposits'!$F:$F,"&lt;="&amp;B2781)+SUMIFS($F$3:F2781,$D$3:D2781,D2781,$C$3:C2781,"Coin Deposit",$E$3:E2781,"")</f>
        <v>0</v>
      </c>
      <c r="AD2781" s="111">
        <f>SUMIFS('Deductions and Deposits'!$D:$D,'Deductions and Deposits'!$C:$C,D2781)+SUMIFS($F:$F,$D:$D,D2781,$C:$C,"Coin Deduction")</f>
        <v>0</v>
      </c>
      <c r="AE2781" s="111">
        <f>Table5[[#This Row],[Column4]]+Table5[[#This Row],[Column14]]+Table5[[#This Row],[Column19]]+Table5[[#This Row],[Column12]]</f>
        <v>0</v>
      </c>
      <c r="AF2781" s="111">
        <f>Table5[[#This Row],[Column5]]+Table5[[#This Row],[Column13]]+Table5[[#This Row],[Column21]]+Table5[[#This Row],[Column18]]</f>
        <v>0</v>
      </c>
      <c r="AG2781" s="111">
        <f t="shared" si="480"/>
        <v>0</v>
      </c>
      <c r="AH2781" s="111">
        <f t="shared" si="481"/>
        <v>0</v>
      </c>
      <c r="AI2781" s="111">
        <f>Table5[[#This Row],[Column17]]-Table5[[#This Row],[Column20]]</f>
        <v>0</v>
      </c>
      <c r="AJ2781" s="111">
        <f t="shared" si="482"/>
        <v>0</v>
      </c>
      <c r="AK2781" s="111">
        <f t="shared" si="475"/>
        <v>0</v>
      </c>
      <c r="AL2781" s="111">
        <f t="shared" si="483"/>
        <v>0</v>
      </c>
      <c r="AM2781" s="111" t="str">
        <f t="shared" si="484"/>
        <v/>
      </c>
      <c r="AN2781" s="111" t="str">
        <f t="shared" ca="1" si="485"/>
        <v/>
      </c>
    </row>
    <row r="2782" spans="1:40" ht="20.25" customHeight="1" x14ac:dyDescent="0.3">
      <c r="A2782" s="107"/>
      <c r="B2782" s="144"/>
      <c r="C2782" s="119"/>
      <c r="D2782" s="120"/>
      <c r="E2782" s="119"/>
      <c r="F2782" s="119"/>
      <c r="G2782" s="120"/>
      <c r="H2782" s="119"/>
      <c r="I2782" s="109"/>
      <c r="L2782" s="108"/>
      <c r="M2782" s="108"/>
      <c r="N2782" s="108"/>
      <c r="O2782" s="108"/>
      <c r="P2782" s="108"/>
      <c r="Q2782" s="108"/>
      <c r="R2782" s="108"/>
      <c r="S2782" s="108"/>
      <c r="T2782" s="100">
        <f t="shared" si="476"/>
        <v>0</v>
      </c>
      <c r="U2782" s="111"/>
      <c r="V2782" s="111"/>
      <c r="W2782" s="111">
        <f>SUMIFS($F$3:F2782,$D$3:D2782,D2782,$C$3:C2782,"Buy")+SUMIFS($F$3:F2782,$D$3:D2782,D2782,$C$3:C2782,"Coin Deposit",$E$3:E2782,"&lt;&gt;")</f>
        <v>0</v>
      </c>
      <c r="X2782" s="111">
        <f t="shared" si="477"/>
        <v>0</v>
      </c>
      <c r="Y2782" s="111">
        <f>IF($D2782=Y$1,SUMIFS($H$3:$H2782,$G$3:$G2782,Y$1,$C$3:$C2782,"Sell"),0)</f>
        <v>0</v>
      </c>
      <c r="Z2782" s="111">
        <f t="shared" si="478"/>
        <v>0</v>
      </c>
      <c r="AA2782" s="111">
        <f>IF($D2782=AA$1,SUMIFS($H$3:$H2782,$G$3:$G2782,AA$1,$C$3:$C2782,"Sell"),0)</f>
        <v>0</v>
      </c>
      <c r="AB2782" s="111">
        <f t="shared" si="479"/>
        <v>0</v>
      </c>
      <c r="AC2782" s="111">
        <f>SUMIFS('Deductions and Deposits'!$H:$H,'Deductions and Deposits'!$G:$G,D2782,'Deductions and Deposits'!$F:$F,"&lt;="&amp;B2782)+SUMIFS($F$3:F2782,$D$3:D2782,D2782,$C$3:C2782,"Coin Deposit",$E$3:E2782,"")</f>
        <v>0</v>
      </c>
      <c r="AD2782" s="111">
        <f>SUMIFS('Deductions and Deposits'!$D:$D,'Deductions and Deposits'!$C:$C,D2782)+SUMIFS($F:$F,$D:$D,D2782,$C:$C,"Coin Deduction")</f>
        <v>0</v>
      </c>
      <c r="AE2782" s="111">
        <f>Table5[[#This Row],[Column4]]+Table5[[#This Row],[Column14]]+Table5[[#This Row],[Column19]]+Table5[[#This Row],[Column12]]</f>
        <v>0</v>
      </c>
      <c r="AF2782" s="111">
        <f>Table5[[#This Row],[Column5]]+Table5[[#This Row],[Column13]]+Table5[[#This Row],[Column21]]+Table5[[#This Row],[Column18]]</f>
        <v>0</v>
      </c>
      <c r="AG2782" s="111">
        <f t="shared" si="480"/>
        <v>0</v>
      </c>
      <c r="AH2782" s="111">
        <f t="shared" si="481"/>
        <v>0</v>
      </c>
      <c r="AI2782" s="111">
        <f>Table5[[#This Row],[Column17]]-Table5[[#This Row],[Column20]]</f>
        <v>0</v>
      </c>
      <c r="AJ2782" s="111">
        <f t="shared" si="482"/>
        <v>0</v>
      </c>
      <c r="AK2782" s="111">
        <f t="shared" si="475"/>
        <v>0</v>
      </c>
      <c r="AL2782" s="111">
        <f t="shared" si="483"/>
        <v>0</v>
      </c>
      <c r="AM2782" s="111" t="str">
        <f t="shared" si="484"/>
        <v/>
      </c>
      <c r="AN2782" s="111" t="str">
        <f t="shared" ca="1" si="485"/>
        <v/>
      </c>
    </row>
    <row r="2783" spans="1:40" ht="20.25" customHeight="1" x14ac:dyDescent="0.3">
      <c r="A2783" s="107"/>
      <c r="B2783" s="144"/>
      <c r="C2783" s="119"/>
      <c r="D2783" s="120"/>
      <c r="E2783" s="119"/>
      <c r="F2783" s="119"/>
      <c r="G2783" s="120"/>
      <c r="H2783" s="119"/>
      <c r="I2783" s="109"/>
      <c r="L2783" s="108"/>
      <c r="M2783" s="108"/>
      <c r="N2783" s="108"/>
      <c r="O2783" s="108"/>
      <c r="P2783" s="108"/>
      <c r="Q2783" s="108"/>
      <c r="R2783" s="108"/>
      <c r="S2783" s="108"/>
      <c r="T2783" s="100">
        <f t="shared" si="476"/>
        <v>0</v>
      </c>
      <c r="U2783" s="111"/>
      <c r="V2783" s="111"/>
      <c r="W2783" s="111">
        <f>SUMIFS($F$3:F2783,$D$3:D2783,D2783,$C$3:C2783,"Buy")+SUMIFS($F$3:F2783,$D$3:D2783,D2783,$C$3:C2783,"Coin Deposit",$E$3:E2783,"&lt;&gt;")</f>
        <v>0</v>
      </c>
      <c r="X2783" s="111">
        <f t="shared" si="477"/>
        <v>0</v>
      </c>
      <c r="Y2783" s="111">
        <f>IF($D2783=Y$1,SUMIFS($H$3:$H2783,$G$3:$G2783,Y$1,$C$3:$C2783,"Sell"),0)</f>
        <v>0</v>
      </c>
      <c r="Z2783" s="111">
        <f t="shared" si="478"/>
        <v>0</v>
      </c>
      <c r="AA2783" s="111">
        <f>IF($D2783=AA$1,SUMIFS($H$3:$H2783,$G$3:$G2783,AA$1,$C$3:$C2783,"Sell"),0)</f>
        <v>0</v>
      </c>
      <c r="AB2783" s="111">
        <f t="shared" si="479"/>
        <v>0</v>
      </c>
      <c r="AC2783" s="111">
        <f>SUMIFS('Deductions and Deposits'!$H:$H,'Deductions and Deposits'!$G:$G,D2783,'Deductions and Deposits'!$F:$F,"&lt;="&amp;B2783)+SUMIFS($F$3:F2783,$D$3:D2783,D2783,$C$3:C2783,"Coin Deposit",$E$3:E2783,"")</f>
        <v>0</v>
      </c>
      <c r="AD2783" s="111">
        <f>SUMIFS('Deductions and Deposits'!$D:$D,'Deductions and Deposits'!$C:$C,D2783)+SUMIFS($F:$F,$D:$D,D2783,$C:$C,"Coin Deduction")</f>
        <v>0</v>
      </c>
      <c r="AE2783" s="111">
        <f>Table5[[#This Row],[Column4]]+Table5[[#This Row],[Column14]]+Table5[[#This Row],[Column19]]+Table5[[#This Row],[Column12]]</f>
        <v>0</v>
      </c>
      <c r="AF2783" s="111">
        <f>Table5[[#This Row],[Column5]]+Table5[[#This Row],[Column13]]+Table5[[#This Row],[Column21]]+Table5[[#This Row],[Column18]]</f>
        <v>0</v>
      </c>
      <c r="AG2783" s="111">
        <f t="shared" si="480"/>
        <v>0</v>
      </c>
      <c r="AH2783" s="111">
        <f t="shared" si="481"/>
        <v>0</v>
      </c>
      <c r="AI2783" s="111">
        <f>Table5[[#This Row],[Column17]]-Table5[[#This Row],[Column20]]</f>
        <v>0</v>
      </c>
      <c r="AJ2783" s="111">
        <f t="shared" si="482"/>
        <v>0</v>
      </c>
      <c r="AK2783" s="111">
        <f t="shared" si="475"/>
        <v>0</v>
      </c>
      <c r="AL2783" s="111">
        <f t="shared" si="483"/>
        <v>0</v>
      </c>
      <c r="AM2783" s="111" t="str">
        <f t="shared" si="484"/>
        <v/>
      </c>
      <c r="AN2783" s="111" t="str">
        <f t="shared" ca="1" si="485"/>
        <v/>
      </c>
    </row>
    <row r="2784" spans="1:40" ht="20.25" customHeight="1" x14ac:dyDescent="0.3">
      <c r="A2784" s="107"/>
      <c r="B2784" s="144"/>
      <c r="C2784" s="119"/>
      <c r="D2784" s="120"/>
      <c r="E2784" s="119"/>
      <c r="F2784" s="119"/>
      <c r="G2784" s="120"/>
      <c r="H2784" s="119"/>
      <c r="I2784" s="109"/>
      <c r="L2784" s="108"/>
      <c r="M2784" s="108"/>
      <c r="N2784" s="108"/>
      <c r="O2784" s="108"/>
      <c r="P2784" s="108"/>
      <c r="Q2784" s="108"/>
      <c r="R2784" s="108"/>
      <c r="S2784" s="108"/>
      <c r="T2784" s="100">
        <f t="shared" si="476"/>
        <v>0</v>
      </c>
      <c r="U2784" s="111"/>
      <c r="V2784" s="111"/>
      <c r="W2784" s="111">
        <f>SUMIFS($F$3:F2784,$D$3:D2784,D2784,$C$3:C2784,"Buy")+SUMIFS($F$3:F2784,$D$3:D2784,D2784,$C$3:C2784,"Coin Deposit",$E$3:E2784,"&lt;&gt;")</f>
        <v>0</v>
      </c>
      <c r="X2784" s="111">
        <f t="shared" si="477"/>
        <v>0</v>
      </c>
      <c r="Y2784" s="111">
        <f>IF($D2784=Y$1,SUMIFS($H$3:$H2784,$G$3:$G2784,Y$1,$C$3:$C2784,"Sell"),0)</f>
        <v>0</v>
      </c>
      <c r="Z2784" s="111">
        <f t="shared" si="478"/>
        <v>0</v>
      </c>
      <c r="AA2784" s="111">
        <f>IF($D2784=AA$1,SUMIFS($H$3:$H2784,$G$3:$G2784,AA$1,$C$3:$C2784,"Sell"),0)</f>
        <v>0</v>
      </c>
      <c r="AB2784" s="111">
        <f t="shared" si="479"/>
        <v>0</v>
      </c>
      <c r="AC2784" s="111">
        <f>SUMIFS('Deductions and Deposits'!$H:$H,'Deductions and Deposits'!$G:$G,D2784,'Deductions and Deposits'!$F:$F,"&lt;="&amp;B2784)+SUMIFS($F$3:F2784,$D$3:D2784,D2784,$C$3:C2784,"Coin Deposit",$E$3:E2784,"")</f>
        <v>0</v>
      </c>
      <c r="AD2784" s="111">
        <f>SUMIFS('Deductions and Deposits'!$D:$D,'Deductions and Deposits'!$C:$C,D2784)+SUMIFS($F:$F,$D:$D,D2784,$C:$C,"Coin Deduction")</f>
        <v>0</v>
      </c>
      <c r="AE2784" s="111">
        <f>Table5[[#This Row],[Column4]]+Table5[[#This Row],[Column14]]+Table5[[#This Row],[Column19]]+Table5[[#This Row],[Column12]]</f>
        <v>0</v>
      </c>
      <c r="AF2784" s="111">
        <f>Table5[[#This Row],[Column5]]+Table5[[#This Row],[Column13]]+Table5[[#This Row],[Column21]]+Table5[[#This Row],[Column18]]</f>
        <v>0</v>
      </c>
      <c r="AG2784" s="111">
        <f t="shared" si="480"/>
        <v>0</v>
      </c>
      <c r="AH2784" s="111">
        <f t="shared" si="481"/>
        <v>0</v>
      </c>
      <c r="AI2784" s="111">
        <f>Table5[[#This Row],[Column17]]-Table5[[#This Row],[Column20]]</f>
        <v>0</v>
      </c>
      <c r="AJ2784" s="111">
        <f t="shared" si="482"/>
        <v>0</v>
      </c>
      <c r="AK2784" s="111">
        <f t="shared" si="475"/>
        <v>0</v>
      </c>
      <c r="AL2784" s="111">
        <f t="shared" si="483"/>
        <v>0</v>
      </c>
      <c r="AM2784" s="111" t="str">
        <f t="shared" si="484"/>
        <v/>
      </c>
      <c r="AN2784" s="111" t="str">
        <f t="shared" ca="1" si="485"/>
        <v/>
      </c>
    </row>
    <row r="2785" spans="1:40" ht="20.25" customHeight="1" x14ac:dyDescent="0.3">
      <c r="A2785" s="107"/>
      <c r="B2785" s="144"/>
      <c r="C2785" s="119"/>
      <c r="D2785" s="120"/>
      <c r="E2785" s="119"/>
      <c r="F2785" s="119"/>
      <c r="G2785" s="120"/>
      <c r="H2785" s="119"/>
      <c r="I2785" s="109"/>
      <c r="L2785" s="108"/>
      <c r="M2785" s="108"/>
      <c r="N2785" s="108"/>
      <c r="O2785" s="108"/>
      <c r="P2785" s="108"/>
      <c r="Q2785" s="108"/>
      <c r="R2785" s="108"/>
      <c r="S2785" s="108"/>
      <c r="T2785" s="100">
        <f t="shared" si="476"/>
        <v>0</v>
      </c>
      <c r="U2785" s="111"/>
      <c r="V2785" s="111"/>
      <c r="W2785" s="111">
        <f>SUMIFS($F$3:F2785,$D$3:D2785,D2785,$C$3:C2785,"Buy")+SUMIFS($F$3:F2785,$D$3:D2785,D2785,$C$3:C2785,"Coin Deposit",$E$3:E2785,"&lt;&gt;")</f>
        <v>0</v>
      </c>
      <c r="X2785" s="111">
        <f t="shared" si="477"/>
        <v>0</v>
      </c>
      <c r="Y2785" s="111">
        <f>IF($D2785=Y$1,SUMIFS($H$3:$H2785,$G$3:$G2785,Y$1,$C$3:$C2785,"Sell"),0)</f>
        <v>0</v>
      </c>
      <c r="Z2785" s="111">
        <f t="shared" si="478"/>
        <v>0</v>
      </c>
      <c r="AA2785" s="111">
        <f>IF($D2785=AA$1,SUMIFS($H$3:$H2785,$G$3:$G2785,AA$1,$C$3:$C2785,"Sell"),0)</f>
        <v>0</v>
      </c>
      <c r="AB2785" s="111">
        <f t="shared" si="479"/>
        <v>0</v>
      </c>
      <c r="AC2785" s="111">
        <f>SUMIFS('Deductions and Deposits'!$H:$H,'Deductions and Deposits'!$G:$G,D2785,'Deductions and Deposits'!$F:$F,"&lt;="&amp;B2785)+SUMIFS($F$3:F2785,$D$3:D2785,D2785,$C$3:C2785,"Coin Deposit",$E$3:E2785,"")</f>
        <v>0</v>
      </c>
      <c r="AD2785" s="111">
        <f>SUMIFS('Deductions and Deposits'!$D:$D,'Deductions and Deposits'!$C:$C,D2785)+SUMIFS($F:$F,$D:$D,D2785,$C:$C,"Coin Deduction")</f>
        <v>0</v>
      </c>
      <c r="AE2785" s="111">
        <f>Table5[[#This Row],[Column4]]+Table5[[#This Row],[Column14]]+Table5[[#This Row],[Column19]]+Table5[[#This Row],[Column12]]</f>
        <v>0</v>
      </c>
      <c r="AF2785" s="111">
        <f>Table5[[#This Row],[Column5]]+Table5[[#This Row],[Column13]]+Table5[[#This Row],[Column21]]+Table5[[#This Row],[Column18]]</f>
        <v>0</v>
      </c>
      <c r="AG2785" s="111">
        <f t="shared" si="480"/>
        <v>0</v>
      </c>
      <c r="AH2785" s="111">
        <f t="shared" si="481"/>
        <v>0</v>
      </c>
      <c r="AI2785" s="111">
        <f>Table5[[#This Row],[Column17]]-Table5[[#This Row],[Column20]]</f>
        <v>0</v>
      </c>
      <c r="AJ2785" s="111">
        <f t="shared" si="482"/>
        <v>0</v>
      </c>
      <c r="AK2785" s="111">
        <f t="shared" si="475"/>
        <v>0</v>
      </c>
      <c r="AL2785" s="111">
        <f t="shared" si="483"/>
        <v>0</v>
      </c>
      <c r="AM2785" s="111" t="str">
        <f t="shared" si="484"/>
        <v/>
      </c>
      <c r="AN2785" s="111" t="str">
        <f t="shared" ca="1" si="485"/>
        <v/>
      </c>
    </row>
    <row r="2786" spans="1:40" ht="20.25" customHeight="1" x14ac:dyDescent="0.3">
      <c r="A2786" s="107"/>
      <c r="B2786" s="144"/>
      <c r="C2786" s="119"/>
      <c r="D2786" s="120"/>
      <c r="E2786" s="119"/>
      <c r="F2786" s="119"/>
      <c r="G2786" s="120"/>
      <c r="H2786" s="119"/>
      <c r="I2786" s="109"/>
      <c r="L2786" s="108"/>
      <c r="M2786" s="108"/>
      <c r="N2786" s="108"/>
      <c r="O2786" s="108"/>
      <c r="P2786" s="108"/>
      <c r="Q2786" s="108"/>
      <c r="R2786" s="108"/>
      <c r="S2786" s="108"/>
      <c r="T2786" s="100">
        <f t="shared" si="476"/>
        <v>0</v>
      </c>
      <c r="U2786" s="111"/>
      <c r="V2786" s="111"/>
      <c r="W2786" s="111">
        <f>SUMIFS($F$3:F2786,$D$3:D2786,D2786,$C$3:C2786,"Buy")+SUMIFS($F$3:F2786,$D$3:D2786,D2786,$C$3:C2786,"Coin Deposit",$E$3:E2786,"&lt;&gt;")</f>
        <v>0</v>
      </c>
      <c r="X2786" s="111">
        <f t="shared" si="477"/>
        <v>0</v>
      </c>
      <c r="Y2786" s="111">
        <f>IF($D2786=Y$1,SUMIFS($H$3:$H2786,$G$3:$G2786,Y$1,$C$3:$C2786,"Sell"),0)</f>
        <v>0</v>
      </c>
      <c r="Z2786" s="111">
        <f t="shared" si="478"/>
        <v>0</v>
      </c>
      <c r="AA2786" s="111">
        <f>IF($D2786=AA$1,SUMIFS($H$3:$H2786,$G$3:$G2786,AA$1,$C$3:$C2786,"Sell"),0)</f>
        <v>0</v>
      </c>
      <c r="AB2786" s="111">
        <f t="shared" si="479"/>
        <v>0</v>
      </c>
      <c r="AC2786" s="111">
        <f>SUMIFS('Deductions and Deposits'!$H:$H,'Deductions and Deposits'!$G:$G,D2786,'Deductions and Deposits'!$F:$F,"&lt;="&amp;B2786)+SUMIFS($F$3:F2786,$D$3:D2786,D2786,$C$3:C2786,"Coin Deposit",$E$3:E2786,"")</f>
        <v>0</v>
      </c>
      <c r="AD2786" s="111">
        <f>SUMIFS('Deductions and Deposits'!$D:$D,'Deductions and Deposits'!$C:$C,D2786)+SUMIFS($F:$F,$D:$D,D2786,$C:$C,"Coin Deduction")</f>
        <v>0</v>
      </c>
      <c r="AE2786" s="111">
        <f>Table5[[#This Row],[Column4]]+Table5[[#This Row],[Column14]]+Table5[[#This Row],[Column19]]+Table5[[#This Row],[Column12]]</f>
        <v>0</v>
      </c>
      <c r="AF2786" s="111">
        <f>Table5[[#This Row],[Column5]]+Table5[[#This Row],[Column13]]+Table5[[#This Row],[Column21]]+Table5[[#This Row],[Column18]]</f>
        <v>0</v>
      </c>
      <c r="AG2786" s="111">
        <f t="shared" si="480"/>
        <v>0</v>
      </c>
      <c r="AH2786" s="111">
        <f t="shared" si="481"/>
        <v>0</v>
      </c>
      <c r="AI2786" s="111">
        <f>Table5[[#This Row],[Column17]]-Table5[[#This Row],[Column20]]</f>
        <v>0</v>
      </c>
      <c r="AJ2786" s="111">
        <f t="shared" si="482"/>
        <v>0</v>
      </c>
      <c r="AK2786" s="111">
        <f t="shared" si="475"/>
        <v>0</v>
      </c>
      <c r="AL2786" s="111">
        <f t="shared" si="483"/>
        <v>0</v>
      </c>
      <c r="AM2786" s="111" t="str">
        <f t="shared" si="484"/>
        <v/>
      </c>
      <c r="AN2786" s="111" t="str">
        <f t="shared" ca="1" si="485"/>
        <v/>
      </c>
    </row>
    <row r="2787" spans="1:40" ht="20.25" customHeight="1" x14ac:dyDescent="0.3">
      <c r="A2787" s="107"/>
      <c r="B2787" s="144"/>
      <c r="C2787" s="119"/>
      <c r="D2787" s="120"/>
      <c r="E2787" s="119"/>
      <c r="F2787" s="119"/>
      <c r="G2787" s="120"/>
      <c r="H2787" s="119"/>
      <c r="I2787" s="109"/>
      <c r="L2787" s="108"/>
      <c r="M2787" s="108"/>
      <c r="N2787" s="108"/>
      <c r="O2787" s="108"/>
      <c r="P2787" s="108"/>
      <c r="Q2787" s="108"/>
      <c r="R2787" s="108"/>
      <c r="S2787" s="108"/>
      <c r="T2787" s="100">
        <f t="shared" si="476"/>
        <v>0</v>
      </c>
      <c r="U2787" s="111"/>
      <c r="V2787" s="111"/>
      <c r="W2787" s="111">
        <f>SUMIFS($F$3:F2787,$D$3:D2787,D2787,$C$3:C2787,"Buy")+SUMIFS($F$3:F2787,$D$3:D2787,D2787,$C$3:C2787,"Coin Deposit",$E$3:E2787,"&lt;&gt;")</f>
        <v>0</v>
      </c>
      <c r="X2787" s="111">
        <f t="shared" si="477"/>
        <v>0</v>
      </c>
      <c r="Y2787" s="111">
        <f>IF($D2787=Y$1,SUMIFS($H$3:$H2787,$G$3:$G2787,Y$1,$C$3:$C2787,"Sell"),0)</f>
        <v>0</v>
      </c>
      <c r="Z2787" s="111">
        <f t="shared" si="478"/>
        <v>0</v>
      </c>
      <c r="AA2787" s="111">
        <f>IF($D2787=AA$1,SUMIFS($H$3:$H2787,$G$3:$G2787,AA$1,$C$3:$C2787,"Sell"),0)</f>
        <v>0</v>
      </c>
      <c r="AB2787" s="111">
        <f t="shared" si="479"/>
        <v>0</v>
      </c>
      <c r="AC2787" s="111">
        <f>SUMIFS('Deductions and Deposits'!$H:$H,'Deductions and Deposits'!$G:$G,D2787,'Deductions and Deposits'!$F:$F,"&lt;="&amp;B2787)+SUMIFS($F$3:F2787,$D$3:D2787,D2787,$C$3:C2787,"Coin Deposit",$E$3:E2787,"")</f>
        <v>0</v>
      </c>
      <c r="AD2787" s="111">
        <f>SUMIFS('Deductions and Deposits'!$D:$D,'Deductions and Deposits'!$C:$C,D2787)+SUMIFS($F:$F,$D:$D,D2787,$C:$C,"Coin Deduction")</f>
        <v>0</v>
      </c>
      <c r="AE2787" s="111">
        <f>Table5[[#This Row],[Column4]]+Table5[[#This Row],[Column14]]+Table5[[#This Row],[Column19]]+Table5[[#This Row],[Column12]]</f>
        <v>0</v>
      </c>
      <c r="AF2787" s="111">
        <f>Table5[[#This Row],[Column5]]+Table5[[#This Row],[Column13]]+Table5[[#This Row],[Column21]]+Table5[[#This Row],[Column18]]</f>
        <v>0</v>
      </c>
      <c r="AG2787" s="111">
        <f t="shared" si="480"/>
        <v>0</v>
      </c>
      <c r="AH2787" s="111">
        <f t="shared" si="481"/>
        <v>0</v>
      </c>
      <c r="AI2787" s="111">
        <f>Table5[[#This Row],[Column17]]-Table5[[#This Row],[Column20]]</f>
        <v>0</v>
      </c>
      <c r="AJ2787" s="111">
        <f t="shared" si="482"/>
        <v>0</v>
      </c>
      <c r="AK2787" s="111">
        <f t="shared" si="475"/>
        <v>0</v>
      </c>
      <c r="AL2787" s="111">
        <f t="shared" si="483"/>
        <v>0</v>
      </c>
      <c r="AM2787" s="111" t="str">
        <f t="shared" si="484"/>
        <v/>
      </c>
      <c r="AN2787" s="111" t="str">
        <f t="shared" ca="1" si="485"/>
        <v/>
      </c>
    </row>
    <row r="2788" spans="1:40" ht="20.25" customHeight="1" x14ac:dyDescent="0.3">
      <c r="A2788" s="107"/>
      <c r="B2788" s="144"/>
      <c r="C2788" s="119"/>
      <c r="D2788" s="120"/>
      <c r="E2788" s="119"/>
      <c r="F2788" s="119"/>
      <c r="G2788" s="120"/>
      <c r="H2788" s="119"/>
      <c r="I2788" s="109"/>
      <c r="L2788" s="108"/>
      <c r="M2788" s="108"/>
      <c r="N2788" s="108"/>
      <c r="O2788" s="108"/>
      <c r="P2788" s="108"/>
      <c r="Q2788" s="108"/>
      <c r="R2788" s="108"/>
      <c r="S2788" s="108"/>
      <c r="T2788" s="100">
        <f t="shared" si="476"/>
        <v>0</v>
      </c>
      <c r="U2788" s="111"/>
      <c r="V2788" s="111"/>
      <c r="W2788" s="111">
        <f>SUMIFS($F$3:F2788,$D$3:D2788,D2788,$C$3:C2788,"Buy")+SUMIFS($F$3:F2788,$D$3:D2788,D2788,$C$3:C2788,"Coin Deposit",$E$3:E2788,"&lt;&gt;")</f>
        <v>0</v>
      </c>
      <c r="X2788" s="111">
        <f t="shared" si="477"/>
        <v>0</v>
      </c>
      <c r="Y2788" s="111">
        <f>IF($D2788=Y$1,SUMIFS($H$3:$H2788,$G$3:$G2788,Y$1,$C$3:$C2788,"Sell"),0)</f>
        <v>0</v>
      </c>
      <c r="Z2788" s="111">
        <f t="shared" si="478"/>
        <v>0</v>
      </c>
      <c r="AA2788" s="111">
        <f>IF($D2788=AA$1,SUMIFS($H$3:$H2788,$G$3:$G2788,AA$1,$C$3:$C2788,"Sell"),0)</f>
        <v>0</v>
      </c>
      <c r="AB2788" s="111">
        <f t="shared" si="479"/>
        <v>0</v>
      </c>
      <c r="AC2788" s="111">
        <f>SUMIFS('Deductions and Deposits'!$H:$H,'Deductions and Deposits'!$G:$G,D2788,'Deductions and Deposits'!$F:$F,"&lt;="&amp;B2788)+SUMIFS($F$3:F2788,$D$3:D2788,D2788,$C$3:C2788,"Coin Deposit",$E$3:E2788,"")</f>
        <v>0</v>
      </c>
      <c r="AD2788" s="111">
        <f>SUMIFS('Deductions and Deposits'!$D:$D,'Deductions and Deposits'!$C:$C,D2788)+SUMIFS($F:$F,$D:$D,D2788,$C:$C,"Coin Deduction")</f>
        <v>0</v>
      </c>
      <c r="AE2788" s="111">
        <f>Table5[[#This Row],[Column4]]+Table5[[#This Row],[Column14]]+Table5[[#This Row],[Column19]]+Table5[[#This Row],[Column12]]</f>
        <v>0</v>
      </c>
      <c r="AF2788" s="111">
        <f>Table5[[#This Row],[Column5]]+Table5[[#This Row],[Column13]]+Table5[[#This Row],[Column21]]+Table5[[#This Row],[Column18]]</f>
        <v>0</v>
      </c>
      <c r="AG2788" s="111">
        <f t="shared" si="480"/>
        <v>0</v>
      </c>
      <c r="AH2788" s="111">
        <f t="shared" si="481"/>
        <v>0</v>
      </c>
      <c r="AI2788" s="111">
        <f>Table5[[#This Row],[Column17]]-Table5[[#This Row],[Column20]]</f>
        <v>0</v>
      </c>
      <c r="AJ2788" s="111">
        <f t="shared" si="482"/>
        <v>0</v>
      </c>
      <c r="AK2788" s="111">
        <f t="shared" si="475"/>
        <v>0</v>
      </c>
      <c r="AL2788" s="111">
        <f t="shared" si="483"/>
        <v>0</v>
      </c>
      <c r="AM2788" s="111" t="str">
        <f t="shared" si="484"/>
        <v/>
      </c>
      <c r="AN2788" s="111" t="str">
        <f t="shared" ca="1" si="485"/>
        <v/>
      </c>
    </row>
    <row r="2789" spans="1:40" ht="20.25" customHeight="1" x14ac:dyDescent="0.3">
      <c r="A2789" s="107"/>
      <c r="B2789" s="144"/>
      <c r="C2789" s="119"/>
      <c r="D2789" s="120"/>
      <c r="E2789" s="119"/>
      <c r="F2789" s="119"/>
      <c r="G2789" s="120"/>
      <c r="H2789" s="119"/>
      <c r="I2789" s="109"/>
      <c r="L2789" s="108"/>
      <c r="M2789" s="108"/>
      <c r="N2789" s="108"/>
      <c r="O2789" s="108"/>
      <c r="P2789" s="108"/>
      <c r="Q2789" s="108"/>
      <c r="R2789" s="108"/>
      <c r="S2789" s="108"/>
      <c r="T2789" s="100">
        <f t="shared" si="476"/>
        <v>0</v>
      </c>
      <c r="U2789" s="111"/>
      <c r="V2789" s="111"/>
      <c r="W2789" s="111">
        <f>SUMIFS($F$3:F2789,$D$3:D2789,D2789,$C$3:C2789,"Buy")+SUMIFS($F$3:F2789,$D$3:D2789,D2789,$C$3:C2789,"Coin Deposit",$E$3:E2789,"&lt;&gt;")</f>
        <v>0</v>
      </c>
      <c r="X2789" s="111">
        <f t="shared" si="477"/>
        <v>0</v>
      </c>
      <c r="Y2789" s="111">
        <f>IF($D2789=Y$1,SUMIFS($H$3:$H2789,$G$3:$G2789,Y$1,$C$3:$C2789,"Sell"),0)</f>
        <v>0</v>
      </c>
      <c r="Z2789" s="111">
        <f t="shared" si="478"/>
        <v>0</v>
      </c>
      <c r="AA2789" s="111">
        <f>IF($D2789=AA$1,SUMIFS($H$3:$H2789,$G$3:$G2789,AA$1,$C$3:$C2789,"Sell"),0)</f>
        <v>0</v>
      </c>
      <c r="AB2789" s="111">
        <f t="shared" si="479"/>
        <v>0</v>
      </c>
      <c r="AC2789" s="111">
        <f>SUMIFS('Deductions and Deposits'!$H:$H,'Deductions and Deposits'!$G:$G,D2789,'Deductions and Deposits'!$F:$F,"&lt;="&amp;B2789)+SUMIFS($F$3:F2789,$D$3:D2789,D2789,$C$3:C2789,"Coin Deposit",$E$3:E2789,"")</f>
        <v>0</v>
      </c>
      <c r="AD2789" s="111">
        <f>SUMIFS('Deductions and Deposits'!$D:$D,'Deductions and Deposits'!$C:$C,D2789)+SUMIFS($F:$F,$D:$D,D2789,$C:$C,"Coin Deduction")</f>
        <v>0</v>
      </c>
      <c r="AE2789" s="111">
        <f>Table5[[#This Row],[Column4]]+Table5[[#This Row],[Column14]]+Table5[[#This Row],[Column19]]+Table5[[#This Row],[Column12]]</f>
        <v>0</v>
      </c>
      <c r="AF2789" s="111">
        <f>Table5[[#This Row],[Column5]]+Table5[[#This Row],[Column13]]+Table5[[#This Row],[Column21]]+Table5[[#This Row],[Column18]]</f>
        <v>0</v>
      </c>
      <c r="AG2789" s="111">
        <f t="shared" si="480"/>
        <v>0</v>
      </c>
      <c r="AH2789" s="111">
        <f t="shared" si="481"/>
        <v>0</v>
      </c>
      <c r="AI2789" s="111">
        <f>Table5[[#This Row],[Column17]]-Table5[[#This Row],[Column20]]</f>
        <v>0</v>
      </c>
      <c r="AJ2789" s="111">
        <f t="shared" si="482"/>
        <v>0</v>
      </c>
      <c r="AK2789" s="111">
        <f t="shared" si="475"/>
        <v>0</v>
      </c>
      <c r="AL2789" s="111">
        <f t="shared" si="483"/>
        <v>0</v>
      </c>
      <c r="AM2789" s="111" t="str">
        <f t="shared" si="484"/>
        <v/>
      </c>
      <c r="AN2789" s="111" t="str">
        <f t="shared" ca="1" si="485"/>
        <v/>
      </c>
    </row>
    <row r="2790" spans="1:40" ht="20.25" customHeight="1" x14ac:dyDescent="0.3">
      <c r="A2790" s="107"/>
      <c r="B2790" s="144"/>
      <c r="C2790" s="119"/>
      <c r="D2790" s="120"/>
      <c r="E2790" s="119"/>
      <c r="F2790" s="119"/>
      <c r="G2790" s="120"/>
      <c r="H2790" s="119"/>
      <c r="I2790" s="109"/>
      <c r="L2790" s="108"/>
      <c r="M2790" s="108"/>
      <c r="N2790" s="108"/>
      <c r="O2790" s="108"/>
      <c r="P2790" s="108"/>
      <c r="Q2790" s="108"/>
      <c r="R2790" s="108"/>
      <c r="S2790" s="108"/>
      <c r="T2790" s="100">
        <f t="shared" si="476"/>
        <v>0</v>
      </c>
      <c r="U2790" s="111"/>
      <c r="V2790" s="111"/>
      <c r="W2790" s="111">
        <f>SUMIFS($F$3:F2790,$D$3:D2790,D2790,$C$3:C2790,"Buy")+SUMIFS($F$3:F2790,$D$3:D2790,D2790,$C$3:C2790,"Coin Deposit",$E$3:E2790,"&lt;&gt;")</f>
        <v>0</v>
      </c>
      <c r="X2790" s="111">
        <f t="shared" si="477"/>
        <v>0</v>
      </c>
      <c r="Y2790" s="111">
        <f>IF($D2790=Y$1,SUMIFS($H$3:$H2790,$G$3:$G2790,Y$1,$C$3:$C2790,"Sell"),0)</f>
        <v>0</v>
      </c>
      <c r="Z2790" s="111">
        <f t="shared" si="478"/>
        <v>0</v>
      </c>
      <c r="AA2790" s="111">
        <f>IF($D2790=AA$1,SUMIFS($H$3:$H2790,$G$3:$G2790,AA$1,$C$3:$C2790,"Sell"),0)</f>
        <v>0</v>
      </c>
      <c r="AB2790" s="111">
        <f t="shared" si="479"/>
        <v>0</v>
      </c>
      <c r="AC2790" s="111">
        <f>SUMIFS('Deductions and Deposits'!$H:$H,'Deductions and Deposits'!$G:$G,D2790,'Deductions and Deposits'!$F:$F,"&lt;="&amp;B2790)+SUMIFS($F$3:F2790,$D$3:D2790,D2790,$C$3:C2790,"Coin Deposit",$E$3:E2790,"")</f>
        <v>0</v>
      </c>
      <c r="AD2790" s="111">
        <f>SUMIFS('Deductions and Deposits'!$D:$D,'Deductions and Deposits'!$C:$C,D2790)+SUMIFS($F:$F,$D:$D,D2790,$C:$C,"Coin Deduction")</f>
        <v>0</v>
      </c>
      <c r="AE2790" s="111">
        <f>Table5[[#This Row],[Column4]]+Table5[[#This Row],[Column14]]+Table5[[#This Row],[Column19]]+Table5[[#This Row],[Column12]]</f>
        <v>0</v>
      </c>
      <c r="AF2790" s="111">
        <f>Table5[[#This Row],[Column5]]+Table5[[#This Row],[Column13]]+Table5[[#This Row],[Column21]]+Table5[[#This Row],[Column18]]</f>
        <v>0</v>
      </c>
      <c r="AG2790" s="111">
        <f t="shared" si="480"/>
        <v>0</v>
      </c>
      <c r="AH2790" s="111">
        <f t="shared" si="481"/>
        <v>0</v>
      </c>
      <c r="AI2790" s="111">
        <f>Table5[[#This Row],[Column17]]-Table5[[#This Row],[Column20]]</f>
        <v>0</v>
      </c>
      <c r="AJ2790" s="111">
        <f t="shared" si="482"/>
        <v>0</v>
      </c>
      <c r="AK2790" s="111">
        <f t="shared" si="475"/>
        <v>0</v>
      </c>
      <c r="AL2790" s="111">
        <f t="shared" si="483"/>
        <v>0</v>
      </c>
      <c r="AM2790" s="111" t="str">
        <f t="shared" si="484"/>
        <v/>
      </c>
      <c r="AN2790" s="111" t="str">
        <f t="shared" ca="1" si="485"/>
        <v/>
      </c>
    </row>
    <row r="2791" spans="1:40" ht="20.25" customHeight="1" x14ac:dyDescent="0.3">
      <c r="A2791" s="107"/>
      <c r="B2791" s="144"/>
      <c r="C2791" s="119"/>
      <c r="D2791" s="120"/>
      <c r="E2791" s="119"/>
      <c r="F2791" s="119"/>
      <c r="G2791" s="120"/>
      <c r="H2791" s="119"/>
      <c r="I2791" s="109"/>
      <c r="L2791" s="108"/>
      <c r="M2791" s="108"/>
      <c r="N2791" s="108"/>
      <c r="O2791" s="108"/>
      <c r="P2791" s="108"/>
      <c r="Q2791" s="108"/>
      <c r="R2791" s="108"/>
      <c r="S2791" s="108"/>
      <c r="T2791" s="100">
        <f t="shared" si="476"/>
        <v>0</v>
      </c>
      <c r="U2791" s="111"/>
      <c r="V2791" s="111"/>
      <c r="W2791" s="111">
        <f>SUMIFS($F$3:F2791,$D$3:D2791,D2791,$C$3:C2791,"Buy")+SUMIFS($F$3:F2791,$D$3:D2791,D2791,$C$3:C2791,"Coin Deposit",$E$3:E2791,"&lt;&gt;")</f>
        <v>0</v>
      </c>
      <c r="X2791" s="111">
        <f t="shared" si="477"/>
        <v>0</v>
      </c>
      <c r="Y2791" s="111">
        <f>IF($D2791=Y$1,SUMIFS($H$3:$H2791,$G$3:$G2791,Y$1,$C$3:$C2791,"Sell"),0)</f>
        <v>0</v>
      </c>
      <c r="Z2791" s="111">
        <f t="shared" si="478"/>
        <v>0</v>
      </c>
      <c r="AA2791" s="111">
        <f>IF($D2791=AA$1,SUMIFS($H$3:$H2791,$G$3:$G2791,AA$1,$C$3:$C2791,"Sell"),0)</f>
        <v>0</v>
      </c>
      <c r="AB2791" s="111">
        <f t="shared" si="479"/>
        <v>0</v>
      </c>
      <c r="AC2791" s="111">
        <f>SUMIFS('Deductions and Deposits'!$H:$H,'Deductions and Deposits'!$G:$G,D2791,'Deductions and Deposits'!$F:$F,"&lt;="&amp;B2791)+SUMIFS($F$3:F2791,$D$3:D2791,D2791,$C$3:C2791,"Coin Deposit",$E$3:E2791,"")</f>
        <v>0</v>
      </c>
      <c r="AD2791" s="111">
        <f>SUMIFS('Deductions and Deposits'!$D:$D,'Deductions and Deposits'!$C:$C,D2791)+SUMIFS($F:$F,$D:$D,D2791,$C:$C,"Coin Deduction")</f>
        <v>0</v>
      </c>
      <c r="AE2791" s="111">
        <f>Table5[[#This Row],[Column4]]+Table5[[#This Row],[Column14]]+Table5[[#This Row],[Column19]]+Table5[[#This Row],[Column12]]</f>
        <v>0</v>
      </c>
      <c r="AF2791" s="111">
        <f>Table5[[#This Row],[Column5]]+Table5[[#This Row],[Column13]]+Table5[[#This Row],[Column21]]+Table5[[#This Row],[Column18]]</f>
        <v>0</v>
      </c>
      <c r="AG2791" s="111">
        <f t="shared" si="480"/>
        <v>0</v>
      </c>
      <c r="AH2791" s="111">
        <f t="shared" si="481"/>
        <v>0</v>
      </c>
      <c r="AI2791" s="111">
        <f>Table5[[#This Row],[Column17]]-Table5[[#This Row],[Column20]]</f>
        <v>0</v>
      </c>
      <c r="AJ2791" s="111">
        <f t="shared" si="482"/>
        <v>0</v>
      </c>
      <c r="AK2791" s="111">
        <f t="shared" si="475"/>
        <v>0</v>
      </c>
      <c r="AL2791" s="111">
        <f t="shared" si="483"/>
        <v>0</v>
      </c>
      <c r="AM2791" s="111" t="str">
        <f t="shared" si="484"/>
        <v/>
      </c>
      <c r="AN2791" s="111" t="str">
        <f t="shared" ca="1" si="485"/>
        <v/>
      </c>
    </row>
    <row r="2792" spans="1:40" ht="20.25" customHeight="1" x14ac:dyDescent="0.3">
      <c r="A2792" s="107"/>
      <c r="B2792" s="144"/>
      <c r="C2792" s="119"/>
      <c r="D2792" s="120"/>
      <c r="E2792" s="119"/>
      <c r="F2792" s="119"/>
      <c r="G2792" s="120"/>
      <c r="H2792" s="119"/>
      <c r="I2792" s="109"/>
      <c r="L2792" s="108"/>
      <c r="M2792" s="108"/>
      <c r="N2792" s="108"/>
      <c r="O2792" s="108"/>
      <c r="P2792" s="108"/>
      <c r="Q2792" s="108"/>
      <c r="R2792" s="108"/>
      <c r="S2792" s="108"/>
      <c r="T2792" s="100">
        <f t="shared" si="476"/>
        <v>0</v>
      </c>
      <c r="U2792" s="111"/>
      <c r="V2792" s="111"/>
      <c r="W2792" s="111">
        <f>SUMIFS($F$3:F2792,$D$3:D2792,D2792,$C$3:C2792,"Buy")+SUMIFS($F$3:F2792,$D$3:D2792,D2792,$C$3:C2792,"Coin Deposit",$E$3:E2792,"&lt;&gt;")</f>
        <v>0</v>
      </c>
      <c r="X2792" s="111">
        <f t="shared" si="477"/>
        <v>0</v>
      </c>
      <c r="Y2792" s="111">
        <f>IF($D2792=Y$1,SUMIFS($H$3:$H2792,$G$3:$G2792,Y$1,$C$3:$C2792,"Sell"),0)</f>
        <v>0</v>
      </c>
      <c r="Z2792" s="111">
        <f t="shared" si="478"/>
        <v>0</v>
      </c>
      <c r="AA2792" s="111">
        <f>IF($D2792=AA$1,SUMIFS($H$3:$H2792,$G$3:$G2792,AA$1,$C$3:$C2792,"Sell"),0)</f>
        <v>0</v>
      </c>
      <c r="AB2792" s="111">
        <f t="shared" si="479"/>
        <v>0</v>
      </c>
      <c r="AC2792" s="111">
        <f>SUMIFS('Deductions and Deposits'!$H:$H,'Deductions and Deposits'!$G:$G,D2792,'Deductions and Deposits'!$F:$F,"&lt;="&amp;B2792)+SUMIFS($F$3:F2792,$D$3:D2792,D2792,$C$3:C2792,"Coin Deposit",$E$3:E2792,"")</f>
        <v>0</v>
      </c>
      <c r="AD2792" s="111">
        <f>SUMIFS('Deductions and Deposits'!$D:$D,'Deductions and Deposits'!$C:$C,D2792)+SUMIFS($F:$F,$D:$D,D2792,$C:$C,"Coin Deduction")</f>
        <v>0</v>
      </c>
      <c r="AE2792" s="111">
        <f>Table5[[#This Row],[Column4]]+Table5[[#This Row],[Column14]]+Table5[[#This Row],[Column19]]+Table5[[#This Row],[Column12]]</f>
        <v>0</v>
      </c>
      <c r="AF2792" s="111">
        <f>Table5[[#This Row],[Column5]]+Table5[[#This Row],[Column13]]+Table5[[#This Row],[Column21]]+Table5[[#This Row],[Column18]]</f>
        <v>0</v>
      </c>
      <c r="AG2792" s="111">
        <f t="shared" si="480"/>
        <v>0</v>
      </c>
      <c r="AH2792" s="111">
        <f t="shared" si="481"/>
        <v>0</v>
      </c>
      <c r="AI2792" s="111">
        <f>Table5[[#This Row],[Column17]]-Table5[[#This Row],[Column20]]</f>
        <v>0</v>
      </c>
      <c r="AJ2792" s="111">
        <f t="shared" si="482"/>
        <v>0</v>
      </c>
      <c r="AK2792" s="111">
        <f t="shared" si="475"/>
        <v>0</v>
      </c>
      <c r="AL2792" s="111">
        <f t="shared" si="483"/>
        <v>0</v>
      </c>
      <c r="AM2792" s="111" t="str">
        <f t="shared" si="484"/>
        <v/>
      </c>
      <c r="AN2792" s="111" t="str">
        <f t="shared" ca="1" si="485"/>
        <v/>
      </c>
    </row>
    <row r="2793" spans="1:40" ht="20.25" customHeight="1" x14ac:dyDescent="0.3">
      <c r="A2793" s="107"/>
      <c r="B2793" s="144"/>
      <c r="C2793" s="119"/>
      <c r="D2793" s="120"/>
      <c r="E2793" s="119"/>
      <c r="F2793" s="119"/>
      <c r="G2793" s="120"/>
      <c r="H2793" s="119"/>
      <c r="I2793" s="109"/>
      <c r="L2793" s="108"/>
      <c r="M2793" s="108"/>
      <c r="N2793" s="108"/>
      <c r="O2793" s="108"/>
      <c r="P2793" s="108"/>
      <c r="Q2793" s="108"/>
      <c r="R2793" s="108"/>
      <c r="S2793" s="108"/>
      <c r="T2793" s="100">
        <f t="shared" si="476"/>
        <v>0</v>
      </c>
      <c r="U2793" s="111"/>
      <c r="V2793" s="111"/>
      <c r="W2793" s="111">
        <f>SUMIFS($F$3:F2793,$D$3:D2793,D2793,$C$3:C2793,"Buy")+SUMIFS($F$3:F2793,$D$3:D2793,D2793,$C$3:C2793,"Coin Deposit",$E$3:E2793,"&lt;&gt;")</f>
        <v>0</v>
      </c>
      <c r="X2793" s="111">
        <f t="shared" si="477"/>
        <v>0</v>
      </c>
      <c r="Y2793" s="111">
        <f>IF($D2793=Y$1,SUMIFS($H$3:$H2793,$G$3:$G2793,Y$1,$C$3:$C2793,"Sell"),0)</f>
        <v>0</v>
      </c>
      <c r="Z2793" s="111">
        <f t="shared" si="478"/>
        <v>0</v>
      </c>
      <c r="AA2793" s="111">
        <f>IF($D2793=AA$1,SUMIFS($H$3:$H2793,$G$3:$G2793,AA$1,$C$3:$C2793,"Sell"),0)</f>
        <v>0</v>
      </c>
      <c r="AB2793" s="111">
        <f t="shared" si="479"/>
        <v>0</v>
      </c>
      <c r="AC2793" s="111">
        <f>SUMIFS('Deductions and Deposits'!$H:$H,'Deductions and Deposits'!$G:$G,D2793,'Deductions and Deposits'!$F:$F,"&lt;="&amp;B2793)+SUMIFS($F$3:F2793,$D$3:D2793,D2793,$C$3:C2793,"Coin Deposit",$E$3:E2793,"")</f>
        <v>0</v>
      </c>
      <c r="AD2793" s="111">
        <f>SUMIFS('Deductions and Deposits'!$D:$D,'Deductions and Deposits'!$C:$C,D2793)+SUMIFS($F:$F,$D:$D,D2793,$C:$C,"Coin Deduction")</f>
        <v>0</v>
      </c>
      <c r="AE2793" s="111">
        <f>Table5[[#This Row],[Column4]]+Table5[[#This Row],[Column14]]+Table5[[#This Row],[Column19]]+Table5[[#This Row],[Column12]]</f>
        <v>0</v>
      </c>
      <c r="AF2793" s="111">
        <f>Table5[[#This Row],[Column5]]+Table5[[#This Row],[Column13]]+Table5[[#This Row],[Column21]]+Table5[[#This Row],[Column18]]</f>
        <v>0</v>
      </c>
      <c r="AG2793" s="111">
        <f t="shared" si="480"/>
        <v>0</v>
      </c>
      <c r="AH2793" s="111">
        <f t="shared" si="481"/>
        <v>0</v>
      </c>
      <c r="AI2793" s="111">
        <f>Table5[[#This Row],[Column17]]-Table5[[#This Row],[Column20]]</f>
        <v>0</v>
      </c>
      <c r="AJ2793" s="111">
        <f t="shared" si="482"/>
        <v>0</v>
      </c>
      <c r="AK2793" s="111">
        <f t="shared" si="475"/>
        <v>0</v>
      </c>
      <c r="AL2793" s="111">
        <f t="shared" si="483"/>
        <v>0</v>
      </c>
      <c r="AM2793" s="111" t="str">
        <f t="shared" si="484"/>
        <v/>
      </c>
      <c r="AN2793" s="111" t="str">
        <f t="shared" ca="1" si="485"/>
        <v/>
      </c>
    </row>
    <row r="2794" spans="1:40" ht="20.25" customHeight="1" x14ac:dyDescent="0.3">
      <c r="A2794" s="107"/>
      <c r="B2794" s="144"/>
      <c r="C2794" s="119"/>
      <c r="D2794" s="120"/>
      <c r="E2794" s="119"/>
      <c r="F2794" s="119"/>
      <c r="G2794" s="120"/>
      <c r="H2794" s="119"/>
      <c r="I2794" s="109"/>
      <c r="L2794" s="108"/>
      <c r="M2794" s="108"/>
      <c r="N2794" s="108"/>
      <c r="O2794" s="108"/>
      <c r="P2794" s="108"/>
      <c r="Q2794" s="108"/>
      <c r="R2794" s="108"/>
      <c r="S2794" s="108"/>
      <c r="T2794" s="100">
        <f t="shared" si="476"/>
        <v>0</v>
      </c>
      <c r="U2794" s="111"/>
      <c r="V2794" s="111"/>
      <c r="W2794" s="111">
        <f>SUMIFS($F$3:F2794,$D$3:D2794,D2794,$C$3:C2794,"Buy")+SUMIFS($F$3:F2794,$D$3:D2794,D2794,$C$3:C2794,"Coin Deposit",$E$3:E2794,"&lt;&gt;")</f>
        <v>0</v>
      </c>
      <c r="X2794" s="111">
        <f t="shared" si="477"/>
        <v>0</v>
      </c>
      <c r="Y2794" s="111">
        <f>IF($D2794=Y$1,SUMIFS($H$3:$H2794,$G$3:$G2794,Y$1,$C$3:$C2794,"Sell"),0)</f>
        <v>0</v>
      </c>
      <c r="Z2794" s="111">
        <f t="shared" si="478"/>
        <v>0</v>
      </c>
      <c r="AA2794" s="111">
        <f>IF($D2794=AA$1,SUMIFS($H$3:$H2794,$G$3:$G2794,AA$1,$C$3:$C2794,"Sell"),0)</f>
        <v>0</v>
      </c>
      <c r="AB2794" s="111">
        <f t="shared" si="479"/>
        <v>0</v>
      </c>
      <c r="AC2794" s="111">
        <f>SUMIFS('Deductions and Deposits'!$H:$H,'Deductions and Deposits'!$G:$G,D2794,'Deductions and Deposits'!$F:$F,"&lt;="&amp;B2794)+SUMIFS($F$3:F2794,$D$3:D2794,D2794,$C$3:C2794,"Coin Deposit",$E$3:E2794,"")</f>
        <v>0</v>
      </c>
      <c r="AD2794" s="111">
        <f>SUMIFS('Deductions and Deposits'!$D:$D,'Deductions and Deposits'!$C:$C,D2794)+SUMIFS($F:$F,$D:$D,D2794,$C:$C,"Coin Deduction")</f>
        <v>0</v>
      </c>
      <c r="AE2794" s="111">
        <f>Table5[[#This Row],[Column4]]+Table5[[#This Row],[Column14]]+Table5[[#This Row],[Column19]]+Table5[[#This Row],[Column12]]</f>
        <v>0</v>
      </c>
      <c r="AF2794" s="111">
        <f>Table5[[#This Row],[Column5]]+Table5[[#This Row],[Column13]]+Table5[[#This Row],[Column21]]+Table5[[#This Row],[Column18]]</f>
        <v>0</v>
      </c>
      <c r="AG2794" s="111">
        <f t="shared" si="480"/>
        <v>0</v>
      </c>
      <c r="AH2794" s="111">
        <f t="shared" si="481"/>
        <v>0</v>
      </c>
      <c r="AI2794" s="111">
        <f>Table5[[#This Row],[Column17]]-Table5[[#This Row],[Column20]]</f>
        <v>0</v>
      </c>
      <c r="AJ2794" s="111">
        <f t="shared" si="482"/>
        <v>0</v>
      </c>
      <c r="AK2794" s="111">
        <f t="shared" si="475"/>
        <v>0</v>
      </c>
      <c r="AL2794" s="111">
        <f t="shared" si="483"/>
        <v>0</v>
      </c>
      <c r="AM2794" s="111" t="str">
        <f t="shared" si="484"/>
        <v/>
      </c>
      <c r="AN2794" s="111" t="str">
        <f t="shared" ca="1" si="485"/>
        <v/>
      </c>
    </row>
    <row r="2795" spans="1:40" ht="20.25" customHeight="1" x14ac:dyDescent="0.3">
      <c r="A2795" s="107"/>
      <c r="B2795" s="144"/>
      <c r="C2795" s="119"/>
      <c r="D2795" s="120"/>
      <c r="E2795" s="119"/>
      <c r="F2795" s="119"/>
      <c r="G2795" s="120"/>
      <c r="H2795" s="119"/>
      <c r="I2795" s="109"/>
      <c r="L2795" s="108"/>
      <c r="M2795" s="108"/>
      <c r="N2795" s="108"/>
      <c r="O2795" s="108"/>
      <c r="P2795" s="108"/>
      <c r="Q2795" s="108"/>
      <c r="R2795" s="108"/>
      <c r="S2795" s="108"/>
      <c r="T2795" s="100">
        <f t="shared" si="476"/>
        <v>0</v>
      </c>
      <c r="U2795" s="111"/>
      <c r="V2795" s="111"/>
      <c r="W2795" s="111">
        <f>SUMIFS($F$3:F2795,$D$3:D2795,D2795,$C$3:C2795,"Buy")+SUMIFS($F$3:F2795,$D$3:D2795,D2795,$C$3:C2795,"Coin Deposit",$E$3:E2795,"&lt;&gt;")</f>
        <v>0</v>
      </c>
      <c r="X2795" s="111">
        <f t="shared" si="477"/>
        <v>0</v>
      </c>
      <c r="Y2795" s="111">
        <f>IF($D2795=Y$1,SUMIFS($H$3:$H2795,$G$3:$G2795,Y$1,$C$3:$C2795,"Sell"),0)</f>
        <v>0</v>
      </c>
      <c r="Z2795" s="111">
        <f t="shared" si="478"/>
        <v>0</v>
      </c>
      <c r="AA2795" s="111">
        <f>IF($D2795=AA$1,SUMIFS($H$3:$H2795,$G$3:$G2795,AA$1,$C$3:$C2795,"Sell"),0)</f>
        <v>0</v>
      </c>
      <c r="AB2795" s="111">
        <f t="shared" si="479"/>
        <v>0</v>
      </c>
      <c r="AC2795" s="111">
        <f>SUMIFS('Deductions and Deposits'!$H:$H,'Deductions and Deposits'!$G:$G,D2795,'Deductions and Deposits'!$F:$F,"&lt;="&amp;B2795)+SUMIFS($F$3:F2795,$D$3:D2795,D2795,$C$3:C2795,"Coin Deposit",$E$3:E2795,"")</f>
        <v>0</v>
      </c>
      <c r="AD2795" s="111">
        <f>SUMIFS('Deductions and Deposits'!$D:$D,'Deductions and Deposits'!$C:$C,D2795)+SUMIFS($F:$F,$D:$D,D2795,$C:$C,"Coin Deduction")</f>
        <v>0</v>
      </c>
      <c r="AE2795" s="111">
        <f>Table5[[#This Row],[Column4]]+Table5[[#This Row],[Column14]]+Table5[[#This Row],[Column19]]+Table5[[#This Row],[Column12]]</f>
        <v>0</v>
      </c>
      <c r="AF2795" s="111">
        <f>Table5[[#This Row],[Column5]]+Table5[[#This Row],[Column13]]+Table5[[#This Row],[Column21]]+Table5[[#This Row],[Column18]]</f>
        <v>0</v>
      </c>
      <c r="AG2795" s="111">
        <f t="shared" si="480"/>
        <v>0</v>
      </c>
      <c r="AH2795" s="111">
        <f t="shared" si="481"/>
        <v>0</v>
      </c>
      <c r="AI2795" s="111">
        <f>Table5[[#This Row],[Column17]]-Table5[[#This Row],[Column20]]</f>
        <v>0</v>
      </c>
      <c r="AJ2795" s="111">
        <f t="shared" si="482"/>
        <v>0</v>
      </c>
      <c r="AK2795" s="111">
        <f t="shared" si="475"/>
        <v>0</v>
      </c>
      <c r="AL2795" s="111">
        <f t="shared" si="483"/>
        <v>0</v>
      </c>
      <c r="AM2795" s="111" t="str">
        <f t="shared" si="484"/>
        <v/>
      </c>
      <c r="AN2795" s="111" t="str">
        <f t="shared" ca="1" si="485"/>
        <v/>
      </c>
    </row>
    <row r="2796" spans="1:40" ht="20.25" customHeight="1" x14ac:dyDescent="0.3">
      <c r="A2796" s="107"/>
      <c r="B2796" s="144"/>
      <c r="C2796" s="119"/>
      <c r="D2796" s="120"/>
      <c r="E2796" s="119"/>
      <c r="F2796" s="119"/>
      <c r="G2796" s="120"/>
      <c r="H2796" s="119"/>
      <c r="I2796" s="109"/>
      <c r="L2796" s="108"/>
      <c r="M2796" s="108"/>
      <c r="N2796" s="108"/>
      <c r="O2796" s="108"/>
      <c r="P2796" s="108"/>
      <c r="Q2796" s="108"/>
      <c r="R2796" s="108"/>
      <c r="S2796" s="108"/>
      <c r="T2796" s="100">
        <f t="shared" si="476"/>
        <v>0</v>
      </c>
      <c r="U2796" s="111"/>
      <c r="V2796" s="111"/>
      <c r="W2796" s="111">
        <f>SUMIFS($F$3:F2796,$D$3:D2796,D2796,$C$3:C2796,"Buy")+SUMIFS($F$3:F2796,$D$3:D2796,D2796,$C$3:C2796,"Coin Deposit",$E$3:E2796,"&lt;&gt;")</f>
        <v>0</v>
      </c>
      <c r="X2796" s="111">
        <f t="shared" si="477"/>
        <v>0</v>
      </c>
      <c r="Y2796" s="111">
        <f>IF($D2796=Y$1,SUMIFS($H$3:$H2796,$G$3:$G2796,Y$1,$C$3:$C2796,"Sell"),0)</f>
        <v>0</v>
      </c>
      <c r="Z2796" s="111">
        <f t="shared" si="478"/>
        <v>0</v>
      </c>
      <c r="AA2796" s="111">
        <f>IF($D2796=AA$1,SUMIFS($H$3:$H2796,$G$3:$G2796,AA$1,$C$3:$C2796,"Sell"),0)</f>
        <v>0</v>
      </c>
      <c r="AB2796" s="111">
        <f t="shared" si="479"/>
        <v>0</v>
      </c>
      <c r="AC2796" s="111">
        <f>SUMIFS('Deductions and Deposits'!$H:$H,'Deductions and Deposits'!$G:$G,D2796,'Deductions and Deposits'!$F:$F,"&lt;="&amp;B2796)+SUMIFS($F$3:F2796,$D$3:D2796,D2796,$C$3:C2796,"Coin Deposit",$E$3:E2796,"")</f>
        <v>0</v>
      </c>
      <c r="AD2796" s="111">
        <f>SUMIFS('Deductions and Deposits'!$D:$D,'Deductions and Deposits'!$C:$C,D2796)+SUMIFS($F:$F,$D:$D,D2796,$C:$C,"Coin Deduction")</f>
        <v>0</v>
      </c>
      <c r="AE2796" s="111">
        <f>Table5[[#This Row],[Column4]]+Table5[[#This Row],[Column14]]+Table5[[#This Row],[Column19]]+Table5[[#This Row],[Column12]]</f>
        <v>0</v>
      </c>
      <c r="AF2796" s="111">
        <f>Table5[[#This Row],[Column5]]+Table5[[#This Row],[Column13]]+Table5[[#This Row],[Column21]]+Table5[[#This Row],[Column18]]</f>
        <v>0</v>
      </c>
      <c r="AG2796" s="111">
        <f t="shared" si="480"/>
        <v>0</v>
      </c>
      <c r="AH2796" s="111">
        <f t="shared" si="481"/>
        <v>0</v>
      </c>
      <c r="AI2796" s="111">
        <f>Table5[[#This Row],[Column17]]-Table5[[#This Row],[Column20]]</f>
        <v>0</v>
      </c>
      <c r="AJ2796" s="111">
        <f t="shared" si="482"/>
        <v>0</v>
      </c>
      <c r="AK2796" s="111">
        <f t="shared" si="475"/>
        <v>0</v>
      </c>
      <c r="AL2796" s="111">
        <f t="shared" si="483"/>
        <v>0</v>
      </c>
      <c r="AM2796" s="111" t="str">
        <f t="shared" si="484"/>
        <v/>
      </c>
      <c r="AN2796" s="111" t="str">
        <f t="shared" ca="1" si="485"/>
        <v/>
      </c>
    </row>
    <row r="2797" spans="1:40" ht="20.25" customHeight="1" x14ac:dyDescent="0.3">
      <c r="A2797" s="107"/>
      <c r="B2797" s="144"/>
      <c r="C2797" s="119"/>
      <c r="D2797" s="120"/>
      <c r="E2797" s="119"/>
      <c r="F2797" s="119"/>
      <c r="G2797" s="120"/>
      <c r="H2797" s="119"/>
      <c r="I2797" s="109"/>
      <c r="L2797" s="108"/>
      <c r="M2797" s="108"/>
      <c r="N2797" s="108"/>
      <c r="O2797" s="108"/>
      <c r="P2797" s="108"/>
      <c r="Q2797" s="108"/>
      <c r="R2797" s="108"/>
      <c r="S2797" s="108"/>
      <c r="T2797" s="100">
        <f t="shared" si="476"/>
        <v>0</v>
      </c>
      <c r="U2797" s="111"/>
      <c r="V2797" s="111"/>
      <c r="W2797" s="111">
        <f>SUMIFS($F$3:F2797,$D$3:D2797,D2797,$C$3:C2797,"Buy")+SUMIFS($F$3:F2797,$D$3:D2797,D2797,$C$3:C2797,"Coin Deposit",$E$3:E2797,"&lt;&gt;")</f>
        <v>0</v>
      </c>
      <c r="X2797" s="111">
        <f t="shared" si="477"/>
        <v>0</v>
      </c>
      <c r="Y2797" s="111">
        <f>IF($D2797=Y$1,SUMIFS($H$3:$H2797,$G$3:$G2797,Y$1,$C$3:$C2797,"Sell"),0)</f>
        <v>0</v>
      </c>
      <c r="Z2797" s="111">
        <f t="shared" si="478"/>
        <v>0</v>
      </c>
      <c r="AA2797" s="111">
        <f>IF($D2797=AA$1,SUMIFS($H$3:$H2797,$G$3:$G2797,AA$1,$C$3:$C2797,"Sell"),0)</f>
        <v>0</v>
      </c>
      <c r="AB2797" s="111">
        <f t="shared" si="479"/>
        <v>0</v>
      </c>
      <c r="AC2797" s="111">
        <f>SUMIFS('Deductions and Deposits'!$H:$H,'Deductions and Deposits'!$G:$G,D2797,'Deductions and Deposits'!$F:$F,"&lt;="&amp;B2797)+SUMIFS($F$3:F2797,$D$3:D2797,D2797,$C$3:C2797,"Coin Deposit",$E$3:E2797,"")</f>
        <v>0</v>
      </c>
      <c r="AD2797" s="111">
        <f>SUMIFS('Deductions and Deposits'!$D:$D,'Deductions and Deposits'!$C:$C,D2797)+SUMIFS($F:$F,$D:$D,D2797,$C:$C,"Coin Deduction")</f>
        <v>0</v>
      </c>
      <c r="AE2797" s="111">
        <f>Table5[[#This Row],[Column4]]+Table5[[#This Row],[Column14]]+Table5[[#This Row],[Column19]]+Table5[[#This Row],[Column12]]</f>
        <v>0</v>
      </c>
      <c r="AF2797" s="111">
        <f>Table5[[#This Row],[Column5]]+Table5[[#This Row],[Column13]]+Table5[[#This Row],[Column21]]+Table5[[#This Row],[Column18]]</f>
        <v>0</v>
      </c>
      <c r="AG2797" s="111">
        <f t="shared" si="480"/>
        <v>0</v>
      </c>
      <c r="AH2797" s="111">
        <f t="shared" si="481"/>
        <v>0</v>
      </c>
      <c r="AI2797" s="111">
        <f>Table5[[#This Row],[Column17]]-Table5[[#This Row],[Column20]]</f>
        <v>0</v>
      </c>
      <c r="AJ2797" s="111">
        <f t="shared" si="482"/>
        <v>0</v>
      </c>
      <c r="AK2797" s="111">
        <f t="shared" si="475"/>
        <v>0</v>
      </c>
      <c r="AL2797" s="111">
        <f t="shared" si="483"/>
        <v>0</v>
      </c>
      <c r="AM2797" s="111" t="str">
        <f t="shared" si="484"/>
        <v/>
      </c>
      <c r="AN2797" s="111" t="str">
        <f t="shared" ca="1" si="485"/>
        <v/>
      </c>
    </row>
    <row r="2798" spans="1:40" ht="20.25" customHeight="1" x14ac:dyDescent="0.3">
      <c r="A2798" s="107"/>
      <c r="B2798" s="144"/>
      <c r="C2798" s="119"/>
      <c r="D2798" s="120"/>
      <c r="E2798" s="119"/>
      <c r="F2798" s="119"/>
      <c r="G2798" s="120"/>
      <c r="H2798" s="119"/>
      <c r="I2798" s="109"/>
      <c r="L2798" s="108"/>
      <c r="M2798" s="108"/>
      <c r="N2798" s="108"/>
      <c r="O2798" s="108"/>
      <c r="P2798" s="108"/>
      <c r="Q2798" s="108"/>
      <c r="R2798" s="108"/>
      <c r="S2798" s="108"/>
      <c r="T2798" s="100">
        <f t="shared" si="476"/>
        <v>0</v>
      </c>
      <c r="U2798" s="111"/>
      <c r="V2798" s="111"/>
      <c r="W2798" s="111">
        <f>SUMIFS($F$3:F2798,$D$3:D2798,D2798,$C$3:C2798,"Buy")+SUMIFS($F$3:F2798,$D$3:D2798,D2798,$C$3:C2798,"Coin Deposit",$E$3:E2798,"&lt;&gt;")</f>
        <v>0</v>
      </c>
      <c r="X2798" s="111">
        <f t="shared" si="477"/>
        <v>0</v>
      </c>
      <c r="Y2798" s="111">
        <f>IF($D2798=Y$1,SUMIFS($H$3:$H2798,$G$3:$G2798,Y$1,$C$3:$C2798,"Sell"),0)</f>
        <v>0</v>
      </c>
      <c r="Z2798" s="111">
        <f t="shared" si="478"/>
        <v>0</v>
      </c>
      <c r="AA2798" s="111">
        <f>IF($D2798=AA$1,SUMIFS($H$3:$H2798,$G$3:$G2798,AA$1,$C$3:$C2798,"Sell"),0)</f>
        <v>0</v>
      </c>
      <c r="AB2798" s="111">
        <f t="shared" si="479"/>
        <v>0</v>
      </c>
      <c r="AC2798" s="111">
        <f>SUMIFS('Deductions and Deposits'!$H:$H,'Deductions and Deposits'!$G:$G,D2798,'Deductions and Deposits'!$F:$F,"&lt;="&amp;B2798)+SUMIFS($F$3:F2798,$D$3:D2798,D2798,$C$3:C2798,"Coin Deposit",$E$3:E2798,"")</f>
        <v>0</v>
      </c>
      <c r="AD2798" s="111">
        <f>SUMIFS('Deductions and Deposits'!$D:$D,'Deductions and Deposits'!$C:$C,D2798)+SUMIFS($F:$F,$D:$D,D2798,$C:$C,"Coin Deduction")</f>
        <v>0</v>
      </c>
      <c r="AE2798" s="111">
        <f>Table5[[#This Row],[Column4]]+Table5[[#This Row],[Column14]]+Table5[[#This Row],[Column19]]+Table5[[#This Row],[Column12]]</f>
        <v>0</v>
      </c>
      <c r="AF2798" s="111">
        <f>Table5[[#This Row],[Column5]]+Table5[[#This Row],[Column13]]+Table5[[#This Row],[Column21]]+Table5[[#This Row],[Column18]]</f>
        <v>0</v>
      </c>
      <c r="AG2798" s="111">
        <f t="shared" si="480"/>
        <v>0</v>
      </c>
      <c r="AH2798" s="111">
        <f t="shared" si="481"/>
        <v>0</v>
      </c>
      <c r="AI2798" s="111">
        <f>Table5[[#This Row],[Column17]]-Table5[[#This Row],[Column20]]</f>
        <v>0</v>
      </c>
      <c r="AJ2798" s="111">
        <f t="shared" si="482"/>
        <v>0</v>
      </c>
      <c r="AK2798" s="111">
        <f t="shared" si="475"/>
        <v>0</v>
      </c>
      <c r="AL2798" s="111">
        <f t="shared" si="483"/>
        <v>0</v>
      </c>
      <c r="AM2798" s="111" t="str">
        <f t="shared" si="484"/>
        <v/>
      </c>
      <c r="AN2798" s="111" t="str">
        <f t="shared" ca="1" si="485"/>
        <v/>
      </c>
    </row>
    <row r="2799" spans="1:40" ht="20.25" customHeight="1" x14ac:dyDescent="0.3">
      <c r="A2799" s="107"/>
      <c r="B2799" s="144"/>
      <c r="C2799" s="119"/>
      <c r="D2799" s="120"/>
      <c r="E2799" s="119"/>
      <c r="F2799" s="119"/>
      <c r="G2799" s="120"/>
      <c r="H2799" s="119"/>
      <c r="I2799" s="109"/>
      <c r="L2799" s="108"/>
      <c r="M2799" s="108"/>
      <c r="N2799" s="108"/>
      <c r="O2799" s="108"/>
      <c r="P2799" s="108"/>
      <c r="Q2799" s="108"/>
      <c r="R2799" s="108"/>
      <c r="S2799" s="108"/>
      <c r="T2799" s="100">
        <f t="shared" si="476"/>
        <v>0</v>
      </c>
      <c r="U2799" s="111"/>
      <c r="V2799" s="111"/>
      <c r="W2799" s="111">
        <f>SUMIFS($F$3:F2799,$D$3:D2799,D2799,$C$3:C2799,"Buy")+SUMIFS($F$3:F2799,$D$3:D2799,D2799,$C$3:C2799,"Coin Deposit",$E$3:E2799,"&lt;&gt;")</f>
        <v>0</v>
      </c>
      <c r="X2799" s="111">
        <f t="shared" si="477"/>
        <v>0</v>
      </c>
      <c r="Y2799" s="111">
        <f>IF($D2799=Y$1,SUMIFS($H$3:$H2799,$G$3:$G2799,Y$1,$C$3:$C2799,"Sell"),0)</f>
        <v>0</v>
      </c>
      <c r="Z2799" s="111">
        <f t="shared" si="478"/>
        <v>0</v>
      </c>
      <c r="AA2799" s="111">
        <f>IF($D2799=AA$1,SUMIFS($H$3:$H2799,$G$3:$G2799,AA$1,$C$3:$C2799,"Sell"),0)</f>
        <v>0</v>
      </c>
      <c r="AB2799" s="111">
        <f t="shared" si="479"/>
        <v>0</v>
      </c>
      <c r="AC2799" s="111">
        <f>SUMIFS('Deductions and Deposits'!$H:$H,'Deductions and Deposits'!$G:$G,D2799,'Deductions and Deposits'!$F:$F,"&lt;="&amp;B2799)+SUMIFS($F$3:F2799,$D$3:D2799,D2799,$C$3:C2799,"Coin Deposit",$E$3:E2799,"")</f>
        <v>0</v>
      </c>
      <c r="AD2799" s="111">
        <f>SUMIFS('Deductions and Deposits'!$D:$D,'Deductions and Deposits'!$C:$C,D2799)+SUMIFS($F:$F,$D:$D,D2799,$C:$C,"Coin Deduction")</f>
        <v>0</v>
      </c>
      <c r="AE2799" s="111">
        <f>Table5[[#This Row],[Column4]]+Table5[[#This Row],[Column14]]+Table5[[#This Row],[Column19]]+Table5[[#This Row],[Column12]]</f>
        <v>0</v>
      </c>
      <c r="AF2799" s="111">
        <f>Table5[[#This Row],[Column5]]+Table5[[#This Row],[Column13]]+Table5[[#This Row],[Column21]]+Table5[[#This Row],[Column18]]</f>
        <v>0</v>
      </c>
      <c r="AG2799" s="111">
        <f t="shared" si="480"/>
        <v>0</v>
      </c>
      <c r="AH2799" s="111">
        <f t="shared" si="481"/>
        <v>0</v>
      </c>
      <c r="AI2799" s="111">
        <f>Table5[[#This Row],[Column17]]-Table5[[#This Row],[Column20]]</f>
        <v>0</v>
      </c>
      <c r="AJ2799" s="111">
        <f t="shared" si="482"/>
        <v>0</v>
      </c>
      <c r="AK2799" s="111">
        <f t="shared" si="475"/>
        <v>0</v>
      </c>
      <c r="AL2799" s="111">
        <f t="shared" si="483"/>
        <v>0</v>
      </c>
      <c r="AM2799" s="111" t="str">
        <f t="shared" si="484"/>
        <v/>
      </c>
      <c r="AN2799" s="111" t="str">
        <f t="shared" ca="1" si="485"/>
        <v/>
      </c>
    </row>
    <row r="2800" spans="1:40" ht="20.25" customHeight="1" x14ac:dyDescent="0.3">
      <c r="A2800" s="107"/>
      <c r="B2800" s="144"/>
      <c r="C2800" s="119"/>
      <c r="D2800" s="120"/>
      <c r="E2800" s="119"/>
      <c r="F2800" s="119"/>
      <c r="G2800" s="120"/>
      <c r="H2800" s="119"/>
      <c r="I2800" s="109"/>
      <c r="L2800" s="108"/>
      <c r="M2800" s="108"/>
      <c r="N2800" s="108"/>
      <c r="O2800" s="108"/>
      <c r="P2800" s="108"/>
      <c r="Q2800" s="108"/>
      <c r="R2800" s="108"/>
      <c r="S2800" s="108"/>
      <c r="T2800" s="100">
        <f t="shared" si="476"/>
        <v>0</v>
      </c>
      <c r="U2800" s="111"/>
      <c r="V2800" s="111"/>
      <c r="W2800" s="111">
        <f>SUMIFS($F$3:F2800,$D$3:D2800,D2800,$C$3:C2800,"Buy")+SUMIFS($F$3:F2800,$D$3:D2800,D2800,$C$3:C2800,"Coin Deposit",$E$3:E2800,"&lt;&gt;")</f>
        <v>0</v>
      </c>
      <c r="X2800" s="111">
        <f t="shared" si="477"/>
        <v>0</v>
      </c>
      <c r="Y2800" s="111">
        <f>IF($D2800=Y$1,SUMIFS($H$3:$H2800,$G$3:$G2800,Y$1,$C$3:$C2800,"Sell"),0)</f>
        <v>0</v>
      </c>
      <c r="Z2800" s="111">
        <f t="shared" si="478"/>
        <v>0</v>
      </c>
      <c r="AA2800" s="111">
        <f>IF($D2800=AA$1,SUMIFS($H$3:$H2800,$G$3:$G2800,AA$1,$C$3:$C2800,"Sell"),0)</f>
        <v>0</v>
      </c>
      <c r="AB2800" s="111">
        <f t="shared" si="479"/>
        <v>0</v>
      </c>
      <c r="AC2800" s="111">
        <f>SUMIFS('Deductions and Deposits'!$H:$H,'Deductions and Deposits'!$G:$G,D2800,'Deductions and Deposits'!$F:$F,"&lt;="&amp;B2800)+SUMIFS($F$3:F2800,$D$3:D2800,D2800,$C$3:C2800,"Coin Deposit",$E$3:E2800,"")</f>
        <v>0</v>
      </c>
      <c r="AD2800" s="111">
        <f>SUMIFS('Deductions and Deposits'!$D:$D,'Deductions and Deposits'!$C:$C,D2800)+SUMIFS($F:$F,$D:$D,D2800,$C:$C,"Coin Deduction")</f>
        <v>0</v>
      </c>
      <c r="AE2800" s="111">
        <f>Table5[[#This Row],[Column4]]+Table5[[#This Row],[Column14]]+Table5[[#This Row],[Column19]]+Table5[[#This Row],[Column12]]</f>
        <v>0</v>
      </c>
      <c r="AF2800" s="111">
        <f>Table5[[#This Row],[Column5]]+Table5[[#This Row],[Column13]]+Table5[[#This Row],[Column21]]+Table5[[#This Row],[Column18]]</f>
        <v>0</v>
      </c>
      <c r="AG2800" s="111">
        <f t="shared" si="480"/>
        <v>0</v>
      </c>
      <c r="AH2800" s="111">
        <f t="shared" si="481"/>
        <v>0</v>
      </c>
      <c r="AI2800" s="111">
        <f>Table5[[#This Row],[Column17]]-Table5[[#This Row],[Column20]]</f>
        <v>0</v>
      </c>
      <c r="AJ2800" s="111">
        <f t="shared" si="482"/>
        <v>0</v>
      </c>
      <c r="AK2800" s="111">
        <f t="shared" si="475"/>
        <v>0</v>
      </c>
      <c r="AL2800" s="111">
        <f t="shared" si="483"/>
        <v>0</v>
      </c>
      <c r="AM2800" s="111" t="str">
        <f t="shared" si="484"/>
        <v/>
      </c>
      <c r="AN2800" s="111" t="str">
        <f t="shared" ca="1" si="485"/>
        <v/>
      </c>
    </row>
    <row r="2801" spans="1:40" ht="20.25" customHeight="1" x14ac:dyDescent="0.3">
      <c r="A2801" s="107"/>
      <c r="B2801" s="144"/>
      <c r="C2801" s="119"/>
      <c r="D2801" s="120"/>
      <c r="E2801" s="119"/>
      <c r="F2801" s="119"/>
      <c r="G2801" s="120"/>
      <c r="H2801" s="119"/>
      <c r="I2801" s="109"/>
      <c r="L2801" s="108"/>
      <c r="M2801" s="108"/>
      <c r="N2801" s="108"/>
      <c r="O2801" s="108"/>
      <c r="P2801" s="108"/>
      <c r="Q2801" s="108"/>
      <c r="R2801" s="108"/>
      <c r="S2801" s="108"/>
      <c r="T2801" s="100">
        <f t="shared" si="476"/>
        <v>0</v>
      </c>
      <c r="U2801" s="111"/>
      <c r="V2801" s="111"/>
      <c r="W2801" s="111">
        <f>SUMIFS($F$3:F2801,$D$3:D2801,D2801,$C$3:C2801,"Buy")+SUMIFS($F$3:F2801,$D$3:D2801,D2801,$C$3:C2801,"Coin Deposit",$E$3:E2801,"&lt;&gt;")</f>
        <v>0</v>
      </c>
      <c r="X2801" s="111">
        <f t="shared" si="477"/>
        <v>0</v>
      </c>
      <c r="Y2801" s="111">
        <f>IF($D2801=Y$1,SUMIFS($H$3:$H2801,$G$3:$G2801,Y$1,$C$3:$C2801,"Sell"),0)</f>
        <v>0</v>
      </c>
      <c r="Z2801" s="111">
        <f t="shared" si="478"/>
        <v>0</v>
      </c>
      <c r="AA2801" s="111">
        <f>IF($D2801=AA$1,SUMIFS($H$3:$H2801,$G$3:$G2801,AA$1,$C$3:$C2801,"Sell"),0)</f>
        <v>0</v>
      </c>
      <c r="AB2801" s="111">
        <f t="shared" si="479"/>
        <v>0</v>
      </c>
      <c r="AC2801" s="111">
        <f>SUMIFS('Deductions and Deposits'!$H:$H,'Deductions and Deposits'!$G:$G,D2801,'Deductions and Deposits'!$F:$F,"&lt;="&amp;B2801)+SUMIFS($F$3:F2801,$D$3:D2801,D2801,$C$3:C2801,"Coin Deposit",$E$3:E2801,"")</f>
        <v>0</v>
      </c>
      <c r="AD2801" s="111">
        <f>SUMIFS('Deductions and Deposits'!$D:$D,'Deductions and Deposits'!$C:$C,D2801)+SUMIFS($F:$F,$D:$D,D2801,$C:$C,"Coin Deduction")</f>
        <v>0</v>
      </c>
      <c r="AE2801" s="111">
        <f>Table5[[#This Row],[Column4]]+Table5[[#This Row],[Column14]]+Table5[[#This Row],[Column19]]+Table5[[#This Row],[Column12]]</f>
        <v>0</v>
      </c>
      <c r="AF2801" s="111">
        <f>Table5[[#This Row],[Column5]]+Table5[[#This Row],[Column13]]+Table5[[#This Row],[Column21]]+Table5[[#This Row],[Column18]]</f>
        <v>0</v>
      </c>
      <c r="AG2801" s="111">
        <f t="shared" si="480"/>
        <v>0</v>
      </c>
      <c r="AH2801" s="111">
        <f t="shared" si="481"/>
        <v>0</v>
      </c>
      <c r="AI2801" s="111">
        <f>Table5[[#This Row],[Column17]]-Table5[[#This Row],[Column20]]</f>
        <v>0</v>
      </c>
      <c r="AJ2801" s="111">
        <f t="shared" si="482"/>
        <v>0</v>
      </c>
      <c r="AK2801" s="111">
        <f t="shared" si="475"/>
        <v>0</v>
      </c>
      <c r="AL2801" s="111">
        <f t="shared" si="483"/>
        <v>0</v>
      </c>
      <c r="AM2801" s="111" t="str">
        <f t="shared" si="484"/>
        <v/>
      </c>
      <c r="AN2801" s="111" t="str">
        <f t="shared" ca="1" si="485"/>
        <v/>
      </c>
    </row>
    <row r="2802" spans="1:40" ht="20.25" customHeight="1" x14ac:dyDescent="0.3">
      <c r="A2802" s="107"/>
      <c r="B2802" s="144"/>
      <c r="C2802" s="119"/>
      <c r="D2802" s="120"/>
      <c r="E2802" s="119"/>
      <c r="F2802" s="119"/>
      <c r="G2802" s="120"/>
      <c r="H2802" s="119"/>
      <c r="I2802" s="109"/>
      <c r="L2802" s="108"/>
      <c r="M2802" s="108"/>
      <c r="N2802" s="108"/>
      <c r="O2802" s="108"/>
      <c r="P2802" s="108"/>
      <c r="Q2802" s="108"/>
      <c r="R2802" s="108"/>
      <c r="S2802" s="108"/>
      <c r="T2802" s="100">
        <f t="shared" si="476"/>
        <v>0</v>
      </c>
      <c r="U2802" s="111"/>
      <c r="V2802" s="111"/>
      <c r="W2802" s="111">
        <f>SUMIFS($F$3:F2802,$D$3:D2802,D2802,$C$3:C2802,"Buy")+SUMIFS($F$3:F2802,$D$3:D2802,D2802,$C$3:C2802,"Coin Deposit",$E$3:E2802,"&lt;&gt;")</f>
        <v>0</v>
      </c>
      <c r="X2802" s="111">
        <f t="shared" si="477"/>
        <v>0</v>
      </c>
      <c r="Y2802" s="111">
        <f>IF($D2802=Y$1,SUMIFS($H$3:$H2802,$G$3:$G2802,Y$1,$C$3:$C2802,"Sell"),0)</f>
        <v>0</v>
      </c>
      <c r="Z2802" s="111">
        <f t="shared" si="478"/>
        <v>0</v>
      </c>
      <c r="AA2802" s="111">
        <f>IF($D2802=AA$1,SUMIFS($H$3:$H2802,$G$3:$G2802,AA$1,$C$3:$C2802,"Sell"),0)</f>
        <v>0</v>
      </c>
      <c r="AB2802" s="111">
        <f t="shared" si="479"/>
        <v>0</v>
      </c>
      <c r="AC2802" s="111">
        <f>SUMIFS('Deductions and Deposits'!$H:$H,'Deductions and Deposits'!$G:$G,D2802,'Deductions and Deposits'!$F:$F,"&lt;="&amp;B2802)+SUMIFS($F$3:F2802,$D$3:D2802,D2802,$C$3:C2802,"Coin Deposit",$E$3:E2802,"")</f>
        <v>0</v>
      </c>
      <c r="AD2802" s="111">
        <f>SUMIFS('Deductions and Deposits'!$D:$D,'Deductions and Deposits'!$C:$C,D2802)+SUMIFS($F:$F,$D:$D,D2802,$C:$C,"Coin Deduction")</f>
        <v>0</v>
      </c>
      <c r="AE2802" s="111">
        <f>Table5[[#This Row],[Column4]]+Table5[[#This Row],[Column14]]+Table5[[#This Row],[Column19]]+Table5[[#This Row],[Column12]]</f>
        <v>0</v>
      </c>
      <c r="AF2802" s="111">
        <f>Table5[[#This Row],[Column5]]+Table5[[#This Row],[Column13]]+Table5[[#This Row],[Column21]]+Table5[[#This Row],[Column18]]</f>
        <v>0</v>
      </c>
      <c r="AG2802" s="111">
        <f t="shared" si="480"/>
        <v>0</v>
      </c>
      <c r="AH2802" s="111">
        <f t="shared" si="481"/>
        <v>0</v>
      </c>
      <c r="AI2802" s="111">
        <f>Table5[[#This Row],[Column17]]-Table5[[#This Row],[Column20]]</f>
        <v>0</v>
      </c>
      <c r="AJ2802" s="111">
        <f t="shared" si="482"/>
        <v>0</v>
      </c>
      <c r="AK2802" s="111">
        <f t="shared" si="475"/>
        <v>0</v>
      </c>
      <c r="AL2802" s="111">
        <f t="shared" si="483"/>
        <v>0</v>
      </c>
      <c r="AM2802" s="111" t="str">
        <f t="shared" si="484"/>
        <v/>
      </c>
      <c r="AN2802" s="111" t="str">
        <f t="shared" ca="1" si="485"/>
        <v/>
      </c>
    </row>
    <row r="2803" spans="1:40" ht="20.25" customHeight="1" x14ac:dyDescent="0.3">
      <c r="A2803" s="107"/>
      <c r="B2803" s="144"/>
      <c r="C2803" s="119"/>
      <c r="D2803" s="120"/>
      <c r="E2803" s="119"/>
      <c r="F2803" s="119"/>
      <c r="G2803" s="120"/>
      <c r="H2803" s="119"/>
      <c r="I2803" s="109"/>
      <c r="L2803" s="108"/>
      <c r="M2803" s="108"/>
      <c r="N2803" s="108"/>
      <c r="O2803" s="108"/>
      <c r="P2803" s="108"/>
      <c r="Q2803" s="108"/>
      <c r="R2803" s="108"/>
      <c r="S2803" s="108"/>
      <c r="T2803" s="100">
        <f t="shared" si="476"/>
        <v>0</v>
      </c>
      <c r="U2803" s="111"/>
      <c r="V2803" s="111"/>
      <c r="W2803" s="111">
        <f>SUMIFS($F$3:F2803,$D$3:D2803,D2803,$C$3:C2803,"Buy")+SUMIFS($F$3:F2803,$D$3:D2803,D2803,$C$3:C2803,"Coin Deposit",$E$3:E2803,"&lt;&gt;")</f>
        <v>0</v>
      </c>
      <c r="X2803" s="111">
        <f t="shared" si="477"/>
        <v>0</v>
      </c>
      <c r="Y2803" s="111">
        <f>IF($D2803=Y$1,SUMIFS($H$3:$H2803,$G$3:$G2803,Y$1,$C$3:$C2803,"Sell"),0)</f>
        <v>0</v>
      </c>
      <c r="Z2803" s="111">
        <f t="shared" si="478"/>
        <v>0</v>
      </c>
      <c r="AA2803" s="111">
        <f>IF($D2803=AA$1,SUMIFS($H$3:$H2803,$G$3:$G2803,AA$1,$C$3:$C2803,"Sell"),0)</f>
        <v>0</v>
      </c>
      <c r="AB2803" s="111">
        <f t="shared" si="479"/>
        <v>0</v>
      </c>
      <c r="AC2803" s="111">
        <f>SUMIFS('Deductions and Deposits'!$H:$H,'Deductions and Deposits'!$G:$G,D2803,'Deductions and Deposits'!$F:$F,"&lt;="&amp;B2803)+SUMIFS($F$3:F2803,$D$3:D2803,D2803,$C$3:C2803,"Coin Deposit",$E$3:E2803,"")</f>
        <v>0</v>
      </c>
      <c r="AD2803" s="111">
        <f>SUMIFS('Deductions and Deposits'!$D:$D,'Deductions and Deposits'!$C:$C,D2803)+SUMIFS($F:$F,$D:$D,D2803,$C:$C,"Coin Deduction")</f>
        <v>0</v>
      </c>
      <c r="AE2803" s="111">
        <f>Table5[[#This Row],[Column4]]+Table5[[#This Row],[Column14]]+Table5[[#This Row],[Column19]]+Table5[[#This Row],[Column12]]</f>
        <v>0</v>
      </c>
      <c r="AF2803" s="111">
        <f>Table5[[#This Row],[Column5]]+Table5[[#This Row],[Column13]]+Table5[[#This Row],[Column21]]+Table5[[#This Row],[Column18]]</f>
        <v>0</v>
      </c>
      <c r="AG2803" s="111">
        <f t="shared" si="480"/>
        <v>0</v>
      </c>
      <c r="AH2803" s="111">
        <f t="shared" si="481"/>
        <v>0</v>
      </c>
      <c r="AI2803" s="111">
        <f>Table5[[#This Row],[Column17]]-Table5[[#This Row],[Column20]]</f>
        <v>0</v>
      </c>
      <c r="AJ2803" s="111">
        <f t="shared" si="482"/>
        <v>0</v>
      </c>
      <c r="AK2803" s="111">
        <f t="shared" si="475"/>
        <v>0</v>
      </c>
      <c r="AL2803" s="111">
        <f t="shared" si="483"/>
        <v>0</v>
      </c>
      <c r="AM2803" s="111" t="str">
        <f t="shared" si="484"/>
        <v/>
      </c>
      <c r="AN2803" s="111" t="str">
        <f t="shared" ca="1" si="485"/>
        <v/>
      </c>
    </row>
    <row r="2804" spans="1:40" ht="20.25" customHeight="1" x14ac:dyDescent="0.3">
      <c r="A2804" s="107"/>
      <c r="B2804" s="144"/>
      <c r="C2804" s="119"/>
      <c r="D2804" s="120"/>
      <c r="E2804" s="119"/>
      <c r="F2804" s="119"/>
      <c r="G2804" s="120"/>
      <c r="H2804" s="119"/>
      <c r="I2804" s="109"/>
      <c r="L2804" s="108"/>
      <c r="M2804" s="108"/>
      <c r="N2804" s="108"/>
      <c r="O2804" s="108"/>
      <c r="P2804" s="108"/>
      <c r="Q2804" s="108"/>
      <c r="R2804" s="108"/>
      <c r="S2804" s="108"/>
      <c r="T2804" s="100">
        <f t="shared" si="476"/>
        <v>0</v>
      </c>
      <c r="U2804" s="111"/>
      <c r="V2804" s="111"/>
      <c r="W2804" s="111">
        <f>SUMIFS($F$3:F2804,$D$3:D2804,D2804,$C$3:C2804,"Buy")+SUMIFS($F$3:F2804,$D$3:D2804,D2804,$C$3:C2804,"Coin Deposit",$E$3:E2804,"&lt;&gt;")</f>
        <v>0</v>
      </c>
      <c r="X2804" s="111">
        <f t="shared" si="477"/>
        <v>0</v>
      </c>
      <c r="Y2804" s="111">
        <f>IF($D2804=Y$1,SUMIFS($H$3:$H2804,$G$3:$G2804,Y$1,$C$3:$C2804,"Sell"),0)</f>
        <v>0</v>
      </c>
      <c r="Z2804" s="111">
        <f t="shared" si="478"/>
        <v>0</v>
      </c>
      <c r="AA2804" s="111">
        <f>IF($D2804=AA$1,SUMIFS($H$3:$H2804,$G$3:$G2804,AA$1,$C$3:$C2804,"Sell"),0)</f>
        <v>0</v>
      </c>
      <c r="AB2804" s="111">
        <f t="shared" si="479"/>
        <v>0</v>
      </c>
      <c r="AC2804" s="111">
        <f>SUMIFS('Deductions and Deposits'!$H:$H,'Deductions and Deposits'!$G:$G,D2804,'Deductions and Deposits'!$F:$F,"&lt;="&amp;B2804)+SUMIFS($F$3:F2804,$D$3:D2804,D2804,$C$3:C2804,"Coin Deposit",$E$3:E2804,"")</f>
        <v>0</v>
      </c>
      <c r="AD2804" s="111">
        <f>SUMIFS('Deductions and Deposits'!$D:$D,'Deductions and Deposits'!$C:$C,D2804)+SUMIFS($F:$F,$D:$D,D2804,$C:$C,"Coin Deduction")</f>
        <v>0</v>
      </c>
      <c r="AE2804" s="111">
        <f>Table5[[#This Row],[Column4]]+Table5[[#This Row],[Column14]]+Table5[[#This Row],[Column19]]+Table5[[#This Row],[Column12]]</f>
        <v>0</v>
      </c>
      <c r="AF2804" s="111">
        <f>Table5[[#This Row],[Column5]]+Table5[[#This Row],[Column13]]+Table5[[#This Row],[Column21]]+Table5[[#This Row],[Column18]]</f>
        <v>0</v>
      </c>
      <c r="AG2804" s="111">
        <f t="shared" si="480"/>
        <v>0</v>
      </c>
      <c r="AH2804" s="111">
        <f t="shared" si="481"/>
        <v>0</v>
      </c>
      <c r="AI2804" s="111">
        <f>Table5[[#This Row],[Column17]]-Table5[[#This Row],[Column20]]</f>
        <v>0</v>
      </c>
      <c r="AJ2804" s="111">
        <f t="shared" si="482"/>
        <v>0</v>
      </c>
      <c r="AK2804" s="111">
        <f t="shared" si="475"/>
        <v>0</v>
      </c>
      <c r="AL2804" s="111">
        <f t="shared" si="483"/>
        <v>0</v>
      </c>
      <c r="AM2804" s="111" t="str">
        <f t="shared" si="484"/>
        <v/>
      </c>
      <c r="AN2804" s="111" t="str">
        <f t="shared" ca="1" si="485"/>
        <v/>
      </c>
    </row>
    <row r="2805" spans="1:40" ht="20.25" customHeight="1" x14ac:dyDescent="0.3">
      <c r="A2805" s="107"/>
      <c r="B2805" s="144"/>
      <c r="C2805" s="119"/>
      <c r="D2805" s="120"/>
      <c r="E2805" s="119"/>
      <c r="F2805" s="119"/>
      <c r="G2805" s="120"/>
      <c r="H2805" s="119"/>
      <c r="I2805" s="109"/>
      <c r="L2805" s="108"/>
      <c r="M2805" s="108"/>
      <c r="N2805" s="108"/>
      <c r="O2805" s="108"/>
      <c r="P2805" s="108"/>
      <c r="Q2805" s="108"/>
      <c r="R2805" s="108"/>
      <c r="S2805" s="108"/>
      <c r="T2805" s="100">
        <f t="shared" si="476"/>
        <v>0</v>
      </c>
      <c r="U2805" s="111"/>
      <c r="V2805" s="111"/>
      <c r="W2805" s="111">
        <f>SUMIFS($F$3:F2805,$D$3:D2805,D2805,$C$3:C2805,"Buy")+SUMIFS($F$3:F2805,$D$3:D2805,D2805,$C$3:C2805,"Coin Deposit",$E$3:E2805,"&lt;&gt;")</f>
        <v>0</v>
      </c>
      <c r="X2805" s="111">
        <f t="shared" si="477"/>
        <v>0</v>
      </c>
      <c r="Y2805" s="111">
        <f>IF($D2805=Y$1,SUMIFS($H$3:$H2805,$G$3:$G2805,Y$1,$C$3:$C2805,"Sell"),0)</f>
        <v>0</v>
      </c>
      <c r="Z2805" s="111">
        <f t="shared" si="478"/>
        <v>0</v>
      </c>
      <c r="AA2805" s="111">
        <f>IF($D2805=AA$1,SUMIFS($H$3:$H2805,$G$3:$G2805,AA$1,$C$3:$C2805,"Sell"),0)</f>
        <v>0</v>
      </c>
      <c r="AB2805" s="111">
        <f t="shared" si="479"/>
        <v>0</v>
      </c>
      <c r="AC2805" s="111">
        <f>SUMIFS('Deductions and Deposits'!$H:$H,'Deductions and Deposits'!$G:$G,D2805,'Deductions and Deposits'!$F:$F,"&lt;="&amp;B2805)+SUMIFS($F$3:F2805,$D$3:D2805,D2805,$C$3:C2805,"Coin Deposit",$E$3:E2805,"")</f>
        <v>0</v>
      </c>
      <c r="AD2805" s="111">
        <f>SUMIFS('Deductions and Deposits'!$D:$D,'Deductions and Deposits'!$C:$C,D2805)+SUMIFS($F:$F,$D:$D,D2805,$C:$C,"Coin Deduction")</f>
        <v>0</v>
      </c>
      <c r="AE2805" s="111">
        <f>Table5[[#This Row],[Column4]]+Table5[[#This Row],[Column14]]+Table5[[#This Row],[Column19]]+Table5[[#This Row],[Column12]]</f>
        <v>0</v>
      </c>
      <c r="AF2805" s="111">
        <f>Table5[[#This Row],[Column5]]+Table5[[#This Row],[Column13]]+Table5[[#This Row],[Column21]]+Table5[[#This Row],[Column18]]</f>
        <v>0</v>
      </c>
      <c r="AG2805" s="111">
        <f t="shared" si="480"/>
        <v>0</v>
      </c>
      <c r="AH2805" s="111">
        <f t="shared" si="481"/>
        <v>0</v>
      </c>
      <c r="AI2805" s="111">
        <f>Table5[[#This Row],[Column17]]-Table5[[#This Row],[Column20]]</f>
        <v>0</v>
      </c>
      <c r="AJ2805" s="111">
        <f t="shared" si="482"/>
        <v>0</v>
      </c>
      <c r="AK2805" s="111">
        <f t="shared" si="475"/>
        <v>0</v>
      </c>
      <c r="AL2805" s="111">
        <f t="shared" si="483"/>
        <v>0</v>
      </c>
      <c r="AM2805" s="111" t="str">
        <f t="shared" si="484"/>
        <v/>
      </c>
      <c r="AN2805" s="111" t="str">
        <f t="shared" ca="1" si="485"/>
        <v/>
      </c>
    </row>
    <row r="2806" spans="1:40" ht="20.25" customHeight="1" x14ac:dyDescent="0.3">
      <c r="A2806" s="107"/>
      <c r="B2806" s="144"/>
      <c r="C2806" s="119"/>
      <c r="D2806" s="120"/>
      <c r="E2806" s="119"/>
      <c r="F2806" s="119"/>
      <c r="G2806" s="120"/>
      <c r="H2806" s="119"/>
      <c r="I2806" s="109"/>
      <c r="L2806" s="108"/>
      <c r="M2806" s="108"/>
      <c r="N2806" s="108"/>
      <c r="O2806" s="108"/>
      <c r="P2806" s="108"/>
      <c r="Q2806" s="108"/>
      <c r="R2806" s="108"/>
      <c r="S2806" s="108"/>
      <c r="T2806" s="100">
        <f t="shared" si="476"/>
        <v>0</v>
      </c>
      <c r="U2806" s="111"/>
      <c r="V2806" s="111"/>
      <c r="W2806" s="111">
        <f>SUMIFS($F$3:F2806,$D$3:D2806,D2806,$C$3:C2806,"Buy")+SUMIFS($F$3:F2806,$D$3:D2806,D2806,$C$3:C2806,"Coin Deposit",$E$3:E2806,"&lt;&gt;")</f>
        <v>0</v>
      </c>
      <c r="X2806" s="111">
        <f t="shared" si="477"/>
        <v>0</v>
      </c>
      <c r="Y2806" s="111">
        <f>IF($D2806=Y$1,SUMIFS($H$3:$H2806,$G$3:$G2806,Y$1,$C$3:$C2806,"Sell"),0)</f>
        <v>0</v>
      </c>
      <c r="Z2806" s="111">
        <f t="shared" si="478"/>
        <v>0</v>
      </c>
      <c r="AA2806" s="111">
        <f>IF($D2806=AA$1,SUMIFS($H$3:$H2806,$G$3:$G2806,AA$1,$C$3:$C2806,"Sell"),0)</f>
        <v>0</v>
      </c>
      <c r="AB2806" s="111">
        <f t="shared" si="479"/>
        <v>0</v>
      </c>
      <c r="AC2806" s="111">
        <f>SUMIFS('Deductions and Deposits'!$H:$H,'Deductions and Deposits'!$G:$G,D2806,'Deductions and Deposits'!$F:$F,"&lt;="&amp;B2806)+SUMIFS($F$3:F2806,$D$3:D2806,D2806,$C$3:C2806,"Coin Deposit",$E$3:E2806,"")</f>
        <v>0</v>
      </c>
      <c r="AD2806" s="111">
        <f>SUMIFS('Deductions and Deposits'!$D:$D,'Deductions and Deposits'!$C:$C,D2806)+SUMIFS($F:$F,$D:$D,D2806,$C:$C,"Coin Deduction")</f>
        <v>0</v>
      </c>
      <c r="AE2806" s="111">
        <f>Table5[[#This Row],[Column4]]+Table5[[#This Row],[Column14]]+Table5[[#This Row],[Column19]]+Table5[[#This Row],[Column12]]</f>
        <v>0</v>
      </c>
      <c r="AF2806" s="111">
        <f>Table5[[#This Row],[Column5]]+Table5[[#This Row],[Column13]]+Table5[[#This Row],[Column21]]+Table5[[#This Row],[Column18]]</f>
        <v>0</v>
      </c>
      <c r="AG2806" s="111">
        <f t="shared" si="480"/>
        <v>0</v>
      </c>
      <c r="AH2806" s="111">
        <f t="shared" si="481"/>
        <v>0</v>
      </c>
      <c r="AI2806" s="111">
        <f>Table5[[#This Row],[Column17]]-Table5[[#This Row],[Column20]]</f>
        <v>0</v>
      </c>
      <c r="AJ2806" s="111">
        <f t="shared" si="482"/>
        <v>0</v>
      </c>
      <c r="AK2806" s="111">
        <f t="shared" ref="AK2806:AK2869" si="486">AJ2806*T2806</f>
        <v>0</v>
      </c>
      <c r="AL2806" s="111">
        <f t="shared" si="483"/>
        <v>0</v>
      </c>
      <c r="AM2806" s="111" t="str">
        <f t="shared" si="484"/>
        <v/>
      </c>
      <c r="AN2806" s="111" t="str">
        <f t="shared" ca="1" si="485"/>
        <v/>
      </c>
    </row>
    <row r="2807" spans="1:40" ht="20.25" customHeight="1" x14ac:dyDescent="0.3">
      <c r="A2807" s="107"/>
      <c r="B2807" s="144"/>
      <c r="C2807" s="119"/>
      <c r="D2807" s="120"/>
      <c r="E2807" s="119"/>
      <c r="F2807" s="119"/>
      <c r="G2807" s="120"/>
      <c r="H2807" s="119"/>
      <c r="I2807" s="109"/>
      <c r="L2807" s="108"/>
      <c r="M2807" s="108"/>
      <c r="N2807" s="108"/>
      <c r="O2807" s="108"/>
      <c r="P2807" s="108"/>
      <c r="Q2807" s="108"/>
      <c r="R2807" s="108"/>
      <c r="S2807" s="108"/>
      <c r="T2807" s="100">
        <f t="shared" si="476"/>
        <v>0</v>
      </c>
      <c r="U2807" s="111"/>
      <c r="V2807" s="111"/>
      <c r="W2807" s="111">
        <f>SUMIFS($F$3:F2807,$D$3:D2807,D2807,$C$3:C2807,"Buy")+SUMIFS($F$3:F2807,$D$3:D2807,D2807,$C$3:C2807,"Coin Deposit",$E$3:E2807,"&lt;&gt;")</f>
        <v>0</v>
      </c>
      <c r="X2807" s="111">
        <f t="shared" si="477"/>
        <v>0</v>
      </c>
      <c r="Y2807" s="111">
        <f>IF($D2807=Y$1,SUMIFS($H$3:$H2807,$G$3:$G2807,Y$1,$C$3:$C2807,"Sell"),0)</f>
        <v>0</v>
      </c>
      <c r="Z2807" s="111">
        <f t="shared" si="478"/>
        <v>0</v>
      </c>
      <c r="AA2807" s="111">
        <f>IF($D2807=AA$1,SUMIFS($H$3:$H2807,$G$3:$G2807,AA$1,$C$3:$C2807,"Sell"),0)</f>
        <v>0</v>
      </c>
      <c r="AB2807" s="111">
        <f t="shared" si="479"/>
        <v>0</v>
      </c>
      <c r="AC2807" s="111">
        <f>SUMIFS('Deductions and Deposits'!$H:$H,'Deductions and Deposits'!$G:$G,D2807,'Deductions and Deposits'!$F:$F,"&lt;="&amp;B2807)+SUMIFS($F$3:F2807,$D$3:D2807,D2807,$C$3:C2807,"Coin Deposit",$E$3:E2807,"")</f>
        <v>0</v>
      </c>
      <c r="AD2807" s="111">
        <f>SUMIFS('Deductions and Deposits'!$D:$D,'Deductions and Deposits'!$C:$C,D2807)+SUMIFS($F:$F,$D:$D,D2807,$C:$C,"Coin Deduction")</f>
        <v>0</v>
      </c>
      <c r="AE2807" s="111">
        <f>Table5[[#This Row],[Column4]]+Table5[[#This Row],[Column14]]+Table5[[#This Row],[Column19]]+Table5[[#This Row],[Column12]]</f>
        <v>0</v>
      </c>
      <c r="AF2807" s="111">
        <f>Table5[[#This Row],[Column5]]+Table5[[#This Row],[Column13]]+Table5[[#This Row],[Column21]]+Table5[[#This Row],[Column18]]</f>
        <v>0</v>
      </c>
      <c r="AG2807" s="111">
        <f t="shared" si="480"/>
        <v>0</v>
      </c>
      <c r="AH2807" s="111">
        <f t="shared" si="481"/>
        <v>0</v>
      </c>
      <c r="AI2807" s="111">
        <f>Table5[[#This Row],[Column17]]-Table5[[#This Row],[Column20]]</f>
        <v>0</v>
      </c>
      <c r="AJ2807" s="111">
        <f t="shared" si="482"/>
        <v>0</v>
      </c>
      <c r="AK2807" s="111">
        <f t="shared" si="486"/>
        <v>0</v>
      </c>
      <c r="AL2807" s="111">
        <f t="shared" si="483"/>
        <v>0</v>
      </c>
      <c r="AM2807" s="111" t="str">
        <f t="shared" si="484"/>
        <v/>
      </c>
      <c r="AN2807" s="111" t="str">
        <f t="shared" ca="1" si="485"/>
        <v/>
      </c>
    </row>
    <row r="2808" spans="1:40" ht="20.25" customHeight="1" x14ac:dyDescent="0.3">
      <c r="A2808" s="107"/>
      <c r="B2808" s="144"/>
      <c r="C2808" s="119"/>
      <c r="D2808" s="120"/>
      <c r="E2808" s="119"/>
      <c r="F2808" s="119"/>
      <c r="G2808" s="120"/>
      <c r="H2808" s="119"/>
      <c r="I2808" s="109"/>
      <c r="L2808" s="108"/>
      <c r="M2808" s="108"/>
      <c r="N2808" s="108"/>
      <c r="O2808" s="108"/>
      <c r="P2808" s="108"/>
      <c r="Q2808" s="108"/>
      <c r="R2808" s="108"/>
      <c r="S2808" s="108"/>
      <c r="T2808" s="100">
        <f t="shared" si="476"/>
        <v>0</v>
      </c>
      <c r="U2808" s="111"/>
      <c r="V2808" s="111"/>
      <c r="W2808" s="111">
        <f>SUMIFS($F$3:F2808,$D$3:D2808,D2808,$C$3:C2808,"Buy")+SUMIFS($F$3:F2808,$D$3:D2808,D2808,$C$3:C2808,"Coin Deposit",$E$3:E2808,"&lt;&gt;")</f>
        <v>0</v>
      </c>
      <c r="X2808" s="111">
        <f t="shared" si="477"/>
        <v>0</v>
      </c>
      <c r="Y2808" s="111">
        <f>IF($D2808=Y$1,SUMIFS($H$3:$H2808,$G$3:$G2808,Y$1,$C$3:$C2808,"Sell"),0)</f>
        <v>0</v>
      </c>
      <c r="Z2808" s="111">
        <f t="shared" si="478"/>
        <v>0</v>
      </c>
      <c r="AA2808" s="111">
        <f>IF($D2808=AA$1,SUMIFS($H$3:$H2808,$G$3:$G2808,AA$1,$C$3:$C2808,"Sell"),0)</f>
        <v>0</v>
      </c>
      <c r="AB2808" s="111">
        <f t="shared" si="479"/>
        <v>0</v>
      </c>
      <c r="AC2808" s="111">
        <f>SUMIFS('Deductions and Deposits'!$H:$H,'Deductions and Deposits'!$G:$G,D2808,'Deductions and Deposits'!$F:$F,"&lt;="&amp;B2808)+SUMIFS($F$3:F2808,$D$3:D2808,D2808,$C$3:C2808,"Coin Deposit",$E$3:E2808,"")</f>
        <v>0</v>
      </c>
      <c r="AD2808" s="111">
        <f>SUMIFS('Deductions and Deposits'!$D:$D,'Deductions and Deposits'!$C:$C,D2808)+SUMIFS($F:$F,$D:$D,D2808,$C:$C,"Coin Deduction")</f>
        <v>0</v>
      </c>
      <c r="AE2808" s="111">
        <f>Table5[[#This Row],[Column4]]+Table5[[#This Row],[Column14]]+Table5[[#This Row],[Column19]]+Table5[[#This Row],[Column12]]</f>
        <v>0</v>
      </c>
      <c r="AF2808" s="111">
        <f>Table5[[#This Row],[Column5]]+Table5[[#This Row],[Column13]]+Table5[[#This Row],[Column21]]+Table5[[#This Row],[Column18]]</f>
        <v>0</v>
      </c>
      <c r="AG2808" s="111">
        <f t="shared" si="480"/>
        <v>0</v>
      </c>
      <c r="AH2808" s="111">
        <f t="shared" si="481"/>
        <v>0</v>
      </c>
      <c r="AI2808" s="111">
        <f>Table5[[#This Row],[Column17]]-Table5[[#This Row],[Column20]]</f>
        <v>0</v>
      </c>
      <c r="AJ2808" s="111">
        <f t="shared" si="482"/>
        <v>0</v>
      </c>
      <c r="AK2808" s="111">
        <f t="shared" si="486"/>
        <v>0</v>
      </c>
      <c r="AL2808" s="111">
        <f t="shared" si="483"/>
        <v>0</v>
      </c>
      <c r="AM2808" s="111" t="str">
        <f t="shared" si="484"/>
        <v/>
      </c>
      <c r="AN2808" s="111" t="str">
        <f t="shared" ca="1" si="485"/>
        <v/>
      </c>
    </row>
    <row r="2809" spans="1:40" ht="20.25" customHeight="1" x14ac:dyDescent="0.3">
      <c r="A2809" s="107"/>
      <c r="B2809" s="144"/>
      <c r="C2809" s="119"/>
      <c r="D2809" s="120"/>
      <c r="E2809" s="119"/>
      <c r="F2809" s="119"/>
      <c r="G2809" s="120"/>
      <c r="H2809" s="119"/>
      <c r="I2809" s="109"/>
      <c r="L2809" s="108"/>
      <c r="M2809" s="108"/>
      <c r="N2809" s="108"/>
      <c r="O2809" s="108"/>
      <c r="P2809" s="108"/>
      <c r="Q2809" s="108"/>
      <c r="R2809" s="108"/>
      <c r="S2809" s="108"/>
      <c r="T2809" s="100">
        <f t="shared" si="476"/>
        <v>0</v>
      </c>
      <c r="U2809" s="111"/>
      <c r="V2809" s="111"/>
      <c r="W2809" s="111">
        <f>SUMIFS($F$3:F2809,$D$3:D2809,D2809,$C$3:C2809,"Buy")+SUMIFS($F$3:F2809,$D$3:D2809,D2809,$C$3:C2809,"Coin Deposit",$E$3:E2809,"&lt;&gt;")</f>
        <v>0</v>
      </c>
      <c r="X2809" s="111">
        <f t="shared" si="477"/>
        <v>0</v>
      </c>
      <c r="Y2809" s="111">
        <f>IF($D2809=Y$1,SUMIFS($H$3:$H2809,$G$3:$G2809,Y$1,$C$3:$C2809,"Sell"),0)</f>
        <v>0</v>
      </c>
      <c r="Z2809" s="111">
        <f t="shared" si="478"/>
        <v>0</v>
      </c>
      <c r="AA2809" s="111">
        <f>IF($D2809=AA$1,SUMIFS($H$3:$H2809,$G$3:$G2809,AA$1,$C$3:$C2809,"Sell"),0)</f>
        <v>0</v>
      </c>
      <c r="AB2809" s="111">
        <f t="shared" si="479"/>
        <v>0</v>
      </c>
      <c r="AC2809" s="111">
        <f>SUMIFS('Deductions and Deposits'!$H:$H,'Deductions and Deposits'!$G:$G,D2809,'Deductions and Deposits'!$F:$F,"&lt;="&amp;B2809)+SUMIFS($F$3:F2809,$D$3:D2809,D2809,$C$3:C2809,"Coin Deposit",$E$3:E2809,"")</f>
        <v>0</v>
      </c>
      <c r="AD2809" s="111">
        <f>SUMIFS('Deductions and Deposits'!$D:$D,'Deductions and Deposits'!$C:$C,D2809)+SUMIFS($F:$F,$D:$D,D2809,$C:$C,"Coin Deduction")</f>
        <v>0</v>
      </c>
      <c r="AE2809" s="111">
        <f>Table5[[#This Row],[Column4]]+Table5[[#This Row],[Column14]]+Table5[[#This Row],[Column19]]+Table5[[#This Row],[Column12]]</f>
        <v>0</v>
      </c>
      <c r="AF2809" s="111">
        <f>Table5[[#This Row],[Column5]]+Table5[[#This Row],[Column13]]+Table5[[#This Row],[Column21]]+Table5[[#This Row],[Column18]]</f>
        <v>0</v>
      </c>
      <c r="AG2809" s="111">
        <f t="shared" si="480"/>
        <v>0</v>
      </c>
      <c r="AH2809" s="111">
        <f t="shared" si="481"/>
        <v>0</v>
      </c>
      <c r="AI2809" s="111">
        <f>Table5[[#This Row],[Column17]]-Table5[[#This Row],[Column20]]</f>
        <v>0</v>
      </c>
      <c r="AJ2809" s="111">
        <f t="shared" si="482"/>
        <v>0</v>
      </c>
      <c r="AK2809" s="111">
        <f t="shared" si="486"/>
        <v>0</v>
      </c>
      <c r="AL2809" s="111">
        <f t="shared" si="483"/>
        <v>0</v>
      </c>
      <c r="AM2809" s="111" t="str">
        <f t="shared" si="484"/>
        <v/>
      </c>
      <c r="AN2809" s="111" t="str">
        <f t="shared" ca="1" si="485"/>
        <v/>
      </c>
    </row>
    <row r="2810" spans="1:40" ht="20.25" customHeight="1" x14ac:dyDescent="0.3">
      <c r="A2810" s="107"/>
      <c r="B2810" s="144"/>
      <c r="C2810" s="119"/>
      <c r="D2810" s="120"/>
      <c r="E2810" s="119"/>
      <c r="F2810" s="119"/>
      <c r="G2810" s="120"/>
      <c r="H2810" s="119"/>
      <c r="I2810" s="109"/>
      <c r="L2810" s="108"/>
      <c r="M2810" s="108"/>
      <c r="N2810" s="108"/>
      <c r="O2810" s="108"/>
      <c r="P2810" s="108"/>
      <c r="Q2810" s="108"/>
      <c r="R2810" s="108"/>
      <c r="S2810" s="108"/>
      <c r="T2810" s="100">
        <f t="shared" si="476"/>
        <v>0</v>
      </c>
      <c r="U2810" s="111"/>
      <c r="V2810" s="111"/>
      <c r="W2810" s="111">
        <f>SUMIFS($F$3:F2810,$D$3:D2810,D2810,$C$3:C2810,"Buy")+SUMIFS($F$3:F2810,$D$3:D2810,D2810,$C$3:C2810,"Coin Deposit",$E$3:E2810,"&lt;&gt;")</f>
        <v>0</v>
      </c>
      <c r="X2810" s="111">
        <f t="shared" si="477"/>
        <v>0</v>
      </c>
      <c r="Y2810" s="111">
        <f>IF($D2810=Y$1,SUMIFS($H$3:$H2810,$G$3:$G2810,Y$1,$C$3:$C2810,"Sell"),0)</f>
        <v>0</v>
      </c>
      <c r="Z2810" s="111">
        <f t="shared" si="478"/>
        <v>0</v>
      </c>
      <c r="AA2810" s="111">
        <f>IF($D2810=AA$1,SUMIFS($H$3:$H2810,$G$3:$G2810,AA$1,$C$3:$C2810,"Sell"),0)</f>
        <v>0</v>
      </c>
      <c r="AB2810" s="111">
        <f t="shared" si="479"/>
        <v>0</v>
      </c>
      <c r="AC2810" s="111">
        <f>SUMIFS('Deductions and Deposits'!$H:$H,'Deductions and Deposits'!$G:$G,D2810,'Deductions and Deposits'!$F:$F,"&lt;="&amp;B2810)+SUMIFS($F$3:F2810,$D$3:D2810,D2810,$C$3:C2810,"Coin Deposit",$E$3:E2810,"")</f>
        <v>0</v>
      </c>
      <c r="AD2810" s="111">
        <f>SUMIFS('Deductions and Deposits'!$D:$D,'Deductions and Deposits'!$C:$C,D2810)+SUMIFS($F:$F,$D:$D,D2810,$C:$C,"Coin Deduction")</f>
        <v>0</v>
      </c>
      <c r="AE2810" s="111">
        <f>Table5[[#This Row],[Column4]]+Table5[[#This Row],[Column14]]+Table5[[#This Row],[Column19]]+Table5[[#This Row],[Column12]]</f>
        <v>0</v>
      </c>
      <c r="AF2810" s="111">
        <f>Table5[[#This Row],[Column5]]+Table5[[#This Row],[Column13]]+Table5[[#This Row],[Column21]]+Table5[[#This Row],[Column18]]</f>
        <v>0</v>
      </c>
      <c r="AG2810" s="111">
        <f t="shared" si="480"/>
        <v>0</v>
      </c>
      <c r="AH2810" s="111">
        <f t="shared" si="481"/>
        <v>0</v>
      </c>
      <c r="AI2810" s="111">
        <f>Table5[[#This Row],[Column17]]-Table5[[#This Row],[Column20]]</f>
        <v>0</v>
      </c>
      <c r="AJ2810" s="111">
        <f t="shared" si="482"/>
        <v>0</v>
      </c>
      <c r="AK2810" s="111">
        <f t="shared" si="486"/>
        <v>0</v>
      </c>
      <c r="AL2810" s="111">
        <f t="shared" si="483"/>
        <v>0</v>
      </c>
      <c r="AM2810" s="111" t="str">
        <f t="shared" si="484"/>
        <v/>
      </c>
      <c r="AN2810" s="111" t="str">
        <f t="shared" ca="1" si="485"/>
        <v/>
      </c>
    </row>
    <row r="2811" spans="1:40" ht="20.25" customHeight="1" x14ac:dyDescent="0.3">
      <c r="A2811" s="107"/>
      <c r="B2811" s="144"/>
      <c r="C2811" s="119"/>
      <c r="D2811" s="120"/>
      <c r="E2811" s="119"/>
      <c r="F2811" s="119"/>
      <c r="G2811" s="120"/>
      <c r="H2811" s="119"/>
      <c r="I2811" s="109"/>
      <c r="L2811" s="108"/>
      <c r="M2811" s="108"/>
      <c r="N2811" s="108"/>
      <c r="O2811" s="108"/>
      <c r="P2811" s="108"/>
      <c r="Q2811" s="108"/>
      <c r="R2811" s="108"/>
      <c r="S2811" s="108"/>
      <c r="T2811" s="100">
        <f t="shared" si="476"/>
        <v>0</v>
      </c>
      <c r="U2811" s="111"/>
      <c r="V2811" s="111"/>
      <c r="W2811" s="111">
        <f>SUMIFS($F$3:F2811,$D$3:D2811,D2811,$C$3:C2811,"Buy")+SUMIFS($F$3:F2811,$D$3:D2811,D2811,$C$3:C2811,"Coin Deposit",$E$3:E2811,"&lt;&gt;")</f>
        <v>0</v>
      </c>
      <c r="X2811" s="111">
        <f t="shared" si="477"/>
        <v>0</v>
      </c>
      <c r="Y2811" s="111">
        <f>IF($D2811=Y$1,SUMIFS($H$3:$H2811,$G$3:$G2811,Y$1,$C$3:$C2811,"Sell"),0)</f>
        <v>0</v>
      </c>
      <c r="Z2811" s="111">
        <f t="shared" si="478"/>
        <v>0</v>
      </c>
      <c r="AA2811" s="111">
        <f>IF($D2811=AA$1,SUMIFS($H$3:$H2811,$G$3:$G2811,AA$1,$C$3:$C2811,"Sell"),0)</f>
        <v>0</v>
      </c>
      <c r="AB2811" s="111">
        <f t="shared" si="479"/>
        <v>0</v>
      </c>
      <c r="AC2811" s="111">
        <f>SUMIFS('Deductions and Deposits'!$H:$H,'Deductions and Deposits'!$G:$G,D2811,'Deductions and Deposits'!$F:$F,"&lt;="&amp;B2811)+SUMIFS($F$3:F2811,$D$3:D2811,D2811,$C$3:C2811,"Coin Deposit",$E$3:E2811,"")</f>
        <v>0</v>
      </c>
      <c r="AD2811" s="111">
        <f>SUMIFS('Deductions and Deposits'!$D:$D,'Deductions and Deposits'!$C:$C,D2811)+SUMIFS($F:$F,$D:$D,D2811,$C:$C,"Coin Deduction")</f>
        <v>0</v>
      </c>
      <c r="AE2811" s="111">
        <f>Table5[[#This Row],[Column4]]+Table5[[#This Row],[Column14]]+Table5[[#This Row],[Column19]]+Table5[[#This Row],[Column12]]</f>
        <v>0</v>
      </c>
      <c r="AF2811" s="111">
        <f>Table5[[#This Row],[Column5]]+Table5[[#This Row],[Column13]]+Table5[[#This Row],[Column21]]+Table5[[#This Row],[Column18]]</f>
        <v>0</v>
      </c>
      <c r="AG2811" s="111">
        <f t="shared" si="480"/>
        <v>0</v>
      </c>
      <c r="AH2811" s="111">
        <f t="shared" si="481"/>
        <v>0</v>
      </c>
      <c r="AI2811" s="111">
        <f>Table5[[#This Row],[Column17]]-Table5[[#This Row],[Column20]]</f>
        <v>0</v>
      </c>
      <c r="AJ2811" s="111">
        <f t="shared" si="482"/>
        <v>0</v>
      </c>
      <c r="AK2811" s="111">
        <f t="shared" si="486"/>
        <v>0</v>
      </c>
      <c r="AL2811" s="111">
        <f t="shared" si="483"/>
        <v>0</v>
      </c>
      <c r="AM2811" s="111" t="str">
        <f t="shared" si="484"/>
        <v/>
      </c>
      <c r="AN2811" s="111" t="str">
        <f t="shared" ca="1" si="485"/>
        <v/>
      </c>
    </row>
    <row r="2812" spans="1:40" ht="20.25" customHeight="1" x14ac:dyDescent="0.3">
      <c r="A2812" s="107"/>
      <c r="B2812" s="144"/>
      <c r="C2812" s="119"/>
      <c r="D2812" s="120"/>
      <c r="E2812" s="119"/>
      <c r="F2812" s="119"/>
      <c r="G2812" s="120"/>
      <c r="H2812" s="119"/>
      <c r="I2812" s="109"/>
      <c r="L2812" s="108"/>
      <c r="M2812" s="108"/>
      <c r="N2812" s="108"/>
      <c r="O2812" s="108"/>
      <c r="P2812" s="108"/>
      <c r="Q2812" s="108"/>
      <c r="R2812" s="108"/>
      <c r="S2812" s="108"/>
      <c r="T2812" s="100">
        <f t="shared" si="476"/>
        <v>0</v>
      </c>
      <c r="U2812" s="111"/>
      <c r="V2812" s="111"/>
      <c r="W2812" s="111">
        <f>SUMIFS($F$3:F2812,$D$3:D2812,D2812,$C$3:C2812,"Buy")+SUMIFS($F$3:F2812,$D$3:D2812,D2812,$C$3:C2812,"Coin Deposit",$E$3:E2812,"&lt;&gt;")</f>
        <v>0</v>
      </c>
      <c r="X2812" s="111">
        <f t="shared" si="477"/>
        <v>0</v>
      </c>
      <c r="Y2812" s="111">
        <f>IF($D2812=Y$1,SUMIFS($H$3:$H2812,$G$3:$G2812,Y$1,$C$3:$C2812,"Sell"),0)</f>
        <v>0</v>
      </c>
      <c r="Z2812" s="111">
        <f t="shared" si="478"/>
        <v>0</v>
      </c>
      <c r="AA2812" s="111">
        <f>IF($D2812=AA$1,SUMIFS($H$3:$H2812,$G$3:$G2812,AA$1,$C$3:$C2812,"Sell"),0)</f>
        <v>0</v>
      </c>
      <c r="AB2812" s="111">
        <f t="shared" si="479"/>
        <v>0</v>
      </c>
      <c r="AC2812" s="111">
        <f>SUMIFS('Deductions and Deposits'!$H:$H,'Deductions and Deposits'!$G:$G,D2812,'Deductions and Deposits'!$F:$F,"&lt;="&amp;B2812)+SUMIFS($F$3:F2812,$D$3:D2812,D2812,$C$3:C2812,"Coin Deposit",$E$3:E2812,"")</f>
        <v>0</v>
      </c>
      <c r="AD2812" s="111">
        <f>SUMIFS('Deductions and Deposits'!$D:$D,'Deductions and Deposits'!$C:$C,D2812)+SUMIFS($F:$F,$D:$D,D2812,$C:$C,"Coin Deduction")</f>
        <v>0</v>
      </c>
      <c r="AE2812" s="111">
        <f>Table5[[#This Row],[Column4]]+Table5[[#This Row],[Column14]]+Table5[[#This Row],[Column19]]+Table5[[#This Row],[Column12]]</f>
        <v>0</v>
      </c>
      <c r="AF2812" s="111">
        <f>Table5[[#This Row],[Column5]]+Table5[[#This Row],[Column13]]+Table5[[#This Row],[Column21]]+Table5[[#This Row],[Column18]]</f>
        <v>0</v>
      </c>
      <c r="AG2812" s="111">
        <f t="shared" si="480"/>
        <v>0</v>
      </c>
      <c r="AH2812" s="111">
        <f t="shared" si="481"/>
        <v>0</v>
      </c>
      <c r="AI2812" s="111">
        <f>Table5[[#This Row],[Column17]]-Table5[[#This Row],[Column20]]</f>
        <v>0</v>
      </c>
      <c r="AJ2812" s="111">
        <f t="shared" si="482"/>
        <v>0</v>
      </c>
      <c r="AK2812" s="111">
        <f t="shared" si="486"/>
        <v>0</v>
      </c>
      <c r="AL2812" s="111">
        <f t="shared" si="483"/>
        <v>0</v>
      </c>
      <c r="AM2812" s="111" t="str">
        <f t="shared" si="484"/>
        <v/>
      </c>
      <c r="AN2812" s="111" t="str">
        <f t="shared" ca="1" si="485"/>
        <v/>
      </c>
    </row>
    <row r="2813" spans="1:40" ht="20.25" customHeight="1" x14ac:dyDescent="0.3">
      <c r="A2813" s="107"/>
      <c r="B2813" s="144"/>
      <c r="C2813" s="119"/>
      <c r="D2813" s="120"/>
      <c r="E2813" s="119"/>
      <c r="F2813" s="119"/>
      <c r="G2813" s="120"/>
      <c r="H2813" s="119"/>
      <c r="I2813" s="109"/>
      <c r="L2813" s="108"/>
      <c r="M2813" s="108"/>
      <c r="N2813" s="108"/>
      <c r="O2813" s="108"/>
      <c r="P2813" s="108"/>
      <c r="Q2813" s="108"/>
      <c r="R2813" s="108"/>
      <c r="S2813" s="108"/>
      <c r="T2813" s="100">
        <f t="shared" si="476"/>
        <v>0</v>
      </c>
      <c r="U2813" s="111"/>
      <c r="V2813" s="111"/>
      <c r="W2813" s="111">
        <f>SUMIFS($F$3:F2813,$D$3:D2813,D2813,$C$3:C2813,"Buy")+SUMIFS($F$3:F2813,$D$3:D2813,D2813,$C$3:C2813,"Coin Deposit",$E$3:E2813,"&lt;&gt;")</f>
        <v>0</v>
      </c>
      <c r="X2813" s="111">
        <f t="shared" si="477"/>
        <v>0</v>
      </c>
      <c r="Y2813" s="111">
        <f>IF($D2813=Y$1,SUMIFS($H$3:$H2813,$G$3:$G2813,Y$1,$C$3:$C2813,"Sell"),0)</f>
        <v>0</v>
      </c>
      <c r="Z2813" s="111">
        <f t="shared" si="478"/>
        <v>0</v>
      </c>
      <c r="AA2813" s="111">
        <f>IF($D2813=AA$1,SUMIFS($H$3:$H2813,$G$3:$G2813,AA$1,$C$3:$C2813,"Sell"),0)</f>
        <v>0</v>
      </c>
      <c r="AB2813" s="111">
        <f t="shared" si="479"/>
        <v>0</v>
      </c>
      <c r="AC2813" s="111">
        <f>SUMIFS('Deductions and Deposits'!$H:$H,'Deductions and Deposits'!$G:$G,D2813,'Deductions and Deposits'!$F:$F,"&lt;="&amp;B2813)+SUMIFS($F$3:F2813,$D$3:D2813,D2813,$C$3:C2813,"Coin Deposit",$E$3:E2813,"")</f>
        <v>0</v>
      </c>
      <c r="AD2813" s="111">
        <f>SUMIFS('Deductions and Deposits'!$D:$D,'Deductions and Deposits'!$C:$C,D2813)+SUMIFS($F:$F,$D:$D,D2813,$C:$C,"Coin Deduction")</f>
        <v>0</v>
      </c>
      <c r="AE2813" s="111">
        <f>Table5[[#This Row],[Column4]]+Table5[[#This Row],[Column14]]+Table5[[#This Row],[Column19]]+Table5[[#This Row],[Column12]]</f>
        <v>0</v>
      </c>
      <c r="AF2813" s="111">
        <f>Table5[[#This Row],[Column5]]+Table5[[#This Row],[Column13]]+Table5[[#This Row],[Column21]]+Table5[[#This Row],[Column18]]</f>
        <v>0</v>
      </c>
      <c r="AG2813" s="111">
        <f t="shared" si="480"/>
        <v>0</v>
      </c>
      <c r="AH2813" s="111">
        <f t="shared" si="481"/>
        <v>0</v>
      </c>
      <c r="AI2813" s="111">
        <f>Table5[[#This Row],[Column17]]-Table5[[#This Row],[Column20]]</f>
        <v>0</v>
      </c>
      <c r="AJ2813" s="111">
        <f t="shared" si="482"/>
        <v>0</v>
      </c>
      <c r="AK2813" s="111">
        <f t="shared" si="486"/>
        <v>0</v>
      </c>
      <c r="AL2813" s="111">
        <f t="shared" si="483"/>
        <v>0</v>
      </c>
      <c r="AM2813" s="111" t="str">
        <f t="shared" si="484"/>
        <v/>
      </c>
      <c r="AN2813" s="111" t="str">
        <f t="shared" ca="1" si="485"/>
        <v/>
      </c>
    </row>
    <row r="2814" spans="1:40" ht="20.25" customHeight="1" x14ac:dyDescent="0.3">
      <c r="A2814" s="107"/>
      <c r="B2814" s="144"/>
      <c r="C2814" s="119"/>
      <c r="D2814" s="120"/>
      <c r="E2814" s="119"/>
      <c r="F2814" s="119"/>
      <c r="G2814" s="120"/>
      <c r="H2814" s="119"/>
      <c r="I2814" s="109"/>
      <c r="L2814" s="108"/>
      <c r="M2814" s="108"/>
      <c r="N2814" s="108"/>
      <c r="O2814" s="108"/>
      <c r="P2814" s="108"/>
      <c r="Q2814" s="108"/>
      <c r="R2814" s="108"/>
      <c r="S2814" s="108"/>
      <c r="T2814" s="100">
        <f t="shared" si="476"/>
        <v>0</v>
      </c>
      <c r="U2814" s="111"/>
      <c r="V2814" s="111"/>
      <c r="W2814" s="111">
        <f>SUMIFS($F$3:F2814,$D$3:D2814,D2814,$C$3:C2814,"Buy")+SUMIFS($F$3:F2814,$D$3:D2814,D2814,$C$3:C2814,"Coin Deposit",$E$3:E2814,"&lt;&gt;")</f>
        <v>0</v>
      </c>
      <c r="X2814" s="111">
        <f t="shared" si="477"/>
        <v>0</v>
      </c>
      <c r="Y2814" s="111">
        <f>IF($D2814=Y$1,SUMIFS($H$3:$H2814,$G$3:$G2814,Y$1,$C$3:$C2814,"Sell"),0)</f>
        <v>0</v>
      </c>
      <c r="Z2814" s="111">
        <f t="shared" si="478"/>
        <v>0</v>
      </c>
      <c r="AA2814" s="111">
        <f>IF($D2814=AA$1,SUMIFS($H$3:$H2814,$G$3:$G2814,AA$1,$C$3:$C2814,"Sell"),0)</f>
        <v>0</v>
      </c>
      <c r="AB2814" s="111">
        <f t="shared" si="479"/>
        <v>0</v>
      </c>
      <c r="AC2814" s="111">
        <f>SUMIFS('Deductions and Deposits'!$H:$H,'Deductions and Deposits'!$G:$G,D2814,'Deductions and Deposits'!$F:$F,"&lt;="&amp;B2814)+SUMIFS($F$3:F2814,$D$3:D2814,D2814,$C$3:C2814,"Coin Deposit",$E$3:E2814,"")</f>
        <v>0</v>
      </c>
      <c r="AD2814" s="111">
        <f>SUMIFS('Deductions and Deposits'!$D:$D,'Deductions and Deposits'!$C:$C,D2814)+SUMIFS($F:$F,$D:$D,D2814,$C:$C,"Coin Deduction")</f>
        <v>0</v>
      </c>
      <c r="AE2814" s="111">
        <f>Table5[[#This Row],[Column4]]+Table5[[#This Row],[Column14]]+Table5[[#This Row],[Column19]]+Table5[[#This Row],[Column12]]</f>
        <v>0</v>
      </c>
      <c r="AF2814" s="111">
        <f>Table5[[#This Row],[Column5]]+Table5[[#This Row],[Column13]]+Table5[[#This Row],[Column21]]+Table5[[#This Row],[Column18]]</f>
        <v>0</v>
      </c>
      <c r="AG2814" s="111">
        <f t="shared" si="480"/>
        <v>0</v>
      </c>
      <c r="AH2814" s="111">
        <f t="shared" si="481"/>
        <v>0</v>
      </c>
      <c r="AI2814" s="111">
        <f>Table5[[#This Row],[Column17]]-Table5[[#This Row],[Column20]]</f>
        <v>0</v>
      </c>
      <c r="AJ2814" s="111">
        <f t="shared" si="482"/>
        <v>0</v>
      </c>
      <c r="AK2814" s="111">
        <f t="shared" si="486"/>
        <v>0</v>
      </c>
      <c r="AL2814" s="111">
        <f t="shared" si="483"/>
        <v>0</v>
      </c>
      <c r="AM2814" s="111" t="str">
        <f t="shared" si="484"/>
        <v/>
      </c>
      <c r="AN2814" s="111" t="str">
        <f t="shared" ca="1" si="485"/>
        <v/>
      </c>
    </row>
    <row r="2815" spans="1:40" ht="20.25" customHeight="1" x14ac:dyDescent="0.3">
      <c r="A2815" s="107"/>
      <c r="B2815" s="144"/>
      <c r="C2815" s="119"/>
      <c r="D2815" s="120"/>
      <c r="E2815" s="119"/>
      <c r="F2815" s="119"/>
      <c r="G2815" s="120"/>
      <c r="H2815" s="119"/>
      <c r="I2815" s="109"/>
      <c r="L2815" s="108"/>
      <c r="M2815" s="108"/>
      <c r="N2815" s="108"/>
      <c r="O2815" s="108"/>
      <c r="P2815" s="108"/>
      <c r="Q2815" s="108"/>
      <c r="R2815" s="108"/>
      <c r="S2815" s="108"/>
      <c r="T2815" s="100">
        <f t="shared" si="476"/>
        <v>0</v>
      </c>
      <c r="U2815" s="111"/>
      <c r="V2815" s="111"/>
      <c r="W2815" s="111">
        <f>SUMIFS($F$3:F2815,$D$3:D2815,D2815,$C$3:C2815,"Buy")+SUMIFS($F$3:F2815,$D$3:D2815,D2815,$C$3:C2815,"Coin Deposit",$E$3:E2815,"&lt;&gt;")</f>
        <v>0</v>
      </c>
      <c r="X2815" s="111">
        <f t="shared" si="477"/>
        <v>0</v>
      </c>
      <c r="Y2815" s="111">
        <f>IF($D2815=Y$1,SUMIFS($H$3:$H2815,$G$3:$G2815,Y$1,$C$3:$C2815,"Sell"),0)</f>
        <v>0</v>
      </c>
      <c r="Z2815" s="111">
        <f t="shared" si="478"/>
        <v>0</v>
      </c>
      <c r="AA2815" s="111">
        <f>IF($D2815=AA$1,SUMIFS($H$3:$H2815,$G$3:$G2815,AA$1,$C$3:$C2815,"Sell"),0)</f>
        <v>0</v>
      </c>
      <c r="AB2815" s="111">
        <f t="shared" si="479"/>
        <v>0</v>
      </c>
      <c r="AC2815" s="111">
        <f>SUMIFS('Deductions and Deposits'!$H:$H,'Deductions and Deposits'!$G:$G,D2815,'Deductions and Deposits'!$F:$F,"&lt;="&amp;B2815)+SUMIFS($F$3:F2815,$D$3:D2815,D2815,$C$3:C2815,"Coin Deposit",$E$3:E2815,"")</f>
        <v>0</v>
      </c>
      <c r="AD2815" s="111">
        <f>SUMIFS('Deductions and Deposits'!$D:$D,'Deductions and Deposits'!$C:$C,D2815)+SUMIFS($F:$F,$D:$D,D2815,$C:$C,"Coin Deduction")</f>
        <v>0</v>
      </c>
      <c r="AE2815" s="111">
        <f>Table5[[#This Row],[Column4]]+Table5[[#This Row],[Column14]]+Table5[[#This Row],[Column19]]+Table5[[#This Row],[Column12]]</f>
        <v>0</v>
      </c>
      <c r="AF2815" s="111">
        <f>Table5[[#This Row],[Column5]]+Table5[[#This Row],[Column13]]+Table5[[#This Row],[Column21]]+Table5[[#This Row],[Column18]]</f>
        <v>0</v>
      </c>
      <c r="AG2815" s="111">
        <f t="shared" si="480"/>
        <v>0</v>
      </c>
      <c r="AH2815" s="111">
        <f t="shared" si="481"/>
        <v>0</v>
      </c>
      <c r="AI2815" s="111">
        <f>Table5[[#This Row],[Column17]]-Table5[[#This Row],[Column20]]</f>
        <v>0</v>
      </c>
      <c r="AJ2815" s="111">
        <f t="shared" si="482"/>
        <v>0</v>
      </c>
      <c r="AK2815" s="111">
        <f t="shared" si="486"/>
        <v>0</v>
      </c>
      <c r="AL2815" s="111">
        <f t="shared" si="483"/>
        <v>0</v>
      </c>
      <c r="AM2815" s="111" t="str">
        <f t="shared" si="484"/>
        <v/>
      </c>
      <c r="AN2815" s="111" t="str">
        <f t="shared" ca="1" si="485"/>
        <v/>
      </c>
    </row>
    <row r="2816" spans="1:40" ht="20.25" customHeight="1" x14ac:dyDescent="0.3">
      <c r="A2816" s="107"/>
      <c r="B2816" s="144"/>
      <c r="C2816" s="119"/>
      <c r="D2816" s="120"/>
      <c r="E2816" s="119"/>
      <c r="F2816" s="119"/>
      <c r="G2816" s="120"/>
      <c r="H2816" s="119"/>
      <c r="I2816" s="109"/>
      <c r="L2816" s="108"/>
      <c r="M2816" s="108"/>
      <c r="N2816" s="108"/>
      <c r="O2816" s="108"/>
      <c r="P2816" s="108"/>
      <c r="Q2816" s="108"/>
      <c r="R2816" s="108"/>
      <c r="S2816" s="108"/>
      <c r="T2816" s="100">
        <f t="shared" si="476"/>
        <v>0</v>
      </c>
      <c r="U2816" s="111"/>
      <c r="V2816" s="111"/>
      <c r="W2816" s="111">
        <f>SUMIFS($F$3:F2816,$D$3:D2816,D2816,$C$3:C2816,"Buy")+SUMIFS($F$3:F2816,$D$3:D2816,D2816,$C$3:C2816,"Coin Deposit",$E$3:E2816,"&lt;&gt;")</f>
        <v>0</v>
      </c>
      <c r="X2816" s="111">
        <f t="shared" si="477"/>
        <v>0</v>
      </c>
      <c r="Y2816" s="111">
        <f>IF($D2816=Y$1,SUMIFS($H$3:$H2816,$G$3:$G2816,Y$1,$C$3:$C2816,"Sell"),0)</f>
        <v>0</v>
      </c>
      <c r="Z2816" s="111">
        <f t="shared" si="478"/>
        <v>0</v>
      </c>
      <c r="AA2816" s="111">
        <f>IF($D2816=AA$1,SUMIFS($H$3:$H2816,$G$3:$G2816,AA$1,$C$3:$C2816,"Sell"),0)</f>
        <v>0</v>
      </c>
      <c r="AB2816" s="111">
        <f t="shared" si="479"/>
        <v>0</v>
      </c>
      <c r="AC2816" s="111">
        <f>SUMIFS('Deductions and Deposits'!$H:$H,'Deductions and Deposits'!$G:$G,D2816,'Deductions and Deposits'!$F:$F,"&lt;="&amp;B2816)+SUMIFS($F$3:F2816,$D$3:D2816,D2816,$C$3:C2816,"Coin Deposit",$E$3:E2816,"")</f>
        <v>0</v>
      </c>
      <c r="AD2816" s="111">
        <f>SUMIFS('Deductions and Deposits'!$D:$D,'Deductions and Deposits'!$C:$C,D2816)+SUMIFS($F:$F,$D:$D,D2816,$C:$C,"Coin Deduction")</f>
        <v>0</v>
      </c>
      <c r="AE2816" s="111">
        <f>Table5[[#This Row],[Column4]]+Table5[[#This Row],[Column14]]+Table5[[#This Row],[Column19]]+Table5[[#This Row],[Column12]]</f>
        <v>0</v>
      </c>
      <c r="AF2816" s="111">
        <f>Table5[[#This Row],[Column5]]+Table5[[#This Row],[Column13]]+Table5[[#This Row],[Column21]]+Table5[[#This Row],[Column18]]</f>
        <v>0</v>
      </c>
      <c r="AG2816" s="111">
        <f t="shared" si="480"/>
        <v>0</v>
      </c>
      <c r="AH2816" s="111">
        <f t="shared" si="481"/>
        <v>0</v>
      </c>
      <c r="AI2816" s="111">
        <f>Table5[[#This Row],[Column17]]-Table5[[#This Row],[Column20]]</f>
        <v>0</v>
      </c>
      <c r="AJ2816" s="111">
        <f t="shared" si="482"/>
        <v>0</v>
      </c>
      <c r="AK2816" s="111">
        <f t="shared" si="486"/>
        <v>0</v>
      </c>
      <c r="AL2816" s="111">
        <f t="shared" si="483"/>
        <v>0</v>
      </c>
      <c r="AM2816" s="111" t="str">
        <f t="shared" si="484"/>
        <v/>
      </c>
      <c r="AN2816" s="111" t="str">
        <f t="shared" ca="1" si="485"/>
        <v/>
      </c>
    </row>
    <row r="2817" spans="1:40" ht="20.25" customHeight="1" x14ac:dyDescent="0.3">
      <c r="A2817" s="107"/>
      <c r="B2817" s="144"/>
      <c r="C2817" s="119"/>
      <c r="D2817" s="120"/>
      <c r="E2817" s="119"/>
      <c r="F2817" s="119"/>
      <c r="G2817" s="120"/>
      <c r="H2817" s="119"/>
      <c r="I2817" s="109"/>
      <c r="L2817" s="108"/>
      <c r="M2817" s="108"/>
      <c r="N2817" s="108"/>
      <c r="O2817" s="108"/>
      <c r="P2817" s="108"/>
      <c r="Q2817" s="108"/>
      <c r="R2817" s="108"/>
      <c r="S2817" s="108"/>
      <c r="T2817" s="100">
        <f t="shared" si="476"/>
        <v>0</v>
      </c>
      <c r="U2817" s="111"/>
      <c r="V2817" s="111"/>
      <c r="W2817" s="111">
        <f>SUMIFS($F$3:F2817,$D$3:D2817,D2817,$C$3:C2817,"Buy")+SUMIFS($F$3:F2817,$D$3:D2817,D2817,$C$3:C2817,"Coin Deposit",$E$3:E2817,"&lt;&gt;")</f>
        <v>0</v>
      </c>
      <c r="X2817" s="111">
        <f t="shared" si="477"/>
        <v>0</v>
      </c>
      <c r="Y2817" s="111">
        <f>IF($D2817=Y$1,SUMIFS($H$3:$H2817,$G$3:$G2817,Y$1,$C$3:$C2817,"Sell"),0)</f>
        <v>0</v>
      </c>
      <c r="Z2817" s="111">
        <f t="shared" si="478"/>
        <v>0</v>
      </c>
      <c r="AA2817" s="111">
        <f>IF($D2817=AA$1,SUMIFS($H$3:$H2817,$G$3:$G2817,AA$1,$C$3:$C2817,"Sell"),0)</f>
        <v>0</v>
      </c>
      <c r="AB2817" s="111">
        <f t="shared" si="479"/>
        <v>0</v>
      </c>
      <c r="AC2817" s="111">
        <f>SUMIFS('Deductions and Deposits'!$H:$H,'Deductions and Deposits'!$G:$G,D2817,'Deductions and Deposits'!$F:$F,"&lt;="&amp;B2817)+SUMIFS($F$3:F2817,$D$3:D2817,D2817,$C$3:C2817,"Coin Deposit",$E$3:E2817,"")</f>
        <v>0</v>
      </c>
      <c r="AD2817" s="111">
        <f>SUMIFS('Deductions and Deposits'!$D:$D,'Deductions and Deposits'!$C:$C,D2817)+SUMIFS($F:$F,$D:$D,D2817,$C:$C,"Coin Deduction")</f>
        <v>0</v>
      </c>
      <c r="AE2817" s="111">
        <f>Table5[[#This Row],[Column4]]+Table5[[#This Row],[Column14]]+Table5[[#This Row],[Column19]]+Table5[[#This Row],[Column12]]</f>
        <v>0</v>
      </c>
      <c r="AF2817" s="111">
        <f>Table5[[#This Row],[Column5]]+Table5[[#This Row],[Column13]]+Table5[[#This Row],[Column21]]+Table5[[#This Row],[Column18]]</f>
        <v>0</v>
      </c>
      <c r="AG2817" s="111">
        <f t="shared" si="480"/>
        <v>0</v>
      </c>
      <c r="AH2817" s="111">
        <f t="shared" si="481"/>
        <v>0</v>
      </c>
      <c r="AI2817" s="111">
        <f>Table5[[#This Row],[Column17]]-Table5[[#This Row],[Column20]]</f>
        <v>0</v>
      </c>
      <c r="AJ2817" s="111">
        <f t="shared" si="482"/>
        <v>0</v>
      </c>
      <c r="AK2817" s="111">
        <f t="shared" si="486"/>
        <v>0</v>
      </c>
      <c r="AL2817" s="111">
        <f t="shared" si="483"/>
        <v>0</v>
      </c>
      <c r="AM2817" s="111" t="str">
        <f t="shared" si="484"/>
        <v/>
      </c>
      <c r="AN2817" s="111" t="str">
        <f t="shared" ca="1" si="485"/>
        <v/>
      </c>
    </row>
    <row r="2818" spans="1:40" ht="20.25" customHeight="1" x14ac:dyDescent="0.3">
      <c r="A2818" s="107"/>
      <c r="B2818" s="144"/>
      <c r="C2818" s="119"/>
      <c r="D2818" s="120"/>
      <c r="E2818" s="119"/>
      <c r="F2818" s="119"/>
      <c r="G2818" s="120"/>
      <c r="H2818" s="119"/>
      <c r="I2818" s="109"/>
      <c r="L2818" s="108"/>
      <c r="M2818" s="108"/>
      <c r="N2818" s="108"/>
      <c r="O2818" s="108"/>
      <c r="P2818" s="108"/>
      <c r="Q2818" s="108"/>
      <c r="R2818" s="108"/>
      <c r="S2818" s="108"/>
      <c r="T2818" s="100">
        <f t="shared" si="476"/>
        <v>0</v>
      </c>
      <c r="U2818" s="111"/>
      <c r="V2818" s="111"/>
      <c r="W2818" s="111">
        <f>SUMIFS($F$3:F2818,$D$3:D2818,D2818,$C$3:C2818,"Buy")+SUMIFS($F$3:F2818,$D$3:D2818,D2818,$C$3:C2818,"Coin Deposit",$E$3:E2818,"&lt;&gt;")</f>
        <v>0</v>
      </c>
      <c r="X2818" s="111">
        <f t="shared" si="477"/>
        <v>0</v>
      </c>
      <c r="Y2818" s="111">
        <f>IF($D2818=Y$1,SUMIFS($H$3:$H2818,$G$3:$G2818,Y$1,$C$3:$C2818,"Sell"),0)</f>
        <v>0</v>
      </c>
      <c r="Z2818" s="111">
        <f t="shared" si="478"/>
        <v>0</v>
      </c>
      <c r="AA2818" s="111">
        <f>IF($D2818=AA$1,SUMIFS($H$3:$H2818,$G$3:$G2818,AA$1,$C$3:$C2818,"Sell"),0)</f>
        <v>0</v>
      </c>
      <c r="AB2818" s="111">
        <f t="shared" si="479"/>
        <v>0</v>
      </c>
      <c r="AC2818" s="111">
        <f>SUMIFS('Deductions and Deposits'!$H:$H,'Deductions and Deposits'!$G:$G,D2818,'Deductions and Deposits'!$F:$F,"&lt;="&amp;B2818)+SUMIFS($F$3:F2818,$D$3:D2818,D2818,$C$3:C2818,"Coin Deposit",$E$3:E2818,"")</f>
        <v>0</v>
      </c>
      <c r="AD2818" s="111">
        <f>SUMIFS('Deductions and Deposits'!$D:$D,'Deductions and Deposits'!$C:$C,D2818)+SUMIFS($F:$F,$D:$D,D2818,$C:$C,"Coin Deduction")</f>
        <v>0</v>
      </c>
      <c r="AE2818" s="111">
        <f>Table5[[#This Row],[Column4]]+Table5[[#This Row],[Column14]]+Table5[[#This Row],[Column19]]+Table5[[#This Row],[Column12]]</f>
        <v>0</v>
      </c>
      <c r="AF2818" s="111">
        <f>Table5[[#This Row],[Column5]]+Table5[[#This Row],[Column13]]+Table5[[#This Row],[Column21]]+Table5[[#This Row],[Column18]]</f>
        <v>0</v>
      </c>
      <c r="AG2818" s="111">
        <f t="shared" si="480"/>
        <v>0</v>
      </c>
      <c r="AH2818" s="111">
        <f t="shared" si="481"/>
        <v>0</v>
      </c>
      <c r="AI2818" s="111">
        <f>Table5[[#This Row],[Column17]]-Table5[[#This Row],[Column20]]</f>
        <v>0</v>
      </c>
      <c r="AJ2818" s="111">
        <f t="shared" si="482"/>
        <v>0</v>
      </c>
      <c r="AK2818" s="111">
        <f t="shared" si="486"/>
        <v>0</v>
      </c>
      <c r="AL2818" s="111">
        <f t="shared" si="483"/>
        <v>0</v>
      </c>
      <c r="AM2818" s="111" t="str">
        <f t="shared" si="484"/>
        <v/>
      </c>
      <c r="AN2818" s="111" t="str">
        <f t="shared" ca="1" si="485"/>
        <v/>
      </c>
    </row>
    <row r="2819" spans="1:40" ht="20.25" customHeight="1" x14ac:dyDescent="0.3">
      <c r="A2819" s="107"/>
      <c r="B2819" s="144"/>
      <c r="C2819" s="119"/>
      <c r="D2819" s="120"/>
      <c r="E2819" s="119"/>
      <c r="F2819" s="119"/>
      <c r="G2819" s="120"/>
      <c r="H2819" s="119"/>
      <c r="I2819" s="109"/>
      <c r="L2819" s="108"/>
      <c r="M2819" s="108"/>
      <c r="N2819" s="108"/>
      <c r="O2819" s="108"/>
      <c r="P2819" s="108"/>
      <c r="Q2819" s="108"/>
      <c r="R2819" s="108"/>
      <c r="S2819" s="108"/>
      <c r="T2819" s="100">
        <f t="shared" ref="T2819:T2882" si="487">IF(E2819&lt;&gt;"",E2819,0)</f>
        <v>0</v>
      </c>
      <c r="U2819" s="111"/>
      <c r="V2819" s="111"/>
      <c r="W2819" s="111">
        <f>SUMIFS($F$3:F2819,$D$3:D2819,D2819,$C$3:C2819,"Buy")+SUMIFS($F$3:F2819,$D$3:D2819,D2819,$C$3:C2819,"Coin Deposit",$E$3:E2819,"&lt;&gt;")</f>
        <v>0</v>
      </c>
      <c r="X2819" s="111">
        <f t="shared" ref="X2819:X2882" si="488">IF(OR(C2819="buy",AND(C2819="Coin Deposit",E2819&lt;&gt;"")),SUMIFS($F:$F,$D:$D,D2819,$C:$C,"sell"),0)</f>
        <v>0</v>
      </c>
      <c r="Y2819" s="111">
        <f>IF($D2819=Y$1,SUMIFS($H$3:$H2819,$G$3:$G2819,Y$1,$C$3:$C2819,"Sell"),0)</f>
        <v>0</v>
      </c>
      <c r="Z2819" s="111">
        <f t="shared" ref="Z2819:Z2882" si="489">IF($D2819=Z$1,SUMIFS($H:$H,$G:$G,Z$1,$C:$C,"Buy")+SUMIFS($H:$H,$G:$G,Z$1,$C:$C,"Coin Deposit",$E:$E,"&lt;&gt;"),0)</f>
        <v>0</v>
      </c>
      <c r="AA2819" s="111">
        <f>IF($D2819=AA$1,SUMIFS($H$3:$H2819,$G$3:$G2819,AA$1,$C$3:$C2819,"Sell"),0)</f>
        <v>0</v>
      </c>
      <c r="AB2819" s="111">
        <f t="shared" ref="AB2819:AB2882" si="490">IF($D2819=AB$1,SUMIFS($H:$H,$G:$G,AB$1,$C:$C,"Buy")+SUMIFS($H:$H,$G:$G,AB$1,$C:$C,"Coin Deposit",$E:$E,"&lt;&gt;"),0)</f>
        <v>0</v>
      </c>
      <c r="AC2819" s="111">
        <f>SUMIFS('Deductions and Deposits'!$H:$H,'Deductions and Deposits'!$G:$G,D2819,'Deductions and Deposits'!$F:$F,"&lt;="&amp;B2819)+SUMIFS($F$3:F2819,$D$3:D2819,D2819,$C$3:C2819,"Coin Deposit",$E$3:E2819,"")</f>
        <v>0</v>
      </c>
      <c r="AD2819" s="111">
        <f>SUMIFS('Deductions and Deposits'!$D:$D,'Deductions and Deposits'!$C:$C,D2819)+SUMIFS($F:$F,$D:$D,D2819,$C:$C,"Coin Deduction")</f>
        <v>0</v>
      </c>
      <c r="AE2819" s="111">
        <f>Table5[[#This Row],[Column4]]+Table5[[#This Row],[Column14]]+Table5[[#This Row],[Column19]]+Table5[[#This Row],[Column12]]</f>
        <v>0</v>
      </c>
      <c r="AF2819" s="111">
        <f>Table5[[#This Row],[Column5]]+Table5[[#This Row],[Column13]]+Table5[[#This Row],[Column21]]+Table5[[#This Row],[Column18]]</f>
        <v>0</v>
      </c>
      <c r="AG2819" s="111">
        <f t="shared" ref="AG2819:AG2882" si="491">IF(AND((AC2819+Y2819+AA2819)&gt;AF2819,OR(C2819="buy",AND(C2819="Coin Deposit",E2819&lt;&gt;""))),(AC2819+Y2819+AA2819)-AF2819,0)</f>
        <v>0</v>
      </c>
      <c r="AH2819" s="111">
        <f t="shared" ref="AH2819:AH2882" si="492">IF(AND(AE2819&gt;AF2819,OR(C2819="buy",AND(C2819="Coin Deposit",E2819&lt;&gt;""))),AE2819-AF2819,0)</f>
        <v>0</v>
      </c>
      <c r="AI2819" s="111">
        <f>Table5[[#This Row],[Column17]]-Table5[[#This Row],[Column20]]</f>
        <v>0</v>
      </c>
      <c r="AJ2819" s="111">
        <f t="shared" ref="AJ2819:AJ2882" si="493">IF(AI2819&gt;F2819,F2819,AI2819)</f>
        <v>0</v>
      </c>
      <c r="AK2819" s="111">
        <f t="shared" si="486"/>
        <v>0</v>
      </c>
      <c r="AL2819" s="111">
        <f t="shared" ref="AL2819:AL2882" si="494">IFERROR(SUMIFS($AK:$AK,$D:$D,D2819)/SUMIFS($AJ:$AJ,$D:$D,D2819),0)</f>
        <v>0</v>
      </c>
      <c r="AM2819" s="111" t="str">
        <f t="shared" ref="AM2819:AM2882" si="495">C2819&amp;D2819</f>
        <v/>
      </c>
      <c r="AN2819" s="111" t="str">
        <f t="shared" ref="AN2819:AN2882" ca="1" si="496">OFFSET(AM2819,COUNTA($AM:$AM)-ROW()-(ROW()-ROW($AN$2)-1),)</f>
        <v/>
      </c>
    </row>
    <row r="2820" spans="1:40" ht="20.25" customHeight="1" x14ac:dyDescent="0.3">
      <c r="A2820" s="107"/>
      <c r="B2820" s="144"/>
      <c r="C2820" s="119"/>
      <c r="D2820" s="120"/>
      <c r="E2820" s="119"/>
      <c r="F2820" s="119"/>
      <c r="G2820" s="120"/>
      <c r="H2820" s="119"/>
      <c r="I2820" s="109"/>
      <c r="L2820" s="108"/>
      <c r="M2820" s="108"/>
      <c r="N2820" s="108"/>
      <c r="O2820" s="108"/>
      <c r="P2820" s="108"/>
      <c r="Q2820" s="108"/>
      <c r="R2820" s="108"/>
      <c r="S2820" s="108"/>
      <c r="T2820" s="100">
        <f t="shared" si="487"/>
        <v>0</v>
      </c>
      <c r="U2820" s="111"/>
      <c r="V2820" s="111"/>
      <c r="W2820" s="111">
        <f>SUMIFS($F$3:F2820,$D$3:D2820,D2820,$C$3:C2820,"Buy")+SUMIFS($F$3:F2820,$D$3:D2820,D2820,$C$3:C2820,"Coin Deposit",$E$3:E2820,"&lt;&gt;")</f>
        <v>0</v>
      </c>
      <c r="X2820" s="111">
        <f t="shared" si="488"/>
        <v>0</v>
      </c>
      <c r="Y2820" s="111">
        <f>IF($D2820=Y$1,SUMIFS($H$3:$H2820,$G$3:$G2820,Y$1,$C$3:$C2820,"Sell"),0)</f>
        <v>0</v>
      </c>
      <c r="Z2820" s="111">
        <f t="shared" si="489"/>
        <v>0</v>
      </c>
      <c r="AA2820" s="111">
        <f>IF($D2820=AA$1,SUMIFS($H$3:$H2820,$G$3:$G2820,AA$1,$C$3:$C2820,"Sell"),0)</f>
        <v>0</v>
      </c>
      <c r="AB2820" s="111">
        <f t="shared" si="490"/>
        <v>0</v>
      </c>
      <c r="AC2820" s="111">
        <f>SUMIFS('Deductions and Deposits'!$H:$H,'Deductions and Deposits'!$G:$G,D2820,'Deductions and Deposits'!$F:$F,"&lt;="&amp;B2820)+SUMIFS($F$3:F2820,$D$3:D2820,D2820,$C$3:C2820,"Coin Deposit",$E$3:E2820,"")</f>
        <v>0</v>
      </c>
      <c r="AD2820" s="111">
        <f>SUMIFS('Deductions and Deposits'!$D:$D,'Deductions and Deposits'!$C:$C,D2820)+SUMIFS($F:$F,$D:$D,D2820,$C:$C,"Coin Deduction")</f>
        <v>0</v>
      </c>
      <c r="AE2820" s="111">
        <f>Table5[[#This Row],[Column4]]+Table5[[#This Row],[Column14]]+Table5[[#This Row],[Column19]]+Table5[[#This Row],[Column12]]</f>
        <v>0</v>
      </c>
      <c r="AF2820" s="111">
        <f>Table5[[#This Row],[Column5]]+Table5[[#This Row],[Column13]]+Table5[[#This Row],[Column21]]+Table5[[#This Row],[Column18]]</f>
        <v>0</v>
      </c>
      <c r="AG2820" s="111">
        <f t="shared" si="491"/>
        <v>0</v>
      </c>
      <c r="AH2820" s="111">
        <f t="shared" si="492"/>
        <v>0</v>
      </c>
      <c r="AI2820" s="111">
        <f>Table5[[#This Row],[Column17]]-Table5[[#This Row],[Column20]]</f>
        <v>0</v>
      </c>
      <c r="AJ2820" s="111">
        <f t="shared" si="493"/>
        <v>0</v>
      </c>
      <c r="AK2820" s="111">
        <f t="shared" si="486"/>
        <v>0</v>
      </c>
      <c r="AL2820" s="111">
        <f t="shared" si="494"/>
        <v>0</v>
      </c>
      <c r="AM2820" s="111" t="str">
        <f t="shared" si="495"/>
        <v/>
      </c>
      <c r="AN2820" s="111" t="str">
        <f t="shared" ca="1" si="496"/>
        <v/>
      </c>
    </row>
    <row r="2821" spans="1:40" ht="20.25" customHeight="1" x14ac:dyDescent="0.3">
      <c r="A2821" s="107"/>
      <c r="B2821" s="144"/>
      <c r="C2821" s="119"/>
      <c r="D2821" s="120"/>
      <c r="E2821" s="119"/>
      <c r="F2821" s="119"/>
      <c r="G2821" s="120"/>
      <c r="H2821" s="119"/>
      <c r="I2821" s="109"/>
      <c r="L2821" s="108"/>
      <c r="M2821" s="108"/>
      <c r="N2821" s="108"/>
      <c r="O2821" s="108"/>
      <c r="P2821" s="108"/>
      <c r="Q2821" s="108"/>
      <c r="R2821" s="108"/>
      <c r="S2821" s="108"/>
      <c r="T2821" s="100">
        <f t="shared" si="487"/>
        <v>0</v>
      </c>
      <c r="U2821" s="111"/>
      <c r="V2821" s="111"/>
      <c r="W2821" s="111">
        <f>SUMIFS($F$3:F2821,$D$3:D2821,D2821,$C$3:C2821,"Buy")+SUMIFS($F$3:F2821,$D$3:D2821,D2821,$C$3:C2821,"Coin Deposit",$E$3:E2821,"&lt;&gt;")</f>
        <v>0</v>
      </c>
      <c r="X2821" s="111">
        <f t="shared" si="488"/>
        <v>0</v>
      </c>
      <c r="Y2821" s="111">
        <f>IF($D2821=Y$1,SUMIFS($H$3:$H2821,$G$3:$G2821,Y$1,$C$3:$C2821,"Sell"),0)</f>
        <v>0</v>
      </c>
      <c r="Z2821" s="111">
        <f t="shared" si="489"/>
        <v>0</v>
      </c>
      <c r="AA2821" s="111">
        <f>IF($D2821=AA$1,SUMIFS($H$3:$H2821,$G$3:$G2821,AA$1,$C$3:$C2821,"Sell"),0)</f>
        <v>0</v>
      </c>
      <c r="AB2821" s="111">
        <f t="shared" si="490"/>
        <v>0</v>
      </c>
      <c r="AC2821" s="111">
        <f>SUMIFS('Deductions and Deposits'!$H:$H,'Deductions and Deposits'!$G:$G,D2821,'Deductions and Deposits'!$F:$F,"&lt;="&amp;B2821)+SUMIFS($F$3:F2821,$D$3:D2821,D2821,$C$3:C2821,"Coin Deposit",$E$3:E2821,"")</f>
        <v>0</v>
      </c>
      <c r="AD2821" s="111">
        <f>SUMIFS('Deductions and Deposits'!$D:$D,'Deductions and Deposits'!$C:$C,D2821)+SUMIFS($F:$F,$D:$D,D2821,$C:$C,"Coin Deduction")</f>
        <v>0</v>
      </c>
      <c r="AE2821" s="111">
        <f>Table5[[#This Row],[Column4]]+Table5[[#This Row],[Column14]]+Table5[[#This Row],[Column19]]+Table5[[#This Row],[Column12]]</f>
        <v>0</v>
      </c>
      <c r="AF2821" s="111">
        <f>Table5[[#This Row],[Column5]]+Table5[[#This Row],[Column13]]+Table5[[#This Row],[Column21]]+Table5[[#This Row],[Column18]]</f>
        <v>0</v>
      </c>
      <c r="AG2821" s="111">
        <f t="shared" si="491"/>
        <v>0</v>
      </c>
      <c r="AH2821" s="111">
        <f t="shared" si="492"/>
        <v>0</v>
      </c>
      <c r="AI2821" s="111">
        <f>Table5[[#This Row],[Column17]]-Table5[[#This Row],[Column20]]</f>
        <v>0</v>
      </c>
      <c r="AJ2821" s="111">
        <f t="shared" si="493"/>
        <v>0</v>
      </c>
      <c r="AK2821" s="111">
        <f t="shared" si="486"/>
        <v>0</v>
      </c>
      <c r="AL2821" s="111">
        <f t="shared" si="494"/>
        <v>0</v>
      </c>
      <c r="AM2821" s="111" t="str">
        <f t="shared" si="495"/>
        <v/>
      </c>
      <c r="AN2821" s="111" t="str">
        <f t="shared" ca="1" si="496"/>
        <v/>
      </c>
    </row>
    <row r="2822" spans="1:40" ht="20.25" customHeight="1" x14ac:dyDescent="0.3">
      <c r="A2822" s="107"/>
      <c r="B2822" s="144"/>
      <c r="C2822" s="119"/>
      <c r="D2822" s="120"/>
      <c r="E2822" s="119"/>
      <c r="F2822" s="119"/>
      <c r="G2822" s="120"/>
      <c r="H2822" s="119"/>
      <c r="I2822" s="109"/>
      <c r="L2822" s="108"/>
      <c r="M2822" s="108"/>
      <c r="N2822" s="108"/>
      <c r="O2822" s="108"/>
      <c r="P2822" s="108"/>
      <c r="Q2822" s="108"/>
      <c r="R2822" s="108"/>
      <c r="S2822" s="108"/>
      <c r="T2822" s="100">
        <f t="shared" si="487"/>
        <v>0</v>
      </c>
      <c r="U2822" s="111"/>
      <c r="V2822" s="111"/>
      <c r="W2822" s="111">
        <f>SUMIFS($F$3:F2822,$D$3:D2822,D2822,$C$3:C2822,"Buy")+SUMIFS($F$3:F2822,$D$3:D2822,D2822,$C$3:C2822,"Coin Deposit",$E$3:E2822,"&lt;&gt;")</f>
        <v>0</v>
      </c>
      <c r="X2822" s="111">
        <f t="shared" si="488"/>
        <v>0</v>
      </c>
      <c r="Y2822" s="111">
        <f>IF($D2822=Y$1,SUMIFS($H$3:$H2822,$G$3:$G2822,Y$1,$C$3:$C2822,"Sell"),0)</f>
        <v>0</v>
      </c>
      <c r="Z2822" s="111">
        <f t="shared" si="489"/>
        <v>0</v>
      </c>
      <c r="AA2822" s="111">
        <f>IF($D2822=AA$1,SUMIFS($H$3:$H2822,$G$3:$G2822,AA$1,$C$3:$C2822,"Sell"),0)</f>
        <v>0</v>
      </c>
      <c r="AB2822" s="111">
        <f t="shared" si="490"/>
        <v>0</v>
      </c>
      <c r="AC2822" s="111">
        <f>SUMIFS('Deductions and Deposits'!$H:$H,'Deductions and Deposits'!$G:$G,D2822,'Deductions and Deposits'!$F:$F,"&lt;="&amp;B2822)+SUMIFS($F$3:F2822,$D$3:D2822,D2822,$C$3:C2822,"Coin Deposit",$E$3:E2822,"")</f>
        <v>0</v>
      </c>
      <c r="AD2822" s="111">
        <f>SUMIFS('Deductions and Deposits'!$D:$D,'Deductions and Deposits'!$C:$C,D2822)+SUMIFS($F:$F,$D:$D,D2822,$C:$C,"Coin Deduction")</f>
        <v>0</v>
      </c>
      <c r="AE2822" s="111">
        <f>Table5[[#This Row],[Column4]]+Table5[[#This Row],[Column14]]+Table5[[#This Row],[Column19]]+Table5[[#This Row],[Column12]]</f>
        <v>0</v>
      </c>
      <c r="AF2822" s="111">
        <f>Table5[[#This Row],[Column5]]+Table5[[#This Row],[Column13]]+Table5[[#This Row],[Column21]]+Table5[[#This Row],[Column18]]</f>
        <v>0</v>
      </c>
      <c r="AG2822" s="111">
        <f t="shared" si="491"/>
        <v>0</v>
      </c>
      <c r="AH2822" s="111">
        <f t="shared" si="492"/>
        <v>0</v>
      </c>
      <c r="AI2822" s="111">
        <f>Table5[[#This Row],[Column17]]-Table5[[#This Row],[Column20]]</f>
        <v>0</v>
      </c>
      <c r="AJ2822" s="111">
        <f t="shared" si="493"/>
        <v>0</v>
      </c>
      <c r="AK2822" s="111">
        <f t="shared" si="486"/>
        <v>0</v>
      </c>
      <c r="AL2822" s="111">
        <f t="shared" si="494"/>
        <v>0</v>
      </c>
      <c r="AM2822" s="111" t="str">
        <f t="shared" si="495"/>
        <v/>
      </c>
      <c r="AN2822" s="111" t="str">
        <f t="shared" ca="1" si="496"/>
        <v/>
      </c>
    </row>
    <row r="2823" spans="1:40" ht="20.25" customHeight="1" x14ac:dyDescent="0.3">
      <c r="A2823" s="107"/>
      <c r="B2823" s="144"/>
      <c r="C2823" s="119"/>
      <c r="D2823" s="120"/>
      <c r="E2823" s="119"/>
      <c r="F2823" s="119"/>
      <c r="G2823" s="120"/>
      <c r="H2823" s="119"/>
      <c r="I2823" s="109"/>
      <c r="L2823" s="108"/>
      <c r="M2823" s="108"/>
      <c r="N2823" s="108"/>
      <c r="O2823" s="108"/>
      <c r="P2823" s="108"/>
      <c r="Q2823" s="108"/>
      <c r="R2823" s="108"/>
      <c r="S2823" s="108"/>
      <c r="T2823" s="100">
        <f t="shared" si="487"/>
        <v>0</v>
      </c>
      <c r="U2823" s="111"/>
      <c r="V2823" s="111"/>
      <c r="W2823" s="111">
        <f>SUMIFS($F$3:F2823,$D$3:D2823,D2823,$C$3:C2823,"Buy")+SUMIFS($F$3:F2823,$D$3:D2823,D2823,$C$3:C2823,"Coin Deposit",$E$3:E2823,"&lt;&gt;")</f>
        <v>0</v>
      </c>
      <c r="X2823" s="111">
        <f t="shared" si="488"/>
        <v>0</v>
      </c>
      <c r="Y2823" s="111">
        <f>IF($D2823=Y$1,SUMIFS($H$3:$H2823,$G$3:$G2823,Y$1,$C$3:$C2823,"Sell"),0)</f>
        <v>0</v>
      </c>
      <c r="Z2823" s="111">
        <f t="shared" si="489"/>
        <v>0</v>
      </c>
      <c r="AA2823" s="111">
        <f>IF($D2823=AA$1,SUMIFS($H$3:$H2823,$G$3:$G2823,AA$1,$C$3:$C2823,"Sell"),0)</f>
        <v>0</v>
      </c>
      <c r="AB2823" s="111">
        <f t="shared" si="490"/>
        <v>0</v>
      </c>
      <c r="AC2823" s="111">
        <f>SUMIFS('Deductions and Deposits'!$H:$H,'Deductions and Deposits'!$G:$G,D2823,'Deductions and Deposits'!$F:$F,"&lt;="&amp;B2823)+SUMIFS($F$3:F2823,$D$3:D2823,D2823,$C$3:C2823,"Coin Deposit",$E$3:E2823,"")</f>
        <v>0</v>
      </c>
      <c r="AD2823" s="111">
        <f>SUMIFS('Deductions and Deposits'!$D:$D,'Deductions and Deposits'!$C:$C,D2823)+SUMIFS($F:$F,$D:$D,D2823,$C:$C,"Coin Deduction")</f>
        <v>0</v>
      </c>
      <c r="AE2823" s="111">
        <f>Table5[[#This Row],[Column4]]+Table5[[#This Row],[Column14]]+Table5[[#This Row],[Column19]]+Table5[[#This Row],[Column12]]</f>
        <v>0</v>
      </c>
      <c r="AF2823" s="111">
        <f>Table5[[#This Row],[Column5]]+Table5[[#This Row],[Column13]]+Table5[[#This Row],[Column21]]+Table5[[#This Row],[Column18]]</f>
        <v>0</v>
      </c>
      <c r="AG2823" s="111">
        <f t="shared" si="491"/>
        <v>0</v>
      </c>
      <c r="AH2823" s="111">
        <f t="shared" si="492"/>
        <v>0</v>
      </c>
      <c r="AI2823" s="111">
        <f>Table5[[#This Row],[Column17]]-Table5[[#This Row],[Column20]]</f>
        <v>0</v>
      </c>
      <c r="AJ2823" s="111">
        <f t="shared" si="493"/>
        <v>0</v>
      </c>
      <c r="AK2823" s="111">
        <f t="shared" si="486"/>
        <v>0</v>
      </c>
      <c r="AL2823" s="111">
        <f t="shared" si="494"/>
        <v>0</v>
      </c>
      <c r="AM2823" s="111" t="str">
        <f t="shared" si="495"/>
        <v/>
      </c>
      <c r="AN2823" s="111" t="str">
        <f t="shared" ca="1" si="496"/>
        <v/>
      </c>
    </row>
    <row r="2824" spans="1:40" ht="20.25" customHeight="1" x14ac:dyDescent="0.3">
      <c r="A2824" s="107"/>
      <c r="B2824" s="144"/>
      <c r="C2824" s="119"/>
      <c r="D2824" s="120"/>
      <c r="E2824" s="119"/>
      <c r="F2824" s="119"/>
      <c r="G2824" s="120"/>
      <c r="H2824" s="119"/>
      <c r="I2824" s="109"/>
      <c r="L2824" s="108"/>
      <c r="M2824" s="108"/>
      <c r="N2824" s="108"/>
      <c r="O2824" s="108"/>
      <c r="P2824" s="108"/>
      <c r="Q2824" s="108"/>
      <c r="R2824" s="108"/>
      <c r="S2824" s="108"/>
      <c r="T2824" s="100">
        <f t="shared" si="487"/>
        <v>0</v>
      </c>
      <c r="U2824" s="111"/>
      <c r="V2824" s="111"/>
      <c r="W2824" s="111">
        <f>SUMIFS($F$3:F2824,$D$3:D2824,D2824,$C$3:C2824,"Buy")+SUMIFS($F$3:F2824,$D$3:D2824,D2824,$C$3:C2824,"Coin Deposit",$E$3:E2824,"&lt;&gt;")</f>
        <v>0</v>
      </c>
      <c r="X2824" s="111">
        <f t="shared" si="488"/>
        <v>0</v>
      </c>
      <c r="Y2824" s="111">
        <f>IF($D2824=Y$1,SUMIFS($H$3:$H2824,$G$3:$G2824,Y$1,$C$3:$C2824,"Sell"),0)</f>
        <v>0</v>
      </c>
      <c r="Z2824" s="111">
        <f t="shared" si="489"/>
        <v>0</v>
      </c>
      <c r="AA2824" s="111">
        <f>IF($D2824=AA$1,SUMIFS($H$3:$H2824,$G$3:$G2824,AA$1,$C$3:$C2824,"Sell"),0)</f>
        <v>0</v>
      </c>
      <c r="AB2824" s="111">
        <f t="shared" si="490"/>
        <v>0</v>
      </c>
      <c r="AC2824" s="111">
        <f>SUMIFS('Deductions and Deposits'!$H:$H,'Deductions and Deposits'!$G:$G,D2824,'Deductions and Deposits'!$F:$F,"&lt;="&amp;B2824)+SUMIFS($F$3:F2824,$D$3:D2824,D2824,$C$3:C2824,"Coin Deposit",$E$3:E2824,"")</f>
        <v>0</v>
      </c>
      <c r="AD2824" s="111">
        <f>SUMIFS('Deductions and Deposits'!$D:$D,'Deductions and Deposits'!$C:$C,D2824)+SUMIFS($F:$F,$D:$D,D2824,$C:$C,"Coin Deduction")</f>
        <v>0</v>
      </c>
      <c r="AE2824" s="111">
        <f>Table5[[#This Row],[Column4]]+Table5[[#This Row],[Column14]]+Table5[[#This Row],[Column19]]+Table5[[#This Row],[Column12]]</f>
        <v>0</v>
      </c>
      <c r="AF2824" s="111">
        <f>Table5[[#This Row],[Column5]]+Table5[[#This Row],[Column13]]+Table5[[#This Row],[Column21]]+Table5[[#This Row],[Column18]]</f>
        <v>0</v>
      </c>
      <c r="AG2824" s="111">
        <f t="shared" si="491"/>
        <v>0</v>
      </c>
      <c r="AH2824" s="111">
        <f t="shared" si="492"/>
        <v>0</v>
      </c>
      <c r="AI2824" s="111">
        <f>Table5[[#This Row],[Column17]]-Table5[[#This Row],[Column20]]</f>
        <v>0</v>
      </c>
      <c r="AJ2824" s="111">
        <f t="shared" si="493"/>
        <v>0</v>
      </c>
      <c r="AK2824" s="111">
        <f t="shared" si="486"/>
        <v>0</v>
      </c>
      <c r="AL2824" s="111">
        <f t="shared" si="494"/>
        <v>0</v>
      </c>
      <c r="AM2824" s="111" t="str">
        <f t="shared" si="495"/>
        <v/>
      </c>
      <c r="AN2824" s="111" t="str">
        <f t="shared" ca="1" si="496"/>
        <v/>
      </c>
    </row>
    <row r="2825" spans="1:40" ht="20.25" customHeight="1" x14ac:dyDescent="0.3">
      <c r="A2825" s="107"/>
      <c r="B2825" s="144"/>
      <c r="C2825" s="119"/>
      <c r="D2825" s="120"/>
      <c r="E2825" s="119"/>
      <c r="F2825" s="119"/>
      <c r="G2825" s="120"/>
      <c r="H2825" s="119"/>
      <c r="I2825" s="109"/>
      <c r="L2825" s="108"/>
      <c r="M2825" s="108"/>
      <c r="N2825" s="108"/>
      <c r="O2825" s="108"/>
      <c r="P2825" s="108"/>
      <c r="Q2825" s="108"/>
      <c r="R2825" s="108"/>
      <c r="S2825" s="108"/>
      <c r="T2825" s="100">
        <f t="shared" si="487"/>
        <v>0</v>
      </c>
      <c r="U2825" s="111"/>
      <c r="V2825" s="111"/>
      <c r="W2825" s="111">
        <f>SUMIFS($F$3:F2825,$D$3:D2825,D2825,$C$3:C2825,"Buy")+SUMIFS($F$3:F2825,$D$3:D2825,D2825,$C$3:C2825,"Coin Deposit",$E$3:E2825,"&lt;&gt;")</f>
        <v>0</v>
      </c>
      <c r="X2825" s="111">
        <f t="shared" si="488"/>
        <v>0</v>
      </c>
      <c r="Y2825" s="111">
        <f>IF($D2825=Y$1,SUMIFS($H$3:$H2825,$G$3:$G2825,Y$1,$C$3:$C2825,"Sell"),0)</f>
        <v>0</v>
      </c>
      <c r="Z2825" s="111">
        <f t="shared" si="489"/>
        <v>0</v>
      </c>
      <c r="AA2825" s="111">
        <f>IF($D2825=AA$1,SUMIFS($H$3:$H2825,$G$3:$G2825,AA$1,$C$3:$C2825,"Sell"),0)</f>
        <v>0</v>
      </c>
      <c r="AB2825" s="111">
        <f t="shared" si="490"/>
        <v>0</v>
      </c>
      <c r="AC2825" s="111">
        <f>SUMIFS('Deductions and Deposits'!$H:$H,'Deductions and Deposits'!$G:$G,D2825,'Deductions and Deposits'!$F:$F,"&lt;="&amp;B2825)+SUMIFS($F$3:F2825,$D$3:D2825,D2825,$C$3:C2825,"Coin Deposit",$E$3:E2825,"")</f>
        <v>0</v>
      </c>
      <c r="AD2825" s="111">
        <f>SUMIFS('Deductions and Deposits'!$D:$D,'Deductions and Deposits'!$C:$C,D2825)+SUMIFS($F:$F,$D:$D,D2825,$C:$C,"Coin Deduction")</f>
        <v>0</v>
      </c>
      <c r="AE2825" s="111">
        <f>Table5[[#This Row],[Column4]]+Table5[[#This Row],[Column14]]+Table5[[#This Row],[Column19]]+Table5[[#This Row],[Column12]]</f>
        <v>0</v>
      </c>
      <c r="AF2825" s="111">
        <f>Table5[[#This Row],[Column5]]+Table5[[#This Row],[Column13]]+Table5[[#This Row],[Column21]]+Table5[[#This Row],[Column18]]</f>
        <v>0</v>
      </c>
      <c r="AG2825" s="111">
        <f t="shared" si="491"/>
        <v>0</v>
      </c>
      <c r="AH2825" s="111">
        <f t="shared" si="492"/>
        <v>0</v>
      </c>
      <c r="AI2825" s="111">
        <f>Table5[[#This Row],[Column17]]-Table5[[#This Row],[Column20]]</f>
        <v>0</v>
      </c>
      <c r="AJ2825" s="111">
        <f t="shared" si="493"/>
        <v>0</v>
      </c>
      <c r="AK2825" s="111">
        <f t="shared" si="486"/>
        <v>0</v>
      </c>
      <c r="AL2825" s="111">
        <f t="shared" si="494"/>
        <v>0</v>
      </c>
      <c r="AM2825" s="111" t="str">
        <f t="shared" si="495"/>
        <v/>
      </c>
      <c r="AN2825" s="111" t="str">
        <f t="shared" ca="1" si="496"/>
        <v/>
      </c>
    </row>
    <row r="2826" spans="1:40" ht="20.25" customHeight="1" x14ac:dyDescent="0.3">
      <c r="A2826" s="107"/>
      <c r="B2826" s="144"/>
      <c r="C2826" s="119"/>
      <c r="D2826" s="120"/>
      <c r="E2826" s="119"/>
      <c r="F2826" s="119"/>
      <c r="G2826" s="120"/>
      <c r="H2826" s="119"/>
      <c r="I2826" s="109"/>
      <c r="L2826" s="108"/>
      <c r="M2826" s="108"/>
      <c r="N2826" s="108"/>
      <c r="O2826" s="108"/>
      <c r="P2826" s="108"/>
      <c r="Q2826" s="108"/>
      <c r="R2826" s="108"/>
      <c r="S2826" s="108"/>
      <c r="T2826" s="100">
        <f t="shared" si="487"/>
        <v>0</v>
      </c>
      <c r="U2826" s="111"/>
      <c r="V2826" s="111"/>
      <c r="W2826" s="111">
        <f>SUMIFS($F$3:F2826,$D$3:D2826,D2826,$C$3:C2826,"Buy")+SUMIFS($F$3:F2826,$D$3:D2826,D2826,$C$3:C2826,"Coin Deposit",$E$3:E2826,"&lt;&gt;")</f>
        <v>0</v>
      </c>
      <c r="X2826" s="111">
        <f t="shared" si="488"/>
        <v>0</v>
      </c>
      <c r="Y2826" s="111">
        <f>IF($D2826=Y$1,SUMIFS($H$3:$H2826,$G$3:$G2826,Y$1,$C$3:$C2826,"Sell"),0)</f>
        <v>0</v>
      </c>
      <c r="Z2826" s="111">
        <f t="shared" si="489"/>
        <v>0</v>
      </c>
      <c r="AA2826" s="111">
        <f>IF($D2826=AA$1,SUMIFS($H$3:$H2826,$G$3:$G2826,AA$1,$C$3:$C2826,"Sell"),0)</f>
        <v>0</v>
      </c>
      <c r="AB2826" s="111">
        <f t="shared" si="490"/>
        <v>0</v>
      </c>
      <c r="AC2826" s="111">
        <f>SUMIFS('Deductions and Deposits'!$H:$H,'Deductions and Deposits'!$G:$G,D2826,'Deductions and Deposits'!$F:$F,"&lt;="&amp;B2826)+SUMIFS($F$3:F2826,$D$3:D2826,D2826,$C$3:C2826,"Coin Deposit",$E$3:E2826,"")</f>
        <v>0</v>
      </c>
      <c r="AD2826" s="111">
        <f>SUMIFS('Deductions and Deposits'!$D:$D,'Deductions and Deposits'!$C:$C,D2826)+SUMIFS($F:$F,$D:$D,D2826,$C:$C,"Coin Deduction")</f>
        <v>0</v>
      </c>
      <c r="AE2826" s="111">
        <f>Table5[[#This Row],[Column4]]+Table5[[#This Row],[Column14]]+Table5[[#This Row],[Column19]]+Table5[[#This Row],[Column12]]</f>
        <v>0</v>
      </c>
      <c r="AF2826" s="111">
        <f>Table5[[#This Row],[Column5]]+Table5[[#This Row],[Column13]]+Table5[[#This Row],[Column21]]+Table5[[#This Row],[Column18]]</f>
        <v>0</v>
      </c>
      <c r="AG2826" s="111">
        <f t="shared" si="491"/>
        <v>0</v>
      </c>
      <c r="AH2826" s="111">
        <f t="shared" si="492"/>
        <v>0</v>
      </c>
      <c r="AI2826" s="111">
        <f>Table5[[#This Row],[Column17]]-Table5[[#This Row],[Column20]]</f>
        <v>0</v>
      </c>
      <c r="AJ2826" s="111">
        <f t="shared" si="493"/>
        <v>0</v>
      </c>
      <c r="AK2826" s="111">
        <f t="shared" si="486"/>
        <v>0</v>
      </c>
      <c r="AL2826" s="111">
        <f t="shared" si="494"/>
        <v>0</v>
      </c>
      <c r="AM2826" s="111" t="str">
        <f t="shared" si="495"/>
        <v/>
      </c>
      <c r="AN2826" s="111" t="str">
        <f t="shared" ca="1" si="496"/>
        <v/>
      </c>
    </row>
    <row r="2827" spans="1:40" ht="20.25" customHeight="1" x14ac:dyDescent="0.3">
      <c r="A2827" s="107"/>
      <c r="B2827" s="144"/>
      <c r="C2827" s="119"/>
      <c r="D2827" s="120"/>
      <c r="E2827" s="119"/>
      <c r="F2827" s="119"/>
      <c r="G2827" s="120"/>
      <c r="H2827" s="119"/>
      <c r="I2827" s="109"/>
      <c r="L2827" s="108"/>
      <c r="M2827" s="108"/>
      <c r="N2827" s="108"/>
      <c r="O2827" s="108"/>
      <c r="P2827" s="108"/>
      <c r="Q2827" s="108"/>
      <c r="R2827" s="108"/>
      <c r="S2827" s="108"/>
      <c r="T2827" s="100">
        <f t="shared" si="487"/>
        <v>0</v>
      </c>
      <c r="U2827" s="111"/>
      <c r="V2827" s="111"/>
      <c r="W2827" s="111">
        <f>SUMIFS($F$3:F2827,$D$3:D2827,D2827,$C$3:C2827,"Buy")+SUMIFS($F$3:F2827,$D$3:D2827,D2827,$C$3:C2827,"Coin Deposit",$E$3:E2827,"&lt;&gt;")</f>
        <v>0</v>
      </c>
      <c r="X2827" s="111">
        <f t="shared" si="488"/>
        <v>0</v>
      </c>
      <c r="Y2827" s="111">
        <f>IF($D2827=Y$1,SUMIFS($H$3:$H2827,$G$3:$G2827,Y$1,$C$3:$C2827,"Sell"),0)</f>
        <v>0</v>
      </c>
      <c r="Z2827" s="111">
        <f t="shared" si="489"/>
        <v>0</v>
      </c>
      <c r="AA2827" s="111">
        <f>IF($D2827=AA$1,SUMIFS($H$3:$H2827,$G$3:$G2827,AA$1,$C$3:$C2827,"Sell"),0)</f>
        <v>0</v>
      </c>
      <c r="AB2827" s="111">
        <f t="shared" si="490"/>
        <v>0</v>
      </c>
      <c r="AC2827" s="111">
        <f>SUMIFS('Deductions and Deposits'!$H:$H,'Deductions and Deposits'!$G:$G,D2827,'Deductions and Deposits'!$F:$F,"&lt;="&amp;B2827)+SUMIFS($F$3:F2827,$D$3:D2827,D2827,$C$3:C2827,"Coin Deposit",$E$3:E2827,"")</f>
        <v>0</v>
      </c>
      <c r="AD2827" s="111">
        <f>SUMIFS('Deductions and Deposits'!$D:$D,'Deductions and Deposits'!$C:$C,D2827)+SUMIFS($F:$F,$D:$D,D2827,$C:$C,"Coin Deduction")</f>
        <v>0</v>
      </c>
      <c r="AE2827" s="111">
        <f>Table5[[#This Row],[Column4]]+Table5[[#This Row],[Column14]]+Table5[[#This Row],[Column19]]+Table5[[#This Row],[Column12]]</f>
        <v>0</v>
      </c>
      <c r="AF2827" s="111">
        <f>Table5[[#This Row],[Column5]]+Table5[[#This Row],[Column13]]+Table5[[#This Row],[Column21]]+Table5[[#This Row],[Column18]]</f>
        <v>0</v>
      </c>
      <c r="AG2827" s="111">
        <f t="shared" si="491"/>
        <v>0</v>
      </c>
      <c r="AH2827" s="111">
        <f t="shared" si="492"/>
        <v>0</v>
      </c>
      <c r="AI2827" s="111">
        <f>Table5[[#This Row],[Column17]]-Table5[[#This Row],[Column20]]</f>
        <v>0</v>
      </c>
      <c r="AJ2827" s="111">
        <f t="shared" si="493"/>
        <v>0</v>
      </c>
      <c r="AK2827" s="111">
        <f t="shared" si="486"/>
        <v>0</v>
      </c>
      <c r="AL2827" s="111">
        <f t="shared" si="494"/>
        <v>0</v>
      </c>
      <c r="AM2827" s="111" t="str">
        <f t="shared" si="495"/>
        <v/>
      </c>
      <c r="AN2827" s="111" t="str">
        <f t="shared" ca="1" si="496"/>
        <v/>
      </c>
    </row>
    <row r="2828" spans="1:40" ht="20.25" customHeight="1" x14ac:dyDescent="0.3">
      <c r="A2828" s="107"/>
      <c r="B2828" s="144"/>
      <c r="C2828" s="119"/>
      <c r="D2828" s="120"/>
      <c r="E2828" s="119"/>
      <c r="F2828" s="119"/>
      <c r="G2828" s="120"/>
      <c r="H2828" s="119"/>
      <c r="I2828" s="109"/>
      <c r="L2828" s="108"/>
      <c r="M2828" s="108"/>
      <c r="N2828" s="108"/>
      <c r="O2828" s="108"/>
      <c r="P2828" s="108"/>
      <c r="Q2828" s="108"/>
      <c r="R2828" s="108"/>
      <c r="S2828" s="108"/>
      <c r="T2828" s="100">
        <f t="shared" si="487"/>
        <v>0</v>
      </c>
      <c r="U2828" s="111"/>
      <c r="V2828" s="111"/>
      <c r="W2828" s="111">
        <f>SUMIFS($F$3:F2828,$D$3:D2828,D2828,$C$3:C2828,"Buy")+SUMIFS($F$3:F2828,$D$3:D2828,D2828,$C$3:C2828,"Coin Deposit",$E$3:E2828,"&lt;&gt;")</f>
        <v>0</v>
      </c>
      <c r="X2828" s="111">
        <f t="shared" si="488"/>
        <v>0</v>
      </c>
      <c r="Y2828" s="111">
        <f>IF($D2828=Y$1,SUMIFS($H$3:$H2828,$G$3:$G2828,Y$1,$C$3:$C2828,"Sell"),0)</f>
        <v>0</v>
      </c>
      <c r="Z2828" s="111">
        <f t="shared" si="489"/>
        <v>0</v>
      </c>
      <c r="AA2828" s="111">
        <f>IF($D2828=AA$1,SUMIFS($H$3:$H2828,$G$3:$G2828,AA$1,$C$3:$C2828,"Sell"),0)</f>
        <v>0</v>
      </c>
      <c r="AB2828" s="111">
        <f t="shared" si="490"/>
        <v>0</v>
      </c>
      <c r="AC2828" s="111">
        <f>SUMIFS('Deductions and Deposits'!$H:$H,'Deductions and Deposits'!$G:$G,D2828,'Deductions and Deposits'!$F:$F,"&lt;="&amp;B2828)+SUMIFS($F$3:F2828,$D$3:D2828,D2828,$C$3:C2828,"Coin Deposit",$E$3:E2828,"")</f>
        <v>0</v>
      </c>
      <c r="AD2828" s="111">
        <f>SUMIFS('Deductions and Deposits'!$D:$D,'Deductions and Deposits'!$C:$C,D2828)+SUMIFS($F:$F,$D:$D,D2828,$C:$C,"Coin Deduction")</f>
        <v>0</v>
      </c>
      <c r="AE2828" s="111">
        <f>Table5[[#This Row],[Column4]]+Table5[[#This Row],[Column14]]+Table5[[#This Row],[Column19]]+Table5[[#This Row],[Column12]]</f>
        <v>0</v>
      </c>
      <c r="AF2828" s="111">
        <f>Table5[[#This Row],[Column5]]+Table5[[#This Row],[Column13]]+Table5[[#This Row],[Column21]]+Table5[[#This Row],[Column18]]</f>
        <v>0</v>
      </c>
      <c r="AG2828" s="111">
        <f t="shared" si="491"/>
        <v>0</v>
      </c>
      <c r="AH2828" s="111">
        <f t="shared" si="492"/>
        <v>0</v>
      </c>
      <c r="AI2828" s="111">
        <f>Table5[[#This Row],[Column17]]-Table5[[#This Row],[Column20]]</f>
        <v>0</v>
      </c>
      <c r="AJ2828" s="111">
        <f t="shared" si="493"/>
        <v>0</v>
      </c>
      <c r="AK2828" s="111">
        <f t="shared" si="486"/>
        <v>0</v>
      </c>
      <c r="AL2828" s="111">
        <f t="shared" si="494"/>
        <v>0</v>
      </c>
      <c r="AM2828" s="111" t="str">
        <f t="shared" si="495"/>
        <v/>
      </c>
      <c r="AN2828" s="111" t="str">
        <f t="shared" ca="1" si="496"/>
        <v/>
      </c>
    </row>
    <row r="2829" spans="1:40" ht="20.25" customHeight="1" x14ac:dyDescent="0.3">
      <c r="A2829" s="107"/>
      <c r="B2829" s="144"/>
      <c r="C2829" s="119"/>
      <c r="D2829" s="120"/>
      <c r="E2829" s="119"/>
      <c r="F2829" s="119"/>
      <c r="G2829" s="120"/>
      <c r="H2829" s="119"/>
      <c r="I2829" s="109"/>
      <c r="L2829" s="108"/>
      <c r="M2829" s="108"/>
      <c r="N2829" s="108"/>
      <c r="O2829" s="108"/>
      <c r="P2829" s="108"/>
      <c r="Q2829" s="108"/>
      <c r="R2829" s="108"/>
      <c r="S2829" s="108"/>
      <c r="T2829" s="100">
        <f t="shared" si="487"/>
        <v>0</v>
      </c>
      <c r="U2829" s="111"/>
      <c r="V2829" s="111"/>
      <c r="W2829" s="111">
        <f>SUMIFS($F$3:F2829,$D$3:D2829,D2829,$C$3:C2829,"Buy")+SUMIFS($F$3:F2829,$D$3:D2829,D2829,$C$3:C2829,"Coin Deposit",$E$3:E2829,"&lt;&gt;")</f>
        <v>0</v>
      </c>
      <c r="X2829" s="111">
        <f t="shared" si="488"/>
        <v>0</v>
      </c>
      <c r="Y2829" s="111">
        <f>IF($D2829=Y$1,SUMIFS($H$3:$H2829,$G$3:$G2829,Y$1,$C$3:$C2829,"Sell"),0)</f>
        <v>0</v>
      </c>
      <c r="Z2829" s="111">
        <f t="shared" si="489"/>
        <v>0</v>
      </c>
      <c r="AA2829" s="111">
        <f>IF($D2829=AA$1,SUMIFS($H$3:$H2829,$G$3:$G2829,AA$1,$C$3:$C2829,"Sell"),0)</f>
        <v>0</v>
      </c>
      <c r="AB2829" s="111">
        <f t="shared" si="490"/>
        <v>0</v>
      </c>
      <c r="AC2829" s="111">
        <f>SUMIFS('Deductions and Deposits'!$H:$H,'Deductions and Deposits'!$G:$G,D2829,'Deductions and Deposits'!$F:$F,"&lt;="&amp;B2829)+SUMIFS($F$3:F2829,$D$3:D2829,D2829,$C$3:C2829,"Coin Deposit",$E$3:E2829,"")</f>
        <v>0</v>
      </c>
      <c r="AD2829" s="111">
        <f>SUMIFS('Deductions and Deposits'!$D:$D,'Deductions and Deposits'!$C:$C,D2829)+SUMIFS($F:$F,$D:$D,D2829,$C:$C,"Coin Deduction")</f>
        <v>0</v>
      </c>
      <c r="AE2829" s="111">
        <f>Table5[[#This Row],[Column4]]+Table5[[#This Row],[Column14]]+Table5[[#This Row],[Column19]]+Table5[[#This Row],[Column12]]</f>
        <v>0</v>
      </c>
      <c r="AF2829" s="111">
        <f>Table5[[#This Row],[Column5]]+Table5[[#This Row],[Column13]]+Table5[[#This Row],[Column21]]+Table5[[#This Row],[Column18]]</f>
        <v>0</v>
      </c>
      <c r="AG2829" s="111">
        <f t="shared" si="491"/>
        <v>0</v>
      </c>
      <c r="AH2829" s="111">
        <f t="shared" si="492"/>
        <v>0</v>
      </c>
      <c r="AI2829" s="111">
        <f>Table5[[#This Row],[Column17]]-Table5[[#This Row],[Column20]]</f>
        <v>0</v>
      </c>
      <c r="AJ2829" s="111">
        <f t="shared" si="493"/>
        <v>0</v>
      </c>
      <c r="AK2829" s="111">
        <f t="shared" si="486"/>
        <v>0</v>
      </c>
      <c r="AL2829" s="111">
        <f t="shared" si="494"/>
        <v>0</v>
      </c>
      <c r="AM2829" s="111" t="str">
        <f t="shared" si="495"/>
        <v/>
      </c>
      <c r="AN2829" s="111" t="str">
        <f t="shared" ca="1" si="496"/>
        <v/>
      </c>
    </row>
    <row r="2830" spans="1:40" ht="20.25" customHeight="1" x14ac:dyDescent="0.3">
      <c r="A2830" s="107"/>
      <c r="B2830" s="144"/>
      <c r="C2830" s="119"/>
      <c r="D2830" s="120"/>
      <c r="E2830" s="119"/>
      <c r="F2830" s="119"/>
      <c r="G2830" s="120"/>
      <c r="H2830" s="119"/>
      <c r="I2830" s="109"/>
      <c r="L2830" s="108"/>
      <c r="M2830" s="108"/>
      <c r="N2830" s="108"/>
      <c r="O2830" s="108"/>
      <c r="P2830" s="108"/>
      <c r="Q2830" s="108"/>
      <c r="R2830" s="108"/>
      <c r="S2830" s="108"/>
      <c r="T2830" s="100">
        <f t="shared" si="487"/>
        <v>0</v>
      </c>
      <c r="U2830" s="111"/>
      <c r="V2830" s="111"/>
      <c r="W2830" s="111">
        <f>SUMIFS($F$3:F2830,$D$3:D2830,D2830,$C$3:C2830,"Buy")+SUMIFS($F$3:F2830,$D$3:D2830,D2830,$C$3:C2830,"Coin Deposit",$E$3:E2830,"&lt;&gt;")</f>
        <v>0</v>
      </c>
      <c r="X2830" s="111">
        <f t="shared" si="488"/>
        <v>0</v>
      </c>
      <c r="Y2830" s="111">
        <f>IF($D2830=Y$1,SUMIFS($H$3:$H2830,$G$3:$G2830,Y$1,$C$3:$C2830,"Sell"),0)</f>
        <v>0</v>
      </c>
      <c r="Z2830" s="111">
        <f t="shared" si="489"/>
        <v>0</v>
      </c>
      <c r="AA2830" s="111">
        <f>IF($D2830=AA$1,SUMIFS($H$3:$H2830,$G$3:$G2830,AA$1,$C$3:$C2830,"Sell"),0)</f>
        <v>0</v>
      </c>
      <c r="AB2830" s="111">
        <f t="shared" si="490"/>
        <v>0</v>
      </c>
      <c r="AC2830" s="111">
        <f>SUMIFS('Deductions and Deposits'!$H:$H,'Deductions and Deposits'!$G:$G,D2830,'Deductions and Deposits'!$F:$F,"&lt;="&amp;B2830)+SUMIFS($F$3:F2830,$D$3:D2830,D2830,$C$3:C2830,"Coin Deposit",$E$3:E2830,"")</f>
        <v>0</v>
      </c>
      <c r="AD2830" s="111">
        <f>SUMIFS('Deductions and Deposits'!$D:$D,'Deductions and Deposits'!$C:$C,D2830)+SUMIFS($F:$F,$D:$D,D2830,$C:$C,"Coin Deduction")</f>
        <v>0</v>
      </c>
      <c r="AE2830" s="111">
        <f>Table5[[#This Row],[Column4]]+Table5[[#This Row],[Column14]]+Table5[[#This Row],[Column19]]+Table5[[#This Row],[Column12]]</f>
        <v>0</v>
      </c>
      <c r="AF2830" s="111">
        <f>Table5[[#This Row],[Column5]]+Table5[[#This Row],[Column13]]+Table5[[#This Row],[Column21]]+Table5[[#This Row],[Column18]]</f>
        <v>0</v>
      </c>
      <c r="AG2830" s="111">
        <f t="shared" si="491"/>
        <v>0</v>
      </c>
      <c r="AH2830" s="111">
        <f t="shared" si="492"/>
        <v>0</v>
      </c>
      <c r="AI2830" s="111">
        <f>Table5[[#This Row],[Column17]]-Table5[[#This Row],[Column20]]</f>
        <v>0</v>
      </c>
      <c r="AJ2830" s="111">
        <f t="shared" si="493"/>
        <v>0</v>
      </c>
      <c r="AK2830" s="111">
        <f t="shared" si="486"/>
        <v>0</v>
      </c>
      <c r="AL2830" s="111">
        <f t="shared" si="494"/>
        <v>0</v>
      </c>
      <c r="AM2830" s="111" t="str">
        <f t="shared" si="495"/>
        <v/>
      </c>
      <c r="AN2830" s="111" t="str">
        <f t="shared" ca="1" si="496"/>
        <v/>
      </c>
    </row>
    <row r="2831" spans="1:40" ht="20.25" customHeight="1" x14ac:dyDescent="0.3">
      <c r="A2831" s="107"/>
      <c r="B2831" s="144"/>
      <c r="C2831" s="119"/>
      <c r="D2831" s="120"/>
      <c r="E2831" s="119"/>
      <c r="F2831" s="119"/>
      <c r="G2831" s="120"/>
      <c r="H2831" s="119"/>
      <c r="I2831" s="109"/>
      <c r="L2831" s="108"/>
      <c r="M2831" s="108"/>
      <c r="N2831" s="108"/>
      <c r="O2831" s="108"/>
      <c r="P2831" s="108"/>
      <c r="Q2831" s="108"/>
      <c r="R2831" s="108"/>
      <c r="S2831" s="108"/>
      <c r="T2831" s="100">
        <f t="shared" si="487"/>
        <v>0</v>
      </c>
      <c r="U2831" s="111"/>
      <c r="V2831" s="111"/>
      <c r="W2831" s="111">
        <f>SUMIFS($F$3:F2831,$D$3:D2831,D2831,$C$3:C2831,"Buy")+SUMIFS($F$3:F2831,$D$3:D2831,D2831,$C$3:C2831,"Coin Deposit",$E$3:E2831,"&lt;&gt;")</f>
        <v>0</v>
      </c>
      <c r="X2831" s="111">
        <f t="shared" si="488"/>
        <v>0</v>
      </c>
      <c r="Y2831" s="111">
        <f>IF($D2831=Y$1,SUMIFS($H$3:$H2831,$G$3:$G2831,Y$1,$C$3:$C2831,"Sell"),0)</f>
        <v>0</v>
      </c>
      <c r="Z2831" s="111">
        <f t="shared" si="489"/>
        <v>0</v>
      </c>
      <c r="AA2831" s="111">
        <f>IF($D2831=AA$1,SUMIFS($H$3:$H2831,$G$3:$G2831,AA$1,$C$3:$C2831,"Sell"),0)</f>
        <v>0</v>
      </c>
      <c r="AB2831" s="111">
        <f t="shared" si="490"/>
        <v>0</v>
      </c>
      <c r="AC2831" s="111">
        <f>SUMIFS('Deductions and Deposits'!$H:$H,'Deductions and Deposits'!$G:$G,D2831,'Deductions and Deposits'!$F:$F,"&lt;="&amp;B2831)+SUMIFS($F$3:F2831,$D$3:D2831,D2831,$C$3:C2831,"Coin Deposit",$E$3:E2831,"")</f>
        <v>0</v>
      </c>
      <c r="AD2831" s="111">
        <f>SUMIFS('Deductions and Deposits'!$D:$D,'Deductions and Deposits'!$C:$C,D2831)+SUMIFS($F:$F,$D:$D,D2831,$C:$C,"Coin Deduction")</f>
        <v>0</v>
      </c>
      <c r="AE2831" s="111">
        <f>Table5[[#This Row],[Column4]]+Table5[[#This Row],[Column14]]+Table5[[#This Row],[Column19]]+Table5[[#This Row],[Column12]]</f>
        <v>0</v>
      </c>
      <c r="AF2831" s="111">
        <f>Table5[[#This Row],[Column5]]+Table5[[#This Row],[Column13]]+Table5[[#This Row],[Column21]]+Table5[[#This Row],[Column18]]</f>
        <v>0</v>
      </c>
      <c r="AG2831" s="111">
        <f t="shared" si="491"/>
        <v>0</v>
      </c>
      <c r="AH2831" s="111">
        <f t="shared" si="492"/>
        <v>0</v>
      </c>
      <c r="AI2831" s="111">
        <f>Table5[[#This Row],[Column17]]-Table5[[#This Row],[Column20]]</f>
        <v>0</v>
      </c>
      <c r="AJ2831" s="111">
        <f t="shared" si="493"/>
        <v>0</v>
      </c>
      <c r="AK2831" s="111">
        <f t="shared" si="486"/>
        <v>0</v>
      </c>
      <c r="AL2831" s="111">
        <f t="shared" si="494"/>
        <v>0</v>
      </c>
      <c r="AM2831" s="111" t="str">
        <f t="shared" si="495"/>
        <v/>
      </c>
      <c r="AN2831" s="111" t="str">
        <f t="shared" ca="1" si="496"/>
        <v/>
      </c>
    </row>
    <row r="2832" spans="1:40" ht="20.25" customHeight="1" x14ac:dyDescent="0.3">
      <c r="A2832" s="107"/>
      <c r="B2832" s="144"/>
      <c r="C2832" s="119"/>
      <c r="D2832" s="120"/>
      <c r="E2832" s="119"/>
      <c r="F2832" s="119"/>
      <c r="G2832" s="120"/>
      <c r="H2832" s="119"/>
      <c r="I2832" s="109"/>
      <c r="L2832" s="108"/>
      <c r="M2832" s="108"/>
      <c r="N2832" s="108"/>
      <c r="O2832" s="108"/>
      <c r="P2832" s="108"/>
      <c r="Q2832" s="108"/>
      <c r="R2832" s="108"/>
      <c r="S2832" s="108"/>
      <c r="T2832" s="100">
        <f t="shared" si="487"/>
        <v>0</v>
      </c>
      <c r="U2832" s="111"/>
      <c r="V2832" s="111"/>
      <c r="W2832" s="111">
        <f>SUMIFS($F$3:F2832,$D$3:D2832,D2832,$C$3:C2832,"Buy")+SUMIFS($F$3:F2832,$D$3:D2832,D2832,$C$3:C2832,"Coin Deposit",$E$3:E2832,"&lt;&gt;")</f>
        <v>0</v>
      </c>
      <c r="X2832" s="111">
        <f t="shared" si="488"/>
        <v>0</v>
      </c>
      <c r="Y2832" s="111">
        <f>IF($D2832=Y$1,SUMIFS($H$3:$H2832,$G$3:$G2832,Y$1,$C$3:$C2832,"Sell"),0)</f>
        <v>0</v>
      </c>
      <c r="Z2832" s="111">
        <f t="shared" si="489"/>
        <v>0</v>
      </c>
      <c r="AA2832" s="111">
        <f>IF($D2832=AA$1,SUMIFS($H$3:$H2832,$G$3:$G2832,AA$1,$C$3:$C2832,"Sell"),0)</f>
        <v>0</v>
      </c>
      <c r="AB2832" s="111">
        <f t="shared" si="490"/>
        <v>0</v>
      </c>
      <c r="AC2832" s="111">
        <f>SUMIFS('Deductions and Deposits'!$H:$H,'Deductions and Deposits'!$G:$G,D2832,'Deductions and Deposits'!$F:$F,"&lt;="&amp;B2832)+SUMIFS($F$3:F2832,$D$3:D2832,D2832,$C$3:C2832,"Coin Deposit",$E$3:E2832,"")</f>
        <v>0</v>
      </c>
      <c r="AD2832" s="111">
        <f>SUMIFS('Deductions and Deposits'!$D:$D,'Deductions and Deposits'!$C:$C,D2832)+SUMIFS($F:$F,$D:$D,D2832,$C:$C,"Coin Deduction")</f>
        <v>0</v>
      </c>
      <c r="AE2832" s="111">
        <f>Table5[[#This Row],[Column4]]+Table5[[#This Row],[Column14]]+Table5[[#This Row],[Column19]]+Table5[[#This Row],[Column12]]</f>
        <v>0</v>
      </c>
      <c r="AF2832" s="111">
        <f>Table5[[#This Row],[Column5]]+Table5[[#This Row],[Column13]]+Table5[[#This Row],[Column21]]+Table5[[#This Row],[Column18]]</f>
        <v>0</v>
      </c>
      <c r="AG2832" s="111">
        <f t="shared" si="491"/>
        <v>0</v>
      </c>
      <c r="AH2832" s="111">
        <f t="shared" si="492"/>
        <v>0</v>
      </c>
      <c r="AI2832" s="111">
        <f>Table5[[#This Row],[Column17]]-Table5[[#This Row],[Column20]]</f>
        <v>0</v>
      </c>
      <c r="AJ2832" s="111">
        <f t="shared" si="493"/>
        <v>0</v>
      </c>
      <c r="AK2832" s="111">
        <f t="shared" si="486"/>
        <v>0</v>
      </c>
      <c r="AL2832" s="111">
        <f t="shared" si="494"/>
        <v>0</v>
      </c>
      <c r="AM2832" s="111" t="str">
        <f t="shared" si="495"/>
        <v/>
      </c>
      <c r="AN2832" s="111" t="str">
        <f t="shared" ca="1" si="496"/>
        <v/>
      </c>
    </row>
    <row r="2833" spans="1:40" ht="20.25" customHeight="1" x14ac:dyDescent="0.3">
      <c r="A2833" s="107"/>
      <c r="B2833" s="144"/>
      <c r="C2833" s="119"/>
      <c r="D2833" s="120"/>
      <c r="E2833" s="119"/>
      <c r="F2833" s="119"/>
      <c r="G2833" s="120"/>
      <c r="H2833" s="119"/>
      <c r="I2833" s="109"/>
      <c r="L2833" s="108"/>
      <c r="M2833" s="108"/>
      <c r="N2833" s="108"/>
      <c r="O2833" s="108"/>
      <c r="P2833" s="108"/>
      <c r="Q2833" s="108"/>
      <c r="R2833" s="108"/>
      <c r="S2833" s="108"/>
      <c r="T2833" s="100">
        <f t="shared" si="487"/>
        <v>0</v>
      </c>
      <c r="U2833" s="111"/>
      <c r="V2833" s="111"/>
      <c r="W2833" s="111">
        <f>SUMIFS($F$3:F2833,$D$3:D2833,D2833,$C$3:C2833,"Buy")+SUMIFS($F$3:F2833,$D$3:D2833,D2833,$C$3:C2833,"Coin Deposit",$E$3:E2833,"&lt;&gt;")</f>
        <v>0</v>
      </c>
      <c r="X2833" s="111">
        <f t="shared" si="488"/>
        <v>0</v>
      </c>
      <c r="Y2833" s="111">
        <f>IF($D2833=Y$1,SUMIFS($H$3:$H2833,$G$3:$G2833,Y$1,$C$3:$C2833,"Sell"),0)</f>
        <v>0</v>
      </c>
      <c r="Z2833" s="111">
        <f t="shared" si="489"/>
        <v>0</v>
      </c>
      <c r="AA2833" s="111">
        <f>IF($D2833=AA$1,SUMIFS($H$3:$H2833,$G$3:$G2833,AA$1,$C$3:$C2833,"Sell"),0)</f>
        <v>0</v>
      </c>
      <c r="AB2833" s="111">
        <f t="shared" si="490"/>
        <v>0</v>
      </c>
      <c r="AC2833" s="111">
        <f>SUMIFS('Deductions and Deposits'!$H:$H,'Deductions and Deposits'!$G:$G,D2833,'Deductions and Deposits'!$F:$F,"&lt;="&amp;B2833)+SUMIFS($F$3:F2833,$D$3:D2833,D2833,$C$3:C2833,"Coin Deposit",$E$3:E2833,"")</f>
        <v>0</v>
      </c>
      <c r="AD2833" s="111">
        <f>SUMIFS('Deductions and Deposits'!$D:$D,'Deductions and Deposits'!$C:$C,D2833)+SUMIFS($F:$F,$D:$D,D2833,$C:$C,"Coin Deduction")</f>
        <v>0</v>
      </c>
      <c r="AE2833" s="111">
        <f>Table5[[#This Row],[Column4]]+Table5[[#This Row],[Column14]]+Table5[[#This Row],[Column19]]+Table5[[#This Row],[Column12]]</f>
        <v>0</v>
      </c>
      <c r="AF2833" s="111">
        <f>Table5[[#This Row],[Column5]]+Table5[[#This Row],[Column13]]+Table5[[#This Row],[Column21]]+Table5[[#This Row],[Column18]]</f>
        <v>0</v>
      </c>
      <c r="AG2833" s="111">
        <f t="shared" si="491"/>
        <v>0</v>
      </c>
      <c r="AH2833" s="111">
        <f t="shared" si="492"/>
        <v>0</v>
      </c>
      <c r="AI2833" s="111">
        <f>Table5[[#This Row],[Column17]]-Table5[[#This Row],[Column20]]</f>
        <v>0</v>
      </c>
      <c r="AJ2833" s="111">
        <f t="shared" si="493"/>
        <v>0</v>
      </c>
      <c r="AK2833" s="111">
        <f t="shared" si="486"/>
        <v>0</v>
      </c>
      <c r="AL2833" s="111">
        <f t="shared" si="494"/>
        <v>0</v>
      </c>
      <c r="AM2833" s="111" t="str">
        <f t="shared" si="495"/>
        <v/>
      </c>
      <c r="AN2833" s="111" t="str">
        <f t="shared" ca="1" si="496"/>
        <v/>
      </c>
    </row>
    <row r="2834" spans="1:40" ht="20.25" customHeight="1" x14ac:dyDescent="0.3">
      <c r="A2834" s="107"/>
      <c r="B2834" s="144"/>
      <c r="C2834" s="119"/>
      <c r="D2834" s="120"/>
      <c r="E2834" s="119"/>
      <c r="F2834" s="119"/>
      <c r="G2834" s="120"/>
      <c r="H2834" s="119"/>
      <c r="I2834" s="109"/>
      <c r="L2834" s="108"/>
      <c r="M2834" s="108"/>
      <c r="N2834" s="108"/>
      <c r="O2834" s="108"/>
      <c r="P2834" s="108"/>
      <c r="Q2834" s="108"/>
      <c r="R2834" s="108"/>
      <c r="S2834" s="108"/>
      <c r="T2834" s="100">
        <f t="shared" si="487"/>
        <v>0</v>
      </c>
      <c r="U2834" s="111"/>
      <c r="V2834" s="111"/>
      <c r="W2834" s="111">
        <f>SUMIFS($F$3:F2834,$D$3:D2834,D2834,$C$3:C2834,"Buy")+SUMIFS($F$3:F2834,$D$3:D2834,D2834,$C$3:C2834,"Coin Deposit",$E$3:E2834,"&lt;&gt;")</f>
        <v>0</v>
      </c>
      <c r="X2834" s="111">
        <f t="shared" si="488"/>
        <v>0</v>
      </c>
      <c r="Y2834" s="111">
        <f>IF($D2834=Y$1,SUMIFS($H$3:$H2834,$G$3:$G2834,Y$1,$C$3:$C2834,"Sell"),0)</f>
        <v>0</v>
      </c>
      <c r="Z2834" s="111">
        <f t="shared" si="489"/>
        <v>0</v>
      </c>
      <c r="AA2834" s="111">
        <f>IF($D2834=AA$1,SUMIFS($H$3:$H2834,$G$3:$G2834,AA$1,$C$3:$C2834,"Sell"),0)</f>
        <v>0</v>
      </c>
      <c r="AB2834" s="111">
        <f t="shared" si="490"/>
        <v>0</v>
      </c>
      <c r="AC2834" s="111">
        <f>SUMIFS('Deductions and Deposits'!$H:$H,'Deductions and Deposits'!$G:$G,D2834,'Deductions and Deposits'!$F:$F,"&lt;="&amp;B2834)+SUMIFS($F$3:F2834,$D$3:D2834,D2834,$C$3:C2834,"Coin Deposit",$E$3:E2834,"")</f>
        <v>0</v>
      </c>
      <c r="AD2834" s="111">
        <f>SUMIFS('Deductions and Deposits'!$D:$D,'Deductions and Deposits'!$C:$C,D2834)+SUMIFS($F:$F,$D:$D,D2834,$C:$C,"Coin Deduction")</f>
        <v>0</v>
      </c>
      <c r="AE2834" s="111">
        <f>Table5[[#This Row],[Column4]]+Table5[[#This Row],[Column14]]+Table5[[#This Row],[Column19]]+Table5[[#This Row],[Column12]]</f>
        <v>0</v>
      </c>
      <c r="AF2834" s="111">
        <f>Table5[[#This Row],[Column5]]+Table5[[#This Row],[Column13]]+Table5[[#This Row],[Column21]]+Table5[[#This Row],[Column18]]</f>
        <v>0</v>
      </c>
      <c r="AG2834" s="111">
        <f t="shared" si="491"/>
        <v>0</v>
      </c>
      <c r="AH2834" s="111">
        <f t="shared" si="492"/>
        <v>0</v>
      </c>
      <c r="AI2834" s="111">
        <f>Table5[[#This Row],[Column17]]-Table5[[#This Row],[Column20]]</f>
        <v>0</v>
      </c>
      <c r="AJ2834" s="111">
        <f t="shared" si="493"/>
        <v>0</v>
      </c>
      <c r="AK2834" s="111">
        <f t="shared" si="486"/>
        <v>0</v>
      </c>
      <c r="AL2834" s="111">
        <f t="shared" si="494"/>
        <v>0</v>
      </c>
      <c r="AM2834" s="111" t="str">
        <f t="shared" si="495"/>
        <v/>
      </c>
      <c r="AN2834" s="111" t="str">
        <f t="shared" ca="1" si="496"/>
        <v/>
      </c>
    </row>
    <row r="2835" spans="1:40" ht="20.25" customHeight="1" x14ac:dyDescent="0.3">
      <c r="A2835" s="107"/>
      <c r="B2835" s="144"/>
      <c r="C2835" s="119"/>
      <c r="D2835" s="120"/>
      <c r="E2835" s="119"/>
      <c r="F2835" s="119"/>
      <c r="G2835" s="120"/>
      <c r="H2835" s="119"/>
      <c r="I2835" s="109"/>
      <c r="L2835" s="108"/>
      <c r="M2835" s="108"/>
      <c r="N2835" s="108"/>
      <c r="O2835" s="108"/>
      <c r="P2835" s="108"/>
      <c r="Q2835" s="108"/>
      <c r="R2835" s="108"/>
      <c r="S2835" s="108"/>
      <c r="T2835" s="100">
        <f t="shared" si="487"/>
        <v>0</v>
      </c>
      <c r="U2835" s="111"/>
      <c r="V2835" s="111"/>
      <c r="W2835" s="111">
        <f>SUMIFS($F$3:F2835,$D$3:D2835,D2835,$C$3:C2835,"Buy")+SUMIFS($F$3:F2835,$D$3:D2835,D2835,$C$3:C2835,"Coin Deposit",$E$3:E2835,"&lt;&gt;")</f>
        <v>0</v>
      </c>
      <c r="X2835" s="111">
        <f t="shared" si="488"/>
        <v>0</v>
      </c>
      <c r="Y2835" s="111">
        <f>IF($D2835=Y$1,SUMIFS($H$3:$H2835,$G$3:$G2835,Y$1,$C$3:$C2835,"Sell"),0)</f>
        <v>0</v>
      </c>
      <c r="Z2835" s="111">
        <f t="shared" si="489"/>
        <v>0</v>
      </c>
      <c r="AA2835" s="111">
        <f>IF($D2835=AA$1,SUMIFS($H$3:$H2835,$G$3:$G2835,AA$1,$C$3:$C2835,"Sell"),0)</f>
        <v>0</v>
      </c>
      <c r="AB2835" s="111">
        <f t="shared" si="490"/>
        <v>0</v>
      </c>
      <c r="AC2835" s="111">
        <f>SUMIFS('Deductions and Deposits'!$H:$H,'Deductions and Deposits'!$G:$G,D2835,'Deductions and Deposits'!$F:$F,"&lt;="&amp;B2835)+SUMIFS($F$3:F2835,$D$3:D2835,D2835,$C$3:C2835,"Coin Deposit",$E$3:E2835,"")</f>
        <v>0</v>
      </c>
      <c r="AD2835" s="111">
        <f>SUMIFS('Deductions and Deposits'!$D:$D,'Deductions and Deposits'!$C:$C,D2835)+SUMIFS($F:$F,$D:$D,D2835,$C:$C,"Coin Deduction")</f>
        <v>0</v>
      </c>
      <c r="AE2835" s="111">
        <f>Table5[[#This Row],[Column4]]+Table5[[#This Row],[Column14]]+Table5[[#This Row],[Column19]]+Table5[[#This Row],[Column12]]</f>
        <v>0</v>
      </c>
      <c r="AF2835" s="111">
        <f>Table5[[#This Row],[Column5]]+Table5[[#This Row],[Column13]]+Table5[[#This Row],[Column21]]+Table5[[#This Row],[Column18]]</f>
        <v>0</v>
      </c>
      <c r="AG2835" s="111">
        <f t="shared" si="491"/>
        <v>0</v>
      </c>
      <c r="AH2835" s="111">
        <f t="shared" si="492"/>
        <v>0</v>
      </c>
      <c r="AI2835" s="111">
        <f>Table5[[#This Row],[Column17]]-Table5[[#This Row],[Column20]]</f>
        <v>0</v>
      </c>
      <c r="AJ2835" s="111">
        <f t="shared" si="493"/>
        <v>0</v>
      </c>
      <c r="AK2835" s="111">
        <f t="shared" si="486"/>
        <v>0</v>
      </c>
      <c r="AL2835" s="111">
        <f t="shared" si="494"/>
        <v>0</v>
      </c>
      <c r="AM2835" s="111" t="str">
        <f t="shared" si="495"/>
        <v/>
      </c>
      <c r="AN2835" s="111" t="str">
        <f t="shared" ca="1" si="496"/>
        <v/>
      </c>
    </row>
    <row r="2836" spans="1:40" ht="20.25" customHeight="1" x14ac:dyDescent="0.3">
      <c r="A2836" s="107"/>
      <c r="B2836" s="144"/>
      <c r="C2836" s="119"/>
      <c r="D2836" s="120"/>
      <c r="E2836" s="119"/>
      <c r="F2836" s="119"/>
      <c r="G2836" s="120"/>
      <c r="H2836" s="119"/>
      <c r="I2836" s="109"/>
      <c r="L2836" s="108"/>
      <c r="M2836" s="108"/>
      <c r="N2836" s="108"/>
      <c r="O2836" s="108"/>
      <c r="P2836" s="108"/>
      <c r="Q2836" s="108"/>
      <c r="R2836" s="108"/>
      <c r="S2836" s="108"/>
      <c r="T2836" s="100">
        <f t="shared" si="487"/>
        <v>0</v>
      </c>
      <c r="U2836" s="111"/>
      <c r="V2836" s="111"/>
      <c r="W2836" s="111">
        <f>SUMIFS($F$3:F2836,$D$3:D2836,D2836,$C$3:C2836,"Buy")+SUMIFS($F$3:F2836,$D$3:D2836,D2836,$C$3:C2836,"Coin Deposit",$E$3:E2836,"&lt;&gt;")</f>
        <v>0</v>
      </c>
      <c r="X2836" s="111">
        <f t="shared" si="488"/>
        <v>0</v>
      </c>
      <c r="Y2836" s="111">
        <f>IF($D2836=Y$1,SUMIFS($H$3:$H2836,$G$3:$G2836,Y$1,$C$3:$C2836,"Sell"),0)</f>
        <v>0</v>
      </c>
      <c r="Z2836" s="111">
        <f t="shared" si="489"/>
        <v>0</v>
      </c>
      <c r="AA2836" s="111">
        <f>IF($D2836=AA$1,SUMIFS($H$3:$H2836,$G$3:$G2836,AA$1,$C$3:$C2836,"Sell"),0)</f>
        <v>0</v>
      </c>
      <c r="AB2836" s="111">
        <f t="shared" si="490"/>
        <v>0</v>
      </c>
      <c r="AC2836" s="111">
        <f>SUMIFS('Deductions and Deposits'!$H:$H,'Deductions and Deposits'!$G:$G,D2836,'Deductions and Deposits'!$F:$F,"&lt;="&amp;B2836)+SUMIFS($F$3:F2836,$D$3:D2836,D2836,$C$3:C2836,"Coin Deposit",$E$3:E2836,"")</f>
        <v>0</v>
      </c>
      <c r="AD2836" s="111">
        <f>SUMIFS('Deductions and Deposits'!$D:$D,'Deductions and Deposits'!$C:$C,D2836)+SUMIFS($F:$F,$D:$D,D2836,$C:$C,"Coin Deduction")</f>
        <v>0</v>
      </c>
      <c r="AE2836" s="111">
        <f>Table5[[#This Row],[Column4]]+Table5[[#This Row],[Column14]]+Table5[[#This Row],[Column19]]+Table5[[#This Row],[Column12]]</f>
        <v>0</v>
      </c>
      <c r="AF2836" s="111">
        <f>Table5[[#This Row],[Column5]]+Table5[[#This Row],[Column13]]+Table5[[#This Row],[Column21]]+Table5[[#This Row],[Column18]]</f>
        <v>0</v>
      </c>
      <c r="AG2836" s="111">
        <f t="shared" si="491"/>
        <v>0</v>
      </c>
      <c r="AH2836" s="111">
        <f t="shared" si="492"/>
        <v>0</v>
      </c>
      <c r="AI2836" s="111">
        <f>Table5[[#This Row],[Column17]]-Table5[[#This Row],[Column20]]</f>
        <v>0</v>
      </c>
      <c r="AJ2836" s="111">
        <f t="shared" si="493"/>
        <v>0</v>
      </c>
      <c r="AK2836" s="111">
        <f t="shared" si="486"/>
        <v>0</v>
      </c>
      <c r="AL2836" s="111">
        <f t="shared" si="494"/>
        <v>0</v>
      </c>
      <c r="AM2836" s="111" t="str">
        <f t="shared" si="495"/>
        <v/>
      </c>
      <c r="AN2836" s="111" t="str">
        <f t="shared" ca="1" si="496"/>
        <v/>
      </c>
    </row>
    <row r="2837" spans="1:40" ht="20.25" customHeight="1" x14ac:dyDescent="0.3">
      <c r="A2837" s="107"/>
      <c r="B2837" s="144"/>
      <c r="C2837" s="119"/>
      <c r="D2837" s="120"/>
      <c r="E2837" s="119"/>
      <c r="F2837" s="119"/>
      <c r="G2837" s="120"/>
      <c r="H2837" s="119"/>
      <c r="I2837" s="109"/>
      <c r="L2837" s="108"/>
      <c r="M2837" s="108"/>
      <c r="N2837" s="108"/>
      <c r="O2837" s="108"/>
      <c r="P2837" s="108"/>
      <c r="Q2837" s="108"/>
      <c r="R2837" s="108"/>
      <c r="S2837" s="108"/>
      <c r="T2837" s="100">
        <f t="shared" si="487"/>
        <v>0</v>
      </c>
      <c r="U2837" s="111"/>
      <c r="V2837" s="111"/>
      <c r="W2837" s="111">
        <f>SUMIFS($F$3:F2837,$D$3:D2837,D2837,$C$3:C2837,"Buy")+SUMIFS($F$3:F2837,$D$3:D2837,D2837,$C$3:C2837,"Coin Deposit",$E$3:E2837,"&lt;&gt;")</f>
        <v>0</v>
      </c>
      <c r="X2837" s="111">
        <f t="shared" si="488"/>
        <v>0</v>
      </c>
      <c r="Y2837" s="111">
        <f>IF($D2837=Y$1,SUMIFS($H$3:$H2837,$G$3:$G2837,Y$1,$C$3:$C2837,"Sell"),0)</f>
        <v>0</v>
      </c>
      <c r="Z2837" s="111">
        <f t="shared" si="489"/>
        <v>0</v>
      </c>
      <c r="AA2837" s="111">
        <f>IF($D2837=AA$1,SUMIFS($H$3:$H2837,$G$3:$G2837,AA$1,$C$3:$C2837,"Sell"),0)</f>
        <v>0</v>
      </c>
      <c r="AB2837" s="111">
        <f t="shared" si="490"/>
        <v>0</v>
      </c>
      <c r="AC2837" s="111">
        <f>SUMIFS('Deductions and Deposits'!$H:$H,'Deductions and Deposits'!$G:$G,D2837,'Deductions and Deposits'!$F:$F,"&lt;="&amp;B2837)+SUMIFS($F$3:F2837,$D$3:D2837,D2837,$C$3:C2837,"Coin Deposit",$E$3:E2837,"")</f>
        <v>0</v>
      </c>
      <c r="AD2837" s="111">
        <f>SUMIFS('Deductions and Deposits'!$D:$D,'Deductions and Deposits'!$C:$C,D2837)+SUMIFS($F:$F,$D:$D,D2837,$C:$C,"Coin Deduction")</f>
        <v>0</v>
      </c>
      <c r="AE2837" s="111">
        <f>Table5[[#This Row],[Column4]]+Table5[[#This Row],[Column14]]+Table5[[#This Row],[Column19]]+Table5[[#This Row],[Column12]]</f>
        <v>0</v>
      </c>
      <c r="AF2837" s="111">
        <f>Table5[[#This Row],[Column5]]+Table5[[#This Row],[Column13]]+Table5[[#This Row],[Column21]]+Table5[[#This Row],[Column18]]</f>
        <v>0</v>
      </c>
      <c r="AG2837" s="111">
        <f t="shared" si="491"/>
        <v>0</v>
      </c>
      <c r="AH2837" s="111">
        <f t="shared" si="492"/>
        <v>0</v>
      </c>
      <c r="AI2837" s="111">
        <f>Table5[[#This Row],[Column17]]-Table5[[#This Row],[Column20]]</f>
        <v>0</v>
      </c>
      <c r="AJ2837" s="111">
        <f t="shared" si="493"/>
        <v>0</v>
      </c>
      <c r="AK2837" s="111">
        <f t="shared" si="486"/>
        <v>0</v>
      </c>
      <c r="AL2837" s="111">
        <f t="shared" si="494"/>
        <v>0</v>
      </c>
      <c r="AM2837" s="111" t="str">
        <f t="shared" si="495"/>
        <v/>
      </c>
      <c r="AN2837" s="111" t="str">
        <f t="shared" ca="1" si="496"/>
        <v/>
      </c>
    </row>
    <row r="2838" spans="1:40" ht="20.25" customHeight="1" x14ac:dyDescent="0.3">
      <c r="A2838" s="107"/>
      <c r="B2838" s="144"/>
      <c r="C2838" s="119"/>
      <c r="D2838" s="120"/>
      <c r="E2838" s="119"/>
      <c r="F2838" s="119"/>
      <c r="G2838" s="120"/>
      <c r="H2838" s="119"/>
      <c r="I2838" s="109"/>
      <c r="L2838" s="108"/>
      <c r="M2838" s="108"/>
      <c r="N2838" s="108"/>
      <c r="O2838" s="108"/>
      <c r="P2838" s="108"/>
      <c r="Q2838" s="108"/>
      <c r="R2838" s="108"/>
      <c r="S2838" s="108"/>
      <c r="T2838" s="100">
        <f t="shared" si="487"/>
        <v>0</v>
      </c>
      <c r="U2838" s="111"/>
      <c r="V2838" s="111"/>
      <c r="W2838" s="111">
        <f>SUMIFS($F$3:F2838,$D$3:D2838,D2838,$C$3:C2838,"Buy")+SUMIFS($F$3:F2838,$D$3:D2838,D2838,$C$3:C2838,"Coin Deposit",$E$3:E2838,"&lt;&gt;")</f>
        <v>0</v>
      </c>
      <c r="X2838" s="111">
        <f t="shared" si="488"/>
        <v>0</v>
      </c>
      <c r="Y2838" s="111">
        <f>IF($D2838=Y$1,SUMIFS($H$3:$H2838,$G$3:$G2838,Y$1,$C$3:$C2838,"Sell"),0)</f>
        <v>0</v>
      </c>
      <c r="Z2838" s="111">
        <f t="shared" si="489"/>
        <v>0</v>
      </c>
      <c r="AA2838" s="111">
        <f>IF($D2838=AA$1,SUMIFS($H$3:$H2838,$G$3:$G2838,AA$1,$C$3:$C2838,"Sell"),0)</f>
        <v>0</v>
      </c>
      <c r="AB2838" s="111">
        <f t="shared" si="490"/>
        <v>0</v>
      </c>
      <c r="AC2838" s="111">
        <f>SUMIFS('Deductions and Deposits'!$H:$H,'Deductions and Deposits'!$G:$G,D2838,'Deductions and Deposits'!$F:$F,"&lt;="&amp;B2838)+SUMIFS($F$3:F2838,$D$3:D2838,D2838,$C$3:C2838,"Coin Deposit",$E$3:E2838,"")</f>
        <v>0</v>
      </c>
      <c r="AD2838" s="111">
        <f>SUMIFS('Deductions and Deposits'!$D:$D,'Deductions and Deposits'!$C:$C,D2838)+SUMIFS($F:$F,$D:$D,D2838,$C:$C,"Coin Deduction")</f>
        <v>0</v>
      </c>
      <c r="AE2838" s="111">
        <f>Table5[[#This Row],[Column4]]+Table5[[#This Row],[Column14]]+Table5[[#This Row],[Column19]]+Table5[[#This Row],[Column12]]</f>
        <v>0</v>
      </c>
      <c r="AF2838" s="111">
        <f>Table5[[#This Row],[Column5]]+Table5[[#This Row],[Column13]]+Table5[[#This Row],[Column21]]+Table5[[#This Row],[Column18]]</f>
        <v>0</v>
      </c>
      <c r="AG2838" s="111">
        <f t="shared" si="491"/>
        <v>0</v>
      </c>
      <c r="AH2838" s="111">
        <f t="shared" si="492"/>
        <v>0</v>
      </c>
      <c r="AI2838" s="111">
        <f>Table5[[#This Row],[Column17]]-Table5[[#This Row],[Column20]]</f>
        <v>0</v>
      </c>
      <c r="AJ2838" s="111">
        <f t="shared" si="493"/>
        <v>0</v>
      </c>
      <c r="AK2838" s="111">
        <f t="shared" si="486"/>
        <v>0</v>
      </c>
      <c r="AL2838" s="111">
        <f t="shared" si="494"/>
        <v>0</v>
      </c>
      <c r="AM2838" s="111" t="str">
        <f t="shared" si="495"/>
        <v/>
      </c>
      <c r="AN2838" s="111" t="str">
        <f t="shared" ca="1" si="496"/>
        <v/>
      </c>
    </row>
    <row r="2839" spans="1:40" ht="20.25" customHeight="1" x14ac:dyDescent="0.3">
      <c r="A2839" s="107"/>
      <c r="B2839" s="144"/>
      <c r="C2839" s="119"/>
      <c r="D2839" s="120"/>
      <c r="E2839" s="119"/>
      <c r="F2839" s="119"/>
      <c r="G2839" s="120"/>
      <c r="H2839" s="119"/>
      <c r="I2839" s="109"/>
      <c r="L2839" s="108"/>
      <c r="M2839" s="108"/>
      <c r="N2839" s="108"/>
      <c r="O2839" s="108"/>
      <c r="P2839" s="108"/>
      <c r="Q2839" s="108"/>
      <c r="R2839" s="108"/>
      <c r="S2839" s="108"/>
      <c r="T2839" s="100">
        <f t="shared" si="487"/>
        <v>0</v>
      </c>
      <c r="U2839" s="111"/>
      <c r="V2839" s="111"/>
      <c r="W2839" s="111">
        <f>SUMIFS($F$3:F2839,$D$3:D2839,D2839,$C$3:C2839,"Buy")+SUMIFS($F$3:F2839,$D$3:D2839,D2839,$C$3:C2839,"Coin Deposit",$E$3:E2839,"&lt;&gt;")</f>
        <v>0</v>
      </c>
      <c r="X2839" s="111">
        <f t="shared" si="488"/>
        <v>0</v>
      </c>
      <c r="Y2839" s="111">
        <f>IF($D2839=Y$1,SUMIFS($H$3:$H2839,$G$3:$G2839,Y$1,$C$3:$C2839,"Sell"),0)</f>
        <v>0</v>
      </c>
      <c r="Z2839" s="111">
        <f t="shared" si="489"/>
        <v>0</v>
      </c>
      <c r="AA2839" s="111">
        <f>IF($D2839=AA$1,SUMIFS($H$3:$H2839,$G$3:$G2839,AA$1,$C$3:$C2839,"Sell"),0)</f>
        <v>0</v>
      </c>
      <c r="AB2839" s="111">
        <f t="shared" si="490"/>
        <v>0</v>
      </c>
      <c r="AC2839" s="111">
        <f>SUMIFS('Deductions and Deposits'!$H:$H,'Deductions and Deposits'!$G:$G,D2839,'Deductions and Deposits'!$F:$F,"&lt;="&amp;B2839)+SUMIFS($F$3:F2839,$D$3:D2839,D2839,$C$3:C2839,"Coin Deposit",$E$3:E2839,"")</f>
        <v>0</v>
      </c>
      <c r="AD2839" s="111">
        <f>SUMIFS('Deductions and Deposits'!$D:$D,'Deductions and Deposits'!$C:$C,D2839)+SUMIFS($F:$F,$D:$D,D2839,$C:$C,"Coin Deduction")</f>
        <v>0</v>
      </c>
      <c r="AE2839" s="111">
        <f>Table5[[#This Row],[Column4]]+Table5[[#This Row],[Column14]]+Table5[[#This Row],[Column19]]+Table5[[#This Row],[Column12]]</f>
        <v>0</v>
      </c>
      <c r="AF2839" s="111">
        <f>Table5[[#This Row],[Column5]]+Table5[[#This Row],[Column13]]+Table5[[#This Row],[Column21]]+Table5[[#This Row],[Column18]]</f>
        <v>0</v>
      </c>
      <c r="AG2839" s="111">
        <f t="shared" si="491"/>
        <v>0</v>
      </c>
      <c r="AH2839" s="111">
        <f t="shared" si="492"/>
        <v>0</v>
      </c>
      <c r="AI2839" s="111">
        <f>Table5[[#This Row],[Column17]]-Table5[[#This Row],[Column20]]</f>
        <v>0</v>
      </c>
      <c r="AJ2839" s="111">
        <f t="shared" si="493"/>
        <v>0</v>
      </c>
      <c r="AK2839" s="111">
        <f t="shared" si="486"/>
        <v>0</v>
      </c>
      <c r="AL2839" s="111">
        <f t="shared" si="494"/>
        <v>0</v>
      </c>
      <c r="AM2839" s="111" t="str">
        <f t="shared" si="495"/>
        <v/>
      </c>
      <c r="AN2839" s="111" t="str">
        <f t="shared" ca="1" si="496"/>
        <v/>
      </c>
    </row>
    <row r="2840" spans="1:40" ht="20.25" customHeight="1" x14ac:dyDescent="0.3">
      <c r="A2840" s="107"/>
      <c r="B2840" s="144"/>
      <c r="C2840" s="119"/>
      <c r="D2840" s="120"/>
      <c r="E2840" s="119"/>
      <c r="F2840" s="119"/>
      <c r="G2840" s="120"/>
      <c r="H2840" s="119"/>
      <c r="I2840" s="109"/>
      <c r="L2840" s="108"/>
      <c r="M2840" s="108"/>
      <c r="N2840" s="108"/>
      <c r="O2840" s="108"/>
      <c r="P2840" s="108"/>
      <c r="Q2840" s="108"/>
      <c r="R2840" s="108"/>
      <c r="S2840" s="108"/>
      <c r="T2840" s="100">
        <f t="shared" si="487"/>
        <v>0</v>
      </c>
      <c r="U2840" s="111"/>
      <c r="V2840" s="111"/>
      <c r="W2840" s="111">
        <f>SUMIFS($F$3:F2840,$D$3:D2840,D2840,$C$3:C2840,"Buy")+SUMIFS($F$3:F2840,$D$3:D2840,D2840,$C$3:C2840,"Coin Deposit",$E$3:E2840,"&lt;&gt;")</f>
        <v>0</v>
      </c>
      <c r="X2840" s="111">
        <f t="shared" si="488"/>
        <v>0</v>
      </c>
      <c r="Y2840" s="111">
        <f>IF($D2840=Y$1,SUMIFS($H$3:$H2840,$G$3:$G2840,Y$1,$C$3:$C2840,"Sell"),0)</f>
        <v>0</v>
      </c>
      <c r="Z2840" s="111">
        <f t="shared" si="489"/>
        <v>0</v>
      </c>
      <c r="AA2840" s="111">
        <f>IF($D2840=AA$1,SUMIFS($H$3:$H2840,$G$3:$G2840,AA$1,$C$3:$C2840,"Sell"),0)</f>
        <v>0</v>
      </c>
      <c r="AB2840" s="111">
        <f t="shared" si="490"/>
        <v>0</v>
      </c>
      <c r="AC2840" s="111">
        <f>SUMIFS('Deductions and Deposits'!$H:$H,'Deductions and Deposits'!$G:$G,D2840,'Deductions and Deposits'!$F:$F,"&lt;="&amp;B2840)+SUMIFS($F$3:F2840,$D$3:D2840,D2840,$C$3:C2840,"Coin Deposit",$E$3:E2840,"")</f>
        <v>0</v>
      </c>
      <c r="AD2840" s="111">
        <f>SUMIFS('Deductions and Deposits'!$D:$D,'Deductions and Deposits'!$C:$C,D2840)+SUMIFS($F:$F,$D:$D,D2840,$C:$C,"Coin Deduction")</f>
        <v>0</v>
      </c>
      <c r="AE2840" s="111">
        <f>Table5[[#This Row],[Column4]]+Table5[[#This Row],[Column14]]+Table5[[#This Row],[Column19]]+Table5[[#This Row],[Column12]]</f>
        <v>0</v>
      </c>
      <c r="AF2840" s="111">
        <f>Table5[[#This Row],[Column5]]+Table5[[#This Row],[Column13]]+Table5[[#This Row],[Column21]]+Table5[[#This Row],[Column18]]</f>
        <v>0</v>
      </c>
      <c r="AG2840" s="111">
        <f t="shared" si="491"/>
        <v>0</v>
      </c>
      <c r="AH2840" s="111">
        <f t="shared" si="492"/>
        <v>0</v>
      </c>
      <c r="AI2840" s="111">
        <f>Table5[[#This Row],[Column17]]-Table5[[#This Row],[Column20]]</f>
        <v>0</v>
      </c>
      <c r="AJ2840" s="111">
        <f t="shared" si="493"/>
        <v>0</v>
      </c>
      <c r="AK2840" s="111">
        <f t="shared" si="486"/>
        <v>0</v>
      </c>
      <c r="AL2840" s="111">
        <f t="shared" si="494"/>
        <v>0</v>
      </c>
      <c r="AM2840" s="111" t="str">
        <f t="shared" si="495"/>
        <v/>
      </c>
      <c r="AN2840" s="111" t="str">
        <f t="shared" ca="1" si="496"/>
        <v/>
      </c>
    </row>
    <row r="2841" spans="1:40" ht="20.25" customHeight="1" x14ac:dyDescent="0.3">
      <c r="A2841" s="107"/>
      <c r="B2841" s="144"/>
      <c r="C2841" s="119"/>
      <c r="D2841" s="120"/>
      <c r="E2841" s="119"/>
      <c r="F2841" s="119"/>
      <c r="G2841" s="120"/>
      <c r="H2841" s="119"/>
      <c r="I2841" s="109"/>
      <c r="L2841" s="108"/>
      <c r="M2841" s="108"/>
      <c r="N2841" s="108"/>
      <c r="O2841" s="108"/>
      <c r="P2841" s="108"/>
      <c r="Q2841" s="108"/>
      <c r="R2841" s="108"/>
      <c r="S2841" s="108"/>
      <c r="T2841" s="100">
        <f t="shared" si="487"/>
        <v>0</v>
      </c>
      <c r="U2841" s="111"/>
      <c r="V2841" s="111"/>
      <c r="W2841" s="111">
        <f>SUMIFS($F$3:F2841,$D$3:D2841,D2841,$C$3:C2841,"Buy")+SUMIFS($F$3:F2841,$D$3:D2841,D2841,$C$3:C2841,"Coin Deposit",$E$3:E2841,"&lt;&gt;")</f>
        <v>0</v>
      </c>
      <c r="X2841" s="111">
        <f t="shared" si="488"/>
        <v>0</v>
      </c>
      <c r="Y2841" s="111">
        <f>IF($D2841=Y$1,SUMIFS($H$3:$H2841,$G$3:$G2841,Y$1,$C$3:$C2841,"Sell"),0)</f>
        <v>0</v>
      </c>
      <c r="Z2841" s="111">
        <f t="shared" si="489"/>
        <v>0</v>
      </c>
      <c r="AA2841" s="111">
        <f>IF($D2841=AA$1,SUMIFS($H$3:$H2841,$G$3:$G2841,AA$1,$C$3:$C2841,"Sell"),0)</f>
        <v>0</v>
      </c>
      <c r="AB2841" s="111">
        <f t="shared" si="490"/>
        <v>0</v>
      </c>
      <c r="AC2841" s="111">
        <f>SUMIFS('Deductions and Deposits'!$H:$H,'Deductions and Deposits'!$G:$G,D2841,'Deductions and Deposits'!$F:$F,"&lt;="&amp;B2841)+SUMIFS($F$3:F2841,$D$3:D2841,D2841,$C$3:C2841,"Coin Deposit",$E$3:E2841,"")</f>
        <v>0</v>
      </c>
      <c r="AD2841" s="111">
        <f>SUMIFS('Deductions and Deposits'!$D:$D,'Deductions and Deposits'!$C:$C,D2841)+SUMIFS($F:$F,$D:$D,D2841,$C:$C,"Coin Deduction")</f>
        <v>0</v>
      </c>
      <c r="AE2841" s="111">
        <f>Table5[[#This Row],[Column4]]+Table5[[#This Row],[Column14]]+Table5[[#This Row],[Column19]]+Table5[[#This Row],[Column12]]</f>
        <v>0</v>
      </c>
      <c r="AF2841" s="111">
        <f>Table5[[#This Row],[Column5]]+Table5[[#This Row],[Column13]]+Table5[[#This Row],[Column21]]+Table5[[#This Row],[Column18]]</f>
        <v>0</v>
      </c>
      <c r="AG2841" s="111">
        <f t="shared" si="491"/>
        <v>0</v>
      </c>
      <c r="AH2841" s="111">
        <f t="shared" si="492"/>
        <v>0</v>
      </c>
      <c r="AI2841" s="111">
        <f>Table5[[#This Row],[Column17]]-Table5[[#This Row],[Column20]]</f>
        <v>0</v>
      </c>
      <c r="AJ2841" s="111">
        <f t="shared" si="493"/>
        <v>0</v>
      </c>
      <c r="AK2841" s="111">
        <f t="shared" si="486"/>
        <v>0</v>
      </c>
      <c r="AL2841" s="111">
        <f t="shared" si="494"/>
        <v>0</v>
      </c>
      <c r="AM2841" s="111" t="str">
        <f t="shared" si="495"/>
        <v/>
      </c>
      <c r="AN2841" s="111" t="str">
        <f t="shared" ca="1" si="496"/>
        <v/>
      </c>
    </row>
    <row r="2842" spans="1:40" ht="20.25" customHeight="1" x14ac:dyDescent="0.3">
      <c r="A2842" s="107"/>
      <c r="B2842" s="144"/>
      <c r="C2842" s="119"/>
      <c r="D2842" s="120"/>
      <c r="E2842" s="119"/>
      <c r="F2842" s="119"/>
      <c r="G2842" s="120"/>
      <c r="H2842" s="119"/>
      <c r="I2842" s="109"/>
      <c r="L2842" s="108"/>
      <c r="M2842" s="108"/>
      <c r="N2842" s="108"/>
      <c r="O2842" s="108"/>
      <c r="P2842" s="108"/>
      <c r="Q2842" s="108"/>
      <c r="R2842" s="108"/>
      <c r="S2842" s="108"/>
      <c r="T2842" s="100">
        <f t="shared" si="487"/>
        <v>0</v>
      </c>
      <c r="U2842" s="111"/>
      <c r="V2842" s="111"/>
      <c r="W2842" s="111">
        <f>SUMIFS($F$3:F2842,$D$3:D2842,D2842,$C$3:C2842,"Buy")+SUMIFS($F$3:F2842,$D$3:D2842,D2842,$C$3:C2842,"Coin Deposit",$E$3:E2842,"&lt;&gt;")</f>
        <v>0</v>
      </c>
      <c r="X2842" s="111">
        <f t="shared" si="488"/>
        <v>0</v>
      </c>
      <c r="Y2842" s="111">
        <f>IF($D2842=Y$1,SUMIFS($H$3:$H2842,$G$3:$G2842,Y$1,$C$3:$C2842,"Sell"),0)</f>
        <v>0</v>
      </c>
      <c r="Z2842" s="111">
        <f t="shared" si="489"/>
        <v>0</v>
      </c>
      <c r="AA2842" s="111">
        <f>IF($D2842=AA$1,SUMIFS($H$3:$H2842,$G$3:$G2842,AA$1,$C$3:$C2842,"Sell"),0)</f>
        <v>0</v>
      </c>
      <c r="AB2842" s="111">
        <f t="shared" si="490"/>
        <v>0</v>
      </c>
      <c r="AC2842" s="111">
        <f>SUMIFS('Deductions and Deposits'!$H:$H,'Deductions and Deposits'!$G:$G,D2842,'Deductions and Deposits'!$F:$F,"&lt;="&amp;B2842)+SUMIFS($F$3:F2842,$D$3:D2842,D2842,$C$3:C2842,"Coin Deposit",$E$3:E2842,"")</f>
        <v>0</v>
      </c>
      <c r="AD2842" s="111">
        <f>SUMIFS('Deductions and Deposits'!$D:$D,'Deductions and Deposits'!$C:$C,D2842)+SUMIFS($F:$F,$D:$D,D2842,$C:$C,"Coin Deduction")</f>
        <v>0</v>
      </c>
      <c r="AE2842" s="111">
        <f>Table5[[#This Row],[Column4]]+Table5[[#This Row],[Column14]]+Table5[[#This Row],[Column19]]+Table5[[#This Row],[Column12]]</f>
        <v>0</v>
      </c>
      <c r="AF2842" s="111">
        <f>Table5[[#This Row],[Column5]]+Table5[[#This Row],[Column13]]+Table5[[#This Row],[Column21]]+Table5[[#This Row],[Column18]]</f>
        <v>0</v>
      </c>
      <c r="AG2842" s="111">
        <f t="shared" si="491"/>
        <v>0</v>
      </c>
      <c r="AH2842" s="111">
        <f t="shared" si="492"/>
        <v>0</v>
      </c>
      <c r="AI2842" s="111">
        <f>Table5[[#This Row],[Column17]]-Table5[[#This Row],[Column20]]</f>
        <v>0</v>
      </c>
      <c r="AJ2842" s="111">
        <f t="shared" si="493"/>
        <v>0</v>
      </c>
      <c r="AK2842" s="111">
        <f t="shared" si="486"/>
        <v>0</v>
      </c>
      <c r="AL2842" s="111">
        <f t="shared" si="494"/>
        <v>0</v>
      </c>
      <c r="AM2842" s="111" t="str">
        <f t="shared" si="495"/>
        <v/>
      </c>
      <c r="AN2842" s="111" t="str">
        <f t="shared" ca="1" si="496"/>
        <v/>
      </c>
    </row>
    <row r="2843" spans="1:40" ht="20.25" customHeight="1" x14ac:dyDescent="0.3">
      <c r="A2843" s="107"/>
      <c r="B2843" s="144"/>
      <c r="C2843" s="119"/>
      <c r="D2843" s="120"/>
      <c r="E2843" s="119"/>
      <c r="F2843" s="119"/>
      <c r="G2843" s="120"/>
      <c r="H2843" s="119"/>
      <c r="I2843" s="109"/>
      <c r="L2843" s="108"/>
      <c r="M2843" s="108"/>
      <c r="N2843" s="108"/>
      <c r="O2843" s="108"/>
      <c r="P2843" s="108"/>
      <c r="Q2843" s="108"/>
      <c r="R2843" s="108"/>
      <c r="S2843" s="108"/>
      <c r="T2843" s="100">
        <f t="shared" si="487"/>
        <v>0</v>
      </c>
      <c r="U2843" s="111"/>
      <c r="V2843" s="111"/>
      <c r="W2843" s="111">
        <f>SUMIFS($F$3:F2843,$D$3:D2843,D2843,$C$3:C2843,"Buy")+SUMIFS($F$3:F2843,$D$3:D2843,D2843,$C$3:C2843,"Coin Deposit",$E$3:E2843,"&lt;&gt;")</f>
        <v>0</v>
      </c>
      <c r="X2843" s="111">
        <f t="shared" si="488"/>
        <v>0</v>
      </c>
      <c r="Y2843" s="111">
        <f>IF($D2843=Y$1,SUMIFS($H$3:$H2843,$G$3:$G2843,Y$1,$C$3:$C2843,"Sell"),0)</f>
        <v>0</v>
      </c>
      <c r="Z2843" s="111">
        <f t="shared" si="489"/>
        <v>0</v>
      </c>
      <c r="AA2843" s="111">
        <f>IF($D2843=AA$1,SUMIFS($H$3:$H2843,$G$3:$G2843,AA$1,$C$3:$C2843,"Sell"),0)</f>
        <v>0</v>
      </c>
      <c r="AB2843" s="111">
        <f t="shared" si="490"/>
        <v>0</v>
      </c>
      <c r="AC2843" s="111">
        <f>SUMIFS('Deductions and Deposits'!$H:$H,'Deductions and Deposits'!$G:$G,D2843,'Deductions and Deposits'!$F:$F,"&lt;="&amp;B2843)+SUMIFS($F$3:F2843,$D$3:D2843,D2843,$C$3:C2843,"Coin Deposit",$E$3:E2843,"")</f>
        <v>0</v>
      </c>
      <c r="AD2843" s="111">
        <f>SUMIFS('Deductions and Deposits'!$D:$D,'Deductions and Deposits'!$C:$C,D2843)+SUMIFS($F:$F,$D:$D,D2843,$C:$C,"Coin Deduction")</f>
        <v>0</v>
      </c>
      <c r="AE2843" s="111">
        <f>Table5[[#This Row],[Column4]]+Table5[[#This Row],[Column14]]+Table5[[#This Row],[Column19]]+Table5[[#This Row],[Column12]]</f>
        <v>0</v>
      </c>
      <c r="AF2843" s="111">
        <f>Table5[[#This Row],[Column5]]+Table5[[#This Row],[Column13]]+Table5[[#This Row],[Column21]]+Table5[[#This Row],[Column18]]</f>
        <v>0</v>
      </c>
      <c r="AG2843" s="111">
        <f t="shared" si="491"/>
        <v>0</v>
      </c>
      <c r="AH2843" s="111">
        <f t="shared" si="492"/>
        <v>0</v>
      </c>
      <c r="AI2843" s="111">
        <f>Table5[[#This Row],[Column17]]-Table5[[#This Row],[Column20]]</f>
        <v>0</v>
      </c>
      <c r="AJ2843" s="111">
        <f t="shared" si="493"/>
        <v>0</v>
      </c>
      <c r="AK2843" s="111">
        <f t="shared" si="486"/>
        <v>0</v>
      </c>
      <c r="AL2843" s="111">
        <f t="shared" si="494"/>
        <v>0</v>
      </c>
      <c r="AM2843" s="111" t="str">
        <f t="shared" si="495"/>
        <v/>
      </c>
      <c r="AN2843" s="111" t="str">
        <f t="shared" ca="1" si="496"/>
        <v/>
      </c>
    </row>
    <row r="2844" spans="1:40" ht="20.25" customHeight="1" x14ac:dyDescent="0.3">
      <c r="A2844" s="107"/>
      <c r="B2844" s="144"/>
      <c r="C2844" s="119"/>
      <c r="D2844" s="120"/>
      <c r="E2844" s="119"/>
      <c r="F2844" s="119"/>
      <c r="G2844" s="120"/>
      <c r="H2844" s="119"/>
      <c r="I2844" s="109"/>
      <c r="L2844" s="108"/>
      <c r="M2844" s="108"/>
      <c r="N2844" s="108"/>
      <c r="O2844" s="108"/>
      <c r="P2844" s="108"/>
      <c r="Q2844" s="108"/>
      <c r="R2844" s="108"/>
      <c r="S2844" s="108"/>
      <c r="T2844" s="100">
        <f t="shared" si="487"/>
        <v>0</v>
      </c>
      <c r="U2844" s="111"/>
      <c r="V2844" s="111"/>
      <c r="W2844" s="111">
        <f>SUMIFS($F$3:F2844,$D$3:D2844,D2844,$C$3:C2844,"Buy")+SUMIFS($F$3:F2844,$D$3:D2844,D2844,$C$3:C2844,"Coin Deposit",$E$3:E2844,"&lt;&gt;")</f>
        <v>0</v>
      </c>
      <c r="X2844" s="111">
        <f t="shared" si="488"/>
        <v>0</v>
      </c>
      <c r="Y2844" s="111">
        <f>IF($D2844=Y$1,SUMIFS($H$3:$H2844,$G$3:$G2844,Y$1,$C$3:$C2844,"Sell"),0)</f>
        <v>0</v>
      </c>
      <c r="Z2844" s="111">
        <f t="shared" si="489"/>
        <v>0</v>
      </c>
      <c r="AA2844" s="111">
        <f>IF($D2844=AA$1,SUMIFS($H$3:$H2844,$G$3:$G2844,AA$1,$C$3:$C2844,"Sell"),0)</f>
        <v>0</v>
      </c>
      <c r="AB2844" s="111">
        <f t="shared" si="490"/>
        <v>0</v>
      </c>
      <c r="AC2844" s="111">
        <f>SUMIFS('Deductions and Deposits'!$H:$H,'Deductions and Deposits'!$G:$G,D2844,'Deductions and Deposits'!$F:$F,"&lt;="&amp;B2844)+SUMIFS($F$3:F2844,$D$3:D2844,D2844,$C$3:C2844,"Coin Deposit",$E$3:E2844,"")</f>
        <v>0</v>
      </c>
      <c r="AD2844" s="111">
        <f>SUMIFS('Deductions and Deposits'!$D:$D,'Deductions and Deposits'!$C:$C,D2844)+SUMIFS($F:$F,$D:$D,D2844,$C:$C,"Coin Deduction")</f>
        <v>0</v>
      </c>
      <c r="AE2844" s="111">
        <f>Table5[[#This Row],[Column4]]+Table5[[#This Row],[Column14]]+Table5[[#This Row],[Column19]]+Table5[[#This Row],[Column12]]</f>
        <v>0</v>
      </c>
      <c r="AF2844" s="111">
        <f>Table5[[#This Row],[Column5]]+Table5[[#This Row],[Column13]]+Table5[[#This Row],[Column21]]+Table5[[#This Row],[Column18]]</f>
        <v>0</v>
      </c>
      <c r="AG2844" s="111">
        <f t="shared" si="491"/>
        <v>0</v>
      </c>
      <c r="AH2844" s="111">
        <f t="shared" si="492"/>
        <v>0</v>
      </c>
      <c r="AI2844" s="111">
        <f>Table5[[#This Row],[Column17]]-Table5[[#This Row],[Column20]]</f>
        <v>0</v>
      </c>
      <c r="AJ2844" s="111">
        <f t="shared" si="493"/>
        <v>0</v>
      </c>
      <c r="AK2844" s="111">
        <f t="shared" si="486"/>
        <v>0</v>
      </c>
      <c r="AL2844" s="111">
        <f t="shared" si="494"/>
        <v>0</v>
      </c>
      <c r="AM2844" s="111" t="str">
        <f t="shared" si="495"/>
        <v/>
      </c>
      <c r="AN2844" s="111" t="str">
        <f t="shared" ca="1" si="496"/>
        <v/>
      </c>
    </row>
    <row r="2845" spans="1:40" ht="20.25" customHeight="1" x14ac:dyDescent="0.3">
      <c r="A2845" s="107"/>
      <c r="B2845" s="144"/>
      <c r="C2845" s="119"/>
      <c r="D2845" s="120"/>
      <c r="E2845" s="119"/>
      <c r="F2845" s="119"/>
      <c r="G2845" s="120"/>
      <c r="H2845" s="119"/>
      <c r="I2845" s="109"/>
      <c r="L2845" s="108"/>
      <c r="M2845" s="108"/>
      <c r="N2845" s="108"/>
      <c r="O2845" s="108"/>
      <c r="P2845" s="108"/>
      <c r="Q2845" s="108"/>
      <c r="R2845" s="108"/>
      <c r="S2845" s="108"/>
      <c r="T2845" s="100">
        <f t="shared" si="487"/>
        <v>0</v>
      </c>
      <c r="U2845" s="111"/>
      <c r="V2845" s="111"/>
      <c r="W2845" s="111">
        <f>SUMIFS($F$3:F2845,$D$3:D2845,D2845,$C$3:C2845,"Buy")+SUMIFS($F$3:F2845,$D$3:D2845,D2845,$C$3:C2845,"Coin Deposit",$E$3:E2845,"&lt;&gt;")</f>
        <v>0</v>
      </c>
      <c r="X2845" s="111">
        <f t="shared" si="488"/>
        <v>0</v>
      </c>
      <c r="Y2845" s="111">
        <f>IF($D2845=Y$1,SUMIFS($H$3:$H2845,$G$3:$G2845,Y$1,$C$3:$C2845,"Sell"),0)</f>
        <v>0</v>
      </c>
      <c r="Z2845" s="111">
        <f t="shared" si="489"/>
        <v>0</v>
      </c>
      <c r="AA2845" s="111">
        <f>IF($D2845=AA$1,SUMIFS($H$3:$H2845,$G$3:$G2845,AA$1,$C$3:$C2845,"Sell"),0)</f>
        <v>0</v>
      </c>
      <c r="AB2845" s="111">
        <f t="shared" si="490"/>
        <v>0</v>
      </c>
      <c r="AC2845" s="111">
        <f>SUMIFS('Deductions and Deposits'!$H:$H,'Deductions and Deposits'!$G:$G,D2845,'Deductions and Deposits'!$F:$F,"&lt;="&amp;B2845)+SUMIFS($F$3:F2845,$D$3:D2845,D2845,$C$3:C2845,"Coin Deposit",$E$3:E2845,"")</f>
        <v>0</v>
      </c>
      <c r="AD2845" s="111">
        <f>SUMIFS('Deductions and Deposits'!$D:$D,'Deductions and Deposits'!$C:$C,D2845)+SUMIFS($F:$F,$D:$D,D2845,$C:$C,"Coin Deduction")</f>
        <v>0</v>
      </c>
      <c r="AE2845" s="111">
        <f>Table5[[#This Row],[Column4]]+Table5[[#This Row],[Column14]]+Table5[[#This Row],[Column19]]+Table5[[#This Row],[Column12]]</f>
        <v>0</v>
      </c>
      <c r="AF2845" s="111">
        <f>Table5[[#This Row],[Column5]]+Table5[[#This Row],[Column13]]+Table5[[#This Row],[Column21]]+Table5[[#This Row],[Column18]]</f>
        <v>0</v>
      </c>
      <c r="AG2845" s="111">
        <f t="shared" si="491"/>
        <v>0</v>
      </c>
      <c r="AH2845" s="111">
        <f t="shared" si="492"/>
        <v>0</v>
      </c>
      <c r="AI2845" s="111">
        <f>Table5[[#This Row],[Column17]]-Table5[[#This Row],[Column20]]</f>
        <v>0</v>
      </c>
      <c r="AJ2845" s="111">
        <f t="shared" si="493"/>
        <v>0</v>
      </c>
      <c r="AK2845" s="111">
        <f t="shared" si="486"/>
        <v>0</v>
      </c>
      <c r="AL2845" s="111">
        <f t="shared" si="494"/>
        <v>0</v>
      </c>
      <c r="AM2845" s="111" t="str">
        <f t="shared" si="495"/>
        <v/>
      </c>
      <c r="AN2845" s="111" t="str">
        <f t="shared" ca="1" si="496"/>
        <v/>
      </c>
    </row>
    <row r="2846" spans="1:40" ht="20.25" customHeight="1" x14ac:dyDescent="0.3">
      <c r="A2846" s="107"/>
      <c r="B2846" s="144"/>
      <c r="C2846" s="119"/>
      <c r="D2846" s="120"/>
      <c r="E2846" s="119"/>
      <c r="F2846" s="119"/>
      <c r="G2846" s="120"/>
      <c r="H2846" s="119"/>
      <c r="I2846" s="109"/>
      <c r="L2846" s="108"/>
      <c r="M2846" s="108"/>
      <c r="N2846" s="108"/>
      <c r="O2846" s="108"/>
      <c r="P2846" s="108"/>
      <c r="Q2846" s="108"/>
      <c r="R2846" s="108"/>
      <c r="S2846" s="108"/>
      <c r="T2846" s="100">
        <f t="shared" si="487"/>
        <v>0</v>
      </c>
      <c r="U2846" s="111"/>
      <c r="V2846" s="111"/>
      <c r="W2846" s="111">
        <f>SUMIFS($F$3:F2846,$D$3:D2846,D2846,$C$3:C2846,"Buy")+SUMIFS($F$3:F2846,$D$3:D2846,D2846,$C$3:C2846,"Coin Deposit",$E$3:E2846,"&lt;&gt;")</f>
        <v>0</v>
      </c>
      <c r="X2846" s="111">
        <f t="shared" si="488"/>
        <v>0</v>
      </c>
      <c r="Y2846" s="111">
        <f>IF($D2846=Y$1,SUMIFS($H$3:$H2846,$G$3:$G2846,Y$1,$C$3:$C2846,"Sell"),0)</f>
        <v>0</v>
      </c>
      <c r="Z2846" s="111">
        <f t="shared" si="489"/>
        <v>0</v>
      </c>
      <c r="AA2846" s="111">
        <f>IF($D2846=AA$1,SUMIFS($H$3:$H2846,$G$3:$G2846,AA$1,$C$3:$C2846,"Sell"),0)</f>
        <v>0</v>
      </c>
      <c r="AB2846" s="111">
        <f t="shared" si="490"/>
        <v>0</v>
      </c>
      <c r="AC2846" s="111">
        <f>SUMIFS('Deductions and Deposits'!$H:$H,'Deductions and Deposits'!$G:$G,D2846,'Deductions and Deposits'!$F:$F,"&lt;="&amp;B2846)+SUMIFS($F$3:F2846,$D$3:D2846,D2846,$C$3:C2846,"Coin Deposit",$E$3:E2846,"")</f>
        <v>0</v>
      </c>
      <c r="AD2846" s="111">
        <f>SUMIFS('Deductions and Deposits'!$D:$D,'Deductions and Deposits'!$C:$C,D2846)+SUMIFS($F:$F,$D:$D,D2846,$C:$C,"Coin Deduction")</f>
        <v>0</v>
      </c>
      <c r="AE2846" s="111">
        <f>Table5[[#This Row],[Column4]]+Table5[[#This Row],[Column14]]+Table5[[#This Row],[Column19]]+Table5[[#This Row],[Column12]]</f>
        <v>0</v>
      </c>
      <c r="AF2846" s="111">
        <f>Table5[[#This Row],[Column5]]+Table5[[#This Row],[Column13]]+Table5[[#This Row],[Column21]]+Table5[[#This Row],[Column18]]</f>
        <v>0</v>
      </c>
      <c r="AG2846" s="111">
        <f t="shared" si="491"/>
        <v>0</v>
      </c>
      <c r="AH2846" s="111">
        <f t="shared" si="492"/>
        <v>0</v>
      </c>
      <c r="AI2846" s="111">
        <f>Table5[[#This Row],[Column17]]-Table5[[#This Row],[Column20]]</f>
        <v>0</v>
      </c>
      <c r="AJ2846" s="111">
        <f t="shared" si="493"/>
        <v>0</v>
      </c>
      <c r="AK2846" s="111">
        <f t="shared" si="486"/>
        <v>0</v>
      </c>
      <c r="AL2846" s="111">
        <f t="shared" si="494"/>
        <v>0</v>
      </c>
      <c r="AM2846" s="111" t="str">
        <f t="shared" si="495"/>
        <v/>
      </c>
      <c r="AN2846" s="111" t="str">
        <f t="shared" ca="1" si="496"/>
        <v/>
      </c>
    </row>
    <row r="2847" spans="1:40" ht="20.25" customHeight="1" x14ac:dyDescent="0.3">
      <c r="A2847" s="107"/>
      <c r="B2847" s="144"/>
      <c r="C2847" s="119"/>
      <c r="D2847" s="120"/>
      <c r="E2847" s="119"/>
      <c r="F2847" s="119"/>
      <c r="G2847" s="120"/>
      <c r="H2847" s="119"/>
      <c r="I2847" s="109"/>
      <c r="L2847" s="108"/>
      <c r="M2847" s="108"/>
      <c r="N2847" s="108"/>
      <c r="O2847" s="108"/>
      <c r="P2847" s="108"/>
      <c r="Q2847" s="108"/>
      <c r="R2847" s="108"/>
      <c r="S2847" s="108"/>
      <c r="T2847" s="100">
        <f t="shared" si="487"/>
        <v>0</v>
      </c>
      <c r="U2847" s="111"/>
      <c r="V2847" s="111"/>
      <c r="W2847" s="111">
        <f>SUMIFS($F$3:F2847,$D$3:D2847,D2847,$C$3:C2847,"Buy")+SUMIFS($F$3:F2847,$D$3:D2847,D2847,$C$3:C2847,"Coin Deposit",$E$3:E2847,"&lt;&gt;")</f>
        <v>0</v>
      </c>
      <c r="X2847" s="111">
        <f t="shared" si="488"/>
        <v>0</v>
      </c>
      <c r="Y2847" s="111">
        <f>IF($D2847=Y$1,SUMIFS($H$3:$H2847,$G$3:$G2847,Y$1,$C$3:$C2847,"Sell"),0)</f>
        <v>0</v>
      </c>
      <c r="Z2847" s="111">
        <f t="shared" si="489"/>
        <v>0</v>
      </c>
      <c r="AA2847" s="111">
        <f>IF($D2847=AA$1,SUMIFS($H$3:$H2847,$G$3:$G2847,AA$1,$C$3:$C2847,"Sell"),0)</f>
        <v>0</v>
      </c>
      <c r="AB2847" s="111">
        <f t="shared" si="490"/>
        <v>0</v>
      </c>
      <c r="AC2847" s="111">
        <f>SUMIFS('Deductions and Deposits'!$H:$H,'Deductions and Deposits'!$G:$G,D2847,'Deductions and Deposits'!$F:$F,"&lt;="&amp;B2847)+SUMIFS($F$3:F2847,$D$3:D2847,D2847,$C$3:C2847,"Coin Deposit",$E$3:E2847,"")</f>
        <v>0</v>
      </c>
      <c r="AD2847" s="111">
        <f>SUMIFS('Deductions and Deposits'!$D:$D,'Deductions and Deposits'!$C:$C,D2847)+SUMIFS($F:$F,$D:$D,D2847,$C:$C,"Coin Deduction")</f>
        <v>0</v>
      </c>
      <c r="AE2847" s="111">
        <f>Table5[[#This Row],[Column4]]+Table5[[#This Row],[Column14]]+Table5[[#This Row],[Column19]]+Table5[[#This Row],[Column12]]</f>
        <v>0</v>
      </c>
      <c r="AF2847" s="111">
        <f>Table5[[#This Row],[Column5]]+Table5[[#This Row],[Column13]]+Table5[[#This Row],[Column21]]+Table5[[#This Row],[Column18]]</f>
        <v>0</v>
      </c>
      <c r="AG2847" s="111">
        <f t="shared" si="491"/>
        <v>0</v>
      </c>
      <c r="AH2847" s="111">
        <f t="shared" si="492"/>
        <v>0</v>
      </c>
      <c r="AI2847" s="111">
        <f>Table5[[#This Row],[Column17]]-Table5[[#This Row],[Column20]]</f>
        <v>0</v>
      </c>
      <c r="AJ2847" s="111">
        <f t="shared" si="493"/>
        <v>0</v>
      </c>
      <c r="AK2847" s="111">
        <f t="shared" si="486"/>
        <v>0</v>
      </c>
      <c r="AL2847" s="111">
        <f t="shared" si="494"/>
        <v>0</v>
      </c>
      <c r="AM2847" s="111" t="str">
        <f t="shared" si="495"/>
        <v/>
      </c>
      <c r="AN2847" s="111" t="str">
        <f t="shared" ca="1" si="496"/>
        <v/>
      </c>
    </row>
    <row r="2848" spans="1:40" ht="20.25" customHeight="1" x14ac:dyDescent="0.3">
      <c r="A2848" s="107"/>
      <c r="B2848" s="144"/>
      <c r="C2848" s="119"/>
      <c r="D2848" s="120"/>
      <c r="E2848" s="119"/>
      <c r="F2848" s="119"/>
      <c r="G2848" s="120"/>
      <c r="H2848" s="119"/>
      <c r="I2848" s="109"/>
      <c r="L2848" s="108"/>
      <c r="M2848" s="108"/>
      <c r="N2848" s="108"/>
      <c r="O2848" s="108"/>
      <c r="P2848" s="108"/>
      <c r="Q2848" s="108"/>
      <c r="R2848" s="108"/>
      <c r="S2848" s="108"/>
      <c r="T2848" s="100">
        <f t="shared" si="487"/>
        <v>0</v>
      </c>
      <c r="U2848" s="111"/>
      <c r="V2848" s="111"/>
      <c r="W2848" s="111">
        <f>SUMIFS($F$3:F2848,$D$3:D2848,D2848,$C$3:C2848,"Buy")+SUMIFS($F$3:F2848,$D$3:D2848,D2848,$C$3:C2848,"Coin Deposit",$E$3:E2848,"&lt;&gt;")</f>
        <v>0</v>
      </c>
      <c r="X2848" s="111">
        <f t="shared" si="488"/>
        <v>0</v>
      </c>
      <c r="Y2848" s="111">
        <f>IF($D2848=Y$1,SUMIFS($H$3:$H2848,$G$3:$G2848,Y$1,$C$3:$C2848,"Sell"),0)</f>
        <v>0</v>
      </c>
      <c r="Z2848" s="111">
        <f t="shared" si="489"/>
        <v>0</v>
      </c>
      <c r="AA2848" s="111">
        <f>IF($D2848=AA$1,SUMIFS($H$3:$H2848,$G$3:$G2848,AA$1,$C$3:$C2848,"Sell"),0)</f>
        <v>0</v>
      </c>
      <c r="AB2848" s="111">
        <f t="shared" si="490"/>
        <v>0</v>
      </c>
      <c r="AC2848" s="111">
        <f>SUMIFS('Deductions and Deposits'!$H:$H,'Deductions and Deposits'!$G:$G,D2848,'Deductions and Deposits'!$F:$F,"&lt;="&amp;B2848)+SUMIFS($F$3:F2848,$D$3:D2848,D2848,$C$3:C2848,"Coin Deposit",$E$3:E2848,"")</f>
        <v>0</v>
      </c>
      <c r="AD2848" s="111">
        <f>SUMIFS('Deductions and Deposits'!$D:$D,'Deductions and Deposits'!$C:$C,D2848)+SUMIFS($F:$F,$D:$D,D2848,$C:$C,"Coin Deduction")</f>
        <v>0</v>
      </c>
      <c r="AE2848" s="111">
        <f>Table5[[#This Row],[Column4]]+Table5[[#This Row],[Column14]]+Table5[[#This Row],[Column19]]+Table5[[#This Row],[Column12]]</f>
        <v>0</v>
      </c>
      <c r="AF2848" s="111">
        <f>Table5[[#This Row],[Column5]]+Table5[[#This Row],[Column13]]+Table5[[#This Row],[Column21]]+Table5[[#This Row],[Column18]]</f>
        <v>0</v>
      </c>
      <c r="AG2848" s="111">
        <f t="shared" si="491"/>
        <v>0</v>
      </c>
      <c r="AH2848" s="111">
        <f t="shared" si="492"/>
        <v>0</v>
      </c>
      <c r="AI2848" s="111">
        <f>Table5[[#This Row],[Column17]]-Table5[[#This Row],[Column20]]</f>
        <v>0</v>
      </c>
      <c r="AJ2848" s="111">
        <f t="shared" si="493"/>
        <v>0</v>
      </c>
      <c r="AK2848" s="111">
        <f t="shared" si="486"/>
        <v>0</v>
      </c>
      <c r="AL2848" s="111">
        <f t="shared" si="494"/>
        <v>0</v>
      </c>
      <c r="AM2848" s="111" t="str">
        <f t="shared" si="495"/>
        <v/>
      </c>
      <c r="AN2848" s="111" t="str">
        <f t="shared" ca="1" si="496"/>
        <v/>
      </c>
    </row>
    <row r="2849" spans="1:40" ht="20.25" customHeight="1" x14ac:dyDescent="0.3">
      <c r="A2849" s="107"/>
      <c r="B2849" s="144"/>
      <c r="C2849" s="119"/>
      <c r="D2849" s="120"/>
      <c r="E2849" s="119"/>
      <c r="F2849" s="119"/>
      <c r="G2849" s="120"/>
      <c r="H2849" s="119"/>
      <c r="I2849" s="109"/>
      <c r="L2849" s="108"/>
      <c r="M2849" s="108"/>
      <c r="N2849" s="108"/>
      <c r="O2849" s="108"/>
      <c r="P2849" s="108"/>
      <c r="Q2849" s="108"/>
      <c r="R2849" s="108"/>
      <c r="S2849" s="108"/>
      <c r="T2849" s="100">
        <f t="shared" si="487"/>
        <v>0</v>
      </c>
      <c r="U2849" s="111"/>
      <c r="V2849" s="111"/>
      <c r="W2849" s="111">
        <f>SUMIFS($F$3:F2849,$D$3:D2849,D2849,$C$3:C2849,"Buy")+SUMIFS($F$3:F2849,$D$3:D2849,D2849,$C$3:C2849,"Coin Deposit",$E$3:E2849,"&lt;&gt;")</f>
        <v>0</v>
      </c>
      <c r="X2849" s="111">
        <f t="shared" si="488"/>
        <v>0</v>
      </c>
      <c r="Y2849" s="111">
        <f>IF($D2849=Y$1,SUMIFS($H$3:$H2849,$G$3:$G2849,Y$1,$C$3:$C2849,"Sell"),0)</f>
        <v>0</v>
      </c>
      <c r="Z2849" s="111">
        <f t="shared" si="489"/>
        <v>0</v>
      </c>
      <c r="AA2849" s="111">
        <f>IF($D2849=AA$1,SUMIFS($H$3:$H2849,$G$3:$G2849,AA$1,$C$3:$C2849,"Sell"),0)</f>
        <v>0</v>
      </c>
      <c r="AB2849" s="111">
        <f t="shared" si="490"/>
        <v>0</v>
      </c>
      <c r="AC2849" s="111">
        <f>SUMIFS('Deductions and Deposits'!$H:$H,'Deductions and Deposits'!$G:$G,D2849,'Deductions and Deposits'!$F:$F,"&lt;="&amp;B2849)+SUMIFS($F$3:F2849,$D$3:D2849,D2849,$C$3:C2849,"Coin Deposit",$E$3:E2849,"")</f>
        <v>0</v>
      </c>
      <c r="AD2849" s="111">
        <f>SUMIFS('Deductions and Deposits'!$D:$D,'Deductions and Deposits'!$C:$C,D2849)+SUMIFS($F:$F,$D:$D,D2849,$C:$C,"Coin Deduction")</f>
        <v>0</v>
      </c>
      <c r="AE2849" s="111">
        <f>Table5[[#This Row],[Column4]]+Table5[[#This Row],[Column14]]+Table5[[#This Row],[Column19]]+Table5[[#This Row],[Column12]]</f>
        <v>0</v>
      </c>
      <c r="AF2849" s="111">
        <f>Table5[[#This Row],[Column5]]+Table5[[#This Row],[Column13]]+Table5[[#This Row],[Column21]]+Table5[[#This Row],[Column18]]</f>
        <v>0</v>
      </c>
      <c r="AG2849" s="111">
        <f t="shared" si="491"/>
        <v>0</v>
      </c>
      <c r="AH2849" s="111">
        <f t="shared" si="492"/>
        <v>0</v>
      </c>
      <c r="AI2849" s="111">
        <f>Table5[[#This Row],[Column17]]-Table5[[#This Row],[Column20]]</f>
        <v>0</v>
      </c>
      <c r="AJ2849" s="111">
        <f t="shared" si="493"/>
        <v>0</v>
      </c>
      <c r="AK2849" s="111">
        <f t="shared" si="486"/>
        <v>0</v>
      </c>
      <c r="AL2849" s="111">
        <f t="shared" si="494"/>
        <v>0</v>
      </c>
      <c r="AM2849" s="111" t="str">
        <f t="shared" si="495"/>
        <v/>
      </c>
      <c r="AN2849" s="111" t="str">
        <f t="shared" ca="1" si="496"/>
        <v/>
      </c>
    </row>
    <row r="2850" spans="1:40" ht="20.25" customHeight="1" x14ac:dyDescent="0.3">
      <c r="A2850" s="107"/>
      <c r="B2850" s="144"/>
      <c r="C2850" s="119"/>
      <c r="D2850" s="120"/>
      <c r="E2850" s="119"/>
      <c r="F2850" s="119"/>
      <c r="G2850" s="120"/>
      <c r="H2850" s="119"/>
      <c r="I2850" s="109"/>
      <c r="L2850" s="108"/>
      <c r="M2850" s="108"/>
      <c r="N2850" s="108"/>
      <c r="O2850" s="108"/>
      <c r="P2850" s="108"/>
      <c r="Q2850" s="108"/>
      <c r="R2850" s="108"/>
      <c r="S2850" s="108"/>
      <c r="T2850" s="100">
        <f t="shared" si="487"/>
        <v>0</v>
      </c>
      <c r="U2850" s="111"/>
      <c r="V2850" s="111"/>
      <c r="W2850" s="111">
        <f>SUMIFS($F$3:F2850,$D$3:D2850,D2850,$C$3:C2850,"Buy")+SUMIFS($F$3:F2850,$D$3:D2850,D2850,$C$3:C2850,"Coin Deposit",$E$3:E2850,"&lt;&gt;")</f>
        <v>0</v>
      </c>
      <c r="X2850" s="111">
        <f t="shared" si="488"/>
        <v>0</v>
      </c>
      <c r="Y2850" s="111">
        <f>IF($D2850=Y$1,SUMIFS($H$3:$H2850,$G$3:$G2850,Y$1,$C$3:$C2850,"Sell"),0)</f>
        <v>0</v>
      </c>
      <c r="Z2850" s="111">
        <f t="shared" si="489"/>
        <v>0</v>
      </c>
      <c r="AA2850" s="111">
        <f>IF($D2850=AA$1,SUMIFS($H$3:$H2850,$G$3:$G2850,AA$1,$C$3:$C2850,"Sell"),0)</f>
        <v>0</v>
      </c>
      <c r="AB2850" s="111">
        <f t="shared" si="490"/>
        <v>0</v>
      </c>
      <c r="AC2850" s="111">
        <f>SUMIFS('Deductions and Deposits'!$H:$H,'Deductions and Deposits'!$G:$G,D2850,'Deductions and Deposits'!$F:$F,"&lt;="&amp;B2850)+SUMIFS($F$3:F2850,$D$3:D2850,D2850,$C$3:C2850,"Coin Deposit",$E$3:E2850,"")</f>
        <v>0</v>
      </c>
      <c r="AD2850" s="111">
        <f>SUMIFS('Deductions and Deposits'!$D:$D,'Deductions and Deposits'!$C:$C,D2850)+SUMIFS($F:$F,$D:$D,D2850,$C:$C,"Coin Deduction")</f>
        <v>0</v>
      </c>
      <c r="AE2850" s="111">
        <f>Table5[[#This Row],[Column4]]+Table5[[#This Row],[Column14]]+Table5[[#This Row],[Column19]]+Table5[[#This Row],[Column12]]</f>
        <v>0</v>
      </c>
      <c r="AF2850" s="111">
        <f>Table5[[#This Row],[Column5]]+Table5[[#This Row],[Column13]]+Table5[[#This Row],[Column21]]+Table5[[#This Row],[Column18]]</f>
        <v>0</v>
      </c>
      <c r="AG2850" s="111">
        <f t="shared" si="491"/>
        <v>0</v>
      </c>
      <c r="AH2850" s="111">
        <f t="shared" si="492"/>
        <v>0</v>
      </c>
      <c r="AI2850" s="111">
        <f>Table5[[#This Row],[Column17]]-Table5[[#This Row],[Column20]]</f>
        <v>0</v>
      </c>
      <c r="AJ2850" s="111">
        <f t="shared" si="493"/>
        <v>0</v>
      </c>
      <c r="AK2850" s="111">
        <f t="shared" si="486"/>
        <v>0</v>
      </c>
      <c r="AL2850" s="111">
        <f t="shared" si="494"/>
        <v>0</v>
      </c>
      <c r="AM2850" s="111" t="str">
        <f t="shared" si="495"/>
        <v/>
      </c>
      <c r="AN2850" s="111" t="str">
        <f t="shared" ca="1" si="496"/>
        <v/>
      </c>
    </row>
    <row r="2851" spans="1:40" ht="20.25" customHeight="1" x14ac:dyDescent="0.3">
      <c r="A2851" s="107"/>
      <c r="B2851" s="144"/>
      <c r="C2851" s="119"/>
      <c r="D2851" s="120"/>
      <c r="E2851" s="119"/>
      <c r="F2851" s="119"/>
      <c r="G2851" s="120"/>
      <c r="H2851" s="119"/>
      <c r="I2851" s="109"/>
      <c r="L2851" s="108"/>
      <c r="M2851" s="108"/>
      <c r="N2851" s="108"/>
      <c r="O2851" s="108"/>
      <c r="P2851" s="108"/>
      <c r="Q2851" s="108"/>
      <c r="R2851" s="108"/>
      <c r="S2851" s="108"/>
      <c r="T2851" s="100">
        <f t="shared" si="487"/>
        <v>0</v>
      </c>
      <c r="U2851" s="111"/>
      <c r="V2851" s="111"/>
      <c r="W2851" s="111">
        <f>SUMIFS($F$3:F2851,$D$3:D2851,D2851,$C$3:C2851,"Buy")+SUMIFS($F$3:F2851,$D$3:D2851,D2851,$C$3:C2851,"Coin Deposit",$E$3:E2851,"&lt;&gt;")</f>
        <v>0</v>
      </c>
      <c r="X2851" s="111">
        <f t="shared" si="488"/>
        <v>0</v>
      </c>
      <c r="Y2851" s="111">
        <f>IF($D2851=Y$1,SUMIFS($H$3:$H2851,$G$3:$G2851,Y$1,$C$3:$C2851,"Sell"),0)</f>
        <v>0</v>
      </c>
      <c r="Z2851" s="111">
        <f t="shared" si="489"/>
        <v>0</v>
      </c>
      <c r="AA2851" s="111">
        <f>IF($D2851=AA$1,SUMIFS($H$3:$H2851,$G$3:$G2851,AA$1,$C$3:$C2851,"Sell"),0)</f>
        <v>0</v>
      </c>
      <c r="AB2851" s="111">
        <f t="shared" si="490"/>
        <v>0</v>
      </c>
      <c r="AC2851" s="111">
        <f>SUMIFS('Deductions and Deposits'!$H:$H,'Deductions and Deposits'!$G:$G,D2851,'Deductions and Deposits'!$F:$F,"&lt;="&amp;B2851)+SUMIFS($F$3:F2851,$D$3:D2851,D2851,$C$3:C2851,"Coin Deposit",$E$3:E2851,"")</f>
        <v>0</v>
      </c>
      <c r="AD2851" s="111">
        <f>SUMIFS('Deductions and Deposits'!$D:$D,'Deductions and Deposits'!$C:$C,D2851)+SUMIFS($F:$F,$D:$D,D2851,$C:$C,"Coin Deduction")</f>
        <v>0</v>
      </c>
      <c r="AE2851" s="111">
        <f>Table5[[#This Row],[Column4]]+Table5[[#This Row],[Column14]]+Table5[[#This Row],[Column19]]+Table5[[#This Row],[Column12]]</f>
        <v>0</v>
      </c>
      <c r="AF2851" s="111">
        <f>Table5[[#This Row],[Column5]]+Table5[[#This Row],[Column13]]+Table5[[#This Row],[Column21]]+Table5[[#This Row],[Column18]]</f>
        <v>0</v>
      </c>
      <c r="AG2851" s="111">
        <f t="shared" si="491"/>
        <v>0</v>
      </c>
      <c r="AH2851" s="111">
        <f t="shared" si="492"/>
        <v>0</v>
      </c>
      <c r="AI2851" s="111">
        <f>Table5[[#This Row],[Column17]]-Table5[[#This Row],[Column20]]</f>
        <v>0</v>
      </c>
      <c r="AJ2851" s="111">
        <f t="shared" si="493"/>
        <v>0</v>
      </c>
      <c r="AK2851" s="111">
        <f t="shared" si="486"/>
        <v>0</v>
      </c>
      <c r="AL2851" s="111">
        <f t="shared" si="494"/>
        <v>0</v>
      </c>
      <c r="AM2851" s="111" t="str">
        <f t="shared" si="495"/>
        <v/>
      </c>
      <c r="AN2851" s="111" t="str">
        <f t="shared" ca="1" si="496"/>
        <v/>
      </c>
    </row>
    <row r="2852" spans="1:40" ht="20.25" customHeight="1" x14ac:dyDescent="0.3">
      <c r="A2852" s="107"/>
      <c r="B2852" s="144"/>
      <c r="C2852" s="119"/>
      <c r="D2852" s="120"/>
      <c r="E2852" s="119"/>
      <c r="F2852" s="119"/>
      <c r="G2852" s="120"/>
      <c r="H2852" s="119"/>
      <c r="I2852" s="109"/>
      <c r="L2852" s="108"/>
      <c r="M2852" s="108"/>
      <c r="N2852" s="108"/>
      <c r="O2852" s="108"/>
      <c r="P2852" s="108"/>
      <c r="Q2852" s="108"/>
      <c r="R2852" s="108"/>
      <c r="S2852" s="108"/>
      <c r="T2852" s="100">
        <f t="shared" si="487"/>
        <v>0</v>
      </c>
      <c r="U2852" s="111"/>
      <c r="V2852" s="111"/>
      <c r="W2852" s="111">
        <f>SUMIFS($F$3:F2852,$D$3:D2852,D2852,$C$3:C2852,"Buy")+SUMIFS($F$3:F2852,$D$3:D2852,D2852,$C$3:C2852,"Coin Deposit",$E$3:E2852,"&lt;&gt;")</f>
        <v>0</v>
      </c>
      <c r="X2852" s="111">
        <f t="shared" si="488"/>
        <v>0</v>
      </c>
      <c r="Y2852" s="111">
        <f>IF($D2852=Y$1,SUMIFS($H$3:$H2852,$G$3:$G2852,Y$1,$C$3:$C2852,"Sell"),0)</f>
        <v>0</v>
      </c>
      <c r="Z2852" s="111">
        <f t="shared" si="489"/>
        <v>0</v>
      </c>
      <c r="AA2852" s="111">
        <f>IF($D2852=AA$1,SUMIFS($H$3:$H2852,$G$3:$G2852,AA$1,$C$3:$C2852,"Sell"),0)</f>
        <v>0</v>
      </c>
      <c r="AB2852" s="111">
        <f t="shared" si="490"/>
        <v>0</v>
      </c>
      <c r="AC2852" s="111">
        <f>SUMIFS('Deductions and Deposits'!$H:$H,'Deductions and Deposits'!$G:$G,D2852,'Deductions and Deposits'!$F:$F,"&lt;="&amp;B2852)+SUMIFS($F$3:F2852,$D$3:D2852,D2852,$C$3:C2852,"Coin Deposit",$E$3:E2852,"")</f>
        <v>0</v>
      </c>
      <c r="AD2852" s="111">
        <f>SUMIFS('Deductions and Deposits'!$D:$D,'Deductions and Deposits'!$C:$C,D2852)+SUMIFS($F:$F,$D:$D,D2852,$C:$C,"Coin Deduction")</f>
        <v>0</v>
      </c>
      <c r="AE2852" s="111">
        <f>Table5[[#This Row],[Column4]]+Table5[[#This Row],[Column14]]+Table5[[#This Row],[Column19]]+Table5[[#This Row],[Column12]]</f>
        <v>0</v>
      </c>
      <c r="AF2852" s="111">
        <f>Table5[[#This Row],[Column5]]+Table5[[#This Row],[Column13]]+Table5[[#This Row],[Column21]]+Table5[[#This Row],[Column18]]</f>
        <v>0</v>
      </c>
      <c r="AG2852" s="111">
        <f t="shared" si="491"/>
        <v>0</v>
      </c>
      <c r="AH2852" s="111">
        <f t="shared" si="492"/>
        <v>0</v>
      </c>
      <c r="AI2852" s="111">
        <f>Table5[[#This Row],[Column17]]-Table5[[#This Row],[Column20]]</f>
        <v>0</v>
      </c>
      <c r="AJ2852" s="111">
        <f t="shared" si="493"/>
        <v>0</v>
      </c>
      <c r="AK2852" s="111">
        <f t="shared" si="486"/>
        <v>0</v>
      </c>
      <c r="AL2852" s="111">
        <f t="shared" si="494"/>
        <v>0</v>
      </c>
      <c r="AM2852" s="111" t="str">
        <f t="shared" si="495"/>
        <v/>
      </c>
      <c r="AN2852" s="111" t="str">
        <f t="shared" ca="1" si="496"/>
        <v/>
      </c>
    </row>
    <row r="2853" spans="1:40" ht="20.25" customHeight="1" x14ac:dyDescent="0.3">
      <c r="A2853" s="107"/>
      <c r="B2853" s="144"/>
      <c r="C2853" s="119"/>
      <c r="D2853" s="120"/>
      <c r="E2853" s="119"/>
      <c r="F2853" s="119"/>
      <c r="G2853" s="120"/>
      <c r="H2853" s="119"/>
      <c r="I2853" s="109"/>
      <c r="L2853" s="108"/>
      <c r="M2853" s="108"/>
      <c r="N2853" s="108"/>
      <c r="O2853" s="108"/>
      <c r="P2853" s="108"/>
      <c r="Q2853" s="108"/>
      <c r="R2853" s="108"/>
      <c r="S2853" s="108"/>
      <c r="T2853" s="100">
        <f t="shared" si="487"/>
        <v>0</v>
      </c>
      <c r="U2853" s="111"/>
      <c r="V2853" s="111"/>
      <c r="W2853" s="111">
        <f>SUMIFS($F$3:F2853,$D$3:D2853,D2853,$C$3:C2853,"Buy")+SUMIFS($F$3:F2853,$D$3:D2853,D2853,$C$3:C2853,"Coin Deposit",$E$3:E2853,"&lt;&gt;")</f>
        <v>0</v>
      </c>
      <c r="X2853" s="111">
        <f t="shared" si="488"/>
        <v>0</v>
      </c>
      <c r="Y2853" s="111">
        <f>IF($D2853=Y$1,SUMIFS($H$3:$H2853,$G$3:$G2853,Y$1,$C$3:$C2853,"Sell"),0)</f>
        <v>0</v>
      </c>
      <c r="Z2853" s="111">
        <f t="shared" si="489"/>
        <v>0</v>
      </c>
      <c r="AA2853" s="111">
        <f>IF($D2853=AA$1,SUMIFS($H$3:$H2853,$G$3:$G2853,AA$1,$C$3:$C2853,"Sell"),0)</f>
        <v>0</v>
      </c>
      <c r="AB2853" s="111">
        <f t="shared" si="490"/>
        <v>0</v>
      </c>
      <c r="AC2853" s="111">
        <f>SUMIFS('Deductions and Deposits'!$H:$H,'Deductions and Deposits'!$G:$G,D2853,'Deductions and Deposits'!$F:$F,"&lt;="&amp;B2853)+SUMIFS($F$3:F2853,$D$3:D2853,D2853,$C$3:C2853,"Coin Deposit",$E$3:E2853,"")</f>
        <v>0</v>
      </c>
      <c r="AD2853" s="111">
        <f>SUMIFS('Deductions and Deposits'!$D:$D,'Deductions and Deposits'!$C:$C,D2853)+SUMIFS($F:$F,$D:$D,D2853,$C:$C,"Coin Deduction")</f>
        <v>0</v>
      </c>
      <c r="AE2853" s="111">
        <f>Table5[[#This Row],[Column4]]+Table5[[#This Row],[Column14]]+Table5[[#This Row],[Column19]]+Table5[[#This Row],[Column12]]</f>
        <v>0</v>
      </c>
      <c r="AF2853" s="111">
        <f>Table5[[#This Row],[Column5]]+Table5[[#This Row],[Column13]]+Table5[[#This Row],[Column21]]+Table5[[#This Row],[Column18]]</f>
        <v>0</v>
      </c>
      <c r="AG2853" s="111">
        <f t="shared" si="491"/>
        <v>0</v>
      </c>
      <c r="AH2853" s="111">
        <f t="shared" si="492"/>
        <v>0</v>
      </c>
      <c r="AI2853" s="111">
        <f>Table5[[#This Row],[Column17]]-Table5[[#This Row],[Column20]]</f>
        <v>0</v>
      </c>
      <c r="AJ2853" s="111">
        <f t="shared" si="493"/>
        <v>0</v>
      </c>
      <c r="AK2853" s="111">
        <f t="shared" si="486"/>
        <v>0</v>
      </c>
      <c r="AL2853" s="111">
        <f t="shared" si="494"/>
        <v>0</v>
      </c>
      <c r="AM2853" s="111" t="str">
        <f t="shared" si="495"/>
        <v/>
      </c>
      <c r="AN2853" s="111" t="str">
        <f t="shared" ca="1" si="496"/>
        <v/>
      </c>
    </row>
    <row r="2854" spans="1:40" ht="20.25" customHeight="1" x14ac:dyDescent="0.3">
      <c r="A2854" s="107"/>
      <c r="B2854" s="144"/>
      <c r="C2854" s="119"/>
      <c r="D2854" s="120"/>
      <c r="E2854" s="119"/>
      <c r="F2854" s="119"/>
      <c r="G2854" s="120"/>
      <c r="H2854" s="119"/>
      <c r="I2854" s="109"/>
      <c r="L2854" s="108"/>
      <c r="M2854" s="108"/>
      <c r="N2854" s="108"/>
      <c r="O2854" s="108"/>
      <c r="P2854" s="108"/>
      <c r="Q2854" s="108"/>
      <c r="R2854" s="108"/>
      <c r="S2854" s="108"/>
      <c r="T2854" s="100">
        <f t="shared" si="487"/>
        <v>0</v>
      </c>
      <c r="U2854" s="111"/>
      <c r="V2854" s="111"/>
      <c r="W2854" s="111">
        <f>SUMIFS($F$3:F2854,$D$3:D2854,D2854,$C$3:C2854,"Buy")+SUMIFS($F$3:F2854,$D$3:D2854,D2854,$C$3:C2854,"Coin Deposit",$E$3:E2854,"&lt;&gt;")</f>
        <v>0</v>
      </c>
      <c r="X2854" s="111">
        <f t="shared" si="488"/>
        <v>0</v>
      </c>
      <c r="Y2854" s="111">
        <f>IF($D2854=Y$1,SUMIFS($H$3:$H2854,$G$3:$G2854,Y$1,$C$3:$C2854,"Sell"),0)</f>
        <v>0</v>
      </c>
      <c r="Z2854" s="111">
        <f t="shared" si="489"/>
        <v>0</v>
      </c>
      <c r="AA2854" s="111">
        <f>IF($D2854=AA$1,SUMIFS($H$3:$H2854,$G$3:$G2854,AA$1,$C$3:$C2854,"Sell"),0)</f>
        <v>0</v>
      </c>
      <c r="AB2854" s="111">
        <f t="shared" si="490"/>
        <v>0</v>
      </c>
      <c r="AC2854" s="111">
        <f>SUMIFS('Deductions and Deposits'!$H:$H,'Deductions and Deposits'!$G:$G,D2854,'Deductions and Deposits'!$F:$F,"&lt;="&amp;B2854)+SUMIFS($F$3:F2854,$D$3:D2854,D2854,$C$3:C2854,"Coin Deposit",$E$3:E2854,"")</f>
        <v>0</v>
      </c>
      <c r="AD2854" s="111">
        <f>SUMIFS('Deductions and Deposits'!$D:$D,'Deductions and Deposits'!$C:$C,D2854)+SUMIFS($F:$F,$D:$D,D2854,$C:$C,"Coin Deduction")</f>
        <v>0</v>
      </c>
      <c r="AE2854" s="111">
        <f>Table5[[#This Row],[Column4]]+Table5[[#This Row],[Column14]]+Table5[[#This Row],[Column19]]+Table5[[#This Row],[Column12]]</f>
        <v>0</v>
      </c>
      <c r="AF2854" s="111">
        <f>Table5[[#This Row],[Column5]]+Table5[[#This Row],[Column13]]+Table5[[#This Row],[Column21]]+Table5[[#This Row],[Column18]]</f>
        <v>0</v>
      </c>
      <c r="AG2854" s="111">
        <f t="shared" si="491"/>
        <v>0</v>
      </c>
      <c r="AH2854" s="111">
        <f t="shared" si="492"/>
        <v>0</v>
      </c>
      <c r="AI2854" s="111">
        <f>Table5[[#This Row],[Column17]]-Table5[[#This Row],[Column20]]</f>
        <v>0</v>
      </c>
      <c r="AJ2854" s="111">
        <f t="shared" si="493"/>
        <v>0</v>
      </c>
      <c r="AK2854" s="111">
        <f t="shared" si="486"/>
        <v>0</v>
      </c>
      <c r="AL2854" s="111">
        <f t="shared" si="494"/>
        <v>0</v>
      </c>
      <c r="AM2854" s="111" t="str">
        <f t="shared" si="495"/>
        <v/>
      </c>
      <c r="AN2854" s="111" t="str">
        <f t="shared" ca="1" si="496"/>
        <v/>
      </c>
    </row>
    <row r="2855" spans="1:40" ht="20.25" customHeight="1" x14ac:dyDescent="0.3">
      <c r="A2855" s="107"/>
      <c r="B2855" s="144"/>
      <c r="C2855" s="119"/>
      <c r="D2855" s="120"/>
      <c r="E2855" s="119"/>
      <c r="F2855" s="119"/>
      <c r="G2855" s="120"/>
      <c r="H2855" s="119"/>
      <c r="I2855" s="109"/>
      <c r="L2855" s="108"/>
      <c r="M2855" s="108"/>
      <c r="N2855" s="108"/>
      <c r="O2855" s="108"/>
      <c r="P2855" s="108"/>
      <c r="Q2855" s="108"/>
      <c r="R2855" s="108"/>
      <c r="S2855" s="108"/>
      <c r="T2855" s="100">
        <f t="shared" si="487"/>
        <v>0</v>
      </c>
      <c r="U2855" s="111"/>
      <c r="V2855" s="111"/>
      <c r="W2855" s="111">
        <f>SUMIFS($F$3:F2855,$D$3:D2855,D2855,$C$3:C2855,"Buy")+SUMIFS($F$3:F2855,$D$3:D2855,D2855,$C$3:C2855,"Coin Deposit",$E$3:E2855,"&lt;&gt;")</f>
        <v>0</v>
      </c>
      <c r="X2855" s="111">
        <f t="shared" si="488"/>
        <v>0</v>
      </c>
      <c r="Y2855" s="111">
        <f>IF($D2855=Y$1,SUMIFS($H$3:$H2855,$G$3:$G2855,Y$1,$C$3:$C2855,"Sell"),0)</f>
        <v>0</v>
      </c>
      <c r="Z2855" s="111">
        <f t="shared" si="489"/>
        <v>0</v>
      </c>
      <c r="AA2855" s="111">
        <f>IF($D2855=AA$1,SUMIFS($H$3:$H2855,$G$3:$G2855,AA$1,$C$3:$C2855,"Sell"),0)</f>
        <v>0</v>
      </c>
      <c r="AB2855" s="111">
        <f t="shared" si="490"/>
        <v>0</v>
      </c>
      <c r="AC2855" s="111">
        <f>SUMIFS('Deductions and Deposits'!$H:$H,'Deductions and Deposits'!$G:$G,D2855,'Deductions and Deposits'!$F:$F,"&lt;="&amp;B2855)+SUMIFS($F$3:F2855,$D$3:D2855,D2855,$C$3:C2855,"Coin Deposit",$E$3:E2855,"")</f>
        <v>0</v>
      </c>
      <c r="AD2855" s="111">
        <f>SUMIFS('Deductions and Deposits'!$D:$D,'Deductions and Deposits'!$C:$C,D2855)+SUMIFS($F:$F,$D:$D,D2855,$C:$C,"Coin Deduction")</f>
        <v>0</v>
      </c>
      <c r="AE2855" s="111">
        <f>Table5[[#This Row],[Column4]]+Table5[[#This Row],[Column14]]+Table5[[#This Row],[Column19]]+Table5[[#This Row],[Column12]]</f>
        <v>0</v>
      </c>
      <c r="AF2855" s="111">
        <f>Table5[[#This Row],[Column5]]+Table5[[#This Row],[Column13]]+Table5[[#This Row],[Column21]]+Table5[[#This Row],[Column18]]</f>
        <v>0</v>
      </c>
      <c r="AG2855" s="111">
        <f t="shared" si="491"/>
        <v>0</v>
      </c>
      <c r="AH2855" s="111">
        <f t="shared" si="492"/>
        <v>0</v>
      </c>
      <c r="AI2855" s="111">
        <f>Table5[[#This Row],[Column17]]-Table5[[#This Row],[Column20]]</f>
        <v>0</v>
      </c>
      <c r="AJ2855" s="111">
        <f t="shared" si="493"/>
        <v>0</v>
      </c>
      <c r="AK2855" s="111">
        <f t="shared" si="486"/>
        <v>0</v>
      </c>
      <c r="AL2855" s="111">
        <f t="shared" si="494"/>
        <v>0</v>
      </c>
      <c r="AM2855" s="111" t="str">
        <f t="shared" si="495"/>
        <v/>
      </c>
      <c r="AN2855" s="111" t="str">
        <f t="shared" ca="1" si="496"/>
        <v/>
      </c>
    </row>
    <row r="2856" spans="1:40" ht="20.25" customHeight="1" x14ac:dyDescent="0.3">
      <c r="A2856" s="107"/>
      <c r="B2856" s="144"/>
      <c r="C2856" s="119"/>
      <c r="D2856" s="120"/>
      <c r="E2856" s="119"/>
      <c r="F2856" s="119"/>
      <c r="G2856" s="120"/>
      <c r="H2856" s="119"/>
      <c r="I2856" s="109"/>
      <c r="L2856" s="108"/>
      <c r="M2856" s="108"/>
      <c r="N2856" s="108"/>
      <c r="O2856" s="108"/>
      <c r="P2856" s="108"/>
      <c r="Q2856" s="108"/>
      <c r="R2856" s="108"/>
      <c r="S2856" s="108"/>
      <c r="T2856" s="100">
        <f t="shared" si="487"/>
        <v>0</v>
      </c>
      <c r="U2856" s="111"/>
      <c r="V2856" s="111"/>
      <c r="W2856" s="111">
        <f>SUMIFS($F$3:F2856,$D$3:D2856,D2856,$C$3:C2856,"Buy")+SUMIFS($F$3:F2856,$D$3:D2856,D2856,$C$3:C2856,"Coin Deposit",$E$3:E2856,"&lt;&gt;")</f>
        <v>0</v>
      </c>
      <c r="X2856" s="111">
        <f t="shared" si="488"/>
        <v>0</v>
      </c>
      <c r="Y2856" s="111">
        <f>IF($D2856=Y$1,SUMIFS($H$3:$H2856,$G$3:$G2856,Y$1,$C$3:$C2856,"Sell"),0)</f>
        <v>0</v>
      </c>
      <c r="Z2856" s="111">
        <f t="shared" si="489"/>
        <v>0</v>
      </c>
      <c r="AA2856" s="111">
        <f>IF($D2856=AA$1,SUMIFS($H$3:$H2856,$G$3:$G2856,AA$1,$C$3:$C2856,"Sell"),0)</f>
        <v>0</v>
      </c>
      <c r="AB2856" s="111">
        <f t="shared" si="490"/>
        <v>0</v>
      </c>
      <c r="AC2856" s="111">
        <f>SUMIFS('Deductions and Deposits'!$H:$H,'Deductions and Deposits'!$G:$G,D2856,'Deductions and Deposits'!$F:$F,"&lt;="&amp;B2856)+SUMIFS($F$3:F2856,$D$3:D2856,D2856,$C$3:C2856,"Coin Deposit",$E$3:E2856,"")</f>
        <v>0</v>
      </c>
      <c r="AD2856" s="111">
        <f>SUMIFS('Deductions and Deposits'!$D:$D,'Deductions and Deposits'!$C:$C,D2856)+SUMIFS($F:$F,$D:$D,D2856,$C:$C,"Coin Deduction")</f>
        <v>0</v>
      </c>
      <c r="AE2856" s="111">
        <f>Table5[[#This Row],[Column4]]+Table5[[#This Row],[Column14]]+Table5[[#This Row],[Column19]]+Table5[[#This Row],[Column12]]</f>
        <v>0</v>
      </c>
      <c r="AF2856" s="111">
        <f>Table5[[#This Row],[Column5]]+Table5[[#This Row],[Column13]]+Table5[[#This Row],[Column21]]+Table5[[#This Row],[Column18]]</f>
        <v>0</v>
      </c>
      <c r="AG2856" s="111">
        <f t="shared" si="491"/>
        <v>0</v>
      </c>
      <c r="AH2856" s="111">
        <f t="shared" si="492"/>
        <v>0</v>
      </c>
      <c r="AI2856" s="111">
        <f>Table5[[#This Row],[Column17]]-Table5[[#This Row],[Column20]]</f>
        <v>0</v>
      </c>
      <c r="AJ2856" s="111">
        <f t="shared" si="493"/>
        <v>0</v>
      </c>
      <c r="AK2856" s="111">
        <f t="shared" si="486"/>
        <v>0</v>
      </c>
      <c r="AL2856" s="111">
        <f t="shared" si="494"/>
        <v>0</v>
      </c>
      <c r="AM2856" s="111" t="str">
        <f t="shared" si="495"/>
        <v/>
      </c>
      <c r="AN2856" s="111" t="str">
        <f t="shared" ca="1" si="496"/>
        <v/>
      </c>
    </row>
    <row r="2857" spans="1:40" ht="20.25" customHeight="1" x14ac:dyDescent="0.3">
      <c r="A2857" s="107"/>
      <c r="B2857" s="144"/>
      <c r="C2857" s="119"/>
      <c r="D2857" s="120"/>
      <c r="E2857" s="119"/>
      <c r="F2857" s="119"/>
      <c r="G2857" s="120"/>
      <c r="H2857" s="119"/>
      <c r="I2857" s="109"/>
      <c r="L2857" s="108"/>
      <c r="M2857" s="108"/>
      <c r="N2857" s="108"/>
      <c r="O2857" s="108"/>
      <c r="P2857" s="108"/>
      <c r="Q2857" s="108"/>
      <c r="R2857" s="108"/>
      <c r="S2857" s="108"/>
      <c r="T2857" s="100">
        <f t="shared" si="487"/>
        <v>0</v>
      </c>
      <c r="U2857" s="111"/>
      <c r="V2857" s="111"/>
      <c r="W2857" s="111">
        <f>SUMIFS($F$3:F2857,$D$3:D2857,D2857,$C$3:C2857,"Buy")+SUMIFS($F$3:F2857,$D$3:D2857,D2857,$C$3:C2857,"Coin Deposit",$E$3:E2857,"&lt;&gt;")</f>
        <v>0</v>
      </c>
      <c r="X2857" s="111">
        <f t="shared" si="488"/>
        <v>0</v>
      </c>
      <c r="Y2857" s="111">
        <f>IF($D2857=Y$1,SUMIFS($H$3:$H2857,$G$3:$G2857,Y$1,$C$3:$C2857,"Sell"),0)</f>
        <v>0</v>
      </c>
      <c r="Z2857" s="111">
        <f t="shared" si="489"/>
        <v>0</v>
      </c>
      <c r="AA2857" s="111">
        <f>IF($D2857=AA$1,SUMIFS($H$3:$H2857,$G$3:$G2857,AA$1,$C$3:$C2857,"Sell"),0)</f>
        <v>0</v>
      </c>
      <c r="AB2857" s="111">
        <f t="shared" si="490"/>
        <v>0</v>
      </c>
      <c r="AC2857" s="111">
        <f>SUMIFS('Deductions and Deposits'!$H:$H,'Deductions and Deposits'!$G:$G,D2857,'Deductions and Deposits'!$F:$F,"&lt;="&amp;B2857)+SUMIFS($F$3:F2857,$D$3:D2857,D2857,$C$3:C2857,"Coin Deposit",$E$3:E2857,"")</f>
        <v>0</v>
      </c>
      <c r="AD2857" s="111">
        <f>SUMIFS('Deductions and Deposits'!$D:$D,'Deductions and Deposits'!$C:$C,D2857)+SUMIFS($F:$F,$D:$D,D2857,$C:$C,"Coin Deduction")</f>
        <v>0</v>
      </c>
      <c r="AE2857" s="111">
        <f>Table5[[#This Row],[Column4]]+Table5[[#This Row],[Column14]]+Table5[[#This Row],[Column19]]+Table5[[#This Row],[Column12]]</f>
        <v>0</v>
      </c>
      <c r="AF2857" s="111">
        <f>Table5[[#This Row],[Column5]]+Table5[[#This Row],[Column13]]+Table5[[#This Row],[Column21]]+Table5[[#This Row],[Column18]]</f>
        <v>0</v>
      </c>
      <c r="AG2857" s="111">
        <f t="shared" si="491"/>
        <v>0</v>
      </c>
      <c r="AH2857" s="111">
        <f t="shared" si="492"/>
        <v>0</v>
      </c>
      <c r="AI2857" s="111">
        <f>Table5[[#This Row],[Column17]]-Table5[[#This Row],[Column20]]</f>
        <v>0</v>
      </c>
      <c r="AJ2857" s="111">
        <f t="shared" si="493"/>
        <v>0</v>
      </c>
      <c r="AK2857" s="111">
        <f t="shared" si="486"/>
        <v>0</v>
      </c>
      <c r="AL2857" s="111">
        <f t="shared" si="494"/>
        <v>0</v>
      </c>
      <c r="AM2857" s="111" t="str">
        <f t="shared" si="495"/>
        <v/>
      </c>
      <c r="AN2857" s="111" t="str">
        <f t="shared" ca="1" si="496"/>
        <v/>
      </c>
    </row>
    <row r="2858" spans="1:40" ht="20.25" customHeight="1" x14ac:dyDescent="0.3">
      <c r="A2858" s="107"/>
      <c r="B2858" s="144"/>
      <c r="C2858" s="119"/>
      <c r="D2858" s="120"/>
      <c r="E2858" s="119"/>
      <c r="F2858" s="119"/>
      <c r="G2858" s="120"/>
      <c r="H2858" s="119"/>
      <c r="I2858" s="109"/>
      <c r="L2858" s="108"/>
      <c r="M2858" s="108"/>
      <c r="N2858" s="108"/>
      <c r="O2858" s="108"/>
      <c r="P2858" s="108"/>
      <c r="Q2858" s="108"/>
      <c r="R2858" s="108"/>
      <c r="S2858" s="108"/>
      <c r="T2858" s="100">
        <f t="shared" si="487"/>
        <v>0</v>
      </c>
      <c r="U2858" s="111"/>
      <c r="V2858" s="111"/>
      <c r="W2858" s="111">
        <f>SUMIFS($F$3:F2858,$D$3:D2858,D2858,$C$3:C2858,"Buy")+SUMIFS($F$3:F2858,$D$3:D2858,D2858,$C$3:C2858,"Coin Deposit",$E$3:E2858,"&lt;&gt;")</f>
        <v>0</v>
      </c>
      <c r="X2858" s="111">
        <f t="shared" si="488"/>
        <v>0</v>
      </c>
      <c r="Y2858" s="111">
        <f>IF($D2858=Y$1,SUMIFS($H$3:$H2858,$G$3:$G2858,Y$1,$C$3:$C2858,"Sell"),0)</f>
        <v>0</v>
      </c>
      <c r="Z2858" s="111">
        <f t="shared" si="489"/>
        <v>0</v>
      </c>
      <c r="AA2858" s="111">
        <f>IF($D2858=AA$1,SUMIFS($H$3:$H2858,$G$3:$G2858,AA$1,$C$3:$C2858,"Sell"),0)</f>
        <v>0</v>
      </c>
      <c r="AB2858" s="111">
        <f t="shared" si="490"/>
        <v>0</v>
      </c>
      <c r="AC2858" s="111">
        <f>SUMIFS('Deductions and Deposits'!$H:$H,'Deductions and Deposits'!$G:$G,D2858,'Deductions and Deposits'!$F:$F,"&lt;="&amp;B2858)+SUMIFS($F$3:F2858,$D$3:D2858,D2858,$C$3:C2858,"Coin Deposit",$E$3:E2858,"")</f>
        <v>0</v>
      </c>
      <c r="AD2858" s="111">
        <f>SUMIFS('Deductions and Deposits'!$D:$D,'Deductions and Deposits'!$C:$C,D2858)+SUMIFS($F:$F,$D:$D,D2858,$C:$C,"Coin Deduction")</f>
        <v>0</v>
      </c>
      <c r="AE2858" s="111">
        <f>Table5[[#This Row],[Column4]]+Table5[[#This Row],[Column14]]+Table5[[#This Row],[Column19]]+Table5[[#This Row],[Column12]]</f>
        <v>0</v>
      </c>
      <c r="AF2858" s="111">
        <f>Table5[[#This Row],[Column5]]+Table5[[#This Row],[Column13]]+Table5[[#This Row],[Column21]]+Table5[[#This Row],[Column18]]</f>
        <v>0</v>
      </c>
      <c r="AG2858" s="111">
        <f t="shared" si="491"/>
        <v>0</v>
      </c>
      <c r="AH2858" s="111">
        <f t="shared" si="492"/>
        <v>0</v>
      </c>
      <c r="AI2858" s="111">
        <f>Table5[[#This Row],[Column17]]-Table5[[#This Row],[Column20]]</f>
        <v>0</v>
      </c>
      <c r="AJ2858" s="111">
        <f t="shared" si="493"/>
        <v>0</v>
      </c>
      <c r="AK2858" s="111">
        <f t="shared" si="486"/>
        <v>0</v>
      </c>
      <c r="AL2858" s="111">
        <f t="shared" si="494"/>
        <v>0</v>
      </c>
      <c r="AM2858" s="111" t="str">
        <f t="shared" si="495"/>
        <v/>
      </c>
      <c r="AN2858" s="111" t="str">
        <f t="shared" ca="1" si="496"/>
        <v/>
      </c>
    </row>
    <row r="2859" spans="1:40" ht="20.25" customHeight="1" x14ac:dyDescent="0.3">
      <c r="A2859" s="107"/>
      <c r="B2859" s="144"/>
      <c r="C2859" s="119"/>
      <c r="D2859" s="120"/>
      <c r="E2859" s="119"/>
      <c r="F2859" s="119"/>
      <c r="G2859" s="120"/>
      <c r="H2859" s="119"/>
      <c r="I2859" s="109"/>
      <c r="L2859" s="108"/>
      <c r="M2859" s="108"/>
      <c r="N2859" s="108"/>
      <c r="O2859" s="108"/>
      <c r="P2859" s="108"/>
      <c r="Q2859" s="108"/>
      <c r="R2859" s="108"/>
      <c r="S2859" s="108"/>
      <c r="T2859" s="100">
        <f t="shared" si="487"/>
        <v>0</v>
      </c>
      <c r="U2859" s="111"/>
      <c r="V2859" s="111"/>
      <c r="W2859" s="111">
        <f>SUMIFS($F$3:F2859,$D$3:D2859,D2859,$C$3:C2859,"Buy")+SUMIFS($F$3:F2859,$D$3:D2859,D2859,$C$3:C2859,"Coin Deposit",$E$3:E2859,"&lt;&gt;")</f>
        <v>0</v>
      </c>
      <c r="X2859" s="111">
        <f t="shared" si="488"/>
        <v>0</v>
      </c>
      <c r="Y2859" s="111">
        <f>IF($D2859=Y$1,SUMIFS($H$3:$H2859,$G$3:$G2859,Y$1,$C$3:$C2859,"Sell"),0)</f>
        <v>0</v>
      </c>
      <c r="Z2859" s="111">
        <f t="shared" si="489"/>
        <v>0</v>
      </c>
      <c r="AA2859" s="111">
        <f>IF($D2859=AA$1,SUMIFS($H$3:$H2859,$G$3:$G2859,AA$1,$C$3:$C2859,"Sell"),0)</f>
        <v>0</v>
      </c>
      <c r="AB2859" s="111">
        <f t="shared" si="490"/>
        <v>0</v>
      </c>
      <c r="AC2859" s="111">
        <f>SUMIFS('Deductions and Deposits'!$H:$H,'Deductions and Deposits'!$G:$G,D2859,'Deductions and Deposits'!$F:$F,"&lt;="&amp;B2859)+SUMIFS($F$3:F2859,$D$3:D2859,D2859,$C$3:C2859,"Coin Deposit",$E$3:E2859,"")</f>
        <v>0</v>
      </c>
      <c r="AD2859" s="111">
        <f>SUMIFS('Deductions and Deposits'!$D:$D,'Deductions and Deposits'!$C:$C,D2859)+SUMIFS($F:$F,$D:$D,D2859,$C:$C,"Coin Deduction")</f>
        <v>0</v>
      </c>
      <c r="AE2859" s="111">
        <f>Table5[[#This Row],[Column4]]+Table5[[#This Row],[Column14]]+Table5[[#This Row],[Column19]]+Table5[[#This Row],[Column12]]</f>
        <v>0</v>
      </c>
      <c r="AF2859" s="111">
        <f>Table5[[#This Row],[Column5]]+Table5[[#This Row],[Column13]]+Table5[[#This Row],[Column21]]+Table5[[#This Row],[Column18]]</f>
        <v>0</v>
      </c>
      <c r="AG2859" s="111">
        <f t="shared" si="491"/>
        <v>0</v>
      </c>
      <c r="AH2859" s="111">
        <f t="shared" si="492"/>
        <v>0</v>
      </c>
      <c r="AI2859" s="111">
        <f>Table5[[#This Row],[Column17]]-Table5[[#This Row],[Column20]]</f>
        <v>0</v>
      </c>
      <c r="AJ2859" s="111">
        <f t="shared" si="493"/>
        <v>0</v>
      </c>
      <c r="AK2859" s="111">
        <f t="shared" si="486"/>
        <v>0</v>
      </c>
      <c r="AL2859" s="111">
        <f t="shared" si="494"/>
        <v>0</v>
      </c>
      <c r="AM2859" s="111" t="str">
        <f t="shared" si="495"/>
        <v/>
      </c>
      <c r="AN2859" s="111" t="str">
        <f t="shared" ca="1" si="496"/>
        <v/>
      </c>
    </row>
    <row r="2860" spans="1:40" ht="20.25" customHeight="1" x14ac:dyDescent="0.3">
      <c r="A2860" s="107"/>
      <c r="B2860" s="144"/>
      <c r="C2860" s="119"/>
      <c r="D2860" s="120"/>
      <c r="E2860" s="119"/>
      <c r="F2860" s="119"/>
      <c r="G2860" s="120"/>
      <c r="H2860" s="119"/>
      <c r="I2860" s="109"/>
      <c r="L2860" s="108"/>
      <c r="M2860" s="108"/>
      <c r="N2860" s="108"/>
      <c r="O2860" s="108"/>
      <c r="P2860" s="108"/>
      <c r="Q2860" s="108"/>
      <c r="R2860" s="108"/>
      <c r="S2860" s="108"/>
      <c r="T2860" s="100">
        <f t="shared" si="487"/>
        <v>0</v>
      </c>
      <c r="U2860" s="111"/>
      <c r="V2860" s="111"/>
      <c r="W2860" s="111">
        <f>SUMIFS($F$3:F2860,$D$3:D2860,D2860,$C$3:C2860,"Buy")+SUMIFS($F$3:F2860,$D$3:D2860,D2860,$C$3:C2860,"Coin Deposit",$E$3:E2860,"&lt;&gt;")</f>
        <v>0</v>
      </c>
      <c r="X2860" s="111">
        <f t="shared" si="488"/>
        <v>0</v>
      </c>
      <c r="Y2860" s="111">
        <f>IF($D2860=Y$1,SUMIFS($H$3:$H2860,$G$3:$G2860,Y$1,$C$3:$C2860,"Sell"),0)</f>
        <v>0</v>
      </c>
      <c r="Z2860" s="111">
        <f t="shared" si="489"/>
        <v>0</v>
      </c>
      <c r="AA2860" s="111">
        <f>IF($D2860=AA$1,SUMIFS($H$3:$H2860,$G$3:$G2860,AA$1,$C$3:$C2860,"Sell"),0)</f>
        <v>0</v>
      </c>
      <c r="AB2860" s="111">
        <f t="shared" si="490"/>
        <v>0</v>
      </c>
      <c r="AC2860" s="111">
        <f>SUMIFS('Deductions and Deposits'!$H:$H,'Deductions and Deposits'!$G:$G,D2860,'Deductions and Deposits'!$F:$F,"&lt;="&amp;B2860)+SUMIFS($F$3:F2860,$D$3:D2860,D2860,$C$3:C2860,"Coin Deposit",$E$3:E2860,"")</f>
        <v>0</v>
      </c>
      <c r="AD2860" s="111">
        <f>SUMIFS('Deductions and Deposits'!$D:$D,'Deductions and Deposits'!$C:$C,D2860)+SUMIFS($F:$F,$D:$D,D2860,$C:$C,"Coin Deduction")</f>
        <v>0</v>
      </c>
      <c r="AE2860" s="111">
        <f>Table5[[#This Row],[Column4]]+Table5[[#This Row],[Column14]]+Table5[[#This Row],[Column19]]+Table5[[#This Row],[Column12]]</f>
        <v>0</v>
      </c>
      <c r="AF2860" s="111">
        <f>Table5[[#This Row],[Column5]]+Table5[[#This Row],[Column13]]+Table5[[#This Row],[Column21]]+Table5[[#This Row],[Column18]]</f>
        <v>0</v>
      </c>
      <c r="AG2860" s="111">
        <f t="shared" si="491"/>
        <v>0</v>
      </c>
      <c r="AH2860" s="111">
        <f t="shared" si="492"/>
        <v>0</v>
      </c>
      <c r="AI2860" s="111">
        <f>Table5[[#This Row],[Column17]]-Table5[[#This Row],[Column20]]</f>
        <v>0</v>
      </c>
      <c r="AJ2860" s="111">
        <f t="shared" si="493"/>
        <v>0</v>
      </c>
      <c r="AK2860" s="111">
        <f t="shared" si="486"/>
        <v>0</v>
      </c>
      <c r="AL2860" s="111">
        <f t="shared" si="494"/>
        <v>0</v>
      </c>
      <c r="AM2860" s="111" t="str">
        <f t="shared" si="495"/>
        <v/>
      </c>
      <c r="AN2860" s="111" t="str">
        <f t="shared" ca="1" si="496"/>
        <v/>
      </c>
    </row>
    <row r="2861" spans="1:40" ht="20.25" customHeight="1" x14ac:dyDescent="0.3">
      <c r="A2861" s="107"/>
      <c r="B2861" s="144"/>
      <c r="C2861" s="119"/>
      <c r="D2861" s="120"/>
      <c r="E2861" s="119"/>
      <c r="F2861" s="119"/>
      <c r="G2861" s="120"/>
      <c r="H2861" s="119"/>
      <c r="I2861" s="109"/>
      <c r="L2861" s="108"/>
      <c r="M2861" s="108"/>
      <c r="N2861" s="108"/>
      <c r="O2861" s="108"/>
      <c r="P2861" s="108"/>
      <c r="Q2861" s="108"/>
      <c r="R2861" s="108"/>
      <c r="S2861" s="108"/>
      <c r="T2861" s="100">
        <f t="shared" si="487"/>
        <v>0</v>
      </c>
      <c r="U2861" s="111"/>
      <c r="V2861" s="111"/>
      <c r="W2861" s="111">
        <f>SUMIFS($F$3:F2861,$D$3:D2861,D2861,$C$3:C2861,"Buy")+SUMIFS($F$3:F2861,$D$3:D2861,D2861,$C$3:C2861,"Coin Deposit",$E$3:E2861,"&lt;&gt;")</f>
        <v>0</v>
      </c>
      <c r="X2861" s="111">
        <f t="shared" si="488"/>
        <v>0</v>
      </c>
      <c r="Y2861" s="111">
        <f>IF($D2861=Y$1,SUMIFS($H$3:$H2861,$G$3:$G2861,Y$1,$C$3:$C2861,"Sell"),0)</f>
        <v>0</v>
      </c>
      <c r="Z2861" s="111">
        <f t="shared" si="489"/>
        <v>0</v>
      </c>
      <c r="AA2861" s="111">
        <f>IF($D2861=AA$1,SUMIFS($H$3:$H2861,$G$3:$G2861,AA$1,$C$3:$C2861,"Sell"),0)</f>
        <v>0</v>
      </c>
      <c r="AB2861" s="111">
        <f t="shared" si="490"/>
        <v>0</v>
      </c>
      <c r="AC2861" s="111">
        <f>SUMIFS('Deductions and Deposits'!$H:$H,'Deductions and Deposits'!$G:$G,D2861,'Deductions and Deposits'!$F:$F,"&lt;="&amp;B2861)+SUMIFS($F$3:F2861,$D$3:D2861,D2861,$C$3:C2861,"Coin Deposit",$E$3:E2861,"")</f>
        <v>0</v>
      </c>
      <c r="AD2861" s="111">
        <f>SUMIFS('Deductions and Deposits'!$D:$D,'Deductions and Deposits'!$C:$C,D2861)+SUMIFS($F:$F,$D:$D,D2861,$C:$C,"Coin Deduction")</f>
        <v>0</v>
      </c>
      <c r="AE2861" s="111">
        <f>Table5[[#This Row],[Column4]]+Table5[[#This Row],[Column14]]+Table5[[#This Row],[Column19]]+Table5[[#This Row],[Column12]]</f>
        <v>0</v>
      </c>
      <c r="AF2861" s="111">
        <f>Table5[[#This Row],[Column5]]+Table5[[#This Row],[Column13]]+Table5[[#This Row],[Column21]]+Table5[[#This Row],[Column18]]</f>
        <v>0</v>
      </c>
      <c r="AG2861" s="111">
        <f t="shared" si="491"/>
        <v>0</v>
      </c>
      <c r="AH2861" s="111">
        <f t="shared" si="492"/>
        <v>0</v>
      </c>
      <c r="AI2861" s="111">
        <f>Table5[[#This Row],[Column17]]-Table5[[#This Row],[Column20]]</f>
        <v>0</v>
      </c>
      <c r="AJ2861" s="111">
        <f t="shared" si="493"/>
        <v>0</v>
      </c>
      <c r="AK2861" s="111">
        <f t="shared" si="486"/>
        <v>0</v>
      </c>
      <c r="AL2861" s="111">
        <f t="shared" si="494"/>
        <v>0</v>
      </c>
      <c r="AM2861" s="111" t="str">
        <f t="shared" si="495"/>
        <v/>
      </c>
      <c r="AN2861" s="111" t="str">
        <f t="shared" ca="1" si="496"/>
        <v/>
      </c>
    </row>
    <row r="2862" spans="1:40" ht="20.25" customHeight="1" x14ac:dyDescent="0.3">
      <c r="A2862" s="107"/>
      <c r="B2862" s="144"/>
      <c r="C2862" s="119"/>
      <c r="D2862" s="120"/>
      <c r="E2862" s="119"/>
      <c r="F2862" s="119"/>
      <c r="G2862" s="120"/>
      <c r="H2862" s="119"/>
      <c r="I2862" s="109"/>
      <c r="L2862" s="108"/>
      <c r="M2862" s="108"/>
      <c r="N2862" s="108"/>
      <c r="O2862" s="108"/>
      <c r="P2862" s="108"/>
      <c r="Q2862" s="108"/>
      <c r="R2862" s="108"/>
      <c r="S2862" s="108"/>
      <c r="T2862" s="100">
        <f t="shared" si="487"/>
        <v>0</v>
      </c>
      <c r="U2862" s="111"/>
      <c r="V2862" s="111"/>
      <c r="W2862" s="111">
        <f>SUMIFS($F$3:F2862,$D$3:D2862,D2862,$C$3:C2862,"Buy")+SUMIFS($F$3:F2862,$D$3:D2862,D2862,$C$3:C2862,"Coin Deposit",$E$3:E2862,"&lt;&gt;")</f>
        <v>0</v>
      </c>
      <c r="X2862" s="111">
        <f t="shared" si="488"/>
        <v>0</v>
      </c>
      <c r="Y2862" s="111">
        <f>IF($D2862=Y$1,SUMIFS($H$3:$H2862,$G$3:$G2862,Y$1,$C$3:$C2862,"Sell"),0)</f>
        <v>0</v>
      </c>
      <c r="Z2862" s="111">
        <f t="shared" si="489"/>
        <v>0</v>
      </c>
      <c r="AA2862" s="111">
        <f>IF($D2862=AA$1,SUMIFS($H$3:$H2862,$G$3:$G2862,AA$1,$C$3:$C2862,"Sell"),0)</f>
        <v>0</v>
      </c>
      <c r="AB2862" s="111">
        <f t="shared" si="490"/>
        <v>0</v>
      </c>
      <c r="AC2862" s="111">
        <f>SUMIFS('Deductions and Deposits'!$H:$H,'Deductions and Deposits'!$G:$G,D2862,'Deductions and Deposits'!$F:$F,"&lt;="&amp;B2862)+SUMIFS($F$3:F2862,$D$3:D2862,D2862,$C$3:C2862,"Coin Deposit",$E$3:E2862,"")</f>
        <v>0</v>
      </c>
      <c r="AD2862" s="111">
        <f>SUMIFS('Deductions and Deposits'!$D:$D,'Deductions and Deposits'!$C:$C,D2862)+SUMIFS($F:$F,$D:$D,D2862,$C:$C,"Coin Deduction")</f>
        <v>0</v>
      </c>
      <c r="AE2862" s="111">
        <f>Table5[[#This Row],[Column4]]+Table5[[#This Row],[Column14]]+Table5[[#This Row],[Column19]]+Table5[[#This Row],[Column12]]</f>
        <v>0</v>
      </c>
      <c r="AF2862" s="111">
        <f>Table5[[#This Row],[Column5]]+Table5[[#This Row],[Column13]]+Table5[[#This Row],[Column21]]+Table5[[#This Row],[Column18]]</f>
        <v>0</v>
      </c>
      <c r="AG2862" s="111">
        <f t="shared" si="491"/>
        <v>0</v>
      </c>
      <c r="AH2862" s="111">
        <f t="shared" si="492"/>
        <v>0</v>
      </c>
      <c r="AI2862" s="111">
        <f>Table5[[#This Row],[Column17]]-Table5[[#This Row],[Column20]]</f>
        <v>0</v>
      </c>
      <c r="AJ2862" s="111">
        <f t="shared" si="493"/>
        <v>0</v>
      </c>
      <c r="AK2862" s="111">
        <f t="shared" si="486"/>
        <v>0</v>
      </c>
      <c r="AL2862" s="111">
        <f t="shared" si="494"/>
        <v>0</v>
      </c>
      <c r="AM2862" s="111" t="str">
        <f t="shared" si="495"/>
        <v/>
      </c>
      <c r="AN2862" s="111" t="str">
        <f t="shared" ca="1" si="496"/>
        <v/>
      </c>
    </row>
    <row r="2863" spans="1:40" ht="20.25" customHeight="1" x14ac:dyDescent="0.3">
      <c r="A2863" s="107"/>
      <c r="B2863" s="144"/>
      <c r="C2863" s="119"/>
      <c r="D2863" s="120"/>
      <c r="E2863" s="119"/>
      <c r="F2863" s="119"/>
      <c r="G2863" s="120"/>
      <c r="H2863" s="119"/>
      <c r="I2863" s="109"/>
      <c r="L2863" s="108"/>
      <c r="M2863" s="108"/>
      <c r="N2863" s="108"/>
      <c r="O2863" s="108"/>
      <c r="P2863" s="108"/>
      <c r="Q2863" s="108"/>
      <c r="R2863" s="108"/>
      <c r="S2863" s="108"/>
      <c r="T2863" s="100">
        <f t="shared" si="487"/>
        <v>0</v>
      </c>
      <c r="U2863" s="111"/>
      <c r="V2863" s="111"/>
      <c r="W2863" s="111">
        <f>SUMIFS($F$3:F2863,$D$3:D2863,D2863,$C$3:C2863,"Buy")+SUMIFS($F$3:F2863,$D$3:D2863,D2863,$C$3:C2863,"Coin Deposit",$E$3:E2863,"&lt;&gt;")</f>
        <v>0</v>
      </c>
      <c r="X2863" s="111">
        <f t="shared" si="488"/>
        <v>0</v>
      </c>
      <c r="Y2863" s="111">
        <f>IF($D2863=Y$1,SUMIFS($H$3:$H2863,$G$3:$G2863,Y$1,$C$3:$C2863,"Sell"),0)</f>
        <v>0</v>
      </c>
      <c r="Z2863" s="111">
        <f t="shared" si="489"/>
        <v>0</v>
      </c>
      <c r="AA2863" s="111">
        <f>IF($D2863=AA$1,SUMIFS($H$3:$H2863,$G$3:$G2863,AA$1,$C$3:$C2863,"Sell"),0)</f>
        <v>0</v>
      </c>
      <c r="AB2863" s="111">
        <f t="shared" si="490"/>
        <v>0</v>
      </c>
      <c r="AC2863" s="111">
        <f>SUMIFS('Deductions and Deposits'!$H:$H,'Deductions and Deposits'!$G:$G,D2863,'Deductions and Deposits'!$F:$F,"&lt;="&amp;B2863)+SUMIFS($F$3:F2863,$D$3:D2863,D2863,$C$3:C2863,"Coin Deposit",$E$3:E2863,"")</f>
        <v>0</v>
      </c>
      <c r="AD2863" s="111">
        <f>SUMIFS('Deductions and Deposits'!$D:$D,'Deductions and Deposits'!$C:$C,D2863)+SUMIFS($F:$F,$D:$D,D2863,$C:$C,"Coin Deduction")</f>
        <v>0</v>
      </c>
      <c r="AE2863" s="111">
        <f>Table5[[#This Row],[Column4]]+Table5[[#This Row],[Column14]]+Table5[[#This Row],[Column19]]+Table5[[#This Row],[Column12]]</f>
        <v>0</v>
      </c>
      <c r="AF2863" s="111">
        <f>Table5[[#This Row],[Column5]]+Table5[[#This Row],[Column13]]+Table5[[#This Row],[Column21]]+Table5[[#This Row],[Column18]]</f>
        <v>0</v>
      </c>
      <c r="AG2863" s="111">
        <f t="shared" si="491"/>
        <v>0</v>
      </c>
      <c r="AH2863" s="111">
        <f t="shared" si="492"/>
        <v>0</v>
      </c>
      <c r="AI2863" s="111">
        <f>Table5[[#This Row],[Column17]]-Table5[[#This Row],[Column20]]</f>
        <v>0</v>
      </c>
      <c r="AJ2863" s="111">
        <f t="shared" si="493"/>
        <v>0</v>
      </c>
      <c r="AK2863" s="111">
        <f t="shared" si="486"/>
        <v>0</v>
      </c>
      <c r="AL2863" s="111">
        <f t="shared" si="494"/>
        <v>0</v>
      </c>
      <c r="AM2863" s="111" t="str">
        <f t="shared" si="495"/>
        <v/>
      </c>
      <c r="AN2863" s="111" t="str">
        <f t="shared" ca="1" si="496"/>
        <v/>
      </c>
    </row>
    <row r="2864" spans="1:40" ht="20.25" customHeight="1" x14ac:dyDescent="0.3">
      <c r="A2864" s="107"/>
      <c r="B2864" s="144"/>
      <c r="C2864" s="119"/>
      <c r="D2864" s="120"/>
      <c r="E2864" s="119"/>
      <c r="F2864" s="119"/>
      <c r="G2864" s="120"/>
      <c r="H2864" s="119"/>
      <c r="I2864" s="109"/>
      <c r="L2864" s="108"/>
      <c r="M2864" s="108"/>
      <c r="N2864" s="108"/>
      <c r="O2864" s="108"/>
      <c r="P2864" s="108"/>
      <c r="Q2864" s="108"/>
      <c r="R2864" s="108"/>
      <c r="S2864" s="108"/>
      <c r="T2864" s="100">
        <f t="shared" si="487"/>
        <v>0</v>
      </c>
      <c r="U2864" s="111"/>
      <c r="V2864" s="111"/>
      <c r="W2864" s="111">
        <f>SUMIFS($F$3:F2864,$D$3:D2864,D2864,$C$3:C2864,"Buy")+SUMIFS($F$3:F2864,$D$3:D2864,D2864,$C$3:C2864,"Coin Deposit",$E$3:E2864,"&lt;&gt;")</f>
        <v>0</v>
      </c>
      <c r="X2864" s="111">
        <f t="shared" si="488"/>
        <v>0</v>
      </c>
      <c r="Y2864" s="111">
        <f>IF($D2864=Y$1,SUMIFS($H$3:$H2864,$G$3:$G2864,Y$1,$C$3:$C2864,"Sell"),0)</f>
        <v>0</v>
      </c>
      <c r="Z2864" s="111">
        <f t="shared" si="489"/>
        <v>0</v>
      </c>
      <c r="AA2864" s="111">
        <f>IF($D2864=AA$1,SUMIFS($H$3:$H2864,$G$3:$G2864,AA$1,$C$3:$C2864,"Sell"),0)</f>
        <v>0</v>
      </c>
      <c r="AB2864" s="111">
        <f t="shared" si="490"/>
        <v>0</v>
      </c>
      <c r="AC2864" s="111">
        <f>SUMIFS('Deductions and Deposits'!$H:$H,'Deductions and Deposits'!$G:$G,D2864,'Deductions and Deposits'!$F:$F,"&lt;="&amp;B2864)+SUMIFS($F$3:F2864,$D$3:D2864,D2864,$C$3:C2864,"Coin Deposit",$E$3:E2864,"")</f>
        <v>0</v>
      </c>
      <c r="AD2864" s="111">
        <f>SUMIFS('Deductions and Deposits'!$D:$D,'Deductions and Deposits'!$C:$C,D2864)+SUMIFS($F:$F,$D:$D,D2864,$C:$C,"Coin Deduction")</f>
        <v>0</v>
      </c>
      <c r="AE2864" s="111">
        <f>Table5[[#This Row],[Column4]]+Table5[[#This Row],[Column14]]+Table5[[#This Row],[Column19]]+Table5[[#This Row],[Column12]]</f>
        <v>0</v>
      </c>
      <c r="AF2864" s="111">
        <f>Table5[[#This Row],[Column5]]+Table5[[#This Row],[Column13]]+Table5[[#This Row],[Column21]]+Table5[[#This Row],[Column18]]</f>
        <v>0</v>
      </c>
      <c r="AG2864" s="111">
        <f t="shared" si="491"/>
        <v>0</v>
      </c>
      <c r="AH2864" s="111">
        <f t="shared" si="492"/>
        <v>0</v>
      </c>
      <c r="AI2864" s="111">
        <f>Table5[[#This Row],[Column17]]-Table5[[#This Row],[Column20]]</f>
        <v>0</v>
      </c>
      <c r="AJ2864" s="111">
        <f t="shared" si="493"/>
        <v>0</v>
      </c>
      <c r="AK2864" s="111">
        <f t="shared" si="486"/>
        <v>0</v>
      </c>
      <c r="AL2864" s="111">
        <f t="shared" si="494"/>
        <v>0</v>
      </c>
      <c r="AM2864" s="111" t="str">
        <f t="shared" si="495"/>
        <v/>
      </c>
      <c r="AN2864" s="111" t="str">
        <f t="shared" ca="1" si="496"/>
        <v/>
      </c>
    </row>
    <row r="2865" spans="1:40" ht="20.25" customHeight="1" x14ac:dyDescent="0.3">
      <c r="A2865" s="107"/>
      <c r="B2865" s="144"/>
      <c r="C2865" s="119"/>
      <c r="D2865" s="120"/>
      <c r="E2865" s="119"/>
      <c r="F2865" s="119"/>
      <c r="G2865" s="120"/>
      <c r="H2865" s="119"/>
      <c r="I2865" s="109"/>
      <c r="L2865" s="108"/>
      <c r="M2865" s="108"/>
      <c r="N2865" s="108"/>
      <c r="O2865" s="108"/>
      <c r="P2865" s="108"/>
      <c r="Q2865" s="108"/>
      <c r="R2865" s="108"/>
      <c r="S2865" s="108"/>
      <c r="T2865" s="100">
        <f t="shared" si="487"/>
        <v>0</v>
      </c>
      <c r="U2865" s="111"/>
      <c r="V2865" s="111"/>
      <c r="W2865" s="111">
        <f>SUMIFS($F$3:F2865,$D$3:D2865,D2865,$C$3:C2865,"Buy")+SUMIFS($F$3:F2865,$D$3:D2865,D2865,$C$3:C2865,"Coin Deposit",$E$3:E2865,"&lt;&gt;")</f>
        <v>0</v>
      </c>
      <c r="X2865" s="111">
        <f t="shared" si="488"/>
        <v>0</v>
      </c>
      <c r="Y2865" s="111">
        <f>IF($D2865=Y$1,SUMIFS($H$3:$H2865,$G$3:$G2865,Y$1,$C$3:$C2865,"Sell"),0)</f>
        <v>0</v>
      </c>
      <c r="Z2865" s="111">
        <f t="shared" si="489"/>
        <v>0</v>
      </c>
      <c r="AA2865" s="111">
        <f>IF($D2865=AA$1,SUMIFS($H$3:$H2865,$G$3:$G2865,AA$1,$C$3:$C2865,"Sell"),0)</f>
        <v>0</v>
      </c>
      <c r="AB2865" s="111">
        <f t="shared" si="490"/>
        <v>0</v>
      </c>
      <c r="AC2865" s="111">
        <f>SUMIFS('Deductions and Deposits'!$H:$H,'Deductions and Deposits'!$G:$G,D2865,'Deductions and Deposits'!$F:$F,"&lt;="&amp;B2865)+SUMIFS($F$3:F2865,$D$3:D2865,D2865,$C$3:C2865,"Coin Deposit",$E$3:E2865,"")</f>
        <v>0</v>
      </c>
      <c r="AD2865" s="111">
        <f>SUMIFS('Deductions and Deposits'!$D:$D,'Deductions and Deposits'!$C:$C,D2865)+SUMIFS($F:$F,$D:$D,D2865,$C:$C,"Coin Deduction")</f>
        <v>0</v>
      </c>
      <c r="AE2865" s="111">
        <f>Table5[[#This Row],[Column4]]+Table5[[#This Row],[Column14]]+Table5[[#This Row],[Column19]]+Table5[[#This Row],[Column12]]</f>
        <v>0</v>
      </c>
      <c r="AF2865" s="111">
        <f>Table5[[#This Row],[Column5]]+Table5[[#This Row],[Column13]]+Table5[[#This Row],[Column21]]+Table5[[#This Row],[Column18]]</f>
        <v>0</v>
      </c>
      <c r="AG2865" s="111">
        <f t="shared" si="491"/>
        <v>0</v>
      </c>
      <c r="AH2865" s="111">
        <f t="shared" si="492"/>
        <v>0</v>
      </c>
      <c r="AI2865" s="111">
        <f>Table5[[#This Row],[Column17]]-Table5[[#This Row],[Column20]]</f>
        <v>0</v>
      </c>
      <c r="AJ2865" s="111">
        <f t="shared" si="493"/>
        <v>0</v>
      </c>
      <c r="AK2865" s="111">
        <f t="shared" si="486"/>
        <v>0</v>
      </c>
      <c r="AL2865" s="111">
        <f t="shared" si="494"/>
        <v>0</v>
      </c>
      <c r="AM2865" s="111" t="str">
        <f t="shared" si="495"/>
        <v/>
      </c>
      <c r="AN2865" s="111" t="str">
        <f t="shared" ca="1" si="496"/>
        <v/>
      </c>
    </row>
    <row r="2866" spans="1:40" ht="20.25" customHeight="1" x14ac:dyDescent="0.3">
      <c r="A2866" s="107"/>
      <c r="B2866" s="144"/>
      <c r="C2866" s="119"/>
      <c r="D2866" s="120"/>
      <c r="E2866" s="119"/>
      <c r="F2866" s="119"/>
      <c r="G2866" s="120"/>
      <c r="H2866" s="119"/>
      <c r="I2866" s="109"/>
      <c r="L2866" s="108"/>
      <c r="M2866" s="108"/>
      <c r="N2866" s="108"/>
      <c r="O2866" s="108"/>
      <c r="P2866" s="108"/>
      <c r="Q2866" s="108"/>
      <c r="R2866" s="108"/>
      <c r="S2866" s="108"/>
      <c r="T2866" s="100">
        <f t="shared" si="487"/>
        <v>0</v>
      </c>
      <c r="U2866" s="111"/>
      <c r="V2866" s="111"/>
      <c r="W2866" s="111">
        <f>SUMIFS($F$3:F2866,$D$3:D2866,D2866,$C$3:C2866,"Buy")+SUMIFS($F$3:F2866,$D$3:D2866,D2866,$C$3:C2866,"Coin Deposit",$E$3:E2866,"&lt;&gt;")</f>
        <v>0</v>
      </c>
      <c r="X2866" s="111">
        <f t="shared" si="488"/>
        <v>0</v>
      </c>
      <c r="Y2866" s="111">
        <f>IF($D2866=Y$1,SUMIFS($H$3:$H2866,$G$3:$G2866,Y$1,$C$3:$C2866,"Sell"),0)</f>
        <v>0</v>
      </c>
      <c r="Z2866" s="111">
        <f t="shared" si="489"/>
        <v>0</v>
      </c>
      <c r="AA2866" s="111">
        <f>IF($D2866=AA$1,SUMIFS($H$3:$H2866,$G$3:$G2866,AA$1,$C$3:$C2866,"Sell"),0)</f>
        <v>0</v>
      </c>
      <c r="AB2866" s="111">
        <f t="shared" si="490"/>
        <v>0</v>
      </c>
      <c r="AC2866" s="111">
        <f>SUMIFS('Deductions and Deposits'!$H:$H,'Deductions and Deposits'!$G:$G,D2866,'Deductions and Deposits'!$F:$F,"&lt;="&amp;B2866)+SUMIFS($F$3:F2866,$D$3:D2866,D2866,$C$3:C2866,"Coin Deposit",$E$3:E2866,"")</f>
        <v>0</v>
      </c>
      <c r="AD2866" s="111">
        <f>SUMIFS('Deductions and Deposits'!$D:$D,'Deductions and Deposits'!$C:$C,D2866)+SUMIFS($F:$F,$D:$D,D2866,$C:$C,"Coin Deduction")</f>
        <v>0</v>
      </c>
      <c r="AE2866" s="111">
        <f>Table5[[#This Row],[Column4]]+Table5[[#This Row],[Column14]]+Table5[[#This Row],[Column19]]+Table5[[#This Row],[Column12]]</f>
        <v>0</v>
      </c>
      <c r="AF2866" s="111">
        <f>Table5[[#This Row],[Column5]]+Table5[[#This Row],[Column13]]+Table5[[#This Row],[Column21]]+Table5[[#This Row],[Column18]]</f>
        <v>0</v>
      </c>
      <c r="AG2866" s="111">
        <f t="shared" si="491"/>
        <v>0</v>
      </c>
      <c r="AH2866" s="111">
        <f t="shared" si="492"/>
        <v>0</v>
      </c>
      <c r="AI2866" s="111">
        <f>Table5[[#This Row],[Column17]]-Table5[[#This Row],[Column20]]</f>
        <v>0</v>
      </c>
      <c r="AJ2866" s="111">
        <f t="shared" si="493"/>
        <v>0</v>
      </c>
      <c r="AK2866" s="111">
        <f t="shared" si="486"/>
        <v>0</v>
      </c>
      <c r="AL2866" s="111">
        <f t="shared" si="494"/>
        <v>0</v>
      </c>
      <c r="AM2866" s="111" t="str">
        <f t="shared" si="495"/>
        <v/>
      </c>
      <c r="AN2866" s="111" t="str">
        <f t="shared" ca="1" si="496"/>
        <v/>
      </c>
    </row>
    <row r="2867" spans="1:40" ht="20.25" customHeight="1" x14ac:dyDescent="0.3">
      <c r="A2867" s="107"/>
      <c r="B2867" s="144"/>
      <c r="C2867" s="119"/>
      <c r="D2867" s="120"/>
      <c r="E2867" s="119"/>
      <c r="F2867" s="119"/>
      <c r="G2867" s="120"/>
      <c r="H2867" s="119"/>
      <c r="I2867" s="109"/>
      <c r="L2867" s="108"/>
      <c r="M2867" s="108"/>
      <c r="N2867" s="108"/>
      <c r="O2867" s="108"/>
      <c r="P2867" s="108"/>
      <c r="Q2867" s="108"/>
      <c r="R2867" s="108"/>
      <c r="S2867" s="108"/>
      <c r="T2867" s="100">
        <f t="shared" si="487"/>
        <v>0</v>
      </c>
      <c r="U2867" s="111"/>
      <c r="V2867" s="111"/>
      <c r="W2867" s="111">
        <f>SUMIFS($F$3:F2867,$D$3:D2867,D2867,$C$3:C2867,"Buy")+SUMIFS($F$3:F2867,$D$3:D2867,D2867,$C$3:C2867,"Coin Deposit",$E$3:E2867,"&lt;&gt;")</f>
        <v>0</v>
      </c>
      <c r="X2867" s="111">
        <f t="shared" si="488"/>
        <v>0</v>
      </c>
      <c r="Y2867" s="111">
        <f>IF($D2867=Y$1,SUMIFS($H$3:$H2867,$G$3:$G2867,Y$1,$C$3:$C2867,"Sell"),0)</f>
        <v>0</v>
      </c>
      <c r="Z2867" s="111">
        <f t="shared" si="489"/>
        <v>0</v>
      </c>
      <c r="AA2867" s="111">
        <f>IF($D2867=AA$1,SUMIFS($H$3:$H2867,$G$3:$G2867,AA$1,$C$3:$C2867,"Sell"),0)</f>
        <v>0</v>
      </c>
      <c r="AB2867" s="111">
        <f t="shared" si="490"/>
        <v>0</v>
      </c>
      <c r="AC2867" s="111">
        <f>SUMIFS('Deductions and Deposits'!$H:$H,'Deductions and Deposits'!$G:$G,D2867,'Deductions and Deposits'!$F:$F,"&lt;="&amp;B2867)+SUMIFS($F$3:F2867,$D$3:D2867,D2867,$C$3:C2867,"Coin Deposit",$E$3:E2867,"")</f>
        <v>0</v>
      </c>
      <c r="AD2867" s="111">
        <f>SUMIFS('Deductions and Deposits'!$D:$D,'Deductions and Deposits'!$C:$C,D2867)+SUMIFS($F:$F,$D:$D,D2867,$C:$C,"Coin Deduction")</f>
        <v>0</v>
      </c>
      <c r="AE2867" s="111">
        <f>Table5[[#This Row],[Column4]]+Table5[[#This Row],[Column14]]+Table5[[#This Row],[Column19]]+Table5[[#This Row],[Column12]]</f>
        <v>0</v>
      </c>
      <c r="AF2867" s="111">
        <f>Table5[[#This Row],[Column5]]+Table5[[#This Row],[Column13]]+Table5[[#This Row],[Column21]]+Table5[[#This Row],[Column18]]</f>
        <v>0</v>
      </c>
      <c r="AG2867" s="111">
        <f t="shared" si="491"/>
        <v>0</v>
      </c>
      <c r="AH2867" s="111">
        <f t="shared" si="492"/>
        <v>0</v>
      </c>
      <c r="AI2867" s="111">
        <f>Table5[[#This Row],[Column17]]-Table5[[#This Row],[Column20]]</f>
        <v>0</v>
      </c>
      <c r="AJ2867" s="111">
        <f t="shared" si="493"/>
        <v>0</v>
      </c>
      <c r="AK2867" s="111">
        <f t="shared" si="486"/>
        <v>0</v>
      </c>
      <c r="AL2867" s="111">
        <f t="shared" si="494"/>
        <v>0</v>
      </c>
      <c r="AM2867" s="111" t="str">
        <f t="shared" si="495"/>
        <v/>
      </c>
      <c r="AN2867" s="111" t="str">
        <f t="shared" ca="1" si="496"/>
        <v/>
      </c>
    </row>
    <row r="2868" spans="1:40" ht="20.25" customHeight="1" x14ac:dyDescent="0.3">
      <c r="A2868" s="107"/>
      <c r="B2868" s="144"/>
      <c r="C2868" s="119"/>
      <c r="D2868" s="120"/>
      <c r="E2868" s="119"/>
      <c r="F2868" s="119"/>
      <c r="G2868" s="120"/>
      <c r="H2868" s="119"/>
      <c r="I2868" s="109"/>
      <c r="L2868" s="108"/>
      <c r="M2868" s="108"/>
      <c r="N2868" s="108"/>
      <c r="O2868" s="108"/>
      <c r="P2868" s="108"/>
      <c r="Q2868" s="108"/>
      <c r="R2868" s="108"/>
      <c r="S2868" s="108"/>
      <c r="T2868" s="100">
        <f t="shared" si="487"/>
        <v>0</v>
      </c>
      <c r="U2868" s="111"/>
      <c r="V2868" s="111"/>
      <c r="W2868" s="111">
        <f>SUMIFS($F$3:F2868,$D$3:D2868,D2868,$C$3:C2868,"Buy")+SUMIFS($F$3:F2868,$D$3:D2868,D2868,$C$3:C2868,"Coin Deposit",$E$3:E2868,"&lt;&gt;")</f>
        <v>0</v>
      </c>
      <c r="X2868" s="111">
        <f t="shared" si="488"/>
        <v>0</v>
      </c>
      <c r="Y2868" s="111">
        <f>IF($D2868=Y$1,SUMIFS($H$3:$H2868,$G$3:$G2868,Y$1,$C$3:$C2868,"Sell"),0)</f>
        <v>0</v>
      </c>
      <c r="Z2868" s="111">
        <f t="shared" si="489"/>
        <v>0</v>
      </c>
      <c r="AA2868" s="111">
        <f>IF($D2868=AA$1,SUMIFS($H$3:$H2868,$G$3:$G2868,AA$1,$C$3:$C2868,"Sell"),0)</f>
        <v>0</v>
      </c>
      <c r="AB2868" s="111">
        <f t="shared" si="490"/>
        <v>0</v>
      </c>
      <c r="AC2868" s="111">
        <f>SUMIFS('Deductions and Deposits'!$H:$H,'Deductions and Deposits'!$G:$G,D2868,'Deductions and Deposits'!$F:$F,"&lt;="&amp;B2868)+SUMIFS($F$3:F2868,$D$3:D2868,D2868,$C$3:C2868,"Coin Deposit",$E$3:E2868,"")</f>
        <v>0</v>
      </c>
      <c r="AD2868" s="111">
        <f>SUMIFS('Deductions and Deposits'!$D:$D,'Deductions and Deposits'!$C:$C,D2868)+SUMIFS($F:$F,$D:$D,D2868,$C:$C,"Coin Deduction")</f>
        <v>0</v>
      </c>
      <c r="AE2868" s="111">
        <f>Table5[[#This Row],[Column4]]+Table5[[#This Row],[Column14]]+Table5[[#This Row],[Column19]]+Table5[[#This Row],[Column12]]</f>
        <v>0</v>
      </c>
      <c r="AF2868" s="111">
        <f>Table5[[#This Row],[Column5]]+Table5[[#This Row],[Column13]]+Table5[[#This Row],[Column21]]+Table5[[#This Row],[Column18]]</f>
        <v>0</v>
      </c>
      <c r="AG2868" s="111">
        <f t="shared" si="491"/>
        <v>0</v>
      </c>
      <c r="AH2868" s="111">
        <f t="shared" si="492"/>
        <v>0</v>
      </c>
      <c r="AI2868" s="111">
        <f>Table5[[#This Row],[Column17]]-Table5[[#This Row],[Column20]]</f>
        <v>0</v>
      </c>
      <c r="AJ2868" s="111">
        <f t="shared" si="493"/>
        <v>0</v>
      </c>
      <c r="AK2868" s="111">
        <f t="shared" si="486"/>
        <v>0</v>
      </c>
      <c r="AL2868" s="111">
        <f t="shared" si="494"/>
        <v>0</v>
      </c>
      <c r="AM2868" s="111" t="str">
        <f t="shared" si="495"/>
        <v/>
      </c>
      <c r="AN2868" s="111" t="str">
        <f t="shared" ca="1" si="496"/>
        <v/>
      </c>
    </row>
    <row r="2869" spans="1:40" ht="20.25" customHeight="1" x14ac:dyDescent="0.3">
      <c r="A2869" s="107"/>
      <c r="B2869" s="144"/>
      <c r="C2869" s="119"/>
      <c r="D2869" s="120"/>
      <c r="E2869" s="119"/>
      <c r="F2869" s="119"/>
      <c r="G2869" s="120"/>
      <c r="H2869" s="119"/>
      <c r="I2869" s="109"/>
      <c r="L2869" s="108"/>
      <c r="M2869" s="108"/>
      <c r="N2869" s="108"/>
      <c r="O2869" s="108"/>
      <c r="P2869" s="108"/>
      <c r="Q2869" s="108"/>
      <c r="R2869" s="108"/>
      <c r="S2869" s="108"/>
      <c r="T2869" s="100">
        <f t="shared" si="487"/>
        <v>0</v>
      </c>
      <c r="U2869" s="111"/>
      <c r="V2869" s="111"/>
      <c r="W2869" s="111">
        <f>SUMIFS($F$3:F2869,$D$3:D2869,D2869,$C$3:C2869,"Buy")+SUMIFS($F$3:F2869,$D$3:D2869,D2869,$C$3:C2869,"Coin Deposit",$E$3:E2869,"&lt;&gt;")</f>
        <v>0</v>
      </c>
      <c r="X2869" s="111">
        <f t="shared" si="488"/>
        <v>0</v>
      </c>
      <c r="Y2869" s="111">
        <f>IF($D2869=Y$1,SUMIFS($H$3:$H2869,$G$3:$G2869,Y$1,$C$3:$C2869,"Sell"),0)</f>
        <v>0</v>
      </c>
      <c r="Z2869" s="111">
        <f t="shared" si="489"/>
        <v>0</v>
      </c>
      <c r="AA2869" s="111">
        <f>IF($D2869=AA$1,SUMIFS($H$3:$H2869,$G$3:$G2869,AA$1,$C$3:$C2869,"Sell"),0)</f>
        <v>0</v>
      </c>
      <c r="AB2869" s="111">
        <f t="shared" si="490"/>
        <v>0</v>
      </c>
      <c r="AC2869" s="111">
        <f>SUMIFS('Deductions and Deposits'!$H:$H,'Deductions and Deposits'!$G:$G,D2869,'Deductions and Deposits'!$F:$F,"&lt;="&amp;B2869)+SUMIFS($F$3:F2869,$D$3:D2869,D2869,$C$3:C2869,"Coin Deposit",$E$3:E2869,"")</f>
        <v>0</v>
      </c>
      <c r="AD2869" s="111">
        <f>SUMIFS('Deductions and Deposits'!$D:$D,'Deductions and Deposits'!$C:$C,D2869)+SUMIFS($F:$F,$D:$D,D2869,$C:$C,"Coin Deduction")</f>
        <v>0</v>
      </c>
      <c r="AE2869" s="111">
        <f>Table5[[#This Row],[Column4]]+Table5[[#This Row],[Column14]]+Table5[[#This Row],[Column19]]+Table5[[#This Row],[Column12]]</f>
        <v>0</v>
      </c>
      <c r="AF2869" s="111">
        <f>Table5[[#This Row],[Column5]]+Table5[[#This Row],[Column13]]+Table5[[#This Row],[Column21]]+Table5[[#This Row],[Column18]]</f>
        <v>0</v>
      </c>
      <c r="AG2869" s="111">
        <f t="shared" si="491"/>
        <v>0</v>
      </c>
      <c r="AH2869" s="111">
        <f t="shared" si="492"/>
        <v>0</v>
      </c>
      <c r="AI2869" s="111">
        <f>Table5[[#This Row],[Column17]]-Table5[[#This Row],[Column20]]</f>
        <v>0</v>
      </c>
      <c r="AJ2869" s="111">
        <f t="shared" si="493"/>
        <v>0</v>
      </c>
      <c r="AK2869" s="111">
        <f t="shared" si="486"/>
        <v>0</v>
      </c>
      <c r="AL2869" s="111">
        <f t="shared" si="494"/>
        <v>0</v>
      </c>
      <c r="AM2869" s="111" t="str">
        <f t="shared" si="495"/>
        <v/>
      </c>
      <c r="AN2869" s="111" t="str">
        <f t="shared" ca="1" si="496"/>
        <v/>
      </c>
    </row>
    <row r="2870" spans="1:40" ht="20.25" customHeight="1" x14ac:dyDescent="0.3">
      <c r="A2870" s="107"/>
      <c r="B2870" s="144"/>
      <c r="C2870" s="119"/>
      <c r="D2870" s="120"/>
      <c r="E2870" s="119"/>
      <c r="F2870" s="119"/>
      <c r="G2870" s="120"/>
      <c r="H2870" s="119"/>
      <c r="I2870" s="109"/>
      <c r="L2870" s="108"/>
      <c r="M2870" s="108"/>
      <c r="N2870" s="108"/>
      <c r="O2870" s="108"/>
      <c r="P2870" s="108"/>
      <c r="Q2870" s="108"/>
      <c r="R2870" s="108"/>
      <c r="S2870" s="108"/>
      <c r="T2870" s="100">
        <f t="shared" si="487"/>
        <v>0</v>
      </c>
      <c r="U2870" s="111"/>
      <c r="V2870" s="111"/>
      <c r="W2870" s="111">
        <f>SUMIFS($F$3:F2870,$D$3:D2870,D2870,$C$3:C2870,"Buy")+SUMIFS($F$3:F2870,$D$3:D2870,D2870,$C$3:C2870,"Coin Deposit",$E$3:E2870,"&lt;&gt;")</f>
        <v>0</v>
      </c>
      <c r="X2870" s="111">
        <f t="shared" si="488"/>
        <v>0</v>
      </c>
      <c r="Y2870" s="111">
        <f>IF($D2870=Y$1,SUMIFS($H$3:$H2870,$G$3:$G2870,Y$1,$C$3:$C2870,"Sell"),0)</f>
        <v>0</v>
      </c>
      <c r="Z2870" s="111">
        <f t="shared" si="489"/>
        <v>0</v>
      </c>
      <c r="AA2870" s="111">
        <f>IF($D2870=AA$1,SUMIFS($H$3:$H2870,$G$3:$G2870,AA$1,$C$3:$C2870,"Sell"),0)</f>
        <v>0</v>
      </c>
      <c r="AB2870" s="111">
        <f t="shared" si="490"/>
        <v>0</v>
      </c>
      <c r="AC2870" s="111">
        <f>SUMIFS('Deductions and Deposits'!$H:$H,'Deductions and Deposits'!$G:$G,D2870,'Deductions and Deposits'!$F:$F,"&lt;="&amp;B2870)+SUMIFS($F$3:F2870,$D$3:D2870,D2870,$C$3:C2870,"Coin Deposit",$E$3:E2870,"")</f>
        <v>0</v>
      </c>
      <c r="AD2870" s="111">
        <f>SUMIFS('Deductions and Deposits'!$D:$D,'Deductions and Deposits'!$C:$C,D2870)+SUMIFS($F:$F,$D:$D,D2870,$C:$C,"Coin Deduction")</f>
        <v>0</v>
      </c>
      <c r="AE2870" s="111">
        <f>Table5[[#This Row],[Column4]]+Table5[[#This Row],[Column14]]+Table5[[#This Row],[Column19]]+Table5[[#This Row],[Column12]]</f>
        <v>0</v>
      </c>
      <c r="AF2870" s="111">
        <f>Table5[[#This Row],[Column5]]+Table5[[#This Row],[Column13]]+Table5[[#This Row],[Column21]]+Table5[[#This Row],[Column18]]</f>
        <v>0</v>
      </c>
      <c r="AG2870" s="111">
        <f t="shared" si="491"/>
        <v>0</v>
      </c>
      <c r="AH2870" s="111">
        <f t="shared" si="492"/>
        <v>0</v>
      </c>
      <c r="AI2870" s="111">
        <f>Table5[[#This Row],[Column17]]-Table5[[#This Row],[Column20]]</f>
        <v>0</v>
      </c>
      <c r="AJ2870" s="111">
        <f t="shared" si="493"/>
        <v>0</v>
      </c>
      <c r="AK2870" s="111">
        <f t="shared" ref="AK2870:AK2933" si="497">AJ2870*T2870</f>
        <v>0</v>
      </c>
      <c r="AL2870" s="111">
        <f t="shared" si="494"/>
        <v>0</v>
      </c>
      <c r="AM2870" s="111" t="str">
        <f t="shared" si="495"/>
        <v/>
      </c>
      <c r="AN2870" s="111" t="str">
        <f t="shared" ca="1" si="496"/>
        <v/>
      </c>
    </row>
    <row r="2871" spans="1:40" ht="20.25" customHeight="1" x14ac:dyDescent="0.3">
      <c r="A2871" s="107"/>
      <c r="B2871" s="144"/>
      <c r="C2871" s="119"/>
      <c r="D2871" s="120"/>
      <c r="E2871" s="119"/>
      <c r="F2871" s="119"/>
      <c r="G2871" s="120"/>
      <c r="H2871" s="119"/>
      <c r="I2871" s="109"/>
      <c r="L2871" s="108"/>
      <c r="M2871" s="108"/>
      <c r="N2871" s="108"/>
      <c r="O2871" s="108"/>
      <c r="P2871" s="108"/>
      <c r="Q2871" s="108"/>
      <c r="R2871" s="108"/>
      <c r="S2871" s="108"/>
      <c r="T2871" s="100">
        <f t="shared" si="487"/>
        <v>0</v>
      </c>
      <c r="U2871" s="111"/>
      <c r="V2871" s="111"/>
      <c r="W2871" s="111">
        <f>SUMIFS($F$3:F2871,$D$3:D2871,D2871,$C$3:C2871,"Buy")+SUMIFS($F$3:F2871,$D$3:D2871,D2871,$C$3:C2871,"Coin Deposit",$E$3:E2871,"&lt;&gt;")</f>
        <v>0</v>
      </c>
      <c r="X2871" s="111">
        <f t="shared" si="488"/>
        <v>0</v>
      </c>
      <c r="Y2871" s="111">
        <f>IF($D2871=Y$1,SUMIFS($H$3:$H2871,$G$3:$G2871,Y$1,$C$3:$C2871,"Sell"),0)</f>
        <v>0</v>
      </c>
      <c r="Z2871" s="111">
        <f t="shared" si="489"/>
        <v>0</v>
      </c>
      <c r="AA2871" s="111">
        <f>IF($D2871=AA$1,SUMIFS($H$3:$H2871,$G$3:$G2871,AA$1,$C$3:$C2871,"Sell"),0)</f>
        <v>0</v>
      </c>
      <c r="AB2871" s="111">
        <f t="shared" si="490"/>
        <v>0</v>
      </c>
      <c r="AC2871" s="111">
        <f>SUMIFS('Deductions and Deposits'!$H:$H,'Deductions and Deposits'!$G:$G,D2871,'Deductions and Deposits'!$F:$F,"&lt;="&amp;B2871)+SUMIFS($F$3:F2871,$D$3:D2871,D2871,$C$3:C2871,"Coin Deposit",$E$3:E2871,"")</f>
        <v>0</v>
      </c>
      <c r="AD2871" s="111">
        <f>SUMIFS('Deductions and Deposits'!$D:$D,'Deductions and Deposits'!$C:$C,D2871)+SUMIFS($F:$F,$D:$D,D2871,$C:$C,"Coin Deduction")</f>
        <v>0</v>
      </c>
      <c r="AE2871" s="111">
        <f>Table5[[#This Row],[Column4]]+Table5[[#This Row],[Column14]]+Table5[[#This Row],[Column19]]+Table5[[#This Row],[Column12]]</f>
        <v>0</v>
      </c>
      <c r="AF2871" s="111">
        <f>Table5[[#This Row],[Column5]]+Table5[[#This Row],[Column13]]+Table5[[#This Row],[Column21]]+Table5[[#This Row],[Column18]]</f>
        <v>0</v>
      </c>
      <c r="AG2871" s="111">
        <f t="shared" si="491"/>
        <v>0</v>
      </c>
      <c r="AH2871" s="111">
        <f t="shared" si="492"/>
        <v>0</v>
      </c>
      <c r="AI2871" s="111">
        <f>Table5[[#This Row],[Column17]]-Table5[[#This Row],[Column20]]</f>
        <v>0</v>
      </c>
      <c r="AJ2871" s="111">
        <f t="shared" si="493"/>
        <v>0</v>
      </c>
      <c r="AK2871" s="111">
        <f t="shared" si="497"/>
        <v>0</v>
      </c>
      <c r="AL2871" s="111">
        <f t="shared" si="494"/>
        <v>0</v>
      </c>
      <c r="AM2871" s="111" t="str">
        <f t="shared" si="495"/>
        <v/>
      </c>
      <c r="AN2871" s="111" t="str">
        <f t="shared" ca="1" si="496"/>
        <v/>
      </c>
    </row>
    <row r="2872" spans="1:40" ht="20.25" customHeight="1" x14ac:dyDescent="0.3">
      <c r="A2872" s="107"/>
      <c r="B2872" s="144"/>
      <c r="C2872" s="119"/>
      <c r="D2872" s="120"/>
      <c r="E2872" s="119"/>
      <c r="F2872" s="119"/>
      <c r="G2872" s="120"/>
      <c r="H2872" s="119"/>
      <c r="I2872" s="109"/>
      <c r="L2872" s="108"/>
      <c r="M2872" s="108"/>
      <c r="N2872" s="108"/>
      <c r="O2872" s="108"/>
      <c r="P2872" s="108"/>
      <c r="Q2872" s="108"/>
      <c r="R2872" s="108"/>
      <c r="S2872" s="108"/>
      <c r="T2872" s="100">
        <f t="shared" si="487"/>
        <v>0</v>
      </c>
      <c r="U2872" s="111"/>
      <c r="V2872" s="111"/>
      <c r="W2872" s="111">
        <f>SUMIFS($F$3:F2872,$D$3:D2872,D2872,$C$3:C2872,"Buy")+SUMIFS($F$3:F2872,$D$3:D2872,D2872,$C$3:C2872,"Coin Deposit",$E$3:E2872,"&lt;&gt;")</f>
        <v>0</v>
      </c>
      <c r="X2872" s="111">
        <f t="shared" si="488"/>
        <v>0</v>
      </c>
      <c r="Y2872" s="111">
        <f>IF($D2872=Y$1,SUMIFS($H$3:$H2872,$G$3:$G2872,Y$1,$C$3:$C2872,"Sell"),0)</f>
        <v>0</v>
      </c>
      <c r="Z2872" s="111">
        <f t="shared" si="489"/>
        <v>0</v>
      </c>
      <c r="AA2872" s="111">
        <f>IF($D2872=AA$1,SUMIFS($H$3:$H2872,$G$3:$G2872,AA$1,$C$3:$C2872,"Sell"),0)</f>
        <v>0</v>
      </c>
      <c r="AB2872" s="111">
        <f t="shared" si="490"/>
        <v>0</v>
      </c>
      <c r="AC2872" s="111">
        <f>SUMIFS('Deductions and Deposits'!$H:$H,'Deductions and Deposits'!$G:$G,D2872,'Deductions and Deposits'!$F:$F,"&lt;="&amp;B2872)+SUMIFS($F$3:F2872,$D$3:D2872,D2872,$C$3:C2872,"Coin Deposit",$E$3:E2872,"")</f>
        <v>0</v>
      </c>
      <c r="AD2872" s="111">
        <f>SUMIFS('Deductions and Deposits'!$D:$D,'Deductions and Deposits'!$C:$C,D2872)+SUMIFS($F:$F,$D:$D,D2872,$C:$C,"Coin Deduction")</f>
        <v>0</v>
      </c>
      <c r="AE2872" s="111">
        <f>Table5[[#This Row],[Column4]]+Table5[[#This Row],[Column14]]+Table5[[#This Row],[Column19]]+Table5[[#This Row],[Column12]]</f>
        <v>0</v>
      </c>
      <c r="AF2872" s="111">
        <f>Table5[[#This Row],[Column5]]+Table5[[#This Row],[Column13]]+Table5[[#This Row],[Column21]]+Table5[[#This Row],[Column18]]</f>
        <v>0</v>
      </c>
      <c r="AG2872" s="111">
        <f t="shared" si="491"/>
        <v>0</v>
      </c>
      <c r="AH2872" s="111">
        <f t="shared" si="492"/>
        <v>0</v>
      </c>
      <c r="AI2872" s="111">
        <f>Table5[[#This Row],[Column17]]-Table5[[#This Row],[Column20]]</f>
        <v>0</v>
      </c>
      <c r="AJ2872" s="111">
        <f t="shared" si="493"/>
        <v>0</v>
      </c>
      <c r="AK2872" s="111">
        <f t="shared" si="497"/>
        <v>0</v>
      </c>
      <c r="AL2872" s="111">
        <f t="shared" si="494"/>
        <v>0</v>
      </c>
      <c r="AM2872" s="111" t="str">
        <f t="shared" si="495"/>
        <v/>
      </c>
      <c r="AN2872" s="111" t="str">
        <f t="shared" ca="1" si="496"/>
        <v/>
      </c>
    </row>
    <row r="2873" spans="1:40" ht="20.25" customHeight="1" x14ac:dyDescent="0.3">
      <c r="A2873" s="107"/>
      <c r="B2873" s="144"/>
      <c r="C2873" s="119"/>
      <c r="D2873" s="120"/>
      <c r="E2873" s="119"/>
      <c r="F2873" s="119"/>
      <c r="G2873" s="120"/>
      <c r="H2873" s="119"/>
      <c r="I2873" s="109"/>
      <c r="L2873" s="108"/>
      <c r="M2873" s="108"/>
      <c r="N2873" s="108"/>
      <c r="O2873" s="108"/>
      <c r="P2873" s="108"/>
      <c r="Q2873" s="108"/>
      <c r="R2873" s="108"/>
      <c r="S2873" s="108"/>
      <c r="T2873" s="100">
        <f t="shared" si="487"/>
        <v>0</v>
      </c>
      <c r="U2873" s="111"/>
      <c r="V2873" s="111"/>
      <c r="W2873" s="111">
        <f>SUMIFS($F$3:F2873,$D$3:D2873,D2873,$C$3:C2873,"Buy")+SUMIFS($F$3:F2873,$D$3:D2873,D2873,$C$3:C2873,"Coin Deposit",$E$3:E2873,"&lt;&gt;")</f>
        <v>0</v>
      </c>
      <c r="X2873" s="111">
        <f t="shared" si="488"/>
        <v>0</v>
      </c>
      <c r="Y2873" s="111">
        <f>IF($D2873=Y$1,SUMIFS($H$3:$H2873,$G$3:$G2873,Y$1,$C$3:$C2873,"Sell"),0)</f>
        <v>0</v>
      </c>
      <c r="Z2873" s="111">
        <f t="shared" si="489"/>
        <v>0</v>
      </c>
      <c r="AA2873" s="111">
        <f>IF($D2873=AA$1,SUMIFS($H$3:$H2873,$G$3:$G2873,AA$1,$C$3:$C2873,"Sell"),0)</f>
        <v>0</v>
      </c>
      <c r="AB2873" s="111">
        <f t="shared" si="490"/>
        <v>0</v>
      </c>
      <c r="AC2873" s="111">
        <f>SUMIFS('Deductions and Deposits'!$H:$H,'Deductions and Deposits'!$G:$G,D2873,'Deductions and Deposits'!$F:$F,"&lt;="&amp;B2873)+SUMIFS($F$3:F2873,$D$3:D2873,D2873,$C$3:C2873,"Coin Deposit",$E$3:E2873,"")</f>
        <v>0</v>
      </c>
      <c r="AD2873" s="111">
        <f>SUMIFS('Deductions and Deposits'!$D:$D,'Deductions and Deposits'!$C:$C,D2873)+SUMIFS($F:$F,$D:$D,D2873,$C:$C,"Coin Deduction")</f>
        <v>0</v>
      </c>
      <c r="AE2873" s="111">
        <f>Table5[[#This Row],[Column4]]+Table5[[#This Row],[Column14]]+Table5[[#This Row],[Column19]]+Table5[[#This Row],[Column12]]</f>
        <v>0</v>
      </c>
      <c r="AF2873" s="111">
        <f>Table5[[#This Row],[Column5]]+Table5[[#This Row],[Column13]]+Table5[[#This Row],[Column21]]+Table5[[#This Row],[Column18]]</f>
        <v>0</v>
      </c>
      <c r="AG2873" s="111">
        <f t="shared" si="491"/>
        <v>0</v>
      </c>
      <c r="AH2873" s="111">
        <f t="shared" si="492"/>
        <v>0</v>
      </c>
      <c r="AI2873" s="111">
        <f>Table5[[#This Row],[Column17]]-Table5[[#This Row],[Column20]]</f>
        <v>0</v>
      </c>
      <c r="AJ2873" s="111">
        <f t="shared" si="493"/>
        <v>0</v>
      </c>
      <c r="AK2873" s="111">
        <f t="shared" si="497"/>
        <v>0</v>
      </c>
      <c r="AL2873" s="111">
        <f t="shared" si="494"/>
        <v>0</v>
      </c>
      <c r="AM2873" s="111" t="str">
        <f t="shared" si="495"/>
        <v/>
      </c>
      <c r="AN2873" s="111" t="str">
        <f t="shared" ca="1" si="496"/>
        <v/>
      </c>
    </row>
    <row r="2874" spans="1:40" ht="20.25" customHeight="1" x14ac:dyDescent="0.3">
      <c r="A2874" s="107"/>
      <c r="B2874" s="144"/>
      <c r="C2874" s="119"/>
      <c r="D2874" s="120"/>
      <c r="E2874" s="119"/>
      <c r="F2874" s="119"/>
      <c r="G2874" s="120"/>
      <c r="H2874" s="119"/>
      <c r="I2874" s="109"/>
      <c r="L2874" s="108"/>
      <c r="M2874" s="108"/>
      <c r="N2874" s="108"/>
      <c r="O2874" s="108"/>
      <c r="P2874" s="108"/>
      <c r="Q2874" s="108"/>
      <c r="R2874" s="108"/>
      <c r="S2874" s="108"/>
      <c r="T2874" s="100">
        <f t="shared" si="487"/>
        <v>0</v>
      </c>
      <c r="U2874" s="111"/>
      <c r="V2874" s="111"/>
      <c r="W2874" s="111">
        <f>SUMIFS($F$3:F2874,$D$3:D2874,D2874,$C$3:C2874,"Buy")+SUMIFS($F$3:F2874,$D$3:D2874,D2874,$C$3:C2874,"Coin Deposit",$E$3:E2874,"&lt;&gt;")</f>
        <v>0</v>
      </c>
      <c r="X2874" s="111">
        <f t="shared" si="488"/>
        <v>0</v>
      </c>
      <c r="Y2874" s="111">
        <f>IF($D2874=Y$1,SUMIFS($H$3:$H2874,$G$3:$G2874,Y$1,$C$3:$C2874,"Sell"),0)</f>
        <v>0</v>
      </c>
      <c r="Z2874" s="111">
        <f t="shared" si="489"/>
        <v>0</v>
      </c>
      <c r="AA2874" s="111">
        <f>IF($D2874=AA$1,SUMIFS($H$3:$H2874,$G$3:$G2874,AA$1,$C$3:$C2874,"Sell"),0)</f>
        <v>0</v>
      </c>
      <c r="AB2874" s="111">
        <f t="shared" si="490"/>
        <v>0</v>
      </c>
      <c r="AC2874" s="111">
        <f>SUMIFS('Deductions and Deposits'!$H:$H,'Deductions and Deposits'!$G:$G,D2874,'Deductions and Deposits'!$F:$F,"&lt;="&amp;B2874)+SUMIFS($F$3:F2874,$D$3:D2874,D2874,$C$3:C2874,"Coin Deposit",$E$3:E2874,"")</f>
        <v>0</v>
      </c>
      <c r="AD2874" s="111">
        <f>SUMIFS('Deductions and Deposits'!$D:$D,'Deductions and Deposits'!$C:$C,D2874)+SUMIFS($F:$F,$D:$D,D2874,$C:$C,"Coin Deduction")</f>
        <v>0</v>
      </c>
      <c r="AE2874" s="111">
        <f>Table5[[#This Row],[Column4]]+Table5[[#This Row],[Column14]]+Table5[[#This Row],[Column19]]+Table5[[#This Row],[Column12]]</f>
        <v>0</v>
      </c>
      <c r="AF2874" s="111">
        <f>Table5[[#This Row],[Column5]]+Table5[[#This Row],[Column13]]+Table5[[#This Row],[Column21]]+Table5[[#This Row],[Column18]]</f>
        <v>0</v>
      </c>
      <c r="AG2874" s="111">
        <f t="shared" si="491"/>
        <v>0</v>
      </c>
      <c r="AH2874" s="111">
        <f t="shared" si="492"/>
        <v>0</v>
      </c>
      <c r="AI2874" s="111">
        <f>Table5[[#This Row],[Column17]]-Table5[[#This Row],[Column20]]</f>
        <v>0</v>
      </c>
      <c r="AJ2874" s="111">
        <f t="shared" si="493"/>
        <v>0</v>
      </c>
      <c r="AK2874" s="111">
        <f t="shared" si="497"/>
        <v>0</v>
      </c>
      <c r="AL2874" s="111">
        <f t="shared" si="494"/>
        <v>0</v>
      </c>
      <c r="AM2874" s="111" t="str">
        <f t="shared" si="495"/>
        <v/>
      </c>
      <c r="AN2874" s="111" t="str">
        <f t="shared" ca="1" si="496"/>
        <v/>
      </c>
    </row>
    <row r="2875" spans="1:40" ht="20.25" customHeight="1" x14ac:dyDescent="0.3">
      <c r="A2875" s="107"/>
      <c r="B2875" s="144"/>
      <c r="C2875" s="119"/>
      <c r="D2875" s="120"/>
      <c r="E2875" s="119"/>
      <c r="F2875" s="119"/>
      <c r="G2875" s="120"/>
      <c r="H2875" s="119"/>
      <c r="I2875" s="109"/>
      <c r="L2875" s="108"/>
      <c r="M2875" s="108"/>
      <c r="N2875" s="108"/>
      <c r="O2875" s="108"/>
      <c r="P2875" s="108"/>
      <c r="Q2875" s="108"/>
      <c r="R2875" s="108"/>
      <c r="S2875" s="108"/>
      <c r="T2875" s="100">
        <f t="shared" si="487"/>
        <v>0</v>
      </c>
      <c r="U2875" s="111"/>
      <c r="V2875" s="111"/>
      <c r="W2875" s="111">
        <f>SUMIFS($F$3:F2875,$D$3:D2875,D2875,$C$3:C2875,"Buy")+SUMIFS($F$3:F2875,$D$3:D2875,D2875,$C$3:C2875,"Coin Deposit",$E$3:E2875,"&lt;&gt;")</f>
        <v>0</v>
      </c>
      <c r="X2875" s="111">
        <f t="shared" si="488"/>
        <v>0</v>
      </c>
      <c r="Y2875" s="111">
        <f>IF($D2875=Y$1,SUMIFS($H$3:$H2875,$G$3:$G2875,Y$1,$C$3:$C2875,"Sell"),0)</f>
        <v>0</v>
      </c>
      <c r="Z2875" s="111">
        <f t="shared" si="489"/>
        <v>0</v>
      </c>
      <c r="AA2875" s="111">
        <f>IF($D2875=AA$1,SUMIFS($H$3:$H2875,$G$3:$G2875,AA$1,$C$3:$C2875,"Sell"),0)</f>
        <v>0</v>
      </c>
      <c r="AB2875" s="111">
        <f t="shared" si="490"/>
        <v>0</v>
      </c>
      <c r="AC2875" s="111">
        <f>SUMIFS('Deductions and Deposits'!$H:$H,'Deductions and Deposits'!$G:$G,D2875,'Deductions and Deposits'!$F:$F,"&lt;="&amp;B2875)+SUMIFS($F$3:F2875,$D$3:D2875,D2875,$C$3:C2875,"Coin Deposit",$E$3:E2875,"")</f>
        <v>0</v>
      </c>
      <c r="AD2875" s="111">
        <f>SUMIFS('Deductions and Deposits'!$D:$D,'Deductions and Deposits'!$C:$C,D2875)+SUMIFS($F:$F,$D:$D,D2875,$C:$C,"Coin Deduction")</f>
        <v>0</v>
      </c>
      <c r="AE2875" s="111">
        <f>Table5[[#This Row],[Column4]]+Table5[[#This Row],[Column14]]+Table5[[#This Row],[Column19]]+Table5[[#This Row],[Column12]]</f>
        <v>0</v>
      </c>
      <c r="AF2875" s="111">
        <f>Table5[[#This Row],[Column5]]+Table5[[#This Row],[Column13]]+Table5[[#This Row],[Column21]]+Table5[[#This Row],[Column18]]</f>
        <v>0</v>
      </c>
      <c r="AG2875" s="111">
        <f t="shared" si="491"/>
        <v>0</v>
      </c>
      <c r="AH2875" s="111">
        <f t="shared" si="492"/>
        <v>0</v>
      </c>
      <c r="AI2875" s="111">
        <f>Table5[[#This Row],[Column17]]-Table5[[#This Row],[Column20]]</f>
        <v>0</v>
      </c>
      <c r="AJ2875" s="111">
        <f t="shared" si="493"/>
        <v>0</v>
      </c>
      <c r="AK2875" s="111">
        <f t="shared" si="497"/>
        <v>0</v>
      </c>
      <c r="AL2875" s="111">
        <f t="shared" si="494"/>
        <v>0</v>
      </c>
      <c r="AM2875" s="111" t="str">
        <f t="shared" si="495"/>
        <v/>
      </c>
      <c r="AN2875" s="111" t="str">
        <f t="shared" ca="1" si="496"/>
        <v/>
      </c>
    </row>
    <row r="2876" spans="1:40" ht="20.25" customHeight="1" x14ac:dyDescent="0.3">
      <c r="A2876" s="107"/>
      <c r="B2876" s="144"/>
      <c r="C2876" s="119"/>
      <c r="D2876" s="120"/>
      <c r="E2876" s="119"/>
      <c r="F2876" s="119"/>
      <c r="G2876" s="120"/>
      <c r="H2876" s="119"/>
      <c r="I2876" s="109"/>
      <c r="L2876" s="108"/>
      <c r="M2876" s="108"/>
      <c r="N2876" s="108"/>
      <c r="O2876" s="108"/>
      <c r="P2876" s="108"/>
      <c r="Q2876" s="108"/>
      <c r="R2876" s="108"/>
      <c r="S2876" s="108"/>
      <c r="T2876" s="100">
        <f t="shared" si="487"/>
        <v>0</v>
      </c>
      <c r="U2876" s="111"/>
      <c r="V2876" s="111"/>
      <c r="W2876" s="111">
        <f>SUMIFS($F$3:F2876,$D$3:D2876,D2876,$C$3:C2876,"Buy")+SUMIFS($F$3:F2876,$D$3:D2876,D2876,$C$3:C2876,"Coin Deposit",$E$3:E2876,"&lt;&gt;")</f>
        <v>0</v>
      </c>
      <c r="X2876" s="111">
        <f t="shared" si="488"/>
        <v>0</v>
      </c>
      <c r="Y2876" s="111">
        <f>IF($D2876=Y$1,SUMIFS($H$3:$H2876,$G$3:$G2876,Y$1,$C$3:$C2876,"Sell"),0)</f>
        <v>0</v>
      </c>
      <c r="Z2876" s="111">
        <f t="shared" si="489"/>
        <v>0</v>
      </c>
      <c r="AA2876" s="111">
        <f>IF($D2876=AA$1,SUMIFS($H$3:$H2876,$G$3:$G2876,AA$1,$C$3:$C2876,"Sell"),0)</f>
        <v>0</v>
      </c>
      <c r="AB2876" s="111">
        <f t="shared" si="490"/>
        <v>0</v>
      </c>
      <c r="AC2876" s="111">
        <f>SUMIFS('Deductions and Deposits'!$H:$H,'Deductions and Deposits'!$G:$G,D2876,'Deductions and Deposits'!$F:$F,"&lt;="&amp;B2876)+SUMIFS($F$3:F2876,$D$3:D2876,D2876,$C$3:C2876,"Coin Deposit",$E$3:E2876,"")</f>
        <v>0</v>
      </c>
      <c r="AD2876" s="111">
        <f>SUMIFS('Deductions and Deposits'!$D:$D,'Deductions and Deposits'!$C:$C,D2876)+SUMIFS($F:$F,$D:$D,D2876,$C:$C,"Coin Deduction")</f>
        <v>0</v>
      </c>
      <c r="AE2876" s="111">
        <f>Table5[[#This Row],[Column4]]+Table5[[#This Row],[Column14]]+Table5[[#This Row],[Column19]]+Table5[[#This Row],[Column12]]</f>
        <v>0</v>
      </c>
      <c r="AF2876" s="111">
        <f>Table5[[#This Row],[Column5]]+Table5[[#This Row],[Column13]]+Table5[[#This Row],[Column21]]+Table5[[#This Row],[Column18]]</f>
        <v>0</v>
      </c>
      <c r="AG2876" s="111">
        <f t="shared" si="491"/>
        <v>0</v>
      </c>
      <c r="AH2876" s="111">
        <f t="shared" si="492"/>
        <v>0</v>
      </c>
      <c r="AI2876" s="111">
        <f>Table5[[#This Row],[Column17]]-Table5[[#This Row],[Column20]]</f>
        <v>0</v>
      </c>
      <c r="AJ2876" s="111">
        <f t="shared" si="493"/>
        <v>0</v>
      </c>
      <c r="AK2876" s="111">
        <f t="shared" si="497"/>
        <v>0</v>
      </c>
      <c r="AL2876" s="111">
        <f t="shared" si="494"/>
        <v>0</v>
      </c>
      <c r="AM2876" s="111" t="str">
        <f t="shared" si="495"/>
        <v/>
      </c>
      <c r="AN2876" s="111" t="str">
        <f t="shared" ca="1" si="496"/>
        <v/>
      </c>
    </row>
    <row r="2877" spans="1:40" ht="20.25" customHeight="1" x14ac:dyDescent="0.3">
      <c r="A2877" s="107"/>
      <c r="B2877" s="144"/>
      <c r="C2877" s="119"/>
      <c r="D2877" s="120"/>
      <c r="E2877" s="119"/>
      <c r="F2877" s="119"/>
      <c r="G2877" s="120"/>
      <c r="H2877" s="119"/>
      <c r="I2877" s="109"/>
      <c r="L2877" s="108"/>
      <c r="M2877" s="108"/>
      <c r="N2877" s="108"/>
      <c r="O2877" s="108"/>
      <c r="P2877" s="108"/>
      <c r="Q2877" s="108"/>
      <c r="R2877" s="108"/>
      <c r="S2877" s="108"/>
      <c r="T2877" s="100">
        <f t="shared" si="487"/>
        <v>0</v>
      </c>
      <c r="U2877" s="111"/>
      <c r="V2877" s="111"/>
      <c r="W2877" s="111">
        <f>SUMIFS($F$3:F2877,$D$3:D2877,D2877,$C$3:C2877,"Buy")+SUMIFS($F$3:F2877,$D$3:D2877,D2877,$C$3:C2877,"Coin Deposit",$E$3:E2877,"&lt;&gt;")</f>
        <v>0</v>
      </c>
      <c r="X2877" s="111">
        <f t="shared" si="488"/>
        <v>0</v>
      </c>
      <c r="Y2877" s="111">
        <f>IF($D2877=Y$1,SUMIFS($H$3:$H2877,$G$3:$G2877,Y$1,$C$3:$C2877,"Sell"),0)</f>
        <v>0</v>
      </c>
      <c r="Z2877" s="111">
        <f t="shared" si="489"/>
        <v>0</v>
      </c>
      <c r="AA2877" s="111">
        <f>IF($D2877=AA$1,SUMIFS($H$3:$H2877,$G$3:$G2877,AA$1,$C$3:$C2877,"Sell"),0)</f>
        <v>0</v>
      </c>
      <c r="AB2877" s="111">
        <f t="shared" si="490"/>
        <v>0</v>
      </c>
      <c r="AC2877" s="111">
        <f>SUMIFS('Deductions and Deposits'!$H:$H,'Deductions and Deposits'!$G:$G,D2877,'Deductions and Deposits'!$F:$F,"&lt;="&amp;B2877)+SUMIFS($F$3:F2877,$D$3:D2877,D2877,$C$3:C2877,"Coin Deposit",$E$3:E2877,"")</f>
        <v>0</v>
      </c>
      <c r="AD2877" s="111">
        <f>SUMIFS('Deductions and Deposits'!$D:$D,'Deductions and Deposits'!$C:$C,D2877)+SUMIFS($F:$F,$D:$D,D2877,$C:$C,"Coin Deduction")</f>
        <v>0</v>
      </c>
      <c r="AE2877" s="111">
        <f>Table5[[#This Row],[Column4]]+Table5[[#This Row],[Column14]]+Table5[[#This Row],[Column19]]+Table5[[#This Row],[Column12]]</f>
        <v>0</v>
      </c>
      <c r="AF2877" s="111">
        <f>Table5[[#This Row],[Column5]]+Table5[[#This Row],[Column13]]+Table5[[#This Row],[Column21]]+Table5[[#This Row],[Column18]]</f>
        <v>0</v>
      </c>
      <c r="AG2877" s="111">
        <f t="shared" si="491"/>
        <v>0</v>
      </c>
      <c r="AH2877" s="111">
        <f t="shared" si="492"/>
        <v>0</v>
      </c>
      <c r="AI2877" s="111">
        <f>Table5[[#This Row],[Column17]]-Table5[[#This Row],[Column20]]</f>
        <v>0</v>
      </c>
      <c r="AJ2877" s="111">
        <f t="shared" si="493"/>
        <v>0</v>
      </c>
      <c r="AK2877" s="111">
        <f t="shared" si="497"/>
        <v>0</v>
      </c>
      <c r="AL2877" s="111">
        <f t="shared" si="494"/>
        <v>0</v>
      </c>
      <c r="AM2877" s="111" t="str">
        <f t="shared" si="495"/>
        <v/>
      </c>
      <c r="AN2877" s="111" t="str">
        <f t="shared" ca="1" si="496"/>
        <v/>
      </c>
    </row>
    <row r="2878" spans="1:40" ht="20.25" customHeight="1" x14ac:dyDescent="0.3">
      <c r="A2878" s="107"/>
      <c r="B2878" s="144"/>
      <c r="C2878" s="119"/>
      <c r="D2878" s="120"/>
      <c r="E2878" s="119"/>
      <c r="F2878" s="119"/>
      <c r="G2878" s="120"/>
      <c r="H2878" s="119"/>
      <c r="I2878" s="109"/>
      <c r="L2878" s="108"/>
      <c r="M2878" s="108"/>
      <c r="N2878" s="108"/>
      <c r="O2878" s="108"/>
      <c r="P2878" s="108"/>
      <c r="Q2878" s="108"/>
      <c r="R2878" s="108"/>
      <c r="S2878" s="108"/>
      <c r="T2878" s="100">
        <f t="shared" si="487"/>
        <v>0</v>
      </c>
      <c r="U2878" s="111"/>
      <c r="V2878" s="111"/>
      <c r="W2878" s="111">
        <f>SUMIFS($F$3:F2878,$D$3:D2878,D2878,$C$3:C2878,"Buy")+SUMIFS($F$3:F2878,$D$3:D2878,D2878,$C$3:C2878,"Coin Deposit",$E$3:E2878,"&lt;&gt;")</f>
        <v>0</v>
      </c>
      <c r="X2878" s="111">
        <f t="shared" si="488"/>
        <v>0</v>
      </c>
      <c r="Y2878" s="111">
        <f>IF($D2878=Y$1,SUMIFS($H$3:$H2878,$G$3:$G2878,Y$1,$C$3:$C2878,"Sell"),0)</f>
        <v>0</v>
      </c>
      <c r="Z2878" s="111">
        <f t="shared" si="489"/>
        <v>0</v>
      </c>
      <c r="AA2878" s="111">
        <f>IF($D2878=AA$1,SUMIFS($H$3:$H2878,$G$3:$G2878,AA$1,$C$3:$C2878,"Sell"),0)</f>
        <v>0</v>
      </c>
      <c r="AB2878" s="111">
        <f t="shared" si="490"/>
        <v>0</v>
      </c>
      <c r="AC2878" s="111">
        <f>SUMIFS('Deductions and Deposits'!$H:$H,'Deductions and Deposits'!$G:$G,D2878,'Deductions and Deposits'!$F:$F,"&lt;="&amp;B2878)+SUMIFS($F$3:F2878,$D$3:D2878,D2878,$C$3:C2878,"Coin Deposit",$E$3:E2878,"")</f>
        <v>0</v>
      </c>
      <c r="AD2878" s="111">
        <f>SUMIFS('Deductions and Deposits'!$D:$D,'Deductions and Deposits'!$C:$C,D2878)+SUMIFS($F:$F,$D:$D,D2878,$C:$C,"Coin Deduction")</f>
        <v>0</v>
      </c>
      <c r="AE2878" s="111">
        <f>Table5[[#This Row],[Column4]]+Table5[[#This Row],[Column14]]+Table5[[#This Row],[Column19]]+Table5[[#This Row],[Column12]]</f>
        <v>0</v>
      </c>
      <c r="AF2878" s="111">
        <f>Table5[[#This Row],[Column5]]+Table5[[#This Row],[Column13]]+Table5[[#This Row],[Column21]]+Table5[[#This Row],[Column18]]</f>
        <v>0</v>
      </c>
      <c r="AG2878" s="111">
        <f t="shared" si="491"/>
        <v>0</v>
      </c>
      <c r="AH2878" s="111">
        <f t="shared" si="492"/>
        <v>0</v>
      </c>
      <c r="AI2878" s="111">
        <f>Table5[[#This Row],[Column17]]-Table5[[#This Row],[Column20]]</f>
        <v>0</v>
      </c>
      <c r="AJ2878" s="111">
        <f t="shared" si="493"/>
        <v>0</v>
      </c>
      <c r="AK2878" s="111">
        <f t="shared" si="497"/>
        <v>0</v>
      </c>
      <c r="AL2878" s="111">
        <f t="shared" si="494"/>
        <v>0</v>
      </c>
      <c r="AM2878" s="111" t="str">
        <f t="shared" si="495"/>
        <v/>
      </c>
      <c r="AN2878" s="111" t="str">
        <f t="shared" ca="1" si="496"/>
        <v/>
      </c>
    </row>
    <row r="2879" spans="1:40" ht="20.25" customHeight="1" x14ac:dyDescent="0.3">
      <c r="A2879" s="107"/>
      <c r="B2879" s="144"/>
      <c r="C2879" s="119"/>
      <c r="D2879" s="120"/>
      <c r="E2879" s="119"/>
      <c r="F2879" s="119"/>
      <c r="G2879" s="120"/>
      <c r="H2879" s="119"/>
      <c r="I2879" s="109"/>
      <c r="L2879" s="108"/>
      <c r="M2879" s="108"/>
      <c r="N2879" s="108"/>
      <c r="O2879" s="108"/>
      <c r="P2879" s="108"/>
      <c r="Q2879" s="108"/>
      <c r="R2879" s="108"/>
      <c r="S2879" s="108"/>
      <c r="T2879" s="100">
        <f t="shared" si="487"/>
        <v>0</v>
      </c>
      <c r="U2879" s="111"/>
      <c r="V2879" s="111"/>
      <c r="W2879" s="111">
        <f>SUMIFS($F$3:F2879,$D$3:D2879,D2879,$C$3:C2879,"Buy")+SUMIFS($F$3:F2879,$D$3:D2879,D2879,$C$3:C2879,"Coin Deposit",$E$3:E2879,"&lt;&gt;")</f>
        <v>0</v>
      </c>
      <c r="X2879" s="111">
        <f t="shared" si="488"/>
        <v>0</v>
      </c>
      <c r="Y2879" s="111">
        <f>IF($D2879=Y$1,SUMIFS($H$3:$H2879,$G$3:$G2879,Y$1,$C$3:$C2879,"Sell"),0)</f>
        <v>0</v>
      </c>
      <c r="Z2879" s="111">
        <f t="shared" si="489"/>
        <v>0</v>
      </c>
      <c r="AA2879" s="111">
        <f>IF($D2879=AA$1,SUMIFS($H$3:$H2879,$G$3:$G2879,AA$1,$C$3:$C2879,"Sell"),0)</f>
        <v>0</v>
      </c>
      <c r="AB2879" s="111">
        <f t="shared" si="490"/>
        <v>0</v>
      </c>
      <c r="AC2879" s="111">
        <f>SUMIFS('Deductions and Deposits'!$H:$H,'Deductions and Deposits'!$G:$G,D2879,'Deductions and Deposits'!$F:$F,"&lt;="&amp;B2879)+SUMIFS($F$3:F2879,$D$3:D2879,D2879,$C$3:C2879,"Coin Deposit",$E$3:E2879,"")</f>
        <v>0</v>
      </c>
      <c r="AD2879" s="111">
        <f>SUMIFS('Deductions and Deposits'!$D:$D,'Deductions and Deposits'!$C:$C,D2879)+SUMIFS($F:$F,$D:$D,D2879,$C:$C,"Coin Deduction")</f>
        <v>0</v>
      </c>
      <c r="AE2879" s="111">
        <f>Table5[[#This Row],[Column4]]+Table5[[#This Row],[Column14]]+Table5[[#This Row],[Column19]]+Table5[[#This Row],[Column12]]</f>
        <v>0</v>
      </c>
      <c r="AF2879" s="111">
        <f>Table5[[#This Row],[Column5]]+Table5[[#This Row],[Column13]]+Table5[[#This Row],[Column21]]+Table5[[#This Row],[Column18]]</f>
        <v>0</v>
      </c>
      <c r="AG2879" s="111">
        <f t="shared" si="491"/>
        <v>0</v>
      </c>
      <c r="AH2879" s="111">
        <f t="shared" si="492"/>
        <v>0</v>
      </c>
      <c r="AI2879" s="111">
        <f>Table5[[#This Row],[Column17]]-Table5[[#This Row],[Column20]]</f>
        <v>0</v>
      </c>
      <c r="AJ2879" s="111">
        <f t="shared" si="493"/>
        <v>0</v>
      </c>
      <c r="AK2879" s="111">
        <f t="shared" si="497"/>
        <v>0</v>
      </c>
      <c r="AL2879" s="111">
        <f t="shared" si="494"/>
        <v>0</v>
      </c>
      <c r="AM2879" s="111" t="str">
        <f t="shared" si="495"/>
        <v/>
      </c>
      <c r="AN2879" s="111" t="str">
        <f t="shared" ca="1" si="496"/>
        <v/>
      </c>
    </row>
    <row r="2880" spans="1:40" ht="20.25" customHeight="1" x14ac:dyDescent="0.3">
      <c r="A2880" s="107"/>
      <c r="B2880" s="144"/>
      <c r="C2880" s="119"/>
      <c r="D2880" s="120"/>
      <c r="E2880" s="119"/>
      <c r="F2880" s="119"/>
      <c r="G2880" s="120"/>
      <c r="H2880" s="119"/>
      <c r="I2880" s="109"/>
      <c r="L2880" s="108"/>
      <c r="M2880" s="108"/>
      <c r="N2880" s="108"/>
      <c r="O2880" s="108"/>
      <c r="P2880" s="108"/>
      <c r="Q2880" s="108"/>
      <c r="R2880" s="108"/>
      <c r="S2880" s="108"/>
      <c r="T2880" s="100">
        <f t="shared" si="487"/>
        <v>0</v>
      </c>
      <c r="U2880" s="111"/>
      <c r="V2880" s="111"/>
      <c r="W2880" s="111">
        <f>SUMIFS($F$3:F2880,$D$3:D2880,D2880,$C$3:C2880,"Buy")+SUMIFS($F$3:F2880,$D$3:D2880,D2880,$C$3:C2880,"Coin Deposit",$E$3:E2880,"&lt;&gt;")</f>
        <v>0</v>
      </c>
      <c r="X2880" s="111">
        <f t="shared" si="488"/>
        <v>0</v>
      </c>
      <c r="Y2880" s="111">
        <f>IF($D2880=Y$1,SUMIFS($H$3:$H2880,$G$3:$G2880,Y$1,$C$3:$C2880,"Sell"),0)</f>
        <v>0</v>
      </c>
      <c r="Z2880" s="111">
        <f t="shared" si="489"/>
        <v>0</v>
      </c>
      <c r="AA2880" s="111">
        <f>IF($D2880=AA$1,SUMIFS($H$3:$H2880,$G$3:$G2880,AA$1,$C$3:$C2880,"Sell"),0)</f>
        <v>0</v>
      </c>
      <c r="AB2880" s="111">
        <f t="shared" si="490"/>
        <v>0</v>
      </c>
      <c r="AC2880" s="111">
        <f>SUMIFS('Deductions and Deposits'!$H:$H,'Deductions and Deposits'!$G:$G,D2880,'Deductions and Deposits'!$F:$F,"&lt;="&amp;B2880)+SUMIFS($F$3:F2880,$D$3:D2880,D2880,$C$3:C2880,"Coin Deposit",$E$3:E2880,"")</f>
        <v>0</v>
      </c>
      <c r="AD2880" s="111">
        <f>SUMIFS('Deductions and Deposits'!$D:$D,'Deductions and Deposits'!$C:$C,D2880)+SUMIFS($F:$F,$D:$D,D2880,$C:$C,"Coin Deduction")</f>
        <v>0</v>
      </c>
      <c r="AE2880" s="111">
        <f>Table5[[#This Row],[Column4]]+Table5[[#This Row],[Column14]]+Table5[[#This Row],[Column19]]+Table5[[#This Row],[Column12]]</f>
        <v>0</v>
      </c>
      <c r="AF2880" s="111">
        <f>Table5[[#This Row],[Column5]]+Table5[[#This Row],[Column13]]+Table5[[#This Row],[Column21]]+Table5[[#This Row],[Column18]]</f>
        <v>0</v>
      </c>
      <c r="AG2880" s="111">
        <f t="shared" si="491"/>
        <v>0</v>
      </c>
      <c r="AH2880" s="111">
        <f t="shared" si="492"/>
        <v>0</v>
      </c>
      <c r="AI2880" s="111">
        <f>Table5[[#This Row],[Column17]]-Table5[[#This Row],[Column20]]</f>
        <v>0</v>
      </c>
      <c r="AJ2880" s="111">
        <f t="shared" si="493"/>
        <v>0</v>
      </c>
      <c r="AK2880" s="111">
        <f t="shared" si="497"/>
        <v>0</v>
      </c>
      <c r="AL2880" s="111">
        <f t="shared" si="494"/>
        <v>0</v>
      </c>
      <c r="AM2880" s="111" t="str">
        <f t="shared" si="495"/>
        <v/>
      </c>
      <c r="AN2880" s="111" t="str">
        <f t="shared" ca="1" si="496"/>
        <v/>
      </c>
    </row>
    <row r="2881" spans="1:40" ht="20.25" customHeight="1" x14ac:dyDescent="0.3">
      <c r="A2881" s="107"/>
      <c r="B2881" s="144"/>
      <c r="C2881" s="119"/>
      <c r="D2881" s="120"/>
      <c r="E2881" s="119"/>
      <c r="F2881" s="119"/>
      <c r="G2881" s="120"/>
      <c r="H2881" s="119"/>
      <c r="I2881" s="109"/>
      <c r="L2881" s="108"/>
      <c r="M2881" s="108"/>
      <c r="N2881" s="108"/>
      <c r="O2881" s="108"/>
      <c r="P2881" s="108"/>
      <c r="Q2881" s="108"/>
      <c r="R2881" s="108"/>
      <c r="S2881" s="108"/>
      <c r="T2881" s="100">
        <f t="shared" si="487"/>
        <v>0</v>
      </c>
      <c r="U2881" s="111"/>
      <c r="V2881" s="111"/>
      <c r="W2881" s="111">
        <f>SUMIFS($F$3:F2881,$D$3:D2881,D2881,$C$3:C2881,"Buy")+SUMIFS($F$3:F2881,$D$3:D2881,D2881,$C$3:C2881,"Coin Deposit",$E$3:E2881,"&lt;&gt;")</f>
        <v>0</v>
      </c>
      <c r="X2881" s="111">
        <f t="shared" si="488"/>
        <v>0</v>
      </c>
      <c r="Y2881" s="111">
        <f>IF($D2881=Y$1,SUMIFS($H$3:$H2881,$G$3:$G2881,Y$1,$C$3:$C2881,"Sell"),0)</f>
        <v>0</v>
      </c>
      <c r="Z2881" s="111">
        <f t="shared" si="489"/>
        <v>0</v>
      </c>
      <c r="AA2881" s="111">
        <f>IF($D2881=AA$1,SUMIFS($H$3:$H2881,$G$3:$G2881,AA$1,$C$3:$C2881,"Sell"),0)</f>
        <v>0</v>
      </c>
      <c r="AB2881" s="111">
        <f t="shared" si="490"/>
        <v>0</v>
      </c>
      <c r="AC2881" s="111">
        <f>SUMIFS('Deductions and Deposits'!$H:$H,'Deductions and Deposits'!$G:$G,D2881,'Deductions and Deposits'!$F:$F,"&lt;="&amp;B2881)+SUMIFS($F$3:F2881,$D$3:D2881,D2881,$C$3:C2881,"Coin Deposit",$E$3:E2881,"")</f>
        <v>0</v>
      </c>
      <c r="AD2881" s="111">
        <f>SUMIFS('Deductions and Deposits'!$D:$D,'Deductions and Deposits'!$C:$C,D2881)+SUMIFS($F:$F,$D:$D,D2881,$C:$C,"Coin Deduction")</f>
        <v>0</v>
      </c>
      <c r="AE2881" s="111">
        <f>Table5[[#This Row],[Column4]]+Table5[[#This Row],[Column14]]+Table5[[#This Row],[Column19]]+Table5[[#This Row],[Column12]]</f>
        <v>0</v>
      </c>
      <c r="AF2881" s="111">
        <f>Table5[[#This Row],[Column5]]+Table5[[#This Row],[Column13]]+Table5[[#This Row],[Column21]]+Table5[[#This Row],[Column18]]</f>
        <v>0</v>
      </c>
      <c r="AG2881" s="111">
        <f t="shared" si="491"/>
        <v>0</v>
      </c>
      <c r="AH2881" s="111">
        <f t="shared" si="492"/>
        <v>0</v>
      </c>
      <c r="AI2881" s="111">
        <f>Table5[[#This Row],[Column17]]-Table5[[#This Row],[Column20]]</f>
        <v>0</v>
      </c>
      <c r="AJ2881" s="111">
        <f t="shared" si="493"/>
        <v>0</v>
      </c>
      <c r="AK2881" s="111">
        <f t="shared" si="497"/>
        <v>0</v>
      </c>
      <c r="AL2881" s="111">
        <f t="shared" si="494"/>
        <v>0</v>
      </c>
      <c r="AM2881" s="111" t="str">
        <f t="shared" si="495"/>
        <v/>
      </c>
      <c r="AN2881" s="111" t="str">
        <f t="shared" ca="1" si="496"/>
        <v/>
      </c>
    </row>
    <row r="2882" spans="1:40" ht="20.25" customHeight="1" x14ac:dyDescent="0.3">
      <c r="A2882" s="107"/>
      <c r="B2882" s="144"/>
      <c r="C2882" s="119"/>
      <c r="D2882" s="120"/>
      <c r="E2882" s="119"/>
      <c r="F2882" s="119"/>
      <c r="G2882" s="120"/>
      <c r="H2882" s="119"/>
      <c r="I2882" s="109"/>
      <c r="L2882" s="108"/>
      <c r="M2882" s="108"/>
      <c r="N2882" s="108"/>
      <c r="O2882" s="108"/>
      <c r="P2882" s="108"/>
      <c r="Q2882" s="108"/>
      <c r="R2882" s="108"/>
      <c r="S2882" s="108"/>
      <c r="T2882" s="100">
        <f t="shared" si="487"/>
        <v>0</v>
      </c>
      <c r="U2882" s="111"/>
      <c r="V2882" s="111"/>
      <c r="W2882" s="111">
        <f>SUMIFS($F$3:F2882,$D$3:D2882,D2882,$C$3:C2882,"Buy")+SUMIFS($F$3:F2882,$D$3:D2882,D2882,$C$3:C2882,"Coin Deposit",$E$3:E2882,"&lt;&gt;")</f>
        <v>0</v>
      </c>
      <c r="X2882" s="111">
        <f t="shared" si="488"/>
        <v>0</v>
      </c>
      <c r="Y2882" s="111">
        <f>IF($D2882=Y$1,SUMIFS($H$3:$H2882,$G$3:$G2882,Y$1,$C$3:$C2882,"Sell"),0)</f>
        <v>0</v>
      </c>
      <c r="Z2882" s="111">
        <f t="shared" si="489"/>
        <v>0</v>
      </c>
      <c r="AA2882" s="111">
        <f>IF($D2882=AA$1,SUMIFS($H$3:$H2882,$G$3:$G2882,AA$1,$C$3:$C2882,"Sell"),0)</f>
        <v>0</v>
      </c>
      <c r="AB2882" s="111">
        <f t="shared" si="490"/>
        <v>0</v>
      </c>
      <c r="AC2882" s="111">
        <f>SUMIFS('Deductions and Deposits'!$H:$H,'Deductions and Deposits'!$G:$G,D2882,'Deductions and Deposits'!$F:$F,"&lt;="&amp;B2882)+SUMIFS($F$3:F2882,$D$3:D2882,D2882,$C$3:C2882,"Coin Deposit",$E$3:E2882,"")</f>
        <v>0</v>
      </c>
      <c r="AD2882" s="111">
        <f>SUMIFS('Deductions and Deposits'!$D:$D,'Deductions and Deposits'!$C:$C,D2882)+SUMIFS($F:$F,$D:$D,D2882,$C:$C,"Coin Deduction")</f>
        <v>0</v>
      </c>
      <c r="AE2882" s="111">
        <f>Table5[[#This Row],[Column4]]+Table5[[#This Row],[Column14]]+Table5[[#This Row],[Column19]]+Table5[[#This Row],[Column12]]</f>
        <v>0</v>
      </c>
      <c r="AF2882" s="111">
        <f>Table5[[#This Row],[Column5]]+Table5[[#This Row],[Column13]]+Table5[[#This Row],[Column21]]+Table5[[#This Row],[Column18]]</f>
        <v>0</v>
      </c>
      <c r="AG2882" s="111">
        <f t="shared" si="491"/>
        <v>0</v>
      </c>
      <c r="AH2882" s="111">
        <f t="shared" si="492"/>
        <v>0</v>
      </c>
      <c r="AI2882" s="111">
        <f>Table5[[#This Row],[Column17]]-Table5[[#This Row],[Column20]]</f>
        <v>0</v>
      </c>
      <c r="AJ2882" s="111">
        <f t="shared" si="493"/>
        <v>0</v>
      </c>
      <c r="AK2882" s="111">
        <f t="shared" si="497"/>
        <v>0</v>
      </c>
      <c r="AL2882" s="111">
        <f t="shared" si="494"/>
        <v>0</v>
      </c>
      <c r="AM2882" s="111" t="str">
        <f t="shared" si="495"/>
        <v/>
      </c>
      <c r="AN2882" s="111" t="str">
        <f t="shared" ca="1" si="496"/>
        <v/>
      </c>
    </row>
    <row r="2883" spans="1:40" ht="20.25" customHeight="1" x14ac:dyDescent="0.3">
      <c r="A2883" s="107"/>
      <c r="B2883" s="144"/>
      <c r="C2883" s="119"/>
      <c r="D2883" s="120"/>
      <c r="E2883" s="119"/>
      <c r="F2883" s="119"/>
      <c r="G2883" s="120"/>
      <c r="H2883" s="119"/>
      <c r="I2883" s="109"/>
      <c r="L2883" s="108"/>
      <c r="M2883" s="108"/>
      <c r="N2883" s="108"/>
      <c r="O2883" s="108"/>
      <c r="P2883" s="108"/>
      <c r="Q2883" s="108"/>
      <c r="R2883" s="108"/>
      <c r="S2883" s="108"/>
      <c r="T2883" s="100">
        <f t="shared" ref="T2883:T2946" si="498">IF(E2883&lt;&gt;"",E2883,0)</f>
        <v>0</v>
      </c>
      <c r="U2883" s="111"/>
      <c r="V2883" s="111"/>
      <c r="W2883" s="111">
        <f>SUMIFS($F$3:F2883,$D$3:D2883,D2883,$C$3:C2883,"Buy")+SUMIFS($F$3:F2883,$D$3:D2883,D2883,$C$3:C2883,"Coin Deposit",$E$3:E2883,"&lt;&gt;")</f>
        <v>0</v>
      </c>
      <c r="X2883" s="111">
        <f t="shared" ref="X2883:X2946" si="499">IF(OR(C2883="buy",AND(C2883="Coin Deposit",E2883&lt;&gt;"")),SUMIFS($F:$F,$D:$D,D2883,$C:$C,"sell"),0)</f>
        <v>0</v>
      </c>
      <c r="Y2883" s="111">
        <f>IF($D2883=Y$1,SUMIFS($H$3:$H2883,$G$3:$G2883,Y$1,$C$3:$C2883,"Sell"),0)</f>
        <v>0</v>
      </c>
      <c r="Z2883" s="111">
        <f t="shared" ref="Z2883:Z2946" si="500">IF($D2883=Z$1,SUMIFS($H:$H,$G:$G,Z$1,$C:$C,"Buy")+SUMIFS($H:$H,$G:$G,Z$1,$C:$C,"Coin Deposit",$E:$E,"&lt;&gt;"),0)</f>
        <v>0</v>
      </c>
      <c r="AA2883" s="111">
        <f>IF($D2883=AA$1,SUMIFS($H$3:$H2883,$G$3:$G2883,AA$1,$C$3:$C2883,"Sell"),0)</f>
        <v>0</v>
      </c>
      <c r="AB2883" s="111">
        <f t="shared" ref="AB2883:AB2946" si="501">IF($D2883=AB$1,SUMIFS($H:$H,$G:$G,AB$1,$C:$C,"Buy")+SUMIFS($H:$H,$G:$G,AB$1,$C:$C,"Coin Deposit",$E:$E,"&lt;&gt;"),0)</f>
        <v>0</v>
      </c>
      <c r="AC2883" s="111">
        <f>SUMIFS('Deductions and Deposits'!$H:$H,'Deductions and Deposits'!$G:$G,D2883,'Deductions and Deposits'!$F:$F,"&lt;="&amp;B2883)+SUMIFS($F$3:F2883,$D$3:D2883,D2883,$C$3:C2883,"Coin Deposit",$E$3:E2883,"")</f>
        <v>0</v>
      </c>
      <c r="AD2883" s="111">
        <f>SUMIFS('Deductions and Deposits'!$D:$D,'Deductions and Deposits'!$C:$C,D2883)+SUMIFS($F:$F,$D:$D,D2883,$C:$C,"Coin Deduction")</f>
        <v>0</v>
      </c>
      <c r="AE2883" s="111">
        <f>Table5[[#This Row],[Column4]]+Table5[[#This Row],[Column14]]+Table5[[#This Row],[Column19]]+Table5[[#This Row],[Column12]]</f>
        <v>0</v>
      </c>
      <c r="AF2883" s="111">
        <f>Table5[[#This Row],[Column5]]+Table5[[#This Row],[Column13]]+Table5[[#This Row],[Column21]]+Table5[[#This Row],[Column18]]</f>
        <v>0</v>
      </c>
      <c r="AG2883" s="111">
        <f t="shared" ref="AG2883:AG2946" si="502">IF(AND((AC2883+Y2883+AA2883)&gt;AF2883,OR(C2883="buy",AND(C2883="Coin Deposit",E2883&lt;&gt;""))),(AC2883+Y2883+AA2883)-AF2883,0)</f>
        <v>0</v>
      </c>
      <c r="AH2883" s="111">
        <f t="shared" ref="AH2883:AH2946" si="503">IF(AND(AE2883&gt;AF2883,OR(C2883="buy",AND(C2883="Coin Deposit",E2883&lt;&gt;""))),AE2883-AF2883,0)</f>
        <v>0</v>
      </c>
      <c r="AI2883" s="111">
        <f>Table5[[#This Row],[Column17]]-Table5[[#This Row],[Column20]]</f>
        <v>0</v>
      </c>
      <c r="AJ2883" s="111">
        <f t="shared" ref="AJ2883:AJ2946" si="504">IF(AI2883&gt;F2883,F2883,AI2883)</f>
        <v>0</v>
      </c>
      <c r="AK2883" s="111">
        <f t="shared" si="497"/>
        <v>0</v>
      </c>
      <c r="AL2883" s="111">
        <f t="shared" ref="AL2883:AL2946" si="505">IFERROR(SUMIFS($AK:$AK,$D:$D,D2883)/SUMIFS($AJ:$AJ,$D:$D,D2883),0)</f>
        <v>0</v>
      </c>
      <c r="AM2883" s="111" t="str">
        <f t="shared" ref="AM2883:AM2946" si="506">C2883&amp;D2883</f>
        <v/>
      </c>
      <c r="AN2883" s="111" t="str">
        <f t="shared" ref="AN2883:AN2946" ca="1" si="507">OFFSET(AM2883,COUNTA($AM:$AM)-ROW()-(ROW()-ROW($AN$2)-1),)</f>
        <v/>
      </c>
    </row>
    <row r="2884" spans="1:40" ht="20.25" customHeight="1" x14ac:dyDescent="0.3">
      <c r="A2884" s="107"/>
      <c r="B2884" s="144"/>
      <c r="C2884" s="119"/>
      <c r="D2884" s="120"/>
      <c r="E2884" s="119"/>
      <c r="F2884" s="119"/>
      <c r="G2884" s="120"/>
      <c r="H2884" s="119"/>
      <c r="I2884" s="109"/>
      <c r="L2884" s="108"/>
      <c r="M2884" s="108"/>
      <c r="N2884" s="108"/>
      <c r="O2884" s="108"/>
      <c r="P2884" s="108"/>
      <c r="Q2884" s="108"/>
      <c r="R2884" s="108"/>
      <c r="S2884" s="108"/>
      <c r="T2884" s="100">
        <f t="shared" si="498"/>
        <v>0</v>
      </c>
      <c r="U2884" s="111"/>
      <c r="V2884" s="111"/>
      <c r="W2884" s="111">
        <f>SUMIFS($F$3:F2884,$D$3:D2884,D2884,$C$3:C2884,"Buy")+SUMIFS($F$3:F2884,$D$3:D2884,D2884,$C$3:C2884,"Coin Deposit",$E$3:E2884,"&lt;&gt;")</f>
        <v>0</v>
      </c>
      <c r="X2884" s="111">
        <f t="shared" si="499"/>
        <v>0</v>
      </c>
      <c r="Y2884" s="111">
        <f>IF($D2884=Y$1,SUMIFS($H$3:$H2884,$G$3:$G2884,Y$1,$C$3:$C2884,"Sell"),0)</f>
        <v>0</v>
      </c>
      <c r="Z2884" s="111">
        <f t="shared" si="500"/>
        <v>0</v>
      </c>
      <c r="AA2884" s="111">
        <f>IF($D2884=AA$1,SUMIFS($H$3:$H2884,$G$3:$G2884,AA$1,$C$3:$C2884,"Sell"),0)</f>
        <v>0</v>
      </c>
      <c r="AB2884" s="111">
        <f t="shared" si="501"/>
        <v>0</v>
      </c>
      <c r="AC2884" s="111">
        <f>SUMIFS('Deductions and Deposits'!$H:$H,'Deductions and Deposits'!$G:$G,D2884,'Deductions and Deposits'!$F:$F,"&lt;="&amp;B2884)+SUMIFS($F$3:F2884,$D$3:D2884,D2884,$C$3:C2884,"Coin Deposit",$E$3:E2884,"")</f>
        <v>0</v>
      </c>
      <c r="AD2884" s="111">
        <f>SUMIFS('Deductions and Deposits'!$D:$D,'Deductions and Deposits'!$C:$C,D2884)+SUMIFS($F:$F,$D:$D,D2884,$C:$C,"Coin Deduction")</f>
        <v>0</v>
      </c>
      <c r="AE2884" s="111">
        <f>Table5[[#This Row],[Column4]]+Table5[[#This Row],[Column14]]+Table5[[#This Row],[Column19]]+Table5[[#This Row],[Column12]]</f>
        <v>0</v>
      </c>
      <c r="AF2884" s="111">
        <f>Table5[[#This Row],[Column5]]+Table5[[#This Row],[Column13]]+Table5[[#This Row],[Column21]]+Table5[[#This Row],[Column18]]</f>
        <v>0</v>
      </c>
      <c r="AG2884" s="111">
        <f t="shared" si="502"/>
        <v>0</v>
      </c>
      <c r="AH2884" s="111">
        <f t="shared" si="503"/>
        <v>0</v>
      </c>
      <c r="AI2884" s="111">
        <f>Table5[[#This Row],[Column17]]-Table5[[#This Row],[Column20]]</f>
        <v>0</v>
      </c>
      <c r="AJ2884" s="111">
        <f t="shared" si="504"/>
        <v>0</v>
      </c>
      <c r="AK2884" s="111">
        <f t="shared" si="497"/>
        <v>0</v>
      </c>
      <c r="AL2884" s="111">
        <f t="shared" si="505"/>
        <v>0</v>
      </c>
      <c r="AM2884" s="111" t="str">
        <f t="shared" si="506"/>
        <v/>
      </c>
      <c r="AN2884" s="111" t="str">
        <f t="shared" ca="1" si="507"/>
        <v/>
      </c>
    </row>
    <row r="2885" spans="1:40" ht="20.25" customHeight="1" x14ac:dyDescent="0.3">
      <c r="A2885" s="107"/>
      <c r="B2885" s="144"/>
      <c r="C2885" s="119"/>
      <c r="D2885" s="120"/>
      <c r="E2885" s="119"/>
      <c r="F2885" s="119"/>
      <c r="G2885" s="120"/>
      <c r="H2885" s="119"/>
      <c r="I2885" s="109"/>
      <c r="L2885" s="108"/>
      <c r="M2885" s="108"/>
      <c r="N2885" s="108"/>
      <c r="O2885" s="108"/>
      <c r="P2885" s="108"/>
      <c r="Q2885" s="108"/>
      <c r="R2885" s="108"/>
      <c r="S2885" s="108"/>
      <c r="T2885" s="100">
        <f t="shared" si="498"/>
        <v>0</v>
      </c>
      <c r="U2885" s="111"/>
      <c r="V2885" s="111"/>
      <c r="W2885" s="111">
        <f>SUMIFS($F$3:F2885,$D$3:D2885,D2885,$C$3:C2885,"Buy")+SUMIFS($F$3:F2885,$D$3:D2885,D2885,$C$3:C2885,"Coin Deposit",$E$3:E2885,"&lt;&gt;")</f>
        <v>0</v>
      </c>
      <c r="X2885" s="111">
        <f t="shared" si="499"/>
        <v>0</v>
      </c>
      <c r="Y2885" s="111">
        <f>IF($D2885=Y$1,SUMIFS($H$3:$H2885,$G$3:$G2885,Y$1,$C$3:$C2885,"Sell"),0)</f>
        <v>0</v>
      </c>
      <c r="Z2885" s="111">
        <f t="shared" si="500"/>
        <v>0</v>
      </c>
      <c r="AA2885" s="111">
        <f>IF($D2885=AA$1,SUMIFS($H$3:$H2885,$G$3:$G2885,AA$1,$C$3:$C2885,"Sell"),0)</f>
        <v>0</v>
      </c>
      <c r="AB2885" s="111">
        <f t="shared" si="501"/>
        <v>0</v>
      </c>
      <c r="AC2885" s="111">
        <f>SUMIFS('Deductions and Deposits'!$H:$H,'Deductions and Deposits'!$G:$G,D2885,'Deductions and Deposits'!$F:$F,"&lt;="&amp;B2885)+SUMIFS($F$3:F2885,$D$3:D2885,D2885,$C$3:C2885,"Coin Deposit",$E$3:E2885,"")</f>
        <v>0</v>
      </c>
      <c r="AD2885" s="111">
        <f>SUMIFS('Deductions and Deposits'!$D:$D,'Deductions and Deposits'!$C:$C,D2885)+SUMIFS($F:$F,$D:$D,D2885,$C:$C,"Coin Deduction")</f>
        <v>0</v>
      </c>
      <c r="AE2885" s="111">
        <f>Table5[[#This Row],[Column4]]+Table5[[#This Row],[Column14]]+Table5[[#This Row],[Column19]]+Table5[[#This Row],[Column12]]</f>
        <v>0</v>
      </c>
      <c r="AF2885" s="111">
        <f>Table5[[#This Row],[Column5]]+Table5[[#This Row],[Column13]]+Table5[[#This Row],[Column21]]+Table5[[#This Row],[Column18]]</f>
        <v>0</v>
      </c>
      <c r="AG2885" s="111">
        <f t="shared" si="502"/>
        <v>0</v>
      </c>
      <c r="AH2885" s="111">
        <f t="shared" si="503"/>
        <v>0</v>
      </c>
      <c r="AI2885" s="111">
        <f>Table5[[#This Row],[Column17]]-Table5[[#This Row],[Column20]]</f>
        <v>0</v>
      </c>
      <c r="AJ2885" s="111">
        <f t="shared" si="504"/>
        <v>0</v>
      </c>
      <c r="AK2885" s="111">
        <f t="shared" si="497"/>
        <v>0</v>
      </c>
      <c r="AL2885" s="111">
        <f t="shared" si="505"/>
        <v>0</v>
      </c>
      <c r="AM2885" s="111" t="str">
        <f t="shared" si="506"/>
        <v/>
      </c>
      <c r="AN2885" s="111" t="str">
        <f t="shared" ca="1" si="507"/>
        <v/>
      </c>
    </row>
    <row r="2886" spans="1:40" ht="20.25" customHeight="1" x14ac:dyDescent="0.3">
      <c r="A2886" s="107"/>
      <c r="B2886" s="144"/>
      <c r="C2886" s="119"/>
      <c r="D2886" s="120"/>
      <c r="E2886" s="119"/>
      <c r="F2886" s="119"/>
      <c r="G2886" s="120"/>
      <c r="H2886" s="119"/>
      <c r="I2886" s="109"/>
      <c r="L2886" s="108"/>
      <c r="M2886" s="108"/>
      <c r="N2886" s="108"/>
      <c r="O2886" s="108"/>
      <c r="P2886" s="108"/>
      <c r="Q2886" s="108"/>
      <c r="R2886" s="108"/>
      <c r="S2886" s="108"/>
      <c r="T2886" s="100">
        <f t="shared" si="498"/>
        <v>0</v>
      </c>
      <c r="U2886" s="111"/>
      <c r="V2886" s="111"/>
      <c r="W2886" s="111">
        <f>SUMIFS($F$3:F2886,$D$3:D2886,D2886,$C$3:C2886,"Buy")+SUMIFS($F$3:F2886,$D$3:D2886,D2886,$C$3:C2886,"Coin Deposit",$E$3:E2886,"&lt;&gt;")</f>
        <v>0</v>
      </c>
      <c r="X2886" s="111">
        <f t="shared" si="499"/>
        <v>0</v>
      </c>
      <c r="Y2886" s="111">
        <f>IF($D2886=Y$1,SUMIFS($H$3:$H2886,$G$3:$G2886,Y$1,$C$3:$C2886,"Sell"),0)</f>
        <v>0</v>
      </c>
      <c r="Z2886" s="111">
        <f t="shared" si="500"/>
        <v>0</v>
      </c>
      <c r="AA2886" s="111">
        <f>IF($D2886=AA$1,SUMIFS($H$3:$H2886,$G$3:$G2886,AA$1,$C$3:$C2886,"Sell"),0)</f>
        <v>0</v>
      </c>
      <c r="AB2886" s="111">
        <f t="shared" si="501"/>
        <v>0</v>
      </c>
      <c r="AC2886" s="111">
        <f>SUMIFS('Deductions and Deposits'!$H:$H,'Deductions and Deposits'!$G:$G,D2886,'Deductions and Deposits'!$F:$F,"&lt;="&amp;B2886)+SUMIFS($F$3:F2886,$D$3:D2886,D2886,$C$3:C2886,"Coin Deposit",$E$3:E2886,"")</f>
        <v>0</v>
      </c>
      <c r="AD2886" s="111">
        <f>SUMIFS('Deductions and Deposits'!$D:$D,'Deductions and Deposits'!$C:$C,D2886)+SUMIFS($F:$F,$D:$D,D2886,$C:$C,"Coin Deduction")</f>
        <v>0</v>
      </c>
      <c r="AE2886" s="111">
        <f>Table5[[#This Row],[Column4]]+Table5[[#This Row],[Column14]]+Table5[[#This Row],[Column19]]+Table5[[#This Row],[Column12]]</f>
        <v>0</v>
      </c>
      <c r="AF2886" s="111">
        <f>Table5[[#This Row],[Column5]]+Table5[[#This Row],[Column13]]+Table5[[#This Row],[Column21]]+Table5[[#This Row],[Column18]]</f>
        <v>0</v>
      </c>
      <c r="AG2886" s="111">
        <f t="shared" si="502"/>
        <v>0</v>
      </c>
      <c r="AH2886" s="111">
        <f t="shared" si="503"/>
        <v>0</v>
      </c>
      <c r="AI2886" s="111">
        <f>Table5[[#This Row],[Column17]]-Table5[[#This Row],[Column20]]</f>
        <v>0</v>
      </c>
      <c r="AJ2886" s="111">
        <f t="shared" si="504"/>
        <v>0</v>
      </c>
      <c r="AK2886" s="111">
        <f t="shared" si="497"/>
        <v>0</v>
      </c>
      <c r="AL2886" s="111">
        <f t="shared" si="505"/>
        <v>0</v>
      </c>
      <c r="AM2886" s="111" t="str">
        <f t="shared" si="506"/>
        <v/>
      </c>
      <c r="AN2886" s="111" t="str">
        <f t="shared" ca="1" si="507"/>
        <v/>
      </c>
    </row>
    <row r="2887" spans="1:40" ht="20.25" customHeight="1" x14ac:dyDescent="0.3">
      <c r="A2887" s="107"/>
      <c r="B2887" s="144"/>
      <c r="C2887" s="119"/>
      <c r="D2887" s="120"/>
      <c r="E2887" s="119"/>
      <c r="F2887" s="119"/>
      <c r="G2887" s="120"/>
      <c r="H2887" s="119"/>
      <c r="I2887" s="109"/>
      <c r="L2887" s="108"/>
      <c r="M2887" s="108"/>
      <c r="N2887" s="108"/>
      <c r="O2887" s="108"/>
      <c r="P2887" s="108"/>
      <c r="Q2887" s="108"/>
      <c r="R2887" s="108"/>
      <c r="S2887" s="108"/>
      <c r="T2887" s="100">
        <f t="shared" si="498"/>
        <v>0</v>
      </c>
      <c r="U2887" s="111"/>
      <c r="V2887" s="111"/>
      <c r="W2887" s="111">
        <f>SUMIFS($F$3:F2887,$D$3:D2887,D2887,$C$3:C2887,"Buy")+SUMIFS($F$3:F2887,$D$3:D2887,D2887,$C$3:C2887,"Coin Deposit",$E$3:E2887,"&lt;&gt;")</f>
        <v>0</v>
      </c>
      <c r="X2887" s="111">
        <f t="shared" si="499"/>
        <v>0</v>
      </c>
      <c r="Y2887" s="111">
        <f>IF($D2887=Y$1,SUMIFS($H$3:$H2887,$G$3:$G2887,Y$1,$C$3:$C2887,"Sell"),0)</f>
        <v>0</v>
      </c>
      <c r="Z2887" s="111">
        <f t="shared" si="500"/>
        <v>0</v>
      </c>
      <c r="AA2887" s="111">
        <f>IF($D2887=AA$1,SUMIFS($H$3:$H2887,$G$3:$G2887,AA$1,$C$3:$C2887,"Sell"),0)</f>
        <v>0</v>
      </c>
      <c r="AB2887" s="111">
        <f t="shared" si="501"/>
        <v>0</v>
      </c>
      <c r="AC2887" s="111">
        <f>SUMIFS('Deductions and Deposits'!$H:$H,'Deductions and Deposits'!$G:$G,D2887,'Deductions and Deposits'!$F:$F,"&lt;="&amp;B2887)+SUMIFS($F$3:F2887,$D$3:D2887,D2887,$C$3:C2887,"Coin Deposit",$E$3:E2887,"")</f>
        <v>0</v>
      </c>
      <c r="AD2887" s="111">
        <f>SUMIFS('Deductions and Deposits'!$D:$D,'Deductions and Deposits'!$C:$C,D2887)+SUMIFS($F:$F,$D:$D,D2887,$C:$C,"Coin Deduction")</f>
        <v>0</v>
      </c>
      <c r="AE2887" s="111">
        <f>Table5[[#This Row],[Column4]]+Table5[[#This Row],[Column14]]+Table5[[#This Row],[Column19]]+Table5[[#This Row],[Column12]]</f>
        <v>0</v>
      </c>
      <c r="AF2887" s="111">
        <f>Table5[[#This Row],[Column5]]+Table5[[#This Row],[Column13]]+Table5[[#This Row],[Column21]]+Table5[[#This Row],[Column18]]</f>
        <v>0</v>
      </c>
      <c r="AG2887" s="111">
        <f t="shared" si="502"/>
        <v>0</v>
      </c>
      <c r="AH2887" s="111">
        <f t="shared" si="503"/>
        <v>0</v>
      </c>
      <c r="AI2887" s="111">
        <f>Table5[[#This Row],[Column17]]-Table5[[#This Row],[Column20]]</f>
        <v>0</v>
      </c>
      <c r="AJ2887" s="111">
        <f t="shared" si="504"/>
        <v>0</v>
      </c>
      <c r="AK2887" s="111">
        <f t="shared" si="497"/>
        <v>0</v>
      </c>
      <c r="AL2887" s="111">
        <f t="shared" si="505"/>
        <v>0</v>
      </c>
      <c r="AM2887" s="111" t="str">
        <f t="shared" si="506"/>
        <v/>
      </c>
      <c r="AN2887" s="111" t="str">
        <f t="shared" ca="1" si="507"/>
        <v/>
      </c>
    </row>
    <row r="2888" spans="1:40" ht="20.25" customHeight="1" x14ac:dyDescent="0.3">
      <c r="A2888" s="107"/>
      <c r="B2888" s="144"/>
      <c r="C2888" s="119"/>
      <c r="D2888" s="120"/>
      <c r="E2888" s="119"/>
      <c r="F2888" s="119"/>
      <c r="G2888" s="120"/>
      <c r="H2888" s="119"/>
      <c r="I2888" s="109"/>
      <c r="L2888" s="108"/>
      <c r="M2888" s="108"/>
      <c r="N2888" s="108"/>
      <c r="O2888" s="108"/>
      <c r="P2888" s="108"/>
      <c r="Q2888" s="108"/>
      <c r="R2888" s="108"/>
      <c r="S2888" s="108"/>
      <c r="T2888" s="100">
        <f t="shared" si="498"/>
        <v>0</v>
      </c>
      <c r="U2888" s="111"/>
      <c r="V2888" s="111"/>
      <c r="W2888" s="111">
        <f>SUMIFS($F$3:F2888,$D$3:D2888,D2888,$C$3:C2888,"Buy")+SUMIFS($F$3:F2888,$D$3:D2888,D2888,$C$3:C2888,"Coin Deposit",$E$3:E2888,"&lt;&gt;")</f>
        <v>0</v>
      </c>
      <c r="X2888" s="111">
        <f t="shared" si="499"/>
        <v>0</v>
      </c>
      <c r="Y2888" s="111">
        <f>IF($D2888=Y$1,SUMIFS($H$3:$H2888,$G$3:$G2888,Y$1,$C$3:$C2888,"Sell"),0)</f>
        <v>0</v>
      </c>
      <c r="Z2888" s="111">
        <f t="shared" si="500"/>
        <v>0</v>
      </c>
      <c r="AA2888" s="111">
        <f>IF($D2888=AA$1,SUMIFS($H$3:$H2888,$G$3:$G2888,AA$1,$C$3:$C2888,"Sell"),0)</f>
        <v>0</v>
      </c>
      <c r="AB2888" s="111">
        <f t="shared" si="501"/>
        <v>0</v>
      </c>
      <c r="AC2888" s="111">
        <f>SUMIFS('Deductions and Deposits'!$H:$H,'Deductions and Deposits'!$G:$G,D2888,'Deductions and Deposits'!$F:$F,"&lt;="&amp;B2888)+SUMIFS($F$3:F2888,$D$3:D2888,D2888,$C$3:C2888,"Coin Deposit",$E$3:E2888,"")</f>
        <v>0</v>
      </c>
      <c r="AD2888" s="111">
        <f>SUMIFS('Deductions and Deposits'!$D:$D,'Deductions and Deposits'!$C:$C,D2888)+SUMIFS($F:$F,$D:$D,D2888,$C:$C,"Coin Deduction")</f>
        <v>0</v>
      </c>
      <c r="AE2888" s="111">
        <f>Table5[[#This Row],[Column4]]+Table5[[#This Row],[Column14]]+Table5[[#This Row],[Column19]]+Table5[[#This Row],[Column12]]</f>
        <v>0</v>
      </c>
      <c r="AF2888" s="111">
        <f>Table5[[#This Row],[Column5]]+Table5[[#This Row],[Column13]]+Table5[[#This Row],[Column21]]+Table5[[#This Row],[Column18]]</f>
        <v>0</v>
      </c>
      <c r="AG2888" s="111">
        <f t="shared" si="502"/>
        <v>0</v>
      </c>
      <c r="AH2888" s="111">
        <f t="shared" si="503"/>
        <v>0</v>
      </c>
      <c r="AI2888" s="111">
        <f>Table5[[#This Row],[Column17]]-Table5[[#This Row],[Column20]]</f>
        <v>0</v>
      </c>
      <c r="AJ2888" s="111">
        <f t="shared" si="504"/>
        <v>0</v>
      </c>
      <c r="AK2888" s="111">
        <f t="shared" si="497"/>
        <v>0</v>
      </c>
      <c r="AL2888" s="111">
        <f t="shared" si="505"/>
        <v>0</v>
      </c>
      <c r="AM2888" s="111" t="str">
        <f t="shared" si="506"/>
        <v/>
      </c>
      <c r="AN2888" s="111" t="str">
        <f t="shared" ca="1" si="507"/>
        <v/>
      </c>
    </row>
    <row r="2889" spans="1:40" ht="20.25" customHeight="1" x14ac:dyDescent="0.3">
      <c r="A2889" s="107"/>
      <c r="B2889" s="144"/>
      <c r="C2889" s="119"/>
      <c r="D2889" s="120"/>
      <c r="E2889" s="119"/>
      <c r="F2889" s="119"/>
      <c r="G2889" s="120"/>
      <c r="H2889" s="119"/>
      <c r="I2889" s="109"/>
      <c r="L2889" s="108"/>
      <c r="M2889" s="108"/>
      <c r="N2889" s="108"/>
      <c r="O2889" s="108"/>
      <c r="P2889" s="108"/>
      <c r="Q2889" s="108"/>
      <c r="R2889" s="108"/>
      <c r="S2889" s="108"/>
      <c r="T2889" s="100">
        <f t="shared" si="498"/>
        <v>0</v>
      </c>
      <c r="U2889" s="111"/>
      <c r="V2889" s="111"/>
      <c r="W2889" s="111">
        <f>SUMIFS($F$3:F2889,$D$3:D2889,D2889,$C$3:C2889,"Buy")+SUMIFS($F$3:F2889,$D$3:D2889,D2889,$C$3:C2889,"Coin Deposit",$E$3:E2889,"&lt;&gt;")</f>
        <v>0</v>
      </c>
      <c r="X2889" s="111">
        <f t="shared" si="499"/>
        <v>0</v>
      </c>
      <c r="Y2889" s="111">
        <f>IF($D2889=Y$1,SUMIFS($H$3:$H2889,$G$3:$G2889,Y$1,$C$3:$C2889,"Sell"),0)</f>
        <v>0</v>
      </c>
      <c r="Z2889" s="111">
        <f t="shared" si="500"/>
        <v>0</v>
      </c>
      <c r="AA2889" s="111">
        <f>IF($D2889=AA$1,SUMIFS($H$3:$H2889,$G$3:$G2889,AA$1,$C$3:$C2889,"Sell"),0)</f>
        <v>0</v>
      </c>
      <c r="AB2889" s="111">
        <f t="shared" si="501"/>
        <v>0</v>
      </c>
      <c r="AC2889" s="111">
        <f>SUMIFS('Deductions and Deposits'!$H:$H,'Deductions and Deposits'!$G:$G,D2889,'Deductions and Deposits'!$F:$F,"&lt;="&amp;B2889)+SUMIFS($F$3:F2889,$D$3:D2889,D2889,$C$3:C2889,"Coin Deposit",$E$3:E2889,"")</f>
        <v>0</v>
      </c>
      <c r="AD2889" s="111">
        <f>SUMIFS('Deductions and Deposits'!$D:$D,'Deductions and Deposits'!$C:$C,D2889)+SUMIFS($F:$F,$D:$D,D2889,$C:$C,"Coin Deduction")</f>
        <v>0</v>
      </c>
      <c r="AE2889" s="111">
        <f>Table5[[#This Row],[Column4]]+Table5[[#This Row],[Column14]]+Table5[[#This Row],[Column19]]+Table5[[#This Row],[Column12]]</f>
        <v>0</v>
      </c>
      <c r="AF2889" s="111">
        <f>Table5[[#This Row],[Column5]]+Table5[[#This Row],[Column13]]+Table5[[#This Row],[Column21]]+Table5[[#This Row],[Column18]]</f>
        <v>0</v>
      </c>
      <c r="AG2889" s="111">
        <f t="shared" si="502"/>
        <v>0</v>
      </c>
      <c r="AH2889" s="111">
        <f t="shared" si="503"/>
        <v>0</v>
      </c>
      <c r="AI2889" s="111">
        <f>Table5[[#This Row],[Column17]]-Table5[[#This Row],[Column20]]</f>
        <v>0</v>
      </c>
      <c r="AJ2889" s="111">
        <f t="shared" si="504"/>
        <v>0</v>
      </c>
      <c r="AK2889" s="111">
        <f t="shared" si="497"/>
        <v>0</v>
      </c>
      <c r="AL2889" s="111">
        <f t="shared" si="505"/>
        <v>0</v>
      </c>
      <c r="AM2889" s="111" t="str">
        <f t="shared" si="506"/>
        <v/>
      </c>
      <c r="AN2889" s="111" t="str">
        <f t="shared" ca="1" si="507"/>
        <v/>
      </c>
    </row>
    <row r="2890" spans="1:40" ht="20.25" customHeight="1" x14ac:dyDescent="0.3">
      <c r="A2890" s="107"/>
      <c r="B2890" s="144"/>
      <c r="C2890" s="119"/>
      <c r="D2890" s="120"/>
      <c r="E2890" s="119"/>
      <c r="F2890" s="119"/>
      <c r="G2890" s="120"/>
      <c r="H2890" s="119"/>
      <c r="I2890" s="109"/>
      <c r="L2890" s="108"/>
      <c r="M2890" s="108"/>
      <c r="N2890" s="108"/>
      <c r="O2890" s="108"/>
      <c r="P2890" s="108"/>
      <c r="Q2890" s="108"/>
      <c r="R2890" s="108"/>
      <c r="S2890" s="108"/>
      <c r="T2890" s="100">
        <f t="shared" si="498"/>
        <v>0</v>
      </c>
      <c r="U2890" s="111"/>
      <c r="V2890" s="111"/>
      <c r="W2890" s="111">
        <f>SUMIFS($F$3:F2890,$D$3:D2890,D2890,$C$3:C2890,"Buy")+SUMIFS($F$3:F2890,$D$3:D2890,D2890,$C$3:C2890,"Coin Deposit",$E$3:E2890,"&lt;&gt;")</f>
        <v>0</v>
      </c>
      <c r="X2890" s="111">
        <f t="shared" si="499"/>
        <v>0</v>
      </c>
      <c r="Y2890" s="111">
        <f>IF($D2890=Y$1,SUMIFS($H$3:$H2890,$G$3:$G2890,Y$1,$C$3:$C2890,"Sell"),0)</f>
        <v>0</v>
      </c>
      <c r="Z2890" s="111">
        <f t="shared" si="500"/>
        <v>0</v>
      </c>
      <c r="AA2890" s="111">
        <f>IF($D2890=AA$1,SUMIFS($H$3:$H2890,$G$3:$G2890,AA$1,$C$3:$C2890,"Sell"),0)</f>
        <v>0</v>
      </c>
      <c r="AB2890" s="111">
        <f t="shared" si="501"/>
        <v>0</v>
      </c>
      <c r="AC2890" s="111">
        <f>SUMIFS('Deductions and Deposits'!$H:$H,'Deductions and Deposits'!$G:$G,D2890,'Deductions and Deposits'!$F:$F,"&lt;="&amp;B2890)+SUMIFS($F$3:F2890,$D$3:D2890,D2890,$C$3:C2890,"Coin Deposit",$E$3:E2890,"")</f>
        <v>0</v>
      </c>
      <c r="AD2890" s="111">
        <f>SUMIFS('Deductions and Deposits'!$D:$D,'Deductions and Deposits'!$C:$C,D2890)+SUMIFS($F:$F,$D:$D,D2890,$C:$C,"Coin Deduction")</f>
        <v>0</v>
      </c>
      <c r="AE2890" s="111">
        <f>Table5[[#This Row],[Column4]]+Table5[[#This Row],[Column14]]+Table5[[#This Row],[Column19]]+Table5[[#This Row],[Column12]]</f>
        <v>0</v>
      </c>
      <c r="AF2890" s="111">
        <f>Table5[[#This Row],[Column5]]+Table5[[#This Row],[Column13]]+Table5[[#This Row],[Column21]]+Table5[[#This Row],[Column18]]</f>
        <v>0</v>
      </c>
      <c r="AG2890" s="111">
        <f t="shared" si="502"/>
        <v>0</v>
      </c>
      <c r="AH2890" s="111">
        <f t="shared" si="503"/>
        <v>0</v>
      </c>
      <c r="AI2890" s="111">
        <f>Table5[[#This Row],[Column17]]-Table5[[#This Row],[Column20]]</f>
        <v>0</v>
      </c>
      <c r="AJ2890" s="111">
        <f t="shared" si="504"/>
        <v>0</v>
      </c>
      <c r="AK2890" s="111">
        <f t="shared" si="497"/>
        <v>0</v>
      </c>
      <c r="AL2890" s="111">
        <f t="shared" si="505"/>
        <v>0</v>
      </c>
      <c r="AM2890" s="111" t="str">
        <f t="shared" si="506"/>
        <v/>
      </c>
      <c r="AN2890" s="111" t="str">
        <f t="shared" ca="1" si="507"/>
        <v/>
      </c>
    </row>
    <row r="2891" spans="1:40" ht="20.25" customHeight="1" x14ac:dyDescent="0.3">
      <c r="A2891" s="107"/>
      <c r="B2891" s="144"/>
      <c r="C2891" s="119"/>
      <c r="D2891" s="120"/>
      <c r="E2891" s="119"/>
      <c r="F2891" s="119"/>
      <c r="G2891" s="120"/>
      <c r="H2891" s="119"/>
      <c r="I2891" s="109"/>
      <c r="L2891" s="108"/>
      <c r="M2891" s="108"/>
      <c r="N2891" s="108"/>
      <c r="O2891" s="108"/>
      <c r="P2891" s="108"/>
      <c r="Q2891" s="108"/>
      <c r="R2891" s="108"/>
      <c r="S2891" s="108"/>
      <c r="T2891" s="100">
        <f t="shared" si="498"/>
        <v>0</v>
      </c>
      <c r="U2891" s="111"/>
      <c r="V2891" s="111"/>
      <c r="W2891" s="111">
        <f>SUMIFS($F$3:F2891,$D$3:D2891,D2891,$C$3:C2891,"Buy")+SUMIFS($F$3:F2891,$D$3:D2891,D2891,$C$3:C2891,"Coin Deposit",$E$3:E2891,"&lt;&gt;")</f>
        <v>0</v>
      </c>
      <c r="X2891" s="111">
        <f t="shared" si="499"/>
        <v>0</v>
      </c>
      <c r="Y2891" s="111">
        <f>IF($D2891=Y$1,SUMIFS($H$3:$H2891,$G$3:$G2891,Y$1,$C$3:$C2891,"Sell"),0)</f>
        <v>0</v>
      </c>
      <c r="Z2891" s="111">
        <f t="shared" si="500"/>
        <v>0</v>
      </c>
      <c r="AA2891" s="111">
        <f>IF($D2891=AA$1,SUMIFS($H$3:$H2891,$G$3:$G2891,AA$1,$C$3:$C2891,"Sell"),0)</f>
        <v>0</v>
      </c>
      <c r="AB2891" s="111">
        <f t="shared" si="501"/>
        <v>0</v>
      </c>
      <c r="AC2891" s="111">
        <f>SUMIFS('Deductions and Deposits'!$H:$H,'Deductions and Deposits'!$G:$G,D2891,'Deductions and Deposits'!$F:$F,"&lt;="&amp;B2891)+SUMIFS($F$3:F2891,$D$3:D2891,D2891,$C$3:C2891,"Coin Deposit",$E$3:E2891,"")</f>
        <v>0</v>
      </c>
      <c r="AD2891" s="111">
        <f>SUMIFS('Deductions and Deposits'!$D:$D,'Deductions and Deposits'!$C:$C,D2891)+SUMIFS($F:$F,$D:$D,D2891,$C:$C,"Coin Deduction")</f>
        <v>0</v>
      </c>
      <c r="AE2891" s="111">
        <f>Table5[[#This Row],[Column4]]+Table5[[#This Row],[Column14]]+Table5[[#This Row],[Column19]]+Table5[[#This Row],[Column12]]</f>
        <v>0</v>
      </c>
      <c r="AF2891" s="111">
        <f>Table5[[#This Row],[Column5]]+Table5[[#This Row],[Column13]]+Table5[[#This Row],[Column21]]+Table5[[#This Row],[Column18]]</f>
        <v>0</v>
      </c>
      <c r="AG2891" s="111">
        <f t="shared" si="502"/>
        <v>0</v>
      </c>
      <c r="AH2891" s="111">
        <f t="shared" si="503"/>
        <v>0</v>
      </c>
      <c r="AI2891" s="111">
        <f>Table5[[#This Row],[Column17]]-Table5[[#This Row],[Column20]]</f>
        <v>0</v>
      </c>
      <c r="AJ2891" s="111">
        <f t="shared" si="504"/>
        <v>0</v>
      </c>
      <c r="AK2891" s="111">
        <f t="shared" si="497"/>
        <v>0</v>
      </c>
      <c r="AL2891" s="111">
        <f t="shared" si="505"/>
        <v>0</v>
      </c>
      <c r="AM2891" s="111" t="str">
        <f t="shared" si="506"/>
        <v/>
      </c>
      <c r="AN2891" s="111" t="str">
        <f t="shared" ca="1" si="507"/>
        <v/>
      </c>
    </row>
    <row r="2892" spans="1:40" ht="20.25" customHeight="1" x14ac:dyDescent="0.3">
      <c r="A2892" s="107"/>
      <c r="B2892" s="144"/>
      <c r="C2892" s="119"/>
      <c r="D2892" s="120"/>
      <c r="E2892" s="119"/>
      <c r="F2892" s="119"/>
      <c r="G2892" s="120"/>
      <c r="H2892" s="119"/>
      <c r="I2892" s="109"/>
      <c r="L2892" s="108"/>
      <c r="M2892" s="108"/>
      <c r="N2892" s="108"/>
      <c r="O2892" s="108"/>
      <c r="P2892" s="108"/>
      <c r="Q2892" s="108"/>
      <c r="R2892" s="108"/>
      <c r="S2892" s="108"/>
      <c r="T2892" s="100">
        <f t="shared" si="498"/>
        <v>0</v>
      </c>
      <c r="U2892" s="111"/>
      <c r="V2892" s="111"/>
      <c r="W2892" s="111">
        <f>SUMIFS($F$3:F2892,$D$3:D2892,D2892,$C$3:C2892,"Buy")+SUMIFS($F$3:F2892,$D$3:D2892,D2892,$C$3:C2892,"Coin Deposit",$E$3:E2892,"&lt;&gt;")</f>
        <v>0</v>
      </c>
      <c r="X2892" s="111">
        <f t="shared" si="499"/>
        <v>0</v>
      </c>
      <c r="Y2892" s="111">
        <f>IF($D2892=Y$1,SUMIFS($H$3:$H2892,$G$3:$G2892,Y$1,$C$3:$C2892,"Sell"),0)</f>
        <v>0</v>
      </c>
      <c r="Z2892" s="111">
        <f t="shared" si="500"/>
        <v>0</v>
      </c>
      <c r="AA2892" s="111">
        <f>IF($D2892=AA$1,SUMIFS($H$3:$H2892,$G$3:$G2892,AA$1,$C$3:$C2892,"Sell"),0)</f>
        <v>0</v>
      </c>
      <c r="AB2892" s="111">
        <f t="shared" si="501"/>
        <v>0</v>
      </c>
      <c r="AC2892" s="111">
        <f>SUMIFS('Deductions and Deposits'!$H:$H,'Deductions and Deposits'!$G:$G,D2892,'Deductions and Deposits'!$F:$F,"&lt;="&amp;B2892)+SUMIFS($F$3:F2892,$D$3:D2892,D2892,$C$3:C2892,"Coin Deposit",$E$3:E2892,"")</f>
        <v>0</v>
      </c>
      <c r="AD2892" s="111">
        <f>SUMIFS('Deductions and Deposits'!$D:$D,'Deductions and Deposits'!$C:$C,D2892)+SUMIFS($F:$F,$D:$D,D2892,$C:$C,"Coin Deduction")</f>
        <v>0</v>
      </c>
      <c r="AE2892" s="111">
        <f>Table5[[#This Row],[Column4]]+Table5[[#This Row],[Column14]]+Table5[[#This Row],[Column19]]+Table5[[#This Row],[Column12]]</f>
        <v>0</v>
      </c>
      <c r="AF2892" s="111">
        <f>Table5[[#This Row],[Column5]]+Table5[[#This Row],[Column13]]+Table5[[#This Row],[Column21]]+Table5[[#This Row],[Column18]]</f>
        <v>0</v>
      </c>
      <c r="AG2892" s="111">
        <f t="shared" si="502"/>
        <v>0</v>
      </c>
      <c r="AH2892" s="111">
        <f t="shared" si="503"/>
        <v>0</v>
      </c>
      <c r="AI2892" s="111">
        <f>Table5[[#This Row],[Column17]]-Table5[[#This Row],[Column20]]</f>
        <v>0</v>
      </c>
      <c r="AJ2892" s="111">
        <f t="shared" si="504"/>
        <v>0</v>
      </c>
      <c r="AK2892" s="111">
        <f t="shared" si="497"/>
        <v>0</v>
      </c>
      <c r="AL2892" s="111">
        <f t="shared" si="505"/>
        <v>0</v>
      </c>
      <c r="AM2892" s="111" t="str">
        <f t="shared" si="506"/>
        <v/>
      </c>
      <c r="AN2892" s="111" t="str">
        <f t="shared" ca="1" si="507"/>
        <v/>
      </c>
    </row>
    <row r="2893" spans="1:40" ht="20.25" customHeight="1" x14ac:dyDescent="0.3">
      <c r="A2893" s="107"/>
      <c r="B2893" s="144"/>
      <c r="C2893" s="119"/>
      <c r="D2893" s="120"/>
      <c r="E2893" s="119"/>
      <c r="F2893" s="119"/>
      <c r="G2893" s="120"/>
      <c r="H2893" s="119"/>
      <c r="I2893" s="109"/>
      <c r="L2893" s="108"/>
      <c r="M2893" s="108"/>
      <c r="N2893" s="108"/>
      <c r="O2893" s="108"/>
      <c r="P2893" s="108"/>
      <c r="Q2893" s="108"/>
      <c r="R2893" s="108"/>
      <c r="S2893" s="108"/>
      <c r="T2893" s="100">
        <f t="shared" si="498"/>
        <v>0</v>
      </c>
      <c r="U2893" s="111"/>
      <c r="V2893" s="111"/>
      <c r="W2893" s="111">
        <f>SUMIFS($F$3:F2893,$D$3:D2893,D2893,$C$3:C2893,"Buy")+SUMIFS($F$3:F2893,$D$3:D2893,D2893,$C$3:C2893,"Coin Deposit",$E$3:E2893,"&lt;&gt;")</f>
        <v>0</v>
      </c>
      <c r="X2893" s="111">
        <f t="shared" si="499"/>
        <v>0</v>
      </c>
      <c r="Y2893" s="111">
        <f>IF($D2893=Y$1,SUMIFS($H$3:$H2893,$G$3:$G2893,Y$1,$C$3:$C2893,"Sell"),0)</f>
        <v>0</v>
      </c>
      <c r="Z2893" s="111">
        <f t="shared" si="500"/>
        <v>0</v>
      </c>
      <c r="AA2893" s="111">
        <f>IF($D2893=AA$1,SUMIFS($H$3:$H2893,$G$3:$G2893,AA$1,$C$3:$C2893,"Sell"),0)</f>
        <v>0</v>
      </c>
      <c r="AB2893" s="111">
        <f t="shared" si="501"/>
        <v>0</v>
      </c>
      <c r="AC2893" s="111">
        <f>SUMIFS('Deductions and Deposits'!$H:$H,'Deductions and Deposits'!$G:$G,D2893,'Deductions and Deposits'!$F:$F,"&lt;="&amp;B2893)+SUMIFS($F$3:F2893,$D$3:D2893,D2893,$C$3:C2893,"Coin Deposit",$E$3:E2893,"")</f>
        <v>0</v>
      </c>
      <c r="AD2893" s="111">
        <f>SUMIFS('Deductions and Deposits'!$D:$D,'Deductions and Deposits'!$C:$C,D2893)+SUMIFS($F:$F,$D:$D,D2893,$C:$C,"Coin Deduction")</f>
        <v>0</v>
      </c>
      <c r="AE2893" s="111">
        <f>Table5[[#This Row],[Column4]]+Table5[[#This Row],[Column14]]+Table5[[#This Row],[Column19]]+Table5[[#This Row],[Column12]]</f>
        <v>0</v>
      </c>
      <c r="AF2893" s="111">
        <f>Table5[[#This Row],[Column5]]+Table5[[#This Row],[Column13]]+Table5[[#This Row],[Column21]]+Table5[[#This Row],[Column18]]</f>
        <v>0</v>
      </c>
      <c r="AG2893" s="111">
        <f t="shared" si="502"/>
        <v>0</v>
      </c>
      <c r="AH2893" s="111">
        <f t="shared" si="503"/>
        <v>0</v>
      </c>
      <c r="AI2893" s="111">
        <f>Table5[[#This Row],[Column17]]-Table5[[#This Row],[Column20]]</f>
        <v>0</v>
      </c>
      <c r="AJ2893" s="111">
        <f t="shared" si="504"/>
        <v>0</v>
      </c>
      <c r="AK2893" s="111">
        <f t="shared" si="497"/>
        <v>0</v>
      </c>
      <c r="AL2893" s="111">
        <f t="shared" si="505"/>
        <v>0</v>
      </c>
      <c r="AM2893" s="111" t="str">
        <f t="shared" si="506"/>
        <v/>
      </c>
      <c r="AN2893" s="111" t="str">
        <f t="shared" ca="1" si="507"/>
        <v/>
      </c>
    </row>
    <row r="2894" spans="1:40" ht="20.25" customHeight="1" x14ac:dyDescent="0.3">
      <c r="A2894" s="107"/>
      <c r="B2894" s="144"/>
      <c r="C2894" s="119"/>
      <c r="D2894" s="120"/>
      <c r="E2894" s="119"/>
      <c r="F2894" s="119"/>
      <c r="G2894" s="120"/>
      <c r="H2894" s="119"/>
      <c r="I2894" s="109"/>
      <c r="L2894" s="108"/>
      <c r="M2894" s="108"/>
      <c r="N2894" s="108"/>
      <c r="O2894" s="108"/>
      <c r="P2894" s="108"/>
      <c r="Q2894" s="108"/>
      <c r="R2894" s="108"/>
      <c r="S2894" s="108"/>
      <c r="T2894" s="100">
        <f t="shared" si="498"/>
        <v>0</v>
      </c>
      <c r="U2894" s="111"/>
      <c r="V2894" s="111"/>
      <c r="W2894" s="111">
        <f>SUMIFS($F$3:F2894,$D$3:D2894,D2894,$C$3:C2894,"Buy")+SUMIFS($F$3:F2894,$D$3:D2894,D2894,$C$3:C2894,"Coin Deposit",$E$3:E2894,"&lt;&gt;")</f>
        <v>0</v>
      </c>
      <c r="X2894" s="111">
        <f t="shared" si="499"/>
        <v>0</v>
      </c>
      <c r="Y2894" s="111">
        <f>IF($D2894=Y$1,SUMIFS($H$3:$H2894,$G$3:$G2894,Y$1,$C$3:$C2894,"Sell"),0)</f>
        <v>0</v>
      </c>
      <c r="Z2894" s="111">
        <f t="shared" si="500"/>
        <v>0</v>
      </c>
      <c r="AA2894" s="111">
        <f>IF($D2894=AA$1,SUMIFS($H$3:$H2894,$G$3:$G2894,AA$1,$C$3:$C2894,"Sell"),0)</f>
        <v>0</v>
      </c>
      <c r="AB2894" s="111">
        <f t="shared" si="501"/>
        <v>0</v>
      </c>
      <c r="AC2894" s="111">
        <f>SUMIFS('Deductions and Deposits'!$H:$H,'Deductions and Deposits'!$G:$G,D2894,'Deductions and Deposits'!$F:$F,"&lt;="&amp;B2894)+SUMIFS($F$3:F2894,$D$3:D2894,D2894,$C$3:C2894,"Coin Deposit",$E$3:E2894,"")</f>
        <v>0</v>
      </c>
      <c r="AD2894" s="111">
        <f>SUMIFS('Deductions and Deposits'!$D:$D,'Deductions and Deposits'!$C:$C,D2894)+SUMIFS($F:$F,$D:$D,D2894,$C:$C,"Coin Deduction")</f>
        <v>0</v>
      </c>
      <c r="AE2894" s="111">
        <f>Table5[[#This Row],[Column4]]+Table5[[#This Row],[Column14]]+Table5[[#This Row],[Column19]]+Table5[[#This Row],[Column12]]</f>
        <v>0</v>
      </c>
      <c r="AF2894" s="111">
        <f>Table5[[#This Row],[Column5]]+Table5[[#This Row],[Column13]]+Table5[[#This Row],[Column21]]+Table5[[#This Row],[Column18]]</f>
        <v>0</v>
      </c>
      <c r="AG2894" s="111">
        <f t="shared" si="502"/>
        <v>0</v>
      </c>
      <c r="AH2894" s="111">
        <f t="shared" si="503"/>
        <v>0</v>
      </c>
      <c r="AI2894" s="111">
        <f>Table5[[#This Row],[Column17]]-Table5[[#This Row],[Column20]]</f>
        <v>0</v>
      </c>
      <c r="AJ2894" s="111">
        <f t="shared" si="504"/>
        <v>0</v>
      </c>
      <c r="AK2894" s="111">
        <f t="shared" si="497"/>
        <v>0</v>
      </c>
      <c r="AL2894" s="111">
        <f t="shared" si="505"/>
        <v>0</v>
      </c>
      <c r="AM2894" s="111" t="str">
        <f t="shared" si="506"/>
        <v/>
      </c>
      <c r="AN2894" s="111" t="str">
        <f t="shared" ca="1" si="507"/>
        <v/>
      </c>
    </row>
    <row r="2895" spans="1:40" ht="20.25" customHeight="1" x14ac:dyDescent="0.3">
      <c r="A2895" s="107"/>
      <c r="B2895" s="144"/>
      <c r="C2895" s="119"/>
      <c r="D2895" s="120"/>
      <c r="E2895" s="119"/>
      <c r="F2895" s="119"/>
      <c r="G2895" s="120"/>
      <c r="H2895" s="119"/>
      <c r="I2895" s="109"/>
      <c r="L2895" s="108"/>
      <c r="M2895" s="108"/>
      <c r="N2895" s="108"/>
      <c r="O2895" s="108"/>
      <c r="P2895" s="108"/>
      <c r="Q2895" s="108"/>
      <c r="R2895" s="108"/>
      <c r="S2895" s="108"/>
      <c r="T2895" s="100">
        <f t="shared" si="498"/>
        <v>0</v>
      </c>
      <c r="U2895" s="111"/>
      <c r="V2895" s="111"/>
      <c r="W2895" s="111">
        <f>SUMIFS($F$3:F2895,$D$3:D2895,D2895,$C$3:C2895,"Buy")+SUMIFS($F$3:F2895,$D$3:D2895,D2895,$C$3:C2895,"Coin Deposit",$E$3:E2895,"&lt;&gt;")</f>
        <v>0</v>
      </c>
      <c r="X2895" s="111">
        <f t="shared" si="499"/>
        <v>0</v>
      </c>
      <c r="Y2895" s="111">
        <f>IF($D2895=Y$1,SUMIFS($H$3:$H2895,$G$3:$G2895,Y$1,$C$3:$C2895,"Sell"),0)</f>
        <v>0</v>
      </c>
      <c r="Z2895" s="111">
        <f t="shared" si="500"/>
        <v>0</v>
      </c>
      <c r="AA2895" s="111">
        <f>IF($D2895=AA$1,SUMIFS($H$3:$H2895,$G$3:$G2895,AA$1,$C$3:$C2895,"Sell"),0)</f>
        <v>0</v>
      </c>
      <c r="AB2895" s="111">
        <f t="shared" si="501"/>
        <v>0</v>
      </c>
      <c r="AC2895" s="111">
        <f>SUMIFS('Deductions and Deposits'!$H:$H,'Deductions and Deposits'!$G:$G,D2895,'Deductions and Deposits'!$F:$F,"&lt;="&amp;B2895)+SUMIFS($F$3:F2895,$D$3:D2895,D2895,$C$3:C2895,"Coin Deposit",$E$3:E2895,"")</f>
        <v>0</v>
      </c>
      <c r="AD2895" s="111">
        <f>SUMIFS('Deductions and Deposits'!$D:$D,'Deductions and Deposits'!$C:$C,D2895)+SUMIFS($F:$F,$D:$D,D2895,$C:$C,"Coin Deduction")</f>
        <v>0</v>
      </c>
      <c r="AE2895" s="111">
        <f>Table5[[#This Row],[Column4]]+Table5[[#This Row],[Column14]]+Table5[[#This Row],[Column19]]+Table5[[#This Row],[Column12]]</f>
        <v>0</v>
      </c>
      <c r="AF2895" s="111">
        <f>Table5[[#This Row],[Column5]]+Table5[[#This Row],[Column13]]+Table5[[#This Row],[Column21]]+Table5[[#This Row],[Column18]]</f>
        <v>0</v>
      </c>
      <c r="AG2895" s="111">
        <f t="shared" si="502"/>
        <v>0</v>
      </c>
      <c r="AH2895" s="111">
        <f t="shared" si="503"/>
        <v>0</v>
      </c>
      <c r="AI2895" s="111">
        <f>Table5[[#This Row],[Column17]]-Table5[[#This Row],[Column20]]</f>
        <v>0</v>
      </c>
      <c r="AJ2895" s="111">
        <f t="shared" si="504"/>
        <v>0</v>
      </c>
      <c r="AK2895" s="111">
        <f t="shared" si="497"/>
        <v>0</v>
      </c>
      <c r="AL2895" s="111">
        <f t="shared" si="505"/>
        <v>0</v>
      </c>
      <c r="AM2895" s="111" t="str">
        <f t="shared" si="506"/>
        <v/>
      </c>
      <c r="AN2895" s="111" t="str">
        <f t="shared" ca="1" si="507"/>
        <v/>
      </c>
    </row>
    <row r="2896" spans="1:40" ht="20.25" customHeight="1" x14ac:dyDescent="0.3">
      <c r="A2896" s="107"/>
      <c r="B2896" s="144"/>
      <c r="C2896" s="119"/>
      <c r="D2896" s="120"/>
      <c r="E2896" s="119"/>
      <c r="F2896" s="119"/>
      <c r="G2896" s="120"/>
      <c r="H2896" s="119"/>
      <c r="I2896" s="109"/>
      <c r="L2896" s="108"/>
      <c r="M2896" s="108"/>
      <c r="N2896" s="108"/>
      <c r="O2896" s="108"/>
      <c r="P2896" s="108"/>
      <c r="Q2896" s="108"/>
      <c r="R2896" s="108"/>
      <c r="S2896" s="108"/>
      <c r="T2896" s="100">
        <f t="shared" si="498"/>
        <v>0</v>
      </c>
      <c r="U2896" s="111"/>
      <c r="V2896" s="111"/>
      <c r="W2896" s="111">
        <f>SUMIFS($F$3:F2896,$D$3:D2896,D2896,$C$3:C2896,"Buy")+SUMIFS($F$3:F2896,$D$3:D2896,D2896,$C$3:C2896,"Coin Deposit",$E$3:E2896,"&lt;&gt;")</f>
        <v>0</v>
      </c>
      <c r="X2896" s="111">
        <f t="shared" si="499"/>
        <v>0</v>
      </c>
      <c r="Y2896" s="111">
        <f>IF($D2896=Y$1,SUMIFS($H$3:$H2896,$G$3:$G2896,Y$1,$C$3:$C2896,"Sell"),0)</f>
        <v>0</v>
      </c>
      <c r="Z2896" s="111">
        <f t="shared" si="500"/>
        <v>0</v>
      </c>
      <c r="AA2896" s="111">
        <f>IF($D2896=AA$1,SUMIFS($H$3:$H2896,$G$3:$G2896,AA$1,$C$3:$C2896,"Sell"),0)</f>
        <v>0</v>
      </c>
      <c r="AB2896" s="111">
        <f t="shared" si="501"/>
        <v>0</v>
      </c>
      <c r="AC2896" s="111">
        <f>SUMIFS('Deductions and Deposits'!$H:$H,'Deductions and Deposits'!$G:$G,D2896,'Deductions and Deposits'!$F:$F,"&lt;="&amp;B2896)+SUMIFS($F$3:F2896,$D$3:D2896,D2896,$C$3:C2896,"Coin Deposit",$E$3:E2896,"")</f>
        <v>0</v>
      </c>
      <c r="AD2896" s="111">
        <f>SUMIFS('Deductions and Deposits'!$D:$D,'Deductions and Deposits'!$C:$C,D2896)+SUMIFS($F:$F,$D:$D,D2896,$C:$C,"Coin Deduction")</f>
        <v>0</v>
      </c>
      <c r="AE2896" s="111">
        <f>Table5[[#This Row],[Column4]]+Table5[[#This Row],[Column14]]+Table5[[#This Row],[Column19]]+Table5[[#This Row],[Column12]]</f>
        <v>0</v>
      </c>
      <c r="AF2896" s="111">
        <f>Table5[[#This Row],[Column5]]+Table5[[#This Row],[Column13]]+Table5[[#This Row],[Column21]]+Table5[[#This Row],[Column18]]</f>
        <v>0</v>
      </c>
      <c r="AG2896" s="111">
        <f t="shared" si="502"/>
        <v>0</v>
      </c>
      <c r="AH2896" s="111">
        <f t="shared" si="503"/>
        <v>0</v>
      </c>
      <c r="AI2896" s="111">
        <f>Table5[[#This Row],[Column17]]-Table5[[#This Row],[Column20]]</f>
        <v>0</v>
      </c>
      <c r="AJ2896" s="111">
        <f t="shared" si="504"/>
        <v>0</v>
      </c>
      <c r="AK2896" s="111">
        <f t="shared" si="497"/>
        <v>0</v>
      </c>
      <c r="AL2896" s="111">
        <f t="shared" si="505"/>
        <v>0</v>
      </c>
      <c r="AM2896" s="111" t="str">
        <f t="shared" si="506"/>
        <v/>
      </c>
      <c r="AN2896" s="111" t="str">
        <f t="shared" ca="1" si="507"/>
        <v/>
      </c>
    </row>
    <row r="2897" spans="1:40" ht="20.25" customHeight="1" x14ac:dyDescent="0.3">
      <c r="A2897" s="107"/>
      <c r="B2897" s="144"/>
      <c r="C2897" s="119"/>
      <c r="D2897" s="120"/>
      <c r="E2897" s="119"/>
      <c r="F2897" s="119"/>
      <c r="G2897" s="120"/>
      <c r="H2897" s="119"/>
      <c r="I2897" s="109"/>
      <c r="L2897" s="108"/>
      <c r="M2897" s="108"/>
      <c r="N2897" s="108"/>
      <c r="O2897" s="108"/>
      <c r="P2897" s="108"/>
      <c r="Q2897" s="108"/>
      <c r="R2897" s="108"/>
      <c r="S2897" s="108"/>
      <c r="T2897" s="100">
        <f t="shared" si="498"/>
        <v>0</v>
      </c>
      <c r="U2897" s="111"/>
      <c r="V2897" s="111"/>
      <c r="W2897" s="111">
        <f>SUMIFS($F$3:F2897,$D$3:D2897,D2897,$C$3:C2897,"Buy")+SUMIFS($F$3:F2897,$D$3:D2897,D2897,$C$3:C2897,"Coin Deposit",$E$3:E2897,"&lt;&gt;")</f>
        <v>0</v>
      </c>
      <c r="X2897" s="111">
        <f t="shared" si="499"/>
        <v>0</v>
      </c>
      <c r="Y2897" s="111">
        <f>IF($D2897=Y$1,SUMIFS($H$3:$H2897,$G$3:$G2897,Y$1,$C$3:$C2897,"Sell"),0)</f>
        <v>0</v>
      </c>
      <c r="Z2897" s="111">
        <f t="shared" si="500"/>
        <v>0</v>
      </c>
      <c r="AA2897" s="111">
        <f>IF($D2897=AA$1,SUMIFS($H$3:$H2897,$G$3:$G2897,AA$1,$C$3:$C2897,"Sell"),0)</f>
        <v>0</v>
      </c>
      <c r="AB2897" s="111">
        <f t="shared" si="501"/>
        <v>0</v>
      </c>
      <c r="AC2897" s="111">
        <f>SUMIFS('Deductions and Deposits'!$H:$H,'Deductions and Deposits'!$G:$G,D2897,'Deductions and Deposits'!$F:$F,"&lt;="&amp;B2897)+SUMIFS($F$3:F2897,$D$3:D2897,D2897,$C$3:C2897,"Coin Deposit",$E$3:E2897,"")</f>
        <v>0</v>
      </c>
      <c r="AD2897" s="111">
        <f>SUMIFS('Deductions and Deposits'!$D:$D,'Deductions and Deposits'!$C:$C,D2897)+SUMIFS($F:$F,$D:$D,D2897,$C:$C,"Coin Deduction")</f>
        <v>0</v>
      </c>
      <c r="AE2897" s="111">
        <f>Table5[[#This Row],[Column4]]+Table5[[#This Row],[Column14]]+Table5[[#This Row],[Column19]]+Table5[[#This Row],[Column12]]</f>
        <v>0</v>
      </c>
      <c r="AF2897" s="111">
        <f>Table5[[#This Row],[Column5]]+Table5[[#This Row],[Column13]]+Table5[[#This Row],[Column21]]+Table5[[#This Row],[Column18]]</f>
        <v>0</v>
      </c>
      <c r="AG2897" s="111">
        <f t="shared" si="502"/>
        <v>0</v>
      </c>
      <c r="AH2897" s="111">
        <f t="shared" si="503"/>
        <v>0</v>
      </c>
      <c r="AI2897" s="111">
        <f>Table5[[#This Row],[Column17]]-Table5[[#This Row],[Column20]]</f>
        <v>0</v>
      </c>
      <c r="AJ2897" s="111">
        <f t="shared" si="504"/>
        <v>0</v>
      </c>
      <c r="AK2897" s="111">
        <f t="shared" si="497"/>
        <v>0</v>
      </c>
      <c r="AL2897" s="111">
        <f t="shared" si="505"/>
        <v>0</v>
      </c>
      <c r="AM2897" s="111" t="str">
        <f t="shared" si="506"/>
        <v/>
      </c>
      <c r="AN2897" s="111" t="str">
        <f t="shared" ca="1" si="507"/>
        <v/>
      </c>
    </row>
    <row r="2898" spans="1:40" ht="20.25" customHeight="1" x14ac:dyDescent="0.3">
      <c r="A2898" s="107"/>
      <c r="B2898" s="144"/>
      <c r="C2898" s="119"/>
      <c r="D2898" s="120"/>
      <c r="E2898" s="119"/>
      <c r="F2898" s="119"/>
      <c r="G2898" s="120"/>
      <c r="H2898" s="119"/>
      <c r="I2898" s="109"/>
      <c r="L2898" s="108"/>
      <c r="M2898" s="108"/>
      <c r="N2898" s="108"/>
      <c r="O2898" s="108"/>
      <c r="P2898" s="108"/>
      <c r="Q2898" s="108"/>
      <c r="R2898" s="108"/>
      <c r="S2898" s="108"/>
      <c r="T2898" s="100">
        <f t="shared" si="498"/>
        <v>0</v>
      </c>
      <c r="U2898" s="111"/>
      <c r="V2898" s="111"/>
      <c r="W2898" s="111">
        <f>SUMIFS($F$3:F2898,$D$3:D2898,D2898,$C$3:C2898,"Buy")+SUMIFS($F$3:F2898,$D$3:D2898,D2898,$C$3:C2898,"Coin Deposit",$E$3:E2898,"&lt;&gt;")</f>
        <v>0</v>
      </c>
      <c r="X2898" s="111">
        <f t="shared" si="499"/>
        <v>0</v>
      </c>
      <c r="Y2898" s="111">
        <f>IF($D2898=Y$1,SUMIFS($H$3:$H2898,$G$3:$G2898,Y$1,$C$3:$C2898,"Sell"),0)</f>
        <v>0</v>
      </c>
      <c r="Z2898" s="111">
        <f t="shared" si="500"/>
        <v>0</v>
      </c>
      <c r="AA2898" s="111">
        <f>IF($D2898=AA$1,SUMIFS($H$3:$H2898,$G$3:$G2898,AA$1,$C$3:$C2898,"Sell"),0)</f>
        <v>0</v>
      </c>
      <c r="AB2898" s="111">
        <f t="shared" si="501"/>
        <v>0</v>
      </c>
      <c r="AC2898" s="111">
        <f>SUMIFS('Deductions and Deposits'!$H:$H,'Deductions and Deposits'!$G:$G,D2898,'Deductions and Deposits'!$F:$F,"&lt;="&amp;B2898)+SUMIFS($F$3:F2898,$D$3:D2898,D2898,$C$3:C2898,"Coin Deposit",$E$3:E2898,"")</f>
        <v>0</v>
      </c>
      <c r="AD2898" s="111">
        <f>SUMIFS('Deductions and Deposits'!$D:$D,'Deductions and Deposits'!$C:$C,D2898)+SUMIFS($F:$F,$D:$D,D2898,$C:$C,"Coin Deduction")</f>
        <v>0</v>
      </c>
      <c r="AE2898" s="111">
        <f>Table5[[#This Row],[Column4]]+Table5[[#This Row],[Column14]]+Table5[[#This Row],[Column19]]+Table5[[#This Row],[Column12]]</f>
        <v>0</v>
      </c>
      <c r="AF2898" s="111">
        <f>Table5[[#This Row],[Column5]]+Table5[[#This Row],[Column13]]+Table5[[#This Row],[Column21]]+Table5[[#This Row],[Column18]]</f>
        <v>0</v>
      </c>
      <c r="AG2898" s="111">
        <f t="shared" si="502"/>
        <v>0</v>
      </c>
      <c r="AH2898" s="111">
        <f t="shared" si="503"/>
        <v>0</v>
      </c>
      <c r="AI2898" s="111">
        <f>Table5[[#This Row],[Column17]]-Table5[[#This Row],[Column20]]</f>
        <v>0</v>
      </c>
      <c r="AJ2898" s="111">
        <f t="shared" si="504"/>
        <v>0</v>
      </c>
      <c r="AK2898" s="111">
        <f t="shared" si="497"/>
        <v>0</v>
      </c>
      <c r="AL2898" s="111">
        <f t="shared" si="505"/>
        <v>0</v>
      </c>
      <c r="AM2898" s="111" t="str">
        <f t="shared" si="506"/>
        <v/>
      </c>
      <c r="AN2898" s="111" t="str">
        <f t="shared" ca="1" si="507"/>
        <v/>
      </c>
    </row>
    <row r="2899" spans="1:40" ht="20.25" customHeight="1" x14ac:dyDescent="0.3">
      <c r="A2899" s="107"/>
      <c r="B2899" s="144"/>
      <c r="C2899" s="119"/>
      <c r="D2899" s="120"/>
      <c r="E2899" s="119"/>
      <c r="F2899" s="119"/>
      <c r="G2899" s="120"/>
      <c r="H2899" s="119"/>
      <c r="I2899" s="109"/>
      <c r="L2899" s="108"/>
      <c r="M2899" s="108"/>
      <c r="N2899" s="108"/>
      <c r="O2899" s="108"/>
      <c r="P2899" s="108"/>
      <c r="Q2899" s="108"/>
      <c r="R2899" s="108"/>
      <c r="S2899" s="108"/>
      <c r="T2899" s="100">
        <f t="shared" si="498"/>
        <v>0</v>
      </c>
      <c r="U2899" s="111"/>
      <c r="V2899" s="111"/>
      <c r="W2899" s="111">
        <f>SUMIFS($F$3:F2899,$D$3:D2899,D2899,$C$3:C2899,"Buy")+SUMIFS($F$3:F2899,$D$3:D2899,D2899,$C$3:C2899,"Coin Deposit",$E$3:E2899,"&lt;&gt;")</f>
        <v>0</v>
      </c>
      <c r="X2899" s="111">
        <f t="shared" si="499"/>
        <v>0</v>
      </c>
      <c r="Y2899" s="111">
        <f>IF($D2899=Y$1,SUMIFS($H$3:$H2899,$G$3:$G2899,Y$1,$C$3:$C2899,"Sell"),0)</f>
        <v>0</v>
      </c>
      <c r="Z2899" s="111">
        <f t="shared" si="500"/>
        <v>0</v>
      </c>
      <c r="AA2899" s="111">
        <f>IF($D2899=AA$1,SUMIFS($H$3:$H2899,$G$3:$G2899,AA$1,$C$3:$C2899,"Sell"),0)</f>
        <v>0</v>
      </c>
      <c r="AB2899" s="111">
        <f t="shared" si="501"/>
        <v>0</v>
      </c>
      <c r="AC2899" s="111">
        <f>SUMIFS('Deductions and Deposits'!$H:$H,'Deductions and Deposits'!$G:$G,D2899,'Deductions and Deposits'!$F:$F,"&lt;="&amp;B2899)+SUMIFS($F$3:F2899,$D$3:D2899,D2899,$C$3:C2899,"Coin Deposit",$E$3:E2899,"")</f>
        <v>0</v>
      </c>
      <c r="AD2899" s="111">
        <f>SUMIFS('Deductions and Deposits'!$D:$D,'Deductions and Deposits'!$C:$C,D2899)+SUMIFS($F:$F,$D:$D,D2899,$C:$C,"Coin Deduction")</f>
        <v>0</v>
      </c>
      <c r="AE2899" s="111">
        <f>Table5[[#This Row],[Column4]]+Table5[[#This Row],[Column14]]+Table5[[#This Row],[Column19]]+Table5[[#This Row],[Column12]]</f>
        <v>0</v>
      </c>
      <c r="AF2899" s="111">
        <f>Table5[[#This Row],[Column5]]+Table5[[#This Row],[Column13]]+Table5[[#This Row],[Column21]]+Table5[[#This Row],[Column18]]</f>
        <v>0</v>
      </c>
      <c r="AG2899" s="111">
        <f t="shared" si="502"/>
        <v>0</v>
      </c>
      <c r="AH2899" s="111">
        <f t="shared" si="503"/>
        <v>0</v>
      </c>
      <c r="AI2899" s="111">
        <f>Table5[[#This Row],[Column17]]-Table5[[#This Row],[Column20]]</f>
        <v>0</v>
      </c>
      <c r="AJ2899" s="111">
        <f t="shared" si="504"/>
        <v>0</v>
      </c>
      <c r="AK2899" s="111">
        <f t="shared" si="497"/>
        <v>0</v>
      </c>
      <c r="AL2899" s="111">
        <f t="shared" si="505"/>
        <v>0</v>
      </c>
      <c r="AM2899" s="111" t="str">
        <f t="shared" si="506"/>
        <v/>
      </c>
      <c r="AN2899" s="111" t="str">
        <f t="shared" ca="1" si="507"/>
        <v/>
      </c>
    </row>
    <row r="2900" spans="1:40" ht="20.25" customHeight="1" x14ac:dyDescent="0.3">
      <c r="A2900" s="107"/>
      <c r="B2900" s="144"/>
      <c r="C2900" s="119"/>
      <c r="D2900" s="120"/>
      <c r="E2900" s="119"/>
      <c r="F2900" s="119"/>
      <c r="G2900" s="120"/>
      <c r="H2900" s="119"/>
      <c r="I2900" s="109"/>
      <c r="L2900" s="108"/>
      <c r="M2900" s="108"/>
      <c r="N2900" s="108"/>
      <c r="O2900" s="108"/>
      <c r="P2900" s="108"/>
      <c r="Q2900" s="108"/>
      <c r="R2900" s="108"/>
      <c r="S2900" s="108"/>
      <c r="T2900" s="100">
        <f t="shared" si="498"/>
        <v>0</v>
      </c>
      <c r="U2900" s="111"/>
      <c r="V2900" s="111"/>
      <c r="W2900" s="111">
        <f>SUMIFS($F$3:F2900,$D$3:D2900,D2900,$C$3:C2900,"Buy")+SUMIFS($F$3:F2900,$D$3:D2900,D2900,$C$3:C2900,"Coin Deposit",$E$3:E2900,"&lt;&gt;")</f>
        <v>0</v>
      </c>
      <c r="X2900" s="111">
        <f t="shared" si="499"/>
        <v>0</v>
      </c>
      <c r="Y2900" s="111">
        <f>IF($D2900=Y$1,SUMIFS($H$3:$H2900,$G$3:$G2900,Y$1,$C$3:$C2900,"Sell"),0)</f>
        <v>0</v>
      </c>
      <c r="Z2900" s="111">
        <f t="shared" si="500"/>
        <v>0</v>
      </c>
      <c r="AA2900" s="111">
        <f>IF($D2900=AA$1,SUMIFS($H$3:$H2900,$G$3:$G2900,AA$1,$C$3:$C2900,"Sell"),0)</f>
        <v>0</v>
      </c>
      <c r="AB2900" s="111">
        <f t="shared" si="501"/>
        <v>0</v>
      </c>
      <c r="AC2900" s="111">
        <f>SUMIFS('Deductions and Deposits'!$H:$H,'Deductions and Deposits'!$G:$G,D2900,'Deductions and Deposits'!$F:$F,"&lt;="&amp;B2900)+SUMIFS($F$3:F2900,$D$3:D2900,D2900,$C$3:C2900,"Coin Deposit",$E$3:E2900,"")</f>
        <v>0</v>
      </c>
      <c r="AD2900" s="111">
        <f>SUMIFS('Deductions and Deposits'!$D:$D,'Deductions and Deposits'!$C:$C,D2900)+SUMIFS($F:$F,$D:$D,D2900,$C:$C,"Coin Deduction")</f>
        <v>0</v>
      </c>
      <c r="AE2900" s="111">
        <f>Table5[[#This Row],[Column4]]+Table5[[#This Row],[Column14]]+Table5[[#This Row],[Column19]]+Table5[[#This Row],[Column12]]</f>
        <v>0</v>
      </c>
      <c r="AF2900" s="111">
        <f>Table5[[#This Row],[Column5]]+Table5[[#This Row],[Column13]]+Table5[[#This Row],[Column21]]+Table5[[#This Row],[Column18]]</f>
        <v>0</v>
      </c>
      <c r="AG2900" s="111">
        <f t="shared" si="502"/>
        <v>0</v>
      </c>
      <c r="AH2900" s="111">
        <f t="shared" si="503"/>
        <v>0</v>
      </c>
      <c r="AI2900" s="111">
        <f>Table5[[#This Row],[Column17]]-Table5[[#This Row],[Column20]]</f>
        <v>0</v>
      </c>
      <c r="AJ2900" s="111">
        <f t="shared" si="504"/>
        <v>0</v>
      </c>
      <c r="AK2900" s="111">
        <f t="shared" si="497"/>
        <v>0</v>
      </c>
      <c r="AL2900" s="111">
        <f t="shared" si="505"/>
        <v>0</v>
      </c>
      <c r="AM2900" s="111" t="str">
        <f t="shared" si="506"/>
        <v/>
      </c>
      <c r="AN2900" s="111" t="str">
        <f t="shared" ca="1" si="507"/>
        <v/>
      </c>
    </row>
    <row r="2901" spans="1:40" ht="20.25" customHeight="1" x14ac:dyDescent="0.3">
      <c r="A2901" s="107"/>
      <c r="B2901" s="144"/>
      <c r="C2901" s="119"/>
      <c r="D2901" s="120"/>
      <c r="E2901" s="119"/>
      <c r="F2901" s="119"/>
      <c r="G2901" s="120"/>
      <c r="H2901" s="119"/>
      <c r="I2901" s="109"/>
      <c r="L2901" s="108"/>
      <c r="M2901" s="108"/>
      <c r="N2901" s="108"/>
      <c r="O2901" s="108"/>
      <c r="P2901" s="108"/>
      <c r="Q2901" s="108"/>
      <c r="R2901" s="108"/>
      <c r="S2901" s="108"/>
      <c r="T2901" s="100">
        <f t="shared" si="498"/>
        <v>0</v>
      </c>
      <c r="U2901" s="111"/>
      <c r="V2901" s="111"/>
      <c r="W2901" s="111">
        <f>SUMIFS($F$3:F2901,$D$3:D2901,D2901,$C$3:C2901,"Buy")+SUMIFS($F$3:F2901,$D$3:D2901,D2901,$C$3:C2901,"Coin Deposit",$E$3:E2901,"&lt;&gt;")</f>
        <v>0</v>
      </c>
      <c r="X2901" s="111">
        <f t="shared" si="499"/>
        <v>0</v>
      </c>
      <c r="Y2901" s="111">
        <f>IF($D2901=Y$1,SUMIFS($H$3:$H2901,$G$3:$G2901,Y$1,$C$3:$C2901,"Sell"),0)</f>
        <v>0</v>
      </c>
      <c r="Z2901" s="111">
        <f t="shared" si="500"/>
        <v>0</v>
      </c>
      <c r="AA2901" s="111">
        <f>IF($D2901=AA$1,SUMIFS($H$3:$H2901,$G$3:$G2901,AA$1,$C$3:$C2901,"Sell"),0)</f>
        <v>0</v>
      </c>
      <c r="AB2901" s="111">
        <f t="shared" si="501"/>
        <v>0</v>
      </c>
      <c r="AC2901" s="111">
        <f>SUMIFS('Deductions and Deposits'!$H:$H,'Deductions and Deposits'!$G:$G,D2901,'Deductions and Deposits'!$F:$F,"&lt;="&amp;B2901)+SUMIFS($F$3:F2901,$D$3:D2901,D2901,$C$3:C2901,"Coin Deposit",$E$3:E2901,"")</f>
        <v>0</v>
      </c>
      <c r="AD2901" s="111">
        <f>SUMIFS('Deductions and Deposits'!$D:$D,'Deductions and Deposits'!$C:$C,D2901)+SUMIFS($F:$F,$D:$D,D2901,$C:$C,"Coin Deduction")</f>
        <v>0</v>
      </c>
      <c r="AE2901" s="111">
        <f>Table5[[#This Row],[Column4]]+Table5[[#This Row],[Column14]]+Table5[[#This Row],[Column19]]+Table5[[#This Row],[Column12]]</f>
        <v>0</v>
      </c>
      <c r="AF2901" s="111">
        <f>Table5[[#This Row],[Column5]]+Table5[[#This Row],[Column13]]+Table5[[#This Row],[Column21]]+Table5[[#This Row],[Column18]]</f>
        <v>0</v>
      </c>
      <c r="AG2901" s="111">
        <f t="shared" si="502"/>
        <v>0</v>
      </c>
      <c r="AH2901" s="111">
        <f t="shared" si="503"/>
        <v>0</v>
      </c>
      <c r="AI2901" s="111">
        <f>Table5[[#This Row],[Column17]]-Table5[[#This Row],[Column20]]</f>
        <v>0</v>
      </c>
      <c r="AJ2901" s="111">
        <f t="shared" si="504"/>
        <v>0</v>
      </c>
      <c r="AK2901" s="111">
        <f t="shared" si="497"/>
        <v>0</v>
      </c>
      <c r="AL2901" s="111">
        <f t="shared" si="505"/>
        <v>0</v>
      </c>
      <c r="AM2901" s="111" t="str">
        <f t="shared" si="506"/>
        <v/>
      </c>
      <c r="AN2901" s="111" t="str">
        <f t="shared" ca="1" si="507"/>
        <v/>
      </c>
    </row>
    <row r="2902" spans="1:40" ht="20.25" customHeight="1" x14ac:dyDescent="0.3">
      <c r="A2902" s="107"/>
      <c r="B2902" s="144"/>
      <c r="C2902" s="119"/>
      <c r="D2902" s="120"/>
      <c r="E2902" s="119"/>
      <c r="F2902" s="119"/>
      <c r="G2902" s="120"/>
      <c r="H2902" s="119"/>
      <c r="I2902" s="109"/>
      <c r="L2902" s="108"/>
      <c r="M2902" s="108"/>
      <c r="N2902" s="108"/>
      <c r="O2902" s="108"/>
      <c r="P2902" s="108"/>
      <c r="Q2902" s="108"/>
      <c r="R2902" s="108"/>
      <c r="S2902" s="108"/>
      <c r="T2902" s="100">
        <f t="shared" si="498"/>
        <v>0</v>
      </c>
      <c r="U2902" s="111"/>
      <c r="V2902" s="111"/>
      <c r="W2902" s="111">
        <f>SUMIFS($F$3:F2902,$D$3:D2902,D2902,$C$3:C2902,"Buy")+SUMIFS($F$3:F2902,$D$3:D2902,D2902,$C$3:C2902,"Coin Deposit",$E$3:E2902,"&lt;&gt;")</f>
        <v>0</v>
      </c>
      <c r="X2902" s="111">
        <f t="shared" si="499"/>
        <v>0</v>
      </c>
      <c r="Y2902" s="111">
        <f>IF($D2902=Y$1,SUMIFS($H$3:$H2902,$G$3:$G2902,Y$1,$C$3:$C2902,"Sell"),0)</f>
        <v>0</v>
      </c>
      <c r="Z2902" s="111">
        <f t="shared" si="500"/>
        <v>0</v>
      </c>
      <c r="AA2902" s="111">
        <f>IF($D2902=AA$1,SUMIFS($H$3:$H2902,$G$3:$G2902,AA$1,$C$3:$C2902,"Sell"),0)</f>
        <v>0</v>
      </c>
      <c r="AB2902" s="111">
        <f t="shared" si="501"/>
        <v>0</v>
      </c>
      <c r="AC2902" s="111">
        <f>SUMIFS('Deductions and Deposits'!$H:$H,'Deductions and Deposits'!$G:$G,D2902,'Deductions and Deposits'!$F:$F,"&lt;="&amp;B2902)+SUMIFS($F$3:F2902,$D$3:D2902,D2902,$C$3:C2902,"Coin Deposit",$E$3:E2902,"")</f>
        <v>0</v>
      </c>
      <c r="AD2902" s="111">
        <f>SUMIFS('Deductions and Deposits'!$D:$D,'Deductions and Deposits'!$C:$C,D2902)+SUMIFS($F:$F,$D:$D,D2902,$C:$C,"Coin Deduction")</f>
        <v>0</v>
      </c>
      <c r="AE2902" s="111">
        <f>Table5[[#This Row],[Column4]]+Table5[[#This Row],[Column14]]+Table5[[#This Row],[Column19]]+Table5[[#This Row],[Column12]]</f>
        <v>0</v>
      </c>
      <c r="AF2902" s="111">
        <f>Table5[[#This Row],[Column5]]+Table5[[#This Row],[Column13]]+Table5[[#This Row],[Column21]]+Table5[[#This Row],[Column18]]</f>
        <v>0</v>
      </c>
      <c r="AG2902" s="111">
        <f t="shared" si="502"/>
        <v>0</v>
      </c>
      <c r="AH2902" s="111">
        <f t="shared" si="503"/>
        <v>0</v>
      </c>
      <c r="AI2902" s="111">
        <f>Table5[[#This Row],[Column17]]-Table5[[#This Row],[Column20]]</f>
        <v>0</v>
      </c>
      <c r="AJ2902" s="111">
        <f t="shared" si="504"/>
        <v>0</v>
      </c>
      <c r="AK2902" s="111">
        <f t="shared" si="497"/>
        <v>0</v>
      </c>
      <c r="AL2902" s="111">
        <f t="shared" si="505"/>
        <v>0</v>
      </c>
      <c r="AM2902" s="111" t="str">
        <f t="shared" si="506"/>
        <v/>
      </c>
      <c r="AN2902" s="111" t="str">
        <f t="shared" ca="1" si="507"/>
        <v/>
      </c>
    </row>
    <row r="2903" spans="1:40" ht="20.25" customHeight="1" x14ac:dyDescent="0.3">
      <c r="A2903" s="107"/>
      <c r="B2903" s="144"/>
      <c r="C2903" s="119"/>
      <c r="D2903" s="120"/>
      <c r="E2903" s="119"/>
      <c r="F2903" s="119"/>
      <c r="G2903" s="120"/>
      <c r="H2903" s="119"/>
      <c r="I2903" s="109"/>
      <c r="L2903" s="108"/>
      <c r="M2903" s="108"/>
      <c r="N2903" s="108"/>
      <c r="O2903" s="108"/>
      <c r="P2903" s="108"/>
      <c r="Q2903" s="108"/>
      <c r="R2903" s="108"/>
      <c r="S2903" s="108"/>
      <c r="T2903" s="100">
        <f t="shared" si="498"/>
        <v>0</v>
      </c>
      <c r="U2903" s="111"/>
      <c r="V2903" s="111"/>
      <c r="W2903" s="111">
        <f>SUMIFS($F$3:F2903,$D$3:D2903,D2903,$C$3:C2903,"Buy")+SUMIFS($F$3:F2903,$D$3:D2903,D2903,$C$3:C2903,"Coin Deposit",$E$3:E2903,"&lt;&gt;")</f>
        <v>0</v>
      </c>
      <c r="X2903" s="111">
        <f t="shared" si="499"/>
        <v>0</v>
      </c>
      <c r="Y2903" s="111">
        <f>IF($D2903=Y$1,SUMIFS($H$3:$H2903,$G$3:$G2903,Y$1,$C$3:$C2903,"Sell"),0)</f>
        <v>0</v>
      </c>
      <c r="Z2903" s="111">
        <f t="shared" si="500"/>
        <v>0</v>
      </c>
      <c r="AA2903" s="111">
        <f>IF($D2903=AA$1,SUMIFS($H$3:$H2903,$G$3:$G2903,AA$1,$C$3:$C2903,"Sell"),0)</f>
        <v>0</v>
      </c>
      <c r="AB2903" s="111">
        <f t="shared" si="501"/>
        <v>0</v>
      </c>
      <c r="AC2903" s="111">
        <f>SUMIFS('Deductions and Deposits'!$H:$H,'Deductions and Deposits'!$G:$G,D2903,'Deductions and Deposits'!$F:$F,"&lt;="&amp;B2903)+SUMIFS($F$3:F2903,$D$3:D2903,D2903,$C$3:C2903,"Coin Deposit",$E$3:E2903,"")</f>
        <v>0</v>
      </c>
      <c r="AD2903" s="111">
        <f>SUMIFS('Deductions and Deposits'!$D:$D,'Deductions and Deposits'!$C:$C,D2903)+SUMIFS($F:$F,$D:$D,D2903,$C:$C,"Coin Deduction")</f>
        <v>0</v>
      </c>
      <c r="AE2903" s="111">
        <f>Table5[[#This Row],[Column4]]+Table5[[#This Row],[Column14]]+Table5[[#This Row],[Column19]]+Table5[[#This Row],[Column12]]</f>
        <v>0</v>
      </c>
      <c r="AF2903" s="111">
        <f>Table5[[#This Row],[Column5]]+Table5[[#This Row],[Column13]]+Table5[[#This Row],[Column21]]+Table5[[#This Row],[Column18]]</f>
        <v>0</v>
      </c>
      <c r="AG2903" s="111">
        <f t="shared" si="502"/>
        <v>0</v>
      </c>
      <c r="AH2903" s="111">
        <f t="shared" si="503"/>
        <v>0</v>
      </c>
      <c r="AI2903" s="111">
        <f>Table5[[#This Row],[Column17]]-Table5[[#This Row],[Column20]]</f>
        <v>0</v>
      </c>
      <c r="AJ2903" s="111">
        <f t="shared" si="504"/>
        <v>0</v>
      </c>
      <c r="AK2903" s="111">
        <f t="shared" si="497"/>
        <v>0</v>
      </c>
      <c r="AL2903" s="111">
        <f t="shared" si="505"/>
        <v>0</v>
      </c>
      <c r="AM2903" s="111" t="str">
        <f t="shared" si="506"/>
        <v/>
      </c>
      <c r="AN2903" s="111" t="str">
        <f t="shared" ca="1" si="507"/>
        <v/>
      </c>
    </row>
    <row r="2904" spans="1:40" ht="20.25" customHeight="1" x14ac:dyDescent="0.3">
      <c r="A2904" s="107"/>
      <c r="B2904" s="144"/>
      <c r="C2904" s="119"/>
      <c r="D2904" s="120"/>
      <c r="E2904" s="119"/>
      <c r="F2904" s="119"/>
      <c r="G2904" s="120"/>
      <c r="H2904" s="119"/>
      <c r="I2904" s="109"/>
      <c r="L2904" s="108"/>
      <c r="M2904" s="108"/>
      <c r="N2904" s="108"/>
      <c r="O2904" s="108"/>
      <c r="P2904" s="108"/>
      <c r="Q2904" s="108"/>
      <c r="R2904" s="108"/>
      <c r="S2904" s="108"/>
      <c r="T2904" s="100">
        <f t="shared" si="498"/>
        <v>0</v>
      </c>
      <c r="U2904" s="111"/>
      <c r="V2904" s="111"/>
      <c r="W2904" s="111">
        <f>SUMIFS($F$3:F2904,$D$3:D2904,D2904,$C$3:C2904,"Buy")+SUMIFS($F$3:F2904,$D$3:D2904,D2904,$C$3:C2904,"Coin Deposit",$E$3:E2904,"&lt;&gt;")</f>
        <v>0</v>
      </c>
      <c r="X2904" s="111">
        <f t="shared" si="499"/>
        <v>0</v>
      </c>
      <c r="Y2904" s="111">
        <f>IF($D2904=Y$1,SUMIFS($H$3:$H2904,$G$3:$G2904,Y$1,$C$3:$C2904,"Sell"),0)</f>
        <v>0</v>
      </c>
      <c r="Z2904" s="111">
        <f t="shared" si="500"/>
        <v>0</v>
      </c>
      <c r="AA2904" s="111">
        <f>IF($D2904=AA$1,SUMIFS($H$3:$H2904,$G$3:$G2904,AA$1,$C$3:$C2904,"Sell"),0)</f>
        <v>0</v>
      </c>
      <c r="AB2904" s="111">
        <f t="shared" si="501"/>
        <v>0</v>
      </c>
      <c r="AC2904" s="111">
        <f>SUMIFS('Deductions and Deposits'!$H:$H,'Deductions and Deposits'!$G:$G,D2904,'Deductions and Deposits'!$F:$F,"&lt;="&amp;B2904)+SUMIFS($F$3:F2904,$D$3:D2904,D2904,$C$3:C2904,"Coin Deposit",$E$3:E2904,"")</f>
        <v>0</v>
      </c>
      <c r="AD2904" s="111">
        <f>SUMIFS('Deductions and Deposits'!$D:$D,'Deductions and Deposits'!$C:$C,D2904)+SUMIFS($F:$F,$D:$D,D2904,$C:$C,"Coin Deduction")</f>
        <v>0</v>
      </c>
      <c r="AE2904" s="111">
        <f>Table5[[#This Row],[Column4]]+Table5[[#This Row],[Column14]]+Table5[[#This Row],[Column19]]+Table5[[#This Row],[Column12]]</f>
        <v>0</v>
      </c>
      <c r="AF2904" s="111">
        <f>Table5[[#This Row],[Column5]]+Table5[[#This Row],[Column13]]+Table5[[#This Row],[Column21]]+Table5[[#This Row],[Column18]]</f>
        <v>0</v>
      </c>
      <c r="AG2904" s="111">
        <f t="shared" si="502"/>
        <v>0</v>
      </c>
      <c r="AH2904" s="111">
        <f t="shared" si="503"/>
        <v>0</v>
      </c>
      <c r="AI2904" s="111">
        <f>Table5[[#This Row],[Column17]]-Table5[[#This Row],[Column20]]</f>
        <v>0</v>
      </c>
      <c r="AJ2904" s="111">
        <f t="shared" si="504"/>
        <v>0</v>
      </c>
      <c r="AK2904" s="111">
        <f t="shared" si="497"/>
        <v>0</v>
      </c>
      <c r="AL2904" s="111">
        <f t="shared" si="505"/>
        <v>0</v>
      </c>
      <c r="AM2904" s="111" t="str">
        <f t="shared" si="506"/>
        <v/>
      </c>
      <c r="AN2904" s="111" t="str">
        <f t="shared" ca="1" si="507"/>
        <v/>
      </c>
    </row>
    <row r="2905" spans="1:40" ht="20.25" customHeight="1" x14ac:dyDescent="0.3">
      <c r="A2905" s="107"/>
      <c r="B2905" s="144"/>
      <c r="C2905" s="119"/>
      <c r="D2905" s="120"/>
      <c r="E2905" s="119"/>
      <c r="F2905" s="119"/>
      <c r="G2905" s="120"/>
      <c r="H2905" s="119"/>
      <c r="I2905" s="109"/>
      <c r="L2905" s="108"/>
      <c r="M2905" s="108"/>
      <c r="N2905" s="108"/>
      <c r="O2905" s="108"/>
      <c r="P2905" s="108"/>
      <c r="Q2905" s="108"/>
      <c r="R2905" s="108"/>
      <c r="S2905" s="108"/>
      <c r="T2905" s="100">
        <f t="shared" si="498"/>
        <v>0</v>
      </c>
      <c r="U2905" s="111"/>
      <c r="V2905" s="111"/>
      <c r="W2905" s="111">
        <f>SUMIFS($F$3:F2905,$D$3:D2905,D2905,$C$3:C2905,"Buy")+SUMIFS($F$3:F2905,$D$3:D2905,D2905,$C$3:C2905,"Coin Deposit",$E$3:E2905,"&lt;&gt;")</f>
        <v>0</v>
      </c>
      <c r="X2905" s="111">
        <f t="shared" si="499"/>
        <v>0</v>
      </c>
      <c r="Y2905" s="111">
        <f>IF($D2905=Y$1,SUMIFS($H$3:$H2905,$G$3:$G2905,Y$1,$C$3:$C2905,"Sell"),0)</f>
        <v>0</v>
      </c>
      <c r="Z2905" s="111">
        <f t="shared" si="500"/>
        <v>0</v>
      </c>
      <c r="AA2905" s="111">
        <f>IF($D2905=AA$1,SUMIFS($H$3:$H2905,$G$3:$G2905,AA$1,$C$3:$C2905,"Sell"),0)</f>
        <v>0</v>
      </c>
      <c r="AB2905" s="111">
        <f t="shared" si="501"/>
        <v>0</v>
      </c>
      <c r="AC2905" s="111">
        <f>SUMIFS('Deductions and Deposits'!$H:$H,'Deductions and Deposits'!$G:$G,D2905,'Deductions and Deposits'!$F:$F,"&lt;="&amp;B2905)+SUMIFS($F$3:F2905,$D$3:D2905,D2905,$C$3:C2905,"Coin Deposit",$E$3:E2905,"")</f>
        <v>0</v>
      </c>
      <c r="AD2905" s="111">
        <f>SUMIFS('Deductions and Deposits'!$D:$D,'Deductions and Deposits'!$C:$C,D2905)+SUMIFS($F:$F,$D:$D,D2905,$C:$C,"Coin Deduction")</f>
        <v>0</v>
      </c>
      <c r="AE2905" s="111">
        <f>Table5[[#This Row],[Column4]]+Table5[[#This Row],[Column14]]+Table5[[#This Row],[Column19]]+Table5[[#This Row],[Column12]]</f>
        <v>0</v>
      </c>
      <c r="AF2905" s="111">
        <f>Table5[[#This Row],[Column5]]+Table5[[#This Row],[Column13]]+Table5[[#This Row],[Column21]]+Table5[[#This Row],[Column18]]</f>
        <v>0</v>
      </c>
      <c r="AG2905" s="111">
        <f t="shared" si="502"/>
        <v>0</v>
      </c>
      <c r="AH2905" s="111">
        <f t="shared" si="503"/>
        <v>0</v>
      </c>
      <c r="AI2905" s="111">
        <f>Table5[[#This Row],[Column17]]-Table5[[#This Row],[Column20]]</f>
        <v>0</v>
      </c>
      <c r="AJ2905" s="111">
        <f t="shared" si="504"/>
        <v>0</v>
      </c>
      <c r="AK2905" s="111">
        <f t="shared" si="497"/>
        <v>0</v>
      </c>
      <c r="AL2905" s="111">
        <f t="shared" si="505"/>
        <v>0</v>
      </c>
      <c r="AM2905" s="111" t="str">
        <f t="shared" si="506"/>
        <v/>
      </c>
      <c r="AN2905" s="111" t="str">
        <f t="shared" ca="1" si="507"/>
        <v/>
      </c>
    </row>
    <row r="2906" spans="1:40" ht="20.25" customHeight="1" x14ac:dyDescent="0.3">
      <c r="A2906" s="107"/>
      <c r="B2906" s="144"/>
      <c r="C2906" s="119"/>
      <c r="D2906" s="120"/>
      <c r="E2906" s="119"/>
      <c r="F2906" s="119"/>
      <c r="G2906" s="120"/>
      <c r="H2906" s="119"/>
      <c r="I2906" s="109"/>
      <c r="L2906" s="108"/>
      <c r="M2906" s="108"/>
      <c r="N2906" s="108"/>
      <c r="O2906" s="108"/>
      <c r="P2906" s="108"/>
      <c r="Q2906" s="108"/>
      <c r="R2906" s="108"/>
      <c r="S2906" s="108"/>
      <c r="T2906" s="100">
        <f t="shared" si="498"/>
        <v>0</v>
      </c>
      <c r="U2906" s="111"/>
      <c r="V2906" s="111"/>
      <c r="W2906" s="111">
        <f>SUMIFS($F$3:F2906,$D$3:D2906,D2906,$C$3:C2906,"Buy")+SUMIFS($F$3:F2906,$D$3:D2906,D2906,$C$3:C2906,"Coin Deposit",$E$3:E2906,"&lt;&gt;")</f>
        <v>0</v>
      </c>
      <c r="X2906" s="111">
        <f t="shared" si="499"/>
        <v>0</v>
      </c>
      <c r="Y2906" s="111">
        <f>IF($D2906=Y$1,SUMIFS($H$3:$H2906,$G$3:$G2906,Y$1,$C$3:$C2906,"Sell"),0)</f>
        <v>0</v>
      </c>
      <c r="Z2906" s="111">
        <f t="shared" si="500"/>
        <v>0</v>
      </c>
      <c r="AA2906" s="111">
        <f>IF($D2906=AA$1,SUMIFS($H$3:$H2906,$G$3:$G2906,AA$1,$C$3:$C2906,"Sell"),0)</f>
        <v>0</v>
      </c>
      <c r="AB2906" s="111">
        <f t="shared" si="501"/>
        <v>0</v>
      </c>
      <c r="AC2906" s="111">
        <f>SUMIFS('Deductions and Deposits'!$H:$H,'Deductions and Deposits'!$G:$G,D2906,'Deductions and Deposits'!$F:$F,"&lt;="&amp;B2906)+SUMIFS($F$3:F2906,$D$3:D2906,D2906,$C$3:C2906,"Coin Deposit",$E$3:E2906,"")</f>
        <v>0</v>
      </c>
      <c r="AD2906" s="111">
        <f>SUMIFS('Deductions and Deposits'!$D:$D,'Deductions and Deposits'!$C:$C,D2906)+SUMIFS($F:$F,$D:$D,D2906,$C:$C,"Coin Deduction")</f>
        <v>0</v>
      </c>
      <c r="AE2906" s="111">
        <f>Table5[[#This Row],[Column4]]+Table5[[#This Row],[Column14]]+Table5[[#This Row],[Column19]]+Table5[[#This Row],[Column12]]</f>
        <v>0</v>
      </c>
      <c r="AF2906" s="111">
        <f>Table5[[#This Row],[Column5]]+Table5[[#This Row],[Column13]]+Table5[[#This Row],[Column21]]+Table5[[#This Row],[Column18]]</f>
        <v>0</v>
      </c>
      <c r="AG2906" s="111">
        <f t="shared" si="502"/>
        <v>0</v>
      </c>
      <c r="AH2906" s="111">
        <f t="shared" si="503"/>
        <v>0</v>
      </c>
      <c r="AI2906" s="111">
        <f>Table5[[#This Row],[Column17]]-Table5[[#This Row],[Column20]]</f>
        <v>0</v>
      </c>
      <c r="AJ2906" s="111">
        <f t="shared" si="504"/>
        <v>0</v>
      </c>
      <c r="AK2906" s="111">
        <f t="shared" si="497"/>
        <v>0</v>
      </c>
      <c r="AL2906" s="111">
        <f t="shared" si="505"/>
        <v>0</v>
      </c>
      <c r="AM2906" s="111" t="str">
        <f t="shared" si="506"/>
        <v/>
      </c>
      <c r="AN2906" s="111" t="str">
        <f t="shared" ca="1" si="507"/>
        <v/>
      </c>
    </row>
    <row r="2907" spans="1:40" ht="20.25" customHeight="1" x14ac:dyDescent="0.3">
      <c r="A2907" s="107"/>
      <c r="B2907" s="144"/>
      <c r="C2907" s="119"/>
      <c r="D2907" s="120"/>
      <c r="E2907" s="119"/>
      <c r="F2907" s="119"/>
      <c r="G2907" s="120"/>
      <c r="H2907" s="119"/>
      <c r="I2907" s="109"/>
      <c r="L2907" s="108"/>
      <c r="M2907" s="108"/>
      <c r="N2907" s="108"/>
      <c r="O2907" s="108"/>
      <c r="P2907" s="108"/>
      <c r="Q2907" s="108"/>
      <c r="R2907" s="108"/>
      <c r="S2907" s="108"/>
      <c r="T2907" s="100">
        <f t="shared" si="498"/>
        <v>0</v>
      </c>
      <c r="U2907" s="111"/>
      <c r="V2907" s="111"/>
      <c r="W2907" s="111">
        <f>SUMIFS($F$3:F2907,$D$3:D2907,D2907,$C$3:C2907,"Buy")+SUMIFS($F$3:F2907,$D$3:D2907,D2907,$C$3:C2907,"Coin Deposit",$E$3:E2907,"&lt;&gt;")</f>
        <v>0</v>
      </c>
      <c r="X2907" s="111">
        <f t="shared" si="499"/>
        <v>0</v>
      </c>
      <c r="Y2907" s="111">
        <f>IF($D2907=Y$1,SUMIFS($H$3:$H2907,$G$3:$G2907,Y$1,$C$3:$C2907,"Sell"),0)</f>
        <v>0</v>
      </c>
      <c r="Z2907" s="111">
        <f t="shared" si="500"/>
        <v>0</v>
      </c>
      <c r="AA2907" s="111">
        <f>IF($D2907=AA$1,SUMIFS($H$3:$H2907,$G$3:$G2907,AA$1,$C$3:$C2907,"Sell"),0)</f>
        <v>0</v>
      </c>
      <c r="AB2907" s="111">
        <f t="shared" si="501"/>
        <v>0</v>
      </c>
      <c r="AC2907" s="111">
        <f>SUMIFS('Deductions and Deposits'!$H:$H,'Deductions and Deposits'!$G:$G,D2907,'Deductions and Deposits'!$F:$F,"&lt;="&amp;B2907)+SUMIFS($F$3:F2907,$D$3:D2907,D2907,$C$3:C2907,"Coin Deposit",$E$3:E2907,"")</f>
        <v>0</v>
      </c>
      <c r="AD2907" s="111">
        <f>SUMIFS('Deductions and Deposits'!$D:$D,'Deductions and Deposits'!$C:$C,D2907)+SUMIFS($F:$F,$D:$D,D2907,$C:$C,"Coin Deduction")</f>
        <v>0</v>
      </c>
      <c r="AE2907" s="111">
        <f>Table5[[#This Row],[Column4]]+Table5[[#This Row],[Column14]]+Table5[[#This Row],[Column19]]+Table5[[#This Row],[Column12]]</f>
        <v>0</v>
      </c>
      <c r="AF2907" s="111">
        <f>Table5[[#This Row],[Column5]]+Table5[[#This Row],[Column13]]+Table5[[#This Row],[Column21]]+Table5[[#This Row],[Column18]]</f>
        <v>0</v>
      </c>
      <c r="AG2907" s="111">
        <f t="shared" si="502"/>
        <v>0</v>
      </c>
      <c r="AH2907" s="111">
        <f t="shared" si="503"/>
        <v>0</v>
      </c>
      <c r="AI2907" s="111">
        <f>Table5[[#This Row],[Column17]]-Table5[[#This Row],[Column20]]</f>
        <v>0</v>
      </c>
      <c r="AJ2907" s="111">
        <f t="shared" si="504"/>
        <v>0</v>
      </c>
      <c r="AK2907" s="111">
        <f t="shared" si="497"/>
        <v>0</v>
      </c>
      <c r="AL2907" s="111">
        <f t="shared" si="505"/>
        <v>0</v>
      </c>
      <c r="AM2907" s="111" t="str">
        <f t="shared" si="506"/>
        <v/>
      </c>
      <c r="AN2907" s="111" t="str">
        <f t="shared" ca="1" si="507"/>
        <v/>
      </c>
    </row>
    <row r="2908" spans="1:40" ht="20.25" customHeight="1" x14ac:dyDescent="0.3">
      <c r="A2908" s="107"/>
      <c r="B2908" s="144"/>
      <c r="C2908" s="119"/>
      <c r="D2908" s="120"/>
      <c r="E2908" s="119"/>
      <c r="F2908" s="119"/>
      <c r="G2908" s="120"/>
      <c r="H2908" s="119"/>
      <c r="I2908" s="109"/>
      <c r="L2908" s="108"/>
      <c r="M2908" s="108"/>
      <c r="N2908" s="108"/>
      <c r="O2908" s="108"/>
      <c r="P2908" s="108"/>
      <c r="Q2908" s="108"/>
      <c r="R2908" s="108"/>
      <c r="S2908" s="108"/>
      <c r="T2908" s="100">
        <f t="shared" si="498"/>
        <v>0</v>
      </c>
      <c r="U2908" s="111"/>
      <c r="V2908" s="111"/>
      <c r="W2908" s="111">
        <f>SUMIFS($F$3:F2908,$D$3:D2908,D2908,$C$3:C2908,"Buy")+SUMIFS($F$3:F2908,$D$3:D2908,D2908,$C$3:C2908,"Coin Deposit",$E$3:E2908,"&lt;&gt;")</f>
        <v>0</v>
      </c>
      <c r="X2908" s="111">
        <f t="shared" si="499"/>
        <v>0</v>
      </c>
      <c r="Y2908" s="111">
        <f>IF($D2908=Y$1,SUMIFS($H$3:$H2908,$G$3:$G2908,Y$1,$C$3:$C2908,"Sell"),0)</f>
        <v>0</v>
      </c>
      <c r="Z2908" s="111">
        <f t="shared" si="500"/>
        <v>0</v>
      </c>
      <c r="AA2908" s="111">
        <f>IF($D2908=AA$1,SUMIFS($H$3:$H2908,$G$3:$G2908,AA$1,$C$3:$C2908,"Sell"),0)</f>
        <v>0</v>
      </c>
      <c r="AB2908" s="111">
        <f t="shared" si="501"/>
        <v>0</v>
      </c>
      <c r="AC2908" s="111">
        <f>SUMIFS('Deductions and Deposits'!$H:$H,'Deductions and Deposits'!$G:$G,D2908,'Deductions and Deposits'!$F:$F,"&lt;="&amp;B2908)+SUMIFS($F$3:F2908,$D$3:D2908,D2908,$C$3:C2908,"Coin Deposit",$E$3:E2908,"")</f>
        <v>0</v>
      </c>
      <c r="AD2908" s="111">
        <f>SUMIFS('Deductions and Deposits'!$D:$D,'Deductions and Deposits'!$C:$C,D2908)+SUMIFS($F:$F,$D:$D,D2908,$C:$C,"Coin Deduction")</f>
        <v>0</v>
      </c>
      <c r="AE2908" s="111">
        <f>Table5[[#This Row],[Column4]]+Table5[[#This Row],[Column14]]+Table5[[#This Row],[Column19]]+Table5[[#This Row],[Column12]]</f>
        <v>0</v>
      </c>
      <c r="AF2908" s="111">
        <f>Table5[[#This Row],[Column5]]+Table5[[#This Row],[Column13]]+Table5[[#This Row],[Column21]]+Table5[[#This Row],[Column18]]</f>
        <v>0</v>
      </c>
      <c r="AG2908" s="111">
        <f t="shared" si="502"/>
        <v>0</v>
      </c>
      <c r="AH2908" s="111">
        <f t="shared" si="503"/>
        <v>0</v>
      </c>
      <c r="AI2908" s="111">
        <f>Table5[[#This Row],[Column17]]-Table5[[#This Row],[Column20]]</f>
        <v>0</v>
      </c>
      <c r="AJ2908" s="111">
        <f t="shared" si="504"/>
        <v>0</v>
      </c>
      <c r="AK2908" s="111">
        <f t="shared" si="497"/>
        <v>0</v>
      </c>
      <c r="AL2908" s="111">
        <f t="shared" si="505"/>
        <v>0</v>
      </c>
      <c r="AM2908" s="111" t="str">
        <f t="shared" si="506"/>
        <v/>
      </c>
      <c r="AN2908" s="111" t="str">
        <f t="shared" ca="1" si="507"/>
        <v/>
      </c>
    </row>
    <row r="2909" spans="1:40" ht="20.25" customHeight="1" x14ac:dyDescent="0.3">
      <c r="A2909" s="107"/>
      <c r="B2909" s="144"/>
      <c r="C2909" s="119"/>
      <c r="D2909" s="120"/>
      <c r="E2909" s="119"/>
      <c r="F2909" s="119"/>
      <c r="G2909" s="120"/>
      <c r="H2909" s="119"/>
      <c r="I2909" s="109"/>
      <c r="L2909" s="108"/>
      <c r="M2909" s="108"/>
      <c r="N2909" s="108"/>
      <c r="O2909" s="108"/>
      <c r="P2909" s="108"/>
      <c r="Q2909" s="108"/>
      <c r="R2909" s="108"/>
      <c r="S2909" s="108"/>
      <c r="T2909" s="100">
        <f t="shared" si="498"/>
        <v>0</v>
      </c>
      <c r="U2909" s="111"/>
      <c r="V2909" s="111"/>
      <c r="W2909" s="111">
        <f>SUMIFS($F$3:F2909,$D$3:D2909,D2909,$C$3:C2909,"Buy")+SUMIFS($F$3:F2909,$D$3:D2909,D2909,$C$3:C2909,"Coin Deposit",$E$3:E2909,"&lt;&gt;")</f>
        <v>0</v>
      </c>
      <c r="X2909" s="111">
        <f t="shared" si="499"/>
        <v>0</v>
      </c>
      <c r="Y2909" s="111">
        <f>IF($D2909=Y$1,SUMIFS($H$3:$H2909,$G$3:$G2909,Y$1,$C$3:$C2909,"Sell"),0)</f>
        <v>0</v>
      </c>
      <c r="Z2909" s="111">
        <f t="shared" si="500"/>
        <v>0</v>
      </c>
      <c r="AA2909" s="111">
        <f>IF($D2909=AA$1,SUMIFS($H$3:$H2909,$G$3:$G2909,AA$1,$C$3:$C2909,"Sell"),0)</f>
        <v>0</v>
      </c>
      <c r="AB2909" s="111">
        <f t="shared" si="501"/>
        <v>0</v>
      </c>
      <c r="AC2909" s="111">
        <f>SUMIFS('Deductions and Deposits'!$H:$H,'Deductions and Deposits'!$G:$G,D2909,'Deductions and Deposits'!$F:$F,"&lt;="&amp;B2909)+SUMIFS($F$3:F2909,$D$3:D2909,D2909,$C$3:C2909,"Coin Deposit",$E$3:E2909,"")</f>
        <v>0</v>
      </c>
      <c r="AD2909" s="111">
        <f>SUMIFS('Deductions and Deposits'!$D:$D,'Deductions and Deposits'!$C:$C,D2909)+SUMIFS($F:$F,$D:$D,D2909,$C:$C,"Coin Deduction")</f>
        <v>0</v>
      </c>
      <c r="AE2909" s="111">
        <f>Table5[[#This Row],[Column4]]+Table5[[#This Row],[Column14]]+Table5[[#This Row],[Column19]]+Table5[[#This Row],[Column12]]</f>
        <v>0</v>
      </c>
      <c r="AF2909" s="111">
        <f>Table5[[#This Row],[Column5]]+Table5[[#This Row],[Column13]]+Table5[[#This Row],[Column21]]+Table5[[#This Row],[Column18]]</f>
        <v>0</v>
      </c>
      <c r="AG2909" s="111">
        <f t="shared" si="502"/>
        <v>0</v>
      </c>
      <c r="AH2909" s="111">
        <f t="shared" si="503"/>
        <v>0</v>
      </c>
      <c r="AI2909" s="111">
        <f>Table5[[#This Row],[Column17]]-Table5[[#This Row],[Column20]]</f>
        <v>0</v>
      </c>
      <c r="AJ2909" s="111">
        <f t="shared" si="504"/>
        <v>0</v>
      </c>
      <c r="AK2909" s="111">
        <f t="shared" si="497"/>
        <v>0</v>
      </c>
      <c r="AL2909" s="111">
        <f t="shared" si="505"/>
        <v>0</v>
      </c>
      <c r="AM2909" s="111" t="str">
        <f t="shared" si="506"/>
        <v/>
      </c>
      <c r="AN2909" s="111" t="str">
        <f t="shared" ca="1" si="507"/>
        <v/>
      </c>
    </row>
    <row r="2910" spans="1:40" ht="20.25" customHeight="1" x14ac:dyDescent="0.3">
      <c r="A2910" s="107"/>
      <c r="B2910" s="144"/>
      <c r="C2910" s="119"/>
      <c r="D2910" s="120"/>
      <c r="E2910" s="119"/>
      <c r="F2910" s="119"/>
      <c r="G2910" s="120"/>
      <c r="H2910" s="119"/>
      <c r="I2910" s="109"/>
      <c r="L2910" s="108"/>
      <c r="M2910" s="108"/>
      <c r="N2910" s="108"/>
      <c r="O2910" s="108"/>
      <c r="P2910" s="108"/>
      <c r="Q2910" s="108"/>
      <c r="R2910" s="108"/>
      <c r="S2910" s="108"/>
      <c r="T2910" s="100">
        <f t="shared" si="498"/>
        <v>0</v>
      </c>
      <c r="U2910" s="111"/>
      <c r="V2910" s="111"/>
      <c r="W2910" s="111">
        <f>SUMIFS($F$3:F2910,$D$3:D2910,D2910,$C$3:C2910,"Buy")+SUMIFS($F$3:F2910,$D$3:D2910,D2910,$C$3:C2910,"Coin Deposit",$E$3:E2910,"&lt;&gt;")</f>
        <v>0</v>
      </c>
      <c r="X2910" s="111">
        <f t="shared" si="499"/>
        <v>0</v>
      </c>
      <c r="Y2910" s="111">
        <f>IF($D2910=Y$1,SUMIFS($H$3:$H2910,$G$3:$G2910,Y$1,$C$3:$C2910,"Sell"),0)</f>
        <v>0</v>
      </c>
      <c r="Z2910" s="111">
        <f t="shared" si="500"/>
        <v>0</v>
      </c>
      <c r="AA2910" s="111">
        <f>IF($D2910=AA$1,SUMIFS($H$3:$H2910,$G$3:$G2910,AA$1,$C$3:$C2910,"Sell"),0)</f>
        <v>0</v>
      </c>
      <c r="AB2910" s="111">
        <f t="shared" si="501"/>
        <v>0</v>
      </c>
      <c r="AC2910" s="111">
        <f>SUMIFS('Deductions and Deposits'!$H:$H,'Deductions and Deposits'!$G:$G,D2910,'Deductions and Deposits'!$F:$F,"&lt;="&amp;B2910)+SUMIFS($F$3:F2910,$D$3:D2910,D2910,$C$3:C2910,"Coin Deposit",$E$3:E2910,"")</f>
        <v>0</v>
      </c>
      <c r="AD2910" s="111">
        <f>SUMIFS('Deductions and Deposits'!$D:$D,'Deductions and Deposits'!$C:$C,D2910)+SUMIFS($F:$F,$D:$D,D2910,$C:$C,"Coin Deduction")</f>
        <v>0</v>
      </c>
      <c r="AE2910" s="111">
        <f>Table5[[#This Row],[Column4]]+Table5[[#This Row],[Column14]]+Table5[[#This Row],[Column19]]+Table5[[#This Row],[Column12]]</f>
        <v>0</v>
      </c>
      <c r="AF2910" s="111">
        <f>Table5[[#This Row],[Column5]]+Table5[[#This Row],[Column13]]+Table5[[#This Row],[Column21]]+Table5[[#This Row],[Column18]]</f>
        <v>0</v>
      </c>
      <c r="AG2910" s="111">
        <f t="shared" si="502"/>
        <v>0</v>
      </c>
      <c r="AH2910" s="111">
        <f t="shared" si="503"/>
        <v>0</v>
      </c>
      <c r="AI2910" s="111">
        <f>Table5[[#This Row],[Column17]]-Table5[[#This Row],[Column20]]</f>
        <v>0</v>
      </c>
      <c r="AJ2910" s="111">
        <f t="shared" si="504"/>
        <v>0</v>
      </c>
      <c r="AK2910" s="111">
        <f t="shared" si="497"/>
        <v>0</v>
      </c>
      <c r="AL2910" s="111">
        <f t="shared" si="505"/>
        <v>0</v>
      </c>
      <c r="AM2910" s="111" t="str">
        <f t="shared" si="506"/>
        <v/>
      </c>
      <c r="AN2910" s="111" t="str">
        <f t="shared" ca="1" si="507"/>
        <v/>
      </c>
    </row>
    <row r="2911" spans="1:40" ht="20.25" customHeight="1" x14ac:dyDescent="0.3">
      <c r="A2911" s="107"/>
      <c r="B2911" s="144"/>
      <c r="C2911" s="119"/>
      <c r="D2911" s="120"/>
      <c r="E2911" s="119"/>
      <c r="F2911" s="119"/>
      <c r="G2911" s="120"/>
      <c r="H2911" s="119"/>
      <c r="I2911" s="109"/>
      <c r="L2911" s="108"/>
      <c r="M2911" s="108"/>
      <c r="N2911" s="108"/>
      <c r="O2911" s="108"/>
      <c r="P2911" s="108"/>
      <c r="Q2911" s="108"/>
      <c r="R2911" s="108"/>
      <c r="S2911" s="108"/>
      <c r="T2911" s="100">
        <f t="shared" si="498"/>
        <v>0</v>
      </c>
      <c r="U2911" s="111"/>
      <c r="V2911" s="111"/>
      <c r="W2911" s="111">
        <f>SUMIFS($F$3:F2911,$D$3:D2911,D2911,$C$3:C2911,"Buy")+SUMIFS($F$3:F2911,$D$3:D2911,D2911,$C$3:C2911,"Coin Deposit",$E$3:E2911,"&lt;&gt;")</f>
        <v>0</v>
      </c>
      <c r="X2911" s="111">
        <f t="shared" si="499"/>
        <v>0</v>
      </c>
      <c r="Y2911" s="111">
        <f>IF($D2911=Y$1,SUMIFS($H$3:$H2911,$G$3:$G2911,Y$1,$C$3:$C2911,"Sell"),0)</f>
        <v>0</v>
      </c>
      <c r="Z2911" s="111">
        <f t="shared" si="500"/>
        <v>0</v>
      </c>
      <c r="AA2911" s="111">
        <f>IF($D2911=AA$1,SUMIFS($H$3:$H2911,$G$3:$G2911,AA$1,$C$3:$C2911,"Sell"),0)</f>
        <v>0</v>
      </c>
      <c r="AB2911" s="111">
        <f t="shared" si="501"/>
        <v>0</v>
      </c>
      <c r="AC2911" s="111">
        <f>SUMIFS('Deductions and Deposits'!$H:$H,'Deductions and Deposits'!$G:$G,D2911,'Deductions and Deposits'!$F:$F,"&lt;="&amp;B2911)+SUMIFS($F$3:F2911,$D$3:D2911,D2911,$C$3:C2911,"Coin Deposit",$E$3:E2911,"")</f>
        <v>0</v>
      </c>
      <c r="AD2911" s="111">
        <f>SUMIFS('Deductions and Deposits'!$D:$D,'Deductions and Deposits'!$C:$C,D2911)+SUMIFS($F:$F,$D:$D,D2911,$C:$C,"Coin Deduction")</f>
        <v>0</v>
      </c>
      <c r="AE2911" s="111">
        <f>Table5[[#This Row],[Column4]]+Table5[[#This Row],[Column14]]+Table5[[#This Row],[Column19]]+Table5[[#This Row],[Column12]]</f>
        <v>0</v>
      </c>
      <c r="AF2911" s="111">
        <f>Table5[[#This Row],[Column5]]+Table5[[#This Row],[Column13]]+Table5[[#This Row],[Column21]]+Table5[[#This Row],[Column18]]</f>
        <v>0</v>
      </c>
      <c r="AG2911" s="111">
        <f t="shared" si="502"/>
        <v>0</v>
      </c>
      <c r="AH2911" s="111">
        <f t="shared" si="503"/>
        <v>0</v>
      </c>
      <c r="AI2911" s="111">
        <f>Table5[[#This Row],[Column17]]-Table5[[#This Row],[Column20]]</f>
        <v>0</v>
      </c>
      <c r="AJ2911" s="111">
        <f t="shared" si="504"/>
        <v>0</v>
      </c>
      <c r="AK2911" s="111">
        <f t="shared" si="497"/>
        <v>0</v>
      </c>
      <c r="AL2911" s="111">
        <f t="shared" si="505"/>
        <v>0</v>
      </c>
      <c r="AM2911" s="111" t="str">
        <f t="shared" si="506"/>
        <v/>
      </c>
      <c r="AN2911" s="111" t="str">
        <f t="shared" ca="1" si="507"/>
        <v/>
      </c>
    </row>
    <row r="2912" spans="1:40" ht="20.25" customHeight="1" x14ac:dyDescent="0.3">
      <c r="A2912" s="107"/>
      <c r="B2912" s="144"/>
      <c r="C2912" s="119"/>
      <c r="D2912" s="120"/>
      <c r="E2912" s="119"/>
      <c r="F2912" s="119"/>
      <c r="G2912" s="120"/>
      <c r="H2912" s="119"/>
      <c r="I2912" s="109"/>
      <c r="L2912" s="108"/>
      <c r="M2912" s="108"/>
      <c r="N2912" s="108"/>
      <c r="O2912" s="108"/>
      <c r="P2912" s="108"/>
      <c r="Q2912" s="108"/>
      <c r="R2912" s="108"/>
      <c r="S2912" s="108"/>
      <c r="T2912" s="100">
        <f t="shared" si="498"/>
        <v>0</v>
      </c>
      <c r="U2912" s="111"/>
      <c r="V2912" s="111"/>
      <c r="W2912" s="111">
        <f>SUMIFS($F$3:F2912,$D$3:D2912,D2912,$C$3:C2912,"Buy")+SUMIFS($F$3:F2912,$D$3:D2912,D2912,$C$3:C2912,"Coin Deposit",$E$3:E2912,"&lt;&gt;")</f>
        <v>0</v>
      </c>
      <c r="X2912" s="111">
        <f t="shared" si="499"/>
        <v>0</v>
      </c>
      <c r="Y2912" s="111">
        <f>IF($D2912=Y$1,SUMIFS($H$3:$H2912,$G$3:$G2912,Y$1,$C$3:$C2912,"Sell"),0)</f>
        <v>0</v>
      </c>
      <c r="Z2912" s="111">
        <f t="shared" si="500"/>
        <v>0</v>
      </c>
      <c r="AA2912" s="111">
        <f>IF($D2912=AA$1,SUMIFS($H$3:$H2912,$G$3:$G2912,AA$1,$C$3:$C2912,"Sell"),0)</f>
        <v>0</v>
      </c>
      <c r="AB2912" s="111">
        <f t="shared" si="501"/>
        <v>0</v>
      </c>
      <c r="AC2912" s="111">
        <f>SUMIFS('Deductions and Deposits'!$H:$H,'Deductions and Deposits'!$G:$G,D2912,'Deductions and Deposits'!$F:$F,"&lt;="&amp;B2912)+SUMIFS($F$3:F2912,$D$3:D2912,D2912,$C$3:C2912,"Coin Deposit",$E$3:E2912,"")</f>
        <v>0</v>
      </c>
      <c r="AD2912" s="111">
        <f>SUMIFS('Deductions and Deposits'!$D:$D,'Deductions and Deposits'!$C:$C,D2912)+SUMIFS($F:$F,$D:$D,D2912,$C:$C,"Coin Deduction")</f>
        <v>0</v>
      </c>
      <c r="AE2912" s="111">
        <f>Table5[[#This Row],[Column4]]+Table5[[#This Row],[Column14]]+Table5[[#This Row],[Column19]]+Table5[[#This Row],[Column12]]</f>
        <v>0</v>
      </c>
      <c r="AF2912" s="111">
        <f>Table5[[#This Row],[Column5]]+Table5[[#This Row],[Column13]]+Table5[[#This Row],[Column21]]+Table5[[#This Row],[Column18]]</f>
        <v>0</v>
      </c>
      <c r="AG2912" s="111">
        <f t="shared" si="502"/>
        <v>0</v>
      </c>
      <c r="AH2912" s="111">
        <f t="shared" si="503"/>
        <v>0</v>
      </c>
      <c r="AI2912" s="111">
        <f>Table5[[#This Row],[Column17]]-Table5[[#This Row],[Column20]]</f>
        <v>0</v>
      </c>
      <c r="AJ2912" s="111">
        <f t="shared" si="504"/>
        <v>0</v>
      </c>
      <c r="AK2912" s="111">
        <f t="shared" si="497"/>
        <v>0</v>
      </c>
      <c r="AL2912" s="111">
        <f t="shared" si="505"/>
        <v>0</v>
      </c>
      <c r="AM2912" s="111" t="str">
        <f t="shared" si="506"/>
        <v/>
      </c>
      <c r="AN2912" s="111" t="str">
        <f t="shared" ca="1" si="507"/>
        <v/>
      </c>
    </row>
    <row r="2913" spans="1:40" ht="20.25" customHeight="1" x14ac:dyDescent="0.3">
      <c r="A2913" s="107"/>
      <c r="B2913" s="144"/>
      <c r="C2913" s="119"/>
      <c r="D2913" s="120"/>
      <c r="E2913" s="119"/>
      <c r="F2913" s="119"/>
      <c r="G2913" s="120"/>
      <c r="H2913" s="119"/>
      <c r="I2913" s="109"/>
      <c r="L2913" s="108"/>
      <c r="M2913" s="108"/>
      <c r="N2913" s="108"/>
      <c r="O2913" s="108"/>
      <c r="P2913" s="108"/>
      <c r="Q2913" s="108"/>
      <c r="R2913" s="108"/>
      <c r="S2913" s="108"/>
      <c r="T2913" s="100">
        <f t="shared" si="498"/>
        <v>0</v>
      </c>
      <c r="U2913" s="111"/>
      <c r="V2913" s="111"/>
      <c r="W2913" s="111">
        <f>SUMIFS($F$3:F2913,$D$3:D2913,D2913,$C$3:C2913,"Buy")+SUMIFS($F$3:F2913,$D$3:D2913,D2913,$C$3:C2913,"Coin Deposit",$E$3:E2913,"&lt;&gt;")</f>
        <v>0</v>
      </c>
      <c r="X2913" s="111">
        <f t="shared" si="499"/>
        <v>0</v>
      </c>
      <c r="Y2913" s="111">
        <f>IF($D2913=Y$1,SUMIFS($H$3:$H2913,$G$3:$G2913,Y$1,$C$3:$C2913,"Sell"),0)</f>
        <v>0</v>
      </c>
      <c r="Z2913" s="111">
        <f t="shared" si="500"/>
        <v>0</v>
      </c>
      <c r="AA2913" s="111">
        <f>IF($D2913=AA$1,SUMIFS($H$3:$H2913,$G$3:$G2913,AA$1,$C$3:$C2913,"Sell"),0)</f>
        <v>0</v>
      </c>
      <c r="AB2913" s="111">
        <f t="shared" si="501"/>
        <v>0</v>
      </c>
      <c r="AC2913" s="111">
        <f>SUMIFS('Deductions and Deposits'!$H:$H,'Deductions and Deposits'!$G:$G,D2913,'Deductions and Deposits'!$F:$F,"&lt;="&amp;B2913)+SUMIFS($F$3:F2913,$D$3:D2913,D2913,$C$3:C2913,"Coin Deposit",$E$3:E2913,"")</f>
        <v>0</v>
      </c>
      <c r="AD2913" s="111">
        <f>SUMIFS('Deductions and Deposits'!$D:$D,'Deductions and Deposits'!$C:$C,D2913)+SUMIFS($F:$F,$D:$D,D2913,$C:$C,"Coin Deduction")</f>
        <v>0</v>
      </c>
      <c r="AE2913" s="111">
        <f>Table5[[#This Row],[Column4]]+Table5[[#This Row],[Column14]]+Table5[[#This Row],[Column19]]+Table5[[#This Row],[Column12]]</f>
        <v>0</v>
      </c>
      <c r="AF2913" s="111">
        <f>Table5[[#This Row],[Column5]]+Table5[[#This Row],[Column13]]+Table5[[#This Row],[Column21]]+Table5[[#This Row],[Column18]]</f>
        <v>0</v>
      </c>
      <c r="AG2913" s="111">
        <f t="shared" si="502"/>
        <v>0</v>
      </c>
      <c r="AH2913" s="111">
        <f t="shared" si="503"/>
        <v>0</v>
      </c>
      <c r="AI2913" s="111">
        <f>Table5[[#This Row],[Column17]]-Table5[[#This Row],[Column20]]</f>
        <v>0</v>
      </c>
      <c r="AJ2913" s="111">
        <f t="shared" si="504"/>
        <v>0</v>
      </c>
      <c r="AK2913" s="111">
        <f t="shared" si="497"/>
        <v>0</v>
      </c>
      <c r="AL2913" s="111">
        <f t="shared" si="505"/>
        <v>0</v>
      </c>
      <c r="AM2913" s="111" t="str">
        <f t="shared" si="506"/>
        <v/>
      </c>
      <c r="AN2913" s="111" t="str">
        <f t="shared" ca="1" si="507"/>
        <v/>
      </c>
    </row>
    <row r="2914" spans="1:40" ht="20.25" customHeight="1" x14ac:dyDescent="0.3">
      <c r="A2914" s="107"/>
      <c r="B2914" s="144"/>
      <c r="C2914" s="119"/>
      <c r="D2914" s="120"/>
      <c r="E2914" s="119"/>
      <c r="F2914" s="119"/>
      <c r="G2914" s="120"/>
      <c r="H2914" s="119"/>
      <c r="I2914" s="109"/>
      <c r="L2914" s="108"/>
      <c r="M2914" s="108"/>
      <c r="N2914" s="108"/>
      <c r="O2914" s="108"/>
      <c r="P2914" s="108"/>
      <c r="Q2914" s="108"/>
      <c r="R2914" s="108"/>
      <c r="S2914" s="108"/>
      <c r="T2914" s="100">
        <f t="shared" si="498"/>
        <v>0</v>
      </c>
      <c r="U2914" s="111"/>
      <c r="V2914" s="111"/>
      <c r="W2914" s="111">
        <f>SUMIFS($F$3:F2914,$D$3:D2914,D2914,$C$3:C2914,"Buy")+SUMIFS($F$3:F2914,$D$3:D2914,D2914,$C$3:C2914,"Coin Deposit",$E$3:E2914,"&lt;&gt;")</f>
        <v>0</v>
      </c>
      <c r="X2914" s="111">
        <f t="shared" si="499"/>
        <v>0</v>
      </c>
      <c r="Y2914" s="111">
        <f>IF($D2914=Y$1,SUMIFS($H$3:$H2914,$G$3:$G2914,Y$1,$C$3:$C2914,"Sell"),0)</f>
        <v>0</v>
      </c>
      <c r="Z2914" s="111">
        <f t="shared" si="500"/>
        <v>0</v>
      </c>
      <c r="AA2914" s="111">
        <f>IF($D2914=AA$1,SUMIFS($H$3:$H2914,$G$3:$G2914,AA$1,$C$3:$C2914,"Sell"),0)</f>
        <v>0</v>
      </c>
      <c r="AB2914" s="111">
        <f t="shared" si="501"/>
        <v>0</v>
      </c>
      <c r="AC2914" s="111">
        <f>SUMIFS('Deductions and Deposits'!$H:$H,'Deductions and Deposits'!$G:$G,D2914,'Deductions and Deposits'!$F:$F,"&lt;="&amp;B2914)+SUMIFS($F$3:F2914,$D$3:D2914,D2914,$C$3:C2914,"Coin Deposit",$E$3:E2914,"")</f>
        <v>0</v>
      </c>
      <c r="AD2914" s="111">
        <f>SUMIFS('Deductions and Deposits'!$D:$D,'Deductions and Deposits'!$C:$C,D2914)+SUMIFS($F:$F,$D:$D,D2914,$C:$C,"Coin Deduction")</f>
        <v>0</v>
      </c>
      <c r="AE2914" s="111">
        <f>Table5[[#This Row],[Column4]]+Table5[[#This Row],[Column14]]+Table5[[#This Row],[Column19]]+Table5[[#This Row],[Column12]]</f>
        <v>0</v>
      </c>
      <c r="AF2914" s="111">
        <f>Table5[[#This Row],[Column5]]+Table5[[#This Row],[Column13]]+Table5[[#This Row],[Column21]]+Table5[[#This Row],[Column18]]</f>
        <v>0</v>
      </c>
      <c r="AG2914" s="111">
        <f t="shared" si="502"/>
        <v>0</v>
      </c>
      <c r="AH2914" s="111">
        <f t="shared" si="503"/>
        <v>0</v>
      </c>
      <c r="AI2914" s="111">
        <f>Table5[[#This Row],[Column17]]-Table5[[#This Row],[Column20]]</f>
        <v>0</v>
      </c>
      <c r="AJ2914" s="111">
        <f t="shared" si="504"/>
        <v>0</v>
      </c>
      <c r="AK2914" s="111">
        <f t="shared" si="497"/>
        <v>0</v>
      </c>
      <c r="AL2914" s="111">
        <f t="shared" si="505"/>
        <v>0</v>
      </c>
      <c r="AM2914" s="111" t="str">
        <f t="shared" si="506"/>
        <v/>
      </c>
      <c r="AN2914" s="111" t="str">
        <f t="shared" ca="1" si="507"/>
        <v/>
      </c>
    </row>
    <row r="2915" spans="1:40" ht="20.25" customHeight="1" x14ac:dyDescent="0.3">
      <c r="A2915" s="107"/>
      <c r="B2915" s="144"/>
      <c r="C2915" s="119"/>
      <c r="D2915" s="120"/>
      <c r="E2915" s="119"/>
      <c r="F2915" s="119"/>
      <c r="G2915" s="120"/>
      <c r="H2915" s="119"/>
      <c r="I2915" s="109"/>
      <c r="L2915" s="108"/>
      <c r="M2915" s="108"/>
      <c r="N2915" s="108"/>
      <c r="O2915" s="108"/>
      <c r="P2915" s="108"/>
      <c r="Q2915" s="108"/>
      <c r="R2915" s="108"/>
      <c r="S2915" s="108"/>
      <c r="T2915" s="100">
        <f t="shared" si="498"/>
        <v>0</v>
      </c>
      <c r="U2915" s="111"/>
      <c r="V2915" s="111"/>
      <c r="W2915" s="111">
        <f>SUMIFS($F$3:F2915,$D$3:D2915,D2915,$C$3:C2915,"Buy")+SUMIFS($F$3:F2915,$D$3:D2915,D2915,$C$3:C2915,"Coin Deposit",$E$3:E2915,"&lt;&gt;")</f>
        <v>0</v>
      </c>
      <c r="X2915" s="111">
        <f t="shared" si="499"/>
        <v>0</v>
      </c>
      <c r="Y2915" s="111">
        <f>IF($D2915=Y$1,SUMIFS($H$3:$H2915,$G$3:$G2915,Y$1,$C$3:$C2915,"Sell"),0)</f>
        <v>0</v>
      </c>
      <c r="Z2915" s="111">
        <f t="shared" si="500"/>
        <v>0</v>
      </c>
      <c r="AA2915" s="111">
        <f>IF($D2915=AA$1,SUMIFS($H$3:$H2915,$G$3:$G2915,AA$1,$C$3:$C2915,"Sell"),0)</f>
        <v>0</v>
      </c>
      <c r="AB2915" s="111">
        <f t="shared" si="501"/>
        <v>0</v>
      </c>
      <c r="AC2915" s="111">
        <f>SUMIFS('Deductions and Deposits'!$H:$H,'Deductions and Deposits'!$G:$G,D2915,'Deductions and Deposits'!$F:$F,"&lt;="&amp;B2915)+SUMIFS($F$3:F2915,$D$3:D2915,D2915,$C$3:C2915,"Coin Deposit",$E$3:E2915,"")</f>
        <v>0</v>
      </c>
      <c r="AD2915" s="111">
        <f>SUMIFS('Deductions and Deposits'!$D:$D,'Deductions and Deposits'!$C:$C,D2915)+SUMIFS($F:$F,$D:$D,D2915,$C:$C,"Coin Deduction")</f>
        <v>0</v>
      </c>
      <c r="AE2915" s="111">
        <f>Table5[[#This Row],[Column4]]+Table5[[#This Row],[Column14]]+Table5[[#This Row],[Column19]]+Table5[[#This Row],[Column12]]</f>
        <v>0</v>
      </c>
      <c r="AF2915" s="111">
        <f>Table5[[#This Row],[Column5]]+Table5[[#This Row],[Column13]]+Table5[[#This Row],[Column21]]+Table5[[#This Row],[Column18]]</f>
        <v>0</v>
      </c>
      <c r="AG2915" s="111">
        <f t="shared" si="502"/>
        <v>0</v>
      </c>
      <c r="AH2915" s="111">
        <f t="shared" si="503"/>
        <v>0</v>
      </c>
      <c r="AI2915" s="111">
        <f>Table5[[#This Row],[Column17]]-Table5[[#This Row],[Column20]]</f>
        <v>0</v>
      </c>
      <c r="AJ2915" s="111">
        <f t="shared" si="504"/>
        <v>0</v>
      </c>
      <c r="AK2915" s="111">
        <f t="shared" si="497"/>
        <v>0</v>
      </c>
      <c r="AL2915" s="111">
        <f t="shared" si="505"/>
        <v>0</v>
      </c>
      <c r="AM2915" s="111" t="str">
        <f t="shared" si="506"/>
        <v/>
      </c>
      <c r="AN2915" s="111" t="str">
        <f t="shared" ca="1" si="507"/>
        <v/>
      </c>
    </row>
    <row r="2916" spans="1:40" ht="20.25" customHeight="1" x14ac:dyDescent="0.3">
      <c r="A2916" s="107"/>
      <c r="B2916" s="144"/>
      <c r="C2916" s="119"/>
      <c r="D2916" s="120"/>
      <c r="E2916" s="119"/>
      <c r="F2916" s="119"/>
      <c r="G2916" s="120"/>
      <c r="H2916" s="119"/>
      <c r="I2916" s="109"/>
      <c r="L2916" s="108"/>
      <c r="M2916" s="108"/>
      <c r="N2916" s="108"/>
      <c r="O2916" s="108"/>
      <c r="P2916" s="108"/>
      <c r="Q2916" s="108"/>
      <c r="R2916" s="108"/>
      <c r="S2916" s="108"/>
      <c r="T2916" s="100">
        <f t="shared" si="498"/>
        <v>0</v>
      </c>
      <c r="U2916" s="111"/>
      <c r="V2916" s="111"/>
      <c r="W2916" s="111">
        <f>SUMIFS($F$3:F2916,$D$3:D2916,D2916,$C$3:C2916,"Buy")+SUMIFS($F$3:F2916,$D$3:D2916,D2916,$C$3:C2916,"Coin Deposit",$E$3:E2916,"&lt;&gt;")</f>
        <v>0</v>
      </c>
      <c r="X2916" s="111">
        <f t="shared" si="499"/>
        <v>0</v>
      </c>
      <c r="Y2916" s="111">
        <f>IF($D2916=Y$1,SUMIFS($H$3:$H2916,$G$3:$G2916,Y$1,$C$3:$C2916,"Sell"),0)</f>
        <v>0</v>
      </c>
      <c r="Z2916" s="111">
        <f t="shared" si="500"/>
        <v>0</v>
      </c>
      <c r="AA2916" s="111">
        <f>IF($D2916=AA$1,SUMIFS($H$3:$H2916,$G$3:$G2916,AA$1,$C$3:$C2916,"Sell"),0)</f>
        <v>0</v>
      </c>
      <c r="AB2916" s="111">
        <f t="shared" si="501"/>
        <v>0</v>
      </c>
      <c r="AC2916" s="111">
        <f>SUMIFS('Deductions and Deposits'!$H:$H,'Deductions and Deposits'!$G:$G,D2916,'Deductions and Deposits'!$F:$F,"&lt;="&amp;B2916)+SUMIFS($F$3:F2916,$D$3:D2916,D2916,$C$3:C2916,"Coin Deposit",$E$3:E2916,"")</f>
        <v>0</v>
      </c>
      <c r="AD2916" s="111">
        <f>SUMIFS('Deductions and Deposits'!$D:$D,'Deductions and Deposits'!$C:$C,D2916)+SUMIFS($F:$F,$D:$D,D2916,$C:$C,"Coin Deduction")</f>
        <v>0</v>
      </c>
      <c r="AE2916" s="111">
        <f>Table5[[#This Row],[Column4]]+Table5[[#This Row],[Column14]]+Table5[[#This Row],[Column19]]+Table5[[#This Row],[Column12]]</f>
        <v>0</v>
      </c>
      <c r="AF2916" s="111">
        <f>Table5[[#This Row],[Column5]]+Table5[[#This Row],[Column13]]+Table5[[#This Row],[Column21]]+Table5[[#This Row],[Column18]]</f>
        <v>0</v>
      </c>
      <c r="AG2916" s="111">
        <f t="shared" si="502"/>
        <v>0</v>
      </c>
      <c r="AH2916" s="111">
        <f t="shared" si="503"/>
        <v>0</v>
      </c>
      <c r="AI2916" s="111">
        <f>Table5[[#This Row],[Column17]]-Table5[[#This Row],[Column20]]</f>
        <v>0</v>
      </c>
      <c r="AJ2916" s="111">
        <f t="shared" si="504"/>
        <v>0</v>
      </c>
      <c r="AK2916" s="111">
        <f t="shared" si="497"/>
        <v>0</v>
      </c>
      <c r="AL2916" s="111">
        <f t="shared" si="505"/>
        <v>0</v>
      </c>
      <c r="AM2916" s="111" t="str">
        <f t="shared" si="506"/>
        <v/>
      </c>
      <c r="AN2916" s="111" t="str">
        <f t="shared" ca="1" si="507"/>
        <v/>
      </c>
    </row>
    <row r="2917" spans="1:40" ht="20.25" customHeight="1" x14ac:dyDescent="0.3">
      <c r="A2917" s="107"/>
      <c r="B2917" s="144"/>
      <c r="C2917" s="119"/>
      <c r="D2917" s="120"/>
      <c r="E2917" s="119"/>
      <c r="F2917" s="119"/>
      <c r="G2917" s="120"/>
      <c r="H2917" s="119"/>
      <c r="I2917" s="109"/>
      <c r="L2917" s="108"/>
      <c r="M2917" s="108"/>
      <c r="N2917" s="108"/>
      <c r="O2917" s="108"/>
      <c r="P2917" s="108"/>
      <c r="Q2917" s="108"/>
      <c r="R2917" s="108"/>
      <c r="S2917" s="108"/>
      <c r="T2917" s="100">
        <f t="shared" si="498"/>
        <v>0</v>
      </c>
      <c r="U2917" s="111"/>
      <c r="V2917" s="111"/>
      <c r="W2917" s="111">
        <f>SUMIFS($F$3:F2917,$D$3:D2917,D2917,$C$3:C2917,"Buy")+SUMIFS($F$3:F2917,$D$3:D2917,D2917,$C$3:C2917,"Coin Deposit",$E$3:E2917,"&lt;&gt;")</f>
        <v>0</v>
      </c>
      <c r="X2917" s="111">
        <f t="shared" si="499"/>
        <v>0</v>
      </c>
      <c r="Y2917" s="111">
        <f>IF($D2917=Y$1,SUMIFS($H$3:$H2917,$G$3:$G2917,Y$1,$C$3:$C2917,"Sell"),0)</f>
        <v>0</v>
      </c>
      <c r="Z2917" s="111">
        <f t="shared" si="500"/>
        <v>0</v>
      </c>
      <c r="AA2917" s="111">
        <f>IF($D2917=AA$1,SUMIFS($H$3:$H2917,$G$3:$G2917,AA$1,$C$3:$C2917,"Sell"),0)</f>
        <v>0</v>
      </c>
      <c r="AB2917" s="111">
        <f t="shared" si="501"/>
        <v>0</v>
      </c>
      <c r="AC2917" s="111">
        <f>SUMIFS('Deductions and Deposits'!$H:$H,'Deductions and Deposits'!$G:$G,D2917,'Deductions and Deposits'!$F:$F,"&lt;="&amp;B2917)+SUMIFS($F$3:F2917,$D$3:D2917,D2917,$C$3:C2917,"Coin Deposit",$E$3:E2917,"")</f>
        <v>0</v>
      </c>
      <c r="AD2917" s="111">
        <f>SUMIFS('Deductions and Deposits'!$D:$D,'Deductions and Deposits'!$C:$C,D2917)+SUMIFS($F:$F,$D:$D,D2917,$C:$C,"Coin Deduction")</f>
        <v>0</v>
      </c>
      <c r="AE2917" s="111">
        <f>Table5[[#This Row],[Column4]]+Table5[[#This Row],[Column14]]+Table5[[#This Row],[Column19]]+Table5[[#This Row],[Column12]]</f>
        <v>0</v>
      </c>
      <c r="AF2917" s="111">
        <f>Table5[[#This Row],[Column5]]+Table5[[#This Row],[Column13]]+Table5[[#This Row],[Column21]]+Table5[[#This Row],[Column18]]</f>
        <v>0</v>
      </c>
      <c r="AG2917" s="111">
        <f t="shared" si="502"/>
        <v>0</v>
      </c>
      <c r="AH2917" s="111">
        <f t="shared" si="503"/>
        <v>0</v>
      </c>
      <c r="AI2917" s="111">
        <f>Table5[[#This Row],[Column17]]-Table5[[#This Row],[Column20]]</f>
        <v>0</v>
      </c>
      <c r="AJ2917" s="111">
        <f t="shared" si="504"/>
        <v>0</v>
      </c>
      <c r="AK2917" s="111">
        <f t="shared" si="497"/>
        <v>0</v>
      </c>
      <c r="AL2917" s="111">
        <f t="shared" si="505"/>
        <v>0</v>
      </c>
      <c r="AM2917" s="111" t="str">
        <f t="shared" si="506"/>
        <v/>
      </c>
      <c r="AN2917" s="111" t="str">
        <f t="shared" ca="1" si="507"/>
        <v/>
      </c>
    </row>
    <row r="2918" spans="1:40" ht="20.25" customHeight="1" x14ac:dyDescent="0.3">
      <c r="A2918" s="107"/>
      <c r="B2918" s="144"/>
      <c r="C2918" s="119"/>
      <c r="D2918" s="120"/>
      <c r="E2918" s="119"/>
      <c r="F2918" s="119"/>
      <c r="G2918" s="120"/>
      <c r="H2918" s="119"/>
      <c r="I2918" s="109"/>
      <c r="L2918" s="108"/>
      <c r="M2918" s="108"/>
      <c r="N2918" s="108"/>
      <c r="O2918" s="108"/>
      <c r="P2918" s="108"/>
      <c r="Q2918" s="108"/>
      <c r="R2918" s="108"/>
      <c r="S2918" s="108"/>
      <c r="T2918" s="100">
        <f t="shared" si="498"/>
        <v>0</v>
      </c>
      <c r="U2918" s="111"/>
      <c r="V2918" s="111"/>
      <c r="W2918" s="111">
        <f>SUMIFS($F$3:F2918,$D$3:D2918,D2918,$C$3:C2918,"Buy")+SUMIFS($F$3:F2918,$D$3:D2918,D2918,$C$3:C2918,"Coin Deposit",$E$3:E2918,"&lt;&gt;")</f>
        <v>0</v>
      </c>
      <c r="X2918" s="111">
        <f t="shared" si="499"/>
        <v>0</v>
      </c>
      <c r="Y2918" s="111">
        <f>IF($D2918=Y$1,SUMIFS($H$3:$H2918,$G$3:$G2918,Y$1,$C$3:$C2918,"Sell"),0)</f>
        <v>0</v>
      </c>
      <c r="Z2918" s="111">
        <f t="shared" si="500"/>
        <v>0</v>
      </c>
      <c r="AA2918" s="111">
        <f>IF($D2918=AA$1,SUMIFS($H$3:$H2918,$G$3:$G2918,AA$1,$C$3:$C2918,"Sell"),0)</f>
        <v>0</v>
      </c>
      <c r="AB2918" s="111">
        <f t="shared" si="501"/>
        <v>0</v>
      </c>
      <c r="AC2918" s="111">
        <f>SUMIFS('Deductions and Deposits'!$H:$H,'Deductions and Deposits'!$G:$G,D2918,'Deductions and Deposits'!$F:$F,"&lt;="&amp;B2918)+SUMIFS($F$3:F2918,$D$3:D2918,D2918,$C$3:C2918,"Coin Deposit",$E$3:E2918,"")</f>
        <v>0</v>
      </c>
      <c r="AD2918" s="111">
        <f>SUMIFS('Deductions and Deposits'!$D:$D,'Deductions and Deposits'!$C:$C,D2918)+SUMIFS($F:$F,$D:$D,D2918,$C:$C,"Coin Deduction")</f>
        <v>0</v>
      </c>
      <c r="AE2918" s="111">
        <f>Table5[[#This Row],[Column4]]+Table5[[#This Row],[Column14]]+Table5[[#This Row],[Column19]]+Table5[[#This Row],[Column12]]</f>
        <v>0</v>
      </c>
      <c r="AF2918" s="111">
        <f>Table5[[#This Row],[Column5]]+Table5[[#This Row],[Column13]]+Table5[[#This Row],[Column21]]+Table5[[#This Row],[Column18]]</f>
        <v>0</v>
      </c>
      <c r="AG2918" s="111">
        <f t="shared" si="502"/>
        <v>0</v>
      </c>
      <c r="AH2918" s="111">
        <f t="shared" si="503"/>
        <v>0</v>
      </c>
      <c r="AI2918" s="111">
        <f>Table5[[#This Row],[Column17]]-Table5[[#This Row],[Column20]]</f>
        <v>0</v>
      </c>
      <c r="AJ2918" s="111">
        <f t="shared" si="504"/>
        <v>0</v>
      </c>
      <c r="AK2918" s="111">
        <f t="shared" si="497"/>
        <v>0</v>
      </c>
      <c r="AL2918" s="111">
        <f t="shared" si="505"/>
        <v>0</v>
      </c>
      <c r="AM2918" s="111" t="str">
        <f t="shared" si="506"/>
        <v/>
      </c>
      <c r="AN2918" s="111" t="str">
        <f t="shared" ca="1" si="507"/>
        <v/>
      </c>
    </row>
    <row r="2919" spans="1:40" ht="20.25" customHeight="1" x14ac:dyDescent="0.3">
      <c r="A2919" s="107"/>
      <c r="B2919" s="144"/>
      <c r="C2919" s="119"/>
      <c r="D2919" s="120"/>
      <c r="E2919" s="119"/>
      <c r="F2919" s="119"/>
      <c r="G2919" s="120"/>
      <c r="H2919" s="119"/>
      <c r="I2919" s="109"/>
      <c r="L2919" s="108"/>
      <c r="M2919" s="108"/>
      <c r="N2919" s="108"/>
      <c r="O2919" s="108"/>
      <c r="P2919" s="108"/>
      <c r="Q2919" s="108"/>
      <c r="R2919" s="108"/>
      <c r="S2919" s="108"/>
      <c r="T2919" s="100">
        <f t="shared" si="498"/>
        <v>0</v>
      </c>
      <c r="U2919" s="111"/>
      <c r="V2919" s="111"/>
      <c r="W2919" s="111">
        <f>SUMIFS($F$3:F2919,$D$3:D2919,D2919,$C$3:C2919,"Buy")+SUMIFS($F$3:F2919,$D$3:D2919,D2919,$C$3:C2919,"Coin Deposit",$E$3:E2919,"&lt;&gt;")</f>
        <v>0</v>
      </c>
      <c r="X2919" s="111">
        <f t="shared" si="499"/>
        <v>0</v>
      </c>
      <c r="Y2919" s="111">
        <f>IF($D2919=Y$1,SUMIFS($H$3:$H2919,$G$3:$G2919,Y$1,$C$3:$C2919,"Sell"),0)</f>
        <v>0</v>
      </c>
      <c r="Z2919" s="111">
        <f t="shared" si="500"/>
        <v>0</v>
      </c>
      <c r="AA2919" s="111">
        <f>IF($D2919=AA$1,SUMIFS($H$3:$H2919,$G$3:$G2919,AA$1,$C$3:$C2919,"Sell"),0)</f>
        <v>0</v>
      </c>
      <c r="AB2919" s="111">
        <f t="shared" si="501"/>
        <v>0</v>
      </c>
      <c r="AC2919" s="111">
        <f>SUMIFS('Deductions and Deposits'!$H:$H,'Deductions and Deposits'!$G:$G,D2919,'Deductions and Deposits'!$F:$F,"&lt;="&amp;B2919)+SUMIFS($F$3:F2919,$D$3:D2919,D2919,$C$3:C2919,"Coin Deposit",$E$3:E2919,"")</f>
        <v>0</v>
      </c>
      <c r="AD2919" s="111">
        <f>SUMIFS('Deductions and Deposits'!$D:$D,'Deductions and Deposits'!$C:$C,D2919)+SUMIFS($F:$F,$D:$D,D2919,$C:$C,"Coin Deduction")</f>
        <v>0</v>
      </c>
      <c r="AE2919" s="111">
        <f>Table5[[#This Row],[Column4]]+Table5[[#This Row],[Column14]]+Table5[[#This Row],[Column19]]+Table5[[#This Row],[Column12]]</f>
        <v>0</v>
      </c>
      <c r="AF2919" s="111">
        <f>Table5[[#This Row],[Column5]]+Table5[[#This Row],[Column13]]+Table5[[#This Row],[Column21]]+Table5[[#This Row],[Column18]]</f>
        <v>0</v>
      </c>
      <c r="AG2919" s="111">
        <f t="shared" si="502"/>
        <v>0</v>
      </c>
      <c r="AH2919" s="111">
        <f t="shared" si="503"/>
        <v>0</v>
      </c>
      <c r="AI2919" s="111">
        <f>Table5[[#This Row],[Column17]]-Table5[[#This Row],[Column20]]</f>
        <v>0</v>
      </c>
      <c r="AJ2919" s="111">
        <f t="shared" si="504"/>
        <v>0</v>
      </c>
      <c r="AK2919" s="111">
        <f t="shared" si="497"/>
        <v>0</v>
      </c>
      <c r="AL2919" s="111">
        <f t="shared" si="505"/>
        <v>0</v>
      </c>
      <c r="AM2919" s="111" t="str">
        <f t="shared" si="506"/>
        <v/>
      </c>
      <c r="AN2919" s="111" t="str">
        <f t="shared" ca="1" si="507"/>
        <v/>
      </c>
    </row>
    <row r="2920" spans="1:40" ht="20.25" customHeight="1" x14ac:dyDescent="0.3">
      <c r="A2920" s="107"/>
      <c r="B2920" s="144"/>
      <c r="C2920" s="119"/>
      <c r="D2920" s="120"/>
      <c r="E2920" s="119"/>
      <c r="F2920" s="119"/>
      <c r="G2920" s="120"/>
      <c r="H2920" s="119"/>
      <c r="I2920" s="109"/>
      <c r="L2920" s="108"/>
      <c r="M2920" s="108"/>
      <c r="N2920" s="108"/>
      <c r="O2920" s="108"/>
      <c r="P2920" s="108"/>
      <c r="Q2920" s="108"/>
      <c r="R2920" s="108"/>
      <c r="S2920" s="108"/>
      <c r="T2920" s="100">
        <f t="shared" si="498"/>
        <v>0</v>
      </c>
      <c r="U2920" s="111"/>
      <c r="V2920" s="111"/>
      <c r="W2920" s="111">
        <f>SUMIFS($F$3:F2920,$D$3:D2920,D2920,$C$3:C2920,"Buy")+SUMIFS($F$3:F2920,$D$3:D2920,D2920,$C$3:C2920,"Coin Deposit",$E$3:E2920,"&lt;&gt;")</f>
        <v>0</v>
      </c>
      <c r="X2920" s="111">
        <f t="shared" si="499"/>
        <v>0</v>
      </c>
      <c r="Y2920" s="111">
        <f>IF($D2920=Y$1,SUMIFS($H$3:$H2920,$G$3:$G2920,Y$1,$C$3:$C2920,"Sell"),0)</f>
        <v>0</v>
      </c>
      <c r="Z2920" s="111">
        <f t="shared" si="500"/>
        <v>0</v>
      </c>
      <c r="AA2920" s="111">
        <f>IF($D2920=AA$1,SUMIFS($H$3:$H2920,$G$3:$G2920,AA$1,$C$3:$C2920,"Sell"),0)</f>
        <v>0</v>
      </c>
      <c r="AB2920" s="111">
        <f t="shared" si="501"/>
        <v>0</v>
      </c>
      <c r="AC2920" s="111">
        <f>SUMIFS('Deductions and Deposits'!$H:$H,'Deductions and Deposits'!$G:$G,D2920,'Deductions and Deposits'!$F:$F,"&lt;="&amp;B2920)+SUMIFS($F$3:F2920,$D$3:D2920,D2920,$C$3:C2920,"Coin Deposit",$E$3:E2920,"")</f>
        <v>0</v>
      </c>
      <c r="AD2920" s="111">
        <f>SUMIFS('Deductions and Deposits'!$D:$D,'Deductions and Deposits'!$C:$C,D2920)+SUMIFS($F:$F,$D:$D,D2920,$C:$C,"Coin Deduction")</f>
        <v>0</v>
      </c>
      <c r="AE2920" s="111">
        <f>Table5[[#This Row],[Column4]]+Table5[[#This Row],[Column14]]+Table5[[#This Row],[Column19]]+Table5[[#This Row],[Column12]]</f>
        <v>0</v>
      </c>
      <c r="AF2920" s="111">
        <f>Table5[[#This Row],[Column5]]+Table5[[#This Row],[Column13]]+Table5[[#This Row],[Column21]]+Table5[[#This Row],[Column18]]</f>
        <v>0</v>
      </c>
      <c r="AG2920" s="111">
        <f t="shared" si="502"/>
        <v>0</v>
      </c>
      <c r="AH2920" s="111">
        <f t="shared" si="503"/>
        <v>0</v>
      </c>
      <c r="AI2920" s="111">
        <f>Table5[[#This Row],[Column17]]-Table5[[#This Row],[Column20]]</f>
        <v>0</v>
      </c>
      <c r="AJ2920" s="111">
        <f t="shared" si="504"/>
        <v>0</v>
      </c>
      <c r="AK2920" s="111">
        <f t="shared" si="497"/>
        <v>0</v>
      </c>
      <c r="AL2920" s="111">
        <f t="shared" si="505"/>
        <v>0</v>
      </c>
      <c r="AM2920" s="111" t="str">
        <f t="shared" si="506"/>
        <v/>
      </c>
      <c r="AN2920" s="111" t="str">
        <f t="shared" ca="1" si="507"/>
        <v/>
      </c>
    </row>
    <row r="2921" spans="1:40" ht="20.25" customHeight="1" x14ac:dyDescent="0.3">
      <c r="A2921" s="107"/>
      <c r="B2921" s="144"/>
      <c r="C2921" s="119"/>
      <c r="D2921" s="120"/>
      <c r="E2921" s="119"/>
      <c r="F2921" s="119"/>
      <c r="G2921" s="120"/>
      <c r="H2921" s="119"/>
      <c r="I2921" s="109"/>
      <c r="L2921" s="108"/>
      <c r="M2921" s="108"/>
      <c r="N2921" s="108"/>
      <c r="O2921" s="108"/>
      <c r="P2921" s="108"/>
      <c r="Q2921" s="108"/>
      <c r="R2921" s="108"/>
      <c r="S2921" s="108"/>
      <c r="T2921" s="100">
        <f t="shared" si="498"/>
        <v>0</v>
      </c>
      <c r="U2921" s="111"/>
      <c r="V2921" s="111"/>
      <c r="W2921" s="111">
        <f>SUMIFS($F$3:F2921,$D$3:D2921,D2921,$C$3:C2921,"Buy")+SUMIFS($F$3:F2921,$D$3:D2921,D2921,$C$3:C2921,"Coin Deposit",$E$3:E2921,"&lt;&gt;")</f>
        <v>0</v>
      </c>
      <c r="X2921" s="111">
        <f t="shared" si="499"/>
        <v>0</v>
      </c>
      <c r="Y2921" s="111">
        <f>IF($D2921=Y$1,SUMIFS($H$3:$H2921,$G$3:$G2921,Y$1,$C$3:$C2921,"Sell"),0)</f>
        <v>0</v>
      </c>
      <c r="Z2921" s="111">
        <f t="shared" si="500"/>
        <v>0</v>
      </c>
      <c r="AA2921" s="111">
        <f>IF($D2921=AA$1,SUMIFS($H$3:$H2921,$G$3:$G2921,AA$1,$C$3:$C2921,"Sell"),0)</f>
        <v>0</v>
      </c>
      <c r="AB2921" s="111">
        <f t="shared" si="501"/>
        <v>0</v>
      </c>
      <c r="AC2921" s="111">
        <f>SUMIFS('Deductions and Deposits'!$H:$H,'Deductions and Deposits'!$G:$G,D2921,'Deductions and Deposits'!$F:$F,"&lt;="&amp;B2921)+SUMIFS($F$3:F2921,$D$3:D2921,D2921,$C$3:C2921,"Coin Deposit",$E$3:E2921,"")</f>
        <v>0</v>
      </c>
      <c r="AD2921" s="111">
        <f>SUMIFS('Deductions and Deposits'!$D:$D,'Deductions and Deposits'!$C:$C,D2921)+SUMIFS($F:$F,$D:$D,D2921,$C:$C,"Coin Deduction")</f>
        <v>0</v>
      </c>
      <c r="AE2921" s="111">
        <f>Table5[[#This Row],[Column4]]+Table5[[#This Row],[Column14]]+Table5[[#This Row],[Column19]]+Table5[[#This Row],[Column12]]</f>
        <v>0</v>
      </c>
      <c r="AF2921" s="111">
        <f>Table5[[#This Row],[Column5]]+Table5[[#This Row],[Column13]]+Table5[[#This Row],[Column21]]+Table5[[#This Row],[Column18]]</f>
        <v>0</v>
      </c>
      <c r="AG2921" s="111">
        <f t="shared" si="502"/>
        <v>0</v>
      </c>
      <c r="AH2921" s="111">
        <f t="shared" si="503"/>
        <v>0</v>
      </c>
      <c r="AI2921" s="111">
        <f>Table5[[#This Row],[Column17]]-Table5[[#This Row],[Column20]]</f>
        <v>0</v>
      </c>
      <c r="AJ2921" s="111">
        <f t="shared" si="504"/>
        <v>0</v>
      </c>
      <c r="AK2921" s="111">
        <f t="shared" si="497"/>
        <v>0</v>
      </c>
      <c r="AL2921" s="111">
        <f t="shared" si="505"/>
        <v>0</v>
      </c>
      <c r="AM2921" s="111" t="str">
        <f t="shared" si="506"/>
        <v/>
      </c>
      <c r="AN2921" s="111" t="str">
        <f t="shared" ca="1" si="507"/>
        <v/>
      </c>
    </row>
    <row r="2922" spans="1:40" ht="20.25" customHeight="1" x14ac:dyDescent="0.3">
      <c r="A2922" s="107"/>
      <c r="B2922" s="144"/>
      <c r="C2922" s="119"/>
      <c r="D2922" s="120"/>
      <c r="E2922" s="119"/>
      <c r="F2922" s="119"/>
      <c r="G2922" s="120"/>
      <c r="H2922" s="119"/>
      <c r="I2922" s="109"/>
      <c r="L2922" s="108"/>
      <c r="M2922" s="108"/>
      <c r="N2922" s="108"/>
      <c r="O2922" s="108"/>
      <c r="P2922" s="108"/>
      <c r="Q2922" s="108"/>
      <c r="R2922" s="108"/>
      <c r="S2922" s="108"/>
      <c r="T2922" s="100">
        <f t="shared" si="498"/>
        <v>0</v>
      </c>
      <c r="U2922" s="111"/>
      <c r="V2922" s="111"/>
      <c r="W2922" s="111">
        <f>SUMIFS($F$3:F2922,$D$3:D2922,D2922,$C$3:C2922,"Buy")+SUMIFS($F$3:F2922,$D$3:D2922,D2922,$C$3:C2922,"Coin Deposit",$E$3:E2922,"&lt;&gt;")</f>
        <v>0</v>
      </c>
      <c r="X2922" s="111">
        <f t="shared" si="499"/>
        <v>0</v>
      </c>
      <c r="Y2922" s="111">
        <f>IF($D2922=Y$1,SUMIFS($H$3:$H2922,$G$3:$G2922,Y$1,$C$3:$C2922,"Sell"),0)</f>
        <v>0</v>
      </c>
      <c r="Z2922" s="111">
        <f t="shared" si="500"/>
        <v>0</v>
      </c>
      <c r="AA2922" s="111">
        <f>IF($D2922=AA$1,SUMIFS($H$3:$H2922,$G$3:$G2922,AA$1,$C$3:$C2922,"Sell"),0)</f>
        <v>0</v>
      </c>
      <c r="AB2922" s="111">
        <f t="shared" si="501"/>
        <v>0</v>
      </c>
      <c r="AC2922" s="111">
        <f>SUMIFS('Deductions and Deposits'!$H:$H,'Deductions and Deposits'!$G:$G,D2922,'Deductions and Deposits'!$F:$F,"&lt;="&amp;B2922)+SUMIFS($F$3:F2922,$D$3:D2922,D2922,$C$3:C2922,"Coin Deposit",$E$3:E2922,"")</f>
        <v>0</v>
      </c>
      <c r="AD2922" s="111">
        <f>SUMIFS('Deductions and Deposits'!$D:$D,'Deductions and Deposits'!$C:$C,D2922)+SUMIFS($F:$F,$D:$D,D2922,$C:$C,"Coin Deduction")</f>
        <v>0</v>
      </c>
      <c r="AE2922" s="111">
        <f>Table5[[#This Row],[Column4]]+Table5[[#This Row],[Column14]]+Table5[[#This Row],[Column19]]+Table5[[#This Row],[Column12]]</f>
        <v>0</v>
      </c>
      <c r="AF2922" s="111">
        <f>Table5[[#This Row],[Column5]]+Table5[[#This Row],[Column13]]+Table5[[#This Row],[Column21]]+Table5[[#This Row],[Column18]]</f>
        <v>0</v>
      </c>
      <c r="AG2922" s="111">
        <f t="shared" si="502"/>
        <v>0</v>
      </c>
      <c r="AH2922" s="111">
        <f t="shared" si="503"/>
        <v>0</v>
      </c>
      <c r="AI2922" s="111">
        <f>Table5[[#This Row],[Column17]]-Table5[[#This Row],[Column20]]</f>
        <v>0</v>
      </c>
      <c r="AJ2922" s="111">
        <f t="shared" si="504"/>
        <v>0</v>
      </c>
      <c r="AK2922" s="111">
        <f t="shared" si="497"/>
        <v>0</v>
      </c>
      <c r="AL2922" s="111">
        <f t="shared" si="505"/>
        <v>0</v>
      </c>
      <c r="AM2922" s="111" t="str">
        <f t="shared" si="506"/>
        <v/>
      </c>
      <c r="AN2922" s="111" t="str">
        <f t="shared" ca="1" si="507"/>
        <v/>
      </c>
    </row>
    <row r="2923" spans="1:40" ht="20.25" customHeight="1" x14ac:dyDescent="0.3">
      <c r="A2923" s="107"/>
      <c r="B2923" s="144"/>
      <c r="C2923" s="119"/>
      <c r="D2923" s="120"/>
      <c r="E2923" s="119"/>
      <c r="F2923" s="119"/>
      <c r="G2923" s="120"/>
      <c r="H2923" s="119"/>
      <c r="I2923" s="109"/>
      <c r="L2923" s="108"/>
      <c r="M2923" s="108"/>
      <c r="N2923" s="108"/>
      <c r="O2923" s="108"/>
      <c r="P2923" s="108"/>
      <c r="Q2923" s="108"/>
      <c r="R2923" s="108"/>
      <c r="S2923" s="108"/>
      <c r="T2923" s="100">
        <f t="shared" si="498"/>
        <v>0</v>
      </c>
      <c r="U2923" s="111"/>
      <c r="V2923" s="111"/>
      <c r="W2923" s="111">
        <f>SUMIFS($F$3:F2923,$D$3:D2923,D2923,$C$3:C2923,"Buy")+SUMIFS($F$3:F2923,$D$3:D2923,D2923,$C$3:C2923,"Coin Deposit",$E$3:E2923,"&lt;&gt;")</f>
        <v>0</v>
      </c>
      <c r="X2923" s="111">
        <f t="shared" si="499"/>
        <v>0</v>
      </c>
      <c r="Y2923" s="111">
        <f>IF($D2923=Y$1,SUMIFS($H$3:$H2923,$G$3:$G2923,Y$1,$C$3:$C2923,"Sell"),0)</f>
        <v>0</v>
      </c>
      <c r="Z2923" s="111">
        <f t="shared" si="500"/>
        <v>0</v>
      </c>
      <c r="AA2923" s="111">
        <f>IF($D2923=AA$1,SUMIFS($H$3:$H2923,$G$3:$G2923,AA$1,$C$3:$C2923,"Sell"),0)</f>
        <v>0</v>
      </c>
      <c r="AB2923" s="111">
        <f t="shared" si="501"/>
        <v>0</v>
      </c>
      <c r="AC2923" s="111">
        <f>SUMIFS('Deductions and Deposits'!$H:$H,'Deductions and Deposits'!$G:$G,D2923,'Deductions and Deposits'!$F:$F,"&lt;="&amp;B2923)+SUMIFS($F$3:F2923,$D$3:D2923,D2923,$C$3:C2923,"Coin Deposit",$E$3:E2923,"")</f>
        <v>0</v>
      </c>
      <c r="AD2923" s="111">
        <f>SUMIFS('Deductions and Deposits'!$D:$D,'Deductions and Deposits'!$C:$C,D2923)+SUMIFS($F:$F,$D:$D,D2923,$C:$C,"Coin Deduction")</f>
        <v>0</v>
      </c>
      <c r="AE2923" s="111">
        <f>Table5[[#This Row],[Column4]]+Table5[[#This Row],[Column14]]+Table5[[#This Row],[Column19]]+Table5[[#This Row],[Column12]]</f>
        <v>0</v>
      </c>
      <c r="AF2923" s="111">
        <f>Table5[[#This Row],[Column5]]+Table5[[#This Row],[Column13]]+Table5[[#This Row],[Column21]]+Table5[[#This Row],[Column18]]</f>
        <v>0</v>
      </c>
      <c r="AG2923" s="111">
        <f t="shared" si="502"/>
        <v>0</v>
      </c>
      <c r="AH2923" s="111">
        <f t="shared" si="503"/>
        <v>0</v>
      </c>
      <c r="AI2923" s="111">
        <f>Table5[[#This Row],[Column17]]-Table5[[#This Row],[Column20]]</f>
        <v>0</v>
      </c>
      <c r="AJ2923" s="111">
        <f t="shared" si="504"/>
        <v>0</v>
      </c>
      <c r="AK2923" s="111">
        <f t="shared" si="497"/>
        <v>0</v>
      </c>
      <c r="AL2923" s="111">
        <f t="shared" si="505"/>
        <v>0</v>
      </c>
      <c r="AM2923" s="111" t="str">
        <f t="shared" si="506"/>
        <v/>
      </c>
      <c r="AN2923" s="111" t="str">
        <f t="shared" ca="1" si="507"/>
        <v/>
      </c>
    </row>
    <row r="2924" spans="1:40" ht="20.25" customHeight="1" x14ac:dyDescent="0.3">
      <c r="A2924" s="107"/>
      <c r="B2924" s="144"/>
      <c r="C2924" s="119"/>
      <c r="D2924" s="120"/>
      <c r="E2924" s="119"/>
      <c r="F2924" s="119"/>
      <c r="G2924" s="120"/>
      <c r="H2924" s="119"/>
      <c r="I2924" s="109"/>
      <c r="L2924" s="108"/>
      <c r="M2924" s="108"/>
      <c r="N2924" s="108"/>
      <c r="O2924" s="108"/>
      <c r="P2924" s="108"/>
      <c r="Q2924" s="108"/>
      <c r="R2924" s="108"/>
      <c r="S2924" s="108"/>
      <c r="T2924" s="100">
        <f t="shared" si="498"/>
        <v>0</v>
      </c>
      <c r="U2924" s="111"/>
      <c r="V2924" s="111"/>
      <c r="W2924" s="111">
        <f>SUMIFS($F$3:F2924,$D$3:D2924,D2924,$C$3:C2924,"Buy")+SUMIFS($F$3:F2924,$D$3:D2924,D2924,$C$3:C2924,"Coin Deposit",$E$3:E2924,"&lt;&gt;")</f>
        <v>0</v>
      </c>
      <c r="X2924" s="111">
        <f t="shared" si="499"/>
        <v>0</v>
      </c>
      <c r="Y2924" s="111">
        <f>IF($D2924=Y$1,SUMIFS($H$3:$H2924,$G$3:$G2924,Y$1,$C$3:$C2924,"Sell"),0)</f>
        <v>0</v>
      </c>
      <c r="Z2924" s="111">
        <f t="shared" si="500"/>
        <v>0</v>
      </c>
      <c r="AA2924" s="111">
        <f>IF($D2924=AA$1,SUMIFS($H$3:$H2924,$G$3:$G2924,AA$1,$C$3:$C2924,"Sell"),0)</f>
        <v>0</v>
      </c>
      <c r="AB2924" s="111">
        <f t="shared" si="501"/>
        <v>0</v>
      </c>
      <c r="AC2924" s="111">
        <f>SUMIFS('Deductions and Deposits'!$H:$H,'Deductions and Deposits'!$G:$G,D2924,'Deductions and Deposits'!$F:$F,"&lt;="&amp;B2924)+SUMIFS($F$3:F2924,$D$3:D2924,D2924,$C$3:C2924,"Coin Deposit",$E$3:E2924,"")</f>
        <v>0</v>
      </c>
      <c r="AD2924" s="111">
        <f>SUMIFS('Deductions and Deposits'!$D:$D,'Deductions and Deposits'!$C:$C,D2924)+SUMIFS($F:$F,$D:$D,D2924,$C:$C,"Coin Deduction")</f>
        <v>0</v>
      </c>
      <c r="AE2924" s="111">
        <f>Table5[[#This Row],[Column4]]+Table5[[#This Row],[Column14]]+Table5[[#This Row],[Column19]]+Table5[[#This Row],[Column12]]</f>
        <v>0</v>
      </c>
      <c r="AF2924" s="111">
        <f>Table5[[#This Row],[Column5]]+Table5[[#This Row],[Column13]]+Table5[[#This Row],[Column21]]+Table5[[#This Row],[Column18]]</f>
        <v>0</v>
      </c>
      <c r="AG2924" s="111">
        <f t="shared" si="502"/>
        <v>0</v>
      </c>
      <c r="AH2924" s="111">
        <f t="shared" si="503"/>
        <v>0</v>
      </c>
      <c r="AI2924" s="111">
        <f>Table5[[#This Row],[Column17]]-Table5[[#This Row],[Column20]]</f>
        <v>0</v>
      </c>
      <c r="AJ2924" s="111">
        <f t="shared" si="504"/>
        <v>0</v>
      </c>
      <c r="AK2924" s="111">
        <f t="shared" si="497"/>
        <v>0</v>
      </c>
      <c r="AL2924" s="111">
        <f t="shared" si="505"/>
        <v>0</v>
      </c>
      <c r="AM2924" s="111" t="str">
        <f t="shared" si="506"/>
        <v/>
      </c>
      <c r="AN2924" s="111" t="str">
        <f t="shared" ca="1" si="507"/>
        <v/>
      </c>
    </row>
    <row r="2925" spans="1:40" ht="20.25" customHeight="1" x14ac:dyDescent="0.3">
      <c r="A2925" s="107"/>
      <c r="B2925" s="144"/>
      <c r="C2925" s="119"/>
      <c r="D2925" s="120"/>
      <c r="E2925" s="119"/>
      <c r="F2925" s="119"/>
      <c r="G2925" s="120"/>
      <c r="H2925" s="119"/>
      <c r="I2925" s="109"/>
      <c r="L2925" s="108"/>
      <c r="M2925" s="108"/>
      <c r="N2925" s="108"/>
      <c r="O2925" s="108"/>
      <c r="P2925" s="108"/>
      <c r="Q2925" s="108"/>
      <c r="R2925" s="108"/>
      <c r="S2925" s="108"/>
      <c r="T2925" s="100">
        <f t="shared" si="498"/>
        <v>0</v>
      </c>
      <c r="U2925" s="111"/>
      <c r="V2925" s="111"/>
      <c r="W2925" s="111">
        <f>SUMIFS($F$3:F2925,$D$3:D2925,D2925,$C$3:C2925,"Buy")+SUMIFS($F$3:F2925,$D$3:D2925,D2925,$C$3:C2925,"Coin Deposit",$E$3:E2925,"&lt;&gt;")</f>
        <v>0</v>
      </c>
      <c r="X2925" s="111">
        <f t="shared" si="499"/>
        <v>0</v>
      </c>
      <c r="Y2925" s="111">
        <f>IF($D2925=Y$1,SUMIFS($H$3:$H2925,$G$3:$G2925,Y$1,$C$3:$C2925,"Sell"),0)</f>
        <v>0</v>
      </c>
      <c r="Z2925" s="111">
        <f t="shared" si="500"/>
        <v>0</v>
      </c>
      <c r="AA2925" s="111">
        <f>IF($D2925=AA$1,SUMIFS($H$3:$H2925,$G$3:$G2925,AA$1,$C$3:$C2925,"Sell"),0)</f>
        <v>0</v>
      </c>
      <c r="AB2925" s="111">
        <f t="shared" si="501"/>
        <v>0</v>
      </c>
      <c r="AC2925" s="111">
        <f>SUMIFS('Deductions and Deposits'!$H:$H,'Deductions and Deposits'!$G:$G,D2925,'Deductions and Deposits'!$F:$F,"&lt;="&amp;B2925)+SUMIFS($F$3:F2925,$D$3:D2925,D2925,$C$3:C2925,"Coin Deposit",$E$3:E2925,"")</f>
        <v>0</v>
      </c>
      <c r="AD2925" s="111">
        <f>SUMIFS('Deductions and Deposits'!$D:$D,'Deductions and Deposits'!$C:$C,D2925)+SUMIFS($F:$F,$D:$D,D2925,$C:$C,"Coin Deduction")</f>
        <v>0</v>
      </c>
      <c r="AE2925" s="111">
        <f>Table5[[#This Row],[Column4]]+Table5[[#This Row],[Column14]]+Table5[[#This Row],[Column19]]+Table5[[#This Row],[Column12]]</f>
        <v>0</v>
      </c>
      <c r="AF2925" s="111">
        <f>Table5[[#This Row],[Column5]]+Table5[[#This Row],[Column13]]+Table5[[#This Row],[Column21]]+Table5[[#This Row],[Column18]]</f>
        <v>0</v>
      </c>
      <c r="AG2925" s="111">
        <f t="shared" si="502"/>
        <v>0</v>
      </c>
      <c r="AH2925" s="111">
        <f t="shared" si="503"/>
        <v>0</v>
      </c>
      <c r="AI2925" s="111">
        <f>Table5[[#This Row],[Column17]]-Table5[[#This Row],[Column20]]</f>
        <v>0</v>
      </c>
      <c r="AJ2925" s="111">
        <f t="shared" si="504"/>
        <v>0</v>
      </c>
      <c r="AK2925" s="111">
        <f t="shared" si="497"/>
        <v>0</v>
      </c>
      <c r="AL2925" s="111">
        <f t="shared" si="505"/>
        <v>0</v>
      </c>
      <c r="AM2925" s="111" t="str">
        <f t="shared" si="506"/>
        <v/>
      </c>
      <c r="AN2925" s="111" t="str">
        <f t="shared" ca="1" si="507"/>
        <v/>
      </c>
    </row>
    <row r="2926" spans="1:40" ht="20.25" customHeight="1" x14ac:dyDescent="0.3">
      <c r="A2926" s="107"/>
      <c r="B2926" s="144"/>
      <c r="C2926" s="119"/>
      <c r="D2926" s="120"/>
      <c r="E2926" s="119"/>
      <c r="F2926" s="119"/>
      <c r="G2926" s="120"/>
      <c r="H2926" s="119"/>
      <c r="I2926" s="109"/>
      <c r="L2926" s="108"/>
      <c r="M2926" s="108"/>
      <c r="N2926" s="108"/>
      <c r="O2926" s="108"/>
      <c r="P2926" s="108"/>
      <c r="Q2926" s="108"/>
      <c r="R2926" s="108"/>
      <c r="S2926" s="108"/>
      <c r="T2926" s="100">
        <f t="shared" si="498"/>
        <v>0</v>
      </c>
      <c r="U2926" s="111"/>
      <c r="V2926" s="111"/>
      <c r="W2926" s="111">
        <f>SUMIFS($F$3:F2926,$D$3:D2926,D2926,$C$3:C2926,"Buy")+SUMIFS($F$3:F2926,$D$3:D2926,D2926,$C$3:C2926,"Coin Deposit",$E$3:E2926,"&lt;&gt;")</f>
        <v>0</v>
      </c>
      <c r="X2926" s="111">
        <f t="shared" si="499"/>
        <v>0</v>
      </c>
      <c r="Y2926" s="111">
        <f>IF($D2926=Y$1,SUMIFS($H$3:$H2926,$G$3:$G2926,Y$1,$C$3:$C2926,"Sell"),0)</f>
        <v>0</v>
      </c>
      <c r="Z2926" s="111">
        <f t="shared" si="500"/>
        <v>0</v>
      </c>
      <c r="AA2926" s="111">
        <f>IF($D2926=AA$1,SUMIFS($H$3:$H2926,$G$3:$G2926,AA$1,$C$3:$C2926,"Sell"),0)</f>
        <v>0</v>
      </c>
      <c r="AB2926" s="111">
        <f t="shared" si="501"/>
        <v>0</v>
      </c>
      <c r="AC2926" s="111">
        <f>SUMIFS('Deductions and Deposits'!$H:$H,'Deductions and Deposits'!$G:$G,D2926,'Deductions and Deposits'!$F:$F,"&lt;="&amp;B2926)+SUMIFS($F$3:F2926,$D$3:D2926,D2926,$C$3:C2926,"Coin Deposit",$E$3:E2926,"")</f>
        <v>0</v>
      </c>
      <c r="AD2926" s="111">
        <f>SUMIFS('Deductions and Deposits'!$D:$D,'Deductions and Deposits'!$C:$C,D2926)+SUMIFS($F:$F,$D:$D,D2926,$C:$C,"Coin Deduction")</f>
        <v>0</v>
      </c>
      <c r="AE2926" s="111">
        <f>Table5[[#This Row],[Column4]]+Table5[[#This Row],[Column14]]+Table5[[#This Row],[Column19]]+Table5[[#This Row],[Column12]]</f>
        <v>0</v>
      </c>
      <c r="AF2926" s="111">
        <f>Table5[[#This Row],[Column5]]+Table5[[#This Row],[Column13]]+Table5[[#This Row],[Column21]]+Table5[[#This Row],[Column18]]</f>
        <v>0</v>
      </c>
      <c r="AG2926" s="111">
        <f t="shared" si="502"/>
        <v>0</v>
      </c>
      <c r="AH2926" s="111">
        <f t="shared" si="503"/>
        <v>0</v>
      </c>
      <c r="AI2926" s="111">
        <f>Table5[[#This Row],[Column17]]-Table5[[#This Row],[Column20]]</f>
        <v>0</v>
      </c>
      <c r="AJ2926" s="111">
        <f t="shared" si="504"/>
        <v>0</v>
      </c>
      <c r="AK2926" s="111">
        <f t="shared" si="497"/>
        <v>0</v>
      </c>
      <c r="AL2926" s="111">
        <f t="shared" si="505"/>
        <v>0</v>
      </c>
      <c r="AM2926" s="111" t="str">
        <f t="shared" si="506"/>
        <v/>
      </c>
      <c r="AN2926" s="111" t="str">
        <f t="shared" ca="1" si="507"/>
        <v/>
      </c>
    </row>
    <row r="2927" spans="1:40" ht="20.25" customHeight="1" x14ac:dyDescent="0.3">
      <c r="A2927" s="107"/>
      <c r="B2927" s="144"/>
      <c r="C2927" s="119"/>
      <c r="D2927" s="120"/>
      <c r="E2927" s="119"/>
      <c r="F2927" s="119"/>
      <c r="G2927" s="120"/>
      <c r="H2927" s="119"/>
      <c r="I2927" s="109"/>
      <c r="L2927" s="108"/>
      <c r="M2927" s="108"/>
      <c r="N2927" s="108"/>
      <c r="O2927" s="108"/>
      <c r="P2927" s="108"/>
      <c r="Q2927" s="108"/>
      <c r="R2927" s="108"/>
      <c r="S2927" s="108"/>
      <c r="T2927" s="100">
        <f t="shared" si="498"/>
        <v>0</v>
      </c>
      <c r="U2927" s="111"/>
      <c r="V2927" s="111"/>
      <c r="W2927" s="111">
        <f>SUMIFS($F$3:F2927,$D$3:D2927,D2927,$C$3:C2927,"Buy")+SUMIFS($F$3:F2927,$D$3:D2927,D2927,$C$3:C2927,"Coin Deposit",$E$3:E2927,"&lt;&gt;")</f>
        <v>0</v>
      </c>
      <c r="X2927" s="111">
        <f t="shared" si="499"/>
        <v>0</v>
      </c>
      <c r="Y2927" s="111">
        <f>IF($D2927=Y$1,SUMIFS($H$3:$H2927,$G$3:$G2927,Y$1,$C$3:$C2927,"Sell"),0)</f>
        <v>0</v>
      </c>
      <c r="Z2927" s="111">
        <f t="shared" si="500"/>
        <v>0</v>
      </c>
      <c r="AA2927" s="111">
        <f>IF($D2927=AA$1,SUMIFS($H$3:$H2927,$G$3:$G2927,AA$1,$C$3:$C2927,"Sell"),0)</f>
        <v>0</v>
      </c>
      <c r="AB2927" s="111">
        <f t="shared" si="501"/>
        <v>0</v>
      </c>
      <c r="AC2927" s="111">
        <f>SUMIFS('Deductions and Deposits'!$H:$H,'Deductions and Deposits'!$G:$G,D2927,'Deductions and Deposits'!$F:$F,"&lt;="&amp;B2927)+SUMIFS($F$3:F2927,$D$3:D2927,D2927,$C$3:C2927,"Coin Deposit",$E$3:E2927,"")</f>
        <v>0</v>
      </c>
      <c r="AD2927" s="111">
        <f>SUMIFS('Deductions and Deposits'!$D:$D,'Deductions and Deposits'!$C:$C,D2927)+SUMIFS($F:$F,$D:$D,D2927,$C:$C,"Coin Deduction")</f>
        <v>0</v>
      </c>
      <c r="AE2927" s="111">
        <f>Table5[[#This Row],[Column4]]+Table5[[#This Row],[Column14]]+Table5[[#This Row],[Column19]]+Table5[[#This Row],[Column12]]</f>
        <v>0</v>
      </c>
      <c r="AF2927" s="111">
        <f>Table5[[#This Row],[Column5]]+Table5[[#This Row],[Column13]]+Table5[[#This Row],[Column21]]+Table5[[#This Row],[Column18]]</f>
        <v>0</v>
      </c>
      <c r="AG2927" s="111">
        <f t="shared" si="502"/>
        <v>0</v>
      </c>
      <c r="AH2927" s="111">
        <f t="shared" si="503"/>
        <v>0</v>
      </c>
      <c r="AI2927" s="111">
        <f>Table5[[#This Row],[Column17]]-Table5[[#This Row],[Column20]]</f>
        <v>0</v>
      </c>
      <c r="AJ2927" s="111">
        <f t="shared" si="504"/>
        <v>0</v>
      </c>
      <c r="AK2927" s="111">
        <f t="shared" si="497"/>
        <v>0</v>
      </c>
      <c r="AL2927" s="111">
        <f t="shared" si="505"/>
        <v>0</v>
      </c>
      <c r="AM2927" s="111" t="str">
        <f t="shared" si="506"/>
        <v/>
      </c>
      <c r="AN2927" s="111" t="str">
        <f t="shared" ca="1" si="507"/>
        <v/>
      </c>
    </row>
    <row r="2928" spans="1:40" ht="20.25" customHeight="1" x14ac:dyDescent="0.3">
      <c r="A2928" s="107"/>
      <c r="B2928" s="144"/>
      <c r="C2928" s="119"/>
      <c r="D2928" s="120"/>
      <c r="E2928" s="119"/>
      <c r="F2928" s="119"/>
      <c r="G2928" s="120"/>
      <c r="H2928" s="119"/>
      <c r="I2928" s="109"/>
      <c r="L2928" s="108"/>
      <c r="M2928" s="108"/>
      <c r="N2928" s="108"/>
      <c r="O2928" s="108"/>
      <c r="P2928" s="108"/>
      <c r="Q2928" s="108"/>
      <c r="R2928" s="108"/>
      <c r="S2928" s="108"/>
      <c r="T2928" s="100">
        <f t="shared" si="498"/>
        <v>0</v>
      </c>
      <c r="U2928" s="111"/>
      <c r="V2928" s="111"/>
      <c r="W2928" s="111">
        <f>SUMIFS($F$3:F2928,$D$3:D2928,D2928,$C$3:C2928,"Buy")+SUMIFS($F$3:F2928,$D$3:D2928,D2928,$C$3:C2928,"Coin Deposit",$E$3:E2928,"&lt;&gt;")</f>
        <v>0</v>
      </c>
      <c r="X2928" s="111">
        <f t="shared" si="499"/>
        <v>0</v>
      </c>
      <c r="Y2928" s="111">
        <f>IF($D2928=Y$1,SUMIFS($H$3:$H2928,$G$3:$G2928,Y$1,$C$3:$C2928,"Sell"),0)</f>
        <v>0</v>
      </c>
      <c r="Z2928" s="111">
        <f t="shared" si="500"/>
        <v>0</v>
      </c>
      <c r="AA2928" s="111">
        <f>IF($D2928=AA$1,SUMIFS($H$3:$H2928,$G$3:$G2928,AA$1,$C$3:$C2928,"Sell"),0)</f>
        <v>0</v>
      </c>
      <c r="AB2928" s="111">
        <f t="shared" si="501"/>
        <v>0</v>
      </c>
      <c r="AC2928" s="111">
        <f>SUMIFS('Deductions and Deposits'!$H:$H,'Deductions and Deposits'!$G:$G,D2928,'Deductions and Deposits'!$F:$F,"&lt;="&amp;B2928)+SUMIFS($F$3:F2928,$D$3:D2928,D2928,$C$3:C2928,"Coin Deposit",$E$3:E2928,"")</f>
        <v>0</v>
      </c>
      <c r="AD2928" s="111">
        <f>SUMIFS('Deductions and Deposits'!$D:$D,'Deductions and Deposits'!$C:$C,D2928)+SUMIFS($F:$F,$D:$D,D2928,$C:$C,"Coin Deduction")</f>
        <v>0</v>
      </c>
      <c r="AE2928" s="111">
        <f>Table5[[#This Row],[Column4]]+Table5[[#This Row],[Column14]]+Table5[[#This Row],[Column19]]+Table5[[#This Row],[Column12]]</f>
        <v>0</v>
      </c>
      <c r="AF2928" s="111">
        <f>Table5[[#This Row],[Column5]]+Table5[[#This Row],[Column13]]+Table5[[#This Row],[Column21]]+Table5[[#This Row],[Column18]]</f>
        <v>0</v>
      </c>
      <c r="AG2928" s="111">
        <f t="shared" si="502"/>
        <v>0</v>
      </c>
      <c r="AH2928" s="111">
        <f t="shared" si="503"/>
        <v>0</v>
      </c>
      <c r="AI2928" s="111">
        <f>Table5[[#This Row],[Column17]]-Table5[[#This Row],[Column20]]</f>
        <v>0</v>
      </c>
      <c r="AJ2928" s="111">
        <f t="shared" si="504"/>
        <v>0</v>
      </c>
      <c r="AK2928" s="111">
        <f t="shared" si="497"/>
        <v>0</v>
      </c>
      <c r="AL2928" s="111">
        <f t="shared" si="505"/>
        <v>0</v>
      </c>
      <c r="AM2928" s="111" t="str">
        <f t="shared" si="506"/>
        <v/>
      </c>
      <c r="AN2928" s="111" t="str">
        <f t="shared" ca="1" si="507"/>
        <v/>
      </c>
    </row>
    <row r="2929" spans="1:40" ht="20.25" customHeight="1" x14ac:dyDescent="0.3">
      <c r="A2929" s="107"/>
      <c r="B2929" s="144"/>
      <c r="C2929" s="119"/>
      <c r="D2929" s="120"/>
      <c r="E2929" s="119"/>
      <c r="F2929" s="119"/>
      <c r="G2929" s="120"/>
      <c r="H2929" s="119"/>
      <c r="I2929" s="109"/>
      <c r="L2929" s="108"/>
      <c r="M2929" s="108"/>
      <c r="N2929" s="108"/>
      <c r="O2929" s="108"/>
      <c r="P2929" s="108"/>
      <c r="Q2929" s="108"/>
      <c r="R2929" s="108"/>
      <c r="S2929" s="108"/>
      <c r="T2929" s="100">
        <f t="shared" si="498"/>
        <v>0</v>
      </c>
      <c r="U2929" s="111"/>
      <c r="V2929" s="111"/>
      <c r="W2929" s="111">
        <f>SUMIFS($F$3:F2929,$D$3:D2929,D2929,$C$3:C2929,"Buy")+SUMIFS($F$3:F2929,$D$3:D2929,D2929,$C$3:C2929,"Coin Deposit",$E$3:E2929,"&lt;&gt;")</f>
        <v>0</v>
      </c>
      <c r="X2929" s="111">
        <f t="shared" si="499"/>
        <v>0</v>
      </c>
      <c r="Y2929" s="111">
        <f>IF($D2929=Y$1,SUMIFS($H$3:$H2929,$G$3:$G2929,Y$1,$C$3:$C2929,"Sell"),0)</f>
        <v>0</v>
      </c>
      <c r="Z2929" s="111">
        <f t="shared" si="500"/>
        <v>0</v>
      </c>
      <c r="AA2929" s="111">
        <f>IF($D2929=AA$1,SUMIFS($H$3:$H2929,$G$3:$G2929,AA$1,$C$3:$C2929,"Sell"),0)</f>
        <v>0</v>
      </c>
      <c r="AB2929" s="111">
        <f t="shared" si="501"/>
        <v>0</v>
      </c>
      <c r="AC2929" s="111">
        <f>SUMIFS('Deductions and Deposits'!$H:$H,'Deductions and Deposits'!$G:$G,D2929,'Deductions and Deposits'!$F:$F,"&lt;="&amp;B2929)+SUMIFS($F$3:F2929,$D$3:D2929,D2929,$C$3:C2929,"Coin Deposit",$E$3:E2929,"")</f>
        <v>0</v>
      </c>
      <c r="AD2929" s="111">
        <f>SUMIFS('Deductions and Deposits'!$D:$D,'Deductions and Deposits'!$C:$C,D2929)+SUMIFS($F:$F,$D:$D,D2929,$C:$C,"Coin Deduction")</f>
        <v>0</v>
      </c>
      <c r="AE2929" s="111">
        <f>Table5[[#This Row],[Column4]]+Table5[[#This Row],[Column14]]+Table5[[#This Row],[Column19]]+Table5[[#This Row],[Column12]]</f>
        <v>0</v>
      </c>
      <c r="AF2929" s="111">
        <f>Table5[[#This Row],[Column5]]+Table5[[#This Row],[Column13]]+Table5[[#This Row],[Column21]]+Table5[[#This Row],[Column18]]</f>
        <v>0</v>
      </c>
      <c r="AG2929" s="111">
        <f t="shared" si="502"/>
        <v>0</v>
      </c>
      <c r="AH2929" s="111">
        <f t="shared" si="503"/>
        <v>0</v>
      </c>
      <c r="AI2929" s="111">
        <f>Table5[[#This Row],[Column17]]-Table5[[#This Row],[Column20]]</f>
        <v>0</v>
      </c>
      <c r="AJ2929" s="111">
        <f t="shared" si="504"/>
        <v>0</v>
      </c>
      <c r="AK2929" s="111">
        <f t="shared" si="497"/>
        <v>0</v>
      </c>
      <c r="AL2929" s="111">
        <f t="shared" si="505"/>
        <v>0</v>
      </c>
      <c r="AM2929" s="111" t="str">
        <f t="shared" si="506"/>
        <v/>
      </c>
      <c r="AN2929" s="111" t="str">
        <f t="shared" ca="1" si="507"/>
        <v/>
      </c>
    </row>
    <row r="2930" spans="1:40" ht="20.25" customHeight="1" x14ac:dyDescent="0.3">
      <c r="A2930" s="107"/>
      <c r="B2930" s="144"/>
      <c r="C2930" s="119"/>
      <c r="D2930" s="120"/>
      <c r="E2930" s="119"/>
      <c r="F2930" s="119"/>
      <c r="G2930" s="120"/>
      <c r="H2930" s="119"/>
      <c r="I2930" s="109"/>
      <c r="L2930" s="108"/>
      <c r="M2930" s="108"/>
      <c r="N2930" s="108"/>
      <c r="O2930" s="108"/>
      <c r="P2930" s="108"/>
      <c r="Q2930" s="108"/>
      <c r="R2930" s="108"/>
      <c r="S2930" s="108"/>
      <c r="T2930" s="100">
        <f t="shared" si="498"/>
        <v>0</v>
      </c>
      <c r="U2930" s="111"/>
      <c r="V2930" s="111"/>
      <c r="W2930" s="111">
        <f>SUMIFS($F$3:F2930,$D$3:D2930,D2930,$C$3:C2930,"Buy")+SUMIFS($F$3:F2930,$D$3:D2930,D2930,$C$3:C2930,"Coin Deposit",$E$3:E2930,"&lt;&gt;")</f>
        <v>0</v>
      </c>
      <c r="X2930" s="111">
        <f t="shared" si="499"/>
        <v>0</v>
      </c>
      <c r="Y2930" s="111">
        <f>IF($D2930=Y$1,SUMIFS($H$3:$H2930,$G$3:$G2930,Y$1,$C$3:$C2930,"Sell"),0)</f>
        <v>0</v>
      </c>
      <c r="Z2930" s="111">
        <f t="shared" si="500"/>
        <v>0</v>
      </c>
      <c r="AA2930" s="111">
        <f>IF($D2930=AA$1,SUMIFS($H$3:$H2930,$G$3:$G2930,AA$1,$C$3:$C2930,"Sell"),0)</f>
        <v>0</v>
      </c>
      <c r="AB2930" s="111">
        <f t="shared" si="501"/>
        <v>0</v>
      </c>
      <c r="AC2930" s="111">
        <f>SUMIFS('Deductions and Deposits'!$H:$H,'Deductions and Deposits'!$G:$G,D2930,'Deductions and Deposits'!$F:$F,"&lt;="&amp;B2930)+SUMIFS($F$3:F2930,$D$3:D2930,D2930,$C$3:C2930,"Coin Deposit",$E$3:E2930,"")</f>
        <v>0</v>
      </c>
      <c r="AD2930" s="111">
        <f>SUMIFS('Deductions and Deposits'!$D:$D,'Deductions and Deposits'!$C:$C,D2930)+SUMIFS($F:$F,$D:$D,D2930,$C:$C,"Coin Deduction")</f>
        <v>0</v>
      </c>
      <c r="AE2930" s="111">
        <f>Table5[[#This Row],[Column4]]+Table5[[#This Row],[Column14]]+Table5[[#This Row],[Column19]]+Table5[[#This Row],[Column12]]</f>
        <v>0</v>
      </c>
      <c r="AF2930" s="111">
        <f>Table5[[#This Row],[Column5]]+Table5[[#This Row],[Column13]]+Table5[[#This Row],[Column21]]+Table5[[#This Row],[Column18]]</f>
        <v>0</v>
      </c>
      <c r="AG2930" s="111">
        <f t="shared" si="502"/>
        <v>0</v>
      </c>
      <c r="AH2930" s="111">
        <f t="shared" si="503"/>
        <v>0</v>
      </c>
      <c r="AI2930" s="111">
        <f>Table5[[#This Row],[Column17]]-Table5[[#This Row],[Column20]]</f>
        <v>0</v>
      </c>
      <c r="AJ2930" s="111">
        <f t="shared" si="504"/>
        <v>0</v>
      </c>
      <c r="AK2930" s="111">
        <f t="shared" si="497"/>
        <v>0</v>
      </c>
      <c r="AL2930" s="111">
        <f t="shared" si="505"/>
        <v>0</v>
      </c>
      <c r="AM2930" s="111" t="str">
        <f t="shared" si="506"/>
        <v/>
      </c>
      <c r="AN2930" s="111" t="str">
        <f t="shared" ca="1" si="507"/>
        <v/>
      </c>
    </row>
    <row r="2931" spans="1:40" ht="20.25" customHeight="1" x14ac:dyDescent="0.3">
      <c r="A2931" s="107"/>
      <c r="B2931" s="144"/>
      <c r="C2931" s="119"/>
      <c r="D2931" s="120"/>
      <c r="E2931" s="119"/>
      <c r="F2931" s="119"/>
      <c r="G2931" s="120"/>
      <c r="H2931" s="119"/>
      <c r="I2931" s="109"/>
      <c r="L2931" s="108"/>
      <c r="M2931" s="108"/>
      <c r="N2931" s="108"/>
      <c r="O2931" s="108"/>
      <c r="P2931" s="108"/>
      <c r="Q2931" s="108"/>
      <c r="R2931" s="108"/>
      <c r="S2931" s="108"/>
      <c r="T2931" s="100">
        <f t="shared" si="498"/>
        <v>0</v>
      </c>
      <c r="U2931" s="111"/>
      <c r="V2931" s="111"/>
      <c r="W2931" s="111">
        <f>SUMIFS($F$3:F2931,$D$3:D2931,D2931,$C$3:C2931,"Buy")+SUMIFS($F$3:F2931,$D$3:D2931,D2931,$C$3:C2931,"Coin Deposit",$E$3:E2931,"&lt;&gt;")</f>
        <v>0</v>
      </c>
      <c r="X2931" s="111">
        <f t="shared" si="499"/>
        <v>0</v>
      </c>
      <c r="Y2931" s="111">
        <f>IF($D2931=Y$1,SUMIFS($H$3:$H2931,$G$3:$G2931,Y$1,$C$3:$C2931,"Sell"),0)</f>
        <v>0</v>
      </c>
      <c r="Z2931" s="111">
        <f t="shared" si="500"/>
        <v>0</v>
      </c>
      <c r="AA2931" s="111">
        <f>IF($D2931=AA$1,SUMIFS($H$3:$H2931,$G$3:$G2931,AA$1,$C$3:$C2931,"Sell"),0)</f>
        <v>0</v>
      </c>
      <c r="AB2931" s="111">
        <f t="shared" si="501"/>
        <v>0</v>
      </c>
      <c r="AC2931" s="111">
        <f>SUMIFS('Deductions and Deposits'!$H:$H,'Deductions and Deposits'!$G:$G,D2931,'Deductions and Deposits'!$F:$F,"&lt;="&amp;B2931)+SUMIFS($F$3:F2931,$D$3:D2931,D2931,$C$3:C2931,"Coin Deposit",$E$3:E2931,"")</f>
        <v>0</v>
      </c>
      <c r="AD2931" s="111">
        <f>SUMIFS('Deductions and Deposits'!$D:$D,'Deductions and Deposits'!$C:$C,D2931)+SUMIFS($F:$F,$D:$D,D2931,$C:$C,"Coin Deduction")</f>
        <v>0</v>
      </c>
      <c r="AE2931" s="111">
        <f>Table5[[#This Row],[Column4]]+Table5[[#This Row],[Column14]]+Table5[[#This Row],[Column19]]+Table5[[#This Row],[Column12]]</f>
        <v>0</v>
      </c>
      <c r="AF2931" s="111">
        <f>Table5[[#This Row],[Column5]]+Table5[[#This Row],[Column13]]+Table5[[#This Row],[Column21]]+Table5[[#This Row],[Column18]]</f>
        <v>0</v>
      </c>
      <c r="AG2931" s="111">
        <f t="shared" si="502"/>
        <v>0</v>
      </c>
      <c r="AH2931" s="111">
        <f t="shared" si="503"/>
        <v>0</v>
      </c>
      <c r="AI2931" s="111">
        <f>Table5[[#This Row],[Column17]]-Table5[[#This Row],[Column20]]</f>
        <v>0</v>
      </c>
      <c r="AJ2931" s="111">
        <f t="shared" si="504"/>
        <v>0</v>
      </c>
      <c r="AK2931" s="111">
        <f t="shared" si="497"/>
        <v>0</v>
      </c>
      <c r="AL2931" s="111">
        <f t="shared" si="505"/>
        <v>0</v>
      </c>
      <c r="AM2931" s="111" t="str">
        <f t="shared" si="506"/>
        <v/>
      </c>
      <c r="AN2931" s="111" t="str">
        <f t="shared" ca="1" si="507"/>
        <v/>
      </c>
    </row>
    <row r="2932" spans="1:40" ht="20.25" customHeight="1" x14ac:dyDescent="0.3">
      <c r="A2932" s="107"/>
      <c r="B2932" s="144"/>
      <c r="C2932" s="119"/>
      <c r="D2932" s="120"/>
      <c r="E2932" s="119"/>
      <c r="F2932" s="119"/>
      <c r="G2932" s="120"/>
      <c r="H2932" s="119"/>
      <c r="I2932" s="109"/>
      <c r="L2932" s="108"/>
      <c r="M2932" s="108"/>
      <c r="N2932" s="108"/>
      <c r="O2932" s="108"/>
      <c r="P2932" s="108"/>
      <c r="Q2932" s="108"/>
      <c r="R2932" s="108"/>
      <c r="S2932" s="108"/>
      <c r="T2932" s="100">
        <f t="shared" si="498"/>
        <v>0</v>
      </c>
      <c r="U2932" s="111"/>
      <c r="V2932" s="111"/>
      <c r="W2932" s="111">
        <f>SUMIFS($F$3:F2932,$D$3:D2932,D2932,$C$3:C2932,"Buy")+SUMIFS($F$3:F2932,$D$3:D2932,D2932,$C$3:C2932,"Coin Deposit",$E$3:E2932,"&lt;&gt;")</f>
        <v>0</v>
      </c>
      <c r="X2932" s="111">
        <f t="shared" si="499"/>
        <v>0</v>
      </c>
      <c r="Y2932" s="111">
        <f>IF($D2932=Y$1,SUMIFS($H$3:$H2932,$G$3:$G2932,Y$1,$C$3:$C2932,"Sell"),0)</f>
        <v>0</v>
      </c>
      <c r="Z2932" s="111">
        <f t="shared" si="500"/>
        <v>0</v>
      </c>
      <c r="AA2932" s="111">
        <f>IF($D2932=AA$1,SUMIFS($H$3:$H2932,$G$3:$G2932,AA$1,$C$3:$C2932,"Sell"),0)</f>
        <v>0</v>
      </c>
      <c r="AB2932" s="111">
        <f t="shared" si="501"/>
        <v>0</v>
      </c>
      <c r="AC2932" s="111">
        <f>SUMIFS('Deductions and Deposits'!$H:$H,'Deductions and Deposits'!$G:$G,D2932,'Deductions and Deposits'!$F:$F,"&lt;="&amp;B2932)+SUMIFS($F$3:F2932,$D$3:D2932,D2932,$C$3:C2932,"Coin Deposit",$E$3:E2932,"")</f>
        <v>0</v>
      </c>
      <c r="AD2932" s="111">
        <f>SUMIFS('Deductions and Deposits'!$D:$D,'Deductions and Deposits'!$C:$C,D2932)+SUMIFS($F:$F,$D:$D,D2932,$C:$C,"Coin Deduction")</f>
        <v>0</v>
      </c>
      <c r="AE2932" s="111">
        <f>Table5[[#This Row],[Column4]]+Table5[[#This Row],[Column14]]+Table5[[#This Row],[Column19]]+Table5[[#This Row],[Column12]]</f>
        <v>0</v>
      </c>
      <c r="AF2932" s="111">
        <f>Table5[[#This Row],[Column5]]+Table5[[#This Row],[Column13]]+Table5[[#This Row],[Column21]]+Table5[[#This Row],[Column18]]</f>
        <v>0</v>
      </c>
      <c r="AG2932" s="111">
        <f t="shared" si="502"/>
        <v>0</v>
      </c>
      <c r="AH2932" s="111">
        <f t="shared" si="503"/>
        <v>0</v>
      </c>
      <c r="AI2932" s="111">
        <f>Table5[[#This Row],[Column17]]-Table5[[#This Row],[Column20]]</f>
        <v>0</v>
      </c>
      <c r="AJ2932" s="111">
        <f t="shared" si="504"/>
        <v>0</v>
      </c>
      <c r="AK2932" s="111">
        <f t="shared" si="497"/>
        <v>0</v>
      </c>
      <c r="AL2932" s="111">
        <f t="shared" si="505"/>
        <v>0</v>
      </c>
      <c r="AM2932" s="111" t="str">
        <f t="shared" si="506"/>
        <v/>
      </c>
      <c r="AN2932" s="111" t="str">
        <f t="shared" ca="1" si="507"/>
        <v/>
      </c>
    </row>
    <row r="2933" spans="1:40" ht="20.25" customHeight="1" x14ac:dyDescent="0.3">
      <c r="A2933" s="107"/>
      <c r="B2933" s="144"/>
      <c r="C2933" s="119"/>
      <c r="D2933" s="120"/>
      <c r="E2933" s="119"/>
      <c r="F2933" s="119"/>
      <c r="G2933" s="120"/>
      <c r="H2933" s="119"/>
      <c r="I2933" s="109"/>
      <c r="L2933" s="108"/>
      <c r="M2933" s="108"/>
      <c r="N2933" s="108"/>
      <c r="O2933" s="108"/>
      <c r="P2933" s="108"/>
      <c r="Q2933" s="108"/>
      <c r="R2933" s="108"/>
      <c r="S2933" s="108"/>
      <c r="T2933" s="100">
        <f t="shared" si="498"/>
        <v>0</v>
      </c>
      <c r="U2933" s="111"/>
      <c r="V2933" s="111"/>
      <c r="W2933" s="111">
        <f>SUMIFS($F$3:F2933,$D$3:D2933,D2933,$C$3:C2933,"Buy")+SUMIFS($F$3:F2933,$D$3:D2933,D2933,$C$3:C2933,"Coin Deposit",$E$3:E2933,"&lt;&gt;")</f>
        <v>0</v>
      </c>
      <c r="X2933" s="111">
        <f t="shared" si="499"/>
        <v>0</v>
      </c>
      <c r="Y2933" s="111">
        <f>IF($D2933=Y$1,SUMIFS($H$3:$H2933,$G$3:$G2933,Y$1,$C$3:$C2933,"Sell"),0)</f>
        <v>0</v>
      </c>
      <c r="Z2933" s="111">
        <f t="shared" si="500"/>
        <v>0</v>
      </c>
      <c r="AA2933" s="111">
        <f>IF($D2933=AA$1,SUMIFS($H$3:$H2933,$G$3:$G2933,AA$1,$C$3:$C2933,"Sell"),0)</f>
        <v>0</v>
      </c>
      <c r="AB2933" s="111">
        <f t="shared" si="501"/>
        <v>0</v>
      </c>
      <c r="AC2933" s="111">
        <f>SUMIFS('Deductions and Deposits'!$H:$H,'Deductions and Deposits'!$G:$G,D2933,'Deductions and Deposits'!$F:$F,"&lt;="&amp;B2933)+SUMIFS($F$3:F2933,$D$3:D2933,D2933,$C$3:C2933,"Coin Deposit",$E$3:E2933,"")</f>
        <v>0</v>
      </c>
      <c r="AD2933" s="111">
        <f>SUMIFS('Deductions and Deposits'!$D:$D,'Deductions and Deposits'!$C:$C,D2933)+SUMIFS($F:$F,$D:$D,D2933,$C:$C,"Coin Deduction")</f>
        <v>0</v>
      </c>
      <c r="AE2933" s="111">
        <f>Table5[[#This Row],[Column4]]+Table5[[#This Row],[Column14]]+Table5[[#This Row],[Column19]]+Table5[[#This Row],[Column12]]</f>
        <v>0</v>
      </c>
      <c r="AF2933" s="111">
        <f>Table5[[#This Row],[Column5]]+Table5[[#This Row],[Column13]]+Table5[[#This Row],[Column21]]+Table5[[#This Row],[Column18]]</f>
        <v>0</v>
      </c>
      <c r="AG2933" s="111">
        <f t="shared" si="502"/>
        <v>0</v>
      </c>
      <c r="AH2933" s="111">
        <f t="shared" si="503"/>
        <v>0</v>
      </c>
      <c r="AI2933" s="111">
        <f>Table5[[#This Row],[Column17]]-Table5[[#This Row],[Column20]]</f>
        <v>0</v>
      </c>
      <c r="AJ2933" s="111">
        <f t="shared" si="504"/>
        <v>0</v>
      </c>
      <c r="AK2933" s="111">
        <f t="shared" si="497"/>
        <v>0</v>
      </c>
      <c r="AL2933" s="111">
        <f t="shared" si="505"/>
        <v>0</v>
      </c>
      <c r="AM2933" s="111" t="str">
        <f t="shared" si="506"/>
        <v/>
      </c>
      <c r="AN2933" s="111" t="str">
        <f t="shared" ca="1" si="507"/>
        <v/>
      </c>
    </row>
    <row r="2934" spans="1:40" ht="20.25" customHeight="1" x14ac:dyDescent="0.3">
      <c r="A2934" s="107"/>
      <c r="B2934" s="144"/>
      <c r="C2934" s="119"/>
      <c r="D2934" s="120"/>
      <c r="E2934" s="119"/>
      <c r="F2934" s="119"/>
      <c r="G2934" s="120"/>
      <c r="H2934" s="119"/>
      <c r="I2934" s="109"/>
      <c r="L2934" s="108"/>
      <c r="M2934" s="108"/>
      <c r="N2934" s="108"/>
      <c r="O2934" s="108"/>
      <c r="P2934" s="108"/>
      <c r="Q2934" s="108"/>
      <c r="R2934" s="108"/>
      <c r="S2934" s="108"/>
      <c r="T2934" s="100">
        <f t="shared" si="498"/>
        <v>0</v>
      </c>
      <c r="U2934" s="111"/>
      <c r="V2934" s="111"/>
      <c r="W2934" s="111">
        <f>SUMIFS($F$3:F2934,$D$3:D2934,D2934,$C$3:C2934,"Buy")+SUMIFS($F$3:F2934,$D$3:D2934,D2934,$C$3:C2934,"Coin Deposit",$E$3:E2934,"&lt;&gt;")</f>
        <v>0</v>
      </c>
      <c r="X2934" s="111">
        <f t="shared" si="499"/>
        <v>0</v>
      </c>
      <c r="Y2934" s="111">
        <f>IF($D2934=Y$1,SUMIFS($H$3:$H2934,$G$3:$G2934,Y$1,$C$3:$C2934,"Sell"),0)</f>
        <v>0</v>
      </c>
      <c r="Z2934" s="111">
        <f t="shared" si="500"/>
        <v>0</v>
      </c>
      <c r="AA2934" s="111">
        <f>IF($D2934=AA$1,SUMIFS($H$3:$H2934,$G$3:$G2934,AA$1,$C$3:$C2934,"Sell"),0)</f>
        <v>0</v>
      </c>
      <c r="AB2934" s="111">
        <f t="shared" si="501"/>
        <v>0</v>
      </c>
      <c r="AC2934" s="111">
        <f>SUMIFS('Deductions and Deposits'!$H:$H,'Deductions and Deposits'!$G:$G,D2934,'Deductions and Deposits'!$F:$F,"&lt;="&amp;B2934)+SUMIFS($F$3:F2934,$D$3:D2934,D2934,$C$3:C2934,"Coin Deposit",$E$3:E2934,"")</f>
        <v>0</v>
      </c>
      <c r="AD2934" s="111">
        <f>SUMIFS('Deductions and Deposits'!$D:$D,'Deductions and Deposits'!$C:$C,D2934)+SUMIFS($F:$F,$D:$D,D2934,$C:$C,"Coin Deduction")</f>
        <v>0</v>
      </c>
      <c r="AE2934" s="111">
        <f>Table5[[#This Row],[Column4]]+Table5[[#This Row],[Column14]]+Table5[[#This Row],[Column19]]+Table5[[#This Row],[Column12]]</f>
        <v>0</v>
      </c>
      <c r="AF2934" s="111">
        <f>Table5[[#This Row],[Column5]]+Table5[[#This Row],[Column13]]+Table5[[#This Row],[Column21]]+Table5[[#This Row],[Column18]]</f>
        <v>0</v>
      </c>
      <c r="AG2934" s="111">
        <f t="shared" si="502"/>
        <v>0</v>
      </c>
      <c r="AH2934" s="111">
        <f t="shared" si="503"/>
        <v>0</v>
      </c>
      <c r="AI2934" s="111">
        <f>Table5[[#This Row],[Column17]]-Table5[[#This Row],[Column20]]</f>
        <v>0</v>
      </c>
      <c r="AJ2934" s="111">
        <f t="shared" si="504"/>
        <v>0</v>
      </c>
      <c r="AK2934" s="111">
        <f t="shared" ref="AK2934:AK2997" si="508">AJ2934*T2934</f>
        <v>0</v>
      </c>
      <c r="AL2934" s="111">
        <f t="shared" si="505"/>
        <v>0</v>
      </c>
      <c r="AM2934" s="111" t="str">
        <f t="shared" si="506"/>
        <v/>
      </c>
      <c r="AN2934" s="111" t="str">
        <f t="shared" ca="1" si="507"/>
        <v/>
      </c>
    </row>
    <row r="2935" spans="1:40" ht="20.25" customHeight="1" x14ac:dyDescent="0.3">
      <c r="A2935" s="107"/>
      <c r="B2935" s="144"/>
      <c r="C2935" s="119"/>
      <c r="D2935" s="120"/>
      <c r="E2935" s="119"/>
      <c r="F2935" s="119"/>
      <c r="G2935" s="120"/>
      <c r="H2935" s="119"/>
      <c r="I2935" s="109"/>
      <c r="L2935" s="108"/>
      <c r="M2935" s="108"/>
      <c r="N2935" s="108"/>
      <c r="O2935" s="108"/>
      <c r="P2935" s="108"/>
      <c r="Q2935" s="108"/>
      <c r="R2935" s="108"/>
      <c r="S2935" s="108"/>
      <c r="T2935" s="100">
        <f t="shared" si="498"/>
        <v>0</v>
      </c>
      <c r="U2935" s="111"/>
      <c r="V2935" s="111"/>
      <c r="W2935" s="111">
        <f>SUMIFS($F$3:F2935,$D$3:D2935,D2935,$C$3:C2935,"Buy")+SUMIFS($F$3:F2935,$D$3:D2935,D2935,$C$3:C2935,"Coin Deposit",$E$3:E2935,"&lt;&gt;")</f>
        <v>0</v>
      </c>
      <c r="X2935" s="111">
        <f t="shared" si="499"/>
        <v>0</v>
      </c>
      <c r="Y2935" s="111">
        <f>IF($D2935=Y$1,SUMIFS($H$3:$H2935,$G$3:$G2935,Y$1,$C$3:$C2935,"Sell"),0)</f>
        <v>0</v>
      </c>
      <c r="Z2935" s="111">
        <f t="shared" si="500"/>
        <v>0</v>
      </c>
      <c r="AA2935" s="111">
        <f>IF($D2935=AA$1,SUMIFS($H$3:$H2935,$G$3:$G2935,AA$1,$C$3:$C2935,"Sell"),0)</f>
        <v>0</v>
      </c>
      <c r="AB2935" s="111">
        <f t="shared" si="501"/>
        <v>0</v>
      </c>
      <c r="AC2935" s="111">
        <f>SUMIFS('Deductions and Deposits'!$H:$H,'Deductions and Deposits'!$G:$G,D2935,'Deductions and Deposits'!$F:$F,"&lt;="&amp;B2935)+SUMIFS($F$3:F2935,$D$3:D2935,D2935,$C$3:C2935,"Coin Deposit",$E$3:E2935,"")</f>
        <v>0</v>
      </c>
      <c r="AD2935" s="111">
        <f>SUMIFS('Deductions and Deposits'!$D:$D,'Deductions and Deposits'!$C:$C,D2935)+SUMIFS($F:$F,$D:$D,D2935,$C:$C,"Coin Deduction")</f>
        <v>0</v>
      </c>
      <c r="AE2935" s="111">
        <f>Table5[[#This Row],[Column4]]+Table5[[#This Row],[Column14]]+Table5[[#This Row],[Column19]]+Table5[[#This Row],[Column12]]</f>
        <v>0</v>
      </c>
      <c r="AF2935" s="111">
        <f>Table5[[#This Row],[Column5]]+Table5[[#This Row],[Column13]]+Table5[[#This Row],[Column21]]+Table5[[#This Row],[Column18]]</f>
        <v>0</v>
      </c>
      <c r="AG2935" s="111">
        <f t="shared" si="502"/>
        <v>0</v>
      </c>
      <c r="AH2935" s="111">
        <f t="shared" si="503"/>
        <v>0</v>
      </c>
      <c r="AI2935" s="111">
        <f>Table5[[#This Row],[Column17]]-Table5[[#This Row],[Column20]]</f>
        <v>0</v>
      </c>
      <c r="AJ2935" s="111">
        <f t="shared" si="504"/>
        <v>0</v>
      </c>
      <c r="AK2935" s="111">
        <f t="shared" si="508"/>
        <v>0</v>
      </c>
      <c r="AL2935" s="111">
        <f t="shared" si="505"/>
        <v>0</v>
      </c>
      <c r="AM2935" s="111" t="str">
        <f t="shared" si="506"/>
        <v/>
      </c>
      <c r="AN2935" s="111" t="str">
        <f t="shared" ca="1" si="507"/>
        <v/>
      </c>
    </row>
    <row r="2936" spans="1:40" ht="20.25" customHeight="1" x14ac:dyDescent="0.3">
      <c r="A2936" s="107"/>
      <c r="B2936" s="144"/>
      <c r="C2936" s="119"/>
      <c r="D2936" s="120"/>
      <c r="E2936" s="119"/>
      <c r="F2936" s="119"/>
      <c r="G2936" s="120"/>
      <c r="H2936" s="119"/>
      <c r="I2936" s="109"/>
      <c r="L2936" s="108"/>
      <c r="M2936" s="108"/>
      <c r="N2936" s="108"/>
      <c r="O2936" s="108"/>
      <c r="P2936" s="108"/>
      <c r="Q2936" s="108"/>
      <c r="R2936" s="108"/>
      <c r="S2936" s="108"/>
      <c r="T2936" s="100">
        <f t="shared" si="498"/>
        <v>0</v>
      </c>
      <c r="U2936" s="111"/>
      <c r="V2936" s="111"/>
      <c r="W2936" s="111">
        <f>SUMIFS($F$3:F2936,$D$3:D2936,D2936,$C$3:C2936,"Buy")+SUMIFS($F$3:F2936,$D$3:D2936,D2936,$C$3:C2936,"Coin Deposit",$E$3:E2936,"&lt;&gt;")</f>
        <v>0</v>
      </c>
      <c r="X2936" s="111">
        <f t="shared" si="499"/>
        <v>0</v>
      </c>
      <c r="Y2936" s="111">
        <f>IF($D2936=Y$1,SUMIFS($H$3:$H2936,$G$3:$G2936,Y$1,$C$3:$C2936,"Sell"),0)</f>
        <v>0</v>
      </c>
      <c r="Z2936" s="111">
        <f t="shared" si="500"/>
        <v>0</v>
      </c>
      <c r="AA2936" s="111">
        <f>IF($D2936=AA$1,SUMIFS($H$3:$H2936,$G$3:$G2936,AA$1,$C$3:$C2936,"Sell"),0)</f>
        <v>0</v>
      </c>
      <c r="AB2936" s="111">
        <f t="shared" si="501"/>
        <v>0</v>
      </c>
      <c r="AC2936" s="111">
        <f>SUMIFS('Deductions and Deposits'!$H:$H,'Deductions and Deposits'!$G:$G,D2936,'Deductions and Deposits'!$F:$F,"&lt;="&amp;B2936)+SUMIFS($F$3:F2936,$D$3:D2936,D2936,$C$3:C2936,"Coin Deposit",$E$3:E2936,"")</f>
        <v>0</v>
      </c>
      <c r="AD2936" s="111">
        <f>SUMIFS('Deductions and Deposits'!$D:$D,'Deductions and Deposits'!$C:$C,D2936)+SUMIFS($F:$F,$D:$D,D2936,$C:$C,"Coin Deduction")</f>
        <v>0</v>
      </c>
      <c r="AE2936" s="111">
        <f>Table5[[#This Row],[Column4]]+Table5[[#This Row],[Column14]]+Table5[[#This Row],[Column19]]+Table5[[#This Row],[Column12]]</f>
        <v>0</v>
      </c>
      <c r="AF2936" s="111">
        <f>Table5[[#This Row],[Column5]]+Table5[[#This Row],[Column13]]+Table5[[#This Row],[Column21]]+Table5[[#This Row],[Column18]]</f>
        <v>0</v>
      </c>
      <c r="AG2936" s="111">
        <f t="shared" si="502"/>
        <v>0</v>
      </c>
      <c r="AH2936" s="111">
        <f t="shared" si="503"/>
        <v>0</v>
      </c>
      <c r="AI2936" s="111">
        <f>Table5[[#This Row],[Column17]]-Table5[[#This Row],[Column20]]</f>
        <v>0</v>
      </c>
      <c r="AJ2936" s="111">
        <f t="shared" si="504"/>
        <v>0</v>
      </c>
      <c r="AK2936" s="111">
        <f t="shared" si="508"/>
        <v>0</v>
      </c>
      <c r="AL2936" s="111">
        <f t="shared" si="505"/>
        <v>0</v>
      </c>
      <c r="AM2936" s="111" t="str">
        <f t="shared" si="506"/>
        <v/>
      </c>
      <c r="AN2936" s="111" t="str">
        <f t="shared" ca="1" si="507"/>
        <v/>
      </c>
    </row>
    <row r="2937" spans="1:40" ht="20.25" customHeight="1" x14ac:dyDescent="0.3">
      <c r="A2937" s="107"/>
      <c r="B2937" s="144"/>
      <c r="C2937" s="119"/>
      <c r="D2937" s="120"/>
      <c r="E2937" s="119"/>
      <c r="F2937" s="119"/>
      <c r="G2937" s="120"/>
      <c r="H2937" s="119"/>
      <c r="I2937" s="109"/>
      <c r="L2937" s="108"/>
      <c r="M2937" s="108"/>
      <c r="N2937" s="108"/>
      <c r="O2937" s="108"/>
      <c r="P2937" s="108"/>
      <c r="Q2937" s="108"/>
      <c r="R2937" s="108"/>
      <c r="S2937" s="108"/>
      <c r="T2937" s="100">
        <f t="shared" si="498"/>
        <v>0</v>
      </c>
      <c r="U2937" s="111"/>
      <c r="V2937" s="111"/>
      <c r="W2937" s="111">
        <f>SUMIFS($F$3:F2937,$D$3:D2937,D2937,$C$3:C2937,"Buy")+SUMIFS($F$3:F2937,$D$3:D2937,D2937,$C$3:C2937,"Coin Deposit",$E$3:E2937,"&lt;&gt;")</f>
        <v>0</v>
      </c>
      <c r="X2937" s="111">
        <f t="shared" si="499"/>
        <v>0</v>
      </c>
      <c r="Y2937" s="111">
        <f>IF($D2937=Y$1,SUMIFS($H$3:$H2937,$G$3:$G2937,Y$1,$C$3:$C2937,"Sell"),0)</f>
        <v>0</v>
      </c>
      <c r="Z2937" s="111">
        <f t="shared" si="500"/>
        <v>0</v>
      </c>
      <c r="AA2937" s="111">
        <f>IF($D2937=AA$1,SUMIFS($H$3:$H2937,$G$3:$G2937,AA$1,$C$3:$C2937,"Sell"),0)</f>
        <v>0</v>
      </c>
      <c r="AB2937" s="111">
        <f t="shared" si="501"/>
        <v>0</v>
      </c>
      <c r="AC2937" s="111">
        <f>SUMIFS('Deductions and Deposits'!$H:$H,'Deductions and Deposits'!$G:$G,D2937,'Deductions and Deposits'!$F:$F,"&lt;="&amp;B2937)+SUMIFS($F$3:F2937,$D$3:D2937,D2937,$C$3:C2937,"Coin Deposit",$E$3:E2937,"")</f>
        <v>0</v>
      </c>
      <c r="AD2937" s="111">
        <f>SUMIFS('Deductions and Deposits'!$D:$D,'Deductions and Deposits'!$C:$C,D2937)+SUMIFS($F:$F,$D:$D,D2937,$C:$C,"Coin Deduction")</f>
        <v>0</v>
      </c>
      <c r="AE2937" s="111">
        <f>Table5[[#This Row],[Column4]]+Table5[[#This Row],[Column14]]+Table5[[#This Row],[Column19]]+Table5[[#This Row],[Column12]]</f>
        <v>0</v>
      </c>
      <c r="AF2937" s="111">
        <f>Table5[[#This Row],[Column5]]+Table5[[#This Row],[Column13]]+Table5[[#This Row],[Column21]]+Table5[[#This Row],[Column18]]</f>
        <v>0</v>
      </c>
      <c r="AG2937" s="111">
        <f t="shared" si="502"/>
        <v>0</v>
      </c>
      <c r="AH2937" s="111">
        <f t="shared" si="503"/>
        <v>0</v>
      </c>
      <c r="AI2937" s="111">
        <f>Table5[[#This Row],[Column17]]-Table5[[#This Row],[Column20]]</f>
        <v>0</v>
      </c>
      <c r="AJ2937" s="111">
        <f t="shared" si="504"/>
        <v>0</v>
      </c>
      <c r="AK2937" s="111">
        <f t="shared" si="508"/>
        <v>0</v>
      </c>
      <c r="AL2937" s="111">
        <f t="shared" si="505"/>
        <v>0</v>
      </c>
      <c r="AM2937" s="111" t="str">
        <f t="shared" si="506"/>
        <v/>
      </c>
      <c r="AN2937" s="111" t="str">
        <f t="shared" ca="1" si="507"/>
        <v/>
      </c>
    </row>
    <row r="2938" spans="1:40" ht="20.25" customHeight="1" x14ac:dyDescent="0.3">
      <c r="A2938" s="107"/>
      <c r="B2938" s="144"/>
      <c r="C2938" s="119"/>
      <c r="D2938" s="120"/>
      <c r="E2938" s="119"/>
      <c r="F2938" s="119"/>
      <c r="G2938" s="120"/>
      <c r="H2938" s="119"/>
      <c r="I2938" s="109"/>
      <c r="L2938" s="108"/>
      <c r="M2938" s="108"/>
      <c r="N2938" s="108"/>
      <c r="O2938" s="108"/>
      <c r="P2938" s="108"/>
      <c r="Q2938" s="108"/>
      <c r="R2938" s="108"/>
      <c r="S2938" s="108"/>
      <c r="T2938" s="100">
        <f t="shared" si="498"/>
        <v>0</v>
      </c>
      <c r="U2938" s="111"/>
      <c r="V2938" s="111"/>
      <c r="W2938" s="111">
        <f>SUMIFS($F$3:F2938,$D$3:D2938,D2938,$C$3:C2938,"Buy")+SUMIFS($F$3:F2938,$D$3:D2938,D2938,$C$3:C2938,"Coin Deposit",$E$3:E2938,"&lt;&gt;")</f>
        <v>0</v>
      </c>
      <c r="X2938" s="111">
        <f t="shared" si="499"/>
        <v>0</v>
      </c>
      <c r="Y2938" s="111">
        <f>IF($D2938=Y$1,SUMIFS($H$3:$H2938,$G$3:$G2938,Y$1,$C$3:$C2938,"Sell"),0)</f>
        <v>0</v>
      </c>
      <c r="Z2938" s="111">
        <f t="shared" si="500"/>
        <v>0</v>
      </c>
      <c r="AA2938" s="111">
        <f>IF($D2938=AA$1,SUMIFS($H$3:$H2938,$G$3:$G2938,AA$1,$C$3:$C2938,"Sell"),0)</f>
        <v>0</v>
      </c>
      <c r="AB2938" s="111">
        <f t="shared" si="501"/>
        <v>0</v>
      </c>
      <c r="AC2938" s="111">
        <f>SUMIFS('Deductions and Deposits'!$H:$H,'Deductions and Deposits'!$G:$G,D2938,'Deductions and Deposits'!$F:$F,"&lt;="&amp;B2938)+SUMIFS($F$3:F2938,$D$3:D2938,D2938,$C$3:C2938,"Coin Deposit",$E$3:E2938,"")</f>
        <v>0</v>
      </c>
      <c r="AD2938" s="111">
        <f>SUMIFS('Deductions and Deposits'!$D:$D,'Deductions and Deposits'!$C:$C,D2938)+SUMIFS($F:$F,$D:$D,D2938,$C:$C,"Coin Deduction")</f>
        <v>0</v>
      </c>
      <c r="AE2938" s="111">
        <f>Table5[[#This Row],[Column4]]+Table5[[#This Row],[Column14]]+Table5[[#This Row],[Column19]]+Table5[[#This Row],[Column12]]</f>
        <v>0</v>
      </c>
      <c r="AF2938" s="111">
        <f>Table5[[#This Row],[Column5]]+Table5[[#This Row],[Column13]]+Table5[[#This Row],[Column21]]+Table5[[#This Row],[Column18]]</f>
        <v>0</v>
      </c>
      <c r="AG2938" s="111">
        <f t="shared" si="502"/>
        <v>0</v>
      </c>
      <c r="AH2938" s="111">
        <f t="shared" si="503"/>
        <v>0</v>
      </c>
      <c r="AI2938" s="111">
        <f>Table5[[#This Row],[Column17]]-Table5[[#This Row],[Column20]]</f>
        <v>0</v>
      </c>
      <c r="AJ2938" s="111">
        <f t="shared" si="504"/>
        <v>0</v>
      </c>
      <c r="AK2938" s="111">
        <f t="shared" si="508"/>
        <v>0</v>
      </c>
      <c r="AL2938" s="111">
        <f t="shared" si="505"/>
        <v>0</v>
      </c>
      <c r="AM2938" s="111" t="str">
        <f t="shared" si="506"/>
        <v/>
      </c>
      <c r="AN2938" s="111" t="str">
        <f t="shared" ca="1" si="507"/>
        <v/>
      </c>
    </row>
    <row r="2939" spans="1:40" ht="20.25" customHeight="1" x14ac:dyDescent="0.3">
      <c r="A2939" s="107"/>
      <c r="B2939" s="144"/>
      <c r="C2939" s="119"/>
      <c r="D2939" s="120"/>
      <c r="E2939" s="119"/>
      <c r="F2939" s="119"/>
      <c r="G2939" s="120"/>
      <c r="H2939" s="119"/>
      <c r="I2939" s="109"/>
      <c r="L2939" s="108"/>
      <c r="M2939" s="108"/>
      <c r="N2939" s="108"/>
      <c r="O2939" s="108"/>
      <c r="P2939" s="108"/>
      <c r="Q2939" s="108"/>
      <c r="R2939" s="108"/>
      <c r="S2939" s="108"/>
      <c r="T2939" s="100">
        <f t="shared" si="498"/>
        <v>0</v>
      </c>
      <c r="U2939" s="111"/>
      <c r="V2939" s="111"/>
      <c r="W2939" s="111">
        <f>SUMIFS($F$3:F2939,$D$3:D2939,D2939,$C$3:C2939,"Buy")+SUMIFS($F$3:F2939,$D$3:D2939,D2939,$C$3:C2939,"Coin Deposit",$E$3:E2939,"&lt;&gt;")</f>
        <v>0</v>
      </c>
      <c r="X2939" s="111">
        <f t="shared" si="499"/>
        <v>0</v>
      </c>
      <c r="Y2939" s="111">
        <f>IF($D2939=Y$1,SUMIFS($H$3:$H2939,$G$3:$G2939,Y$1,$C$3:$C2939,"Sell"),0)</f>
        <v>0</v>
      </c>
      <c r="Z2939" s="111">
        <f t="shared" si="500"/>
        <v>0</v>
      </c>
      <c r="AA2939" s="111">
        <f>IF($D2939=AA$1,SUMIFS($H$3:$H2939,$G$3:$G2939,AA$1,$C$3:$C2939,"Sell"),0)</f>
        <v>0</v>
      </c>
      <c r="AB2939" s="111">
        <f t="shared" si="501"/>
        <v>0</v>
      </c>
      <c r="AC2939" s="111">
        <f>SUMIFS('Deductions and Deposits'!$H:$H,'Deductions and Deposits'!$G:$G,D2939,'Deductions and Deposits'!$F:$F,"&lt;="&amp;B2939)+SUMIFS($F$3:F2939,$D$3:D2939,D2939,$C$3:C2939,"Coin Deposit",$E$3:E2939,"")</f>
        <v>0</v>
      </c>
      <c r="AD2939" s="111">
        <f>SUMIFS('Deductions and Deposits'!$D:$D,'Deductions and Deposits'!$C:$C,D2939)+SUMIFS($F:$F,$D:$D,D2939,$C:$C,"Coin Deduction")</f>
        <v>0</v>
      </c>
      <c r="AE2939" s="111">
        <f>Table5[[#This Row],[Column4]]+Table5[[#This Row],[Column14]]+Table5[[#This Row],[Column19]]+Table5[[#This Row],[Column12]]</f>
        <v>0</v>
      </c>
      <c r="AF2939" s="111">
        <f>Table5[[#This Row],[Column5]]+Table5[[#This Row],[Column13]]+Table5[[#This Row],[Column21]]+Table5[[#This Row],[Column18]]</f>
        <v>0</v>
      </c>
      <c r="AG2939" s="111">
        <f t="shared" si="502"/>
        <v>0</v>
      </c>
      <c r="AH2939" s="111">
        <f t="shared" si="503"/>
        <v>0</v>
      </c>
      <c r="AI2939" s="111">
        <f>Table5[[#This Row],[Column17]]-Table5[[#This Row],[Column20]]</f>
        <v>0</v>
      </c>
      <c r="AJ2939" s="111">
        <f t="shared" si="504"/>
        <v>0</v>
      </c>
      <c r="AK2939" s="111">
        <f t="shared" si="508"/>
        <v>0</v>
      </c>
      <c r="AL2939" s="111">
        <f t="shared" si="505"/>
        <v>0</v>
      </c>
      <c r="AM2939" s="111" t="str">
        <f t="shared" si="506"/>
        <v/>
      </c>
      <c r="AN2939" s="111" t="str">
        <f t="shared" ca="1" si="507"/>
        <v/>
      </c>
    </row>
    <row r="2940" spans="1:40" ht="20.25" customHeight="1" x14ac:dyDescent="0.3">
      <c r="A2940" s="107"/>
      <c r="B2940" s="144"/>
      <c r="C2940" s="119"/>
      <c r="D2940" s="120"/>
      <c r="E2940" s="119"/>
      <c r="F2940" s="119"/>
      <c r="G2940" s="120"/>
      <c r="H2940" s="119"/>
      <c r="I2940" s="109"/>
      <c r="L2940" s="108"/>
      <c r="M2940" s="108"/>
      <c r="N2940" s="108"/>
      <c r="O2940" s="108"/>
      <c r="P2940" s="108"/>
      <c r="Q2940" s="108"/>
      <c r="R2940" s="108"/>
      <c r="S2940" s="108"/>
      <c r="T2940" s="100">
        <f t="shared" si="498"/>
        <v>0</v>
      </c>
      <c r="U2940" s="111"/>
      <c r="V2940" s="111"/>
      <c r="W2940" s="111">
        <f>SUMIFS($F$3:F2940,$D$3:D2940,D2940,$C$3:C2940,"Buy")+SUMIFS($F$3:F2940,$D$3:D2940,D2940,$C$3:C2940,"Coin Deposit",$E$3:E2940,"&lt;&gt;")</f>
        <v>0</v>
      </c>
      <c r="X2940" s="111">
        <f t="shared" si="499"/>
        <v>0</v>
      </c>
      <c r="Y2940" s="111">
        <f>IF($D2940=Y$1,SUMIFS($H$3:$H2940,$G$3:$G2940,Y$1,$C$3:$C2940,"Sell"),0)</f>
        <v>0</v>
      </c>
      <c r="Z2940" s="111">
        <f t="shared" si="500"/>
        <v>0</v>
      </c>
      <c r="AA2940" s="111">
        <f>IF($D2940=AA$1,SUMIFS($H$3:$H2940,$G$3:$G2940,AA$1,$C$3:$C2940,"Sell"),0)</f>
        <v>0</v>
      </c>
      <c r="AB2940" s="111">
        <f t="shared" si="501"/>
        <v>0</v>
      </c>
      <c r="AC2940" s="111">
        <f>SUMIFS('Deductions and Deposits'!$H:$H,'Deductions and Deposits'!$G:$G,D2940,'Deductions and Deposits'!$F:$F,"&lt;="&amp;B2940)+SUMIFS($F$3:F2940,$D$3:D2940,D2940,$C$3:C2940,"Coin Deposit",$E$3:E2940,"")</f>
        <v>0</v>
      </c>
      <c r="AD2940" s="111">
        <f>SUMIFS('Deductions and Deposits'!$D:$D,'Deductions and Deposits'!$C:$C,D2940)+SUMIFS($F:$F,$D:$D,D2940,$C:$C,"Coin Deduction")</f>
        <v>0</v>
      </c>
      <c r="AE2940" s="111">
        <f>Table5[[#This Row],[Column4]]+Table5[[#This Row],[Column14]]+Table5[[#This Row],[Column19]]+Table5[[#This Row],[Column12]]</f>
        <v>0</v>
      </c>
      <c r="AF2940" s="111">
        <f>Table5[[#This Row],[Column5]]+Table5[[#This Row],[Column13]]+Table5[[#This Row],[Column21]]+Table5[[#This Row],[Column18]]</f>
        <v>0</v>
      </c>
      <c r="AG2940" s="111">
        <f t="shared" si="502"/>
        <v>0</v>
      </c>
      <c r="AH2940" s="111">
        <f t="shared" si="503"/>
        <v>0</v>
      </c>
      <c r="AI2940" s="111">
        <f>Table5[[#This Row],[Column17]]-Table5[[#This Row],[Column20]]</f>
        <v>0</v>
      </c>
      <c r="AJ2940" s="111">
        <f t="shared" si="504"/>
        <v>0</v>
      </c>
      <c r="AK2940" s="111">
        <f t="shared" si="508"/>
        <v>0</v>
      </c>
      <c r="AL2940" s="111">
        <f t="shared" si="505"/>
        <v>0</v>
      </c>
      <c r="AM2940" s="111" t="str">
        <f t="shared" si="506"/>
        <v/>
      </c>
      <c r="AN2940" s="111" t="str">
        <f t="shared" ca="1" si="507"/>
        <v/>
      </c>
    </row>
    <row r="2941" spans="1:40" ht="20.25" customHeight="1" x14ac:dyDescent="0.3">
      <c r="A2941" s="107"/>
      <c r="B2941" s="144"/>
      <c r="C2941" s="119"/>
      <c r="D2941" s="120"/>
      <c r="E2941" s="119"/>
      <c r="F2941" s="119"/>
      <c r="G2941" s="120"/>
      <c r="H2941" s="119"/>
      <c r="I2941" s="109"/>
      <c r="L2941" s="108"/>
      <c r="M2941" s="108"/>
      <c r="N2941" s="108"/>
      <c r="O2941" s="108"/>
      <c r="P2941" s="108"/>
      <c r="Q2941" s="108"/>
      <c r="R2941" s="108"/>
      <c r="S2941" s="108"/>
      <c r="T2941" s="100">
        <f t="shared" si="498"/>
        <v>0</v>
      </c>
      <c r="U2941" s="111"/>
      <c r="V2941" s="111"/>
      <c r="W2941" s="111">
        <f>SUMIFS($F$3:F2941,$D$3:D2941,D2941,$C$3:C2941,"Buy")+SUMIFS($F$3:F2941,$D$3:D2941,D2941,$C$3:C2941,"Coin Deposit",$E$3:E2941,"&lt;&gt;")</f>
        <v>0</v>
      </c>
      <c r="X2941" s="111">
        <f t="shared" si="499"/>
        <v>0</v>
      </c>
      <c r="Y2941" s="111">
        <f>IF($D2941=Y$1,SUMIFS($H$3:$H2941,$G$3:$G2941,Y$1,$C$3:$C2941,"Sell"),0)</f>
        <v>0</v>
      </c>
      <c r="Z2941" s="111">
        <f t="shared" si="500"/>
        <v>0</v>
      </c>
      <c r="AA2941" s="111">
        <f>IF($D2941=AA$1,SUMIFS($H$3:$H2941,$G$3:$G2941,AA$1,$C$3:$C2941,"Sell"),0)</f>
        <v>0</v>
      </c>
      <c r="AB2941" s="111">
        <f t="shared" si="501"/>
        <v>0</v>
      </c>
      <c r="AC2941" s="111">
        <f>SUMIFS('Deductions and Deposits'!$H:$H,'Deductions and Deposits'!$G:$G,D2941,'Deductions and Deposits'!$F:$F,"&lt;="&amp;B2941)+SUMIFS($F$3:F2941,$D$3:D2941,D2941,$C$3:C2941,"Coin Deposit",$E$3:E2941,"")</f>
        <v>0</v>
      </c>
      <c r="AD2941" s="111">
        <f>SUMIFS('Deductions and Deposits'!$D:$D,'Deductions and Deposits'!$C:$C,D2941)+SUMIFS($F:$F,$D:$D,D2941,$C:$C,"Coin Deduction")</f>
        <v>0</v>
      </c>
      <c r="AE2941" s="111">
        <f>Table5[[#This Row],[Column4]]+Table5[[#This Row],[Column14]]+Table5[[#This Row],[Column19]]+Table5[[#This Row],[Column12]]</f>
        <v>0</v>
      </c>
      <c r="AF2941" s="111">
        <f>Table5[[#This Row],[Column5]]+Table5[[#This Row],[Column13]]+Table5[[#This Row],[Column21]]+Table5[[#This Row],[Column18]]</f>
        <v>0</v>
      </c>
      <c r="AG2941" s="111">
        <f t="shared" si="502"/>
        <v>0</v>
      </c>
      <c r="AH2941" s="111">
        <f t="shared" si="503"/>
        <v>0</v>
      </c>
      <c r="AI2941" s="111">
        <f>Table5[[#This Row],[Column17]]-Table5[[#This Row],[Column20]]</f>
        <v>0</v>
      </c>
      <c r="AJ2941" s="111">
        <f t="shared" si="504"/>
        <v>0</v>
      </c>
      <c r="AK2941" s="111">
        <f t="shared" si="508"/>
        <v>0</v>
      </c>
      <c r="AL2941" s="111">
        <f t="shared" si="505"/>
        <v>0</v>
      </c>
      <c r="AM2941" s="111" t="str">
        <f t="shared" si="506"/>
        <v/>
      </c>
      <c r="AN2941" s="111" t="str">
        <f t="shared" ca="1" si="507"/>
        <v/>
      </c>
    </row>
    <row r="2942" spans="1:40" ht="20.25" customHeight="1" x14ac:dyDescent="0.3">
      <c r="A2942" s="107"/>
      <c r="B2942" s="144"/>
      <c r="C2942" s="119"/>
      <c r="D2942" s="120"/>
      <c r="E2942" s="119"/>
      <c r="F2942" s="119"/>
      <c r="G2942" s="120"/>
      <c r="H2942" s="119"/>
      <c r="I2942" s="109"/>
      <c r="L2942" s="108"/>
      <c r="M2942" s="108"/>
      <c r="N2942" s="108"/>
      <c r="O2942" s="108"/>
      <c r="P2942" s="108"/>
      <c r="Q2942" s="108"/>
      <c r="R2942" s="108"/>
      <c r="S2942" s="108"/>
      <c r="T2942" s="100">
        <f t="shared" si="498"/>
        <v>0</v>
      </c>
      <c r="U2942" s="111"/>
      <c r="V2942" s="111"/>
      <c r="W2942" s="111">
        <f>SUMIFS($F$3:F2942,$D$3:D2942,D2942,$C$3:C2942,"Buy")+SUMIFS($F$3:F2942,$D$3:D2942,D2942,$C$3:C2942,"Coin Deposit",$E$3:E2942,"&lt;&gt;")</f>
        <v>0</v>
      </c>
      <c r="X2942" s="111">
        <f t="shared" si="499"/>
        <v>0</v>
      </c>
      <c r="Y2942" s="111">
        <f>IF($D2942=Y$1,SUMIFS($H$3:$H2942,$G$3:$G2942,Y$1,$C$3:$C2942,"Sell"),0)</f>
        <v>0</v>
      </c>
      <c r="Z2942" s="111">
        <f t="shared" si="500"/>
        <v>0</v>
      </c>
      <c r="AA2942" s="111">
        <f>IF($D2942=AA$1,SUMIFS($H$3:$H2942,$G$3:$G2942,AA$1,$C$3:$C2942,"Sell"),0)</f>
        <v>0</v>
      </c>
      <c r="AB2942" s="111">
        <f t="shared" si="501"/>
        <v>0</v>
      </c>
      <c r="AC2942" s="111">
        <f>SUMIFS('Deductions and Deposits'!$H:$H,'Deductions and Deposits'!$G:$G,D2942,'Deductions and Deposits'!$F:$F,"&lt;="&amp;B2942)+SUMIFS($F$3:F2942,$D$3:D2942,D2942,$C$3:C2942,"Coin Deposit",$E$3:E2942,"")</f>
        <v>0</v>
      </c>
      <c r="AD2942" s="111">
        <f>SUMIFS('Deductions and Deposits'!$D:$D,'Deductions and Deposits'!$C:$C,D2942)+SUMIFS($F:$F,$D:$D,D2942,$C:$C,"Coin Deduction")</f>
        <v>0</v>
      </c>
      <c r="AE2942" s="111">
        <f>Table5[[#This Row],[Column4]]+Table5[[#This Row],[Column14]]+Table5[[#This Row],[Column19]]+Table5[[#This Row],[Column12]]</f>
        <v>0</v>
      </c>
      <c r="AF2942" s="111">
        <f>Table5[[#This Row],[Column5]]+Table5[[#This Row],[Column13]]+Table5[[#This Row],[Column21]]+Table5[[#This Row],[Column18]]</f>
        <v>0</v>
      </c>
      <c r="AG2942" s="111">
        <f t="shared" si="502"/>
        <v>0</v>
      </c>
      <c r="AH2942" s="111">
        <f t="shared" si="503"/>
        <v>0</v>
      </c>
      <c r="AI2942" s="111">
        <f>Table5[[#This Row],[Column17]]-Table5[[#This Row],[Column20]]</f>
        <v>0</v>
      </c>
      <c r="AJ2942" s="111">
        <f t="shared" si="504"/>
        <v>0</v>
      </c>
      <c r="AK2942" s="111">
        <f t="shared" si="508"/>
        <v>0</v>
      </c>
      <c r="AL2942" s="111">
        <f t="shared" si="505"/>
        <v>0</v>
      </c>
      <c r="AM2942" s="111" t="str">
        <f t="shared" si="506"/>
        <v/>
      </c>
      <c r="AN2942" s="111" t="str">
        <f t="shared" ca="1" si="507"/>
        <v/>
      </c>
    </row>
    <row r="2943" spans="1:40" ht="20.25" customHeight="1" x14ac:dyDescent="0.3">
      <c r="A2943" s="107"/>
      <c r="B2943" s="144"/>
      <c r="C2943" s="119"/>
      <c r="D2943" s="120"/>
      <c r="E2943" s="119"/>
      <c r="F2943" s="119"/>
      <c r="G2943" s="120"/>
      <c r="H2943" s="119"/>
      <c r="I2943" s="109"/>
      <c r="L2943" s="108"/>
      <c r="M2943" s="108"/>
      <c r="N2943" s="108"/>
      <c r="O2943" s="108"/>
      <c r="P2943" s="108"/>
      <c r="Q2943" s="108"/>
      <c r="R2943" s="108"/>
      <c r="S2943" s="108"/>
      <c r="T2943" s="100">
        <f t="shared" si="498"/>
        <v>0</v>
      </c>
      <c r="U2943" s="111"/>
      <c r="V2943" s="111"/>
      <c r="W2943" s="111">
        <f>SUMIFS($F$3:F2943,$D$3:D2943,D2943,$C$3:C2943,"Buy")+SUMIFS($F$3:F2943,$D$3:D2943,D2943,$C$3:C2943,"Coin Deposit",$E$3:E2943,"&lt;&gt;")</f>
        <v>0</v>
      </c>
      <c r="X2943" s="111">
        <f t="shared" si="499"/>
        <v>0</v>
      </c>
      <c r="Y2943" s="111">
        <f>IF($D2943=Y$1,SUMIFS($H$3:$H2943,$G$3:$G2943,Y$1,$C$3:$C2943,"Sell"),0)</f>
        <v>0</v>
      </c>
      <c r="Z2943" s="111">
        <f t="shared" si="500"/>
        <v>0</v>
      </c>
      <c r="AA2943" s="111">
        <f>IF($D2943=AA$1,SUMIFS($H$3:$H2943,$G$3:$G2943,AA$1,$C$3:$C2943,"Sell"),0)</f>
        <v>0</v>
      </c>
      <c r="AB2943" s="111">
        <f t="shared" si="501"/>
        <v>0</v>
      </c>
      <c r="AC2943" s="111">
        <f>SUMIFS('Deductions and Deposits'!$H:$H,'Deductions and Deposits'!$G:$G,D2943,'Deductions and Deposits'!$F:$F,"&lt;="&amp;B2943)+SUMIFS($F$3:F2943,$D$3:D2943,D2943,$C$3:C2943,"Coin Deposit",$E$3:E2943,"")</f>
        <v>0</v>
      </c>
      <c r="AD2943" s="111">
        <f>SUMIFS('Deductions and Deposits'!$D:$D,'Deductions and Deposits'!$C:$C,D2943)+SUMIFS($F:$F,$D:$D,D2943,$C:$C,"Coin Deduction")</f>
        <v>0</v>
      </c>
      <c r="AE2943" s="111">
        <f>Table5[[#This Row],[Column4]]+Table5[[#This Row],[Column14]]+Table5[[#This Row],[Column19]]+Table5[[#This Row],[Column12]]</f>
        <v>0</v>
      </c>
      <c r="AF2943" s="111">
        <f>Table5[[#This Row],[Column5]]+Table5[[#This Row],[Column13]]+Table5[[#This Row],[Column21]]+Table5[[#This Row],[Column18]]</f>
        <v>0</v>
      </c>
      <c r="AG2943" s="111">
        <f t="shared" si="502"/>
        <v>0</v>
      </c>
      <c r="AH2943" s="111">
        <f t="shared" si="503"/>
        <v>0</v>
      </c>
      <c r="AI2943" s="111">
        <f>Table5[[#This Row],[Column17]]-Table5[[#This Row],[Column20]]</f>
        <v>0</v>
      </c>
      <c r="AJ2943" s="111">
        <f t="shared" si="504"/>
        <v>0</v>
      </c>
      <c r="AK2943" s="111">
        <f t="shared" si="508"/>
        <v>0</v>
      </c>
      <c r="AL2943" s="111">
        <f t="shared" si="505"/>
        <v>0</v>
      </c>
      <c r="AM2943" s="111" t="str">
        <f t="shared" si="506"/>
        <v/>
      </c>
      <c r="AN2943" s="111" t="str">
        <f t="shared" ca="1" si="507"/>
        <v/>
      </c>
    </row>
    <row r="2944" spans="1:40" ht="20.25" customHeight="1" x14ac:dyDescent="0.3">
      <c r="A2944" s="107"/>
      <c r="B2944" s="144"/>
      <c r="C2944" s="119"/>
      <c r="D2944" s="120"/>
      <c r="E2944" s="119"/>
      <c r="F2944" s="119"/>
      <c r="G2944" s="120"/>
      <c r="H2944" s="119"/>
      <c r="I2944" s="109"/>
      <c r="L2944" s="108"/>
      <c r="M2944" s="108"/>
      <c r="N2944" s="108"/>
      <c r="O2944" s="108"/>
      <c r="P2944" s="108"/>
      <c r="Q2944" s="108"/>
      <c r="R2944" s="108"/>
      <c r="S2944" s="108"/>
      <c r="T2944" s="100">
        <f t="shared" si="498"/>
        <v>0</v>
      </c>
      <c r="U2944" s="111"/>
      <c r="V2944" s="111"/>
      <c r="W2944" s="111">
        <f>SUMIFS($F$3:F2944,$D$3:D2944,D2944,$C$3:C2944,"Buy")+SUMIFS($F$3:F2944,$D$3:D2944,D2944,$C$3:C2944,"Coin Deposit",$E$3:E2944,"&lt;&gt;")</f>
        <v>0</v>
      </c>
      <c r="X2944" s="111">
        <f t="shared" si="499"/>
        <v>0</v>
      </c>
      <c r="Y2944" s="111">
        <f>IF($D2944=Y$1,SUMIFS($H$3:$H2944,$G$3:$G2944,Y$1,$C$3:$C2944,"Sell"),0)</f>
        <v>0</v>
      </c>
      <c r="Z2944" s="111">
        <f t="shared" si="500"/>
        <v>0</v>
      </c>
      <c r="AA2944" s="111">
        <f>IF($D2944=AA$1,SUMIFS($H$3:$H2944,$G$3:$G2944,AA$1,$C$3:$C2944,"Sell"),0)</f>
        <v>0</v>
      </c>
      <c r="AB2944" s="111">
        <f t="shared" si="501"/>
        <v>0</v>
      </c>
      <c r="AC2944" s="111">
        <f>SUMIFS('Deductions and Deposits'!$H:$H,'Deductions and Deposits'!$G:$G,D2944,'Deductions and Deposits'!$F:$F,"&lt;="&amp;B2944)+SUMIFS($F$3:F2944,$D$3:D2944,D2944,$C$3:C2944,"Coin Deposit",$E$3:E2944,"")</f>
        <v>0</v>
      </c>
      <c r="AD2944" s="111">
        <f>SUMIFS('Deductions and Deposits'!$D:$D,'Deductions and Deposits'!$C:$C,D2944)+SUMIFS($F:$F,$D:$D,D2944,$C:$C,"Coin Deduction")</f>
        <v>0</v>
      </c>
      <c r="AE2944" s="111">
        <f>Table5[[#This Row],[Column4]]+Table5[[#This Row],[Column14]]+Table5[[#This Row],[Column19]]+Table5[[#This Row],[Column12]]</f>
        <v>0</v>
      </c>
      <c r="AF2944" s="111">
        <f>Table5[[#This Row],[Column5]]+Table5[[#This Row],[Column13]]+Table5[[#This Row],[Column21]]+Table5[[#This Row],[Column18]]</f>
        <v>0</v>
      </c>
      <c r="AG2944" s="111">
        <f t="shared" si="502"/>
        <v>0</v>
      </c>
      <c r="AH2944" s="111">
        <f t="shared" si="503"/>
        <v>0</v>
      </c>
      <c r="AI2944" s="111">
        <f>Table5[[#This Row],[Column17]]-Table5[[#This Row],[Column20]]</f>
        <v>0</v>
      </c>
      <c r="AJ2944" s="111">
        <f t="shared" si="504"/>
        <v>0</v>
      </c>
      <c r="AK2944" s="111">
        <f t="shared" si="508"/>
        <v>0</v>
      </c>
      <c r="AL2944" s="111">
        <f t="shared" si="505"/>
        <v>0</v>
      </c>
      <c r="AM2944" s="111" t="str">
        <f t="shared" si="506"/>
        <v/>
      </c>
      <c r="AN2944" s="111" t="str">
        <f t="shared" ca="1" si="507"/>
        <v/>
      </c>
    </row>
    <row r="2945" spans="1:40" ht="20.25" customHeight="1" x14ac:dyDescent="0.3">
      <c r="A2945" s="107"/>
      <c r="B2945" s="144"/>
      <c r="C2945" s="119"/>
      <c r="D2945" s="120"/>
      <c r="E2945" s="119"/>
      <c r="F2945" s="119"/>
      <c r="G2945" s="120"/>
      <c r="H2945" s="119"/>
      <c r="I2945" s="109"/>
      <c r="L2945" s="108"/>
      <c r="M2945" s="108"/>
      <c r="N2945" s="108"/>
      <c r="O2945" s="108"/>
      <c r="P2945" s="108"/>
      <c r="Q2945" s="108"/>
      <c r="R2945" s="108"/>
      <c r="S2945" s="108"/>
      <c r="T2945" s="100">
        <f t="shared" si="498"/>
        <v>0</v>
      </c>
      <c r="U2945" s="111"/>
      <c r="V2945" s="111"/>
      <c r="W2945" s="111">
        <f>SUMIFS($F$3:F2945,$D$3:D2945,D2945,$C$3:C2945,"Buy")+SUMIFS($F$3:F2945,$D$3:D2945,D2945,$C$3:C2945,"Coin Deposit",$E$3:E2945,"&lt;&gt;")</f>
        <v>0</v>
      </c>
      <c r="X2945" s="111">
        <f t="shared" si="499"/>
        <v>0</v>
      </c>
      <c r="Y2945" s="111">
        <f>IF($D2945=Y$1,SUMIFS($H$3:$H2945,$G$3:$G2945,Y$1,$C$3:$C2945,"Sell"),0)</f>
        <v>0</v>
      </c>
      <c r="Z2945" s="111">
        <f t="shared" si="500"/>
        <v>0</v>
      </c>
      <c r="AA2945" s="111">
        <f>IF($D2945=AA$1,SUMIFS($H$3:$H2945,$G$3:$G2945,AA$1,$C$3:$C2945,"Sell"),0)</f>
        <v>0</v>
      </c>
      <c r="AB2945" s="111">
        <f t="shared" si="501"/>
        <v>0</v>
      </c>
      <c r="AC2945" s="111">
        <f>SUMIFS('Deductions and Deposits'!$H:$H,'Deductions and Deposits'!$G:$G,D2945,'Deductions and Deposits'!$F:$F,"&lt;="&amp;B2945)+SUMIFS($F$3:F2945,$D$3:D2945,D2945,$C$3:C2945,"Coin Deposit",$E$3:E2945,"")</f>
        <v>0</v>
      </c>
      <c r="AD2945" s="111">
        <f>SUMIFS('Deductions and Deposits'!$D:$D,'Deductions and Deposits'!$C:$C,D2945)+SUMIFS($F:$F,$D:$D,D2945,$C:$C,"Coin Deduction")</f>
        <v>0</v>
      </c>
      <c r="AE2945" s="111">
        <f>Table5[[#This Row],[Column4]]+Table5[[#This Row],[Column14]]+Table5[[#This Row],[Column19]]+Table5[[#This Row],[Column12]]</f>
        <v>0</v>
      </c>
      <c r="AF2945" s="111">
        <f>Table5[[#This Row],[Column5]]+Table5[[#This Row],[Column13]]+Table5[[#This Row],[Column21]]+Table5[[#This Row],[Column18]]</f>
        <v>0</v>
      </c>
      <c r="AG2945" s="111">
        <f t="shared" si="502"/>
        <v>0</v>
      </c>
      <c r="AH2945" s="111">
        <f t="shared" si="503"/>
        <v>0</v>
      </c>
      <c r="AI2945" s="111">
        <f>Table5[[#This Row],[Column17]]-Table5[[#This Row],[Column20]]</f>
        <v>0</v>
      </c>
      <c r="AJ2945" s="111">
        <f t="shared" si="504"/>
        <v>0</v>
      </c>
      <c r="AK2945" s="111">
        <f t="shared" si="508"/>
        <v>0</v>
      </c>
      <c r="AL2945" s="111">
        <f t="shared" si="505"/>
        <v>0</v>
      </c>
      <c r="AM2945" s="111" t="str">
        <f t="shared" si="506"/>
        <v/>
      </c>
      <c r="AN2945" s="111" t="str">
        <f t="shared" ca="1" si="507"/>
        <v/>
      </c>
    </row>
    <row r="2946" spans="1:40" ht="20.25" customHeight="1" x14ac:dyDescent="0.3">
      <c r="A2946" s="107"/>
      <c r="B2946" s="144"/>
      <c r="C2946" s="119"/>
      <c r="D2946" s="120"/>
      <c r="E2946" s="119"/>
      <c r="F2946" s="119"/>
      <c r="G2946" s="120"/>
      <c r="H2946" s="119"/>
      <c r="I2946" s="109"/>
      <c r="L2946" s="108"/>
      <c r="M2946" s="108"/>
      <c r="N2946" s="108"/>
      <c r="O2946" s="108"/>
      <c r="P2946" s="108"/>
      <c r="Q2946" s="108"/>
      <c r="R2946" s="108"/>
      <c r="S2946" s="108"/>
      <c r="T2946" s="100">
        <f t="shared" si="498"/>
        <v>0</v>
      </c>
      <c r="U2946" s="111"/>
      <c r="V2946" s="111"/>
      <c r="W2946" s="111">
        <f>SUMIFS($F$3:F2946,$D$3:D2946,D2946,$C$3:C2946,"Buy")+SUMIFS($F$3:F2946,$D$3:D2946,D2946,$C$3:C2946,"Coin Deposit",$E$3:E2946,"&lt;&gt;")</f>
        <v>0</v>
      </c>
      <c r="X2946" s="111">
        <f t="shared" si="499"/>
        <v>0</v>
      </c>
      <c r="Y2946" s="111">
        <f>IF($D2946=Y$1,SUMIFS($H$3:$H2946,$G$3:$G2946,Y$1,$C$3:$C2946,"Sell"),0)</f>
        <v>0</v>
      </c>
      <c r="Z2946" s="111">
        <f t="shared" si="500"/>
        <v>0</v>
      </c>
      <c r="AA2946" s="111">
        <f>IF($D2946=AA$1,SUMIFS($H$3:$H2946,$G$3:$G2946,AA$1,$C$3:$C2946,"Sell"),0)</f>
        <v>0</v>
      </c>
      <c r="AB2946" s="111">
        <f t="shared" si="501"/>
        <v>0</v>
      </c>
      <c r="AC2946" s="111">
        <f>SUMIFS('Deductions and Deposits'!$H:$H,'Deductions and Deposits'!$G:$G,D2946,'Deductions and Deposits'!$F:$F,"&lt;="&amp;B2946)+SUMIFS($F$3:F2946,$D$3:D2946,D2946,$C$3:C2946,"Coin Deposit",$E$3:E2946,"")</f>
        <v>0</v>
      </c>
      <c r="AD2946" s="111">
        <f>SUMIFS('Deductions and Deposits'!$D:$D,'Deductions and Deposits'!$C:$C,D2946)+SUMIFS($F:$F,$D:$D,D2946,$C:$C,"Coin Deduction")</f>
        <v>0</v>
      </c>
      <c r="AE2946" s="111">
        <f>Table5[[#This Row],[Column4]]+Table5[[#This Row],[Column14]]+Table5[[#This Row],[Column19]]+Table5[[#This Row],[Column12]]</f>
        <v>0</v>
      </c>
      <c r="AF2946" s="111">
        <f>Table5[[#This Row],[Column5]]+Table5[[#This Row],[Column13]]+Table5[[#This Row],[Column21]]+Table5[[#This Row],[Column18]]</f>
        <v>0</v>
      </c>
      <c r="AG2946" s="111">
        <f t="shared" si="502"/>
        <v>0</v>
      </c>
      <c r="AH2946" s="111">
        <f t="shared" si="503"/>
        <v>0</v>
      </c>
      <c r="AI2946" s="111">
        <f>Table5[[#This Row],[Column17]]-Table5[[#This Row],[Column20]]</f>
        <v>0</v>
      </c>
      <c r="AJ2946" s="111">
        <f t="shared" si="504"/>
        <v>0</v>
      </c>
      <c r="AK2946" s="111">
        <f t="shared" si="508"/>
        <v>0</v>
      </c>
      <c r="AL2946" s="111">
        <f t="shared" si="505"/>
        <v>0</v>
      </c>
      <c r="AM2946" s="111" t="str">
        <f t="shared" si="506"/>
        <v/>
      </c>
      <c r="AN2946" s="111" t="str">
        <f t="shared" ca="1" si="507"/>
        <v/>
      </c>
    </row>
    <row r="2947" spans="1:40" ht="20.25" customHeight="1" x14ac:dyDescent="0.3">
      <c r="A2947" s="107"/>
      <c r="B2947" s="144"/>
      <c r="C2947" s="119"/>
      <c r="D2947" s="120"/>
      <c r="E2947" s="119"/>
      <c r="F2947" s="119"/>
      <c r="G2947" s="120"/>
      <c r="H2947" s="119"/>
      <c r="I2947" s="109"/>
      <c r="L2947" s="108"/>
      <c r="M2947" s="108"/>
      <c r="N2947" s="108"/>
      <c r="O2947" s="108"/>
      <c r="P2947" s="108"/>
      <c r="Q2947" s="108"/>
      <c r="R2947" s="108"/>
      <c r="S2947" s="108"/>
      <c r="T2947" s="100">
        <f t="shared" ref="T2947:T3010" si="509">IF(E2947&lt;&gt;"",E2947,0)</f>
        <v>0</v>
      </c>
      <c r="U2947" s="111"/>
      <c r="V2947" s="111"/>
      <c r="W2947" s="111">
        <f>SUMIFS($F$3:F2947,$D$3:D2947,D2947,$C$3:C2947,"Buy")+SUMIFS($F$3:F2947,$D$3:D2947,D2947,$C$3:C2947,"Coin Deposit",$E$3:E2947,"&lt;&gt;")</f>
        <v>0</v>
      </c>
      <c r="X2947" s="111">
        <f t="shared" ref="X2947:X3010" si="510">IF(OR(C2947="buy",AND(C2947="Coin Deposit",E2947&lt;&gt;"")),SUMIFS($F:$F,$D:$D,D2947,$C:$C,"sell"),0)</f>
        <v>0</v>
      </c>
      <c r="Y2947" s="111">
        <f>IF($D2947=Y$1,SUMIFS($H$3:$H2947,$G$3:$G2947,Y$1,$C$3:$C2947,"Sell"),0)</f>
        <v>0</v>
      </c>
      <c r="Z2947" s="111">
        <f t="shared" ref="Z2947:Z3010" si="511">IF($D2947=Z$1,SUMIFS($H:$H,$G:$G,Z$1,$C:$C,"Buy")+SUMIFS($H:$H,$G:$G,Z$1,$C:$C,"Coin Deposit",$E:$E,"&lt;&gt;"),0)</f>
        <v>0</v>
      </c>
      <c r="AA2947" s="111">
        <f>IF($D2947=AA$1,SUMIFS($H$3:$H2947,$G$3:$G2947,AA$1,$C$3:$C2947,"Sell"),0)</f>
        <v>0</v>
      </c>
      <c r="AB2947" s="111">
        <f t="shared" ref="AB2947:AB3010" si="512">IF($D2947=AB$1,SUMIFS($H:$H,$G:$G,AB$1,$C:$C,"Buy")+SUMIFS($H:$H,$G:$G,AB$1,$C:$C,"Coin Deposit",$E:$E,"&lt;&gt;"),0)</f>
        <v>0</v>
      </c>
      <c r="AC2947" s="111">
        <f>SUMIFS('Deductions and Deposits'!$H:$H,'Deductions and Deposits'!$G:$G,D2947,'Deductions and Deposits'!$F:$F,"&lt;="&amp;B2947)+SUMIFS($F$3:F2947,$D$3:D2947,D2947,$C$3:C2947,"Coin Deposit",$E$3:E2947,"")</f>
        <v>0</v>
      </c>
      <c r="AD2947" s="111">
        <f>SUMIFS('Deductions and Deposits'!$D:$D,'Deductions and Deposits'!$C:$C,D2947)+SUMIFS($F:$F,$D:$D,D2947,$C:$C,"Coin Deduction")</f>
        <v>0</v>
      </c>
      <c r="AE2947" s="111">
        <f>Table5[[#This Row],[Column4]]+Table5[[#This Row],[Column14]]+Table5[[#This Row],[Column19]]+Table5[[#This Row],[Column12]]</f>
        <v>0</v>
      </c>
      <c r="AF2947" s="111">
        <f>Table5[[#This Row],[Column5]]+Table5[[#This Row],[Column13]]+Table5[[#This Row],[Column21]]+Table5[[#This Row],[Column18]]</f>
        <v>0</v>
      </c>
      <c r="AG2947" s="111">
        <f t="shared" ref="AG2947:AG3010" si="513">IF(AND((AC2947+Y2947+AA2947)&gt;AF2947,OR(C2947="buy",AND(C2947="Coin Deposit",E2947&lt;&gt;""))),(AC2947+Y2947+AA2947)-AF2947,0)</f>
        <v>0</v>
      </c>
      <c r="AH2947" s="111">
        <f t="shared" ref="AH2947:AH3010" si="514">IF(AND(AE2947&gt;AF2947,OR(C2947="buy",AND(C2947="Coin Deposit",E2947&lt;&gt;""))),AE2947-AF2947,0)</f>
        <v>0</v>
      </c>
      <c r="AI2947" s="111">
        <f>Table5[[#This Row],[Column17]]-Table5[[#This Row],[Column20]]</f>
        <v>0</v>
      </c>
      <c r="AJ2947" s="111">
        <f t="shared" ref="AJ2947:AJ3010" si="515">IF(AI2947&gt;F2947,F2947,AI2947)</f>
        <v>0</v>
      </c>
      <c r="AK2947" s="111">
        <f t="shared" si="508"/>
        <v>0</v>
      </c>
      <c r="AL2947" s="111">
        <f t="shared" ref="AL2947:AL3010" si="516">IFERROR(SUMIFS($AK:$AK,$D:$D,D2947)/SUMIFS($AJ:$AJ,$D:$D,D2947),0)</f>
        <v>0</v>
      </c>
      <c r="AM2947" s="111" t="str">
        <f t="shared" ref="AM2947:AM3010" si="517">C2947&amp;D2947</f>
        <v/>
      </c>
      <c r="AN2947" s="111" t="str">
        <f t="shared" ref="AN2947:AN3010" ca="1" si="518">OFFSET(AM2947,COUNTA($AM:$AM)-ROW()-(ROW()-ROW($AN$2)-1),)</f>
        <v/>
      </c>
    </row>
    <row r="2948" spans="1:40" ht="20.25" customHeight="1" x14ac:dyDescent="0.3">
      <c r="A2948" s="107"/>
      <c r="B2948" s="144"/>
      <c r="C2948" s="119"/>
      <c r="D2948" s="120"/>
      <c r="E2948" s="119"/>
      <c r="F2948" s="119"/>
      <c r="G2948" s="120"/>
      <c r="H2948" s="119"/>
      <c r="I2948" s="109"/>
      <c r="L2948" s="108"/>
      <c r="M2948" s="108"/>
      <c r="N2948" s="108"/>
      <c r="O2948" s="108"/>
      <c r="P2948" s="108"/>
      <c r="Q2948" s="108"/>
      <c r="R2948" s="108"/>
      <c r="S2948" s="108"/>
      <c r="T2948" s="100">
        <f t="shared" si="509"/>
        <v>0</v>
      </c>
      <c r="U2948" s="111"/>
      <c r="V2948" s="111"/>
      <c r="W2948" s="111">
        <f>SUMIFS($F$3:F2948,$D$3:D2948,D2948,$C$3:C2948,"Buy")+SUMIFS($F$3:F2948,$D$3:D2948,D2948,$C$3:C2948,"Coin Deposit",$E$3:E2948,"&lt;&gt;")</f>
        <v>0</v>
      </c>
      <c r="X2948" s="111">
        <f t="shared" si="510"/>
        <v>0</v>
      </c>
      <c r="Y2948" s="111">
        <f>IF($D2948=Y$1,SUMIFS($H$3:$H2948,$G$3:$G2948,Y$1,$C$3:$C2948,"Sell"),0)</f>
        <v>0</v>
      </c>
      <c r="Z2948" s="111">
        <f t="shared" si="511"/>
        <v>0</v>
      </c>
      <c r="AA2948" s="111">
        <f>IF($D2948=AA$1,SUMIFS($H$3:$H2948,$G$3:$G2948,AA$1,$C$3:$C2948,"Sell"),0)</f>
        <v>0</v>
      </c>
      <c r="AB2948" s="111">
        <f t="shared" si="512"/>
        <v>0</v>
      </c>
      <c r="AC2948" s="111">
        <f>SUMIFS('Deductions and Deposits'!$H:$H,'Deductions and Deposits'!$G:$G,D2948,'Deductions and Deposits'!$F:$F,"&lt;="&amp;B2948)+SUMIFS($F$3:F2948,$D$3:D2948,D2948,$C$3:C2948,"Coin Deposit",$E$3:E2948,"")</f>
        <v>0</v>
      </c>
      <c r="AD2948" s="111">
        <f>SUMIFS('Deductions and Deposits'!$D:$D,'Deductions and Deposits'!$C:$C,D2948)+SUMIFS($F:$F,$D:$D,D2948,$C:$C,"Coin Deduction")</f>
        <v>0</v>
      </c>
      <c r="AE2948" s="111">
        <f>Table5[[#This Row],[Column4]]+Table5[[#This Row],[Column14]]+Table5[[#This Row],[Column19]]+Table5[[#This Row],[Column12]]</f>
        <v>0</v>
      </c>
      <c r="AF2948" s="111">
        <f>Table5[[#This Row],[Column5]]+Table5[[#This Row],[Column13]]+Table5[[#This Row],[Column21]]+Table5[[#This Row],[Column18]]</f>
        <v>0</v>
      </c>
      <c r="AG2948" s="111">
        <f t="shared" si="513"/>
        <v>0</v>
      </c>
      <c r="AH2948" s="111">
        <f t="shared" si="514"/>
        <v>0</v>
      </c>
      <c r="AI2948" s="111">
        <f>Table5[[#This Row],[Column17]]-Table5[[#This Row],[Column20]]</f>
        <v>0</v>
      </c>
      <c r="AJ2948" s="111">
        <f t="shared" si="515"/>
        <v>0</v>
      </c>
      <c r="AK2948" s="111">
        <f t="shared" si="508"/>
        <v>0</v>
      </c>
      <c r="AL2948" s="111">
        <f t="shared" si="516"/>
        <v>0</v>
      </c>
      <c r="AM2948" s="111" t="str">
        <f t="shared" si="517"/>
        <v/>
      </c>
      <c r="AN2948" s="111" t="str">
        <f t="shared" ca="1" si="518"/>
        <v/>
      </c>
    </row>
    <row r="2949" spans="1:40" ht="20.25" customHeight="1" x14ac:dyDescent="0.3">
      <c r="A2949" s="107"/>
      <c r="B2949" s="144"/>
      <c r="C2949" s="119"/>
      <c r="D2949" s="120"/>
      <c r="E2949" s="119"/>
      <c r="F2949" s="119"/>
      <c r="G2949" s="120"/>
      <c r="H2949" s="119"/>
      <c r="I2949" s="109"/>
      <c r="L2949" s="108"/>
      <c r="M2949" s="108"/>
      <c r="N2949" s="108"/>
      <c r="O2949" s="108"/>
      <c r="P2949" s="108"/>
      <c r="Q2949" s="108"/>
      <c r="R2949" s="108"/>
      <c r="S2949" s="108"/>
      <c r="T2949" s="100">
        <f t="shared" si="509"/>
        <v>0</v>
      </c>
      <c r="U2949" s="111"/>
      <c r="V2949" s="111"/>
      <c r="W2949" s="111">
        <f>SUMIFS($F$3:F2949,$D$3:D2949,D2949,$C$3:C2949,"Buy")+SUMIFS($F$3:F2949,$D$3:D2949,D2949,$C$3:C2949,"Coin Deposit",$E$3:E2949,"&lt;&gt;")</f>
        <v>0</v>
      </c>
      <c r="X2949" s="111">
        <f t="shared" si="510"/>
        <v>0</v>
      </c>
      <c r="Y2949" s="111">
        <f>IF($D2949=Y$1,SUMIFS($H$3:$H2949,$G$3:$G2949,Y$1,$C$3:$C2949,"Sell"),0)</f>
        <v>0</v>
      </c>
      <c r="Z2949" s="111">
        <f t="shared" si="511"/>
        <v>0</v>
      </c>
      <c r="AA2949" s="111">
        <f>IF($D2949=AA$1,SUMIFS($H$3:$H2949,$G$3:$G2949,AA$1,$C$3:$C2949,"Sell"),0)</f>
        <v>0</v>
      </c>
      <c r="AB2949" s="111">
        <f t="shared" si="512"/>
        <v>0</v>
      </c>
      <c r="AC2949" s="111">
        <f>SUMIFS('Deductions and Deposits'!$H:$H,'Deductions and Deposits'!$G:$G,D2949,'Deductions and Deposits'!$F:$F,"&lt;="&amp;B2949)+SUMIFS($F$3:F2949,$D$3:D2949,D2949,$C$3:C2949,"Coin Deposit",$E$3:E2949,"")</f>
        <v>0</v>
      </c>
      <c r="AD2949" s="111">
        <f>SUMIFS('Deductions and Deposits'!$D:$D,'Deductions and Deposits'!$C:$C,D2949)+SUMIFS($F:$F,$D:$D,D2949,$C:$C,"Coin Deduction")</f>
        <v>0</v>
      </c>
      <c r="AE2949" s="111">
        <f>Table5[[#This Row],[Column4]]+Table5[[#This Row],[Column14]]+Table5[[#This Row],[Column19]]+Table5[[#This Row],[Column12]]</f>
        <v>0</v>
      </c>
      <c r="AF2949" s="111">
        <f>Table5[[#This Row],[Column5]]+Table5[[#This Row],[Column13]]+Table5[[#This Row],[Column21]]+Table5[[#This Row],[Column18]]</f>
        <v>0</v>
      </c>
      <c r="AG2949" s="111">
        <f t="shared" si="513"/>
        <v>0</v>
      </c>
      <c r="AH2949" s="111">
        <f t="shared" si="514"/>
        <v>0</v>
      </c>
      <c r="AI2949" s="111">
        <f>Table5[[#This Row],[Column17]]-Table5[[#This Row],[Column20]]</f>
        <v>0</v>
      </c>
      <c r="AJ2949" s="111">
        <f t="shared" si="515"/>
        <v>0</v>
      </c>
      <c r="AK2949" s="111">
        <f t="shared" si="508"/>
        <v>0</v>
      </c>
      <c r="AL2949" s="111">
        <f t="shared" si="516"/>
        <v>0</v>
      </c>
      <c r="AM2949" s="111" t="str">
        <f t="shared" si="517"/>
        <v/>
      </c>
      <c r="AN2949" s="111" t="str">
        <f t="shared" ca="1" si="518"/>
        <v/>
      </c>
    </row>
    <row r="2950" spans="1:40" ht="20.25" customHeight="1" x14ac:dyDescent="0.3">
      <c r="A2950" s="107"/>
      <c r="B2950" s="144"/>
      <c r="C2950" s="119"/>
      <c r="D2950" s="120"/>
      <c r="E2950" s="119"/>
      <c r="F2950" s="119"/>
      <c r="G2950" s="120"/>
      <c r="H2950" s="119"/>
      <c r="I2950" s="109"/>
      <c r="L2950" s="108"/>
      <c r="M2950" s="108"/>
      <c r="N2950" s="108"/>
      <c r="O2950" s="108"/>
      <c r="P2950" s="108"/>
      <c r="Q2950" s="108"/>
      <c r="R2950" s="108"/>
      <c r="S2950" s="108"/>
      <c r="T2950" s="100">
        <f t="shared" si="509"/>
        <v>0</v>
      </c>
      <c r="U2950" s="111"/>
      <c r="V2950" s="111"/>
      <c r="W2950" s="111">
        <f>SUMIFS($F$3:F2950,$D$3:D2950,D2950,$C$3:C2950,"Buy")+SUMIFS($F$3:F2950,$D$3:D2950,D2950,$C$3:C2950,"Coin Deposit",$E$3:E2950,"&lt;&gt;")</f>
        <v>0</v>
      </c>
      <c r="X2950" s="111">
        <f t="shared" si="510"/>
        <v>0</v>
      </c>
      <c r="Y2950" s="111">
        <f>IF($D2950=Y$1,SUMIFS($H$3:$H2950,$G$3:$G2950,Y$1,$C$3:$C2950,"Sell"),0)</f>
        <v>0</v>
      </c>
      <c r="Z2950" s="111">
        <f t="shared" si="511"/>
        <v>0</v>
      </c>
      <c r="AA2950" s="111">
        <f>IF($D2950=AA$1,SUMIFS($H$3:$H2950,$G$3:$G2950,AA$1,$C$3:$C2950,"Sell"),0)</f>
        <v>0</v>
      </c>
      <c r="AB2950" s="111">
        <f t="shared" si="512"/>
        <v>0</v>
      </c>
      <c r="AC2950" s="111">
        <f>SUMIFS('Deductions and Deposits'!$H:$H,'Deductions and Deposits'!$G:$G,D2950,'Deductions and Deposits'!$F:$F,"&lt;="&amp;B2950)+SUMIFS($F$3:F2950,$D$3:D2950,D2950,$C$3:C2950,"Coin Deposit",$E$3:E2950,"")</f>
        <v>0</v>
      </c>
      <c r="AD2950" s="111">
        <f>SUMIFS('Deductions and Deposits'!$D:$D,'Deductions and Deposits'!$C:$C,D2950)+SUMIFS($F:$F,$D:$D,D2950,$C:$C,"Coin Deduction")</f>
        <v>0</v>
      </c>
      <c r="AE2950" s="111">
        <f>Table5[[#This Row],[Column4]]+Table5[[#This Row],[Column14]]+Table5[[#This Row],[Column19]]+Table5[[#This Row],[Column12]]</f>
        <v>0</v>
      </c>
      <c r="AF2950" s="111">
        <f>Table5[[#This Row],[Column5]]+Table5[[#This Row],[Column13]]+Table5[[#This Row],[Column21]]+Table5[[#This Row],[Column18]]</f>
        <v>0</v>
      </c>
      <c r="AG2950" s="111">
        <f t="shared" si="513"/>
        <v>0</v>
      </c>
      <c r="AH2950" s="111">
        <f t="shared" si="514"/>
        <v>0</v>
      </c>
      <c r="AI2950" s="111">
        <f>Table5[[#This Row],[Column17]]-Table5[[#This Row],[Column20]]</f>
        <v>0</v>
      </c>
      <c r="AJ2950" s="111">
        <f t="shared" si="515"/>
        <v>0</v>
      </c>
      <c r="AK2950" s="111">
        <f t="shared" si="508"/>
        <v>0</v>
      </c>
      <c r="AL2950" s="111">
        <f t="shared" si="516"/>
        <v>0</v>
      </c>
      <c r="AM2950" s="111" t="str">
        <f t="shared" si="517"/>
        <v/>
      </c>
      <c r="AN2950" s="111" t="str">
        <f t="shared" ca="1" si="518"/>
        <v/>
      </c>
    </row>
    <row r="2951" spans="1:40" ht="20.25" customHeight="1" x14ac:dyDescent="0.3">
      <c r="A2951" s="107"/>
      <c r="B2951" s="144"/>
      <c r="C2951" s="119"/>
      <c r="D2951" s="120"/>
      <c r="E2951" s="119"/>
      <c r="F2951" s="119"/>
      <c r="G2951" s="120"/>
      <c r="H2951" s="119"/>
      <c r="I2951" s="109"/>
      <c r="L2951" s="108"/>
      <c r="M2951" s="108"/>
      <c r="N2951" s="108"/>
      <c r="O2951" s="108"/>
      <c r="P2951" s="108"/>
      <c r="Q2951" s="108"/>
      <c r="R2951" s="108"/>
      <c r="S2951" s="108"/>
      <c r="T2951" s="100">
        <f t="shared" si="509"/>
        <v>0</v>
      </c>
      <c r="U2951" s="111"/>
      <c r="V2951" s="111"/>
      <c r="W2951" s="111">
        <f>SUMIFS($F$3:F2951,$D$3:D2951,D2951,$C$3:C2951,"Buy")+SUMIFS($F$3:F2951,$D$3:D2951,D2951,$C$3:C2951,"Coin Deposit",$E$3:E2951,"&lt;&gt;")</f>
        <v>0</v>
      </c>
      <c r="X2951" s="111">
        <f t="shared" si="510"/>
        <v>0</v>
      </c>
      <c r="Y2951" s="111">
        <f>IF($D2951=Y$1,SUMIFS($H$3:$H2951,$G$3:$G2951,Y$1,$C$3:$C2951,"Sell"),0)</f>
        <v>0</v>
      </c>
      <c r="Z2951" s="111">
        <f t="shared" si="511"/>
        <v>0</v>
      </c>
      <c r="AA2951" s="111">
        <f>IF($D2951=AA$1,SUMIFS($H$3:$H2951,$G$3:$G2951,AA$1,$C$3:$C2951,"Sell"),0)</f>
        <v>0</v>
      </c>
      <c r="AB2951" s="111">
        <f t="shared" si="512"/>
        <v>0</v>
      </c>
      <c r="AC2951" s="111">
        <f>SUMIFS('Deductions and Deposits'!$H:$H,'Deductions and Deposits'!$G:$G,D2951,'Deductions and Deposits'!$F:$F,"&lt;="&amp;B2951)+SUMIFS($F$3:F2951,$D$3:D2951,D2951,$C$3:C2951,"Coin Deposit",$E$3:E2951,"")</f>
        <v>0</v>
      </c>
      <c r="AD2951" s="111">
        <f>SUMIFS('Deductions and Deposits'!$D:$D,'Deductions and Deposits'!$C:$C,D2951)+SUMIFS($F:$F,$D:$D,D2951,$C:$C,"Coin Deduction")</f>
        <v>0</v>
      </c>
      <c r="AE2951" s="111">
        <f>Table5[[#This Row],[Column4]]+Table5[[#This Row],[Column14]]+Table5[[#This Row],[Column19]]+Table5[[#This Row],[Column12]]</f>
        <v>0</v>
      </c>
      <c r="AF2951" s="111">
        <f>Table5[[#This Row],[Column5]]+Table5[[#This Row],[Column13]]+Table5[[#This Row],[Column21]]+Table5[[#This Row],[Column18]]</f>
        <v>0</v>
      </c>
      <c r="AG2951" s="111">
        <f t="shared" si="513"/>
        <v>0</v>
      </c>
      <c r="AH2951" s="111">
        <f t="shared" si="514"/>
        <v>0</v>
      </c>
      <c r="AI2951" s="111">
        <f>Table5[[#This Row],[Column17]]-Table5[[#This Row],[Column20]]</f>
        <v>0</v>
      </c>
      <c r="AJ2951" s="111">
        <f t="shared" si="515"/>
        <v>0</v>
      </c>
      <c r="AK2951" s="111">
        <f t="shared" si="508"/>
        <v>0</v>
      </c>
      <c r="AL2951" s="111">
        <f t="shared" si="516"/>
        <v>0</v>
      </c>
      <c r="AM2951" s="111" t="str">
        <f t="shared" si="517"/>
        <v/>
      </c>
      <c r="AN2951" s="111" t="str">
        <f t="shared" ca="1" si="518"/>
        <v/>
      </c>
    </row>
    <row r="2952" spans="1:40" ht="20.25" customHeight="1" x14ac:dyDescent="0.3">
      <c r="A2952" s="107"/>
      <c r="B2952" s="144"/>
      <c r="C2952" s="119"/>
      <c r="D2952" s="120"/>
      <c r="E2952" s="119"/>
      <c r="F2952" s="119"/>
      <c r="G2952" s="120"/>
      <c r="H2952" s="119"/>
      <c r="I2952" s="109"/>
      <c r="L2952" s="108"/>
      <c r="M2952" s="108"/>
      <c r="N2952" s="108"/>
      <c r="O2952" s="108"/>
      <c r="P2952" s="108"/>
      <c r="Q2952" s="108"/>
      <c r="R2952" s="108"/>
      <c r="S2952" s="108"/>
      <c r="T2952" s="100">
        <f t="shared" si="509"/>
        <v>0</v>
      </c>
      <c r="U2952" s="111"/>
      <c r="V2952" s="111"/>
      <c r="W2952" s="111">
        <f>SUMIFS($F$3:F2952,$D$3:D2952,D2952,$C$3:C2952,"Buy")+SUMIFS($F$3:F2952,$D$3:D2952,D2952,$C$3:C2952,"Coin Deposit",$E$3:E2952,"&lt;&gt;")</f>
        <v>0</v>
      </c>
      <c r="X2952" s="111">
        <f t="shared" si="510"/>
        <v>0</v>
      </c>
      <c r="Y2952" s="111">
        <f>IF($D2952=Y$1,SUMIFS($H$3:$H2952,$G$3:$G2952,Y$1,$C$3:$C2952,"Sell"),0)</f>
        <v>0</v>
      </c>
      <c r="Z2952" s="111">
        <f t="shared" si="511"/>
        <v>0</v>
      </c>
      <c r="AA2952" s="111">
        <f>IF($D2952=AA$1,SUMIFS($H$3:$H2952,$G$3:$G2952,AA$1,$C$3:$C2952,"Sell"),0)</f>
        <v>0</v>
      </c>
      <c r="AB2952" s="111">
        <f t="shared" si="512"/>
        <v>0</v>
      </c>
      <c r="AC2952" s="111">
        <f>SUMIFS('Deductions and Deposits'!$H:$H,'Deductions and Deposits'!$G:$G,D2952,'Deductions and Deposits'!$F:$F,"&lt;="&amp;B2952)+SUMIFS($F$3:F2952,$D$3:D2952,D2952,$C$3:C2952,"Coin Deposit",$E$3:E2952,"")</f>
        <v>0</v>
      </c>
      <c r="AD2952" s="111">
        <f>SUMIFS('Deductions and Deposits'!$D:$D,'Deductions and Deposits'!$C:$C,D2952)+SUMIFS($F:$F,$D:$D,D2952,$C:$C,"Coin Deduction")</f>
        <v>0</v>
      </c>
      <c r="AE2952" s="111">
        <f>Table5[[#This Row],[Column4]]+Table5[[#This Row],[Column14]]+Table5[[#This Row],[Column19]]+Table5[[#This Row],[Column12]]</f>
        <v>0</v>
      </c>
      <c r="AF2952" s="111">
        <f>Table5[[#This Row],[Column5]]+Table5[[#This Row],[Column13]]+Table5[[#This Row],[Column21]]+Table5[[#This Row],[Column18]]</f>
        <v>0</v>
      </c>
      <c r="AG2952" s="111">
        <f t="shared" si="513"/>
        <v>0</v>
      </c>
      <c r="AH2952" s="111">
        <f t="shared" si="514"/>
        <v>0</v>
      </c>
      <c r="AI2952" s="111">
        <f>Table5[[#This Row],[Column17]]-Table5[[#This Row],[Column20]]</f>
        <v>0</v>
      </c>
      <c r="AJ2952" s="111">
        <f t="shared" si="515"/>
        <v>0</v>
      </c>
      <c r="AK2952" s="111">
        <f t="shared" si="508"/>
        <v>0</v>
      </c>
      <c r="AL2952" s="111">
        <f t="shared" si="516"/>
        <v>0</v>
      </c>
      <c r="AM2952" s="111" t="str">
        <f t="shared" si="517"/>
        <v/>
      </c>
      <c r="AN2952" s="111" t="str">
        <f t="shared" ca="1" si="518"/>
        <v/>
      </c>
    </row>
    <row r="2953" spans="1:40" ht="20.25" customHeight="1" x14ac:dyDescent="0.3">
      <c r="A2953" s="107"/>
      <c r="B2953" s="144"/>
      <c r="C2953" s="119"/>
      <c r="D2953" s="120"/>
      <c r="E2953" s="119"/>
      <c r="F2953" s="119"/>
      <c r="G2953" s="120"/>
      <c r="H2953" s="119"/>
      <c r="I2953" s="109"/>
      <c r="L2953" s="108"/>
      <c r="M2953" s="108"/>
      <c r="N2953" s="108"/>
      <c r="O2953" s="108"/>
      <c r="P2953" s="108"/>
      <c r="Q2953" s="108"/>
      <c r="R2953" s="108"/>
      <c r="S2953" s="108"/>
      <c r="T2953" s="100">
        <f t="shared" si="509"/>
        <v>0</v>
      </c>
      <c r="U2953" s="111"/>
      <c r="V2953" s="111"/>
      <c r="W2953" s="111">
        <f>SUMIFS($F$3:F2953,$D$3:D2953,D2953,$C$3:C2953,"Buy")+SUMIFS($F$3:F2953,$D$3:D2953,D2953,$C$3:C2953,"Coin Deposit",$E$3:E2953,"&lt;&gt;")</f>
        <v>0</v>
      </c>
      <c r="X2953" s="111">
        <f t="shared" si="510"/>
        <v>0</v>
      </c>
      <c r="Y2953" s="111">
        <f>IF($D2953=Y$1,SUMIFS($H$3:$H2953,$G$3:$G2953,Y$1,$C$3:$C2953,"Sell"),0)</f>
        <v>0</v>
      </c>
      <c r="Z2953" s="111">
        <f t="shared" si="511"/>
        <v>0</v>
      </c>
      <c r="AA2953" s="111">
        <f>IF($D2953=AA$1,SUMIFS($H$3:$H2953,$G$3:$G2953,AA$1,$C$3:$C2953,"Sell"),0)</f>
        <v>0</v>
      </c>
      <c r="AB2953" s="111">
        <f t="shared" si="512"/>
        <v>0</v>
      </c>
      <c r="AC2953" s="111">
        <f>SUMIFS('Deductions and Deposits'!$H:$H,'Deductions and Deposits'!$G:$G,D2953,'Deductions and Deposits'!$F:$F,"&lt;="&amp;B2953)+SUMIFS($F$3:F2953,$D$3:D2953,D2953,$C$3:C2953,"Coin Deposit",$E$3:E2953,"")</f>
        <v>0</v>
      </c>
      <c r="AD2953" s="111">
        <f>SUMIFS('Deductions and Deposits'!$D:$D,'Deductions and Deposits'!$C:$C,D2953)+SUMIFS($F:$F,$D:$D,D2953,$C:$C,"Coin Deduction")</f>
        <v>0</v>
      </c>
      <c r="AE2953" s="111">
        <f>Table5[[#This Row],[Column4]]+Table5[[#This Row],[Column14]]+Table5[[#This Row],[Column19]]+Table5[[#This Row],[Column12]]</f>
        <v>0</v>
      </c>
      <c r="AF2953" s="111">
        <f>Table5[[#This Row],[Column5]]+Table5[[#This Row],[Column13]]+Table5[[#This Row],[Column21]]+Table5[[#This Row],[Column18]]</f>
        <v>0</v>
      </c>
      <c r="AG2953" s="111">
        <f t="shared" si="513"/>
        <v>0</v>
      </c>
      <c r="AH2953" s="111">
        <f t="shared" si="514"/>
        <v>0</v>
      </c>
      <c r="AI2953" s="111">
        <f>Table5[[#This Row],[Column17]]-Table5[[#This Row],[Column20]]</f>
        <v>0</v>
      </c>
      <c r="AJ2953" s="111">
        <f t="shared" si="515"/>
        <v>0</v>
      </c>
      <c r="AK2953" s="111">
        <f t="shared" si="508"/>
        <v>0</v>
      </c>
      <c r="AL2953" s="111">
        <f t="shared" si="516"/>
        <v>0</v>
      </c>
      <c r="AM2953" s="111" t="str">
        <f t="shared" si="517"/>
        <v/>
      </c>
      <c r="AN2953" s="111" t="str">
        <f t="shared" ca="1" si="518"/>
        <v/>
      </c>
    </row>
    <row r="2954" spans="1:40" ht="20.25" customHeight="1" x14ac:dyDescent="0.3">
      <c r="A2954" s="107"/>
      <c r="B2954" s="144"/>
      <c r="C2954" s="119"/>
      <c r="D2954" s="120"/>
      <c r="E2954" s="119"/>
      <c r="F2954" s="119"/>
      <c r="G2954" s="120"/>
      <c r="H2954" s="119"/>
      <c r="I2954" s="109"/>
      <c r="L2954" s="108"/>
      <c r="M2954" s="108"/>
      <c r="N2954" s="108"/>
      <c r="O2954" s="108"/>
      <c r="P2954" s="108"/>
      <c r="Q2954" s="108"/>
      <c r="R2954" s="108"/>
      <c r="S2954" s="108"/>
      <c r="T2954" s="100">
        <f t="shared" si="509"/>
        <v>0</v>
      </c>
      <c r="U2954" s="111"/>
      <c r="V2954" s="111"/>
      <c r="W2954" s="111">
        <f>SUMIFS($F$3:F2954,$D$3:D2954,D2954,$C$3:C2954,"Buy")+SUMIFS($F$3:F2954,$D$3:D2954,D2954,$C$3:C2954,"Coin Deposit",$E$3:E2954,"&lt;&gt;")</f>
        <v>0</v>
      </c>
      <c r="X2954" s="111">
        <f t="shared" si="510"/>
        <v>0</v>
      </c>
      <c r="Y2954" s="111">
        <f>IF($D2954=Y$1,SUMIFS($H$3:$H2954,$G$3:$G2954,Y$1,$C$3:$C2954,"Sell"),0)</f>
        <v>0</v>
      </c>
      <c r="Z2954" s="111">
        <f t="shared" si="511"/>
        <v>0</v>
      </c>
      <c r="AA2954" s="111">
        <f>IF($D2954=AA$1,SUMIFS($H$3:$H2954,$G$3:$G2954,AA$1,$C$3:$C2954,"Sell"),0)</f>
        <v>0</v>
      </c>
      <c r="AB2954" s="111">
        <f t="shared" si="512"/>
        <v>0</v>
      </c>
      <c r="AC2954" s="111">
        <f>SUMIFS('Deductions and Deposits'!$H:$H,'Deductions and Deposits'!$G:$G,D2954,'Deductions and Deposits'!$F:$F,"&lt;="&amp;B2954)+SUMIFS($F$3:F2954,$D$3:D2954,D2954,$C$3:C2954,"Coin Deposit",$E$3:E2954,"")</f>
        <v>0</v>
      </c>
      <c r="AD2954" s="111">
        <f>SUMIFS('Deductions and Deposits'!$D:$D,'Deductions and Deposits'!$C:$C,D2954)+SUMIFS($F:$F,$D:$D,D2954,$C:$C,"Coin Deduction")</f>
        <v>0</v>
      </c>
      <c r="AE2954" s="111">
        <f>Table5[[#This Row],[Column4]]+Table5[[#This Row],[Column14]]+Table5[[#This Row],[Column19]]+Table5[[#This Row],[Column12]]</f>
        <v>0</v>
      </c>
      <c r="AF2954" s="111">
        <f>Table5[[#This Row],[Column5]]+Table5[[#This Row],[Column13]]+Table5[[#This Row],[Column21]]+Table5[[#This Row],[Column18]]</f>
        <v>0</v>
      </c>
      <c r="AG2954" s="111">
        <f t="shared" si="513"/>
        <v>0</v>
      </c>
      <c r="AH2954" s="111">
        <f t="shared" si="514"/>
        <v>0</v>
      </c>
      <c r="AI2954" s="111">
        <f>Table5[[#This Row],[Column17]]-Table5[[#This Row],[Column20]]</f>
        <v>0</v>
      </c>
      <c r="AJ2954" s="111">
        <f t="shared" si="515"/>
        <v>0</v>
      </c>
      <c r="AK2954" s="111">
        <f t="shared" si="508"/>
        <v>0</v>
      </c>
      <c r="AL2954" s="111">
        <f t="shared" si="516"/>
        <v>0</v>
      </c>
      <c r="AM2954" s="111" t="str">
        <f t="shared" si="517"/>
        <v/>
      </c>
      <c r="AN2954" s="111" t="str">
        <f t="shared" ca="1" si="518"/>
        <v/>
      </c>
    </row>
    <row r="2955" spans="1:40" ht="20.25" customHeight="1" x14ac:dyDescent="0.3">
      <c r="A2955" s="107"/>
      <c r="B2955" s="144"/>
      <c r="C2955" s="119"/>
      <c r="D2955" s="120"/>
      <c r="E2955" s="119"/>
      <c r="F2955" s="119"/>
      <c r="G2955" s="120"/>
      <c r="H2955" s="119"/>
      <c r="I2955" s="109"/>
      <c r="L2955" s="108"/>
      <c r="M2955" s="108"/>
      <c r="N2955" s="108"/>
      <c r="O2955" s="108"/>
      <c r="P2955" s="108"/>
      <c r="Q2955" s="108"/>
      <c r="R2955" s="108"/>
      <c r="S2955" s="108"/>
      <c r="T2955" s="100">
        <f t="shared" si="509"/>
        <v>0</v>
      </c>
      <c r="U2955" s="111"/>
      <c r="V2955" s="111"/>
      <c r="W2955" s="111">
        <f>SUMIFS($F$3:F2955,$D$3:D2955,D2955,$C$3:C2955,"Buy")+SUMIFS($F$3:F2955,$D$3:D2955,D2955,$C$3:C2955,"Coin Deposit",$E$3:E2955,"&lt;&gt;")</f>
        <v>0</v>
      </c>
      <c r="X2955" s="111">
        <f t="shared" si="510"/>
        <v>0</v>
      </c>
      <c r="Y2955" s="111">
        <f>IF($D2955=Y$1,SUMIFS($H$3:$H2955,$G$3:$G2955,Y$1,$C$3:$C2955,"Sell"),0)</f>
        <v>0</v>
      </c>
      <c r="Z2955" s="111">
        <f t="shared" si="511"/>
        <v>0</v>
      </c>
      <c r="AA2955" s="111">
        <f>IF($D2955=AA$1,SUMIFS($H$3:$H2955,$G$3:$G2955,AA$1,$C$3:$C2955,"Sell"),0)</f>
        <v>0</v>
      </c>
      <c r="AB2955" s="111">
        <f t="shared" si="512"/>
        <v>0</v>
      </c>
      <c r="AC2955" s="111">
        <f>SUMIFS('Deductions and Deposits'!$H:$H,'Deductions and Deposits'!$G:$G,D2955,'Deductions and Deposits'!$F:$F,"&lt;="&amp;B2955)+SUMIFS($F$3:F2955,$D$3:D2955,D2955,$C$3:C2955,"Coin Deposit",$E$3:E2955,"")</f>
        <v>0</v>
      </c>
      <c r="AD2955" s="111">
        <f>SUMIFS('Deductions and Deposits'!$D:$D,'Deductions and Deposits'!$C:$C,D2955)+SUMIFS($F:$F,$D:$D,D2955,$C:$C,"Coin Deduction")</f>
        <v>0</v>
      </c>
      <c r="AE2955" s="111">
        <f>Table5[[#This Row],[Column4]]+Table5[[#This Row],[Column14]]+Table5[[#This Row],[Column19]]+Table5[[#This Row],[Column12]]</f>
        <v>0</v>
      </c>
      <c r="AF2955" s="111">
        <f>Table5[[#This Row],[Column5]]+Table5[[#This Row],[Column13]]+Table5[[#This Row],[Column21]]+Table5[[#This Row],[Column18]]</f>
        <v>0</v>
      </c>
      <c r="AG2955" s="111">
        <f t="shared" si="513"/>
        <v>0</v>
      </c>
      <c r="AH2955" s="111">
        <f t="shared" si="514"/>
        <v>0</v>
      </c>
      <c r="AI2955" s="111">
        <f>Table5[[#This Row],[Column17]]-Table5[[#This Row],[Column20]]</f>
        <v>0</v>
      </c>
      <c r="AJ2955" s="111">
        <f t="shared" si="515"/>
        <v>0</v>
      </c>
      <c r="AK2955" s="111">
        <f t="shared" si="508"/>
        <v>0</v>
      </c>
      <c r="AL2955" s="111">
        <f t="shared" si="516"/>
        <v>0</v>
      </c>
      <c r="AM2955" s="111" t="str">
        <f t="shared" si="517"/>
        <v/>
      </c>
      <c r="AN2955" s="111" t="str">
        <f t="shared" ca="1" si="518"/>
        <v/>
      </c>
    </row>
    <row r="2956" spans="1:40" ht="20.25" customHeight="1" x14ac:dyDescent="0.3">
      <c r="A2956" s="107"/>
      <c r="B2956" s="144"/>
      <c r="C2956" s="119"/>
      <c r="D2956" s="120"/>
      <c r="E2956" s="119"/>
      <c r="F2956" s="119"/>
      <c r="G2956" s="120"/>
      <c r="H2956" s="119"/>
      <c r="I2956" s="109"/>
      <c r="L2956" s="108"/>
      <c r="M2956" s="108"/>
      <c r="N2956" s="108"/>
      <c r="O2956" s="108"/>
      <c r="P2956" s="108"/>
      <c r="Q2956" s="108"/>
      <c r="R2956" s="108"/>
      <c r="S2956" s="108"/>
      <c r="T2956" s="100">
        <f t="shared" si="509"/>
        <v>0</v>
      </c>
      <c r="U2956" s="111"/>
      <c r="V2956" s="111"/>
      <c r="W2956" s="111">
        <f>SUMIFS($F$3:F2956,$D$3:D2956,D2956,$C$3:C2956,"Buy")+SUMIFS($F$3:F2956,$D$3:D2956,D2956,$C$3:C2956,"Coin Deposit",$E$3:E2956,"&lt;&gt;")</f>
        <v>0</v>
      </c>
      <c r="X2956" s="111">
        <f t="shared" si="510"/>
        <v>0</v>
      </c>
      <c r="Y2956" s="111">
        <f>IF($D2956=Y$1,SUMIFS($H$3:$H2956,$G$3:$G2956,Y$1,$C$3:$C2956,"Sell"),0)</f>
        <v>0</v>
      </c>
      <c r="Z2956" s="111">
        <f t="shared" si="511"/>
        <v>0</v>
      </c>
      <c r="AA2956" s="111">
        <f>IF($D2956=AA$1,SUMIFS($H$3:$H2956,$G$3:$G2956,AA$1,$C$3:$C2956,"Sell"),0)</f>
        <v>0</v>
      </c>
      <c r="AB2956" s="111">
        <f t="shared" si="512"/>
        <v>0</v>
      </c>
      <c r="AC2956" s="111">
        <f>SUMIFS('Deductions and Deposits'!$H:$H,'Deductions and Deposits'!$G:$G,D2956,'Deductions and Deposits'!$F:$F,"&lt;="&amp;B2956)+SUMIFS($F$3:F2956,$D$3:D2956,D2956,$C$3:C2956,"Coin Deposit",$E$3:E2956,"")</f>
        <v>0</v>
      </c>
      <c r="AD2956" s="111">
        <f>SUMIFS('Deductions and Deposits'!$D:$D,'Deductions and Deposits'!$C:$C,D2956)+SUMIFS($F:$F,$D:$D,D2956,$C:$C,"Coin Deduction")</f>
        <v>0</v>
      </c>
      <c r="AE2956" s="111">
        <f>Table5[[#This Row],[Column4]]+Table5[[#This Row],[Column14]]+Table5[[#This Row],[Column19]]+Table5[[#This Row],[Column12]]</f>
        <v>0</v>
      </c>
      <c r="AF2956" s="111">
        <f>Table5[[#This Row],[Column5]]+Table5[[#This Row],[Column13]]+Table5[[#This Row],[Column21]]+Table5[[#This Row],[Column18]]</f>
        <v>0</v>
      </c>
      <c r="AG2956" s="111">
        <f t="shared" si="513"/>
        <v>0</v>
      </c>
      <c r="AH2956" s="111">
        <f t="shared" si="514"/>
        <v>0</v>
      </c>
      <c r="AI2956" s="111">
        <f>Table5[[#This Row],[Column17]]-Table5[[#This Row],[Column20]]</f>
        <v>0</v>
      </c>
      <c r="AJ2956" s="111">
        <f t="shared" si="515"/>
        <v>0</v>
      </c>
      <c r="AK2956" s="111">
        <f t="shared" si="508"/>
        <v>0</v>
      </c>
      <c r="AL2956" s="111">
        <f t="shared" si="516"/>
        <v>0</v>
      </c>
      <c r="AM2956" s="111" t="str">
        <f t="shared" si="517"/>
        <v/>
      </c>
      <c r="AN2956" s="111" t="str">
        <f t="shared" ca="1" si="518"/>
        <v/>
      </c>
    </row>
    <row r="2957" spans="1:40" ht="20.25" customHeight="1" x14ac:dyDescent="0.3">
      <c r="A2957" s="107"/>
      <c r="B2957" s="144"/>
      <c r="C2957" s="119"/>
      <c r="D2957" s="120"/>
      <c r="E2957" s="119"/>
      <c r="F2957" s="119"/>
      <c r="G2957" s="120"/>
      <c r="H2957" s="119"/>
      <c r="I2957" s="109"/>
      <c r="L2957" s="108"/>
      <c r="M2957" s="108"/>
      <c r="N2957" s="108"/>
      <c r="O2957" s="108"/>
      <c r="P2957" s="108"/>
      <c r="Q2957" s="108"/>
      <c r="R2957" s="108"/>
      <c r="S2957" s="108"/>
      <c r="T2957" s="100">
        <f t="shared" si="509"/>
        <v>0</v>
      </c>
      <c r="U2957" s="111"/>
      <c r="V2957" s="111"/>
      <c r="W2957" s="111">
        <f>SUMIFS($F$3:F2957,$D$3:D2957,D2957,$C$3:C2957,"Buy")+SUMIFS($F$3:F2957,$D$3:D2957,D2957,$C$3:C2957,"Coin Deposit",$E$3:E2957,"&lt;&gt;")</f>
        <v>0</v>
      </c>
      <c r="X2957" s="111">
        <f t="shared" si="510"/>
        <v>0</v>
      </c>
      <c r="Y2957" s="111">
        <f>IF($D2957=Y$1,SUMIFS($H$3:$H2957,$G$3:$G2957,Y$1,$C$3:$C2957,"Sell"),0)</f>
        <v>0</v>
      </c>
      <c r="Z2957" s="111">
        <f t="shared" si="511"/>
        <v>0</v>
      </c>
      <c r="AA2957" s="111">
        <f>IF($D2957=AA$1,SUMIFS($H$3:$H2957,$G$3:$G2957,AA$1,$C$3:$C2957,"Sell"),0)</f>
        <v>0</v>
      </c>
      <c r="AB2957" s="111">
        <f t="shared" si="512"/>
        <v>0</v>
      </c>
      <c r="AC2957" s="111">
        <f>SUMIFS('Deductions and Deposits'!$H:$H,'Deductions and Deposits'!$G:$G,D2957,'Deductions and Deposits'!$F:$F,"&lt;="&amp;B2957)+SUMIFS($F$3:F2957,$D$3:D2957,D2957,$C$3:C2957,"Coin Deposit",$E$3:E2957,"")</f>
        <v>0</v>
      </c>
      <c r="AD2957" s="111">
        <f>SUMIFS('Deductions and Deposits'!$D:$D,'Deductions and Deposits'!$C:$C,D2957)+SUMIFS($F:$F,$D:$D,D2957,$C:$C,"Coin Deduction")</f>
        <v>0</v>
      </c>
      <c r="AE2957" s="111">
        <f>Table5[[#This Row],[Column4]]+Table5[[#This Row],[Column14]]+Table5[[#This Row],[Column19]]+Table5[[#This Row],[Column12]]</f>
        <v>0</v>
      </c>
      <c r="AF2957" s="111">
        <f>Table5[[#This Row],[Column5]]+Table5[[#This Row],[Column13]]+Table5[[#This Row],[Column21]]+Table5[[#This Row],[Column18]]</f>
        <v>0</v>
      </c>
      <c r="AG2957" s="111">
        <f t="shared" si="513"/>
        <v>0</v>
      </c>
      <c r="AH2957" s="111">
        <f t="shared" si="514"/>
        <v>0</v>
      </c>
      <c r="AI2957" s="111">
        <f>Table5[[#This Row],[Column17]]-Table5[[#This Row],[Column20]]</f>
        <v>0</v>
      </c>
      <c r="AJ2957" s="111">
        <f t="shared" si="515"/>
        <v>0</v>
      </c>
      <c r="AK2957" s="111">
        <f t="shared" si="508"/>
        <v>0</v>
      </c>
      <c r="AL2957" s="111">
        <f t="shared" si="516"/>
        <v>0</v>
      </c>
      <c r="AM2957" s="111" t="str">
        <f t="shared" si="517"/>
        <v/>
      </c>
      <c r="AN2957" s="111" t="str">
        <f t="shared" ca="1" si="518"/>
        <v/>
      </c>
    </row>
    <row r="2958" spans="1:40" ht="20.25" customHeight="1" x14ac:dyDescent="0.3">
      <c r="A2958" s="107"/>
      <c r="B2958" s="144"/>
      <c r="C2958" s="119"/>
      <c r="D2958" s="120"/>
      <c r="E2958" s="119"/>
      <c r="F2958" s="119"/>
      <c r="G2958" s="120"/>
      <c r="H2958" s="119"/>
      <c r="I2958" s="109"/>
      <c r="L2958" s="108"/>
      <c r="M2958" s="108"/>
      <c r="N2958" s="108"/>
      <c r="O2958" s="108"/>
      <c r="P2958" s="108"/>
      <c r="Q2958" s="108"/>
      <c r="R2958" s="108"/>
      <c r="S2958" s="108"/>
      <c r="T2958" s="100">
        <f t="shared" si="509"/>
        <v>0</v>
      </c>
      <c r="U2958" s="111"/>
      <c r="V2958" s="111"/>
      <c r="W2958" s="111">
        <f>SUMIFS($F$3:F2958,$D$3:D2958,D2958,$C$3:C2958,"Buy")+SUMIFS($F$3:F2958,$D$3:D2958,D2958,$C$3:C2958,"Coin Deposit",$E$3:E2958,"&lt;&gt;")</f>
        <v>0</v>
      </c>
      <c r="X2958" s="111">
        <f t="shared" si="510"/>
        <v>0</v>
      </c>
      <c r="Y2958" s="111">
        <f>IF($D2958=Y$1,SUMIFS($H$3:$H2958,$G$3:$G2958,Y$1,$C$3:$C2958,"Sell"),0)</f>
        <v>0</v>
      </c>
      <c r="Z2958" s="111">
        <f t="shared" si="511"/>
        <v>0</v>
      </c>
      <c r="AA2958" s="111">
        <f>IF($D2958=AA$1,SUMIFS($H$3:$H2958,$G$3:$G2958,AA$1,$C$3:$C2958,"Sell"),0)</f>
        <v>0</v>
      </c>
      <c r="AB2958" s="111">
        <f t="shared" si="512"/>
        <v>0</v>
      </c>
      <c r="AC2958" s="111">
        <f>SUMIFS('Deductions and Deposits'!$H:$H,'Deductions and Deposits'!$G:$G,D2958,'Deductions and Deposits'!$F:$F,"&lt;="&amp;B2958)+SUMIFS($F$3:F2958,$D$3:D2958,D2958,$C$3:C2958,"Coin Deposit",$E$3:E2958,"")</f>
        <v>0</v>
      </c>
      <c r="AD2958" s="111">
        <f>SUMIFS('Deductions and Deposits'!$D:$D,'Deductions and Deposits'!$C:$C,D2958)+SUMIFS($F:$F,$D:$D,D2958,$C:$C,"Coin Deduction")</f>
        <v>0</v>
      </c>
      <c r="AE2958" s="111">
        <f>Table5[[#This Row],[Column4]]+Table5[[#This Row],[Column14]]+Table5[[#This Row],[Column19]]+Table5[[#This Row],[Column12]]</f>
        <v>0</v>
      </c>
      <c r="AF2958" s="111">
        <f>Table5[[#This Row],[Column5]]+Table5[[#This Row],[Column13]]+Table5[[#This Row],[Column21]]+Table5[[#This Row],[Column18]]</f>
        <v>0</v>
      </c>
      <c r="AG2958" s="111">
        <f t="shared" si="513"/>
        <v>0</v>
      </c>
      <c r="AH2958" s="111">
        <f t="shared" si="514"/>
        <v>0</v>
      </c>
      <c r="AI2958" s="111">
        <f>Table5[[#This Row],[Column17]]-Table5[[#This Row],[Column20]]</f>
        <v>0</v>
      </c>
      <c r="AJ2958" s="111">
        <f t="shared" si="515"/>
        <v>0</v>
      </c>
      <c r="AK2958" s="111">
        <f t="shared" si="508"/>
        <v>0</v>
      </c>
      <c r="AL2958" s="111">
        <f t="shared" si="516"/>
        <v>0</v>
      </c>
      <c r="AM2958" s="111" t="str">
        <f t="shared" si="517"/>
        <v/>
      </c>
      <c r="AN2958" s="111" t="str">
        <f t="shared" ca="1" si="518"/>
        <v/>
      </c>
    </row>
    <row r="2959" spans="1:40" ht="20.25" customHeight="1" x14ac:dyDescent="0.3">
      <c r="A2959" s="107"/>
      <c r="B2959" s="144"/>
      <c r="C2959" s="119"/>
      <c r="D2959" s="120"/>
      <c r="E2959" s="119"/>
      <c r="F2959" s="119"/>
      <c r="G2959" s="120"/>
      <c r="H2959" s="119"/>
      <c r="I2959" s="109"/>
      <c r="L2959" s="108"/>
      <c r="M2959" s="108"/>
      <c r="N2959" s="108"/>
      <c r="O2959" s="108"/>
      <c r="P2959" s="108"/>
      <c r="Q2959" s="108"/>
      <c r="R2959" s="108"/>
      <c r="S2959" s="108"/>
      <c r="T2959" s="100">
        <f t="shared" si="509"/>
        <v>0</v>
      </c>
      <c r="U2959" s="111"/>
      <c r="V2959" s="111"/>
      <c r="W2959" s="111">
        <f>SUMIFS($F$3:F2959,$D$3:D2959,D2959,$C$3:C2959,"Buy")+SUMIFS($F$3:F2959,$D$3:D2959,D2959,$C$3:C2959,"Coin Deposit",$E$3:E2959,"&lt;&gt;")</f>
        <v>0</v>
      </c>
      <c r="X2959" s="111">
        <f t="shared" si="510"/>
        <v>0</v>
      </c>
      <c r="Y2959" s="111">
        <f>IF($D2959=Y$1,SUMIFS($H$3:$H2959,$G$3:$G2959,Y$1,$C$3:$C2959,"Sell"),0)</f>
        <v>0</v>
      </c>
      <c r="Z2959" s="111">
        <f t="shared" si="511"/>
        <v>0</v>
      </c>
      <c r="AA2959" s="111">
        <f>IF($D2959=AA$1,SUMIFS($H$3:$H2959,$G$3:$G2959,AA$1,$C$3:$C2959,"Sell"),0)</f>
        <v>0</v>
      </c>
      <c r="AB2959" s="111">
        <f t="shared" si="512"/>
        <v>0</v>
      </c>
      <c r="AC2959" s="111">
        <f>SUMIFS('Deductions and Deposits'!$H:$H,'Deductions and Deposits'!$G:$G,D2959,'Deductions and Deposits'!$F:$F,"&lt;="&amp;B2959)+SUMIFS($F$3:F2959,$D$3:D2959,D2959,$C$3:C2959,"Coin Deposit",$E$3:E2959,"")</f>
        <v>0</v>
      </c>
      <c r="AD2959" s="111">
        <f>SUMIFS('Deductions and Deposits'!$D:$D,'Deductions and Deposits'!$C:$C,D2959)+SUMIFS($F:$F,$D:$D,D2959,$C:$C,"Coin Deduction")</f>
        <v>0</v>
      </c>
      <c r="AE2959" s="111">
        <f>Table5[[#This Row],[Column4]]+Table5[[#This Row],[Column14]]+Table5[[#This Row],[Column19]]+Table5[[#This Row],[Column12]]</f>
        <v>0</v>
      </c>
      <c r="AF2959" s="111">
        <f>Table5[[#This Row],[Column5]]+Table5[[#This Row],[Column13]]+Table5[[#This Row],[Column21]]+Table5[[#This Row],[Column18]]</f>
        <v>0</v>
      </c>
      <c r="AG2959" s="111">
        <f t="shared" si="513"/>
        <v>0</v>
      </c>
      <c r="AH2959" s="111">
        <f t="shared" si="514"/>
        <v>0</v>
      </c>
      <c r="AI2959" s="111">
        <f>Table5[[#This Row],[Column17]]-Table5[[#This Row],[Column20]]</f>
        <v>0</v>
      </c>
      <c r="AJ2959" s="111">
        <f t="shared" si="515"/>
        <v>0</v>
      </c>
      <c r="AK2959" s="111">
        <f t="shared" si="508"/>
        <v>0</v>
      </c>
      <c r="AL2959" s="111">
        <f t="shared" si="516"/>
        <v>0</v>
      </c>
      <c r="AM2959" s="111" t="str">
        <f t="shared" si="517"/>
        <v/>
      </c>
      <c r="AN2959" s="111" t="str">
        <f t="shared" ca="1" si="518"/>
        <v/>
      </c>
    </row>
    <row r="2960" spans="1:40" ht="20.25" customHeight="1" x14ac:dyDescent="0.3">
      <c r="A2960" s="107"/>
      <c r="B2960" s="144"/>
      <c r="C2960" s="119"/>
      <c r="D2960" s="120"/>
      <c r="E2960" s="119"/>
      <c r="F2960" s="119"/>
      <c r="G2960" s="120"/>
      <c r="H2960" s="119"/>
      <c r="I2960" s="109"/>
      <c r="L2960" s="108"/>
      <c r="M2960" s="108"/>
      <c r="N2960" s="108"/>
      <c r="O2960" s="108"/>
      <c r="P2960" s="108"/>
      <c r="Q2960" s="108"/>
      <c r="R2960" s="108"/>
      <c r="S2960" s="108"/>
      <c r="T2960" s="100">
        <f t="shared" si="509"/>
        <v>0</v>
      </c>
      <c r="U2960" s="111"/>
      <c r="V2960" s="111"/>
      <c r="W2960" s="111">
        <f>SUMIFS($F$3:F2960,$D$3:D2960,D2960,$C$3:C2960,"Buy")+SUMIFS($F$3:F2960,$D$3:D2960,D2960,$C$3:C2960,"Coin Deposit",$E$3:E2960,"&lt;&gt;")</f>
        <v>0</v>
      </c>
      <c r="X2960" s="111">
        <f t="shared" si="510"/>
        <v>0</v>
      </c>
      <c r="Y2960" s="111">
        <f>IF($D2960=Y$1,SUMIFS($H$3:$H2960,$G$3:$G2960,Y$1,$C$3:$C2960,"Sell"),0)</f>
        <v>0</v>
      </c>
      <c r="Z2960" s="111">
        <f t="shared" si="511"/>
        <v>0</v>
      </c>
      <c r="AA2960" s="111">
        <f>IF($D2960=AA$1,SUMIFS($H$3:$H2960,$G$3:$G2960,AA$1,$C$3:$C2960,"Sell"),0)</f>
        <v>0</v>
      </c>
      <c r="AB2960" s="111">
        <f t="shared" si="512"/>
        <v>0</v>
      </c>
      <c r="AC2960" s="111">
        <f>SUMIFS('Deductions and Deposits'!$H:$H,'Deductions and Deposits'!$G:$G,D2960,'Deductions and Deposits'!$F:$F,"&lt;="&amp;B2960)+SUMIFS($F$3:F2960,$D$3:D2960,D2960,$C$3:C2960,"Coin Deposit",$E$3:E2960,"")</f>
        <v>0</v>
      </c>
      <c r="AD2960" s="111">
        <f>SUMIFS('Deductions and Deposits'!$D:$D,'Deductions and Deposits'!$C:$C,D2960)+SUMIFS($F:$F,$D:$D,D2960,$C:$C,"Coin Deduction")</f>
        <v>0</v>
      </c>
      <c r="AE2960" s="111">
        <f>Table5[[#This Row],[Column4]]+Table5[[#This Row],[Column14]]+Table5[[#This Row],[Column19]]+Table5[[#This Row],[Column12]]</f>
        <v>0</v>
      </c>
      <c r="AF2960" s="111">
        <f>Table5[[#This Row],[Column5]]+Table5[[#This Row],[Column13]]+Table5[[#This Row],[Column21]]+Table5[[#This Row],[Column18]]</f>
        <v>0</v>
      </c>
      <c r="AG2960" s="111">
        <f t="shared" si="513"/>
        <v>0</v>
      </c>
      <c r="AH2960" s="111">
        <f t="shared" si="514"/>
        <v>0</v>
      </c>
      <c r="AI2960" s="111">
        <f>Table5[[#This Row],[Column17]]-Table5[[#This Row],[Column20]]</f>
        <v>0</v>
      </c>
      <c r="AJ2960" s="111">
        <f t="shared" si="515"/>
        <v>0</v>
      </c>
      <c r="AK2960" s="111">
        <f t="shared" si="508"/>
        <v>0</v>
      </c>
      <c r="AL2960" s="111">
        <f t="shared" si="516"/>
        <v>0</v>
      </c>
      <c r="AM2960" s="111" t="str">
        <f t="shared" si="517"/>
        <v/>
      </c>
      <c r="AN2960" s="111" t="str">
        <f t="shared" ca="1" si="518"/>
        <v/>
      </c>
    </row>
    <row r="2961" spans="1:40" ht="20.25" customHeight="1" x14ac:dyDescent="0.3">
      <c r="A2961" s="107"/>
      <c r="B2961" s="144"/>
      <c r="C2961" s="119"/>
      <c r="D2961" s="120"/>
      <c r="E2961" s="119"/>
      <c r="F2961" s="119"/>
      <c r="G2961" s="120"/>
      <c r="H2961" s="119"/>
      <c r="I2961" s="109"/>
      <c r="L2961" s="108"/>
      <c r="M2961" s="108"/>
      <c r="N2961" s="108"/>
      <c r="O2961" s="108"/>
      <c r="P2961" s="108"/>
      <c r="Q2961" s="108"/>
      <c r="R2961" s="108"/>
      <c r="S2961" s="108"/>
      <c r="T2961" s="100">
        <f t="shared" si="509"/>
        <v>0</v>
      </c>
      <c r="U2961" s="111"/>
      <c r="V2961" s="111"/>
      <c r="W2961" s="111">
        <f>SUMIFS($F$3:F2961,$D$3:D2961,D2961,$C$3:C2961,"Buy")+SUMIFS($F$3:F2961,$D$3:D2961,D2961,$C$3:C2961,"Coin Deposit",$E$3:E2961,"&lt;&gt;")</f>
        <v>0</v>
      </c>
      <c r="X2961" s="111">
        <f t="shared" si="510"/>
        <v>0</v>
      </c>
      <c r="Y2961" s="111">
        <f>IF($D2961=Y$1,SUMIFS($H$3:$H2961,$G$3:$G2961,Y$1,$C$3:$C2961,"Sell"),0)</f>
        <v>0</v>
      </c>
      <c r="Z2961" s="111">
        <f t="shared" si="511"/>
        <v>0</v>
      </c>
      <c r="AA2961" s="111">
        <f>IF($D2961=AA$1,SUMIFS($H$3:$H2961,$G$3:$G2961,AA$1,$C$3:$C2961,"Sell"),0)</f>
        <v>0</v>
      </c>
      <c r="AB2961" s="111">
        <f t="shared" si="512"/>
        <v>0</v>
      </c>
      <c r="AC2961" s="111">
        <f>SUMIFS('Deductions and Deposits'!$H:$H,'Deductions and Deposits'!$G:$G,D2961,'Deductions and Deposits'!$F:$F,"&lt;="&amp;B2961)+SUMIFS($F$3:F2961,$D$3:D2961,D2961,$C$3:C2961,"Coin Deposit",$E$3:E2961,"")</f>
        <v>0</v>
      </c>
      <c r="AD2961" s="111">
        <f>SUMIFS('Deductions and Deposits'!$D:$D,'Deductions and Deposits'!$C:$C,D2961)+SUMIFS($F:$F,$D:$D,D2961,$C:$C,"Coin Deduction")</f>
        <v>0</v>
      </c>
      <c r="AE2961" s="111">
        <f>Table5[[#This Row],[Column4]]+Table5[[#This Row],[Column14]]+Table5[[#This Row],[Column19]]+Table5[[#This Row],[Column12]]</f>
        <v>0</v>
      </c>
      <c r="AF2961" s="111">
        <f>Table5[[#This Row],[Column5]]+Table5[[#This Row],[Column13]]+Table5[[#This Row],[Column21]]+Table5[[#This Row],[Column18]]</f>
        <v>0</v>
      </c>
      <c r="AG2961" s="111">
        <f t="shared" si="513"/>
        <v>0</v>
      </c>
      <c r="AH2961" s="111">
        <f t="shared" si="514"/>
        <v>0</v>
      </c>
      <c r="AI2961" s="111">
        <f>Table5[[#This Row],[Column17]]-Table5[[#This Row],[Column20]]</f>
        <v>0</v>
      </c>
      <c r="AJ2961" s="111">
        <f t="shared" si="515"/>
        <v>0</v>
      </c>
      <c r="AK2961" s="111">
        <f t="shared" si="508"/>
        <v>0</v>
      </c>
      <c r="AL2961" s="111">
        <f t="shared" si="516"/>
        <v>0</v>
      </c>
      <c r="AM2961" s="111" t="str">
        <f t="shared" si="517"/>
        <v/>
      </c>
      <c r="AN2961" s="111" t="str">
        <f t="shared" ca="1" si="518"/>
        <v/>
      </c>
    </row>
    <row r="2962" spans="1:40" ht="20.25" customHeight="1" x14ac:dyDescent="0.3">
      <c r="A2962" s="107"/>
      <c r="B2962" s="144"/>
      <c r="C2962" s="119"/>
      <c r="D2962" s="120"/>
      <c r="E2962" s="119"/>
      <c r="F2962" s="119"/>
      <c r="G2962" s="120"/>
      <c r="H2962" s="119"/>
      <c r="I2962" s="109"/>
      <c r="L2962" s="108"/>
      <c r="M2962" s="108"/>
      <c r="N2962" s="108"/>
      <c r="O2962" s="108"/>
      <c r="P2962" s="108"/>
      <c r="Q2962" s="108"/>
      <c r="R2962" s="108"/>
      <c r="S2962" s="108"/>
      <c r="T2962" s="100">
        <f t="shared" si="509"/>
        <v>0</v>
      </c>
      <c r="U2962" s="111"/>
      <c r="V2962" s="111"/>
      <c r="W2962" s="111">
        <f>SUMIFS($F$3:F2962,$D$3:D2962,D2962,$C$3:C2962,"Buy")+SUMIFS($F$3:F2962,$D$3:D2962,D2962,$C$3:C2962,"Coin Deposit",$E$3:E2962,"&lt;&gt;")</f>
        <v>0</v>
      </c>
      <c r="X2962" s="111">
        <f t="shared" si="510"/>
        <v>0</v>
      </c>
      <c r="Y2962" s="111">
        <f>IF($D2962=Y$1,SUMIFS($H$3:$H2962,$G$3:$G2962,Y$1,$C$3:$C2962,"Sell"),0)</f>
        <v>0</v>
      </c>
      <c r="Z2962" s="111">
        <f t="shared" si="511"/>
        <v>0</v>
      </c>
      <c r="AA2962" s="111">
        <f>IF($D2962=AA$1,SUMIFS($H$3:$H2962,$G$3:$G2962,AA$1,$C$3:$C2962,"Sell"),0)</f>
        <v>0</v>
      </c>
      <c r="AB2962" s="111">
        <f t="shared" si="512"/>
        <v>0</v>
      </c>
      <c r="AC2962" s="111">
        <f>SUMIFS('Deductions and Deposits'!$H:$H,'Deductions and Deposits'!$G:$G,D2962,'Deductions and Deposits'!$F:$F,"&lt;="&amp;B2962)+SUMIFS($F$3:F2962,$D$3:D2962,D2962,$C$3:C2962,"Coin Deposit",$E$3:E2962,"")</f>
        <v>0</v>
      </c>
      <c r="AD2962" s="111">
        <f>SUMIFS('Deductions and Deposits'!$D:$D,'Deductions and Deposits'!$C:$C,D2962)+SUMIFS($F:$F,$D:$D,D2962,$C:$C,"Coin Deduction")</f>
        <v>0</v>
      </c>
      <c r="AE2962" s="111">
        <f>Table5[[#This Row],[Column4]]+Table5[[#This Row],[Column14]]+Table5[[#This Row],[Column19]]+Table5[[#This Row],[Column12]]</f>
        <v>0</v>
      </c>
      <c r="AF2962" s="111">
        <f>Table5[[#This Row],[Column5]]+Table5[[#This Row],[Column13]]+Table5[[#This Row],[Column21]]+Table5[[#This Row],[Column18]]</f>
        <v>0</v>
      </c>
      <c r="AG2962" s="111">
        <f t="shared" si="513"/>
        <v>0</v>
      </c>
      <c r="AH2962" s="111">
        <f t="shared" si="514"/>
        <v>0</v>
      </c>
      <c r="AI2962" s="111">
        <f>Table5[[#This Row],[Column17]]-Table5[[#This Row],[Column20]]</f>
        <v>0</v>
      </c>
      <c r="AJ2962" s="111">
        <f t="shared" si="515"/>
        <v>0</v>
      </c>
      <c r="AK2962" s="111">
        <f t="shared" si="508"/>
        <v>0</v>
      </c>
      <c r="AL2962" s="111">
        <f t="shared" si="516"/>
        <v>0</v>
      </c>
      <c r="AM2962" s="111" t="str">
        <f t="shared" si="517"/>
        <v/>
      </c>
      <c r="AN2962" s="111" t="str">
        <f t="shared" ca="1" si="518"/>
        <v/>
      </c>
    </row>
    <row r="2963" spans="1:40" ht="20.25" customHeight="1" x14ac:dyDescent="0.3">
      <c r="A2963" s="107"/>
      <c r="B2963" s="144"/>
      <c r="C2963" s="119"/>
      <c r="D2963" s="120"/>
      <c r="E2963" s="119"/>
      <c r="F2963" s="119"/>
      <c r="G2963" s="120"/>
      <c r="H2963" s="119"/>
      <c r="I2963" s="109"/>
      <c r="L2963" s="108"/>
      <c r="M2963" s="108"/>
      <c r="N2963" s="108"/>
      <c r="O2963" s="108"/>
      <c r="P2963" s="108"/>
      <c r="Q2963" s="108"/>
      <c r="R2963" s="108"/>
      <c r="S2963" s="108"/>
      <c r="T2963" s="100">
        <f t="shared" si="509"/>
        <v>0</v>
      </c>
      <c r="U2963" s="111"/>
      <c r="V2963" s="111"/>
      <c r="W2963" s="111">
        <f>SUMIFS($F$3:F2963,$D$3:D2963,D2963,$C$3:C2963,"Buy")+SUMIFS($F$3:F2963,$D$3:D2963,D2963,$C$3:C2963,"Coin Deposit",$E$3:E2963,"&lt;&gt;")</f>
        <v>0</v>
      </c>
      <c r="X2963" s="111">
        <f t="shared" si="510"/>
        <v>0</v>
      </c>
      <c r="Y2963" s="111">
        <f>IF($D2963=Y$1,SUMIFS($H$3:$H2963,$G$3:$G2963,Y$1,$C$3:$C2963,"Sell"),0)</f>
        <v>0</v>
      </c>
      <c r="Z2963" s="111">
        <f t="shared" si="511"/>
        <v>0</v>
      </c>
      <c r="AA2963" s="111">
        <f>IF($D2963=AA$1,SUMIFS($H$3:$H2963,$G$3:$G2963,AA$1,$C$3:$C2963,"Sell"),0)</f>
        <v>0</v>
      </c>
      <c r="AB2963" s="111">
        <f t="shared" si="512"/>
        <v>0</v>
      </c>
      <c r="AC2963" s="111">
        <f>SUMIFS('Deductions and Deposits'!$H:$H,'Deductions and Deposits'!$G:$G,D2963,'Deductions and Deposits'!$F:$F,"&lt;="&amp;B2963)+SUMIFS($F$3:F2963,$D$3:D2963,D2963,$C$3:C2963,"Coin Deposit",$E$3:E2963,"")</f>
        <v>0</v>
      </c>
      <c r="AD2963" s="111">
        <f>SUMIFS('Deductions and Deposits'!$D:$D,'Deductions and Deposits'!$C:$C,D2963)+SUMIFS($F:$F,$D:$D,D2963,$C:$C,"Coin Deduction")</f>
        <v>0</v>
      </c>
      <c r="AE2963" s="111">
        <f>Table5[[#This Row],[Column4]]+Table5[[#This Row],[Column14]]+Table5[[#This Row],[Column19]]+Table5[[#This Row],[Column12]]</f>
        <v>0</v>
      </c>
      <c r="AF2963" s="111">
        <f>Table5[[#This Row],[Column5]]+Table5[[#This Row],[Column13]]+Table5[[#This Row],[Column21]]+Table5[[#This Row],[Column18]]</f>
        <v>0</v>
      </c>
      <c r="AG2963" s="111">
        <f t="shared" si="513"/>
        <v>0</v>
      </c>
      <c r="AH2963" s="111">
        <f t="shared" si="514"/>
        <v>0</v>
      </c>
      <c r="AI2963" s="111">
        <f>Table5[[#This Row],[Column17]]-Table5[[#This Row],[Column20]]</f>
        <v>0</v>
      </c>
      <c r="AJ2963" s="111">
        <f t="shared" si="515"/>
        <v>0</v>
      </c>
      <c r="AK2963" s="111">
        <f t="shared" si="508"/>
        <v>0</v>
      </c>
      <c r="AL2963" s="111">
        <f t="shared" si="516"/>
        <v>0</v>
      </c>
      <c r="AM2963" s="111" t="str">
        <f t="shared" si="517"/>
        <v/>
      </c>
      <c r="AN2963" s="111" t="str">
        <f t="shared" ca="1" si="518"/>
        <v/>
      </c>
    </row>
    <row r="2964" spans="1:40" ht="20.25" customHeight="1" x14ac:dyDescent="0.3">
      <c r="A2964" s="107"/>
      <c r="B2964" s="144"/>
      <c r="C2964" s="119"/>
      <c r="D2964" s="120"/>
      <c r="E2964" s="119"/>
      <c r="F2964" s="119"/>
      <c r="G2964" s="120"/>
      <c r="H2964" s="119"/>
      <c r="I2964" s="109"/>
      <c r="L2964" s="108"/>
      <c r="M2964" s="108"/>
      <c r="N2964" s="108"/>
      <c r="O2964" s="108"/>
      <c r="P2964" s="108"/>
      <c r="Q2964" s="108"/>
      <c r="R2964" s="108"/>
      <c r="S2964" s="108"/>
      <c r="T2964" s="100">
        <f t="shared" si="509"/>
        <v>0</v>
      </c>
      <c r="U2964" s="111"/>
      <c r="V2964" s="111"/>
      <c r="W2964" s="111">
        <f>SUMIFS($F$3:F2964,$D$3:D2964,D2964,$C$3:C2964,"Buy")+SUMIFS($F$3:F2964,$D$3:D2964,D2964,$C$3:C2964,"Coin Deposit",$E$3:E2964,"&lt;&gt;")</f>
        <v>0</v>
      </c>
      <c r="X2964" s="111">
        <f t="shared" si="510"/>
        <v>0</v>
      </c>
      <c r="Y2964" s="111">
        <f>IF($D2964=Y$1,SUMIFS($H$3:$H2964,$G$3:$G2964,Y$1,$C$3:$C2964,"Sell"),0)</f>
        <v>0</v>
      </c>
      <c r="Z2964" s="111">
        <f t="shared" si="511"/>
        <v>0</v>
      </c>
      <c r="AA2964" s="111">
        <f>IF($D2964=AA$1,SUMIFS($H$3:$H2964,$G$3:$G2964,AA$1,$C$3:$C2964,"Sell"),0)</f>
        <v>0</v>
      </c>
      <c r="AB2964" s="111">
        <f t="shared" si="512"/>
        <v>0</v>
      </c>
      <c r="AC2964" s="111">
        <f>SUMIFS('Deductions and Deposits'!$H:$H,'Deductions and Deposits'!$G:$G,D2964,'Deductions and Deposits'!$F:$F,"&lt;="&amp;B2964)+SUMIFS($F$3:F2964,$D$3:D2964,D2964,$C$3:C2964,"Coin Deposit",$E$3:E2964,"")</f>
        <v>0</v>
      </c>
      <c r="AD2964" s="111">
        <f>SUMIFS('Deductions and Deposits'!$D:$D,'Deductions and Deposits'!$C:$C,D2964)+SUMIFS($F:$F,$D:$D,D2964,$C:$C,"Coin Deduction")</f>
        <v>0</v>
      </c>
      <c r="AE2964" s="111">
        <f>Table5[[#This Row],[Column4]]+Table5[[#This Row],[Column14]]+Table5[[#This Row],[Column19]]+Table5[[#This Row],[Column12]]</f>
        <v>0</v>
      </c>
      <c r="AF2964" s="111">
        <f>Table5[[#This Row],[Column5]]+Table5[[#This Row],[Column13]]+Table5[[#This Row],[Column21]]+Table5[[#This Row],[Column18]]</f>
        <v>0</v>
      </c>
      <c r="AG2964" s="111">
        <f t="shared" si="513"/>
        <v>0</v>
      </c>
      <c r="AH2964" s="111">
        <f t="shared" si="514"/>
        <v>0</v>
      </c>
      <c r="AI2964" s="111">
        <f>Table5[[#This Row],[Column17]]-Table5[[#This Row],[Column20]]</f>
        <v>0</v>
      </c>
      <c r="AJ2964" s="111">
        <f t="shared" si="515"/>
        <v>0</v>
      </c>
      <c r="AK2964" s="111">
        <f t="shared" si="508"/>
        <v>0</v>
      </c>
      <c r="AL2964" s="111">
        <f t="shared" si="516"/>
        <v>0</v>
      </c>
      <c r="AM2964" s="111" t="str">
        <f t="shared" si="517"/>
        <v/>
      </c>
      <c r="AN2964" s="111" t="str">
        <f t="shared" ca="1" si="518"/>
        <v/>
      </c>
    </row>
    <row r="2965" spans="1:40" ht="20.25" customHeight="1" x14ac:dyDescent="0.3">
      <c r="A2965" s="107"/>
      <c r="B2965" s="144"/>
      <c r="C2965" s="119"/>
      <c r="D2965" s="120"/>
      <c r="E2965" s="119"/>
      <c r="F2965" s="119"/>
      <c r="G2965" s="120"/>
      <c r="H2965" s="119"/>
      <c r="I2965" s="109"/>
      <c r="L2965" s="108"/>
      <c r="M2965" s="108"/>
      <c r="N2965" s="108"/>
      <c r="O2965" s="108"/>
      <c r="P2965" s="108"/>
      <c r="Q2965" s="108"/>
      <c r="R2965" s="108"/>
      <c r="S2965" s="108"/>
      <c r="T2965" s="100">
        <f t="shared" si="509"/>
        <v>0</v>
      </c>
      <c r="U2965" s="111"/>
      <c r="V2965" s="111"/>
      <c r="W2965" s="111">
        <f>SUMIFS($F$3:F2965,$D$3:D2965,D2965,$C$3:C2965,"Buy")+SUMIFS($F$3:F2965,$D$3:D2965,D2965,$C$3:C2965,"Coin Deposit",$E$3:E2965,"&lt;&gt;")</f>
        <v>0</v>
      </c>
      <c r="X2965" s="111">
        <f t="shared" si="510"/>
        <v>0</v>
      </c>
      <c r="Y2965" s="111">
        <f>IF($D2965=Y$1,SUMIFS($H$3:$H2965,$G$3:$G2965,Y$1,$C$3:$C2965,"Sell"),0)</f>
        <v>0</v>
      </c>
      <c r="Z2965" s="111">
        <f t="shared" si="511"/>
        <v>0</v>
      </c>
      <c r="AA2965" s="111">
        <f>IF($D2965=AA$1,SUMIFS($H$3:$H2965,$G$3:$G2965,AA$1,$C$3:$C2965,"Sell"),0)</f>
        <v>0</v>
      </c>
      <c r="AB2965" s="111">
        <f t="shared" si="512"/>
        <v>0</v>
      </c>
      <c r="AC2965" s="111">
        <f>SUMIFS('Deductions and Deposits'!$H:$H,'Deductions and Deposits'!$G:$G,D2965,'Deductions and Deposits'!$F:$F,"&lt;="&amp;B2965)+SUMIFS($F$3:F2965,$D$3:D2965,D2965,$C$3:C2965,"Coin Deposit",$E$3:E2965,"")</f>
        <v>0</v>
      </c>
      <c r="AD2965" s="111">
        <f>SUMIFS('Deductions and Deposits'!$D:$D,'Deductions and Deposits'!$C:$C,D2965)+SUMIFS($F:$F,$D:$D,D2965,$C:$C,"Coin Deduction")</f>
        <v>0</v>
      </c>
      <c r="AE2965" s="111">
        <f>Table5[[#This Row],[Column4]]+Table5[[#This Row],[Column14]]+Table5[[#This Row],[Column19]]+Table5[[#This Row],[Column12]]</f>
        <v>0</v>
      </c>
      <c r="AF2965" s="111">
        <f>Table5[[#This Row],[Column5]]+Table5[[#This Row],[Column13]]+Table5[[#This Row],[Column21]]+Table5[[#This Row],[Column18]]</f>
        <v>0</v>
      </c>
      <c r="AG2965" s="111">
        <f t="shared" si="513"/>
        <v>0</v>
      </c>
      <c r="AH2965" s="111">
        <f t="shared" si="514"/>
        <v>0</v>
      </c>
      <c r="AI2965" s="111">
        <f>Table5[[#This Row],[Column17]]-Table5[[#This Row],[Column20]]</f>
        <v>0</v>
      </c>
      <c r="AJ2965" s="111">
        <f t="shared" si="515"/>
        <v>0</v>
      </c>
      <c r="AK2965" s="111">
        <f t="shared" si="508"/>
        <v>0</v>
      </c>
      <c r="AL2965" s="111">
        <f t="shared" si="516"/>
        <v>0</v>
      </c>
      <c r="AM2965" s="111" t="str">
        <f t="shared" si="517"/>
        <v/>
      </c>
      <c r="AN2965" s="111" t="str">
        <f t="shared" ca="1" si="518"/>
        <v/>
      </c>
    </row>
    <row r="2966" spans="1:40" ht="20.25" customHeight="1" x14ac:dyDescent="0.3">
      <c r="A2966" s="107"/>
      <c r="B2966" s="144"/>
      <c r="C2966" s="119"/>
      <c r="D2966" s="120"/>
      <c r="E2966" s="119"/>
      <c r="F2966" s="119"/>
      <c r="G2966" s="120"/>
      <c r="H2966" s="119"/>
      <c r="I2966" s="109"/>
      <c r="L2966" s="108"/>
      <c r="M2966" s="108"/>
      <c r="N2966" s="108"/>
      <c r="O2966" s="108"/>
      <c r="P2966" s="108"/>
      <c r="Q2966" s="108"/>
      <c r="R2966" s="108"/>
      <c r="S2966" s="108"/>
      <c r="T2966" s="100">
        <f t="shared" si="509"/>
        <v>0</v>
      </c>
      <c r="U2966" s="111"/>
      <c r="V2966" s="111"/>
      <c r="W2966" s="111">
        <f>SUMIFS($F$3:F2966,$D$3:D2966,D2966,$C$3:C2966,"Buy")+SUMIFS($F$3:F2966,$D$3:D2966,D2966,$C$3:C2966,"Coin Deposit",$E$3:E2966,"&lt;&gt;")</f>
        <v>0</v>
      </c>
      <c r="X2966" s="111">
        <f t="shared" si="510"/>
        <v>0</v>
      </c>
      <c r="Y2966" s="111">
        <f>IF($D2966=Y$1,SUMIFS($H$3:$H2966,$G$3:$G2966,Y$1,$C$3:$C2966,"Sell"),0)</f>
        <v>0</v>
      </c>
      <c r="Z2966" s="111">
        <f t="shared" si="511"/>
        <v>0</v>
      </c>
      <c r="AA2966" s="111">
        <f>IF($D2966=AA$1,SUMIFS($H$3:$H2966,$G$3:$G2966,AA$1,$C$3:$C2966,"Sell"),0)</f>
        <v>0</v>
      </c>
      <c r="AB2966" s="111">
        <f t="shared" si="512"/>
        <v>0</v>
      </c>
      <c r="AC2966" s="111">
        <f>SUMIFS('Deductions and Deposits'!$H:$H,'Deductions and Deposits'!$G:$G,D2966,'Deductions and Deposits'!$F:$F,"&lt;="&amp;B2966)+SUMIFS($F$3:F2966,$D$3:D2966,D2966,$C$3:C2966,"Coin Deposit",$E$3:E2966,"")</f>
        <v>0</v>
      </c>
      <c r="AD2966" s="111">
        <f>SUMIFS('Deductions and Deposits'!$D:$D,'Deductions and Deposits'!$C:$C,D2966)+SUMIFS($F:$F,$D:$D,D2966,$C:$C,"Coin Deduction")</f>
        <v>0</v>
      </c>
      <c r="AE2966" s="111">
        <f>Table5[[#This Row],[Column4]]+Table5[[#This Row],[Column14]]+Table5[[#This Row],[Column19]]+Table5[[#This Row],[Column12]]</f>
        <v>0</v>
      </c>
      <c r="AF2966" s="111">
        <f>Table5[[#This Row],[Column5]]+Table5[[#This Row],[Column13]]+Table5[[#This Row],[Column21]]+Table5[[#This Row],[Column18]]</f>
        <v>0</v>
      </c>
      <c r="AG2966" s="111">
        <f t="shared" si="513"/>
        <v>0</v>
      </c>
      <c r="AH2966" s="111">
        <f t="shared" si="514"/>
        <v>0</v>
      </c>
      <c r="AI2966" s="111">
        <f>Table5[[#This Row],[Column17]]-Table5[[#This Row],[Column20]]</f>
        <v>0</v>
      </c>
      <c r="AJ2966" s="111">
        <f t="shared" si="515"/>
        <v>0</v>
      </c>
      <c r="AK2966" s="111">
        <f t="shared" si="508"/>
        <v>0</v>
      </c>
      <c r="AL2966" s="111">
        <f t="shared" si="516"/>
        <v>0</v>
      </c>
      <c r="AM2966" s="111" t="str">
        <f t="shared" si="517"/>
        <v/>
      </c>
      <c r="AN2966" s="111" t="str">
        <f t="shared" ca="1" si="518"/>
        <v/>
      </c>
    </row>
    <row r="2967" spans="1:40" ht="20.25" customHeight="1" x14ac:dyDescent="0.3">
      <c r="A2967" s="107"/>
      <c r="B2967" s="144"/>
      <c r="C2967" s="119"/>
      <c r="D2967" s="120"/>
      <c r="E2967" s="119"/>
      <c r="F2967" s="119"/>
      <c r="G2967" s="120"/>
      <c r="H2967" s="119"/>
      <c r="I2967" s="109"/>
      <c r="L2967" s="108"/>
      <c r="M2967" s="108"/>
      <c r="N2967" s="108"/>
      <c r="O2967" s="108"/>
      <c r="P2967" s="108"/>
      <c r="Q2967" s="108"/>
      <c r="R2967" s="108"/>
      <c r="S2967" s="108"/>
      <c r="T2967" s="100">
        <f t="shared" si="509"/>
        <v>0</v>
      </c>
      <c r="U2967" s="111"/>
      <c r="V2967" s="111"/>
      <c r="W2967" s="111">
        <f>SUMIFS($F$3:F2967,$D$3:D2967,D2967,$C$3:C2967,"Buy")+SUMIFS($F$3:F2967,$D$3:D2967,D2967,$C$3:C2967,"Coin Deposit",$E$3:E2967,"&lt;&gt;")</f>
        <v>0</v>
      </c>
      <c r="X2967" s="111">
        <f t="shared" si="510"/>
        <v>0</v>
      </c>
      <c r="Y2967" s="111">
        <f>IF($D2967=Y$1,SUMIFS($H$3:$H2967,$G$3:$G2967,Y$1,$C$3:$C2967,"Sell"),0)</f>
        <v>0</v>
      </c>
      <c r="Z2967" s="111">
        <f t="shared" si="511"/>
        <v>0</v>
      </c>
      <c r="AA2967" s="111">
        <f>IF($D2967=AA$1,SUMIFS($H$3:$H2967,$G$3:$G2967,AA$1,$C$3:$C2967,"Sell"),0)</f>
        <v>0</v>
      </c>
      <c r="AB2967" s="111">
        <f t="shared" si="512"/>
        <v>0</v>
      </c>
      <c r="AC2967" s="111">
        <f>SUMIFS('Deductions and Deposits'!$H:$H,'Deductions and Deposits'!$G:$G,D2967,'Deductions and Deposits'!$F:$F,"&lt;="&amp;B2967)+SUMIFS($F$3:F2967,$D$3:D2967,D2967,$C$3:C2967,"Coin Deposit",$E$3:E2967,"")</f>
        <v>0</v>
      </c>
      <c r="AD2967" s="111">
        <f>SUMIFS('Deductions and Deposits'!$D:$D,'Deductions and Deposits'!$C:$C,D2967)+SUMIFS($F:$F,$D:$D,D2967,$C:$C,"Coin Deduction")</f>
        <v>0</v>
      </c>
      <c r="AE2967" s="111">
        <f>Table5[[#This Row],[Column4]]+Table5[[#This Row],[Column14]]+Table5[[#This Row],[Column19]]+Table5[[#This Row],[Column12]]</f>
        <v>0</v>
      </c>
      <c r="AF2967" s="111">
        <f>Table5[[#This Row],[Column5]]+Table5[[#This Row],[Column13]]+Table5[[#This Row],[Column21]]+Table5[[#This Row],[Column18]]</f>
        <v>0</v>
      </c>
      <c r="AG2967" s="111">
        <f t="shared" si="513"/>
        <v>0</v>
      </c>
      <c r="AH2967" s="111">
        <f t="shared" si="514"/>
        <v>0</v>
      </c>
      <c r="AI2967" s="111">
        <f>Table5[[#This Row],[Column17]]-Table5[[#This Row],[Column20]]</f>
        <v>0</v>
      </c>
      <c r="AJ2967" s="111">
        <f t="shared" si="515"/>
        <v>0</v>
      </c>
      <c r="AK2967" s="111">
        <f t="shared" si="508"/>
        <v>0</v>
      </c>
      <c r="AL2967" s="111">
        <f t="shared" si="516"/>
        <v>0</v>
      </c>
      <c r="AM2967" s="111" t="str">
        <f t="shared" si="517"/>
        <v/>
      </c>
      <c r="AN2967" s="111" t="str">
        <f t="shared" ca="1" si="518"/>
        <v/>
      </c>
    </row>
    <row r="2968" spans="1:40" ht="20.25" customHeight="1" x14ac:dyDescent="0.3">
      <c r="A2968" s="107"/>
      <c r="B2968" s="144"/>
      <c r="C2968" s="119"/>
      <c r="D2968" s="120"/>
      <c r="E2968" s="119"/>
      <c r="F2968" s="119"/>
      <c r="G2968" s="120"/>
      <c r="H2968" s="119"/>
      <c r="I2968" s="109"/>
      <c r="L2968" s="108"/>
      <c r="M2968" s="108"/>
      <c r="N2968" s="108"/>
      <c r="O2968" s="108"/>
      <c r="P2968" s="108"/>
      <c r="Q2968" s="108"/>
      <c r="R2968" s="108"/>
      <c r="S2968" s="108"/>
      <c r="T2968" s="100">
        <f t="shared" si="509"/>
        <v>0</v>
      </c>
      <c r="U2968" s="111"/>
      <c r="V2968" s="111"/>
      <c r="W2968" s="111">
        <f>SUMIFS($F$3:F2968,$D$3:D2968,D2968,$C$3:C2968,"Buy")+SUMIFS($F$3:F2968,$D$3:D2968,D2968,$C$3:C2968,"Coin Deposit",$E$3:E2968,"&lt;&gt;")</f>
        <v>0</v>
      </c>
      <c r="X2968" s="111">
        <f t="shared" si="510"/>
        <v>0</v>
      </c>
      <c r="Y2968" s="111">
        <f>IF($D2968=Y$1,SUMIFS($H$3:$H2968,$G$3:$G2968,Y$1,$C$3:$C2968,"Sell"),0)</f>
        <v>0</v>
      </c>
      <c r="Z2968" s="111">
        <f t="shared" si="511"/>
        <v>0</v>
      </c>
      <c r="AA2968" s="111">
        <f>IF($D2968=AA$1,SUMIFS($H$3:$H2968,$G$3:$G2968,AA$1,$C$3:$C2968,"Sell"),0)</f>
        <v>0</v>
      </c>
      <c r="AB2968" s="111">
        <f t="shared" si="512"/>
        <v>0</v>
      </c>
      <c r="AC2968" s="111">
        <f>SUMIFS('Deductions and Deposits'!$H:$H,'Deductions and Deposits'!$G:$G,D2968,'Deductions and Deposits'!$F:$F,"&lt;="&amp;B2968)+SUMIFS($F$3:F2968,$D$3:D2968,D2968,$C$3:C2968,"Coin Deposit",$E$3:E2968,"")</f>
        <v>0</v>
      </c>
      <c r="AD2968" s="111">
        <f>SUMIFS('Deductions and Deposits'!$D:$D,'Deductions and Deposits'!$C:$C,D2968)+SUMIFS($F:$F,$D:$D,D2968,$C:$C,"Coin Deduction")</f>
        <v>0</v>
      </c>
      <c r="AE2968" s="111">
        <f>Table5[[#This Row],[Column4]]+Table5[[#This Row],[Column14]]+Table5[[#This Row],[Column19]]+Table5[[#This Row],[Column12]]</f>
        <v>0</v>
      </c>
      <c r="AF2968" s="111">
        <f>Table5[[#This Row],[Column5]]+Table5[[#This Row],[Column13]]+Table5[[#This Row],[Column21]]+Table5[[#This Row],[Column18]]</f>
        <v>0</v>
      </c>
      <c r="AG2968" s="111">
        <f t="shared" si="513"/>
        <v>0</v>
      </c>
      <c r="AH2968" s="111">
        <f t="shared" si="514"/>
        <v>0</v>
      </c>
      <c r="AI2968" s="111">
        <f>Table5[[#This Row],[Column17]]-Table5[[#This Row],[Column20]]</f>
        <v>0</v>
      </c>
      <c r="AJ2968" s="111">
        <f t="shared" si="515"/>
        <v>0</v>
      </c>
      <c r="AK2968" s="111">
        <f t="shared" si="508"/>
        <v>0</v>
      </c>
      <c r="AL2968" s="111">
        <f t="shared" si="516"/>
        <v>0</v>
      </c>
      <c r="AM2968" s="111" t="str">
        <f t="shared" si="517"/>
        <v/>
      </c>
      <c r="AN2968" s="111" t="str">
        <f t="shared" ca="1" si="518"/>
        <v/>
      </c>
    </row>
    <row r="2969" spans="1:40" ht="20.25" customHeight="1" x14ac:dyDescent="0.3">
      <c r="A2969" s="107"/>
      <c r="B2969" s="144"/>
      <c r="C2969" s="119"/>
      <c r="D2969" s="120"/>
      <c r="E2969" s="119"/>
      <c r="F2969" s="119"/>
      <c r="G2969" s="120"/>
      <c r="H2969" s="119"/>
      <c r="I2969" s="109"/>
      <c r="L2969" s="108"/>
      <c r="M2969" s="108"/>
      <c r="N2969" s="108"/>
      <c r="O2969" s="108"/>
      <c r="P2969" s="108"/>
      <c r="Q2969" s="108"/>
      <c r="R2969" s="108"/>
      <c r="S2969" s="108"/>
      <c r="T2969" s="100">
        <f t="shared" si="509"/>
        <v>0</v>
      </c>
      <c r="U2969" s="111"/>
      <c r="V2969" s="111"/>
      <c r="W2969" s="111">
        <f>SUMIFS($F$3:F2969,$D$3:D2969,D2969,$C$3:C2969,"Buy")+SUMIFS($F$3:F2969,$D$3:D2969,D2969,$C$3:C2969,"Coin Deposit",$E$3:E2969,"&lt;&gt;")</f>
        <v>0</v>
      </c>
      <c r="X2969" s="111">
        <f t="shared" si="510"/>
        <v>0</v>
      </c>
      <c r="Y2969" s="111">
        <f>IF($D2969=Y$1,SUMIFS($H$3:$H2969,$G$3:$G2969,Y$1,$C$3:$C2969,"Sell"),0)</f>
        <v>0</v>
      </c>
      <c r="Z2969" s="111">
        <f t="shared" si="511"/>
        <v>0</v>
      </c>
      <c r="AA2969" s="111">
        <f>IF($D2969=AA$1,SUMIFS($H$3:$H2969,$G$3:$G2969,AA$1,$C$3:$C2969,"Sell"),0)</f>
        <v>0</v>
      </c>
      <c r="AB2969" s="111">
        <f t="shared" si="512"/>
        <v>0</v>
      </c>
      <c r="AC2969" s="111">
        <f>SUMIFS('Deductions and Deposits'!$H:$H,'Deductions and Deposits'!$G:$G,D2969,'Deductions and Deposits'!$F:$F,"&lt;="&amp;B2969)+SUMIFS($F$3:F2969,$D$3:D2969,D2969,$C$3:C2969,"Coin Deposit",$E$3:E2969,"")</f>
        <v>0</v>
      </c>
      <c r="AD2969" s="111">
        <f>SUMIFS('Deductions and Deposits'!$D:$D,'Deductions and Deposits'!$C:$C,D2969)+SUMIFS($F:$F,$D:$D,D2969,$C:$C,"Coin Deduction")</f>
        <v>0</v>
      </c>
      <c r="AE2969" s="111">
        <f>Table5[[#This Row],[Column4]]+Table5[[#This Row],[Column14]]+Table5[[#This Row],[Column19]]+Table5[[#This Row],[Column12]]</f>
        <v>0</v>
      </c>
      <c r="AF2969" s="111">
        <f>Table5[[#This Row],[Column5]]+Table5[[#This Row],[Column13]]+Table5[[#This Row],[Column21]]+Table5[[#This Row],[Column18]]</f>
        <v>0</v>
      </c>
      <c r="AG2969" s="111">
        <f t="shared" si="513"/>
        <v>0</v>
      </c>
      <c r="AH2969" s="111">
        <f t="shared" si="514"/>
        <v>0</v>
      </c>
      <c r="AI2969" s="111">
        <f>Table5[[#This Row],[Column17]]-Table5[[#This Row],[Column20]]</f>
        <v>0</v>
      </c>
      <c r="AJ2969" s="111">
        <f t="shared" si="515"/>
        <v>0</v>
      </c>
      <c r="AK2969" s="111">
        <f t="shared" si="508"/>
        <v>0</v>
      </c>
      <c r="AL2969" s="111">
        <f t="shared" si="516"/>
        <v>0</v>
      </c>
      <c r="AM2969" s="111" t="str">
        <f t="shared" si="517"/>
        <v/>
      </c>
      <c r="AN2969" s="111" t="str">
        <f t="shared" ca="1" si="518"/>
        <v/>
      </c>
    </row>
    <row r="2970" spans="1:40" ht="20.25" customHeight="1" x14ac:dyDescent="0.3">
      <c r="A2970" s="107"/>
      <c r="B2970" s="144"/>
      <c r="C2970" s="119"/>
      <c r="D2970" s="120"/>
      <c r="E2970" s="119"/>
      <c r="F2970" s="119"/>
      <c r="G2970" s="120"/>
      <c r="H2970" s="119"/>
      <c r="I2970" s="109"/>
      <c r="L2970" s="108"/>
      <c r="M2970" s="108"/>
      <c r="N2970" s="108"/>
      <c r="O2970" s="108"/>
      <c r="P2970" s="108"/>
      <c r="Q2970" s="108"/>
      <c r="R2970" s="108"/>
      <c r="S2970" s="108"/>
      <c r="T2970" s="100">
        <f t="shared" si="509"/>
        <v>0</v>
      </c>
      <c r="U2970" s="111"/>
      <c r="V2970" s="111"/>
      <c r="W2970" s="111">
        <f>SUMIFS($F$3:F2970,$D$3:D2970,D2970,$C$3:C2970,"Buy")+SUMIFS($F$3:F2970,$D$3:D2970,D2970,$C$3:C2970,"Coin Deposit",$E$3:E2970,"&lt;&gt;")</f>
        <v>0</v>
      </c>
      <c r="X2970" s="111">
        <f t="shared" si="510"/>
        <v>0</v>
      </c>
      <c r="Y2970" s="111">
        <f>IF($D2970=Y$1,SUMIFS($H$3:$H2970,$G$3:$G2970,Y$1,$C$3:$C2970,"Sell"),0)</f>
        <v>0</v>
      </c>
      <c r="Z2970" s="111">
        <f t="shared" si="511"/>
        <v>0</v>
      </c>
      <c r="AA2970" s="111">
        <f>IF($D2970=AA$1,SUMIFS($H$3:$H2970,$G$3:$G2970,AA$1,$C$3:$C2970,"Sell"),0)</f>
        <v>0</v>
      </c>
      <c r="AB2970" s="111">
        <f t="shared" si="512"/>
        <v>0</v>
      </c>
      <c r="AC2970" s="111">
        <f>SUMIFS('Deductions and Deposits'!$H:$H,'Deductions and Deposits'!$G:$G,D2970,'Deductions and Deposits'!$F:$F,"&lt;="&amp;B2970)+SUMIFS($F$3:F2970,$D$3:D2970,D2970,$C$3:C2970,"Coin Deposit",$E$3:E2970,"")</f>
        <v>0</v>
      </c>
      <c r="AD2970" s="111">
        <f>SUMIFS('Deductions and Deposits'!$D:$D,'Deductions and Deposits'!$C:$C,D2970)+SUMIFS($F:$F,$D:$D,D2970,$C:$C,"Coin Deduction")</f>
        <v>0</v>
      </c>
      <c r="AE2970" s="111">
        <f>Table5[[#This Row],[Column4]]+Table5[[#This Row],[Column14]]+Table5[[#This Row],[Column19]]+Table5[[#This Row],[Column12]]</f>
        <v>0</v>
      </c>
      <c r="AF2970" s="111">
        <f>Table5[[#This Row],[Column5]]+Table5[[#This Row],[Column13]]+Table5[[#This Row],[Column21]]+Table5[[#This Row],[Column18]]</f>
        <v>0</v>
      </c>
      <c r="AG2970" s="111">
        <f t="shared" si="513"/>
        <v>0</v>
      </c>
      <c r="AH2970" s="111">
        <f t="shared" si="514"/>
        <v>0</v>
      </c>
      <c r="AI2970" s="111">
        <f>Table5[[#This Row],[Column17]]-Table5[[#This Row],[Column20]]</f>
        <v>0</v>
      </c>
      <c r="AJ2970" s="111">
        <f t="shared" si="515"/>
        <v>0</v>
      </c>
      <c r="AK2970" s="111">
        <f t="shared" si="508"/>
        <v>0</v>
      </c>
      <c r="AL2970" s="111">
        <f t="shared" si="516"/>
        <v>0</v>
      </c>
      <c r="AM2970" s="111" t="str">
        <f t="shared" si="517"/>
        <v/>
      </c>
      <c r="AN2970" s="111" t="str">
        <f t="shared" ca="1" si="518"/>
        <v/>
      </c>
    </row>
    <row r="2971" spans="1:40" ht="20.25" customHeight="1" x14ac:dyDescent="0.3">
      <c r="A2971" s="107"/>
      <c r="B2971" s="144"/>
      <c r="C2971" s="119"/>
      <c r="D2971" s="120"/>
      <c r="E2971" s="119"/>
      <c r="F2971" s="119"/>
      <c r="G2971" s="120"/>
      <c r="H2971" s="119"/>
      <c r="I2971" s="109"/>
      <c r="L2971" s="108"/>
      <c r="M2971" s="108"/>
      <c r="N2971" s="108"/>
      <c r="O2971" s="108"/>
      <c r="P2971" s="108"/>
      <c r="Q2971" s="108"/>
      <c r="R2971" s="108"/>
      <c r="S2971" s="108"/>
      <c r="T2971" s="100">
        <f t="shared" si="509"/>
        <v>0</v>
      </c>
      <c r="U2971" s="111"/>
      <c r="V2971" s="111"/>
      <c r="W2971" s="111">
        <f>SUMIFS($F$3:F2971,$D$3:D2971,D2971,$C$3:C2971,"Buy")+SUMIFS($F$3:F2971,$D$3:D2971,D2971,$C$3:C2971,"Coin Deposit",$E$3:E2971,"&lt;&gt;")</f>
        <v>0</v>
      </c>
      <c r="X2971" s="111">
        <f t="shared" si="510"/>
        <v>0</v>
      </c>
      <c r="Y2971" s="111">
        <f>IF($D2971=Y$1,SUMIFS($H$3:$H2971,$G$3:$G2971,Y$1,$C$3:$C2971,"Sell"),0)</f>
        <v>0</v>
      </c>
      <c r="Z2971" s="111">
        <f t="shared" si="511"/>
        <v>0</v>
      </c>
      <c r="AA2971" s="111">
        <f>IF($D2971=AA$1,SUMIFS($H$3:$H2971,$G$3:$G2971,AA$1,$C$3:$C2971,"Sell"),0)</f>
        <v>0</v>
      </c>
      <c r="AB2971" s="111">
        <f t="shared" si="512"/>
        <v>0</v>
      </c>
      <c r="AC2971" s="111">
        <f>SUMIFS('Deductions and Deposits'!$H:$H,'Deductions and Deposits'!$G:$G,D2971,'Deductions and Deposits'!$F:$F,"&lt;="&amp;B2971)+SUMIFS($F$3:F2971,$D$3:D2971,D2971,$C$3:C2971,"Coin Deposit",$E$3:E2971,"")</f>
        <v>0</v>
      </c>
      <c r="AD2971" s="111">
        <f>SUMIFS('Deductions and Deposits'!$D:$D,'Deductions and Deposits'!$C:$C,D2971)+SUMIFS($F:$F,$D:$D,D2971,$C:$C,"Coin Deduction")</f>
        <v>0</v>
      </c>
      <c r="AE2971" s="111">
        <f>Table5[[#This Row],[Column4]]+Table5[[#This Row],[Column14]]+Table5[[#This Row],[Column19]]+Table5[[#This Row],[Column12]]</f>
        <v>0</v>
      </c>
      <c r="AF2971" s="111">
        <f>Table5[[#This Row],[Column5]]+Table5[[#This Row],[Column13]]+Table5[[#This Row],[Column21]]+Table5[[#This Row],[Column18]]</f>
        <v>0</v>
      </c>
      <c r="AG2971" s="111">
        <f t="shared" si="513"/>
        <v>0</v>
      </c>
      <c r="AH2971" s="111">
        <f t="shared" si="514"/>
        <v>0</v>
      </c>
      <c r="AI2971" s="111">
        <f>Table5[[#This Row],[Column17]]-Table5[[#This Row],[Column20]]</f>
        <v>0</v>
      </c>
      <c r="AJ2971" s="111">
        <f t="shared" si="515"/>
        <v>0</v>
      </c>
      <c r="AK2971" s="111">
        <f t="shared" si="508"/>
        <v>0</v>
      </c>
      <c r="AL2971" s="111">
        <f t="shared" si="516"/>
        <v>0</v>
      </c>
      <c r="AM2971" s="111" t="str">
        <f t="shared" si="517"/>
        <v/>
      </c>
      <c r="AN2971" s="111" t="str">
        <f t="shared" ca="1" si="518"/>
        <v/>
      </c>
    </row>
    <row r="2972" spans="1:40" ht="20.25" customHeight="1" x14ac:dyDescent="0.3">
      <c r="A2972" s="107"/>
      <c r="B2972" s="144"/>
      <c r="C2972" s="119"/>
      <c r="D2972" s="120"/>
      <c r="E2972" s="119"/>
      <c r="F2972" s="119"/>
      <c r="G2972" s="120"/>
      <c r="H2972" s="119"/>
      <c r="I2972" s="109"/>
      <c r="L2972" s="108"/>
      <c r="M2972" s="108"/>
      <c r="N2972" s="108"/>
      <c r="O2972" s="108"/>
      <c r="P2972" s="108"/>
      <c r="Q2972" s="108"/>
      <c r="R2972" s="108"/>
      <c r="S2972" s="108"/>
      <c r="T2972" s="100">
        <f t="shared" si="509"/>
        <v>0</v>
      </c>
      <c r="U2972" s="111"/>
      <c r="V2972" s="111"/>
      <c r="W2972" s="111">
        <f>SUMIFS($F$3:F2972,$D$3:D2972,D2972,$C$3:C2972,"Buy")+SUMIFS($F$3:F2972,$D$3:D2972,D2972,$C$3:C2972,"Coin Deposit",$E$3:E2972,"&lt;&gt;")</f>
        <v>0</v>
      </c>
      <c r="X2972" s="111">
        <f t="shared" si="510"/>
        <v>0</v>
      </c>
      <c r="Y2972" s="111">
        <f>IF($D2972=Y$1,SUMIFS($H$3:$H2972,$G$3:$G2972,Y$1,$C$3:$C2972,"Sell"),0)</f>
        <v>0</v>
      </c>
      <c r="Z2972" s="111">
        <f t="shared" si="511"/>
        <v>0</v>
      </c>
      <c r="AA2972" s="111">
        <f>IF($D2972=AA$1,SUMIFS($H$3:$H2972,$G$3:$G2972,AA$1,$C$3:$C2972,"Sell"),0)</f>
        <v>0</v>
      </c>
      <c r="AB2972" s="111">
        <f t="shared" si="512"/>
        <v>0</v>
      </c>
      <c r="AC2972" s="111">
        <f>SUMIFS('Deductions and Deposits'!$H:$H,'Deductions and Deposits'!$G:$G,D2972,'Deductions and Deposits'!$F:$F,"&lt;="&amp;B2972)+SUMIFS($F$3:F2972,$D$3:D2972,D2972,$C$3:C2972,"Coin Deposit",$E$3:E2972,"")</f>
        <v>0</v>
      </c>
      <c r="AD2972" s="111">
        <f>SUMIFS('Deductions and Deposits'!$D:$D,'Deductions and Deposits'!$C:$C,D2972)+SUMIFS($F:$F,$D:$D,D2972,$C:$C,"Coin Deduction")</f>
        <v>0</v>
      </c>
      <c r="AE2972" s="111">
        <f>Table5[[#This Row],[Column4]]+Table5[[#This Row],[Column14]]+Table5[[#This Row],[Column19]]+Table5[[#This Row],[Column12]]</f>
        <v>0</v>
      </c>
      <c r="AF2972" s="111">
        <f>Table5[[#This Row],[Column5]]+Table5[[#This Row],[Column13]]+Table5[[#This Row],[Column21]]+Table5[[#This Row],[Column18]]</f>
        <v>0</v>
      </c>
      <c r="AG2972" s="111">
        <f t="shared" si="513"/>
        <v>0</v>
      </c>
      <c r="AH2972" s="111">
        <f t="shared" si="514"/>
        <v>0</v>
      </c>
      <c r="AI2972" s="111">
        <f>Table5[[#This Row],[Column17]]-Table5[[#This Row],[Column20]]</f>
        <v>0</v>
      </c>
      <c r="AJ2972" s="111">
        <f t="shared" si="515"/>
        <v>0</v>
      </c>
      <c r="AK2972" s="111">
        <f t="shared" si="508"/>
        <v>0</v>
      </c>
      <c r="AL2972" s="111">
        <f t="shared" si="516"/>
        <v>0</v>
      </c>
      <c r="AM2972" s="111" t="str">
        <f t="shared" si="517"/>
        <v/>
      </c>
      <c r="AN2972" s="111" t="str">
        <f t="shared" ca="1" si="518"/>
        <v/>
      </c>
    </row>
    <row r="2973" spans="1:40" ht="20.25" customHeight="1" x14ac:dyDescent="0.3">
      <c r="A2973" s="107"/>
      <c r="B2973" s="144"/>
      <c r="C2973" s="119"/>
      <c r="D2973" s="120"/>
      <c r="E2973" s="119"/>
      <c r="F2973" s="119"/>
      <c r="G2973" s="120"/>
      <c r="H2973" s="119"/>
      <c r="I2973" s="109"/>
      <c r="L2973" s="108"/>
      <c r="M2973" s="108"/>
      <c r="N2973" s="108"/>
      <c r="O2973" s="108"/>
      <c r="P2973" s="108"/>
      <c r="Q2973" s="108"/>
      <c r="R2973" s="108"/>
      <c r="S2973" s="108"/>
      <c r="T2973" s="100">
        <f t="shared" si="509"/>
        <v>0</v>
      </c>
      <c r="U2973" s="111"/>
      <c r="V2973" s="111"/>
      <c r="W2973" s="111">
        <f>SUMIFS($F$3:F2973,$D$3:D2973,D2973,$C$3:C2973,"Buy")+SUMIFS($F$3:F2973,$D$3:D2973,D2973,$C$3:C2973,"Coin Deposit",$E$3:E2973,"&lt;&gt;")</f>
        <v>0</v>
      </c>
      <c r="X2973" s="111">
        <f t="shared" si="510"/>
        <v>0</v>
      </c>
      <c r="Y2973" s="111">
        <f>IF($D2973=Y$1,SUMIFS($H$3:$H2973,$G$3:$G2973,Y$1,$C$3:$C2973,"Sell"),0)</f>
        <v>0</v>
      </c>
      <c r="Z2973" s="111">
        <f t="shared" si="511"/>
        <v>0</v>
      </c>
      <c r="AA2973" s="111">
        <f>IF($D2973=AA$1,SUMIFS($H$3:$H2973,$G$3:$G2973,AA$1,$C$3:$C2973,"Sell"),0)</f>
        <v>0</v>
      </c>
      <c r="AB2973" s="111">
        <f t="shared" si="512"/>
        <v>0</v>
      </c>
      <c r="AC2973" s="111">
        <f>SUMIFS('Deductions and Deposits'!$H:$H,'Deductions and Deposits'!$G:$G,D2973,'Deductions and Deposits'!$F:$F,"&lt;="&amp;B2973)+SUMIFS($F$3:F2973,$D$3:D2973,D2973,$C$3:C2973,"Coin Deposit",$E$3:E2973,"")</f>
        <v>0</v>
      </c>
      <c r="AD2973" s="111">
        <f>SUMIFS('Deductions and Deposits'!$D:$D,'Deductions and Deposits'!$C:$C,D2973)+SUMIFS($F:$F,$D:$D,D2973,$C:$C,"Coin Deduction")</f>
        <v>0</v>
      </c>
      <c r="AE2973" s="111">
        <f>Table5[[#This Row],[Column4]]+Table5[[#This Row],[Column14]]+Table5[[#This Row],[Column19]]+Table5[[#This Row],[Column12]]</f>
        <v>0</v>
      </c>
      <c r="AF2973" s="111">
        <f>Table5[[#This Row],[Column5]]+Table5[[#This Row],[Column13]]+Table5[[#This Row],[Column21]]+Table5[[#This Row],[Column18]]</f>
        <v>0</v>
      </c>
      <c r="AG2973" s="111">
        <f t="shared" si="513"/>
        <v>0</v>
      </c>
      <c r="AH2973" s="111">
        <f t="shared" si="514"/>
        <v>0</v>
      </c>
      <c r="AI2973" s="111">
        <f>Table5[[#This Row],[Column17]]-Table5[[#This Row],[Column20]]</f>
        <v>0</v>
      </c>
      <c r="AJ2973" s="111">
        <f t="shared" si="515"/>
        <v>0</v>
      </c>
      <c r="AK2973" s="111">
        <f t="shared" si="508"/>
        <v>0</v>
      </c>
      <c r="AL2973" s="111">
        <f t="shared" si="516"/>
        <v>0</v>
      </c>
      <c r="AM2973" s="111" t="str">
        <f t="shared" si="517"/>
        <v/>
      </c>
      <c r="AN2973" s="111" t="str">
        <f t="shared" ca="1" si="518"/>
        <v/>
      </c>
    </row>
    <row r="2974" spans="1:40" ht="20.25" customHeight="1" x14ac:dyDescent="0.3">
      <c r="A2974" s="107"/>
      <c r="B2974" s="144"/>
      <c r="C2974" s="119"/>
      <c r="D2974" s="120"/>
      <c r="E2974" s="119"/>
      <c r="F2974" s="119"/>
      <c r="G2974" s="120"/>
      <c r="H2974" s="119"/>
      <c r="I2974" s="109"/>
      <c r="L2974" s="108"/>
      <c r="M2974" s="108"/>
      <c r="N2974" s="108"/>
      <c r="O2974" s="108"/>
      <c r="P2974" s="108"/>
      <c r="Q2974" s="108"/>
      <c r="R2974" s="108"/>
      <c r="S2974" s="108"/>
      <c r="T2974" s="100">
        <f t="shared" si="509"/>
        <v>0</v>
      </c>
      <c r="U2974" s="111"/>
      <c r="V2974" s="111"/>
      <c r="W2974" s="111">
        <f>SUMIFS($F$3:F2974,$D$3:D2974,D2974,$C$3:C2974,"Buy")+SUMIFS($F$3:F2974,$D$3:D2974,D2974,$C$3:C2974,"Coin Deposit",$E$3:E2974,"&lt;&gt;")</f>
        <v>0</v>
      </c>
      <c r="X2974" s="111">
        <f t="shared" si="510"/>
        <v>0</v>
      </c>
      <c r="Y2974" s="111">
        <f>IF($D2974=Y$1,SUMIFS($H$3:$H2974,$G$3:$G2974,Y$1,$C$3:$C2974,"Sell"),0)</f>
        <v>0</v>
      </c>
      <c r="Z2974" s="111">
        <f t="shared" si="511"/>
        <v>0</v>
      </c>
      <c r="AA2974" s="111">
        <f>IF($D2974=AA$1,SUMIFS($H$3:$H2974,$G$3:$G2974,AA$1,$C$3:$C2974,"Sell"),0)</f>
        <v>0</v>
      </c>
      <c r="AB2974" s="111">
        <f t="shared" si="512"/>
        <v>0</v>
      </c>
      <c r="AC2974" s="111">
        <f>SUMIFS('Deductions and Deposits'!$H:$H,'Deductions and Deposits'!$G:$G,D2974,'Deductions and Deposits'!$F:$F,"&lt;="&amp;B2974)+SUMIFS($F$3:F2974,$D$3:D2974,D2974,$C$3:C2974,"Coin Deposit",$E$3:E2974,"")</f>
        <v>0</v>
      </c>
      <c r="AD2974" s="111">
        <f>SUMIFS('Deductions and Deposits'!$D:$D,'Deductions and Deposits'!$C:$C,D2974)+SUMIFS($F:$F,$D:$D,D2974,$C:$C,"Coin Deduction")</f>
        <v>0</v>
      </c>
      <c r="AE2974" s="111">
        <f>Table5[[#This Row],[Column4]]+Table5[[#This Row],[Column14]]+Table5[[#This Row],[Column19]]+Table5[[#This Row],[Column12]]</f>
        <v>0</v>
      </c>
      <c r="AF2974" s="111">
        <f>Table5[[#This Row],[Column5]]+Table5[[#This Row],[Column13]]+Table5[[#This Row],[Column21]]+Table5[[#This Row],[Column18]]</f>
        <v>0</v>
      </c>
      <c r="AG2974" s="111">
        <f t="shared" si="513"/>
        <v>0</v>
      </c>
      <c r="AH2974" s="111">
        <f t="shared" si="514"/>
        <v>0</v>
      </c>
      <c r="AI2974" s="111">
        <f>Table5[[#This Row],[Column17]]-Table5[[#This Row],[Column20]]</f>
        <v>0</v>
      </c>
      <c r="AJ2974" s="111">
        <f t="shared" si="515"/>
        <v>0</v>
      </c>
      <c r="AK2974" s="111">
        <f t="shared" si="508"/>
        <v>0</v>
      </c>
      <c r="AL2974" s="111">
        <f t="shared" si="516"/>
        <v>0</v>
      </c>
      <c r="AM2974" s="111" t="str">
        <f t="shared" si="517"/>
        <v/>
      </c>
      <c r="AN2974" s="111" t="str">
        <f t="shared" ca="1" si="518"/>
        <v/>
      </c>
    </row>
    <row r="2975" spans="1:40" ht="20.25" customHeight="1" x14ac:dyDescent="0.3">
      <c r="A2975" s="107"/>
      <c r="B2975" s="144"/>
      <c r="C2975" s="119"/>
      <c r="D2975" s="120"/>
      <c r="E2975" s="119"/>
      <c r="F2975" s="119"/>
      <c r="G2975" s="120"/>
      <c r="H2975" s="119"/>
      <c r="I2975" s="109"/>
      <c r="L2975" s="108"/>
      <c r="M2975" s="108"/>
      <c r="N2975" s="108"/>
      <c r="O2975" s="108"/>
      <c r="P2975" s="108"/>
      <c r="Q2975" s="108"/>
      <c r="R2975" s="108"/>
      <c r="S2975" s="108"/>
      <c r="T2975" s="100">
        <f t="shared" si="509"/>
        <v>0</v>
      </c>
      <c r="U2975" s="111"/>
      <c r="V2975" s="111"/>
      <c r="W2975" s="111">
        <f>SUMIFS($F$3:F2975,$D$3:D2975,D2975,$C$3:C2975,"Buy")+SUMIFS($F$3:F2975,$D$3:D2975,D2975,$C$3:C2975,"Coin Deposit",$E$3:E2975,"&lt;&gt;")</f>
        <v>0</v>
      </c>
      <c r="X2975" s="111">
        <f t="shared" si="510"/>
        <v>0</v>
      </c>
      <c r="Y2975" s="111">
        <f>IF($D2975=Y$1,SUMIFS($H$3:$H2975,$G$3:$G2975,Y$1,$C$3:$C2975,"Sell"),0)</f>
        <v>0</v>
      </c>
      <c r="Z2975" s="111">
        <f t="shared" si="511"/>
        <v>0</v>
      </c>
      <c r="AA2975" s="111">
        <f>IF($D2975=AA$1,SUMIFS($H$3:$H2975,$G$3:$G2975,AA$1,$C$3:$C2975,"Sell"),0)</f>
        <v>0</v>
      </c>
      <c r="AB2975" s="111">
        <f t="shared" si="512"/>
        <v>0</v>
      </c>
      <c r="AC2975" s="111">
        <f>SUMIFS('Deductions and Deposits'!$H:$H,'Deductions and Deposits'!$G:$G,D2975,'Deductions and Deposits'!$F:$F,"&lt;="&amp;B2975)+SUMIFS($F$3:F2975,$D$3:D2975,D2975,$C$3:C2975,"Coin Deposit",$E$3:E2975,"")</f>
        <v>0</v>
      </c>
      <c r="AD2975" s="111">
        <f>SUMIFS('Deductions and Deposits'!$D:$D,'Deductions and Deposits'!$C:$C,D2975)+SUMIFS($F:$F,$D:$D,D2975,$C:$C,"Coin Deduction")</f>
        <v>0</v>
      </c>
      <c r="AE2975" s="111">
        <f>Table5[[#This Row],[Column4]]+Table5[[#This Row],[Column14]]+Table5[[#This Row],[Column19]]+Table5[[#This Row],[Column12]]</f>
        <v>0</v>
      </c>
      <c r="AF2975" s="111">
        <f>Table5[[#This Row],[Column5]]+Table5[[#This Row],[Column13]]+Table5[[#This Row],[Column21]]+Table5[[#This Row],[Column18]]</f>
        <v>0</v>
      </c>
      <c r="AG2975" s="111">
        <f t="shared" si="513"/>
        <v>0</v>
      </c>
      <c r="AH2975" s="111">
        <f t="shared" si="514"/>
        <v>0</v>
      </c>
      <c r="AI2975" s="111">
        <f>Table5[[#This Row],[Column17]]-Table5[[#This Row],[Column20]]</f>
        <v>0</v>
      </c>
      <c r="AJ2975" s="111">
        <f t="shared" si="515"/>
        <v>0</v>
      </c>
      <c r="AK2975" s="111">
        <f t="shared" si="508"/>
        <v>0</v>
      </c>
      <c r="AL2975" s="111">
        <f t="shared" si="516"/>
        <v>0</v>
      </c>
      <c r="AM2975" s="111" t="str">
        <f t="shared" si="517"/>
        <v/>
      </c>
      <c r="AN2975" s="111" t="str">
        <f t="shared" ca="1" si="518"/>
        <v/>
      </c>
    </row>
    <row r="2976" spans="1:40" ht="20.25" customHeight="1" x14ac:dyDescent="0.3">
      <c r="A2976" s="107"/>
      <c r="B2976" s="144"/>
      <c r="C2976" s="119"/>
      <c r="D2976" s="120"/>
      <c r="E2976" s="119"/>
      <c r="F2976" s="119"/>
      <c r="G2976" s="120"/>
      <c r="H2976" s="119"/>
      <c r="I2976" s="109"/>
      <c r="L2976" s="108"/>
      <c r="M2976" s="108"/>
      <c r="N2976" s="108"/>
      <c r="O2976" s="108"/>
      <c r="P2976" s="108"/>
      <c r="Q2976" s="108"/>
      <c r="R2976" s="108"/>
      <c r="S2976" s="108"/>
      <c r="T2976" s="100">
        <f t="shared" si="509"/>
        <v>0</v>
      </c>
      <c r="U2976" s="111"/>
      <c r="V2976" s="111"/>
      <c r="W2976" s="111">
        <f>SUMIFS($F$3:F2976,$D$3:D2976,D2976,$C$3:C2976,"Buy")+SUMIFS($F$3:F2976,$D$3:D2976,D2976,$C$3:C2976,"Coin Deposit",$E$3:E2976,"&lt;&gt;")</f>
        <v>0</v>
      </c>
      <c r="X2976" s="111">
        <f t="shared" si="510"/>
        <v>0</v>
      </c>
      <c r="Y2976" s="111">
        <f>IF($D2976=Y$1,SUMIFS($H$3:$H2976,$G$3:$G2976,Y$1,$C$3:$C2976,"Sell"),0)</f>
        <v>0</v>
      </c>
      <c r="Z2976" s="111">
        <f t="shared" si="511"/>
        <v>0</v>
      </c>
      <c r="AA2976" s="111">
        <f>IF($D2976=AA$1,SUMIFS($H$3:$H2976,$G$3:$G2976,AA$1,$C$3:$C2976,"Sell"),0)</f>
        <v>0</v>
      </c>
      <c r="AB2976" s="111">
        <f t="shared" si="512"/>
        <v>0</v>
      </c>
      <c r="AC2976" s="111">
        <f>SUMIFS('Deductions and Deposits'!$H:$H,'Deductions and Deposits'!$G:$G,D2976,'Deductions and Deposits'!$F:$F,"&lt;="&amp;B2976)+SUMIFS($F$3:F2976,$D$3:D2976,D2976,$C$3:C2976,"Coin Deposit",$E$3:E2976,"")</f>
        <v>0</v>
      </c>
      <c r="AD2976" s="111">
        <f>SUMIFS('Deductions and Deposits'!$D:$D,'Deductions and Deposits'!$C:$C,D2976)+SUMIFS($F:$F,$D:$D,D2976,$C:$C,"Coin Deduction")</f>
        <v>0</v>
      </c>
      <c r="AE2976" s="111">
        <f>Table5[[#This Row],[Column4]]+Table5[[#This Row],[Column14]]+Table5[[#This Row],[Column19]]+Table5[[#This Row],[Column12]]</f>
        <v>0</v>
      </c>
      <c r="AF2976" s="111">
        <f>Table5[[#This Row],[Column5]]+Table5[[#This Row],[Column13]]+Table5[[#This Row],[Column21]]+Table5[[#This Row],[Column18]]</f>
        <v>0</v>
      </c>
      <c r="AG2976" s="111">
        <f t="shared" si="513"/>
        <v>0</v>
      </c>
      <c r="AH2976" s="111">
        <f t="shared" si="514"/>
        <v>0</v>
      </c>
      <c r="AI2976" s="111">
        <f>Table5[[#This Row],[Column17]]-Table5[[#This Row],[Column20]]</f>
        <v>0</v>
      </c>
      <c r="AJ2976" s="111">
        <f t="shared" si="515"/>
        <v>0</v>
      </c>
      <c r="AK2976" s="111">
        <f t="shared" si="508"/>
        <v>0</v>
      </c>
      <c r="AL2976" s="111">
        <f t="shared" si="516"/>
        <v>0</v>
      </c>
      <c r="AM2976" s="111" t="str">
        <f t="shared" si="517"/>
        <v/>
      </c>
      <c r="AN2976" s="111" t="str">
        <f t="shared" ca="1" si="518"/>
        <v/>
      </c>
    </row>
    <row r="2977" spans="1:40" ht="20.25" customHeight="1" x14ac:dyDescent="0.3">
      <c r="A2977" s="107"/>
      <c r="B2977" s="144"/>
      <c r="C2977" s="119"/>
      <c r="D2977" s="120"/>
      <c r="E2977" s="119"/>
      <c r="F2977" s="119"/>
      <c r="G2977" s="120"/>
      <c r="H2977" s="119"/>
      <c r="I2977" s="109"/>
      <c r="L2977" s="108"/>
      <c r="M2977" s="108"/>
      <c r="N2977" s="108"/>
      <c r="O2977" s="108"/>
      <c r="P2977" s="108"/>
      <c r="Q2977" s="108"/>
      <c r="R2977" s="108"/>
      <c r="S2977" s="108"/>
      <c r="T2977" s="100">
        <f t="shared" si="509"/>
        <v>0</v>
      </c>
      <c r="U2977" s="111"/>
      <c r="V2977" s="111"/>
      <c r="W2977" s="111">
        <f>SUMIFS($F$3:F2977,$D$3:D2977,D2977,$C$3:C2977,"Buy")+SUMIFS($F$3:F2977,$D$3:D2977,D2977,$C$3:C2977,"Coin Deposit",$E$3:E2977,"&lt;&gt;")</f>
        <v>0</v>
      </c>
      <c r="X2977" s="111">
        <f t="shared" si="510"/>
        <v>0</v>
      </c>
      <c r="Y2977" s="111">
        <f>IF($D2977=Y$1,SUMIFS($H$3:$H2977,$G$3:$G2977,Y$1,$C$3:$C2977,"Sell"),0)</f>
        <v>0</v>
      </c>
      <c r="Z2977" s="111">
        <f t="shared" si="511"/>
        <v>0</v>
      </c>
      <c r="AA2977" s="111">
        <f>IF($D2977=AA$1,SUMIFS($H$3:$H2977,$G$3:$G2977,AA$1,$C$3:$C2977,"Sell"),0)</f>
        <v>0</v>
      </c>
      <c r="AB2977" s="111">
        <f t="shared" si="512"/>
        <v>0</v>
      </c>
      <c r="AC2977" s="111">
        <f>SUMIFS('Deductions and Deposits'!$H:$H,'Deductions and Deposits'!$G:$G,D2977,'Deductions and Deposits'!$F:$F,"&lt;="&amp;B2977)+SUMIFS($F$3:F2977,$D$3:D2977,D2977,$C$3:C2977,"Coin Deposit",$E$3:E2977,"")</f>
        <v>0</v>
      </c>
      <c r="AD2977" s="111">
        <f>SUMIFS('Deductions and Deposits'!$D:$D,'Deductions and Deposits'!$C:$C,D2977)+SUMIFS($F:$F,$D:$D,D2977,$C:$C,"Coin Deduction")</f>
        <v>0</v>
      </c>
      <c r="AE2977" s="111">
        <f>Table5[[#This Row],[Column4]]+Table5[[#This Row],[Column14]]+Table5[[#This Row],[Column19]]+Table5[[#This Row],[Column12]]</f>
        <v>0</v>
      </c>
      <c r="AF2977" s="111">
        <f>Table5[[#This Row],[Column5]]+Table5[[#This Row],[Column13]]+Table5[[#This Row],[Column21]]+Table5[[#This Row],[Column18]]</f>
        <v>0</v>
      </c>
      <c r="AG2977" s="111">
        <f t="shared" si="513"/>
        <v>0</v>
      </c>
      <c r="AH2977" s="111">
        <f t="shared" si="514"/>
        <v>0</v>
      </c>
      <c r="AI2977" s="111">
        <f>Table5[[#This Row],[Column17]]-Table5[[#This Row],[Column20]]</f>
        <v>0</v>
      </c>
      <c r="AJ2977" s="111">
        <f t="shared" si="515"/>
        <v>0</v>
      </c>
      <c r="AK2977" s="111">
        <f t="shared" si="508"/>
        <v>0</v>
      </c>
      <c r="AL2977" s="111">
        <f t="shared" si="516"/>
        <v>0</v>
      </c>
      <c r="AM2977" s="111" t="str">
        <f t="shared" si="517"/>
        <v/>
      </c>
      <c r="AN2977" s="111" t="str">
        <f t="shared" ca="1" si="518"/>
        <v/>
      </c>
    </row>
    <row r="2978" spans="1:40" ht="20.25" customHeight="1" x14ac:dyDescent="0.3">
      <c r="A2978" s="107"/>
      <c r="B2978" s="144"/>
      <c r="C2978" s="119"/>
      <c r="D2978" s="120"/>
      <c r="E2978" s="119"/>
      <c r="F2978" s="119"/>
      <c r="G2978" s="120"/>
      <c r="H2978" s="119"/>
      <c r="I2978" s="109"/>
      <c r="L2978" s="108"/>
      <c r="M2978" s="108"/>
      <c r="N2978" s="108"/>
      <c r="O2978" s="108"/>
      <c r="P2978" s="108"/>
      <c r="Q2978" s="108"/>
      <c r="R2978" s="108"/>
      <c r="S2978" s="108"/>
      <c r="T2978" s="100">
        <f t="shared" si="509"/>
        <v>0</v>
      </c>
      <c r="U2978" s="111"/>
      <c r="V2978" s="111"/>
      <c r="W2978" s="111">
        <f>SUMIFS($F$3:F2978,$D$3:D2978,D2978,$C$3:C2978,"Buy")+SUMIFS($F$3:F2978,$D$3:D2978,D2978,$C$3:C2978,"Coin Deposit",$E$3:E2978,"&lt;&gt;")</f>
        <v>0</v>
      </c>
      <c r="X2978" s="111">
        <f t="shared" si="510"/>
        <v>0</v>
      </c>
      <c r="Y2978" s="111">
        <f>IF($D2978=Y$1,SUMIFS($H$3:$H2978,$G$3:$G2978,Y$1,$C$3:$C2978,"Sell"),0)</f>
        <v>0</v>
      </c>
      <c r="Z2978" s="111">
        <f t="shared" si="511"/>
        <v>0</v>
      </c>
      <c r="AA2978" s="111">
        <f>IF($D2978=AA$1,SUMIFS($H$3:$H2978,$G$3:$G2978,AA$1,$C$3:$C2978,"Sell"),0)</f>
        <v>0</v>
      </c>
      <c r="AB2978" s="111">
        <f t="shared" si="512"/>
        <v>0</v>
      </c>
      <c r="AC2978" s="111">
        <f>SUMIFS('Deductions and Deposits'!$H:$H,'Deductions and Deposits'!$G:$G,D2978,'Deductions and Deposits'!$F:$F,"&lt;="&amp;B2978)+SUMIFS($F$3:F2978,$D$3:D2978,D2978,$C$3:C2978,"Coin Deposit",$E$3:E2978,"")</f>
        <v>0</v>
      </c>
      <c r="AD2978" s="111">
        <f>SUMIFS('Deductions and Deposits'!$D:$D,'Deductions and Deposits'!$C:$C,D2978)+SUMIFS($F:$F,$D:$D,D2978,$C:$C,"Coin Deduction")</f>
        <v>0</v>
      </c>
      <c r="AE2978" s="111">
        <f>Table5[[#This Row],[Column4]]+Table5[[#This Row],[Column14]]+Table5[[#This Row],[Column19]]+Table5[[#This Row],[Column12]]</f>
        <v>0</v>
      </c>
      <c r="AF2978" s="111">
        <f>Table5[[#This Row],[Column5]]+Table5[[#This Row],[Column13]]+Table5[[#This Row],[Column21]]+Table5[[#This Row],[Column18]]</f>
        <v>0</v>
      </c>
      <c r="AG2978" s="111">
        <f t="shared" si="513"/>
        <v>0</v>
      </c>
      <c r="AH2978" s="111">
        <f t="shared" si="514"/>
        <v>0</v>
      </c>
      <c r="AI2978" s="111">
        <f>Table5[[#This Row],[Column17]]-Table5[[#This Row],[Column20]]</f>
        <v>0</v>
      </c>
      <c r="AJ2978" s="111">
        <f t="shared" si="515"/>
        <v>0</v>
      </c>
      <c r="AK2978" s="111">
        <f t="shared" si="508"/>
        <v>0</v>
      </c>
      <c r="AL2978" s="111">
        <f t="shared" si="516"/>
        <v>0</v>
      </c>
      <c r="AM2978" s="111" t="str">
        <f t="shared" si="517"/>
        <v/>
      </c>
      <c r="AN2978" s="111" t="str">
        <f t="shared" ca="1" si="518"/>
        <v/>
      </c>
    </row>
    <row r="2979" spans="1:40" ht="20.25" customHeight="1" x14ac:dyDescent="0.3">
      <c r="A2979" s="107"/>
      <c r="B2979" s="144"/>
      <c r="C2979" s="119"/>
      <c r="D2979" s="120"/>
      <c r="E2979" s="119"/>
      <c r="F2979" s="119"/>
      <c r="G2979" s="120"/>
      <c r="H2979" s="119"/>
      <c r="I2979" s="109"/>
      <c r="L2979" s="108"/>
      <c r="M2979" s="108"/>
      <c r="N2979" s="108"/>
      <c r="O2979" s="108"/>
      <c r="P2979" s="108"/>
      <c r="Q2979" s="108"/>
      <c r="R2979" s="108"/>
      <c r="S2979" s="108"/>
      <c r="T2979" s="100">
        <f t="shared" si="509"/>
        <v>0</v>
      </c>
      <c r="U2979" s="111"/>
      <c r="V2979" s="111"/>
      <c r="W2979" s="111">
        <f>SUMIFS($F$3:F2979,$D$3:D2979,D2979,$C$3:C2979,"Buy")+SUMIFS($F$3:F2979,$D$3:D2979,D2979,$C$3:C2979,"Coin Deposit",$E$3:E2979,"&lt;&gt;")</f>
        <v>0</v>
      </c>
      <c r="X2979" s="111">
        <f t="shared" si="510"/>
        <v>0</v>
      </c>
      <c r="Y2979" s="111">
        <f>IF($D2979=Y$1,SUMIFS($H$3:$H2979,$G$3:$G2979,Y$1,$C$3:$C2979,"Sell"),0)</f>
        <v>0</v>
      </c>
      <c r="Z2979" s="111">
        <f t="shared" si="511"/>
        <v>0</v>
      </c>
      <c r="AA2979" s="111">
        <f>IF($D2979=AA$1,SUMIFS($H$3:$H2979,$G$3:$G2979,AA$1,$C$3:$C2979,"Sell"),0)</f>
        <v>0</v>
      </c>
      <c r="AB2979" s="111">
        <f t="shared" si="512"/>
        <v>0</v>
      </c>
      <c r="AC2979" s="111">
        <f>SUMIFS('Deductions and Deposits'!$H:$H,'Deductions and Deposits'!$G:$G,D2979,'Deductions and Deposits'!$F:$F,"&lt;="&amp;B2979)+SUMIFS($F$3:F2979,$D$3:D2979,D2979,$C$3:C2979,"Coin Deposit",$E$3:E2979,"")</f>
        <v>0</v>
      </c>
      <c r="AD2979" s="111">
        <f>SUMIFS('Deductions and Deposits'!$D:$D,'Deductions and Deposits'!$C:$C,D2979)+SUMIFS($F:$F,$D:$D,D2979,$C:$C,"Coin Deduction")</f>
        <v>0</v>
      </c>
      <c r="AE2979" s="111">
        <f>Table5[[#This Row],[Column4]]+Table5[[#This Row],[Column14]]+Table5[[#This Row],[Column19]]+Table5[[#This Row],[Column12]]</f>
        <v>0</v>
      </c>
      <c r="AF2979" s="111">
        <f>Table5[[#This Row],[Column5]]+Table5[[#This Row],[Column13]]+Table5[[#This Row],[Column21]]+Table5[[#This Row],[Column18]]</f>
        <v>0</v>
      </c>
      <c r="AG2979" s="111">
        <f t="shared" si="513"/>
        <v>0</v>
      </c>
      <c r="AH2979" s="111">
        <f t="shared" si="514"/>
        <v>0</v>
      </c>
      <c r="AI2979" s="111">
        <f>Table5[[#This Row],[Column17]]-Table5[[#This Row],[Column20]]</f>
        <v>0</v>
      </c>
      <c r="AJ2979" s="111">
        <f t="shared" si="515"/>
        <v>0</v>
      </c>
      <c r="AK2979" s="111">
        <f t="shared" si="508"/>
        <v>0</v>
      </c>
      <c r="AL2979" s="111">
        <f t="shared" si="516"/>
        <v>0</v>
      </c>
      <c r="AM2979" s="111" t="str">
        <f t="shared" si="517"/>
        <v/>
      </c>
      <c r="AN2979" s="111" t="str">
        <f t="shared" ca="1" si="518"/>
        <v/>
      </c>
    </row>
    <row r="2980" spans="1:40" ht="20.25" customHeight="1" x14ac:dyDescent="0.3">
      <c r="A2980" s="107"/>
      <c r="B2980" s="144"/>
      <c r="C2980" s="119"/>
      <c r="D2980" s="120"/>
      <c r="E2980" s="119"/>
      <c r="F2980" s="119"/>
      <c r="G2980" s="120"/>
      <c r="H2980" s="119"/>
      <c r="I2980" s="109"/>
      <c r="L2980" s="108"/>
      <c r="M2980" s="108"/>
      <c r="N2980" s="108"/>
      <c r="O2980" s="108"/>
      <c r="P2980" s="108"/>
      <c r="Q2980" s="108"/>
      <c r="R2980" s="108"/>
      <c r="S2980" s="108"/>
      <c r="T2980" s="100">
        <f t="shared" si="509"/>
        <v>0</v>
      </c>
      <c r="U2980" s="111"/>
      <c r="V2980" s="111"/>
      <c r="W2980" s="111">
        <f>SUMIFS($F$3:F2980,$D$3:D2980,D2980,$C$3:C2980,"Buy")+SUMIFS($F$3:F2980,$D$3:D2980,D2980,$C$3:C2980,"Coin Deposit",$E$3:E2980,"&lt;&gt;")</f>
        <v>0</v>
      </c>
      <c r="X2980" s="111">
        <f t="shared" si="510"/>
        <v>0</v>
      </c>
      <c r="Y2980" s="111">
        <f>IF($D2980=Y$1,SUMIFS($H$3:$H2980,$G$3:$G2980,Y$1,$C$3:$C2980,"Sell"),0)</f>
        <v>0</v>
      </c>
      <c r="Z2980" s="111">
        <f t="shared" si="511"/>
        <v>0</v>
      </c>
      <c r="AA2980" s="111">
        <f>IF($D2980=AA$1,SUMIFS($H$3:$H2980,$G$3:$G2980,AA$1,$C$3:$C2980,"Sell"),0)</f>
        <v>0</v>
      </c>
      <c r="AB2980" s="111">
        <f t="shared" si="512"/>
        <v>0</v>
      </c>
      <c r="AC2980" s="111">
        <f>SUMIFS('Deductions and Deposits'!$H:$H,'Deductions and Deposits'!$G:$G,D2980,'Deductions and Deposits'!$F:$F,"&lt;="&amp;B2980)+SUMIFS($F$3:F2980,$D$3:D2980,D2980,$C$3:C2980,"Coin Deposit",$E$3:E2980,"")</f>
        <v>0</v>
      </c>
      <c r="AD2980" s="111">
        <f>SUMIFS('Deductions and Deposits'!$D:$D,'Deductions and Deposits'!$C:$C,D2980)+SUMIFS($F:$F,$D:$D,D2980,$C:$C,"Coin Deduction")</f>
        <v>0</v>
      </c>
      <c r="AE2980" s="111">
        <f>Table5[[#This Row],[Column4]]+Table5[[#This Row],[Column14]]+Table5[[#This Row],[Column19]]+Table5[[#This Row],[Column12]]</f>
        <v>0</v>
      </c>
      <c r="AF2980" s="111">
        <f>Table5[[#This Row],[Column5]]+Table5[[#This Row],[Column13]]+Table5[[#This Row],[Column21]]+Table5[[#This Row],[Column18]]</f>
        <v>0</v>
      </c>
      <c r="AG2980" s="111">
        <f t="shared" si="513"/>
        <v>0</v>
      </c>
      <c r="AH2980" s="111">
        <f t="shared" si="514"/>
        <v>0</v>
      </c>
      <c r="AI2980" s="111">
        <f>Table5[[#This Row],[Column17]]-Table5[[#This Row],[Column20]]</f>
        <v>0</v>
      </c>
      <c r="AJ2980" s="111">
        <f t="shared" si="515"/>
        <v>0</v>
      </c>
      <c r="AK2980" s="111">
        <f t="shared" si="508"/>
        <v>0</v>
      </c>
      <c r="AL2980" s="111">
        <f t="shared" si="516"/>
        <v>0</v>
      </c>
      <c r="AM2980" s="111" t="str">
        <f t="shared" si="517"/>
        <v/>
      </c>
      <c r="AN2980" s="111" t="str">
        <f t="shared" ca="1" si="518"/>
        <v/>
      </c>
    </row>
    <row r="2981" spans="1:40" ht="20.25" customHeight="1" x14ac:dyDescent="0.3">
      <c r="A2981" s="107"/>
      <c r="B2981" s="144"/>
      <c r="C2981" s="119"/>
      <c r="D2981" s="120"/>
      <c r="E2981" s="119"/>
      <c r="F2981" s="119"/>
      <c r="G2981" s="120"/>
      <c r="H2981" s="119"/>
      <c r="I2981" s="109"/>
      <c r="L2981" s="108"/>
      <c r="M2981" s="108"/>
      <c r="N2981" s="108"/>
      <c r="O2981" s="108"/>
      <c r="P2981" s="108"/>
      <c r="Q2981" s="108"/>
      <c r="R2981" s="108"/>
      <c r="S2981" s="108"/>
      <c r="T2981" s="100">
        <f t="shared" si="509"/>
        <v>0</v>
      </c>
      <c r="U2981" s="111"/>
      <c r="V2981" s="111"/>
      <c r="W2981" s="111">
        <f>SUMIFS($F$3:F2981,$D$3:D2981,D2981,$C$3:C2981,"Buy")+SUMIFS($F$3:F2981,$D$3:D2981,D2981,$C$3:C2981,"Coin Deposit",$E$3:E2981,"&lt;&gt;")</f>
        <v>0</v>
      </c>
      <c r="X2981" s="111">
        <f t="shared" si="510"/>
        <v>0</v>
      </c>
      <c r="Y2981" s="111">
        <f>IF($D2981=Y$1,SUMIFS($H$3:$H2981,$G$3:$G2981,Y$1,$C$3:$C2981,"Sell"),0)</f>
        <v>0</v>
      </c>
      <c r="Z2981" s="111">
        <f t="shared" si="511"/>
        <v>0</v>
      </c>
      <c r="AA2981" s="111">
        <f>IF($D2981=AA$1,SUMIFS($H$3:$H2981,$G$3:$G2981,AA$1,$C$3:$C2981,"Sell"),0)</f>
        <v>0</v>
      </c>
      <c r="AB2981" s="111">
        <f t="shared" si="512"/>
        <v>0</v>
      </c>
      <c r="AC2981" s="111">
        <f>SUMIFS('Deductions and Deposits'!$H:$H,'Deductions and Deposits'!$G:$G,D2981,'Deductions and Deposits'!$F:$F,"&lt;="&amp;B2981)+SUMIFS($F$3:F2981,$D$3:D2981,D2981,$C$3:C2981,"Coin Deposit",$E$3:E2981,"")</f>
        <v>0</v>
      </c>
      <c r="AD2981" s="111">
        <f>SUMIFS('Deductions and Deposits'!$D:$D,'Deductions and Deposits'!$C:$C,D2981)+SUMIFS($F:$F,$D:$D,D2981,$C:$C,"Coin Deduction")</f>
        <v>0</v>
      </c>
      <c r="AE2981" s="111">
        <f>Table5[[#This Row],[Column4]]+Table5[[#This Row],[Column14]]+Table5[[#This Row],[Column19]]+Table5[[#This Row],[Column12]]</f>
        <v>0</v>
      </c>
      <c r="AF2981" s="111">
        <f>Table5[[#This Row],[Column5]]+Table5[[#This Row],[Column13]]+Table5[[#This Row],[Column21]]+Table5[[#This Row],[Column18]]</f>
        <v>0</v>
      </c>
      <c r="AG2981" s="111">
        <f t="shared" si="513"/>
        <v>0</v>
      </c>
      <c r="AH2981" s="111">
        <f t="shared" si="514"/>
        <v>0</v>
      </c>
      <c r="AI2981" s="111">
        <f>Table5[[#This Row],[Column17]]-Table5[[#This Row],[Column20]]</f>
        <v>0</v>
      </c>
      <c r="AJ2981" s="111">
        <f t="shared" si="515"/>
        <v>0</v>
      </c>
      <c r="AK2981" s="111">
        <f t="shared" si="508"/>
        <v>0</v>
      </c>
      <c r="AL2981" s="111">
        <f t="shared" si="516"/>
        <v>0</v>
      </c>
      <c r="AM2981" s="111" t="str">
        <f t="shared" si="517"/>
        <v/>
      </c>
      <c r="AN2981" s="111" t="str">
        <f t="shared" ca="1" si="518"/>
        <v/>
      </c>
    </row>
    <row r="2982" spans="1:40" ht="20.25" customHeight="1" x14ac:dyDescent="0.3">
      <c r="A2982" s="107"/>
      <c r="B2982" s="144"/>
      <c r="C2982" s="119"/>
      <c r="D2982" s="120"/>
      <c r="E2982" s="119"/>
      <c r="F2982" s="119"/>
      <c r="G2982" s="120"/>
      <c r="H2982" s="119"/>
      <c r="I2982" s="109"/>
      <c r="L2982" s="108"/>
      <c r="M2982" s="108"/>
      <c r="N2982" s="108"/>
      <c r="O2982" s="108"/>
      <c r="P2982" s="108"/>
      <c r="Q2982" s="108"/>
      <c r="R2982" s="108"/>
      <c r="S2982" s="108"/>
      <c r="T2982" s="100">
        <f t="shared" si="509"/>
        <v>0</v>
      </c>
      <c r="U2982" s="111"/>
      <c r="V2982" s="111"/>
      <c r="W2982" s="111">
        <f>SUMIFS($F$3:F2982,$D$3:D2982,D2982,$C$3:C2982,"Buy")+SUMIFS($F$3:F2982,$D$3:D2982,D2982,$C$3:C2982,"Coin Deposit",$E$3:E2982,"&lt;&gt;")</f>
        <v>0</v>
      </c>
      <c r="X2982" s="111">
        <f t="shared" si="510"/>
        <v>0</v>
      </c>
      <c r="Y2982" s="111">
        <f>IF($D2982=Y$1,SUMIFS($H$3:$H2982,$G$3:$G2982,Y$1,$C$3:$C2982,"Sell"),0)</f>
        <v>0</v>
      </c>
      <c r="Z2982" s="111">
        <f t="shared" si="511"/>
        <v>0</v>
      </c>
      <c r="AA2982" s="111">
        <f>IF($D2982=AA$1,SUMIFS($H$3:$H2982,$G$3:$G2982,AA$1,$C$3:$C2982,"Sell"),0)</f>
        <v>0</v>
      </c>
      <c r="AB2982" s="111">
        <f t="shared" si="512"/>
        <v>0</v>
      </c>
      <c r="AC2982" s="111">
        <f>SUMIFS('Deductions and Deposits'!$H:$H,'Deductions and Deposits'!$G:$G,D2982,'Deductions and Deposits'!$F:$F,"&lt;="&amp;B2982)+SUMIFS($F$3:F2982,$D$3:D2982,D2982,$C$3:C2982,"Coin Deposit",$E$3:E2982,"")</f>
        <v>0</v>
      </c>
      <c r="AD2982" s="111">
        <f>SUMIFS('Deductions and Deposits'!$D:$D,'Deductions and Deposits'!$C:$C,D2982)+SUMIFS($F:$F,$D:$D,D2982,$C:$C,"Coin Deduction")</f>
        <v>0</v>
      </c>
      <c r="AE2982" s="111">
        <f>Table5[[#This Row],[Column4]]+Table5[[#This Row],[Column14]]+Table5[[#This Row],[Column19]]+Table5[[#This Row],[Column12]]</f>
        <v>0</v>
      </c>
      <c r="AF2982" s="111">
        <f>Table5[[#This Row],[Column5]]+Table5[[#This Row],[Column13]]+Table5[[#This Row],[Column21]]+Table5[[#This Row],[Column18]]</f>
        <v>0</v>
      </c>
      <c r="AG2982" s="111">
        <f t="shared" si="513"/>
        <v>0</v>
      </c>
      <c r="AH2982" s="111">
        <f t="shared" si="514"/>
        <v>0</v>
      </c>
      <c r="AI2982" s="111">
        <f>Table5[[#This Row],[Column17]]-Table5[[#This Row],[Column20]]</f>
        <v>0</v>
      </c>
      <c r="AJ2982" s="111">
        <f t="shared" si="515"/>
        <v>0</v>
      </c>
      <c r="AK2982" s="111">
        <f t="shared" si="508"/>
        <v>0</v>
      </c>
      <c r="AL2982" s="111">
        <f t="shared" si="516"/>
        <v>0</v>
      </c>
      <c r="AM2982" s="111" t="str">
        <f t="shared" si="517"/>
        <v/>
      </c>
      <c r="AN2982" s="111" t="str">
        <f t="shared" ca="1" si="518"/>
        <v/>
      </c>
    </row>
    <row r="2983" spans="1:40" ht="20.25" customHeight="1" x14ac:dyDescent="0.3">
      <c r="A2983" s="107"/>
      <c r="B2983" s="144"/>
      <c r="C2983" s="119"/>
      <c r="D2983" s="120"/>
      <c r="E2983" s="119"/>
      <c r="F2983" s="119"/>
      <c r="G2983" s="120"/>
      <c r="H2983" s="119"/>
      <c r="I2983" s="109"/>
      <c r="L2983" s="108"/>
      <c r="M2983" s="108"/>
      <c r="N2983" s="108"/>
      <c r="O2983" s="108"/>
      <c r="P2983" s="108"/>
      <c r="Q2983" s="108"/>
      <c r="R2983" s="108"/>
      <c r="S2983" s="108"/>
      <c r="T2983" s="100">
        <f t="shared" si="509"/>
        <v>0</v>
      </c>
      <c r="U2983" s="111"/>
      <c r="V2983" s="111"/>
      <c r="W2983" s="111">
        <f>SUMIFS($F$3:F2983,$D$3:D2983,D2983,$C$3:C2983,"Buy")+SUMIFS($F$3:F2983,$D$3:D2983,D2983,$C$3:C2983,"Coin Deposit",$E$3:E2983,"&lt;&gt;")</f>
        <v>0</v>
      </c>
      <c r="X2983" s="111">
        <f t="shared" si="510"/>
        <v>0</v>
      </c>
      <c r="Y2983" s="111">
        <f>IF($D2983=Y$1,SUMIFS($H$3:$H2983,$G$3:$G2983,Y$1,$C$3:$C2983,"Sell"),0)</f>
        <v>0</v>
      </c>
      <c r="Z2983" s="111">
        <f t="shared" si="511"/>
        <v>0</v>
      </c>
      <c r="AA2983" s="111">
        <f>IF($D2983=AA$1,SUMIFS($H$3:$H2983,$G$3:$G2983,AA$1,$C$3:$C2983,"Sell"),0)</f>
        <v>0</v>
      </c>
      <c r="AB2983" s="111">
        <f t="shared" si="512"/>
        <v>0</v>
      </c>
      <c r="AC2983" s="111">
        <f>SUMIFS('Deductions and Deposits'!$H:$H,'Deductions and Deposits'!$G:$G,D2983,'Deductions and Deposits'!$F:$F,"&lt;="&amp;B2983)+SUMIFS($F$3:F2983,$D$3:D2983,D2983,$C$3:C2983,"Coin Deposit",$E$3:E2983,"")</f>
        <v>0</v>
      </c>
      <c r="AD2983" s="111">
        <f>SUMIFS('Deductions and Deposits'!$D:$D,'Deductions and Deposits'!$C:$C,D2983)+SUMIFS($F:$F,$D:$D,D2983,$C:$C,"Coin Deduction")</f>
        <v>0</v>
      </c>
      <c r="AE2983" s="111">
        <f>Table5[[#This Row],[Column4]]+Table5[[#This Row],[Column14]]+Table5[[#This Row],[Column19]]+Table5[[#This Row],[Column12]]</f>
        <v>0</v>
      </c>
      <c r="AF2983" s="111">
        <f>Table5[[#This Row],[Column5]]+Table5[[#This Row],[Column13]]+Table5[[#This Row],[Column21]]+Table5[[#This Row],[Column18]]</f>
        <v>0</v>
      </c>
      <c r="AG2983" s="111">
        <f t="shared" si="513"/>
        <v>0</v>
      </c>
      <c r="AH2983" s="111">
        <f t="shared" si="514"/>
        <v>0</v>
      </c>
      <c r="AI2983" s="111">
        <f>Table5[[#This Row],[Column17]]-Table5[[#This Row],[Column20]]</f>
        <v>0</v>
      </c>
      <c r="AJ2983" s="111">
        <f t="shared" si="515"/>
        <v>0</v>
      </c>
      <c r="AK2983" s="111">
        <f t="shared" si="508"/>
        <v>0</v>
      </c>
      <c r="AL2983" s="111">
        <f t="shared" si="516"/>
        <v>0</v>
      </c>
      <c r="AM2983" s="111" t="str">
        <f t="shared" si="517"/>
        <v/>
      </c>
      <c r="AN2983" s="111" t="str">
        <f t="shared" ca="1" si="518"/>
        <v/>
      </c>
    </row>
    <row r="2984" spans="1:40" ht="20.25" customHeight="1" x14ac:dyDescent="0.3">
      <c r="A2984" s="107"/>
      <c r="B2984" s="144"/>
      <c r="C2984" s="119"/>
      <c r="D2984" s="120"/>
      <c r="E2984" s="119"/>
      <c r="F2984" s="119"/>
      <c r="G2984" s="120"/>
      <c r="H2984" s="119"/>
      <c r="I2984" s="109"/>
      <c r="L2984" s="108"/>
      <c r="M2984" s="108"/>
      <c r="N2984" s="108"/>
      <c r="O2984" s="108"/>
      <c r="P2984" s="108"/>
      <c r="Q2984" s="108"/>
      <c r="R2984" s="108"/>
      <c r="S2984" s="108"/>
      <c r="T2984" s="100">
        <f t="shared" si="509"/>
        <v>0</v>
      </c>
      <c r="U2984" s="111"/>
      <c r="V2984" s="111"/>
      <c r="W2984" s="111">
        <f>SUMIFS($F$3:F2984,$D$3:D2984,D2984,$C$3:C2984,"Buy")+SUMIFS($F$3:F2984,$D$3:D2984,D2984,$C$3:C2984,"Coin Deposit",$E$3:E2984,"&lt;&gt;")</f>
        <v>0</v>
      </c>
      <c r="X2984" s="111">
        <f t="shared" si="510"/>
        <v>0</v>
      </c>
      <c r="Y2984" s="111">
        <f>IF($D2984=Y$1,SUMIFS($H$3:$H2984,$G$3:$G2984,Y$1,$C$3:$C2984,"Sell"),0)</f>
        <v>0</v>
      </c>
      <c r="Z2984" s="111">
        <f t="shared" si="511"/>
        <v>0</v>
      </c>
      <c r="AA2984" s="111">
        <f>IF($D2984=AA$1,SUMIFS($H$3:$H2984,$G$3:$G2984,AA$1,$C$3:$C2984,"Sell"),0)</f>
        <v>0</v>
      </c>
      <c r="AB2984" s="111">
        <f t="shared" si="512"/>
        <v>0</v>
      </c>
      <c r="AC2984" s="111">
        <f>SUMIFS('Deductions and Deposits'!$H:$H,'Deductions and Deposits'!$G:$G,D2984,'Deductions and Deposits'!$F:$F,"&lt;="&amp;B2984)+SUMIFS($F$3:F2984,$D$3:D2984,D2984,$C$3:C2984,"Coin Deposit",$E$3:E2984,"")</f>
        <v>0</v>
      </c>
      <c r="AD2984" s="111">
        <f>SUMIFS('Deductions and Deposits'!$D:$D,'Deductions and Deposits'!$C:$C,D2984)+SUMIFS($F:$F,$D:$D,D2984,$C:$C,"Coin Deduction")</f>
        <v>0</v>
      </c>
      <c r="AE2984" s="111">
        <f>Table5[[#This Row],[Column4]]+Table5[[#This Row],[Column14]]+Table5[[#This Row],[Column19]]+Table5[[#This Row],[Column12]]</f>
        <v>0</v>
      </c>
      <c r="AF2984" s="111">
        <f>Table5[[#This Row],[Column5]]+Table5[[#This Row],[Column13]]+Table5[[#This Row],[Column21]]+Table5[[#This Row],[Column18]]</f>
        <v>0</v>
      </c>
      <c r="AG2984" s="111">
        <f t="shared" si="513"/>
        <v>0</v>
      </c>
      <c r="AH2984" s="111">
        <f t="shared" si="514"/>
        <v>0</v>
      </c>
      <c r="AI2984" s="111">
        <f>Table5[[#This Row],[Column17]]-Table5[[#This Row],[Column20]]</f>
        <v>0</v>
      </c>
      <c r="AJ2984" s="111">
        <f t="shared" si="515"/>
        <v>0</v>
      </c>
      <c r="AK2984" s="111">
        <f t="shared" si="508"/>
        <v>0</v>
      </c>
      <c r="AL2984" s="111">
        <f t="shared" si="516"/>
        <v>0</v>
      </c>
      <c r="AM2984" s="111" t="str">
        <f t="shared" si="517"/>
        <v/>
      </c>
      <c r="AN2984" s="111" t="str">
        <f t="shared" ca="1" si="518"/>
        <v/>
      </c>
    </row>
    <row r="2985" spans="1:40" ht="20.25" customHeight="1" x14ac:dyDescent="0.3">
      <c r="A2985" s="107"/>
      <c r="B2985" s="144"/>
      <c r="C2985" s="119"/>
      <c r="D2985" s="120"/>
      <c r="E2985" s="119"/>
      <c r="F2985" s="119"/>
      <c r="G2985" s="120"/>
      <c r="H2985" s="119"/>
      <c r="I2985" s="109"/>
      <c r="L2985" s="108"/>
      <c r="M2985" s="108"/>
      <c r="N2985" s="108"/>
      <c r="O2985" s="108"/>
      <c r="P2985" s="108"/>
      <c r="Q2985" s="108"/>
      <c r="R2985" s="108"/>
      <c r="S2985" s="108"/>
      <c r="T2985" s="100">
        <f t="shared" si="509"/>
        <v>0</v>
      </c>
      <c r="U2985" s="111"/>
      <c r="V2985" s="111"/>
      <c r="W2985" s="111">
        <f>SUMIFS($F$3:F2985,$D$3:D2985,D2985,$C$3:C2985,"Buy")+SUMIFS($F$3:F2985,$D$3:D2985,D2985,$C$3:C2985,"Coin Deposit",$E$3:E2985,"&lt;&gt;")</f>
        <v>0</v>
      </c>
      <c r="X2985" s="111">
        <f t="shared" si="510"/>
        <v>0</v>
      </c>
      <c r="Y2985" s="111">
        <f>IF($D2985=Y$1,SUMIFS($H$3:$H2985,$G$3:$G2985,Y$1,$C$3:$C2985,"Sell"),0)</f>
        <v>0</v>
      </c>
      <c r="Z2985" s="111">
        <f t="shared" si="511"/>
        <v>0</v>
      </c>
      <c r="AA2985" s="111">
        <f>IF($D2985=AA$1,SUMIFS($H$3:$H2985,$G$3:$G2985,AA$1,$C$3:$C2985,"Sell"),0)</f>
        <v>0</v>
      </c>
      <c r="AB2985" s="111">
        <f t="shared" si="512"/>
        <v>0</v>
      </c>
      <c r="AC2985" s="111">
        <f>SUMIFS('Deductions and Deposits'!$H:$H,'Deductions and Deposits'!$G:$G,D2985,'Deductions and Deposits'!$F:$F,"&lt;="&amp;B2985)+SUMIFS($F$3:F2985,$D$3:D2985,D2985,$C$3:C2985,"Coin Deposit",$E$3:E2985,"")</f>
        <v>0</v>
      </c>
      <c r="AD2985" s="111">
        <f>SUMIFS('Deductions and Deposits'!$D:$D,'Deductions and Deposits'!$C:$C,D2985)+SUMIFS($F:$F,$D:$D,D2985,$C:$C,"Coin Deduction")</f>
        <v>0</v>
      </c>
      <c r="AE2985" s="111">
        <f>Table5[[#This Row],[Column4]]+Table5[[#This Row],[Column14]]+Table5[[#This Row],[Column19]]+Table5[[#This Row],[Column12]]</f>
        <v>0</v>
      </c>
      <c r="AF2985" s="111">
        <f>Table5[[#This Row],[Column5]]+Table5[[#This Row],[Column13]]+Table5[[#This Row],[Column21]]+Table5[[#This Row],[Column18]]</f>
        <v>0</v>
      </c>
      <c r="AG2985" s="111">
        <f t="shared" si="513"/>
        <v>0</v>
      </c>
      <c r="AH2985" s="111">
        <f t="shared" si="514"/>
        <v>0</v>
      </c>
      <c r="AI2985" s="111">
        <f>Table5[[#This Row],[Column17]]-Table5[[#This Row],[Column20]]</f>
        <v>0</v>
      </c>
      <c r="AJ2985" s="111">
        <f t="shared" si="515"/>
        <v>0</v>
      </c>
      <c r="AK2985" s="111">
        <f t="shared" si="508"/>
        <v>0</v>
      </c>
      <c r="AL2985" s="111">
        <f t="shared" si="516"/>
        <v>0</v>
      </c>
      <c r="AM2985" s="111" t="str">
        <f t="shared" si="517"/>
        <v/>
      </c>
      <c r="AN2985" s="111" t="str">
        <f t="shared" ca="1" si="518"/>
        <v/>
      </c>
    </row>
    <row r="2986" spans="1:40" ht="20.25" customHeight="1" x14ac:dyDescent="0.3">
      <c r="A2986" s="107"/>
      <c r="B2986" s="144"/>
      <c r="C2986" s="119"/>
      <c r="D2986" s="120"/>
      <c r="E2986" s="119"/>
      <c r="F2986" s="119"/>
      <c r="G2986" s="120"/>
      <c r="H2986" s="119"/>
      <c r="I2986" s="109"/>
      <c r="L2986" s="108"/>
      <c r="M2986" s="108"/>
      <c r="N2986" s="108"/>
      <c r="O2986" s="108"/>
      <c r="P2986" s="108"/>
      <c r="Q2986" s="108"/>
      <c r="R2986" s="108"/>
      <c r="S2986" s="108"/>
      <c r="T2986" s="100">
        <f t="shared" si="509"/>
        <v>0</v>
      </c>
      <c r="U2986" s="111"/>
      <c r="V2986" s="111"/>
      <c r="W2986" s="111">
        <f>SUMIFS($F$3:F2986,$D$3:D2986,D2986,$C$3:C2986,"Buy")+SUMIFS($F$3:F2986,$D$3:D2986,D2986,$C$3:C2986,"Coin Deposit",$E$3:E2986,"&lt;&gt;")</f>
        <v>0</v>
      </c>
      <c r="X2986" s="111">
        <f t="shared" si="510"/>
        <v>0</v>
      </c>
      <c r="Y2986" s="111">
        <f>IF($D2986=Y$1,SUMIFS($H$3:$H2986,$G$3:$G2986,Y$1,$C$3:$C2986,"Sell"),0)</f>
        <v>0</v>
      </c>
      <c r="Z2986" s="111">
        <f t="shared" si="511"/>
        <v>0</v>
      </c>
      <c r="AA2986" s="111">
        <f>IF($D2986=AA$1,SUMIFS($H$3:$H2986,$G$3:$G2986,AA$1,$C$3:$C2986,"Sell"),0)</f>
        <v>0</v>
      </c>
      <c r="AB2986" s="111">
        <f t="shared" si="512"/>
        <v>0</v>
      </c>
      <c r="AC2986" s="111">
        <f>SUMIFS('Deductions and Deposits'!$H:$H,'Deductions and Deposits'!$G:$G,D2986,'Deductions and Deposits'!$F:$F,"&lt;="&amp;B2986)+SUMIFS($F$3:F2986,$D$3:D2986,D2986,$C$3:C2986,"Coin Deposit",$E$3:E2986,"")</f>
        <v>0</v>
      </c>
      <c r="AD2986" s="111">
        <f>SUMIFS('Deductions and Deposits'!$D:$D,'Deductions and Deposits'!$C:$C,D2986)+SUMIFS($F:$F,$D:$D,D2986,$C:$C,"Coin Deduction")</f>
        <v>0</v>
      </c>
      <c r="AE2986" s="111">
        <f>Table5[[#This Row],[Column4]]+Table5[[#This Row],[Column14]]+Table5[[#This Row],[Column19]]+Table5[[#This Row],[Column12]]</f>
        <v>0</v>
      </c>
      <c r="AF2986" s="111">
        <f>Table5[[#This Row],[Column5]]+Table5[[#This Row],[Column13]]+Table5[[#This Row],[Column21]]+Table5[[#This Row],[Column18]]</f>
        <v>0</v>
      </c>
      <c r="AG2986" s="111">
        <f t="shared" si="513"/>
        <v>0</v>
      </c>
      <c r="AH2986" s="111">
        <f t="shared" si="514"/>
        <v>0</v>
      </c>
      <c r="AI2986" s="111">
        <f>Table5[[#This Row],[Column17]]-Table5[[#This Row],[Column20]]</f>
        <v>0</v>
      </c>
      <c r="AJ2986" s="111">
        <f t="shared" si="515"/>
        <v>0</v>
      </c>
      <c r="AK2986" s="111">
        <f t="shared" si="508"/>
        <v>0</v>
      </c>
      <c r="AL2986" s="111">
        <f t="shared" si="516"/>
        <v>0</v>
      </c>
      <c r="AM2986" s="111" t="str">
        <f t="shared" si="517"/>
        <v/>
      </c>
      <c r="AN2986" s="111" t="str">
        <f t="shared" ca="1" si="518"/>
        <v/>
      </c>
    </row>
    <row r="2987" spans="1:40" ht="20.25" customHeight="1" x14ac:dyDescent="0.3">
      <c r="A2987" s="107"/>
      <c r="B2987" s="144"/>
      <c r="C2987" s="119"/>
      <c r="D2987" s="120"/>
      <c r="E2987" s="119"/>
      <c r="F2987" s="119"/>
      <c r="G2987" s="120"/>
      <c r="H2987" s="119"/>
      <c r="I2987" s="109"/>
      <c r="L2987" s="108"/>
      <c r="M2987" s="108"/>
      <c r="N2987" s="108"/>
      <c r="O2987" s="108"/>
      <c r="P2987" s="108"/>
      <c r="Q2987" s="108"/>
      <c r="R2987" s="108"/>
      <c r="S2987" s="108"/>
      <c r="T2987" s="100">
        <f t="shared" si="509"/>
        <v>0</v>
      </c>
      <c r="U2987" s="111"/>
      <c r="V2987" s="111"/>
      <c r="W2987" s="111">
        <f>SUMIFS($F$3:F2987,$D$3:D2987,D2987,$C$3:C2987,"Buy")+SUMIFS($F$3:F2987,$D$3:D2987,D2987,$C$3:C2987,"Coin Deposit",$E$3:E2987,"&lt;&gt;")</f>
        <v>0</v>
      </c>
      <c r="X2987" s="111">
        <f t="shared" si="510"/>
        <v>0</v>
      </c>
      <c r="Y2987" s="111">
        <f>IF($D2987=Y$1,SUMIFS($H$3:$H2987,$G$3:$G2987,Y$1,$C$3:$C2987,"Sell"),0)</f>
        <v>0</v>
      </c>
      <c r="Z2987" s="111">
        <f t="shared" si="511"/>
        <v>0</v>
      </c>
      <c r="AA2987" s="111">
        <f>IF($D2987=AA$1,SUMIFS($H$3:$H2987,$G$3:$G2987,AA$1,$C$3:$C2987,"Sell"),0)</f>
        <v>0</v>
      </c>
      <c r="AB2987" s="111">
        <f t="shared" si="512"/>
        <v>0</v>
      </c>
      <c r="AC2987" s="111">
        <f>SUMIFS('Deductions and Deposits'!$H:$H,'Deductions and Deposits'!$G:$G,D2987,'Deductions and Deposits'!$F:$F,"&lt;="&amp;B2987)+SUMIFS($F$3:F2987,$D$3:D2987,D2987,$C$3:C2987,"Coin Deposit",$E$3:E2987,"")</f>
        <v>0</v>
      </c>
      <c r="AD2987" s="111">
        <f>SUMIFS('Deductions and Deposits'!$D:$D,'Deductions and Deposits'!$C:$C,D2987)+SUMIFS($F:$F,$D:$D,D2987,$C:$C,"Coin Deduction")</f>
        <v>0</v>
      </c>
      <c r="AE2987" s="111">
        <f>Table5[[#This Row],[Column4]]+Table5[[#This Row],[Column14]]+Table5[[#This Row],[Column19]]+Table5[[#This Row],[Column12]]</f>
        <v>0</v>
      </c>
      <c r="AF2987" s="111">
        <f>Table5[[#This Row],[Column5]]+Table5[[#This Row],[Column13]]+Table5[[#This Row],[Column21]]+Table5[[#This Row],[Column18]]</f>
        <v>0</v>
      </c>
      <c r="AG2987" s="111">
        <f t="shared" si="513"/>
        <v>0</v>
      </c>
      <c r="AH2987" s="111">
        <f t="shared" si="514"/>
        <v>0</v>
      </c>
      <c r="AI2987" s="111">
        <f>Table5[[#This Row],[Column17]]-Table5[[#This Row],[Column20]]</f>
        <v>0</v>
      </c>
      <c r="AJ2987" s="111">
        <f t="shared" si="515"/>
        <v>0</v>
      </c>
      <c r="AK2987" s="111">
        <f t="shared" si="508"/>
        <v>0</v>
      </c>
      <c r="AL2987" s="111">
        <f t="shared" si="516"/>
        <v>0</v>
      </c>
      <c r="AM2987" s="111" t="str">
        <f t="shared" si="517"/>
        <v/>
      </c>
      <c r="AN2987" s="111" t="str">
        <f t="shared" ca="1" si="518"/>
        <v/>
      </c>
    </row>
    <row r="2988" spans="1:40" ht="20.25" customHeight="1" x14ac:dyDescent="0.3">
      <c r="A2988" s="107"/>
      <c r="B2988" s="144"/>
      <c r="C2988" s="119"/>
      <c r="D2988" s="120"/>
      <c r="E2988" s="119"/>
      <c r="F2988" s="119"/>
      <c r="G2988" s="120"/>
      <c r="H2988" s="119"/>
      <c r="I2988" s="109"/>
      <c r="L2988" s="108"/>
      <c r="M2988" s="108"/>
      <c r="N2988" s="108"/>
      <c r="O2988" s="108"/>
      <c r="P2988" s="108"/>
      <c r="Q2988" s="108"/>
      <c r="R2988" s="108"/>
      <c r="S2988" s="108"/>
      <c r="T2988" s="100">
        <f t="shared" si="509"/>
        <v>0</v>
      </c>
      <c r="U2988" s="111"/>
      <c r="V2988" s="111"/>
      <c r="W2988" s="111">
        <f>SUMIFS($F$3:F2988,$D$3:D2988,D2988,$C$3:C2988,"Buy")+SUMIFS($F$3:F2988,$D$3:D2988,D2988,$C$3:C2988,"Coin Deposit",$E$3:E2988,"&lt;&gt;")</f>
        <v>0</v>
      </c>
      <c r="X2988" s="111">
        <f t="shared" si="510"/>
        <v>0</v>
      </c>
      <c r="Y2988" s="111">
        <f>IF($D2988=Y$1,SUMIFS($H$3:$H2988,$G$3:$G2988,Y$1,$C$3:$C2988,"Sell"),0)</f>
        <v>0</v>
      </c>
      <c r="Z2988" s="111">
        <f t="shared" si="511"/>
        <v>0</v>
      </c>
      <c r="AA2988" s="111">
        <f>IF($D2988=AA$1,SUMIFS($H$3:$H2988,$G$3:$G2988,AA$1,$C$3:$C2988,"Sell"),0)</f>
        <v>0</v>
      </c>
      <c r="AB2988" s="111">
        <f t="shared" si="512"/>
        <v>0</v>
      </c>
      <c r="AC2988" s="111">
        <f>SUMIFS('Deductions and Deposits'!$H:$H,'Deductions and Deposits'!$G:$G,D2988,'Deductions and Deposits'!$F:$F,"&lt;="&amp;B2988)+SUMIFS($F$3:F2988,$D$3:D2988,D2988,$C$3:C2988,"Coin Deposit",$E$3:E2988,"")</f>
        <v>0</v>
      </c>
      <c r="AD2988" s="111">
        <f>SUMIFS('Deductions and Deposits'!$D:$D,'Deductions and Deposits'!$C:$C,D2988)+SUMIFS($F:$F,$D:$D,D2988,$C:$C,"Coin Deduction")</f>
        <v>0</v>
      </c>
      <c r="AE2988" s="111">
        <f>Table5[[#This Row],[Column4]]+Table5[[#This Row],[Column14]]+Table5[[#This Row],[Column19]]+Table5[[#This Row],[Column12]]</f>
        <v>0</v>
      </c>
      <c r="AF2988" s="111">
        <f>Table5[[#This Row],[Column5]]+Table5[[#This Row],[Column13]]+Table5[[#This Row],[Column21]]+Table5[[#This Row],[Column18]]</f>
        <v>0</v>
      </c>
      <c r="AG2988" s="111">
        <f t="shared" si="513"/>
        <v>0</v>
      </c>
      <c r="AH2988" s="111">
        <f t="shared" si="514"/>
        <v>0</v>
      </c>
      <c r="AI2988" s="111">
        <f>Table5[[#This Row],[Column17]]-Table5[[#This Row],[Column20]]</f>
        <v>0</v>
      </c>
      <c r="AJ2988" s="111">
        <f t="shared" si="515"/>
        <v>0</v>
      </c>
      <c r="AK2988" s="111">
        <f t="shared" si="508"/>
        <v>0</v>
      </c>
      <c r="AL2988" s="111">
        <f t="shared" si="516"/>
        <v>0</v>
      </c>
      <c r="AM2988" s="111" t="str">
        <f t="shared" si="517"/>
        <v/>
      </c>
      <c r="AN2988" s="111" t="str">
        <f t="shared" ca="1" si="518"/>
        <v/>
      </c>
    </row>
    <row r="2989" spans="1:40" ht="20.25" customHeight="1" x14ac:dyDescent="0.3">
      <c r="A2989" s="107"/>
      <c r="B2989" s="144"/>
      <c r="C2989" s="119"/>
      <c r="D2989" s="120"/>
      <c r="E2989" s="119"/>
      <c r="F2989" s="119"/>
      <c r="G2989" s="120"/>
      <c r="H2989" s="119"/>
      <c r="I2989" s="109"/>
      <c r="L2989" s="108"/>
      <c r="M2989" s="108"/>
      <c r="N2989" s="108"/>
      <c r="O2989" s="108"/>
      <c r="P2989" s="108"/>
      <c r="Q2989" s="108"/>
      <c r="R2989" s="108"/>
      <c r="S2989" s="108"/>
      <c r="T2989" s="100">
        <f t="shared" si="509"/>
        <v>0</v>
      </c>
      <c r="U2989" s="111"/>
      <c r="V2989" s="111"/>
      <c r="W2989" s="111">
        <f>SUMIFS($F$3:F2989,$D$3:D2989,D2989,$C$3:C2989,"Buy")+SUMIFS($F$3:F2989,$D$3:D2989,D2989,$C$3:C2989,"Coin Deposit",$E$3:E2989,"&lt;&gt;")</f>
        <v>0</v>
      </c>
      <c r="X2989" s="111">
        <f t="shared" si="510"/>
        <v>0</v>
      </c>
      <c r="Y2989" s="111">
        <f>IF($D2989=Y$1,SUMIFS($H$3:$H2989,$G$3:$G2989,Y$1,$C$3:$C2989,"Sell"),0)</f>
        <v>0</v>
      </c>
      <c r="Z2989" s="111">
        <f t="shared" si="511"/>
        <v>0</v>
      </c>
      <c r="AA2989" s="111">
        <f>IF($D2989=AA$1,SUMIFS($H$3:$H2989,$G$3:$G2989,AA$1,$C$3:$C2989,"Sell"),0)</f>
        <v>0</v>
      </c>
      <c r="AB2989" s="111">
        <f t="shared" si="512"/>
        <v>0</v>
      </c>
      <c r="AC2989" s="111">
        <f>SUMIFS('Deductions and Deposits'!$H:$H,'Deductions and Deposits'!$G:$G,D2989,'Deductions and Deposits'!$F:$F,"&lt;="&amp;B2989)+SUMIFS($F$3:F2989,$D$3:D2989,D2989,$C$3:C2989,"Coin Deposit",$E$3:E2989,"")</f>
        <v>0</v>
      </c>
      <c r="AD2989" s="111">
        <f>SUMIFS('Deductions and Deposits'!$D:$D,'Deductions and Deposits'!$C:$C,D2989)+SUMIFS($F:$F,$D:$D,D2989,$C:$C,"Coin Deduction")</f>
        <v>0</v>
      </c>
      <c r="AE2989" s="111">
        <f>Table5[[#This Row],[Column4]]+Table5[[#This Row],[Column14]]+Table5[[#This Row],[Column19]]+Table5[[#This Row],[Column12]]</f>
        <v>0</v>
      </c>
      <c r="AF2989" s="111">
        <f>Table5[[#This Row],[Column5]]+Table5[[#This Row],[Column13]]+Table5[[#This Row],[Column21]]+Table5[[#This Row],[Column18]]</f>
        <v>0</v>
      </c>
      <c r="AG2989" s="111">
        <f t="shared" si="513"/>
        <v>0</v>
      </c>
      <c r="AH2989" s="111">
        <f t="shared" si="514"/>
        <v>0</v>
      </c>
      <c r="AI2989" s="111">
        <f>Table5[[#This Row],[Column17]]-Table5[[#This Row],[Column20]]</f>
        <v>0</v>
      </c>
      <c r="AJ2989" s="111">
        <f t="shared" si="515"/>
        <v>0</v>
      </c>
      <c r="AK2989" s="111">
        <f t="shared" si="508"/>
        <v>0</v>
      </c>
      <c r="AL2989" s="111">
        <f t="shared" si="516"/>
        <v>0</v>
      </c>
      <c r="AM2989" s="111" t="str">
        <f t="shared" si="517"/>
        <v/>
      </c>
      <c r="AN2989" s="111" t="str">
        <f t="shared" ca="1" si="518"/>
        <v/>
      </c>
    </row>
    <row r="2990" spans="1:40" ht="20.25" customHeight="1" x14ac:dyDescent="0.3">
      <c r="A2990" s="107"/>
      <c r="B2990" s="144"/>
      <c r="C2990" s="119"/>
      <c r="D2990" s="120"/>
      <c r="E2990" s="119"/>
      <c r="F2990" s="119"/>
      <c r="G2990" s="120"/>
      <c r="H2990" s="119"/>
      <c r="I2990" s="109"/>
      <c r="L2990" s="108"/>
      <c r="M2990" s="108"/>
      <c r="N2990" s="108"/>
      <c r="O2990" s="108"/>
      <c r="P2990" s="108"/>
      <c r="Q2990" s="108"/>
      <c r="R2990" s="108"/>
      <c r="S2990" s="108"/>
      <c r="T2990" s="100">
        <f t="shared" si="509"/>
        <v>0</v>
      </c>
      <c r="U2990" s="111"/>
      <c r="V2990" s="111"/>
      <c r="W2990" s="111">
        <f>SUMIFS($F$3:F2990,$D$3:D2990,D2990,$C$3:C2990,"Buy")+SUMIFS($F$3:F2990,$D$3:D2990,D2990,$C$3:C2990,"Coin Deposit",$E$3:E2990,"&lt;&gt;")</f>
        <v>0</v>
      </c>
      <c r="X2990" s="111">
        <f t="shared" si="510"/>
        <v>0</v>
      </c>
      <c r="Y2990" s="111">
        <f>IF($D2990=Y$1,SUMIFS($H$3:$H2990,$G$3:$G2990,Y$1,$C$3:$C2990,"Sell"),0)</f>
        <v>0</v>
      </c>
      <c r="Z2990" s="111">
        <f t="shared" si="511"/>
        <v>0</v>
      </c>
      <c r="AA2990" s="111">
        <f>IF($D2990=AA$1,SUMIFS($H$3:$H2990,$G$3:$G2990,AA$1,$C$3:$C2990,"Sell"),0)</f>
        <v>0</v>
      </c>
      <c r="AB2990" s="111">
        <f t="shared" si="512"/>
        <v>0</v>
      </c>
      <c r="AC2990" s="111">
        <f>SUMIFS('Deductions and Deposits'!$H:$H,'Deductions and Deposits'!$G:$G,D2990,'Deductions and Deposits'!$F:$F,"&lt;="&amp;B2990)+SUMIFS($F$3:F2990,$D$3:D2990,D2990,$C$3:C2990,"Coin Deposit",$E$3:E2990,"")</f>
        <v>0</v>
      </c>
      <c r="AD2990" s="111">
        <f>SUMIFS('Deductions and Deposits'!$D:$D,'Deductions and Deposits'!$C:$C,D2990)+SUMIFS($F:$F,$D:$D,D2990,$C:$C,"Coin Deduction")</f>
        <v>0</v>
      </c>
      <c r="AE2990" s="111">
        <f>Table5[[#This Row],[Column4]]+Table5[[#This Row],[Column14]]+Table5[[#This Row],[Column19]]+Table5[[#This Row],[Column12]]</f>
        <v>0</v>
      </c>
      <c r="AF2990" s="111">
        <f>Table5[[#This Row],[Column5]]+Table5[[#This Row],[Column13]]+Table5[[#This Row],[Column21]]+Table5[[#This Row],[Column18]]</f>
        <v>0</v>
      </c>
      <c r="AG2990" s="111">
        <f t="shared" si="513"/>
        <v>0</v>
      </c>
      <c r="AH2990" s="111">
        <f t="shared" si="514"/>
        <v>0</v>
      </c>
      <c r="AI2990" s="111">
        <f>Table5[[#This Row],[Column17]]-Table5[[#This Row],[Column20]]</f>
        <v>0</v>
      </c>
      <c r="AJ2990" s="111">
        <f t="shared" si="515"/>
        <v>0</v>
      </c>
      <c r="AK2990" s="111">
        <f t="shared" si="508"/>
        <v>0</v>
      </c>
      <c r="AL2990" s="111">
        <f t="shared" si="516"/>
        <v>0</v>
      </c>
      <c r="AM2990" s="111" t="str">
        <f t="shared" si="517"/>
        <v/>
      </c>
      <c r="AN2990" s="111" t="str">
        <f t="shared" ca="1" si="518"/>
        <v/>
      </c>
    </row>
    <row r="2991" spans="1:40" ht="20.25" customHeight="1" x14ac:dyDescent="0.3">
      <c r="A2991" s="107"/>
      <c r="B2991" s="144"/>
      <c r="C2991" s="119"/>
      <c r="D2991" s="120"/>
      <c r="E2991" s="119"/>
      <c r="F2991" s="119"/>
      <c r="G2991" s="120"/>
      <c r="H2991" s="119"/>
      <c r="I2991" s="109"/>
      <c r="L2991" s="108"/>
      <c r="M2991" s="108"/>
      <c r="N2991" s="108"/>
      <c r="O2991" s="108"/>
      <c r="P2991" s="108"/>
      <c r="Q2991" s="108"/>
      <c r="R2991" s="108"/>
      <c r="S2991" s="108"/>
      <c r="T2991" s="100">
        <f t="shared" si="509"/>
        <v>0</v>
      </c>
      <c r="U2991" s="111"/>
      <c r="V2991" s="111"/>
      <c r="W2991" s="111">
        <f>SUMIFS($F$3:F2991,$D$3:D2991,D2991,$C$3:C2991,"Buy")+SUMIFS($F$3:F2991,$D$3:D2991,D2991,$C$3:C2991,"Coin Deposit",$E$3:E2991,"&lt;&gt;")</f>
        <v>0</v>
      </c>
      <c r="X2991" s="111">
        <f t="shared" si="510"/>
        <v>0</v>
      </c>
      <c r="Y2991" s="111">
        <f>IF($D2991=Y$1,SUMIFS($H$3:$H2991,$G$3:$G2991,Y$1,$C$3:$C2991,"Sell"),0)</f>
        <v>0</v>
      </c>
      <c r="Z2991" s="111">
        <f t="shared" si="511"/>
        <v>0</v>
      </c>
      <c r="AA2991" s="111">
        <f>IF($D2991=AA$1,SUMIFS($H$3:$H2991,$G$3:$G2991,AA$1,$C$3:$C2991,"Sell"),0)</f>
        <v>0</v>
      </c>
      <c r="AB2991" s="111">
        <f t="shared" si="512"/>
        <v>0</v>
      </c>
      <c r="AC2991" s="111">
        <f>SUMIFS('Deductions and Deposits'!$H:$H,'Deductions and Deposits'!$G:$G,D2991,'Deductions and Deposits'!$F:$F,"&lt;="&amp;B2991)+SUMIFS($F$3:F2991,$D$3:D2991,D2991,$C$3:C2991,"Coin Deposit",$E$3:E2991,"")</f>
        <v>0</v>
      </c>
      <c r="AD2991" s="111">
        <f>SUMIFS('Deductions and Deposits'!$D:$D,'Deductions and Deposits'!$C:$C,D2991)+SUMIFS($F:$F,$D:$D,D2991,$C:$C,"Coin Deduction")</f>
        <v>0</v>
      </c>
      <c r="AE2991" s="111">
        <f>Table5[[#This Row],[Column4]]+Table5[[#This Row],[Column14]]+Table5[[#This Row],[Column19]]+Table5[[#This Row],[Column12]]</f>
        <v>0</v>
      </c>
      <c r="AF2991" s="111">
        <f>Table5[[#This Row],[Column5]]+Table5[[#This Row],[Column13]]+Table5[[#This Row],[Column21]]+Table5[[#This Row],[Column18]]</f>
        <v>0</v>
      </c>
      <c r="AG2991" s="111">
        <f t="shared" si="513"/>
        <v>0</v>
      </c>
      <c r="AH2991" s="111">
        <f t="shared" si="514"/>
        <v>0</v>
      </c>
      <c r="AI2991" s="111">
        <f>Table5[[#This Row],[Column17]]-Table5[[#This Row],[Column20]]</f>
        <v>0</v>
      </c>
      <c r="AJ2991" s="111">
        <f t="shared" si="515"/>
        <v>0</v>
      </c>
      <c r="AK2991" s="111">
        <f t="shared" si="508"/>
        <v>0</v>
      </c>
      <c r="AL2991" s="111">
        <f t="shared" si="516"/>
        <v>0</v>
      </c>
      <c r="AM2991" s="111" t="str">
        <f t="shared" si="517"/>
        <v/>
      </c>
      <c r="AN2991" s="111" t="str">
        <f t="shared" ca="1" si="518"/>
        <v/>
      </c>
    </row>
    <row r="2992" spans="1:40" ht="20.25" customHeight="1" x14ac:dyDescent="0.3">
      <c r="A2992" s="107"/>
      <c r="B2992" s="144"/>
      <c r="C2992" s="119"/>
      <c r="D2992" s="120"/>
      <c r="E2992" s="119"/>
      <c r="F2992" s="119"/>
      <c r="G2992" s="120"/>
      <c r="H2992" s="119"/>
      <c r="I2992" s="109"/>
      <c r="L2992" s="108"/>
      <c r="M2992" s="108"/>
      <c r="N2992" s="108"/>
      <c r="O2992" s="108"/>
      <c r="P2992" s="108"/>
      <c r="Q2992" s="108"/>
      <c r="R2992" s="108"/>
      <c r="S2992" s="108"/>
      <c r="T2992" s="100">
        <f t="shared" si="509"/>
        <v>0</v>
      </c>
      <c r="U2992" s="111"/>
      <c r="V2992" s="111"/>
      <c r="W2992" s="111">
        <f>SUMIFS($F$3:F2992,$D$3:D2992,D2992,$C$3:C2992,"Buy")+SUMIFS($F$3:F2992,$D$3:D2992,D2992,$C$3:C2992,"Coin Deposit",$E$3:E2992,"&lt;&gt;")</f>
        <v>0</v>
      </c>
      <c r="X2992" s="111">
        <f t="shared" si="510"/>
        <v>0</v>
      </c>
      <c r="Y2992" s="111">
        <f>IF($D2992=Y$1,SUMIFS($H$3:$H2992,$G$3:$G2992,Y$1,$C$3:$C2992,"Sell"),0)</f>
        <v>0</v>
      </c>
      <c r="Z2992" s="111">
        <f t="shared" si="511"/>
        <v>0</v>
      </c>
      <c r="AA2992" s="111">
        <f>IF($D2992=AA$1,SUMIFS($H$3:$H2992,$G$3:$G2992,AA$1,$C$3:$C2992,"Sell"),0)</f>
        <v>0</v>
      </c>
      <c r="AB2992" s="111">
        <f t="shared" si="512"/>
        <v>0</v>
      </c>
      <c r="AC2992" s="111">
        <f>SUMIFS('Deductions and Deposits'!$H:$H,'Deductions and Deposits'!$G:$G,D2992,'Deductions and Deposits'!$F:$F,"&lt;="&amp;B2992)+SUMIFS($F$3:F2992,$D$3:D2992,D2992,$C$3:C2992,"Coin Deposit",$E$3:E2992,"")</f>
        <v>0</v>
      </c>
      <c r="AD2992" s="111">
        <f>SUMIFS('Deductions and Deposits'!$D:$D,'Deductions and Deposits'!$C:$C,D2992)+SUMIFS($F:$F,$D:$D,D2992,$C:$C,"Coin Deduction")</f>
        <v>0</v>
      </c>
      <c r="AE2992" s="111">
        <f>Table5[[#This Row],[Column4]]+Table5[[#This Row],[Column14]]+Table5[[#This Row],[Column19]]+Table5[[#This Row],[Column12]]</f>
        <v>0</v>
      </c>
      <c r="AF2992" s="111">
        <f>Table5[[#This Row],[Column5]]+Table5[[#This Row],[Column13]]+Table5[[#This Row],[Column21]]+Table5[[#This Row],[Column18]]</f>
        <v>0</v>
      </c>
      <c r="AG2992" s="111">
        <f t="shared" si="513"/>
        <v>0</v>
      </c>
      <c r="AH2992" s="111">
        <f t="shared" si="514"/>
        <v>0</v>
      </c>
      <c r="AI2992" s="111">
        <f>Table5[[#This Row],[Column17]]-Table5[[#This Row],[Column20]]</f>
        <v>0</v>
      </c>
      <c r="AJ2992" s="111">
        <f t="shared" si="515"/>
        <v>0</v>
      </c>
      <c r="AK2992" s="111">
        <f t="shared" si="508"/>
        <v>0</v>
      </c>
      <c r="AL2992" s="111">
        <f t="shared" si="516"/>
        <v>0</v>
      </c>
      <c r="AM2992" s="111" t="str">
        <f t="shared" si="517"/>
        <v/>
      </c>
      <c r="AN2992" s="111" t="str">
        <f t="shared" ca="1" si="518"/>
        <v/>
      </c>
    </row>
    <row r="2993" spans="1:40" ht="20.25" customHeight="1" x14ac:dyDescent="0.3">
      <c r="A2993" s="107"/>
      <c r="B2993" s="144"/>
      <c r="C2993" s="119"/>
      <c r="D2993" s="120"/>
      <c r="E2993" s="119"/>
      <c r="F2993" s="119"/>
      <c r="G2993" s="120"/>
      <c r="H2993" s="119"/>
      <c r="I2993" s="109"/>
      <c r="L2993" s="108"/>
      <c r="M2993" s="108"/>
      <c r="N2993" s="108"/>
      <c r="O2993" s="108"/>
      <c r="P2993" s="108"/>
      <c r="Q2993" s="108"/>
      <c r="R2993" s="108"/>
      <c r="S2993" s="108"/>
      <c r="T2993" s="100">
        <f t="shared" si="509"/>
        <v>0</v>
      </c>
      <c r="U2993" s="111"/>
      <c r="V2993" s="111"/>
      <c r="W2993" s="111">
        <f>SUMIFS($F$3:F2993,$D$3:D2993,D2993,$C$3:C2993,"Buy")+SUMIFS($F$3:F2993,$D$3:D2993,D2993,$C$3:C2993,"Coin Deposit",$E$3:E2993,"&lt;&gt;")</f>
        <v>0</v>
      </c>
      <c r="X2993" s="111">
        <f t="shared" si="510"/>
        <v>0</v>
      </c>
      <c r="Y2993" s="111">
        <f>IF($D2993=Y$1,SUMIFS($H$3:$H2993,$G$3:$G2993,Y$1,$C$3:$C2993,"Sell"),0)</f>
        <v>0</v>
      </c>
      <c r="Z2993" s="111">
        <f t="shared" si="511"/>
        <v>0</v>
      </c>
      <c r="AA2993" s="111">
        <f>IF($D2993=AA$1,SUMIFS($H$3:$H2993,$G$3:$G2993,AA$1,$C$3:$C2993,"Sell"),0)</f>
        <v>0</v>
      </c>
      <c r="AB2993" s="111">
        <f t="shared" si="512"/>
        <v>0</v>
      </c>
      <c r="AC2993" s="111">
        <f>SUMIFS('Deductions and Deposits'!$H:$H,'Deductions and Deposits'!$G:$G,D2993,'Deductions and Deposits'!$F:$F,"&lt;="&amp;B2993)+SUMIFS($F$3:F2993,$D$3:D2993,D2993,$C$3:C2993,"Coin Deposit",$E$3:E2993,"")</f>
        <v>0</v>
      </c>
      <c r="AD2993" s="111">
        <f>SUMIFS('Deductions and Deposits'!$D:$D,'Deductions and Deposits'!$C:$C,D2993)+SUMIFS($F:$F,$D:$D,D2993,$C:$C,"Coin Deduction")</f>
        <v>0</v>
      </c>
      <c r="AE2993" s="111">
        <f>Table5[[#This Row],[Column4]]+Table5[[#This Row],[Column14]]+Table5[[#This Row],[Column19]]+Table5[[#This Row],[Column12]]</f>
        <v>0</v>
      </c>
      <c r="AF2993" s="111">
        <f>Table5[[#This Row],[Column5]]+Table5[[#This Row],[Column13]]+Table5[[#This Row],[Column21]]+Table5[[#This Row],[Column18]]</f>
        <v>0</v>
      </c>
      <c r="AG2993" s="111">
        <f t="shared" si="513"/>
        <v>0</v>
      </c>
      <c r="AH2993" s="111">
        <f t="shared" si="514"/>
        <v>0</v>
      </c>
      <c r="AI2993" s="111">
        <f>Table5[[#This Row],[Column17]]-Table5[[#This Row],[Column20]]</f>
        <v>0</v>
      </c>
      <c r="AJ2993" s="111">
        <f t="shared" si="515"/>
        <v>0</v>
      </c>
      <c r="AK2993" s="111">
        <f t="shared" si="508"/>
        <v>0</v>
      </c>
      <c r="AL2993" s="111">
        <f t="shared" si="516"/>
        <v>0</v>
      </c>
      <c r="AM2993" s="111" t="str">
        <f t="shared" si="517"/>
        <v/>
      </c>
      <c r="AN2993" s="111" t="str">
        <f t="shared" ca="1" si="518"/>
        <v/>
      </c>
    </row>
    <row r="2994" spans="1:40" ht="20.25" customHeight="1" x14ac:dyDescent="0.3">
      <c r="A2994" s="107"/>
      <c r="B2994" s="144"/>
      <c r="C2994" s="119"/>
      <c r="D2994" s="120"/>
      <c r="E2994" s="119"/>
      <c r="F2994" s="119"/>
      <c r="G2994" s="120"/>
      <c r="H2994" s="119"/>
      <c r="I2994" s="109"/>
      <c r="L2994" s="108"/>
      <c r="M2994" s="108"/>
      <c r="N2994" s="108"/>
      <c r="O2994" s="108"/>
      <c r="P2994" s="108"/>
      <c r="Q2994" s="108"/>
      <c r="R2994" s="108"/>
      <c r="S2994" s="108"/>
      <c r="T2994" s="100">
        <f t="shared" si="509"/>
        <v>0</v>
      </c>
      <c r="U2994" s="111"/>
      <c r="V2994" s="111"/>
      <c r="W2994" s="111">
        <f>SUMIFS($F$3:F2994,$D$3:D2994,D2994,$C$3:C2994,"Buy")+SUMIFS($F$3:F2994,$D$3:D2994,D2994,$C$3:C2994,"Coin Deposit",$E$3:E2994,"&lt;&gt;")</f>
        <v>0</v>
      </c>
      <c r="X2994" s="111">
        <f t="shared" si="510"/>
        <v>0</v>
      </c>
      <c r="Y2994" s="111">
        <f>IF($D2994=Y$1,SUMIFS($H$3:$H2994,$G$3:$G2994,Y$1,$C$3:$C2994,"Sell"),0)</f>
        <v>0</v>
      </c>
      <c r="Z2994" s="111">
        <f t="shared" si="511"/>
        <v>0</v>
      </c>
      <c r="AA2994" s="111">
        <f>IF($D2994=AA$1,SUMIFS($H$3:$H2994,$G$3:$G2994,AA$1,$C$3:$C2994,"Sell"),0)</f>
        <v>0</v>
      </c>
      <c r="AB2994" s="111">
        <f t="shared" si="512"/>
        <v>0</v>
      </c>
      <c r="AC2994" s="111">
        <f>SUMIFS('Deductions and Deposits'!$H:$H,'Deductions and Deposits'!$G:$G,D2994,'Deductions and Deposits'!$F:$F,"&lt;="&amp;B2994)+SUMIFS($F$3:F2994,$D$3:D2994,D2994,$C$3:C2994,"Coin Deposit",$E$3:E2994,"")</f>
        <v>0</v>
      </c>
      <c r="AD2994" s="111">
        <f>SUMIFS('Deductions and Deposits'!$D:$D,'Deductions and Deposits'!$C:$C,D2994)+SUMIFS($F:$F,$D:$D,D2994,$C:$C,"Coin Deduction")</f>
        <v>0</v>
      </c>
      <c r="AE2994" s="111">
        <f>Table5[[#This Row],[Column4]]+Table5[[#This Row],[Column14]]+Table5[[#This Row],[Column19]]+Table5[[#This Row],[Column12]]</f>
        <v>0</v>
      </c>
      <c r="AF2994" s="111">
        <f>Table5[[#This Row],[Column5]]+Table5[[#This Row],[Column13]]+Table5[[#This Row],[Column21]]+Table5[[#This Row],[Column18]]</f>
        <v>0</v>
      </c>
      <c r="AG2994" s="111">
        <f t="shared" si="513"/>
        <v>0</v>
      </c>
      <c r="AH2994" s="111">
        <f t="shared" si="514"/>
        <v>0</v>
      </c>
      <c r="AI2994" s="111">
        <f>Table5[[#This Row],[Column17]]-Table5[[#This Row],[Column20]]</f>
        <v>0</v>
      </c>
      <c r="AJ2994" s="111">
        <f t="shared" si="515"/>
        <v>0</v>
      </c>
      <c r="AK2994" s="111">
        <f t="shared" si="508"/>
        <v>0</v>
      </c>
      <c r="AL2994" s="111">
        <f t="shared" si="516"/>
        <v>0</v>
      </c>
      <c r="AM2994" s="111" t="str">
        <f t="shared" si="517"/>
        <v/>
      </c>
      <c r="AN2994" s="111" t="str">
        <f t="shared" ca="1" si="518"/>
        <v/>
      </c>
    </row>
    <row r="2995" spans="1:40" ht="20.25" customHeight="1" x14ac:dyDescent="0.3">
      <c r="A2995" s="107"/>
      <c r="B2995" s="144"/>
      <c r="C2995" s="119"/>
      <c r="D2995" s="120"/>
      <c r="E2995" s="119"/>
      <c r="F2995" s="119"/>
      <c r="G2995" s="120"/>
      <c r="H2995" s="119"/>
      <c r="I2995" s="109"/>
      <c r="L2995" s="108"/>
      <c r="M2995" s="108"/>
      <c r="N2995" s="108"/>
      <c r="O2995" s="108"/>
      <c r="P2995" s="108"/>
      <c r="Q2995" s="108"/>
      <c r="R2995" s="108"/>
      <c r="S2995" s="108"/>
      <c r="T2995" s="100">
        <f t="shared" si="509"/>
        <v>0</v>
      </c>
      <c r="U2995" s="111"/>
      <c r="V2995" s="111"/>
      <c r="W2995" s="111">
        <f>SUMIFS($F$3:F2995,$D$3:D2995,D2995,$C$3:C2995,"Buy")+SUMIFS($F$3:F2995,$D$3:D2995,D2995,$C$3:C2995,"Coin Deposit",$E$3:E2995,"&lt;&gt;")</f>
        <v>0</v>
      </c>
      <c r="X2995" s="111">
        <f t="shared" si="510"/>
        <v>0</v>
      </c>
      <c r="Y2995" s="111">
        <f>IF($D2995=Y$1,SUMIFS($H$3:$H2995,$G$3:$G2995,Y$1,$C$3:$C2995,"Sell"),0)</f>
        <v>0</v>
      </c>
      <c r="Z2995" s="111">
        <f t="shared" si="511"/>
        <v>0</v>
      </c>
      <c r="AA2995" s="111">
        <f>IF($D2995=AA$1,SUMIFS($H$3:$H2995,$G$3:$G2995,AA$1,$C$3:$C2995,"Sell"),0)</f>
        <v>0</v>
      </c>
      <c r="AB2995" s="111">
        <f t="shared" si="512"/>
        <v>0</v>
      </c>
      <c r="AC2995" s="111">
        <f>SUMIFS('Deductions and Deposits'!$H:$H,'Deductions and Deposits'!$G:$G,D2995,'Deductions and Deposits'!$F:$F,"&lt;="&amp;B2995)+SUMIFS($F$3:F2995,$D$3:D2995,D2995,$C$3:C2995,"Coin Deposit",$E$3:E2995,"")</f>
        <v>0</v>
      </c>
      <c r="AD2995" s="111">
        <f>SUMIFS('Deductions and Deposits'!$D:$D,'Deductions and Deposits'!$C:$C,D2995)+SUMIFS($F:$F,$D:$D,D2995,$C:$C,"Coin Deduction")</f>
        <v>0</v>
      </c>
      <c r="AE2995" s="111">
        <f>Table5[[#This Row],[Column4]]+Table5[[#This Row],[Column14]]+Table5[[#This Row],[Column19]]+Table5[[#This Row],[Column12]]</f>
        <v>0</v>
      </c>
      <c r="AF2995" s="111">
        <f>Table5[[#This Row],[Column5]]+Table5[[#This Row],[Column13]]+Table5[[#This Row],[Column21]]+Table5[[#This Row],[Column18]]</f>
        <v>0</v>
      </c>
      <c r="AG2995" s="111">
        <f t="shared" si="513"/>
        <v>0</v>
      </c>
      <c r="AH2995" s="111">
        <f t="shared" si="514"/>
        <v>0</v>
      </c>
      <c r="AI2995" s="111">
        <f>Table5[[#This Row],[Column17]]-Table5[[#This Row],[Column20]]</f>
        <v>0</v>
      </c>
      <c r="AJ2995" s="111">
        <f t="shared" si="515"/>
        <v>0</v>
      </c>
      <c r="AK2995" s="111">
        <f t="shared" si="508"/>
        <v>0</v>
      </c>
      <c r="AL2995" s="111">
        <f t="shared" si="516"/>
        <v>0</v>
      </c>
      <c r="AM2995" s="111" t="str">
        <f t="shared" si="517"/>
        <v/>
      </c>
      <c r="AN2995" s="111" t="str">
        <f t="shared" ca="1" si="518"/>
        <v/>
      </c>
    </row>
    <row r="2996" spans="1:40" ht="20.25" customHeight="1" x14ac:dyDescent="0.3">
      <c r="A2996" s="107"/>
      <c r="B2996" s="144"/>
      <c r="C2996" s="119"/>
      <c r="D2996" s="120"/>
      <c r="E2996" s="119"/>
      <c r="F2996" s="119"/>
      <c r="G2996" s="120"/>
      <c r="H2996" s="119"/>
      <c r="I2996" s="109"/>
      <c r="L2996" s="108"/>
      <c r="M2996" s="108"/>
      <c r="N2996" s="108"/>
      <c r="O2996" s="108"/>
      <c r="P2996" s="108"/>
      <c r="Q2996" s="108"/>
      <c r="R2996" s="108"/>
      <c r="S2996" s="108"/>
      <c r="T2996" s="100">
        <f t="shared" si="509"/>
        <v>0</v>
      </c>
      <c r="U2996" s="111"/>
      <c r="V2996" s="111"/>
      <c r="W2996" s="111">
        <f>SUMIFS($F$3:F2996,$D$3:D2996,D2996,$C$3:C2996,"Buy")+SUMIFS($F$3:F2996,$D$3:D2996,D2996,$C$3:C2996,"Coin Deposit",$E$3:E2996,"&lt;&gt;")</f>
        <v>0</v>
      </c>
      <c r="X2996" s="111">
        <f t="shared" si="510"/>
        <v>0</v>
      </c>
      <c r="Y2996" s="111">
        <f>IF($D2996=Y$1,SUMIFS($H$3:$H2996,$G$3:$G2996,Y$1,$C$3:$C2996,"Sell"),0)</f>
        <v>0</v>
      </c>
      <c r="Z2996" s="111">
        <f t="shared" si="511"/>
        <v>0</v>
      </c>
      <c r="AA2996" s="111">
        <f>IF($D2996=AA$1,SUMIFS($H$3:$H2996,$G$3:$G2996,AA$1,$C$3:$C2996,"Sell"),0)</f>
        <v>0</v>
      </c>
      <c r="AB2996" s="111">
        <f t="shared" si="512"/>
        <v>0</v>
      </c>
      <c r="AC2996" s="111">
        <f>SUMIFS('Deductions and Deposits'!$H:$H,'Deductions and Deposits'!$G:$G,D2996,'Deductions and Deposits'!$F:$F,"&lt;="&amp;B2996)+SUMIFS($F$3:F2996,$D$3:D2996,D2996,$C$3:C2996,"Coin Deposit",$E$3:E2996,"")</f>
        <v>0</v>
      </c>
      <c r="AD2996" s="111">
        <f>SUMIFS('Deductions and Deposits'!$D:$D,'Deductions and Deposits'!$C:$C,D2996)+SUMIFS($F:$F,$D:$D,D2996,$C:$C,"Coin Deduction")</f>
        <v>0</v>
      </c>
      <c r="AE2996" s="111">
        <f>Table5[[#This Row],[Column4]]+Table5[[#This Row],[Column14]]+Table5[[#This Row],[Column19]]+Table5[[#This Row],[Column12]]</f>
        <v>0</v>
      </c>
      <c r="AF2996" s="111">
        <f>Table5[[#This Row],[Column5]]+Table5[[#This Row],[Column13]]+Table5[[#This Row],[Column21]]+Table5[[#This Row],[Column18]]</f>
        <v>0</v>
      </c>
      <c r="AG2996" s="111">
        <f t="shared" si="513"/>
        <v>0</v>
      </c>
      <c r="AH2996" s="111">
        <f t="shared" si="514"/>
        <v>0</v>
      </c>
      <c r="AI2996" s="111">
        <f>Table5[[#This Row],[Column17]]-Table5[[#This Row],[Column20]]</f>
        <v>0</v>
      </c>
      <c r="AJ2996" s="111">
        <f t="shared" si="515"/>
        <v>0</v>
      </c>
      <c r="AK2996" s="111">
        <f t="shared" si="508"/>
        <v>0</v>
      </c>
      <c r="AL2996" s="111">
        <f t="shared" si="516"/>
        <v>0</v>
      </c>
      <c r="AM2996" s="111" t="str">
        <f t="shared" si="517"/>
        <v/>
      </c>
      <c r="AN2996" s="111" t="str">
        <f t="shared" ca="1" si="518"/>
        <v/>
      </c>
    </row>
    <row r="2997" spans="1:40" ht="20.25" customHeight="1" x14ac:dyDescent="0.3">
      <c r="A2997" s="107"/>
      <c r="B2997" s="144"/>
      <c r="C2997" s="119"/>
      <c r="D2997" s="120"/>
      <c r="E2997" s="119"/>
      <c r="F2997" s="119"/>
      <c r="G2997" s="120"/>
      <c r="H2997" s="119"/>
      <c r="I2997" s="109"/>
      <c r="L2997" s="108"/>
      <c r="M2997" s="108"/>
      <c r="N2997" s="108"/>
      <c r="O2997" s="108"/>
      <c r="P2997" s="108"/>
      <c r="Q2997" s="108"/>
      <c r="R2997" s="108"/>
      <c r="S2997" s="108"/>
      <c r="T2997" s="100">
        <f t="shared" si="509"/>
        <v>0</v>
      </c>
      <c r="U2997" s="111"/>
      <c r="V2997" s="111"/>
      <c r="W2997" s="111">
        <f>SUMIFS($F$3:F2997,$D$3:D2997,D2997,$C$3:C2997,"Buy")+SUMIFS($F$3:F2997,$D$3:D2997,D2997,$C$3:C2997,"Coin Deposit",$E$3:E2997,"&lt;&gt;")</f>
        <v>0</v>
      </c>
      <c r="X2997" s="111">
        <f t="shared" si="510"/>
        <v>0</v>
      </c>
      <c r="Y2997" s="111">
        <f>IF($D2997=Y$1,SUMIFS($H$3:$H2997,$G$3:$G2997,Y$1,$C$3:$C2997,"Sell"),0)</f>
        <v>0</v>
      </c>
      <c r="Z2997" s="111">
        <f t="shared" si="511"/>
        <v>0</v>
      </c>
      <c r="AA2997" s="111">
        <f>IF($D2997=AA$1,SUMIFS($H$3:$H2997,$G$3:$G2997,AA$1,$C$3:$C2997,"Sell"),0)</f>
        <v>0</v>
      </c>
      <c r="AB2997" s="111">
        <f t="shared" si="512"/>
        <v>0</v>
      </c>
      <c r="AC2997" s="111">
        <f>SUMIFS('Deductions and Deposits'!$H:$H,'Deductions and Deposits'!$G:$G,D2997,'Deductions and Deposits'!$F:$F,"&lt;="&amp;B2997)+SUMIFS($F$3:F2997,$D$3:D2997,D2997,$C$3:C2997,"Coin Deposit",$E$3:E2997,"")</f>
        <v>0</v>
      </c>
      <c r="AD2997" s="111">
        <f>SUMIFS('Deductions and Deposits'!$D:$D,'Deductions and Deposits'!$C:$C,D2997)+SUMIFS($F:$F,$D:$D,D2997,$C:$C,"Coin Deduction")</f>
        <v>0</v>
      </c>
      <c r="AE2997" s="111">
        <f>Table5[[#This Row],[Column4]]+Table5[[#This Row],[Column14]]+Table5[[#This Row],[Column19]]+Table5[[#This Row],[Column12]]</f>
        <v>0</v>
      </c>
      <c r="AF2997" s="111">
        <f>Table5[[#This Row],[Column5]]+Table5[[#This Row],[Column13]]+Table5[[#This Row],[Column21]]+Table5[[#This Row],[Column18]]</f>
        <v>0</v>
      </c>
      <c r="AG2997" s="111">
        <f t="shared" si="513"/>
        <v>0</v>
      </c>
      <c r="AH2997" s="111">
        <f t="shared" si="514"/>
        <v>0</v>
      </c>
      <c r="AI2997" s="111">
        <f>Table5[[#This Row],[Column17]]-Table5[[#This Row],[Column20]]</f>
        <v>0</v>
      </c>
      <c r="AJ2997" s="111">
        <f t="shared" si="515"/>
        <v>0</v>
      </c>
      <c r="AK2997" s="111">
        <f t="shared" si="508"/>
        <v>0</v>
      </c>
      <c r="AL2997" s="111">
        <f t="shared" si="516"/>
        <v>0</v>
      </c>
      <c r="AM2997" s="111" t="str">
        <f t="shared" si="517"/>
        <v/>
      </c>
      <c r="AN2997" s="111" t="str">
        <f t="shared" ca="1" si="518"/>
        <v/>
      </c>
    </row>
    <row r="2998" spans="1:40" ht="20.25" customHeight="1" x14ac:dyDescent="0.3">
      <c r="A2998" s="107"/>
      <c r="B2998" s="144"/>
      <c r="C2998" s="119"/>
      <c r="D2998" s="120"/>
      <c r="E2998" s="119"/>
      <c r="F2998" s="119"/>
      <c r="G2998" s="120"/>
      <c r="H2998" s="119"/>
      <c r="I2998" s="109"/>
      <c r="L2998" s="108"/>
      <c r="M2998" s="108"/>
      <c r="N2998" s="108"/>
      <c r="O2998" s="108"/>
      <c r="P2998" s="108"/>
      <c r="Q2998" s="108"/>
      <c r="R2998" s="108"/>
      <c r="S2998" s="108"/>
      <c r="T2998" s="100">
        <f t="shared" si="509"/>
        <v>0</v>
      </c>
      <c r="U2998" s="111"/>
      <c r="V2998" s="111"/>
      <c r="W2998" s="111">
        <f>SUMIFS($F$3:F2998,$D$3:D2998,D2998,$C$3:C2998,"Buy")+SUMIFS($F$3:F2998,$D$3:D2998,D2998,$C$3:C2998,"Coin Deposit",$E$3:E2998,"&lt;&gt;")</f>
        <v>0</v>
      </c>
      <c r="X2998" s="111">
        <f t="shared" si="510"/>
        <v>0</v>
      </c>
      <c r="Y2998" s="111">
        <f>IF($D2998=Y$1,SUMIFS($H$3:$H2998,$G$3:$G2998,Y$1,$C$3:$C2998,"Sell"),0)</f>
        <v>0</v>
      </c>
      <c r="Z2998" s="111">
        <f t="shared" si="511"/>
        <v>0</v>
      </c>
      <c r="AA2998" s="111">
        <f>IF($D2998=AA$1,SUMIFS($H$3:$H2998,$G$3:$G2998,AA$1,$C$3:$C2998,"Sell"),0)</f>
        <v>0</v>
      </c>
      <c r="AB2998" s="111">
        <f t="shared" si="512"/>
        <v>0</v>
      </c>
      <c r="AC2998" s="111">
        <f>SUMIFS('Deductions and Deposits'!$H:$H,'Deductions and Deposits'!$G:$G,D2998,'Deductions and Deposits'!$F:$F,"&lt;="&amp;B2998)+SUMIFS($F$3:F2998,$D$3:D2998,D2998,$C$3:C2998,"Coin Deposit",$E$3:E2998,"")</f>
        <v>0</v>
      </c>
      <c r="AD2998" s="111">
        <f>SUMIFS('Deductions and Deposits'!$D:$D,'Deductions and Deposits'!$C:$C,D2998)+SUMIFS($F:$F,$D:$D,D2998,$C:$C,"Coin Deduction")</f>
        <v>0</v>
      </c>
      <c r="AE2998" s="111">
        <f>Table5[[#This Row],[Column4]]+Table5[[#This Row],[Column14]]+Table5[[#This Row],[Column19]]+Table5[[#This Row],[Column12]]</f>
        <v>0</v>
      </c>
      <c r="AF2998" s="111">
        <f>Table5[[#This Row],[Column5]]+Table5[[#This Row],[Column13]]+Table5[[#This Row],[Column21]]+Table5[[#This Row],[Column18]]</f>
        <v>0</v>
      </c>
      <c r="AG2998" s="111">
        <f t="shared" si="513"/>
        <v>0</v>
      </c>
      <c r="AH2998" s="111">
        <f t="shared" si="514"/>
        <v>0</v>
      </c>
      <c r="AI2998" s="111">
        <f>Table5[[#This Row],[Column17]]-Table5[[#This Row],[Column20]]</f>
        <v>0</v>
      </c>
      <c r="AJ2998" s="111">
        <f t="shared" si="515"/>
        <v>0</v>
      </c>
      <c r="AK2998" s="111">
        <f t="shared" ref="AK2998:AK3061" si="519">AJ2998*T2998</f>
        <v>0</v>
      </c>
      <c r="AL2998" s="111">
        <f t="shared" si="516"/>
        <v>0</v>
      </c>
      <c r="AM2998" s="111" t="str">
        <f t="shared" si="517"/>
        <v/>
      </c>
      <c r="AN2998" s="111" t="str">
        <f t="shared" ca="1" si="518"/>
        <v/>
      </c>
    </row>
    <row r="2999" spans="1:40" ht="20.25" customHeight="1" x14ac:dyDescent="0.3">
      <c r="A2999" s="107"/>
      <c r="B2999" s="144"/>
      <c r="C2999" s="119"/>
      <c r="D2999" s="120"/>
      <c r="E2999" s="119"/>
      <c r="F2999" s="119"/>
      <c r="G2999" s="120"/>
      <c r="H2999" s="119"/>
      <c r="I2999" s="109"/>
      <c r="L2999" s="108"/>
      <c r="M2999" s="108"/>
      <c r="N2999" s="108"/>
      <c r="O2999" s="108"/>
      <c r="P2999" s="108"/>
      <c r="Q2999" s="108"/>
      <c r="R2999" s="108"/>
      <c r="S2999" s="108"/>
      <c r="T2999" s="100">
        <f t="shared" si="509"/>
        <v>0</v>
      </c>
      <c r="U2999" s="111"/>
      <c r="V2999" s="111"/>
      <c r="W2999" s="111">
        <f>SUMIFS($F$3:F2999,$D$3:D2999,D2999,$C$3:C2999,"Buy")+SUMIFS($F$3:F2999,$D$3:D2999,D2999,$C$3:C2999,"Coin Deposit",$E$3:E2999,"&lt;&gt;")</f>
        <v>0</v>
      </c>
      <c r="X2999" s="111">
        <f t="shared" si="510"/>
        <v>0</v>
      </c>
      <c r="Y2999" s="111">
        <f>IF($D2999=Y$1,SUMIFS($H$3:$H2999,$G$3:$G2999,Y$1,$C$3:$C2999,"Sell"),0)</f>
        <v>0</v>
      </c>
      <c r="Z2999" s="111">
        <f t="shared" si="511"/>
        <v>0</v>
      </c>
      <c r="AA2999" s="111">
        <f>IF($D2999=AA$1,SUMIFS($H$3:$H2999,$G$3:$G2999,AA$1,$C$3:$C2999,"Sell"),0)</f>
        <v>0</v>
      </c>
      <c r="AB2999" s="111">
        <f t="shared" si="512"/>
        <v>0</v>
      </c>
      <c r="AC2999" s="111">
        <f>SUMIFS('Deductions and Deposits'!$H:$H,'Deductions and Deposits'!$G:$G,D2999,'Deductions and Deposits'!$F:$F,"&lt;="&amp;B2999)+SUMIFS($F$3:F2999,$D$3:D2999,D2999,$C$3:C2999,"Coin Deposit",$E$3:E2999,"")</f>
        <v>0</v>
      </c>
      <c r="AD2999" s="111">
        <f>SUMIFS('Deductions and Deposits'!$D:$D,'Deductions and Deposits'!$C:$C,D2999)+SUMIFS($F:$F,$D:$D,D2999,$C:$C,"Coin Deduction")</f>
        <v>0</v>
      </c>
      <c r="AE2999" s="111">
        <f>Table5[[#This Row],[Column4]]+Table5[[#This Row],[Column14]]+Table5[[#This Row],[Column19]]+Table5[[#This Row],[Column12]]</f>
        <v>0</v>
      </c>
      <c r="AF2999" s="111">
        <f>Table5[[#This Row],[Column5]]+Table5[[#This Row],[Column13]]+Table5[[#This Row],[Column21]]+Table5[[#This Row],[Column18]]</f>
        <v>0</v>
      </c>
      <c r="AG2999" s="111">
        <f t="shared" si="513"/>
        <v>0</v>
      </c>
      <c r="AH2999" s="111">
        <f t="shared" si="514"/>
        <v>0</v>
      </c>
      <c r="AI2999" s="111">
        <f>Table5[[#This Row],[Column17]]-Table5[[#This Row],[Column20]]</f>
        <v>0</v>
      </c>
      <c r="AJ2999" s="111">
        <f t="shared" si="515"/>
        <v>0</v>
      </c>
      <c r="AK2999" s="111">
        <f t="shared" si="519"/>
        <v>0</v>
      </c>
      <c r="AL2999" s="111">
        <f t="shared" si="516"/>
        <v>0</v>
      </c>
      <c r="AM2999" s="111" t="str">
        <f t="shared" si="517"/>
        <v/>
      </c>
      <c r="AN2999" s="111" t="str">
        <f t="shared" ca="1" si="518"/>
        <v/>
      </c>
    </row>
    <row r="3000" spans="1:40" ht="20.25" customHeight="1" x14ac:dyDescent="0.3">
      <c r="A3000" s="107"/>
      <c r="B3000" s="144"/>
      <c r="C3000" s="119"/>
      <c r="D3000" s="120"/>
      <c r="E3000" s="119"/>
      <c r="F3000" s="119"/>
      <c r="G3000" s="120"/>
      <c r="H3000" s="119"/>
      <c r="I3000" s="109"/>
      <c r="L3000" s="108"/>
      <c r="M3000" s="108"/>
      <c r="N3000" s="108"/>
      <c r="O3000" s="108"/>
      <c r="P3000" s="108"/>
      <c r="Q3000" s="108"/>
      <c r="R3000" s="108"/>
      <c r="S3000" s="108"/>
      <c r="T3000" s="100">
        <f t="shared" si="509"/>
        <v>0</v>
      </c>
      <c r="U3000" s="111"/>
      <c r="V3000" s="111"/>
      <c r="W3000" s="111">
        <f>SUMIFS($F$3:F3000,$D$3:D3000,D3000,$C$3:C3000,"Buy")+SUMIFS($F$3:F3000,$D$3:D3000,D3000,$C$3:C3000,"Coin Deposit",$E$3:E3000,"&lt;&gt;")</f>
        <v>0</v>
      </c>
      <c r="X3000" s="111">
        <f t="shared" si="510"/>
        <v>0</v>
      </c>
      <c r="Y3000" s="111">
        <f>IF($D3000=Y$1,SUMIFS($H$3:$H3000,$G$3:$G3000,Y$1,$C$3:$C3000,"Sell"),0)</f>
        <v>0</v>
      </c>
      <c r="Z3000" s="111">
        <f t="shared" si="511"/>
        <v>0</v>
      </c>
      <c r="AA3000" s="111">
        <f>IF($D3000=AA$1,SUMIFS($H$3:$H3000,$G$3:$G3000,AA$1,$C$3:$C3000,"Sell"),0)</f>
        <v>0</v>
      </c>
      <c r="AB3000" s="111">
        <f t="shared" si="512"/>
        <v>0</v>
      </c>
      <c r="AC3000" s="111">
        <f>SUMIFS('Deductions and Deposits'!$H:$H,'Deductions and Deposits'!$G:$G,D3000,'Deductions and Deposits'!$F:$F,"&lt;="&amp;B3000)+SUMIFS($F$3:F3000,$D$3:D3000,D3000,$C$3:C3000,"Coin Deposit",$E$3:E3000,"")</f>
        <v>0</v>
      </c>
      <c r="AD3000" s="111">
        <f>SUMIFS('Deductions and Deposits'!$D:$D,'Deductions and Deposits'!$C:$C,D3000)+SUMIFS($F:$F,$D:$D,D3000,$C:$C,"Coin Deduction")</f>
        <v>0</v>
      </c>
      <c r="AE3000" s="111">
        <f>Table5[[#This Row],[Column4]]+Table5[[#This Row],[Column14]]+Table5[[#This Row],[Column19]]+Table5[[#This Row],[Column12]]</f>
        <v>0</v>
      </c>
      <c r="AF3000" s="111">
        <f>Table5[[#This Row],[Column5]]+Table5[[#This Row],[Column13]]+Table5[[#This Row],[Column21]]+Table5[[#This Row],[Column18]]</f>
        <v>0</v>
      </c>
      <c r="AG3000" s="111">
        <f t="shared" si="513"/>
        <v>0</v>
      </c>
      <c r="AH3000" s="111">
        <f t="shared" si="514"/>
        <v>0</v>
      </c>
      <c r="AI3000" s="111">
        <f>Table5[[#This Row],[Column17]]-Table5[[#This Row],[Column20]]</f>
        <v>0</v>
      </c>
      <c r="AJ3000" s="111">
        <f t="shared" si="515"/>
        <v>0</v>
      </c>
      <c r="AK3000" s="111">
        <f t="shared" si="519"/>
        <v>0</v>
      </c>
      <c r="AL3000" s="111">
        <f t="shared" si="516"/>
        <v>0</v>
      </c>
      <c r="AM3000" s="111" t="str">
        <f t="shared" si="517"/>
        <v/>
      </c>
      <c r="AN3000" s="111" t="str">
        <f t="shared" ca="1" si="518"/>
        <v/>
      </c>
    </row>
    <row r="3001" spans="1:40" ht="20.25" customHeight="1" x14ac:dyDescent="0.3">
      <c r="A3001" s="107"/>
      <c r="B3001" s="144"/>
      <c r="C3001" s="119"/>
      <c r="D3001" s="120"/>
      <c r="E3001" s="119"/>
      <c r="F3001" s="119"/>
      <c r="G3001" s="120"/>
      <c r="H3001" s="119"/>
      <c r="I3001" s="109"/>
      <c r="L3001" s="108"/>
      <c r="M3001" s="108"/>
      <c r="N3001" s="108"/>
      <c r="O3001" s="108"/>
      <c r="P3001" s="108"/>
      <c r="Q3001" s="108"/>
      <c r="R3001" s="108"/>
      <c r="S3001" s="108"/>
      <c r="T3001" s="100">
        <f t="shared" si="509"/>
        <v>0</v>
      </c>
      <c r="U3001" s="111"/>
      <c r="V3001" s="111"/>
      <c r="W3001" s="111">
        <f>SUMIFS($F$3:F3001,$D$3:D3001,D3001,$C$3:C3001,"Buy")+SUMIFS($F$3:F3001,$D$3:D3001,D3001,$C$3:C3001,"Coin Deposit",$E$3:E3001,"&lt;&gt;")</f>
        <v>0</v>
      </c>
      <c r="X3001" s="111">
        <f t="shared" si="510"/>
        <v>0</v>
      </c>
      <c r="Y3001" s="111">
        <f>IF($D3001=Y$1,SUMIFS($H$3:$H3001,$G$3:$G3001,Y$1,$C$3:$C3001,"Sell"),0)</f>
        <v>0</v>
      </c>
      <c r="Z3001" s="111">
        <f t="shared" si="511"/>
        <v>0</v>
      </c>
      <c r="AA3001" s="111">
        <f>IF($D3001=AA$1,SUMIFS($H$3:$H3001,$G$3:$G3001,AA$1,$C$3:$C3001,"Sell"),0)</f>
        <v>0</v>
      </c>
      <c r="AB3001" s="111">
        <f t="shared" si="512"/>
        <v>0</v>
      </c>
      <c r="AC3001" s="111">
        <f>SUMIFS('Deductions and Deposits'!$H:$H,'Deductions and Deposits'!$G:$G,D3001,'Deductions and Deposits'!$F:$F,"&lt;="&amp;B3001)+SUMIFS($F$3:F3001,$D$3:D3001,D3001,$C$3:C3001,"Coin Deposit",$E$3:E3001,"")</f>
        <v>0</v>
      </c>
      <c r="AD3001" s="111">
        <f>SUMIFS('Deductions and Deposits'!$D:$D,'Deductions and Deposits'!$C:$C,D3001)+SUMIFS($F:$F,$D:$D,D3001,$C:$C,"Coin Deduction")</f>
        <v>0</v>
      </c>
      <c r="AE3001" s="111">
        <f>Table5[[#This Row],[Column4]]+Table5[[#This Row],[Column14]]+Table5[[#This Row],[Column19]]+Table5[[#This Row],[Column12]]</f>
        <v>0</v>
      </c>
      <c r="AF3001" s="111">
        <f>Table5[[#This Row],[Column5]]+Table5[[#This Row],[Column13]]+Table5[[#This Row],[Column21]]+Table5[[#This Row],[Column18]]</f>
        <v>0</v>
      </c>
      <c r="AG3001" s="111">
        <f t="shared" si="513"/>
        <v>0</v>
      </c>
      <c r="AH3001" s="111">
        <f t="shared" si="514"/>
        <v>0</v>
      </c>
      <c r="AI3001" s="111">
        <f>Table5[[#This Row],[Column17]]-Table5[[#This Row],[Column20]]</f>
        <v>0</v>
      </c>
      <c r="AJ3001" s="111">
        <f t="shared" si="515"/>
        <v>0</v>
      </c>
      <c r="AK3001" s="111">
        <f t="shared" si="519"/>
        <v>0</v>
      </c>
      <c r="AL3001" s="111">
        <f t="shared" si="516"/>
        <v>0</v>
      </c>
      <c r="AM3001" s="111" t="str">
        <f t="shared" si="517"/>
        <v/>
      </c>
      <c r="AN3001" s="111" t="str">
        <f t="shared" ca="1" si="518"/>
        <v/>
      </c>
    </row>
    <row r="3002" spans="1:40" ht="20.25" customHeight="1" x14ac:dyDescent="0.3">
      <c r="A3002" s="107"/>
      <c r="B3002" s="144"/>
      <c r="C3002" s="119"/>
      <c r="D3002" s="120"/>
      <c r="E3002" s="119"/>
      <c r="F3002" s="119"/>
      <c r="G3002" s="120"/>
      <c r="H3002" s="119"/>
      <c r="I3002" s="109"/>
      <c r="L3002" s="108"/>
      <c r="M3002" s="108"/>
      <c r="N3002" s="108"/>
      <c r="O3002" s="108"/>
      <c r="P3002" s="108"/>
      <c r="Q3002" s="108"/>
      <c r="R3002" s="108"/>
      <c r="S3002" s="108"/>
      <c r="T3002" s="100">
        <f t="shared" si="509"/>
        <v>0</v>
      </c>
      <c r="U3002" s="111"/>
      <c r="V3002" s="111"/>
      <c r="W3002" s="111">
        <f>SUMIFS($F$3:F3002,$D$3:D3002,D3002,$C$3:C3002,"Buy")+SUMIFS($F$3:F3002,$D$3:D3002,D3002,$C$3:C3002,"Coin Deposit",$E$3:E3002,"&lt;&gt;")</f>
        <v>0</v>
      </c>
      <c r="X3002" s="111">
        <f t="shared" si="510"/>
        <v>0</v>
      </c>
      <c r="Y3002" s="111">
        <f>IF($D3002=Y$1,SUMIFS($H$3:$H3002,$G$3:$G3002,Y$1,$C$3:$C3002,"Sell"),0)</f>
        <v>0</v>
      </c>
      <c r="Z3002" s="111">
        <f t="shared" si="511"/>
        <v>0</v>
      </c>
      <c r="AA3002" s="111">
        <f>IF($D3002=AA$1,SUMIFS($H$3:$H3002,$G$3:$G3002,AA$1,$C$3:$C3002,"Sell"),0)</f>
        <v>0</v>
      </c>
      <c r="AB3002" s="111">
        <f t="shared" si="512"/>
        <v>0</v>
      </c>
      <c r="AC3002" s="111">
        <f>SUMIFS('Deductions and Deposits'!$H:$H,'Deductions and Deposits'!$G:$G,D3002,'Deductions and Deposits'!$F:$F,"&lt;="&amp;B3002)+SUMIFS($F$3:F3002,$D$3:D3002,D3002,$C$3:C3002,"Coin Deposit",$E$3:E3002,"")</f>
        <v>0</v>
      </c>
      <c r="AD3002" s="111">
        <f>SUMIFS('Deductions and Deposits'!$D:$D,'Deductions and Deposits'!$C:$C,D3002)+SUMIFS($F:$F,$D:$D,D3002,$C:$C,"Coin Deduction")</f>
        <v>0</v>
      </c>
      <c r="AE3002" s="111">
        <f>Table5[[#This Row],[Column4]]+Table5[[#This Row],[Column14]]+Table5[[#This Row],[Column19]]+Table5[[#This Row],[Column12]]</f>
        <v>0</v>
      </c>
      <c r="AF3002" s="111">
        <f>Table5[[#This Row],[Column5]]+Table5[[#This Row],[Column13]]+Table5[[#This Row],[Column21]]+Table5[[#This Row],[Column18]]</f>
        <v>0</v>
      </c>
      <c r="AG3002" s="111">
        <f t="shared" si="513"/>
        <v>0</v>
      </c>
      <c r="AH3002" s="111">
        <f t="shared" si="514"/>
        <v>0</v>
      </c>
      <c r="AI3002" s="111">
        <f>Table5[[#This Row],[Column17]]-Table5[[#This Row],[Column20]]</f>
        <v>0</v>
      </c>
      <c r="AJ3002" s="111">
        <f t="shared" si="515"/>
        <v>0</v>
      </c>
      <c r="AK3002" s="111">
        <f t="shared" si="519"/>
        <v>0</v>
      </c>
      <c r="AL3002" s="111">
        <f t="shared" si="516"/>
        <v>0</v>
      </c>
      <c r="AM3002" s="111" t="str">
        <f t="shared" si="517"/>
        <v/>
      </c>
      <c r="AN3002" s="111" t="str">
        <f t="shared" ca="1" si="518"/>
        <v/>
      </c>
    </row>
    <row r="3003" spans="1:40" ht="20.25" customHeight="1" x14ac:dyDescent="0.3">
      <c r="A3003" s="107"/>
      <c r="B3003" s="144"/>
      <c r="C3003" s="119"/>
      <c r="D3003" s="120"/>
      <c r="E3003" s="119"/>
      <c r="F3003" s="119"/>
      <c r="G3003" s="120"/>
      <c r="H3003" s="119"/>
      <c r="I3003" s="109"/>
      <c r="L3003" s="108"/>
      <c r="M3003" s="108"/>
      <c r="N3003" s="108"/>
      <c r="O3003" s="108"/>
      <c r="P3003" s="108"/>
      <c r="Q3003" s="108"/>
      <c r="R3003" s="108"/>
      <c r="S3003" s="108"/>
      <c r="T3003" s="100">
        <f t="shared" si="509"/>
        <v>0</v>
      </c>
      <c r="U3003" s="111"/>
      <c r="V3003" s="111"/>
      <c r="W3003" s="111">
        <f>SUMIFS($F$3:F3003,$D$3:D3003,D3003,$C$3:C3003,"Buy")+SUMIFS($F$3:F3003,$D$3:D3003,D3003,$C$3:C3003,"Coin Deposit",$E$3:E3003,"&lt;&gt;")</f>
        <v>0</v>
      </c>
      <c r="X3003" s="111">
        <f t="shared" si="510"/>
        <v>0</v>
      </c>
      <c r="Y3003" s="111">
        <f>IF($D3003=Y$1,SUMIFS($H$3:$H3003,$G$3:$G3003,Y$1,$C$3:$C3003,"Sell"),0)</f>
        <v>0</v>
      </c>
      <c r="Z3003" s="111">
        <f t="shared" si="511"/>
        <v>0</v>
      </c>
      <c r="AA3003" s="111">
        <f>IF($D3003=AA$1,SUMIFS($H$3:$H3003,$G$3:$G3003,AA$1,$C$3:$C3003,"Sell"),0)</f>
        <v>0</v>
      </c>
      <c r="AB3003" s="111">
        <f t="shared" si="512"/>
        <v>0</v>
      </c>
      <c r="AC3003" s="111">
        <f>SUMIFS('Deductions and Deposits'!$H:$H,'Deductions and Deposits'!$G:$G,D3003,'Deductions and Deposits'!$F:$F,"&lt;="&amp;B3003)+SUMIFS($F$3:F3003,$D$3:D3003,D3003,$C$3:C3003,"Coin Deposit",$E$3:E3003,"")</f>
        <v>0</v>
      </c>
      <c r="AD3003" s="111">
        <f>SUMIFS('Deductions and Deposits'!$D:$D,'Deductions and Deposits'!$C:$C,D3003)+SUMIFS($F:$F,$D:$D,D3003,$C:$C,"Coin Deduction")</f>
        <v>0</v>
      </c>
      <c r="AE3003" s="111">
        <f>Table5[[#This Row],[Column4]]+Table5[[#This Row],[Column14]]+Table5[[#This Row],[Column19]]+Table5[[#This Row],[Column12]]</f>
        <v>0</v>
      </c>
      <c r="AF3003" s="111">
        <f>Table5[[#This Row],[Column5]]+Table5[[#This Row],[Column13]]+Table5[[#This Row],[Column21]]+Table5[[#This Row],[Column18]]</f>
        <v>0</v>
      </c>
      <c r="AG3003" s="111">
        <f t="shared" si="513"/>
        <v>0</v>
      </c>
      <c r="AH3003" s="111">
        <f t="shared" si="514"/>
        <v>0</v>
      </c>
      <c r="AI3003" s="111">
        <f>Table5[[#This Row],[Column17]]-Table5[[#This Row],[Column20]]</f>
        <v>0</v>
      </c>
      <c r="AJ3003" s="111">
        <f t="shared" si="515"/>
        <v>0</v>
      </c>
      <c r="AK3003" s="111">
        <f t="shared" si="519"/>
        <v>0</v>
      </c>
      <c r="AL3003" s="111">
        <f t="shared" si="516"/>
        <v>0</v>
      </c>
      <c r="AM3003" s="111" t="str">
        <f t="shared" si="517"/>
        <v/>
      </c>
      <c r="AN3003" s="111" t="str">
        <f t="shared" ca="1" si="518"/>
        <v/>
      </c>
    </row>
    <row r="3004" spans="1:40" ht="20.25" customHeight="1" x14ac:dyDescent="0.3">
      <c r="A3004" s="107"/>
      <c r="B3004" s="144"/>
      <c r="C3004" s="119"/>
      <c r="D3004" s="120"/>
      <c r="E3004" s="119"/>
      <c r="F3004" s="119"/>
      <c r="G3004" s="120"/>
      <c r="H3004" s="119"/>
      <c r="I3004" s="109"/>
      <c r="L3004" s="108"/>
      <c r="M3004" s="108"/>
      <c r="N3004" s="108"/>
      <c r="O3004" s="108"/>
      <c r="P3004" s="108"/>
      <c r="Q3004" s="108"/>
      <c r="R3004" s="108"/>
      <c r="S3004" s="108"/>
      <c r="T3004" s="100">
        <f t="shared" si="509"/>
        <v>0</v>
      </c>
      <c r="U3004" s="111"/>
      <c r="V3004" s="111"/>
      <c r="W3004" s="111">
        <f>SUMIFS($F$3:F3004,$D$3:D3004,D3004,$C$3:C3004,"Buy")+SUMIFS($F$3:F3004,$D$3:D3004,D3004,$C$3:C3004,"Coin Deposit",$E$3:E3004,"&lt;&gt;")</f>
        <v>0</v>
      </c>
      <c r="X3004" s="111">
        <f t="shared" si="510"/>
        <v>0</v>
      </c>
      <c r="Y3004" s="111">
        <f>IF($D3004=Y$1,SUMIFS($H$3:$H3004,$G$3:$G3004,Y$1,$C$3:$C3004,"Sell"),0)</f>
        <v>0</v>
      </c>
      <c r="Z3004" s="111">
        <f t="shared" si="511"/>
        <v>0</v>
      </c>
      <c r="AA3004" s="111">
        <f>IF($D3004=AA$1,SUMIFS($H$3:$H3004,$G$3:$G3004,AA$1,$C$3:$C3004,"Sell"),0)</f>
        <v>0</v>
      </c>
      <c r="AB3004" s="111">
        <f t="shared" si="512"/>
        <v>0</v>
      </c>
      <c r="AC3004" s="111">
        <f>SUMIFS('Deductions and Deposits'!$H:$H,'Deductions and Deposits'!$G:$G,D3004,'Deductions and Deposits'!$F:$F,"&lt;="&amp;B3004)+SUMIFS($F$3:F3004,$D$3:D3004,D3004,$C$3:C3004,"Coin Deposit",$E$3:E3004,"")</f>
        <v>0</v>
      </c>
      <c r="AD3004" s="111">
        <f>SUMIFS('Deductions and Deposits'!$D:$D,'Deductions and Deposits'!$C:$C,D3004)+SUMIFS($F:$F,$D:$D,D3004,$C:$C,"Coin Deduction")</f>
        <v>0</v>
      </c>
      <c r="AE3004" s="111">
        <f>Table5[[#This Row],[Column4]]+Table5[[#This Row],[Column14]]+Table5[[#This Row],[Column19]]+Table5[[#This Row],[Column12]]</f>
        <v>0</v>
      </c>
      <c r="AF3004" s="111">
        <f>Table5[[#This Row],[Column5]]+Table5[[#This Row],[Column13]]+Table5[[#This Row],[Column21]]+Table5[[#This Row],[Column18]]</f>
        <v>0</v>
      </c>
      <c r="AG3004" s="111">
        <f t="shared" si="513"/>
        <v>0</v>
      </c>
      <c r="AH3004" s="111">
        <f t="shared" si="514"/>
        <v>0</v>
      </c>
      <c r="AI3004" s="111">
        <f>Table5[[#This Row],[Column17]]-Table5[[#This Row],[Column20]]</f>
        <v>0</v>
      </c>
      <c r="AJ3004" s="111">
        <f t="shared" si="515"/>
        <v>0</v>
      </c>
      <c r="AK3004" s="111">
        <f t="shared" si="519"/>
        <v>0</v>
      </c>
      <c r="AL3004" s="111">
        <f t="shared" si="516"/>
        <v>0</v>
      </c>
      <c r="AM3004" s="111" t="str">
        <f t="shared" si="517"/>
        <v/>
      </c>
      <c r="AN3004" s="111" t="str">
        <f t="shared" ca="1" si="518"/>
        <v/>
      </c>
    </row>
    <row r="3005" spans="1:40" ht="20.25" customHeight="1" x14ac:dyDescent="0.3">
      <c r="A3005" s="107"/>
      <c r="B3005" s="144"/>
      <c r="C3005" s="119"/>
      <c r="D3005" s="120"/>
      <c r="E3005" s="119"/>
      <c r="F3005" s="119"/>
      <c r="G3005" s="120"/>
      <c r="H3005" s="119"/>
      <c r="I3005" s="109"/>
      <c r="L3005" s="108"/>
      <c r="M3005" s="108"/>
      <c r="N3005" s="108"/>
      <c r="O3005" s="108"/>
      <c r="P3005" s="108"/>
      <c r="Q3005" s="108"/>
      <c r="R3005" s="108"/>
      <c r="S3005" s="108"/>
      <c r="T3005" s="100">
        <f t="shared" si="509"/>
        <v>0</v>
      </c>
      <c r="U3005" s="111"/>
      <c r="V3005" s="111"/>
      <c r="W3005" s="111">
        <f>SUMIFS($F$3:F3005,$D$3:D3005,D3005,$C$3:C3005,"Buy")+SUMIFS($F$3:F3005,$D$3:D3005,D3005,$C$3:C3005,"Coin Deposit",$E$3:E3005,"&lt;&gt;")</f>
        <v>0</v>
      </c>
      <c r="X3005" s="111">
        <f t="shared" si="510"/>
        <v>0</v>
      </c>
      <c r="Y3005" s="111">
        <f>IF($D3005=Y$1,SUMIFS($H$3:$H3005,$G$3:$G3005,Y$1,$C$3:$C3005,"Sell"),0)</f>
        <v>0</v>
      </c>
      <c r="Z3005" s="111">
        <f t="shared" si="511"/>
        <v>0</v>
      </c>
      <c r="AA3005" s="111">
        <f>IF($D3005=AA$1,SUMIFS($H$3:$H3005,$G$3:$G3005,AA$1,$C$3:$C3005,"Sell"),0)</f>
        <v>0</v>
      </c>
      <c r="AB3005" s="111">
        <f t="shared" si="512"/>
        <v>0</v>
      </c>
      <c r="AC3005" s="111">
        <f>SUMIFS('Deductions and Deposits'!$H:$H,'Deductions and Deposits'!$G:$G,D3005,'Deductions and Deposits'!$F:$F,"&lt;="&amp;B3005)+SUMIFS($F$3:F3005,$D$3:D3005,D3005,$C$3:C3005,"Coin Deposit",$E$3:E3005,"")</f>
        <v>0</v>
      </c>
      <c r="AD3005" s="111">
        <f>SUMIFS('Deductions and Deposits'!$D:$D,'Deductions and Deposits'!$C:$C,D3005)+SUMIFS($F:$F,$D:$D,D3005,$C:$C,"Coin Deduction")</f>
        <v>0</v>
      </c>
      <c r="AE3005" s="111">
        <f>Table5[[#This Row],[Column4]]+Table5[[#This Row],[Column14]]+Table5[[#This Row],[Column19]]+Table5[[#This Row],[Column12]]</f>
        <v>0</v>
      </c>
      <c r="AF3005" s="111">
        <f>Table5[[#This Row],[Column5]]+Table5[[#This Row],[Column13]]+Table5[[#This Row],[Column21]]+Table5[[#This Row],[Column18]]</f>
        <v>0</v>
      </c>
      <c r="AG3005" s="111">
        <f t="shared" si="513"/>
        <v>0</v>
      </c>
      <c r="AH3005" s="111">
        <f t="shared" si="514"/>
        <v>0</v>
      </c>
      <c r="AI3005" s="111">
        <f>Table5[[#This Row],[Column17]]-Table5[[#This Row],[Column20]]</f>
        <v>0</v>
      </c>
      <c r="AJ3005" s="111">
        <f t="shared" si="515"/>
        <v>0</v>
      </c>
      <c r="AK3005" s="111">
        <f t="shared" si="519"/>
        <v>0</v>
      </c>
      <c r="AL3005" s="111">
        <f t="shared" si="516"/>
        <v>0</v>
      </c>
      <c r="AM3005" s="111" t="str">
        <f t="shared" si="517"/>
        <v/>
      </c>
      <c r="AN3005" s="111" t="str">
        <f t="shared" ca="1" si="518"/>
        <v/>
      </c>
    </row>
    <row r="3006" spans="1:40" ht="20.25" customHeight="1" x14ac:dyDescent="0.3">
      <c r="A3006" s="107"/>
      <c r="B3006" s="144"/>
      <c r="C3006" s="119"/>
      <c r="D3006" s="120"/>
      <c r="E3006" s="119"/>
      <c r="F3006" s="119"/>
      <c r="G3006" s="120"/>
      <c r="H3006" s="119"/>
      <c r="I3006" s="109"/>
      <c r="L3006" s="108"/>
      <c r="M3006" s="108"/>
      <c r="N3006" s="108"/>
      <c r="O3006" s="108"/>
      <c r="P3006" s="108"/>
      <c r="Q3006" s="108"/>
      <c r="R3006" s="108"/>
      <c r="S3006" s="108"/>
      <c r="T3006" s="100">
        <f t="shared" si="509"/>
        <v>0</v>
      </c>
      <c r="U3006" s="111"/>
      <c r="V3006" s="111"/>
      <c r="W3006" s="111">
        <f>SUMIFS($F$3:F3006,$D$3:D3006,D3006,$C$3:C3006,"Buy")+SUMIFS($F$3:F3006,$D$3:D3006,D3006,$C$3:C3006,"Coin Deposit",$E$3:E3006,"&lt;&gt;")</f>
        <v>0</v>
      </c>
      <c r="X3006" s="111">
        <f t="shared" si="510"/>
        <v>0</v>
      </c>
      <c r="Y3006" s="111">
        <f>IF($D3006=Y$1,SUMIFS($H$3:$H3006,$G$3:$G3006,Y$1,$C$3:$C3006,"Sell"),0)</f>
        <v>0</v>
      </c>
      <c r="Z3006" s="111">
        <f t="shared" si="511"/>
        <v>0</v>
      </c>
      <c r="AA3006" s="111">
        <f>IF($D3006=AA$1,SUMIFS($H$3:$H3006,$G$3:$G3006,AA$1,$C$3:$C3006,"Sell"),0)</f>
        <v>0</v>
      </c>
      <c r="AB3006" s="111">
        <f t="shared" si="512"/>
        <v>0</v>
      </c>
      <c r="AC3006" s="111">
        <f>SUMIFS('Deductions and Deposits'!$H:$H,'Deductions and Deposits'!$G:$G,D3006,'Deductions and Deposits'!$F:$F,"&lt;="&amp;B3006)+SUMIFS($F$3:F3006,$D$3:D3006,D3006,$C$3:C3006,"Coin Deposit",$E$3:E3006,"")</f>
        <v>0</v>
      </c>
      <c r="AD3006" s="111">
        <f>SUMIFS('Deductions and Deposits'!$D:$D,'Deductions and Deposits'!$C:$C,D3006)+SUMIFS($F:$F,$D:$D,D3006,$C:$C,"Coin Deduction")</f>
        <v>0</v>
      </c>
      <c r="AE3006" s="111">
        <f>Table5[[#This Row],[Column4]]+Table5[[#This Row],[Column14]]+Table5[[#This Row],[Column19]]+Table5[[#This Row],[Column12]]</f>
        <v>0</v>
      </c>
      <c r="AF3006" s="111">
        <f>Table5[[#This Row],[Column5]]+Table5[[#This Row],[Column13]]+Table5[[#This Row],[Column21]]+Table5[[#This Row],[Column18]]</f>
        <v>0</v>
      </c>
      <c r="AG3006" s="111">
        <f t="shared" si="513"/>
        <v>0</v>
      </c>
      <c r="AH3006" s="111">
        <f t="shared" si="514"/>
        <v>0</v>
      </c>
      <c r="AI3006" s="111">
        <f>Table5[[#This Row],[Column17]]-Table5[[#This Row],[Column20]]</f>
        <v>0</v>
      </c>
      <c r="AJ3006" s="111">
        <f t="shared" si="515"/>
        <v>0</v>
      </c>
      <c r="AK3006" s="111">
        <f t="shared" si="519"/>
        <v>0</v>
      </c>
      <c r="AL3006" s="111">
        <f t="shared" si="516"/>
        <v>0</v>
      </c>
      <c r="AM3006" s="111" t="str">
        <f t="shared" si="517"/>
        <v/>
      </c>
      <c r="AN3006" s="111" t="str">
        <f t="shared" ca="1" si="518"/>
        <v/>
      </c>
    </row>
    <row r="3007" spans="1:40" ht="20.25" customHeight="1" x14ac:dyDescent="0.3">
      <c r="A3007" s="107"/>
      <c r="B3007" s="144"/>
      <c r="C3007" s="119"/>
      <c r="D3007" s="120"/>
      <c r="E3007" s="119"/>
      <c r="F3007" s="119"/>
      <c r="G3007" s="120"/>
      <c r="H3007" s="119"/>
      <c r="I3007" s="109"/>
      <c r="L3007" s="108"/>
      <c r="M3007" s="108"/>
      <c r="N3007" s="108"/>
      <c r="O3007" s="108"/>
      <c r="P3007" s="108"/>
      <c r="Q3007" s="108"/>
      <c r="R3007" s="108"/>
      <c r="S3007" s="108"/>
      <c r="T3007" s="100">
        <f t="shared" si="509"/>
        <v>0</v>
      </c>
      <c r="U3007" s="111"/>
      <c r="V3007" s="111"/>
      <c r="W3007" s="111">
        <f>SUMIFS($F$3:F3007,$D$3:D3007,D3007,$C$3:C3007,"Buy")+SUMIFS($F$3:F3007,$D$3:D3007,D3007,$C$3:C3007,"Coin Deposit",$E$3:E3007,"&lt;&gt;")</f>
        <v>0</v>
      </c>
      <c r="X3007" s="111">
        <f t="shared" si="510"/>
        <v>0</v>
      </c>
      <c r="Y3007" s="111">
        <f>IF($D3007=Y$1,SUMIFS($H$3:$H3007,$G$3:$G3007,Y$1,$C$3:$C3007,"Sell"),0)</f>
        <v>0</v>
      </c>
      <c r="Z3007" s="111">
        <f t="shared" si="511"/>
        <v>0</v>
      </c>
      <c r="AA3007" s="111">
        <f>IF($D3007=AA$1,SUMIFS($H$3:$H3007,$G$3:$G3007,AA$1,$C$3:$C3007,"Sell"),0)</f>
        <v>0</v>
      </c>
      <c r="AB3007" s="111">
        <f t="shared" si="512"/>
        <v>0</v>
      </c>
      <c r="AC3007" s="111">
        <f>SUMIFS('Deductions and Deposits'!$H:$H,'Deductions and Deposits'!$G:$G,D3007,'Deductions and Deposits'!$F:$F,"&lt;="&amp;B3007)+SUMIFS($F$3:F3007,$D$3:D3007,D3007,$C$3:C3007,"Coin Deposit",$E$3:E3007,"")</f>
        <v>0</v>
      </c>
      <c r="AD3007" s="111">
        <f>SUMIFS('Deductions and Deposits'!$D:$D,'Deductions and Deposits'!$C:$C,D3007)+SUMIFS($F:$F,$D:$D,D3007,$C:$C,"Coin Deduction")</f>
        <v>0</v>
      </c>
      <c r="AE3007" s="111">
        <f>Table5[[#This Row],[Column4]]+Table5[[#This Row],[Column14]]+Table5[[#This Row],[Column19]]+Table5[[#This Row],[Column12]]</f>
        <v>0</v>
      </c>
      <c r="AF3007" s="111">
        <f>Table5[[#This Row],[Column5]]+Table5[[#This Row],[Column13]]+Table5[[#This Row],[Column21]]+Table5[[#This Row],[Column18]]</f>
        <v>0</v>
      </c>
      <c r="AG3007" s="111">
        <f t="shared" si="513"/>
        <v>0</v>
      </c>
      <c r="AH3007" s="111">
        <f t="shared" si="514"/>
        <v>0</v>
      </c>
      <c r="AI3007" s="111">
        <f>Table5[[#This Row],[Column17]]-Table5[[#This Row],[Column20]]</f>
        <v>0</v>
      </c>
      <c r="AJ3007" s="111">
        <f t="shared" si="515"/>
        <v>0</v>
      </c>
      <c r="AK3007" s="111">
        <f t="shared" si="519"/>
        <v>0</v>
      </c>
      <c r="AL3007" s="111">
        <f t="shared" si="516"/>
        <v>0</v>
      </c>
      <c r="AM3007" s="111" t="str">
        <f t="shared" si="517"/>
        <v/>
      </c>
      <c r="AN3007" s="111" t="str">
        <f t="shared" ca="1" si="518"/>
        <v/>
      </c>
    </row>
    <row r="3008" spans="1:40" ht="20.25" customHeight="1" x14ac:dyDescent="0.3">
      <c r="A3008" s="107"/>
      <c r="B3008" s="144"/>
      <c r="C3008" s="119"/>
      <c r="D3008" s="120"/>
      <c r="E3008" s="119"/>
      <c r="F3008" s="119"/>
      <c r="G3008" s="120"/>
      <c r="H3008" s="119"/>
      <c r="I3008" s="109"/>
      <c r="L3008" s="108"/>
      <c r="M3008" s="108"/>
      <c r="N3008" s="108"/>
      <c r="O3008" s="108"/>
      <c r="P3008" s="108"/>
      <c r="Q3008" s="108"/>
      <c r="R3008" s="108"/>
      <c r="S3008" s="108"/>
      <c r="T3008" s="100">
        <f t="shared" si="509"/>
        <v>0</v>
      </c>
      <c r="U3008" s="111"/>
      <c r="V3008" s="111"/>
      <c r="W3008" s="111">
        <f>SUMIFS($F$3:F3008,$D$3:D3008,D3008,$C$3:C3008,"Buy")+SUMIFS($F$3:F3008,$D$3:D3008,D3008,$C$3:C3008,"Coin Deposit",$E$3:E3008,"&lt;&gt;")</f>
        <v>0</v>
      </c>
      <c r="X3008" s="111">
        <f t="shared" si="510"/>
        <v>0</v>
      </c>
      <c r="Y3008" s="111">
        <f>IF($D3008=Y$1,SUMIFS($H$3:$H3008,$G$3:$G3008,Y$1,$C$3:$C3008,"Sell"),0)</f>
        <v>0</v>
      </c>
      <c r="Z3008" s="111">
        <f t="shared" si="511"/>
        <v>0</v>
      </c>
      <c r="AA3008" s="111">
        <f>IF($D3008=AA$1,SUMIFS($H$3:$H3008,$G$3:$G3008,AA$1,$C$3:$C3008,"Sell"),0)</f>
        <v>0</v>
      </c>
      <c r="AB3008" s="111">
        <f t="shared" si="512"/>
        <v>0</v>
      </c>
      <c r="AC3008" s="111">
        <f>SUMIFS('Deductions and Deposits'!$H:$H,'Deductions and Deposits'!$G:$G,D3008,'Deductions and Deposits'!$F:$F,"&lt;="&amp;B3008)+SUMIFS($F$3:F3008,$D$3:D3008,D3008,$C$3:C3008,"Coin Deposit",$E$3:E3008,"")</f>
        <v>0</v>
      </c>
      <c r="AD3008" s="111">
        <f>SUMIFS('Deductions and Deposits'!$D:$D,'Deductions and Deposits'!$C:$C,D3008)+SUMIFS($F:$F,$D:$D,D3008,$C:$C,"Coin Deduction")</f>
        <v>0</v>
      </c>
      <c r="AE3008" s="111">
        <f>Table5[[#This Row],[Column4]]+Table5[[#This Row],[Column14]]+Table5[[#This Row],[Column19]]+Table5[[#This Row],[Column12]]</f>
        <v>0</v>
      </c>
      <c r="AF3008" s="111">
        <f>Table5[[#This Row],[Column5]]+Table5[[#This Row],[Column13]]+Table5[[#This Row],[Column21]]+Table5[[#This Row],[Column18]]</f>
        <v>0</v>
      </c>
      <c r="AG3008" s="111">
        <f t="shared" si="513"/>
        <v>0</v>
      </c>
      <c r="AH3008" s="111">
        <f t="shared" si="514"/>
        <v>0</v>
      </c>
      <c r="AI3008" s="111">
        <f>Table5[[#This Row],[Column17]]-Table5[[#This Row],[Column20]]</f>
        <v>0</v>
      </c>
      <c r="AJ3008" s="111">
        <f t="shared" si="515"/>
        <v>0</v>
      </c>
      <c r="AK3008" s="111">
        <f t="shared" si="519"/>
        <v>0</v>
      </c>
      <c r="AL3008" s="111">
        <f t="shared" si="516"/>
        <v>0</v>
      </c>
      <c r="AM3008" s="111" t="str">
        <f t="shared" si="517"/>
        <v/>
      </c>
      <c r="AN3008" s="111" t="str">
        <f t="shared" ca="1" si="518"/>
        <v/>
      </c>
    </row>
    <row r="3009" spans="1:40" ht="20.25" customHeight="1" x14ac:dyDescent="0.3">
      <c r="A3009" s="107"/>
      <c r="B3009" s="144"/>
      <c r="C3009" s="119"/>
      <c r="D3009" s="120"/>
      <c r="E3009" s="119"/>
      <c r="F3009" s="119"/>
      <c r="G3009" s="120"/>
      <c r="H3009" s="119"/>
      <c r="I3009" s="109"/>
      <c r="L3009" s="108"/>
      <c r="M3009" s="108"/>
      <c r="N3009" s="108"/>
      <c r="O3009" s="108"/>
      <c r="P3009" s="108"/>
      <c r="Q3009" s="108"/>
      <c r="R3009" s="108"/>
      <c r="S3009" s="108"/>
      <c r="T3009" s="100">
        <f t="shared" si="509"/>
        <v>0</v>
      </c>
      <c r="U3009" s="111"/>
      <c r="V3009" s="111"/>
      <c r="W3009" s="111">
        <f>SUMIFS($F$3:F3009,$D$3:D3009,D3009,$C$3:C3009,"Buy")+SUMIFS($F$3:F3009,$D$3:D3009,D3009,$C$3:C3009,"Coin Deposit",$E$3:E3009,"&lt;&gt;")</f>
        <v>0</v>
      </c>
      <c r="X3009" s="111">
        <f t="shared" si="510"/>
        <v>0</v>
      </c>
      <c r="Y3009" s="111">
        <f>IF($D3009=Y$1,SUMIFS($H$3:$H3009,$G$3:$G3009,Y$1,$C$3:$C3009,"Sell"),0)</f>
        <v>0</v>
      </c>
      <c r="Z3009" s="111">
        <f t="shared" si="511"/>
        <v>0</v>
      </c>
      <c r="AA3009" s="111">
        <f>IF($D3009=AA$1,SUMIFS($H$3:$H3009,$G$3:$G3009,AA$1,$C$3:$C3009,"Sell"),0)</f>
        <v>0</v>
      </c>
      <c r="AB3009" s="111">
        <f t="shared" si="512"/>
        <v>0</v>
      </c>
      <c r="AC3009" s="111">
        <f>SUMIFS('Deductions and Deposits'!$H:$H,'Deductions and Deposits'!$G:$G,D3009,'Deductions and Deposits'!$F:$F,"&lt;="&amp;B3009)+SUMIFS($F$3:F3009,$D$3:D3009,D3009,$C$3:C3009,"Coin Deposit",$E$3:E3009,"")</f>
        <v>0</v>
      </c>
      <c r="AD3009" s="111">
        <f>SUMIFS('Deductions and Deposits'!$D:$D,'Deductions and Deposits'!$C:$C,D3009)+SUMIFS($F:$F,$D:$D,D3009,$C:$C,"Coin Deduction")</f>
        <v>0</v>
      </c>
      <c r="AE3009" s="111">
        <f>Table5[[#This Row],[Column4]]+Table5[[#This Row],[Column14]]+Table5[[#This Row],[Column19]]+Table5[[#This Row],[Column12]]</f>
        <v>0</v>
      </c>
      <c r="AF3009" s="111">
        <f>Table5[[#This Row],[Column5]]+Table5[[#This Row],[Column13]]+Table5[[#This Row],[Column21]]+Table5[[#This Row],[Column18]]</f>
        <v>0</v>
      </c>
      <c r="AG3009" s="111">
        <f t="shared" si="513"/>
        <v>0</v>
      </c>
      <c r="AH3009" s="111">
        <f t="shared" si="514"/>
        <v>0</v>
      </c>
      <c r="AI3009" s="111">
        <f>Table5[[#This Row],[Column17]]-Table5[[#This Row],[Column20]]</f>
        <v>0</v>
      </c>
      <c r="AJ3009" s="111">
        <f t="shared" si="515"/>
        <v>0</v>
      </c>
      <c r="AK3009" s="111">
        <f t="shared" si="519"/>
        <v>0</v>
      </c>
      <c r="AL3009" s="111">
        <f t="shared" si="516"/>
        <v>0</v>
      </c>
      <c r="AM3009" s="111" t="str">
        <f t="shared" si="517"/>
        <v/>
      </c>
      <c r="AN3009" s="111" t="str">
        <f t="shared" ca="1" si="518"/>
        <v/>
      </c>
    </row>
    <row r="3010" spans="1:40" ht="20.25" customHeight="1" x14ac:dyDescent="0.3">
      <c r="A3010" s="107"/>
      <c r="B3010" s="144"/>
      <c r="C3010" s="119"/>
      <c r="D3010" s="120"/>
      <c r="E3010" s="119"/>
      <c r="F3010" s="119"/>
      <c r="G3010" s="120"/>
      <c r="H3010" s="119"/>
      <c r="I3010" s="109"/>
      <c r="L3010" s="108"/>
      <c r="M3010" s="108"/>
      <c r="N3010" s="108"/>
      <c r="O3010" s="108"/>
      <c r="P3010" s="108"/>
      <c r="Q3010" s="108"/>
      <c r="R3010" s="108"/>
      <c r="S3010" s="108"/>
      <c r="T3010" s="100">
        <f t="shared" si="509"/>
        <v>0</v>
      </c>
      <c r="U3010" s="111"/>
      <c r="V3010" s="111"/>
      <c r="W3010" s="111">
        <f>SUMIFS($F$3:F3010,$D$3:D3010,D3010,$C$3:C3010,"Buy")+SUMIFS($F$3:F3010,$D$3:D3010,D3010,$C$3:C3010,"Coin Deposit",$E$3:E3010,"&lt;&gt;")</f>
        <v>0</v>
      </c>
      <c r="X3010" s="111">
        <f t="shared" si="510"/>
        <v>0</v>
      </c>
      <c r="Y3010" s="111">
        <f>IF($D3010=Y$1,SUMIFS($H$3:$H3010,$G$3:$G3010,Y$1,$C$3:$C3010,"Sell"),0)</f>
        <v>0</v>
      </c>
      <c r="Z3010" s="111">
        <f t="shared" si="511"/>
        <v>0</v>
      </c>
      <c r="AA3010" s="111">
        <f>IF($D3010=AA$1,SUMIFS($H$3:$H3010,$G$3:$G3010,AA$1,$C$3:$C3010,"Sell"),0)</f>
        <v>0</v>
      </c>
      <c r="AB3010" s="111">
        <f t="shared" si="512"/>
        <v>0</v>
      </c>
      <c r="AC3010" s="111">
        <f>SUMIFS('Deductions and Deposits'!$H:$H,'Deductions and Deposits'!$G:$G,D3010,'Deductions and Deposits'!$F:$F,"&lt;="&amp;B3010)+SUMIFS($F$3:F3010,$D$3:D3010,D3010,$C$3:C3010,"Coin Deposit",$E$3:E3010,"")</f>
        <v>0</v>
      </c>
      <c r="AD3010" s="111">
        <f>SUMIFS('Deductions and Deposits'!$D:$D,'Deductions and Deposits'!$C:$C,D3010)+SUMIFS($F:$F,$D:$D,D3010,$C:$C,"Coin Deduction")</f>
        <v>0</v>
      </c>
      <c r="AE3010" s="111">
        <f>Table5[[#This Row],[Column4]]+Table5[[#This Row],[Column14]]+Table5[[#This Row],[Column19]]+Table5[[#This Row],[Column12]]</f>
        <v>0</v>
      </c>
      <c r="AF3010" s="111">
        <f>Table5[[#This Row],[Column5]]+Table5[[#This Row],[Column13]]+Table5[[#This Row],[Column21]]+Table5[[#This Row],[Column18]]</f>
        <v>0</v>
      </c>
      <c r="AG3010" s="111">
        <f t="shared" si="513"/>
        <v>0</v>
      </c>
      <c r="AH3010" s="111">
        <f t="shared" si="514"/>
        <v>0</v>
      </c>
      <c r="AI3010" s="111">
        <f>Table5[[#This Row],[Column17]]-Table5[[#This Row],[Column20]]</f>
        <v>0</v>
      </c>
      <c r="AJ3010" s="111">
        <f t="shared" si="515"/>
        <v>0</v>
      </c>
      <c r="AK3010" s="111">
        <f t="shared" si="519"/>
        <v>0</v>
      </c>
      <c r="AL3010" s="111">
        <f t="shared" si="516"/>
        <v>0</v>
      </c>
      <c r="AM3010" s="111" t="str">
        <f t="shared" si="517"/>
        <v/>
      </c>
      <c r="AN3010" s="111" t="str">
        <f t="shared" ca="1" si="518"/>
        <v/>
      </c>
    </row>
    <row r="3011" spans="1:40" ht="20.25" customHeight="1" x14ac:dyDescent="0.3">
      <c r="A3011" s="107"/>
      <c r="B3011" s="144"/>
      <c r="C3011" s="119"/>
      <c r="D3011" s="120"/>
      <c r="E3011" s="119"/>
      <c r="F3011" s="119"/>
      <c r="G3011" s="120"/>
      <c r="H3011" s="119"/>
      <c r="I3011" s="109"/>
      <c r="L3011" s="108"/>
      <c r="M3011" s="108"/>
      <c r="N3011" s="108"/>
      <c r="O3011" s="108"/>
      <c r="P3011" s="108"/>
      <c r="Q3011" s="108"/>
      <c r="R3011" s="108"/>
      <c r="S3011" s="108"/>
      <c r="T3011" s="100">
        <f t="shared" ref="T3011:T3074" si="520">IF(E3011&lt;&gt;"",E3011,0)</f>
        <v>0</v>
      </c>
      <c r="U3011" s="111"/>
      <c r="V3011" s="111"/>
      <c r="W3011" s="111">
        <f>SUMIFS($F$3:F3011,$D$3:D3011,D3011,$C$3:C3011,"Buy")+SUMIFS($F$3:F3011,$D$3:D3011,D3011,$C$3:C3011,"Coin Deposit",$E$3:E3011,"&lt;&gt;")</f>
        <v>0</v>
      </c>
      <c r="X3011" s="111">
        <f t="shared" ref="X3011:X3074" si="521">IF(OR(C3011="buy",AND(C3011="Coin Deposit",E3011&lt;&gt;"")),SUMIFS($F:$F,$D:$D,D3011,$C:$C,"sell"),0)</f>
        <v>0</v>
      </c>
      <c r="Y3011" s="111">
        <f>IF($D3011=Y$1,SUMIFS($H$3:$H3011,$G$3:$G3011,Y$1,$C$3:$C3011,"Sell"),0)</f>
        <v>0</v>
      </c>
      <c r="Z3011" s="111">
        <f t="shared" ref="Z3011:Z3074" si="522">IF($D3011=Z$1,SUMIFS($H:$H,$G:$G,Z$1,$C:$C,"Buy")+SUMIFS($H:$H,$G:$G,Z$1,$C:$C,"Coin Deposit",$E:$E,"&lt;&gt;"),0)</f>
        <v>0</v>
      </c>
      <c r="AA3011" s="111">
        <f>IF($D3011=AA$1,SUMIFS($H$3:$H3011,$G$3:$G3011,AA$1,$C$3:$C3011,"Sell"),0)</f>
        <v>0</v>
      </c>
      <c r="AB3011" s="111">
        <f t="shared" ref="AB3011:AB3074" si="523">IF($D3011=AB$1,SUMIFS($H:$H,$G:$G,AB$1,$C:$C,"Buy")+SUMIFS($H:$H,$G:$G,AB$1,$C:$C,"Coin Deposit",$E:$E,"&lt;&gt;"),0)</f>
        <v>0</v>
      </c>
      <c r="AC3011" s="111">
        <f>SUMIFS('Deductions and Deposits'!$H:$H,'Deductions and Deposits'!$G:$G,D3011,'Deductions and Deposits'!$F:$F,"&lt;="&amp;B3011)+SUMIFS($F$3:F3011,$D$3:D3011,D3011,$C$3:C3011,"Coin Deposit",$E$3:E3011,"")</f>
        <v>0</v>
      </c>
      <c r="AD3011" s="111">
        <f>SUMIFS('Deductions and Deposits'!$D:$D,'Deductions and Deposits'!$C:$C,D3011)+SUMIFS($F:$F,$D:$D,D3011,$C:$C,"Coin Deduction")</f>
        <v>0</v>
      </c>
      <c r="AE3011" s="111">
        <f>Table5[[#This Row],[Column4]]+Table5[[#This Row],[Column14]]+Table5[[#This Row],[Column19]]+Table5[[#This Row],[Column12]]</f>
        <v>0</v>
      </c>
      <c r="AF3011" s="111">
        <f>Table5[[#This Row],[Column5]]+Table5[[#This Row],[Column13]]+Table5[[#This Row],[Column21]]+Table5[[#This Row],[Column18]]</f>
        <v>0</v>
      </c>
      <c r="AG3011" s="111">
        <f t="shared" ref="AG3011:AG3074" si="524">IF(AND((AC3011+Y3011+AA3011)&gt;AF3011,OR(C3011="buy",AND(C3011="Coin Deposit",E3011&lt;&gt;""))),(AC3011+Y3011+AA3011)-AF3011,0)</f>
        <v>0</v>
      </c>
      <c r="AH3011" s="111">
        <f t="shared" ref="AH3011:AH3074" si="525">IF(AND(AE3011&gt;AF3011,OR(C3011="buy",AND(C3011="Coin Deposit",E3011&lt;&gt;""))),AE3011-AF3011,0)</f>
        <v>0</v>
      </c>
      <c r="AI3011" s="111">
        <f>Table5[[#This Row],[Column17]]-Table5[[#This Row],[Column20]]</f>
        <v>0</v>
      </c>
      <c r="AJ3011" s="111">
        <f t="shared" ref="AJ3011:AJ3074" si="526">IF(AI3011&gt;F3011,F3011,AI3011)</f>
        <v>0</v>
      </c>
      <c r="AK3011" s="111">
        <f t="shared" si="519"/>
        <v>0</v>
      </c>
      <c r="AL3011" s="111">
        <f t="shared" ref="AL3011:AL3074" si="527">IFERROR(SUMIFS($AK:$AK,$D:$D,D3011)/SUMIFS($AJ:$AJ,$D:$D,D3011),0)</f>
        <v>0</v>
      </c>
      <c r="AM3011" s="111" t="str">
        <f t="shared" ref="AM3011:AM3074" si="528">C3011&amp;D3011</f>
        <v/>
      </c>
      <c r="AN3011" s="111" t="str">
        <f t="shared" ref="AN3011:AN3074" ca="1" si="529">OFFSET(AM3011,COUNTA($AM:$AM)-ROW()-(ROW()-ROW($AN$2)-1),)</f>
        <v/>
      </c>
    </row>
    <row r="3012" spans="1:40" ht="20.25" customHeight="1" x14ac:dyDescent="0.3">
      <c r="A3012" s="107"/>
      <c r="B3012" s="144"/>
      <c r="C3012" s="119"/>
      <c r="D3012" s="120"/>
      <c r="E3012" s="119"/>
      <c r="F3012" s="119"/>
      <c r="G3012" s="120"/>
      <c r="H3012" s="119"/>
      <c r="I3012" s="109"/>
      <c r="L3012" s="108"/>
      <c r="M3012" s="108"/>
      <c r="N3012" s="108"/>
      <c r="O3012" s="108"/>
      <c r="P3012" s="108"/>
      <c r="Q3012" s="108"/>
      <c r="R3012" s="108"/>
      <c r="S3012" s="108"/>
      <c r="T3012" s="100">
        <f t="shared" si="520"/>
        <v>0</v>
      </c>
      <c r="U3012" s="111"/>
      <c r="V3012" s="111"/>
      <c r="W3012" s="111">
        <f>SUMIFS($F$3:F3012,$D$3:D3012,D3012,$C$3:C3012,"Buy")+SUMIFS($F$3:F3012,$D$3:D3012,D3012,$C$3:C3012,"Coin Deposit",$E$3:E3012,"&lt;&gt;")</f>
        <v>0</v>
      </c>
      <c r="X3012" s="111">
        <f t="shared" si="521"/>
        <v>0</v>
      </c>
      <c r="Y3012" s="111">
        <f>IF($D3012=Y$1,SUMIFS($H$3:$H3012,$G$3:$G3012,Y$1,$C$3:$C3012,"Sell"),0)</f>
        <v>0</v>
      </c>
      <c r="Z3012" s="111">
        <f t="shared" si="522"/>
        <v>0</v>
      </c>
      <c r="AA3012" s="111">
        <f>IF($D3012=AA$1,SUMIFS($H$3:$H3012,$G$3:$G3012,AA$1,$C$3:$C3012,"Sell"),0)</f>
        <v>0</v>
      </c>
      <c r="AB3012" s="111">
        <f t="shared" si="523"/>
        <v>0</v>
      </c>
      <c r="AC3012" s="111">
        <f>SUMIFS('Deductions and Deposits'!$H:$H,'Deductions and Deposits'!$G:$G,D3012,'Deductions and Deposits'!$F:$F,"&lt;="&amp;B3012)+SUMIFS($F$3:F3012,$D$3:D3012,D3012,$C$3:C3012,"Coin Deposit",$E$3:E3012,"")</f>
        <v>0</v>
      </c>
      <c r="AD3012" s="111">
        <f>SUMIFS('Deductions and Deposits'!$D:$D,'Deductions and Deposits'!$C:$C,D3012)+SUMIFS($F:$F,$D:$D,D3012,$C:$C,"Coin Deduction")</f>
        <v>0</v>
      </c>
      <c r="AE3012" s="111">
        <f>Table5[[#This Row],[Column4]]+Table5[[#This Row],[Column14]]+Table5[[#This Row],[Column19]]+Table5[[#This Row],[Column12]]</f>
        <v>0</v>
      </c>
      <c r="AF3012" s="111">
        <f>Table5[[#This Row],[Column5]]+Table5[[#This Row],[Column13]]+Table5[[#This Row],[Column21]]+Table5[[#This Row],[Column18]]</f>
        <v>0</v>
      </c>
      <c r="AG3012" s="111">
        <f t="shared" si="524"/>
        <v>0</v>
      </c>
      <c r="AH3012" s="111">
        <f t="shared" si="525"/>
        <v>0</v>
      </c>
      <c r="AI3012" s="111">
        <f>Table5[[#This Row],[Column17]]-Table5[[#This Row],[Column20]]</f>
        <v>0</v>
      </c>
      <c r="AJ3012" s="111">
        <f t="shared" si="526"/>
        <v>0</v>
      </c>
      <c r="AK3012" s="111">
        <f t="shared" si="519"/>
        <v>0</v>
      </c>
      <c r="AL3012" s="111">
        <f t="shared" si="527"/>
        <v>0</v>
      </c>
      <c r="AM3012" s="111" t="str">
        <f t="shared" si="528"/>
        <v/>
      </c>
      <c r="AN3012" s="111" t="str">
        <f t="shared" ca="1" si="529"/>
        <v/>
      </c>
    </row>
    <row r="3013" spans="1:40" ht="20.25" customHeight="1" x14ac:dyDescent="0.3">
      <c r="A3013" s="107"/>
      <c r="B3013" s="144"/>
      <c r="C3013" s="119"/>
      <c r="D3013" s="120"/>
      <c r="E3013" s="119"/>
      <c r="F3013" s="119"/>
      <c r="G3013" s="120"/>
      <c r="H3013" s="119"/>
      <c r="I3013" s="109"/>
      <c r="L3013" s="108"/>
      <c r="M3013" s="108"/>
      <c r="N3013" s="108"/>
      <c r="O3013" s="108"/>
      <c r="P3013" s="108"/>
      <c r="Q3013" s="108"/>
      <c r="R3013" s="108"/>
      <c r="S3013" s="108"/>
      <c r="T3013" s="100">
        <f t="shared" si="520"/>
        <v>0</v>
      </c>
      <c r="U3013" s="111"/>
      <c r="V3013" s="111"/>
      <c r="W3013" s="111">
        <f>SUMIFS($F$3:F3013,$D$3:D3013,D3013,$C$3:C3013,"Buy")+SUMIFS($F$3:F3013,$D$3:D3013,D3013,$C$3:C3013,"Coin Deposit",$E$3:E3013,"&lt;&gt;")</f>
        <v>0</v>
      </c>
      <c r="X3013" s="111">
        <f t="shared" si="521"/>
        <v>0</v>
      </c>
      <c r="Y3013" s="111">
        <f>IF($D3013=Y$1,SUMIFS($H$3:$H3013,$G$3:$G3013,Y$1,$C$3:$C3013,"Sell"),0)</f>
        <v>0</v>
      </c>
      <c r="Z3013" s="111">
        <f t="shared" si="522"/>
        <v>0</v>
      </c>
      <c r="AA3013" s="111">
        <f>IF($D3013=AA$1,SUMIFS($H$3:$H3013,$G$3:$G3013,AA$1,$C$3:$C3013,"Sell"),0)</f>
        <v>0</v>
      </c>
      <c r="AB3013" s="111">
        <f t="shared" si="523"/>
        <v>0</v>
      </c>
      <c r="AC3013" s="111">
        <f>SUMIFS('Deductions and Deposits'!$H:$H,'Deductions and Deposits'!$G:$G,D3013,'Deductions and Deposits'!$F:$F,"&lt;="&amp;B3013)+SUMIFS($F$3:F3013,$D$3:D3013,D3013,$C$3:C3013,"Coin Deposit",$E$3:E3013,"")</f>
        <v>0</v>
      </c>
      <c r="AD3013" s="111">
        <f>SUMIFS('Deductions and Deposits'!$D:$D,'Deductions and Deposits'!$C:$C,D3013)+SUMIFS($F:$F,$D:$D,D3013,$C:$C,"Coin Deduction")</f>
        <v>0</v>
      </c>
      <c r="AE3013" s="111">
        <f>Table5[[#This Row],[Column4]]+Table5[[#This Row],[Column14]]+Table5[[#This Row],[Column19]]+Table5[[#This Row],[Column12]]</f>
        <v>0</v>
      </c>
      <c r="AF3013" s="111">
        <f>Table5[[#This Row],[Column5]]+Table5[[#This Row],[Column13]]+Table5[[#This Row],[Column21]]+Table5[[#This Row],[Column18]]</f>
        <v>0</v>
      </c>
      <c r="AG3013" s="111">
        <f t="shared" si="524"/>
        <v>0</v>
      </c>
      <c r="AH3013" s="111">
        <f t="shared" si="525"/>
        <v>0</v>
      </c>
      <c r="AI3013" s="111">
        <f>Table5[[#This Row],[Column17]]-Table5[[#This Row],[Column20]]</f>
        <v>0</v>
      </c>
      <c r="AJ3013" s="111">
        <f t="shared" si="526"/>
        <v>0</v>
      </c>
      <c r="AK3013" s="111">
        <f t="shared" si="519"/>
        <v>0</v>
      </c>
      <c r="AL3013" s="111">
        <f t="shared" si="527"/>
        <v>0</v>
      </c>
      <c r="AM3013" s="111" t="str">
        <f t="shared" si="528"/>
        <v/>
      </c>
      <c r="AN3013" s="111" t="str">
        <f t="shared" ca="1" si="529"/>
        <v/>
      </c>
    </row>
    <row r="3014" spans="1:40" ht="20.25" customHeight="1" x14ac:dyDescent="0.3">
      <c r="A3014" s="107"/>
      <c r="B3014" s="144"/>
      <c r="C3014" s="119"/>
      <c r="D3014" s="120"/>
      <c r="E3014" s="119"/>
      <c r="F3014" s="119"/>
      <c r="G3014" s="120"/>
      <c r="H3014" s="119"/>
      <c r="I3014" s="109"/>
      <c r="L3014" s="108"/>
      <c r="M3014" s="108"/>
      <c r="N3014" s="108"/>
      <c r="O3014" s="108"/>
      <c r="P3014" s="108"/>
      <c r="Q3014" s="108"/>
      <c r="R3014" s="108"/>
      <c r="S3014" s="108"/>
      <c r="T3014" s="100">
        <f t="shared" si="520"/>
        <v>0</v>
      </c>
      <c r="U3014" s="111"/>
      <c r="V3014" s="111"/>
      <c r="W3014" s="111">
        <f>SUMIFS($F$3:F3014,$D$3:D3014,D3014,$C$3:C3014,"Buy")+SUMIFS($F$3:F3014,$D$3:D3014,D3014,$C$3:C3014,"Coin Deposit",$E$3:E3014,"&lt;&gt;")</f>
        <v>0</v>
      </c>
      <c r="X3014" s="111">
        <f t="shared" si="521"/>
        <v>0</v>
      </c>
      <c r="Y3014" s="111">
        <f>IF($D3014=Y$1,SUMIFS($H$3:$H3014,$G$3:$G3014,Y$1,$C$3:$C3014,"Sell"),0)</f>
        <v>0</v>
      </c>
      <c r="Z3014" s="111">
        <f t="shared" si="522"/>
        <v>0</v>
      </c>
      <c r="AA3014" s="111">
        <f>IF($D3014=AA$1,SUMIFS($H$3:$H3014,$G$3:$G3014,AA$1,$C$3:$C3014,"Sell"),0)</f>
        <v>0</v>
      </c>
      <c r="AB3014" s="111">
        <f t="shared" si="523"/>
        <v>0</v>
      </c>
      <c r="AC3014" s="111">
        <f>SUMIFS('Deductions and Deposits'!$H:$H,'Deductions and Deposits'!$G:$G,D3014,'Deductions and Deposits'!$F:$F,"&lt;="&amp;B3014)+SUMIFS($F$3:F3014,$D$3:D3014,D3014,$C$3:C3014,"Coin Deposit",$E$3:E3014,"")</f>
        <v>0</v>
      </c>
      <c r="AD3014" s="111">
        <f>SUMIFS('Deductions and Deposits'!$D:$D,'Deductions and Deposits'!$C:$C,D3014)+SUMIFS($F:$F,$D:$D,D3014,$C:$C,"Coin Deduction")</f>
        <v>0</v>
      </c>
      <c r="AE3014" s="111">
        <f>Table5[[#This Row],[Column4]]+Table5[[#This Row],[Column14]]+Table5[[#This Row],[Column19]]+Table5[[#This Row],[Column12]]</f>
        <v>0</v>
      </c>
      <c r="AF3014" s="111">
        <f>Table5[[#This Row],[Column5]]+Table5[[#This Row],[Column13]]+Table5[[#This Row],[Column21]]+Table5[[#This Row],[Column18]]</f>
        <v>0</v>
      </c>
      <c r="AG3014" s="111">
        <f t="shared" si="524"/>
        <v>0</v>
      </c>
      <c r="AH3014" s="111">
        <f t="shared" si="525"/>
        <v>0</v>
      </c>
      <c r="AI3014" s="111">
        <f>Table5[[#This Row],[Column17]]-Table5[[#This Row],[Column20]]</f>
        <v>0</v>
      </c>
      <c r="AJ3014" s="111">
        <f t="shared" si="526"/>
        <v>0</v>
      </c>
      <c r="AK3014" s="111">
        <f t="shared" si="519"/>
        <v>0</v>
      </c>
      <c r="AL3014" s="111">
        <f t="shared" si="527"/>
        <v>0</v>
      </c>
      <c r="AM3014" s="111" t="str">
        <f t="shared" si="528"/>
        <v/>
      </c>
      <c r="AN3014" s="111" t="str">
        <f t="shared" ca="1" si="529"/>
        <v/>
      </c>
    </row>
    <row r="3015" spans="1:40" ht="20.25" customHeight="1" x14ac:dyDescent="0.3">
      <c r="A3015" s="107"/>
      <c r="B3015" s="144"/>
      <c r="C3015" s="119"/>
      <c r="D3015" s="120"/>
      <c r="E3015" s="119"/>
      <c r="F3015" s="119"/>
      <c r="G3015" s="120"/>
      <c r="H3015" s="119"/>
      <c r="I3015" s="109"/>
      <c r="L3015" s="108"/>
      <c r="M3015" s="108"/>
      <c r="N3015" s="108"/>
      <c r="O3015" s="108"/>
      <c r="P3015" s="108"/>
      <c r="Q3015" s="108"/>
      <c r="R3015" s="108"/>
      <c r="S3015" s="108"/>
      <c r="T3015" s="100">
        <f t="shared" si="520"/>
        <v>0</v>
      </c>
      <c r="U3015" s="111"/>
      <c r="V3015" s="111"/>
      <c r="W3015" s="111">
        <f>SUMIFS($F$3:F3015,$D$3:D3015,D3015,$C$3:C3015,"Buy")+SUMIFS($F$3:F3015,$D$3:D3015,D3015,$C$3:C3015,"Coin Deposit",$E$3:E3015,"&lt;&gt;")</f>
        <v>0</v>
      </c>
      <c r="X3015" s="111">
        <f t="shared" si="521"/>
        <v>0</v>
      </c>
      <c r="Y3015" s="111">
        <f>IF($D3015=Y$1,SUMIFS($H$3:$H3015,$G$3:$G3015,Y$1,$C$3:$C3015,"Sell"),0)</f>
        <v>0</v>
      </c>
      <c r="Z3015" s="111">
        <f t="shared" si="522"/>
        <v>0</v>
      </c>
      <c r="AA3015" s="111">
        <f>IF($D3015=AA$1,SUMIFS($H$3:$H3015,$G$3:$G3015,AA$1,$C$3:$C3015,"Sell"),0)</f>
        <v>0</v>
      </c>
      <c r="AB3015" s="111">
        <f t="shared" si="523"/>
        <v>0</v>
      </c>
      <c r="AC3015" s="111">
        <f>SUMIFS('Deductions and Deposits'!$H:$H,'Deductions and Deposits'!$G:$G,D3015,'Deductions and Deposits'!$F:$F,"&lt;="&amp;B3015)+SUMIFS($F$3:F3015,$D$3:D3015,D3015,$C$3:C3015,"Coin Deposit",$E$3:E3015,"")</f>
        <v>0</v>
      </c>
      <c r="AD3015" s="111">
        <f>SUMIFS('Deductions and Deposits'!$D:$D,'Deductions and Deposits'!$C:$C,D3015)+SUMIFS($F:$F,$D:$D,D3015,$C:$C,"Coin Deduction")</f>
        <v>0</v>
      </c>
      <c r="AE3015" s="111">
        <f>Table5[[#This Row],[Column4]]+Table5[[#This Row],[Column14]]+Table5[[#This Row],[Column19]]+Table5[[#This Row],[Column12]]</f>
        <v>0</v>
      </c>
      <c r="AF3015" s="111">
        <f>Table5[[#This Row],[Column5]]+Table5[[#This Row],[Column13]]+Table5[[#This Row],[Column21]]+Table5[[#This Row],[Column18]]</f>
        <v>0</v>
      </c>
      <c r="AG3015" s="111">
        <f t="shared" si="524"/>
        <v>0</v>
      </c>
      <c r="AH3015" s="111">
        <f t="shared" si="525"/>
        <v>0</v>
      </c>
      <c r="AI3015" s="111">
        <f>Table5[[#This Row],[Column17]]-Table5[[#This Row],[Column20]]</f>
        <v>0</v>
      </c>
      <c r="AJ3015" s="111">
        <f t="shared" si="526"/>
        <v>0</v>
      </c>
      <c r="AK3015" s="111">
        <f t="shared" si="519"/>
        <v>0</v>
      </c>
      <c r="AL3015" s="111">
        <f t="shared" si="527"/>
        <v>0</v>
      </c>
      <c r="AM3015" s="111" t="str">
        <f t="shared" si="528"/>
        <v/>
      </c>
      <c r="AN3015" s="111" t="str">
        <f t="shared" ca="1" si="529"/>
        <v/>
      </c>
    </row>
    <row r="3016" spans="1:40" ht="20.25" customHeight="1" x14ac:dyDescent="0.3">
      <c r="A3016" s="107"/>
      <c r="B3016" s="144"/>
      <c r="C3016" s="119"/>
      <c r="D3016" s="120"/>
      <c r="E3016" s="119"/>
      <c r="F3016" s="119"/>
      <c r="G3016" s="120"/>
      <c r="H3016" s="119"/>
      <c r="I3016" s="109"/>
      <c r="L3016" s="108"/>
      <c r="M3016" s="108"/>
      <c r="N3016" s="108"/>
      <c r="O3016" s="108"/>
      <c r="P3016" s="108"/>
      <c r="Q3016" s="108"/>
      <c r="R3016" s="108"/>
      <c r="S3016" s="108"/>
      <c r="T3016" s="100">
        <f t="shared" si="520"/>
        <v>0</v>
      </c>
      <c r="U3016" s="111"/>
      <c r="V3016" s="111"/>
      <c r="W3016" s="111">
        <f>SUMIFS($F$3:F3016,$D$3:D3016,D3016,$C$3:C3016,"Buy")+SUMIFS($F$3:F3016,$D$3:D3016,D3016,$C$3:C3016,"Coin Deposit",$E$3:E3016,"&lt;&gt;")</f>
        <v>0</v>
      </c>
      <c r="X3016" s="111">
        <f t="shared" si="521"/>
        <v>0</v>
      </c>
      <c r="Y3016" s="111">
        <f>IF($D3016=Y$1,SUMIFS($H$3:$H3016,$G$3:$G3016,Y$1,$C$3:$C3016,"Sell"),0)</f>
        <v>0</v>
      </c>
      <c r="Z3016" s="111">
        <f t="shared" si="522"/>
        <v>0</v>
      </c>
      <c r="AA3016" s="111">
        <f>IF($D3016=AA$1,SUMIFS($H$3:$H3016,$G$3:$G3016,AA$1,$C$3:$C3016,"Sell"),0)</f>
        <v>0</v>
      </c>
      <c r="AB3016" s="111">
        <f t="shared" si="523"/>
        <v>0</v>
      </c>
      <c r="AC3016" s="111">
        <f>SUMIFS('Deductions and Deposits'!$H:$H,'Deductions and Deposits'!$G:$G,D3016,'Deductions and Deposits'!$F:$F,"&lt;="&amp;B3016)+SUMIFS($F$3:F3016,$D$3:D3016,D3016,$C$3:C3016,"Coin Deposit",$E$3:E3016,"")</f>
        <v>0</v>
      </c>
      <c r="AD3016" s="111">
        <f>SUMIFS('Deductions and Deposits'!$D:$D,'Deductions and Deposits'!$C:$C,D3016)+SUMIFS($F:$F,$D:$D,D3016,$C:$C,"Coin Deduction")</f>
        <v>0</v>
      </c>
      <c r="AE3016" s="111">
        <f>Table5[[#This Row],[Column4]]+Table5[[#This Row],[Column14]]+Table5[[#This Row],[Column19]]+Table5[[#This Row],[Column12]]</f>
        <v>0</v>
      </c>
      <c r="AF3016" s="111">
        <f>Table5[[#This Row],[Column5]]+Table5[[#This Row],[Column13]]+Table5[[#This Row],[Column21]]+Table5[[#This Row],[Column18]]</f>
        <v>0</v>
      </c>
      <c r="AG3016" s="111">
        <f t="shared" si="524"/>
        <v>0</v>
      </c>
      <c r="AH3016" s="111">
        <f t="shared" si="525"/>
        <v>0</v>
      </c>
      <c r="AI3016" s="111">
        <f>Table5[[#This Row],[Column17]]-Table5[[#This Row],[Column20]]</f>
        <v>0</v>
      </c>
      <c r="AJ3016" s="111">
        <f t="shared" si="526"/>
        <v>0</v>
      </c>
      <c r="AK3016" s="111">
        <f t="shared" si="519"/>
        <v>0</v>
      </c>
      <c r="AL3016" s="111">
        <f t="shared" si="527"/>
        <v>0</v>
      </c>
      <c r="AM3016" s="111" t="str">
        <f t="shared" si="528"/>
        <v/>
      </c>
      <c r="AN3016" s="111" t="str">
        <f t="shared" ca="1" si="529"/>
        <v/>
      </c>
    </row>
    <row r="3017" spans="1:40" ht="20.25" customHeight="1" x14ac:dyDescent="0.3">
      <c r="A3017" s="107"/>
      <c r="B3017" s="144"/>
      <c r="C3017" s="119"/>
      <c r="D3017" s="120"/>
      <c r="E3017" s="119"/>
      <c r="F3017" s="119"/>
      <c r="G3017" s="120"/>
      <c r="H3017" s="119"/>
      <c r="I3017" s="109"/>
      <c r="L3017" s="108"/>
      <c r="M3017" s="108"/>
      <c r="N3017" s="108"/>
      <c r="O3017" s="108"/>
      <c r="P3017" s="108"/>
      <c r="Q3017" s="108"/>
      <c r="R3017" s="108"/>
      <c r="S3017" s="108"/>
      <c r="T3017" s="100">
        <f t="shared" si="520"/>
        <v>0</v>
      </c>
      <c r="U3017" s="111"/>
      <c r="V3017" s="111"/>
      <c r="W3017" s="111">
        <f>SUMIFS($F$3:F3017,$D$3:D3017,D3017,$C$3:C3017,"Buy")+SUMIFS($F$3:F3017,$D$3:D3017,D3017,$C$3:C3017,"Coin Deposit",$E$3:E3017,"&lt;&gt;")</f>
        <v>0</v>
      </c>
      <c r="X3017" s="111">
        <f t="shared" si="521"/>
        <v>0</v>
      </c>
      <c r="Y3017" s="111">
        <f>IF($D3017=Y$1,SUMIFS($H$3:$H3017,$G$3:$G3017,Y$1,$C$3:$C3017,"Sell"),0)</f>
        <v>0</v>
      </c>
      <c r="Z3017" s="111">
        <f t="shared" si="522"/>
        <v>0</v>
      </c>
      <c r="AA3017" s="111">
        <f>IF($D3017=AA$1,SUMIFS($H$3:$H3017,$G$3:$G3017,AA$1,$C$3:$C3017,"Sell"),0)</f>
        <v>0</v>
      </c>
      <c r="AB3017" s="111">
        <f t="shared" si="523"/>
        <v>0</v>
      </c>
      <c r="AC3017" s="111">
        <f>SUMIFS('Deductions and Deposits'!$H:$H,'Deductions and Deposits'!$G:$G,D3017,'Deductions and Deposits'!$F:$F,"&lt;="&amp;B3017)+SUMIFS($F$3:F3017,$D$3:D3017,D3017,$C$3:C3017,"Coin Deposit",$E$3:E3017,"")</f>
        <v>0</v>
      </c>
      <c r="AD3017" s="111">
        <f>SUMIFS('Deductions and Deposits'!$D:$D,'Deductions and Deposits'!$C:$C,D3017)+SUMIFS($F:$F,$D:$D,D3017,$C:$C,"Coin Deduction")</f>
        <v>0</v>
      </c>
      <c r="AE3017" s="111">
        <f>Table5[[#This Row],[Column4]]+Table5[[#This Row],[Column14]]+Table5[[#This Row],[Column19]]+Table5[[#This Row],[Column12]]</f>
        <v>0</v>
      </c>
      <c r="AF3017" s="111">
        <f>Table5[[#This Row],[Column5]]+Table5[[#This Row],[Column13]]+Table5[[#This Row],[Column21]]+Table5[[#This Row],[Column18]]</f>
        <v>0</v>
      </c>
      <c r="AG3017" s="111">
        <f t="shared" si="524"/>
        <v>0</v>
      </c>
      <c r="AH3017" s="111">
        <f t="shared" si="525"/>
        <v>0</v>
      </c>
      <c r="AI3017" s="111">
        <f>Table5[[#This Row],[Column17]]-Table5[[#This Row],[Column20]]</f>
        <v>0</v>
      </c>
      <c r="AJ3017" s="111">
        <f t="shared" si="526"/>
        <v>0</v>
      </c>
      <c r="AK3017" s="111">
        <f t="shared" si="519"/>
        <v>0</v>
      </c>
      <c r="AL3017" s="111">
        <f t="shared" si="527"/>
        <v>0</v>
      </c>
      <c r="AM3017" s="111" t="str">
        <f t="shared" si="528"/>
        <v/>
      </c>
      <c r="AN3017" s="111" t="str">
        <f t="shared" ca="1" si="529"/>
        <v/>
      </c>
    </row>
    <row r="3018" spans="1:40" ht="20.25" customHeight="1" x14ac:dyDescent="0.3">
      <c r="A3018" s="107"/>
      <c r="B3018" s="144"/>
      <c r="C3018" s="119"/>
      <c r="D3018" s="120"/>
      <c r="E3018" s="119"/>
      <c r="F3018" s="119"/>
      <c r="G3018" s="120"/>
      <c r="H3018" s="119"/>
      <c r="I3018" s="109"/>
      <c r="L3018" s="108"/>
      <c r="M3018" s="108"/>
      <c r="N3018" s="108"/>
      <c r="O3018" s="108"/>
      <c r="P3018" s="108"/>
      <c r="Q3018" s="108"/>
      <c r="R3018" s="108"/>
      <c r="S3018" s="108"/>
      <c r="T3018" s="100">
        <f t="shared" si="520"/>
        <v>0</v>
      </c>
      <c r="U3018" s="111"/>
      <c r="V3018" s="111"/>
      <c r="W3018" s="111">
        <f>SUMIFS($F$3:F3018,$D$3:D3018,D3018,$C$3:C3018,"Buy")+SUMIFS($F$3:F3018,$D$3:D3018,D3018,$C$3:C3018,"Coin Deposit",$E$3:E3018,"&lt;&gt;")</f>
        <v>0</v>
      </c>
      <c r="X3018" s="111">
        <f t="shared" si="521"/>
        <v>0</v>
      </c>
      <c r="Y3018" s="111">
        <f>IF($D3018=Y$1,SUMIFS($H$3:$H3018,$G$3:$G3018,Y$1,$C$3:$C3018,"Sell"),0)</f>
        <v>0</v>
      </c>
      <c r="Z3018" s="111">
        <f t="shared" si="522"/>
        <v>0</v>
      </c>
      <c r="AA3018" s="111">
        <f>IF($D3018=AA$1,SUMIFS($H$3:$H3018,$G$3:$G3018,AA$1,$C$3:$C3018,"Sell"),0)</f>
        <v>0</v>
      </c>
      <c r="AB3018" s="111">
        <f t="shared" si="523"/>
        <v>0</v>
      </c>
      <c r="AC3018" s="111">
        <f>SUMIFS('Deductions and Deposits'!$H:$H,'Deductions and Deposits'!$G:$G,D3018,'Deductions and Deposits'!$F:$F,"&lt;="&amp;B3018)+SUMIFS($F$3:F3018,$D$3:D3018,D3018,$C$3:C3018,"Coin Deposit",$E$3:E3018,"")</f>
        <v>0</v>
      </c>
      <c r="AD3018" s="111">
        <f>SUMIFS('Deductions and Deposits'!$D:$D,'Deductions and Deposits'!$C:$C,D3018)+SUMIFS($F:$F,$D:$D,D3018,$C:$C,"Coin Deduction")</f>
        <v>0</v>
      </c>
      <c r="AE3018" s="111">
        <f>Table5[[#This Row],[Column4]]+Table5[[#This Row],[Column14]]+Table5[[#This Row],[Column19]]+Table5[[#This Row],[Column12]]</f>
        <v>0</v>
      </c>
      <c r="AF3018" s="111">
        <f>Table5[[#This Row],[Column5]]+Table5[[#This Row],[Column13]]+Table5[[#This Row],[Column21]]+Table5[[#This Row],[Column18]]</f>
        <v>0</v>
      </c>
      <c r="AG3018" s="111">
        <f t="shared" si="524"/>
        <v>0</v>
      </c>
      <c r="AH3018" s="111">
        <f t="shared" si="525"/>
        <v>0</v>
      </c>
      <c r="AI3018" s="111">
        <f>Table5[[#This Row],[Column17]]-Table5[[#This Row],[Column20]]</f>
        <v>0</v>
      </c>
      <c r="AJ3018" s="111">
        <f t="shared" si="526"/>
        <v>0</v>
      </c>
      <c r="AK3018" s="111">
        <f t="shared" si="519"/>
        <v>0</v>
      </c>
      <c r="AL3018" s="111">
        <f t="shared" si="527"/>
        <v>0</v>
      </c>
      <c r="AM3018" s="111" t="str">
        <f t="shared" si="528"/>
        <v/>
      </c>
      <c r="AN3018" s="111" t="str">
        <f t="shared" ca="1" si="529"/>
        <v/>
      </c>
    </row>
    <row r="3019" spans="1:40" ht="20.25" customHeight="1" x14ac:dyDescent="0.3">
      <c r="A3019" s="107"/>
      <c r="B3019" s="144"/>
      <c r="C3019" s="119"/>
      <c r="D3019" s="120"/>
      <c r="E3019" s="119"/>
      <c r="F3019" s="119"/>
      <c r="G3019" s="120"/>
      <c r="H3019" s="119"/>
      <c r="I3019" s="109"/>
      <c r="L3019" s="108"/>
      <c r="M3019" s="108"/>
      <c r="N3019" s="108"/>
      <c r="O3019" s="108"/>
      <c r="P3019" s="108"/>
      <c r="Q3019" s="108"/>
      <c r="R3019" s="108"/>
      <c r="S3019" s="108"/>
      <c r="T3019" s="100">
        <f t="shared" si="520"/>
        <v>0</v>
      </c>
      <c r="U3019" s="111"/>
      <c r="V3019" s="111"/>
      <c r="W3019" s="111">
        <f>SUMIFS($F$3:F3019,$D$3:D3019,D3019,$C$3:C3019,"Buy")+SUMIFS($F$3:F3019,$D$3:D3019,D3019,$C$3:C3019,"Coin Deposit",$E$3:E3019,"&lt;&gt;")</f>
        <v>0</v>
      </c>
      <c r="X3019" s="111">
        <f t="shared" si="521"/>
        <v>0</v>
      </c>
      <c r="Y3019" s="111">
        <f>IF($D3019=Y$1,SUMIFS($H$3:$H3019,$G$3:$G3019,Y$1,$C$3:$C3019,"Sell"),0)</f>
        <v>0</v>
      </c>
      <c r="Z3019" s="111">
        <f t="shared" si="522"/>
        <v>0</v>
      </c>
      <c r="AA3019" s="111">
        <f>IF($D3019=AA$1,SUMIFS($H$3:$H3019,$G$3:$G3019,AA$1,$C$3:$C3019,"Sell"),0)</f>
        <v>0</v>
      </c>
      <c r="AB3019" s="111">
        <f t="shared" si="523"/>
        <v>0</v>
      </c>
      <c r="AC3019" s="111">
        <f>SUMIFS('Deductions and Deposits'!$H:$H,'Deductions and Deposits'!$G:$G,D3019,'Deductions and Deposits'!$F:$F,"&lt;="&amp;B3019)+SUMIFS($F$3:F3019,$D$3:D3019,D3019,$C$3:C3019,"Coin Deposit",$E$3:E3019,"")</f>
        <v>0</v>
      </c>
      <c r="AD3019" s="111">
        <f>SUMIFS('Deductions and Deposits'!$D:$D,'Deductions and Deposits'!$C:$C,D3019)+SUMIFS($F:$F,$D:$D,D3019,$C:$C,"Coin Deduction")</f>
        <v>0</v>
      </c>
      <c r="AE3019" s="111">
        <f>Table5[[#This Row],[Column4]]+Table5[[#This Row],[Column14]]+Table5[[#This Row],[Column19]]+Table5[[#This Row],[Column12]]</f>
        <v>0</v>
      </c>
      <c r="AF3019" s="111">
        <f>Table5[[#This Row],[Column5]]+Table5[[#This Row],[Column13]]+Table5[[#This Row],[Column21]]+Table5[[#This Row],[Column18]]</f>
        <v>0</v>
      </c>
      <c r="AG3019" s="111">
        <f t="shared" si="524"/>
        <v>0</v>
      </c>
      <c r="AH3019" s="111">
        <f t="shared" si="525"/>
        <v>0</v>
      </c>
      <c r="AI3019" s="111">
        <f>Table5[[#This Row],[Column17]]-Table5[[#This Row],[Column20]]</f>
        <v>0</v>
      </c>
      <c r="AJ3019" s="111">
        <f t="shared" si="526"/>
        <v>0</v>
      </c>
      <c r="AK3019" s="111">
        <f t="shared" si="519"/>
        <v>0</v>
      </c>
      <c r="AL3019" s="111">
        <f t="shared" si="527"/>
        <v>0</v>
      </c>
      <c r="AM3019" s="111" t="str">
        <f t="shared" si="528"/>
        <v/>
      </c>
      <c r="AN3019" s="111" t="str">
        <f t="shared" ca="1" si="529"/>
        <v/>
      </c>
    </row>
    <row r="3020" spans="1:40" ht="20.25" customHeight="1" x14ac:dyDescent="0.3">
      <c r="A3020" s="107"/>
      <c r="B3020" s="144"/>
      <c r="C3020" s="119"/>
      <c r="D3020" s="120"/>
      <c r="E3020" s="119"/>
      <c r="F3020" s="119"/>
      <c r="G3020" s="120"/>
      <c r="H3020" s="119"/>
      <c r="I3020" s="109"/>
      <c r="L3020" s="108"/>
      <c r="M3020" s="108"/>
      <c r="N3020" s="108"/>
      <c r="O3020" s="108"/>
      <c r="P3020" s="108"/>
      <c r="Q3020" s="108"/>
      <c r="R3020" s="108"/>
      <c r="S3020" s="108"/>
      <c r="T3020" s="100">
        <f t="shared" si="520"/>
        <v>0</v>
      </c>
      <c r="U3020" s="111"/>
      <c r="V3020" s="111"/>
      <c r="W3020" s="111">
        <f>SUMIFS($F$3:F3020,$D$3:D3020,D3020,$C$3:C3020,"Buy")+SUMIFS($F$3:F3020,$D$3:D3020,D3020,$C$3:C3020,"Coin Deposit",$E$3:E3020,"&lt;&gt;")</f>
        <v>0</v>
      </c>
      <c r="X3020" s="111">
        <f t="shared" si="521"/>
        <v>0</v>
      </c>
      <c r="Y3020" s="111">
        <f>IF($D3020=Y$1,SUMIFS($H$3:$H3020,$G$3:$G3020,Y$1,$C$3:$C3020,"Sell"),0)</f>
        <v>0</v>
      </c>
      <c r="Z3020" s="111">
        <f t="shared" si="522"/>
        <v>0</v>
      </c>
      <c r="AA3020" s="111">
        <f>IF($D3020=AA$1,SUMIFS($H$3:$H3020,$G$3:$G3020,AA$1,$C$3:$C3020,"Sell"),0)</f>
        <v>0</v>
      </c>
      <c r="AB3020" s="111">
        <f t="shared" si="523"/>
        <v>0</v>
      </c>
      <c r="AC3020" s="111">
        <f>SUMIFS('Deductions and Deposits'!$H:$H,'Deductions and Deposits'!$G:$G,D3020,'Deductions and Deposits'!$F:$F,"&lt;="&amp;B3020)+SUMIFS($F$3:F3020,$D$3:D3020,D3020,$C$3:C3020,"Coin Deposit",$E$3:E3020,"")</f>
        <v>0</v>
      </c>
      <c r="AD3020" s="111">
        <f>SUMIFS('Deductions and Deposits'!$D:$D,'Deductions and Deposits'!$C:$C,D3020)+SUMIFS($F:$F,$D:$D,D3020,$C:$C,"Coin Deduction")</f>
        <v>0</v>
      </c>
      <c r="AE3020" s="111">
        <f>Table5[[#This Row],[Column4]]+Table5[[#This Row],[Column14]]+Table5[[#This Row],[Column19]]+Table5[[#This Row],[Column12]]</f>
        <v>0</v>
      </c>
      <c r="AF3020" s="111">
        <f>Table5[[#This Row],[Column5]]+Table5[[#This Row],[Column13]]+Table5[[#This Row],[Column21]]+Table5[[#This Row],[Column18]]</f>
        <v>0</v>
      </c>
      <c r="AG3020" s="111">
        <f t="shared" si="524"/>
        <v>0</v>
      </c>
      <c r="AH3020" s="111">
        <f t="shared" si="525"/>
        <v>0</v>
      </c>
      <c r="AI3020" s="111">
        <f>Table5[[#This Row],[Column17]]-Table5[[#This Row],[Column20]]</f>
        <v>0</v>
      </c>
      <c r="AJ3020" s="111">
        <f t="shared" si="526"/>
        <v>0</v>
      </c>
      <c r="AK3020" s="111">
        <f t="shared" si="519"/>
        <v>0</v>
      </c>
      <c r="AL3020" s="111">
        <f t="shared" si="527"/>
        <v>0</v>
      </c>
      <c r="AM3020" s="111" t="str">
        <f t="shared" si="528"/>
        <v/>
      </c>
      <c r="AN3020" s="111" t="str">
        <f t="shared" ca="1" si="529"/>
        <v/>
      </c>
    </row>
    <row r="3021" spans="1:40" ht="20.25" customHeight="1" x14ac:dyDescent="0.3">
      <c r="A3021" s="107"/>
      <c r="B3021" s="144"/>
      <c r="C3021" s="119"/>
      <c r="D3021" s="120"/>
      <c r="E3021" s="119"/>
      <c r="F3021" s="119"/>
      <c r="G3021" s="120"/>
      <c r="H3021" s="119"/>
      <c r="I3021" s="109"/>
      <c r="L3021" s="108"/>
      <c r="M3021" s="108"/>
      <c r="N3021" s="108"/>
      <c r="O3021" s="108"/>
      <c r="P3021" s="108"/>
      <c r="Q3021" s="108"/>
      <c r="R3021" s="108"/>
      <c r="S3021" s="108"/>
      <c r="T3021" s="100">
        <f t="shared" si="520"/>
        <v>0</v>
      </c>
      <c r="U3021" s="111"/>
      <c r="V3021" s="111"/>
      <c r="W3021" s="111">
        <f>SUMIFS($F$3:F3021,$D$3:D3021,D3021,$C$3:C3021,"Buy")+SUMIFS($F$3:F3021,$D$3:D3021,D3021,$C$3:C3021,"Coin Deposit",$E$3:E3021,"&lt;&gt;")</f>
        <v>0</v>
      </c>
      <c r="X3021" s="111">
        <f t="shared" si="521"/>
        <v>0</v>
      </c>
      <c r="Y3021" s="111">
        <f>IF($D3021=Y$1,SUMIFS($H$3:$H3021,$G$3:$G3021,Y$1,$C$3:$C3021,"Sell"),0)</f>
        <v>0</v>
      </c>
      <c r="Z3021" s="111">
        <f t="shared" si="522"/>
        <v>0</v>
      </c>
      <c r="AA3021" s="111">
        <f>IF($D3021=AA$1,SUMIFS($H$3:$H3021,$G$3:$G3021,AA$1,$C$3:$C3021,"Sell"),0)</f>
        <v>0</v>
      </c>
      <c r="AB3021" s="111">
        <f t="shared" si="523"/>
        <v>0</v>
      </c>
      <c r="AC3021" s="111">
        <f>SUMIFS('Deductions and Deposits'!$H:$H,'Deductions and Deposits'!$G:$G,D3021,'Deductions and Deposits'!$F:$F,"&lt;="&amp;B3021)+SUMIFS($F$3:F3021,$D$3:D3021,D3021,$C$3:C3021,"Coin Deposit",$E$3:E3021,"")</f>
        <v>0</v>
      </c>
      <c r="AD3021" s="111">
        <f>SUMIFS('Deductions and Deposits'!$D:$D,'Deductions and Deposits'!$C:$C,D3021)+SUMIFS($F:$F,$D:$D,D3021,$C:$C,"Coin Deduction")</f>
        <v>0</v>
      </c>
      <c r="AE3021" s="111">
        <f>Table5[[#This Row],[Column4]]+Table5[[#This Row],[Column14]]+Table5[[#This Row],[Column19]]+Table5[[#This Row],[Column12]]</f>
        <v>0</v>
      </c>
      <c r="AF3021" s="111">
        <f>Table5[[#This Row],[Column5]]+Table5[[#This Row],[Column13]]+Table5[[#This Row],[Column21]]+Table5[[#This Row],[Column18]]</f>
        <v>0</v>
      </c>
      <c r="AG3021" s="111">
        <f t="shared" si="524"/>
        <v>0</v>
      </c>
      <c r="AH3021" s="111">
        <f t="shared" si="525"/>
        <v>0</v>
      </c>
      <c r="AI3021" s="111">
        <f>Table5[[#This Row],[Column17]]-Table5[[#This Row],[Column20]]</f>
        <v>0</v>
      </c>
      <c r="AJ3021" s="111">
        <f t="shared" si="526"/>
        <v>0</v>
      </c>
      <c r="AK3021" s="111">
        <f t="shared" si="519"/>
        <v>0</v>
      </c>
      <c r="AL3021" s="111">
        <f t="shared" si="527"/>
        <v>0</v>
      </c>
      <c r="AM3021" s="111" t="str">
        <f t="shared" si="528"/>
        <v/>
      </c>
      <c r="AN3021" s="111" t="str">
        <f t="shared" ca="1" si="529"/>
        <v/>
      </c>
    </row>
    <row r="3022" spans="1:40" ht="20.25" customHeight="1" x14ac:dyDescent="0.3">
      <c r="A3022" s="107"/>
      <c r="B3022" s="144"/>
      <c r="C3022" s="119"/>
      <c r="D3022" s="120"/>
      <c r="E3022" s="119"/>
      <c r="F3022" s="119"/>
      <c r="G3022" s="120"/>
      <c r="H3022" s="119"/>
      <c r="I3022" s="109"/>
      <c r="L3022" s="108"/>
      <c r="M3022" s="108"/>
      <c r="N3022" s="108"/>
      <c r="O3022" s="108"/>
      <c r="P3022" s="108"/>
      <c r="Q3022" s="108"/>
      <c r="R3022" s="108"/>
      <c r="S3022" s="108"/>
      <c r="T3022" s="100">
        <f t="shared" si="520"/>
        <v>0</v>
      </c>
      <c r="U3022" s="111"/>
      <c r="V3022" s="111"/>
      <c r="W3022" s="111">
        <f>SUMIFS($F$3:F3022,$D$3:D3022,D3022,$C$3:C3022,"Buy")+SUMIFS($F$3:F3022,$D$3:D3022,D3022,$C$3:C3022,"Coin Deposit",$E$3:E3022,"&lt;&gt;")</f>
        <v>0</v>
      </c>
      <c r="X3022" s="111">
        <f t="shared" si="521"/>
        <v>0</v>
      </c>
      <c r="Y3022" s="111">
        <f>IF($D3022=Y$1,SUMIFS($H$3:$H3022,$G$3:$G3022,Y$1,$C$3:$C3022,"Sell"),0)</f>
        <v>0</v>
      </c>
      <c r="Z3022" s="111">
        <f t="shared" si="522"/>
        <v>0</v>
      </c>
      <c r="AA3022" s="111">
        <f>IF($D3022=AA$1,SUMIFS($H$3:$H3022,$G$3:$G3022,AA$1,$C$3:$C3022,"Sell"),0)</f>
        <v>0</v>
      </c>
      <c r="AB3022" s="111">
        <f t="shared" si="523"/>
        <v>0</v>
      </c>
      <c r="AC3022" s="111">
        <f>SUMIFS('Deductions and Deposits'!$H:$H,'Deductions and Deposits'!$G:$G,D3022,'Deductions and Deposits'!$F:$F,"&lt;="&amp;B3022)+SUMIFS($F$3:F3022,$D$3:D3022,D3022,$C$3:C3022,"Coin Deposit",$E$3:E3022,"")</f>
        <v>0</v>
      </c>
      <c r="AD3022" s="111">
        <f>SUMIFS('Deductions and Deposits'!$D:$D,'Deductions and Deposits'!$C:$C,D3022)+SUMIFS($F:$F,$D:$D,D3022,$C:$C,"Coin Deduction")</f>
        <v>0</v>
      </c>
      <c r="AE3022" s="111">
        <f>Table5[[#This Row],[Column4]]+Table5[[#This Row],[Column14]]+Table5[[#This Row],[Column19]]+Table5[[#This Row],[Column12]]</f>
        <v>0</v>
      </c>
      <c r="AF3022" s="111">
        <f>Table5[[#This Row],[Column5]]+Table5[[#This Row],[Column13]]+Table5[[#This Row],[Column21]]+Table5[[#This Row],[Column18]]</f>
        <v>0</v>
      </c>
      <c r="AG3022" s="111">
        <f t="shared" si="524"/>
        <v>0</v>
      </c>
      <c r="AH3022" s="111">
        <f t="shared" si="525"/>
        <v>0</v>
      </c>
      <c r="AI3022" s="111">
        <f>Table5[[#This Row],[Column17]]-Table5[[#This Row],[Column20]]</f>
        <v>0</v>
      </c>
      <c r="AJ3022" s="111">
        <f t="shared" si="526"/>
        <v>0</v>
      </c>
      <c r="AK3022" s="111">
        <f t="shared" si="519"/>
        <v>0</v>
      </c>
      <c r="AL3022" s="111">
        <f t="shared" si="527"/>
        <v>0</v>
      </c>
      <c r="AM3022" s="111" t="str">
        <f t="shared" si="528"/>
        <v/>
      </c>
      <c r="AN3022" s="111" t="str">
        <f t="shared" ca="1" si="529"/>
        <v/>
      </c>
    </row>
    <row r="3023" spans="1:40" ht="20.25" customHeight="1" x14ac:dyDescent="0.3">
      <c r="A3023" s="107"/>
      <c r="B3023" s="144"/>
      <c r="C3023" s="119"/>
      <c r="D3023" s="120"/>
      <c r="E3023" s="119"/>
      <c r="F3023" s="119"/>
      <c r="G3023" s="120"/>
      <c r="H3023" s="119"/>
      <c r="I3023" s="109"/>
      <c r="L3023" s="108"/>
      <c r="M3023" s="108"/>
      <c r="N3023" s="108"/>
      <c r="O3023" s="108"/>
      <c r="P3023" s="108"/>
      <c r="Q3023" s="108"/>
      <c r="R3023" s="108"/>
      <c r="S3023" s="108"/>
      <c r="T3023" s="100">
        <f t="shared" si="520"/>
        <v>0</v>
      </c>
      <c r="U3023" s="111"/>
      <c r="V3023" s="111"/>
      <c r="W3023" s="111">
        <f>SUMIFS($F$3:F3023,$D$3:D3023,D3023,$C$3:C3023,"Buy")+SUMIFS($F$3:F3023,$D$3:D3023,D3023,$C$3:C3023,"Coin Deposit",$E$3:E3023,"&lt;&gt;")</f>
        <v>0</v>
      </c>
      <c r="X3023" s="111">
        <f t="shared" si="521"/>
        <v>0</v>
      </c>
      <c r="Y3023" s="111">
        <f>IF($D3023=Y$1,SUMIFS($H$3:$H3023,$G$3:$G3023,Y$1,$C$3:$C3023,"Sell"),0)</f>
        <v>0</v>
      </c>
      <c r="Z3023" s="111">
        <f t="shared" si="522"/>
        <v>0</v>
      </c>
      <c r="AA3023" s="111">
        <f>IF($D3023=AA$1,SUMIFS($H$3:$H3023,$G$3:$G3023,AA$1,$C$3:$C3023,"Sell"),0)</f>
        <v>0</v>
      </c>
      <c r="AB3023" s="111">
        <f t="shared" si="523"/>
        <v>0</v>
      </c>
      <c r="AC3023" s="111">
        <f>SUMIFS('Deductions and Deposits'!$H:$H,'Deductions and Deposits'!$G:$G,D3023,'Deductions and Deposits'!$F:$F,"&lt;="&amp;B3023)+SUMIFS($F$3:F3023,$D$3:D3023,D3023,$C$3:C3023,"Coin Deposit",$E$3:E3023,"")</f>
        <v>0</v>
      </c>
      <c r="AD3023" s="111">
        <f>SUMIFS('Deductions and Deposits'!$D:$D,'Deductions and Deposits'!$C:$C,D3023)+SUMIFS($F:$F,$D:$D,D3023,$C:$C,"Coin Deduction")</f>
        <v>0</v>
      </c>
      <c r="AE3023" s="111">
        <f>Table5[[#This Row],[Column4]]+Table5[[#This Row],[Column14]]+Table5[[#This Row],[Column19]]+Table5[[#This Row],[Column12]]</f>
        <v>0</v>
      </c>
      <c r="AF3023" s="111">
        <f>Table5[[#This Row],[Column5]]+Table5[[#This Row],[Column13]]+Table5[[#This Row],[Column21]]+Table5[[#This Row],[Column18]]</f>
        <v>0</v>
      </c>
      <c r="AG3023" s="111">
        <f t="shared" si="524"/>
        <v>0</v>
      </c>
      <c r="AH3023" s="111">
        <f t="shared" si="525"/>
        <v>0</v>
      </c>
      <c r="AI3023" s="111">
        <f>Table5[[#This Row],[Column17]]-Table5[[#This Row],[Column20]]</f>
        <v>0</v>
      </c>
      <c r="AJ3023" s="111">
        <f t="shared" si="526"/>
        <v>0</v>
      </c>
      <c r="AK3023" s="111">
        <f t="shared" si="519"/>
        <v>0</v>
      </c>
      <c r="AL3023" s="111">
        <f t="shared" si="527"/>
        <v>0</v>
      </c>
      <c r="AM3023" s="111" t="str">
        <f t="shared" si="528"/>
        <v/>
      </c>
      <c r="AN3023" s="111" t="str">
        <f t="shared" ca="1" si="529"/>
        <v/>
      </c>
    </row>
    <row r="3024" spans="1:40" ht="20.25" customHeight="1" x14ac:dyDescent="0.3">
      <c r="A3024" s="107"/>
      <c r="B3024" s="144"/>
      <c r="C3024" s="119"/>
      <c r="D3024" s="120"/>
      <c r="E3024" s="119"/>
      <c r="F3024" s="119"/>
      <c r="G3024" s="120"/>
      <c r="H3024" s="119"/>
      <c r="I3024" s="109"/>
      <c r="L3024" s="108"/>
      <c r="M3024" s="108"/>
      <c r="N3024" s="108"/>
      <c r="O3024" s="108"/>
      <c r="P3024" s="108"/>
      <c r="Q3024" s="108"/>
      <c r="R3024" s="108"/>
      <c r="S3024" s="108"/>
      <c r="T3024" s="100">
        <f t="shared" si="520"/>
        <v>0</v>
      </c>
      <c r="U3024" s="111"/>
      <c r="V3024" s="111"/>
      <c r="W3024" s="111">
        <f>SUMIFS($F$3:F3024,$D$3:D3024,D3024,$C$3:C3024,"Buy")+SUMIFS($F$3:F3024,$D$3:D3024,D3024,$C$3:C3024,"Coin Deposit",$E$3:E3024,"&lt;&gt;")</f>
        <v>0</v>
      </c>
      <c r="X3024" s="111">
        <f t="shared" si="521"/>
        <v>0</v>
      </c>
      <c r="Y3024" s="111">
        <f>IF($D3024=Y$1,SUMIFS($H$3:$H3024,$G$3:$G3024,Y$1,$C$3:$C3024,"Sell"),0)</f>
        <v>0</v>
      </c>
      <c r="Z3024" s="111">
        <f t="shared" si="522"/>
        <v>0</v>
      </c>
      <c r="AA3024" s="111">
        <f>IF($D3024=AA$1,SUMIFS($H$3:$H3024,$G$3:$G3024,AA$1,$C$3:$C3024,"Sell"),0)</f>
        <v>0</v>
      </c>
      <c r="AB3024" s="111">
        <f t="shared" si="523"/>
        <v>0</v>
      </c>
      <c r="AC3024" s="111">
        <f>SUMIFS('Deductions and Deposits'!$H:$H,'Deductions and Deposits'!$G:$G,D3024,'Deductions and Deposits'!$F:$F,"&lt;="&amp;B3024)+SUMIFS($F$3:F3024,$D$3:D3024,D3024,$C$3:C3024,"Coin Deposit",$E$3:E3024,"")</f>
        <v>0</v>
      </c>
      <c r="AD3024" s="111">
        <f>SUMIFS('Deductions and Deposits'!$D:$D,'Deductions and Deposits'!$C:$C,D3024)+SUMIFS($F:$F,$D:$D,D3024,$C:$C,"Coin Deduction")</f>
        <v>0</v>
      </c>
      <c r="AE3024" s="111">
        <f>Table5[[#This Row],[Column4]]+Table5[[#This Row],[Column14]]+Table5[[#This Row],[Column19]]+Table5[[#This Row],[Column12]]</f>
        <v>0</v>
      </c>
      <c r="AF3024" s="111">
        <f>Table5[[#This Row],[Column5]]+Table5[[#This Row],[Column13]]+Table5[[#This Row],[Column21]]+Table5[[#This Row],[Column18]]</f>
        <v>0</v>
      </c>
      <c r="AG3024" s="111">
        <f t="shared" si="524"/>
        <v>0</v>
      </c>
      <c r="AH3024" s="111">
        <f t="shared" si="525"/>
        <v>0</v>
      </c>
      <c r="AI3024" s="111">
        <f>Table5[[#This Row],[Column17]]-Table5[[#This Row],[Column20]]</f>
        <v>0</v>
      </c>
      <c r="AJ3024" s="111">
        <f t="shared" si="526"/>
        <v>0</v>
      </c>
      <c r="AK3024" s="111">
        <f t="shared" si="519"/>
        <v>0</v>
      </c>
      <c r="AL3024" s="111">
        <f t="shared" si="527"/>
        <v>0</v>
      </c>
      <c r="AM3024" s="111" t="str">
        <f t="shared" si="528"/>
        <v/>
      </c>
      <c r="AN3024" s="111" t="str">
        <f t="shared" ca="1" si="529"/>
        <v/>
      </c>
    </row>
    <row r="3025" spans="1:40" ht="20.25" customHeight="1" x14ac:dyDescent="0.3">
      <c r="A3025" s="107"/>
      <c r="B3025" s="144"/>
      <c r="C3025" s="119"/>
      <c r="D3025" s="120"/>
      <c r="E3025" s="119"/>
      <c r="F3025" s="119"/>
      <c r="G3025" s="120"/>
      <c r="H3025" s="119"/>
      <c r="I3025" s="109"/>
      <c r="L3025" s="108"/>
      <c r="M3025" s="108"/>
      <c r="N3025" s="108"/>
      <c r="O3025" s="108"/>
      <c r="P3025" s="108"/>
      <c r="Q3025" s="108"/>
      <c r="R3025" s="108"/>
      <c r="S3025" s="108"/>
      <c r="T3025" s="100">
        <f t="shared" si="520"/>
        <v>0</v>
      </c>
      <c r="U3025" s="111"/>
      <c r="V3025" s="111"/>
      <c r="W3025" s="111">
        <f>SUMIFS($F$3:F3025,$D$3:D3025,D3025,$C$3:C3025,"Buy")+SUMIFS($F$3:F3025,$D$3:D3025,D3025,$C$3:C3025,"Coin Deposit",$E$3:E3025,"&lt;&gt;")</f>
        <v>0</v>
      </c>
      <c r="X3025" s="111">
        <f t="shared" si="521"/>
        <v>0</v>
      </c>
      <c r="Y3025" s="111">
        <f>IF($D3025=Y$1,SUMIFS($H$3:$H3025,$G$3:$G3025,Y$1,$C$3:$C3025,"Sell"),0)</f>
        <v>0</v>
      </c>
      <c r="Z3025" s="111">
        <f t="shared" si="522"/>
        <v>0</v>
      </c>
      <c r="AA3025" s="111">
        <f>IF($D3025=AA$1,SUMIFS($H$3:$H3025,$G$3:$G3025,AA$1,$C$3:$C3025,"Sell"),0)</f>
        <v>0</v>
      </c>
      <c r="AB3025" s="111">
        <f t="shared" si="523"/>
        <v>0</v>
      </c>
      <c r="AC3025" s="111">
        <f>SUMIFS('Deductions and Deposits'!$H:$H,'Deductions and Deposits'!$G:$G,D3025,'Deductions and Deposits'!$F:$F,"&lt;="&amp;B3025)+SUMIFS($F$3:F3025,$D$3:D3025,D3025,$C$3:C3025,"Coin Deposit",$E$3:E3025,"")</f>
        <v>0</v>
      </c>
      <c r="AD3025" s="111">
        <f>SUMIFS('Deductions and Deposits'!$D:$D,'Deductions and Deposits'!$C:$C,D3025)+SUMIFS($F:$F,$D:$D,D3025,$C:$C,"Coin Deduction")</f>
        <v>0</v>
      </c>
      <c r="AE3025" s="111">
        <f>Table5[[#This Row],[Column4]]+Table5[[#This Row],[Column14]]+Table5[[#This Row],[Column19]]+Table5[[#This Row],[Column12]]</f>
        <v>0</v>
      </c>
      <c r="AF3025" s="111">
        <f>Table5[[#This Row],[Column5]]+Table5[[#This Row],[Column13]]+Table5[[#This Row],[Column21]]+Table5[[#This Row],[Column18]]</f>
        <v>0</v>
      </c>
      <c r="AG3025" s="111">
        <f t="shared" si="524"/>
        <v>0</v>
      </c>
      <c r="AH3025" s="111">
        <f t="shared" si="525"/>
        <v>0</v>
      </c>
      <c r="AI3025" s="111">
        <f>Table5[[#This Row],[Column17]]-Table5[[#This Row],[Column20]]</f>
        <v>0</v>
      </c>
      <c r="AJ3025" s="111">
        <f t="shared" si="526"/>
        <v>0</v>
      </c>
      <c r="AK3025" s="111">
        <f t="shared" si="519"/>
        <v>0</v>
      </c>
      <c r="AL3025" s="111">
        <f t="shared" si="527"/>
        <v>0</v>
      </c>
      <c r="AM3025" s="111" t="str">
        <f t="shared" si="528"/>
        <v/>
      </c>
      <c r="AN3025" s="111" t="str">
        <f t="shared" ca="1" si="529"/>
        <v/>
      </c>
    </row>
    <row r="3026" spans="1:40" ht="20.25" customHeight="1" x14ac:dyDescent="0.3">
      <c r="A3026" s="107"/>
      <c r="B3026" s="144"/>
      <c r="C3026" s="119"/>
      <c r="D3026" s="120"/>
      <c r="E3026" s="119"/>
      <c r="F3026" s="119"/>
      <c r="G3026" s="120"/>
      <c r="H3026" s="119"/>
      <c r="I3026" s="109"/>
      <c r="L3026" s="108"/>
      <c r="M3026" s="108"/>
      <c r="N3026" s="108"/>
      <c r="O3026" s="108"/>
      <c r="P3026" s="108"/>
      <c r="Q3026" s="108"/>
      <c r="R3026" s="108"/>
      <c r="S3026" s="108"/>
      <c r="T3026" s="100">
        <f t="shared" si="520"/>
        <v>0</v>
      </c>
      <c r="U3026" s="111"/>
      <c r="V3026" s="111"/>
      <c r="W3026" s="111">
        <f>SUMIFS($F$3:F3026,$D$3:D3026,D3026,$C$3:C3026,"Buy")+SUMIFS($F$3:F3026,$D$3:D3026,D3026,$C$3:C3026,"Coin Deposit",$E$3:E3026,"&lt;&gt;")</f>
        <v>0</v>
      </c>
      <c r="X3026" s="111">
        <f t="shared" si="521"/>
        <v>0</v>
      </c>
      <c r="Y3026" s="111">
        <f>IF($D3026=Y$1,SUMIFS($H$3:$H3026,$G$3:$G3026,Y$1,$C$3:$C3026,"Sell"),0)</f>
        <v>0</v>
      </c>
      <c r="Z3026" s="111">
        <f t="shared" si="522"/>
        <v>0</v>
      </c>
      <c r="AA3026" s="111">
        <f>IF($D3026=AA$1,SUMIFS($H$3:$H3026,$G$3:$G3026,AA$1,$C$3:$C3026,"Sell"),0)</f>
        <v>0</v>
      </c>
      <c r="AB3026" s="111">
        <f t="shared" si="523"/>
        <v>0</v>
      </c>
      <c r="AC3026" s="111">
        <f>SUMIFS('Deductions and Deposits'!$H:$H,'Deductions and Deposits'!$G:$G,D3026,'Deductions and Deposits'!$F:$F,"&lt;="&amp;B3026)+SUMIFS($F$3:F3026,$D$3:D3026,D3026,$C$3:C3026,"Coin Deposit",$E$3:E3026,"")</f>
        <v>0</v>
      </c>
      <c r="AD3026" s="111">
        <f>SUMIFS('Deductions and Deposits'!$D:$D,'Deductions and Deposits'!$C:$C,D3026)+SUMIFS($F:$F,$D:$D,D3026,$C:$C,"Coin Deduction")</f>
        <v>0</v>
      </c>
      <c r="AE3026" s="111">
        <f>Table5[[#This Row],[Column4]]+Table5[[#This Row],[Column14]]+Table5[[#This Row],[Column19]]+Table5[[#This Row],[Column12]]</f>
        <v>0</v>
      </c>
      <c r="AF3026" s="111">
        <f>Table5[[#This Row],[Column5]]+Table5[[#This Row],[Column13]]+Table5[[#This Row],[Column21]]+Table5[[#This Row],[Column18]]</f>
        <v>0</v>
      </c>
      <c r="AG3026" s="111">
        <f t="shared" si="524"/>
        <v>0</v>
      </c>
      <c r="AH3026" s="111">
        <f t="shared" si="525"/>
        <v>0</v>
      </c>
      <c r="AI3026" s="111">
        <f>Table5[[#This Row],[Column17]]-Table5[[#This Row],[Column20]]</f>
        <v>0</v>
      </c>
      <c r="AJ3026" s="111">
        <f t="shared" si="526"/>
        <v>0</v>
      </c>
      <c r="AK3026" s="111">
        <f t="shared" si="519"/>
        <v>0</v>
      </c>
      <c r="AL3026" s="111">
        <f t="shared" si="527"/>
        <v>0</v>
      </c>
      <c r="AM3026" s="111" t="str">
        <f t="shared" si="528"/>
        <v/>
      </c>
      <c r="AN3026" s="111" t="str">
        <f t="shared" ca="1" si="529"/>
        <v/>
      </c>
    </row>
    <row r="3027" spans="1:40" ht="20.25" customHeight="1" x14ac:dyDescent="0.3">
      <c r="A3027" s="107"/>
      <c r="B3027" s="144"/>
      <c r="C3027" s="119"/>
      <c r="D3027" s="120"/>
      <c r="E3027" s="119"/>
      <c r="F3027" s="119"/>
      <c r="G3027" s="120"/>
      <c r="H3027" s="119"/>
      <c r="I3027" s="109"/>
      <c r="L3027" s="108"/>
      <c r="M3027" s="108"/>
      <c r="N3027" s="108"/>
      <c r="O3027" s="108"/>
      <c r="P3027" s="108"/>
      <c r="Q3027" s="108"/>
      <c r="R3027" s="108"/>
      <c r="S3027" s="108"/>
      <c r="T3027" s="100">
        <f t="shared" si="520"/>
        <v>0</v>
      </c>
      <c r="U3027" s="111"/>
      <c r="V3027" s="111"/>
      <c r="W3027" s="111">
        <f>SUMIFS($F$3:F3027,$D$3:D3027,D3027,$C$3:C3027,"Buy")+SUMIFS($F$3:F3027,$D$3:D3027,D3027,$C$3:C3027,"Coin Deposit",$E$3:E3027,"&lt;&gt;")</f>
        <v>0</v>
      </c>
      <c r="X3027" s="111">
        <f t="shared" si="521"/>
        <v>0</v>
      </c>
      <c r="Y3027" s="111">
        <f>IF($D3027=Y$1,SUMIFS($H$3:$H3027,$G$3:$G3027,Y$1,$C$3:$C3027,"Sell"),0)</f>
        <v>0</v>
      </c>
      <c r="Z3027" s="111">
        <f t="shared" si="522"/>
        <v>0</v>
      </c>
      <c r="AA3027" s="111">
        <f>IF($D3027=AA$1,SUMIFS($H$3:$H3027,$G$3:$G3027,AA$1,$C$3:$C3027,"Sell"),0)</f>
        <v>0</v>
      </c>
      <c r="AB3027" s="111">
        <f t="shared" si="523"/>
        <v>0</v>
      </c>
      <c r="AC3027" s="111">
        <f>SUMIFS('Deductions and Deposits'!$H:$H,'Deductions and Deposits'!$G:$G,D3027,'Deductions and Deposits'!$F:$F,"&lt;="&amp;B3027)+SUMIFS($F$3:F3027,$D$3:D3027,D3027,$C$3:C3027,"Coin Deposit",$E$3:E3027,"")</f>
        <v>0</v>
      </c>
      <c r="AD3027" s="111">
        <f>SUMIFS('Deductions and Deposits'!$D:$D,'Deductions and Deposits'!$C:$C,D3027)+SUMIFS($F:$F,$D:$D,D3027,$C:$C,"Coin Deduction")</f>
        <v>0</v>
      </c>
      <c r="AE3027" s="111">
        <f>Table5[[#This Row],[Column4]]+Table5[[#This Row],[Column14]]+Table5[[#This Row],[Column19]]+Table5[[#This Row],[Column12]]</f>
        <v>0</v>
      </c>
      <c r="AF3027" s="111">
        <f>Table5[[#This Row],[Column5]]+Table5[[#This Row],[Column13]]+Table5[[#This Row],[Column21]]+Table5[[#This Row],[Column18]]</f>
        <v>0</v>
      </c>
      <c r="AG3027" s="111">
        <f t="shared" si="524"/>
        <v>0</v>
      </c>
      <c r="AH3027" s="111">
        <f t="shared" si="525"/>
        <v>0</v>
      </c>
      <c r="AI3027" s="111">
        <f>Table5[[#This Row],[Column17]]-Table5[[#This Row],[Column20]]</f>
        <v>0</v>
      </c>
      <c r="AJ3027" s="111">
        <f t="shared" si="526"/>
        <v>0</v>
      </c>
      <c r="AK3027" s="111">
        <f t="shared" si="519"/>
        <v>0</v>
      </c>
      <c r="AL3027" s="111">
        <f t="shared" si="527"/>
        <v>0</v>
      </c>
      <c r="AM3027" s="111" t="str">
        <f t="shared" si="528"/>
        <v/>
      </c>
      <c r="AN3027" s="111" t="str">
        <f t="shared" ca="1" si="529"/>
        <v/>
      </c>
    </row>
    <row r="3028" spans="1:40" ht="20.25" customHeight="1" x14ac:dyDescent="0.3">
      <c r="A3028" s="107"/>
      <c r="B3028" s="144"/>
      <c r="C3028" s="119"/>
      <c r="D3028" s="120"/>
      <c r="E3028" s="119"/>
      <c r="F3028" s="119"/>
      <c r="G3028" s="120"/>
      <c r="H3028" s="119"/>
      <c r="I3028" s="109"/>
      <c r="L3028" s="108"/>
      <c r="M3028" s="108"/>
      <c r="N3028" s="108"/>
      <c r="O3028" s="108"/>
      <c r="P3028" s="108"/>
      <c r="Q3028" s="108"/>
      <c r="R3028" s="108"/>
      <c r="S3028" s="108"/>
      <c r="T3028" s="100">
        <f t="shared" si="520"/>
        <v>0</v>
      </c>
      <c r="U3028" s="111"/>
      <c r="V3028" s="111"/>
      <c r="W3028" s="111">
        <f>SUMIFS($F$3:F3028,$D$3:D3028,D3028,$C$3:C3028,"Buy")+SUMIFS($F$3:F3028,$D$3:D3028,D3028,$C$3:C3028,"Coin Deposit",$E$3:E3028,"&lt;&gt;")</f>
        <v>0</v>
      </c>
      <c r="X3028" s="111">
        <f t="shared" si="521"/>
        <v>0</v>
      </c>
      <c r="Y3028" s="111">
        <f>IF($D3028=Y$1,SUMIFS($H$3:$H3028,$G$3:$G3028,Y$1,$C$3:$C3028,"Sell"),0)</f>
        <v>0</v>
      </c>
      <c r="Z3028" s="111">
        <f t="shared" si="522"/>
        <v>0</v>
      </c>
      <c r="AA3028" s="111">
        <f>IF($D3028=AA$1,SUMIFS($H$3:$H3028,$G$3:$G3028,AA$1,$C$3:$C3028,"Sell"),0)</f>
        <v>0</v>
      </c>
      <c r="AB3028" s="111">
        <f t="shared" si="523"/>
        <v>0</v>
      </c>
      <c r="AC3028" s="111">
        <f>SUMIFS('Deductions and Deposits'!$H:$H,'Deductions and Deposits'!$G:$G,D3028,'Deductions and Deposits'!$F:$F,"&lt;="&amp;B3028)+SUMIFS($F$3:F3028,$D$3:D3028,D3028,$C$3:C3028,"Coin Deposit",$E$3:E3028,"")</f>
        <v>0</v>
      </c>
      <c r="AD3028" s="111">
        <f>SUMIFS('Deductions and Deposits'!$D:$D,'Deductions and Deposits'!$C:$C,D3028)+SUMIFS($F:$F,$D:$D,D3028,$C:$C,"Coin Deduction")</f>
        <v>0</v>
      </c>
      <c r="AE3028" s="111">
        <f>Table5[[#This Row],[Column4]]+Table5[[#This Row],[Column14]]+Table5[[#This Row],[Column19]]+Table5[[#This Row],[Column12]]</f>
        <v>0</v>
      </c>
      <c r="AF3028" s="111">
        <f>Table5[[#This Row],[Column5]]+Table5[[#This Row],[Column13]]+Table5[[#This Row],[Column21]]+Table5[[#This Row],[Column18]]</f>
        <v>0</v>
      </c>
      <c r="AG3028" s="111">
        <f t="shared" si="524"/>
        <v>0</v>
      </c>
      <c r="AH3028" s="111">
        <f t="shared" si="525"/>
        <v>0</v>
      </c>
      <c r="AI3028" s="111">
        <f>Table5[[#This Row],[Column17]]-Table5[[#This Row],[Column20]]</f>
        <v>0</v>
      </c>
      <c r="AJ3028" s="111">
        <f t="shared" si="526"/>
        <v>0</v>
      </c>
      <c r="AK3028" s="111">
        <f t="shared" si="519"/>
        <v>0</v>
      </c>
      <c r="AL3028" s="111">
        <f t="shared" si="527"/>
        <v>0</v>
      </c>
      <c r="AM3028" s="111" t="str">
        <f t="shared" si="528"/>
        <v/>
      </c>
      <c r="AN3028" s="111" t="str">
        <f t="shared" ca="1" si="529"/>
        <v/>
      </c>
    </row>
    <row r="3029" spans="1:40" ht="20.25" customHeight="1" x14ac:dyDescent="0.3">
      <c r="A3029" s="107"/>
      <c r="B3029" s="144"/>
      <c r="C3029" s="119"/>
      <c r="D3029" s="120"/>
      <c r="E3029" s="119"/>
      <c r="F3029" s="119"/>
      <c r="G3029" s="120"/>
      <c r="H3029" s="119"/>
      <c r="I3029" s="109"/>
      <c r="L3029" s="108"/>
      <c r="M3029" s="108"/>
      <c r="N3029" s="108"/>
      <c r="O3029" s="108"/>
      <c r="P3029" s="108"/>
      <c r="Q3029" s="108"/>
      <c r="R3029" s="108"/>
      <c r="S3029" s="108"/>
      <c r="T3029" s="100">
        <f t="shared" si="520"/>
        <v>0</v>
      </c>
      <c r="U3029" s="111"/>
      <c r="V3029" s="111"/>
      <c r="W3029" s="111">
        <f>SUMIFS($F$3:F3029,$D$3:D3029,D3029,$C$3:C3029,"Buy")+SUMIFS($F$3:F3029,$D$3:D3029,D3029,$C$3:C3029,"Coin Deposit",$E$3:E3029,"&lt;&gt;")</f>
        <v>0</v>
      </c>
      <c r="X3029" s="111">
        <f t="shared" si="521"/>
        <v>0</v>
      </c>
      <c r="Y3029" s="111">
        <f>IF($D3029=Y$1,SUMIFS($H$3:$H3029,$G$3:$G3029,Y$1,$C$3:$C3029,"Sell"),0)</f>
        <v>0</v>
      </c>
      <c r="Z3029" s="111">
        <f t="shared" si="522"/>
        <v>0</v>
      </c>
      <c r="AA3029" s="111">
        <f>IF($D3029=AA$1,SUMIFS($H$3:$H3029,$G$3:$G3029,AA$1,$C$3:$C3029,"Sell"),0)</f>
        <v>0</v>
      </c>
      <c r="AB3029" s="111">
        <f t="shared" si="523"/>
        <v>0</v>
      </c>
      <c r="AC3029" s="111">
        <f>SUMIFS('Deductions and Deposits'!$H:$H,'Deductions and Deposits'!$G:$G,D3029,'Deductions and Deposits'!$F:$F,"&lt;="&amp;B3029)+SUMIFS($F$3:F3029,$D$3:D3029,D3029,$C$3:C3029,"Coin Deposit",$E$3:E3029,"")</f>
        <v>0</v>
      </c>
      <c r="AD3029" s="111">
        <f>SUMIFS('Deductions and Deposits'!$D:$D,'Deductions and Deposits'!$C:$C,D3029)+SUMIFS($F:$F,$D:$D,D3029,$C:$C,"Coin Deduction")</f>
        <v>0</v>
      </c>
      <c r="AE3029" s="111">
        <f>Table5[[#This Row],[Column4]]+Table5[[#This Row],[Column14]]+Table5[[#This Row],[Column19]]+Table5[[#This Row],[Column12]]</f>
        <v>0</v>
      </c>
      <c r="AF3029" s="111">
        <f>Table5[[#This Row],[Column5]]+Table5[[#This Row],[Column13]]+Table5[[#This Row],[Column21]]+Table5[[#This Row],[Column18]]</f>
        <v>0</v>
      </c>
      <c r="AG3029" s="111">
        <f t="shared" si="524"/>
        <v>0</v>
      </c>
      <c r="AH3029" s="111">
        <f t="shared" si="525"/>
        <v>0</v>
      </c>
      <c r="AI3029" s="111">
        <f>Table5[[#This Row],[Column17]]-Table5[[#This Row],[Column20]]</f>
        <v>0</v>
      </c>
      <c r="AJ3029" s="111">
        <f t="shared" si="526"/>
        <v>0</v>
      </c>
      <c r="AK3029" s="111">
        <f t="shared" si="519"/>
        <v>0</v>
      </c>
      <c r="AL3029" s="111">
        <f t="shared" si="527"/>
        <v>0</v>
      </c>
      <c r="AM3029" s="111" t="str">
        <f t="shared" si="528"/>
        <v/>
      </c>
      <c r="AN3029" s="111" t="str">
        <f t="shared" ca="1" si="529"/>
        <v/>
      </c>
    </row>
    <row r="3030" spans="1:40" ht="20.25" customHeight="1" x14ac:dyDescent="0.3">
      <c r="A3030" s="107"/>
      <c r="B3030" s="144"/>
      <c r="C3030" s="119"/>
      <c r="D3030" s="120"/>
      <c r="E3030" s="119"/>
      <c r="F3030" s="119"/>
      <c r="G3030" s="120"/>
      <c r="H3030" s="119"/>
      <c r="I3030" s="109"/>
      <c r="L3030" s="108"/>
      <c r="M3030" s="108"/>
      <c r="N3030" s="108"/>
      <c r="O3030" s="108"/>
      <c r="P3030" s="108"/>
      <c r="Q3030" s="108"/>
      <c r="R3030" s="108"/>
      <c r="S3030" s="108"/>
      <c r="T3030" s="100">
        <f t="shared" si="520"/>
        <v>0</v>
      </c>
      <c r="U3030" s="111"/>
      <c r="V3030" s="111"/>
      <c r="W3030" s="111">
        <f>SUMIFS($F$3:F3030,$D$3:D3030,D3030,$C$3:C3030,"Buy")+SUMIFS($F$3:F3030,$D$3:D3030,D3030,$C$3:C3030,"Coin Deposit",$E$3:E3030,"&lt;&gt;")</f>
        <v>0</v>
      </c>
      <c r="X3030" s="111">
        <f t="shared" si="521"/>
        <v>0</v>
      </c>
      <c r="Y3030" s="111">
        <f>IF($D3030=Y$1,SUMIFS($H$3:$H3030,$G$3:$G3030,Y$1,$C$3:$C3030,"Sell"),0)</f>
        <v>0</v>
      </c>
      <c r="Z3030" s="111">
        <f t="shared" si="522"/>
        <v>0</v>
      </c>
      <c r="AA3030" s="111">
        <f>IF($D3030=AA$1,SUMIFS($H$3:$H3030,$G$3:$G3030,AA$1,$C$3:$C3030,"Sell"),0)</f>
        <v>0</v>
      </c>
      <c r="AB3030" s="111">
        <f t="shared" si="523"/>
        <v>0</v>
      </c>
      <c r="AC3030" s="111">
        <f>SUMIFS('Deductions and Deposits'!$H:$H,'Deductions and Deposits'!$G:$G,D3030,'Deductions and Deposits'!$F:$F,"&lt;="&amp;B3030)+SUMIFS($F$3:F3030,$D$3:D3030,D3030,$C$3:C3030,"Coin Deposit",$E$3:E3030,"")</f>
        <v>0</v>
      </c>
      <c r="AD3030" s="111">
        <f>SUMIFS('Deductions and Deposits'!$D:$D,'Deductions and Deposits'!$C:$C,D3030)+SUMIFS($F:$F,$D:$D,D3030,$C:$C,"Coin Deduction")</f>
        <v>0</v>
      </c>
      <c r="AE3030" s="111">
        <f>Table5[[#This Row],[Column4]]+Table5[[#This Row],[Column14]]+Table5[[#This Row],[Column19]]+Table5[[#This Row],[Column12]]</f>
        <v>0</v>
      </c>
      <c r="AF3030" s="111">
        <f>Table5[[#This Row],[Column5]]+Table5[[#This Row],[Column13]]+Table5[[#This Row],[Column21]]+Table5[[#This Row],[Column18]]</f>
        <v>0</v>
      </c>
      <c r="AG3030" s="111">
        <f t="shared" si="524"/>
        <v>0</v>
      </c>
      <c r="AH3030" s="111">
        <f t="shared" si="525"/>
        <v>0</v>
      </c>
      <c r="AI3030" s="111">
        <f>Table5[[#This Row],[Column17]]-Table5[[#This Row],[Column20]]</f>
        <v>0</v>
      </c>
      <c r="AJ3030" s="111">
        <f t="shared" si="526"/>
        <v>0</v>
      </c>
      <c r="AK3030" s="111">
        <f t="shared" si="519"/>
        <v>0</v>
      </c>
      <c r="AL3030" s="111">
        <f t="shared" si="527"/>
        <v>0</v>
      </c>
      <c r="AM3030" s="111" t="str">
        <f t="shared" si="528"/>
        <v/>
      </c>
      <c r="AN3030" s="111" t="str">
        <f t="shared" ca="1" si="529"/>
        <v/>
      </c>
    </row>
    <row r="3031" spans="1:40" ht="20.25" customHeight="1" x14ac:dyDescent="0.3">
      <c r="A3031" s="107"/>
      <c r="B3031" s="144"/>
      <c r="C3031" s="119"/>
      <c r="D3031" s="120"/>
      <c r="E3031" s="119"/>
      <c r="F3031" s="119"/>
      <c r="G3031" s="120"/>
      <c r="H3031" s="119"/>
      <c r="I3031" s="109"/>
      <c r="L3031" s="108"/>
      <c r="M3031" s="108"/>
      <c r="N3031" s="108"/>
      <c r="O3031" s="108"/>
      <c r="P3031" s="108"/>
      <c r="Q3031" s="108"/>
      <c r="R3031" s="108"/>
      <c r="S3031" s="108"/>
      <c r="T3031" s="100">
        <f t="shared" si="520"/>
        <v>0</v>
      </c>
      <c r="U3031" s="111"/>
      <c r="V3031" s="111"/>
      <c r="W3031" s="111">
        <f>SUMIFS($F$3:F3031,$D$3:D3031,D3031,$C$3:C3031,"Buy")+SUMIFS($F$3:F3031,$D$3:D3031,D3031,$C$3:C3031,"Coin Deposit",$E$3:E3031,"&lt;&gt;")</f>
        <v>0</v>
      </c>
      <c r="X3031" s="111">
        <f t="shared" si="521"/>
        <v>0</v>
      </c>
      <c r="Y3031" s="111">
        <f>IF($D3031=Y$1,SUMIFS($H$3:$H3031,$G$3:$G3031,Y$1,$C$3:$C3031,"Sell"),0)</f>
        <v>0</v>
      </c>
      <c r="Z3031" s="111">
        <f t="shared" si="522"/>
        <v>0</v>
      </c>
      <c r="AA3031" s="111">
        <f>IF($D3031=AA$1,SUMIFS($H$3:$H3031,$G$3:$G3031,AA$1,$C$3:$C3031,"Sell"),0)</f>
        <v>0</v>
      </c>
      <c r="AB3031" s="111">
        <f t="shared" si="523"/>
        <v>0</v>
      </c>
      <c r="AC3031" s="111">
        <f>SUMIFS('Deductions and Deposits'!$H:$H,'Deductions and Deposits'!$G:$G,D3031,'Deductions and Deposits'!$F:$F,"&lt;="&amp;B3031)+SUMIFS($F$3:F3031,$D$3:D3031,D3031,$C$3:C3031,"Coin Deposit",$E$3:E3031,"")</f>
        <v>0</v>
      </c>
      <c r="AD3031" s="111">
        <f>SUMIFS('Deductions and Deposits'!$D:$D,'Deductions and Deposits'!$C:$C,D3031)+SUMIFS($F:$F,$D:$D,D3031,$C:$C,"Coin Deduction")</f>
        <v>0</v>
      </c>
      <c r="AE3031" s="111">
        <f>Table5[[#This Row],[Column4]]+Table5[[#This Row],[Column14]]+Table5[[#This Row],[Column19]]+Table5[[#This Row],[Column12]]</f>
        <v>0</v>
      </c>
      <c r="AF3031" s="111">
        <f>Table5[[#This Row],[Column5]]+Table5[[#This Row],[Column13]]+Table5[[#This Row],[Column21]]+Table5[[#This Row],[Column18]]</f>
        <v>0</v>
      </c>
      <c r="AG3031" s="111">
        <f t="shared" si="524"/>
        <v>0</v>
      </c>
      <c r="AH3031" s="111">
        <f t="shared" si="525"/>
        <v>0</v>
      </c>
      <c r="AI3031" s="111">
        <f>Table5[[#This Row],[Column17]]-Table5[[#This Row],[Column20]]</f>
        <v>0</v>
      </c>
      <c r="AJ3031" s="111">
        <f t="shared" si="526"/>
        <v>0</v>
      </c>
      <c r="AK3031" s="111">
        <f t="shared" si="519"/>
        <v>0</v>
      </c>
      <c r="AL3031" s="111">
        <f t="shared" si="527"/>
        <v>0</v>
      </c>
      <c r="AM3031" s="111" t="str">
        <f t="shared" si="528"/>
        <v/>
      </c>
      <c r="AN3031" s="111" t="str">
        <f t="shared" ca="1" si="529"/>
        <v/>
      </c>
    </row>
    <row r="3032" spans="1:40" ht="20.25" customHeight="1" x14ac:dyDescent="0.3">
      <c r="A3032" s="107"/>
      <c r="B3032" s="144"/>
      <c r="C3032" s="119"/>
      <c r="D3032" s="120"/>
      <c r="E3032" s="119"/>
      <c r="F3032" s="119"/>
      <c r="G3032" s="120"/>
      <c r="H3032" s="119"/>
      <c r="I3032" s="109"/>
      <c r="L3032" s="108"/>
      <c r="M3032" s="108"/>
      <c r="N3032" s="108"/>
      <c r="O3032" s="108"/>
      <c r="P3032" s="108"/>
      <c r="Q3032" s="108"/>
      <c r="R3032" s="108"/>
      <c r="S3032" s="108"/>
      <c r="T3032" s="100">
        <f t="shared" si="520"/>
        <v>0</v>
      </c>
      <c r="U3032" s="111"/>
      <c r="V3032" s="111"/>
      <c r="W3032" s="111">
        <f>SUMIFS($F$3:F3032,$D$3:D3032,D3032,$C$3:C3032,"Buy")+SUMIFS($F$3:F3032,$D$3:D3032,D3032,$C$3:C3032,"Coin Deposit",$E$3:E3032,"&lt;&gt;")</f>
        <v>0</v>
      </c>
      <c r="X3032" s="111">
        <f t="shared" si="521"/>
        <v>0</v>
      </c>
      <c r="Y3032" s="111">
        <f>IF($D3032=Y$1,SUMIFS($H$3:$H3032,$G$3:$G3032,Y$1,$C$3:$C3032,"Sell"),0)</f>
        <v>0</v>
      </c>
      <c r="Z3032" s="111">
        <f t="shared" si="522"/>
        <v>0</v>
      </c>
      <c r="AA3032" s="111">
        <f>IF($D3032=AA$1,SUMIFS($H$3:$H3032,$G$3:$G3032,AA$1,$C$3:$C3032,"Sell"),0)</f>
        <v>0</v>
      </c>
      <c r="AB3032" s="111">
        <f t="shared" si="523"/>
        <v>0</v>
      </c>
      <c r="AC3032" s="111">
        <f>SUMIFS('Deductions and Deposits'!$H:$H,'Deductions and Deposits'!$G:$G,D3032,'Deductions and Deposits'!$F:$F,"&lt;="&amp;B3032)+SUMIFS($F$3:F3032,$D$3:D3032,D3032,$C$3:C3032,"Coin Deposit",$E$3:E3032,"")</f>
        <v>0</v>
      </c>
      <c r="AD3032" s="111">
        <f>SUMIFS('Deductions and Deposits'!$D:$D,'Deductions and Deposits'!$C:$C,D3032)+SUMIFS($F:$F,$D:$D,D3032,$C:$C,"Coin Deduction")</f>
        <v>0</v>
      </c>
      <c r="AE3032" s="111">
        <f>Table5[[#This Row],[Column4]]+Table5[[#This Row],[Column14]]+Table5[[#This Row],[Column19]]+Table5[[#This Row],[Column12]]</f>
        <v>0</v>
      </c>
      <c r="AF3032" s="111">
        <f>Table5[[#This Row],[Column5]]+Table5[[#This Row],[Column13]]+Table5[[#This Row],[Column21]]+Table5[[#This Row],[Column18]]</f>
        <v>0</v>
      </c>
      <c r="AG3032" s="111">
        <f t="shared" si="524"/>
        <v>0</v>
      </c>
      <c r="AH3032" s="111">
        <f t="shared" si="525"/>
        <v>0</v>
      </c>
      <c r="AI3032" s="111">
        <f>Table5[[#This Row],[Column17]]-Table5[[#This Row],[Column20]]</f>
        <v>0</v>
      </c>
      <c r="AJ3032" s="111">
        <f t="shared" si="526"/>
        <v>0</v>
      </c>
      <c r="AK3032" s="111">
        <f t="shared" si="519"/>
        <v>0</v>
      </c>
      <c r="AL3032" s="111">
        <f t="shared" si="527"/>
        <v>0</v>
      </c>
      <c r="AM3032" s="111" t="str">
        <f t="shared" si="528"/>
        <v/>
      </c>
      <c r="AN3032" s="111" t="str">
        <f t="shared" ca="1" si="529"/>
        <v/>
      </c>
    </row>
    <row r="3033" spans="1:40" ht="20.25" customHeight="1" x14ac:dyDescent="0.3">
      <c r="A3033" s="107"/>
      <c r="B3033" s="144"/>
      <c r="C3033" s="119"/>
      <c r="D3033" s="120"/>
      <c r="E3033" s="119"/>
      <c r="F3033" s="119"/>
      <c r="G3033" s="120"/>
      <c r="H3033" s="119"/>
      <c r="I3033" s="109"/>
      <c r="L3033" s="108"/>
      <c r="M3033" s="108"/>
      <c r="N3033" s="108"/>
      <c r="O3033" s="108"/>
      <c r="P3033" s="108"/>
      <c r="Q3033" s="108"/>
      <c r="R3033" s="108"/>
      <c r="S3033" s="108"/>
      <c r="T3033" s="100">
        <f t="shared" si="520"/>
        <v>0</v>
      </c>
      <c r="U3033" s="111"/>
      <c r="V3033" s="111"/>
      <c r="W3033" s="111">
        <f>SUMIFS($F$3:F3033,$D$3:D3033,D3033,$C$3:C3033,"Buy")+SUMIFS($F$3:F3033,$D$3:D3033,D3033,$C$3:C3033,"Coin Deposit",$E$3:E3033,"&lt;&gt;")</f>
        <v>0</v>
      </c>
      <c r="X3033" s="111">
        <f t="shared" si="521"/>
        <v>0</v>
      </c>
      <c r="Y3033" s="111">
        <f>IF($D3033=Y$1,SUMIFS($H$3:$H3033,$G$3:$G3033,Y$1,$C$3:$C3033,"Sell"),0)</f>
        <v>0</v>
      </c>
      <c r="Z3033" s="111">
        <f t="shared" si="522"/>
        <v>0</v>
      </c>
      <c r="AA3033" s="111">
        <f>IF($D3033=AA$1,SUMIFS($H$3:$H3033,$G$3:$G3033,AA$1,$C$3:$C3033,"Sell"),0)</f>
        <v>0</v>
      </c>
      <c r="AB3033" s="111">
        <f t="shared" si="523"/>
        <v>0</v>
      </c>
      <c r="AC3033" s="111">
        <f>SUMIFS('Deductions and Deposits'!$H:$H,'Deductions and Deposits'!$G:$G,D3033,'Deductions and Deposits'!$F:$F,"&lt;="&amp;B3033)+SUMIFS($F$3:F3033,$D$3:D3033,D3033,$C$3:C3033,"Coin Deposit",$E$3:E3033,"")</f>
        <v>0</v>
      </c>
      <c r="AD3033" s="111">
        <f>SUMIFS('Deductions and Deposits'!$D:$D,'Deductions and Deposits'!$C:$C,D3033)+SUMIFS($F:$F,$D:$D,D3033,$C:$C,"Coin Deduction")</f>
        <v>0</v>
      </c>
      <c r="AE3033" s="111">
        <f>Table5[[#This Row],[Column4]]+Table5[[#This Row],[Column14]]+Table5[[#This Row],[Column19]]+Table5[[#This Row],[Column12]]</f>
        <v>0</v>
      </c>
      <c r="AF3033" s="111">
        <f>Table5[[#This Row],[Column5]]+Table5[[#This Row],[Column13]]+Table5[[#This Row],[Column21]]+Table5[[#This Row],[Column18]]</f>
        <v>0</v>
      </c>
      <c r="AG3033" s="111">
        <f t="shared" si="524"/>
        <v>0</v>
      </c>
      <c r="AH3033" s="111">
        <f t="shared" si="525"/>
        <v>0</v>
      </c>
      <c r="AI3033" s="111">
        <f>Table5[[#This Row],[Column17]]-Table5[[#This Row],[Column20]]</f>
        <v>0</v>
      </c>
      <c r="AJ3033" s="111">
        <f t="shared" si="526"/>
        <v>0</v>
      </c>
      <c r="AK3033" s="111">
        <f t="shared" si="519"/>
        <v>0</v>
      </c>
      <c r="AL3033" s="111">
        <f t="shared" si="527"/>
        <v>0</v>
      </c>
      <c r="AM3033" s="111" t="str">
        <f t="shared" si="528"/>
        <v/>
      </c>
      <c r="AN3033" s="111" t="str">
        <f t="shared" ca="1" si="529"/>
        <v/>
      </c>
    </row>
    <row r="3034" spans="1:40" ht="20.25" customHeight="1" x14ac:dyDescent="0.3">
      <c r="A3034" s="107"/>
      <c r="B3034" s="144"/>
      <c r="C3034" s="119"/>
      <c r="D3034" s="120"/>
      <c r="E3034" s="119"/>
      <c r="F3034" s="119"/>
      <c r="G3034" s="120"/>
      <c r="H3034" s="119"/>
      <c r="I3034" s="109"/>
      <c r="L3034" s="108"/>
      <c r="M3034" s="108"/>
      <c r="N3034" s="108"/>
      <c r="O3034" s="108"/>
      <c r="P3034" s="108"/>
      <c r="Q3034" s="108"/>
      <c r="R3034" s="108"/>
      <c r="S3034" s="108"/>
      <c r="T3034" s="100">
        <f t="shared" si="520"/>
        <v>0</v>
      </c>
      <c r="U3034" s="111"/>
      <c r="V3034" s="111"/>
      <c r="W3034" s="111">
        <f>SUMIFS($F$3:F3034,$D$3:D3034,D3034,$C$3:C3034,"Buy")+SUMIFS($F$3:F3034,$D$3:D3034,D3034,$C$3:C3034,"Coin Deposit",$E$3:E3034,"&lt;&gt;")</f>
        <v>0</v>
      </c>
      <c r="X3034" s="111">
        <f t="shared" si="521"/>
        <v>0</v>
      </c>
      <c r="Y3034" s="111">
        <f>IF($D3034=Y$1,SUMIFS($H$3:$H3034,$G$3:$G3034,Y$1,$C$3:$C3034,"Sell"),0)</f>
        <v>0</v>
      </c>
      <c r="Z3034" s="111">
        <f t="shared" si="522"/>
        <v>0</v>
      </c>
      <c r="AA3034" s="111">
        <f>IF($D3034=AA$1,SUMIFS($H$3:$H3034,$G$3:$G3034,AA$1,$C$3:$C3034,"Sell"),0)</f>
        <v>0</v>
      </c>
      <c r="AB3034" s="111">
        <f t="shared" si="523"/>
        <v>0</v>
      </c>
      <c r="AC3034" s="111">
        <f>SUMIFS('Deductions and Deposits'!$H:$H,'Deductions and Deposits'!$G:$G,D3034,'Deductions and Deposits'!$F:$F,"&lt;="&amp;B3034)+SUMIFS($F$3:F3034,$D$3:D3034,D3034,$C$3:C3034,"Coin Deposit",$E$3:E3034,"")</f>
        <v>0</v>
      </c>
      <c r="AD3034" s="111">
        <f>SUMIFS('Deductions and Deposits'!$D:$D,'Deductions and Deposits'!$C:$C,D3034)+SUMIFS($F:$F,$D:$D,D3034,$C:$C,"Coin Deduction")</f>
        <v>0</v>
      </c>
      <c r="AE3034" s="111">
        <f>Table5[[#This Row],[Column4]]+Table5[[#This Row],[Column14]]+Table5[[#This Row],[Column19]]+Table5[[#This Row],[Column12]]</f>
        <v>0</v>
      </c>
      <c r="AF3034" s="111">
        <f>Table5[[#This Row],[Column5]]+Table5[[#This Row],[Column13]]+Table5[[#This Row],[Column21]]+Table5[[#This Row],[Column18]]</f>
        <v>0</v>
      </c>
      <c r="AG3034" s="111">
        <f t="shared" si="524"/>
        <v>0</v>
      </c>
      <c r="AH3034" s="111">
        <f t="shared" si="525"/>
        <v>0</v>
      </c>
      <c r="AI3034" s="111">
        <f>Table5[[#This Row],[Column17]]-Table5[[#This Row],[Column20]]</f>
        <v>0</v>
      </c>
      <c r="AJ3034" s="111">
        <f t="shared" si="526"/>
        <v>0</v>
      </c>
      <c r="AK3034" s="111">
        <f t="shared" si="519"/>
        <v>0</v>
      </c>
      <c r="AL3034" s="111">
        <f t="shared" si="527"/>
        <v>0</v>
      </c>
      <c r="AM3034" s="111" t="str">
        <f t="shared" si="528"/>
        <v/>
      </c>
      <c r="AN3034" s="111" t="str">
        <f t="shared" ca="1" si="529"/>
        <v/>
      </c>
    </row>
    <row r="3035" spans="1:40" ht="20.25" customHeight="1" x14ac:dyDescent="0.3">
      <c r="A3035" s="107"/>
      <c r="B3035" s="144"/>
      <c r="C3035" s="119"/>
      <c r="D3035" s="120"/>
      <c r="E3035" s="119"/>
      <c r="F3035" s="119"/>
      <c r="G3035" s="120"/>
      <c r="H3035" s="119"/>
      <c r="I3035" s="109"/>
      <c r="L3035" s="108"/>
      <c r="M3035" s="108"/>
      <c r="N3035" s="108"/>
      <c r="O3035" s="108"/>
      <c r="P3035" s="108"/>
      <c r="Q3035" s="108"/>
      <c r="R3035" s="108"/>
      <c r="S3035" s="108"/>
      <c r="T3035" s="100">
        <f t="shared" si="520"/>
        <v>0</v>
      </c>
      <c r="U3035" s="111"/>
      <c r="V3035" s="111"/>
      <c r="W3035" s="111">
        <f>SUMIFS($F$3:F3035,$D$3:D3035,D3035,$C$3:C3035,"Buy")+SUMIFS($F$3:F3035,$D$3:D3035,D3035,$C$3:C3035,"Coin Deposit",$E$3:E3035,"&lt;&gt;")</f>
        <v>0</v>
      </c>
      <c r="X3035" s="111">
        <f t="shared" si="521"/>
        <v>0</v>
      </c>
      <c r="Y3035" s="111">
        <f>IF($D3035=Y$1,SUMIFS($H$3:$H3035,$G$3:$G3035,Y$1,$C$3:$C3035,"Sell"),0)</f>
        <v>0</v>
      </c>
      <c r="Z3035" s="111">
        <f t="shared" si="522"/>
        <v>0</v>
      </c>
      <c r="AA3035" s="111">
        <f>IF($D3035=AA$1,SUMIFS($H$3:$H3035,$G$3:$G3035,AA$1,$C$3:$C3035,"Sell"),0)</f>
        <v>0</v>
      </c>
      <c r="AB3035" s="111">
        <f t="shared" si="523"/>
        <v>0</v>
      </c>
      <c r="AC3035" s="111">
        <f>SUMIFS('Deductions and Deposits'!$H:$H,'Deductions and Deposits'!$G:$G,D3035,'Deductions and Deposits'!$F:$F,"&lt;="&amp;B3035)+SUMIFS($F$3:F3035,$D$3:D3035,D3035,$C$3:C3035,"Coin Deposit",$E$3:E3035,"")</f>
        <v>0</v>
      </c>
      <c r="AD3035" s="111">
        <f>SUMIFS('Deductions and Deposits'!$D:$D,'Deductions and Deposits'!$C:$C,D3035)+SUMIFS($F:$F,$D:$D,D3035,$C:$C,"Coin Deduction")</f>
        <v>0</v>
      </c>
      <c r="AE3035" s="111">
        <f>Table5[[#This Row],[Column4]]+Table5[[#This Row],[Column14]]+Table5[[#This Row],[Column19]]+Table5[[#This Row],[Column12]]</f>
        <v>0</v>
      </c>
      <c r="AF3035" s="111">
        <f>Table5[[#This Row],[Column5]]+Table5[[#This Row],[Column13]]+Table5[[#This Row],[Column21]]+Table5[[#This Row],[Column18]]</f>
        <v>0</v>
      </c>
      <c r="AG3035" s="111">
        <f t="shared" si="524"/>
        <v>0</v>
      </c>
      <c r="AH3035" s="111">
        <f t="shared" si="525"/>
        <v>0</v>
      </c>
      <c r="AI3035" s="111">
        <f>Table5[[#This Row],[Column17]]-Table5[[#This Row],[Column20]]</f>
        <v>0</v>
      </c>
      <c r="AJ3035" s="111">
        <f t="shared" si="526"/>
        <v>0</v>
      </c>
      <c r="AK3035" s="111">
        <f t="shared" si="519"/>
        <v>0</v>
      </c>
      <c r="AL3035" s="111">
        <f t="shared" si="527"/>
        <v>0</v>
      </c>
      <c r="AM3035" s="111" t="str">
        <f t="shared" si="528"/>
        <v/>
      </c>
      <c r="AN3035" s="111" t="str">
        <f t="shared" ca="1" si="529"/>
        <v/>
      </c>
    </row>
    <row r="3036" spans="1:40" ht="20.25" customHeight="1" x14ac:dyDescent="0.3">
      <c r="A3036" s="107"/>
      <c r="B3036" s="144"/>
      <c r="C3036" s="119"/>
      <c r="D3036" s="120"/>
      <c r="E3036" s="119"/>
      <c r="F3036" s="119"/>
      <c r="G3036" s="120"/>
      <c r="H3036" s="119"/>
      <c r="I3036" s="109"/>
      <c r="L3036" s="108"/>
      <c r="M3036" s="108"/>
      <c r="N3036" s="108"/>
      <c r="O3036" s="108"/>
      <c r="P3036" s="108"/>
      <c r="Q3036" s="108"/>
      <c r="R3036" s="108"/>
      <c r="S3036" s="108"/>
      <c r="T3036" s="100">
        <f t="shared" si="520"/>
        <v>0</v>
      </c>
      <c r="U3036" s="111"/>
      <c r="V3036" s="111"/>
      <c r="W3036" s="111">
        <f>SUMIFS($F$3:F3036,$D$3:D3036,D3036,$C$3:C3036,"Buy")+SUMIFS($F$3:F3036,$D$3:D3036,D3036,$C$3:C3036,"Coin Deposit",$E$3:E3036,"&lt;&gt;")</f>
        <v>0</v>
      </c>
      <c r="X3036" s="111">
        <f t="shared" si="521"/>
        <v>0</v>
      </c>
      <c r="Y3036" s="111">
        <f>IF($D3036=Y$1,SUMIFS($H$3:$H3036,$G$3:$G3036,Y$1,$C$3:$C3036,"Sell"),0)</f>
        <v>0</v>
      </c>
      <c r="Z3036" s="111">
        <f t="shared" si="522"/>
        <v>0</v>
      </c>
      <c r="AA3036" s="111">
        <f>IF($D3036=AA$1,SUMIFS($H$3:$H3036,$G$3:$G3036,AA$1,$C$3:$C3036,"Sell"),0)</f>
        <v>0</v>
      </c>
      <c r="AB3036" s="111">
        <f t="shared" si="523"/>
        <v>0</v>
      </c>
      <c r="AC3036" s="111">
        <f>SUMIFS('Deductions and Deposits'!$H:$H,'Deductions and Deposits'!$G:$G,D3036,'Deductions and Deposits'!$F:$F,"&lt;="&amp;B3036)+SUMIFS($F$3:F3036,$D$3:D3036,D3036,$C$3:C3036,"Coin Deposit",$E$3:E3036,"")</f>
        <v>0</v>
      </c>
      <c r="AD3036" s="111">
        <f>SUMIFS('Deductions and Deposits'!$D:$D,'Deductions and Deposits'!$C:$C,D3036)+SUMIFS($F:$F,$D:$D,D3036,$C:$C,"Coin Deduction")</f>
        <v>0</v>
      </c>
      <c r="AE3036" s="111">
        <f>Table5[[#This Row],[Column4]]+Table5[[#This Row],[Column14]]+Table5[[#This Row],[Column19]]+Table5[[#This Row],[Column12]]</f>
        <v>0</v>
      </c>
      <c r="AF3036" s="111">
        <f>Table5[[#This Row],[Column5]]+Table5[[#This Row],[Column13]]+Table5[[#This Row],[Column21]]+Table5[[#This Row],[Column18]]</f>
        <v>0</v>
      </c>
      <c r="AG3036" s="111">
        <f t="shared" si="524"/>
        <v>0</v>
      </c>
      <c r="AH3036" s="111">
        <f t="shared" si="525"/>
        <v>0</v>
      </c>
      <c r="AI3036" s="111">
        <f>Table5[[#This Row],[Column17]]-Table5[[#This Row],[Column20]]</f>
        <v>0</v>
      </c>
      <c r="AJ3036" s="111">
        <f t="shared" si="526"/>
        <v>0</v>
      </c>
      <c r="AK3036" s="111">
        <f t="shared" si="519"/>
        <v>0</v>
      </c>
      <c r="AL3036" s="111">
        <f t="shared" si="527"/>
        <v>0</v>
      </c>
      <c r="AM3036" s="111" t="str">
        <f t="shared" si="528"/>
        <v/>
      </c>
      <c r="AN3036" s="111" t="str">
        <f t="shared" ca="1" si="529"/>
        <v/>
      </c>
    </row>
    <row r="3037" spans="1:40" ht="20.25" customHeight="1" x14ac:dyDescent="0.3">
      <c r="A3037" s="107"/>
      <c r="B3037" s="144"/>
      <c r="C3037" s="119"/>
      <c r="D3037" s="120"/>
      <c r="E3037" s="119"/>
      <c r="F3037" s="119"/>
      <c r="G3037" s="120"/>
      <c r="H3037" s="119"/>
      <c r="I3037" s="109"/>
      <c r="L3037" s="108"/>
      <c r="M3037" s="108"/>
      <c r="N3037" s="108"/>
      <c r="O3037" s="108"/>
      <c r="P3037" s="108"/>
      <c r="Q3037" s="108"/>
      <c r="R3037" s="108"/>
      <c r="S3037" s="108"/>
      <c r="T3037" s="100">
        <f t="shared" si="520"/>
        <v>0</v>
      </c>
      <c r="U3037" s="111"/>
      <c r="V3037" s="111"/>
      <c r="W3037" s="111">
        <f>SUMIFS($F$3:F3037,$D$3:D3037,D3037,$C$3:C3037,"Buy")+SUMIFS($F$3:F3037,$D$3:D3037,D3037,$C$3:C3037,"Coin Deposit",$E$3:E3037,"&lt;&gt;")</f>
        <v>0</v>
      </c>
      <c r="X3037" s="111">
        <f t="shared" si="521"/>
        <v>0</v>
      </c>
      <c r="Y3037" s="111">
        <f>IF($D3037=Y$1,SUMIFS($H$3:$H3037,$G$3:$G3037,Y$1,$C$3:$C3037,"Sell"),0)</f>
        <v>0</v>
      </c>
      <c r="Z3037" s="111">
        <f t="shared" si="522"/>
        <v>0</v>
      </c>
      <c r="AA3037" s="111">
        <f>IF($D3037=AA$1,SUMIFS($H$3:$H3037,$G$3:$G3037,AA$1,$C$3:$C3037,"Sell"),0)</f>
        <v>0</v>
      </c>
      <c r="AB3037" s="111">
        <f t="shared" si="523"/>
        <v>0</v>
      </c>
      <c r="AC3037" s="111">
        <f>SUMIFS('Deductions and Deposits'!$H:$H,'Deductions and Deposits'!$G:$G,D3037,'Deductions and Deposits'!$F:$F,"&lt;="&amp;B3037)+SUMIFS($F$3:F3037,$D$3:D3037,D3037,$C$3:C3037,"Coin Deposit",$E$3:E3037,"")</f>
        <v>0</v>
      </c>
      <c r="AD3037" s="111">
        <f>SUMIFS('Deductions and Deposits'!$D:$D,'Deductions and Deposits'!$C:$C,D3037)+SUMIFS($F:$F,$D:$D,D3037,$C:$C,"Coin Deduction")</f>
        <v>0</v>
      </c>
      <c r="AE3037" s="111">
        <f>Table5[[#This Row],[Column4]]+Table5[[#This Row],[Column14]]+Table5[[#This Row],[Column19]]+Table5[[#This Row],[Column12]]</f>
        <v>0</v>
      </c>
      <c r="AF3037" s="111">
        <f>Table5[[#This Row],[Column5]]+Table5[[#This Row],[Column13]]+Table5[[#This Row],[Column21]]+Table5[[#This Row],[Column18]]</f>
        <v>0</v>
      </c>
      <c r="AG3037" s="111">
        <f t="shared" si="524"/>
        <v>0</v>
      </c>
      <c r="AH3037" s="111">
        <f t="shared" si="525"/>
        <v>0</v>
      </c>
      <c r="AI3037" s="111">
        <f>Table5[[#This Row],[Column17]]-Table5[[#This Row],[Column20]]</f>
        <v>0</v>
      </c>
      <c r="AJ3037" s="111">
        <f t="shared" si="526"/>
        <v>0</v>
      </c>
      <c r="AK3037" s="111">
        <f t="shared" si="519"/>
        <v>0</v>
      </c>
      <c r="AL3037" s="111">
        <f t="shared" si="527"/>
        <v>0</v>
      </c>
      <c r="AM3037" s="111" t="str">
        <f t="shared" si="528"/>
        <v/>
      </c>
      <c r="AN3037" s="111" t="str">
        <f t="shared" ca="1" si="529"/>
        <v/>
      </c>
    </row>
    <row r="3038" spans="1:40" ht="20.25" customHeight="1" x14ac:dyDescent="0.3">
      <c r="A3038" s="107"/>
      <c r="B3038" s="144"/>
      <c r="C3038" s="119"/>
      <c r="D3038" s="120"/>
      <c r="E3038" s="119"/>
      <c r="F3038" s="119"/>
      <c r="G3038" s="120"/>
      <c r="H3038" s="119"/>
      <c r="I3038" s="109"/>
      <c r="L3038" s="108"/>
      <c r="M3038" s="108"/>
      <c r="N3038" s="108"/>
      <c r="O3038" s="108"/>
      <c r="P3038" s="108"/>
      <c r="Q3038" s="108"/>
      <c r="R3038" s="108"/>
      <c r="S3038" s="108"/>
      <c r="T3038" s="100">
        <f t="shared" si="520"/>
        <v>0</v>
      </c>
      <c r="U3038" s="111"/>
      <c r="V3038" s="111"/>
      <c r="W3038" s="111">
        <f>SUMIFS($F$3:F3038,$D$3:D3038,D3038,$C$3:C3038,"Buy")+SUMIFS($F$3:F3038,$D$3:D3038,D3038,$C$3:C3038,"Coin Deposit",$E$3:E3038,"&lt;&gt;")</f>
        <v>0</v>
      </c>
      <c r="X3038" s="111">
        <f t="shared" si="521"/>
        <v>0</v>
      </c>
      <c r="Y3038" s="111">
        <f>IF($D3038=Y$1,SUMIFS($H$3:$H3038,$G$3:$G3038,Y$1,$C$3:$C3038,"Sell"),0)</f>
        <v>0</v>
      </c>
      <c r="Z3038" s="111">
        <f t="shared" si="522"/>
        <v>0</v>
      </c>
      <c r="AA3038" s="111">
        <f>IF($D3038=AA$1,SUMIFS($H$3:$H3038,$G$3:$G3038,AA$1,$C$3:$C3038,"Sell"),0)</f>
        <v>0</v>
      </c>
      <c r="AB3038" s="111">
        <f t="shared" si="523"/>
        <v>0</v>
      </c>
      <c r="AC3038" s="111">
        <f>SUMIFS('Deductions and Deposits'!$H:$H,'Deductions and Deposits'!$G:$G,D3038,'Deductions and Deposits'!$F:$F,"&lt;="&amp;B3038)+SUMIFS($F$3:F3038,$D$3:D3038,D3038,$C$3:C3038,"Coin Deposit",$E$3:E3038,"")</f>
        <v>0</v>
      </c>
      <c r="AD3038" s="111">
        <f>SUMIFS('Deductions and Deposits'!$D:$D,'Deductions and Deposits'!$C:$C,D3038)+SUMIFS($F:$F,$D:$D,D3038,$C:$C,"Coin Deduction")</f>
        <v>0</v>
      </c>
      <c r="AE3038" s="111">
        <f>Table5[[#This Row],[Column4]]+Table5[[#This Row],[Column14]]+Table5[[#This Row],[Column19]]+Table5[[#This Row],[Column12]]</f>
        <v>0</v>
      </c>
      <c r="AF3038" s="111">
        <f>Table5[[#This Row],[Column5]]+Table5[[#This Row],[Column13]]+Table5[[#This Row],[Column21]]+Table5[[#This Row],[Column18]]</f>
        <v>0</v>
      </c>
      <c r="AG3038" s="111">
        <f t="shared" si="524"/>
        <v>0</v>
      </c>
      <c r="AH3038" s="111">
        <f t="shared" si="525"/>
        <v>0</v>
      </c>
      <c r="AI3038" s="111">
        <f>Table5[[#This Row],[Column17]]-Table5[[#This Row],[Column20]]</f>
        <v>0</v>
      </c>
      <c r="AJ3038" s="111">
        <f t="shared" si="526"/>
        <v>0</v>
      </c>
      <c r="AK3038" s="111">
        <f t="shared" si="519"/>
        <v>0</v>
      </c>
      <c r="AL3038" s="111">
        <f t="shared" si="527"/>
        <v>0</v>
      </c>
      <c r="AM3038" s="111" t="str">
        <f t="shared" si="528"/>
        <v/>
      </c>
      <c r="AN3038" s="111" t="str">
        <f t="shared" ca="1" si="529"/>
        <v/>
      </c>
    </row>
    <row r="3039" spans="1:40" ht="20.25" customHeight="1" x14ac:dyDescent="0.3">
      <c r="A3039" s="107"/>
      <c r="B3039" s="144"/>
      <c r="C3039" s="119"/>
      <c r="D3039" s="120"/>
      <c r="E3039" s="119"/>
      <c r="F3039" s="119"/>
      <c r="G3039" s="120"/>
      <c r="H3039" s="119"/>
      <c r="I3039" s="109"/>
      <c r="L3039" s="108"/>
      <c r="M3039" s="108"/>
      <c r="N3039" s="108"/>
      <c r="O3039" s="108"/>
      <c r="P3039" s="108"/>
      <c r="Q3039" s="108"/>
      <c r="R3039" s="108"/>
      <c r="S3039" s="108"/>
      <c r="T3039" s="100">
        <f t="shared" si="520"/>
        <v>0</v>
      </c>
      <c r="U3039" s="111"/>
      <c r="V3039" s="111"/>
      <c r="W3039" s="111">
        <f>SUMIFS($F$3:F3039,$D$3:D3039,D3039,$C$3:C3039,"Buy")+SUMIFS($F$3:F3039,$D$3:D3039,D3039,$C$3:C3039,"Coin Deposit",$E$3:E3039,"&lt;&gt;")</f>
        <v>0</v>
      </c>
      <c r="X3039" s="111">
        <f t="shared" si="521"/>
        <v>0</v>
      </c>
      <c r="Y3039" s="111">
        <f>IF($D3039=Y$1,SUMIFS($H$3:$H3039,$G$3:$G3039,Y$1,$C$3:$C3039,"Sell"),0)</f>
        <v>0</v>
      </c>
      <c r="Z3039" s="111">
        <f t="shared" si="522"/>
        <v>0</v>
      </c>
      <c r="AA3039" s="111">
        <f>IF($D3039=AA$1,SUMIFS($H$3:$H3039,$G$3:$G3039,AA$1,$C$3:$C3039,"Sell"),0)</f>
        <v>0</v>
      </c>
      <c r="AB3039" s="111">
        <f t="shared" si="523"/>
        <v>0</v>
      </c>
      <c r="AC3039" s="111">
        <f>SUMIFS('Deductions and Deposits'!$H:$H,'Deductions and Deposits'!$G:$G,D3039,'Deductions and Deposits'!$F:$F,"&lt;="&amp;B3039)+SUMIFS($F$3:F3039,$D$3:D3039,D3039,$C$3:C3039,"Coin Deposit",$E$3:E3039,"")</f>
        <v>0</v>
      </c>
      <c r="AD3039" s="111">
        <f>SUMIFS('Deductions and Deposits'!$D:$D,'Deductions and Deposits'!$C:$C,D3039)+SUMIFS($F:$F,$D:$D,D3039,$C:$C,"Coin Deduction")</f>
        <v>0</v>
      </c>
      <c r="AE3039" s="111">
        <f>Table5[[#This Row],[Column4]]+Table5[[#This Row],[Column14]]+Table5[[#This Row],[Column19]]+Table5[[#This Row],[Column12]]</f>
        <v>0</v>
      </c>
      <c r="AF3039" s="111">
        <f>Table5[[#This Row],[Column5]]+Table5[[#This Row],[Column13]]+Table5[[#This Row],[Column21]]+Table5[[#This Row],[Column18]]</f>
        <v>0</v>
      </c>
      <c r="AG3039" s="111">
        <f t="shared" si="524"/>
        <v>0</v>
      </c>
      <c r="AH3039" s="111">
        <f t="shared" si="525"/>
        <v>0</v>
      </c>
      <c r="AI3039" s="111">
        <f>Table5[[#This Row],[Column17]]-Table5[[#This Row],[Column20]]</f>
        <v>0</v>
      </c>
      <c r="AJ3039" s="111">
        <f t="shared" si="526"/>
        <v>0</v>
      </c>
      <c r="AK3039" s="111">
        <f t="shared" si="519"/>
        <v>0</v>
      </c>
      <c r="AL3039" s="111">
        <f t="shared" si="527"/>
        <v>0</v>
      </c>
      <c r="AM3039" s="111" t="str">
        <f t="shared" si="528"/>
        <v/>
      </c>
      <c r="AN3039" s="111" t="str">
        <f t="shared" ca="1" si="529"/>
        <v/>
      </c>
    </row>
    <row r="3040" spans="1:40" ht="20.25" customHeight="1" x14ac:dyDescent="0.3">
      <c r="A3040" s="107"/>
      <c r="B3040" s="144"/>
      <c r="C3040" s="119"/>
      <c r="D3040" s="120"/>
      <c r="E3040" s="119"/>
      <c r="F3040" s="119"/>
      <c r="G3040" s="120"/>
      <c r="H3040" s="119"/>
      <c r="I3040" s="109"/>
      <c r="L3040" s="108"/>
      <c r="M3040" s="108"/>
      <c r="N3040" s="108"/>
      <c r="O3040" s="108"/>
      <c r="P3040" s="108"/>
      <c r="Q3040" s="108"/>
      <c r="R3040" s="108"/>
      <c r="S3040" s="108"/>
      <c r="T3040" s="100">
        <f t="shared" si="520"/>
        <v>0</v>
      </c>
      <c r="U3040" s="111"/>
      <c r="V3040" s="111"/>
      <c r="W3040" s="111">
        <f>SUMIFS($F$3:F3040,$D$3:D3040,D3040,$C$3:C3040,"Buy")+SUMIFS($F$3:F3040,$D$3:D3040,D3040,$C$3:C3040,"Coin Deposit",$E$3:E3040,"&lt;&gt;")</f>
        <v>0</v>
      </c>
      <c r="X3040" s="111">
        <f t="shared" si="521"/>
        <v>0</v>
      </c>
      <c r="Y3040" s="111">
        <f>IF($D3040=Y$1,SUMIFS($H$3:$H3040,$G$3:$G3040,Y$1,$C$3:$C3040,"Sell"),0)</f>
        <v>0</v>
      </c>
      <c r="Z3040" s="111">
        <f t="shared" si="522"/>
        <v>0</v>
      </c>
      <c r="AA3040" s="111">
        <f>IF($D3040=AA$1,SUMIFS($H$3:$H3040,$G$3:$G3040,AA$1,$C$3:$C3040,"Sell"),0)</f>
        <v>0</v>
      </c>
      <c r="AB3040" s="111">
        <f t="shared" si="523"/>
        <v>0</v>
      </c>
      <c r="AC3040" s="111">
        <f>SUMIFS('Deductions and Deposits'!$H:$H,'Deductions and Deposits'!$G:$G,D3040,'Deductions and Deposits'!$F:$F,"&lt;="&amp;B3040)+SUMIFS($F$3:F3040,$D$3:D3040,D3040,$C$3:C3040,"Coin Deposit",$E$3:E3040,"")</f>
        <v>0</v>
      </c>
      <c r="AD3040" s="111">
        <f>SUMIFS('Deductions and Deposits'!$D:$D,'Deductions and Deposits'!$C:$C,D3040)+SUMIFS($F:$F,$D:$D,D3040,$C:$C,"Coin Deduction")</f>
        <v>0</v>
      </c>
      <c r="AE3040" s="111">
        <f>Table5[[#This Row],[Column4]]+Table5[[#This Row],[Column14]]+Table5[[#This Row],[Column19]]+Table5[[#This Row],[Column12]]</f>
        <v>0</v>
      </c>
      <c r="AF3040" s="111">
        <f>Table5[[#This Row],[Column5]]+Table5[[#This Row],[Column13]]+Table5[[#This Row],[Column21]]+Table5[[#This Row],[Column18]]</f>
        <v>0</v>
      </c>
      <c r="AG3040" s="111">
        <f t="shared" si="524"/>
        <v>0</v>
      </c>
      <c r="AH3040" s="111">
        <f t="shared" si="525"/>
        <v>0</v>
      </c>
      <c r="AI3040" s="111">
        <f>Table5[[#This Row],[Column17]]-Table5[[#This Row],[Column20]]</f>
        <v>0</v>
      </c>
      <c r="AJ3040" s="111">
        <f t="shared" si="526"/>
        <v>0</v>
      </c>
      <c r="AK3040" s="111">
        <f t="shared" si="519"/>
        <v>0</v>
      </c>
      <c r="AL3040" s="111">
        <f t="shared" si="527"/>
        <v>0</v>
      </c>
      <c r="AM3040" s="111" t="str">
        <f t="shared" si="528"/>
        <v/>
      </c>
      <c r="AN3040" s="111" t="str">
        <f t="shared" ca="1" si="529"/>
        <v/>
      </c>
    </row>
    <row r="3041" spans="1:40" ht="20.25" customHeight="1" x14ac:dyDescent="0.3">
      <c r="A3041" s="107"/>
      <c r="B3041" s="144"/>
      <c r="C3041" s="119"/>
      <c r="D3041" s="120"/>
      <c r="E3041" s="119"/>
      <c r="F3041" s="119"/>
      <c r="G3041" s="120"/>
      <c r="H3041" s="119"/>
      <c r="I3041" s="109"/>
      <c r="L3041" s="108"/>
      <c r="M3041" s="108"/>
      <c r="N3041" s="108"/>
      <c r="O3041" s="108"/>
      <c r="P3041" s="108"/>
      <c r="Q3041" s="108"/>
      <c r="R3041" s="108"/>
      <c r="S3041" s="108"/>
      <c r="T3041" s="100">
        <f t="shared" si="520"/>
        <v>0</v>
      </c>
      <c r="U3041" s="111"/>
      <c r="V3041" s="111"/>
      <c r="W3041" s="111">
        <f>SUMIFS($F$3:F3041,$D$3:D3041,D3041,$C$3:C3041,"Buy")+SUMIFS($F$3:F3041,$D$3:D3041,D3041,$C$3:C3041,"Coin Deposit",$E$3:E3041,"&lt;&gt;")</f>
        <v>0</v>
      </c>
      <c r="X3041" s="111">
        <f t="shared" si="521"/>
        <v>0</v>
      </c>
      <c r="Y3041" s="111">
        <f>IF($D3041=Y$1,SUMIFS($H$3:$H3041,$G$3:$G3041,Y$1,$C$3:$C3041,"Sell"),0)</f>
        <v>0</v>
      </c>
      <c r="Z3041" s="111">
        <f t="shared" si="522"/>
        <v>0</v>
      </c>
      <c r="AA3041" s="111">
        <f>IF($D3041=AA$1,SUMIFS($H$3:$H3041,$G$3:$G3041,AA$1,$C$3:$C3041,"Sell"),0)</f>
        <v>0</v>
      </c>
      <c r="AB3041" s="111">
        <f t="shared" si="523"/>
        <v>0</v>
      </c>
      <c r="AC3041" s="111">
        <f>SUMIFS('Deductions and Deposits'!$H:$H,'Deductions and Deposits'!$G:$G,D3041,'Deductions and Deposits'!$F:$F,"&lt;="&amp;B3041)+SUMIFS($F$3:F3041,$D$3:D3041,D3041,$C$3:C3041,"Coin Deposit",$E$3:E3041,"")</f>
        <v>0</v>
      </c>
      <c r="AD3041" s="111">
        <f>SUMIFS('Deductions and Deposits'!$D:$D,'Deductions and Deposits'!$C:$C,D3041)+SUMIFS($F:$F,$D:$D,D3041,$C:$C,"Coin Deduction")</f>
        <v>0</v>
      </c>
      <c r="AE3041" s="111">
        <f>Table5[[#This Row],[Column4]]+Table5[[#This Row],[Column14]]+Table5[[#This Row],[Column19]]+Table5[[#This Row],[Column12]]</f>
        <v>0</v>
      </c>
      <c r="AF3041" s="111">
        <f>Table5[[#This Row],[Column5]]+Table5[[#This Row],[Column13]]+Table5[[#This Row],[Column21]]+Table5[[#This Row],[Column18]]</f>
        <v>0</v>
      </c>
      <c r="AG3041" s="111">
        <f t="shared" si="524"/>
        <v>0</v>
      </c>
      <c r="AH3041" s="111">
        <f t="shared" si="525"/>
        <v>0</v>
      </c>
      <c r="AI3041" s="111">
        <f>Table5[[#This Row],[Column17]]-Table5[[#This Row],[Column20]]</f>
        <v>0</v>
      </c>
      <c r="AJ3041" s="111">
        <f t="shared" si="526"/>
        <v>0</v>
      </c>
      <c r="AK3041" s="111">
        <f t="shared" si="519"/>
        <v>0</v>
      </c>
      <c r="AL3041" s="111">
        <f t="shared" si="527"/>
        <v>0</v>
      </c>
      <c r="AM3041" s="111" t="str">
        <f t="shared" si="528"/>
        <v/>
      </c>
      <c r="AN3041" s="111" t="str">
        <f t="shared" ca="1" si="529"/>
        <v/>
      </c>
    </row>
    <row r="3042" spans="1:40" ht="20.25" customHeight="1" x14ac:dyDescent="0.3">
      <c r="A3042" s="107"/>
      <c r="B3042" s="144"/>
      <c r="C3042" s="119"/>
      <c r="D3042" s="120"/>
      <c r="E3042" s="119"/>
      <c r="F3042" s="119"/>
      <c r="G3042" s="120"/>
      <c r="H3042" s="119"/>
      <c r="I3042" s="109"/>
      <c r="L3042" s="108"/>
      <c r="M3042" s="108"/>
      <c r="N3042" s="108"/>
      <c r="O3042" s="108"/>
      <c r="P3042" s="108"/>
      <c r="Q3042" s="108"/>
      <c r="R3042" s="108"/>
      <c r="S3042" s="108"/>
      <c r="T3042" s="100">
        <f t="shared" si="520"/>
        <v>0</v>
      </c>
      <c r="U3042" s="111"/>
      <c r="V3042" s="111"/>
      <c r="W3042" s="111">
        <f>SUMIFS($F$3:F3042,$D$3:D3042,D3042,$C$3:C3042,"Buy")+SUMIFS($F$3:F3042,$D$3:D3042,D3042,$C$3:C3042,"Coin Deposit",$E$3:E3042,"&lt;&gt;")</f>
        <v>0</v>
      </c>
      <c r="X3042" s="111">
        <f t="shared" si="521"/>
        <v>0</v>
      </c>
      <c r="Y3042" s="111">
        <f>IF($D3042=Y$1,SUMIFS($H$3:$H3042,$G$3:$G3042,Y$1,$C$3:$C3042,"Sell"),0)</f>
        <v>0</v>
      </c>
      <c r="Z3042" s="111">
        <f t="shared" si="522"/>
        <v>0</v>
      </c>
      <c r="AA3042" s="111">
        <f>IF($D3042=AA$1,SUMIFS($H$3:$H3042,$G$3:$G3042,AA$1,$C$3:$C3042,"Sell"),0)</f>
        <v>0</v>
      </c>
      <c r="AB3042" s="111">
        <f t="shared" si="523"/>
        <v>0</v>
      </c>
      <c r="AC3042" s="111">
        <f>SUMIFS('Deductions and Deposits'!$H:$H,'Deductions and Deposits'!$G:$G,D3042,'Deductions and Deposits'!$F:$F,"&lt;="&amp;B3042)+SUMIFS($F$3:F3042,$D$3:D3042,D3042,$C$3:C3042,"Coin Deposit",$E$3:E3042,"")</f>
        <v>0</v>
      </c>
      <c r="AD3042" s="111">
        <f>SUMIFS('Deductions and Deposits'!$D:$D,'Deductions and Deposits'!$C:$C,D3042)+SUMIFS($F:$F,$D:$D,D3042,$C:$C,"Coin Deduction")</f>
        <v>0</v>
      </c>
      <c r="AE3042" s="111">
        <f>Table5[[#This Row],[Column4]]+Table5[[#This Row],[Column14]]+Table5[[#This Row],[Column19]]+Table5[[#This Row],[Column12]]</f>
        <v>0</v>
      </c>
      <c r="AF3042" s="111">
        <f>Table5[[#This Row],[Column5]]+Table5[[#This Row],[Column13]]+Table5[[#This Row],[Column21]]+Table5[[#This Row],[Column18]]</f>
        <v>0</v>
      </c>
      <c r="AG3042" s="111">
        <f t="shared" si="524"/>
        <v>0</v>
      </c>
      <c r="AH3042" s="111">
        <f t="shared" si="525"/>
        <v>0</v>
      </c>
      <c r="AI3042" s="111">
        <f>Table5[[#This Row],[Column17]]-Table5[[#This Row],[Column20]]</f>
        <v>0</v>
      </c>
      <c r="AJ3042" s="111">
        <f t="shared" si="526"/>
        <v>0</v>
      </c>
      <c r="AK3042" s="111">
        <f t="shared" si="519"/>
        <v>0</v>
      </c>
      <c r="AL3042" s="111">
        <f t="shared" si="527"/>
        <v>0</v>
      </c>
      <c r="AM3042" s="111" t="str">
        <f t="shared" si="528"/>
        <v/>
      </c>
      <c r="AN3042" s="111" t="str">
        <f t="shared" ca="1" si="529"/>
        <v/>
      </c>
    </row>
    <row r="3043" spans="1:40" ht="20.25" customHeight="1" x14ac:dyDescent="0.3">
      <c r="A3043" s="107"/>
      <c r="B3043" s="144"/>
      <c r="C3043" s="119"/>
      <c r="D3043" s="120"/>
      <c r="E3043" s="119"/>
      <c r="F3043" s="119"/>
      <c r="G3043" s="120"/>
      <c r="H3043" s="119"/>
      <c r="I3043" s="109"/>
      <c r="L3043" s="108"/>
      <c r="M3043" s="108"/>
      <c r="N3043" s="108"/>
      <c r="O3043" s="108"/>
      <c r="P3043" s="108"/>
      <c r="Q3043" s="108"/>
      <c r="R3043" s="108"/>
      <c r="S3043" s="108"/>
      <c r="T3043" s="100">
        <f t="shared" si="520"/>
        <v>0</v>
      </c>
      <c r="U3043" s="111"/>
      <c r="V3043" s="111"/>
      <c r="W3043" s="111">
        <f>SUMIFS($F$3:F3043,$D$3:D3043,D3043,$C$3:C3043,"Buy")+SUMIFS($F$3:F3043,$D$3:D3043,D3043,$C$3:C3043,"Coin Deposit",$E$3:E3043,"&lt;&gt;")</f>
        <v>0</v>
      </c>
      <c r="X3043" s="111">
        <f t="shared" si="521"/>
        <v>0</v>
      </c>
      <c r="Y3043" s="111">
        <f>IF($D3043=Y$1,SUMIFS($H$3:$H3043,$G$3:$G3043,Y$1,$C$3:$C3043,"Sell"),0)</f>
        <v>0</v>
      </c>
      <c r="Z3043" s="111">
        <f t="shared" si="522"/>
        <v>0</v>
      </c>
      <c r="AA3043" s="111">
        <f>IF($D3043=AA$1,SUMIFS($H$3:$H3043,$G$3:$G3043,AA$1,$C$3:$C3043,"Sell"),0)</f>
        <v>0</v>
      </c>
      <c r="AB3043" s="111">
        <f t="shared" si="523"/>
        <v>0</v>
      </c>
      <c r="AC3043" s="111">
        <f>SUMIFS('Deductions and Deposits'!$H:$H,'Deductions and Deposits'!$G:$G,D3043,'Deductions and Deposits'!$F:$F,"&lt;="&amp;B3043)+SUMIFS($F$3:F3043,$D$3:D3043,D3043,$C$3:C3043,"Coin Deposit",$E$3:E3043,"")</f>
        <v>0</v>
      </c>
      <c r="AD3043" s="111">
        <f>SUMIFS('Deductions and Deposits'!$D:$D,'Deductions and Deposits'!$C:$C,D3043)+SUMIFS($F:$F,$D:$D,D3043,$C:$C,"Coin Deduction")</f>
        <v>0</v>
      </c>
      <c r="AE3043" s="111">
        <f>Table5[[#This Row],[Column4]]+Table5[[#This Row],[Column14]]+Table5[[#This Row],[Column19]]+Table5[[#This Row],[Column12]]</f>
        <v>0</v>
      </c>
      <c r="AF3043" s="111">
        <f>Table5[[#This Row],[Column5]]+Table5[[#This Row],[Column13]]+Table5[[#This Row],[Column21]]+Table5[[#This Row],[Column18]]</f>
        <v>0</v>
      </c>
      <c r="AG3043" s="111">
        <f t="shared" si="524"/>
        <v>0</v>
      </c>
      <c r="AH3043" s="111">
        <f t="shared" si="525"/>
        <v>0</v>
      </c>
      <c r="AI3043" s="111">
        <f>Table5[[#This Row],[Column17]]-Table5[[#This Row],[Column20]]</f>
        <v>0</v>
      </c>
      <c r="AJ3043" s="111">
        <f t="shared" si="526"/>
        <v>0</v>
      </c>
      <c r="AK3043" s="111">
        <f t="shared" si="519"/>
        <v>0</v>
      </c>
      <c r="AL3043" s="111">
        <f t="shared" si="527"/>
        <v>0</v>
      </c>
      <c r="AM3043" s="111" t="str">
        <f t="shared" si="528"/>
        <v/>
      </c>
      <c r="AN3043" s="111" t="str">
        <f t="shared" ca="1" si="529"/>
        <v/>
      </c>
    </row>
    <row r="3044" spans="1:40" ht="20.25" customHeight="1" x14ac:dyDescent="0.3">
      <c r="A3044" s="107"/>
      <c r="B3044" s="144"/>
      <c r="C3044" s="119"/>
      <c r="D3044" s="120"/>
      <c r="E3044" s="119"/>
      <c r="F3044" s="119"/>
      <c r="G3044" s="120"/>
      <c r="H3044" s="119"/>
      <c r="I3044" s="109"/>
      <c r="L3044" s="108"/>
      <c r="M3044" s="108"/>
      <c r="N3044" s="108"/>
      <c r="O3044" s="108"/>
      <c r="P3044" s="108"/>
      <c r="Q3044" s="108"/>
      <c r="R3044" s="108"/>
      <c r="S3044" s="108"/>
      <c r="T3044" s="100">
        <f t="shared" si="520"/>
        <v>0</v>
      </c>
      <c r="U3044" s="111"/>
      <c r="V3044" s="111"/>
      <c r="W3044" s="111">
        <f>SUMIFS($F$3:F3044,$D$3:D3044,D3044,$C$3:C3044,"Buy")+SUMIFS($F$3:F3044,$D$3:D3044,D3044,$C$3:C3044,"Coin Deposit",$E$3:E3044,"&lt;&gt;")</f>
        <v>0</v>
      </c>
      <c r="X3044" s="111">
        <f t="shared" si="521"/>
        <v>0</v>
      </c>
      <c r="Y3044" s="111">
        <f>IF($D3044=Y$1,SUMIFS($H$3:$H3044,$G$3:$G3044,Y$1,$C$3:$C3044,"Sell"),0)</f>
        <v>0</v>
      </c>
      <c r="Z3044" s="111">
        <f t="shared" si="522"/>
        <v>0</v>
      </c>
      <c r="AA3044" s="111">
        <f>IF($D3044=AA$1,SUMIFS($H$3:$H3044,$G$3:$G3044,AA$1,$C$3:$C3044,"Sell"),0)</f>
        <v>0</v>
      </c>
      <c r="AB3044" s="111">
        <f t="shared" si="523"/>
        <v>0</v>
      </c>
      <c r="AC3044" s="111">
        <f>SUMIFS('Deductions and Deposits'!$H:$H,'Deductions and Deposits'!$G:$G,D3044,'Deductions and Deposits'!$F:$F,"&lt;="&amp;B3044)+SUMIFS($F$3:F3044,$D$3:D3044,D3044,$C$3:C3044,"Coin Deposit",$E$3:E3044,"")</f>
        <v>0</v>
      </c>
      <c r="AD3044" s="111">
        <f>SUMIFS('Deductions and Deposits'!$D:$D,'Deductions and Deposits'!$C:$C,D3044)+SUMIFS($F:$F,$D:$D,D3044,$C:$C,"Coin Deduction")</f>
        <v>0</v>
      </c>
      <c r="AE3044" s="111">
        <f>Table5[[#This Row],[Column4]]+Table5[[#This Row],[Column14]]+Table5[[#This Row],[Column19]]+Table5[[#This Row],[Column12]]</f>
        <v>0</v>
      </c>
      <c r="AF3044" s="111">
        <f>Table5[[#This Row],[Column5]]+Table5[[#This Row],[Column13]]+Table5[[#This Row],[Column21]]+Table5[[#This Row],[Column18]]</f>
        <v>0</v>
      </c>
      <c r="AG3044" s="111">
        <f t="shared" si="524"/>
        <v>0</v>
      </c>
      <c r="AH3044" s="111">
        <f t="shared" si="525"/>
        <v>0</v>
      </c>
      <c r="AI3044" s="111">
        <f>Table5[[#This Row],[Column17]]-Table5[[#This Row],[Column20]]</f>
        <v>0</v>
      </c>
      <c r="AJ3044" s="111">
        <f t="shared" si="526"/>
        <v>0</v>
      </c>
      <c r="AK3044" s="111">
        <f t="shared" si="519"/>
        <v>0</v>
      </c>
      <c r="AL3044" s="111">
        <f t="shared" si="527"/>
        <v>0</v>
      </c>
      <c r="AM3044" s="111" t="str">
        <f t="shared" si="528"/>
        <v/>
      </c>
      <c r="AN3044" s="111" t="str">
        <f t="shared" ca="1" si="529"/>
        <v/>
      </c>
    </row>
    <row r="3045" spans="1:40" ht="20.25" customHeight="1" x14ac:dyDescent="0.3">
      <c r="A3045" s="107"/>
      <c r="B3045" s="144"/>
      <c r="C3045" s="119"/>
      <c r="D3045" s="120"/>
      <c r="E3045" s="119"/>
      <c r="F3045" s="119"/>
      <c r="G3045" s="120"/>
      <c r="H3045" s="119"/>
      <c r="I3045" s="109"/>
      <c r="L3045" s="108"/>
      <c r="M3045" s="108"/>
      <c r="N3045" s="108"/>
      <c r="O3045" s="108"/>
      <c r="P3045" s="108"/>
      <c r="Q3045" s="108"/>
      <c r="R3045" s="108"/>
      <c r="S3045" s="108"/>
      <c r="T3045" s="100">
        <f t="shared" si="520"/>
        <v>0</v>
      </c>
      <c r="U3045" s="111"/>
      <c r="V3045" s="111"/>
      <c r="W3045" s="111">
        <f>SUMIFS($F$3:F3045,$D$3:D3045,D3045,$C$3:C3045,"Buy")+SUMIFS($F$3:F3045,$D$3:D3045,D3045,$C$3:C3045,"Coin Deposit",$E$3:E3045,"&lt;&gt;")</f>
        <v>0</v>
      </c>
      <c r="X3045" s="111">
        <f t="shared" si="521"/>
        <v>0</v>
      </c>
      <c r="Y3045" s="111">
        <f>IF($D3045=Y$1,SUMIFS($H$3:$H3045,$G$3:$G3045,Y$1,$C$3:$C3045,"Sell"),0)</f>
        <v>0</v>
      </c>
      <c r="Z3045" s="111">
        <f t="shared" si="522"/>
        <v>0</v>
      </c>
      <c r="AA3045" s="111">
        <f>IF($D3045=AA$1,SUMIFS($H$3:$H3045,$G$3:$G3045,AA$1,$C$3:$C3045,"Sell"),0)</f>
        <v>0</v>
      </c>
      <c r="AB3045" s="111">
        <f t="shared" si="523"/>
        <v>0</v>
      </c>
      <c r="AC3045" s="111">
        <f>SUMIFS('Deductions and Deposits'!$H:$H,'Deductions and Deposits'!$G:$G,D3045,'Deductions and Deposits'!$F:$F,"&lt;="&amp;B3045)+SUMIFS($F$3:F3045,$D$3:D3045,D3045,$C$3:C3045,"Coin Deposit",$E$3:E3045,"")</f>
        <v>0</v>
      </c>
      <c r="AD3045" s="111">
        <f>SUMIFS('Deductions and Deposits'!$D:$D,'Deductions and Deposits'!$C:$C,D3045)+SUMIFS($F:$F,$D:$D,D3045,$C:$C,"Coin Deduction")</f>
        <v>0</v>
      </c>
      <c r="AE3045" s="111">
        <f>Table5[[#This Row],[Column4]]+Table5[[#This Row],[Column14]]+Table5[[#This Row],[Column19]]+Table5[[#This Row],[Column12]]</f>
        <v>0</v>
      </c>
      <c r="AF3045" s="111">
        <f>Table5[[#This Row],[Column5]]+Table5[[#This Row],[Column13]]+Table5[[#This Row],[Column21]]+Table5[[#This Row],[Column18]]</f>
        <v>0</v>
      </c>
      <c r="AG3045" s="111">
        <f t="shared" si="524"/>
        <v>0</v>
      </c>
      <c r="AH3045" s="111">
        <f t="shared" si="525"/>
        <v>0</v>
      </c>
      <c r="AI3045" s="111">
        <f>Table5[[#This Row],[Column17]]-Table5[[#This Row],[Column20]]</f>
        <v>0</v>
      </c>
      <c r="AJ3045" s="111">
        <f t="shared" si="526"/>
        <v>0</v>
      </c>
      <c r="AK3045" s="111">
        <f t="shared" si="519"/>
        <v>0</v>
      </c>
      <c r="AL3045" s="111">
        <f t="shared" si="527"/>
        <v>0</v>
      </c>
      <c r="AM3045" s="111" t="str">
        <f t="shared" si="528"/>
        <v/>
      </c>
      <c r="AN3045" s="111" t="str">
        <f t="shared" ca="1" si="529"/>
        <v/>
      </c>
    </row>
    <row r="3046" spans="1:40" ht="20.25" customHeight="1" x14ac:dyDescent="0.3">
      <c r="A3046" s="107"/>
      <c r="B3046" s="144"/>
      <c r="C3046" s="119"/>
      <c r="D3046" s="120"/>
      <c r="E3046" s="119"/>
      <c r="F3046" s="119"/>
      <c r="G3046" s="120"/>
      <c r="H3046" s="119"/>
      <c r="I3046" s="109"/>
      <c r="L3046" s="108"/>
      <c r="M3046" s="108"/>
      <c r="N3046" s="108"/>
      <c r="O3046" s="108"/>
      <c r="P3046" s="108"/>
      <c r="Q3046" s="108"/>
      <c r="R3046" s="108"/>
      <c r="S3046" s="108"/>
      <c r="T3046" s="100">
        <f t="shared" si="520"/>
        <v>0</v>
      </c>
      <c r="U3046" s="111"/>
      <c r="V3046" s="111"/>
      <c r="W3046" s="111">
        <f>SUMIFS($F$3:F3046,$D$3:D3046,D3046,$C$3:C3046,"Buy")+SUMIFS($F$3:F3046,$D$3:D3046,D3046,$C$3:C3046,"Coin Deposit",$E$3:E3046,"&lt;&gt;")</f>
        <v>0</v>
      </c>
      <c r="X3046" s="111">
        <f t="shared" si="521"/>
        <v>0</v>
      </c>
      <c r="Y3046" s="111">
        <f>IF($D3046=Y$1,SUMIFS($H$3:$H3046,$G$3:$G3046,Y$1,$C$3:$C3046,"Sell"),0)</f>
        <v>0</v>
      </c>
      <c r="Z3046" s="111">
        <f t="shared" si="522"/>
        <v>0</v>
      </c>
      <c r="AA3046" s="111">
        <f>IF($D3046=AA$1,SUMIFS($H$3:$H3046,$G$3:$G3046,AA$1,$C$3:$C3046,"Sell"),0)</f>
        <v>0</v>
      </c>
      <c r="AB3046" s="111">
        <f t="shared" si="523"/>
        <v>0</v>
      </c>
      <c r="AC3046" s="111">
        <f>SUMIFS('Deductions and Deposits'!$H:$H,'Deductions and Deposits'!$G:$G,D3046,'Deductions and Deposits'!$F:$F,"&lt;="&amp;B3046)+SUMIFS($F$3:F3046,$D$3:D3046,D3046,$C$3:C3046,"Coin Deposit",$E$3:E3046,"")</f>
        <v>0</v>
      </c>
      <c r="AD3046" s="111">
        <f>SUMIFS('Deductions and Deposits'!$D:$D,'Deductions and Deposits'!$C:$C,D3046)+SUMIFS($F:$F,$D:$D,D3046,$C:$C,"Coin Deduction")</f>
        <v>0</v>
      </c>
      <c r="AE3046" s="111">
        <f>Table5[[#This Row],[Column4]]+Table5[[#This Row],[Column14]]+Table5[[#This Row],[Column19]]+Table5[[#This Row],[Column12]]</f>
        <v>0</v>
      </c>
      <c r="AF3046" s="111">
        <f>Table5[[#This Row],[Column5]]+Table5[[#This Row],[Column13]]+Table5[[#This Row],[Column21]]+Table5[[#This Row],[Column18]]</f>
        <v>0</v>
      </c>
      <c r="AG3046" s="111">
        <f t="shared" si="524"/>
        <v>0</v>
      </c>
      <c r="AH3046" s="111">
        <f t="shared" si="525"/>
        <v>0</v>
      </c>
      <c r="AI3046" s="111">
        <f>Table5[[#This Row],[Column17]]-Table5[[#This Row],[Column20]]</f>
        <v>0</v>
      </c>
      <c r="AJ3046" s="111">
        <f t="shared" si="526"/>
        <v>0</v>
      </c>
      <c r="AK3046" s="111">
        <f t="shared" si="519"/>
        <v>0</v>
      </c>
      <c r="AL3046" s="111">
        <f t="shared" si="527"/>
        <v>0</v>
      </c>
      <c r="AM3046" s="111" t="str">
        <f t="shared" si="528"/>
        <v/>
      </c>
      <c r="AN3046" s="111" t="str">
        <f t="shared" ca="1" si="529"/>
        <v/>
      </c>
    </row>
    <row r="3047" spans="1:40" ht="20.25" customHeight="1" x14ac:dyDescent="0.3">
      <c r="A3047" s="107"/>
      <c r="B3047" s="144"/>
      <c r="C3047" s="119"/>
      <c r="D3047" s="120"/>
      <c r="E3047" s="119"/>
      <c r="F3047" s="119"/>
      <c r="G3047" s="120"/>
      <c r="H3047" s="119"/>
      <c r="I3047" s="109"/>
      <c r="L3047" s="108"/>
      <c r="M3047" s="108"/>
      <c r="N3047" s="108"/>
      <c r="O3047" s="108"/>
      <c r="P3047" s="108"/>
      <c r="Q3047" s="108"/>
      <c r="R3047" s="108"/>
      <c r="S3047" s="108"/>
      <c r="T3047" s="100">
        <f t="shared" si="520"/>
        <v>0</v>
      </c>
      <c r="U3047" s="111"/>
      <c r="V3047" s="111"/>
      <c r="W3047" s="111">
        <f>SUMIFS($F$3:F3047,$D$3:D3047,D3047,$C$3:C3047,"Buy")+SUMIFS($F$3:F3047,$D$3:D3047,D3047,$C$3:C3047,"Coin Deposit",$E$3:E3047,"&lt;&gt;")</f>
        <v>0</v>
      </c>
      <c r="X3047" s="111">
        <f t="shared" si="521"/>
        <v>0</v>
      </c>
      <c r="Y3047" s="111">
        <f>IF($D3047=Y$1,SUMIFS($H$3:$H3047,$G$3:$G3047,Y$1,$C$3:$C3047,"Sell"),0)</f>
        <v>0</v>
      </c>
      <c r="Z3047" s="111">
        <f t="shared" si="522"/>
        <v>0</v>
      </c>
      <c r="AA3047" s="111">
        <f>IF($D3047=AA$1,SUMIFS($H$3:$H3047,$G$3:$G3047,AA$1,$C$3:$C3047,"Sell"),0)</f>
        <v>0</v>
      </c>
      <c r="AB3047" s="111">
        <f t="shared" si="523"/>
        <v>0</v>
      </c>
      <c r="AC3047" s="111">
        <f>SUMIFS('Deductions and Deposits'!$H:$H,'Deductions and Deposits'!$G:$G,D3047,'Deductions and Deposits'!$F:$F,"&lt;="&amp;B3047)+SUMIFS($F$3:F3047,$D$3:D3047,D3047,$C$3:C3047,"Coin Deposit",$E$3:E3047,"")</f>
        <v>0</v>
      </c>
      <c r="AD3047" s="111">
        <f>SUMIFS('Deductions and Deposits'!$D:$D,'Deductions and Deposits'!$C:$C,D3047)+SUMIFS($F:$F,$D:$D,D3047,$C:$C,"Coin Deduction")</f>
        <v>0</v>
      </c>
      <c r="AE3047" s="111">
        <f>Table5[[#This Row],[Column4]]+Table5[[#This Row],[Column14]]+Table5[[#This Row],[Column19]]+Table5[[#This Row],[Column12]]</f>
        <v>0</v>
      </c>
      <c r="AF3047" s="111">
        <f>Table5[[#This Row],[Column5]]+Table5[[#This Row],[Column13]]+Table5[[#This Row],[Column21]]+Table5[[#This Row],[Column18]]</f>
        <v>0</v>
      </c>
      <c r="AG3047" s="111">
        <f t="shared" si="524"/>
        <v>0</v>
      </c>
      <c r="AH3047" s="111">
        <f t="shared" si="525"/>
        <v>0</v>
      </c>
      <c r="AI3047" s="111">
        <f>Table5[[#This Row],[Column17]]-Table5[[#This Row],[Column20]]</f>
        <v>0</v>
      </c>
      <c r="AJ3047" s="111">
        <f t="shared" si="526"/>
        <v>0</v>
      </c>
      <c r="AK3047" s="111">
        <f t="shared" si="519"/>
        <v>0</v>
      </c>
      <c r="AL3047" s="111">
        <f t="shared" si="527"/>
        <v>0</v>
      </c>
      <c r="AM3047" s="111" t="str">
        <f t="shared" si="528"/>
        <v/>
      </c>
      <c r="AN3047" s="111" t="str">
        <f t="shared" ca="1" si="529"/>
        <v/>
      </c>
    </row>
    <row r="3048" spans="1:40" ht="20.25" customHeight="1" x14ac:dyDescent="0.3">
      <c r="A3048" s="107"/>
      <c r="B3048" s="144"/>
      <c r="C3048" s="119"/>
      <c r="D3048" s="120"/>
      <c r="E3048" s="119"/>
      <c r="F3048" s="119"/>
      <c r="G3048" s="120"/>
      <c r="H3048" s="119"/>
      <c r="I3048" s="109"/>
      <c r="L3048" s="108"/>
      <c r="M3048" s="108"/>
      <c r="N3048" s="108"/>
      <c r="O3048" s="108"/>
      <c r="P3048" s="108"/>
      <c r="Q3048" s="108"/>
      <c r="R3048" s="108"/>
      <c r="S3048" s="108"/>
      <c r="T3048" s="100">
        <f t="shared" si="520"/>
        <v>0</v>
      </c>
      <c r="U3048" s="111"/>
      <c r="V3048" s="111"/>
      <c r="W3048" s="111">
        <f>SUMIFS($F$3:F3048,$D$3:D3048,D3048,$C$3:C3048,"Buy")+SUMIFS($F$3:F3048,$D$3:D3048,D3048,$C$3:C3048,"Coin Deposit",$E$3:E3048,"&lt;&gt;")</f>
        <v>0</v>
      </c>
      <c r="X3048" s="111">
        <f t="shared" si="521"/>
        <v>0</v>
      </c>
      <c r="Y3048" s="111">
        <f>IF($D3048=Y$1,SUMIFS($H$3:$H3048,$G$3:$G3048,Y$1,$C$3:$C3048,"Sell"),0)</f>
        <v>0</v>
      </c>
      <c r="Z3048" s="111">
        <f t="shared" si="522"/>
        <v>0</v>
      </c>
      <c r="AA3048" s="111">
        <f>IF($D3048=AA$1,SUMIFS($H$3:$H3048,$G$3:$G3048,AA$1,$C$3:$C3048,"Sell"),0)</f>
        <v>0</v>
      </c>
      <c r="AB3048" s="111">
        <f t="shared" si="523"/>
        <v>0</v>
      </c>
      <c r="AC3048" s="111">
        <f>SUMIFS('Deductions and Deposits'!$H:$H,'Deductions and Deposits'!$G:$G,D3048,'Deductions and Deposits'!$F:$F,"&lt;="&amp;B3048)+SUMIFS($F$3:F3048,$D$3:D3048,D3048,$C$3:C3048,"Coin Deposit",$E$3:E3048,"")</f>
        <v>0</v>
      </c>
      <c r="AD3048" s="111">
        <f>SUMIFS('Deductions and Deposits'!$D:$D,'Deductions and Deposits'!$C:$C,D3048)+SUMIFS($F:$F,$D:$D,D3048,$C:$C,"Coin Deduction")</f>
        <v>0</v>
      </c>
      <c r="AE3048" s="111">
        <f>Table5[[#This Row],[Column4]]+Table5[[#This Row],[Column14]]+Table5[[#This Row],[Column19]]+Table5[[#This Row],[Column12]]</f>
        <v>0</v>
      </c>
      <c r="AF3048" s="111">
        <f>Table5[[#This Row],[Column5]]+Table5[[#This Row],[Column13]]+Table5[[#This Row],[Column21]]+Table5[[#This Row],[Column18]]</f>
        <v>0</v>
      </c>
      <c r="AG3048" s="111">
        <f t="shared" si="524"/>
        <v>0</v>
      </c>
      <c r="AH3048" s="111">
        <f t="shared" si="525"/>
        <v>0</v>
      </c>
      <c r="AI3048" s="111">
        <f>Table5[[#This Row],[Column17]]-Table5[[#This Row],[Column20]]</f>
        <v>0</v>
      </c>
      <c r="AJ3048" s="111">
        <f t="shared" si="526"/>
        <v>0</v>
      </c>
      <c r="AK3048" s="111">
        <f t="shared" si="519"/>
        <v>0</v>
      </c>
      <c r="AL3048" s="111">
        <f t="shared" si="527"/>
        <v>0</v>
      </c>
      <c r="AM3048" s="111" t="str">
        <f t="shared" si="528"/>
        <v/>
      </c>
      <c r="AN3048" s="111" t="str">
        <f t="shared" ca="1" si="529"/>
        <v/>
      </c>
    </row>
    <row r="3049" spans="1:40" ht="20.25" customHeight="1" x14ac:dyDescent="0.3">
      <c r="A3049" s="107"/>
      <c r="B3049" s="144"/>
      <c r="C3049" s="119"/>
      <c r="D3049" s="120"/>
      <c r="E3049" s="119"/>
      <c r="F3049" s="119"/>
      <c r="G3049" s="120"/>
      <c r="H3049" s="119"/>
      <c r="I3049" s="109"/>
      <c r="L3049" s="108"/>
      <c r="M3049" s="108"/>
      <c r="N3049" s="108"/>
      <c r="O3049" s="108"/>
      <c r="P3049" s="108"/>
      <c r="Q3049" s="108"/>
      <c r="R3049" s="108"/>
      <c r="S3049" s="108"/>
      <c r="T3049" s="100">
        <f t="shared" si="520"/>
        <v>0</v>
      </c>
      <c r="U3049" s="111"/>
      <c r="V3049" s="111"/>
      <c r="W3049" s="111">
        <f>SUMIFS($F$3:F3049,$D$3:D3049,D3049,$C$3:C3049,"Buy")+SUMIFS($F$3:F3049,$D$3:D3049,D3049,$C$3:C3049,"Coin Deposit",$E$3:E3049,"&lt;&gt;")</f>
        <v>0</v>
      </c>
      <c r="X3049" s="111">
        <f t="shared" si="521"/>
        <v>0</v>
      </c>
      <c r="Y3049" s="111">
        <f>IF($D3049=Y$1,SUMIFS($H$3:$H3049,$G$3:$G3049,Y$1,$C$3:$C3049,"Sell"),0)</f>
        <v>0</v>
      </c>
      <c r="Z3049" s="111">
        <f t="shared" si="522"/>
        <v>0</v>
      </c>
      <c r="AA3049" s="111">
        <f>IF($D3049=AA$1,SUMIFS($H$3:$H3049,$G$3:$G3049,AA$1,$C$3:$C3049,"Sell"),0)</f>
        <v>0</v>
      </c>
      <c r="AB3049" s="111">
        <f t="shared" si="523"/>
        <v>0</v>
      </c>
      <c r="AC3049" s="111">
        <f>SUMIFS('Deductions and Deposits'!$H:$H,'Deductions and Deposits'!$G:$G,D3049,'Deductions and Deposits'!$F:$F,"&lt;="&amp;B3049)+SUMIFS($F$3:F3049,$D$3:D3049,D3049,$C$3:C3049,"Coin Deposit",$E$3:E3049,"")</f>
        <v>0</v>
      </c>
      <c r="AD3049" s="111">
        <f>SUMIFS('Deductions and Deposits'!$D:$D,'Deductions and Deposits'!$C:$C,D3049)+SUMIFS($F:$F,$D:$D,D3049,$C:$C,"Coin Deduction")</f>
        <v>0</v>
      </c>
      <c r="AE3049" s="111">
        <f>Table5[[#This Row],[Column4]]+Table5[[#This Row],[Column14]]+Table5[[#This Row],[Column19]]+Table5[[#This Row],[Column12]]</f>
        <v>0</v>
      </c>
      <c r="AF3049" s="111">
        <f>Table5[[#This Row],[Column5]]+Table5[[#This Row],[Column13]]+Table5[[#This Row],[Column21]]+Table5[[#This Row],[Column18]]</f>
        <v>0</v>
      </c>
      <c r="AG3049" s="111">
        <f t="shared" si="524"/>
        <v>0</v>
      </c>
      <c r="AH3049" s="111">
        <f t="shared" si="525"/>
        <v>0</v>
      </c>
      <c r="AI3049" s="111">
        <f>Table5[[#This Row],[Column17]]-Table5[[#This Row],[Column20]]</f>
        <v>0</v>
      </c>
      <c r="AJ3049" s="111">
        <f t="shared" si="526"/>
        <v>0</v>
      </c>
      <c r="AK3049" s="111">
        <f t="shared" si="519"/>
        <v>0</v>
      </c>
      <c r="AL3049" s="111">
        <f t="shared" si="527"/>
        <v>0</v>
      </c>
      <c r="AM3049" s="111" t="str">
        <f t="shared" si="528"/>
        <v/>
      </c>
      <c r="AN3049" s="111" t="str">
        <f t="shared" ca="1" si="529"/>
        <v/>
      </c>
    </row>
    <row r="3050" spans="1:40" ht="20.25" customHeight="1" x14ac:dyDescent="0.3">
      <c r="A3050" s="107"/>
      <c r="B3050" s="144"/>
      <c r="C3050" s="119"/>
      <c r="D3050" s="120"/>
      <c r="E3050" s="119"/>
      <c r="F3050" s="119"/>
      <c r="G3050" s="120"/>
      <c r="H3050" s="119"/>
      <c r="I3050" s="109"/>
      <c r="L3050" s="108"/>
      <c r="M3050" s="108"/>
      <c r="N3050" s="108"/>
      <c r="O3050" s="108"/>
      <c r="P3050" s="108"/>
      <c r="Q3050" s="108"/>
      <c r="R3050" s="108"/>
      <c r="S3050" s="108"/>
      <c r="T3050" s="100">
        <f t="shared" si="520"/>
        <v>0</v>
      </c>
      <c r="U3050" s="111"/>
      <c r="V3050" s="111"/>
      <c r="W3050" s="111">
        <f>SUMIFS($F$3:F3050,$D$3:D3050,D3050,$C$3:C3050,"Buy")+SUMIFS($F$3:F3050,$D$3:D3050,D3050,$C$3:C3050,"Coin Deposit",$E$3:E3050,"&lt;&gt;")</f>
        <v>0</v>
      </c>
      <c r="X3050" s="111">
        <f t="shared" si="521"/>
        <v>0</v>
      </c>
      <c r="Y3050" s="111">
        <f>IF($D3050=Y$1,SUMIFS($H$3:$H3050,$G$3:$G3050,Y$1,$C$3:$C3050,"Sell"),0)</f>
        <v>0</v>
      </c>
      <c r="Z3050" s="111">
        <f t="shared" si="522"/>
        <v>0</v>
      </c>
      <c r="AA3050" s="111">
        <f>IF($D3050=AA$1,SUMIFS($H$3:$H3050,$G$3:$G3050,AA$1,$C$3:$C3050,"Sell"),0)</f>
        <v>0</v>
      </c>
      <c r="AB3050" s="111">
        <f t="shared" si="523"/>
        <v>0</v>
      </c>
      <c r="AC3050" s="111">
        <f>SUMIFS('Deductions and Deposits'!$H:$H,'Deductions and Deposits'!$G:$G,D3050,'Deductions and Deposits'!$F:$F,"&lt;="&amp;B3050)+SUMIFS($F$3:F3050,$D$3:D3050,D3050,$C$3:C3050,"Coin Deposit",$E$3:E3050,"")</f>
        <v>0</v>
      </c>
      <c r="AD3050" s="111">
        <f>SUMIFS('Deductions and Deposits'!$D:$D,'Deductions and Deposits'!$C:$C,D3050)+SUMIFS($F:$F,$D:$D,D3050,$C:$C,"Coin Deduction")</f>
        <v>0</v>
      </c>
      <c r="AE3050" s="111">
        <f>Table5[[#This Row],[Column4]]+Table5[[#This Row],[Column14]]+Table5[[#This Row],[Column19]]+Table5[[#This Row],[Column12]]</f>
        <v>0</v>
      </c>
      <c r="AF3050" s="111">
        <f>Table5[[#This Row],[Column5]]+Table5[[#This Row],[Column13]]+Table5[[#This Row],[Column21]]+Table5[[#This Row],[Column18]]</f>
        <v>0</v>
      </c>
      <c r="AG3050" s="111">
        <f t="shared" si="524"/>
        <v>0</v>
      </c>
      <c r="AH3050" s="111">
        <f t="shared" si="525"/>
        <v>0</v>
      </c>
      <c r="AI3050" s="111">
        <f>Table5[[#This Row],[Column17]]-Table5[[#This Row],[Column20]]</f>
        <v>0</v>
      </c>
      <c r="AJ3050" s="111">
        <f t="shared" si="526"/>
        <v>0</v>
      </c>
      <c r="AK3050" s="111">
        <f t="shared" si="519"/>
        <v>0</v>
      </c>
      <c r="AL3050" s="111">
        <f t="shared" si="527"/>
        <v>0</v>
      </c>
      <c r="AM3050" s="111" t="str">
        <f t="shared" si="528"/>
        <v/>
      </c>
      <c r="AN3050" s="111" t="str">
        <f t="shared" ca="1" si="529"/>
        <v/>
      </c>
    </row>
    <row r="3051" spans="1:40" ht="20.25" customHeight="1" x14ac:dyDescent="0.3">
      <c r="A3051" s="107"/>
      <c r="B3051" s="144"/>
      <c r="C3051" s="119"/>
      <c r="D3051" s="120"/>
      <c r="E3051" s="119"/>
      <c r="F3051" s="119"/>
      <c r="G3051" s="120"/>
      <c r="H3051" s="119"/>
      <c r="I3051" s="109"/>
      <c r="L3051" s="108"/>
      <c r="M3051" s="108"/>
      <c r="N3051" s="108"/>
      <c r="O3051" s="108"/>
      <c r="P3051" s="108"/>
      <c r="Q3051" s="108"/>
      <c r="R3051" s="108"/>
      <c r="S3051" s="108"/>
      <c r="T3051" s="100">
        <f t="shared" si="520"/>
        <v>0</v>
      </c>
      <c r="U3051" s="111"/>
      <c r="V3051" s="111"/>
      <c r="W3051" s="111">
        <f>SUMIFS($F$3:F3051,$D$3:D3051,D3051,$C$3:C3051,"Buy")+SUMIFS($F$3:F3051,$D$3:D3051,D3051,$C$3:C3051,"Coin Deposit",$E$3:E3051,"&lt;&gt;")</f>
        <v>0</v>
      </c>
      <c r="X3051" s="111">
        <f t="shared" si="521"/>
        <v>0</v>
      </c>
      <c r="Y3051" s="111">
        <f>IF($D3051=Y$1,SUMIFS($H$3:$H3051,$G$3:$G3051,Y$1,$C$3:$C3051,"Sell"),0)</f>
        <v>0</v>
      </c>
      <c r="Z3051" s="111">
        <f t="shared" si="522"/>
        <v>0</v>
      </c>
      <c r="AA3051" s="111">
        <f>IF($D3051=AA$1,SUMIFS($H$3:$H3051,$G$3:$G3051,AA$1,$C$3:$C3051,"Sell"),0)</f>
        <v>0</v>
      </c>
      <c r="AB3051" s="111">
        <f t="shared" si="523"/>
        <v>0</v>
      </c>
      <c r="AC3051" s="111">
        <f>SUMIFS('Deductions and Deposits'!$H:$H,'Deductions and Deposits'!$G:$G,D3051,'Deductions and Deposits'!$F:$F,"&lt;="&amp;B3051)+SUMIFS($F$3:F3051,$D$3:D3051,D3051,$C$3:C3051,"Coin Deposit",$E$3:E3051,"")</f>
        <v>0</v>
      </c>
      <c r="AD3051" s="111">
        <f>SUMIFS('Deductions and Deposits'!$D:$D,'Deductions and Deposits'!$C:$C,D3051)+SUMIFS($F:$F,$D:$D,D3051,$C:$C,"Coin Deduction")</f>
        <v>0</v>
      </c>
      <c r="AE3051" s="111">
        <f>Table5[[#This Row],[Column4]]+Table5[[#This Row],[Column14]]+Table5[[#This Row],[Column19]]+Table5[[#This Row],[Column12]]</f>
        <v>0</v>
      </c>
      <c r="AF3051" s="111">
        <f>Table5[[#This Row],[Column5]]+Table5[[#This Row],[Column13]]+Table5[[#This Row],[Column21]]+Table5[[#This Row],[Column18]]</f>
        <v>0</v>
      </c>
      <c r="AG3051" s="111">
        <f t="shared" si="524"/>
        <v>0</v>
      </c>
      <c r="AH3051" s="111">
        <f t="shared" si="525"/>
        <v>0</v>
      </c>
      <c r="AI3051" s="111">
        <f>Table5[[#This Row],[Column17]]-Table5[[#This Row],[Column20]]</f>
        <v>0</v>
      </c>
      <c r="AJ3051" s="111">
        <f t="shared" si="526"/>
        <v>0</v>
      </c>
      <c r="AK3051" s="111">
        <f t="shared" si="519"/>
        <v>0</v>
      </c>
      <c r="AL3051" s="111">
        <f t="shared" si="527"/>
        <v>0</v>
      </c>
      <c r="AM3051" s="111" t="str">
        <f t="shared" si="528"/>
        <v/>
      </c>
      <c r="AN3051" s="111" t="str">
        <f t="shared" ca="1" si="529"/>
        <v/>
      </c>
    </row>
    <row r="3052" spans="1:40" ht="20.25" customHeight="1" x14ac:dyDescent="0.3">
      <c r="A3052" s="107"/>
      <c r="B3052" s="144"/>
      <c r="C3052" s="119"/>
      <c r="D3052" s="120"/>
      <c r="E3052" s="119"/>
      <c r="F3052" s="119"/>
      <c r="G3052" s="120"/>
      <c r="H3052" s="119"/>
      <c r="I3052" s="109"/>
      <c r="L3052" s="108"/>
      <c r="M3052" s="108"/>
      <c r="N3052" s="108"/>
      <c r="O3052" s="108"/>
      <c r="P3052" s="108"/>
      <c r="Q3052" s="108"/>
      <c r="R3052" s="108"/>
      <c r="S3052" s="108"/>
      <c r="T3052" s="100">
        <f t="shared" si="520"/>
        <v>0</v>
      </c>
      <c r="U3052" s="111"/>
      <c r="V3052" s="111"/>
      <c r="W3052" s="111">
        <f>SUMIFS($F$3:F3052,$D$3:D3052,D3052,$C$3:C3052,"Buy")+SUMIFS($F$3:F3052,$D$3:D3052,D3052,$C$3:C3052,"Coin Deposit",$E$3:E3052,"&lt;&gt;")</f>
        <v>0</v>
      </c>
      <c r="X3052" s="111">
        <f t="shared" si="521"/>
        <v>0</v>
      </c>
      <c r="Y3052" s="111">
        <f>IF($D3052=Y$1,SUMIFS($H$3:$H3052,$G$3:$G3052,Y$1,$C$3:$C3052,"Sell"),0)</f>
        <v>0</v>
      </c>
      <c r="Z3052" s="111">
        <f t="shared" si="522"/>
        <v>0</v>
      </c>
      <c r="AA3052" s="111">
        <f>IF($D3052=AA$1,SUMIFS($H$3:$H3052,$G$3:$G3052,AA$1,$C$3:$C3052,"Sell"),0)</f>
        <v>0</v>
      </c>
      <c r="AB3052" s="111">
        <f t="shared" si="523"/>
        <v>0</v>
      </c>
      <c r="AC3052" s="111">
        <f>SUMIFS('Deductions and Deposits'!$H:$H,'Deductions and Deposits'!$G:$G,D3052,'Deductions and Deposits'!$F:$F,"&lt;="&amp;B3052)+SUMIFS($F$3:F3052,$D$3:D3052,D3052,$C$3:C3052,"Coin Deposit",$E$3:E3052,"")</f>
        <v>0</v>
      </c>
      <c r="AD3052" s="111">
        <f>SUMIFS('Deductions and Deposits'!$D:$D,'Deductions and Deposits'!$C:$C,D3052)+SUMIFS($F:$F,$D:$D,D3052,$C:$C,"Coin Deduction")</f>
        <v>0</v>
      </c>
      <c r="AE3052" s="111">
        <f>Table5[[#This Row],[Column4]]+Table5[[#This Row],[Column14]]+Table5[[#This Row],[Column19]]+Table5[[#This Row],[Column12]]</f>
        <v>0</v>
      </c>
      <c r="AF3052" s="111">
        <f>Table5[[#This Row],[Column5]]+Table5[[#This Row],[Column13]]+Table5[[#This Row],[Column21]]+Table5[[#This Row],[Column18]]</f>
        <v>0</v>
      </c>
      <c r="AG3052" s="111">
        <f t="shared" si="524"/>
        <v>0</v>
      </c>
      <c r="AH3052" s="111">
        <f t="shared" si="525"/>
        <v>0</v>
      </c>
      <c r="AI3052" s="111">
        <f>Table5[[#This Row],[Column17]]-Table5[[#This Row],[Column20]]</f>
        <v>0</v>
      </c>
      <c r="AJ3052" s="111">
        <f t="shared" si="526"/>
        <v>0</v>
      </c>
      <c r="AK3052" s="111">
        <f t="shared" si="519"/>
        <v>0</v>
      </c>
      <c r="AL3052" s="111">
        <f t="shared" si="527"/>
        <v>0</v>
      </c>
      <c r="AM3052" s="111" t="str">
        <f t="shared" si="528"/>
        <v/>
      </c>
      <c r="AN3052" s="111" t="str">
        <f t="shared" ca="1" si="529"/>
        <v/>
      </c>
    </row>
    <row r="3053" spans="1:40" ht="20.25" customHeight="1" x14ac:dyDescent="0.3">
      <c r="A3053" s="107"/>
      <c r="B3053" s="144"/>
      <c r="C3053" s="119"/>
      <c r="D3053" s="120"/>
      <c r="E3053" s="119"/>
      <c r="F3053" s="119"/>
      <c r="G3053" s="120"/>
      <c r="H3053" s="119"/>
      <c r="I3053" s="109"/>
      <c r="L3053" s="108"/>
      <c r="M3053" s="108"/>
      <c r="N3053" s="108"/>
      <c r="O3053" s="108"/>
      <c r="P3053" s="108"/>
      <c r="Q3053" s="108"/>
      <c r="R3053" s="108"/>
      <c r="S3053" s="108"/>
      <c r="T3053" s="100">
        <f t="shared" si="520"/>
        <v>0</v>
      </c>
      <c r="U3053" s="111"/>
      <c r="V3053" s="111"/>
      <c r="W3053" s="111">
        <f>SUMIFS($F$3:F3053,$D$3:D3053,D3053,$C$3:C3053,"Buy")+SUMIFS($F$3:F3053,$D$3:D3053,D3053,$C$3:C3053,"Coin Deposit",$E$3:E3053,"&lt;&gt;")</f>
        <v>0</v>
      </c>
      <c r="X3053" s="111">
        <f t="shared" si="521"/>
        <v>0</v>
      </c>
      <c r="Y3053" s="111">
        <f>IF($D3053=Y$1,SUMIFS($H$3:$H3053,$G$3:$G3053,Y$1,$C$3:$C3053,"Sell"),0)</f>
        <v>0</v>
      </c>
      <c r="Z3053" s="111">
        <f t="shared" si="522"/>
        <v>0</v>
      </c>
      <c r="AA3053" s="111">
        <f>IF($D3053=AA$1,SUMIFS($H$3:$H3053,$G$3:$G3053,AA$1,$C$3:$C3053,"Sell"),0)</f>
        <v>0</v>
      </c>
      <c r="AB3053" s="111">
        <f t="shared" si="523"/>
        <v>0</v>
      </c>
      <c r="AC3053" s="111">
        <f>SUMIFS('Deductions and Deposits'!$H:$H,'Deductions and Deposits'!$G:$G,D3053,'Deductions and Deposits'!$F:$F,"&lt;="&amp;B3053)+SUMIFS($F$3:F3053,$D$3:D3053,D3053,$C$3:C3053,"Coin Deposit",$E$3:E3053,"")</f>
        <v>0</v>
      </c>
      <c r="AD3053" s="111">
        <f>SUMIFS('Deductions and Deposits'!$D:$D,'Deductions and Deposits'!$C:$C,D3053)+SUMIFS($F:$F,$D:$D,D3053,$C:$C,"Coin Deduction")</f>
        <v>0</v>
      </c>
      <c r="AE3053" s="111">
        <f>Table5[[#This Row],[Column4]]+Table5[[#This Row],[Column14]]+Table5[[#This Row],[Column19]]+Table5[[#This Row],[Column12]]</f>
        <v>0</v>
      </c>
      <c r="AF3053" s="111">
        <f>Table5[[#This Row],[Column5]]+Table5[[#This Row],[Column13]]+Table5[[#This Row],[Column21]]+Table5[[#This Row],[Column18]]</f>
        <v>0</v>
      </c>
      <c r="AG3053" s="111">
        <f t="shared" si="524"/>
        <v>0</v>
      </c>
      <c r="AH3053" s="111">
        <f t="shared" si="525"/>
        <v>0</v>
      </c>
      <c r="AI3053" s="111">
        <f>Table5[[#This Row],[Column17]]-Table5[[#This Row],[Column20]]</f>
        <v>0</v>
      </c>
      <c r="AJ3053" s="111">
        <f t="shared" si="526"/>
        <v>0</v>
      </c>
      <c r="AK3053" s="111">
        <f t="shared" si="519"/>
        <v>0</v>
      </c>
      <c r="AL3053" s="111">
        <f t="shared" si="527"/>
        <v>0</v>
      </c>
      <c r="AM3053" s="111" t="str">
        <f t="shared" si="528"/>
        <v/>
      </c>
      <c r="AN3053" s="111" t="str">
        <f t="shared" ca="1" si="529"/>
        <v/>
      </c>
    </row>
    <row r="3054" spans="1:40" ht="20.25" customHeight="1" x14ac:dyDescent="0.3">
      <c r="A3054" s="107"/>
      <c r="B3054" s="144"/>
      <c r="C3054" s="119"/>
      <c r="D3054" s="120"/>
      <c r="E3054" s="119"/>
      <c r="F3054" s="119"/>
      <c r="G3054" s="120"/>
      <c r="H3054" s="119"/>
      <c r="I3054" s="109"/>
      <c r="L3054" s="108"/>
      <c r="M3054" s="108"/>
      <c r="N3054" s="108"/>
      <c r="O3054" s="108"/>
      <c r="P3054" s="108"/>
      <c r="Q3054" s="108"/>
      <c r="R3054" s="108"/>
      <c r="S3054" s="108"/>
      <c r="T3054" s="100">
        <f t="shared" si="520"/>
        <v>0</v>
      </c>
      <c r="U3054" s="111"/>
      <c r="V3054" s="111"/>
      <c r="W3054" s="111">
        <f>SUMIFS($F$3:F3054,$D$3:D3054,D3054,$C$3:C3054,"Buy")+SUMIFS($F$3:F3054,$D$3:D3054,D3054,$C$3:C3054,"Coin Deposit",$E$3:E3054,"&lt;&gt;")</f>
        <v>0</v>
      </c>
      <c r="X3054" s="111">
        <f t="shared" si="521"/>
        <v>0</v>
      </c>
      <c r="Y3054" s="111">
        <f>IF($D3054=Y$1,SUMIFS($H$3:$H3054,$G$3:$G3054,Y$1,$C$3:$C3054,"Sell"),0)</f>
        <v>0</v>
      </c>
      <c r="Z3054" s="111">
        <f t="shared" si="522"/>
        <v>0</v>
      </c>
      <c r="AA3054" s="111">
        <f>IF($D3054=AA$1,SUMIFS($H$3:$H3054,$G$3:$G3054,AA$1,$C$3:$C3054,"Sell"),0)</f>
        <v>0</v>
      </c>
      <c r="AB3054" s="111">
        <f t="shared" si="523"/>
        <v>0</v>
      </c>
      <c r="AC3054" s="111">
        <f>SUMIFS('Deductions and Deposits'!$H:$H,'Deductions and Deposits'!$G:$G,D3054,'Deductions and Deposits'!$F:$F,"&lt;="&amp;B3054)+SUMIFS($F$3:F3054,$D$3:D3054,D3054,$C$3:C3054,"Coin Deposit",$E$3:E3054,"")</f>
        <v>0</v>
      </c>
      <c r="AD3054" s="111">
        <f>SUMIFS('Deductions and Deposits'!$D:$D,'Deductions and Deposits'!$C:$C,D3054)+SUMIFS($F:$F,$D:$D,D3054,$C:$C,"Coin Deduction")</f>
        <v>0</v>
      </c>
      <c r="AE3054" s="111">
        <f>Table5[[#This Row],[Column4]]+Table5[[#This Row],[Column14]]+Table5[[#This Row],[Column19]]+Table5[[#This Row],[Column12]]</f>
        <v>0</v>
      </c>
      <c r="AF3054" s="111">
        <f>Table5[[#This Row],[Column5]]+Table5[[#This Row],[Column13]]+Table5[[#This Row],[Column21]]+Table5[[#This Row],[Column18]]</f>
        <v>0</v>
      </c>
      <c r="AG3054" s="111">
        <f t="shared" si="524"/>
        <v>0</v>
      </c>
      <c r="AH3054" s="111">
        <f t="shared" si="525"/>
        <v>0</v>
      </c>
      <c r="AI3054" s="111">
        <f>Table5[[#This Row],[Column17]]-Table5[[#This Row],[Column20]]</f>
        <v>0</v>
      </c>
      <c r="AJ3054" s="111">
        <f t="shared" si="526"/>
        <v>0</v>
      </c>
      <c r="AK3054" s="111">
        <f t="shared" si="519"/>
        <v>0</v>
      </c>
      <c r="AL3054" s="111">
        <f t="shared" si="527"/>
        <v>0</v>
      </c>
      <c r="AM3054" s="111" t="str">
        <f t="shared" si="528"/>
        <v/>
      </c>
      <c r="AN3054" s="111" t="str">
        <f t="shared" ca="1" si="529"/>
        <v/>
      </c>
    </row>
    <row r="3055" spans="1:40" ht="20.25" customHeight="1" x14ac:dyDescent="0.3">
      <c r="A3055" s="107"/>
      <c r="B3055" s="144"/>
      <c r="C3055" s="119"/>
      <c r="D3055" s="120"/>
      <c r="E3055" s="119"/>
      <c r="F3055" s="119"/>
      <c r="G3055" s="120"/>
      <c r="H3055" s="119"/>
      <c r="I3055" s="109"/>
      <c r="L3055" s="108"/>
      <c r="M3055" s="108"/>
      <c r="N3055" s="108"/>
      <c r="O3055" s="108"/>
      <c r="P3055" s="108"/>
      <c r="Q3055" s="108"/>
      <c r="R3055" s="108"/>
      <c r="S3055" s="108"/>
      <c r="T3055" s="100">
        <f t="shared" si="520"/>
        <v>0</v>
      </c>
      <c r="U3055" s="111"/>
      <c r="V3055" s="111"/>
      <c r="W3055" s="111">
        <f>SUMIFS($F$3:F3055,$D$3:D3055,D3055,$C$3:C3055,"Buy")+SUMIFS($F$3:F3055,$D$3:D3055,D3055,$C$3:C3055,"Coin Deposit",$E$3:E3055,"&lt;&gt;")</f>
        <v>0</v>
      </c>
      <c r="X3055" s="111">
        <f t="shared" si="521"/>
        <v>0</v>
      </c>
      <c r="Y3055" s="111">
        <f>IF($D3055=Y$1,SUMIFS($H$3:$H3055,$G$3:$G3055,Y$1,$C$3:$C3055,"Sell"),0)</f>
        <v>0</v>
      </c>
      <c r="Z3055" s="111">
        <f t="shared" si="522"/>
        <v>0</v>
      </c>
      <c r="AA3055" s="111">
        <f>IF($D3055=AA$1,SUMIFS($H$3:$H3055,$G$3:$G3055,AA$1,$C$3:$C3055,"Sell"),0)</f>
        <v>0</v>
      </c>
      <c r="AB3055" s="111">
        <f t="shared" si="523"/>
        <v>0</v>
      </c>
      <c r="AC3055" s="111">
        <f>SUMIFS('Deductions and Deposits'!$H:$H,'Deductions and Deposits'!$G:$G,D3055,'Deductions and Deposits'!$F:$F,"&lt;="&amp;B3055)+SUMIFS($F$3:F3055,$D$3:D3055,D3055,$C$3:C3055,"Coin Deposit",$E$3:E3055,"")</f>
        <v>0</v>
      </c>
      <c r="AD3055" s="111">
        <f>SUMIFS('Deductions and Deposits'!$D:$D,'Deductions and Deposits'!$C:$C,D3055)+SUMIFS($F:$F,$D:$D,D3055,$C:$C,"Coin Deduction")</f>
        <v>0</v>
      </c>
      <c r="AE3055" s="111">
        <f>Table5[[#This Row],[Column4]]+Table5[[#This Row],[Column14]]+Table5[[#This Row],[Column19]]+Table5[[#This Row],[Column12]]</f>
        <v>0</v>
      </c>
      <c r="AF3055" s="111">
        <f>Table5[[#This Row],[Column5]]+Table5[[#This Row],[Column13]]+Table5[[#This Row],[Column21]]+Table5[[#This Row],[Column18]]</f>
        <v>0</v>
      </c>
      <c r="AG3055" s="111">
        <f t="shared" si="524"/>
        <v>0</v>
      </c>
      <c r="AH3055" s="111">
        <f t="shared" si="525"/>
        <v>0</v>
      </c>
      <c r="AI3055" s="111">
        <f>Table5[[#This Row],[Column17]]-Table5[[#This Row],[Column20]]</f>
        <v>0</v>
      </c>
      <c r="AJ3055" s="111">
        <f t="shared" si="526"/>
        <v>0</v>
      </c>
      <c r="AK3055" s="111">
        <f t="shared" si="519"/>
        <v>0</v>
      </c>
      <c r="AL3055" s="111">
        <f t="shared" si="527"/>
        <v>0</v>
      </c>
      <c r="AM3055" s="111" t="str">
        <f t="shared" si="528"/>
        <v/>
      </c>
      <c r="AN3055" s="111" t="str">
        <f t="shared" ca="1" si="529"/>
        <v/>
      </c>
    </row>
    <row r="3056" spans="1:40" ht="20.25" customHeight="1" x14ac:dyDescent="0.3">
      <c r="A3056" s="107"/>
      <c r="B3056" s="144"/>
      <c r="C3056" s="119"/>
      <c r="D3056" s="120"/>
      <c r="E3056" s="119"/>
      <c r="F3056" s="119"/>
      <c r="G3056" s="120"/>
      <c r="H3056" s="119"/>
      <c r="I3056" s="109"/>
      <c r="L3056" s="108"/>
      <c r="M3056" s="108"/>
      <c r="N3056" s="108"/>
      <c r="O3056" s="108"/>
      <c r="P3056" s="108"/>
      <c r="Q3056" s="108"/>
      <c r="R3056" s="108"/>
      <c r="S3056" s="108"/>
      <c r="T3056" s="100">
        <f t="shared" si="520"/>
        <v>0</v>
      </c>
      <c r="U3056" s="111"/>
      <c r="V3056" s="111"/>
      <c r="W3056" s="111">
        <f>SUMIFS($F$3:F3056,$D$3:D3056,D3056,$C$3:C3056,"Buy")+SUMIFS($F$3:F3056,$D$3:D3056,D3056,$C$3:C3056,"Coin Deposit",$E$3:E3056,"&lt;&gt;")</f>
        <v>0</v>
      </c>
      <c r="X3056" s="111">
        <f t="shared" si="521"/>
        <v>0</v>
      </c>
      <c r="Y3056" s="111">
        <f>IF($D3056=Y$1,SUMIFS($H$3:$H3056,$G$3:$G3056,Y$1,$C$3:$C3056,"Sell"),0)</f>
        <v>0</v>
      </c>
      <c r="Z3056" s="111">
        <f t="shared" si="522"/>
        <v>0</v>
      </c>
      <c r="AA3056" s="111">
        <f>IF($D3056=AA$1,SUMIFS($H$3:$H3056,$G$3:$G3056,AA$1,$C$3:$C3056,"Sell"),0)</f>
        <v>0</v>
      </c>
      <c r="AB3056" s="111">
        <f t="shared" si="523"/>
        <v>0</v>
      </c>
      <c r="AC3056" s="111">
        <f>SUMIFS('Deductions and Deposits'!$H:$H,'Deductions and Deposits'!$G:$G,D3056,'Deductions and Deposits'!$F:$F,"&lt;="&amp;B3056)+SUMIFS($F$3:F3056,$D$3:D3056,D3056,$C$3:C3056,"Coin Deposit",$E$3:E3056,"")</f>
        <v>0</v>
      </c>
      <c r="AD3056" s="111">
        <f>SUMIFS('Deductions and Deposits'!$D:$D,'Deductions and Deposits'!$C:$C,D3056)+SUMIFS($F:$F,$D:$D,D3056,$C:$C,"Coin Deduction")</f>
        <v>0</v>
      </c>
      <c r="AE3056" s="111">
        <f>Table5[[#This Row],[Column4]]+Table5[[#This Row],[Column14]]+Table5[[#This Row],[Column19]]+Table5[[#This Row],[Column12]]</f>
        <v>0</v>
      </c>
      <c r="AF3056" s="111">
        <f>Table5[[#This Row],[Column5]]+Table5[[#This Row],[Column13]]+Table5[[#This Row],[Column21]]+Table5[[#This Row],[Column18]]</f>
        <v>0</v>
      </c>
      <c r="AG3056" s="111">
        <f t="shared" si="524"/>
        <v>0</v>
      </c>
      <c r="AH3056" s="111">
        <f t="shared" si="525"/>
        <v>0</v>
      </c>
      <c r="AI3056" s="111">
        <f>Table5[[#This Row],[Column17]]-Table5[[#This Row],[Column20]]</f>
        <v>0</v>
      </c>
      <c r="AJ3056" s="111">
        <f t="shared" si="526"/>
        <v>0</v>
      </c>
      <c r="AK3056" s="111">
        <f t="shared" si="519"/>
        <v>0</v>
      </c>
      <c r="AL3056" s="111">
        <f t="shared" si="527"/>
        <v>0</v>
      </c>
      <c r="AM3056" s="111" t="str">
        <f t="shared" si="528"/>
        <v/>
      </c>
      <c r="AN3056" s="111" t="str">
        <f t="shared" ca="1" si="529"/>
        <v/>
      </c>
    </row>
    <row r="3057" spans="1:40" ht="20.25" customHeight="1" x14ac:dyDescent="0.3">
      <c r="A3057" s="107"/>
      <c r="B3057" s="144"/>
      <c r="C3057" s="119"/>
      <c r="D3057" s="120"/>
      <c r="E3057" s="119"/>
      <c r="F3057" s="119"/>
      <c r="G3057" s="120"/>
      <c r="H3057" s="119"/>
      <c r="I3057" s="109"/>
      <c r="L3057" s="108"/>
      <c r="M3057" s="108"/>
      <c r="N3057" s="108"/>
      <c r="O3057" s="108"/>
      <c r="P3057" s="108"/>
      <c r="Q3057" s="108"/>
      <c r="R3057" s="108"/>
      <c r="S3057" s="108"/>
      <c r="T3057" s="100">
        <f t="shared" si="520"/>
        <v>0</v>
      </c>
      <c r="U3057" s="111"/>
      <c r="V3057" s="111"/>
      <c r="W3057" s="111">
        <f>SUMIFS($F$3:F3057,$D$3:D3057,D3057,$C$3:C3057,"Buy")+SUMIFS($F$3:F3057,$D$3:D3057,D3057,$C$3:C3057,"Coin Deposit",$E$3:E3057,"&lt;&gt;")</f>
        <v>0</v>
      </c>
      <c r="X3057" s="111">
        <f t="shared" si="521"/>
        <v>0</v>
      </c>
      <c r="Y3057" s="111">
        <f>IF($D3057=Y$1,SUMIFS($H$3:$H3057,$G$3:$G3057,Y$1,$C$3:$C3057,"Sell"),0)</f>
        <v>0</v>
      </c>
      <c r="Z3057" s="111">
        <f t="shared" si="522"/>
        <v>0</v>
      </c>
      <c r="AA3057" s="111">
        <f>IF($D3057=AA$1,SUMIFS($H$3:$H3057,$G$3:$G3057,AA$1,$C$3:$C3057,"Sell"),0)</f>
        <v>0</v>
      </c>
      <c r="AB3057" s="111">
        <f t="shared" si="523"/>
        <v>0</v>
      </c>
      <c r="AC3057" s="111">
        <f>SUMIFS('Deductions and Deposits'!$H:$H,'Deductions and Deposits'!$G:$G,D3057,'Deductions and Deposits'!$F:$F,"&lt;="&amp;B3057)+SUMIFS($F$3:F3057,$D$3:D3057,D3057,$C$3:C3057,"Coin Deposit",$E$3:E3057,"")</f>
        <v>0</v>
      </c>
      <c r="AD3057" s="111">
        <f>SUMIFS('Deductions and Deposits'!$D:$D,'Deductions and Deposits'!$C:$C,D3057)+SUMIFS($F:$F,$D:$D,D3057,$C:$C,"Coin Deduction")</f>
        <v>0</v>
      </c>
      <c r="AE3057" s="111">
        <f>Table5[[#This Row],[Column4]]+Table5[[#This Row],[Column14]]+Table5[[#This Row],[Column19]]+Table5[[#This Row],[Column12]]</f>
        <v>0</v>
      </c>
      <c r="AF3057" s="111">
        <f>Table5[[#This Row],[Column5]]+Table5[[#This Row],[Column13]]+Table5[[#This Row],[Column21]]+Table5[[#This Row],[Column18]]</f>
        <v>0</v>
      </c>
      <c r="AG3057" s="111">
        <f t="shared" si="524"/>
        <v>0</v>
      </c>
      <c r="AH3057" s="111">
        <f t="shared" si="525"/>
        <v>0</v>
      </c>
      <c r="AI3057" s="111">
        <f>Table5[[#This Row],[Column17]]-Table5[[#This Row],[Column20]]</f>
        <v>0</v>
      </c>
      <c r="AJ3057" s="111">
        <f t="shared" si="526"/>
        <v>0</v>
      </c>
      <c r="AK3057" s="111">
        <f t="shared" si="519"/>
        <v>0</v>
      </c>
      <c r="AL3057" s="111">
        <f t="shared" si="527"/>
        <v>0</v>
      </c>
      <c r="AM3057" s="111" t="str">
        <f t="shared" si="528"/>
        <v/>
      </c>
      <c r="AN3057" s="111" t="str">
        <f t="shared" ca="1" si="529"/>
        <v/>
      </c>
    </row>
    <row r="3058" spans="1:40" ht="20.25" customHeight="1" x14ac:dyDescent="0.3">
      <c r="A3058" s="107"/>
      <c r="B3058" s="144"/>
      <c r="C3058" s="119"/>
      <c r="D3058" s="120"/>
      <c r="E3058" s="119"/>
      <c r="F3058" s="119"/>
      <c r="G3058" s="120"/>
      <c r="H3058" s="119"/>
      <c r="I3058" s="109"/>
      <c r="L3058" s="108"/>
      <c r="M3058" s="108"/>
      <c r="N3058" s="108"/>
      <c r="O3058" s="108"/>
      <c r="P3058" s="108"/>
      <c r="Q3058" s="108"/>
      <c r="R3058" s="108"/>
      <c r="S3058" s="108"/>
      <c r="T3058" s="100">
        <f t="shared" si="520"/>
        <v>0</v>
      </c>
      <c r="U3058" s="111"/>
      <c r="V3058" s="111"/>
      <c r="W3058" s="111">
        <f>SUMIFS($F$3:F3058,$D$3:D3058,D3058,$C$3:C3058,"Buy")+SUMIFS($F$3:F3058,$D$3:D3058,D3058,$C$3:C3058,"Coin Deposit",$E$3:E3058,"&lt;&gt;")</f>
        <v>0</v>
      </c>
      <c r="X3058" s="111">
        <f t="shared" si="521"/>
        <v>0</v>
      </c>
      <c r="Y3058" s="111">
        <f>IF($D3058=Y$1,SUMIFS($H$3:$H3058,$G$3:$G3058,Y$1,$C$3:$C3058,"Sell"),0)</f>
        <v>0</v>
      </c>
      <c r="Z3058" s="111">
        <f t="shared" si="522"/>
        <v>0</v>
      </c>
      <c r="AA3058" s="111">
        <f>IF($D3058=AA$1,SUMIFS($H$3:$H3058,$G$3:$G3058,AA$1,$C$3:$C3058,"Sell"),0)</f>
        <v>0</v>
      </c>
      <c r="AB3058" s="111">
        <f t="shared" si="523"/>
        <v>0</v>
      </c>
      <c r="AC3058" s="111">
        <f>SUMIFS('Deductions and Deposits'!$H:$H,'Deductions and Deposits'!$G:$G,D3058,'Deductions and Deposits'!$F:$F,"&lt;="&amp;B3058)+SUMIFS($F$3:F3058,$D$3:D3058,D3058,$C$3:C3058,"Coin Deposit",$E$3:E3058,"")</f>
        <v>0</v>
      </c>
      <c r="AD3058" s="111">
        <f>SUMIFS('Deductions and Deposits'!$D:$D,'Deductions and Deposits'!$C:$C,D3058)+SUMIFS($F:$F,$D:$D,D3058,$C:$C,"Coin Deduction")</f>
        <v>0</v>
      </c>
      <c r="AE3058" s="111">
        <f>Table5[[#This Row],[Column4]]+Table5[[#This Row],[Column14]]+Table5[[#This Row],[Column19]]+Table5[[#This Row],[Column12]]</f>
        <v>0</v>
      </c>
      <c r="AF3058" s="111">
        <f>Table5[[#This Row],[Column5]]+Table5[[#This Row],[Column13]]+Table5[[#This Row],[Column21]]+Table5[[#This Row],[Column18]]</f>
        <v>0</v>
      </c>
      <c r="AG3058" s="111">
        <f t="shared" si="524"/>
        <v>0</v>
      </c>
      <c r="AH3058" s="111">
        <f t="shared" si="525"/>
        <v>0</v>
      </c>
      <c r="AI3058" s="111">
        <f>Table5[[#This Row],[Column17]]-Table5[[#This Row],[Column20]]</f>
        <v>0</v>
      </c>
      <c r="AJ3058" s="111">
        <f t="shared" si="526"/>
        <v>0</v>
      </c>
      <c r="AK3058" s="111">
        <f t="shared" si="519"/>
        <v>0</v>
      </c>
      <c r="AL3058" s="111">
        <f t="shared" si="527"/>
        <v>0</v>
      </c>
      <c r="AM3058" s="111" t="str">
        <f t="shared" si="528"/>
        <v/>
      </c>
      <c r="AN3058" s="111" t="str">
        <f t="shared" ca="1" si="529"/>
        <v/>
      </c>
    </row>
    <row r="3059" spans="1:40" ht="20.25" customHeight="1" x14ac:dyDescent="0.3">
      <c r="A3059" s="107"/>
      <c r="B3059" s="144"/>
      <c r="C3059" s="119"/>
      <c r="D3059" s="120"/>
      <c r="E3059" s="119"/>
      <c r="F3059" s="119"/>
      <c r="G3059" s="120"/>
      <c r="H3059" s="119"/>
      <c r="I3059" s="109"/>
      <c r="L3059" s="108"/>
      <c r="M3059" s="108"/>
      <c r="N3059" s="108"/>
      <c r="O3059" s="108"/>
      <c r="P3059" s="108"/>
      <c r="Q3059" s="108"/>
      <c r="R3059" s="108"/>
      <c r="S3059" s="108"/>
      <c r="T3059" s="100">
        <f t="shared" si="520"/>
        <v>0</v>
      </c>
      <c r="U3059" s="111"/>
      <c r="V3059" s="111"/>
      <c r="W3059" s="111">
        <f>SUMIFS($F$3:F3059,$D$3:D3059,D3059,$C$3:C3059,"Buy")+SUMIFS($F$3:F3059,$D$3:D3059,D3059,$C$3:C3059,"Coin Deposit",$E$3:E3059,"&lt;&gt;")</f>
        <v>0</v>
      </c>
      <c r="X3059" s="111">
        <f t="shared" si="521"/>
        <v>0</v>
      </c>
      <c r="Y3059" s="111">
        <f>IF($D3059=Y$1,SUMIFS($H$3:$H3059,$G$3:$G3059,Y$1,$C$3:$C3059,"Sell"),0)</f>
        <v>0</v>
      </c>
      <c r="Z3059" s="111">
        <f t="shared" si="522"/>
        <v>0</v>
      </c>
      <c r="AA3059" s="111">
        <f>IF($D3059=AA$1,SUMIFS($H$3:$H3059,$G$3:$G3059,AA$1,$C$3:$C3059,"Sell"),0)</f>
        <v>0</v>
      </c>
      <c r="AB3059" s="111">
        <f t="shared" si="523"/>
        <v>0</v>
      </c>
      <c r="AC3059" s="111">
        <f>SUMIFS('Deductions and Deposits'!$H:$H,'Deductions and Deposits'!$G:$G,D3059,'Deductions and Deposits'!$F:$F,"&lt;="&amp;B3059)+SUMIFS($F$3:F3059,$D$3:D3059,D3059,$C$3:C3059,"Coin Deposit",$E$3:E3059,"")</f>
        <v>0</v>
      </c>
      <c r="AD3059" s="111">
        <f>SUMIFS('Deductions and Deposits'!$D:$D,'Deductions and Deposits'!$C:$C,D3059)+SUMIFS($F:$F,$D:$D,D3059,$C:$C,"Coin Deduction")</f>
        <v>0</v>
      </c>
      <c r="AE3059" s="111">
        <f>Table5[[#This Row],[Column4]]+Table5[[#This Row],[Column14]]+Table5[[#This Row],[Column19]]+Table5[[#This Row],[Column12]]</f>
        <v>0</v>
      </c>
      <c r="AF3059" s="111">
        <f>Table5[[#This Row],[Column5]]+Table5[[#This Row],[Column13]]+Table5[[#This Row],[Column21]]+Table5[[#This Row],[Column18]]</f>
        <v>0</v>
      </c>
      <c r="AG3059" s="111">
        <f t="shared" si="524"/>
        <v>0</v>
      </c>
      <c r="AH3059" s="111">
        <f t="shared" si="525"/>
        <v>0</v>
      </c>
      <c r="AI3059" s="111">
        <f>Table5[[#This Row],[Column17]]-Table5[[#This Row],[Column20]]</f>
        <v>0</v>
      </c>
      <c r="AJ3059" s="111">
        <f t="shared" si="526"/>
        <v>0</v>
      </c>
      <c r="AK3059" s="111">
        <f t="shared" si="519"/>
        <v>0</v>
      </c>
      <c r="AL3059" s="111">
        <f t="shared" si="527"/>
        <v>0</v>
      </c>
      <c r="AM3059" s="111" t="str">
        <f t="shared" si="528"/>
        <v/>
      </c>
      <c r="AN3059" s="111" t="str">
        <f t="shared" ca="1" si="529"/>
        <v/>
      </c>
    </row>
    <row r="3060" spans="1:40" ht="20.25" customHeight="1" x14ac:dyDescent="0.3">
      <c r="A3060" s="107"/>
      <c r="B3060" s="144"/>
      <c r="C3060" s="119"/>
      <c r="D3060" s="120"/>
      <c r="E3060" s="119"/>
      <c r="F3060" s="119"/>
      <c r="G3060" s="120"/>
      <c r="H3060" s="119"/>
      <c r="I3060" s="109"/>
      <c r="L3060" s="108"/>
      <c r="M3060" s="108"/>
      <c r="N3060" s="108"/>
      <c r="O3060" s="108"/>
      <c r="P3060" s="108"/>
      <c r="Q3060" s="108"/>
      <c r="R3060" s="108"/>
      <c r="S3060" s="108"/>
      <c r="T3060" s="100">
        <f t="shared" si="520"/>
        <v>0</v>
      </c>
      <c r="U3060" s="111"/>
      <c r="V3060" s="111"/>
      <c r="W3060" s="111">
        <f>SUMIFS($F$3:F3060,$D$3:D3060,D3060,$C$3:C3060,"Buy")+SUMIFS($F$3:F3060,$D$3:D3060,D3060,$C$3:C3060,"Coin Deposit",$E$3:E3060,"&lt;&gt;")</f>
        <v>0</v>
      </c>
      <c r="X3060" s="111">
        <f t="shared" si="521"/>
        <v>0</v>
      </c>
      <c r="Y3060" s="111">
        <f>IF($D3060=Y$1,SUMIFS($H$3:$H3060,$G$3:$G3060,Y$1,$C$3:$C3060,"Sell"),0)</f>
        <v>0</v>
      </c>
      <c r="Z3060" s="111">
        <f t="shared" si="522"/>
        <v>0</v>
      </c>
      <c r="AA3060" s="111">
        <f>IF($D3060=AA$1,SUMIFS($H$3:$H3060,$G$3:$G3060,AA$1,$C$3:$C3060,"Sell"),0)</f>
        <v>0</v>
      </c>
      <c r="AB3060" s="111">
        <f t="shared" si="523"/>
        <v>0</v>
      </c>
      <c r="AC3060" s="111">
        <f>SUMIFS('Deductions and Deposits'!$H:$H,'Deductions and Deposits'!$G:$G,D3060,'Deductions and Deposits'!$F:$F,"&lt;="&amp;B3060)+SUMIFS($F$3:F3060,$D$3:D3060,D3060,$C$3:C3060,"Coin Deposit",$E$3:E3060,"")</f>
        <v>0</v>
      </c>
      <c r="AD3060" s="111">
        <f>SUMIFS('Deductions and Deposits'!$D:$D,'Deductions and Deposits'!$C:$C,D3060)+SUMIFS($F:$F,$D:$D,D3060,$C:$C,"Coin Deduction")</f>
        <v>0</v>
      </c>
      <c r="AE3060" s="111">
        <f>Table5[[#This Row],[Column4]]+Table5[[#This Row],[Column14]]+Table5[[#This Row],[Column19]]+Table5[[#This Row],[Column12]]</f>
        <v>0</v>
      </c>
      <c r="AF3060" s="111">
        <f>Table5[[#This Row],[Column5]]+Table5[[#This Row],[Column13]]+Table5[[#This Row],[Column21]]+Table5[[#This Row],[Column18]]</f>
        <v>0</v>
      </c>
      <c r="AG3060" s="111">
        <f t="shared" si="524"/>
        <v>0</v>
      </c>
      <c r="AH3060" s="111">
        <f t="shared" si="525"/>
        <v>0</v>
      </c>
      <c r="AI3060" s="111">
        <f>Table5[[#This Row],[Column17]]-Table5[[#This Row],[Column20]]</f>
        <v>0</v>
      </c>
      <c r="AJ3060" s="111">
        <f t="shared" si="526"/>
        <v>0</v>
      </c>
      <c r="AK3060" s="111">
        <f t="shared" si="519"/>
        <v>0</v>
      </c>
      <c r="AL3060" s="111">
        <f t="shared" si="527"/>
        <v>0</v>
      </c>
      <c r="AM3060" s="111" t="str">
        <f t="shared" si="528"/>
        <v/>
      </c>
      <c r="AN3060" s="111" t="str">
        <f t="shared" ca="1" si="529"/>
        <v/>
      </c>
    </row>
    <row r="3061" spans="1:40" ht="20.25" customHeight="1" x14ac:dyDescent="0.3">
      <c r="A3061" s="107"/>
      <c r="B3061" s="144"/>
      <c r="C3061" s="119"/>
      <c r="D3061" s="120"/>
      <c r="E3061" s="119"/>
      <c r="F3061" s="119"/>
      <c r="G3061" s="120"/>
      <c r="H3061" s="119"/>
      <c r="I3061" s="109"/>
      <c r="L3061" s="108"/>
      <c r="M3061" s="108"/>
      <c r="N3061" s="108"/>
      <c r="O3061" s="108"/>
      <c r="P3061" s="108"/>
      <c r="Q3061" s="108"/>
      <c r="R3061" s="108"/>
      <c r="S3061" s="108"/>
      <c r="T3061" s="100">
        <f t="shared" si="520"/>
        <v>0</v>
      </c>
      <c r="U3061" s="111"/>
      <c r="V3061" s="111"/>
      <c r="W3061" s="111">
        <f>SUMIFS($F$3:F3061,$D$3:D3061,D3061,$C$3:C3061,"Buy")+SUMIFS($F$3:F3061,$D$3:D3061,D3061,$C$3:C3061,"Coin Deposit",$E$3:E3061,"&lt;&gt;")</f>
        <v>0</v>
      </c>
      <c r="X3061" s="111">
        <f t="shared" si="521"/>
        <v>0</v>
      </c>
      <c r="Y3061" s="111">
        <f>IF($D3061=Y$1,SUMIFS($H$3:$H3061,$G$3:$G3061,Y$1,$C$3:$C3061,"Sell"),0)</f>
        <v>0</v>
      </c>
      <c r="Z3061" s="111">
        <f t="shared" si="522"/>
        <v>0</v>
      </c>
      <c r="AA3061" s="111">
        <f>IF($D3061=AA$1,SUMIFS($H$3:$H3061,$G$3:$G3061,AA$1,$C$3:$C3061,"Sell"),0)</f>
        <v>0</v>
      </c>
      <c r="AB3061" s="111">
        <f t="shared" si="523"/>
        <v>0</v>
      </c>
      <c r="AC3061" s="111">
        <f>SUMIFS('Deductions and Deposits'!$H:$H,'Deductions and Deposits'!$G:$G,D3061,'Deductions and Deposits'!$F:$F,"&lt;="&amp;B3061)+SUMIFS($F$3:F3061,$D$3:D3061,D3061,$C$3:C3061,"Coin Deposit",$E$3:E3061,"")</f>
        <v>0</v>
      </c>
      <c r="AD3061" s="111">
        <f>SUMIFS('Deductions and Deposits'!$D:$D,'Deductions and Deposits'!$C:$C,D3061)+SUMIFS($F:$F,$D:$D,D3061,$C:$C,"Coin Deduction")</f>
        <v>0</v>
      </c>
      <c r="AE3061" s="111">
        <f>Table5[[#This Row],[Column4]]+Table5[[#This Row],[Column14]]+Table5[[#This Row],[Column19]]+Table5[[#This Row],[Column12]]</f>
        <v>0</v>
      </c>
      <c r="AF3061" s="111">
        <f>Table5[[#This Row],[Column5]]+Table5[[#This Row],[Column13]]+Table5[[#This Row],[Column21]]+Table5[[#This Row],[Column18]]</f>
        <v>0</v>
      </c>
      <c r="AG3061" s="111">
        <f t="shared" si="524"/>
        <v>0</v>
      </c>
      <c r="AH3061" s="111">
        <f t="shared" si="525"/>
        <v>0</v>
      </c>
      <c r="AI3061" s="111">
        <f>Table5[[#This Row],[Column17]]-Table5[[#This Row],[Column20]]</f>
        <v>0</v>
      </c>
      <c r="AJ3061" s="111">
        <f t="shared" si="526"/>
        <v>0</v>
      </c>
      <c r="AK3061" s="111">
        <f t="shared" si="519"/>
        <v>0</v>
      </c>
      <c r="AL3061" s="111">
        <f t="shared" si="527"/>
        <v>0</v>
      </c>
      <c r="AM3061" s="111" t="str">
        <f t="shared" si="528"/>
        <v/>
      </c>
      <c r="AN3061" s="111" t="str">
        <f t="shared" ca="1" si="529"/>
        <v/>
      </c>
    </row>
    <row r="3062" spans="1:40" ht="20.25" customHeight="1" x14ac:dyDescent="0.3">
      <c r="A3062" s="107"/>
      <c r="B3062" s="144"/>
      <c r="C3062" s="119"/>
      <c r="D3062" s="120"/>
      <c r="E3062" s="119"/>
      <c r="F3062" s="119"/>
      <c r="G3062" s="120"/>
      <c r="H3062" s="119"/>
      <c r="I3062" s="109"/>
      <c r="L3062" s="108"/>
      <c r="M3062" s="108"/>
      <c r="N3062" s="108"/>
      <c r="O3062" s="108"/>
      <c r="P3062" s="108"/>
      <c r="Q3062" s="108"/>
      <c r="R3062" s="108"/>
      <c r="S3062" s="108"/>
      <c r="T3062" s="100">
        <f t="shared" si="520"/>
        <v>0</v>
      </c>
      <c r="U3062" s="111"/>
      <c r="V3062" s="111"/>
      <c r="W3062" s="111">
        <f>SUMIFS($F$3:F3062,$D$3:D3062,D3062,$C$3:C3062,"Buy")+SUMIFS($F$3:F3062,$D$3:D3062,D3062,$C$3:C3062,"Coin Deposit",$E$3:E3062,"&lt;&gt;")</f>
        <v>0</v>
      </c>
      <c r="X3062" s="111">
        <f t="shared" si="521"/>
        <v>0</v>
      </c>
      <c r="Y3062" s="111">
        <f>IF($D3062=Y$1,SUMIFS($H$3:$H3062,$G$3:$G3062,Y$1,$C$3:$C3062,"Sell"),0)</f>
        <v>0</v>
      </c>
      <c r="Z3062" s="111">
        <f t="shared" si="522"/>
        <v>0</v>
      </c>
      <c r="AA3062" s="111">
        <f>IF($D3062=AA$1,SUMIFS($H$3:$H3062,$G$3:$G3062,AA$1,$C$3:$C3062,"Sell"),0)</f>
        <v>0</v>
      </c>
      <c r="AB3062" s="111">
        <f t="shared" si="523"/>
        <v>0</v>
      </c>
      <c r="AC3062" s="111">
        <f>SUMIFS('Deductions and Deposits'!$H:$H,'Deductions and Deposits'!$G:$G,D3062,'Deductions and Deposits'!$F:$F,"&lt;="&amp;B3062)+SUMIFS($F$3:F3062,$D$3:D3062,D3062,$C$3:C3062,"Coin Deposit",$E$3:E3062,"")</f>
        <v>0</v>
      </c>
      <c r="AD3062" s="111">
        <f>SUMIFS('Deductions and Deposits'!$D:$D,'Deductions and Deposits'!$C:$C,D3062)+SUMIFS($F:$F,$D:$D,D3062,$C:$C,"Coin Deduction")</f>
        <v>0</v>
      </c>
      <c r="AE3062" s="111">
        <f>Table5[[#This Row],[Column4]]+Table5[[#This Row],[Column14]]+Table5[[#This Row],[Column19]]+Table5[[#This Row],[Column12]]</f>
        <v>0</v>
      </c>
      <c r="AF3062" s="111">
        <f>Table5[[#This Row],[Column5]]+Table5[[#This Row],[Column13]]+Table5[[#This Row],[Column21]]+Table5[[#This Row],[Column18]]</f>
        <v>0</v>
      </c>
      <c r="AG3062" s="111">
        <f t="shared" si="524"/>
        <v>0</v>
      </c>
      <c r="AH3062" s="111">
        <f t="shared" si="525"/>
        <v>0</v>
      </c>
      <c r="AI3062" s="111">
        <f>Table5[[#This Row],[Column17]]-Table5[[#This Row],[Column20]]</f>
        <v>0</v>
      </c>
      <c r="AJ3062" s="111">
        <f t="shared" si="526"/>
        <v>0</v>
      </c>
      <c r="AK3062" s="111">
        <f t="shared" ref="AK3062:AK3125" si="530">AJ3062*T3062</f>
        <v>0</v>
      </c>
      <c r="AL3062" s="111">
        <f t="shared" si="527"/>
        <v>0</v>
      </c>
      <c r="AM3062" s="111" t="str">
        <f t="shared" si="528"/>
        <v/>
      </c>
      <c r="AN3062" s="111" t="str">
        <f t="shared" ca="1" si="529"/>
        <v/>
      </c>
    </row>
    <row r="3063" spans="1:40" ht="20.25" customHeight="1" x14ac:dyDescent="0.3">
      <c r="A3063" s="107"/>
      <c r="B3063" s="144"/>
      <c r="C3063" s="119"/>
      <c r="D3063" s="120"/>
      <c r="E3063" s="119"/>
      <c r="F3063" s="119"/>
      <c r="G3063" s="120"/>
      <c r="H3063" s="119"/>
      <c r="I3063" s="109"/>
      <c r="L3063" s="108"/>
      <c r="M3063" s="108"/>
      <c r="N3063" s="108"/>
      <c r="O3063" s="108"/>
      <c r="P3063" s="108"/>
      <c r="Q3063" s="108"/>
      <c r="R3063" s="108"/>
      <c r="S3063" s="108"/>
      <c r="T3063" s="100">
        <f t="shared" si="520"/>
        <v>0</v>
      </c>
      <c r="U3063" s="111"/>
      <c r="V3063" s="111"/>
      <c r="W3063" s="111">
        <f>SUMIFS($F$3:F3063,$D$3:D3063,D3063,$C$3:C3063,"Buy")+SUMIFS($F$3:F3063,$D$3:D3063,D3063,$C$3:C3063,"Coin Deposit",$E$3:E3063,"&lt;&gt;")</f>
        <v>0</v>
      </c>
      <c r="X3063" s="111">
        <f t="shared" si="521"/>
        <v>0</v>
      </c>
      <c r="Y3063" s="111">
        <f>IF($D3063=Y$1,SUMIFS($H$3:$H3063,$G$3:$G3063,Y$1,$C$3:$C3063,"Sell"),0)</f>
        <v>0</v>
      </c>
      <c r="Z3063" s="111">
        <f t="shared" si="522"/>
        <v>0</v>
      </c>
      <c r="AA3063" s="111">
        <f>IF($D3063=AA$1,SUMIFS($H$3:$H3063,$G$3:$G3063,AA$1,$C$3:$C3063,"Sell"),0)</f>
        <v>0</v>
      </c>
      <c r="AB3063" s="111">
        <f t="shared" si="523"/>
        <v>0</v>
      </c>
      <c r="AC3063" s="111">
        <f>SUMIFS('Deductions and Deposits'!$H:$H,'Deductions and Deposits'!$G:$G,D3063,'Deductions and Deposits'!$F:$F,"&lt;="&amp;B3063)+SUMIFS($F$3:F3063,$D$3:D3063,D3063,$C$3:C3063,"Coin Deposit",$E$3:E3063,"")</f>
        <v>0</v>
      </c>
      <c r="AD3063" s="111">
        <f>SUMIFS('Deductions and Deposits'!$D:$D,'Deductions and Deposits'!$C:$C,D3063)+SUMIFS($F:$F,$D:$D,D3063,$C:$C,"Coin Deduction")</f>
        <v>0</v>
      </c>
      <c r="AE3063" s="111">
        <f>Table5[[#This Row],[Column4]]+Table5[[#This Row],[Column14]]+Table5[[#This Row],[Column19]]+Table5[[#This Row],[Column12]]</f>
        <v>0</v>
      </c>
      <c r="AF3063" s="111">
        <f>Table5[[#This Row],[Column5]]+Table5[[#This Row],[Column13]]+Table5[[#This Row],[Column21]]+Table5[[#This Row],[Column18]]</f>
        <v>0</v>
      </c>
      <c r="AG3063" s="111">
        <f t="shared" si="524"/>
        <v>0</v>
      </c>
      <c r="AH3063" s="111">
        <f t="shared" si="525"/>
        <v>0</v>
      </c>
      <c r="AI3063" s="111">
        <f>Table5[[#This Row],[Column17]]-Table5[[#This Row],[Column20]]</f>
        <v>0</v>
      </c>
      <c r="AJ3063" s="111">
        <f t="shared" si="526"/>
        <v>0</v>
      </c>
      <c r="AK3063" s="111">
        <f t="shared" si="530"/>
        <v>0</v>
      </c>
      <c r="AL3063" s="111">
        <f t="shared" si="527"/>
        <v>0</v>
      </c>
      <c r="AM3063" s="111" t="str">
        <f t="shared" si="528"/>
        <v/>
      </c>
      <c r="AN3063" s="111" t="str">
        <f t="shared" ca="1" si="529"/>
        <v/>
      </c>
    </row>
    <row r="3064" spans="1:40" ht="20.25" customHeight="1" x14ac:dyDescent="0.3">
      <c r="A3064" s="107"/>
      <c r="B3064" s="144"/>
      <c r="C3064" s="119"/>
      <c r="D3064" s="120"/>
      <c r="E3064" s="119"/>
      <c r="F3064" s="119"/>
      <c r="G3064" s="120"/>
      <c r="H3064" s="119"/>
      <c r="I3064" s="109"/>
      <c r="L3064" s="108"/>
      <c r="M3064" s="108"/>
      <c r="N3064" s="108"/>
      <c r="O3064" s="108"/>
      <c r="P3064" s="108"/>
      <c r="Q3064" s="108"/>
      <c r="R3064" s="108"/>
      <c r="S3064" s="108"/>
      <c r="T3064" s="100">
        <f t="shared" si="520"/>
        <v>0</v>
      </c>
      <c r="U3064" s="111"/>
      <c r="V3064" s="111"/>
      <c r="W3064" s="111">
        <f>SUMIFS($F$3:F3064,$D$3:D3064,D3064,$C$3:C3064,"Buy")+SUMIFS($F$3:F3064,$D$3:D3064,D3064,$C$3:C3064,"Coin Deposit",$E$3:E3064,"&lt;&gt;")</f>
        <v>0</v>
      </c>
      <c r="X3064" s="111">
        <f t="shared" si="521"/>
        <v>0</v>
      </c>
      <c r="Y3064" s="111">
        <f>IF($D3064=Y$1,SUMIFS($H$3:$H3064,$G$3:$G3064,Y$1,$C$3:$C3064,"Sell"),0)</f>
        <v>0</v>
      </c>
      <c r="Z3064" s="111">
        <f t="shared" si="522"/>
        <v>0</v>
      </c>
      <c r="AA3064" s="111">
        <f>IF($D3064=AA$1,SUMIFS($H$3:$H3064,$G$3:$G3064,AA$1,$C$3:$C3064,"Sell"),0)</f>
        <v>0</v>
      </c>
      <c r="AB3064" s="111">
        <f t="shared" si="523"/>
        <v>0</v>
      </c>
      <c r="AC3064" s="111">
        <f>SUMIFS('Deductions and Deposits'!$H:$H,'Deductions and Deposits'!$G:$G,D3064,'Deductions and Deposits'!$F:$F,"&lt;="&amp;B3064)+SUMIFS($F$3:F3064,$D$3:D3064,D3064,$C$3:C3064,"Coin Deposit",$E$3:E3064,"")</f>
        <v>0</v>
      </c>
      <c r="AD3064" s="111">
        <f>SUMIFS('Deductions and Deposits'!$D:$D,'Deductions and Deposits'!$C:$C,D3064)+SUMIFS($F:$F,$D:$D,D3064,$C:$C,"Coin Deduction")</f>
        <v>0</v>
      </c>
      <c r="AE3064" s="111">
        <f>Table5[[#This Row],[Column4]]+Table5[[#This Row],[Column14]]+Table5[[#This Row],[Column19]]+Table5[[#This Row],[Column12]]</f>
        <v>0</v>
      </c>
      <c r="AF3064" s="111">
        <f>Table5[[#This Row],[Column5]]+Table5[[#This Row],[Column13]]+Table5[[#This Row],[Column21]]+Table5[[#This Row],[Column18]]</f>
        <v>0</v>
      </c>
      <c r="AG3064" s="111">
        <f t="shared" si="524"/>
        <v>0</v>
      </c>
      <c r="AH3064" s="111">
        <f t="shared" si="525"/>
        <v>0</v>
      </c>
      <c r="AI3064" s="111">
        <f>Table5[[#This Row],[Column17]]-Table5[[#This Row],[Column20]]</f>
        <v>0</v>
      </c>
      <c r="AJ3064" s="111">
        <f t="shared" si="526"/>
        <v>0</v>
      </c>
      <c r="AK3064" s="111">
        <f t="shared" si="530"/>
        <v>0</v>
      </c>
      <c r="AL3064" s="111">
        <f t="shared" si="527"/>
        <v>0</v>
      </c>
      <c r="AM3064" s="111" t="str">
        <f t="shared" si="528"/>
        <v/>
      </c>
      <c r="AN3064" s="111" t="str">
        <f t="shared" ca="1" si="529"/>
        <v/>
      </c>
    </row>
    <row r="3065" spans="1:40" ht="20.25" customHeight="1" x14ac:dyDescent="0.3">
      <c r="A3065" s="107"/>
      <c r="B3065" s="144"/>
      <c r="C3065" s="119"/>
      <c r="D3065" s="120"/>
      <c r="E3065" s="119"/>
      <c r="F3065" s="119"/>
      <c r="G3065" s="120"/>
      <c r="H3065" s="119"/>
      <c r="I3065" s="109"/>
      <c r="L3065" s="108"/>
      <c r="M3065" s="108"/>
      <c r="N3065" s="108"/>
      <c r="O3065" s="108"/>
      <c r="P3065" s="108"/>
      <c r="Q3065" s="108"/>
      <c r="R3065" s="108"/>
      <c r="S3065" s="108"/>
      <c r="T3065" s="100">
        <f t="shared" si="520"/>
        <v>0</v>
      </c>
      <c r="U3065" s="111"/>
      <c r="V3065" s="111"/>
      <c r="W3065" s="111">
        <f>SUMIFS($F$3:F3065,$D$3:D3065,D3065,$C$3:C3065,"Buy")+SUMIFS($F$3:F3065,$D$3:D3065,D3065,$C$3:C3065,"Coin Deposit",$E$3:E3065,"&lt;&gt;")</f>
        <v>0</v>
      </c>
      <c r="X3065" s="111">
        <f t="shared" si="521"/>
        <v>0</v>
      </c>
      <c r="Y3065" s="111">
        <f>IF($D3065=Y$1,SUMIFS($H$3:$H3065,$G$3:$G3065,Y$1,$C$3:$C3065,"Sell"),0)</f>
        <v>0</v>
      </c>
      <c r="Z3065" s="111">
        <f t="shared" si="522"/>
        <v>0</v>
      </c>
      <c r="AA3065" s="111">
        <f>IF($D3065=AA$1,SUMIFS($H$3:$H3065,$G$3:$G3065,AA$1,$C$3:$C3065,"Sell"),0)</f>
        <v>0</v>
      </c>
      <c r="AB3065" s="111">
        <f t="shared" si="523"/>
        <v>0</v>
      </c>
      <c r="AC3065" s="111">
        <f>SUMIFS('Deductions and Deposits'!$H:$H,'Deductions and Deposits'!$G:$G,D3065,'Deductions and Deposits'!$F:$F,"&lt;="&amp;B3065)+SUMIFS($F$3:F3065,$D$3:D3065,D3065,$C$3:C3065,"Coin Deposit",$E$3:E3065,"")</f>
        <v>0</v>
      </c>
      <c r="AD3065" s="111">
        <f>SUMIFS('Deductions and Deposits'!$D:$D,'Deductions and Deposits'!$C:$C,D3065)+SUMIFS($F:$F,$D:$D,D3065,$C:$C,"Coin Deduction")</f>
        <v>0</v>
      </c>
      <c r="AE3065" s="111">
        <f>Table5[[#This Row],[Column4]]+Table5[[#This Row],[Column14]]+Table5[[#This Row],[Column19]]+Table5[[#This Row],[Column12]]</f>
        <v>0</v>
      </c>
      <c r="AF3065" s="111">
        <f>Table5[[#This Row],[Column5]]+Table5[[#This Row],[Column13]]+Table5[[#This Row],[Column21]]+Table5[[#This Row],[Column18]]</f>
        <v>0</v>
      </c>
      <c r="AG3065" s="111">
        <f t="shared" si="524"/>
        <v>0</v>
      </c>
      <c r="AH3065" s="111">
        <f t="shared" si="525"/>
        <v>0</v>
      </c>
      <c r="AI3065" s="111">
        <f>Table5[[#This Row],[Column17]]-Table5[[#This Row],[Column20]]</f>
        <v>0</v>
      </c>
      <c r="AJ3065" s="111">
        <f t="shared" si="526"/>
        <v>0</v>
      </c>
      <c r="AK3065" s="111">
        <f t="shared" si="530"/>
        <v>0</v>
      </c>
      <c r="AL3065" s="111">
        <f t="shared" si="527"/>
        <v>0</v>
      </c>
      <c r="AM3065" s="111" t="str">
        <f t="shared" si="528"/>
        <v/>
      </c>
      <c r="AN3065" s="111" t="str">
        <f t="shared" ca="1" si="529"/>
        <v/>
      </c>
    </row>
    <row r="3066" spans="1:40" ht="20.25" customHeight="1" x14ac:dyDescent="0.3">
      <c r="A3066" s="107"/>
      <c r="B3066" s="144"/>
      <c r="C3066" s="119"/>
      <c r="D3066" s="120"/>
      <c r="E3066" s="119"/>
      <c r="F3066" s="119"/>
      <c r="G3066" s="120"/>
      <c r="H3066" s="119"/>
      <c r="I3066" s="109"/>
      <c r="L3066" s="108"/>
      <c r="M3066" s="108"/>
      <c r="N3066" s="108"/>
      <c r="O3066" s="108"/>
      <c r="P3066" s="108"/>
      <c r="Q3066" s="108"/>
      <c r="R3066" s="108"/>
      <c r="S3066" s="108"/>
      <c r="T3066" s="100">
        <f t="shared" si="520"/>
        <v>0</v>
      </c>
      <c r="U3066" s="111"/>
      <c r="V3066" s="111"/>
      <c r="W3066" s="111">
        <f>SUMIFS($F$3:F3066,$D$3:D3066,D3066,$C$3:C3066,"Buy")+SUMIFS($F$3:F3066,$D$3:D3066,D3066,$C$3:C3066,"Coin Deposit",$E$3:E3066,"&lt;&gt;")</f>
        <v>0</v>
      </c>
      <c r="X3066" s="111">
        <f t="shared" si="521"/>
        <v>0</v>
      </c>
      <c r="Y3066" s="111">
        <f>IF($D3066=Y$1,SUMIFS($H$3:$H3066,$G$3:$G3066,Y$1,$C$3:$C3066,"Sell"),0)</f>
        <v>0</v>
      </c>
      <c r="Z3066" s="111">
        <f t="shared" si="522"/>
        <v>0</v>
      </c>
      <c r="AA3066" s="111">
        <f>IF($D3066=AA$1,SUMIFS($H$3:$H3066,$G$3:$G3066,AA$1,$C$3:$C3066,"Sell"),0)</f>
        <v>0</v>
      </c>
      <c r="AB3066" s="111">
        <f t="shared" si="523"/>
        <v>0</v>
      </c>
      <c r="AC3066" s="111">
        <f>SUMIFS('Deductions and Deposits'!$H:$H,'Deductions and Deposits'!$G:$G,D3066,'Deductions and Deposits'!$F:$F,"&lt;="&amp;B3066)+SUMIFS($F$3:F3066,$D$3:D3066,D3066,$C$3:C3066,"Coin Deposit",$E$3:E3066,"")</f>
        <v>0</v>
      </c>
      <c r="AD3066" s="111">
        <f>SUMIFS('Deductions and Deposits'!$D:$D,'Deductions and Deposits'!$C:$C,D3066)+SUMIFS($F:$F,$D:$D,D3066,$C:$C,"Coin Deduction")</f>
        <v>0</v>
      </c>
      <c r="AE3066" s="111">
        <f>Table5[[#This Row],[Column4]]+Table5[[#This Row],[Column14]]+Table5[[#This Row],[Column19]]+Table5[[#This Row],[Column12]]</f>
        <v>0</v>
      </c>
      <c r="AF3066" s="111">
        <f>Table5[[#This Row],[Column5]]+Table5[[#This Row],[Column13]]+Table5[[#This Row],[Column21]]+Table5[[#This Row],[Column18]]</f>
        <v>0</v>
      </c>
      <c r="AG3066" s="111">
        <f t="shared" si="524"/>
        <v>0</v>
      </c>
      <c r="AH3066" s="111">
        <f t="shared" si="525"/>
        <v>0</v>
      </c>
      <c r="AI3066" s="111">
        <f>Table5[[#This Row],[Column17]]-Table5[[#This Row],[Column20]]</f>
        <v>0</v>
      </c>
      <c r="AJ3066" s="111">
        <f t="shared" si="526"/>
        <v>0</v>
      </c>
      <c r="AK3066" s="111">
        <f t="shared" si="530"/>
        <v>0</v>
      </c>
      <c r="AL3066" s="111">
        <f t="shared" si="527"/>
        <v>0</v>
      </c>
      <c r="AM3066" s="111" t="str">
        <f t="shared" si="528"/>
        <v/>
      </c>
      <c r="AN3066" s="111" t="str">
        <f t="shared" ca="1" si="529"/>
        <v/>
      </c>
    </row>
    <row r="3067" spans="1:40" ht="20.25" customHeight="1" x14ac:dyDescent="0.3">
      <c r="A3067" s="107"/>
      <c r="B3067" s="144"/>
      <c r="C3067" s="119"/>
      <c r="D3067" s="120"/>
      <c r="E3067" s="119"/>
      <c r="F3067" s="119"/>
      <c r="G3067" s="120"/>
      <c r="H3067" s="119"/>
      <c r="I3067" s="109"/>
      <c r="L3067" s="108"/>
      <c r="M3067" s="108"/>
      <c r="N3067" s="108"/>
      <c r="O3067" s="108"/>
      <c r="P3067" s="108"/>
      <c r="Q3067" s="108"/>
      <c r="R3067" s="108"/>
      <c r="S3067" s="108"/>
      <c r="T3067" s="100">
        <f t="shared" si="520"/>
        <v>0</v>
      </c>
      <c r="U3067" s="111"/>
      <c r="V3067" s="111"/>
      <c r="W3067" s="111">
        <f>SUMIFS($F$3:F3067,$D$3:D3067,D3067,$C$3:C3067,"Buy")+SUMIFS($F$3:F3067,$D$3:D3067,D3067,$C$3:C3067,"Coin Deposit",$E$3:E3067,"&lt;&gt;")</f>
        <v>0</v>
      </c>
      <c r="X3067" s="111">
        <f t="shared" si="521"/>
        <v>0</v>
      </c>
      <c r="Y3067" s="111">
        <f>IF($D3067=Y$1,SUMIFS($H$3:$H3067,$G$3:$G3067,Y$1,$C$3:$C3067,"Sell"),0)</f>
        <v>0</v>
      </c>
      <c r="Z3067" s="111">
        <f t="shared" si="522"/>
        <v>0</v>
      </c>
      <c r="AA3067" s="111">
        <f>IF($D3067=AA$1,SUMIFS($H$3:$H3067,$G$3:$G3067,AA$1,$C$3:$C3067,"Sell"),0)</f>
        <v>0</v>
      </c>
      <c r="AB3067" s="111">
        <f t="shared" si="523"/>
        <v>0</v>
      </c>
      <c r="AC3067" s="111">
        <f>SUMIFS('Deductions and Deposits'!$H:$H,'Deductions and Deposits'!$G:$G,D3067,'Deductions and Deposits'!$F:$F,"&lt;="&amp;B3067)+SUMIFS($F$3:F3067,$D$3:D3067,D3067,$C$3:C3067,"Coin Deposit",$E$3:E3067,"")</f>
        <v>0</v>
      </c>
      <c r="AD3067" s="111">
        <f>SUMIFS('Deductions and Deposits'!$D:$D,'Deductions and Deposits'!$C:$C,D3067)+SUMIFS($F:$F,$D:$D,D3067,$C:$C,"Coin Deduction")</f>
        <v>0</v>
      </c>
      <c r="AE3067" s="111">
        <f>Table5[[#This Row],[Column4]]+Table5[[#This Row],[Column14]]+Table5[[#This Row],[Column19]]+Table5[[#This Row],[Column12]]</f>
        <v>0</v>
      </c>
      <c r="AF3067" s="111">
        <f>Table5[[#This Row],[Column5]]+Table5[[#This Row],[Column13]]+Table5[[#This Row],[Column21]]+Table5[[#This Row],[Column18]]</f>
        <v>0</v>
      </c>
      <c r="AG3067" s="111">
        <f t="shared" si="524"/>
        <v>0</v>
      </c>
      <c r="AH3067" s="111">
        <f t="shared" si="525"/>
        <v>0</v>
      </c>
      <c r="AI3067" s="111">
        <f>Table5[[#This Row],[Column17]]-Table5[[#This Row],[Column20]]</f>
        <v>0</v>
      </c>
      <c r="AJ3067" s="111">
        <f t="shared" si="526"/>
        <v>0</v>
      </c>
      <c r="AK3067" s="111">
        <f t="shared" si="530"/>
        <v>0</v>
      </c>
      <c r="AL3067" s="111">
        <f t="shared" si="527"/>
        <v>0</v>
      </c>
      <c r="AM3067" s="111" t="str">
        <f t="shared" si="528"/>
        <v/>
      </c>
      <c r="AN3067" s="111" t="str">
        <f t="shared" ca="1" si="529"/>
        <v/>
      </c>
    </row>
    <row r="3068" spans="1:40" ht="20.25" customHeight="1" x14ac:dyDescent="0.3">
      <c r="A3068" s="107"/>
      <c r="B3068" s="144"/>
      <c r="C3068" s="119"/>
      <c r="D3068" s="120"/>
      <c r="E3068" s="119"/>
      <c r="F3068" s="119"/>
      <c r="G3068" s="120"/>
      <c r="H3068" s="119"/>
      <c r="I3068" s="109"/>
      <c r="L3068" s="108"/>
      <c r="M3068" s="108"/>
      <c r="N3068" s="108"/>
      <c r="O3068" s="108"/>
      <c r="P3068" s="108"/>
      <c r="Q3068" s="108"/>
      <c r="R3068" s="108"/>
      <c r="S3068" s="108"/>
      <c r="T3068" s="100">
        <f t="shared" si="520"/>
        <v>0</v>
      </c>
      <c r="U3068" s="111"/>
      <c r="V3068" s="111"/>
      <c r="W3068" s="111">
        <f>SUMIFS($F$3:F3068,$D$3:D3068,D3068,$C$3:C3068,"Buy")+SUMIFS($F$3:F3068,$D$3:D3068,D3068,$C$3:C3068,"Coin Deposit",$E$3:E3068,"&lt;&gt;")</f>
        <v>0</v>
      </c>
      <c r="X3068" s="111">
        <f t="shared" si="521"/>
        <v>0</v>
      </c>
      <c r="Y3068" s="111">
        <f>IF($D3068=Y$1,SUMIFS($H$3:$H3068,$G$3:$G3068,Y$1,$C$3:$C3068,"Sell"),0)</f>
        <v>0</v>
      </c>
      <c r="Z3068" s="111">
        <f t="shared" si="522"/>
        <v>0</v>
      </c>
      <c r="AA3068" s="111">
        <f>IF($D3068=AA$1,SUMIFS($H$3:$H3068,$G$3:$G3068,AA$1,$C$3:$C3068,"Sell"),0)</f>
        <v>0</v>
      </c>
      <c r="AB3068" s="111">
        <f t="shared" si="523"/>
        <v>0</v>
      </c>
      <c r="AC3068" s="111">
        <f>SUMIFS('Deductions and Deposits'!$H:$H,'Deductions and Deposits'!$G:$G,D3068,'Deductions and Deposits'!$F:$F,"&lt;="&amp;B3068)+SUMIFS($F$3:F3068,$D$3:D3068,D3068,$C$3:C3068,"Coin Deposit",$E$3:E3068,"")</f>
        <v>0</v>
      </c>
      <c r="AD3068" s="111">
        <f>SUMIFS('Deductions and Deposits'!$D:$D,'Deductions and Deposits'!$C:$C,D3068)+SUMIFS($F:$F,$D:$D,D3068,$C:$C,"Coin Deduction")</f>
        <v>0</v>
      </c>
      <c r="AE3068" s="111">
        <f>Table5[[#This Row],[Column4]]+Table5[[#This Row],[Column14]]+Table5[[#This Row],[Column19]]+Table5[[#This Row],[Column12]]</f>
        <v>0</v>
      </c>
      <c r="AF3068" s="111">
        <f>Table5[[#This Row],[Column5]]+Table5[[#This Row],[Column13]]+Table5[[#This Row],[Column21]]+Table5[[#This Row],[Column18]]</f>
        <v>0</v>
      </c>
      <c r="AG3068" s="111">
        <f t="shared" si="524"/>
        <v>0</v>
      </c>
      <c r="AH3068" s="111">
        <f t="shared" si="525"/>
        <v>0</v>
      </c>
      <c r="AI3068" s="111">
        <f>Table5[[#This Row],[Column17]]-Table5[[#This Row],[Column20]]</f>
        <v>0</v>
      </c>
      <c r="AJ3068" s="111">
        <f t="shared" si="526"/>
        <v>0</v>
      </c>
      <c r="AK3068" s="111">
        <f t="shared" si="530"/>
        <v>0</v>
      </c>
      <c r="AL3068" s="111">
        <f t="shared" si="527"/>
        <v>0</v>
      </c>
      <c r="AM3068" s="111" t="str">
        <f t="shared" si="528"/>
        <v/>
      </c>
      <c r="AN3068" s="111" t="str">
        <f t="shared" ca="1" si="529"/>
        <v/>
      </c>
    </row>
    <row r="3069" spans="1:40" ht="20.25" customHeight="1" x14ac:dyDescent="0.3">
      <c r="A3069" s="107"/>
      <c r="B3069" s="144"/>
      <c r="C3069" s="119"/>
      <c r="D3069" s="120"/>
      <c r="E3069" s="119"/>
      <c r="F3069" s="119"/>
      <c r="G3069" s="120"/>
      <c r="H3069" s="119"/>
      <c r="I3069" s="109"/>
      <c r="L3069" s="108"/>
      <c r="M3069" s="108"/>
      <c r="N3069" s="108"/>
      <c r="O3069" s="108"/>
      <c r="P3069" s="108"/>
      <c r="Q3069" s="108"/>
      <c r="R3069" s="108"/>
      <c r="S3069" s="108"/>
      <c r="T3069" s="100">
        <f t="shared" si="520"/>
        <v>0</v>
      </c>
      <c r="U3069" s="111"/>
      <c r="V3069" s="111"/>
      <c r="W3069" s="111">
        <f>SUMIFS($F$3:F3069,$D$3:D3069,D3069,$C$3:C3069,"Buy")+SUMIFS($F$3:F3069,$D$3:D3069,D3069,$C$3:C3069,"Coin Deposit",$E$3:E3069,"&lt;&gt;")</f>
        <v>0</v>
      </c>
      <c r="X3069" s="111">
        <f t="shared" si="521"/>
        <v>0</v>
      </c>
      <c r="Y3069" s="111">
        <f>IF($D3069=Y$1,SUMIFS($H$3:$H3069,$G$3:$G3069,Y$1,$C$3:$C3069,"Sell"),0)</f>
        <v>0</v>
      </c>
      <c r="Z3069" s="111">
        <f t="shared" si="522"/>
        <v>0</v>
      </c>
      <c r="AA3069" s="111">
        <f>IF($D3069=AA$1,SUMIFS($H$3:$H3069,$G$3:$G3069,AA$1,$C$3:$C3069,"Sell"),0)</f>
        <v>0</v>
      </c>
      <c r="AB3069" s="111">
        <f t="shared" si="523"/>
        <v>0</v>
      </c>
      <c r="AC3069" s="111">
        <f>SUMIFS('Deductions and Deposits'!$H:$H,'Deductions and Deposits'!$G:$G,D3069,'Deductions and Deposits'!$F:$F,"&lt;="&amp;B3069)+SUMIFS($F$3:F3069,$D$3:D3069,D3069,$C$3:C3069,"Coin Deposit",$E$3:E3069,"")</f>
        <v>0</v>
      </c>
      <c r="AD3069" s="111">
        <f>SUMIFS('Deductions and Deposits'!$D:$D,'Deductions and Deposits'!$C:$C,D3069)+SUMIFS($F:$F,$D:$D,D3069,$C:$C,"Coin Deduction")</f>
        <v>0</v>
      </c>
      <c r="AE3069" s="111">
        <f>Table5[[#This Row],[Column4]]+Table5[[#This Row],[Column14]]+Table5[[#This Row],[Column19]]+Table5[[#This Row],[Column12]]</f>
        <v>0</v>
      </c>
      <c r="AF3069" s="111">
        <f>Table5[[#This Row],[Column5]]+Table5[[#This Row],[Column13]]+Table5[[#This Row],[Column21]]+Table5[[#This Row],[Column18]]</f>
        <v>0</v>
      </c>
      <c r="AG3069" s="111">
        <f t="shared" si="524"/>
        <v>0</v>
      </c>
      <c r="AH3069" s="111">
        <f t="shared" si="525"/>
        <v>0</v>
      </c>
      <c r="AI3069" s="111">
        <f>Table5[[#This Row],[Column17]]-Table5[[#This Row],[Column20]]</f>
        <v>0</v>
      </c>
      <c r="AJ3069" s="111">
        <f t="shared" si="526"/>
        <v>0</v>
      </c>
      <c r="AK3069" s="111">
        <f t="shared" si="530"/>
        <v>0</v>
      </c>
      <c r="AL3069" s="111">
        <f t="shared" si="527"/>
        <v>0</v>
      </c>
      <c r="AM3069" s="111" t="str">
        <f t="shared" si="528"/>
        <v/>
      </c>
      <c r="AN3069" s="111" t="str">
        <f t="shared" ca="1" si="529"/>
        <v/>
      </c>
    </row>
    <row r="3070" spans="1:40" ht="20.25" customHeight="1" x14ac:dyDescent="0.3">
      <c r="A3070" s="107"/>
      <c r="B3070" s="144"/>
      <c r="C3070" s="119"/>
      <c r="D3070" s="120"/>
      <c r="E3070" s="119"/>
      <c r="F3070" s="119"/>
      <c r="G3070" s="120"/>
      <c r="H3070" s="119"/>
      <c r="I3070" s="109"/>
      <c r="L3070" s="108"/>
      <c r="M3070" s="108"/>
      <c r="N3070" s="108"/>
      <c r="O3070" s="108"/>
      <c r="P3070" s="108"/>
      <c r="Q3070" s="108"/>
      <c r="R3070" s="108"/>
      <c r="S3070" s="108"/>
      <c r="T3070" s="100">
        <f t="shared" si="520"/>
        <v>0</v>
      </c>
      <c r="U3070" s="111"/>
      <c r="V3070" s="111"/>
      <c r="W3070" s="111">
        <f>SUMIFS($F$3:F3070,$D$3:D3070,D3070,$C$3:C3070,"Buy")+SUMIFS($F$3:F3070,$D$3:D3070,D3070,$C$3:C3070,"Coin Deposit",$E$3:E3070,"&lt;&gt;")</f>
        <v>0</v>
      </c>
      <c r="X3070" s="111">
        <f t="shared" si="521"/>
        <v>0</v>
      </c>
      <c r="Y3070" s="111">
        <f>IF($D3070=Y$1,SUMIFS($H$3:$H3070,$G$3:$G3070,Y$1,$C$3:$C3070,"Sell"),0)</f>
        <v>0</v>
      </c>
      <c r="Z3070" s="111">
        <f t="shared" si="522"/>
        <v>0</v>
      </c>
      <c r="AA3070" s="111">
        <f>IF($D3070=AA$1,SUMIFS($H$3:$H3070,$G$3:$G3070,AA$1,$C$3:$C3070,"Sell"),0)</f>
        <v>0</v>
      </c>
      <c r="AB3070" s="111">
        <f t="shared" si="523"/>
        <v>0</v>
      </c>
      <c r="AC3070" s="111">
        <f>SUMIFS('Deductions and Deposits'!$H:$H,'Deductions and Deposits'!$G:$G,D3070,'Deductions and Deposits'!$F:$F,"&lt;="&amp;B3070)+SUMIFS($F$3:F3070,$D$3:D3070,D3070,$C$3:C3070,"Coin Deposit",$E$3:E3070,"")</f>
        <v>0</v>
      </c>
      <c r="AD3070" s="111">
        <f>SUMIFS('Deductions and Deposits'!$D:$D,'Deductions and Deposits'!$C:$C,D3070)+SUMIFS($F:$F,$D:$D,D3070,$C:$C,"Coin Deduction")</f>
        <v>0</v>
      </c>
      <c r="AE3070" s="111">
        <f>Table5[[#This Row],[Column4]]+Table5[[#This Row],[Column14]]+Table5[[#This Row],[Column19]]+Table5[[#This Row],[Column12]]</f>
        <v>0</v>
      </c>
      <c r="AF3070" s="111">
        <f>Table5[[#This Row],[Column5]]+Table5[[#This Row],[Column13]]+Table5[[#This Row],[Column21]]+Table5[[#This Row],[Column18]]</f>
        <v>0</v>
      </c>
      <c r="AG3070" s="111">
        <f t="shared" si="524"/>
        <v>0</v>
      </c>
      <c r="AH3070" s="111">
        <f t="shared" si="525"/>
        <v>0</v>
      </c>
      <c r="AI3070" s="111">
        <f>Table5[[#This Row],[Column17]]-Table5[[#This Row],[Column20]]</f>
        <v>0</v>
      </c>
      <c r="AJ3070" s="111">
        <f t="shared" si="526"/>
        <v>0</v>
      </c>
      <c r="AK3070" s="111">
        <f t="shared" si="530"/>
        <v>0</v>
      </c>
      <c r="AL3070" s="111">
        <f t="shared" si="527"/>
        <v>0</v>
      </c>
      <c r="AM3070" s="111" t="str">
        <f t="shared" si="528"/>
        <v/>
      </c>
      <c r="AN3070" s="111" t="str">
        <f t="shared" ca="1" si="529"/>
        <v/>
      </c>
    </row>
    <row r="3071" spans="1:40" ht="20.25" customHeight="1" x14ac:dyDescent="0.3">
      <c r="A3071" s="107"/>
      <c r="B3071" s="144"/>
      <c r="C3071" s="119"/>
      <c r="D3071" s="120"/>
      <c r="E3071" s="119"/>
      <c r="F3071" s="119"/>
      <c r="G3071" s="120"/>
      <c r="H3071" s="119"/>
      <c r="I3071" s="109"/>
      <c r="L3071" s="108"/>
      <c r="M3071" s="108"/>
      <c r="N3071" s="108"/>
      <c r="O3071" s="108"/>
      <c r="P3071" s="108"/>
      <c r="Q3071" s="108"/>
      <c r="R3071" s="108"/>
      <c r="S3071" s="108"/>
      <c r="T3071" s="100">
        <f t="shared" si="520"/>
        <v>0</v>
      </c>
      <c r="U3071" s="111"/>
      <c r="V3071" s="111"/>
      <c r="W3071" s="111">
        <f>SUMIFS($F$3:F3071,$D$3:D3071,D3071,$C$3:C3071,"Buy")+SUMIFS($F$3:F3071,$D$3:D3071,D3071,$C$3:C3071,"Coin Deposit",$E$3:E3071,"&lt;&gt;")</f>
        <v>0</v>
      </c>
      <c r="X3071" s="111">
        <f t="shared" si="521"/>
        <v>0</v>
      </c>
      <c r="Y3071" s="111">
        <f>IF($D3071=Y$1,SUMIFS($H$3:$H3071,$G$3:$G3071,Y$1,$C$3:$C3071,"Sell"),0)</f>
        <v>0</v>
      </c>
      <c r="Z3071" s="111">
        <f t="shared" si="522"/>
        <v>0</v>
      </c>
      <c r="AA3071" s="111">
        <f>IF($D3071=AA$1,SUMIFS($H$3:$H3071,$G$3:$G3071,AA$1,$C$3:$C3071,"Sell"),0)</f>
        <v>0</v>
      </c>
      <c r="AB3071" s="111">
        <f t="shared" si="523"/>
        <v>0</v>
      </c>
      <c r="AC3071" s="111">
        <f>SUMIFS('Deductions and Deposits'!$H:$H,'Deductions and Deposits'!$G:$G,D3071,'Deductions and Deposits'!$F:$F,"&lt;="&amp;B3071)+SUMIFS($F$3:F3071,$D$3:D3071,D3071,$C$3:C3071,"Coin Deposit",$E$3:E3071,"")</f>
        <v>0</v>
      </c>
      <c r="AD3071" s="111">
        <f>SUMIFS('Deductions and Deposits'!$D:$D,'Deductions and Deposits'!$C:$C,D3071)+SUMIFS($F:$F,$D:$D,D3071,$C:$C,"Coin Deduction")</f>
        <v>0</v>
      </c>
      <c r="AE3071" s="111">
        <f>Table5[[#This Row],[Column4]]+Table5[[#This Row],[Column14]]+Table5[[#This Row],[Column19]]+Table5[[#This Row],[Column12]]</f>
        <v>0</v>
      </c>
      <c r="AF3071" s="111">
        <f>Table5[[#This Row],[Column5]]+Table5[[#This Row],[Column13]]+Table5[[#This Row],[Column21]]+Table5[[#This Row],[Column18]]</f>
        <v>0</v>
      </c>
      <c r="AG3071" s="111">
        <f t="shared" si="524"/>
        <v>0</v>
      </c>
      <c r="AH3071" s="111">
        <f t="shared" si="525"/>
        <v>0</v>
      </c>
      <c r="AI3071" s="111">
        <f>Table5[[#This Row],[Column17]]-Table5[[#This Row],[Column20]]</f>
        <v>0</v>
      </c>
      <c r="AJ3071" s="111">
        <f t="shared" si="526"/>
        <v>0</v>
      </c>
      <c r="AK3071" s="111">
        <f t="shared" si="530"/>
        <v>0</v>
      </c>
      <c r="AL3071" s="111">
        <f t="shared" si="527"/>
        <v>0</v>
      </c>
      <c r="AM3071" s="111" t="str">
        <f t="shared" si="528"/>
        <v/>
      </c>
      <c r="AN3071" s="111" t="str">
        <f t="shared" ca="1" si="529"/>
        <v/>
      </c>
    </row>
    <row r="3072" spans="1:40" ht="20.25" customHeight="1" x14ac:dyDescent="0.3">
      <c r="A3072" s="107"/>
      <c r="B3072" s="144"/>
      <c r="C3072" s="119"/>
      <c r="D3072" s="120"/>
      <c r="E3072" s="119"/>
      <c r="F3072" s="119"/>
      <c r="G3072" s="120"/>
      <c r="H3072" s="119"/>
      <c r="I3072" s="109"/>
      <c r="L3072" s="108"/>
      <c r="M3072" s="108"/>
      <c r="N3072" s="108"/>
      <c r="O3072" s="108"/>
      <c r="P3072" s="108"/>
      <c r="Q3072" s="108"/>
      <c r="R3072" s="108"/>
      <c r="S3072" s="108"/>
      <c r="T3072" s="100">
        <f t="shared" si="520"/>
        <v>0</v>
      </c>
      <c r="U3072" s="111"/>
      <c r="V3072" s="111"/>
      <c r="W3072" s="111">
        <f>SUMIFS($F$3:F3072,$D$3:D3072,D3072,$C$3:C3072,"Buy")+SUMIFS($F$3:F3072,$D$3:D3072,D3072,$C$3:C3072,"Coin Deposit",$E$3:E3072,"&lt;&gt;")</f>
        <v>0</v>
      </c>
      <c r="X3072" s="111">
        <f t="shared" si="521"/>
        <v>0</v>
      </c>
      <c r="Y3072" s="111">
        <f>IF($D3072=Y$1,SUMIFS($H$3:$H3072,$G$3:$G3072,Y$1,$C$3:$C3072,"Sell"),0)</f>
        <v>0</v>
      </c>
      <c r="Z3072" s="111">
        <f t="shared" si="522"/>
        <v>0</v>
      </c>
      <c r="AA3072" s="111">
        <f>IF($D3072=AA$1,SUMIFS($H$3:$H3072,$G$3:$G3072,AA$1,$C$3:$C3072,"Sell"),0)</f>
        <v>0</v>
      </c>
      <c r="AB3072" s="111">
        <f t="shared" si="523"/>
        <v>0</v>
      </c>
      <c r="AC3072" s="111">
        <f>SUMIFS('Deductions and Deposits'!$H:$H,'Deductions and Deposits'!$G:$G,D3072,'Deductions and Deposits'!$F:$F,"&lt;="&amp;B3072)+SUMIFS($F$3:F3072,$D$3:D3072,D3072,$C$3:C3072,"Coin Deposit",$E$3:E3072,"")</f>
        <v>0</v>
      </c>
      <c r="AD3072" s="111">
        <f>SUMIFS('Deductions and Deposits'!$D:$D,'Deductions and Deposits'!$C:$C,D3072)+SUMIFS($F:$F,$D:$D,D3072,$C:$C,"Coin Deduction")</f>
        <v>0</v>
      </c>
      <c r="AE3072" s="111">
        <f>Table5[[#This Row],[Column4]]+Table5[[#This Row],[Column14]]+Table5[[#This Row],[Column19]]+Table5[[#This Row],[Column12]]</f>
        <v>0</v>
      </c>
      <c r="AF3072" s="111">
        <f>Table5[[#This Row],[Column5]]+Table5[[#This Row],[Column13]]+Table5[[#This Row],[Column21]]+Table5[[#This Row],[Column18]]</f>
        <v>0</v>
      </c>
      <c r="AG3072" s="111">
        <f t="shared" si="524"/>
        <v>0</v>
      </c>
      <c r="AH3072" s="111">
        <f t="shared" si="525"/>
        <v>0</v>
      </c>
      <c r="AI3072" s="111">
        <f>Table5[[#This Row],[Column17]]-Table5[[#This Row],[Column20]]</f>
        <v>0</v>
      </c>
      <c r="AJ3072" s="111">
        <f t="shared" si="526"/>
        <v>0</v>
      </c>
      <c r="AK3072" s="111">
        <f t="shared" si="530"/>
        <v>0</v>
      </c>
      <c r="AL3072" s="111">
        <f t="shared" si="527"/>
        <v>0</v>
      </c>
      <c r="AM3072" s="111" t="str">
        <f t="shared" si="528"/>
        <v/>
      </c>
      <c r="AN3072" s="111" t="str">
        <f t="shared" ca="1" si="529"/>
        <v/>
      </c>
    </row>
    <row r="3073" spans="1:40" ht="20.25" customHeight="1" x14ac:dyDescent="0.3">
      <c r="A3073" s="107"/>
      <c r="B3073" s="144"/>
      <c r="C3073" s="119"/>
      <c r="D3073" s="120"/>
      <c r="E3073" s="119"/>
      <c r="F3073" s="119"/>
      <c r="G3073" s="120"/>
      <c r="H3073" s="119"/>
      <c r="I3073" s="109"/>
      <c r="L3073" s="108"/>
      <c r="M3073" s="108"/>
      <c r="N3073" s="108"/>
      <c r="O3073" s="108"/>
      <c r="P3073" s="108"/>
      <c r="Q3073" s="108"/>
      <c r="R3073" s="108"/>
      <c r="S3073" s="108"/>
      <c r="T3073" s="100">
        <f t="shared" si="520"/>
        <v>0</v>
      </c>
      <c r="U3073" s="111"/>
      <c r="V3073" s="111"/>
      <c r="W3073" s="111">
        <f>SUMIFS($F$3:F3073,$D$3:D3073,D3073,$C$3:C3073,"Buy")+SUMIFS($F$3:F3073,$D$3:D3073,D3073,$C$3:C3073,"Coin Deposit",$E$3:E3073,"&lt;&gt;")</f>
        <v>0</v>
      </c>
      <c r="X3073" s="111">
        <f t="shared" si="521"/>
        <v>0</v>
      </c>
      <c r="Y3073" s="111">
        <f>IF($D3073=Y$1,SUMIFS($H$3:$H3073,$G$3:$G3073,Y$1,$C$3:$C3073,"Sell"),0)</f>
        <v>0</v>
      </c>
      <c r="Z3073" s="111">
        <f t="shared" si="522"/>
        <v>0</v>
      </c>
      <c r="AA3073" s="111">
        <f>IF($D3073=AA$1,SUMIFS($H$3:$H3073,$G$3:$G3073,AA$1,$C$3:$C3073,"Sell"),0)</f>
        <v>0</v>
      </c>
      <c r="AB3073" s="111">
        <f t="shared" si="523"/>
        <v>0</v>
      </c>
      <c r="AC3073" s="111">
        <f>SUMIFS('Deductions and Deposits'!$H:$H,'Deductions and Deposits'!$G:$G,D3073,'Deductions and Deposits'!$F:$F,"&lt;="&amp;B3073)+SUMIFS($F$3:F3073,$D$3:D3073,D3073,$C$3:C3073,"Coin Deposit",$E$3:E3073,"")</f>
        <v>0</v>
      </c>
      <c r="AD3073" s="111">
        <f>SUMIFS('Deductions and Deposits'!$D:$D,'Deductions and Deposits'!$C:$C,D3073)+SUMIFS($F:$F,$D:$D,D3073,$C:$C,"Coin Deduction")</f>
        <v>0</v>
      </c>
      <c r="AE3073" s="111">
        <f>Table5[[#This Row],[Column4]]+Table5[[#This Row],[Column14]]+Table5[[#This Row],[Column19]]+Table5[[#This Row],[Column12]]</f>
        <v>0</v>
      </c>
      <c r="AF3073" s="111">
        <f>Table5[[#This Row],[Column5]]+Table5[[#This Row],[Column13]]+Table5[[#This Row],[Column21]]+Table5[[#This Row],[Column18]]</f>
        <v>0</v>
      </c>
      <c r="AG3073" s="111">
        <f t="shared" si="524"/>
        <v>0</v>
      </c>
      <c r="AH3073" s="111">
        <f t="shared" si="525"/>
        <v>0</v>
      </c>
      <c r="AI3073" s="111">
        <f>Table5[[#This Row],[Column17]]-Table5[[#This Row],[Column20]]</f>
        <v>0</v>
      </c>
      <c r="AJ3073" s="111">
        <f t="shared" si="526"/>
        <v>0</v>
      </c>
      <c r="AK3073" s="111">
        <f t="shared" si="530"/>
        <v>0</v>
      </c>
      <c r="AL3073" s="111">
        <f t="shared" si="527"/>
        <v>0</v>
      </c>
      <c r="AM3073" s="111" t="str">
        <f t="shared" si="528"/>
        <v/>
      </c>
      <c r="AN3073" s="111" t="str">
        <f t="shared" ca="1" si="529"/>
        <v/>
      </c>
    </row>
    <row r="3074" spans="1:40" ht="20.25" customHeight="1" x14ac:dyDescent="0.3">
      <c r="A3074" s="107"/>
      <c r="B3074" s="144"/>
      <c r="C3074" s="119"/>
      <c r="D3074" s="120"/>
      <c r="E3074" s="119"/>
      <c r="F3074" s="119"/>
      <c r="G3074" s="120"/>
      <c r="H3074" s="119"/>
      <c r="I3074" s="109"/>
      <c r="L3074" s="108"/>
      <c r="M3074" s="108"/>
      <c r="N3074" s="108"/>
      <c r="O3074" s="108"/>
      <c r="P3074" s="108"/>
      <c r="Q3074" s="108"/>
      <c r="R3074" s="108"/>
      <c r="S3074" s="108"/>
      <c r="T3074" s="100">
        <f t="shared" si="520"/>
        <v>0</v>
      </c>
      <c r="U3074" s="111"/>
      <c r="V3074" s="111"/>
      <c r="W3074" s="111">
        <f>SUMIFS($F$3:F3074,$D$3:D3074,D3074,$C$3:C3074,"Buy")+SUMIFS($F$3:F3074,$D$3:D3074,D3074,$C$3:C3074,"Coin Deposit",$E$3:E3074,"&lt;&gt;")</f>
        <v>0</v>
      </c>
      <c r="X3074" s="111">
        <f t="shared" si="521"/>
        <v>0</v>
      </c>
      <c r="Y3074" s="111">
        <f>IF($D3074=Y$1,SUMIFS($H$3:$H3074,$G$3:$G3074,Y$1,$C$3:$C3074,"Sell"),0)</f>
        <v>0</v>
      </c>
      <c r="Z3074" s="111">
        <f t="shared" si="522"/>
        <v>0</v>
      </c>
      <c r="AA3074" s="111">
        <f>IF($D3074=AA$1,SUMIFS($H$3:$H3074,$G$3:$G3074,AA$1,$C$3:$C3074,"Sell"),0)</f>
        <v>0</v>
      </c>
      <c r="AB3074" s="111">
        <f t="shared" si="523"/>
        <v>0</v>
      </c>
      <c r="AC3074" s="111">
        <f>SUMIFS('Deductions and Deposits'!$H:$H,'Deductions and Deposits'!$G:$G,D3074,'Deductions and Deposits'!$F:$F,"&lt;="&amp;B3074)+SUMIFS($F$3:F3074,$D$3:D3074,D3074,$C$3:C3074,"Coin Deposit",$E$3:E3074,"")</f>
        <v>0</v>
      </c>
      <c r="AD3074" s="111">
        <f>SUMIFS('Deductions and Deposits'!$D:$D,'Deductions and Deposits'!$C:$C,D3074)+SUMIFS($F:$F,$D:$D,D3074,$C:$C,"Coin Deduction")</f>
        <v>0</v>
      </c>
      <c r="AE3074" s="111">
        <f>Table5[[#This Row],[Column4]]+Table5[[#This Row],[Column14]]+Table5[[#This Row],[Column19]]+Table5[[#This Row],[Column12]]</f>
        <v>0</v>
      </c>
      <c r="AF3074" s="111">
        <f>Table5[[#This Row],[Column5]]+Table5[[#This Row],[Column13]]+Table5[[#This Row],[Column21]]+Table5[[#This Row],[Column18]]</f>
        <v>0</v>
      </c>
      <c r="AG3074" s="111">
        <f t="shared" si="524"/>
        <v>0</v>
      </c>
      <c r="AH3074" s="111">
        <f t="shared" si="525"/>
        <v>0</v>
      </c>
      <c r="AI3074" s="111">
        <f>Table5[[#This Row],[Column17]]-Table5[[#This Row],[Column20]]</f>
        <v>0</v>
      </c>
      <c r="AJ3074" s="111">
        <f t="shared" si="526"/>
        <v>0</v>
      </c>
      <c r="AK3074" s="111">
        <f t="shared" si="530"/>
        <v>0</v>
      </c>
      <c r="AL3074" s="111">
        <f t="shared" si="527"/>
        <v>0</v>
      </c>
      <c r="AM3074" s="111" t="str">
        <f t="shared" si="528"/>
        <v/>
      </c>
      <c r="AN3074" s="111" t="str">
        <f t="shared" ca="1" si="529"/>
        <v/>
      </c>
    </row>
    <row r="3075" spans="1:40" ht="20.25" customHeight="1" x14ac:dyDescent="0.3">
      <c r="A3075" s="107"/>
      <c r="B3075" s="144"/>
      <c r="C3075" s="119"/>
      <c r="D3075" s="120"/>
      <c r="E3075" s="119"/>
      <c r="F3075" s="119"/>
      <c r="G3075" s="120"/>
      <c r="H3075" s="119"/>
      <c r="I3075" s="109"/>
      <c r="L3075" s="108"/>
      <c r="M3075" s="108"/>
      <c r="N3075" s="108"/>
      <c r="O3075" s="108"/>
      <c r="P3075" s="108"/>
      <c r="Q3075" s="108"/>
      <c r="R3075" s="108"/>
      <c r="S3075" s="108"/>
      <c r="T3075" s="100">
        <f t="shared" ref="T3075:T3138" si="531">IF(E3075&lt;&gt;"",E3075,0)</f>
        <v>0</v>
      </c>
      <c r="U3075" s="111"/>
      <c r="V3075" s="111"/>
      <c r="W3075" s="111">
        <f>SUMIFS($F$3:F3075,$D$3:D3075,D3075,$C$3:C3075,"Buy")+SUMIFS($F$3:F3075,$D$3:D3075,D3075,$C$3:C3075,"Coin Deposit",$E$3:E3075,"&lt;&gt;")</f>
        <v>0</v>
      </c>
      <c r="X3075" s="111">
        <f t="shared" ref="X3075:X3138" si="532">IF(OR(C3075="buy",AND(C3075="Coin Deposit",E3075&lt;&gt;"")),SUMIFS($F:$F,$D:$D,D3075,$C:$C,"sell"),0)</f>
        <v>0</v>
      </c>
      <c r="Y3075" s="111">
        <f>IF($D3075=Y$1,SUMIFS($H$3:$H3075,$G$3:$G3075,Y$1,$C$3:$C3075,"Sell"),0)</f>
        <v>0</v>
      </c>
      <c r="Z3075" s="111">
        <f t="shared" ref="Z3075:Z3138" si="533">IF($D3075=Z$1,SUMIFS($H:$H,$G:$G,Z$1,$C:$C,"Buy")+SUMIFS($H:$H,$G:$G,Z$1,$C:$C,"Coin Deposit",$E:$E,"&lt;&gt;"),0)</f>
        <v>0</v>
      </c>
      <c r="AA3075" s="111">
        <f>IF($D3075=AA$1,SUMIFS($H$3:$H3075,$G$3:$G3075,AA$1,$C$3:$C3075,"Sell"),0)</f>
        <v>0</v>
      </c>
      <c r="AB3075" s="111">
        <f t="shared" ref="AB3075:AB3138" si="534">IF($D3075=AB$1,SUMIFS($H:$H,$G:$G,AB$1,$C:$C,"Buy")+SUMIFS($H:$H,$G:$G,AB$1,$C:$C,"Coin Deposit",$E:$E,"&lt;&gt;"),0)</f>
        <v>0</v>
      </c>
      <c r="AC3075" s="111">
        <f>SUMIFS('Deductions and Deposits'!$H:$H,'Deductions and Deposits'!$G:$G,D3075,'Deductions and Deposits'!$F:$F,"&lt;="&amp;B3075)+SUMIFS($F$3:F3075,$D$3:D3075,D3075,$C$3:C3075,"Coin Deposit",$E$3:E3075,"")</f>
        <v>0</v>
      </c>
      <c r="AD3075" s="111">
        <f>SUMIFS('Deductions and Deposits'!$D:$D,'Deductions and Deposits'!$C:$C,D3075)+SUMIFS($F:$F,$D:$D,D3075,$C:$C,"Coin Deduction")</f>
        <v>0</v>
      </c>
      <c r="AE3075" s="111">
        <f>Table5[[#This Row],[Column4]]+Table5[[#This Row],[Column14]]+Table5[[#This Row],[Column19]]+Table5[[#This Row],[Column12]]</f>
        <v>0</v>
      </c>
      <c r="AF3075" s="111">
        <f>Table5[[#This Row],[Column5]]+Table5[[#This Row],[Column13]]+Table5[[#This Row],[Column21]]+Table5[[#This Row],[Column18]]</f>
        <v>0</v>
      </c>
      <c r="AG3075" s="111">
        <f t="shared" ref="AG3075:AG3138" si="535">IF(AND((AC3075+Y3075+AA3075)&gt;AF3075,OR(C3075="buy",AND(C3075="Coin Deposit",E3075&lt;&gt;""))),(AC3075+Y3075+AA3075)-AF3075,0)</f>
        <v>0</v>
      </c>
      <c r="AH3075" s="111">
        <f t="shared" ref="AH3075:AH3138" si="536">IF(AND(AE3075&gt;AF3075,OR(C3075="buy",AND(C3075="Coin Deposit",E3075&lt;&gt;""))),AE3075-AF3075,0)</f>
        <v>0</v>
      </c>
      <c r="AI3075" s="111">
        <f>Table5[[#This Row],[Column17]]-Table5[[#This Row],[Column20]]</f>
        <v>0</v>
      </c>
      <c r="AJ3075" s="111">
        <f t="shared" ref="AJ3075:AJ3138" si="537">IF(AI3075&gt;F3075,F3075,AI3075)</f>
        <v>0</v>
      </c>
      <c r="AK3075" s="111">
        <f t="shared" si="530"/>
        <v>0</v>
      </c>
      <c r="AL3075" s="111">
        <f t="shared" ref="AL3075:AL3138" si="538">IFERROR(SUMIFS($AK:$AK,$D:$D,D3075)/SUMIFS($AJ:$AJ,$D:$D,D3075),0)</f>
        <v>0</v>
      </c>
      <c r="AM3075" s="111" t="str">
        <f t="shared" ref="AM3075:AM3138" si="539">C3075&amp;D3075</f>
        <v/>
      </c>
      <c r="AN3075" s="111" t="str">
        <f t="shared" ref="AN3075:AN3138" ca="1" si="540">OFFSET(AM3075,COUNTA($AM:$AM)-ROW()-(ROW()-ROW($AN$2)-1),)</f>
        <v/>
      </c>
    </row>
    <row r="3076" spans="1:40" ht="20.25" customHeight="1" x14ac:dyDescent="0.3">
      <c r="A3076" s="107"/>
      <c r="B3076" s="144"/>
      <c r="C3076" s="119"/>
      <c r="D3076" s="120"/>
      <c r="E3076" s="119"/>
      <c r="F3076" s="119"/>
      <c r="G3076" s="120"/>
      <c r="H3076" s="119"/>
      <c r="I3076" s="109"/>
      <c r="L3076" s="108"/>
      <c r="M3076" s="108"/>
      <c r="N3076" s="108"/>
      <c r="O3076" s="108"/>
      <c r="P3076" s="108"/>
      <c r="Q3076" s="108"/>
      <c r="R3076" s="108"/>
      <c r="S3076" s="108"/>
      <c r="T3076" s="100">
        <f t="shared" si="531"/>
        <v>0</v>
      </c>
      <c r="U3076" s="111"/>
      <c r="V3076" s="111"/>
      <c r="W3076" s="111">
        <f>SUMIFS($F$3:F3076,$D$3:D3076,D3076,$C$3:C3076,"Buy")+SUMIFS($F$3:F3076,$D$3:D3076,D3076,$C$3:C3076,"Coin Deposit",$E$3:E3076,"&lt;&gt;")</f>
        <v>0</v>
      </c>
      <c r="X3076" s="111">
        <f t="shared" si="532"/>
        <v>0</v>
      </c>
      <c r="Y3076" s="111">
        <f>IF($D3076=Y$1,SUMIFS($H$3:$H3076,$G$3:$G3076,Y$1,$C$3:$C3076,"Sell"),0)</f>
        <v>0</v>
      </c>
      <c r="Z3076" s="111">
        <f t="shared" si="533"/>
        <v>0</v>
      </c>
      <c r="AA3076" s="111">
        <f>IF($D3076=AA$1,SUMIFS($H$3:$H3076,$G$3:$G3076,AA$1,$C$3:$C3076,"Sell"),0)</f>
        <v>0</v>
      </c>
      <c r="AB3076" s="111">
        <f t="shared" si="534"/>
        <v>0</v>
      </c>
      <c r="AC3076" s="111">
        <f>SUMIFS('Deductions and Deposits'!$H:$H,'Deductions and Deposits'!$G:$G,D3076,'Deductions and Deposits'!$F:$F,"&lt;="&amp;B3076)+SUMIFS($F$3:F3076,$D$3:D3076,D3076,$C$3:C3076,"Coin Deposit",$E$3:E3076,"")</f>
        <v>0</v>
      </c>
      <c r="AD3076" s="111">
        <f>SUMIFS('Deductions and Deposits'!$D:$D,'Deductions and Deposits'!$C:$C,D3076)+SUMIFS($F:$F,$D:$D,D3076,$C:$C,"Coin Deduction")</f>
        <v>0</v>
      </c>
      <c r="AE3076" s="111">
        <f>Table5[[#This Row],[Column4]]+Table5[[#This Row],[Column14]]+Table5[[#This Row],[Column19]]+Table5[[#This Row],[Column12]]</f>
        <v>0</v>
      </c>
      <c r="AF3076" s="111">
        <f>Table5[[#This Row],[Column5]]+Table5[[#This Row],[Column13]]+Table5[[#This Row],[Column21]]+Table5[[#This Row],[Column18]]</f>
        <v>0</v>
      </c>
      <c r="AG3076" s="111">
        <f t="shared" si="535"/>
        <v>0</v>
      </c>
      <c r="AH3076" s="111">
        <f t="shared" si="536"/>
        <v>0</v>
      </c>
      <c r="AI3076" s="111">
        <f>Table5[[#This Row],[Column17]]-Table5[[#This Row],[Column20]]</f>
        <v>0</v>
      </c>
      <c r="AJ3076" s="111">
        <f t="shared" si="537"/>
        <v>0</v>
      </c>
      <c r="AK3076" s="111">
        <f t="shared" si="530"/>
        <v>0</v>
      </c>
      <c r="AL3076" s="111">
        <f t="shared" si="538"/>
        <v>0</v>
      </c>
      <c r="AM3076" s="111" t="str">
        <f t="shared" si="539"/>
        <v/>
      </c>
      <c r="AN3076" s="111" t="str">
        <f t="shared" ca="1" si="540"/>
        <v/>
      </c>
    </row>
    <row r="3077" spans="1:40" ht="20.25" customHeight="1" x14ac:dyDescent="0.3">
      <c r="A3077" s="107"/>
      <c r="B3077" s="144"/>
      <c r="C3077" s="119"/>
      <c r="D3077" s="120"/>
      <c r="E3077" s="119"/>
      <c r="F3077" s="119"/>
      <c r="G3077" s="120"/>
      <c r="H3077" s="119"/>
      <c r="I3077" s="109"/>
      <c r="L3077" s="108"/>
      <c r="M3077" s="108"/>
      <c r="N3077" s="108"/>
      <c r="O3077" s="108"/>
      <c r="P3077" s="108"/>
      <c r="Q3077" s="108"/>
      <c r="R3077" s="108"/>
      <c r="S3077" s="108"/>
      <c r="T3077" s="100">
        <f t="shared" si="531"/>
        <v>0</v>
      </c>
      <c r="U3077" s="111"/>
      <c r="V3077" s="111"/>
      <c r="W3077" s="111">
        <f>SUMIFS($F$3:F3077,$D$3:D3077,D3077,$C$3:C3077,"Buy")+SUMIFS($F$3:F3077,$D$3:D3077,D3077,$C$3:C3077,"Coin Deposit",$E$3:E3077,"&lt;&gt;")</f>
        <v>0</v>
      </c>
      <c r="X3077" s="111">
        <f t="shared" si="532"/>
        <v>0</v>
      </c>
      <c r="Y3077" s="111">
        <f>IF($D3077=Y$1,SUMIFS($H$3:$H3077,$G$3:$G3077,Y$1,$C$3:$C3077,"Sell"),0)</f>
        <v>0</v>
      </c>
      <c r="Z3077" s="111">
        <f t="shared" si="533"/>
        <v>0</v>
      </c>
      <c r="AA3077" s="111">
        <f>IF($D3077=AA$1,SUMIFS($H$3:$H3077,$G$3:$G3077,AA$1,$C$3:$C3077,"Sell"),0)</f>
        <v>0</v>
      </c>
      <c r="AB3077" s="111">
        <f t="shared" si="534"/>
        <v>0</v>
      </c>
      <c r="AC3077" s="111">
        <f>SUMIFS('Deductions and Deposits'!$H:$H,'Deductions and Deposits'!$G:$G,D3077,'Deductions and Deposits'!$F:$F,"&lt;="&amp;B3077)+SUMIFS($F$3:F3077,$D$3:D3077,D3077,$C$3:C3077,"Coin Deposit",$E$3:E3077,"")</f>
        <v>0</v>
      </c>
      <c r="AD3077" s="111">
        <f>SUMIFS('Deductions and Deposits'!$D:$D,'Deductions and Deposits'!$C:$C,D3077)+SUMIFS($F:$F,$D:$D,D3077,$C:$C,"Coin Deduction")</f>
        <v>0</v>
      </c>
      <c r="AE3077" s="111">
        <f>Table5[[#This Row],[Column4]]+Table5[[#This Row],[Column14]]+Table5[[#This Row],[Column19]]+Table5[[#This Row],[Column12]]</f>
        <v>0</v>
      </c>
      <c r="AF3077" s="111">
        <f>Table5[[#This Row],[Column5]]+Table5[[#This Row],[Column13]]+Table5[[#This Row],[Column21]]+Table5[[#This Row],[Column18]]</f>
        <v>0</v>
      </c>
      <c r="AG3077" s="111">
        <f t="shared" si="535"/>
        <v>0</v>
      </c>
      <c r="AH3077" s="111">
        <f t="shared" si="536"/>
        <v>0</v>
      </c>
      <c r="AI3077" s="111">
        <f>Table5[[#This Row],[Column17]]-Table5[[#This Row],[Column20]]</f>
        <v>0</v>
      </c>
      <c r="AJ3077" s="111">
        <f t="shared" si="537"/>
        <v>0</v>
      </c>
      <c r="AK3077" s="111">
        <f t="shared" si="530"/>
        <v>0</v>
      </c>
      <c r="AL3077" s="111">
        <f t="shared" si="538"/>
        <v>0</v>
      </c>
      <c r="AM3077" s="111" t="str">
        <f t="shared" si="539"/>
        <v/>
      </c>
      <c r="AN3077" s="111" t="str">
        <f t="shared" ca="1" si="540"/>
        <v/>
      </c>
    </row>
    <row r="3078" spans="1:40" ht="20.25" customHeight="1" x14ac:dyDescent="0.3">
      <c r="A3078" s="107"/>
      <c r="B3078" s="144"/>
      <c r="C3078" s="119"/>
      <c r="D3078" s="120"/>
      <c r="E3078" s="119"/>
      <c r="F3078" s="119"/>
      <c r="G3078" s="120"/>
      <c r="H3078" s="119"/>
      <c r="I3078" s="109"/>
      <c r="L3078" s="108"/>
      <c r="M3078" s="108"/>
      <c r="N3078" s="108"/>
      <c r="O3078" s="108"/>
      <c r="P3078" s="108"/>
      <c r="Q3078" s="108"/>
      <c r="R3078" s="108"/>
      <c r="S3078" s="108"/>
      <c r="T3078" s="100">
        <f t="shared" si="531"/>
        <v>0</v>
      </c>
      <c r="U3078" s="111"/>
      <c r="V3078" s="111"/>
      <c r="W3078" s="111">
        <f>SUMIFS($F$3:F3078,$D$3:D3078,D3078,$C$3:C3078,"Buy")+SUMIFS($F$3:F3078,$D$3:D3078,D3078,$C$3:C3078,"Coin Deposit",$E$3:E3078,"&lt;&gt;")</f>
        <v>0</v>
      </c>
      <c r="X3078" s="111">
        <f t="shared" si="532"/>
        <v>0</v>
      </c>
      <c r="Y3078" s="111">
        <f>IF($D3078=Y$1,SUMIFS($H$3:$H3078,$G$3:$G3078,Y$1,$C$3:$C3078,"Sell"),0)</f>
        <v>0</v>
      </c>
      <c r="Z3078" s="111">
        <f t="shared" si="533"/>
        <v>0</v>
      </c>
      <c r="AA3078" s="111">
        <f>IF($D3078=AA$1,SUMIFS($H$3:$H3078,$G$3:$G3078,AA$1,$C$3:$C3078,"Sell"),0)</f>
        <v>0</v>
      </c>
      <c r="AB3078" s="111">
        <f t="shared" si="534"/>
        <v>0</v>
      </c>
      <c r="AC3078" s="111">
        <f>SUMIFS('Deductions and Deposits'!$H:$H,'Deductions and Deposits'!$G:$G,D3078,'Deductions and Deposits'!$F:$F,"&lt;="&amp;B3078)+SUMIFS($F$3:F3078,$D$3:D3078,D3078,$C$3:C3078,"Coin Deposit",$E$3:E3078,"")</f>
        <v>0</v>
      </c>
      <c r="AD3078" s="111">
        <f>SUMIFS('Deductions and Deposits'!$D:$D,'Deductions and Deposits'!$C:$C,D3078)+SUMIFS($F:$F,$D:$D,D3078,$C:$C,"Coin Deduction")</f>
        <v>0</v>
      </c>
      <c r="AE3078" s="111">
        <f>Table5[[#This Row],[Column4]]+Table5[[#This Row],[Column14]]+Table5[[#This Row],[Column19]]+Table5[[#This Row],[Column12]]</f>
        <v>0</v>
      </c>
      <c r="AF3078" s="111">
        <f>Table5[[#This Row],[Column5]]+Table5[[#This Row],[Column13]]+Table5[[#This Row],[Column21]]+Table5[[#This Row],[Column18]]</f>
        <v>0</v>
      </c>
      <c r="AG3078" s="111">
        <f t="shared" si="535"/>
        <v>0</v>
      </c>
      <c r="AH3078" s="111">
        <f t="shared" si="536"/>
        <v>0</v>
      </c>
      <c r="AI3078" s="111">
        <f>Table5[[#This Row],[Column17]]-Table5[[#This Row],[Column20]]</f>
        <v>0</v>
      </c>
      <c r="AJ3078" s="111">
        <f t="shared" si="537"/>
        <v>0</v>
      </c>
      <c r="AK3078" s="111">
        <f t="shared" si="530"/>
        <v>0</v>
      </c>
      <c r="AL3078" s="111">
        <f t="shared" si="538"/>
        <v>0</v>
      </c>
      <c r="AM3078" s="111" t="str">
        <f t="shared" si="539"/>
        <v/>
      </c>
      <c r="AN3078" s="111" t="str">
        <f t="shared" ca="1" si="540"/>
        <v/>
      </c>
    </row>
    <row r="3079" spans="1:40" ht="20.25" customHeight="1" x14ac:dyDescent="0.3">
      <c r="A3079" s="107"/>
      <c r="B3079" s="144"/>
      <c r="C3079" s="119"/>
      <c r="D3079" s="120"/>
      <c r="E3079" s="119"/>
      <c r="F3079" s="119"/>
      <c r="G3079" s="120"/>
      <c r="H3079" s="119"/>
      <c r="I3079" s="109"/>
      <c r="L3079" s="108"/>
      <c r="M3079" s="108"/>
      <c r="N3079" s="108"/>
      <c r="O3079" s="108"/>
      <c r="P3079" s="108"/>
      <c r="Q3079" s="108"/>
      <c r="R3079" s="108"/>
      <c r="S3079" s="108"/>
      <c r="T3079" s="100">
        <f t="shared" si="531"/>
        <v>0</v>
      </c>
      <c r="U3079" s="111"/>
      <c r="V3079" s="111"/>
      <c r="W3079" s="111">
        <f>SUMIFS($F$3:F3079,$D$3:D3079,D3079,$C$3:C3079,"Buy")+SUMIFS($F$3:F3079,$D$3:D3079,D3079,$C$3:C3079,"Coin Deposit",$E$3:E3079,"&lt;&gt;")</f>
        <v>0</v>
      </c>
      <c r="X3079" s="111">
        <f t="shared" si="532"/>
        <v>0</v>
      </c>
      <c r="Y3079" s="111">
        <f>IF($D3079=Y$1,SUMIFS($H$3:$H3079,$G$3:$G3079,Y$1,$C$3:$C3079,"Sell"),0)</f>
        <v>0</v>
      </c>
      <c r="Z3079" s="111">
        <f t="shared" si="533"/>
        <v>0</v>
      </c>
      <c r="AA3079" s="111">
        <f>IF($D3079=AA$1,SUMIFS($H$3:$H3079,$G$3:$G3079,AA$1,$C$3:$C3079,"Sell"),0)</f>
        <v>0</v>
      </c>
      <c r="AB3079" s="111">
        <f t="shared" si="534"/>
        <v>0</v>
      </c>
      <c r="AC3079" s="111">
        <f>SUMIFS('Deductions and Deposits'!$H:$H,'Deductions and Deposits'!$G:$G,D3079,'Deductions and Deposits'!$F:$F,"&lt;="&amp;B3079)+SUMIFS($F$3:F3079,$D$3:D3079,D3079,$C$3:C3079,"Coin Deposit",$E$3:E3079,"")</f>
        <v>0</v>
      </c>
      <c r="AD3079" s="111">
        <f>SUMIFS('Deductions and Deposits'!$D:$D,'Deductions and Deposits'!$C:$C,D3079)+SUMIFS($F:$F,$D:$D,D3079,$C:$C,"Coin Deduction")</f>
        <v>0</v>
      </c>
      <c r="AE3079" s="111">
        <f>Table5[[#This Row],[Column4]]+Table5[[#This Row],[Column14]]+Table5[[#This Row],[Column19]]+Table5[[#This Row],[Column12]]</f>
        <v>0</v>
      </c>
      <c r="AF3079" s="111">
        <f>Table5[[#This Row],[Column5]]+Table5[[#This Row],[Column13]]+Table5[[#This Row],[Column21]]+Table5[[#This Row],[Column18]]</f>
        <v>0</v>
      </c>
      <c r="AG3079" s="111">
        <f t="shared" si="535"/>
        <v>0</v>
      </c>
      <c r="AH3079" s="111">
        <f t="shared" si="536"/>
        <v>0</v>
      </c>
      <c r="AI3079" s="111">
        <f>Table5[[#This Row],[Column17]]-Table5[[#This Row],[Column20]]</f>
        <v>0</v>
      </c>
      <c r="AJ3079" s="111">
        <f t="shared" si="537"/>
        <v>0</v>
      </c>
      <c r="AK3079" s="111">
        <f t="shared" si="530"/>
        <v>0</v>
      </c>
      <c r="AL3079" s="111">
        <f t="shared" si="538"/>
        <v>0</v>
      </c>
      <c r="AM3079" s="111" t="str">
        <f t="shared" si="539"/>
        <v/>
      </c>
      <c r="AN3079" s="111" t="str">
        <f t="shared" ca="1" si="540"/>
        <v/>
      </c>
    </row>
    <row r="3080" spans="1:40" ht="20.25" customHeight="1" x14ac:dyDescent="0.3">
      <c r="A3080" s="107"/>
      <c r="B3080" s="144"/>
      <c r="C3080" s="119"/>
      <c r="D3080" s="120"/>
      <c r="E3080" s="119"/>
      <c r="F3080" s="119"/>
      <c r="G3080" s="120"/>
      <c r="H3080" s="119"/>
      <c r="I3080" s="109"/>
      <c r="L3080" s="108"/>
      <c r="M3080" s="108"/>
      <c r="N3080" s="108"/>
      <c r="O3080" s="108"/>
      <c r="P3080" s="108"/>
      <c r="Q3080" s="108"/>
      <c r="R3080" s="108"/>
      <c r="S3080" s="108"/>
      <c r="T3080" s="100">
        <f t="shared" si="531"/>
        <v>0</v>
      </c>
      <c r="U3080" s="111"/>
      <c r="V3080" s="111"/>
      <c r="W3080" s="111">
        <f>SUMIFS($F$3:F3080,$D$3:D3080,D3080,$C$3:C3080,"Buy")+SUMIFS($F$3:F3080,$D$3:D3080,D3080,$C$3:C3080,"Coin Deposit",$E$3:E3080,"&lt;&gt;")</f>
        <v>0</v>
      </c>
      <c r="X3080" s="111">
        <f t="shared" si="532"/>
        <v>0</v>
      </c>
      <c r="Y3080" s="111">
        <f>IF($D3080=Y$1,SUMIFS($H$3:$H3080,$G$3:$G3080,Y$1,$C$3:$C3080,"Sell"),0)</f>
        <v>0</v>
      </c>
      <c r="Z3080" s="111">
        <f t="shared" si="533"/>
        <v>0</v>
      </c>
      <c r="AA3080" s="111">
        <f>IF($D3080=AA$1,SUMIFS($H$3:$H3080,$G$3:$G3080,AA$1,$C$3:$C3080,"Sell"),0)</f>
        <v>0</v>
      </c>
      <c r="AB3080" s="111">
        <f t="shared" si="534"/>
        <v>0</v>
      </c>
      <c r="AC3080" s="111">
        <f>SUMIFS('Deductions and Deposits'!$H:$H,'Deductions and Deposits'!$G:$G,D3080,'Deductions and Deposits'!$F:$F,"&lt;="&amp;B3080)+SUMIFS($F$3:F3080,$D$3:D3080,D3080,$C$3:C3080,"Coin Deposit",$E$3:E3080,"")</f>
        <v>0</v>
      </c>
      <c r="AD3080" s="111">
        <f>SUMIFS('Deductions and Deposits'!$D:$D,'Deductions and Deposits'!$C:$C,D3080)+SUMIFS($F:$F,$D:$D,D3080,$C:$C,"Coin Deduction")</f>
        <v>0</v>
      </c>
      <c r="AE3080" s="111">
        <f>Table5[[#This Row],[Column4]]+Table5[[#This Row],[Column14]]+Table5[[#This Row],[Column19]]+Table5[[#This Row],[Column12]]</f>
        <v>0</v>
      </c>
      <c r="AF3080" s="111">
        <f>Table5[[#This Row],[Column5]]+Table5[[#This Row],[Column13]]+Table5[[#This Row],[Column21]]+Table5[[#This Row],[Column18]]</f>
        <v>0</v>
      </c>
      <c r="AG3080" s="111">
        <f t="shared" si="535"/>
        <v>0</v>
      </c>
      <c r="AH3080" s="111">
        <f t="shared" si="536"/>
        <v>0</v>
      </c>
      <c r="AI3080" s="111">
        <f>Table5[[#This Row],[Column17]]-Table5[[#This Row],[Column20]]</f>
        <v>0</v>
      </c>
      <c r="AJ3080" s="111">
        <f t="shared" si="537"/>
        <v>0</v>
      </c>
      <c r="AK3080" s="111">
        <f t="shared" si="530"/>
        <v>0</v>
      </c>
      <c r="AL3080" s="111">
        <f t="shared" si="538"/>
        <v>0</v>
      </c>
      <c r="AM3080" s="111" t="str">
        <f t="shared" si="539"/>
        <v/>
      </c>
      <c r="AN3080" s="111" t="str">
        <f t="shared" ca="1" si="540"/>
        <v/>
      </c>
    </row>
    <row r="3081" spans="1:40" ht="20.25" customHeight="1" x14ac:dyDescent="0.3">
      <c r="A3081" s="107"/>
      <c r="B3081" s="144"/>
      <c r="C3081" s="119"/>
      <c r="D3081" s="120"/>
      <c r="E3081" s="119"/>
      <c r="F3081" s="119"/>
      <c r="G3081" s="120"/>
      <c r="H3081" s="119"/>
      <c r="I3081" s="109"/>
      <c r="L3081" s="108"/>
      <c r="M3081" s="108"/>
      <c r="N3081" s="108"/>
      <c r="O3081" s="108"/>
      <c r="P3081" s="108"/>
      <c r="Q3081" s="108"/>
      <c r="R3081" s="108"/>
      <c r="S3081" s="108"/>
      <c r="T3081" s="100">
        <f t="shared" si="531"/>
        <v>0</v>
      </c>
      <c r="U3081" s="111"/>
      <c r="V3081" s="111"/>
      <c r="W3081" s="111">
        <f>SUMIFS($F$3:F3081,$D$3:D3081,D3081,$C$3:C3081,"Buy")+SUMIFS($F$3:F3081,$D$3:D3081,D3081,$C$3:C3081,"Coin Deposit",$E$3:E3081,"&lt;&gt;")</f>
        <v>0</v>
      </c>
      <c r="X3081" s="111">
        <f t="shared" si="532"/>
        <v>0</v>
      </c>
      <c r="Y3081" s="111">
        <f>IF($D3081=Y$1,SUMIFS($H$3:$H3081,$G$3:$G3081,Y$1,$C$3:$C3081,"Sell"),0)</f>
        <v>0</v>
      </c>
      <c r="Z3081" s="111">
        <f t="shared" si="533"/>
        <v>0</v>
      </c>
      <c r="AA3081" s="111">
        <f>IF($D3081=AA$1,SUMIFS($H$3:$H3081,$G$3:$G3081,AA$1,$C$3:$C3081,"Sell"),0)</f>
        <v>0</v>
      </c>
      <c r="AB3081" s="111">
        <f t="shared" si="534"/>
        <v>0</v>
      </c>
      <c r="AC3081" s="111">
        <f>SUMIFS('Deductions and Deposits'!$H:$H,'Deductions and Deposits'!$G:$G,D3081,'Deductions and Deposits'!$F:$F,"&lt;="&amp;B3081)+SUMIFS($F$3:F3081,$D$3:D3081,D3081,$C$3:C3081,"Coin Deposit",$E$3:E3081,"")</f>
        <v>0</v>
      </c>
      <c r="AD3081" s="111">
        <f>SUMIFS('Deductions and Deposits'!$D:$D,'Deductions and Deposits'!$C:$C,D3081)+SUMIFS($F:$F,$D:$D,D3081,$C:$C,"Coin Deduction")</f>
        <v>0</v>
      </c>
      <c r="AE3081" s="111">
        <f>Table5[[#This Row],[Column4]]+Table5[[#This Row],[Column14]]+Table5[[#This Row],[Column19]]+Table5[[#This Row],[Column12]]</f>
        <v>0</v>
      </c>
      <c r="AF3081" s="111">
        <f>Table5[[#This Row],[Column5]]+Table5[[#This Row],[Column13]]+Table5[[#This Row],[Column21]]+Table5[[#This Row],[Column18]]</f>
        <v>0</v>
      </c>
      <c r="AG3081" s="111">
        <f t="shared" si="535"/>
        <v>0</v>
      </c>
      <c r="AH3081" s="111">
        <f t="shared" si="536"/>
        <v>0</v>
      </c>
      <c r="AI3081" s="111">
        <f>Table5[[#This Row],[Column17]]-Table5[[#This Row],[Column20]]</f>
        <v>0</v>
      </c>
      <c r="AJ3081" s="111">
        <f t="shared" si="537"/>
        <v>0</v>
      </c>
      <c r="AK3081" s="111">
        <f t="shared" si="530"/>
        <v>0</v>
      </c>
      <c r="AL3081" s="111">
        <f t="shared" si="538"/>
        <v>0</v>
      </c>
      <c r="AM3081" s="111" t="str">
        <f t="shared" si="539"/>
        <v/>
      </c>
      <c r="AN3081" s="111" t="str">
        <f t="shared" ca="1" si="540"/>
        <v/>
      </c>
    </row>
    <row r="3082" spans="1:40" ht="20.25" customHeight="1" x14ac:dyDescent="0.3">
      <c r="A3082" s="107"/>
      <c r="B3082" s="144"/>
      <c r="C3082" s="119"/>
      <c r="D3082" s="120"/>
      <c r="E3082" s="119"/>
      <c r="F3082" s="119"/>
      <c r="G3082" s="120"/>
      <c r="H3082" s="119"/>
      <c r="I3082" s="109"/>
      <c r="L3082" s="108"/>
      <c r="M3082" s="108"/>
      <c r="N3082" s="108"/>
      <c r="O3082" s="108"/>
      <c r="P3082" s="108"/>
      <c r="Q3082" s="108"/>
      <c r="R3082" s="108"/>
      <c r="S3082" s="108"/>
      <c r="T3082" s="100">
        <f t="shared" si="531"/>
        <v>0</v>
      </c>
      <c r="U3082" s="111"/>
      <c r="V3082" s="111"/>
      <c r="W3082" s="111">
        <f>SUMIFS($F$3:F3082,$D$3:D3082,D3082,$C$3:C3082,"Buy")+SUMIFS($F$3:F3082,$D$3:D3082,D3082,$C$3:C3082,"Coin Deposit",$E$3:E3082,"&lt;&gt;")</f>
        <v>0</v>
      </c>
      <c r="X3082" s="111">
        <f t="shared" si="532"/>
        <v>0</v>
      </c>
      <c r="Y3082" s="111">
        <f>IF($D3082=Y$1,SUMIFS($H$3:$H3082,$G$3:$G3082,Y$1,$C$3:$C3082,"Sell"),0)</f>
        <v>0</v>
      </c>
      <c r="Z3082" s="111">
        <f t="shared" si="533"/>
        <v>0</v>
      </c>
      <c r="AA3082" s="111">
        <f>IF($D3082=AA$1,SUMIFS($H$3:$H3082,$G$3:$G3082,AA$1,$C$3:$C3082,"Sell"),0)</f>
        <v>0</v>
      </c>
      <c r="AB3082" s="111">
        <f t="shared" si="534"/>
        <v>0</v>
      </c>
      <c r="AC3082" s="111">
        <f>SUMIFS('Deductions and Deposits'!$H:$H,'Deductions and Deposits'!$G:$G,D3082,'Deductions and Deposits'!$F:$F,"&lt;="&amp;B3082)+SUMIFS($F$3:F3082,$D$3:D3082,D3082,$C$3:C3082,"Coin Deposit",$E$3:E3082,"")</f>
        <v>0</v>
      </c>
      <c r="AD3082" s="111">
        <f>SUMIFS('Deductions and Deposits'!$D:$D,'Deductions and Deposits'!$C:$C,D3082)+SUMIFS($F:$F,$D:$D,D3082,$C:$C,"Coin Deduction")</f>
        <v>0</v>
      </c>
      <c r="AE3082" s="111">
        <f>Table5[[#This Row],[Column4]]+Table5[[#This Row],[Column14]]+Table5[[#This Row],[Column19]]+Table5[[#This Row],[Column12]]</f>
        <v>0</v>
      </c>
      <c r="AF3082" s="111">
        <f>Table5[[#This Row],[Column5]]+Table5[[#This Row],[Column13]]+Table5[[#This Row],[Column21]]+Table5[[#This Row],[Column18]]</f>
        <v>0</v>
      </c>
      <c r="AG3082" s="111">
        <f t="shared" si="535"/>
        <v>0</v>
      </c>
      <c r="AH3082" s="111">
        <f t="shared" si="536"/>
        <v>0</v>
      </c>
      <c r="AI3082" s="111">
        <f>Table5[[#This Row],[Column17]]-Table5[[#This Row],[Column20]]</f>
        <v>0</v>
      </c>
      <c r="AJ3082" s="111">
        <f t="shared" si="537"/>
        <v>0</v>
      </c>
      <c r="AK3082" s="111">
        <f t="shared" si="530"/>
        <v>0</v>
      </c>
      <c r="AL3082" s="111">
        <f t="shared" si="538"/>
        <v>0</v>
      </c>
      <c r="AM3082" s="111" t="str">
        <f t="shared" si="539"/>
        <v/>
      </c>
      <c r="AN3082" s="111" t="str">
        <f t="shared" ca="1" si="540"/>
        <v/>
      </c>
    </row>
    <row r="3083" spans="1:40" ht="20.25" customHeight="1" x14ac:dyDescent="0.3">
      <c r="A3083" s="107"/>
      <c r="B3083" s="144"/>
      <c r="C3083" s="119"/>
      <c r="D3083" s="120"/>
      <c r="E3083" s="119"/>
      <c r="F3083" s="119"/>
      <c r="G3083" s="120"/>
      <c r="H3083" s="119"/>
      <c r="I3083" s="109"/>
      <c r="L3083" s="108"/>
      <c r="M3083" s="108"/>
      <c r="N3083" s="108"/>
      <c r="O3083" s="108"/>
      <c r="P3083" s="108"/>
      <c r="Q3083" s="108"/>
      <c r="R3083" s="108"/>
      <c r="S3083" s="108"/>
      <c r="T3083" s="100">
        <f t="shared" si="531"/>
        <v>0</v>
      </c>
      <c r="U3083" s="111"/>
      <c r="V3083" s="111"/>
      <c r="W3083" s="111">
        <f>SUMIFS($F$3:F3083,$D$3:D3083,D3083,$C$3:C3083,"Buy")+SUMIFS($F$3:F3083,$D$3:D3083,D3083,$C$3:C3083,"Coin Deposit",$E$3:E3083,"&lt;&gt;")</f>
        <v>0</v>
      </c>
      <c r="X3083" s="111">
        <f t="shared" si="532"/>
        <v>0</v>
      </c>
      <c r="Y3083" s="111">
        <f>IF($D3083=Y$1,SUMIFS($H$3:$H3083,$G$3:$G3083,Y$1,$C$3:$C3083,"Sell"),0)</f>
        <v>0</v>
      </c>
      <c r="Z3083" s="111">
        <f t="shared" si="533"/>
        <v>0</v>
      </c>
      <c r="AA3083" s="111">
        <f>IF($D3083=AA$1,SUMIFS($H$3:$H3083,$G$3:$G3083,AA$1,$C$3:$C3083,"Sell"),0)</f>
        <v>0</v>
      </c>
      <c r="AB3083" s="111">
        <f t="shared" si="534"/>
        <v>0</v>
      </c>
      <c r="AC3083" s="111">
        <f>SUMIFS('Deductions and Deposits'!$H:$H,'Deductions and Deposits'!$G:$G,D3083,'Deductions and Deposits'!$F:$F,"&lt;="&amp;B3083)+SUMIFS($F$3:F3083,$D$3:D3083,D3083,$C$3:C3083,"Coin Deposit",$E$3:E3083,"")</f>
        <v>0</v>
      </c>
      <c r="AD3083" s="111">
        <f>SUMIFS('Deductions and Deposits'!$D:$D,'Deductions and Deposits'!$C:$C,D3083)+SUMIFS($F:$F,$D:$D,D3083,$C:$C,"Coin Deduction")</f>
        <v>0</v>
      </c>
      <c r="AE3083" s="111">
        <f>Table5[[#This Row],[Column4]]+Table5[[#This Row],[Column14]]+Table5[[#This Row],[Column19]]+Table5[[#This Row],[Column12]]</f>
        <v>0</v>
      </c>
      <c r="AF3083" s="111">
        <f>Table5[[#This Row],[Column5]]+Table5[[#This Row],[Column13]]+Table5[[#This Row],[Column21]]+Table5[[#This Row],[Column18]]</f>
        <v>0</v>
      </c>
      <c r="AG3083" s="111">
        <f t="shared" si="535"/>
        <v>0</v>
      </c>
      <c r="AH3083" s="111">
        <f t="shared" si="536"/>
        <v>0</v>
      </c>
      <c r="AI3083" s="111">
        <f>Table5[[#This Row],[Column17]]-Table5[[#This Row],[Column20]]</f>
        <v>0</v>
      </c>
      <c r="AJ3083" s="111">
        <f t="shared" si="537"/>
        <v>0</v>
      </c>
      <c r="AK3083" s="111">
        <f t="shared" si="530"/>
        <v>0</v>
      </c>
      <c r="AL3083" s="111">
        <f t="shared" si="538"/>
        <v>0</v>
      </c>
      <c r="AM3083" s="111" t="str">
        <f t="shared" si="539"/>
        <v/>
      </c>
      <c r="AN3083" s="111" t="str">
        <f t="shared" ca="1" si="540"/>
        <v/>
      </c>
    </row>
    <row r="3084" spans="1:40" ht="20.25" customHeight="1" x14ac:dyDescent="0.3">
      <c r="A3084" s="107"/>
      <c r="B3084" s="144"/>
      <c r="C3084" s="119"/>
      <c r="D3084" s="120"/>
      <c r="E3084" s="119"/>
      <c r="F3084" s="119"/>
      <c r="G3084" s="120"/>
      <c r="H3084" s="119"/>
      <c r="I3084" s="109"/>
      <c r="L3084" s="108"/>
      <c r="M3084" s="108"/>
      <c r="N3084" s="108"/>
      <c r="O3084" s="108"/>
      <c r="P3084" s="108"/>
      <c r="Q3084" s="108"/>
      <c r="R3084" s="108"/>
      <c r="S3084" s="108"/>
      <c r="T3084" s="100">
        <f t="shared" si="531"/>
        <v>0</v>
      </c>
      <c r="U3084" s="111"/>
      <c r="V3084" s="111"/>
      <c r="W3084" s="111">
        <f>SUMIFS($F$3:F3084,$D$3:D3084,D3084,$C$3:C3084,"Buy")+SUMIFS($F$3:F3084,$D$3:D3084,D3084,$C$3:C3084,"Coin Deposit",$E$3:E3084,"&lt;&gt;")</f>
        <v>0</v>
      </c>
      <c r="X3084" s="111">
        <f t="shared" si="532"/>
        <v>0</v>
      </c>
      <c r="Y3084" s="111">
        <f>IF($D3084=Y$1,SUMIFS($H$3:$H3084,$G$3:$G3084,Y$1,$C$3:$C3084,"Sell"),0)</f>
        <v>0</v>
      </c>
      <c r="Z3084" s="111">
        <f t="shared" si="533"/>
        <v>0</v>
      </c>
      <c r="AA3084" s="111">
        <f>IF($D3084=AA$1,SUMIFS($H$3:$H3084,$G$3:$G3084,AA$1,$C$3:$C3084,"Sell"),0)</f>
        <v>0</v>
      </c>
      <c r="AB3084" s="111">
        <f t="shared" si="534"/>
        <v>0</v>
      </c>
      <c r="AC3084" s="111">
        <f>SUMIFS('Deductions and Deposits'!$H:$H,'Deductions and Deposits'!$G:$G,D3084,'Deductions and Deposits'!$F:$F,"&lt;="&amp;B3084)+SUMIFS($F$3:F3084,$D$3:D3084,D3084,$C$3:C3084,"Coin Deposit",$E$3:E3084,"")</f>
        <v>0</v>
      </c>
      <c r="AD3084" s="111">
        <f>SUMIFS('Deductions and Deposits'!$D:$D,'Deductions and Deposits'!$C:$C,D3084)+SUMIFS($F:$F,$D:$D,D3084,$C:$C,"Coin Deduction")</f>
        <v>0</v>
      </c>
      <c r="AE3084" s="111">
        <f>Table5[[#This Row],[Column4]]+Table5[[#This Row],[Column14]]+Table5[[#This Row],[Column19]]+Table5[[#This Row],[Column12]]</f>
        <v>0</v>
      </c>
      <c r="AF3084" s="111">
        <f>Table5[[#This Row],[Column5]]+Table5[[#This Row],[Column13]]+Table5[[#This Row],[Column21]]+Table5[[#This Row],[Column18]]</f>
        <v>0</v>
      </c>
      <c r="AG3084" s="111">
        <f t="shared" si="535"/>
        <v>0</v>
      </c>
      <c r="AH3084" s="111">
        <f t="shared" si="536"/>
        <v>0</v>
      </c>
      <c r="AI3084" s="111">
        <f>Table5[[#This Row],[Column17]]-Table5[[#This Row],[Column20]]</f>
        <v>0</v>
      </c>
      <c r="AJ3084" s="111">
        <f t="shared" si="537"/>
        <v>0</v>
      </c>
      <c r="AK3084" s="111">
        <f t="shared" si="530"/>
        <v>0</v>
      </c>
      <c r="AL3084" s="111">
        <f t="shared" si="538"/>
        <v>0</v>
      </c>
      <c r="AM3084" s="111" t="str">
        <f t="shared" si="539"/>
        <v/>
      </c>
      <c r="AN3084" s="111" t="str">
        <f t="shared" ca="1" si="540"/>
        <v/>
      </c>
    </row>
    <row r="3085" spans="1:40" ht="20.25" customHeight="1" x14ac:dyDescent="0.3">
      <c r="A3085" s="107"/>
      <c r="B3085" s="144"/>
      <c r="C3085" s="119"/>
      <c r="D3085" s="120"/>
      <c r="E3085" s="119"/>
      <c r="F3085" s="119"/>
      <c r="G3085" s="120"/>
      <c r="H3085" s="119"/>
      <c r="I3085" s="109"/>
      <c r="L3085" s="108"/>
      <c r="M3085" s="108"/>
      <c r="N3085" s="108"/>
      <c r="O3085" s="108"/>
      <c r="P3085" s="108"/>
      <c r="Q3085" s="108"/>
      <c r="R3085" s="108"/>
      <c r="S3085" s="108"/>
      <c r="T3085" s="100">
        <f t="shared" si="531"/>
        <v>0</v>
      </c>
      <c r="U3085" s="111"/>
      <c r="V3085" s="111"/>
      <c r="W3085" s="111">
        <f>SUMIFS($F$3:F3085,$D$3:D3085,D3085,$C$3:C3085,"Buy")+SUMIFS($F$3:F3085,$D$3:D3085,D3085,$C$3:C3085,"Coin Deposit",$E$3:E3085,"&lt;&gt;")</f>
        <v>0</v>
      </c>
      <c r="X3085" s="111">
        <f t="shared" si="532"/>
        <v>0</v>
      </c>
      <c r="Y3085" s="111">
        <f>IF($D3085=Y$1,SUMIFS($H$3:$H3085,$G$3:$G3085,Y$1,$C$3:$C3085,"Sell"),0)</f>
        <v>0</v>
      </c>
      <c r="Z3085" s="111">
        <f t="shared" si="533"/>
        <v>0</v>
      </c>
      <c r="AA3085" s="111">
        <f>IF($D3085=AA$1,SUMIFS($H$3:$H3085,$G$3:$G3085,AA$1,$C$3:$C3085,"Sell"),0)</f>
        <v>0</v>
      </c>
      <c r="AB3085" s="111">
        <f t="shared" si="534"/>
        <v>0</v>
      </c>
      <c r="AC3085" s="111">
        <f>SUMIFS('Deductions and Deposits'!$H:$H,'Deductions and Deposits'!$G:$G,D3085,'Deductions and Deposits'!$F:$F,"&lt;="&amp;B3085)+SUMIFS($F$3:F3085,$D$3:D3085,D3085,$C$3:C3085,"Coin Deposit",$E$3:E3085,"")</f>
        <v>0</v>
      </c>
      <c r="AD3085" s="111">
        <f>SUMIFS('Deductions and Deposits'!$D:$D,'Deductions and Deposits'!$C:$C,D3085)+SUMIFS($F:$F,$D:$D,D3085,$C:$C,"Coin Deduction")</f>
        <v>0</v>
      </c>
      <c r="AE3085" s="111">
        <f>Table5[[#This Row],[Column4]]+Table5[[#This Row],[Column14]]+Table5[[#This Row],[Column19]]+Table5[[#This Row],[Column12]]</f>
        <v>0</v>
      </c>
      <c r="AF3085" s="111">
        <f>Table5[[#This Row],[Column5]]+Table5[[#This Row],[Column13]]+Table5[[#This Row],[Column21]]+Table5[[#This Row],[Column18]]</f>
        <v>0</v>
      </c>
      <c r="AG3085" s="111">
        <f t="shared" si="535"/>
        <v>0</v>
      </c>
      <c r="AH3085" s="111">
        <f t="shared" si="536"/>
        <v>0</v>
      </c>
      <c r="AI3085" s="111">
        <f>Table5[[#This Row],[Column17]]-Table5[[#This Row],[Column20]]</f>
        <v>0</v>
      </c>
      <c r="AJ3085" s="111">
        <f t="shared" si="537"/>
        <v>0</v>
      </c>
      <c r="AK3085" s="111">
        <f t="shared" si="530"/>
        <v>0</v>
      </c>
      <c r="AL3085" s="111">
        <f t="shared" si="538"/>
        <v>0</v>
      </c>
      <c r="AM3085" s="111" t="str">
        <f t="shared" si="539"/>
        <v/>
      </c>
      <c r="AN3085" s="111" t="str">
        <f t="shared" ca="1" si="540"/>
        <v/>
      </c>
    </row>
    <row r="3086" spans="1:40" ht="20.25" customHeight="1" x14ac:dyDescent="0.3">
      <c r="A3086" s="107"/>
      <c r="B3086" s="144"/>
      <c r="C3086" s="119"/>
      <c r="D3086" s="120"/>
      <c r="E3086" s="119"/>
      <c r="F3086" s="119"/>
      <c r="G3086" s="120"/>
      <c r="H3086" s="119"/>
      <c r="I3086" s="109"/>
      <c r="L3086" s="108"/>
      <c r="M3086" s="108"/>
      <c r="N3086" s="108"/>
      <c r="O3086" s="108"/>
      <c r="P3086" s="108"/>
      <c r="Q3086" s="108"/>
      <c r="R3086" s="108"/>
      <c r="S3086" s="108"/>
      <c r="T3086" s="100">
        <f t="shared" si="531"/>
        <v>0</v>
      </c>
      <c r="U3086" s="111"/>
      <c r="V3086" s="111"/>
      <c r="W3086" s="111">
        <f>SUMIFS($F$3:F3086,$D$3:D3086,D3086,$C$3:C3086,"Buy")+SUMIFS($F$3:F3086,$D$3:D3086,D3086,$C$3:C3086,"Coin Deposit",$E$3:E3086,"&lt;&gt;")</f>
        <v>0</v>
      </c>
      <c r="X3086" s="111">
        <f t="shared" si="532"/>
        <v>0</v>
      </c>
      <c r="Y3086" s="111">
        <f>IF($D3086=Y$1,SUMIFS($H$3:$H3086,$G$3:$G3086,Y$1,$C$3:$C3086,"Sell"),0)</f>
        <v>0</v>
      </c>
      <c r="Z3086" s="111">
        <f t="shared" si="533"/>
        <v>0</v>
      </c>
      <c r="AA3086" s="111">
        <f>IF($D3086=AA$1,SUMIFS($H$3:$H3086,$G$3:$G3086,AA$1,$C$3:$C3086,"Sell"),0)</f>
        <v>0</v>
      </c>
      <c r="AB3086" s="111">
        <f t="shared" si="534"/>
        <v>0</v>
      </c>
      <c r="AC3086" s="111">
        <f>SUMIFS('Deductions and Deposits'!$H:$H,'Deductions and Deposits'!$G:$G,D3086,'Deductions and Deposits'!$F:$F,"&lt;="&amp;B3086)+SUMIFS($F$3:F3086,$D$3:D3086,D3086,$C$3:C3086,"Coin Deposit",$E$3:E3086,"")</f>
        <v>0</v>
      </c>
      <c r="AD3086" s="111">
        <f>SUMIFS('Deductions and Deposits'!$D:$D,'Deductions and Deposits'!$C:$C,D3086)+SUMIFS($F:$F,$D:$D,D3086,$C:$C,"Coin Deduction")</f>
        <v>0</v>
      </c>
      <c r="AE3086" s="111">
        <f>Table5[[#This Row],[Column4]]+Table5[[#This Row],[Column14]]+Table5[[#This Row],[Column19]]+Table5[[#This Row],[Column12]]</f>
        <v>0</v>
      </c>
      <c r="AF3086" s="111">
        <f>Table5[[#This Row],[Column5]]+Table5[[#This Row],[Column13]]+Table5[[#This Row],[Column21]]+Table5[[#This Row],[Column18]]</f>
        <v>0</v>
      </c>
      <c r="AG3086" s="111">
        <f t="shared" si="535"/>
        <v>0</v>
      </c>
      <c r="AH3086" s="111">
        <f t="shared" si="536"/>
        <v>0</v>
      </c>
      <c r="AI3086" s="111">
        <f>Table5[[#This Row],[Column17]]-Table5[[#This Row],[Column20]]</f>
        <v>0</v>
      </c>
      <c r="AJ3086" s="111">
        <f t="shared" si="537"/>
        <v>0</v>
      </c>
      <c r="AK3086" s="111">
        <f t="shared" si="530"/>
        <v>0</v>
      </c>
      <c r="AL3086" s="111">
        <f t="shared" si="538"/>
        <v>0</v>
      </c>
      <c r="AM3086" s="111" t="str">
        <f t="shared" si="539"/>
        <v/>
      </c>
      <c r="AN3086" s="111" t="str">
        <f t="shared" ca="1" si="540"/>
        <v/>
      </c>
    </row>
    <row r="3087" spans="1:40" ht="20.25" customHeight="1" x14ac:dyDescent="0.3">
      <c r="A3087" s="107"/>
      <c r="B3087" s="144"/>
      <c r="C3087" s="119"/>
      <c r="D3087" s="120"/>
      <c r="E3087" s="119"/>
      <c r="F3087" s="119"/>
      <c r="G3087" s="120"/>
      <c r="H3087" s="119"/>
      <c r="I3087" s="109"/>
      <c r="L3087" s="108"/>
      <c r="M3087" s="108"/>
      <c r="N3087" s="108"/>
      <c r="O3087" s="108"/>
      <c r="P3087" s="108"/>
      <c r="Q3087" s="108"/>
      <c r="R3087" s="108"/>
      <c r="S3087" s="108"/>
      <c r="T3087" s="100">
        <f t="shared" si="531"/>
        <v>0</v>
      </c>
      <c r="U3087" s="111"/>
      <c r="V3087" s="111"/>
      <c r="W3087" s="111">
        <f>SUMIFS($F$3:F3087,$D$3:D3087,D3087,$C$3:C3087,"Buy")+SUMIFS($F$3:F3087,$D$3:D3087,D3087,$C$3:C3087,"Coin Deposit",$E$3:E3087,"&lt;&gt;")</f>
        <v>0</v>
      </c>
      <c r="X3087" s="111">
        <f t="shared" si="532"/>
        <v>0</v>
      </c>
      <c r="Y3087" s="111">
        <f>IF($D3087=Y$1,SUMIFS($H$3:$H3087,$G$3:$G3087,Y$1,$C$3:$C3087,"Sell"),0)</f>
        <v>0</v>
      </c>
      <c r="Z3087" s="111">
        <f t="shared" si="533"/>
        <v>0</v>
      </c>
      <c r="AA3087" s="111">
        <f>IF($D3087=AA$1,SUMIFS($H$3:$H3087,$G$3:$G3087,AA$1,$C$3:$C3087,"Sell"),0)</f>
        <v>0</v>
      </c>
      <c r="AB3087" s="111">
        <f t="shared" si="534"/>
        <v>0</v>
      </c>
      <c r="AC3087" s="111">
        <f>SUMIFS('Deductions and Deposits'!$H:$H,'Deductions and Deposits'!$G:$G,D3087,'Deductions and Deposits'!$F:$F,"&lt;="&amp;B3087)+SUMIFS($F$3:F3087,$D$3:D3087,D3087,$C$3:C3087,"Coin Deposit",$E$3:E3087,"")</f>
        <v>0</v>
      </c>
      <c r="AD3087" s="111">
        <f>SUMIFS('Deductions and Deposits'!$D:$D,'Deductions and Deposits'!$C:$C,D3087)+SUMIFS($F:$F,$D:$D,D3087,$C:$C,"Coin Deduction")</f>
        <v>0</v>
      </c>
      <c r="AE3087" s="111">
        <f>Table5[[#This Row],[Column4]]+Table5[[#This Row],[Column14]]+Table5[[#This Row],[Column19]]+Table5[[#This Row],[Column12]]</f>
        <v>0</v>
      </c>
      <c r="AF3087" s="111">
        <f>Table5[[#This Row],[Column5]]+Table5[[#This Row],[Column13]]+Table5[[#This Row],[Column21]]+Table5[[#This Row],[Column18]]</f>
        <v>0</v>
      </c>
      <c r="AG3087" s="111">
        <f t="shared" si="535"/>
        <v>0</v>
      </c>
      <c r="AH3087" s="111">
        <f t="shared" si="536"/>
        <v>0</v>
      </c>
      <c r="AI3087" s="111">
        <f>Table5[[#This Row],[Column17]]-Table5[[#This Row],[Column20]]</f>
        <v>0</v>
      </c>
      <c r="AJ3087" s="111">
        <f t="shared" si="537"/>
        <v>0</v>
      </c>
      <c r="AK3087" s="111">
        <f t="shared" si="530"/>
        <v>0</v>
      </c>
      <c r="AL3087" s="111">
        <f t="shared" si="538"/>
        <v>0</v>
      </c>
      <c r="AM3087" s="111" t="str">
        <f t="shared" si="539"/>
        <v/>
      </c>
      <c r="AN3087" s="111" t="str">
        <f t="shared" ca="1" si="540"/>
        <v/>
      </c>
    </row>
    <row r="3088" spans="1:40" ht="20.25" customHeight="1" x14ac:dyDescent="0.3">
      <c r="A3088" s="107"/>
      <c r="B3088" s="144"/>
      <c r="C3088" s="119"/>
      <c r="D3088" s="120"/>
      <c r="E3088" s="119"/>
      <c r="F3088" s="119"/>
      <c r="G3088" s="120"/>
      <c r="H3088" s="119"/>
      <c r="I3088" s="109"/>
      <c r="L3088" s="108"/>
      <c r="M3088" s="108"/>
      <c r="N3088" s="108"/>
      <c r="O3088" s="108"/>
      <c r="P3088" s="108"/>
      <c r="Q3088" s="108"/>
      <c r="R3088" s="108"/>
      <c r="S3088" s="108"/>
      <c r="T3088" s="100">
        <f t="shared" si="531"/>
        <v>0</v>
      </c>
      <c r="U3088" s="111"/>
      <c r="V3088" s="111"/>
      <c r="W3088" s="111">
        <f>SUMIFS($F$3:F3088,$D$3:D3088,D3088,$C$3:C3088,"Buy")+SUMIFS($F$3:F3088,$D$3:D3088,D3088,$C$3:C3088,"Coin Deposit",$E$3:E3088,"&lt;&gt;")</f>
        <v>0</v>
      </c>
      <c r="X3088" s="111">
        <f t="shared" si="532"/>
        <v>0</v>
      </c>
      <c r="Y3088" s="111">
        <f>IF($D3088=Y$1,SUMIFS($H$3:$H3088,$G$3:$G3088,Y$1,$C$3:$C3088,"Sell"),0)</f>
        <v>0</v>
      </c>
      <c r="Z3088" s="111">
        <f t="shared" si="533"/>
        <v>0</v>
      </c>
      <c r="AA3088" s="111">
        <f>IF($D3088=AA$1,SUMIFS($H$3:$H3088,$G$3:$G3088,AA$1,$C$3:$C3088,"Sell"),0)</f>
        <v>0</v>
      </c>
      <c r="AB3088" s="111">
        <f t="shared" si="534"/>
        <v>0</v>
      </c>
      <c r="AC3088" s="111">
        <f>SUMIFS('Deductions and Deposits'!$H:$H,'Deductions and Deposits'!$G:$G,D3088,'Deductions and Deposits'!$F:$F,"&lt;="&amp;B3088)+SUMIFS($F$3:F3088,$D$3:D3088,D3088,$C$3:C3088,"Coin Deposit",$E$3:E3088,"")</f>
        <v>0</v>
      </c>
      <c r="AD3088" s="111">
        <f>SUMIFS('Deductions and Deposits'!$D:$D,'Deductions and Deposits'!$C:$C,D3088)+SUMIFS($F:$F,$D:$D,D3088,$C:$C,"Coin Deduction")</f>
        <v>0</v>
      </c>
      <c r="AE3088" s="111">
        <f>Table5[[#This Row],[Column4]]+Table5[[#This Row],[Column14]]+Table5[[#This Row],[Column19]]+Table5[[#This Row],[Column12]]</f>
        <v>0</v>
      </c>
      <c r="AF3088" s="111">
        <f>Table5[[#This Row],[Column5]]+Table5[[#This Row],[Column13]]+Table5[[#This Row],[Column21]]+Table5[[#This Row],[Column18]]</f>
        <v>0</v>
      </c>
      <c r="AG3088" s="111">
        <f t="shared" si="535"/>
        <v>0</v>
      </c>
      <c r="AH3088" s="111">
        <f t="shared" si="536"/>
        <v>0</v>
      </c>
      <c r="AI3088" s="111">
        <f>Table5[[#This Row],[Column17]]-Table5[[#This Row],[Column20]]</f>
        <v>0</v>
      </c>
      <c r="AJ3088" s="111">
        <f t="shared" si="537"/>
        <v>0</v>
      </c>
      <c r="AK3088" s="111">
        <f t="shared" si="530"/>
        <v>0</v>
      </c>
      <c r="AL3088" s="111">
        <f t="shared" si="538"/>
        <v>0</v>
      </c>
      <c r="AM3088" s="111" t="str">
        <f t="shared" si="539"/>
        <v/>
      </c>
      <c r="AN3088" s="111" t="str">
        <f t="shared" ca="1" si="540"/>
        <v/>
      </c>
    </row>
    <row r="3089" spans="1:40" ht="20.25" customHeight="1" x14ac:dyDescent="0.3">
      <c r="A3089" s="107"/>
      <c r="B3089" s="144"/>
      <c r="C3089" s="119"/>
      <c r="D3089" s="120"/>
      <c r="E3089" s="119"/>
      <c r="F3089" s="119"/>
      <c r="G3089" s="120"/>
      <c r="H3089" s="119"/>
      <c r="I3089" s="109"/>
      <c r="L3089" s="108"/>
      <c r="M3089" s="108"/>
      <c r="N3089" s="108"/>
      <c r="O3089" s="108"/>
      <c r="P3089" s="108"/>
      <c r="Q3089" s="108"/>
      <c r="R3089" s="108"/>
      <c r="S3089" s="108"/>
      <c r="T3089" s="100">
        <f t="shared" si="531"/>
        <v>0</v>
      </c>
      <c r="U3089" s="111"/>
      <c r="V3089" s="111"/>
      <c r="W3089" s="111">
        <f>SUMIFS($F$3:F3089,$D$3:D3089,D3089,$C$3:C3089,"Buy")+SUMIFS($F$3:F3089,$D$3:D3089,D3089,$C$3:C3089,"Coin Deposit",$E$3:E3089,"&lt;&gt;")</f>
        <v>0</v>
      </c>
      <c r="X3089" s="111">
        <f t="shared" si="532"/>
        <v>0</v>
      </c>
      <c r="Y3089" s="111">
        <f>IF($D3089=Y$1,SUMIFS($H$3:$H3089,$G$3:$G3089,Y$1,$C$3:$C3089,"Sell"),0)</f>
        <v>0</v>
      </c>
      <c r="Z3089" s="111">
        <f t="shared" si="533"/>
        <v>0</v>
      </c>
      <c r="AA3089" s="111">
        <f>IF($D3089=AA$1,SUMIFS($H$3:$H3089,$G$3:$G3089,AA$1,$C$3:$C3089,"Sell"),0)</f>
        <v>0</v>
      </c>
      <c r="AB3089" s="111">
        <f t="shared" si="534"/>
        <v>0</v>
      </c>
      <c r="AC3089" s="111">
        <f>SUMIFS('Deductions and Deposits'!$H:$H,'Deductions and Deposits'!$G:$G,D3089,'Deductions and Deposits'!$F:$F,"&lt;="&amp;B3089)+SUMIFS($F$3:F3089,$D$3:D3089,D3089,$C$3:C3089,"Coin Deposit",$E$3:E3089,"")</f>
        <v>0</v>
      </c>
      <c r="AD3089" s="111">
        <f>SUMIFS('Deductions and Deposits'!$D:$D,'Deductions and Deposits'!$C:$C,D3089)+SUMIFS($F:$F,$D:$D,D3089,$C:$C,"Coin Deduction")</f>
        <v>0</v>
      </c>
      <c r="AE3089" s="111">
        <f>Table5[[#This Row],[Column4]]+Table5[[#This Row],[Column14]]+Table5[[#This Row],[Column19]]+Table5[[#This Row],[Column12]]</f>
        <v>0</v>
      </c>
      <c r="AF3089" s="111">
        <f>Table5[[#This Row],[Column5]]+Table5[[#This Row],[Column13]]+Table5[[#This Row],[Column21]]+Table5[[#This Row],[Column18]]</f>
        <v>0</v>
      </c>
      <c r="AG3089" s="111">
        <f t="shared" si="535"/>
        <v>0</v>
      </c>
      <c r="AH3089" s="111">
        <f t="shared" si="536"/>
        <v>0</v>
      </c>
      <c r="AI3089" s="111">
        <f>Table5[[#This Row],[Column17]]-Table5[[#This Row],[Column20]]</f>
        <v>0</v>
      </c>
      <c r="AJ3089" s="111">
        <f t="shared" si="537"/>
        <v>0</v>
      </c>
      <c r="AK3089" s="111">
        <f t="shared" si="530"/>
        <v>0</v>
      </c>
      <c r="AL3089" s="111">
        <f t="shared" si="538"/>
        <v>0</v>
      </c>
      <c r="AM3089" s="111" t="str">
        <f t="shared" si="539"/>
        <v/>
      </c>
      <c r="AN3089" s="111" t="str">
        <f t="shared" ca="1" si="540"/>
        <v/>
      </c>
    </row>
    <row r="3090" spans="1:40" ht="20.25" customHeight="1" x14ac:dyDescent="0.3">
      <c r="A3090" s="107"/>
      <c r="B3090" s="144"/>
      <c r="C3090" s="119"/>
      <c r="D3090" s="120"/>
      <c r="E3090" s="119"/>
      <c r="F3090" s="119"/>
      <c r="G3090" s="120"/>
      <c r="H3090" s="119"/>
      <c r="I3090" s="109"/>
      <c r="L3090" s="108"/>
      <c r="M3090" s="108"/>
      <c r="N3090" s="108"/>
      <c r="O3090" s="108"/>
      <c r="P3090" s="108"/>
      <c r="Q3090" s="108"/>
      <c r="R3090" s="108"/>
      <c r="S3090" s="108"/>
      <c r="T3090" s="100">
        <f t="shared" si="531"/>
        <v>0</v>
      </c>
      <c r="U3090" s="111"/>
      <c r="V3090" s="111"/>
      <c r="W3090" s="111">
        <f>SUMIFS($F$3:F3090,$D$3:D3090,D3090,$C$3:C3090,"Buy")+SUMIFS($F$3:F3090,$D$3:D3090,D3090,$C$3:C3090,"Coin Deposit",$E$3:E3090,"&lt;&gt;")</f>
        <v>0</v>
      </c>
      <c r="X3090" s="111">
        <f t="shared" si="532"/>
        <v>0</v>
      </c>
      <c r="Y3090" s="111">
        <f>IF($D3090=Y$1,SUMIFS($H$3:$H3090,$G$3:$G3090,Y$1,$C$3:$C3090,"Sell"),0)</f>
        <v>0</v>
      </c>
      <c r="Z3090" s="111">
        <f t="shared" si="533"/>
        <v>0</v>
      </c>
      <c r="AA3090" s="111">
        <f>IF($D3090=AA$1,SUMIFS($H$3:$H3090,$G$3:$G3090,AA$1,$C$3:$C3090,"Sell"),0)</f>
        <v>0</v>
      </c>
      <c r="AB3090" s="111">
        <f t="shared" si="534"/>
        <v>0</v>
      </c>
      <c r="AC3090" s="111">
        <f>SUMIFS('Deductions and Deposits'!$H:$H,'Deductions and Deposits'!$G:$G,D3090,'Deductions and Deposits'!$F:$F,"&lt;="&amp;B3090)+SUMIFS($F$3:F3090,$D$3:D3090,D3090,$C$3:C3090,"Coin Deposit",$E$3:E3090,"")</f>
        <v>0</v>
      </c>
      <c r="AD3090" s="111">
        <f>SUMIFS('Deductions and Deposits'!$D:$D,'Deductions and Deposits'!$C:$C,D3090)+SUMIFS($F:$F,$D:$D,D3090,$C:$C,"Coin Deduction")</f>
        <v>0</v>
      </c>
      <c r="AE3090" s="111">
        <f>Table5[[#This Row],[Column4]]+Table5[[#This Row],[Column14]]+Table5[[#This Row],[Column19]]+Table5[[#This Row],[Column12]]</f>
        <v>0</v>
      </c>
      <c r="AF3090" s="111">
        <f>Table5[[#This Row],[Column5]]+Table5[[#This Row],[Column13]]+Table5[[#This Row],[Column21]]+Table5[[#This Row],[Column18]]</f>
        <v>0</v>
      </c>
      <c r="AG3090" s="111">
        <f t="shared" si="535"/>
        <v>0</v>
      </c>
      <c r="AH3090" s="111">
        <f t="shared" si="536"/>
        <v>0</v>
      </c>
      <c r="AI3090" s="111">
        <f>Table5[[#This Row],[Column17]]-Table5[[#This Row],[Column20]]</f>
        <v>0</v>
      </c>
      <c r="AJ3090" s="111">
        <f t="shared" si="537"/>
        <v>0</v>
      </c>
      <c r="AK3090" s="111">
        <f t="shared" si="530"/>
        <v>0</v>
      </c>
      <c r="AL3090" s="111">
        <f t="shared" si="538"/>
        <v>0</v>
      </c>
      <c r="AM3090" s="111" t="str">
        <f t="shared" si="539"/>
        <v/>
      </c>
      <c r="AN3090" s="111" t="str">
        <f t="shared" ca="1" si="540"/>
        <v/>
      </c>
    </row>
    <row r="3091" spans="1:40" ht="20.25" customHeight="1" x14ac:dyDescent="0.3">
      <c r="A3091" s="107"/>
      <c r="B3091" s="144"/>
      <c r="C3091" s="119"/>
      <c r="D3091" s="120"/>
      <c r="E3091" s="119"/>
      <c r="F3091" s="119"/>
      <c r="G3091" s="120"/>
      <c r="H3091" s="119"/>
      <c r="I3091" s="109"/>
      <c r="L3091" s="108"/>
      <c r="M3091" s="108"/>
      <c r="N3091" s="108"/>
      <c r="O3091" s="108"/>
      <c r="P3091" s="108"/>
      <c r="Q3091" s="108"/>
      <c r="R3091" s="108"/>
      <c r="S3091" s="108"/>
      <c r="T3091" s="100">
        <f t="shared" si="531"/>
        <v>0</v>
      </c>
      <c r="U3091" s="111"/>
      <c r="V3091" s="111"/>
      <c r="W3091" s="111">
        <f>SUMIFS($F$3:F3091,$D$3:D3091,D3091,$C$3:C3091,"Buy")+SUMIFS($F$3:F3091,$D$3:D3091,D3091,$C$3:C3091,"Coin Deposit",$E$3:E3091,"&lt;&gt;")</f>
        <v>0</v>
      </c>
      <c r="X3091" s="111">
        <f t="shared" si="532"/>
        <v>0</v>
      </c>
      <c r="Y3091" s="111">
        <f>IF($D3091=Y$1,SUMIFS($H$3:$H3091,$G$3:$G3091,Y$1,$C$3:$C3091,"Sell"),0)</f>
        <v>0</v>
      </c>
      <c r="Z3091" s="111">
        <f t="shared" si="533"/>
        <v>0</v>
      </c>
      <c r="AA3091" s="111">
        <f>IF($D3091=AA$1,SUMIFS($H$3:$H3091,$G$3:$G3091,AA$1,$C$3:$C3091,"Sell"),0)</f>
        <v>0</v>
      </c>
      <c r="AB3091" s="111">
        <f t="shared" si="534"/>
        <v>0</v>
      </c>
      <c r="AC3091" s="111">
        <f>SUMIFS('Deductions and Deposits'!$H:$H,'Deductions and Deposits'!$G:$G,D3091,'Deductions and Deposits'!$F:$F,"&lt;="&amp;B3091)+SUMIFS($F$3:F3091,$D$3:D3091,D3091,$C$3:C3091,"Coin Deposit",$E$3:E3091,"")</f>
        <v>0</v>
      </c>
      <c r="AD3091" s="111">
        <f>SUMIFS('Deductions and Deposits'!$D:$D,'Deductions and Deposits'!$C:$C,D3091)+SUMIFS($F:$F,$D:$D,D3091,$C:$C,"Coin Deduction")</f>
        <v>0</v>
      </c>
      <c r="AE3091" s="111">
        <f>Table5[[#This Row],[Column4]]+Table5[[#This Row],[Column14]]+Table5[[#This Row],[Column19]]+Table5[[#This Row],[Column12]]</f>
        <v>0</v>
      </c>
      <c r="AF3091" s="111">
        <f>Table5[[#This Row],[Column5]]+Table5[[#This Row],[Column13]]+Table5[[#This Row],[Column21]]+Table5[[#This Row],[Column18]]</f>
        <v>0</v>
      </c>
      <c r="AG3091" s="111">
        <f t="shared" si="535"/>
        <v>0</v>
      </c>
      <c r="AH3091" s="111">
        <f t="shared" si="536"/>
        <v>0</v>
      </c>
      <c r="AI3091" s="111">
        <f>Table5[[#This Row],[Column17]]-Table5[[#This Row],[Column20]]</f>
        <v>0</v>
      </c>
      <c r="AJ3091" s="111">
        <f t="shared" si="537"/>
        <v>0</v>
      </c>
      <c r="AK3091" s="111">
        <f t="shared" si="530"/>
        <v>0</v>
      </c>
      <c r="AL3091" s="111">
        <f t="shared" si="538"/>
        <v>0</v>
      </c>
      <c r="AM3091" s="111" t="str">
        <f t="shared" si="539"/>
        <v/>
      </c>
      <c r="AN3091" s="111" t="str">
        <f t="shared" ca="1" si="540"/>
        <v/>
      </c>
    </row>
    <row r="3092" spans="1:40" ht="20.25" customHeight="1" x14ac:dyDescent="0.3">
      <c r="A3092" s="107"/>
      <c r="B3092" s="144"/>
      <c r="C3092" s="119"/>
      <c r="D3092" s="120"/>
      <c r="E3092" s="119"/>
      <c r="F3092" s="119"/>
      <c r="G3092" s="120"/>
      <c r="H3092" s="119"/>
      <c r="I3092" s="109"/>
      <c r="L3092" s="108"/>
      <c r="M3092" s="108"/>
      <c r="N3092" s="108"/>
      <c r="O3092" s="108"/>
      <c r="P3092" s="108"/>
      <c r="Q3092" s="108"/>
      <c r="R3092" s="108"/>
      <c r="S3092" s="108"/>
      <c r="T3092" s="100">
        <f t="shared" si="531"/>
        <v>0</v>
      </c>
      <c r="U3092" s="111"/>
      <c r="V3092" s="111"/>
      <c r="W3092" s="111">
        <f>SUMIFS($F$3:F3092,$D$3:D3092,D3092,$C$3:C3092,"Buy")+SUMIFS($F$3:F3092,$D$3:D3092,D3092,$C$3:C3092,"Coin Deposit",$E$3:E3092,"&lt;&gt;")</f>
        <v>0</v>
      </c>
      <c r="X3092" s="111">
        <f t="shared" si="532"/>
        <v>0</v>
      </c>
      <c r="Y3092" s="111">
        <f>IF($D3092=Y$1,SUMIFS($H$3:$H3092,$G$3:$G3092,Y$1,$C$3:$C3092,"Sell"),0)</f>
        <v>0</v>
      </c>
      <c r="Z3092" s="111">
        <f t="shared" si="533"/>
        <v>0</v>
      </c>
      <c r="AA3092" s="111">
        <f>IF($D3092=AA$1,SUMIFS($H$3:$H3092,$G$3:$G3092,AA$1,$C$3:$C3092,"Sell"),0)</f>
        <v>0</v>
      </c>
      <c r="AB3092" s="111">
        <f t="shared" si="534"/>
        <v>0</v>
      </c>
      <c r="AC3092" s="111">
        <f>SUMIFS('Deductions and Deposits'!$H:$H,'Deductions and Deposits'!$G:$G,D3092,'Deductions and Deposits'!$F:$F,"&lt;="&amp;B3092)+SUMIFS($F$3:F3092,$D$3:D3092,D3092,$C$3:C3092,"Coin Deposit",$E$3:E3092,"")</f>
        <v>0</v>
      </c>
      <c r="AD3092" s="111">
        <f>SUMIFS('Deductions and Deposits'!$D:$D,'Deductions and Deposits'!$C:$C,D3092)+SUMIFS($F:$F,$D:$D,D3092,$C:$C,"Coin Deduction")</f>
        <v>0</v>
      </c>
      <c r="AE3092" s="111">
        <f>Table5[[#This Row],[Column4]]+Table5[[#This Row],[Column14]]+Table5[[#This Row],[Column19]]+Table5[[#This Row],[Column12]]</f>
        <v>0</v>
      </c>
      <c r="AF3092" s="111">
        <f>Table5[[#This Row],[Column5]]+Table5[[#This Row],[Column13]]+Table5[[#This Row],[Column21]]+Table5[[#This Row],[Column18]]</f>
        <v>0</v>
      </c>
      <c r="AG3092" s="111">
        <f t="shared" si="535"/>
        <v>0</v>
      </c>
      <c r="AH3092" s="111">
        <f t="shared" si="536"/>
        <v>0</v>
      </c>
      <c r="AI3092" s="111">
        <f>Table5[[#This Row],[Column17]]-Table5[[#This Row],[Column20]]</f>
        <v>0</v>
      </c>
      <c r="AJ3092" s="111">
        <f t="shared" si="537"/>
        <v>0</v>
      </c>
      <c r="AK3092" s="111">
        <f t="shared" si="530"/>
        <v>0</v>
      </c>
      <c r="AL3092" s="111">
        <f t="shared" si="538"/>
        <v>0</v>
      </c>
      <c r="AM3092" s="111" t="str">
        <f t="shared" si="539"/>
        <v/>
      </c>
      <c r="AN3092" s="111" t="str">
        <f t="shared" ca="1" si="540"/>
        <v/>
      </c>
    </row>
    <row r="3093" spans="1:40" ht="20.25" customHeight="1" x14ac:dyDescent="0.3">
      <c r="A3093" s="107"/>
      <c r="B3093" s="144"/>
      <c r="C3093" s="119"/>
      <c r="D3093" s="120"/>
      <c r="E3093" s="119"/>
      <c r="F3093" s="119"/>
      <c r="G3093" s="120"/>
      <c r="H3093" s="119"/>
      <c r="I3093" s="109"/>
      <c r="L3093" s="108"/>
      <c r="M3093" s="108"/>
      <c r="N3093" s="108"/>
      <c r="O3093" s="108"/>
      <c r="P3093" s="108"/>
      <c r="Q3093" s="108"/>
      <c r="R3093" s="108"/>
      <c r="S3093" s="108"/>
      <c r="T3093" s="100">
        <f t="shared" si="531"/>
        <v>0</v>
      </c>
      <c r="U3093" s="111"/>
      <c r="V3093" s="111"/>
      <c r="W3093" s="111">
        <f>SUMIFS($F$3:F3093,$D$3:D3093,D3093,$C$3:C3093,"Buy")+SUMIFS($F$3:F3093,$D$3:D3093,D3093,$C$3:C3093,"Coin Deposit",$E$3:E3093,"&lt;&gt;")</f>
        <v>0</v>
      </c>
      <c r="X3093" s="111">
        <f t="shared" si="532"/>
        <v>0</v>
      </c>
      <c r="Y3093" s="111">
        <f>IF($D3093=Y$1,SUMIFS($H$3:$H3093,$G$3:$G3093,Y$1,$C$3:$C3093,"Sell"),0)</f>
        <v>0</v>
      </c>
      <c r="Z3093" s="111">
        <f t="shared" si="533"/>
        <v>0</v>
      </c>
      <c r="AA3093" s="111">
        <f>IF($D3093=AA$1,SUMIFS($H$3:$H3093,$G$3:$G3093,AA$1,$C$3:$C3093,"Sell"),0)</f>
        <v>0</v>
      </c>
      <c r="AB3093" s="111">
        <f t="shared" si="534"/>
        <v>0</v>
      </c>
      <c r="AC3093" s="111">
        <f>SUMIFS('Deductions and Deposits'!$H:$H,'Deductions and Deposits'!$G:$G,D3093,'Deductions and Deposits'!$F:$F,"&lt;="&amp;B3093)+SUMIFS($F$3:F3093,$D$3:D3093,D3093,$C$3:C3093,"Coin Deposit",$E$3:E3093,"")</f>
        <v>0</v>
      </c>
      <c r="AD3093" s="111">
        <f>SUMIFS('Deductions and Deposits'!$D:$D,'Deductions and Deposits'!$C:$C,D3093)+SUMIFS($F:$F,$D:$D,D3093,$C:$C,"Coin Deduction")</f>
        <v>0</v>
      </c>
      <c r="AE3093" s="111">
        <f>Table5[[#This Row],[Column4]]+Table5[[#This Row],[Column14]]+Table5[[#This Row],[Column19]]+Table5[[#This Row],[Column12]]</f>
        <v>0</v>
      </c>
      <c r="AF3093" s="111">
        <f>Table5[[#This Row],[Column5]]+Table5[[#This Row],[Column13]]+Table5[[#This Row],[Column21]]+Table5[[#This Row],[Column18]]</f>
        <v>0</v>
      </c>
      <c r="AG3093" s="111">
        <f t="shared" si="535"/>
        <v>0</v>
      </c>
      <c r="AH3093" s="111">
        <f t="shared" si="536"/>
        <v>0</v>
      </c>
      <c r="AI3093" s="111">
        <f>Table5[[#This Row],[Column17]]-Table5[[#This Row],[Column20]]</f>
        <v>0</v>
      </c>
      <c r="AJ3093" s="111">
        <f t="shared" si="537"/>
        <v>0</v>
      </c>
      <c r="AK3093" s="111">
        <f t="shared" si="530"/>
        <v>0</v>
      </c>
      <c r="AL3093" s="111">
        <f t="shared" si="538"/>
        <v>0</v>
      </c>
      <c r="AM3093" s="111" t="str">
        <f t="shared" si="539"/>
        <v/>
      </c>
      <c r="AN3093" s="111" t="str">
        <f t="shared" ca="1" si="540"/>
        <v/>
      </c>
    </row>
    <row r="3094" spans="1:40" ht="20.25" customHeight="1" x14ac:dyDescent="0.3">
      <c r="A3094" s="107"/>
      <c r="B3094" s="144"/>
      <c r="C3094" s="119"/>
      <c r="D3094" s="120"/>
      <c r="E3094" s="119"/>
      <c r="F3094" s="119"/>
      <c r="G3094" s="120"/>
      <c r="H3094" s="119"/>
      <c r="I3094" s="109"/>
      <c r="L3094" s="108"/>
      <c r="M3094" s="108"/>
      <c r="N3094" s="108"/>
      <c r="O3094" s="108"/>
      <c r="P3094" s="108"/>
      <c r="Q3094" s="108"/>
      <c r="R3094" s="108"/>
      <c r="S3094" s="108"/>
      <c r="T3094" s="100">
        <f t="shared" si="531"/>
        <v>0</v>
      </c>
      <c r="U3094" s="111"/>
      <c r="V3094" s="111"/>
      <c r="W3094" s="111">
        <f>SUMIFS($F$3:F3094,$D$3:D3094,D3094,$C$3:C3094,"Buy")+SUMIFS($F$3:F3094,$D$3:D3094,D3094,$C$3:C3094,"Coin Deposit",$E$3:E3094,"&lt;&gt;")</f>
        <v>0</v>
      </c>
      <c r="X3094" s="111">
        <f t="shared" si="532"/>
        <v>0</v>
      </c>
      <c r="Y3094" s="111">
        <f>IF($D3094=Y$1,SUMIFS($H$3:$H3094,$G$3:$G3094,Y$1,$C$3:$C3094,"Sell"),0)</f>
        <v>0</v>
      </c>
      <c r="Z3094" s="111">
        <f t="shared" si="533"/>
        <v>0</v>
      </c>
      <c r="AA3094" s="111">
        <f>IF($D3094=AA$1,SUMIFS($H$3:$H3094,$G$3:$G3094,AA$1,$C$3:$C3094,"Sell"),0)</f>
        <v>0</v>
      </c>
      <c r="AB3094" s="111">
        <f t="shared" si="534"/>
        <v>0</v>
      </c>
      <c r="AC3094" s="111">
        <f>SUMIFS('Deductions and Deposits'!$H:$H,'Deductions and Deposits'!$G:$G,D3094,'Deductions and Deposits'!$F:$F,"&lt;="&amp;B3094)+SUMIFS($F$3:F3094,$D$3:D3094,D3094,$C$3:C3094,"Coin Deposit",$E$3:E3094,"")</f>
        <v>0</v>
      </c>
      <c r="AD3094" s="111">
        <f>SUMIFS('Deductions and Deposits'!$D:$D,'Deductions and Deposits'!$C:$C,D3094)+SUMIFS($F:$F,$D:$D,D3094,$C:$C,"Coin Deduction")</f>
        <v>0</v>
      </c>
      <c r="AE3094" s="111">
        <f>Table5[[#This Row],[Column4]]+Table5[[#This Row],[Column14]]+Table5[[#This Row],[Column19]]+Table5[[#This Row],[Column12]]</f>
        <v>0</v>
      </c>
      <c r="AF3094" s="111">
        <f>Table5[[#This Row],[Column5]]+Table5[[#This Row],[Column13]]+Table5[[#This Row],[Column21]]+Table5[[#This Row],[Column18]]</f>
        <v>0</v>
      </c>
      <c r="AG3094" s="111">
        <f t="shared" si="535"/>
        <v>0</v>
      </c>
      <c r="AH3094" s="111">
        <f t="shared" si="536"/>
        <v>0</v>
      </c>
      <c r="AI3094" s="111">
        <f>Table5[[#This Row],[Column17]]-Table5[[#This Row],[Column20]]</f>
        <v>0</v>
      </c>
      <c r="AJ3094" s="111">
        <f t="shared" si="537"/>
        <v>0</v>
      </c>
      <c r="AK3094" s="111">
        <f t="shared" si="530"/>
        <v>0</v>
      </c>
      <c r="AL3094" s="111">
        <f t="shared" si="538"/>
        <v>0</v>
      </c>
      <c r="AM3094" s="111" t="str">
        <f t="shared" si="539"/>
        <v/>
      </c>
      <c r="AN3094" s="111" t="str">
        <f t="shared" ca="1" si="540"/>
        <v/>
      </c>
    </row>
    <row r="3095" spans="1:40" ht="20.25" customHeight="1" x14ac:dyDescent="0.3">
      <c r="A3095" s="107"/>
      <c r="B3095" s="144"/>
      <c r="C3095" s="119"/>
      <c r="D3095" s="120"/>
      <c r="E3095" s="119"/>
      <c r="F3095" s="119"/>
      <c r="G3095" s="120"/>
      <c r="H3095" s="119"/>
      <c r="I3095" s="109"/>
      <c r="L3095" s="108"/>
      <c r="M3095" s="108"/>
      <c r="N3095" s="108"/>
      <c r="O3095" s="108"/>
      <c r="P3095" s="108"/>
      <c r="Q3095" s="108"/>
      <c r="R3095" s="108"/>
      <c r="S3095" s="108"/>
      <c r="T3095" s="100">
        <f t="shared" si="531"/>
        <v>0</v>
      </c>
      <c r="U3095" s="111"/>
      <c r="V3095" s="111"/>
      <c r="W3095" s="111">
        <f>SUMIFS($F$3:F3095,$D$3:D3095,D3095,$C$3:C3095,"Buy")+SUMIFS($F$3:F3095,$D$3:D3095,D3095,$C$3:C3095,"Coin Deposit",$E$3:E3095,"&lt;&gt;")</f>
        <v>0</v>
      </c>
      <c r="X3095" s="111">
        <f t="shared" si="532"/>
        <v>0</v>
      </c>
      <c r="Y3095" s="111">
        <f>IF($D3095=Y$1,SUMIFS($H$3:$H3095,$G$3:$G3095,Y$1,$C$3:$C3095,"Sell"),0)</f>
        <v>0</v>
      </c>
      <c r="Z3095" s="111">
        <f t="shared" si="533"/>
        <v>0</v>
      </c>
      <c r="AA3095" s="111">
        <f>IF($D3095=AA$1,SUMIFS($H$3:$H3095,$G$3:$G3095,AA$1,$C$3:$C3095,"Sell"),0)</f>
        <v>0</v>
      </c>
      <c r="AB3095" s="111">
        <f t="shared" si="534"/>
        <v>0</v>
      </c>
      <c r="AC3095" s="111">
        <f>SUMIFS('Deductions and Deposits'!$H:$H,'Deductions and Deposits'!$G:$G,D3095,'Deductions and Deposits'!$F:$F,"&lt;="&amp;B3095)+SUMIFS($F$3:F3095,$D$3:D3095,D3095,$C$3:C3095,"Coin Deposit",$E$3:E3095,"")</f>
        <v>0</v>
      </c>
      <c r="AD3095" s="111">
        <f>SUMIFS('Deductions and Deposits'!$D:$D,'Deductions and Deposits'!$C:$C,D3095)+SUMIFS($F:$F,$D:$D,D3095,$C:$C,"Coin Deduction")</f>
        <v>0</v>
      </c>
      <c r="AE3095" s="111">
        <f>Table5[[#This Row],[Column4]]+Table5[[#This Row],[Column14]]+Table5[[#This Row],[Column19]]+Table5[[#This Row],[Column12]]</f>
        <v>0</v>
      </c>
      <c r="AF3095" s="111">
        <f>Table5[[#This Row],[Column5]]+Table5[[#This Row],[Column13]]+Table5[[#This Row],[Column21]]+Table5[[#This Row],[Column18]]</f>
        <v>0</v>
      </c>
      <c r="AG3095" s="111">
        <f t="shared" si="535"/>
        <v>0</v>
      </c>
      <c r="AH3095" s="111">
        <f t="shared" si="536"/>
        <v>0</v>
      </c>
      <c r="AI3095" s="111">
        <f>Table5[[#This Row],[Column17]]-Table5[[#This Row],[Column20]]</f>
        <v>0</v>
      </c>
      <c r="AJ3095" s="111">
        <f t="shared" si="537"/>
        <v>0</v>
      </c>
      <c r="AK3095" s="111">
        <f t="shared" si="530"/>
        <v>0</v>
      </c>
      <c r="AL3095" s="111">
        <f t="shared" si="538"/>
        <v>0</v>
      </c>
      <c r="AM3095" s="111" t="str">
        <f t="shared" si="539"/>
        <v/>
      </c>
      <c r="AN3095" s="111" t="str">
        <f t="shared" ca="1" si="540"/>
        <v/>
      </c>
    </row>
    <row r="3096" spans="1:40" ht="20.25" customHeight="1" x14ac:dyDescent="0.3">
      <c r="A3096" s="107"/>
      <c r="B3096" s="144"/>
      <c r="C3096" s="119"/>
      <c r="D3096" s="120"/>
      <c r="E3096" s="119"/>
      <c r="F3096" s="119"/>
      <c r="G3096" s="120"/>
      <c r="H3096" s="119"/>
      <c r="I3096" s="109"/>
      <c r="L3096" s="108"/>
      <c r="M3096" s="108"/>
      <c r="N3096" s="108"/>
      <c r="O3096" s="108"/>
      <c r="P3096" s="108"/>
      <c r="Q3096" s="108"/>
      <c r="R3096" s="108"/>
      <c r="S3096" s="108"/>
      <c r="T3096" s="100">
        <f t="shared" si="531"/>
        <v>0</v>
      </c>
      <c r="U3096" s="111"/>
      <c r="V3096" s="111"/>
      <c r="W3096" s="111">
        <f>SUMIFS($F$3:F3096,$D$3:D3096,D3096,$C$3:C3096,"Buy")+SUMIFS($F$3:F3096,$D$3:D3096,D3096,$C$3:C3096,"Coin Deposit",$E$3:E3096,"&lt;&gt;")</f>
        <v>0</v>
      </c>
      <c r="X3096" s="111">
        <f t="shared" si="532"/>
        <v>0</v>
      </c>
      <c r="Y3096" s="111">
        <f>IF($D3096=Y$1,SUMIFS($H$3:$H3096,$G$3:$G3096,Y$1,$C$3:$C3096,"Sell"),0)</f>
        <v>0</v>
      </c>
      <c r="Z3096" s="111">
        <f t="shared" si="533"/>
        <v>0</v>
      </c>
      <c r="AA3096" s="111">
        <f>IF($D3096=AA$1,SUMIFS($H$3:$H3096,$G$3:$G3096,AA$1,$C$3:$C3096,"Sell"),0)</f>
        <v>0</v>
      </c>
      <c r="AB3096" s="111">
        <f t="shared" si="534"/>
        <v>0</v>
      </c>
      <c r="AC3096" s="111">
        <f>SUMIFS('Deductions and Deposits'!$H:$H,'Deductions and Deposits'!$G:$G,D3096,'Deductions and Deposits'!$F:$F,"&lt;="&amp;B3096)+SUMIFS($F$3:F3096,$D$3:D3096,D3096,$C$3:C3096,"Coin Deposit",$E$3:E3096,"")</f>
        <v>0</v>
      </c>
      <c r="AD3096" s="111">
        <f>SUMIFS('Deductions and Deposits'!$D:$D,'Deductions and Deposits'!$C:$C,D3096)+SUMIFS($F:$F,$D:$D,D3096,$C:$C,"Coin Deduction")</f>
        <v>0</v>
      </c>
      <c r="AE3096" s="111">
        <f>Table5[[#This Row],[Column4]]+Table5[[#This Row],[Column14]]+Table5[[#This Row],[Column19]]+Table5[[#This Row],[Column12]]</f>
        <v>0</v>
      </c>
      <c r="AF3096" s="111">
        <f>Table5[[#This Row],[Column5]]+Table5[[#This Row],[Column13]]+Table5[[#This Row],[Column21]]+Table5[[#This Row],[Column18]]</f>
        <v>0</v>
      </c>
      <c r="AG3096" s="111">
        <f t="shared" si="535"/>
        <v>0</v>
      </c>
      <c r="AH3096" s="111">
        <f t="shared" si="536"/>
        <v>0</v>
      </c>
      <c r="AI3096" s="111">
        <f>Table5[[#This Row],[Column17]]-Table5[[#This Row],[Column20]]</f>
        <v>0</v>
      </c>
      <c r="AJ3096" s="111">
        <f t="shared" si="537"/>
        <v>0</v>
      </c>
      <c r="AK3096" s="111">
        <f t="shared" si="530"/>
        <v>0</v>
      </c>
      <c r="AL3096" s="111">
        <f t="shared" si="538"/>
        <v>0</v>
      </c>
      <c r="AM3096" s="111" t="str">
        <f t="shared" si="539"/>
        <v/>
      </c>
      <c r="AN3096" s="111" t="str">
        <f t="shared" ca="1" si="540"/>
        <v/>
      </c>
    </row>
    <row r="3097" spans="1:40" ht="20.25" customHeight="1" x14ac:dyDescent="0.3">
      <c r="A3097" s="107"/>
      <c r="B3097" s="144"/>
      <c r="C3097" s="119"/>
      <c r="D3097" s="120"/>
      <c r="E3097" s="119"/>
      <c r="F3097" s="119"/>
      <c r="G3097" s="120"/>
      <c r="H3097" s="119"/>
      <c r="I3097" s="109"/>
      <c r="L3097" s="108"/>
      <c r="M3097" s="108"/>
      <c r="N3097" s="108"/>
      <c r="O3097" s="108"/>
      <c r="P3097" s="108"/>
      <c r="Q3097" s="108"/>
      <c r="R3097" s="108"/>
      <c r="S3097" s="108"/>
      <c r="T3097" s="100">
        <f t="shared" si="531"/>
        <v>0</v>
      </c>
      <c r="U3097" s="111"/>
      <c r="V3097" s="111"/>
      <c r="W3097" s="111">
        <f>SUMIFS($F$3:F3097,$D$3:D3097,D3097,$C$3:C3097,"Buy")+SUMIFS($F$3:F3097,$D$3:D3097,D3097,$C$3:C3097,"Coin Deposit",$E$3:E3097,"&lt;&gt;")</f>
        <v>0</v>
      </c>
      <c r="X3097" s="111">
        <f t="shared" si="532"/>
        <v>0</v>
      </c>
      <c r="Y3097" s="111">
        <f>IF($D3097=Y$1,SUMIFS($H$3:$H3097,$G$3:$G3097,Y$1,$C$3:$C3097,"Sell"),0)</f>
        <v>0</v>
      </c>
      <c r="Z3097" s="111">
        <f t="shared" si="533"/>
        <v>0</v>
      </c>
      <c r="AA3097" s="111">
        <f>IF($D3097=AA$1,SUMIFS($H$3:$H3097,$G$3:$G3097,AA$1,$C$3:$C3097,"Sell"),0)</f>
        <v>0</v>
      </c>
      <c r="AB3097" s="111">
        <f t="shared" si="534"/>
        <v>0</v>
      </c>
      <c r="AC3097" s="111">
        <f>SUMIFS('Deductions and Deposits'!$H:$H,'Deductions and Deposits'!$G:$G,D3097,'Deductions and Deposits'!$F:$F,"&lt;="&amp;B3097)+SUMIFS($F$3:F3097,$D$3:D3097,D3097,$C$3:C3097,"Coin Deposit",$E$3:E3097,"")</f>
        <v>0</v>
      </c>
      <c r="AD3097" s="111">
        <f>SUMIFS('Deductions and Deposits'!$D:$D,'Deductions and Deposits'!$C:$C,D3097)+SUMIFS($F:$F,$D:$D,D3097,$C:$C,"Coin Deduction")</f>
        <v>0</v>
      </c>
      <c r="AE3097" s="111">
        <f>Table5[[#This Row],[Column4]]+Table5[[#This Row],[Column14]]+Table5[[#This Row],[Column19]]+Table5[[#This Row],[Column12]]</f>
        <v>0</v>
      </c>
      <c r="AF3097" s="111">
        <f>Table5[[#This Row],[Column5]]+Table5[[#This Row],[Column13]]+Table5[[#This Row],[Column21]]+Table5[[#This Row],[Column18]]</f>
        <v>0</v>
      </c>
      <c r="AG3097" s="111">
        <f t="shared" si="535"/>
        <v>0</v>
      </c>
      <c r="AH3097" s="111">
        <f t="shared" si="536"/>
        <v>0</v>
      </c>
      <c r="AI3097" s="111">
        <f>Table5[[#This Row],[Column17]]-Table5[[#This Row],[Column20]]</f>
        <v>0</v>
      </c>
      <c r="AJ3097" s="111">
        <f t="shared" si="537"/>
        <v>0</v>
      </c>
      <c r="AK3097" s="111">
        <f t="shared" si="530"/>
        <v>0</v>
      </c>
      <c r="AL3097" s="111">
        <f t="shared" si="538"/>
        <v>0</v>
      </c>
      <c r="AM3097" s="111" t="str">
        <f t="shared" si="539"/>
        <v/>
      </c>
      <c r="AN3097" s="111" t="str">
        <f t="shared" ca="1" si="540"/>
        <v/>
      </c>
    </row>
    <row r="3098" spans="1:40" ht="20.25" customHeight="1" x14ac:dyDescent="0.3">
      <c r="A3098" s="107"/>
      <c r="B3098" s="144"/>
      <c r="C3098" s="119"/>
      <c r="D3098" s="120"/>
      <c r="E3098" s="119"/>
      <c r="F3098" s="119"/>
      <c r="G3098" s="120"/>
      <c r="H3098" s="119"/>
      <c r="I3098" s="109"/>
      <c r="L3098" s="108"/>
      <c r="M3098" s="108"/>
      <c r="N3098" s="108"/>
      <c r="O3098" s="108"/>
      <c r="P3098" s="108"/>
      <c r="Q3098" s="108"/>
      <c r="R3098" s="108"/>
      <c r="S3098" s="108"/>
      <c r="T3098" s="100">
        <f t="shared" si="531"/>
        <v>0</v>
      </c>
      <c r="U3098" s="111"/>
      <c r="V3098" s="111"/>
      <c r="W3098" s="111">
        <f>SUMIFS($F$3:F3098,$D$3:D3098,D3098,$C$3:C3098,"Buy")+SUMIFS($F$3:F3098,$D$3:D3098,D3098,$C$3:C3098,"Coin Deposit",$E$3:E3098,"&lt;&gt;")</f>
        <v>0</v>
      </c>
      <c r="X3098" s="111">
        <f t="shared" si="532"/>
        <v>0</v>
      </c>
      <c r="Y3098" s="111">
        <f>IF($D3098=Y$1,SUMIFS($H$3:$H3098,$G$3:$G3098,Y$1,$C$3:$C3098,"Sell"),0)</f>
        <v>0</v>
      </c>
      <c r="Z3098" s="111">
        <f t="shared" si="533"/>
        <v>0</v>
      </c>
      <c r="AA3098" s="111">
        <f>IF($D3098=AA$1,SUMIFS($H$3:$H3098,$G$3:$G3098,AA$1,$C$3:$C3098,"Sell"),0)</f>
        <v>0</v>
      </c>
      <c r="AB3098" s="111">
        <f t="shared" si="534"/>
        <v>0</v>
      </c>
      <c r="AC3098" s="111">
        <f>SUMIFS('Deductions and Deposits'!$H:$H,'Deductions and Deposits'!$G:$G,D3098,'Deductions and Deposits'!$F:$F,"&lt;="&amp;B3098)+SUMIFS($F$3:F3098,$D$3:D3098,D3098,$C$3:C3098,"Coin Deposit",$E$3:E3098,"")</f>
        <v>0</v>
      </c>
      <c r="AD3098" s="111">
        <f>SUMIFS('Deductions and Deposits'!$D:$D,'Deductions and Deposits'!$C:$C,D3098)+SUMIFS($F:$F,$D:$D,D3098,$C:$C,"Coin Deduction")</f>
        <v>0</v>
      </c>
      <c r="AE3098" s="111">
        <f>Table5[[#This Row],[Column4]]+Table5[[#This Row],[Column14]]+Table5[[#This Row],[Column19]]+Table5[[#This Row],[Column12]]</f>
        <v>0</v>
      </c>
      <c r="AF3098" s="111">
        <f>Table5[[#This Row],[Column5]]+Table5[[#This Row],[Column13]]+Table5[[#This Row],[Column21]]+Table5[[#This Row],[Column18]]</f>
        <v>0</v>
      </c>
      <c r="AG3098" s="111">
        <f t="shared" si="535"/>
        <v>0</v>
      </c>
      <c r="AH3098" s="111">
        <f t="shared" si="536"/>
        <v>0</v>
      </c>
      <c r="AI3098" s="111">
        <f>Table5[[#This Row],[Column17]]-Table5[[#This Row],[Column20]]</f>
        <v>0</v>
      </c>
      <c r="AJ3098" s="111">
        <f t="shared" si="537"/>
        <v>0</v>
      </c>
      <c r="AK3098" s="111">
        <f t="shared" si="530"/>
        <v>0</v>
      </c>
      <c r="AL3098" s="111">
        <f t="shared" si="538"/>
        <v>0</v>
      </c>
      <c r="AM3098" s="111" t="str">
        <f t="shared" si="539"/>
        <v/>
      </c>
      <c r="AN3098" s="111" t="str">
        <f t="shared" ca="1" si="540"/>
        <v/>
      </c>
    </row>
    <row r="3099" spans="1:40" ht="20.25" customHeight="1" x14ac:dyDescent="0.3">
      <c r="A3099" s="107"/>
      <c r="B3099" s="144"/>
      <c r="C3099" s="119"/>
      <c r="D3099" s="120"/>
      <c r="E3099" s="119"/>
      <c r="F3099" s="119"/>
      <c r="G3099" s="120"/>
      <c r="H3099" s="119"/>
      <c r="I3099" s="109"/>
      <c r="L3099" s="108"/>
      <c r="M3099" s="108"/>
      <c r="N3099" s="108"/>
      <c r="O3099" s="108"/>
      <c r="P3099" s="108"/>
      <c r="Q3099" s="108"/>
      <c r="R3099" s="108"/>
      <c r="S3099" s="108"/>
      <c r="T3099" s="100">
        <f t="shared" si="531"/>
        <v>0</v>
      </c>
      <c r="U3099" s="111"/>
      <c r="V3099" s="111"/>
      <c r="W3099" s="111">
        <f>SUMIFS($F$3:F3099,$D$3:D3099,D3099,$C$3:C3099,"Buy")+SUMIFS($F$3:F3099,$D$3:D3099,D3099,$C$3:C3099,"Coin Deposit",$E$3:E3099,"&lt;&gt;")</f>
        <v>0</v>
      </c>
      <c r="X3099" s="111">
        <f t="shared" si="532"/>
        <v>0</v>
      </c>
      <c r="Y3099" s="111">
        <f>IF($D3099=Y$1,SUMIFS($H$3:$H3099,$G$3:$G3099,Y$1,$C$3:$C3099,"Sell"),0)</f>
        <v>0</v>
      </c>
      <c r="Z3099" s="111">
        <f t="shared" si="533"/>
        <v>0</v>
      </c>
      <c r="AA3099" s="111">
        <f>IF($D3099=AA$1,SUMIFS($H$3:$H3099,$G$3:$G3099,AA$1,$C$3:$C3099,"Sell"),0)</f>
        <v>0</v>
      </c>
      <c r="AB3099" s="111">
        <f t="shared" si="534"/>
        <v>0</v>
      </c>
      <c r="AC3099" s="111">
        <f>SUMIFS('Deductions and Deposits'!$H:$H,'Deductions and Deposits'!$G:$G,D3099,'Deductions and Deposits'!$F:$F,"&lt;="&amp;B3099)+SUMIFS($F$3:F3099,$D$3:D3099,D3099,$C$3:C3099,"Coin Deposit",$E$3:E3099,"")</f>
        <v>0</v>
      </c>
      <c r="AD3099" s="111">
        <f>SUMIFS('Deductions and Deposits'!$D:$D,'Deductions and Deposits'!$C:$C,D3099)+SUMIFS($F:$F,$D:$D,D3099,$C:$C,"Coin Deduction")</f>
        <v>0</v>
      </c>
      <c r="AE3099" s="111">
        <f>Table5[[#This Row],[Column4]]+Table5[[#This Row],[Column14]]+Table5[[#This Row],[Column19]]+Table5[[#This Row],[Column12]]</f>
        <v>0</v>
      </c>
      <c r="AF3099" s="111">
        <f>Table5[[#This Row],[Column5]]+Table5[[#This Row],[Column13]]+Table5[[#This Row],[Column21]]+Table5[[#This Row],[Column18]]</f>
        <v>0</v>
      </c>
      <c r="AG3099" s="111">
        <f t="shared" si="535"/>
        <v>0</v>
      </c>
      <c r="AH3099" s="111">
        <f t="shared" si="536"/>
        <v>0</v>
      </c>
      <c r="AI3099" s="111">
        <f>Table5[[#This Row],[Column17]]-Table5[[#This Row],[Column20]]</f>
        <v>0</v>
      </c>
      <c r="AJ3099" s="111">
        <f t="shared" si="537"/>
        <v>0</v>
      </c>
      <c r="AK3099" s="111">
        <f t="shared" si="530"/>
        <v>0</v>
      </c>
      <c r="AL3099" s="111">
        <f t="shared" si="538"/>
        <v>0</v>
      </c>
      <c r="AM3099" s="111" t="str">
        <f t="shared" si="539"/>
        <v/>
      </c>
      <c r="AN3099" s="111" t="str">
        <f t="shared" ca="1" si="540"/>
        <v/>
      </c>
    </row>
    <row r="3100" spans="1:40" ht="20.25" customHeight="1" x14ac:dyDescent="0.3">
      <c r="A3100" s="107"/>
      <c r="B3100" s="144"/>
      <c r="C3100" s="119"/>
      <c r="D3100" s="120"/>
      <c r="E3100" s="119"/>
      <c r="F3100" s="119"/>
      <c r="G3100" s="120"/>
      <c r="H3100" s="119"/>
      <c r="I3100" s="109"/>
      <c r="L3100" s="108"/>
      <c r="M3100" s="108"/>
      <c r="N3100" s="108"/>
      <c r="O3100" s="108"/>
      <c r="P3100" s="108"/>
      <c r="Q3100" s="108"/>
      <c r="R3100" s="108"/>
      <c r="S3100" s="108"/>
      <c r="T3100" s="100">
        <f t="shared" si="531"/>
        <v>0</v>
      </c>
      <c r="U3100" s="111"/>
      <c r="V3100" s="111"/>
      <c r="W3100" s="111">
        <f>SUMIFS($F$3:F3100,$D$3:D3100,D3100,$C$3:C3100,"Buy")+SUMIFS($F$3:F3100,$D$3:D3100,D3100,$C$3:C3100,"Coin Deposit",$E$3:E3100,"&lt;&gt;")</f>
        <v>0</v>
      </c>
      <c r="X3100" s="111">
        <f t="shared" si="532"/>
        <v>0</v>
      </c>
      <c r="Y3100" s="111">
        <f>IF($D3100=Y$1,SUMIFS($H$3:$H3100,$G$3:$G3100,Y$1,$C$3:$C3100,"Sell"),0)</f>
        <v>0</v>
      </c>
      <c r="Z3100" s="111">
        <f t="shared" si="533"/>
        <v>0</v>
      </c>
      <c r="AA3100" s="111">
        <f>IF($D3100=AA$1,SUMIFS($H$3:$H3100,$G$3:$G3100,AA$1,$C$3:$C3100,"Sell"),0)</f>
        <v>0</v>
      </c>
      <c r="AB3100" s="111">
        <f t="shared" si="534"/>
        <v>0</v>
      </c>
      <c r="AC3100" s="111">
        <f>SUMIFS('Deductions and Deposits'!$H:$H,'Deductions and Deposits'!$G:$G,D3100,'Deductions and Deposits'!$F:$F,"&lt;="&amp;B3100)+SUMIFS($F$3:F3100,$D$3:D3100,D3100,$C$3:C3100,"Coin Deposit",$E$3:E3100,"")</f>
        <v>0</v>
      </c>
      <c r="AD3100" s="111">
        <f>SUMIFS('Deductions and Deposits'!$D:$D,'Deductions and Deposits'!$C:$C,D3100)+SUMIFS($F:$F,$D:$D,D3100,$C:$C,"Coin Deduction")</f>
        <v>0</v>
      </c>
      <c r="AE3100" s="111">
        <f>Table5[[#This Row],[Column4]]+Table5[[#This Row],[Column14]]+Table5[[#This Row],[Column19]]+Table5[[#This Row],[Column12]]</f>
        <v>0</v>
      </c>
      <c r="AF3100" s="111">
        <f>Table5[[#This Row],[Column5]]+Table5[[#This Row],[Column13]]+Table5[[#This Row],[Column21]]+Table5[[#This Row],[Column18]]</f>
        <v>0</v>
      </c>
      <c r="AG3100" s="111">
        <f t="shared" si="535"/>
        <v>0</v>
      </c>
      <c r="AH3100" s="111">
        <f t="shared" si="536"/>
        <v>0</v>
      </c>
      <c r="AI3100" s="111">
        <f>Table5[[#This Row],[Column17]]-Table5[[#This Row],[Column20]]</f>
        <v>0</v>
      </c>
      <c r="AJ3100" s="111">
        <f t="shared" si="537"/>
        <v>0</v>
      </c>
      <c r="AK3100" s="111">
        <f t="shared" si="530"/>
        <v>0</v>
      </c>
      <c r="AL3100" s="111">
        <f t="shared" si="538"/>
        <v>0</v>
      </c>
      <c r="AM3100" s="111" t="str">
        <f t="shared" si="539"/>
        <v/>
      </c>
      <c r="AN3100" s="111" t="str">
        <f t="shared" ca="1" si="540"/>
        <v/>
      </c>
    </row>
    <row r="3101" spans="1:40" ht="20.25" customHeight="1" x14ac:dyDescent="0.3">
      <c r="A3101" s="107"/>
      <c r="B3101" s="144"/>
      <c r="C3101" s="119"/>
      <c r="D3101" s="120"/>
      <c r="E3101" s="119"/>
      <c r="F3101" s="119"/>
      <c r="G3101" s="120"/>
      <c r="H3101" s="119"/>
      <c r="I3101" s="109"/>
      <c r="L3101" s="108"/>
      <c r="M3101" s="108"/>
      <c r="N3101" s="108"/>
      <c r="O3101" s="108"/>
      <c r="P3101" s="108"/>
      <c r="Q3101" s="108"/>
      <c r="R3101" s="108"/>
      <c r="S3101" s="108"/>
      <c r="T3101" s="100">
        <f t="shared" si="531"/>
        <v>0</v>
      </c>
      <c r="U3101" s="111"/>
      <c r="V3101" s="111"/>
      <c r="W3101" s="111">
        <f>SUMIFS($F$3:F3101,$D$3:D3101,D3101,$C$3:C3101,"Buy")+SUMIFS($F$3:F3101,$D$3:D3101,D3101,$C$3:C3101,"Coin Deposit",$E$3:E3101,"&lt;&gt;")</f>
        <v>0</v>
      </c>
      <c r="X3101" s="111">
        <f t="shared" si="532"/>
        <v>0</v>
      </c>
      <c r="Y3101" s="111">
        <f>IF($D3101=Y$1,SUMIFS($H$3:$H3101,$G$3:$G3101,Y$1,$C$3:$C3101,"Sell"),0)</f>
        <v>0</v>
      </c>
      <c r="Z3101" s="111">
        <f t="shared" si="533"/>
        <v>0</v>
      </c>
      <c r="AA3101" s="111">
        <f>IF($D3101=AA$1,SUMIFS($H$3:$H3101,$G$3:$G3101,AA$1,$C$3:$C3101,"Sell"),0)</f>
        <v>0</v>
      </c>
      <c r="AB3101" s="111">
        <f t="shared" si="534"/>
        <v>0</v>
      </c>
      <c r="AC3101" s="111">
        <f>SUMIFS('Deductions and Deposits'!$H:$H,'Deductions and Deposits'!$G:$G,D3101,'Deductions and Deposits'!$F:$F,"&lt;="&amp;B3101)+SUMIFS($F$3:F3101,$D$3:D3101,D3101,$C$3:C3101,"Coin Deposit",$E$3:E3101,"")</f>
        <v>0</v>
      </c>
      <c r="AD3101" s="111">
        <f>SUMIFS('Deductions and Deposits'!$D:$D,'Deductions and Deposits'!$C:$C,D3101)+SUMIFS($F:$F,$D:$D,D3101,$C:$C,"Coin Deduction")</f>
        <v>0</v>
      </c>
      <c r="AE3101" s="111">
        <f>Table5[[#This Row],[Column4]]+Table5[[#This Row],[Column14]]+Table5[[#This Row],[Column19]]+Table5[[#This Row],[Column12]]</f>
        <v>0</v>
      </c>
      <c r="AF3101" s="111">
        <f>Table5[[#This Row],[Column5]]+Table5[[#This Row],[Column13]]+Table5[[#This Row],[Column21]]+Table5[[#This Row],[Column18]]</f>
        <v>0</v>
      </c>
      <c r="AG3101" s="111">
        <f t="shared" si="535"/>
        <v>0</v>
      </c>
      <c r="AH3101" s="111">
        <f t="shared" si="536"/>
        <v>0</v>
      </c>
      <c r="AI3101" s="111">
        <f>Table5[[#This Row],[Column17]]-Table5[[#This Row],[Column20]]</f>
        <v>0</v>
      </c>
      <c r="AJ3101" s="111">
        <f t="shared" si="537"/>
        <v>0</v>
      </c>
      <c r="AK3101" s="111">
        <f t="shared" si="530"/>
        <v>0</v>
      </c>
      <c r="AL3101" s="111">
        <f t="shared" si="538"/>
        <v>0</v>
      </c>
      <c r="AM3101" s="111" t="str">
        <f t="shared" si="539"/>
        <v/>
      </c>
      <c r="AN3101" s="111" t="str">
        <f t="shared" ca="1" si="540"/>
        <v/>
      </c>
    </row>
    <row r="3102" spans="1:40" ht="20.25" customHeight="1" x14ac:dyDescent="0.3">
      <c r="A3102" s="107"/>
      <c r="B3102" s="144"/>
      <c r="C3102" s="119"/>
      <c r="D3102" s="120"/>
      <c r="E3102" s="119"/>
      <c r="F3102" s="119"/>
      <c r="G3102" s="120"/>
      <c r="H3102" s="119"/>
      <c r="I3102" s="109"/>
      <c r="L3102" s="108"/>
      <c r="M3102" s="108"/>
      <c r="N3102" s="108"/>
      <c r="O3102" s="108"/>
      <c r="P3102" s="108"/>
      <c r="Q3102" s="108"/>
      <c r="R3102" s="108"/>
      <c r="S3102" s="108"/>
      <c r="T3102" s="100">
        <f t="shared" si="531"/>
        <v>0</v>
      </c>
      <c r="U3102" s="111"/>
      <c r="V3102" s="111"/>
      <c r="W3102" s="111">
        <f>SUMIFS($F$3:F3102,$D$3:D3102,D3102,$C$3:C3102,"Buy")+SUMIFS($F$3:F3102,$D$3:D3102,D3102,$C$3:C3102,"Coin Deposit",$E$3:E3102,"&lt;&gt;")</f>
        <v>0</v>
      </c>
      <c r="X3102" s="111">
        <f t="shared" si="532"/>
        <v>0</v>
      </c>
      <c r="Y3102" s="111">
        <f>IF($D3102=Y$1,SUMIFS($H$3:$H3102,$G$3:$G3102,Y$1,$C$3:$C3102,"Sell"),0)</f>
        <v>0</v>
      </c>
      <c r="Z3102" s="111">
        <f t="shared" si="533"/>
        <v>0</v>
      </c>
      <c r="AA3102" s="111">
        <f>IF($D3102=AA$1,SUMIFS($H$3:$H3102,$G$3:$G3102,AA$1,$C$3:$C3102,"Sell"),0)</f>
        <v>0</v>
      </c>
      <c r="AB3102" s="111">
        <f t="shared" si="534"/>
        <v>0</v>
      </c>
      <c r="AC3102" s="111">
        <f>SUMIFS('Deductions and Deposits'!$H:$H,'Deductions and Deposits'!$G:$G,D3102,'Deductions and Deposits'!$F:$F,"&lt;="&amp;B3102)+SUMIFS($F$3:F3102,$D$3:D3102,D3102,$C$3:C3102,"Coin Deposit",$E$3:E3102,"")</f>
        <v>0</v>
      </c>
      <c r="AD3102" s="111">
        <f>SUMIFS('Deductions and Deposits'!$D:$D,'Deductions and Deposits'!$C:$C,D3102)+SUMIFS($F:$F,$D:$D,D3102,$C:$C,"Coin Deduction")</f>
        <v>0</v>
      </c>
      <c r="AE3102" s="111">
        <f>Table5[[#This Row],[Column4]]+Table5[[#This Row],[Column14]]+Table5[[#This Row],[Column19]]+Table5[[#This Row],[Column12]]</f>
        <v>0</v>
      </c>
      <c r="AF3102" s="111">
        <f>Table5[[#This Row],[Column5]]+Table5[[#This Row],[Column13]]+Table5[[#This Row],[Column21]]+Table5[[#This Row],[Column18]]</f>
        <v>0</v>
      </c>
      <c r="AG3102" s="111">
        <f t="shared" si="535"/>
        <v>0</v>
      </c>
      <c r="AH3102" s="111">
        <f t="shared" si="536"/>
        <v>0</v>
      </c>
      <c r="AI3102" s="111">
        <f>Table5[[#This Row],[Column17]]-Table5[[#This Row],[Column20]]</f>
        <v>0</v>
      </c>
      <c r="AJ3102" s="111">
        <f t="shared" si="537"/>
        <v>0</v>
      </c>
      <c r="AK3102" s="111">
        <f t="shared" si="530"/>
        <v>0</v>
      </c>
      <c r="AL3102" s="111">
        <f t="shared" si="538"/>
        <v>0</v>
      </c>
      <c r="AM3102" s="111" t="str">
        <f t="shared" si="539"/>
        <v/>
      </c>
      <c r="AN3102" s="111" t="str">
        <f t="shared" ca="1" si="540"/>
        <v/>
      </c>
    </row>
    <row r="3103" spans="1:40" ht="20.25" customHeight="1" x14ac:dyDescent="0.3">
      <c r="A3103" s="107"/>
      <c r="B3103" s="144"/>
      <c r="C3103" s="119"/>
      <c r="D3103" s="120"/>
      <c r="E3103" s="119"/>
      <c r="F3103" s="119"/>
      <c r="G3103" s="120"/>
      <c r="H3103" s="119"/>
      <c r="I3103" s="109"/>
      <c r="L3103" s="108"/>
      <c r="M3103" s="108"/>
      <c r="N3103" s="108"/>
      <c r="O3103" s="108"/>
      <c r="P3103" s="108"/>
      <c r="Q3103" s="108"/>
      <c r="R3103" s="108"/>
      <c r="S3103" s="108"/>
      <c r="T3103" s="100">
        <f t="shared" si="531"/>
        <v>0</v>
      </c>
      <c r="U3103" s="111"/>
      <c r="V3103" s="111"/>
      <c r="W3103" s="111">
        <f>SUMIFS($F$3:F3103,$D$3:D3103,D3103,$C$3:C3103,"Buy")+SUMIFS($F$3:F3103,$D$3:D3103,D3103,$C$3:C3103,"Coin Deposit",$E$3:E3103,"&lt;&gt;")</f>
        <v>0</v>
      </c>
      <c r="X3103" s="111">
        <f t="shared" si="532"/>
        <v>0</v>
      </c>
      <c r="Y3103" s="111">
        <f>IF($D3103=Y$1,SUMIFS($H$3:$H3103,$G$3:$G3103,Y$1,$C$3:$C3103,"Sell"),0)</f>
        <v>0</v>
      </c>
      <c r="Z3103" s="111">
        <f t="shared" si="533"/>
        <v>0</v>
      </c>
      <c r="AA3103" s="111">
        <f>IF($D3103=AA$1,SUMIFS($H$3:$H3103,$G$3:$G3103,AA$1,$C$3:$C3103,"Sell"),0)</f>
        <v>0</v>
      </c>
      <c r="AB3103" s="111">
        <f t="shared" si="534"/>
        <v>0</v>
      </c>
      <c r="AC3103" s="111">
        <f>SUMIFS('Deductions and Deposits'!$H:$H,'Deductions and Deposits'!$G:$G,D3103,'Deductions and Deposits'!$F:$F,"&lt;="&amp;B3103)+SUMIFS($F$3:F3103,$D$3:D3103,D3103,$C$3:C3103,"Coin Deposit",$E$3:E3103,"")</f>
        <v>0</v>
      </c>
      <c r="AD3103" s="111">
        <f>SUMIFS('Deductions and Deposits'!$D:$D,'Deductions and Deposits'!$C:$C,D3103)+SUMIFS($F:$F,$D:$D,D3103,$C:$C,"Coin Deduction")</f>
        <v>0</v>
      </c>
      <c r="AE3103" s="111">
        <f>Table5[[#This Row],[Column4]]+Table5[[#This Row],[Column14]]+Table5[[#This Row],[Column19]]+Table5[[#This Row],[Column12]]</f>
        <v>0</v>
      </c>
      <c r="AF3103" s="111">
        <f>Table5[[#This Row],[Column5]]+Table5[[#This Row],[Column13]]+Table5[[#This Row],[Column21]]+Table5[[#This Row],[Column18]]</f>
        <v>0</v>
      </c>
      <c r="AG3103" s="111">
        <f t="shared" si="535"/>
        <v>0</v>
      </c>
      <c r="AH3103" s="111">
        <f t="shared" si="536"/>
        <v>0</v>
      </c>
      <c r="AI3103" s="111">
        <f>Table5[[#This Row],[Column17]]-Table5[[#This Row],[Column20]]</f>
        <v>0</v>
      </c>
      <c r="AJ3103" s="111">
        <f t="shared" si="537"/>
        <v>0</v>
      </c>
      <c r="AK3103" s="111">
        <f t="shared" si="530"/>
        <v>0</v>
      </c>
      <c r="AL3103" s="111">
        <f t="shared" si="538"/>
        <v>0</v>
      </c>
      <c r="AM3103" s="111" t="str">
        <f t="shared" si="539"/>
        <v/>
      </c>
      <c r="AN3103" s="111" t="str">
        <f t="shared" ca="1" si="540"/>
        <v/>
      </c>
    </row>
    <row r="3104" spans="1:40" ht="20.25" customHeight="1" x14ac:dyDescent="0.3">
      <c r="A3104" s="107"/>
      <c r="B3104" s="144"/>
      <c r="C3104" s="119"/>
      <c r="D3104" s="120"/>
      <c r="E3104" s="119"/>
      <c r="F3104" s="119"/>
      <c r="G3104" s="120"/>
      <c r="H3104" s="119"/>
      <c r="I3104" s="109"/>
      <c r="L3104" s="108"/>
      <c r="M3104" s="108"/>
      <c r="N3104" s="108"/>
      <c r="O3104" s="108"/>
      <c r="P3104" s="108"/>
      <c r="Q3104" s="108"/>
      <c r="R3104" s="108"/>
      <c r="S3104" s="108"/>
      <c r="T3104" s="100">
        <f t="shared" si="531"/>
        <v>0</v>
      </c>
      <c r="U3104" s="111"/>
      <c r="V3104" s="111"/>
      <c r="W3104" s="111">
        <f>SUMIFS($F$3:F3104,$D$3:D3104,D3104,$C$3:C3104,"Buy")+SUMIFS($F$3:F3104,$D$3:D3104,D3104,$C$3:C3104,"Coin Deposit",$E$3:E3104,"&lt;&gt;")</f>
        <v>0</v>
      </c>
      <c r="X3104" s="111">
        <f t="shared" si="532"/>
        <v>0</v>
      </c>
      <c r="Y3104" s="111">
        <f>IF($D3104=Y$1,SUMIFS($H$3:$H3104,$G$3:$G3104,Y$1,$C$3:$C3104,"Sell"),0)</f>
        <v>0</v>
      </c>
      <c r="Z3104" s="111">
        <f t="shared" si="533"/>
        <v>0</v>
      </c>
      <c r="AA3104" s="111">
        <f>IF($D3104=AA$1,SUMIFS($H$3:$H3104,$G$3:$G3104,AA$1,$C$3:$C3104,"Sell"),0)</f>
        <v>0</v>
      </c>
      <c r="AB3104" s="111">
        <f t="shared" si="534"/>
        <v>0</v>
      </c>
      <c r="AC3104" s="111">
        <f>SUMIFS('Deductions and Deposits'!$H:$H,'Deductions and Deposits'!$G:$G,D3104,'Deductions and Deposits'!$F:$F,"&lt;="&amp;B3104)+SUMIFS($F$3:F3104,$D$3:D3104,D3104,$C$3:C3104,"Coin Deposit",$E$3:E3104,"")</f>
        <v>0</v>
      </c>
      <c r="AD3104" s="111">
        <f>SUMIFS('Deductions and Deposits'!$D:$D,'Deductions and Deposits'!$C:$C,D3104)+SUMIFS($F:$F,$D:$D,D3104,$C:$C,"Coin Deduction")</f>
        <v>0</v>
      </c>
      <c r="AE3104" s="111">
        <f>Table5[[#This Row],[Column4]]+Table5[[#This Row],[Column14]]+Table5[[#This Row],[Column19]]+Table5[[#This Row],[Column12]]</f>
        <v>0</v>
      </c>
      <c r="AF3104" s="111">
        <f>Table5[[#This Row],[Column5]]+Table5[[#This Row],[Column13]]+Table5[[#This Row],[Column21]]+Table5[[#This Row],[Column18]]</f>
        <v>0</v>
      </c>
      <c r="AG3104" s="111">
        <f t="shared" si="535"/>
        <v>0</v>
      </c>
      <c r="AH3104" s="111">
        <f t="shared" si="536"/>
        <v>0</v>
      </c>
      <c r="AI3104" s="111">
        <f>Table5[[#This Row],[Column17]]-Table5[[#This Row],[Column20]]</f>
        <v>0</v>
      </c>
      <c r="AJ3104" s="111">
        <f t="shared" si="537"/>
        <v>0</v>
      </c>
      <c r="AK3104" s="111">
        <f t="shared" si="530"/>
        <v>0</v>
      </c>
      <c r="AL3104" s="111">
        <f t="shared" si="538"/>
        <v>0</v>
      </c>
      <c r="AM3104" s="111" t="str">
        <f t="shared" si="539"/>
        <v/>
      </c>
      <c r="AN3104" s="111" t="str">
        <f t="shared" ca="1" si="540"/>
        <v/>
      </c>
    </row>
    <row r="3105" spans="1:40" ht="20.25" customHeight="1" x14ac:dyDescent="0.3">
      <c r="A3105" s="107"/>
      <c r="B3105" s="144"/>
      <c r="C3105" s="119"/>
      <c r="D3105" s="120"/>
      <c r="E3105" s="119"/>
      <c r="F3105" s="119"/>
      <c r="G3105" s="120"/>
      <c r="H3105" s="119"/>
      <c r="I3105" s="109"/>
      <c r="L3105" s="108"/>
      <c r="M3105" s="108"/>
      <c r="N3105" s="108"/>
      <c r="O3105" s="108"/>
      <c r="P3105" s="108"/>
      <c r="Q3105" s="108"/>
      <c r="R3105" s="108"/>
      <c r="S3105" s="108"/>
      <c r="T3105" s="100">
        <f t="shared" si="531"/>
        <v>0</v>
      </c>
      <c r="U3105" s="111"/>
      <c r="V3105" s="111"/>
      <c r="W3105" s="111">
        <f>SUMIFS($F$3:F3105,$D$3:D3105,D3105,$C$3:C3105,"Buy")+SUMIFS($F$3:F3105,$D$3:D3105,D3105,$C$3:C3105,"Coin Deposit",$E$3:E3105,"&lt;&gt;")</f>
        <v>0</v>
      </c>
      <c r="X3105" s="111">
        <f t="shared" si="532"/>
        <v>0</v>
      </c>
      <c r="Y3105" s="111">
        <f>IF($D3105=Y$1,SUMIFS($H$3:$H3105,$G$3:$G3105,Y$1,$C$3:$C3105,"Sell"),0)</f>
        <v>0</v>
      </c>
      <c r="Z3105" s="111">
        <f t="shared" si="533"/>
        <v>0</v>
      </c>
      <c r="AA3105" s="111">
        <f>IF($D3105=AA$1,SUMIFS($H$3:$H3105,$G$3:$G3105,AA$1,$C$3:$C3105,"Sell"),0)</f>
        <v>0</v>
      </c>
      <c r="AB3105" s="111">
        <f t="shared" si="534"/>
        <v>0</v>
      </c>
      <c r="AC3105" s="111">
        <f>SUMIFS('Deductions and Deposits'!$H:$H,'Deductions and Deposits'!$G:$G,D3105,'Deductions and Deposits'!$F:$F,"&lt;="&amp;B3105)+SUMIFS($F$3:F3105,$D$3:D3105,D3105,$C$3:C3105,"Coin Deposit",$E$3:E3105,"")</f>
        <v>0</v>
      </c>
      <c r="AD3105" s="111">
        <f>SUMIFS('Deductions and Deposits'!$D:$D,'Deductions and Deposits'!$C:$C,D3105)+SUMIFS($F:$F,$D:$D,D3105,$C:$C,"Coin Deduction")</f>
        <v>0</v>
      </c>
      <c r="AE3105" s="111">
        <f>Table5[[#This Row],[Column4]]+Table5[[#This Row],[Column14]]+Table5[[#This Row],[Column19]]+Table5[[#This Row],[Column12]]</f>
        <v>0</v>
      </c>
      <c r="AF3105" s="111">
        <f>Table5[[#This Row],[Column5]]+Table5[[#This Row],[Column13]]+Table5[[#This Row],[Column21]]+Table5[[#This Row],[Column18]]</f>
        <v>0</v>
      </c>
      <c r="AG3105" s="111">
        <f t="shared" si="535"/>
        <v>0</v>
      </c>
      <c r="AH3105" s="111">
        <f t="shared" si="536"/>
        <v>0</v>
      </c>
      <c r="AI3105" s="111">
        <f>Table5[[#This Row],[Column17]]-Table5[[#This Row],[Column20]]</f>
        <v>0</v>
      </c>
      <c r="AJ3105" s="111">
        <f t="shared" si="537"/>
        <v>0</v>
      </c>
      <c r="AK3105" s="111">
        <f t="shared" si="530"/>
        <v>0</v>
      </c>
      <c r="AL3105" s="111">
        <f t="shared" si="538"/>
        <v>0</v>
      </c>
      <c r="AM3105" s="111" t="str">
        <f t="shared" si="539"/>
        <v/>
      </c>
      <c r="AN3105" s="111" t="str">
        <f t="shared" ca="1" si="540"/>
        <v/>
      </c>
    </row>
    <row r="3106" spans="1:40" ht="20.25" customHeight="1" x14ac:dyDescent="0.3">
      <c r="A3106" s="107"/>
      <c r="B3106" s="144"/>
      <c r="C3106" s="119"/>
      <c r="D3106" s="120"/>
      <c r="E3106" s="119"/>
      <c r="F3106" s="119"/>
      <c r="G3106" s="120"/>
      <c r="H3106" s="119"/>
      <c r="I3106" s="109"/>
      <c r="L3106" s="108"/>
      <c r="M3106" s="108"/>
      <c r="N3106" s="108"/>
      <c r="O3106" s="108"/>
      <c r="P3106" s="108"/>
      <c r="Q3106" s="108"/>
      <c r="R3106" s="108"/>
      <c r="S3106" s="108"/>
      <c r="T3106" s="100">
        <f t="shared" si="531"/>
        <v>0</v>
      </c>
      <c r="U3106" s="111"/>
      <c r="V3106" s="111"/>
      <c r="W3106" s="111">
        <f>SUMIFS($F$3:F3106,$D$3:D3106,D3106,$C$3:C3106,"Buy")+SUMIFS($F$3:F3106,$D$3:D3106,D3106,$C$3:C3106,"Coin Deposit",$E$3:E3106,"&lt;&gt;")</f>
        <v>0</v>
      </c>
      <c r="X3106" s="111">
        <f t="shared" si="532"/>
        <v>0</v>
      </c>
      <c r="Y3106" s="111">
        <f>IF($D3106=Y$1,SUMIFS($H$3:$H3106,$G$3:$G3106,Y$1,$C$3:$C3106,"Sell"),0)</f>
        <v>0</v>
      </c>
      <c r="Z3106" s="111">
        <f t="shared" si="533"/>
        <v>0</v>
      </c>
      <c r="AA3106" s="111">
        <f>IF($D3106=AA$1,SUMIFS($H$3:$H3106,$G$3:$G3106,AA$1,$C$3:$C3106,"Sell"),0)</f>
        <v>0</v>
      </c>
      <c r="AB3106" s="111">
        <f t="shared" si="534"/>
        <v>0</v>
      </c>
      <c r="AC3106" s="111">
        <f>SUMIFS('Deductions and Deposits'!$H:$H,'Deductions and Deposits'!$G:$G,D3106,'Deductions and Deposits'!$F:$F,"&lt;="&amp;B3106)+SUMIFS($F$3:F3106,$D$3:D3106,D3106,$C$3:C3106,"Coin Deposit",$E$3:E3106,"")</f>
        <v>0</v>
      </c>
      <c r="AD3106" s="111">
        <f>SUMIFS('Deductions and Deposits'!$D:$D,'Deductions and Deposits'!$C:$C,D3106)+SUMIFS($F:$F,$D:$D,D3106,$C:$C,"Coin Deduction")</f>
        <v>0</v>
      </c>
      <c r="AE3106" s="111">
        <f>Table5[[#This Row],[Column4]]+Table5[[#This Row],[Column14]]+Table5[[#This Row],[Column19]]+Table5[[#This Row],[Column12]]</f>
        <v>0</v>
      </c>
      <c r="AF3106" s="111">
        <f>Table5[[#This Row],[Column5]]+Table5[[#This Row],[Column13]]+Table5[[#This Row],[Column21]]+Table5[[#This Row],[Column18]]</f>
        <v>0</v>
      </c>
      <c r="AG3106" s="111">
        <f t="shared" si="535"/>
        <v>0</v>
      </c>
      <c r="AH3106" s="111">
        <f t="shared" si="536"/>
        <v>0</v>
      </c>
      <c r="AI3106" s="111">
        <f>Table5[[#This Row],[Column17]]-Table5[[#This Row],[Column20]]</f>
        <v>0</v>
      </c>
      <c r="AJ3106" s="111">
        <f t="shared" si="537"/>
        <v>0</v>
      </c>
      <c r="AK3106" s="111">
        <f t="shared" si="530"/>
        <v>0</v>
      </c>
      <c r="AL3106" s="111">
        <f t="shared" si="538"/>
        <v>0</v>
      </c>
      <c r="AM3106" s="111" t="str">
        <f t="shared" si="539"/>
        <v/>
      </c>
      <c r="AN3106" s="111" t="str">
        <f t="shared" ca="1" si="540"/>
        <v/>
      </c>
    </row>
    <row r="3107" spans="1:40" ht="20.25" customHeight="1" x14ac:dyDescent="0.3">
      <c r="A3107" s="107"/>
      <c r="B3107" s="144"/>
      <c r="C3107" s="119"/>
      <c r="D3107" s="120"/>
      <c r="E3107" s="119"/>
      <c r="F3107" s="119"/>
      <c r="G3107" s="120"/>
      <c r="H3107" s="119"/>
      <c r="I3107" s="109"/>
      <c r="L3107" s="108"/>
      <c r="M3107" s="108"/>
      <c r="N3107" s="108"/>
      <c r="O3107" s="108"/>
      <c r="P3107" s="108"/>
      <c r="Q3107" s="108"/>
      <c r="R3107" s="108"/>
      <c r="S3107" s="108"/>
      <c r="T3107" s="100">
        <f t="shared" si="531"/>
        <v>0</v>
      </c>
      <c r="U3107" s="111"/>
      <c r="V3107" s="111"/>
      <c r="W3107" s="111">
        <f>SUMIFS($F$3:F3107,$D$3:D3107,D3107,$C$3:C3107,"Buy")+SUMIFS($F$3:F3107,$D$3:D3107,D3107,$C$3:C3107,"Coin Deposit",$E$3:E3107,"&lt;&gt;")</f>
        <v>0</v>
      </c>
      <c r="X3107" s="111">
        <f t="shared" si="532"/>
        <v>0</v>
      </c>
      <c r="Y3107" s="111">
        <f>IF($D3107=Y$1,SUMIFS($H$3:$H3107,$G$3:$G3107,Y$1,$C$3:$C3107,"Sell"),0)</f>
        <v>0</v>
      </c>
      <c r="Z3107" s="111">
        <f t="shared" si="533"/>
        <v>0</v>
      </c>
      <c r="AA3107" s="111">
        <f>IF($D3107=AA$1,SUMIFS($H$3:$H3107,$G$3:$G3107,AA$1,$C$3:$C3107,"Sell"),0)</f>
        <v>0</v>
      </c>
      <c r="AB3107" s="111">
        <f t="shared" si="534"/>
        <v>0</v>
      </c>
      <c r="AC3107" s="111">
        <f>SUMIFS('Deductions and Deposits'!$H:$H,'Deductions and Deposits'!$G:$G,D3107,'Deductions and Deposits'!$F:$F,"&lt;="&amp;B3107)+SUMIFS($F$3:F3107,$D$3:D3107,D3107,$C$3:C3107,"Coin Deposit",$E$3:E3107,"")</f>
        <v>0</v>
      </c>
      <c r="AD3107" s="111">
        <f>SUMIFS('Deductions and Deposits'!$D:$D,'Deductions and Deposits'!$C:$C,D3107)+SUMIFS($F:$F,$D:$D,D3107,$C:$C,"Coin Deduction")</f>
        <v>0</v>
      </c>
      <c r="AE3107" s="111">
        <f>Table5[[#This Row],[Column4]]+Table5[[#This Row],[Column14]]+Table5[[#This Row],[Column19]]+Table5[[#This Row],[Column12]]</f>
        <v>0</v>
      </c>
      <c r="AF3107" s="111">
        <f>Table5[[#This Row],[Column5]]+Table5[[#This Row],[Column13]]+Table5[[#This Row],[Column21]]+Table5[[#This Row],[Column18]]</f>
        <v>0</v>
      </c>
      <c r="AG3107" s="111">
        <f t="shared" si="535"/>
        <v>0</v>
      </c>
      <c r="AH3107" s="111">
        <f t="shared" si="536"/>
        <v>0</v>
      </c>
      <c r="AI3107" s="111">
        <f>Table5[[#This Row],[Column17]]-Table5[[#This Row],[Column20]]</f>
        <v>0</v>
      </c>
      <c r="AJ3107" s="111">
        <f t="shared" si="537"/>
        <v>0</v>
      </c>
      <c r="AK3107" s="111">
        <f t="shared" si="530"/>
        <v>0</v>
      </c>
      <c r="AL3107" s="111">
        <f t="shared" si="538"/>
        <v>0</v>
      </c>
      <c r="AM3107" s="111" t="str">
        <f t="shared" si="539"/>
        <v/>
      </c>
      <c r="AN3107" s="111" t="str">
        <f t="shared" ca="1" si="540"/>
        <v/>
      </c>
    </row>
    <row r="3108" spans="1:40" ht="20.25" customHeight="1" x14ac:dyDescent="0.3">
      <c r="A3108" s="107"/>
      <c r="B3108" s="144"/>
      <c r="C3108" s="119"/>
      <c r="D3108" s="120"/>
      <c r="E3108" s="119"/>
      <c r="F3108" s="119"/>
      <c r="G3108" s="120"/>
      <c r="H3108" s="119"/>
      <c r="I3108" s="109"/>
      <c r="L3108" s="108"/>
      <c r="M3108" s="108"/>
      <c r="N3108" s="108"/>
      <c r="O3108" s="108"/>
      <c r="P3108" s="108"/>
      <c r="Q3108" s="108"/>
      <c r="R3108" s="108"/>
      <c r="S3108" s="108"/>
      <c r="T3108" s="100">
        <f t="shared" si="531"/>
        <v>0</v>
      </c>
      <c r="U3108" s="111"/>
      <c r="V3108" s="111"/>
      <c r="W3108" s="111">
        <f>SUMIFS($F$3:F3108,$D$3:D3108,D3108,$C$3:C3108,"Buy")+SUMIFS($F$3:F3108,$D$3:D3108,D3108,$C$3:C3108,"Coin Deposit",$E$3:E3108,"&lt;&gt;")</f>
        <v>0</v>
      </c>
      <c r="X3108" s="111">
        <f t="shared" si="532"/>
        <v>0</v>
      </c>
      <c r="Y3108" s="111">
        <f>IF($D3108=Y$1,SUMIFS($H$3:$H3108,$G$3:$G3108,Y$1,$C$3:$C3108,"Sell"),0)</f>
        <v>0</v>
      </c>
      <c r="Z3108" s="111">
        <f t="shared" si="533"/>
        <v>0</v>
      </c>
      <c r="AA3108" s="111">
        <f>IF($D3108=AA$1,SUMIFS($H$3:$H3108,$G$3:$G3108,AA$1,$C$3:$C3108,"Sell"),0)</f>
        <v>0</v>
      </c>
      <c r="AB3108" s="111">
        <f t="shared" si="534"/>
        <v>0</v>
      </c>
      <c r="AC3108" s="111">
        <f>SUMIFS('Deductions and Deposits'!$H:$H,'Deductions and Deposits'!$G:$G,D3108,'Deductions and Deposits'!$F:$F,"&lt;="&amp;B3108)+SUMIFS($F$3:F3108,$D$3:D3108,D3108,$C$3:C3108,"Coin Deposit",$E$3:E3108,"")</f>
        <v>0</v>
      </c>
      <c r="AD3108" s="111">
        <f>SUMIFS('Deductions and Deposits'!$D:$D,'Deductions and Deposits'!$C:$C,D3108)+SUMIFS($F:$F,$D:$D,D3108,$C:$C,"Coin Deduction")</f>
        <v>0</v>
      </c>
      <c r="AE3108" s="111">
        <f>Table5[[#This Row],[Column4]]+Table5[[#This Row],[Column14]]+Table5[[#This Row],[Column19]]+Table5[[#This Row],[Column12]]</f>
        <v>0</v>
      </c>
      <c r="AF3108" s="111">
        <f>Table5[[#This Row],[Column5]]+Table5[[#This Row],[Column13]]+Table5[[#This Row],[Column21]]+Table5[[#This Row],[Column18]]</f>
        <v>0</v>
      </c>
      <c r="AG3108" s="111">
        <f t="shared" si="535"/>
        <v>0</v>
      </c>
      <c r="AH3108" s="111">
        <f t="shared" si="536"/>
        <v>0</v>
      </c>
      <c r="AI3108" s="111">
        <f>Table5[[#This Row],[Column17]]-Table5[[#This Row],[Column20]]</f>
        <v>0</v>
      </c>
      <c r="AJ3108" s="111">
        <f t="shared" si="537"/>
        <v>0</v>
      </c>
      <c r="AK3108" s="111">
        <f t="shared" si="530"/>
        <v>0</v>
      </c>
      <c r="AL3108" s="111">
        <f t="shared" si="538"/>
        <v>0</v>
      </c>
      <c r="AM3108" s="111" t="str">
        <f t="shared" si="539"/>
        <v/>
      </c>
      <c r="AN3108" s="111" t="str">
        <f t="shared" ca="1" si="540"/>
        <v/>
      </c>
    </row>
    <row r="3109" spans="1:40" ht="20.25" customHeight="1" x14ac:dyDescent="0.3">
      <c r="A3109" s="107"/>
      <c r="B3109" s="144"/>
      <c r="C3109" s="119"/>
      <c r="D3109" s="120"/>
      <c r="E3109" s="119"/>
      <c r="F3109" s="119"/>
      <c r="G3109" s="120"/>
      <c r="H3109" s="119"/>
      <c r="I3109" s="109"/>
      <c r="L3109" s="108"/>
      <c r="M3109" s="108"/>
      <c r="N3109" s="108"/>
      <c r="O3109" s="108"/>
      <c r="P3109" s="108"/>
      <c r="Q3109" s="108"/>
      <c r="R3109" s="108"/>
      <c r="S3109" s="108"/>
      <c r="T3109" s="100">
        <f t="shared" si="531"/>
        <v>0</v>
      </c>
      <c r="U3109" s="111"/>
      <c r="V3109" s="111"/>
      <c r="W3109" s="111">
        <f>SUMIFS($F$3:F3109,$D$3:D3109,D3109,$C$3:C3109,"Buy")+SUMIFS($F$3:F3109,$D$3:D3109,D3109,$C$3:C3109,"Coin Deposit",$E$3:E3109,"&lt;&gt;")</f>
        <v>0</v>
      </c>
      <c r="X3109" s="111">
        <f t="shared" si="532"/>
        <v>0</v>
      </c>
      <c r="Y3109" s="111">
        <f>IF($D3109=Y$1,SUMIFS($H$3:$H3109,$G$3:$G3109,Y$1,$C$3:$C3109,"Sell"),0)</f>
        <v>0</v>
      </c>
      <c r="Z3109" s="111">
        <f t="shared" si="533"/>
        <v>0</v>
      </c>
      <c r="AA3109" s="111">
        <f>IF($D3109=AA$1,SUMIFS($H$3:$H3109,$G$3:$G3109,AA$1,$C$3:$C3109,"Sell"),0)</f>
        <v>0</v>
      </c>
      <c r="AB3109" s="111">
        <f t="shared" si="534"/>
        <v>0</v>
      </c>
      <c r="AC3109" s="111">
        <f>SUMIFS('Deductions and Deposits'!$H:$H,'Deductions and Deposits'!$G:$G,D3109,'Deductions and Deposits'!$F:$F,"&lt;="&amp;B3109)+SUMIFS($F$3:F3109,$D$3:D3109,D3109,$C$3:C3109,"Coin Deposit",$E$3:E3109,"")</f>
        <v>0</v>
      </c>
      <c r="AD3109" s="111">
        <f>SUMIFS('Deductions and Deposits'!$D:$D,'Deductions and Deposits'!$C:$C,D3109)+SUMIFS($F:$F,$D:$D,D3109,$C:$C,"Coin Deduction")</f>
        <v>0</v>
      </c>
      <c r="AE3109" s="111">
        <f>Table5[[#This Row],[Column4]]+Table5[[#This Row],[Column14]]+Table5[[#This Row],[Column19]]+Table5[[#This Row],[Column12]]</f>
        <v>0</v>
      </c>
      <c r="AF3109" s="111">
        <f>Table5[[#This Row],[Column5]]+Table5[[#This Row],[Column13]]+Table5[[#This Row],[Column21]]+Table5[[#This Row],[Column18]]</f>
        <v>0</v>
      </c>
      <c r="AG3109" s="111">
        <f t="shared" si="535"/>
        <v>0</v>
      </c>
      <c r="AH3109" s="111">
        <f t="shared" si="536"/>
        <v>0</v>
      </c>
      <c r="AI3109" s="111">
        <f>Table5[[#This Row],[Column17]]-Table5[[#This Row],[Column20]]</f>
        <v>0</v>
      </c>
      <c r="AJ3109" s="111">
        <f t="shared" si="537"/>
        <v>0</v>
      </c>
      <c r="AK3109" s="111">
        <f t="shared" si="530"/>
        <v>0</v>
      </c>
      <c r="AL3109" s="111">
        <f t="shared" si="538"/>
        <v>0</v>
      </c>
      <c r="AM3109" s="111" t="str">
        <f t="shared" si="539"/>
        <v/>
      </c>
      <c r="AN3109" s="111" t="str">
        <f t="shared" ca="1" si="540"/>
        <v/>
      </c>
    </row>
    <row r="3110" spans="1:40" ht="20.25" customHeight="1" x14ac:dyDescent="0.3">
      <c r="A3110" s="107"/>
      <c r="B3110" s="144"/>
      <c r="C3110" s="119"/>
      <c r="D3110" s="120"/>
      <c r="E3110" s="119"/>
      <c r="F3110" s="119"/>
      <c r="G3110" s="120"/>
      <c r="H3110" s="119"/>
      <c r="I3110" s="109"/>
      <c r="L3110" s="108"/>
      <c r="M3110" s="108"/>
      <c r="N3110" s="108"/>
      <c r="O3110" s="108"/>
      <c r="P3110" s="108"/>
      <c r="Q3110" s="108"/>
      <c r="R3110" s="108"/>
      <c r="S3110" s="108"/>
      <c r="T3110" s="100">
        <f t="shared" si="531"/>
        <v>0</v>
      </c>
      <c r="U3110" s="111"/>
      <c r="V3110" s="111"/>
      <c r="W3110" s="111">
        <f>SUMIFS($F$3:F3110,$D$3:D3110,D3110,$C$3:C3110,"Buy")+SUMIFS($F$3:F3110,$D$3:D3110,D3110,$C$3:C3110,"Coin Deposit",$E$3:E3110,"&lt;&gt;")</f>
        <v>0</v>
      </c>
      <c r="X3110" s="111">
        <f t="shared" si="532"/>
        <v>0</v>
      </c>
      <c r="Y3110" s="111">
        <f>IF($D3110=Y$1,SUMIFS($H$3:$H3110,$G$3:$G3110,Y$1,$C$3:$C3110,"Sell"),0)</f>
        <v>0</v>
      </c>
      <c r="Z3110" s="111">
        <f t="shared" si="533"/>
        <v>0</v>
      </c>
      <c r="AA3110" s="111">
        <f>IF($D3110=AA$1,SUMIFS($H$3:$H3110,$G$3:$G3110,AA$1,$C$3:$C3110,"Sell"),0)</f>
        <v>0</v>
      </c>
      <c r="AB3110" s="111">
        <f t="shared" si="534"/>
        <v>0</v>
      </c>
      <c r="AC3110" s="111">
        <f>SUMIFS('Deductions and Deposits'!$H:$H,'Deductions and Deposits'!$G:$G,D3110,'Deductions and Deposits'!$F:$F,"&lt;="&amp;B3110)+SUMIFS($F$3:F3110,$D$3:D3110,D3110,$C$3:C3110,"Coin Deposit",$E$3:E3110,"")</f>
        <v>0</v>
      </c>
      <c r="AD3110" s="111">
        <f>SUMIFS('Deductions and Deposits'!$D:$D,'Deductions and Deposits'!$C:$C,D3110)+SUMIFS($F:$F,$D:$D,D3110,$C:$C,"Coin Deduction")</f>
        <v>0</v>
      </c>
      <c r="AE3110" s="111">
        <f>Table5[[#This Row],[Column4]]+Table5[[#This Row],[Column14]]+Table5[[#This Row],[Column19]]+Table5[[#This Row],[Column12]]</f>
        <v>0</v>
      </c>
      <c r="AF3110" s="111">
        <f>Table5[[#This Row],[Column5]]+Table5[[#This Row],[Column13]]+Table5[[#This Row],[Column21]]+Table5[[#This Row],[Column18]]</f>
        <v>0</v>
      </c>
      <c r="AG3110" s="111">
        <f t="shared" si="535"/>
        <v>0</v>
      </c>
      <c r="AH3110" s="111">
        <f t="shared" si="536"/>
        <v>0</v>
      </c>
      <c r="AI3110" s="111">
        <f>Table5[[#This Row],[Column17]]-Table5[[#This Row],[Column20]]</f>
        <v>0</v>
      </c>
      <c r="AJ3110" s="111">
        <f t="shared" si="537"/>
        <v>0</v>
      </c>
      <c r="AK3110" s="111">
        <f t="shared" si="530"/>
        <v>0</v>
      </c>
      <c r="AL3110" s="111">
        <f t="shared" si="538"/>
        <v>0</v>
      </c>
      <c r="AM3110" s="111" t="str">
        <f t="shared" si="539"/>
        <v/>
      </c>
      <c r="AN3110" s="111" t="str">
        <f t="shared" ca="1" si="540"/>
        <v/>
      </c>
    </row>
    <row r="3111" spans="1:40" ht="20.25" customHeight="1" x14ac:dyDescent="0.3">
      <c r="A3111" s="107"/>
      <c r="B3111" s="144"/>
      <c r="C3111" s="119"/>
      <c r="D3111" s="120"/>
      <c r="E3111" s="119"/>
      <c r="F3111" s="119"/>
      <c r="G3111" s="120"/>
      <c r="H3111" s="119"/>
      <c r="I3111" s="109"/>
      <c r="L3111" s="108"/>
      <c r="M3111" s="108"/>
      <c r="N3111" s="108"/>
      <c r="O3111" s="108"/>
      <c r="P3111" s="108"/>
      <c r="Q3111" s="108"/>
      <c r="R3111" s="108"/>
      <c r="S3111" s="108"/>
      <c r="T3111" s="100">
        <f t="shared" si="531"/>
        <v>0</v>
      </c>
      <c r="U3111" s="111"/>
      <c r="V3111" s="111"/>
      <c r="W3111" s="111">
        <f>SUMIFS($F$3:F3111,$D$3:D3111,D3111,$C$3:C3111,"Buy")+SUMIFS($F$3:F3111,$D$3:D3111,D3111,$C$3:C3111,"Coin Deposit",$E$3:E3111,"&lt;&gt;")</f>
        <v>0</v>
      </c>
      <c r="X3111" s="111">
        <f t="shared" si="532"/>
        <v>0</v>
      </c>
      <c r="Y3111" s="111">
        <f>IF($D3111=Y$1,SUMIFS($H$3:$H3111,$G$3:$G3111,Y$1,$C$3:$C3111,"Sell"),0)</f>
        <v>0</v>
      </c>
      <c r="Z3111" s="111">
        <f t="shared" si="533"/>
        <v>0</v>
      </c>
      <c r="AA3111" s="111">
        <f>IF($D3111=AA$1,SUMIFS($H$3:$H3111,$G$3:$G3111,AA$1,$C$3:$C3111,"Sell"),0)</f>
        <v>0</v>
      </c>
      <c r="AB3111" s="111">
        <f t="shared" si="534"/>
        <v>0</v>
      </c>
      <c r="AC3111" s="111">
        <f>SUMIFS('Deductions and Deposits'!$H:$H,'Deductions and Deposits'!$G:$G,D3111,'Deductions and Deposits'!$F:$F,"&lt;="&amp;B3111)+SUMIFS($F$3:F3111,$D$3:D3111,D3111,$C$3:C3111,"Coin Deposit",$E$3:E3111,"")</f>
        <v>0</v>
      </c>
      <c r="AD3111" s="111">
        <f>SUMIFS('Deductions and Deposits'!$D:$D,'Deductions and Deposits'!$C:$C,D3111)+SUMIFS($F:$F,$D:$D,D3111,$C:$C,"Coin Deduction")</f>
        <v>0</v>
      </c>
      <c r="AE3111" s="111">
        <f>Table5[[#This Row],[Column4]]+Table5[[#This Row],[Column14]]+Table5[[#This Row],[Column19]]+Table5[[#This Row],[Column12]]</f>
        <v>0</v>
      </c>
      <c r="AF3111" s="111">
        <f>Table5[[#This Row],[Column5]]+Table5[[#This Row],[Column13]]+Table5[[#This Row],[Column21]]+Table5[[#This Row],[Column18]]</f>
        <v>0</v>
      </c>
      <c r="AG3111" s="111">
        <f t="shared" si="535"/>
        <v>0</v>
      </c>
      <c r="AH3111" s="111">
        <f t="shared" si="536"/>
        <v>0</v>
      </c>
      <c r="AI3111" s="111">
        <f>Table5[[#This Row],[Column17]]-Table5[[#This Row],[Column20]]</f>
        <v>0</v>
      </c>
      <c r="AJ3111" s="111">
        <f t="shared" si="537"/>
        <v>0</v>
      </c>
      <c r="AK3111" s="111">
        <f t="shared" si="530"/>
        <v>0</v>
      </c>
      <c r="AL3111" s="111">
        <f t="shared" si="538"/>
        <v>0</v>
      </c>
      <c r="AM3111" s="111" t="str">
        <f t="shared" si="539"/>
        <v/>
      </c>
      <c r="AN3111" s="111" t="str">
        <f t="shared" ca="1" si="540"/>
        <v/>
      </c>
    </row>
    <row r="3112" spans="1:40" ht="20.25" customHeight="1" x14ac:dyDescent="0.3">
      <c r="A3112" s="107"/>
      <c r="B3112" s="144"/>
      <c r="C3112" s="119"/>
      <c r="D3112" s="120"/>
      <c r="E3112" s="119"/>
      <c r="F3112" s="119"/>
      <c r="G3112" s="120"/>
      <c r="H3112" s="119"/>
      <c r="I3112" s="109"/>
      <c r="L3112" s="108"/>
      <c r="M3112" s="108"/>
      <c r="N3112" s="108"/>
      <c r="O3112" s="108"/>
      <c r="P3112" s="108"/>
      <c r="Q3112" s="108"/>
      <c r="R3112" s="108"/>
      <c r="S3112" s="108"/>
      <c r="T3112" s="100">
        <f t="shared" si="531"/>
        <v>0</v>
      </c>
      <c r="U3112" s="111"/>
      <c r="V3112" s="111"/>
      <c r="W3112" s="111">
        <f>SUMIFS($F$3:F3112,$D$3:D3112,D3112,$C$3:C3112,"Buy")+SUMIFS($F$3:F3112,$D$3:D3112,D3112,$C$3:C3112,"Coin Deposit",$E$3:E3112,"&lt;&gt;")</f>
        <v>0</v>
      </c>
      <c r="X3112" s="111">
        <f t="shared" si="532"/>
        <v>0</v>
      </c>
      <c r="Y3112" s="111">
        <f>IF($D3112=Y$1,SUMIFS($H$3:$H3112,$G$3:$G3112,Y$1,$C$3:$C3112,"Sell"),0)</f>
        <v>0</v>
      </c>
      <c r="Z3112" s="111">
        <f t="shared" si="533"/>
        <v>0</v>
      </c>
      <c r="AA3112" s="111">
        <f>IF($D3112=AA$1,SUMIFS($H$3:$H3112,$G$3:$G3112,AA$1,$C$3:$C3112,"Sell"),0)</f>
        <v>0</v>
      </c>
      <c r="AB3112" s="111">
        <f t="shared" si="534"/>
        <v>0</v>
      </c>
      <c r="AC3112" s="111">
        <f>SUMIFS('Deductions and Deposits'!$H:$H,'Deductions and Deposits'!$G:$G,D3112,'Deductions and Deposits'!$F:$F,"&lt;="&amp;B3112)+SUMIFS($F$3:F3112,$D$3:D3112,D3112,$C$3:C3112,"Coin Deposit",$E$3:E3112,"")</f>
        <v>0</v>
      </c>
      <c r="AD3112" s="111">
        <f>SUMIFS('Deductions and Deposits'!$D:$D,'Deductions and Deposits'!$C:$C,D3112)+SUMIFS($F:$F,$D:$D,D3112,$C:$C,"Coin Deduction")</f>
        <v>0</v>
      </c>
      <c r="AE3112" s="111">
        <f>Table5[[#This Row],[Column4]]+Table5[[#This Row],[Column14]]+Table5[[#This Row],[Column19]]+Table5[[#This Row],[Column12]]</f>
        <v>0</v>
      </c>
      <c r="AF3112" s="111">
        <f>Table5[[#This Row],[Column5]]+Table5[[#This Row],[Column13]]+Table5[[#This Row],[Column21]]+Table5[[#This Row],[Column18]]</f>
        <v>0</v>
      </c>
      <c r="AG3112" s="111">
        <f t="shared" si="535"/>
        <v>0</v>
      </c>
      <c r="AH3112" s="111">
        <f t="shared" si="536"/>
        <v>0</v>
      </c>
      <c r="AI3112" s="111">
        <f>Table5[[#This Row],[Column17]]-Table5[[#This Row],[Column20]]</f>
        <v>0</v>
      </c>
      <c r="AJ3112" s="111">
        <f t="shared" si="537"/>
        <v>0</v>
      </c>
      <c r="AK3112" s="111">
        <f t="shared" si="530"/>
        <v>0</v>
      </c>
      <c r="AL3112" s="111">
        <f t="shared" si="538"/>
        <v>0</v>
      </c>
      <c r="AM3112" s="111" t="str">
        <f t="shared" si="539"/>
        <v/>
      </c>
      <c r="AN3112" s="111" t="str">
        <f t="shared" ca="1" si="540"/>
        <v/>
      </c>
    </row>
    <row r="3113" spans="1:40" ht="20.25" customHeight="1" x14ac:dyDescent="0.3">
      <c r="A3113" s="107"/>
      <c r="B3113" s="144"/>
      <c r="C3113" s="119"/>
      <c r="D3113" s="120"/>
      <c r="E3113" s="119"/>
      <c r="F3113" s="119"/>
      <c r="G3113" s="120"/>
      <c r="H3113" s="119"/>
      <c r="I3113" s="109"/>
      <c r="L3113" s="108"/>
      <c r="M3113" s="108"/>
      <c r="N3113" s="108"/>
      <c r="O3113" s="108"/>
      <c r="P3113" s="108"/>
      <c r="Q3113" s="108"/>
      <c r="R3113" s="108"/>
      <c r="S3113" s="108"/>
      <c r="T3113" s="100">
        <f t="shared" si="531"/>
        <v>0</v>
      </c>
      <c r="U3113" s="111"/>
      <c r="V3113" s="111"/>
      <c r="W3113" s="111">
        <f>SUMIFS($F$3:F3113,$D$3:D3113,D3113,$C$3:C3113,"Buy")+SUMIFS($F$3:F3113,$D$3:D3113,D3113,$C$3:C3113,"Coin Deposit",$E$3:E3113,"&lt;&gt;")</f>
        <v>0</v>
      </c>
      <c r="X3113" s="111">
        <f t="shared" si="532"/>
        <v>0</v>
      </c>
      <c r="Y3113" s="111">
        <f>IF($D3113=Y$1,SUMIFS($H$3:$H3113,$G$3:$G3113,Y$1,$C$3:$C3113,"Sell"),0)</f>
        <v>0</v>
      </c>
      <c r="Z3113" s="111">
        <f t="shared" si="533"/>
        <v>0</v>
      </c>
      <c r="AA3113" s="111">
        <f>IF($D3113=AA$1,SUMIFS($H$3:$H3113,$G$3:$G3113,AA$1,$C$3:$C3113,"Sell"),0)</f>
        <v>0</v>
      </c>
      <c r="AB3113" s="111">
        <f t="shared" si="534"/>
        <v>0</v>
      </c>
      <c r="AC3113" s="111">
        <f>SUMIFS('Deductions and Deposits'!$H:$H,'Deductions and Deposits'!$G:$G,D3113,'Deductions and Deposits'!$F:$F,"&lt;="&amp;B3113)+SUMIFS($F$3:F3113,$D$3:D3113,D3113,$C$3:C3113,"Coin Deposit",$E$3:E3113,"")</f>
        <v>0</v>
      </c>
      <c r="AD3113" s="111">
        <f>SUMIFS('Deductions and Deposits'!$D:$D,'Deductions and Deposits'!$C:$C,D3113)+SUMIFS($F:$F,$D:$D,D3113,$C:$C,"Coin Deduction")</f>
        <v>0</v>
      </c>
      <c r="AE3113" s="111">
        <f>Table5[[#This Row],[Column4]]+Table5[[#This Row],[Column14]]+Table5[[#This Row],[Column19]]+Table5[[#This Row],[Column12]]</f>
        <v>0</v>
      </c>
      <c r="AF3113" s="111">
        <f>Table5[[#This Row],[Column5]]+Table5[[#This Row],[Column13]]+Table5[[#This Row],[Column21]]+Table5[[#This Row],[Column18]]</f>
        <v>0</v>
      </c>
      <c r="AG3113" s="111">
        <f t="shared" si="535"/>
        <v>0</v>
      </c>
      <c r="AH3113" s="111">
        <f t="shared" si="536"/>
        <v>0</v>
      </c>
      <c r="AI3113" s="111">
        <f>Table5[[#This Row],[Column17]]-Table5[[#This Row],[Column20]]</f>
        <v>0</v>
      </c>
      <c r="AJ3113" s="111">
        <f t="shared" si="537"/>
        <v>0</v>
      </c>
      <c r="AK3113" s="111">
        <f t="shared" si="530"/>
        <v>0</v>
      </c>
      <c r="AL3113" s="111">
        <f t="shared" si="538"/>
        <v>0</v>
      </c>
      <c r="AM3113" s="111" t="str">
        <f t="shared" si="539"/>
        <v/>
      </c>
      <c r="AN3113" s="111" t="str">
        <f t="shared" ca="1" si="540"/>
        <v/>
      </c>
    </row>
    <row r="3114" spans="1:40" ht="20.25" customHeight="1" x14ac:dyDescent="0.3">
      <c r="A3114" s="107"/>
      <c r="B3114" s="144"/>
      <c r="C3114" s="119"/>
      <c r="D3114" s="120"/>
      <c r="E3114" s="119"/>
      <c r="F3114" s="119"/>
      <c r="G3114" s="120"/>
      <c r="H3114" s="119"/>
      <c r="I3114" s="109"/>
      <c r="L3114" s="108"/>
      <c r="M3114" s="108"/>
      <c r="N3114" s="108"/>
      <c r="O3114" s="108"/>
      <c r="P3114" s="108"/>
      <c r="Q3114" s="108"/>
      <c r="R3114" s="108"/>
      <c r="S3114" s="108"/>
      <c r="T3114" s="100">
        <f t="shared" si="531"/>
        <v>0</v>
      </c>
      <c r="U3114" s="111"/>
      <c r="V3114" s="111"/>
      <c r="W3114" s="111">
        <f>SUMIFS($F$3:F3114,$D$3:D3114,D3114,$C$3:C3114,"Buy")+SUMIFS($F$3:F3114,$D$3:D3114,D3114,$C$3:C3114,"Coin Deposit",$E$3:E3114,"&lt;&gt;")</f>
        <v>0</v>
      </c>
      <c r="X3114" s="111">
        <f t="shared" si="532"/>
        <v>0</v>
      </c>
      <c r="Y3114" s="111">
        <f>IF($D3114=Y$1,SUMIFS($H$3:$H3114,$G$3:$G3114,Y$1,$C$3:$C3114,"Sell"),0)</f>
        <v>0</v>
      </c>
      <c r="Z3114" s="111">
        <f t="shared" si="533"/>
        <v>0</v>
      </c>
      <c r="AA3114" s="111">
        <f>IF($D3114=AA$1,SUMIFS($H$3:$H3114,$G$3:$G3114,AA$1,$C$3:$C3114,"Sell"),0)</f>
        <v>0</v>
      </c>
      <c r="AB3114" s="111">
        <f t="shared" si="534"/>
        <v>0</v>
      </c>
      <c r="AC3114" s="111">
        <f>SUMIFS('Deductions and Deposits'!$H:$H,'Deductions and Deposits'!$G:$G,D3114,'Deductions and Deposits'!$F:$F,"&lt;="&amp;B3114)+SUMIFS($F$3:F3114,$D$3:D3114,D3114,$C$3:C3114,"Coin Deposit",$E$3:E3114,"")</f>
        <v>0</v>
      </c>
      <c r="AD3114" s="111">
        <f>SUMIFS('Deductions and Deposits'!$D:$D,'Deductions and Deposits'!$C:$C,D3114)+SUMIFS($F:$F,$D:$D,D3114,$C:$C,"Coin Deduction")</f>
        <v>0</v>
      </c>
      <c r="AE3114" s="111">
        <f>Table5[[#This Row],[Column4]]+Table5[[#This Row],[Column14]]+Table5[[#This Row],[Column19]]+Table5[[#This Row],[Column12]]</f>
        <v>0</v>
      </c>
      <c r="AF3114" s="111">
        <f>Table5[[#This Row],[Column5]]+Table5[[#This Row],[Column13]]+Table5[[#This Row],[Column21]]+Table5[[#This Row],[Column18]]</f>
        <v>0</v>
      </c>
      <c r="AG3114" s="111">
        <f t="shared" si="535"/>
        <v>0</v>
      </c>
      <c r="AH3114" s="111">
        <f t="shared" si="536"/>
        <v>0</v>
      </c>
      <c r="AI3114" s="111">
        <f>Table5[[#This Row],[Column17]]-Table5[[#This Row],[Column20]]</f>
        <v>0</v>
      </c>
      <c r="AJ3114" s="111">
        <f t="shared" si="537"/>
        <v>0</v>
      </c>
      <c r="AK3114" s="111">
        <f t="shared" si="530"/>
        <v>0</v>
      </c>
      <c r="AL3114" s="111">
        <f t="shared" si="538"/>
        <v>0</v>
      </c>
      <c r="AM3114" s="111" t="str">
        <f t="shared" si="539"/>
        <v/>
      </c>
      <c r="AN3114" s="111" t="str">
        <f t="shared" ca="1" si="540"/>
        <v/>
      </c>
    </row>
    <row r="3115" spans="1:40" ht="20.25" customHeight="1" x14ac:dyDescent="0.3">
      <c r="A3115" s="107"/>
      <c r="B3115" s="144"/>
      <c r="C3115" s="119"/>
      <c r="D3115" s="120"/>
      <c r="E3115" s="119"/>
      <c r="F3115" s="119"/>
      <c r="G3115" s="120"/>
      <c r="H3115" s="119"/>
      <c r="I3115" s="109"/>
      <c r="L3115" s="108"/>
      <c r="M3115" s="108"/>
      <c r="N3115" s="108"/>
      <c r="O3115" s="108"/>
      <c r="P3115" s="108"/>
      <c r="Q3115" s="108"/>
      <c r="R3115" s="108"/>
      <c r="S3115" s="108"/>
      <c r="T3115" s="100">
        <f t="shared" si="531"/>
        <v>0</v>
      </c>
      <c r="U3115" s="111"/>
      <c r="V3115" s="111"/>
      <c r="W3115" s="111">
        <f>SUMIFS($F$3:F3115,$D$3:D3115,D3115,$C$3:C3115,"Buy")+SUMIFS($F$3:F3115,$D$3:D3115,D3115,$C$3:C3115,"Coin Deposit",$E$3:E3115,"&lt;&gt;")</f>
        <v>0</v>
      </c>
      <c r="X3115" s="111">
        <f t="shared" si="532"/>
        <v>0</v>
      </c>
      <c r="Y3115" s="111">
        <f>IF($D3115=Y$1,SUMIFS($H$3:$H3115,$G$3:$G3115,Y$1,$C$3:$C3115,"Sell"),0)</f>
        <v>0</v>
      </c>
      <c r="Z3115" s="111">
        <f t="shared" si="533"/>
        <v>0</v>
      </c>
      <c r="AA3115" s="111">
        <f>IF($D3115=AA$1,SUMIFS($H$3:$H3115,$G$3:$G3115,AA$1,$C$3:$C3115,"Sell"),0)</f>
        <v>0</v>
      </c>
      <c r="AB3115" s="111">
        <f t="shared" si="534"/>
        <v>0</v>
      </c>
      <c r="AC3115" s="111">
        <f>SUMIFS('Deductions and Deposits'!$H:$H,'Deductions and Deposits'!$G:$G,D3115,'Deductions and Deposits'!$F:$F,"&lt;="&amp;B3115)+SUMIFS($F$3:F3115,$D$3:D3115,D3115,$C$3:C3115,"Coin Deposit",$E$3:E3115,"")</f>
        <v>0</v>
      </c>
      <c r="AD3115" s="111">
        <f>SUMIFS('Deductions and Deposits'!$D:$D,'Deductions and Deposits'!$C:$C,D3115)+SUMIFS($F:$F,$D:$D,D3115,$C:$C,"Coin Deduction")</f>
        <v>0</v>
      </c>
      <c r="AE3115" s="111">
        <f>Table5[[#This Row],[Column4]]+Table5[[#This Row],[Column14]]+Table5[[#This Row],[Column19]]+Table5[[#This Row],[Column12]]</f>
        <v>0</v>
      </c>
      <c r="AF3115" s="111">
        <f>Table5[[#This Row],[Column5]]+Table5[[#This Row],[Column13]]+Table5[[#This Row],[Column21]]+Table5[[#This Row],[Column18]]</f>
        <v>0</v>
      </c>
      <c r="AG3115" s="111">
        <f t="shared" si="535"/>
        <v>0</v>
      </c>
      <c r="AH3115" s="111">
        <f t="shared" si="536"/>
        <v>0</v>
      </c>
      <c r="AI3115" s="111">
        <f>Table5[[#This Row],[Column17]]-Table5[[#This Row],[Column20]]</f>
        <v>0</v>
      </c>
      <c r="AJ3115" s="111">
        <f t="shared" si="537"/>
        <v>0</v>
      </c>
      <c r="AK3115" s="111">
        <f t="shared" si="530"/>
        <v>0</v>
      </c>
      <c r="AL3115" s="111">
        <f t="shared" si="538"/>
        <v>0</v>
      </c>
      <c r="AM3115" s="111" t="str">
        <f t="shared" si="539"/>
        <v/>
      </c>
      <c r="AN3115" s="111" t="str">
        <f t="shared" ca="1" si="540"/>
        <v/>
      </c>
    </row>
    <row r="3116" spans="1:40" ht="20.25" customHeight="1" x14ac:dyDescent="0.3">
      <c r="A3116" s="107"/>
      <c r="B3116" s="144"/>
      <c r="C3116" s="119"/>
      <c r="D3116" s="120"/>
      <c r="E3116" s="119"/>
      <c r="F3116" s="119"/>
      <c r="G3116" s="120"/>
      <c r="H3116" s="119"/>
      <c r="I3116" s="109"/>
      <c r="L3116" s="108"/>
      <c r="M3116" s="108"/>
      <c r="N3116" s="108"/>
      <c r="O3116" s="108"/>
      <c r="P3116" s="108"/>
      <c r="Q3116" s="108"/>
      <c r="R3116" s="108"/>
      <c r="S3116" s="108"/>
      <c r="T3116" s="100">
        <f t="shared" si="531"/>
        <v>0</v>
      </c>
      <c r="U3116" s="111"/>
      <c r="V3116" s="111"/>
      <c r="W3116" s="111">
        <f>SUMIFS($F$3:F3116,$D$3:D3116,D3116,$C$3:C3116,"Buy")+SUMIFS($F$3:F3116,$D$3:D3116,D3116,$C$3:C3116,"Coin Deposit",$E$3:E3116,"&lt;&gt;")</f>
        <v>0</v>
      </c>
      <c r="X3116" s="111">
        <f t="shared" si="532"/>
        <v>0</v>
      </c>
      <c r="Y3116" s="111">
        <f>IF($D3116=Y$1,SUMIFS($H$3:$H3116,$G$3:$G3116,Y$1,$C$3:$C3116,"Sell"),0)</f>
        <v>0</v>
      </c>
      <c r="Z3116" s="111">
        <f t="shared" si="533"/>
        <v>0</v>
      </c>
      <c r="AA3116" s="111">
        <f>IF($D3116=AA$1,SUMIFS($H$3:$H3116,$G$3:$G3116,AA$1,$C$3:$C3116,"Sell"),0)</f>
        <v>0</v>
      </c>
      <c r="AB3116" s="111">
        <f t="shared" si="534"/>
        <v>0</v>
      </c>
      <c r="AC3116" s="111">
        <f>SUMIFS('Deductions and Deposits'!$H:$H,'Deductions and Deposits'!$G:$G,D3116,'Deductions and Deposits'!$F:$F,"&lt;="&amp;B3116)+SUMIFS($F$3:F3116,$D$3:D3116,D3116,$C$3:C3116,"Coin Deposit",$E$3:E3116,"")</f>
        <v>0</v>
      </c>
      <c r="AD3116" s="111">
        <f>SUMIFS('Deductions and Deposits'!$D:$D,'Deductions and Deposits'!$C:$C,D3116)+SUMIFS($F:$F,$D:$D,D3116,$C:$C,"Coin Deduction")</f>
        <v>0</v>
      </c>
      <c r="AE3116" s="111">
        <f>Table5[[#This Row],[Column4]]+Table5[[#This Row],[Column14]]+Table5[[#This Row],[Column19]]+Table5[[#This Row],[Column12]]</f>
        <v>0</v>
      </c>
      <c r="AF3116" s="111">
        <f>Table5[[#This Row],[Column5]]+Table5[[#This Row],[Column13]]+Table5[[#This Row],[Column21]]+Table5[[#This Row],[Column18]]</f>
        <v>0</v>
      </c>
      <c r="AG3116" s="111">
        <f t="shared" si="535"/>
        <v>0</v>
      </c>
      <c r="AH3116" s="111">
        <f t="shared" si="536"/>
        <v>0</v>
      </c>
      <c r="AI3116" s="111">
        <f>Table5[[#This Row],[Column17]]-Table5[[#This Row],[Column20]]</f>
        <v>0</v>
      </c>
      <c r="AJ3116" s="111">
        <f t="shared" si="537"/>
        <v>0</v>
      </c>
      <c r="AK3116" s="111">
        <f t="shared" si="530"/>
        <v>0</v>
      </c>
      <c r="AL3116" s="111">
        <f t="shared" si="538"/>
        <v>0</v>
      </c>
      <c r="AM3116" s="111" t="str">
        <f t="shared" si="539"/>
        <v/>
      </c>
      <c r="AN3116" s="111" t="str">
        <f t="shared" ca="1" si="540"/>
        <v/>
      </c>
    </row>
    <row r="3117" spans="1:40" ht="20.25" customHeight="1" x14ac:dyDescent="0.3">
      <c r="A3117" s="107"/>
      <c r="B3117" s="144"/>
      <c r="C3117" s="119"/>
      <c r="D3117" s="120"/>
      <c r="E3117" s="119"/>
      <c r="F3117" s="119"/>
      <c r="G3117" s="120"/>
      <c r="H3117" s="119"/>
      <c r="I3117" s="109"/>
      <c r="L3117" s="108"/>
      <c r="M3117" s="108"/>
      <c r="N3117" s="108"/>
      <c r="O3117" s="108"/>
      <c r="P3117" s="108"/>
      <c r="Q3117" s="108"/>
      <c r="R3117" s="108"/>
      <c r="S3117" s="108"/>
      <c r="T3117" s="100">
        <f t="shared" si="531"/>
        <v>0</v>
      </c>
      <c r="U3117" s="111"/>
      <c r="V3117" s="111"/>
      <c r="W3117" s="111">
        <f>SUMIFS($F$3:F3117,$D$3:D3117,D3117,$C$3:C3117,"Buy")+SUMIFS($F$3:F3117,$D$3:D3117,D3117,$C$3:C3117,"Coin Deposit",$E$3:E3117,"&lt;&gt;")</f>
        <v>0</v>
      </c>
      <c r="X3117" s="111">
        <f t="shared" si="532"/>
        <v>0</v>
      </c>
      <c r="Y3117" s="111">
        <f>IF($D3117=Y$1,SUMIFS($H$3:$H3117,$G$3:$G3117,Y$1,$C$3:$C3117,"Sell"),0)</f>
        <v>0</v>
      </c>
      <c r="Z3117" s="111">
        <f t="shared" si="533"/>
        <v>0</v>
      </c>
      <c r="AA3117" s="111">
        <f>IF($D3117=AA$1,SUMIFS($H$3:$H3117,$G$3:$G3117,AA$1,$C$3:$C3117,"Sell"),0)</f>
        <v>0</v>
      </c>
      <c r="AB3117" s="111">
        <f t="shared" si="534"/>
        <v>0</v>
      </c>
      <c r="AC3117" s="111">
        <f>SUMIFS('Deductions and Deposits'!$H:$H,'Deductions and Deposits'!$G:$G,D3117,'Deductions and Deposits'!$F:$F,"&lt;="&amp;B3117)+SUMIFS($F$3:F3117,$D$3:D3117,D3117,$C$3:C3117,"Coin Deposit",$E$3:E3117,"")</f>
        <v>0</v>
      </c>
      <c r="AD3117" s="111">
        <f>SUMIFS('Deductions and Deposits'!$D:$D,'Deductions and Deposits'!$C:$C,D3117)+SUMIFS($F:$F,$D:$D,D3117,$C:$C,"Coin Deduction")</f>
        <v>0</v>
      </c>
      <c r="AE3117" s="111">
        <f>Table5[[#This Row],[Column4]]+Table5[[#This Row],[Column14]]+Table5[[#This Row],[Column19]]+Table5[[#This Row],[Column12]]</f>
        <v>0</v>
      </c>
      <c r="AF3117" s="111">
        <f>Table5[[#This Row],[Column5]]+Table5[[#This Row],[Column13]]+Table5[[#This Row],[Column21]]+Table5[[#This Row],[Column18]]</f>
        <v>0</v>
      </c>
      <c r="AG3117" s="111">
        <f t="shared" si="535"/>
        <v>0</v>
      </c>
      <c r="AH3117" s="111">
        <f t="shared" si="536"/>
        <v>0</v>
      </c>
      <c r="AI3117" s="111">
        <f>Table5[[#This Row],[Column17]]-Table5[[#This Row],[Column20]]</f>
        <v>0</v>
      </c>
      <c r="AJ3117" s="111">
        <f t="shared" si="537"/>
        <v>0</v>
      </c>
      <c r="AK3117" s="111">
        <f t="shared" si="530"/>
        <v>0</v>
      </c>
      <c r="AL3117" s="111">
        <f t="shared" si="538"/>
        <v>0</v>
      </c>
      <c r="AM3117" s="111" t="str">
        <f t="shared" si="539"/>
        <v/>
      </c>
      <c r="AN3117" s="111" t="str">
        <f t="shared" ca="1" si="540"/>
        <v/>
      </c>
    </row>
    <row r="3118" spans="1:40" ht="20.25" customHeight="1" x14ac:dyDescent="0.3">
      <c r="A3118" s="107"/>
      <c r="B3118" s="144"/>
      <c r="C3118" s="119"/>
      <c r="D3118" s="120"/>
      <c r="E3118" s="119"/>
      <c r="F3118" s="119"/>
      <c r="G3118" s="120"/>
      <c r="H3118" s="119"/>
      <c r="I3118" s="109"/>
      <c r="L3118" s="108"/>
      <c r="M3118" s="108"/>
      <c r="N3118" s="108"/>
      <c r="O3118" s="108"/>
      <c r="P3118" s="108"/>
      <c r="Q3118" s="108"/>
      <c r="R3118" s="108"/>
      <c r="S3118" s="108"/>
      <c r="T3118" s="100">
        <f t="shared" si="531"/>
        <v>0</v>
      </c>
      <c r="U3118" s="111"/>
      <c r="V3118" s="111"/>
      <c r="W3118" s="111">
        <f>SUMIFS($F$3:F3118,$D$3:D3118,D3118,$C$3:C3118,"Buy")+SUMIFS($F$3:F3118,$D$3:D3118,D3118,$C$3:C3118,"Coin Deposit",$E$3:E3118,"&lt;&gt;")</f>
        <v>0</v>
      </c>
      <c r="X3118" s="111">
        <f t="shared" si="532"/>
        <v>0</v>
      </c>
      <c r="Y3118" s="111">
        <f>IF($D3118=Y$1,SUMIFS($H$3:$H3118,$G$3:$G3118,Y$1,$C$3:$C3118,"Sell"),0)</f>
        <v>0</v>
      </c>
      <c r="Z3118" s="111">
        <f t="shared" si="533"/>
        <v>0</v>
      </c>
      <c r="AA3118" s="111">
        <f>IF($D3118=AA$1,SUMIFS($H$3:$H3118,$G$3:$G3118,AA$1,$C$3:$C3118,"Sell"),0)</f>
        <v>0</v>
      </c>
      <c r="AB3118" s="111">
        <f t="shared" si="534"/>
        <v>0</v>
      </c>
      <c r="AC3118" s="111">
        <f>SUMIFS('Deductions and Deposits'!$H:$H,'Deductions and Deposits'!$G:$G,D3118,'Deductions and Deposits'!$F:$F,"&lt;="&amp;B3118)+SUMIFS($F$3:F3118,$D$3:D3118,D3118,$C$3:C3118,"Coin Deposit",$E$3:E3118,"")</f>
        <v>0</v>
      </c>
      <c r="AD3118" s="111">
        <f>SUMIFS('Deductions and Deposits'!$D:$D,'Deductions and Deposits'!$C:$C,D3118)+SUMIFS($F:$F,$D:$D,D3118,$C:$C,"Coin Deduction")</f>
        <v>0</v>
      </c>
      <c r="AE3118" s="111">
        <f>Table5[[#This Row],[Column4]]+Table5[[#This Row],[Column14]]+Table5[[#This Row],[Column19]]+Table5[[#This Row],[Column12]]</f>
        <v>0</v>
      </c>
      <c r="AF3118" s="111">
        <f>Table5[[#This Row],[Column5]]+Table5[[#This Row],[Column13]]+Table5[[#This Row],[Column21]]+Table5[[#This Row],[Column18]]</f>
        <v>0</v>
      </c>
      <c r="AG3118" s="111">
        <f t="shared" si="535"/>
        <v>0</v>
      </c>
      <c r="AH3118" s="111">
        <f t="shared" si="536"/>
        <v>0</v>
      </c>
      <c r="AI3118" s="111">
        <f>Table5[[#This Row],[Column17]]-Table5[[#This Row],[Column20]]</f>
        <v>0</v>
      </c>
      <c r="AJ3118" s="111">
        <f t="shared" si="537"/>
        <v>0</v>
      </c>
      <c r="AK3118" s="111">
        <f t="shared" si="530"/>
        <v>0</v>
      </c>
      <c r="AL3118" s="111">
        <f t="shared" si="538"/>
        <v>0</v>
      </c>
      <c r="AM3118" s="111" t="str">
        <f t="shared" si="539"/>
        <v/>
      </c>
      <c r="AN3118" s="111" t="str">
        <f t="shared" ca="1" si="540"/>
        <v/>
      </c>
    </row>
    <row r="3119" spans="1:40" ht="20.25" customHeight="1" x14ac:dyDescent="0.3">
      <c r="A3119" s="107"/>
      <c r="B3119" s="144"/>
      <c r="C3119" s="119"/>
      <c r="D3119" s="120"/>
      <c r="E3119" s="119"/>
      <c r="F3119" s="119"/>
      <c r="G3119" s="120"/>
      <c r="H3119" s="119"/>
      <c r="I3119" s="109"/>
      <c r="L3119" s="108"/>
      <c r="M3119" s="108"/>
      <c r="N3119" s="108"/>
      <c r="O3119" s="108"/>
      <c r="P3119" s="108"/>
      <c r="Q3119" s="108"/>
      <c r="R3119" s="108"/>
      <c r="S3119" s="108"/>
      <c r="T3119" s="100">
        <f t="shared" si="531"/>
        <v>0</v>
      </c>
      <c r="U3119" s="111"/>
      <c r="V3119" s="111"/>
      <c r="W3119" s="111">
        <f>SUMIFS($F$3:F3119,$D$3:D3119,D3119,$C$3:C3119,"Buy")+SUMIFS($F$3:F3119,$D$3:D3119,D3119,$C$3:C3119,"Coin Deposit",$E$3:E3119,"&lt;&gt;")</f>
        <v>0</v>
      </c>
      <c r="X3119" s="111">
        <f t="shared" si="532"/>
        <v>0</v>
      </c>
      <c r="Y3119" s="111">
        <f>IF($D3119=Y$1,SUMIFS($H$3:$H3119,$G$3:$G3119,Y$1,$C$3:$C3119,"Sell"),0)</f>
        <v>0</v>
      </c>
      <c r="Z3119" s="111">
        <f t="shared" si="533"/>
        <v>0</v>
      </c>
      <c r="AA3119" s="111">
        <f>IF($D3119=AA$1,SUMIFS($H$3:$H3119,$G$3:$G3119,AA$1,$C$3:$C3119,"Sell"),0)</f>
        <v>0</v>
      </c>
      <c r="AB3119" s="111">
        <f t="shared" si="534"/>
        <v>0</v>
      </c>
      <c r="AC3119" s="111">
        <f>SUMIFS('Deductions and Deposits'!$H:$H,'Deductions and Deposits'!$G:$G,D3119,'Deductions and Deposits'!$F:$F,"&lt;="&amp;B3119)+SUMIFS($F$3:F3119,$D$3:D3119,D3119,$C$3:C3119,"Coin Deposit",$E$3:E3119,"")</f>
        <v>0</v>
      </c>
      <c r="AD3119" s="111">
        <f>SUMIFS('Deductions and Deposits'!$D:$D,'Deductions and Deposits'!$C:$C,D3119)+SUMIFS($F:$F,$D:$D,D3119,$C:$C,"Coin Deduction")</f>
        <v>0</v>
      </c>
      <c r="AE3119" s="111">
        <f>Table5[[#This Row],[Column4]]+Table5[[#This Row],[Column14]]+Table5[[#This Row],[Column19]]+Table5[[#This Row],[Column12]]</f>
        <v>0</v>
      </c>
      <c r="AF3119" s="111">
        <f>Table5[[#This Row],[Column5]]+Table5[[#This Row],[Column13]]+Table5[[#This Row],[Column21]]+Table5[[#This Row],[Column18]]</f>
        <v>0</v>
      </c>
      <c r="AG3119" s="111">
        <f t="shared" si="535"/>
        <v>0</v>
      </c>
      <c r="AH3119" s="111">
        <f t="shared" si="536"/>
        <v>0</v>
      </c>
      <c r="AI3119" s="111">
        <f>Table5[[#This Row],[Column17]]-Table5[[#This Row],[Column20]]</f>
        <v>0</v>
      </c>
      <c r="AJ3119" s="111">
        <f t="shared" si="537"/>
        <v>0</v>
      </c>
      <c r="AK3119" s="111">
        <f t="shared" si="530"/>
        <v>0</v>
      </c>
      <c r="AL3119" s="111">
        <f t="shared" si="538"/>
        <v>0</v>
      </c>
      <c r="AM3119" s="111" t="str">
        <f t="shared" si="539"/>
        <v/>
      </c>
      <c r="AN3119" s="111" t="str">
        <f t="shared" ca="1" si="540"/>
        <v/>
      </c>
    </row>
    <row r="3120" spans="1:40" ht="20.25" customHeight="1" x14ac:dyDescent="0.3">
      <c r="A3120" s="107"/>
      <c r="B3120" s="144"/>
      <c r="C3120" s="119"/>
      <c r="D3120" s="120"/>
      <c r="E3120" s="119"/>
      <c r="F3120" s="119"/>
      <c r="G3120" s="120"/>
      <c r="H3120" s="119"/>
      <c r="I3120" s="109"/>
      <c r="L3120" s="108"/>
      <c r="M3120" s="108"/>
      <c r="N3120" s="108"/>
      <c r="O3120" s="108"/>
      <c r="P3120" s="108"/>
      <c r="Q3120" s="108"/>
      <c r="R3120" s="108"/>
      <c r="S3120" s="108"/>
      <c r="T3120" s="100">
        <f t="shared" si="531"/>
        <v>0</v>
      </c>
      <c r="U3120" s="111"/>
      <c r="V3120" s="111"/>
      <c r="W3120" s="111">
        <f>SUMIFS($F$3:F3120,$D$3:D3120,D3120,$C$3:C3120,"Buy")+SUMIFS($F$3:F3120,$D$3:D3120,D3120,$C$3:C3120,"Coin Deposit",$E$3:E3120,"&lt;&gt;")</f>
        <v>0</v>
      </c>
      <c r="X3120" s="111">
        <f t="shared" si="532"/>
        <v>0</v>
      </c>
      <c r="Y3120" s="111">
        <f>IF($D3120=Y$1,SUMIFS($H$3:$H3120,$G$3:$G3120,Y$1,$C$3:$C3120,"Sell"),0)</f>
        <v>0</v>
      </c>
      <c r="Z3120" s="111">
        <f t="shared" si="533"/>
        <v>0</v>
      </c>
      <c r="AA3120" s="111">
        <f>IF($D3120=AA$1,SUMIFS($H$3:$H3120,$G$3:$G3120,AA$1,$C$3:$C3120,"Sell"),0)</f>
        <v>0</v>
      </c>
      <c r="AB3120" s="111">
        <f t="shared" si="534"/>
        <v>0</v>
      </c>
      <c r="AC3120" s="111">
        <f>SUMIFS('Deductions and Deposits'!$H:$H,'Deductions and Deposits'!$G:$G,D3120,'Deductions and Deposits'!$F:$F,"&lt;="&amp;B3120)+SUMIFS($F$3:F3120,$D$3:D3120,D3120,$C$3:C3120,"Coin Deposit",$E$3:E3120,"")</f>
        <v>0</v>
      </c>
      <c r="AD3120" s="111">
        <f>SUMIFS('Deductions and Deposits'!$D:$D,'Deductions and Deposits'!$C:$C,D3120)+SUMIFS($F:$F,$D:$D,D3120,$C:$C,"Coin Deduction")</f>
        <v>0</v>
      </c>
      <c r="AE3120" s="111">
        <f>Table5[[#This Row],[Column4]]+Table5[[#This Row],[Column14]]+Table5[[#This Row],[Column19]]+Table5[[#This Row],[Column12]]</f>
        <v>0</v>
      </c>
      <c r="AF3120" s="111">
        <f>Table5[[#This Row],[Column5]]+Table5[[#This Row],[Column13]]+Table5[[#This Row],[Column21]]+Table5[[#This Row],[Column18]]</f>
        <v>0</v>
      </c>
      <c r="AG3120" s="111">
        <f t="shared" si="535"/>
        <v>0</v>
      </c>
      <c r="AH3120" s="111">
        <f t="shared" si="536"/>
        <v>0</v>
      </c>
      <c r="AI3120" s="111">
        <f>Table5[[#This Row],[Column17]]-Table5[[#This Row],[Column20]]</f>
        <v>0</v>
      </c>
      <c r="AJ3120" s="111">
        <f t="shared" si="537"/>
        <v>0</v>
      </c>
      <c r="AK3120" s="111">
        <f t="shared" si="530"/>
        <v>0</v>
      </c>
      <c r="AL3120" s="111">
        <f t="shared" si="538"/>
        <v>0</v>
      </c>
      <c r="AM3120" s="111" t="str">
        <f t="shared" si="539"/>
        <v/>
      </c>
      <c r="AN3120" s="111" t="str">
        <f t="shared" ca="1" si="540"/>
        <v/>
      </c>
    </row>
    <row r="3121" spans="1:40" ht="20.25" customHeight="1" x14ac:dyDescent="0.3">
      <c r="A3121" s="107"/>
      <c r="B3121" s="144"/>
      <c r="C3121" s="119"/>
      <c r="D3121" s="120"/>
      <c r="E3121" s="119"/>
      <c r="F3121" s="119"/>
      <c r="G3121" s="120"/>
      <c r="H3121" s="119"/>
      <c r="I3121" s="109"/>
      <c r="L3121" s="108"/>
      <c r="M3121" s="108"/>
      <c r="N3121" s="108"/>
      <c r="O3121" s="108"/>
      <c r="P3121" s="108"/>
      <c r="Q3121" s="108"/>
      <c r="R3121" s="108"/>
      <c r="S3121" s="108"/>
      <c r="T3121" s="100">
        <f t="shared" si="531"/>
        <v>0</v>
      </c>
      <c r="U3121" s="111"/>
      <c r="V3121" s="111"/>
      <c r="W3121" s="111">
        <f>SUMIFS($F$3:F3121,$D$3:D3121,D3121,$C$3:C3121,"Buy")+SUMIFS($F$3:F3121,$D$3:D3121,D3121,$C$3:C3121,"Coin Deposit",$E$3:E3121,"&lt;&gt;")</f>
        <v>0</v>
      </c>
      <c r="X3121" s="111">
        <f t="shared" si="532"/>
        <v>0</v>
      </c>
      <c r="Y3121" s="111">
        <f>IF($D3121=Y$1,SUMIFS($H$3:$H3121,$G$3:$G3121,Y$1,$C$3:$C3121,"Sell"),0)</f>
        <v>0</v>
      </c>
      <c r="Z3121" s="111">
        <f t="shared" si="533"/>
        <v>0</v>
      </c>
      <c r="AA3121" s="111">
        <f>IF($D3121=AA$1,SUMIFS($H$3:$H3121,$G$3:$G3121,AA$1,$C$3:$C3121,"Sell"),0)</f>
        <v>0</v>
      </c>
      <c r="AB3121" s="111">
        <f t="shared" si="534"/>
        <v>0</v>
      </c>
      <c r="AC3121" s="111">
        <f>SUMIFS('Deductions and Deposits'!$H:$H,'Deductions and Deposits'!$G:$G,D3121,'Deductions and Deposits'!$F:$F,"&lt;="&amp;B3121)+SUMIFS($F$3:F3121,$D$3:D3121,D3121,$C$3:C3121,"Coin Deposit",$E$3:E3121,"")</f>
        <v>0</v>
      </c>
      <c r="AD3121" s="111">
        <f>SUMIFS('Deductions and Deposits'!$D:$D,'Deductions and Deposits'!$C:$C,D3121)+SUMIFS($F:$F,$D:$D,D3121,$C:$C,"Coin Deduction")</f>
        <v>0</v>
      </c>
      <c r="AE3121" s="111">
        <f>Table5[[#This Row],[Column4]]+Table5[[#This Row],[Column14]]+Table5[[#This Row],[Column19]]+Table5[[#This Row],[Column12]]</f>
        <v>0</v>
      </c>
      <c r="AF3121" s="111">
        <f>Table5[[#This Row],[Column5]]+Table5[[#This Row],[Column13]]+Table5[[#This Row],[Column21]]+Table5[[#This Row],[Column18]]</f>
        <v>0</v>
      </c>
      <c r="AG3121" s="111">
        <f t="shared" si="535"/>
        <v>0</v>
      </c>
      <c r="AH3121" s="111">
        <f t="shared" si="536"/>
        <v>0</v>
      </c>
      <c r="AI3121" s="111">
        <f>Table5[[#This Row],[Column17]]-Table5[[#This Row],[Column20]]</f>
        <v>0</v>
      </c>
      <c r="AJ3121" s="111">
        <f t="shared" si="537"/>
        <v>0</v>
      </c>
      <c r="AK3121" s="111">
        <f t="shared" si="530"/>
        <v>0</v>
      </c>
      <c r="AL3121" s="111">
        <f t="shared" si="538"/>
        <v>0</v>
      </c>
      <c r="AM3121" s="111" t="str">
        <f t="shared" si="539"/>
        <v/>
      </c>
      <c r="AN3121" s="111" t="str">
        <f t="shared" ca="1" si="540"/>
        <v/>
      </c>
    </row>
    <row r="3122" spans="1:40" ht="20.25" customHeight="1" x14ac:dyDescent="0.3">
      <c r="A3122" s="107"/>
      <c r="B3122" s="144"/>
      <c r="C3122" s="119"/>
      <c r="D3122" s="120"/>
      <c r="E3122" s="119"/>
      <c r="F3122" s="119"/>
      <c r="G3122" s="120"/>
      <c r="H3122" s="119"/>
      <c r="I3122" s="109"/>
      <c r="L3122" s="108"/>
      <c r="M3122" s="108"/>
      <c r="N3122" s="108"/>
      <c r="O3122" s="108"/>
      <c r="P3122" s="108"/>
      <c r="Q3122" s="108"/>
      <c r="R3122" s="108"/>
      <c r="S3122" s="108"/>
      <c r="T3122" s="100">
        <f t="shared" si="531"/>
        <v>0</v>
      </c>
      <c r="U3122" s="111"/>
      <c r="V3122" s="111"/>
      <c r="W3122" s="111">
        <f>SUMIFS($F$3:F3122,$D$3:D3122,D3122,$C$3:C3122,"Buy")+SUMIFS($F$3:F3122,$D$3:D3122,D3122,$C$3:C3122,"Coin Deposit",$E$3:E3122,"&lt;&gt;")</f>
        <v>0</v>
      </c>
      <c r="X3122" s="111">
        <f t="shared" si="532"/>
        <v>0</v>
      </c>
      <c r="Y3122" s="111">
        <f>IF($D3122=Y$1,SUMIFS($H$3:$H3122,$G$3:$G3122,Y$1,$C$3:$C3122,"Sell"),0)</f>
        <v>0</v>
      </c>
      <c r="Z3122" s="111">
        <f t="shared" si="533"/>
        <v>0</v>
      </c>
      <c r="AA3122" s="111">
        <f>IF($D3122=AA$1,SUMIFS($H$3:$H3122,$G$3:$G3122,AA$1,$C$3:$C3122,"Sell"),0)</f>
        <v>0</v>
      </c>
      <c r="AB3122" s="111">
        <f t="shared" si="534"/>
        <v>0</v>
      </c>
      <c r="AC3122" s="111">
        <f>SUMIFS('Deductions and Deposits'!$H:$H,'Deductions and Deposits'!$G:$G,D3122,'Deductions and Deposits'!$F:$F,"&lt;="&amp;B3122)+SUMIFS($F$3:F3122,$D$3:D3122,D3122,$C$3:C3122,"Coin Deposit",$E$3:E3122,"")</f>
        <v>0</v>
      </c>
      <c r="AD3122" s="111">
        <f>SUMIFS('Deductions and Deposits'!$D:$D,'Deductions and Deposits'!$C:$C,D3122)+SUMIFS($F:$F,$D:$D,D3122,$C:$C,"Coin Deduction")</f>
        <v>0</v>
      </c>
      <c r="AE3122" s="111">
        <f>Table5[[#This Row],[Column4]]+Table5[[#This Row],[Column14]]+Table5[[#This Row],[Column19]]+Table5[[#This Row],[Column12]]</f>
        <v>0</v>
      </c>
      <c r="AF3122" s="111">
        <f>Table5[[#This Row],[Column5]]+Table5[[#This Row],[Column13]]+Table5[[#This Row],[Column21]]+Table5[[#This Row],[Column18]]</f>
        <v>0</v>
      </c>
      <c r="AG3122" s="111">
        <f t="shared" si="535"/>
        <v>0</v>
      </c>
      <c r="AH3122" s="111">
        <f t="shared" si="536"/>
        <v>0</v>
      </c>
      <c r="AI3122" s="111">
        <f>Table5[[#This Row],[Column17]]-Table5[[#This Row],[Column20]]</f>
        <v>0</v>
      </c>
      <c r="AJ3122" s="111">
        <f t="shared" si="537"/>
        <v>0</v>
      </c>
      <c r="AK3122" s="111">
        <f t="shared" si="530"/>
        <v>0</v>
      </c>
      <c r="AL3122" s="111">
        <f t="shared" si="538"/>
        <v>0</v>
      </c>
      <c r="AM3122" s="111" t="str">
        <f t="shared" si="539"/>
        <v/>
      </c>
      <c r="AN3122" s="111" t="str">
        <f t="shared" ca="1" si="540"/>
        <v/>
      </c>
    </row>
    <row r="3123" spans="1:40" ht="20.25" customHeight="1" x14ac:dyDescent="0.3">
      <c r="A3123" s="107"/>
      <c r="B3123" s="144"/>
      <c r="C3123" s="119"/>
      <c r="D3123" s="120"/>
      <c r="E3123" s="119"/>
      <c r="F3123" s="119"/>
      <c r="G3123" s="120"/>
      <c r="H3123" s="119"/>
      <c r="I3123" s="109"/>
      <c r="L3123" s="108"/>
      <c r="M3123" s="108"/>
      <c r="N3123" s="108"/>
      <c r="O3123" s="108"/>
      <c r="P3123" s="108"/>
      <c r="Q3123" s="108"/>
      <c r="R3123" s="108"/>
      <c r="S3123" s="108"/>
      <c r="T3123" s="100">
        <f t="shared" si="531"/>
        <v>0</v>
      </c>
      <c r="U3123" s="111"/>
      <c r="V3123" s="111"/>
      <c r="W3123" s="111">
        <f>SUMIFS($F$3:F3123,$D$3:D3123,D3123,$C$3:C3123,"Buy")+SUMIFS($F$3:F3123,$D$3:D3123,D3123,$C$3:C3123,"Coin Deposit",$E$3:E3123,"&lt;&gt;")</f>
        <v>0</v>
      </c>
      <c r="X3123" s="111">
        <f t="shared" si="532"/>
        <v>0</v>
      </c>
      <c r="Y3123" s="111">
        <f>IF($D3123=Y$1,SUMIFS($H$3:$H3123,$G$3:$G3123,Y$1,$C$3:$C3123,"Sell"),0)</f>
        <v>0</v>
      </c>
      <c r="Z3123" s="111">
        <f t="shared" si="533"/>
        <v>0</v>
      </c>
      <c r="AA3123" s="111">
        <f>IF($D3123=AA$1,SUMIFS($H$3:$H3123,$G$3:$G3123,AA$1,$C$3:$C3123,"Sell"),0)</f>
        <v>0</v>
      </c>
      <c r="AB3123" s="111">
        <f t="shared" si="534"/>
        <v>0</v>
      </c>
      <c r="AC3123" s="111">
        <f>SUMIFS('Deductions and Deposits'!$H:$H,'Deductions and Deposits'!$G:$G,D3123,'Deductions and Deposits'!$F:$F,"&lt;="&amp;B3123)+SUMIFS($F$3:F3123,$D$3:D3123,D3123,$C$3:C3123,"Coin Deposit",$E$3:E3123,"")</f>
        <v>0</v>
      </c>
      <c r="AD3123" s="111">
        <f>SUMIFS('Deductions and Deposits'!$D:$D,'Deductions and Deposits'!$C:$C,D3123)+SUMIFS($F:$F,$D:$D,D3123,$C:$C,"Coin Deduction")</f>
        <v>0</v>
      </c>
      <c r="AE3123" s="111">
        <f>Table5[[#This Row],[Column4]]+Table5[[#This Row],[Column14]]+Table5[[#This Row],[Column19]]+Table5[[#This Row],[Column12]]</f>
        <v>0</v>
      </c>
      <c r="AF3123" s="111">
        <f>Table5[[#This Row],[Column5]]+Table5[[#This Row],[Column13]]+Table5[[#This Row],[Column21]]+Table5[[#This Row],[Column18]]</f>
        <v>0</v>
      </c>
      <c r="AG3123" s="111">
        <f t="shared" si="535"/>
        <v>0</v>
      </c>
      <c r="AH3123" s="111">
        <f t="shared" si="536"/>
        <v>0</v>
      </c>
      <c r="AI3123" s="111">
        <f>Table5[[#This Row],[Column17]]-Table5[[#This Row],[Column20]]</f>
        <v>0</v>
      </c>
      <c r="AJ3123" s="111">
        <f t="shared" si="537"/>
        <v>0</v>
      </c>
      <c r="AK3123" s="111">
        <f t="shared" si="530"/>
        <v>0</v>
      </c>
      <c r="AL3123" s="111">
        <f t="shared" si="538"/>
        <v>0</v>
      </c>
      <c r="AM3123" s="111" t="str">
        <f t="shared" si="539"/>
        <v/>
      </c>
      <c r="AN3123" s="111" t="str">
        <f t="shared" ca="1" si="540"/>
        <v/>
      </c>
    </row>
    <row r="3124" spans="1:40" ht="20.25" customHeight="1" x14ac:dyDescent="0.3">
      <c r="A3124" s="107"/>
      <c r="B3124" s="144"/>
      <c r="C3124" s="119"/>
      <c r="D3124" s="120"/>
      <c r="E3124" s="119"/>
      <c r="F3124" s="119"/>
      <c r="G3124" s="120"/>
      <c r="H3124" s="119"/>
      <c r="I3124" s="109"/>
      <c r="L3124" s="108"/>
      <c r="M3124" s="108"/>
      <c r="N3124" s="108"/>
      <c r="O3124" s="108"/>
      <c r="P3124" s="108"/>
      <c r="Q3124" s="108"/>
      <c r="R3124" s="108"/>
      <c r="S3124" s="108"/>
      <c r="T3124" s="100">
        <f t="shared" si="531"/>
        <v>0</v>
      </c>
      <c r="U3124" s="111"/>
      <c r="V3124" s="111"/>
      <c r="W3124" s="111">
        <f>SUMIFS($F$3:F3124,$D$3:D3124,D3124,$C$3:C3124,"Buy")+SUMIFS($F$3:F3124,$D$3:D3124,D3124,$C$3:C3124,"Coin Deposit",$E$3:E3124,"&lt;&gt;")</f>
        <v>0</v>
      </c>
      <c r="X3124" s="111">
        <f t="shared" si="532"/>
        <v>0</v>
      </c>
      <c r="Y3124" s="111">
        <f>IF($D3124=Y$1,SUMIFS($H$3:$H3124,$G$3:$G3124,Y$1,$C$3:$C3124,"Sell"),0)</f>
        <v>0</v>
      </c>
      <c r="Z3124" s="111">
        <f t="shared" si="533"/>
        <v>0</v>
      </c>
      <c r="AA3124" s="111">
        <f>IF($D3124=AA$1,SUMIFS($H$3:$H3124,$G$3:$G3124,AA$1,$C$3:$C3124,"Sell"),0)</f>
        <v>0</v>
      </c>
      <c r="AB3124" s="111">
        <f t="shared" si="534"/>
        <v>0</v>
      </c>
      <c r="AC3124" s="111">
        <f>SUMIFS('Deductions and Deposits'!$H:$H,'Deductions and Deposits'!$G:$G,D3124,'Deductions and Deposits'!$F:$F,"&lt;="&amp;B3124)+SUMIFS($F$3:F3124,$D$3:D3124,D3124,$C$3:C3124,"Coin Deposit",$E$3:E3124,"")</f>
        <v>0</v>
      </c>
      <c r="AD3124" s="111">
        <f>SUMIFS('Deductions and Deposits'!$D:$D,'Deductions and Deposits'!$C:$C,D3124)+SUMIFS($F:$F,$D:$D,D3124,$C:$C,"Coin Deduction")</f>
        <v>0</v>
      </c>
      <c r="AE3124" s="111">
        <f>Table5[[#This Row],[Column4]]+Table5[[#This Row],[Column14]]+Table5[[#This Row],[Column19]]+Table5[[#This Row],[Column12]]</f>
        <v>0</v>
      </c>
      <c r="AF3124" s="111">
        <f>Table5[[#This Row],[Column5]]+Table5[[#This Row],[Column13]]+Table5[[#This Row],[Column21]]+Table5[[#This Row],[Column18]]</f>
        <v>0</v>
      </c>
      <c r="AG3124" s="111">
        <f t="shared" si="535"/>
        <v>0</v>
      </c>
      <c r="AH3124" s="111">
        <f t="shared" si="536"/>
        <v>0</v>
      </c>
      <c r="AI3124" s="111">
        <f>Table5[[#This Row],[Column17]]-Table5[[#This Row],[Column20]]</f>
        <v>0</v>
      </c>
      <c r="AJ3124" s="111">
        <f t="shared" si="537"/>
        <v>0</v>
      </c>
      <c r="AK3124" s="111">
        <f t="shared" si="530"/>
        <v>0</v>
      </c>
      <c r="AL3124" s="111">
        <f t="shared" si="538"/>
        <v>0</v>
      </c>
      <c r="AM3124" s="111" t="str">
        <f t="shared" si="539"/>
        <v/>
      </c>
      <c r="AN3124" s="111" t="str">
        <f t="shared" ca="1" si="540"/>
        <v/>
      </c>
    </row>
    <row r="3125" spans="1:40" ht="20.25" customHeight="1" x14ac:dyDescent="0.3">
      <c r="A3125" s="107"/>
      <c r="B3125" s="144"/>
      <c r="C3125" s="119"/>
      <c r="D3125" s="120"/>
      <c r="E3125" s="119"/>
      <c r="F3125" s="119"/>
      <c r="G3125" s="120"/>
      <c r="H3125" s="119"/>
      <c r="I3125" s="109"/>
      <c r="L3125" s="108"/>
      <c r="M3125" s="108"/>
      <c r="N3125" s="108"/>
      <c r="O3125" s="108"/>
      <c r="P3125" s="108"/>
      <c r="Q3125" s="108"/>
      <c r="R3125" s="108"/>
      <c r="S3125" s="108"/>
      <c r="T3125" s="100">
        <f t="shared" si="531"/>
        <v>0</v>
      </c>
      <c r="U3125" s="111"/>
      <c r="V3125" s="111"/>
      <c r="W3125" s="111">
        <f>SUMIFS($F$3:F3125,$D$3:D3125,D3125,$C$3:C3125,"Buy")+SUMIFS($F$3:F3125,$D$3:D3125,D3125,$C$3:C3125,"Coin Deposit",$E$3:E3125,"&lt;&gt;")</f>
        <v>0</v>
      </c>
      <c r="X3125" s="111">
        <f t="shared" si="532"/>
        <v>0</v>
      </c>
      <c r="Y3125" s="111">
        <f>IF($D3125=Y$1,SUMIFS($H$3:$H3125,$G$3:$G3125,Y$1,$C$3:$C3125,"Sell"),0)</f>
        <v>0</v>
      </c>
      <c r="Z3125" s="111">
        <f t="shared" si="533"/>
        <v>0</v>
      </c>
      <c r="AA3125" s="111">
        <f>IF($D3125=AA$1,SUMIFS($H$3:$H3125,$G$3:$G3125,AA$1,$C$3:$C3125,"Sell"),0)</f>
        <v>0</v>
      </c>
      <c r="AB3125" s="111">
        <f t="shared" si="534"/>
        <v>0</v>
      </c>
      <c r="AC3125" s="111">
        <f>SUMIFS('Deductions and Deposits'!$H:$H,'Deductions and Deposits'!$G:$G,D3125,'Deductions and Deposits'!$F:$F,"&lt;="&amp;B3125)+SUMIFS($F$3:F3125,$D$3:D3125,D3125,$C$3:C3125,"Coin Deposit",$E$3:E3125,"")</f>
        <v>0</v>
      </c>
      <c r="AD3125" s="111">
        <f>SUMIFS('Deductions and Deposits'!$D:$D,'Deductions and Deposits'!$C:$C,D3125)+SUMIFS($F:$F,$D:$D,D3125,$C:$C,"Coin Deduction")</f>
        <v>0</v>
      </c>
      <c r="AE3125" s="111">
        <f>Table5[[#This Row],[Column4]]+Table5[[#This Row],[Column14]]+Table5[[#This Row],[Column19]]+Table5[[#This Row],[Column12]]</f>
        <v>0</v>
      </c>
      <c r="AF3125" s="111">
        <f>Table5[[#This Row],[Column5]]+Table5[[#This Row],[Column13]]+Table5[[#This Row],[Column21]]+Table5[[#This Row],[Column18]]</f>
        <v>0</v>
      </c>
      <c r="AG3125" s="111">
        <f t="shared" si="535"/>
        <v>0</v>
      </c>
      <c r="AH3125" s="111">
        <f t="shared" si="536"/>
        <v>0</v>
      </c>
      <c r="AI3125" s="111">
        <f>Table5[[#This Row],[Column17]]-Table5[[#This Row],[Column20]]</f>
        <v>0</v>
      </c>
      <c r="AJ3125" s="111">
        <f t="shared" si="537"/>
        <v>0</v>
      </c>
      <c r="AK3125" s="111">
        <f t="shared" si="530"/>
        <v>0</v>
      </c>
      <c r="AL3125" s="111">
        <f t="shared" si="538"/>
        <v>0</v>
      </c>
      <c r="AM3125" s="111" t="str">
        <f t="shared" si="539"/>
        <v/>
      </c>
      <c r="AN3125" s="111" t="str">
        <f t="shared" ca="1" si="540"/>
        <v/>
      </c>
    </row>
    <row r="3126" spans="1:40" ht="20.25" customHeight="1" x14ac:dyDescent="0.3">
      <c r="A3126" s="107"/>
      <c r="B3126" s="144"/>
      <c r="C3126" s="119"/>
      <c r="D3126" s="120"/>
      <c r="E3126" s="119"/>
      <c r="F3126" s="119"/>
      <c r="G3126" s="120"/>
      <c r="H3126" s="119"/>
      <c r="I3126" s="109"/>
      <c r="L3126" s="108"/>
      <c r="M3126" s="108"/>
      <c r="N3126" s="108"/>
      <c r="O3126" s="108"/>
      <c r="P3126" s="108"/>
      <c r="Q3126" s="108"/>
      <c r="R3126" s="108"/>
      <c r="S3126" s="108"/>
      <c r="T3126" s="100">
        <f t="shared" si="531"/>
        <v>0</v>
      </c>
      <c r="U3126" s="111"/>
      <c r="V3126" s="111"/>
      <c r="W3126" s="111">
        <f>SUMIFS($F$3:F3126,$D$3:D3126,D3126,$C$3:C3126,"Buy")+SUMIFS($F$3:F3126,$D$3:D3126,D3126,$C$3:C3126,"Coin Deposit",$E$3:E3126,"&lt;&gt;")</f>
        <v>0</v>
      </c>
      <c r="X3126" s="111">
        <f t="shared" si="532"/>
        <v>0</v>
      </c>
      <c r="Y3126" s="111">
        <f>IF($D3126=Y$1,SUMIFS($H$3:$H3126,$G$3:$G3126,Y$1,$C$3:$C3126,"Sell"),0)</f>
        <v>0</v>
      </c>
      <c r="Z3126" s="111">
        <f t="shared" si="533"/>
        <v>0</v>
      </c>
      <c r="AA3126" s="111">
        <f>IF($D3126=AA$1,SUMIFS($H$3:$H3126,$G$3:$G3126,AA$1,$C$3:$C3126,"Sell"),0)</f>
        <v>0</v>
      </c>
      <c r="AB3126" s="111">
        <f t="shared" si="534"/>
        <v>0</v>
      </c>
      <c r="AC3126" s="111">
        <f>SUMIFS('Deductions and Deposits'!$H:$H,'Deductions and Deposits'!$G:$G,D3126,'Deductions and Deposits'!$F:$F,"&lt;="&amp;B3126)+SUMIFS($F$3:F3126,$D$3:D3126,D3126,$C$3:C3126,"Coin Deposit",$E$3:E3126,"")</f>
        <v>0</v>
      </c>
      <c r="AD3126" s="111">
        <f>SUMIFS('Deductions and Deposits'!$D:$D,'Deductions and Deposits'!$C:$C,D3126)+SUMIFS($F:$F,$D:$D,D3126,$C:$C,"Coin Deduction")</f>
        <v>0</v>
      </c>
      <c r="AE3126" s="111">
        <f>Table5[[#This Row],[Column4]]+Table5[[#This Row],[Column14]]+Table5[[#This Row],[Column19]]+Table5[[#This Row],[Column12]]</f>
        <v>0</v>
      </c>
      <c r="AF3126" s="111">
        <f>Table5[[#This Row],[Column5]]+Table5[[#This Row],[Column13]]+Table5[[#This Row],[Column21]]+Table5[[#This Row],[Column18]]</f>
        <v>0</v>
      </c>
      <c r="AG3126" s="111">
        <f t="shared" si="535"/>
        <v>0</v>
      </c>
      <c r="AH3126" s="111">
        <f t="shared" si="536"/>
        <v>0</v>
      </c>
      <c r="AI3126" s="111">
        <f>Table5[[#This Row],[Column17]]-Table5[[#This Row],[Column20]]</f>
        <v>0</v>
      </c>
      <c r="AJ3126" s="111">
        <f t="shared" si="537"/>
        <v>0</v>
      </c>
      <c r="AK3126" s="111">
        <f t="shared" ref="AK3126:AK3189" si="541">AJ3126*T3126</f>
        <v>0</v>
      </c>
      <c r="AL3126" s="111">
        <f t="shared" si="538"/>
        <v>0</v>
      </c>
      <c r="AM3126" s="111" t="str">
        <f t="shared" si="539"/>
        <v/>
      </c>
      <c r="AN3126" s="111" t="str">
        <f t="shared" ca="1" si="540"/>
        <v/>
      </c>
    </row>
    <row r="3127" spans="1:40" ht="20.25" customHeight="1" x14ac:dyDescent="0.3">
      <c r="A3127" s="107"/>
      <c r="B3127" s="144"/>
      <c r="C3127" s="119"/>
      <c r="D3127" s="120"/>
      <c r="E3127" s="119"/>
      <c r="F3127" s="119"/>
      <c r="G3127" s="120"/>
      <c r="H3127" s="119"/>
      <c r="I3127" s="109"/>
      <c r="L3127" s="108"/>
      <c r="M3127" s="108"/>
      <c r="N3127" s="108"/>
      <c r="O3127" s="108"/>
      <c r="P3127" s="108"/>
      <c r="Q3127" s="108"/>
      <c r="R3127" s="108"/>
      <c r="S3127" s="108"/>
      <c r="T3127" s="100">
        <f t="shared" si="531"/>
        <v>0</v>
      </c>
      <c r="U3127" s="111"/>
      <c r="V3127" s="111"/>
      <c r="W3127" s="111">
        <f>SUMIFS($F$3:F3127,$D$3:D3127,D3127,$C$3:C3127,"Buy")+SUMIFS($F$3:F3127,$D$3:D3127,D3127,$C$3:C3127,"Coin Deposit",$E$3:E3127,"&lt;&gt;")</f>
        <v>0</v>
      </c>
      <c r="X3127" s="111">
        <f t="shared" si="532"/>
        <v>0</v>
      </c>
      <c r="Y3127" s="111">
        <f>IF($D3127=Y$1,SUMIFS($H$3:$H3127,$G$3:$G3127,Y$1,$C$3:$C3127,"Sell"),0)</f>
        <v>0</v>
      </c>
      <c r="Z3127" s="111">
        <f t="shared" si="533"/>
        <v>0</v>
      </c>
      <c r="AA3127" s="111">
        <f>IF($D3127=AA$1,SUMIFS($H$3:$H3127,$G$3:$G3127,AA$1,$C$3:$C3127,"Sell"),0)</f>
        <v>0</v>
      </c>
      <c r="AB3127" s="111">
        <f t="shared" si="534"/>
        <v>0</v>
      </c>
      <c r="AC3127" s="111">
        <f>SUMIFS('Deductions and Deposits'!$H:$H,'Deductions and Deposits'!$G:$G,D3127,'Deductions and Deposits'!$F:$F,"&lt;="&amp;B3127)+SUMIFS($F$3:F3127,$D$3:D3127,D3127,$C$3:C3127,"Coin Deposit",$E$3:E3127,"")</f>
        <v>0</v>
      </c>
      <c r="AD3127" s="111">
        <f>SUMIFS('Deductions and Deposits'!$D:$D,'Deductions and Deposits'!$C:$C,D3127)+SUMIFS($F:$F,$D:$D,D3127,$C:$C,"Coin Deduction")</f>
        <v>0</v>
      </c>
      <c r="AE3127" s="111">
        <f>Table5[[#This Row],[Column4]]+Table5[[#This Row],[Column14]]+Table5[[#This Row],[Column19]]+Table5[[#This Row],[Column12]]</f>
        <v>0</v>
      </c>
      <c r="AF3127" s="111">
        <f>Table5[[#This Row],[Column5]]+Table5[[#This Row],[Column13]]+Table5[[#This Row],[Column21]]+Table5[[#This Row],[Column18]]</f>
        <v>0</v>
      </c>
      <c r="AG3127" s="111">
        <f t="shared" si="535"/>
        <v>0</v>
      </c>
      <c r="AH3127" s="111">
        <f t="shared" si="536"/>
        <v>0</v>
      </c>
      <c r="AI3127" s="111">
        <f>Table5[[#This Row],[Column17]]-Table5[[#This Row],[Column20]]</f>
        <v>0</v>
      </c>
      <c r="AJ3127" s="111">
        <f t="shared" si="537"/>
        <v>0</v>
      </c>
      <c r="AK3127" s="111">
        <f t="shared" si="541"/>
        <v>0</v>
      </c>
      <c r="AL3127" s="111">
        <f t="shared" si="538"/>
        <v>0</v>
      </c>
      <c r="AM3127" s="111" t="str">
        <f t="shared" si="539"/>
        <v/>
      </c>
      <c r="AN3127" s="111" t="str">
        <f t="shared" ca="1" si="540"/>
        <v/>
      </c>
    </row>
    <row r="3128" spans="1:40" ht="20.25" customHeight="1" x14ac:dyDescent="0.3">
      <c r="A3128" s="107"/>
      <c r="B3128" s="144"/>
      <c r="C3128" s="119"/>
      <c r="D3128" s="120"/>
      <c r="E3128" s="119"/>
      <c r="F3128" s="119"/>
      <c r="G3128" s="120"/>
      <c r="H3128" s="119"/>
      <c r="I3128" s="109"/>
      <c r="L3128" s="108"/>
      <c r="M3128" s="108"/>
      <c r="N3128" s="108"/>
      <c r="O3128" s="108"/>
      <c r="P3128" s="108"/>
      <c r="Q3128" s="108"/>
      <c r="R3128" s="108"/>
      <c r="S3128" s="108"/>
      <c r="T3128" s="100">
        <f t="shared" si="531"/>
        <v>0</v>
      </c>
      <c r="U3128" s="111"/>
      <c r="V3128" s="111"/>
      <c r="W3128" s="111">
        <f>SUMIFS($F$3:F3128,$D$3:D3128,D3128,$C$3:C3128,"Buy")+SUMIFS($F$3:F3128,$D$3:D3128,D3128,$C$3:C3128,"Coin Deposit",$E$3:E3128,"&lt;&gt;")</f>
        <v>0</v>
      </c>
      <c r="X3128" s="111">
        <f t="shared" si="532"/>
        <v>0</v>
      </c>
      <c r="Y3128" s="111">
        <f>IF($D3128=Y$1,SUMIFS($H$3:$H3128,$G$3:$G3128,Y$1,$C$3:$C3128,"Sell"),0)</f>
        <v>0</v>
      </c>
      <c r="Z3128" s="111">
        <f t="shared" si="533"/>
        <v>0</v>
      </c>
      <c r="AA3128" s="111">
        <f>IF($D3128=AA$1,SUMIFS($H$3:$H3128,$G$3:$G3128,AA$1,$C$3:$C3128,"Sell"),0)</f>
        <v>0</v>
      </c>
      <c r="AB3128" s="111">
        <f t="shared" si="534"/>
        <v>0</v>
      </c>
      <c r="AC3128" s="111">
        <f>SUMIFS('Deductions and Deposits'!$H:$H,'Deductions and Deposits'!$G:$G,D3128,'Deductions and Deposits'!$F:$F,"&lt;="&amp;B3128)+SUMIFS($F$3:F3128,$D$3:D3128,D3128,$C$3:C3128,"Coin Deposit",$E$3:E3128,"")</f>
        <v>0</v>
      </c>
      <c r="AD3128" s="111">
        <f>SUMIFS('Deductions and Deposits'!$D:$D,'Deductions and Deposits'!$C:$C,D3128)+SUMIFS($F:$F,$D:$D,D3128,$C:$C,"Coin Deduction")</f>
        <v>0</v>
      </c>
      <c r="AE3128" s="111">
        <f>Table5[[#This Row],[Column4]]+Table5[[#This Row],[Column14]]+Table5[[#This Row],[Column19]]+Table5[[#This Row],[Column12]]</f>
        <v>0</v>
      </c>
      <c r="AF3128" s="111">
        <f>Table5[[#This Row],[Column5]]+Table5[[#This Row],[Column13]]+Table5[[#This Row],[Column21]]+Table5[[#This Row],[Column18]]</f>
        <v>0</v>
      </c>
      <c r="AG3128" s="111">
        <f t="shared" si="535"/>
        <v>0</v>
      </c>
      <c r="AH3128" s="111">
        <f t="shared" si="536"/>
        <v>0</v>
      </c>
      <c r="AI3128" s="111">
        <f>Table5[[#This Row],[Column17]]-Table5[[#This Row],[Column20]]</f>
        <v>0</v>
      </c>
      <c r="AJ3128" s="111">
        <f t="shared" si="537"/>
        <v>0</v>
      </c>
      <c r="AK3128" s="111">
        <f t="shared" si="541"/>
        <v>0</v>
      </c>
      <c r="AL3128" s="111">
        <f t="shared" si="538"/>
        <v>0</v>
      </c>
      <c r="AM3128" s="111" t="str">
        <f t="shared" si="539"/>
        <v/>
      </c>
      <c r="AN3128" s="111" t="str">
        <f t="shared" ca="1" si="540"/>
        <v/>
      </c>
    </row>
    <row r="3129" spans="1:40" ht="20.25" customHeight="1" x14ac:dyDescent="0.3">
      <c r="A3129" s="107"/>
      <c r="B3129" s="144"/>
      <c r="C3129" s="119"/>
      <c r="D3129" s="120"/>
      <c r="E3129" s="119"/>
      <c r="F3129" s="119"/>
      <c r="G3129" s="120"/>
      <c r="H3129" s="119"/>
      <c r="I3129" s="109"/>
      <c r="L3129" s="108"/>
      <c r="M3129" s="108"/>
      <c r="N3129" s="108"/>
      <c r="O3129" s="108"/>
      <c r="P3129" s="108"/>
      <c r="Q3129" s="108"/>
      <c r="R3129" s="108"/>
      <c r="S3129" s="108"/>
      <c r="T3129" s="100">
        <f t="shared" si="531"/>
        <v>0</v>
      </c>
      <c r="U3129" s="111"/>
      <c r="V3129" s="111"/>
      <c r="W3129" s="111">
        <f>SUMIFS($F$3:F3129,$D$3:D3129,D3129,$C$3:C3129,"Buy")+SUMIFS($F$3:F3129,$D$3:D3129,D3129,$C$3:C3129,"Coin Deposit",$E$3:E3129,"&lt;&gt;")</f>
        <v>0</v>
      </c>
      <c r="X3129" s="111">
        <f t="shared" si="532"/>
        <v>0</v>
      </c>
      <c r="Y3129" s="111">
        <f>IF($D3129=Y$1,SUMIFS($H$3:$H3129,$G$3:$G3129,Y$1,$C$3:$C3129,"Sell"),0)</f>
        <v>0</v>
      </c>
      <c r="Z3129" s="111">
        <f t="shared" si="533"/>
        <v>0</v>
      </c>
      <c r="AA3129" s="111">
        <f>IF($D3129=AA$1,SUMIFS($H$3:$H3129,$G$3:$G3129,AA$1,$C$3:$C3129,"Sell"),0)</f>
        <v>0</v>
      </c>
      <c r="AB3129" s="111">
        <f t="shared" si="534"/>
        <v>0</v>
      </c>
      <c r="AC3129" s="111">
        <f>SUMIFS('Deductions and Deposits'!$H:$H,'Deductions and Deposits'!$G:$G,D3129,'Deductions and Deposits'!$F:$F,"&lt;="&amp;B3129)+SUMIFS($F$3:F3129,$D$3:D3129,D3129,$C$3:C3129,"Coin Deposit",$E$3:E3129,"")</f>
        <v>0</v>
      </c>
      <c r="AD3129" s="111">
        <f>SUMIFS('Deductions and Deposits'!$D:$D,'Deductions and Deposits'!$C:$C,D3129)+SUMIFS($F:$F,$D:$D,D3129,$C:$C,"Coin Deduction")</f>
        <v>0</v>
      </c>
      <c r="AE3129" s="111">
        <f>Table5[[#This Row],[Column4]]+Table5[[#This Row],[Column14]]+Table5[[#This Row],[Column19]]+Table5[[#This Row],[Column12]]</f>
        <v>0</v>
      </c>
      <c r="AF3129" s="111">
        <f>Table5[[#This Row],[Column5]]+Table5[[#This Row],[Column13]]+Table5[[#This Row],[Column21]]+Table5[[#This Row],[Column18]]</f>
        <v>0</v>
      </c>
      <c r="AG3129" s="111">
        <f t="shared" si="535"/>
        <v>0</v>
      </c>
      <c r="AH3129" s="111">
        <f t="shared" si="536"/>
        <v>0</v>
      </c>
      <c r="AI3129" s="111">
        <f>Table5[[#This Row],[Column17]]-Table5[[#This Row],[Column20]]</f>
        <v>0</v>
      </c>
      <c r="AJ3129" s="111">
        <f t="shared" si="537"/>
        <v>0</v>
      </c>
      <c r="AK3129" s="111">
        <f t="shared" si="541"/>
        <v>0</v>
      </c>
      <c r="AL3129" s="111">
        <f t="shared" si="538"/>
        <v>0</v>
      </c>
      <c r="AM3129" s="111" t="str">
        <f t="shared" si="539"/>
        <v/>
      </c>
      <c r="AN3129" s="111" t="str">
        <f t="shared" ca="1" si="540"/>
        <v/>
      </c>
    </row>
    <row r="3130" spans="1:40" ht="20.25" customHeight="1" x14ac:dyDescent="0.3">
      <c r="A3130" s="107"/>
      <c r="B3130" s="144"/>
      <c r="C3130" s="119"/>
      <c r="D3130" s="120"/>
      <c r="E3130" s="119"/>
      <c r="F3130" s="119"/>
      <c r="G3130" s="120"/>
      <c r="H3130" s="119"/>
      <c r="I3130" s="109"/>
      <c r="L3130" s="108"/>
      <c r="M3130" s="108"/>
      <c r="N3130" s="108"/>
      <c r="O3130" s="108"/>
      <c r="P3130" s="108"/>
      <c r="Q3130" s="108"/>
      <c r="R3130" s="108"/>
      <c r="S3130" s="108"/>
      <c r="T3130" s="100">
        <f t="shared" si="531"/>
        <v>0</v>
      </c>
      <c r="U3130" s="111"/>
      <c r="V3130" s="111"/>
      <c r="W3130" s="111">
        <f>SUMIFS($F$3:F3130,$D$3:D3130,D3130,$C$3:C3130,"Buy")+SUMIFS($F$3:F3130,$D$3:D3130,D3130,$C$3:C3130,"Coin Deposit",$E$3:E3130,"&lt;&gt;")</f>
        <v>0</v>
      </c>
      <c r="X3130" s="111">
        <f t="shared" si="532"/>
        <v>0</v>
      </c>
      <c r="Y3130" s="111">
        <f>IF($D3130=Y$1,SUMIFS($H$3:$H3130,$G$3:$G3130,Y$1,$C$3:$C3130,"Sell"),0)</f>
        <v>0</v>
      </c>
      <c r="Z3130" s="111">
        <f t="shared" si="533"/>
        <v>0</v>
      </c>
      <c r="AA3130" s="111">
        <f>IF($D3130=AA$1,SUMIFS($H$3:$H3130,$G$3:$G3130,AA$1,$C$3:$C3130,"Sell"),0)</f>
        <v>0</v>
      </c>
      <c r="AB3130" s="111">
        <f t="shared" si="534"/>
        <v>0</v>
      </c>
      <c r="AC3130" s="111">
        <f>SUMIFS('Deductions and Deposits'!$H:$H,'Deductions and Deposits'!$G:$G,D3130,'Deductions and Deposits'!$F:$F,"&lt;="&amp;B3130)+SUMIFS($F$3:F3130,$D$3:D3130,D3130,$C$3:C3130,"Coin Deposit",$E$3:E3130,"")</f>
        <v>0</v>
      </c>
      <c r="AD3130" s="111">
        <f>SUMIFS('Deductions and Deposits'!$D:$D,'Deductions and Deposits'!$C:$C,D3130)+SUMIFS($F:$F,$D:$D,D3130,$C:$C,"Coin Deduction")</f>
        <v>0</v>
      </c>
      <c r="AE3130" s="111">
        <f>Table5[[#This Row],[Column4]]+Table5[[#This Row],[Column14]]+Table5[[#This Row],[Column19]]+Table5[[#This Row],[Column12]]</f>
        <v>0</v>
      </c>
      <c r="AF3130" s="111">
        <f>Table5[[#This Row],[Column5]]+Table5[[#This Row],[Column13]]+Table5[[#This Row],[Column21]]+Table5[[#This Row],[Column18]]</f>
        <v>0</v>
      </c>
      <c r="AG3130" s="111">
        <f t="shared" si="535"/>
        <v>0</v>
      </c>
      <c r="AH3130" s="111">
        <f t="shared" si="536"/>
        <v>0</v>
      </c>
      <c r="AI3130" s="111">
        <f>Table5[[#This Row],[Column17]]-Table5[[#This Row],[Column20]]</f>
        <v>0</v>
      </c>
      <c r="AJ3130" s="111">
        <f t="shared" si="537"/>
        <v>0</v>
      </c>
      <c r="AK3130" s="111">
        <f t="shared" si="541"/>
        <v>0</v>
      </c>
      <c r="AL3130" s="111">
        <f t="shared" si="538"/>
        <v>0</v>
      </c>
      <c r="AM3130" s="111" t="str">
        <f t="shared" si="539"/>
        <v/>
      </c>
      <c r="AN3130" s="111" t="str">
        <f t="shared" ca="1" si="540"/>
        <v/>
      </c>
    </row>
    <row r="3131" spans="1:40" ht="20.25" customHeight="1" x14ac:dyDescent="0.3">
      <c r="A3131" s="107"/>
      <c r="B3131" s="144"/>
      <c r="C3131" s="119"/>
      <c r="D3131" s="120"/>
      <c r="E3131" s="119"/>
      <c r="F3131" s="119"/>
      <c r="G3131" s="120"/>
      <c r="H3131" s="119"/>
      <c r="I3131" s="109"/>
      <c r="L3131" s="108"/>
      <c r="M3131" s="108"/>
      <c r="N3131" s="108"/>
      <c r="O3131" s="108"/>
      <c r="P3131" s="108"/>
      <c r="Q3131" s="108"/>
      <c r="R3131" s="108"/>
      <c r="S3131" s="108"/>
      <c r="T3131" s="100">
        <f t="shared" si="531"/>
        <v>0</v>
      </c>
      <c r="U3131" s="111"/>
      <c r="V3131" s="111"/>
      <c r="W3131" s="111">
        <f>SUMIFS($F$3:F3131,$D$3:D3131,D3131,$C$3:C3131,"Buy")+SUMIFS($F$3:F3131,$D$3:D3131,D3131,$C$3:C3131,"Coin Deposit",$E$3:E3131,"&lt;&gt;")</f>
        <v>0</v>
      </c>
      <c r="X3131" s="111">
        <f t="shared" si="532"/>
        <v>0</v>
      </c>
      <c r="Y3131" s="111">
        <f>IF($D3131=Y$1,SUMIFS($H$3:$H3131,$G$3:$G3131,Y$1,$C$3:$C3131,"Sell"),0)</f>
        <v>0</v>
      </c>
      <c r="Z3131" s="111">
        <f t="shared" si="533"/>
        <v>0</v>
      </c>
      <c r="AA3131" s="111">
        <f>IF($D3131=AA$1,SUMIFS($H$3:$H3131,$G$3:$G3131,AA$1,$C$3:$C3131,"Sell"),0)</f>
        <v>0</v>
      </c>
      <c r="AB3131" s="111">
        <f t="shared" si="534"/>
        <v>0</v>
      </c>
      <c r="AC3131" s="111">
        <f>SUMIFS('Deductions and Deposits'!$H:$H,'Deductions and Deposits'!$G:$G,D3131,'Deductions and Deposits'!$F:$F,"&lt;="&amp;B3131)+SUMIFS($F$3:F3131,$D$3:D3131,D3131,$C$3:C3131,"Coin Deposit",$E$3:E3131,"")</f>
        <v>0</v>
      </c>
      <c r="AD3131" s="111">
        <f>SUMIFS('Deductions and Deposits'!$D:$D,'Deductions and Deposits'!$C:$C,D3131)+SUMIFS($F:$F,$D:$D,D3131,$C:$C,"Coin Deduction")</f>
        <v>0</v>
      </c>
      <c r="AE3131" s="111">
        <f>Table5[[#This Row],[Column4]]+Table5[[#This Row],[Column14]]+Table5[[#This Row],[Column19]]+Table5[[#This Row],[Column12]]</f>
        <v>0</v>
      </c>
      <c r="AF3131" s="111">
        <f>Table5[[#This Row],[Column5]]+Table5[[#This Row],[Column13]]+Table5[[#This Row],[Column21]]+Table5[[#This Row],[Column18]]</f>
        <v>0</v>
      </c>
      <c r="AG3131" s="111">
        <f t="shared" si="535"/>
        <v>0</v>
      </c>
      <c r="AH3131" s="111">
        <f t="shared" si="536"/>
        <v>0</v>
      </c>
      <c r="AI3131" s="111">
        <f>Table5[[#This Row],[Column17]]-Table5[[#This Row],[Column20]]</f>
        <v>0</v>
      </c>
      <c r="AJ3131" s="111">
        <f t="shared" si="537"/>
        <v>0</v>
      </c>
      <c r="AK3131" s="111">
        <f t="shared" si="541"/>
        <v>0</v>
      </c>
      <c r="AL3131" s="111">
        <f t="shared" si="538"/>
        <v>0</v>
      </c>
      <c r="AM3131" s="111" t="str">
        <f t="shared" si="539"/>
        <v/>
      </c>
      <c r="AN3131" s="111" t="str">
        <f t="shared" ca="1" si="540"/>
        <v/>
      </c>
    </row>
    <row r="3132" spans="1:40" ht="20.25" customHeight="1" x14ac:dyDescent="0.3">
      <c r="A3132" s="107"/>
      <c r="B3132" s="144"/>
      <c r="C3132" s="119"/>
      <c r="D3132" s="120"/>
      <c r="E3132" s="119"/>
      <c r="F3132" s="119"/>
      <c r="G3132" s="120"/>
      <c r="H3132" s="119"/>
      <c r="I3132" s="109"/>
      <c r="L3132" s="108"/>
      <c r="M3132" s="108"/>
      <c r="N3132" s="108"/>
      <c r="O3132" s="108"/>
      <c r="P3132" s="108"/>
      <c r="Q3132" s="108"/>
      <c r="R3132" s="108"/>
      <c r="S3132" s="108"/>
      <c r="T3132" s="100">
        <f t="shared" si="531"/>
        <v>0</v>
      </c>
      <c r="U3132" s="111"/>
      <c r="V3132" s="111"/>
      <c r="W3132" s="111">
        <f>SUMIFS($F$3:F3132,$D$3:D3132,D3132,$C$3:C3132,"Buy")+SUMIFS($F$3:F3132,$D$3:D3132,D3132,$C$3:C3132,"Coin Deposit",$E$3:E3132,"&lt;&gt;")</f>
        <v>0</v>
      </c>
      <c r="X3132" s="111">
        <f t="shared" si="532"/>
        <v>0</v>
      </c>
      <c r="Y3132" s="111">
        <f>IF($D3132=Y$1,SUMIFS($H$3:$H3132,$G$3:$G3132,Y$1,$C$3:$C3132,"Sell"),0)</f>
        <v>0</v>
      </c>
      <c r="Z3132" s="111">
        <f t="shared" si="533"/>
        <v>0</v>
      </c>
      <c r="AA3132" s="111">
        <f>IF($D3132=AA$1,SUMIFS($H$3:$H3132,$G$3:$G3132,AA$1,$C$3:$C3132,"Sell"),0)</f>
        <v>0</v>
      </c>
      <c r="AB3132" s="111">
        <f t="shared" si="534"/>
        <v>0</v>
      </c>
      <c r="AC3132" s="111">
        <f>SUMIFS('Deductions and Deposits'!$H:$H,'Deductions and Deposits'!$G:$G,D3132,'Deductions and Deposits'!$F:$F,"&lt;="&amp;B3132)+SUMIFS($F$3:F3132,$D$3:D3132,D3132,$C$3:C3132,"Coin Deposit",$E$3:E3132,"")</f>
        <v>0</v>
      </c>
      <c r="AD3132" s="111">
        <f>SUMIFS('Deductions and Deposits'!$D:$D,'Deductions and Deposits'!$C:$C,D3132)+SUMIFS($F:$F,$D:$D,D3132,$C:$C,"Coin Deduction")</f>
        <v>0</v>
      </c>
      <c r="AE3132" s="111">
        <f>Table5[[#This Row],[Column4]]+Table5[[#This Row],[Column14]]+Table5[[#This Row],[Column19]]+Table5[[#This Row],[Column12]]</f>
        <v>0</v>
      </c>
      <c r="AF3132" s="111">
        <f>Table5[[#This Row],[Column5]]+Table5[[#This Row],[Column13]]+Table5[[#This Row],[Column21]]+Table5[[#This Row],[Column18]]</f>
        <v>0</v>
      </c>
      <c r="AG3132" s="111">
        <f t="shared" si="535"/>
        <v>0</v>
      </c>
      <c r="AH3132" s="111">
        <f t="shared" si="536"/>
        <v>0</v>
      </c>
      <c r="AI3132" s="111">
        <f>Table5[[#This Row],[Column17]]-Table5[[#This Row],[Column20]]</f>
        <v>0</v>
      </c>
      <c r="AJ3132" s="111">
        <f t="shared" si="537"/>
        <v>0</v>
      </c>
      <c r="AK3132" s="111">
        <f t="shared" si="541"/>
        <v>0</v>
      </c>
      <c r="AL3132" s="111">
        <f t="shared" si="538"/>
        <v>0</v>
      </c>
      <c r="AM3132" s="111" t="str">
        <f t="shared" si="539"/>
        <v/>
      </c>
      <c r="AN3132" s="111" t="str">
        <f t="shared" ca="1" si="540"/>
        <v/>
      </c>
    </row>
    <row r="3133" spans="1:40" ht="20.25" customHeight="1" x14ac:dyDescent="0.3">
      <c r="A3133" s="107"/>
      <c r="B3133" s="144"/>
      <c r="C3133" s="119"/>
      <c r="D3133" s="120"/>
      <c r="E3133" s="119"/>
      <c r="F3133" s="119"/>
      <c r="G3133" s="120"/>
      <c r="H3133" s="119"/>
      <c r="I3133" s="109"/>
      <c r="L3133" s="108"/>
      <c r="M3133" s="108"/>
      <c r="N3133" s="108"/>
      <c r="O3133" s="108"/>
      <c r="P3133" s="108"/>
      <c r="Q3133" s="108"/>
      <c r="R3133" s="108"/>
      <c r="S3133" s="108"/>
      <c r="T3133" s="100">
        <f t="shared" si="531"/>
        <v>0</v>
      </c>
      <c r="U3133" s="111"/>
      <c r="V3133" s="111"/>
      <c r="W3133" s="111">
        <f>SUMIFS($F$3:F3133,$D$3:D3133,D3133,$C$3:C3133,"Buy")+SUMIFS($F$3:F3133,$D$3:D3133,D3133,$C$3:C3133,"Coin Deposit",$E$3:E3133,"&lt;&gt;")</f>
        <v>0</v>
      </c>
      <c r="X3133" s="111">
        <f t="shared" si="532"/>
        <v>0</v>
      </c>
      <c r="Y3133" s="111">
        <f>IF($D3133=Y$1,SUMIFS($H$3:$H3133,$G$3:$G3133,Y$1,$C$3:$C3133,"Sell"),0)</f>
        <v>0</v>
      </c>
      <c r="Z3133" s="111">
        <f t="shared" si="533"/>
        <v>0</v>
      </c>
      <c r="AA3133" s="111">
        <f>IF($D3133=AA$1,SUMIFS($H$3:$H3133,$G$3:$G3133,AA$1,$C$3:$C3133,"Sell"),0)</f>
        <v>0</v>
      </c>
      <c r="AB3133" s="111">
        <f t="shared" si="534"/>
        <v>0</v>
      </c>
      <c r="AC3133" s="111">
        <f>SUMIFS('Deductions and Deposits'!$H:$H,'Deductions and Deposits'!$G:$G,D3133,'Deductions and Deposits'!$F:$F,"&lt;="&amp;B3133)+SUMIFS($F$3:F3133,$D$3:D3133,D3133,$C$3:C3133,"Coin Deposit",$E$3:E3133,"")</f>
        <v>0</v>
      </c>
      <c r="AD3133" s="111">
        <f>SUMIFS('Deductions and Deposits'!$D:$D,'Deductions and Deposits'!$C:$C,D3133)+SUMIFS($F:$F,$D:$D,D3133,$C:$C,"Coin Deduction")</f>
        <v>0</v>
      </c>
      <c r="AE3133" s="111">
        <f>Table5[[#This Row],[Column4]]+Table5[[#This Row],[Column14]]+Table5[[#This Row],[Column19]]+Table5[[#This Row],[Column12]]</f>
        <v>0</v>
      </c>
      <c r="AF3133" s="111">
        <f>Table5[[#This Row],[Column5]]+Table5[[#This Row],[Column13]]+Table5[[#This Row],[Column21]]+Table5[[#This Row],[Column18]]</f>
        <v>0</v>
      </c>
      <c r="AG3133" s="111">
        <f t="shared" si="535"/>
        <v>0</v>
      </c>
      <c r="AH3133" s="111">
        <f t="shared" si="536"/>
        <v>0</v>
      </c>
      <c r="AI3133" s="111">
        <f>Table5[[#This Row],[Column17]]-Table5[[#This Row],[Column20]]</f>
        <v>0</v>
      </c>
      <c r="AJ3133" s="111">
        <f t="shared" si="537"/>
        <v>0</v>
      </c>
      <c r="AK3133" s="111">
        <f t="shared" si="541"/>
        <v>0</v>
      </c>
      <c r="AL3133" s="111">
        <f t="shared" si="538"/>
        <v>0</v>
      </c>
      <c r="AM3133" s="111" t="str">
        <f t="shared" si="539"/>
        <v/>
      </c>
      <c r="AN3133" s="111" t="str">
        <f t="shared" ca="1" si="540"/>
        <v/>
      </c>
    </row>
    <row r="3134" spans="1:40" ht="20.25" customHeight="1" x14ac:dyDescent="0.3">
      <c r="A3134" s="107"/>
      <c r="B3134" s="144"/>
      <c r="C3134" s="119"/>
      <c r="D3134" s="120"/>
      <c r="E3134" s="119"/>
      <c r="F3134" s="119"/>
      <c r="G3134" s="120"/>
      <c r="H3134" s="119"/>
      <c r="I3134" s="109"/>
      <c r="L3134" s="108"/>
      <c r="M3134" s="108"/>
      <c r="N3134" s="108"/>
      <c r="O3134" s="108"/>
      <c r="P3134" s="108"/>
      <c r="Q3134" s="108"/>
      <c r="R3134" s="108"/>
      <c r="S3134" s="108"/>
      <c r="T3134" s="100">
        <f t="shared" si="531"/>
        <v>0</v>
      </c>
      <c r="U3134" s="111"/>
      <c r="V3134" s="111"/>
      <c r="W3134" s="111">
        <f>SUMIFS($F$3:F3134,$D$3:D3134,D3134,$C$3:C3134,"Buy")+SUMIFS($F$3:F3134,$D$3:D3134,D3134,$C$3:C3134,"Coin Deposit",$E$3:E3134,"&lt;&gt;")</f>
        <v>0</v>
      </c>
      <c r="X3134" s="111">
        <f t="shared" si="532"/>
        <v>0</v>
      </c>
      <c r="Y3134" s="111">
        <f>IF($D3134=Y$1,SUMIFS($H$3:$H3134,$G$3:$G3134,Y$1,$C$3:$C3134,"Sell"),0)</f>
        <v>0</v>
      </c>
      <c r="Z3134" s="111">
        <f t="shared" si="533"/>
        <v>0</v>
      </c>
      <c r="AA3134" s="111">
        <f>IF($D3134=AA$1,SUMIFS($H$3:$H3134,$G$3:$G3134,AA$1,$C$3:$C3134,"Sell"),0)</f>
        <v>0</v>
      </c>
      <c r="AB3134" s="111">
        <f t="shared" si="534"/>
        <v>0</v>
      </c>
      <c r="AC3134" s="111">
        <f>SUMIFS('Deductions and Deposits'!$H:$H,'Deductions and Deposits'!$G:$G,D3134,'Deductions and Deposits'!$F:$F,"&lt;="&amp;B3134)+SUMIFS($F$3:F3134,$D$3:D3134,D3134,$C$3:C3134,"Coin Deposit",$E$3:E3134,"")</f>
        <v>0</v>
      </c>
      <c r="AD3134" s="111">
        <f>SUMIFS('Deductions and Deposits'!$D:$D,'Deductions and Deposits'!$C:$C,D3134)+SUMIFS($F:$F,$D:$D,D3134,$C:$C,"Coin Deduction")</f>
        <v>0</v>
      </c>
      <c r="AE3134" s="111">
        <f>Table5[[#This Row],[Column4]]+Table5[[#This Row],[Column14]]+Table5[[#This Row],[Column19]]+Table5[[#This Row],[Column12]]</f>
        <v>0</v>
      </c>
      <c r="AF3134" s="111">
        <f>Table5[[#This Row],[Column5]]+Table5[[#This Row],[Column13]]+Table5[[#This Row],[Column21]]+Table5[[#This Row],[Column18]]</f>
        <v>0</v>
      </c>
      <c r="AG3134" s="111">
        <f t="shared" si="535"/>
        <v>0</v>
      </c>
      <c r="AH3134" s="111">
        <f t="shared" si="536"/>
        <v>0</v>
      </c>
      <c r="AI3134" s="111">
        <f>Table5[[#This Row],[Column17]]-Table5[[#This Row],[Column20]]</f>
        <v>0</v>
      </c>
      <c r="AJ3134" s="111">
        <f t="shared" si="537"/>
        <v>0</v>
      </c>
      <c r="AK3134" s="111">
        <f t="shared" si="541"/>
        <v>0</v>
      </c>
      <c r="AL3134" s="111">
        <f t="shared" si="538"/>
        <v>0</v>
      </c>
      <c r="AM3134" s="111" t="str">
        <f t="shared" si="539"/>
        <v/>
      </c>
      <c r="AN3134" s="111" t="str">
        <f t="shared" ca="1" si="540"/>
        <v/>
      </c>
    </row>
    <row r="3135" spans="1:40" ht="20.25" customHeight="1" x14ac:dyDescent="0.3">
      <c r="A3135" s="107"/>
      <c r="B3135" s="144"/>
      <c r="C3135" s="119"/>
      <c r="D3135" s="120"/>
      <c r="E3135" s="119"/>
      <c r="F3135" s="119"/>
      <c r="G3135" s="120"/>
      <c r="H3135" s="119"/>
      <c r="I3135" s="109"/>
      <c r="L3135" s="108"/>
      <c r="M3135" s="108"/>
      <c r="N3135" s="108"/>
      <c r="O3135" s="108"/>
      <c r="P3135" s="108"/>
      <c r="Q3135" s="108"/>
      <c r="R3135" s="108"/>
      <c r="S3135" s="108"/>
      <c r="T3135" s="100">
        <f t="shared" si="531"/>
        <v>0</v>
      </c>
      <c r="U3135" s="111"/>
      <c r="V3135" s="111"/>
      <c r="W3135" s="111">
        <f>SUMIFS($F$3:F3135,$D$3:D3135,D3135,$C$3:C3135,"Buy")+SUMIFS($F$3:F3135,$D$3:D3135,D3135,$C$3:C3135,"Coin Deposit",$E$3:E3135,"&lt;&gt;")</f>
        <v>0</v>
      </c>
      <c r="X3135" s="111">
        <f t="shared" si="532"/>
        <v>0</v>
      </c>
      <c r="Y3135" s="111">
        <f>IF($D3135=Y$1,SUMIFS($H$3:$H3135,$G$3:$G3135,Y$1,$C$3:$C3135,"Sell"),0)</f>
        <v>0</v>
      </c>
      <c r="Z3135" s="111">
        <f t="shared" si="533"/>
        <v>0</v>
      </c>
      <c r="AA3135" s="111">
        <f>IF($D3135=AA$1,SUMIFS($H$3:$H3135,$G$3:$G3135,AA$1,$C$3:$C3135,"Sell"),0)</f>
        <v>0</v>
      </c>
      <c r="AB3135" s="111">
        <f t="shared" si="534"/>
        <v>0</v>
      </c>
      <c r="AC3135" s="111">
        <f>SUMIFS('Deductions and Deposits'!$H:$H,'Deductions and Deposits'!$G:$G,D3135,'Deductions and Deposits'!$F:$F,"&lt;="&amp;B3135)+SUMIFS($F$3:F3135,$D$3:D3135,D3135,$C$3:C3135,"Coin Deposit",$E$3:E3135,"")</f>
        <v>0</v>
      </c>
      <c r="AD3135" s="111">
        <f>SUMIFS('Deductions and Deposits'!$D:$D,'Deductions and Deposits'!$C:$C,D3135)+SUMIFS($F:$F,$D:$D,D3135,$C:$C,"Coin Deduction")</f>
        <v>0</v>
      </c>
      <c r="AE3135" s="111">
        <f>Table5[[#This Row],[Column4]]+Table5[[#This Row],[Column14]]+Table5[[#This Row],[Column19]]+Table5[[#This Row],[Column12]]</f>
        <v>0</v>
      </c>
      <c r="AF3135" s="111">
        <f>Table5[[#This Row],[Column5]]+Table5[[#This Row],[Column13]]+Table5[[#This Row],[Column21]]+Table5[[#This Row],[Column18]]</f>
        <v>0</v>
      </c>
      <c r="AG3135" s="111">
        <f t="shared" si="535"/>
        <v>0</v>
      </c>
      <c r="AH3135" s="111">
        <f t="shared" si="536"/>
        <v>0</v>
      </c>
      <c r="AI3135" s="111">
        <f>Table5[[#This Row],[Column17]]-Table5[[#This Row],[Column20]]</f>
        <v>0</v>
      </c>
      <c r="AJ3135" s="111">
        <f t="shared" si="537"/>
        <v>0</v>
      </c>
      <c r="AK3135" s="111">
        <f t="shared" si="541"/>
        <v>0</v>
      </c>
      <c r="AL3135" s="111">
        <f t="shared" si="538"/>
        <v>0</v>
      </c>
      <c r="AM3135" s="111" t="str">
        <f t="shared" si="539"/>
        <v/>
      </c>
      <c r="AN3135" s="111" t="str">
        <f t="shared" ca="1" si="540"/>
        <v/>
      </c>
    </row>
    <row r="3136" spans="1:40" ht="20.25" customHeight="1" x14ac:dyDescent="0.3">
      <c r="A3136" s="107"/>
      <c r="B3136" s="144"/>
      <c r="C3136" s="119"/>
      <c r="D3136" s="120"/>
      <c r="E3136" s="119"/>
      <c r="F3136" s="119"/>
      <c r="G3136" s="120"/>
      <c r="H3136" s="119"/>
      <c r="I3136" s="109"/>
      <c r="L3136" s="108"/>
      <c r="M3136" s="108"/>
      <c r="N3136" s="108"/>
      <c r="O3136" s="108"/>
      <c r="P3136" s="108"/>
      <c r="Q3136" s="108"/>
      <c r="R3136" s="108"/>
      <c r="S3136" s="108"/>
      <c r="T3136" s="100">
        <f t="shared" si="531"/>
        <v>0</v>
      </c>
      <c r="U3136" s="111"/>
      <c r="V3136" s="111"/>
      <c r="W3136" s="111">
        <f>SUMIFS($F$3:F3136,$D$3:D3136,D3136,$C$3:C3136,"Buy")+SUMIFS($F$3:F3136,$D$3:D3136,D3136,$C$3:C3136,"Coin Deposit",$E$3:E3136,"&lt;&gt;")</f>
        <v>0</v>
      </c>
      <c r="X3136" s="111">
        <f t="shared" si="532"/>
        <v>0</v>
      </c>
      <c r="Y3136" s="111">
        <f>IF($D3136=Y$1,SUMIFS($H$3:$H3136,$G$3:$G3136,Y$1,$C$3:$C3136,"Sell"),0)</f>
        <v>0</v>
      </c>
      <c r="Z3136" s="111">
        <f t="shared" si="533"/>
        <v>0</v>
      </c>
      <c r="AA3136" s="111">
        <f>IF($D3136=AA$1,SUMIFS($H$3:$H3136,$G$3:$G3136,AA$1,$C$3:$C3136,"Sell"),0)</f>
        <v>0</v>
      </c>
      <c r="AB3136" s="111">
        <f t="shared" si="534"/>
        <v>0</v>
      </c>
      <c r="AC3136" s="111">
        <f>SUMIFS('Deductions and Deposits'!$H:$H,'Deductions and Deposits'!$G:$G,D3136,'Deductions and Deposits'!$F:$F,"&lt;="&amp;B3136)+SUMIFS($F$3:F3136,$D$3:D3136,D3136,$C$3:C3136,"Coin Deposit",$E$3:E3136,"")</f>
        <v>0</v>
      </c>
      <c r="AD3136" s="111">
        <f>SUMIFS('Deductions and Deposits'!$D:$D,'Deductions and Deposits'!$C:$C,D3136)+SUMIFS($F:$F,$D:$D,D3136,$C:$C,"Coin Deduction")</f>
        <v>0</v>
      </c>
      <c r="AE3136" s="111">
        <f>Table5[[#This Row],[Column4]]+Table5[[#This Row],[Column14]]+Table5[[#This Row],[Column19]]+Table5[[#This Row],[Column12]]</f>
        <v>0</v>
      </c>
      <c r="AF3136" s="111">
        <f>Table5[[#This Row],[Column5]]+Table5[[#This Row],[Column13]]+Table5[[#This Row],[Column21]]+Table5[[#This Row],[Column18]]</f>
        <v>0</v>
      </c>
      <c r="AG3136" s="111">
        <f t="shared" si="535"/>
        <v>0</v>
      </c>
      <c r="AH3136" s="111">
        <f t="shared" si="536"/>
        <v>0</v>
      </c>
      <c r="AI3136" s="111">
        <f>Table5[[#This Row],[Column17]]-Table5[[#This Row],[Column20]]</f>
        <v>0</v>
      </c>
      <c r="AJ3136" s="111">
        <f t="shared" si="537"/>
        <v>0</v>
      </c>
      <c r="AK3136" s="111">
        <f t="shared" si="541"/>
        <v>0</v>
      </c>
      <c r="AL3136" s="111">
        <f t="shared" si="538"/>
        <v>0</v>
      </c>
      <c r="AM3136" s="111" t="str">
        <f t="shared" si="539"/>
        <v/>
      </c>
      <c r="AN3136" s="111" t="str">
        <f t="shared" ca="1" si="540"/>
        <v/>
      </c>
    </row>
    <row r="3137" spans="1:40" ht="20.25" customHeight="1" x14ac:dyDescent="0.3">
      <c r="A3137" s="107"/>
      <c r="B3137" s="144"/>
      <c r="C3137" s="119"/>
      <c r="D3137" s="120"/>
      <c r="E3137" s="119"/>
      <c r="F3137" s="119"/>
      <c r="G3137" s="120"/>
      <c r="H3137" s="119"/>
      <c r="I3137" s="109"/>
      <c r="L3137" s="108"/>
      <c r="M3137" s="108"/>
      <c r="N3137" s="108"/>
      <c r="O3137" s="108"/>
      <c r="P3137" s="108"/>
      <c r="Q3137" s="108"/>
      <c r="R3137" s="108"/>
      <c r="S3137" s="108"/>
      <c r="T3137" s="100">
        <f t="shared" si="531"/>
        <v>0</v>
      </c>
      <c r="U3137" s="111"/>
      <c r="V3137" s="111"/>
      <c r="W3137" s="111">
        <f>SUMIFS($F$3:F3137,$D$3:D3137,D3137,$C$3:C3137,"Buy")+SUMIFS($F$3:F3137,$D$3:D3137,D3137,$C$3:C3137,"Coin Deposit",$E$3:E3137,"&lt;&gt;")</f>
        <v>0</v>
      </c>
      <c r="X3137" s="111">
        <f t="shared" si="532"/>
        <v>0</v>
      </c>
      <c r="Y3137" s="111">
        <f>IF($D3137=Y$1,SUMIFS($H$3:$H3137,$G$3:$G3137,Y$1,$C$3:$C3137,"Sell"),0)</f>
        <v>0</v>
      </c>
      <c r="Z3137" s="111">
        <f t="shared" si="533"/>
        <v>0</v>
      </c>
      <c r="AA3137" s="111">
        <f>IF($D3137=AA$1,SUMIFS($H$3:$H3137,$G$3:$G3137,AA$1,$C$3:$C3137,"Sell"),0)</f>
        <v>0</v>
      </c>
      <c r="AB3137" s="111">
        <f t="shared" si="534"/>
        <v>0</v>
      </c>
      <c r="AC3137" s="111">
        <f>SUMIFS('Deductions and Deposits'!$H:$H,'Deductions and Deposits'!$G:$G,D3137,'Deductions and Deposits'!$F:$F,"&lt;="&amp;B3137)+SUMIFS($F$3:F3137,$D$3:D3137,D3137,$C$3:C3137,"Coin Deposit",$E$3:E3137,"")</f>
        <v>0</v>
      </c>
      <c r="AD3137" s="111">
        <f>SUMIFS('Deductions and Deposits'!$D:$D,'Deductions and Deposits'!$C:$C,D3137)+SUMIFS($F:$F,$D:$D,D3137,$C:$C,"Coin Deduction")</f>
        <v>0</v>
      </c>
      <c r="AE3137" s="111">
        <f>Table5[[#This Row],[Column4]]+Table5[[#This Row],[Column14]]+Table5[[#This Row],[Column19]]+Table5[[#This Row],[Column12]]</f>
        <v>0</v>
      </c>
      <c r="AF3137" s="111">
        <f>Table5[[#This Row],[Column5]]+Table5[[#This Row],[Column13]]+Table5[[#This Row],[Column21]]+Table5[[#This Row],[Column18]]</f>
        <v>0</v>
      </c>
      <c r="AG3137" s="111">
        <f t="shared" si="535"/>
        <v>0</v>
      </c>
      <c r="AH3137" s="111">
        <f t="shared" si="536"/>
        <v>0</v>
      </c>
      <c r="AI3137" s="111">
        <f>Table5[[#This Row],[Column17]]-Table5[[#This Row],[Column20]]</f>
        <v>0</v>
      </c>
      <c r="AJ3137" s="111">
        <f t="shared" si="537"/>
        <v>0</v>
      </c>
      <c r="AK3137" s="111">
        <f t="shared" si="541"/>
        <v>0</v>
      </c>
      <c r="AL3137" s="111">
        <f t="shared" si="538"/>
        <v>0</v>
      </c>
      <c r="AM3137" s="111" t="str">
        <f t="shared" si="539"/>
        <v/>
      </c>
      <c r="AN3137" s="111" t="str">
        <f t="shared" ca="1" si="540"/>
        <v/>
      </c>
    </row>
    <row r="3138" spans="1:40" ht="20.25" customHeight="1" x14ac:dyDescent="0.3">
      <c r="A3138" s="107"/>
      <c r="B3138" s="144"/>
      <c r="C3138" s="119"/>
      <c r="D3138" s="120"/>
      <c r="E3138" s="119"/>
      <c r="F3138" s="119"/>
      <c r="G3138" s="120"/>
      <c r="H3138" s="119"/>
      <c r="I3138" s="109"/>
      <c r="L3138" s="108"/>
      <c r="M3138" s="108"/>
      <c r="N3138" s="108"/>
      <c r="O3138" s="108"/>
      <c r="P3138" s="108"/>
      <c r="Q3138" s="108"/>
      <c r="R3138" s="108"/>
      <c r="S3138" s="108"/>
      <c r="T3138" s="100">
        <f t="shared" si="531"/>
        <v>0</v>
      </c>
      <c r="U3138" s="111"/>
      <c r="V3138" s="111"/>
      <c r="W3138" s="111">
        <f>SUMIFS($F$3:F3138,$D$3:D3138,D3138,$C$3:C3138,"Buy")+SUMIFS($F$3:F3138,$D$3:D3138,D3138,$C$3:C3138,"Coin Deposit",$E$3:E3138,"&lt;&gt;")</f>
        <v>0</v>
      </c>
      <c r="X3138" s="111">
        <f t="shared" si="532"/>
        <v>0</v>
      </c>
      <c r="Y3138" s="111">
        <f>IF($D3138=Y$1,SUMIFS($H$3:$H3138,$G$3:$G3138,Y$1,$C$3:$C3138,"Sell"),0)</f>
        <v>0</v>
      </c>
      <c r="Z3138" s="111">
        <f t="shared" si="533"/>
        <v>0</v>
      </c>
      <c r="AA3138" s="111">
        <f>IF($D3138=AA$1,SUMIFS($H$3:$H3138,$G$3:$G3138,AA$1,$C$3:$C3138,"Sell"),0)</f>
        <v>0</v>
      </c>
      <c r="AB3138" s="111">
        <f t="shared" si="534"/>
        <v>0</v>
      </c>
      <c r="AC3138" s="111">
        <f>SUMIFS('Deductions and Deposits'!$H:$H,'Deductions and Deposits'!$G:$G,D3138,'Deductions and Deposits'!$F:$F,"&lt;="&amp;B3138)+SUMIFS($F$3:F3138,$D$3:D3138,D3138,$C$3:C3138,"Coin Deposit",$E$3:E3138,"")</f>
        <v>0</v>
      </c>
      <c r="AD3138" s="111">
        <f>SUMIFS('Deductions and Deposits'!$D:$D,'Deductions and Deposits'!$C:$C,D3138)+SUMIFS($F:$F,$D:$D,D3138,$C:$C,"Coin Deduction")</f>
        <v>0</v>
      </c>
      <c r="AE3138" s="111">
        <f>Table5[[#This Row],[Column4]]+Table5[[#This Row],[Column14]]+Table5[[#This Row],[Column19]]+Table5[[#This Row],[Column12]]</f>
        <v>0</v>
      </c>
      <c r="AF3138" s="111">
        <f>Table5[[#This Row],[Column5]]+Table5[[#This Row],[Column13]]+Table5[[#This Row],[Column21]]+Table5[[#This Row],[Column18]]</f>
        <v>0</v>
      </c>
      <c r="AG3138" s="111">
        <f t="shared" si="535"/>
        <v>0</v>
      </c>
      <c r="AH3138" s="111">
        <f t="shared" si="536"/>
        <v>0</v>
      </c>
      <c r="AI3138" s="111">
        <f>Table5[[#This Row],[Column17]]-Table5[[#This Row],[Column20]]</f>
        <v>0</v>
      </c>
      <c r="AJ3138" s="111">
        <f t="shared" si="537"/>
        <v>0</v>
      </c>
      <c r="AK3138" s="111">
        <f t="shared" si="541"/>
        <v>0</v>
      </c>
      <c r="AL3138" s="111">
        <f t="shared" si="538"/>
        <v>0</v>
      </c>
      <c r="AM3138" s="111" t="str">
        <f t="shared" si="539"/>
        <v/>
      </c>
      <c r="AN3138" s="111" t="str">
        <f t="shared" ca="1" si="540"/>
        <v/>
      </c>
    </row>
    <row r="3139" spans="1:40" ht="20.25" customHeight="1" x14ac:dyDescent="0.3">
      <c r="A3139" s="107"/>
      <c r="B3139" s="144"/>
      <c r="C3139" s="119"/>
      <c r="D3139" s="120"/>
      <c r="E3139" s="119"/>
      <c r="F3139" s="119"/>
      <c r="G3139" s="120"/>
      <c r="H3139" s="119"/>
      <c r="I3139" s="109"/>
      <c r="L3139" s="108"/>
      <c r="M3139" s="108"/>
      <c r="N3139" s="108"/>
      <c r="O3139" s="108"/>
      <c r="P3139" s="108"/>
      <c r="Q3139" s="108"/>
      <c r="R3139" s="108"/>
      <c r="S3139" s="108"/>
      <c r="T3139" s="100">
        <f t="shared" ref="T3139:T3202" si="542">IF(E3139&lt;&gt;"",E3139,0)</f>
        <v>0</v>
      </c>
      <c r="U3139" s="111"/>
      <c r="V3139" s="111"/>
      <c r="W3139" s="111">
        <f>SUMIFS($F$3:F3139,$D$3:D3139,D3139,$C$3:C3139,"Buy")+SUMIFS($F$3:F3139,$D$3:D3139,D3139,$C$3:C3139,"Coin Deposit",$E$3:E3139,"&lt;&gt;")</f>
        <v>0</v>
      </c>
      <c r="X3139" s="111">
        <f t="shared" ref="X3139:X3202" si="543">IF(OR(C3139="buy",AND(C3139="Coin Deposit",E3139&lt;&gt;"")),SUMIFS($F:$F,$D:$D,D3139,$C:$C,"sell"),0)</f>
        <v>0</v>
      </c>
      <c r="Y3139" s="111">
        <f>IF($D3139=Y$1,SUMIFS($H$3:$H3139,$G$3:$G3139,Y$1,$C$3:$C3139,"Sell"),0)</f>
        <v>0</v>
      </c>
      <c r="Z3139" s="111">
        <f t="shared" ref="Z3139:Z3202" si="544">IF($D3139=Z$1,SUMIFS($H:$H,$G:$G,Z$1,$C:$C,"Buy")+SUMIFS($H:$H,$G:$G,Z$1,$C:$C,"Coin Deposit",$E:$E,"&lt;&gt;"),0)</f>
        <v>0</v>
      </c>
      <c r="AA3139" s="111">
        <f>IF($D3139=AA$1,SUMIFS($H$3:$H3139,$G$3:$G3139,AA$1,$C$3:$C3139,"Sell"),0)</f>
        <v>0</v>
      </c>
      <c r="AB3139" s="111">
        <f t="shared" ref="AB3139:AB3202" si="545">IF($D3139=AB$1,SUMIFS($H:$H,$G:$G,AB$1,$C:$C,"Buy")+SUMIFS($H:$H,$G:$G,AB$1,$C:$C,"Coin Deposit",$E:$E,"&lt;&gt;"),0)</f>
        <v>0</v>
      </c>
      <c r="AC3139" s="111">
        <f>SUMIFS('Deductions and Deposits'!$H:$H,'Deductions and Deposits'!$G:$G,D3139,'Deductions and Deposits'!$F:$F,"&lt;="&amp;B3139)+SUMIFS($F$3:F3139,$D$3:D3139,D3139,$C$3:C3139,"Coin Deposit",$E$3:E3139,"")</f>
        <v>0</v>
      </c>
      <c r="AD3139" s="111">
        <f>SUMIFS('Deductions and Deposits'!$D:$D,'Deductions and Deposits'!$C:$C,D3139)+SUMIFS($F:$F,$D:$D,D3139,$C:$C,"Coin Deduction")</f>
        <v>0</v>
      </c>
      <c r="AE3139" s="111">
        <f>Table5[[#This Row],[Column4]]+Table5[[#This Row],[Column14]]+Table5[[#This Row],[Column19]]+Table5[[#This Row],[Column12]]</f>
        <v>0</v>
      </c>
      <c r="AF3139" s="111">
        <f>Table5[[#This Row],[Column5]]+Table5[[#This Row],[Column13]]+Table5[[#This Row],[Column21]]+Table5[[#This Row],[Column18]]</f>
        <v>0</v>
      </c>
      <c r="AG3139" s="111">
        <f t="shared" ref="AG3139:AG3202" si="546">IF(AND((AC3139+Y3139+AA3139)&gt;AF3139,OR(C3139="buy",AND(C3139="Coin Deposit",E3139&lt;&gt;""))),(AC3139+Y3139+AA3139)-AF3139,0)</f>
        <v>0</v>
      </c>
      <c r="AH3139" s="111">
        <f t="shared" ref="AH3139:AH3202" si="547">IF(AND(AE3139&gt;AF3139,OR(C3139="buy",AND(C3139="Coin Deposit",E3139&lt;&gt;""))),AE3139-AF3139,0)</f>
        <v>0</v>
      </c>
      <c r="AI3139" s="111">
        <f>Table5[[#This Row],[Column17]]-Table5[[#This Row],[Column20]]</f>
        <v>0</v>
      </c>
      <c r="AJ3139" s="111">
        <f t="shared" ref="AJ3139:AJ3202" si="548">IF(AI3139&gt;F3139,F3139,AI3139)</f>
        <v>0</v>
      </c>
      <c r="AK3139" s="111">
        <f t="shared" si="541"/>
        <v>0</v>
      </c>
      <c r="AL3139" s="111">
        <f t="shared" ref="AL3139:AL3202" si="549">IFERROR(SUMIFS($AK:$AK,$D:$D,D3139)/SUMIFS($AJ:$AJ,$D:$D,D3139),0)</f>
        <v>0</v>
      </c>
      <c r="AM3139" s="111" t="str">
        <f t="shared" ref="AM3139:AM3202" si="550">C3139&amp;D3139</f>
        <v/>
      </c>
      <c r="AN3139" s="111" t="str">
        <f t="shared" ref="AN3139:AN3202" ca="1" si="551">OFFSET(AM3139,COUNTA($AM:$AM)-ROW()-(ROW()-ROW($AN$2)-1),)</f>
        <v/>
      </c>
    </row>
    <row r="3140" spans="1:40" ht="20.25" customHeight="1" x14ac:dyDescent="0.3">
      <c r="A3140" s="107"/>
      <c r="B3140" s="144"/>
      <c r="C3140" s="119"/>
      <c r="D3140" s="120"/>
      <c r="E3140" s="119"/>
      <c r="F3140" s="119"/>
      <c r="G3140" s="120"/>
      <c r="H3140" s="119"/>
      <c r="I3140" s="109"/>
      <c r="L3140" s="108"/>
      <c r="M3140" s="108"/>
      <c r="N3140" s="108"/>
      <c r="O3140" s="108"/>
      <c r="P3140" s="108"/>
      <c r="Q3140" s="108"/>
      <c r="R3140" s="108"/>
      <c r="S3140" s="108"/>
      <c r="T3140" s="100">
        <f t="shared" si="542"/>
        <v>0</v>
      </c>
      <c r="U3140" s="111"/>
      <c r="V3140" s="111"/>
      <c r="W3140" s="111">
        <f>SUMIFS($F$3:F3140,$D$3:D3140,D3140,$C$3:C3140,"Buy")+SUMIFS($F$3:F3140,$D$3:D3140,D3140,$C$3:C3140,"Coin Deposit",$E$3:E3140,"&lt;&gt;")</f>
        <v>0</v>
      </c>
      <c r="X3140" s="111">
        <f t="shared" si="543"/>
        <v>0</v>
      </c>
      <c r="Y3140" s="111">
        <f>IF($D3140=Y$1,SUMIFS($H$3:$H3140,$G$3:$G3140,Y$1,$C$3:$C3140,"Sell"),0)</f>
        <v>0</v>
      </c>
      <c r="Z3140" s="111">
        <f t="shared" si="544"/>
        <v>0</v>
      </c>
      <c r="AA3140" s="111">
        <f>IF($D3140=AA$1,SUMIFS($H$3:$H3140,$G$3:$G3140,AA$1,$C$3:$C3140,"Sell"),0)</f>
        <v>0</v>
      </c>
      <c r="AB3140" s="111">
        <f t="shared" si="545"/>
        <v>0</v>
      </c>
      <c r="AC3140" s="111">
        <f>SUMIFS('Deductions and Deposits'!$H:$H,'Deductions and Deposits'!$G:$G,D3140,'Deductions and Deposits'!$F:$F,"&lt;="&amp;B3140)+SUMIFS($F$3:F3140,$D$3:D3140,D3140,$C$3:C3140,"Coin Deposit",$E$3:E3140,"")</f>
        <v>0</v>
      </c>
      <c r="AD3140" s="111">
        <f>SUMIFS('Deductions and Deposits'!$D:$D,'Deductions and Deposits'!$C:$C,D3140)+SUMIFS($F:$F,$D:$D,D3140,$C:$C,"Coin Deduction")</f>
        <v>0</v>
      </c>
      <c r="AE3140" s="111">
        <f>Table5[[#This Row],[Column4]]+Table5[[#This Row],[Column14]]+Table5[[#This Row],[Column19]]+Table5[[#This Row],[Column12]]</f>
        <v>0</v>
      </c>
      <c r="AF3140" s="111">
        <f>Table5[[#This Row],[Column5]]+Table5[[#This Row],[Column13]]+Table5[[#This Row],[Column21]]+Table5[[#This Row],[Column18]]</f>
        <v>0</v>
      </c>
      <c r="AG3140" s="111">
        <f t="shared" si="546"/>
        <v>0</v>
      </c>
      <c r="AH3140" s="111">
        <f t="shared" si="547"/>
        <v>0</v>
      </c>
      <c r="AI3140" s="111">
        <f>Table5[[#This Row],[Column17]]-Table5[[#This Row],[Column20]]</f>
        <v>0</v>
      </c>
      <c r="AJ3140" s="111">
        <f t="shared" si="548"/>
        <v>0</v>
      </c>
      <c r="AK3140" s="111">
        <f t="shared" si="541"/>
        <v>0</v>
      </c>
      <c r="AL3140" s="111">
        <f t="shared" si="549"/>
        <v>0</v>
      </c>
      <c r="AM3140" s="111" t="str">
        <f t="shared" si="550"/>
        <v/>
      </c>
      <c r="AN3140" s="111" t="str">
        <f t="shared" ca="1" si="551"/>
        <v/>
      </c>
    </row>
    <row r="3141" spans="1:40" ht="20.25" customHeight="1" x14ac:dyDescent="0.3">
      <c r="A3141" s="107"/>
      <c r="B3141" s="144"/>
      <c r="C3141" s="119"/>
      <c r="D3141" s="120"/>
      <c r="E3141" s="119"/>
      <c r="F3141" s="119"/>
      <c r="G3141" s="120"/>
      <c r="H3141" s="119"/>
      <c r="I3141" s="109"/>
      <c r="L3141" s="108"/>
      <c r="M3141" s="108"/>
      <c r="N3141" s="108"/>
      <c r="O3141" s="108"/>
      <c r="P3141" s="108"/>
      <c r="Q3141" s="108"/>
      <c r="R3141" s="108"/>
      <c r="S3141" s="108"/>
      <c r="T3141" s="100">
        <f t="shared" si="542"/>
        <v>0</v>
      </c>
      <c r="U3141" s="111"/>
      <c r="V3141" s="111"/>
      <c r="W3141" s="111">
        <f>SUMIFS($F$3:F3141,$D$3:D3141,D3141,$C$3:C3141,"Buy")+SUMIFS($F$3:F3141,$D$3:D3141,D3141,$C$3:C3141,"Coin Deposit",$E$3:E3141,"&lt;&gt;")</f>
        <v>0</v>
      </c>
      <c r="X3141" s="111">
        <f t="shared" si="543"/>
        <v>0</v>
      </c>
      <c r="Y3141" s="111">
        <f>IF($D3141=Y$1,SUMIFS($H$3:$H3141,$G$3:$G3141,Y$1,$C$3:$C3141,"Sell"),0)</f>
        <v>0</v>
      </c>
      <c r="Z3141" s="111">
        <f t="shared" si="544"/>
        <v>0</v>
      </c>
      <c r="AA3141" s="111">
        <f>IF($D3141=AA$1,SUMIFS($H$3:$H3141,$G$3:$G3141,AA$1,$C$3:$C3141,"Sell"),0)</f>
        <v>0</v>
      </c>
      <c r="AB3141" s="111">
        <f t="shared" si="545"/>
        <v>0</v>
      </c>
      <c r="AC3141" s="111">
        <f>SUMIFS('Deductions and Deposits'!$H:$H,'Deductions and Deposits'!$G:$G,D3141,'Deductions and Deposits'!$F:$F,"&lt;="&amp;B3141)+SUMIFS($F$3:F3141,$D$3:D3141,D3141,$C$3:C3141,"Coin Deposit",$E$3:E3141,"")</f>
        <v>0</v>
      </c>
      <c r="AD3141" s="111">
        <f>SUMIFS('Deductions and Deposits'!$D:$D,'Deductions and Deposits'!$C:$C,D3141)+SUMIFS($F:$F,$D:$D,D3141,$C:$C,"Coin Deduction")</f>
        <v>0</v>
      </c>
      <c r="AE3141" s="111">
        <f>Table5[[#This Row],[Column4]]+Table5[[#This Row],[Column14]]+Table5[[#This Row],[Column19]]+Table5[[#This Row],[Column12]]</f>
        <v>0</v>
      </c>
      <c r="AF3141" s="111">
        <f>Table5[[#This Row],[Column5]]+Table5[[#This Row],[Column13]]+Table5[[#This Row],[Column21]]+Table5[[#This Row],[Column18]]</f>
        <v>0</v>
      </c>
      <c r="AG3141" s="111">
        <f t="shared" si="546"/>
        <v>0</v>
      </c>
      <c r="AH3141" s="111">
        <f t="shared" si="547"/>
        <v>0</v>
      </c>
      <c r="AI3141" s="111">
        <f>Table5[[#This Row],[Column17]]-Table5[[#This Row],[Column20]]</f>
        <v>0</v>
      </c>
      <c r="AJ3141" s="111">
        <f t="shared" si="548"/>
        <v>0</v>
      </c>
      <c r="AK3141" s="111">
        <f t="shared" si="541"/>
        <v>0</v>
      </c>
      <c r="AL3141" s="111">
        <f t="shared" si="549"/>
        <v>0</v>
      </c>
      <c r="AM3141" s="111" t="str">
        <f t="shared" si="550"/>
        <v/>
      </c>
      <c r="AN3141" s="111" t="str">
        <f t="shared" ca="1" si="551"/>
        <v/>
      </c>
    </row>
    <row r="3142" spans="1:40" ht="20.25" customHeight="1" x14ac:dyDescent="0.3">
      <c r="A3142" s="107"/>
      <c r="B3142" s="144"/>
      <c r="C3142" s="119"/>
      <c r="D3142" s="120"/>
      <c r="E3142" s="119"/>
      <c r="F3142" s="119"/>
      <c r="G3142" s="120"/>
      <c r="H3142" s="119"/>
      <c r="I3142" s="109"/>
      <c r="L3142" s="108"/>
      <c r="M3142" s="108"/>
      <c r="N3142" s="108"/>
      <c r="O3142" s="108"/>
      <c r="P3142" s="108"/>
      <c r="Q3142" s="108"/>
      <c r="R3142" s="108"/>
      <c r="S3142" s="108"/>
      <c r="T3142" s="100">
        <f t="shared" si="542"/>
        <v>0</v>
      </c>
      <c r="U3142" s="111"/>
      <c r="V3142" s="111"/>
      <c r="W3142" s="111">
        <f>SUMIFS($F$3:F3142,$D$3:D3142,D3142,$C$3:C3142,"Buy")+SUMIFS($F$3:F3142,$D$3:D3142,D3142,$C$3:C3142,"Coin Deposit",$E$3:E3142,"&lt;&gt;")</f>
        <v>0</v>
      </c>
      <c r="X3142" s="111">
        <f t="shared" si="543"/>
        <v>0</v>
      </c>
      <c r="Y3142" s="111">
        <f>IF($D3142=Y$1,SUMIFS($H$3:$H3142,$G$3:$G3142,Y$1,$C$3:$C3142,"Sell"),0)</f>
        <v>0</v>
      </c>
      <c r="Z3142" s="111">
        <f t="shared" si="544"/>
        <v>0</v>
      </c>
      <c r="AA3142" s="111">
        <f>IF($D3142=AA$1,SUMIFS($H$3:$H3142,$G$3:$G3142,AA$1,$C$3:$C3142,"Sell"),0)</f>
        <v>0</v>
      </c>
      <c r="AB3142" s="111">
        <f t="shared" si="545"/>
        <v>0</v>
      </c>
      <c r="AC3142" s="111">
        <f>SUMIFS('Deductions and Deposits'!$H:$H,'Deductions and Deposits'!$G:$G,D3142,'Deductions and Deposits'!$F:$F,"&lt;="&amp;B3142)+SUMIFS($F$3:F3142,$D$3:D3142,D3142,$C$3:C3142,"Coin Deposit",$E$3:E3142,"")</f>
        <v>0</v>
      </c>
      <c r="AD3142" s="111">
        <f>SUMIFS('Deductions and Deposits'!$D:$D,'Deductions and Deposits'!$C:$C,D3142)+SUMIFS($F:$F,$D:$D,D3142,$C:$C,"Coin Deduction")</f>
        <v>0</v>
      </c>
      <c r="AE3142" s="111">
        <f>Table5[[#This Row],[Column4]]+Table5[[#This Row],[Column14]]+Table5[[#This Row],[Column19]]+Table5[[#This Row],[Column12]]</f>
        <v>0</v>
      </c>
      <c r="AF3142" s="111">
        <f>Table5[[#This Row],[Column5]]+Table5[[#This Row],[Column13]]+Table5[[#This Row],[Column21]]+Table5[[#This Row],[Column18]]</f>
        <v>0</v>
      </c>
      <c r="AG3142" s="111">
        <f t="shared" si="546"/>
        <v>0</v>
      </c>
      <c r="AH3142" s="111">
        <f t="shared" si="547"/>
        <v>0</v>
      </c>
      <c r="AI3142" s="111">
        <f>Table5[[#This Row],[Column17]]-Table5[[#This Row],[Column20]]</f>
        <v>0</v>
      </c>
      <c r="AJ3142" s="111">
        <f t="shared" si="548"/>
        <v>0</v>
      </c>
      <c r="AK3142" s="111">
        <f t="shared" si="541"/>
        <v>0</v>
      </c>
      <c r="AL3142" s="111">
        <f t="shared" si="549"/>
        <v>0</v>
      </c>
      <c r="AM3142" s="111" t="str">
        <f t="shared" si="550"/>
        <v/>
      </c>
      <c r="AN3142" s="111" t="str">
        <f t="shared" ca="1" si="551"/>
        <v/>
      </c>
    </row>
    <row r="3143" spans="1:40" ht="20.25" customHeight="1" x14ac:dyDescent="0.3">
      <c r="A3143" s="107"/>
      <c r="B3143" s="144"/>
      <c r="C3143" s="119"/>
      <c r="D3143" s="120"/>
      <c r="E3143" s="119"/>
      <c r="F3143" s="119"/>
      <c r="G3143" s="120"/>
      <c r="H3143" s="119"/>
      <c r="I3143" s="109"/>
      <c r="L3143" s="108"/>
      <c r="M3143" s="108"/>
      <c r="N3143" s="108"/>
      <c r="O3143" s="108"/>
      <c r="P3143" s="108"/>
      <c r="Q3143" s="108"/>
      <c r="R3143" s="108"/>
      <c r="S3143" s="108"/>
      <c r="T3143" s="100">
        <f t="shared" si="542"/>
        <v>0</v>
      </c>
      <c r="U3143" s="111"/>
      <c r="V3143" s="111"/>
      <c r="W3143" s="111">
        <f>SUMIFS($F$3:F3143,$D$3:D3143,D3143,$C$3:C3143,"Buy")+SUMIFS($F$3:F3143,$D$3:D3143,D3143,$C$3:C3143,"Coin Deposit",$E$3:E3143,"&lt;&gt;")</f>
        <v>0</v>
      </c>
      <c r="X3143" s="111">
        <f t="shared" si="543"/>
        <v>0</v>
      </c>
      <c r="Y3143" s="111">
        <f>IF($D3143=Y$1,SUMIFS($H$3:$H3143,$G$3:$G3143,Y$1,$C$3:$C3143,"Sell"),0)</f>
        <v>0</v>
      </c>
      <c r="Z3143" s="111">
        <f t="shared" si="544"/>
        <v>0</v>
      </c>
      <c r="AA3143" s="111">
        <f>IF($D3143=AA$1,SUMIFS($H$3:$H3143,$G$3:$G3143,AA$1,$C$3:$C3143,"Sell"),0)</f>
        <v>0</v>
      </c>
      <c r="AB3143" s="111">
        <f t="shared" si="545"/>
        <v>0</v>
      </c>
      <c r="AC3143" s="111">
        <f>SUMIFS('Deductions and Deposits'!$H:$H,'Deductions and Deposits'!$G:$G,D3143,'Deductions and Deposits'!$F:$F,"&lt;="&amp;B3143)+SUMIFS($F$3:F3143,$D$3:D3143,D3143,$C$3:C3143,"Coin Deposit",$E$3:E3143,"")</f>
        <v>0</v>
      </c>
      <c r="AD3143" s="111">
        <f>SUMIFS('Deductions and Deposits'!$D:$D,'Deductions and Deposits'!$C:$C,D3143)+SUMIFS($F:$F,$D:$D,D3143,$C:$C,"Coin Deduction")</f>
        <v>0</v>
      </c>
      <c r="AE3143" s="111">
        <f>Table5[[#This Row],[Column4]]+Table5[[#This Row],[Column14]]+Table5[[#This Row],[Column19]]+Table5[[#This Row],[Column12]]</f>
        <v>0</v>
      </c>
      <c r="AF3143" s="111">
        <f>Table5[[#This Row],[Column5]]+Table5[[#This Row],[Column13]]+Table5[[#This Row],[Column21]]+Table5[[#This Row],[Column18]]</f>
        <v>0</v>
      </c>
      <c r="AG3143" s="111">
        <f t="shared" si="546"/>
        <v>0</v>
      </c>
      <c r="AH3143" s="111">
        <f t="shared" si="547"/>
        <v>0</v>
      </c>
      <c r="AI3143" s="111">
        <f>Table5[[#This Row],[Column17]]-Table5[[#This Row],[Column20]]</f>
        <v>0</v>
      </c>
      <c r="AJ3143" s="111">
        <f t="shared" si="548"/>
        <v>0</v>
      </c>
      <c r="AK3143" s="111">
        <f t="shared" si="541"/>
        <v>0</v>
      </c>
      <c r="AL3143" s="111">
        <f t="shared" si="549"/>
        <v>0</v>
      </c>
      <c r="AM3143" s="111" t="str">
        <f t="shared" si="550"/>
        <v/>
      </c>
      <c r="AN3143" s="111" t="str">
        <f t="shared" ca="1" si="551"/>
        <v/>
      </c>
    </row>
    <row r="3144" spans="1:40" ht="20.25" customHeight="1" x14ac:dyDescent="0.3">
      <c r="A3144" s="107"/>
      <c r="B3144" s="144"/>
      <c r="C3144" s="119"/>
      <c r="D3144" s="120"/>
      <c r="E3144" s="119"/>
      <c r="F3144" s="119"/>
      <c r="G3144" s="120"/>
      <c r="H3144" s="119"/>
      <c r="I3144" s="109"/>
      <c r="L3144" s="108"/>
      <c r="M3144" s="108"/>
      <c r="N3144" s="108"/>
      <c r="O3144" s="108"/>
      <c r="P3144" s="108"/>
      <c r="Q3144" s="108"/>
      <c r="R3144" s="108"/>
      <c r="S3144" s="108"/>
      <c r="T3144" s="100">
        <f t="shared" si="542"/>
        <v>0</v>
      </c>
      <c r="U3144" s="111"/>
      <c r="V3144" s="111"/>
      <c r="W3144" s="111">
        <f>SUMIFS($F$3:F3144,$D$3:D3144,D3144,$C$3:C3144,"Buy")+SUMIFS($F$3:F3144,$D$3:D3144,D3144,$C$3:C3144,"Coin Deposit",$E$3:E3144,"&lt;&gt;")</f>
        <v>0</v>
      </c>
      <c r="X3144" s="111">
        <f t="shared" si="543"/>
        <v>0</v>
      </c>
      <c r="Y3144" s="111">
        <f>IF($D3144=Y$1,SUMIFS($H$3:$H3144,$G$3:$G3144,Y$1,$C$3:$C3144,"Sell"),0)</f>
        <v>0</v>
      </c>
      <c r="Z3144" s="111">
        <f t="shared" si="544"/>
        <v>0</v>
      </c>
      <c r="AA3144" s="111">
        <f>IF($D3144=AA$1,SUMIFS($H$3:$H3144,$G$3:$G3144,AA$1,$C$3:$C3144,"Sell"),0)</f>
        <v>0</v>
      </c>
      <c r="AB3144" s="111">
        <f t="shared" si="545"/>
        <v>0</v>
      </c>
      <c r="AC3144" s="111">
        <f>SUMIFS('Deductions and Deposits'!$H:$H,'Deductions and Deposits'!$G:$G,D3144,'Deductions and Deposits'!$F:$F,"&lt;="&amp;B3144)+SUMIFS($F$3:F3144,$D$3:D3144,D3144,$C$3:C3144,"Coin Deposit",$E$3:E3144,"")</f>
        <v>0</v>
      </c>
      <c r="AD3144" s="111">
        <f>SUMIFS('Deductions and Deposits'!$D:$D,'Deductions and Deposits'!$C:$C,D3144)+SUMIFS($F:$F,$D:$D,D3144,$C:$C,"Coin Deduction")</f>
        <v>0</v>
      </c>
      <c r="AE3144" s="111">
        <f>Table5[[#This Row],[Column4]]+Table5[[#This Row],[Column14]]+Table5[[#This Row],[Column19]]+Table5[[#This Row],[Column12]]</f>
        <v>0</v>
      </c>
      <c r="AF3144" s="111">
        <f>Table5[[#This Row],[Column5]]+Table5[[#This Row],[Column13]]+Table5[[#This Row],[Column21]]+Table5[[#This Row],[Column18]]</f>
        <v>0</v>
      </c>
      <c r="AG3144" s="111">
        <f t="shared" si="546"/>
        <v>0</v>
      </c>
      <c r="AH3144" s="111">
        <f t="shared" si="547"/>
        <v>0</v>
      </c>
      <c r="AI3144" s="111">
        <f>Table5[[#This Row],[Column17]]-Table5[[#This Row],[Column20]]</f>
        <v>0</v>
      </c>
      <c r="AJ3144" s="111">
        <f t="shared" si="548"/>
        <v>0</v>
      </c>
      <c r="AK3144" s="111">
        <f t="shared" si="541"/>
        <v>0</v>
      </c>
      <c r="AL3144" s="111">
        <f t="shared" si="549"/>
        <v>0</v>
      </c>
      <c r="AM3144" s="111" t="str">
        <f t="shared" si="550"/>
        <v/>
      </c>
      <c r="AN3144" s="111" t="str">
        <f t="shared" ca="1" si="551"/>
        <v/>
      </c>
    </row>
    <row r="3145" spans="1:40" ht="20.25" customHeight="1" x14ac:dyDescent="0.3">
      <c r="A3145" s="107"/>
      <c r="B3145" s="144"/>
      <c r="C3145" s="119"/>
      <c r="D3145" s="120"/>
      <c r="E3145" s="119"/>
      <c r="F3145" s="119"/>
      <c r="G3145" s="120"/>
      <c r="H3145" s="119"/>
      <c r="I3145" s="109"/>
      <c r="L3145" s="108"/>
      <c r="M3145" s="108"/>
      <c r="N3145" s="108"/>
      <c r="O3145" s="108"/>
      <c r="P3145" s="108"/>
      <c r="Q3145" s="108"/>
      <c r="R3145" s="108"/>
      <c r="S3145" s="108"/>
      <c r="T3145" s="100">
        <f t="shared" si="542"/>
        <v>0</v>
      </c>
      <c r="U3145" s="111"/>
      <c r="V3145" s="111"/>
      <c r="W3145" s="111">
        <f>SUMIFS($F$3:F3145,$D$3:D3145,D3145,$C$3:C3145,"Buy")+SUMIFS($F$3:F3145,$D$3:D3145,D3145,$C$3:C3145,"Coin Deposit",$E$3:E3145,"&lt;&gt;")</f>
        <v>0</v>
      </c>
      <c r="X3145" s="111">
        <f t="shared" si="543"/>
        <v>0</v>
      </c>
      <c r="Y3145" s="111">
        <f>IF($D3145=Y$1,SUMIFS($H$3:$H3145,$G$3:$G3145,Y$1,$C$3:$C3145,"Sell"),0)</f>
        <v>0</v>
      </c>
      <c r="Z3145" s="111">
        <f t="shared" si="544"/>
        <v>0</v>
      </c>
      <c r="AA3145" s="111">
        <f>IF($D3145=AA$1,SUMIFS($H$3:$H3145,$G$3:$G3145,AA$1,$C$3:$C3145,"Sell"),0)</f>
        <v>0</v>
      </c>
      <c r="AB3145" s="111">
        <f t="shared" si="545"/>
        <v>0</v>
      </c>
      <c r="AC3145" s="111">
        <f>SUMIFS('Deductions and Deposits'!$H:$H,'Deductions and Deposits'!$G:$G,D3145,'Deductions and Deposits'!$F:$F,"&lt;="&amp;B3145)+SUMIFS($F$3:F3145,$D$3:D3145,D3145,$C$3:C3145,"Coin Deposit",$E$3:E3145,"")</f>
        <v>0</v>
      </c>
      <c r="AD3145" s="111">
        <f>SUMIFS('Deductions and Deposits'!$D:$D,'Deductions and Deposits'!$C:$C,D3145)+SUMIFS($F:$F,$D:$D,D3145,$C:$C,"Coin Deduction")</f>
        <v>0</v>
      </c>
      <c r="AE3145" s="111">
        <f>Table5[[#This Row],[Column4]]+Table5[[#This Row],[Column14]]+Table5[[#This Row],[Column19]]+Table5[[#This Row],[Column12]]</f>
        <v>0</v>
      </c>
      <c r="AF3145" s="111">
        <f>Table5[[#This Row],[Column5]]+Table5[[#This Row],[Column13]]+Table5[[#This Row],[Column21]]+Table5[[#This Row],[Column18]]</f>
        <v>0</v>
      </c>
      <c r="AG3145" s="111">
        <f t="shared" si="546"/>
        <v>0</v>
      </c>
      <c r="AH3145" s="111">
        <f t="shared" si="547"/>
        <v>0</v>
      </c>
      <c r="AI3145" s="111">
        <f>Table5[[#This Row],[Column17]]-Table5[[#This Row],[Column20]]</f>
        <v>0</v>
      </c>
      <c r="AJ3145" s="111">
        <f t="shared" si="548"/>
        <v>0</v>
      </c>
      <c r="AK3145" s="111">
        <f t="shared" si="541"/>
        <v>0</v>
      </c>
      <c r="AL3145" s="111">
        <f t="shared" si="549"/>
        <v>0</v>
      </c>
      <c r="AM3145" s="111" t="str">
        <f t="shared" si="550"/>
        <v/>
      </c>
      <c r="AN3145" s="111" t="str">
        <f t="shared" ca="1" si="551"/>
        <v/>
      </c>
    </row>
    <row r="3146" spans="1:40" ht="20.25" customHeight="1" x14ac:dyDescent="0.3">
      <c r="A3146" s="107"/>
      <c r="B3146" s="144"/>
      <c r="C3146" s="119"/>
      <c r="D3146" s="120"/>
      <c r="E3146" s="119"/>
      <c r="F3146" s="119"/>
      <c r="G3146" s="120"/>
      <c r="H3146" s="119"/>
      <c r="I3146" s="109"/>
      <c r="L3146" s="108"/>
      <c r="M3146" s="108"/>
      <c r="N3146" s="108"/>
      <c r="O3146" s="108"/>
      <c r="P3146" s="108"/>
      <c r="Q3146" s="108"/>
      <c r="R3146" s="108"/>
      <c r="S3146" s="108"/>
      <c r="T3146" s="100">
        <f t="shared" si="542"/>
        <v>0</v>
      </c>
      <c r="U3146" s="111"/>
      <c r="V3146" s="111"/>
      <c r="W3146" s="111">
        <f>SUMIFS($F$3:F3146,$D$3:D3146,D3146,$C$3:C3146,"Buy")+SUMIFS($F$3:F3146,$D$3:D3146,D3146,$C$3:C3146,"Coin Deposit",$E$3:E3146,"&lt;&gt;")</f>
        <v>0</v>
      </c>
      <c r="X3146" s="111">
        <f t="shared" si="543"/>
        <v>0</v>
      </c>
      <c r="Y3146" s="111">
        <f>IF($D3146=Y$1,SUMIFS($H$3:$H3146,$G$3:$G3146,Y$1,$C$3:$C3146,"Sell"),0)</f>
        <v>0</v>
      </c>
      <c r="Z3146" s="111">
        <f t="shared" si="544"/>
        <v>0</v>
      </c>
      <c r="AA3146" s="111">
        <f>IF($D3146=AA$1,SUMIFS($H$3:$H3146,$G$3:$G3146,AA$1,$C$3:$C3146,"Sell"),0)</f>
        <v>0</v>
      </c>
      <c r="AB3146" s="111">
        <f t="shared" si="545"/>
        <v>0</v>
      </c>
      <c r="AC3146" s="111">
        <f>SUMIFS('Deductions and Deposits'!$H:$H,'Deductions and Deposits'!$G:$G,D3146,'Deductions and Deposits'!$F:$F,"&lt;="&amp;B3146)+SUMIFS($F$3:F3146,$D$3:D3146,D3146,$C$3:C3146,"Coin Deposit",$E$3:E3146,"")</f>
        <v>0</v>
      </c>
      <c r="AD3146" s="111">
        <f>SUMIFS('Deductions and Deposits'!$D:$D,'Deductions and Deposits'!$C:$C,D3146)+SUMIFS($F:$F,$D:$D,D3146,$C:$C,"Coin Deduction")</f>
        <v>0</v>
      </c>
      <c r="AE3146" s="111">
        <f>Table5[[#This Row],[Column4]]+Table5[[#This Row],[Column14]]+Table5[[#This Row],[Column19]]+Table5[[#This Row],[Column12]]</f>
        <v>0</v>
      </c>
      <c r="AF3146" s="111">
        <f>Table5[[#This Row],[Column5]]+Table5[[#This Row],[Column13]]+Table5[[#This Row],[Column21]]+Table5[[#This Row],[Column18]]</f>
        <v>0</v>
      </c>
      <c r="AG3146" s="111">
        <f t="shared" si="546"/>
        <v>0</v>
      </c>
      <c r="AH3146" s="111">
        <f t="shared" si="547"/>
        <v>0</v>
      </c>
      <c r="AI3146" s="111">
        <f>Table5[[#This Row],[Column17]]-Table5[[#This Row],[Column20]]</f>
        <v>0</v>
      </c>
      <c r="AJ3146" s="111">
        <f t="shared" si="548"/>
        <v>0</v>
      </c>
      <c r="AK3146" s="111">
        <f t="shared" si="541"/>
        <v>0</v>
      </c>
      <c r="AL3146" s="111">
        <f t="shared" si="549"/>
        <v>0</v>
      </c>
      <c r="AM3146" s="111" t="str">
        <f t="shared" si="550"/>
        <v/>
      </c>
      <c r="AN3146" s="111" t="str">
        <f t="shared" ca="1" si="551"/>
        <v/>
      </c>
    </row>
    <row r="3147" spans="1:40" ht="20.25" customHeight="1" x14ac:dyDescent="0.3">
      <c r="A3147" s="107"/>
      <c r="B3147" s="144"/>
      <c r="C3147" s="119"/>
      <c r="D3147" s="120"/>
      <c r="E3147" s="119"/>
      <c r="F3147" s="119"/>
      <c r="G3147" s="120"/>
      <c r="H3147" s="119"/>
      <c r="I3147" s="109"/>
      <c r="L3147" s="108"/>
      <c r="M3147" s="108"/>
      <c r="N3147" s="108"/>
      <c r="O3147" s="108"/>
      <c r="P3147" s="108"/>
      <c r="Q3147" s="108"/>
      <c r="R3147" s="108"/>
      <c r="S3147" s="108"/>
      <c r="T3147" s="100">
        <f t="shared" si="542"/>
        <v>0</v>
      </c>
      <c r="U3147" s="111"/>
      <c r="V3147" s="111"/>
      <c r="W3147" s="111">
        <f>SUMIFS($F$3:F3147,$D$3:D3147,D3147,$C$3:C3147,"Buy")+SUMIFS($F$3:F3147,$D$3:D3147,D3147,$C$3:C3147,"Coin Deposit",$E$3:E3147,"&lt;&gt;")</f>
        <v>0</v>
      </c>
      <c r="X3147" s="111">
        <f t="shared" si="543"/>
        <v>0</v>
      </c>
      <c r="Y3147" s="111">
        <f>IF($D3147=Y$1,SUMIFS($H$3:$H3147,$G$3:$G3147,Y$1,$C$3:$C3147,"Sell"),0)</f>
        <v>0</v>
      </c>
      <c r="Z3147" s="111">
        <f t="shared" si="544"/>
        <v>0</v>
      </c>
      <c r="AA3147" s="111">
        <f>IF($D3147=AA$1,SUMIFS($H$3:$H3147,$G$3:$G3147,AA$1,$C$3:$C3147,"Sell"),0)</f>
        <v>0</v>
      </c>
      <c r="AB3147" s="111">
        <f t="shared" si="545"/>
        <v>0</v>
      </c>
      <c r="AC3147" s="111">
        <f>SUMIFS('Deductions and Deposits'!$H:$H,'Deductions and Deposits'!$G:$G,D3147,'Deductions and Deposits'!$F:$F,"&lt;="&amp;B3147)+SUMIFS($F$3:F3147,$D$3:D3147,D3147,$C$3:C3147,"Coin Deposit",$E$3:E3147,"")</f>
        <v>0</v>
      </c>
      <c r="AD3147" s="111">
        <f>SUMIFS('Deductions and Deposits'!$D:$D,'Deductions and Deposits'!$C:$C,D3147)+SUMIFS($F:$F,$D:$D,D3147,$C:$C,"Coin Deduction")</f>
        <v>0</v>
      </c>
      <c r="AE3147" s="111">
        <f>Table5[[#This Row],[Column4]]+Table5[[#This Row],[Column14]]+Table5[[#This Row],[Column19]]+Table5[[#This Row],[Column12]]</f>
        <v>0</v>
      </c>
      <c r="AF3147" s="111">
        <f>Table5[[#This Row],[Column5]]+Table5[[#This Row],[Column13]]+Table5[[#This Row],[Column21]]+Table5[[#This Row],[Column18]]</f>
        <v>0</v>
      </c>
      <c r="AG3147" s="111">
        <f t="shared" si="546"/>
        <v>0</v>
      </c>
      <c r="AH3147" s="111">
        <f t="shared" si="547"/>
        <v>0</v>
      </c>
      <c r="AI3147" s="111">
        <f>Table5[[#This Row],[Column17]]-Table5[[#This Row],[Column20]]</f>
        <v>0</v>
      </c>
      <c r="AJ3147" s="111">
        <f t="shared" si="548"/>
        <v>0</v>
      </c>
      <c r="AK3147" s="111">
        <f t="shared" si="541"/>
        <v>0</v>
      </c>
      <c r="AL3147" s="111">
        <f t="shared" si="549"/>
        <v>0</v>
      </c>
      <c r="AM3147" s="111" t="str">
        <f t="shared" si="550"/>
        <v/>
      </c>
      <c r="AN3147" s="111" t="str">
        <f t="shared" ca="1" si="551"/>
        <v/>
      </c>
    </row>
    <row r="3148" spans="1:40" ht="20.25" customHeight="1" x14ac:dyDescent="0.3">
      <c r="A3148" s="107"/>
      <c r="B3148" s="144"/>
      <c r="C3148" s="119"/>
      <c r="D3148" s="120"/>
      <c r="E3148" s="119"/>
      <c r="F3148" s="119"/>
      <c r="G3148" s="120"/>
      <c r="H3148" s="119"/>
      <c r="I3148" s="109"/>
      <c r="L3148" s="108"/>
      <c r="M3148" s="108"/>
      <c r="N3148" s="108"/>
      <c r="O3148" s="108"/>
      <c r="P3148" s="108"/>
      <c r="Q3148" s="108"/>
      <c r="R3148" s="108"/>
      <c r="S3148" s="108"/>
      <c r="T3148" s="100">
        <f t="shared" si="542"/>
        <v>0</v>
      </c>
      <c r="U3148" s="111"/>
      <c r="V3148" s="111"/>
      <c r="W3148" s="111">
        <f>SUMIFS($F$3:F3148,$D$3:D3148,D3148,$C$3:C3148,"Buy")+SUMIFS($F$3:F3148,$D$3:D3148,D3148,$C$3:C3148,"Coin Deposit",$E$3:E3148,"&lt;&gt;")</f>
        <v>0</v>
      </c>
      <c r="X3148" s="111">
        <f t="shared" si="543"/>
        <v>0</v>
      </c>
      <c r="Y3148" s="111">
        <f>IF($D3148=Y$1,SUMIFS($H$3:$H3148,$G$3:$G3148,Y$1,$C$3:$C3148,"Sell"),0)</f>
        <v>0</v>
      </c>
      <c r="Z3148" s="111">
        <f t="shared" si="544"/>
        <v>0</v>
      </c>
      <c r="AA3148" s="111">
        <f>IF($D3148=AA$1,SUMIFS($H$3:$H3148,$G$3:$G3148,AA$1,$C$3:$C3148,"Sell"),0)</f>
        <v>0</v>
      </c>
      <c r="AB3148" s="111">
        <f t="shared" si="545"/>
        <v>0</v>
      </c>
      <c r="AC3148" s="111">
        <f>SUMIFS('Deductions and Deposits'!$H:$H,'Deductions and Deposits'!$G:$G,D3148,'Deductions and Deposits'!$F:$F,"&lt;="&amp;B3148)+SUMIFS($F$3:F3148,$D$3:D3148,D3148,$C$3:C3148,"Coin Deposit",$E$3:E3148,"")</f>
        <v>0</v>
      </c>
      <c r="AD3148" s="111">
        <f>SUMIFS('Deductions and Deposits'!$D:$D,'Deductions and Deposits'!$C:$C,D3148)+SUMIFS($F:$F,$D:$D,D3148,$C:$C,"Coin Deduction")</f>
        <v>0</v>
      </c>
      <c r="AE3148" s="111">
        <f>Table5[[#This Row],[Column4]]+Table5[[#This Row],[Column14]]+Table5[[#This Row],[Column19]]+Table5[[#This Row],[Column12]]</f>
        <v>0</v>
      </c>
      <c r="AF3148" s="111">
        <f>Table5[[#This Row],[Column5]]+Table5[[#This Row],[Column13]]+Table5[[#This Row],[Column21]]+Table5[[#This Row],[Column18]]</f>
        <v>0</v>
      </c>
      <c r="AG3148" s="111">
        <f t="shared" si="546"/>
        <v>0</v>
      </c>
      <c r="AH3148" s="111">
        <f t="shared" si="547"/>
        <v>0</v>
      </c>
      <c r="AI3148" s="111">
        <f>Table5[[#This Row],[Column17]]-Table5[[#This Row],[Column20]]</f>
        <v>0</v>
      </c>
      <c r="AJ3148" s="111">
        <f t="shared" si="548"/>
        <v>0</v>
      </c>
      <c r="AK3148" s="111">
        <f t="shared" si="541"/>
        <v>0</v>
      </c>
      <c r="AL3148" s="111">
        <f t="shared" si="549"/>
        <v>0</v>
      </c>
      <c r="AM3148" s="111" t="str">
        <f t="shared" si="550"/>
        <v/>
      </c>
      <c r="AN3148" s="111" t="str">
        <f t="shared" ca="1" si="551"/>
        <v/>
      </c>
    </row>
    <row r="3149" spans="1:40" ht="20.25" customHeight="1" x14ac:dyDescent="0.3">
      <c r="A3149" s="107"/>
      <c r="B3149" s="144"/>
      <c r="C3149" s="119"/>
      <c r="D3149" s="120"/>
      <c r="E3149" s="119"/>
      <c r="F3149" s="119"/>
      <c r="G3149" s="120"/>
      <c r="H3149" s="119"/>
      <c r="I3149" s="109"/>
      <c r="L3149" s="108"/>
      <c r="M3149" s="108"/>
      <c r="N3149" s="108"/>
      <c r="O3149" s="108"/>
      <c r="P3149" s="108"/>
      <c r="Q3149" s="108"/>
      <c r="R3149" s="108"/>
      <c r="S3149" s="108"/>
      <c r="T3149" s="100">
        <f t="shared" si="542"/>
        <v>0</v>
      </c>
      <c r="U3149" s="111"/>
      <c r="V3149" s="111"/>
      <c r="W3149" s="111">
        <f>SUMIFS($F$3:F3149,$D$3:D3149,D3149,$C$3:C3149,"Buy")+SUMIFS($F$3:F3149,$D$3:D3149,D3149,$C$3:C3149,"Coin Deposit",$E$3:E3149,"&lt;&gt;")</f>
        <v>0</v>
      </c>
      <c r="X3149" s="111">
        <f t="shared" si="543"/>
        <v>0</v>
      </c>
      <c r="Y3149" s="111">
        <f>IF($D3149=Y$1,SUMIFS($H$3:$H3149,$G$3:$G3149,Y$1,$C$3:$C3149,"Sell"),0)</f>
        <v>0</v>
      </c>
      <c r="Z3149" s="111">
        <f t="shared" si="544"/>
        <v>0</v>
      </c>
      <c r="AA3149" s="111">
        <f>IF($D3149=AA$1,SUMIFS($H$3:$H3149,$G$3:$G3149,AA$1,$C$3:$C3149,"Sell"),0)</f>
        <v>0</v>
      </c>
      <c r="AB3149" s="111">
        <f t="shared" si="545"/>
        <v>0</v>
      </c>
      <c r="AC3149" s="111">
        <f>SUMIFS('Deductions and Deposits'!$H:$H,'Deductions and Deposits'!$G:$G,D3149,'Deductions and Deposits'!$F:$F,"&lt;="&amp;B3149)+SUMIFS($F$3:F3149,$D$3:D3149,D3149,$C$3:C3149,"Coin Deposit",$E$3:E3149,"")</f>
        <v>0</v>
      </c>
      <c r="AD3149" s="111">
        <f>SUMIFS('Deductions and Deposits'!$D:$D,'Deductions and Deposits'!$C:$C,D3149)+SUMIFS($F:$F,$D:$D,D3149,$C:$C,"Coin Deduction")</f>
        <v>0</v>
      </c>
      <c r="AE3149" s="111">
        <f>Table5[[#This Row],[Column4]]+Table5[[#This Row],[Column14]]+Table5[[#This Row],[Column19]]+Table5[[#This Row],[Column12]]</f>
        <v>0</v>
      </c>
      <c r="AF3149" s="111">
        <f>Table5[[#This Row],[Column5]]+Table5[[#This Row],[Column13]]+Table5[[#This Row],[Column21]]+Table5[[#This Row],[Column18]]</f>
        <v>0</v>
      </c>
      <c r="AG3149" s="111">
        <f t="shared" si="546"/>
        <v>0</v>
      </c>
      <c r="AH3149" s="111">
        <f t="shared" si="547"/>
        <v>0</v>
      </c>
      <c r="AI3149" s="111">
        <f>Table5[[#This Row],[Column17]]-Table5[[#This Row],[Column20]]</f>
        <v>0</v>
      </c>
      <c r="AJ3149" s="111">
        <f t="shared" si="548"/>
        <v>0</v>
      </c>
      <c r="AK3149" s="111">
        <f t="shared" si="541"/>
        <v>0</v>
      </c>
      <c r="AL3149" s="111">
        <f t="shared" si="549"/>
        <v>0</v>
      </c>
      <c r="AM3149" s="111" t="str">
        <f t="shared" si="550"/>
        <v/>
      </c>
      <c r="AN3149" s="111" t="str">
        <f t="shared" ca="1" si="551"/>
        <v/>
      </c>
    </row>
    <row r="3150" spans="1:40" ht="20.25" customHeight="1" x14ac:dyDescent="0.3">
      <c r="A3150" s="107"/>
      <c r="B3150" s="144"/>
      <c r="C3150" s="119"/>
      <c r="D3150" s="120"/>
      <c r="E3150" s="119"/>
      <c r="F3150" s="119"/>
      <c r="G3150" s="120"/>
      <c r="H3150" s="119"/>
      <c r="I3150" s="109"/>
      <c r="L3150" s="108"/>
      <c r="M3150" s="108"/>
      <c r="N3150" s="108"/>
      <c r="O3150" s="108"/>
      <c r="P3150" s="108"/>
      <c r="Q3150" s="108"/>
      <c r="R3150" s="108"/>
      <c r="S3150" s="108"/>
      <c r="T3150" s="100">
        <f t="shared" si="542"/>
        <v>0</v>
      </c>
      <c r="U3150" s="111"/>
      <c r="V3150" s="111"/>
      <c r="W3150" s="111">
        <f>SUMIFS($F$3:F3150,$D$3:D3150,D3150,$C$3:C3150,"Buy")+SUMIFS($F$3:F3150,$D$3:D3150,D3150,$C$3:C3150,"Coin Deposit",$E$3:E3150,"&lt;&gt;")</f>
        <v>0</v>
      </c>
      <c r="X3150" s="111">
        <f t="shared" si="543"/>
        <v>0</v>
      </c>
      <c r="Y3150" s="111">
        <f>IF($D3150=Y$1,SUMIFS($H$3:$H3150,$G$3:$G3150,Y$1,$C$3:$C3150,"Sell"),0)</f>
        <v>0</v>
      </c>
      <c r="Z3150" s="111">
        <f t="shared" si="544"/>
        <v>0</v>
      </c>
      <c r="AA3150" s="111">
        <f>IF($D3150=AA$1,SUMIFS($H$3:$H3150,$G$3:$G3150,AA$1,$C$3:$C3150,"Sell"),0)</f>
        <v>0</v>
      </c>
      <c r="AB3150" s="111">
        <f t="shared" si="545"/>
        <v>0</v>
      </c>
      <c r="AC3150" s="111">
        <f>SUMIFS('Deductions and Deposits'!$H:$H,'Deductions and Deposits'!$G:$G,D3150,'Deductions and Deposits'!$F:$F,"&lt;="&amp;B3150)+SUMIFS($F$3:F3150,$D$3:D3150,D3150,$C$3:C3150,"Coin Deposit",$E$3:E3150,"")</f>
        <v>0</v>
      </c>
      <c r="AD3150" s="111">
        <f>SUMIFS('Deductions and Deposits'!$D:$D,'Deductions and Deposits'!$C:$C,D3150)+SUMIFS($F:$F,$D:$D,D3150,$C:$C,"Coin Deduction")</f>
        <v>0</v>
      </c>
      <c r="AE3150" s="111">
        <f>Table5[[#This Row],[Column4]]+Table5[[#This Row],[Column14]]+Table5[[#This Row],[Column19]]+Table5[[#This Row],[Column12]]</f>
        <v>0</v>
      </c>
      <c r="AF3150" s="111">
        <f>Table5[[#This Row],[Column5]]+Table5[[#This Row],[Column13]]+Table5[[#This Row],[Column21]]+Table5[[#This Row],[Column18]]</f>
        <v>0</v>
      </c>
      <c r="AG3150" s="111">
        <f t="shared" si="546"/>
        <v>0</v>
      </c>
      <c r="AH3150" s="111">
        <f t="shared" si="547"/>
        <v>0</v>
      </c>
      <c r="AI3150" s="111">
        <f>Table5[[#This Row],[Column17]]-Table5[[#This Row],[Column20]]</f>
        <v>0</v>
      </c>
      <c r="AJ3150" s="111">
        <f t="shared" si="548"/>
        <v>0</v>
      </c>
      <c r="AK3150" s="111">
        <f t="shared" si="541"/>
        <v>0</v>
      </c>
      <c r="AL3150" s="111">
        <f t="shared" si="549"/>
        <v>0</v>
      </c>
      <c r="AM3150" s="111" t="str">
        <f t="shared" si="550"/>
        <v/>
      </c>
      <c r="AN3150" s="111" t="str">
        <f t="shared" ca="1" si="551"/>
        <v/>
      </c>
    </row>
    <row r="3151" spans="1:40" ht="20.25" customHeight="1" x14ac:dyDescent="0.3">
      <c r="A3151" s="107"/>
      <c r="B3151" s="144"/>
      <c r="C3151" s="119"/>
      <c r="D3151" s="120"/>
      <c r="E3151" s="119"/>
      <c r="F3151" s="119"/>
      <c r="G3151" s="120"/>
      <c r="H3151" s="119"/>
      <c r="I3151" s="109"/>
      <c r="L3151" s="108"/>
      <c r="M3151" s="108"/>
      <c r="N3151" s="108"/>
      <c r="O3151" s="108"/>
      <c r="P3151" s="108"/>
      <c r="Q3151" s="108"/>
      <c r="R3151" s="108"/>
      <c r="S3151" s="108"/>
      <c r="T3151" s="100">
        <f t="shared" si="542"/>
        <v>0</v>
      </c>
      <c r="U3151" s="111"/>
      <c r="V3151" s="111"/>
      <c r="W3151" s="111">
        <f>SUMIFS($F$3:F3151,$D$3:D3151,D3151,$C$3:C3151,"Buy")+SUMIFS($F$3:F3151,$D$3:D3151,D3151,$C$3:C3151,"Coin Deposit",$E$3:E3151,"&lt;&gt;")</f>
        <v>0</v>
      </c>
      <c r="X3151" s="111">
        <f t="shared" si="543"/>
        <v>0</v>
      </c>
      <c r="Y3151" s="111">
        <f>IF($D3151=Y$1,SUMIFS($H$3:$H3151,$G$3:$G3151,Y$1,$C$3:$C3151,"Sell"),0)</f>
        <v>0</v>
      </c>
      <c r="Z3151" s="111">
        <f t="shared" si="544"/>
        <v>0</v>
      </c>
      <c r="AA3151" s="111">
        <f>IF($D3151=AA$1,SUMIFS($H$3:$H3151,$G$3:$G3151,AA$1,$C$3:$C3151,"Sell"),0)</f>
        <v>0</v>
      </c>
      <c r="AB3151" s="111">
        <f t="shared" si="545"/>
        <v>0</v>
      </c>
      <c r="AC3151" s="111">
        <f>SUMIFS('Deductions and Deposits'!$H:$H,'Deductions and Deposits'!$G:$G,D3151,'Deductions and Deposits'!$F:$F,"&lt;="&amp;B3151)+SUMIFS($F$3:F3151,$D$3:D3151,D3151,$C$3:C3151,"Coin Deposit",$E$3:E3151,"")</f>
        <v>0</v>
      </c>
      <c r="AD3151" s="111">
        <f>SUMIFS('Deductions and Deposits'!$D:$D,'Deductions and Deposits'!$C:$C,D3151)+SUMIFS($F:$F,$D:$D,D3151,$C:$C,"Coin Deduction")</f>
        <v>0</v>
      </c>
      <c r="AE3151" s="111">
        <f>Table5[[#This Row],[Column4]]+Table5[[#This Row],[Column14]]+Table5[[#This Row],[Column19]]+Table5[[#This Row],[Column12]]</f>
        <v>0</v>
      </c>
      <c r="AF3151" s="111">
        <f>Table5[[#This Row],[Column5]]+Table5[[#This Row],[Column13]]+Table5[[#This Row],[Column21]]+Table5[[#This Row],[Column18]]</f>
        <v>0</v>
      </c>
      <c r="AG3151" s="111">
        <f t="shared" si="546"/>
        <v>0</v>
      </c>
      <c r="AH3151" s="111">
        <f t="shared" si="547"/>
        <v>0</v>
      </c>
      <c r="AI3151" s="111">
        <f>Table5[[#This Row],[Column17]]-Table5[[#This Row],[Column20]]</f>
        <v>0</v>
      </c>
      <c r="AJ3151" s="111">
        <f t="shared" si="548"/>
        <v>0</v>
      </c>
      <c r="AK3151" s="111">
        <f t="shared" si="541"/>
        <v>0</v>
      </c>
      <c r="AL3151" s="111">
        <f t="shared" si="549"/>
        <v>0</v>
      </c>
      <c r="AM3151" s="111" t="str">
        <f t="shared" si="550"/>
        <v/>
      </c>
      <c r="AN3151" s="111" t="str">
        <f t="shared" ca="1" si="551"/>
        <v/>
      </c>
    </row>
    <row r="3152" spans="1:40" ht="20.25" customHeight="1" x14ac:dyDescent="0.3">
      <c r="A3152" s="107"/>
      <c r="B3152" s="144"/>
      <c r="C3152" s="119"/>
      <c r="D3152" s="120"/>
      <c r="E3152" s="119"/>
      <c r="F3152" s="119"/>
      <c r="G3152" s="120"/>
      <c r="H3152" s="119"/>
      <c r="I3152" s="109"/>
      <c r="L3152" s="108"/>
      <c r="M3152" s="108"/>
      <c r="N3152" s="108"/>
      <c r="O3152" s="108"/>
      <c r="P3152" s="108"/>
      <c r="Q3152" s="108"/>
      <c r="R3152" s="108"/>
      <c r="S3152" s="108"/>
      <c r="T3152" s="100">
        <f t="shared" si="542"/>
        <v>0</v>
      </c>
      <c r="U3152" s="111"/>
      <c r="V3152" s="111"/>
      <c r="W3152" s="111">
        <f>SUMIFS($F$3:F3152,$D$3:D3152,D3152,$C$3:C3152,"Buy")+SUMIFS($F$3:F3152,$D$3:D3152,D3152,$C$3:C3152,"Coin Deposit",$E$3:E3152,"&lt;&gt;")</f>
        <v>0</v>
      </c>
      <c r="X3152" s="111">
        <f t="shared" si="543"/>
        <v>0</v>
      </c>
      <c r="Y3152" s="111">
        <f>IF($D3152=Y$1,SUMIFS($H$3:$H3152,$G$3:$G3152,Y$1,$C$3:$C3152,"Sell"),0)</f>
        <v>0</v>
      </c>
      <c r="Z3152" s="111">
        <f t="shared" si="544"/>
        <v>0</v>
      </c>
      <c r="AA3152" s="111">
        <f>IF($D3152=AA$1,SUMIFS($H$3:$H3152,$G$3:$G3152,AA$1,$C$3:$C3152,"Sell"),0)</f>
        <v>0</v>
      </c>
      <c r="AB3152" s="111">
        <f t="shared" si="545"/>
        <v>0</v>
      </c>
      <c r="AC3152" s="111">
        <f>SUMIFS('Deductions and Deposits'!$H:$H,'Deductions and Deposits'!$G:$G,D3152,'Deductions and Deposits'!$F:$F,"&lt;="&amp;B3152)+SUMIFS($F$3:F3152,$D$3:D3152,D3152,$C$3:C3152,"Coin Deposit",$E$3:E3152,"")</f>
        <v>0</v>
      </c>
      <c r="AD3152" s="111">
        <f>SUMIFS('Deductions and Deposits'!$D:$D,'Deductions and Deposits'!$C:$C,D3152)+SUMIFS($F:$F,$D:$D,D3152,$C:$C,"Coin Deduction")</f>
        <v>0</v>
      </c>
      <c r="AE3152" s="111">
        <f>Table5[[#This Row],[Column4]]+Table5[[#This Row],[Column14]]+Table5[[#This Row],[Column19]]+Table5[[#This Row],[Column12]]</f>
        <v>0</v>
      </c>
      <c r="AF3152" s="111">
        <f>Table5[[#This Row],[Column5]]+Table5[[#This Row],[Column13]]+Table5[[#This Row],[Column21]]+Table5[[#This Row],[Column18]]</f>
        <v>0</v>
      </c>
      <c r="AG3152" s="111">
        <f t="shared" si="546"/>
        <v>0</v>
      </c>
      <c r="AH3152" s="111">
        <f t="shared" si="547"/>
        <v>0</v>
      </c>
      <c r="AI3152" s="111">
        <f>Table5[[#This Row],[Column17]]-Table5[[#This Row],[Column20]]</f>
        <v>0</v>
      </c>
      <c r="AJ3152" s="111">
        <f t="shared" si="548"/>
        <v>0</v>
      </c>
      <c r="AK3152" s="111">
        <f t="shared" si="541"/>
        <v>0</v>
      </c>
      <c r="AL3152" s="111">
        <f t="shared" si="549"/>
        <v>0</v>
      </c>
      <c r="AM3152" s="111" t="str">
        <f t="shared" si="550"/>
        <v/>
      </c>
      <c r="AN3152" s="111" t="str">
        <f t="shared" ca="1" si="551"/>
        <v/>
      </c>
    </row>
    <row r="3153" spans="1:40" ht="20.25" customHeight="1" x14ac:dyDescent="0.3">
      <c r="A3153" s="107"/>
      <c r="B3153" s="144"/>
      <c r="C3153" s="119"/>
      <c r="D3153" s="120"/>
      <c r="E3153" s="119"/>
      <c r="F3153" s="119"/>
      <c r="G3153" s="120"/>
      <c r="H3153" s="119"/>
      <c r="I3153" s="109"/>
      <c r="L3153" s="108"/>
      <c r="M3153" s="108"/>
      <c r="N3153" s="108"/>
      <c r="O3153" s="108"/>
      <c r="P3153" s="108"/>
      <c r="Q3153" s="108"/>
      <c r="R3153" s="108"/>
      <c r="S3153" s="108"/>
      <c r="T3153" s="100">
        <f t="shared" si="542"/>
        <v>0</v>
      </c>
      <c r="U3153" s="111"/>
      <c r="V3153" s="111"/>
      <c r="W3153" s="111">
        <f>SUMIFS($F$3:F3153,$D$3:D3153,D3153,$C$3:C3153,"Buy")+SUMIFS($F$3:F3153,$D$3:D3153,D3153,$C$3:C3153,"Coin Deposit",$E$3:E3153,"&lt;&gt;")</f>
        <v>0</v>
      </c>
      <c r="X3153" s="111">
        <f t="shared" si="543"/>
        <v>0</v>
      </c>
      <c r="Y3153" s="111">
        <f>IF($D3153=Y$1,SUMIFS($H$3:$H3153,$G$3:$G3153,Y$1,$C$3:$C3153,"Sell"),0)</f>
        <v>0</v>
      </c>
      <c r="Z3153" s="111">
        <f t="shared" si="544"/>
        <v>0</v>
      </c>
      <c r="AA3153" s="111">
        <f>IF($D3153=AA$1,SUMIFS($H$3:$H3153,$G$3:$G3153,AA$1,$C$3:$C3153,"Sell"),0)</f>
        <v>0</v>
      </c>
      <c r="AB3153" s="111">
        <f t="shared" si="545"/>
        <v>0</v>
      </c>
      <c r="AC3153" s="111">
        <f>SUMIFS('Deductions and Deposits'!$H:$H,'Deductions and Deposits'!$G:$G,D3153,'Deductions and Deposits'!$F:$F,"&lt;="&amp;B3153)+SUMIFS($F$3:F3153,$D$3:D3153,D3153,$C$3:C3153,"Coin Deposit",$E$3:E3153,"")</f>
        <v>0</v>
      </c>
      <c r="AD3153" s="111">
        <f>SUMIFS('Deductions and Deposits'!$D:$D,'Deductions and Deposits'!$C:$C,D3153)+SUMIFS($F:$F,$D:$D,D3153,$C:$C,"Coin Deduction")</f>
        <v>0</v>
      </c>
      <c r="AE3153" s="111">
        <f>Table5[[#This Row],[Column4]]+Table5[[#This Row],[Column14]]+Table5[[#This Row],[Column19]]+Table5[[#This Row],[Column12]]</f>
        <v>0</v>
      </c>
      <c r="AF3153" s="111">
        <f>Table5[[#This Row],[Column5]]+Table5[[#This Row],[Column13]]+Table5[[#This Row],[Column21]]+Table5[[#This Row],[Column18]]</f>
        <v>0</v>
      </c>
      <c r="AG3153" s="111">
        <f t="shared" si="546"/>
        <v>0</v>
      </c>
      <c r="AH3153" s="111">
        <f t="shared" si="547"/>
        <v>0</v>
      </c>
      <c r="AI3153" s="111">
        <f>Table5[[#This Row],[Column17]]-Table5[[#This Row],[Column20]]</f>
        <v>0</v>
      </c>
      <c r="AJ3153" s="111">
        <f t="shared" si="548"/>
        <v>0</v>
      </c>
      <c r="AK3153" s="111">
        <f t="shared" si="541"/>
        <v>0</v>
      </c>
      <c r="AL3153" s="111">
        <f t="shared" si="549"/>
        <v>0</v>
      </c>
      <c r="AM3153" s="111" t="str">
        <f t="shared" si="550"/>
        <v/>
      </c>
      <c r="AN3153" s="111" t="str">
        <f t="shared" ca="1" si="551"/>
        <v/>
      </c>
    </row>
    <row r="3154" spans="1:40" ht="20.25" customHeight="1" x14ac:dyDescent="0.3">
      <c r="A3154" s="107"/>
      <c r="B3154" s="144"/>
      <c r="C3154" s="119"/>
      <c r="D3154" s="120"/>
      <c r="E3154" s="119"/>
      <c r="F3154" s="119"/>
      <c r="G3154" s="120"/>
      <c r="H3154" s="119"/>
      <c r="I3154" s="109"/>
      <c r="L3154" s="108"/>
      <c r="M3154" s="108"/>
      <c r="N3154" s="108"/>
      <c r="O3154" s="108"/>
      <c r="P3154" s="108"/>
      <c r="Q3154" s="108"/>
      <c r="R3154" s="108"/>
      <c r="S3154" s="108"/>
      <c r="T3154" s="100">
        <f t="shared" si="542"/>
        <v>0</v>
      </c>
      <c r="U3154" s="111"/>
      <c r="V3154" s="111"/>
      <c r="W3154" s="111">
        <f>SUMIFS($F$3:F3154,$D$3:D3154,D3154,$C$3:C3154,"Buy")+SUMIFS($F$3:F3154,$D$3:D3154,D3154,$C$3:C3154,"Coin Deposit",$E$3:E3154,"&lt;&gt;")</f>
        <v>0</v>
      </c>
      <c r="X3154" s="111">
        <f t="shared" si="543"/>
        <v>0</v>
      </c>
      <c r="Y3154" s="111">
        <f>IF($D3154=Y$1,SUMIFS($H$3:$H3154,$G$3:$G3154,Y$1,$C$3:$C3154,"Sell"),0)</f>
        <v>0</v>
      </c>
      <c r="Z3154" s="111">
        <f t="shared" si="544"/>
        <v>0</v>
      </c>
      <c r="AA3154" s="111">
        <f>IF($D3154=AA$1,SUMIFS($H$3:$H3154,$G$3:$G3154,AA$1,$C$3:$C3154,"Sell"),0)</f>
        <v>0</v>
      </c>
      <c r="AB3154" s="111">
        <f t="shared" si="545"/>
        <v>0</v>
      </c>
      <c r="AC3154" s="111">
        <f>SUMIFS('Deductions and Deposits'!$H:$H,'Deductions and Deposits'!$G:$G,D3154,'Deductions and Deposits'!$F:$F,"&lt;="&amp;B3154)+SUMIFS($F$3:F3154,$D$3:D3154,D3154,$C$3:C3154,"Coin Deposit",$E$3:E3154,"")</f>
        <v>0</v>
      </c>
      <c r="AD3154" s="111">
        <f>SUMIFS('Deductions and Deposits'!$D:$D,'Deductions and Deposits'!$C:$C,D3154)+SUMIFS($F:$F,$D:$D,D3154,$C:$C,"Coin Deduction")</f>
        <v>0</v>
      </c>
      <c r="AE3154" s="111">
        <f>Table5[[#This Row],[Column4]]+Table5[[#This Row],[Column14]]+Table5[[#This Row],[Column19]]+Table5[[#This Row],[Column12]]</f>
        <v>0</v>
      </c>
      <c r="AF3154" s="111">
        <f>Table5[[#This Row],[Column5]]+Table5[[#This Row],[Column13]]+Table5[[#This Row],[Column21]]+Table5[[#This Row],[Column18]]</f>
        <v>0</v>
      </c>
      <c r="AG3154" s="111">
        <f t="shared" si="546"/>
        <v>0</v>
      </c>
      <c r="AH3154" s="111">
        <f t="shared" si="547"/>
        <v>0</v>
      </c>
      <c r="AI3154" s="111">
        <f>Table5[[#This Row],[Column17]]-Table5[[#This Row],[Column20]]</f>
        <v>0</v>
      </c>
      <c r="AJ3154" s="111">
        <f t="shared" si="548"/>
        <v>0</v>
      </c>
      <c r="AK3154" s="111">
        <f t="shared" si="541"/>
        <v>0</v>
      </c>
      <c r="AL3154" s="111">
        <f t="shared" si="549"/>
        <v>0</v>
      </c>
      <c r="AM3154" s="111" t="str">
        <f t="shared" si="550"/>
        <v/>
      </c>
      <c r="AN3154" s="111" t="str">
        <f t="shared" ca="1" si="551"/>
        <v/>
      </c>
    </row>
    <row r="3155" spans="1:40" ht="20.25" customHeight="1" x14ac:dyDescent="0.3">
      <c r="A3155" s="107"/>
      <c r="B3155" s="144"/>
      <c r="C3155" s="119"/>
      <c r="D3155" s="120"/>
      <c r="E3155" s="119"/>
      <c r="F3155" s="119"/>
      <c r="G3155" s="120"/>
      <c r="H3155" s="119"/>
      <c r="I3155" s="109"/>
      <c r="L3155" s="108"/>
      <c r="M3155" s="108"/>
      <c r="N3155" s="108"/>
      <c r="O3155" s="108"/>
      <c r="P3155" s="108"/>
      <c r="Q3155" s="108"/>
      <c r="R3155" s="108"/>
      <c r="S3155" s="108"/>
      <c r="T3155" s="100">
        <f t="shared" si="542"/>
        <v>0</v>
      </c>
      <c r="U3155" s="111"/>
      <c r="V3155" s="111"/>
      <c r="W3155" s="111">
        <f>SUMIFS($F$3:F3155,$D$3:D3155,D3155,$C$3:C3155,"Buy")+SUMIFS($F$3:F3155,$D$3:D3155,D3155,$C$3:C3155,"Coin Deposit",$E$3:E3155,"&lt;&gt;")</f>
        <v>0</v>
      </c>
      <c r="X3155" s="111">
        <f t="shared" si="543"/>
        <v>0</v>
      </c>
      <c r="Y3155" s="111">
        <f>IF($D3155=Y$1,SUMIFS($H$3:$H3155,$G$3:$G3155,Y$1,$C$3:$C3155,"Sell"),0)</f>
        <v>0</v>
      </c>
      <c r="Z3155" s="111">
        <f t="shared" si="544"/>
        <v>0</v>
      </c>
      <c r="AA3155" s="111">
        <f>IF($D3155=AA$1,SUMIFS($H$3:$H3155,$G$3:$G3155,AA$1,$C$3:$C3155,"Sell"),0)</f>
        <v>0</v>
      </c>
      <c r="AB3155" s="111">
        <f t="shared" si="545"/>
        <v>0</v>
      </c>
      <c r="AC3155" s="111">
        <f>SUMIFS('Deductions and Deposits'!$H:$H,'Deductions and Deposits'!$G:$G,D3155,'Deductions and Deposits'!$F:$F,"&lt;="&amp;B3155)+SUMIFS($F$3:F3155,$D$3:D3155,D3155,$C$3:C3155,"Coin Deposit",$E$3:E3155,"")</f>
        <v>0</v>
      </c>
      <c r="AD3155" s="111">
        <f>SUMIFS('Deductions and Deposits'!$D:$D,'Deductions and Deposits'!$C:$C,D3155)+SUMIFS($F:$F,$D:$D,D3155,$C:$C,"Coin Deduction")</f>
        <v>0</v>
      </c>
      <c r="AE3155" s="111">
        <f>Table5[[#This Row],[Column4]]+Table5[[#This Row],[Column14]]+Table5[[#This Row],[Column19]]+Table5[[#This Row],[Column12]]</f>
        <v>0</v>
      </c>
      <c r="AF3155" s="111">
        <f>Table5[[#This Row],[Column5]]+Table5[[#This Row],[Column13]]+Table5[[#This Row],[Column21]]+Table5[[#This Row],[Column18]]</f>
        <v>0</v>
      </c>
      <c r="AG3155" s="111">
        <f t="shared" si="546"/>
        <v>0</v>
      </c>
      <c r="AH3155" s="111">
        <f t="shared" si="547"/>
        <v>0</v>
      </c>
      <c r="AI3155" s="111">
        <f>Table5[[#This Row],[Column17]]-Table5[[#This Row],[Column20]]</f>
        <v>0</v>
      </c>
      <c r="AJ3155" s="111">
        <f t="shared" si="548"/>
        <v>0</v>
      </c>
      <c r="AK3155" s="111">
        <f t="shared" si="541"/>
        <v>0</v>
      </c>
      <c r="AL3155" s="111">
        <f t="shared" si="549"/>
        <v>0</v>
      </c>
      <c r="AM3155" s="111" t="str">
        <f t="shared" si="550"/>
        <v/>
      </c>
      <c r="AN3155" s="111" t="str">
        <f t="shared" ca="1" si="551"/>
        <v/>
      </c>
    </row>
    <row r="3156" spans="1:40" ht="20.25" customHeight="1" x14ac:dyDescent="0.3">
      <c r="A3156" s="107"/>
      <c r="B3156" s="144"/>
      <c r="C3156" s="119"/>
      <c r="D3156" s="120"/>
      <c r="E3156" s="119"/>
      <c r="F3156" s="119"/>
      <c r="G3156" s="120"/>
      <c r="H3156" s="119"/>
      <c r="I3156" s="109"/>
      <c r="L3156" s="108"/>
      <c r="M3156" s="108"/>
      <c r="N3156" s="108"/>
      <c r="O3156" s="108"/>
      <c r="P3156" s="108"/>
      <c r="Q3156" s="108"/>
      <c r="R3156" s="108"/>
      <c r="S3156" s="108"/>
      <c r="T3156" s="100">
        <f t="shared" si="542"/>
        <v>0</v>
      </c>
      <c r="U3156" s="111"/>
      <c r="V3156" s="111"/>
      <c r="W3156" s="111">
        <f>SUMIFS($F$3:F3156,$D$3:D3156,D3156,$C$3:C3156,"Buy")+SUMIFS($F$3:F3156,$D$3:D3156,D3156,$C$3:C3156,"Coin Deposit",$E$3:E3156,"&lt;&gt;")</f>
        <v>0</v>
      </c>
      <c r="X3156" s="111">
        <f t="shared" si="543"/>
        <v>0</v>
      </c>
      <c r="Y3156" s="111">
        <f>IF($D3156=Y$1,SUMIFS($H$3:$H3156,$G$3:$G3156,Y$1,$C$3:$C3156,"Sell"),0)</f>
        <v>0</v>
      </c>
      <c r="Z3156" s="111">
        <f t="shared" si="544"/>
        <v>0</v>
      </c>
      <c r="AA3156" s="111">
        <f>IF($D3156=AA$1,SUMIFS($H$3:$H3156,$G$3:$G3156,AA$1,$C$3:$C3156,"Sell"),0)</f>
        <v>0</v>
      </c>
      <c r="AB3156" s="111">
        <f t="shared" si="545"/>
        <v>0</v>
      </c>
      <c r="AC3156" s="111">
        <f>SUMIFS('Deductions and Deposits'!$H:$H,'Deductions and Deposits'!$G:$G,D3156,'Deductions and Deposits'!$F:$F,"&lt;="&amp;B3156)+SUMIFS($F$3:F3156,$D$3:D3156,D3156,$C$3:C3156,"Coin Deposit",$E$3:E3156,"")</f>
        <v>0</v>
      </c>
      <c r="AD3156" s="111">
        <f>SUMIFS('Deductions and Deposits'!$D:$D,'Deductions and Deposits'!$C:$C,D3156)+SUMIFS($F:$F,$D:$D,D3156,$C:$C,"Coin Deduction")</f>
        <v>0</v>
      </c>
      <c r="AE3156" s="111">
        <f>Table5[[#This Row],[Column4]]+Table5[[#This Row],[Column14]]+Table5[[#This Row],[Column19]]+Table5[[#This Row],[Column12]]</f>
        <v>0</v>
      </c>
      <c r="AF3156" s="111">
        <f>Table5[[#This Row],[Column5]]+Table5[[#This Row],[Column13]]+Table5[[#This Row],[Column21]]+Table5[[#This Row],[Column18]]</f>
        <v>0</v>
      </c>
      <c r="AG3156" s="111">
        <f t="shared" si="546"/>
        <v>0</v>
      </c>
      <c r="AH3156" s="111">
        <f t="shared" si="547"/>
        <v>0</v>
      </c>
      <c r="AI3156" s="111">
        <f>Table5[[#This Row],[Column17]]-Table5[[#This Row],[Column20]]</f>
        <v>0</v>
      </c>
      <c r="AJ3156" s="111">
        <f t="shared" si="548"/>
        <v>0</v>
      </c>
      <c r="AK3156" s="111">
        <f t="shared" si="541"/>
        <v>0</v>
      </c>
      <c r="AL3156" s="111">
        <f t="shared" si="549"/>
        <v>0</v>
      </c>
      <c r="AM3156" s="111" t="str">
        <f t="shared" si="550"/>
        <v/>
      </c>
      <c r="AN3156" s="111" t="str">
        <f t="shared" ca="1" si="551"/>
        <v/>
      </c>
    </row>
    <row r="3157" spans="1:40" ht="20.25" customHeight="1" x14ac:dyDescent="0.3">
      <c r="A3157" s="107"/>
      <c r="B3157" s="144"/>
      <c r="C3157" s="119"/>
      <c r="D3157" s="120"/>
      <c r="E3157" s="119"/>
      <c r="F3157" s="119"/>
      <c r="G3157" s="120"/>
      <c r="H3157" s="119"/>
      <c r="I3157" s="109"/>
      <c r="L3157" s="108"/>
      <c r="M3157" s="108"/>
      <c r="N3157" s="108"/>
      <c r="O3157" s="108"/>
      <c r="P3157" s="108"/>
      <c r="Q3157" s="108"/>
      <c r="R3157" s="108"/>
      <c r="S3157" s="108"/>
      <c r="T3157" s="100">
        <f t="shared" si="542"/>
        <v>0</v>
      </c>
      <c r="U3157" s="111"/>
      <c r="V3157" s="111"/>
      <c r="W3157" s="111">
        <f>SUMIFS($F$3:F3157,$D$3:D3157,D3157,$C$3:C3157,"Buy")+SUMIFS($F$3:F3157,$D$3:D3157,D3157,$C$3:C3157,"Coin Deposit",$E$3:E3157,"&lt;&gt;")</f>
        <v>0</v>
      </c>
      <c r="X3157" s="111">
        <f t="shared" si="543"/>
        <v>0</v>
      </c>
      <c r="Y3157" s="111">
        <f>IF($D3157=Y$1,SUMIFS($H$3:$H3157,$G$3:$G3157,Y$1,$C$3:$C3157,"Sell"),0)</f>
        <v>0</v>
      </c>
      <c r="Z3157" s="111">
        <f t="shared" si="544"/>
        <v>0</v>
      </c>
      <c r="AA3157" s="111">
        <f>IF($D3157=AA$1,SUMIFS($H$3:$H3157,$G$3:$G3157,AA$1,$C$3:$C3157,"Sell"),0)</f>
        <v>0</v>
      </c>
      <c r="AB3157" s="111">
        <f t="shared" si="545"/>
        <v>0</v>
      </c>
      <c r="AC3157" s="111">
        <f>SUMIFS('Deductions and Deposits'!$H:$H,'Deductions and Deposits'!$G:$G,D3157,'Deductions and Deposits'!$F:$F,"&lt;="&amp;B3157)+SUMIFS($F$3:F3157,$D$3:D3157,D3157,$C$3:C3157,"Coin Deposit",$E$3:E3157,"")</f>
        <v>0</v>
      </c>
      <c r="AD3157" s="111">
        <f>SUMIFS('Deductions and Deposits'!$D:$D,'Deductions and Deposits'!$C:$C,D3157)+SUMIFS($F:$F,$D:$D,D3157,$C:$C,"Coin Deduction")</f>
        <v>0</v>
      </c>
      <c r="AE3157" s="111">
        <f>Table5[[#This Row],[Column4]]+Table5[[#This Row],[Column14]]+Table5[[#This Row],[Column19]]+Table5[[#This Row],[Column12]]</f>
        <v>0</v>
      </c>
      <c r="AF3157" s="111">
        <f>Table5[[#This Row],[Column5]]+Table5[[#This Row],[Column13]]+Table5[[#This Row],[Column21]]+Table5[[#This Row],[Column18]]</f>
        <v>0</v>
      </c>
      <c r="AG3157" s="111">
        <f t="shared" si="546"/>
        <v>0</v>
      </c>
      <c r="AH3157" s="111">
        <f t="shared" si="547"/>
        <v>0</v>
      </c>
      <c r="AI3157" s="111">
        <f>Table5[[#This Row],[Column17]]-Table5[[#This Row],[Column20]]</f>
        <v>0</v>
      </c>
      <c r="AJ3157" s="111">
        <f t="shared" si="548"/>
        <v>0</v>
      </c>
      <c r="AK3157" s="111">
        <f t="shared" si="541"/>
        <v>0</v>
      </c>
      <c r="AL3157" s="111">
        <f t="shared" si="549"/>
        <v>0</v>
      </c>
      <c r="AM3157" s="111" t="str">
        <f t="shared" si="550"/>
        <v/>
      </c>
      <c r="AN3157" s="111" t="str">
        <f t="shared" ca="1" si="551"/>
        <v/>
      </c>
    </row>
    <row r="3158" spans="1:40" ht="20.25" customHeight="1" x14ac:dyDescent="0.3">
      <c r="A3158" s="107"/>
      <c r="B3158" s="144"/>
      <c r="C3158" s="119"/>
      <c r="D3158" s="120"/>
      <c r="E3158" s="119"/>
      <c r="F3158" s="119"/>
      <c r="G3158" s="120"/>
      <c r="H3158" s="119"/>
      <c r="I3158" s="109"/>
      <c r="L3158" s="108"/>
      <c r="M3158" s="108"/>
      <c r="N3158" s="108"/>
      <c r="O3158" s="108"/>
      <c r="P3158" s="108"/>
      <c r="Q3158" s="108"/>
      <c r="R3158" s="108"/>
      <c r="S3158" s="108"/>
      <c r="T3158" s="100">
        <f t="shared" si="542"/>
        <v>0</v>
      </c>
      <c r="U3158" s="111"/>
      <c r="V3158" s="111"/>
      <c r="W3158" s="111">
        <f>SUMIFS($F$3:F3158,$D$3:D3158,D3158,$C$3:C3158,"Buy")+SUMIFS($F$3:F3158,$D$3:D3158,D3158,$C$3:C3158,"Coin Deposit",$E$3:E3158,"&lt;&gt;")</f>
        <v>0</v>
      </c>
      <c r="X3158" s="111">
        <f t="shared" si="543"/>
        <v>0</v>
      </c>
      <c r="Y3158" s="111">
        <f>IF($D3158=Y$1,SUMIFS($H$3:$H3158,$G$3:$G3158,Y$1,$C$3:$C3158,"Sell"),0)</f>
        <v>0</v>
      </c>
      <c r="Z3158" s="111">
        <f t="shared" si="544"/>
        <v>0</v>
      </c>
      <c r="AA3158" s="111">
        <f>IF($D3158=AA$1,SUMIFS($H$3:$H3158,$G$3:$G3158,AA$1,$C$3:$C3158,"Sell"),0)</f>
        <v>0</v>
      </c>
      <c r="AB3158" s="111">
        <f t="shared" si="545"/>
        <v>0</v>
      </c>
      <c r="AC3158" s="111">
        <f>SUMIFS('Deductions and Deposits'!$H:$H,'Deductions and Deposits'!$G:$G,D3158,'Deductions and Deposits'!$F:$F,"&lt;="&amp;B3158)+SUMIFS($F$3:F3158,$D$3:D3158,D3158,$C$3:C3158,"Coin Deposit",$E$3:E3158,"")</f>
        <v>0</v>
      </c>
      <c r="AD3158" s="111">
        <f>SUMIFS('Deductions and Deposits'!$D:$D,'Deductions and Deposits'!$C:$C,D3158)+SUMIFS($F:$F,$D:$D,D3158,$C:$C,"Coin Deduction")</f>
        <v>0</v>
      </c>
      <c r="AE3158" s="111">
        <f>Table5[[#This Row],[Column4]]+Table5[[#This Row],[Column14]]+Table5[[#This Row],[Column19]]+Table5[[#This Row],[Column12]]</f>
        <v>0</v>
      </c>
      <c r="AF3158" s="111">
        <f>Table5[[#This Row],[Column5]]+Table5[[#This Row],[Column13]]+Table5[[#This Row],[Column21]]+Table5[[#This Row],[Column18]]</f>
        <v>0</v>
      </c>
      <c r="AG3158" s="111">
        <f t="shared" si="546"/>
        <v>0</v>
      </c>
      <c r="AH3158" s="111">
        <f t="shared" si="547"/>
        <v>0</v>
      </c>
      <c r="AI3158" s="111">
        <f>Table5[[#This Row],[Column17]]-Table5[[#This Row],[Column20]]</f>
        <v>0</v>
      </c>
      <c r="AJ3158" s="111">
        <f t="shared" si="548"/>
        <v>0</v>
      </c>
      <c r="AK3158" s="111">
        <f t="shared" si="541"/>
        <v>0</v>
      </c>
      <c r="AL3158" s="111">
        <f t="shared" si="549"/>
        <v>0</v>
      </c>
      <c r="AM3158" s="111" t="str">
        <f t="shared" si="550"/>
        <v/>
      </c>
      <c r="AN3158" s="111" t="str">
        <f t="shared" ca="1" si="551"/>
        <v/>
      </c>
    </row>
    <row r="3159" spans="1:40" ht="20.25" customHeight="1" x14ac:dyDescent="0.3">
      <c r="A3159" s="107"/>
      <c r="B3159" s="144"/>
      <c r="C3159" s="119"/>
      <c r="D3159" s="120"/>
      <c r="E3159" s="119"/>
      <c r="F3159" s="119"/>
      <c r="G3159" s="120"/>
      <c r="H3159" s="119"/>
      <c r="I3159" s="109"/>
      <c r="L3159" s="108"/>
      <c r="M3159" s="108"/>
      <c r="N3159" s="108"/>
      <c r="O3159" s="108"/>
      <c r="P3159" s="108"/>
      <c r="Q3159" s="108"/>
      <c r="R3159" s="108"/>
      <c r="S3159" s="108"/>
      <c r="T3159" s="100">
        <f t="shared" si="542"/>
        <v>0</v>
      </c>
      <c r="U3159" s="111"/>
      <c r="V3159" s="111"/>
      <c r="W3159" s="111">
        <f>SUMIFS($F$3:F3159,$D$3:D3159,D3159,$C$3:C3159,"Buy")+SUMIFS($F$3:F3159,$D$3:D3159,D3159,$C$3:C3159,"Coin Deposit",$E$3:E3159,"&lt;&gt;")</f>
        <v>0</v>
      </c>
      <c r="X3159" s="111">
        <f t="shared" si="543"/>
        <v>0</v>
      </c>
      <c r="Y3159" s="111">
        <f>IF($D3159=Y$1,SUMIFS($H$3:$H3159,$G$3:$G3159,Y$1,$C$3:$C3159,"Sell"),0)</f>
        <v>0</v>
      </c>
      <c r="Z3159" s="111">
        <f t="shared" si="544"/>
        <v>0</v>
      </c>
      <c r="AA3159" s="111">
        <f>IF($D3159=AA$1,SUMIFS($H$3:$H3159,$G$3:$G3159,AA$1,$C$3:$C3159,"Sell"),0)</f>
        <v>0</v>
      </c>
      <c r="AB3159" s="111">
        <f t="shared" si="545"/>
        <v>0</v>
      </c>
      <c r="AC3159" s="111">
        <f>SUMIFS('Deductions and Deposits'!$H:$H,'Deductions and Deposits'!$G:$G,D3159,'Deductions and Deposits'!$F:$F,"&lt;="&amp;B3159)+SUMIFS($F$3:F3159,$D$3:D3159,D3159,$C$3:C3159,"Coin Deposit",$E$3:E3159,"")</f>
        <v>0</v>
      </c>
      <c r="AD3159" s="111">
        <f>SUMIFS('Deductions and Deposits'!$D:$D,'Deductions and Deposits'!$C:$C,D3159)+SUMIFS($F:$F,$D:$D,D3159,$C:$C,"Coin Deduction")</f>
        <v>0</v>
      </c>
      <c r="AE3159" s="111">
        <f>Table5[[#This Row],[Column4]]+Table5[[#This Row],[Column14]]+Table5[[#This Row],[Column19]]+Table5[[#This Row],[Column12]]</f>
        <v>0</v>
      </c>
      <c r="AF3159" s="111">
        <f>Table5[[#This Row],[Column5]]+Table5[[#This Row],[Column13]]+Table5[[#This Row],[Column21]]+Table5[[#This Row],[Column18]]</f>
        <v>0</v>
      </c>
      <c r="AG3159" s="111">
        <f t="shared" si="546"/>
        <v>0</v>
      </c>
      <c r="AH3159" s="111">
        <f t="shared" si="547"/>
        <v>0</v>
      </c>
      <c r="AI3159" s="111">
        <f>Table5[[#This Row],[Column17]]-Table5[[#This Row],[Column20]]</f>
        <v>0</v>
      </c>
      <c r="AJ3159" s="111">
        <f t="shared" si="548"/>
        <v>0</v>
      </c>
      <c r="AK3159" s="111">
        <f t="shared" si="541"/>
        <v>0</v>
      </c>
      <c r="AL3159" s="111">
        <f t="shared" si="549"/>
        <v>0</v>
      </c>
      <c r="AM3159" s="111" t="str">
        <f t="shared" si="550"/>
        <v/>
      </c>
      <c r="AN3159" s="111" t="str">
        <f t="shared" ca="1" si="551"/>
        <v/>
      </c>
    </row>
    <row r="3160" spans="1:40" ht="20.25" customHeight="1" x14ac:dyDescent="0.3">
      <c r="A3160" s="107"/>
      <c r="B3160" s="144"/>
      <c r="C3160" s="119"/>
      <c r="D3160" s="120"/>
      <c r="E3160" s="119"/>
      <c r="F3160" s="119"/>
      <c r="G3160" s="120"/>
      <c r="H3160" s="119"/>
      <c r="I3160" s="109"/>
      <c r="L3160" s="108"/>
      <c r="M3160" s="108"/>
      <c r="N3160" s="108"/>
      <c r="O3160" s="108"/>
      <c r="P3160" s="108"/>
      <c r="Q3160" s="108"/>
      <c r="R3160" s="108"/>
      <c r="S3160" s="108"/>
      <c r="T3160" s="100">
        <f t="shared" si="542"/>
        <v>0</v>
      </c>
      <c r="U3160" s="111"/>
      <c r="V3160" s="111"/>
      <c r="W3160" s="111">
        <f>SUMIFS($F$3:F3160,$D$3:D3160,D3160,$C$3:C3160,"Buy")+SUMIFS($F$3:F3160,$D$3:D3160,D3160,$C$3:C3160,"Coin Deposit",$E$3:E3160,"&lt;&gt;")</f>
        <v>0</v>
      </c>
      <c r="X3160" s="111">
        <f t="shared" si="543"/>
        <v>0</v>
      </c>
      <c r="Y3160" s="111">
        <f>IF($D3160=Y$1,SUMIFS($H$3:$H3160,$G$3:$G3160,Y$1,$C$3:$C3160,"Sell"),0)</f>
        <v>0</v>
      </c>
      <c r="Z3160" s="111">
        <f t="shared" si="544"/>
        <v>0</v>
      </c>
      <c r="AA3160" s="111">
        <f>IF($D3160=AA$1,SUMIFS($H$3:$H3160,$G$3:$G3160,AA$1,$C$3:$C3160,"Sell"),0)</f>
        <v>0</v>
      </c>
      <c r="AB3160" s="111">
        <f t="shared" si="545"/>
        <v>0</v>
      </c>
      <c r="AC3160" s="111">
        <f>SUMIFS('Deductions and Deposits'!$H:$H,'Deductions and Deposits'!$G:$G,D3160,'Deductions and Deposits'!$F:$F,"&lt;="&amp;B3160)+SUMIFS($F$3:F3160,$D$3:D3160,D3160,$C$3:C3160,"Coin Deposit",$E$3:E3160,"")</f>
        <v>0</v>
      </c>
      <c r="AD3160" s="111">
        <f>SUMIFS('Deductions and Deposits'!$D:$D,'Deductions and Deposits'!$C:$C,D3160)+SUMIFS($F:$F,$D:$D,D3160,$C:$C,"Coin Deduction")</f>
        <v>0</v>
      </c>
      <c r="AE3160" s="111">
        <f>Table5[[#This Row],[Column4]]+Table5[[#This Row],[Column14]]+Table5[[#This Row],[Column19]]+Table5[[#This Row],[Column12]]</f>
        <v>0</v>
      </c>
      <c r="AF3160" s="111">
        <f>Table5[[#This Row],[Column5]]+Table5[[#This Row],[Column13]]+Table5[[#This Row],[Column21]]+Table5[[#This Row],[Column18]]</f>
        <v>0</v>
      </c>
      <c r="AG3160" s="111">
        <f t="shared" si="546"/>
        <v>0</v>
      </c>
      <c r="AH3160" s="111">
        <f t="shared" si="547"/>
        <v>0</v>
      </c>
      <c r="AI3160" s="111">
        <f>Table5[[#This Row],[Column17]]-Table5[[#This Row],[Column20]]</f>
        <v>0</v>
      </c>
      <c r="AJ3160" s="111">
        <f t="shared" si="548"/>
        <v>0</v>
      </c>
      <c r="AK3160" s="111">
        <f t="shared" si="541"/>
        <v>0</v>
      </c>
      <c r="AL3160" s="111">
        <f t="shared" si="549"/>
        <v>0</v>
      </c>
      <c r="AM3160" s="111" t="str">
        <f t="shared" si="550"/>
        <v/>
      </c>
      <c r="AN3160" s="111" t="str">
        <f t="shared" ca="1" si="551"/>
        <v/>
      </c>
    </row>
    <row r="3161" spans="1:40" ht="20.25" customHeight="1" x14ac:dyDescent="0.3">
      <c r="A3161" s="107"/>
      <c r="B3161" s="144"/>
      <c r="C3161" s="119"/>
      <c r="D3161" s="120"/>
      <c r="E3161" s="119"/>
      <c r="F3161" s="119"/>
      <c r="G3161" s="120"/>
      <c r="H3161" s="119"/>
      <c r="I3161" s="109"/>
      <c r="L3161" s="108"/>
      <c r="M3161" s="108"/>
      <c r="N3161" s="108"/>
      <c r="O3161" s="108"/>
      <c r="P3161" s="108"/>
      <c r="Q3161" s="108"/>
      <c r="R3161" s="108"/>
      <c r="S3161" s="108"/>
      <c r="T3161" s="100">
        <f t="shared" si="542"/>
        <v>0</v>
      </c>
      <c r="U3161" s="111"/>
      <c r="V3161" s="111"/>
      <c r="W3161" s="111">
        <f>SUMIFS($F$3:F3161,$D$3:D3161,D3161,$C$3:C3161,"Buy")+SUMIFS($F$3:F3161,$D$3:D3161,D3161,$C$3:C3161,"Coin Deposit",$E$3:E3161,"&lt;&gt;")</f>
        <v>0</v>
      </c>
      <c r="X3161" s="111">
        <f t="shared" si="543"/>
        <v>0</v>
      </c>
      <c r="Y3161" s="111">
        <f>IF($D3161=Y$1,SUMIFS($H$3:$H3161,$G$3:$G3161,Y$1,$C$3:$C3161,"Sell"),0)</f>
        <v>0</v>
      </c>
      <c r="Z3161" s="111">
        <f t="shared" si="544"/>
        <v>0</v>
      </c>
      <c r="AA3161" s="111">
        <f>IF($D3161=AA$1,SUMIFS($H$3:$H3161,$G$3:$G3161,AA$1,$C$3:$C3161,"Sell"),0)</f>
        <v>0</v>
      </c>
      <c r="AB3161" s="111">
        <f t="shared" si="545"/>
        <v>0</v>
      </c>
      <c r="AC3161" s="111">
        <f>SUMIFS('Deductions and Deposits'!$H:$H,'Deductions and Deposits'!$G:$G,D3161,'Deductions and Deposits'!$F:$F,"&lt;="&amp;B3161)+SUMIFS($F$3:F3161,$D$3:D3161,D3161,$C$3:C3161,"Coin Deposit",$E$3:E3161,"")</f>
        <v>0</v>
      </c>
      <c r="AD3161" s="111">
        <f>SUMIFS('Deductions and Deposits'!$D:$D,'Deductions and Deposits'!$C:$C,D3161)+SUMIFS($F:$F,$D:$D,D3161,$C:$C,"Coin Deduction")</f>
        <v>0</v>
      </c>
      <c r="AE3161" s="111">
        <f>Table5[[#This Row],[Column4]]+Table5[[#This Row],[Column14]]+Table5[[#This Row],[Column19]]+Table5[[#This Row],[Column12]]</f>
        <v>0</v>
      </c>
      <c r="AF3161" s="111">
        <f>Table5[[#This Row],[Column5]]+Table5[[#This Row],[Column13]]+Table5[[#This Row],[Column21]]+Table5[[#This Row],[Column18]]</f>
        <v>0</v>
      </c>
      <c r="AG3161" s="111">
        <f t="shared" si="546"/>
        <v>0</v>
      </c>
      <c r="AH3161" s="111">
        <f t="shared" si="547"/>
        <v>0</v>
      </c>
      <c r="AI3161" s="111">
        <f>Table5[[#This Row],[Column17]]-Table5[[#This Row],[Column20]]</f>
        <v>0</v>
      </c>
      <c r="AJ3161" s="111">
        <f t="shared" si="548"/>
        <v>0</v>
      </c>
      <c r="AK3161" s="111">
        <f t="shared" si="541"/>
        <v>0</v>
      </c>
      <c r="AL3161" s="111">
        <f t="shared" si="549"/>
        <v>0</v>
      </c>
      <c r="AM3161" s="111" t="str">
        <f t="shared" si="550"/>
        <v/>
      </c>
      <c r="AN3161" s="111" t="str">
        <f t="shared" ca="1" si="551"/>
        <v/>
      </c>
    </row>
    <row r="3162" spans="1:40" ht="20.25" customHeight="1" x14ac:dyDescent="0.3">
      <c r="A3162" s="107"/>
      <c r="B3162" s="144"/>
      <c r="C3162" s="119"/>
      <c r="D3162" s="120"/>
      <c r="E3162" s="119"/>
      <c r="F3162" s="119"/>
      <c r="G3162" s="120"/>
      <c r="H3162" s="119"/>
      <c r="I3162" s="109"/>
      <c r="L3162" s="108"/>
      <c r="M3162" s="108"/>
      <c r="N3162" s="108"/>
      <c r="O3162" s="108"/>
      <c r="P3162" s="108"/>
      <c r="Q3162" s="108"/>
      <c r="R3162" s="108"/>
      <c r="S3162" s="108"/>
      <c r="T3162" s="100">
        <f t="shared" si="542"/>
        <v>0</v>
      </c>
      <c r="U3162" s="111"/>
      <c r="V3162" s="111"/>
      <c r="W3162" s="111">
        <f>SUMIFS($F$3:F3162,$D$3:D3162,D3162,$C$3:C3162,"Buy")+SUMIFS($F$3:F3162,$D$3:D3162,D3162,$C$3:C3162,"Coin Deposit",$E$3:E3162,"&lt;&gt;")</f>
        <v>0</v>
      </c>
      <c r="X3162" s="111">
        <f t="shared" si="543"/>
        <v>0</v>
      </c>
      <c r="Y3162" s="111">
        <f>IF($D3162=Y$1,SUMIFS($H$3:$H3162,$G$3:$G3162,Y$1,$C$3:$C3162,"Sell"),0)</f>
        <v>0</v>
      </c>
      <c r="Z3162" s="111">
        <f t="shared" si="544"/>
        <v>0</v>
      </c>
      <c r="AA3162" s="111">
        <f>IF($D3162=AA$1,SUMIFS($H$3:$H3162,$G$3:$G3162,AA$1,$C$3:$C3162,"Sell"),0)</f>
        <v>0</v>
      </c>
      <c r="AB3162" s="111">
        <f t="shared" si="545"/>
        <v>0</v>
      </c>
      <c r="AC3162" s="111">
        <f>SUMIFS('Deductions and Deposits'!$H:$H,'Deductions and Deposits'!$G:$G,D3162,'Deductions and Deposits'!$F:$F,"&lt;="&amp;B3162)+SUMIFS($F$3:F3162,$D$3:D3162,D3162,$C$3:C3162,"Coin Deposit",$E$3:E3162,"")</f>
        <v>0</v>
      </c>
      <c r="AD3162" s="111">
        <f>SUMIFS('Deductions and Deposits'!$D:$D,'Deductions and Deposits'!$C:$C,D3162)+SUMIFS($F:$F,$D:$D,D3162,$C:$C,"Coin Deduction")</f>
        <v>0</v>
      </c>
      <c r="AE3162" s="111">
        <f>Table5[[#This Row],[Column4]]+Table5[[#This Row],[Column14]]+Table5[[#This Row],[Column19]]+Table5[[#This Row],[Column12]]</f>
        <v>0</v>
      </c>
      <c r="AF3162" s="111">
        <f>Table5[[#This Row],[Column5]]+Table5[[#This Row],[Column13]]+Table5[[#This Row],[Column21]]+Table5[[#This Row],[Column18]]</f>
        <v>0</v>
      </c>
      <c r="AG3162" s="111">
        <f t="shared" si="546"/>
        <v>0</v>
      </c>
      <c r="AH3162" s="111">
        <f t="shared" si="547"/>
        <v>0</v>
      </c>
      <c r="AI3162" s="111">
        <f>Table5[[#This Row],[Column17]]-Table5[[#This Row],[Column20]]</f>
        <v>0</v>
      </c>
      <c r="AJ3162" s="111">
        <f t="shared" si="548"/>
        <v>0</v>
      </c>
      <c r="AK3162" s="111">
        <f t="shared" si="541"/>
        <v>0</v>
      </c>
      <c r="AL3162" s="111">
        <f t="shared" si="549"/>
        <v>0</v>
      </c>
      <c r="AM3162" s="111" t="str">
        <f t="shared" si="550"/>
        <v/>
      </c>
      <c r="AN3162" s="111" t="str">
        <f t="shared" ca="1" si="551"/>
        <v/>
      </c>
    </row>
    <row r="3163" spans="1:40" ht="20.25" customHeight="1" x14ac:dyDescent="0.3">
      <c r="A3163" s="107"/>
      <c r="B3163" s="144"/>
      <c r="C3163" s="119"/>
      <c r="D3163" s="120"/>
      <c r="E3163" s="119"/>
      <c r="F3163" s="119"/>
      <c r="G3163" s="120"/>
      <c r="H3163" s="119"/>
      <c r="I3163" s="109"/>
      <c r="L3163" s="108"/>
      <c r="M3163" s="108"/>
      <c r="N3163" s="108"/>
      <c r="O3163" s="108"/>
      <c r="P3163" s="108"/>
      <c r="Q3163" s="108"/>
      <c r="R3163" s="108"/>
      <c r="S3163" s="108"/>
      <c r="T3163" s="100">
        <f t="shared" si="542"/>
        <v>0</v>
      </c>
      <c r="U3163" s="111"/>
      <c r="V3163" s="111"/>
      <c r="W3163" s="111">
        <f>SUMIFS($F$3:F3163,$D$3:D3163,D3163,$C$3:C3163,"Buy")+SUMIFS($F$3:F3163,$D$3:D3163,D3163,$C$3:C3163,"Coin Deposit",$E$3:E3163,"&lt;&gt;")</f>
        <v>0</v>
      </c>
      <c r="X3163" s="111">
        <f t="shared" si="543"/>
        <v>0</v>
      </c>
      <c r="Y3163" s="111">
        <f>IF($D3163=Y$1,SUMIFS($H$3:$H3163,$G$3:$G3163,Y$1,$C$3:$C3163,"Sell"),0)</f>
        <v>0</v>
      </c>
      <c r="Z3163" s="111">
        <f t="shared" si="544"/>
        <v>0</v>
      </c>
      <c r="AA3163" s="111">
        <f>IF($D3163=AA$1,SUMIFS($H$3:$H3163,$G$3:$G3163,AA$1,$C$3:$C3163,"Sell"),0)</f>
        <v>0</v>
      </c>
      <c r="AB3163" s="111">
        <f t="shared" si="545"/>
        <v>0</v>
      </c>
      <c r="AC3163" s="111">
        <f>SUMIFS('Deductions and Deposits'!$H:$H,'Deductions and Deposits'!$G:$G,D3163,'Deductions and Deposits'!$F:$F,"&lt;="&amp;B3163)+SUMIFS($F$3:F3163,$D$3:D3163,D3163,$C$3:C3163,"Coin Deposit",$E$3:E3163,"")</f>
        <v>0</v>
      </c>
      <c r="AD3163" s="111">
        <f>SUMIFS('Deductions and Deposits'!$D:$D,'Deductions and Deposits'!$C:$C,D3163)+SUMIFS($F:$F,$D:$D,D3163,$C:$C,"Coin Deduction")</f>
        <v>0</v>
      </c>
      <c r="AE3163" s="111">
        <f>Table5[[#This Row],[Column4]]+Table5[[#This Row],[Column14]]+Table5[[#This Row],[Column19]]+Table5[[#This Row],[Column12]]</f>
        <v>0</v>
      </c>
      <c r="AF3163" s="111">
        <f>Table5[[#This Row],[Column5]]+Table5[[#This Row],[Column13]]+Table5[[#This Row],[Column21]]+Table5[[#This Row],[Column18]]</f>
        <v>0</v>
      </c>
      <c r="AG3163" s="111">
        <f t="shared" si="546"/>
        <v>0</v>
      </c>
      <c r="AH3163" s="111">
        <f t="shared" si="547"/>
        <v>0</v>
      </c>
      <c r="AI3163" s="111">
        <f>Table5[[#This Row],[Column17]]-Table5[[#This Row],[Column20]]</f>
        <v>0</v>
      </c>
      <c r="AJ3163" s="111">
        <f t="shared" si="548"/>
        <v>0</v>
      </c>
      <c r="AK3163" s="111">
        <f t="shared" si="541"/>
        <v>0</v>
      </c>
      <c r="AL3163" s="111">
        <f t="shared" si="549"/>
        <v>0</v>
      </c>
      <c r="AM3163" s="111" t="str">
        <f t="shared" si="550"/>
        <v/>
      </c>
      <c r="AN3163" s="111" t="str">
        <f t="shared" ca="1" si="551"/>
        <v/>
      </c>
    </row>
    <row r="3164" spans="1:40" ht="20.25" customHeight="1" x14ac:dyDescent="0.3">
      <c r="A3164" s="107"/>
      <c r="B3164" s="144"/>
      <c r="C3164" s="119"/>
      <c r="D3164" s="120"/>
      <c r="E3164" s="119"/>
      <c r="F3164" s="119"/>
      <c r="G3164" s="120"/>
      <c r="H3164" s="119"/>
      <c r="I3164" s="109"/>
      <c r="L3164" s="108"/>
      <c r="M3164" s="108"/>
      <c r="N3164" s="108"/>
      <c r="O3164" s="108"/>
      <c r="P3164" s="108"/>
      <c r="Q3164" s="108"/>
      <c r="R3164" s="108"/>
      <c r="S3164" s="108"/>
      <c r="T3164" s="100">
        <f t="shared" si="542"/>
        <v>0</v>
      </c>
      <c r="U3164" s="111"/>
      <c r="V3164" s="111"/>
      <c r="W3164" s="111">
        <f>SUMIFS($F$3:F3164,$D$3:D3164,D3164,$C$3:C3164,"Buy")+SUMIFS($F$3:F3164,$D$3:D3164,D3164,$C$3:C3164,"Coin Deposit",$E$3:E3164,"&lt;&gt;")</f>
        <v>0</v>
      </c>
      <c r="X3164" s="111">
        <f t="shared" si="543"/>
        <v>0</v>
      </c>
      <c r="Y3164" s="111">
        <f>IF($D3164=Y$1,SUMIFS($H$3:$H3164,$G$3:$G3164,Y$1,$C$3:$C3164,"Sell"),0)</f>
        <v>0</v>
      </c>
      <c r="Z3164" s="111">
        <f t="shared" si="544"/>
        <v>0</v>
      </c>
      <c r="AA3164" s="111">
        <f>IF($D3164=AA$1,SUMIFS($H$3:$H3164,$G$3:$G3164,AA$1,$C$3:$C3164,"Sell"),0)</f>
        <v>0</v>
      </c>
      <c r="AB3164" s="111">
        <f t="shared" si="545"/>
        <v>0</v>
      </c>
      <c r="AC3164" s="111">
        <f>SUMIFS('Deductions and Deposits'!$H:$H,'Deductions and Deposits'!$G:$G,D3164,'Deductions and Deposits'!$F:$F,"&lt;="&amp;B3164)+SUMIFS($F$3:F3164,$D$3:D3164,D3164,$C$3:C3164,"Coin Deposit",$E$3:E3164,"")</f>
        <v>0</v>
      </c>
      <c r="AD3164" s="111">
        <f>SUMIFS('Deductions and Deposits'!$D:$D,'Deductions and Deposits'!$C:$C,D3164)+SUMIFS($F:$F,$D:$D,D3164,$C:$C,"Coin Deduction")</f>
        <v>0</v>
      </c>
      <c r="AE3164" s="111">
        <f>Table5[[#This Row],[Column4]]+Table5[[#This Row],[Column14]]+Table5[[#This Row],[Column19]]+Table5[[#This Row],[Column12]]</f>
        <v>0</v>
      </c>
      <c r="AF3164" s="111">
        <f>Table5[[#This Row],[Column5]]+Table5[[#This Row],[Column13]]+Table5[[#This Row],[Column21]]+Table5[[#This Row],[Column18]]</f>
        <v>0</v>
      </c>
      <c r="AG3164" s="111">
        <f t="shared" si="546"/>
        <v>0</v>
      </c>
      <c r="AH3164" s="111">
        <f t="shared" si="547"/>
        <v>0</v>
      </c>
      <c r="AI3164" s="111">
        <f>Table5[[#This Row],[Column17]]-Table5[[#This Row],[Column20]]</f>
        <v>0</v>
      </c>
      <c r="AJ3164" s="111">
        <f t="shared" si="548"/>
        <v>0</v>
      </c>
      <c r="AK3164" s="111">
        <f t="shared" si="541"/>
        <v>0</v>
      </c>
      <c r="AL3164" s="111">
        <f t="shared" si="549"/>
        <v>0</v>
      </c>
      <c r="AM3164" s="111" t="str">
        <f t="shared" si="550"/>
        <v/>
      </c>
      <c r="AN3164" s="111" t="str">
        <f t="shared" ca="1" si="551"/>
        <v/>
      </c>
    </row>
    <row r="3165" spans="1:40" ht="20.25" customHeight="1" x14ac:dyDescent="0.3">
      <c r="A3165" s="107"/>
      <c r="B3165" s="144"/>
      <c r="C3165" s="119"/>
      <c r="D3165" s="120"/>
      <c r="E3165" s="119"/>
      <c r="F3165" s="119"/>
      <c r="G3165" s="120"/>
      <c r="H3165" s="119"/>
      <c r="I3165" s="109"/>
      <c r="L3165" s="108"/>
      <c r="M3165" s="108"/>
      <c r="N3165" s="108"/>
      <c r="O3165" s="108"/>
      <c r="P3165" s="108"/>
      <c r="Q3165" s="108"/>
      <c r="R3165" s="108"/>
      <c r="S3165" s="108"/>
      <c r="T3165" s="100">
        <f t="shared" si="542"/>
        <v>0</v>
      </c>
      <c r="U3165" s="111"/>
      <c r="V3165" s="111"/>
      <c r="W3165" s="111">
        <f>SUMIFS($F$3:F3165,$D$3:D3165,D3165,$C$3:C3165,"Buy")+SUMIFS($F$3:F3165,$D$3:D3165,D3165,$C$3:C3165,"Coin Deposit",$E$3:E3165,"&lt;&gt;")</f>
        <v>0</v>
      </c>
      <c r="X3165" s="111">
        <f t="shared" si="543"/>
        <v>0</v>
      </c>
      <c r="Y3165" s="111">
        <f>IF($D3165=Y$1,SUMIFS($H$3:$H3165,$G$3:$G3165,Y$1,$C$3:$C3165,"Sell"),0)</f>
        <v>0</v>
      </c>
      <c r="Z3165" s="111">
        <f t="shared" si="544"/>
        <v>0</v>
      </c>
      <c r="AA3165" s="111">
        <f>IF($D3165=AA$1,SUMIFS($H$3:$H3165,$G$3:$G3165,AA$1,$C$3:$C3165,"Sell"),0)</f>
        <v>0</v>
      </c>
      <c r="AB3165" s="111">
        <f t="shared" si="545"/>
        <v>0</v>
      </c>
      <c r="AC3165" s="111">
        <f>SUMIFS('Deductions and Deposits'!$H:$H,'Deductions and Deposits'!$G:$G,D3165,'Deductions and Deposits'!$F:$F,"&lt;="&amp;B3165)+SUMIFS($F$3:F3165,$D$3:D3165,D3165,$C$3:C3165,"Coin Deposit",$E$3:E3165,"")</f>
        <v>0</v>
      </c>
      <c r="AD3165" s="111">
        <f>SUMIFS('Deductions and Deposits'!$D:$D,'Deductions and Deposits'!$C:$C,D3165)+SUMIFS($F:$F,$D:$D,D3165,$C:$C,"Coin Deduction")</f>
        <v>0</v>
      </c>
      <c r="AE3165" s="111">
        <f>Table5[[#This Row],[Column4]]+Table5[[#This Row],[Column14]]+Table5[[#This Row],[Column19]]+Table5[[#This Row],[Column12]]</f>
        <v>0</v>
      </c>
      <c r="AF3165" s="111">
        <f>Table5[[#This Row],[Column5]]+Table5[[#This Row],[Column13]]+Table5[[#This Row],[Column21]]+Table5[[#This Row],[Column18]]</f>
        <v>0</v>
      </c>
      <c r="AG3165" s="111">
        <f t="shared" si="546"/>
        <v>0</v>
      </c>
      <c r="AH3165" s="111">
        <f t="shared" si="547"/>
        <v>0</v>
      </c>
      <c r="AI3165" s="111">
        <f>Table5[[#This Row],[Column17]]-Table5[[#This Row],[Column20]]</f>
        <v>0</v>
      </c>
      <c r="AJ3165" s="111">
        <f t="shared" si="548"/>
        <v>0</v>
      </c>
      <c r="AK3165" s="111">
        <f t="shared" si="541"/>
        <v>0</v>
      </c>
      <c r="AL3165" s="111">
        <f t="shared" si="549"/>
        <v>0</v>
      </c>
      <c r="AM3165" s="111" t="str">
        <f t="shared" si="550"/>
        <v/>
      </c>
      <c r="AN3165" s="111" t="str">
        <f t="shared" ca="1" si="551"/>
        <v/>
      </c>
    </row>
    <row r="3166" spans="1:40" ht="20.25" customHeight="1" x14ac:dyDescent="0.3">
      <c r="A3166" s="107"/>
      <c r="B3166" s="144"/>
      <c r="C3166" s="119"/>
      <c r="D3166" s="120"/>
      <c r="E3166" s="119"/>
      <c r="F3166" s="119"/>
      <c r="G3166" s="120"/>
      <c r="H3166" s="119"/>
      <c r="I3166" s="109"/>
      <c r="L3166" s="108"/>
      <c r="M3166" s="108"/>
      <c r="N3166" s="108"/>
      <c r="O3166" s="108"/>
      <c r="P3166" s="108"/>
      <c r="Q3166" s="108"/>
      <c r="R3166" s="108"/>
      <c r="S3166" s="108"/>
      <c r="T3166" s="100">
        <f t="shared" si="542"/>
        <v>0</v>
      </c>
      <c r="U3166" s="111"/>
      <c r="V3166" s="111"/>
      <c r="W3166" s="111">
        <f>SUMIFS($F$3:F3166,$D$3:D3166,D3166,$C$3:C3166,"Buy")+SUMIFS($F$3:F3166,$D$3:D3166,D3166,$C$3:C3166,"Coin Deposit",$E$3:E3166,"&lt;&gt;")</f>
        <v>0</v>
      </c>
      <c r="X3166" s="111">
        <f t="shared" si="543"/>
        <v>0</v>
      </c>
      <c r="Y3166" s="111">
        <f>IF($D3166=Y$1,SUMIFS($H$3:$H3166,$G$3:$G3166,Y$1,$C$3:$C3166,"Sell"),0)</f>
        <v>0</v>
      </c>
      <c r="Z3166" s="111">
        <f t="shared" si="544"/>
        <v>0</v>
      </c>
      <c r="AA3166" s="111">
        <f>IF($D3166=AA$1,SUMIFS($H$3:$H3166,$G$3:$G3166,AA$1,$C$3:$C3166,"Sell"),0)</f>
        <v>0</v>
      </c>
      <c r="AB3166" s="111">
        <f t="shared" si="545"/>
        <v>0</v>
      </c>
      <c r="AC3166" s="111">
        <f>SUMIFS('Deductions and Deposits'!$H:$H,'Deductions and Deposits'!$G:$G,D3166,'Deductions and Deposits'!$F:$F,"&lt;="&amp;B3166)+SUMIFS($F$3:F3166,$D$3:D3166,D3166,$C$3:C3166,"Coin Deposit",$E$3:E3166,"")</f>
        <v>0</v>
      </c>
      <c r="AD3166" s="111">
        <f>SUMIFS('Deductions and Deposits'!$D:$D,'Deductions and Deposits'!$C:$C,D3166)+SUMIFS($F:$F,$D:$D,D3166,$C:$C,"Coin Deduction")</f>
        <v>0</v>
      </c>
      <c r="AE3166" s="111">
        <f>Table5[[#This Row],[Column4]]+Table5[[#This Row],[Column14]]+Table5[[#This Row],[Column19]]+Table5[[#This Row],[Column12]]</f>
        <v>0</v>
      </c>
      <c r="AF3166" s="111">
        <f>Table5[[#This Row],[Column5]]+Table5[[#This Row],[Column13]]+Table5[[#This Row],[Column21]]+Table5[[#This Row],[Column18]]</f>
        <v>0</v>
      </c>
      <c r="AG3166" s="111">
        <f t="shared" si="546"/>
        <v>0</v>
      </c>
      <c r="AH3166" s="111">
        <f t="shared" si="547"/>
        <v>0</v>
      </c>
      <c r="AI3166" s="111">
        <f>Table5[[#This Row],[Column17]]-Table5[[#This Row],[Column20]]</f>
        <v>0</v>
      </c>
      <c r="AJ3166" s="111">
        <f t="shared" si="548"/>
        <v>0</v>
      </c>
      <c r="AK3166" s="111">
        <f t="shared" si="541"/>
        <v>0</v>
      </c>
      <c r="AL3166" s="111">
        <f t="shared" si="549"/>
        <v>0</v>
      </c>
      <c r="AM3166" s="111" t="str">
        <f t="shared" si="550"/>
        <v/>
      </c>
      <c r="AN3166" s="111" t="str">
        <f t="shared" ca="1" si="551"/>
        <v/>
      </c>
    </row>
    <row r="3167" spans="1:40" ht="20.25" customHeight="1" x14ac:dyDescent="0.3">
      <c r="A3167" s="107"/>
      <c r="B3167" s="144"/>
      <c r="C3167" s="119"/>
      <c r="D3167" s="120"/>
      <c r="E3167" s="119"/>
      <c r="F3167" s="119"/>
      <c r="G3167" s="120"/>
      <c r="H3167" s="119"/>
      <c r="I3167" s="109"/>
      <c r="L3167" s="108"/>
      <c r="M3167" s="108"/>
      <c r="N3167" s="108"/>
      <c r="O3167" s="108"/>
      <c r="P3167" s="108"/>
      <c r="Q3167" s="108"/>
      <c r="R3167" s="108"/>
      <c r="S3167" s="108"/>
      <c r="T3167" s="100">
        <f t="shared" si="542"/>
        <v>0</v>
      </c>
      <c r="U3167" s="111"/>
      <c r="V3167" s="111"/>
      <c r="W3167" s="111">
        <f>SUMIFS($F$3:F3167,$D$3:D3167,D3167,$C$3:C3167,"Buy")+SUMIFS($F$3:F3167,$D$3:D3167,D3167,$C$3:C3167,"Coin Deposit",$E$3:E3167,"&lt;&gt;")</f>
        <v>0</v>
      </c>
      <c r="X3167" s="111">
        <f t="shared" si="543"/>
        <v>0</v>
      </c>
      <c r="Y3167" s="111">
        <f>IF($D3167=Y$1,SUMIFS($H$3:$H3167,$G$3:$G3167,Y$1,$C$3:$C3167,"Sell"),0)</f>
        <v>0</v>
      </c>
      <c r="Z3167" s="111">
        <f t="shared" si="544"/>
        <v>0</v>
      </c>
      <c r="AA3167" s="111">
        <f>IF($D3167=AA$1,SUMIFS($H$3:$H3167,$G$3:$G3167,AA$1,$C$3:$C3167,"Sell"),0)</f>
        <v>0</v>
      </c>
      <c r="AB3167" s="111">
        <f t="shared" si="545"/>
        <v>0</v>
      </c>
      <c r="AC3167" s="111">
        <f>SUMIFS('Deductions and Deposits'!$H:$H,'Deductions and Deposits'!$G:$G,D3167,'Deductions and Deposits'!$F:$F,"&lt;="&amp;B3167)+SUMIFS($F$3:F3167,$D$3:D3167,D3167,$C$3:C3167,"Coin Deposit",$E$3:E3167,"")</f>
        <v>0</v>
      </c>
      <c r="AD3167" s="111">
        <f>SUMIFS('Deductions and Deposits'!$D:$D,'Deductions and Deposits'!$C:$C,D3167)+SUMIFS($F:$F,$D:$D,D3167,$C:$C,"Coin Deduction")</f>
        <v>0</v>
      </c>
      <c r="AE3167" s="111">
        <f>Table5[[#This Row],[Column4]]+Table5[[#This Row],[Column14]]+Table5[[#This Row],[Column19]]+Table5[[#This Row],[Column12]]</f>
        <v>0</v>
      </c>
      <c r="AF3167" s="111">
        <f>Table5[[#This Row],[Column5]]+Table5[[#This Row],[Column13]]+Table5[[#This Row],[Column21]]+Table5[[#This Row],[Column18]]</f>
        <v>0</v>
      </c>
      <c r="AG3167" s="111">
        <f t="shared" si="546"/>
        <v>0</v>
      </c>
      <c r="AH3167" s="111">
        <f t="shared" si="547"/>
        <v>0</v>
      </c>
      <c r="AI3167" s="111">
        <f>Table5[[#This Row],[Column17]]-Table5[[#This Row],[Column20]]</f>
        <v>0</v>
      </c>
      <c r="AJ3167" s="111">
        <f t="shared" si="548"/>
        <v>0</v>
      </c>
      <c r="AK3167" s="111">
        <f t="shared" si="541"/>
        <v>0</v>
      </c>
      <c r="AL3167" s="111">
        <f t="shared" si="549"/>
        <v>0</v>
      </c>
      <c r="AM3167" s="111" t="str">
        <f t="shared" si="550"/>
        <v/>
      </c>
      <c r="AN3167" s="111" t="str">
        <f t="shared" ca="1" si="551"/>
        <v/>
      </c>
    </row>
    <row r="3168" spans="1:40" ht="20.25" customHeight="1" x14ac:dyDescent="0.3">
      <c r="A3168" s="107"/>
      <c r="B3168" s="144"/>
      <c r="C3168" s="119"/>
      <c r="D3168" s="120"/>
      <c r="E3168" s="119"/>
      <c r="F3168" s="119"/>
      <c r="G3168" s="120"/>
      <c r="H3168" s="119"/>
      <c r="I3168" s="109"/>
      <c r="L3168" s="108"/>
      <c r="M3168" s="108"/>
      <c r="N3168" s="108"/>
      <c r="O3168" s="108"/>
      <c r="P3168" s="108"/>
      <c r="Q3168" s="108"/>
      <c r="R3168" s="108"/>
      <c r="S3168" s="108"/>
      <c r="T3168" s="100">
        <f t="shared" si="542"/>
        <v>0</v>
      </c>
      <c r="U3168" s="111"/>
      <c r="V3168" s="111"/>
      <c r="W3168" s="111">
        <f>SUMIFS($F$3:F3168,$D$3:D3168,D3168,$C$3:C3168,"Buy")+SUMIFS($F$3:F3168,$D$3:D3168,D3168,$C$3:C3168,"Coin Deposit",$E$3:E3168,"&lt;&gt;")</f>
        <v>0</v>
      </c>
      <c r="X3168" s="111">
        <f t="shared" si="543"/>
        <v>0</v>
      </c>
      <c r="Y3168" s="111">
        <f>IF($D3168=Y$1,SUMIFS($H$3:$H3168,$G$3:$G3168,Y$1,$C$3:$C3168,"Sell"),0)</f>
        <v>0</v>
      </c>
      <c r="Z3168" s="111">
        <f t="shared" si="544"/>
        <v>0</v>
      </c>
      <c r="AA3168" s="111">
        <f>IF($D3168=AA$1,SUMIFS($H$3:$H3168,$G$3:$G3168,AA$1,$C$3:$C3168,"Sell"),0)</f>
        <v>0</v>
      </c>
      <c r="AB3168" s="111">
        <f t="shared" si="545"/>
        <v>0</v>
      </c>
      <c r="AC3168" s="111">
        <f>SUMIFS('Deductions and Deposits'!$H:$H,'Deductions and Deposits'!$G:$G,D3168,'Deductions and Deposits'!$F:$F,"&lt;="&amp;B3168)+SUMIFS($F$3:F3168,$D$3:D3168,D3168,$C$3:C3168,"Coin Deposit",$E$3:E3168,"")</f>
        <v>0</v>
      </c>
      <c r="AD3168" s="111">
        <f>SUMIFS('Deductions and Deposits'!$D:$D,'Deductions and Deposits'!$C:$C,D3168)+SUMIFS($F:$F,$D:$D,D3168,$C:$C,"Coin Deduction")</f>
        <v>0</v>
      </c>
      <c r="AE3168" s="111">
        <f>Table5[[#This Row],[Column4]]+Table5[[#This Row],[Column14]]+Table5[[#This Row],[Column19]]+Table5[[#This Row],[Column12]]</f>
        <v>0</v>
      </c>
      <c r="AF3168" s="111">
        <f>Table5[[#This Row],[Column5]]+Table5[[#This Row],[Column13]]+Table5[[#This Row],[Column21]]+Table5[[#This Row],[Column18]]</f>
        <v>0</v>
      </c>
      <c r="AG3168" s="111">
        <f t="shared" si="546"/>
        <v>0</v>
      </c>
      <c r="AH3168" s="111">
        <f t="shared" si="547"/>
        <v>0</v>
      </c>
      <c r="AI3168" s="111">
        <f>Table5[[#This Row],[Column17]]-Table5[[#This Row],[Column20]]</f>
        <v>0</v>
      </c>
      <c r="AJ3168" s="111">
        <f t="shared" si="548"/>
        <v>0</v>
      </c>
      <c r="AK3168" s="111">
        <f t="shared" si="541"/>
        <v>0</v>
      </c>
      <c r="AL3168" s="111">
        <f t="shared" si="549"/>
        <v>0</v>
      </c>
      <c r="AM3168" s="111" t="str">
        <f t="shared" si="550"/>
        <v/>
      </c>
      <c r="AN3168" s="111" t="str">
        <f t="shared" ca="1" si="551"/>
        <v/>
      </c>
    </row>
    <row r="3169" spans="1:40" ht="20.25" customHeight="1" x14ac:dyDescent="0.3">
      <c r="A3169" s="107"/>
      <c r="B3169" s="144"/>
      <c r="C3169" s="119"/>
      <c r="D3169" s="120"/>
      <c r="E3169" s="119"/>
      <c r="F3169" s="119"/>
      <c r="G3169" s="120"/>
      <c r="H3169" s="119"/>
      <c r="I3169" s="109"/>
      <c r="L3169" s="108"/>
      <c r="M3169" s="108"/>
      <c r="N3169" s="108"/>
      <c r="O3169" s="108"/>
      <c r="P3169" s="108"/>
      <c r="Q3169" s="108"/>
      <c r="R3169" s="108"/>
      <c r="S3169" s="108"/>
      <c r="T3169" s="100">
        <f t="shared" si="542"/>
        <v>0</v>
      </c>
      <c r="U3169" s="111"/>
      <c r="V3169" s="111"/>
      <c r="W3169" s="111">
        <f>SUMIFS($F$3:F3169,$D$3:D3169,D3169,$C$3:C3169,"Buy")+SUMIFS($F$3:F3169,$D$3:D3169,D3169,$C$3:C3169,"Coin Deposit",$E$3:E3169,"&lt;&gt;")</f>
        <v>0</v>
      </c>
      <c r="X3169" s="111">
        <f t="shared" si="543"/>
        <v>0</v>
      </c>
      <c r="Y3169" s="111">
        <f>IF($D3169=Y$1,SUMIFS($H$3:$H3169,$G$3:$G3169,Y$1,$C$3:$C3169,"Sell"),0)</f>
        <v>0</v>
      </c>
      <c r="Z3169" s="111">
        <f t="shared" si="544"/>
        <v>0</v>
      </c>
      <c r="AA3169" s="111">
        <f>IF($D3169=AA$1,SUMIFS($H$3:$H3169,$G$3:$G3169,AA$1,$C$3:$C3169,"Sell"),0)</f>
        <v>0</v>
      </c>
      <c r="AB3169" s="111">
        <f t="shared" si="545"/>
        <v>0</v>
      </c>
      <c r="AC3169" s="111">
        <f>SUMIFS('Deductions and Deposits'!$H:$H,'Deductions and Deposits'!$G:$G,D3169,'Deductions and Deposits'!$F:$F,"&lt;="&amp;B3169)+SUMIFS($F$3:F3169,$D$3:D3169,D3169,$C$3:C3169,"Coin Deposit",$E$3:E3169,"")</f>
        <v>0</v>
      </c>
      <c r="AD3169" s="111">
        <f>SUMIFS('Deductions and Deposits'!$D:$D,'Deductions and Deposits'!$C:$C,D3169)+SUMIFS($F:$F,$D:$D,D3169,$C:$C,"Coin Deduction")</f>
        <v>0</v>
      </c>
      <c r="AE3169" s="111">
        <f>Table5[[#This Row],[Column4]]+Table5[[#This Row],[Column14]]+Table5[[#This Row],[Column19]]+Table5[[#This Row],[Column12]]</f>
        <v>0</v>
      </c>
      <c r="AF3169" s="111">
        <f>Table5[[#This Row],[Column5]]+Table5[[#This Row],[Column13]]+Table5[[#This Row],[Column21]]+Table5[[#This Row],[Column18]]</f>
        <v>0</v>
      </c>
      <c r="AG3169" s="111">
        <f t="shared" si="546"/>
        <v>0</v>
      </c>
      <c r="AH3169" s="111">
        <f t="shared" si="547"/>
        <v>0</v>
      </c>
      <c r="AI3169" s="111">
        <f>Table5[[#This Row],[Column17]]-Table5[[#This Row],[Column20]]</f>
        <v>0</v>
      </c>
      <c r="AJ3169" s="111">
        <f t="shared" si="548"/>
        <v>0</v>
      </c>
      <c r="AK3169" s="111">
        <f t="shared" si="541"/>
        <v>0</v>
      </c>
      <c r="AL3169" s="111">
        <f t="shared" si="549"/>
        <v>0</v>
      </c>
      <c r="AM3169" s="111" t="str">
        <f t="shared" si="550"/>
        <v/>
      </c>
      <c r="AN3169" s="111" t="str">
        <f t="shared" ca="1" si="551"/>
        <v/>
      </c>
    </row>
    <row r="3170" spans="1:40" ht="20.25" customHeight="1" x14ac:dyDescent="0.3">
      <c r="A3170" s="107"/>
      <c r="B3170" s="144"/>
      <c r="C3170" s="119"/>
      <c r="D3170" s="120"/>
      <c r="E3170" s="119"/>
      <c r="F3170" s="119"/>
      <c r="G3170" s="120"/>
      <c r="H3170" s="119"/>
      <c r="I3170" s="109"/>
      <c r="L3170" s="108"/>
      <c r="M3170" s="108"/>
      <c r="N3170" s="108"/>
      <c r="O3170" s="108"/>
      <c r="P3170" s="108"/>
      <c r="Q3170" s="108"/>
      <c r="R3170" s="108"/>
      <c r="S3170" s="108"/>
      <c r="T3170" s="100">
        <f t="shared" si="542"/>
        <v>0</v>
      </c>
      <c r="U3170" s="111"/>
      <c r="V3170" s="111"/>
      <c r="W3170" s="111">
        <f>SUMIFS($F$3:F3170,$D$3:D3170,D3170,$C$3:C3170,"Buy")+SUMIFS($F$3:F3170,$D$3:D3170,D3170,$C$3:C3170,"Coin Deposit",$E$3:E3170,"&lt;&gt;")</f>
        <v>0</v>
      </c>
      <c r="X3170" s="111">
        <f t="shared" si="543"/>
        <v>0</v>
      </c>
      <c r="Y3170" s="111">
        <f>IF($D3170=Y$1,SUMIFS($H$3:$H3170,$G$3:$G3170,Y$1,$C$3:$C3170,"Sell"),0)</f>
        <v>0</v>
      </c>
      <c r="Z3170" s="111">
        <f t="shared" si="544"/>
        <v>0</v>
      </c>
      <c r="AA3170" s="111">
        <f>IF($D3170=AA$1,SUMIFS($H$3:$H3170,$G$3:$G3170,AA$1,$C$3:$C3170,"Sell"),0)</f>
        <v>0</v>
      </c>
      <c r="AB3170" s="111">
        <f t="shared" si="545"/>
        <v>0</v>
      </c>
      <c r="AC3170" s="111">
        <f>SUMIFS('Deductions and Deposits'!$H:$H,'Deductions and Deposits'!$G:$G,D3170,'Deductions and Deposits'!$F:$F,"&lt;="&amp;B3170)+SUMIFS($F$3:F3170,$D$3:D3170,D3170,$C$3:C3170,"Coin Deposit",$E$3:E3170,"")</f>
        <v>0</v>
      </c>
      <c r="AD3170" s="111">
        <f>SUMIFS('Deductions and Deposits'!$D:$D,'Deductions and Deposits'!$C:$C,D3170)+SUMIFS($F:$F,$D:$D,D3170,$C:$C,"Coin Deduction")</f>
        <v>0</v>
      </c>
      <c r="AE3170" s="111">
        <f>Table5[[#This Row],[Column4]]+Table5[[#This Row],[Column14]]+Table5[[#This Row],[Column19]]+Table5[[#This Row],[Column12]]</f>
        <v>0</v>
      </c>
      <c r="AF3170" s="111">
        <f>Table5[[#This Row],[Column5]]+Table5[[#This Row],[Column13]]+Table5[[#This Row],[Column21]]+Table5[[#This Row],[Column18]]</f>
        <v>0</v>
      </c>
      <c r="AG3170" s="111">
        <f t="shared" si="546"/>
        <v>0</v>
      </c>
      <c r="AH3170" s="111">
        <f t="shared" si="547"/>
        <v>0</v>
      </c>
      <c r="AI3170" s="111">
        <f>Table5[[#This Row],[Column17]]-Table5[[#This Row],[Column20]]</f>
        <v>0</v>
      </c>
      <c r="AJ3170" s="111">
        <f t="shared" si="548"/>
        <v>0</v>
      </c>
      <c r="AK3170" s="111">
        <f t="shared" si="541"/>
        <v>0</v>
      </c>
      <c r="AL3170" s="111">
        <f t="shared" si="549"/>
        <v>0</v>
      </c>
      <c r="AM3170" s="111" t="str">
        <f t="shared" si="550"/>
        <v/>
      </c>
      <c r="AN3170" s="111" t="str">
        <f t="shared" ca="1" si="551"/>
        <v/>
      </c>
    </row>
    <row r="3171" spans="1:40" ht="20.25" customHeight="1" x14ac:dyDescent="0.3">
      <c r="A3171" s="107"/>
      <c r="B3171" s="144"/>
      <c r="C3171" s="119"/>
      <c r="D3171" s="120"/>
      <c r="E3171" s="119"/>
      <c r="F3171" s="119"/>
      <c r="G3171" s="120"/>
      <c r="H3171" s="119"/>
      <c r="I3171" s="109"/>
      <c r="L3171" s="108"/>
      <c r="M3171" s="108"/>
      <c r="N3171" s="108"/>
      <c r="O3171" s="108"/>
      <c r="P3171" s="108"/>
      <c r="Q3171" s="108"/>
      <c r="R3171" s="108"/>
      <c r="S3171" s="108"/>
      <c r="T3171" s="100">
        <f t="shared" si="542"/>
        <v>0</v>
      </c>
      <c r="U3171" s="111"/>
      <c r="V3171" s="111"/>
      <c r="W3171" s="111">
        <f>SUMIFS($F$3:F3171,$D$3:D3171,D3171,$C$3:C3171,"Buy")+SUMIFS($F$3:F3171,$D$3:D3171,D3171,$C$3:C3171,"Coin Deposit",$E$3:E3171,"&lt;&gt;")</f>
        <v>0</v>
      </c>
      <c r="X3171" s="111">
        <f t="shared" si="543"/>
        <v>0</v>
      </c>
      <c r="Y3171" s="111">
        <f>IF($D3171=Y$1,SUMIFS($H$3:$H3171,$G$3:$G3171,Y$1,$C$3:$C3171,"Sell"),0)</f>
        <v>0</v>
      </c>
      <c r="Z3171" s="111">
        <f t="shared" si="544"/>
        <v>0</v>
      </c>
      <c r="AA3171" s="111">
        <f>IF($D3171=AA$1,SUMIFS($H$3:$H3171,$G$3:$G3171,AA$1,$C$3:$C3171,"Sell"),0)</f>
        <v>0</v>
      </c>
      <c r="AB3171" s="111">
        <f t="shared" si="545"/>
        <v>0</v>
      </c>
      <c r="AC3171" s="111">
        <f>SUMIFS('Deductions and Deposits'!$H:$H,'Deductions and Deposits'!$G:$G,D3171,'Deductions and Deposits'!$F:$F,"&lt;="&amp;B3171)+SUMIFS($F$3:F3171,$D$3:D3171,D3171,$C$3:C3171,"Coin Deposit",$E$3:E3171,"")</f>
        <v>0</v>
      </c>
      <c r="AD3171" s="111">
        <f>SUMIFS('Deductions and Deposits'!$D:$D,'Deductions and Deposits'!$C:$C,D3171)+SUMIFS($F:$F,$D:$D,D3171,$C:$C,"Coin Deduction")</f>
        <v>0</v>
      </c>
      <c r="AE3171" s="111">
        <f>Table5[[#This Row],[Column4]]+Table5[[#This Row],[Column14]]+Table5[[#This Row],[Column19]]+Table5[[#This Row],[Column12]]</f>
        <v>0</v>
      </c>
      <c r="AF3171" s="111">
        <f>Table5[[#This Row],[Column5]]+Table5[[#This Row],[Column13]]+Table5[[#This Row],[Column21]]+Table5[[#This Row],[Column18]]</f>
        <v>0</v>
      </c>
      <c r="AG3171" s="111">
        <f t="shared" si="546"/>
        <v>0</v>
      </c>
      <c r="AH3171" s="111">
        <f t="shared" si="547"/>
        <v>0</v>
      </c>
      <c r="AI3171" s="111">
        <f>Table5[[#This Row],[Column17]]-Table5[[#This Row],[Column20]]</f>
        <v>0</v>
      </c>
      <c r="AJ3171" s="111">
        <f t="shared" si="548"/>
        <v>0</v>
      </c>
      <c r="AK3171" s="111">
        <f t="shared" si="541"/>
        <v>0</v>
      </c>
      <c r="AL3171" s="111">
        <f t="shared" si="549"/>
        <v>0</v>
      </c>
      <c r="AM3171" s="111" t="str">
        <f t="shared" si="550"/>
        <v/>
      </c>
      <c r="AN3171" s="111" t="str">
        <f t="shared" ca="1" si="551"/>
        <v/>
      </c>
    </row>
    <row r="3172" spans="1:40" ht="20.25" customHeight="1" x14ac:dyDescent="0.3">
      <c r="A3172" s="107"/>
      <c r="B3172" s="144"/>
      <c r="C3172" s="119"/>
      <c r="D3172" s="120"/>
      <c r="E3172" s="119"/>
      <c r="F3172" s="119"/>
      <c r="G3172" s="120"/>
      <c r="H3172" s="119"/>
      <c r="I3172" s="109"/>
      <c r="L3172" s="108"/>
      <c r="M3172" s="108"/>
      <c r="N3172" s="108"/>
      <c r="O3172" s="108"/>
      <c r="P3172" s="108"/>
      <c r="Q3172" s="108"/>
      <c r="R3172" s="108"/>
      <c r="S3172" s="108"/>
      <c r="T3172" s="100">
        <f t="shared" si="542"/>
        <v>0</v>
      </c>
      <c r="U3172" s="111"/>
      <c r="V3172" s="111"/>
      <c r="W3172" s="111">
        <f>SUMIFS($F$3:F3172,$D$3:D3172,D3172,$C$3:C3172,"Buy")+SUMIFS($F$3:F3172,$D$3:D3172,D3172,$C$3:C3172,"Coin Deposit",$E$3:E3172,"&lt;&gt;")</f>
        <v>0</v>
      </c>
      <c r="X3172" s="111">
        <f t="shared" si="543"/>
        <v>0</v>
      </c>
      <c r="Y3172" s="111">
        <f>IF($D3172=Y$1,SUMIFS($H$3:$H3172,$G$3:$G3172,Y$1,$C$3:$C3172,"Sell"),0)</f>
        <v>0</v>
      </c>
      <c r="Z3172" s="111">
        <f t="shared" si="544"/>
        <v>0</v>
      </c>
      <c r="AA3172" s="111">
        <f>IF($D3172=AA$1,SUMIFS($H$3:$H3172,$G$3:$G3172,AA$1,$C$3:$C3172,"Sell"),0)</f>
        <v>0</v>
      </c>
      <c r="AB3172" s="111">
        <f t="shared" si="545"/>
        <v>0</v>
      </c>
      <c r="AC3172" s="111">
        <f>SUMIFS('Deductions and Deposits'!$H:$H,'Deductions and Deposits'!$G:$G,D3172,'Deductions and Deposits'!$F:$F,"&lt;="&amp;B3172)+SUMIFS($F$3:F3172,$D$3:D3172,D3172,$C$3:C3172,"Coin Deposit",$E$3:E3172,"")</f>
        <v>0</v>
      </c>
      <c r="AD3172" s="111">
        <f>SUMIFS('Deductions and Deposits'!$D:$D,'Deductions and Deposits'!$C:$C,D3172)+SUMIFS($F:$F,$D:$D,D3172,$C:$C,"Coin Deduction")</f>
        <v>0</v>
      </c>
      <c r="AE3172" s="111">
        <f>Table5[[#This Row],[Column4]]+Table5[[#This Row],[Column14]]+Table5[[#This Row],[Column19]]+Table5[[#This Row],[Column12]]</f>
        <v>0</v>
      </c>
      <c r="AF3172" s="111">
        <f>Table5[[#This Row],[Column5]]+Table5[[#This Row],[Column13]]+Table5[[#This Row],[Column21]]+Table5[[#This Row],[Column18]]</f>
        <v>0</v>
      </c>
      <c r="AG3172" s="111">
        <f t="shared" si="546"/>
        <v>0</v>
      </c>
      <c r="AH3172" s="111">
        <f t="shared" si="547"/>
        <v>0</v>
      </c>
      <c r="AI3172" s="111">
        <f>Table5[[#This Row],[Column17]]-Table5[[#This Row],[Column20]]</f>
        <v>0</v>
      </c>
      <c r="AJ3172" s="111">
        <f t="shared" si="548"/>
        <v>0</v>
      </c>
      <c r="AK3172" s="111">
        <f t="shared" si="541"/>
        <v>0</v>
      </c>
      <c r="AL3172" s="111">
        <f t="shared" si="549"/>
        <v>0</v>
      </c>
      <c r="AM3172" s="111" t="str">
        <f t="shared" si="550"/>
        <v/>
      </c>
      <c r="AN3172" s="111" t="str">
        <f t="shared" ca="1" si="551"/>
        <v/>
      </c>
    </row>
    <row r="3173" spans="1:40" ht="20.25" customHeight="1" x14ac:dyDescent="0.3">
      <c r="A3173" s="107"/>
      <c r="B3173" s="144"/>
      <c r="C3173" s="119"/>
      <c r="D3173" s="120"/>
      <c r="E3173" s="119"/>
      <c r="F3173" s="119"/>
      <c r="G3173" s="120"/>
      <c r="H3173" s="119"/>
      <c r="I3173" s="109"/>
      <c r="L3173" s="108"/>
      <c r="M3173" s="108"/>
      <c r="N3173" s="108"/>
      <c r="O3173" s="108"/>
      <c r="P3173" s="108"/>
      <c r="Q3173" s="108"/>
      <c r="R3173" s="108"/>
      <c r="S3173" s="108"/>
      <c r="T3173" s="100">
        <f t="shared" si="542"/>
        <v>0</v>
      </c>
      <c r="U3173" s="111"/>
      <c r="V3173" s="111"/>
      <c r="W3173" s="111">
        <f>SUMIFS($F$3:F3173,$D$3:D3173,D3173,$C$3:C3173,"Buy")+SUMIFS($F$3:F3173,$D$3:D3173,D3173,$C$3:C3173,"Coin Deposit",$E$3:E3173,"&lt;&gt;")</f>
        <v>0</v>
      </c>
      <c r="X3173" s="111">
        <f t="shared" si="543"/>
        <v>0</v>
      </c>
      <c r="Y3173" s="111">
        <f>IF($D3173=Y$1,SUMIFS($H$3:$H3173,$G$3:$G3173,Y$1,$C$3:$C3173,"Sell"),0)</f>
        <v>0</v>
      </c>
      <c r="Z3173" s="111">
        <f t="shared" si="544"/>
        <v>0</v>
      </c>
      <c r="AA3173" s="111">
        <f>IF($D3173=AA$1,SUMIFS($H$3:$H3173,$G$3:$G3173,AA$1,$C$3:$C3173,"Sell"),0)</f>
        <v>0</v>
      </c>
      <c r="AB3173" s="111">
        <f t="shared" si="545"/>
        <v>0</v>
      </c>
      <c r="AC3173" s="111">
        <f>SUMIFS('Deductions and Deposits'!$H:$H,'Deductions and Deposits'!$G:$G,D3173,'Deductions and Deposits'!$F:$F,"&lt;="&amp;B3173)+SUMIFS($F$3:F3173,$D$3:D3173,D3173,$C$3:C3173,"Coin Deposit",$E$3:E3173,"")</f>
        <v>0</v>
      </c>
      <c r="AD3173" s="111">
        <f>SUMIFS('Deductions and Deposits'!$D:$D,'Deductions and Deposits'!$C:$C,D3173)+SUMIFS($F:$F,$D:$D,D3173,$C:$C,"Coin Deduction")</f>
        <v>0</v>
      </c>
      <c r="AE3173" s="111">
        <f>Table5[[#This Row],[Column4]]+Table5[[#This Row],[Column14]]+Table5[[#This Row],[Column19]]+Table5[[#This Row],[Column12]]</f>
        <v>0</v>
      </c>
      <c r="AF3173" s="111">
        <f>Table5[[#This Row],[Column5]]+Table5[[#This Row],[Column13]]+Table5[[#This Row],[Column21]]+Table5[[#This Row],[Column18]]</f>
        <v>0</v>
      </c>
      <c r="AG3173" s="111">
        <f t="shared" si="546"/>
        <v>0</v>
      </c>
      <c r="AH3173" s="111">
        <f t="shared" si="547"/>
        <v>0</v>
      </c>
      <c r="AI3173" s="111">
        <f>Table5[[#This Row],[Column17]]-Table5[[#This Row],[Column20]]</f>
        <v>0</v>
      </c>
      <c r="AJ3173" s="111">
        <f t="shared" si="548"/>
        <v>0</v>
      </c>
      <c r="AK3173" s="111">
        <f t="shared" si="541"/>
        <v>0</v>
      </c>
      <c r="AL3173" s="111">
        <f t="shared" si="549"/>
        <v>0</v>
      </c>
      <c r="AM3173" s="111" t="str">
        <f t="shared" si="550"/>
        <v/>
      </c>
      <c r="AN3173" s="111" t="str">
        <f t="shared" ca="1" si="551"/>
        <v/>
      </c>
    </row>
    <row r="3174" spans="1:40" ht="20.25" customHeight="1" x14ac:dyDescent="0.3">
      <c r="A3174" s="107"/>
      <c r="B3174" s="144"/>
      <c r="C3174" s="119"/>
      <c r="D3174" s="120"/>
      <c r="E3174" s="119"/>
      <c r="F3174" s="119"/>
      <c r="G3174" s="120"/>
      <c r="H3174" s="119"/>
      <c r="I3174" s="109"/>
      <c r="L3174" s="108"/>
      <c r="M3174" s="108"/>
      <c r="N3174" s="108"/>
      <c r="O3174" s="108"/>
      <c r="P3174" s="108"/>
      <c r="Q3174" s="108"/>
      <c r="R3174" s="108"/>
      <c r="S3174" s="108"/>
      <c r="T3174" s="100">
        <f t="shared" si="542"/>
        <v>0</v>
      </c>
      <c r="U3174" s="111"/>
      <c r="V3174" s="111"/>
      <c r="W3174" s="111">
        <f>SUMIFS($F$3:F3174,$D$3:D3174,D3174,$C$3:C3174,"Buy")+SUMIFS($F$3:F3174,$D$3:D3174,D3174,$C$3:C3174,"Coin Deposit",$E$3:E3174,"&lt;&gt;")</f>
        <v>0</v>
      </c>
      <c r="X3174" s="111">
        <f t="shared" si="543"/>
        <v>0</v>
      </c>
      <c r="Y3174" s="111">
        <f>IF($D3174=Y$1,SUMIFS($H$3:$H3174,$G$3:$G3174,Y$1,$C$3:$C3174,"Sell"),0)</f>
        <v>0</v>
      </c>
      <c r="Z3174" s="111">
        <f t="shared" si="544"/>
        <v>0</v>
      </c>
      <c r="AA3174" s="111">
        <f>IF($D3174=AA$1,SUMIFS($H$3:$H3174,$G$3:$G3174,AA$1,$C$3:$C3174,"Sell"),0)</f>
        <v>0</v>
      </c>
      <c r="AB3174" s="111">
        <f t="shared" si="545"/>
        <v>0</v>
      </c>
      <c r="AC3174" s="111">
        <f>SUMIFS('Deductions and Deposits'!$H:$H,'Deductions and Deposits'!$G:$G,D3174,'Deductions and Deposits'!$F:$F,"&lt;="&amp;B3174)+SUMIFS($F$3:F3174,$D$3:D3174,D3174,$C$3:C3174,"Coin Deposit",$E$3:E3174,"")</f>
        <v>0</v>
      </c>
      <c r="AD3174" s="111">
        <f>SUMIFS('Deductions and Deposits'!$D:$D,'Deductions and Deposits'!$C:$C,D3174)+SUMIFS($F:$F,$D:$D,D3174,$C:$C,"Coin Deduction")</f>
        <v>0</v>
      </c>
      <c r="AE3174" s="111">
        <f>Table5[[#This Row],[Column4]]+Table5[[#This Row],[Column14]]+Table5[[#This Row],[Column19]]+Table5[[#This Row],[Column12]]</f>
        <v>0</v>
      </c>
      <c r="AF3174" s="111">
        <f>Table5[[#This Row],[Column5]]+Table5[[#This Row],[Column13]]+Table5[[#This Row],[Column21]]+Table5[[#This Row],[Column18]]</f>
        <v>0</v>
      </c>
      <c r="AG3174" s="111">
        <f t="shared" si="546"/>
        <v>0</v>
      </c>
      <c r="AH3174" s="111">
        <f t="shared" si="547"/>
        <v>0</v>
      </c>
      <c r="AI3174" s="111">
        <f>Table5[[#This Row],[Column17]]-Table5[[#This Row],[Column20]]</f>
        <v>0</v>
      </c>
      <c r="AJ3174" s="111">
        <f t="shared" si="548"/>
        <v>0</v>
      </c>
      <c r="AK3174" s="111">
        <f t="shared" si="541"/>
        <v>0</v>
      </c>
      <c r="AL3174" s="111">
        <f t="shared" si="549"/>
        <v>0</v>
      </c>
      <c r="AM3174" s="111" t="str">
        <f t="shared" si="550"/>
        <v/>
      </c>
      <c r="AN3174" s="111" t="str">
        <f t="shared" ca="1" si="551"/>
        <v/>
      </c>
    </row>
    <row r="3175" spans="1:40" ht="20.25" customHeight="1" x14ac:dyDescent="0.3">
      <c r="A3175" s="107"/>
      <c r="B3175" s="144"/>
      <c r="C3175" s="119"/>
      <c r="D3175" s="120"/>
      <c r="E3175" s="119"/>
      <c r="F3175" s="119"/>
      <c r="G3175" s="120"/>
      <c r="H3175" s="119"/>
      <c r="I3175" s="109"/>
      <c r="L3175" s="108"/>
      <c r="M3175" s="108"/>
      <c r="N3175" s="108"/>
      <c r="O3175" s="108"/>
      <c r="P3175" s="108"/>
      <c r="Q3175" s="108"/>
      <c r="R3175" s="108"/>
      <c r="S3175" s="108"/>
      <c r="T3175" s="100">
        <f t="shared" si="542"/>
        <v>0</v>
      </c>
      <c r="U3175" s="111"/>
      <c r="V3175" s="111"/>
      <c r="W3175" s="111">
        <f>SUMIFS($F$3:F3175,$D$3:D3175,D3175,$C$3:C3175,"Buy")+SUMIFS($F$3:F3175,$D$3:D3175,D3175,$C$3:C3175,"Coin Deposit",$E$3:E3175,"&lt;&gt;")</f>
        <v>0</v>
      </c>
      <c r="X3175" s="111">
        <f t="shared" si="543"/>
        <v>0</v>
      </c>
      <c r="Y3175" s="111">
        <f>IF($D3175=Y$1,SUMIFS($H$3:$H3175,$G$3:$G3175,Y$1,$C$3:$C3175,"Sell"),0)</f>
        <v>0</v>
      </c>
      <c r="Z3175" s="111">
        <f t="shared" si="544"/>
        <v>0</v>
      </c>
      <c r="AA3175" s="111">
        <f>IF($D3175=AA$1,SUMIFS($H$3:$H3175,$G$3:$G3175,AA$1,$C$3:$C3175,"Sell"),0)</f>
        <v>0</v>
      </c>
      <c r="AB3175" s="111">
        <f t="shared" si="545"/>
        <v>0</v>
      </c>
      <c r="AC3175" s="111">
        <f>SUMIFS('Deductions and Deposits'!$H:$H,'Deductions and Deposits'!$G:$G,D3175,'Deductions and Deposits'!$F:$F,"&lt;="&amp;B3175)+SUMIFS($F$3:F3175,$D$3:D3175,D3175,$C$3:C3175,"Coin Deposit",$E$3:E3175,"")</f>
        <v>0</v>
      </c>
      <c r="AD3175" s="111">
        <f>SUMIFS('Deductions and Deposits'!$D:$D,'Deductions and Deposits'!$C:$C,D3175)+SUMIFS($F:$F,$D:$D,D3175,$C:$C,"Coin Deduction")</f>
        <v>0</v>
      </c>
      <c r="AE3175" s="111">
        <f>Table5[[#This Row],[Column4]]+Table5[[#This Row],[Column14]]+Table5[[#This Row],[Column19]]+Table5[[#This Row],[Column12]]</f>
        <v>0</v>
      </c>
      <c r="AF3175" s="111">
        <f>Table5[[#This Row],[Column5]]+Table5[[#This Row],[Column13]]+Table5[[#This Row],[Column21]]+Table5[[#This Row],[Column18]]</f>
        <v>0</v>
      </c>
      <c r="AG3175" s="111">
        <f t="shared" si="546"/>
        <v>0</v>
      </c>
      <c r="AH3175" s="111">
        <f t="shared" si="547"/>
        <v>0</v>
      </c>
      <c r="AI3175" s="111">
        <f>Table5[[#This Row],[Column17]]-Table5[[#This Row],[Column20]]</f>
        <v>0</v>
      </c>
      <c r="AJ3175" s="111">
        <f t="shared" si="548"/>
        <v>0</v>
      </c>
      <c r="AK3175" s="111">
        <f t="shared" si="541"/>
        <v>0</v>
      </c>
      <c r="AL3175" s="111">
        <f t="shared" si="549"/>
        <v>0</v>
      </c>
      <c r="AM3175" s="111" t="str">
        <f t="shared" si="550"/>
        <v/>
      </c>
      <c r="AN3175" s="111" t="str">
        <f t="shared" ca="1" si="551"/>
        <v/>
      </c>
    </row>
    <row r="3176" spans="1:40" ht="20.25" customHeight="1" x14ac:dyDescent="0.3">
      <c r="A3176" s="107"/>
      <c r="B3176" s="144"/>
      <c r="C3176" s="119"/>
      <c r="D3176" s="120"/>
      <c r="E3176" s="119"/>
      <c r="F3176" s="119"/>
      <c r="G3176" s="120"/>
      <c r="H3176" s="119"/>
      <c r="I3176" s="109"/>
      <c r="L3176" s="108"/>
      <c r="M3176" s="108"/>
      <c r="N3176" s="108"/>
      <c r="O3176" s="108"/>
      <c r="P3176" s="108"/>
      <c r="Q3176" s="108"/>
      <c r="R3176" s="108"/>
      <c r="S3176" s="108"/>
      <c r="T3176" s="100">
        <f t="shared" si="542"/>
        <v>0</v>
      </c>
      <c r="U3176" s="111"/>
      <c r="V3176" s="111"/>
      <c r="W3176" s="111">
        <f>SUMIFS($F$3:F3176,$D$3:D3176,D3176,$C$3:C3176,"Buy")+SUMIFS($F$3:F3176,$D$3:D3176,D3176,$C$3:C3176,"Coin Deposit",$E$3:E3176,"&lt;&gt;")</f>
        <v>0</v>
      </c>
      <c r="X3176" s="111">
        <f t="shared" si="543"/>
        <v>0</v>
      </c>
      <c r="Y3176" s="111">
        <f>IF($D3176=Y$1,SUMIFS($H$3:$H3176,$G$3:$G3176,Y$1,$C$3:$C3176,"Sell"),0)</f>
        <v>0</v>
      </c>
      <c r="Z3176" s="111">
        <f t="shared" si="544"/>
        <v>0</v>
      </c>
      <c r="AA3176" s="111">
        <f>IF($D3176=AA$1,SUMIFS($H$3:$H3176,$G$3:$G3176,AA$1,$C$3:$C3176,"Sell"),0)</f>
        <v>0</v>
      </c>
      <c r="AB3176" s="111">
        <f t="shared" si="545"/>
        <v>0</v>
      </c>
      <c r="AC3176" s="111">
        <f>SUMIFS('Deductions and Deposits'!$H:$H,'Deductions and Deposits'!$G:$G,D3176,'Deductions and Deposits'!$F:$F,"&lt;="&amp;B3176)+SUMIFS($F$3:F3176,$D$3:D3176,D3176,$C$3:C3176,"Coin Deposit",$E$3:E3176,"")</f>
        <v>0</v>
      </c>
      <c r="AD3176" s="111">
        <f>SUMIFS('Deductions and Deposits'!$D:$D,'Deductions and Deposits'!$C:$C,D3176)+SUMIFS($F:$F,$D:$D,D3176,$C:$C,"Coin Deduction")</f>
        <v>0</v>
      </c>
      <c r="AE3176" s="111">
        <f>Table5[[#This Row],[Column4]]+Table5[[#This Row],[Column14]]+Table5[[#This Row],[Column19]]+Table5[[#This Row],[Column12]]</f>
        <v>0</v>
      </c>
      <c r="AF3176" s="111">
        <f>Table5[[#This Row],[Column5]]+Table5[[#This Row],[Column13]]+Table5[[#This Row],[Column21]]+Table5[[#This Row],[Column18]]</f>
        <v>0</v>
      </c>
      <c r="AG3176" s="111">
        <f t="shared" si="546"/>
        <v>0</v>
      </c>
      <c r="AH3176" s="111">
        <f t="shared" si="547"/>
        <v>0</v>
      </c>
      <c r="AI3176" s="111">
        <f>Table5[[#This Row],[Column17]]-Table5[[#This Row],[Column20]]</f>
        <v>0</v>
      </c>
      <c r="AJ3176" s="111">
        <f t="shared" si="548"/>
        <v>0</v>
      </c>
      <c r="AK3176" s="111">
        <f t="shared" si="541"/>
        <v>0</v>
      </c>
      <c r="AL3176" s="111">
        <f t="shared" si="549"/>
        <v>0</v>
      </c>
      <c r="AM3176" s="111" t="str">
        <f t="shared" si="550"/>
        <v/>
      </c>
      <c r="AN3176" s="111" t="str">
        <f t="shared" ca="1" si="551"/>
        <v/>
      </c>
    </row>
    <row r="3177" spans="1:40" ht="20.25" customHeight="1" x14ac:dyDescent="0.3">
      <c r="A3177" s="107"/>
      <c r="B3177" s="144"/>
      <c r="C3177" s="119"/>
      <c r="D3177" s="120"/>
      <c r="E3177" s="119"/>
      <c r="F3177" s="119"/>
      <c r="G3177" s="120"/>
      <c r="H3177" s="119"/>
      <c r="I3177" s="109"/>
      <c r="L3177" s="108"/>
      <c r="M3177" s="108"/>
      <c r="N3177" s="108"/>
      <c r="O3177" s="108"/>
      <c r="P3177" s="108"/>
      <c r="Q3177" s="108"/>
      <c r="R3177" s="108"/>
      <c r="S3177" s="108"/>
      <c r="T3177" s="100">
        <f t="shared" si="542"/>
        <v>0</v>
      </c>
      <c r="U3177" s="111"/>
      <c r="V3177" s="111"/>
      <c r="W3177" s="111">
        <f>SUMIFS($F$3:F3177,$D$3:D3177,D3177,$C$3:C3177,"Buy")+SUMIFS($F$3:F3177,$D$3:D3177,D3177,$C$3:C3177,"Coin Deposit",$E$3:E3177,"&lt;&gt;")</f>
        <v>0</v>
      </c>
      <c r="X3177" s="111">
        <f t="shared" si="543"/>
        <v>0</v>
      </c>
      <c r="Y3177" s="111">
        <f>IF($D3177=Y$1,SUMIFS($H$3:$H3177,$G$3:$G3177,Y$1,$C$3:$C3177,"Sell"),0)</f>
        <v>0</v>
      </c>
      <c r="Z3177" s="111">
        <f t="shared" si="544"/>
        <v>0</v>
      </c>
      <c r="AA3177" s="111">
        <f>IF($D3177=AA$1,SUMIFS($H$3:$H3177,$G$3:$G3177,AA$1,$C$3:$C3177,"Sell"),0)</f>
        <v>0</v>
      </c>
      <c r="AB3177" s="111">
        <f t="shared" si="545"/>
        <v>0</v>
      </c>
      <c r="AC3177" s="111">
        <f>SUMIFS('Deductions and Deposits'!$H:$H,'Deductions and Deposits'!$G:$G,D3177,'Deductions and Deposits'!$F:$F,"&lt;="&amp;B3177)+SUMIFS($F$3:F3177,$D$3:D3177,D3177,$C$3:C3177,"Coin Deposit",$E$3:E3177,"")</f>
        <v>0</v>
      </c>
      <c r="AD3177" s="111">
        <f>SUMIFS('Deductions and Deposits'!$D:$D,'Deductions and Deposits'!$C:$C,D3177)+SUMIFS($F:$F,$D:$D,D3177,$C:$C,"Coin Deduction")</f>
        <v>0</v>
      </c>
      <c r="AE3177" s="111">
        <f>Table5[[#This Row],[Column4]]+Table5[[#This Row],[Column14]]+Table5[[#This Row],[Column19]]+Table5[[#This Row],[Column12]]</f>
        <v>0</v>
      </c>
      <c r="AF3177" s="111">
        <f>Table5[[#This Row],[Column5]]+Table5[[#This Row],[Column13]]+Table5[[#This Row],[Column21]]+Table5[[#This Row],[Column18]]</f>
        <v>0</v>
      </c>
      <c r="AG3177" s="111">
        <f t="shared" si="546"/>
        <v>0</v>
      </c>
      <c r="AH3177" s="111">
        <f t="shared" si="547"/>
        <v>0</v>
      </c>
      <c r="AI3177" s="111">
        <f>Table5[[#This Row],[Column17]]-Table5[[#This Row],[Column20]]</f>
        <v>0</v>
      </c>
      <c r="AJ3177" s="111">
        <f t="shared" si="548"/>
        <v>0</v>
      </c>
      <c r="AK3177" s="111">
        <f t="shared" si="541"/>
        <v>0</v>
      </c>
      <c r="AL3177" s="111">
        <f t="shared" si="549"/>
        <v>0</v>
      </c>
      <c r="AM3177" s="111" t="str">
        <f t="shared" si="550"/>
        <v/>
      </c>
      <c r="AN3177" s="111" t="str">
        <f t="shared" ca="1" si="551"/>
        <v/>
      </c>
    </row>
    <row r="3178" spans="1:40" ht="20.25" customHeight="1" x14ac:dyDescent="0.3">
      <c r="A3178" s="107"/>
      <c r="B3178" s="144"/>
      <c r="C3178" s="119"/>
      <c r="D3178" s="120"/>
      <c r="E3178" s="119"/>
      <c r="F3178" s="119"/>
      <c r="G3178" s="120"/>
      <c r="H3178" s="119"/>
      <c r="I3178" s="109"/>
      <c r="L3178" s="108"/>
      <c r="M3178" s="108"/>
      <c r="N3178" s="108"/>
      <c r="O3178" s="108"/>
      <c r="P3178" s="108"/>
      <c r="Q3178" s="108"/>
      <c r="R3178" s="108"/>
      <c r="S3178" s="108"/>
      <c r="T3178" s="100">
        <f t="shared" si="542"/>
        <v>0</v>
      </c>
      <c r="U3178" s="111"/>
      <c r="V3178" s="111"/>
      <c r="W3178" s="111">
        <f>SUMIFS($F$3:F3178,$D$3:D3178,D3178,$C$3:C3178,"Buy")+SUMIFS($F$3:F3178,$D$3:D3178,D3178,$C$3:C3178,"Coin Deposit",$E$3:E3178,"&lt;&gt;")</f>
        <v>0</v>
      </c>
      <c r="X3178" s="111">
        <f t="shared" si="543"/>
        <v>0</v>
      </c>
      <c r="Y3178" s="111">
        <f>IF($D3178=Y$1,SUMIFS($H$3:$H3178,$G$3:$G3178,Y$1,$C$3:$C3178,"Sell"),0)</f>
        <v>0</v>
      </c>
      <c r="Z3178" s="111">
        <f t="shared" si="544"/>
        <v>0</v>
      </c>
      <c r="AA3178" s="111">
        <f>IF($D3178=AA$1,SUMIFS($H$3:$H3178,$G$3:$G3178,AA$1,$C$3:$C3178,"Sell"),0)</f>
        <v>0</v>
      </c>
      <c r="AB3178" s="111">
        <f t="shared" si="545"/>
        <v>0</v>
      </c>
      <c r="AC3178" s="111">
        <f>SUMIFS('Deductions and Deposits'!$H:$H,'Deductions and Deposits'!$G:$G,D3178,'Deductions and Deposits'!$F:$F,"&lt;="&amp;B3178)+SUMIFS($F$3:F3178,$D$3:D3178,D3178,$C$3:C3178,"Coin Deposit",$E$3:E3178,"")</f>
        <v>0</v>
      </c>
      <c r="AD3178" s="111">
        <f>SUMIFS('Deductions and Deposits'!$D:$D,'Deductions and Deposits'!$C:$C,D3178)+SUMIFS($F:$F,$D:$D,D3178,$C:$C,"Coin Deduction")</f>
        <v>0</v>
      </c>
      <c r="AE3178" s="111">
        <f>Table5[[#This Row],[Column4]]+Table5[[#This Row],[Column14]]+Table5[[#This Row],[Column19]]+Table5[[#This Row],[Column12]]</f>
        <v>0</v>
      </c>
      <c r="AF3178" s="111">
        <f>Table5[[#This Row],[Column5]]+Table5[[#This Row],[Column13]]+Table5[[#This Row],[Column21]]+Table5[[#This Row],[Column18]]</f>
        <v>0</v>
      </c>
      <c r="AG3178" s="111">
        <f t="shared" si="546"/>
        <v>0</v>
      </c>
      <c r="AH3178" s="111">
        <f t="shared" si="547"/>
        <v>0</v>
      </c>
      <c r="AI3178" s="111">
        <f>Table5[[#This Row],[Column17]]-Table5[[#This Row],[Column20]]</f>
        <v>0</v>
      </c>
      <c r="AJ3178" s="111">
        <f t="shared" si="548"/>
        <v>0</v>
      </c>
      <c r="AK3178" s="111">
        <f t="shared" si="541"/>
        <v>0</v>
      </c>
      <c r="AL3178" s="111">
        <f t="shared" si="549"/>
        <v>0</v>
      </c>
      <c r="AM3178" s="111" t="str">
        <f t="shared" si="550"/>
        <v/>
      </c>
      <c r="AN3178" s="111" t="str">
        <f t="shared" ca="1" si="551"/>
        <v/>
      </c>
    </row>
    <row r="3179" spans="1:40" ht="20.25" customHeight="1" x14ac:dyDescent="0.3">
      <c r="A3179" s="107"/>
      <c r="B3179" s="144"/>
      <c r="C3179" s="119"/>
      <c r="D3179" s="120"/>
      <c r="E3179" s="119"/>
      <c r="F3179" s="119"/>
      <c r="G3179" s="120"/>
      <c r="H3179" s="119"/>
      <c r="I3179" s="109"/>
      <c r="L3179" s="108"/>
      <c r="M3179" s="108"/>
      <c r="N3179" s="108"/>
      <c r="O3179" s="108"/>
      <c r="P3179" s="108"/>
      <c r="Q3179" s="108"/>
      <c r="R3179" s="108"/>
      <c r="S3179" s="108"/>
      <c r="T3179" s="100">
        <f t="shared" si="542"/>
        <v>0</v>
      </c>
      <c r="U3179" s="111"/>
      <c r="V3179" s="111"/>
      <c r="W3179" s="111">
        <f>SUMIFS($F$3:F3179,$D$3:D3179,D3179,$C$3:C3179,"Buy")+SUMIFS($F$3:F3179,$D$3:D3179,D3179,$C$3:C3179,"Coin Deposit",$E$3:E3179,"&lt;&gt;")</f>
        <v>0</v>
      </c>
      <c r="X3179" s="111">
        <f t="shared" si="543"/>
        <v>0</v>
      </c>
      <c r="Y3179" s="111">
        <f>IF($D3179=Y$1,SUMIFS($H$3:$H3179,$G$3:$G3179,Y$1,$C$3:$C3179,"Sell"),0)</f>
        <v>0</v>
      </c>
      <c r="Z3179" s="111">
        <f t="shared" si="544"/>
        <v>0</v>
      </c>
      <c r="AA3179" s="111">
        <f>IF($D3179=AA$1,SUMIFS($H$3:$H3179,$G$3:$G3179,AA$1,$C$3:$C3179,"Sell"),0)</f>
        <v>0</v>
      </c>
      <c r="AB3179" s="111">
        <f t="shared" si="545"/>
        <v>0</v>
      </c>
      <c r="AC3179" s="111">
        <f>SUMIFS('Deductions and Deposits'!$H:$H,'Deductions and Deposits'!$G:$G,D3179,'Deductions and Deposits'!$F:$F,"&lt;="&amp;B3179)+SUMIFS($F$3:F3179,$D$3:D3179,D3179,$C$3:C3179,"Coin Deposit",$E$3:E3179,"")</f>
        <v>0</v>
      </c>
      <c r="AD3179" s="111">
        <f>SUMIFS('Deductions and Deposits'!$D:$D,'Deductions and Deposits'!$C:$C,D3179)+SUMIFS($F:$F,$D:$D,D3179,$C:$C,"Coin Deduction")</f>
        <v>0</v>
      </c>
      <c r="AE3179" s="111">
        <f>Table5[[#This Row],[Column4]]+Table5[[#This Row],[Column14]]+Table5[[#This Row],[Column19]]+Table5[[#This Row],[Column12]]</f>
        <v>0</v>
      </c>
      <c r="AF3179" s="111">
        <f>Table5[[#This Row],[Column5]]+Table5[[#This Row],[Column13]]+Table5[[#This Row],[Column21]]+Table5[[#This Row],[Column18]]</f>
        <v>0</v>
      </c>
      <c r="AG3179" s="111">
        <f t="shared" si="546"/>
        <v>0</v>
      </c>
      <c r="AH3179" s="111">
        <f t="shared" si="547"/>
        <v>0</v>
      </c>
      <c r="AI3179" s="111">
        <f>Table5[[#This Row],[Column17]]-Table5[[#This Row],[Column20]]</f>
        <v>0</v>
      </c>
      <c r="AJ3179" s="111">
        <f t="shared" si="548"/>
        <v>0</v>
      </c>
      <c r="AK3179" s="111">
        <f t="shared" si="541"/>
        <v>0</v>
      </c>
      <c r="AL3179" s="111">
        <f t="shared" si="549"/>
        <v>0</v>
      </c>
      <c r="AM3179" s="111" t="str">
        <f t="shared" si="550"/>
        <v/>
      </c>
      <c r="AN3179" s="111" t="str">
        <f t="shared" ca="1" si="551"/>
        <v/>
      </c>
    </row>
    <row r="3180" spans="1:40" ht="20.25" customHeight="1" x14ac:dyDescent="0.3">
      <c r="A3180" s="107"/>
      <c r="B3180" s="144"/>
      <c r="C3180" s="119"/>
      <c r="D3180" s="120"/>
      <c r="E3180" s="119"/>
      <c r="F3180" s="119"/>
      <c r="G3180" s="120"/>
      <c r="H3180" s="119"/>
      <c r="I3180" s="109"/>
      <c r="L3180" s="108"/>
      <c r="M3180" s="108"/>
      <c r="N3180" s="108"/>
      <c r="O3180" s="108"/>
      <c r="P3180" s="108"/>
      <c r="Q3180" s="108"/>
      <c r="R3180" s="108"/>
      <c r="S3180" s="108"/>
      <c r="T3180" s="100">
        <f t="shared" si="542"/>
        <v>0</v>
      </c>
      <c r="U3180" s="111"/>
      <c r="V3180" s="111"/>
      <c r="W3180" s="111">
        <f>SUMIFS($F$3:F3180,$D$3:D3180,D3180,$C$3:C3180,"Buy")+SUMIFS($F$3:F3180,$D$3:D3180,D3180,$C$3:C3180,"Coin Deposit",$E$3:E3180,"&lt;&gt;")</f>
        <v>0</v>
      </c>
      <c r="X3180" s="111">
        <f t="shared" si="543"/>
        <v>0</v>
      </c>
      <c r="Y3180" s="111">
        <f>IF($D3180=Y$1,SUMIFS($H$3:$H3180,$G$3:$G3180,Y$1,$C$3:$C3180,"Sell"),0)</f>
        <v>0</v>
      </c>
      <c r="Z3180" s="111">
        <f t="shared" si="544"/>
        <v>0</v>
      </c>
      <c r="AA3180" s="111">
        <f>IF($D3180=AA$1,SUMIFS($H$3:$H3180,$G$3:$G3180,AA$1,$C$3:$C3180,"Sell"),0)</f>
        <v>0</v>
      </c>
      <c r="AB3180" s="111">
        <f t="shared" si="545"/>
        <v>0</v>
      </c>
      <c r="AC3180" s="111">
        <f>SUMIFS('Deductions and Deposits'!$H:$H,'Deductions and Deposits'!$G:$G,D3180,'Deductions and Deposits'!$F:$F,"&lt;="&amp;B3180)+SUMIFS($F$3:F3180,$D$3:D3180,D3180,$C$3:C3180,"Coin Deposit",$E$3:E3180,"")</f>
        <v>0</v>
      </c>
      <c r="AD3180" s="111">
        <f>SUMIFS('Deductions and Deposits'!$D:$D,'Deductions and Deposits'!$C:$C,D3180)+SUMIFS($F:$F,$D:$D,D3180,$C:$C,"Coin Deduction")</f>
        <v>0</v>
      </c>
      <c r="AE3180" s="111">
        <f>Table5[[#This Row],[Column4]]+Table5[[#This Row],[Column14]]+Table5[[#This Row],[Column19]]+Table5[[#This Row],[Column12]]</f>
        <v>0</v>
      </c>
      <c r="AF3180" s="111">
        <f>Table5[[#This Row],[Column5]]+Table5[[#This Row],[Column13]]+Table5[[#This Row],[Column21]]+Table5[[#This Row],[Column18]]</f>
        <v>0</v>
      </c>
      <c r="AG3180" s="111">
        <f t="shared" si="546"/>
        <v>0</v>
      </c>
      <c r="AH3180" s="111">
        <f t="shared" si="547"/>
        <v>0</v>
      </c>
      <c r="AI3180" s="111">
        <f>Table5[[#This Row],[Column17]]-Table5[[#This Row],[Column20]]</f>
        <v>0</v>
      </c>
      <c r="AJ3180" s="111">
        <f t="shared" si="548"/>
        <v>0</v>
      </c>
      <c r="AK3180" s="111">
        <f t="shared" si="541"/>
        <v>0</v>
      </c>
      <c r="AL3180" s="111">
        <f t="shared" si="549"/>
        <v>0</v>
      </c>
      <c r="AM3180" s="111" t="str">
        <f t="shared" si="550"/>
        <v/>
      </c>
      <c r="AN3180" s="111" t="str">
        <f t="shared" ca="1" si="551"/>
        <v/>
      </c>
    </row>
    <row r="3181" spans="1:40" ht="20.25" customHeight="1" x14ac:dyDescent="0.3">
      <c r="A3181" s="107"/>
      <c r="B3181" s="144"/>
      <c r="C3181" s="119"/>
      <c r="D3181" s="120"/>
      <c r="E3181" s="119"/>
      <c r="F3181" s="119"/>
      <c r="G3181" s="120"/>
      <c r="H3181" s="119"/>
      <c r="I3181" s="109"/>
      <c r="L3181" s="108"/>
      <c r="M3181" s="108"/>
      <c r="N3181" s="108"/>
      <c r="O3181" s="108"/>
      <c r="P3181" s="108"/>
      <c r="Q3181" s="108"/>
      <c r="R3181" s="108"/>
      <c r="S3181" s="108"/>
      <c r="T3181" s="100">
        <f t="shared" si="542"/>
        <v>0</v>
      </c>
      <c r="U3181" s="111"/>
      <c r="V3181" s="111"/>
      <c r="W3181" s="111">
        <f>SUMIFS($F$3:F3181,$D$3:D3181,D3181,$C$3:C3181,"Buy")+SUMIFS($F$3:F3181,$D$3:D3181,D3181,$C$3:C3181,"Coin Deposit",$E$3:E3181,"&lt;&gt;")</f>
        <v>0</v>
      </c>
      <c r="X3181" s="111">
        <f t="shared" si="543"/>
        <v>0</v>
      </c>
      <c r="Y3181" s="111">
        <f>IF($D3181=Y$1,SUMIFS($H$3:$H3181,$G$3:$G3181,Y$1,$C$3:$C3181,"Sell"),0)</f>
        <v>0</v>
      </c>
      <c r="Z3181" s="111">
        <f t="shared" si="544"/>
        <v>0</v>
      </c>
      <c r="AA3181" s="111">
        <f>IF($D3181=AA$1,SUMIFS($H$3:$H3181,$G$3:$G3181,AA$1,$C$3:$C3181,"Sell"),0)</f>
        <v>0</v>
      </c>
      <c r="AB3181" s="111">
        <f t="shared" si="545"/>
        <v>0</v>
      </c>
      <c r="AC3181" s="111">
        <f>SUMIFS('Deductions and Deposits'!$H:$H,'Deductions and Deposits'!$G:$G,D3181,'Deductions and Deposits'!$F:$F,"&lt;="&amp;B3181)+SUMIFS($F$3:F3181,$D$3:D3181,D3181,$C$3:C3181,"Coin Deposit",$E$3:E3181,"")</f>
        <v>0</v>
      </c>
      <c r="AD3181" s="111">
        <f>SUMIFS('Deductions and Deposits'!$D:$D,'Deductions and Deposits'!$C:$C,D3181)+SUMIFS($F:$F,$D:$D,D3181,$C:$C,"Coin Deduction")</f>
        <v>0</v>
      </c>
      <c r="AE3181" s="111">
        <f>Table5[[#This Row],[Column4]]+Table5[[#This Row],[Column14]]+Table5[[#This Row],[Column19]]+Table5[[#This Row],[Column12]]</f>
        <v>0</v>
      </c>
      <c r="AF3181" s="111">
        <f>Table5[[#This Row],[Column5]]+Table5[[#This Row],[Column13]]+Table5[[#This Row],[Column21]]+Table5[[#This Row],[Column18]]</f>
        <v>0</v>
      </c>
      <c r="AG3181" s="111">
        <f t="shared" si="546"/>
        <v>0</v>
      </c>
      <c r="AH3181" s="111">
        <f t="shared" si="547"/>
        <v>0</v>
      </c>
      <c r="AI3181" s="111">
        <f>Table5[[#This Row],[Column17]]-Table5[[#This Row],[Column20]]</f>
        <v>0</v>
      </c>
      <c r="AJ3181" s="111">
        <f t="shared" si="548"/>
        <v>0</v>
      </c>
      <c r="AK3181" s="111">
        <f t="shared" si="541"/>
        <v>0</v>
      </c>
      <c r="AL3181" s="111">
        <f t="shared" si="549"/>
        <v>0</v>
      </c>
      <c r="AM3181" s="111" t="str">
        <f t="shared" si="550"/>
        <v/>
      </c>
      <c r="AN3181" s="111" t="str">
        <f t="shared" ca="1" si="551"/>
        <v/>
      </c>
    </row>
    <row r="3182" spans="1:40" ht="20.25" customHeight="1" x14ac:dyDescent="0.3">
      <c r="A3182" s="107"/>
      <c r="B3182" s="144"/>
      <c r="C3182" s="119"/>
      <c r="D3182" s="120"/>
      <c r="E3182" s="119"/>
      <c r="F3182" s="119"/>
      <c r="G3182" s="120"/>
      <c r="H3182" s="119"/>
      <c r="I3182" s="109"/>
      <c r="L3182" s="108"/>
      <c r="M3182" s="108"/>
      <c r="N3182" s="108"/>
      <c r="O3182" s="108"/>
      <c r="P3182" s="108"/>
      <c r="Q3182" s="108"/>
      <c r="R3182" s="108"/>
      <c r="S3182" s="108"/>
      <c r="T3182" s="100">
        <f t="shared" si="542"/>
        <v>0</v>
      </c>
      <c r="U3182" s="111"/>
      <c r="V3182" s="111"/>
      <c r="W3182" s="111">
        <f>SUMIFS($F$3:F3182,$D$3:D3182,D3182,$C$3:C3182,"Buy")+SUMIFS($F$3:F3182,$D$3:D3182,D3182,$C$3:C3182,"Coin Deposit",$E$3:E3182,"&lt;&gt;")</f>
        <v>0</v>
      </c>
      <c r="X3182" s="111">
        <f t="shared" si="543"/>
        <v>0</v>
      </c>
      <c r="Y3182" s="111">
        <f>IF($D3182=Y$1,SUMIFS($H$3:$H3182,$G$3:$G3182,Y$1,$C$3:$C3182,"Sell"),0)</f>
        <v>0</v>
      </c>
      <c r="Z3182" s="111">
        <f t="shared" si="544"/>
        <v>0</v>
      </c>
      <c r="AA3182" s="111">
        <f>IF($D3182=AA$1,SUMIFS($H$3:$H3182,$G$3:$G3182,AA$1,$C$3:$C3182,"Sell"),0)</f>
        <v>0</v>
      </c>
      <c r="AB3182" s="111">
        <f t="shared" si="545"/>
        <v>0</v>
      </c>
      <c r="AC3182" s="111">
        <f>SUMIFS('Deductions and Deposits'!$H:$H,'Deductions and Deposits'!$G:$G,D3182,'Deductions and Deposits'!$F:$F,"&lt;="&amp;B3182)+SUMIFS($F$3:F3182,$D$3:D3182,D3182,$C$3:C3182,"Coin Deposit",$E$3:E3182,"")</f>
        <v>0</v>
      </c>
      <c r="AD3182" s="111">
        <f>SUMIFS('Deductions and Deposits'!$D:$D,'Deductions and Deposits'!$C:$C,D3182)+SUMIFS($F:$F,$D:$D,D3182,$C:$C,"Coin Deduction")</f>
        <v>0</v>
      </c>
      <c r="AE3182" s="111">
        <f>Table5[[#This Row],[Column4]]+Table5[[#This Row],[Column14]]+Table5[[#This Row],[Column19]]+Table5[[#This Row],[Column12]]</f>
        <v>0</v>
      </c>
      <c r="AF3182" s="111">
        <f>Table5[[#This Row],[Column5]]+Table5[[#This Row],[Column13]]+Table5[[#This Row],[Column21]]+Table5[[#This Row],[Column18]]</f>
        <v>0</v>
      </c>
      <c r="AG3182" s="111">
        <f t="shared" si="546"/>
        <v>0</v>
      </c>
      <c r="AH3182" s="111">
        <f t="shared" si="547"/>
        <v>0</v>
      </c>
      <c r="AI3182" s="111">
        <f>Table5[[#This Row],[Column17]]-Table5[[#This Row],[Column20]]</f>
        <v>0</v>
      </c>
      <c r="AJ3182" s="111">
        <f t="shared" si="548"/>
        <v>0</v>
      </c>
      <c r="AK3182" s="111">
        <f t="shared" si="541"/>
        <v>0</v>
      </c>
      <c r="AL3182" s="111">
        <f t="shared" si="549"/>
        <v>0</v>
      </c>
      <c r="AM3182" s="111" t="str">
        <f t="shared" si="550"/>
        <v/>
      </c>
      <c r="AN3182" s="111" t="str">
        <f t="shared" ca="1" si="551"/>
        <v/>
      </c>
    </row>
    <row r="3183" spans="1:40" ht="20.25" customHeight="1" x14ac:dyDescent="0.3">
      <c r="A3183" s="107"/>
      <c r="B3183" s="144"/>
      <c r="C3183" s="119"/>
      <c r="D3183" s="120"/>
      <c r="E3183" s="119"/>
      <c r="F3183" s="119"/>
      <c r="G3183" s="120"/>
      <c r="H3183" s="119"/>
      <c r="I3183" s="109"/>
      <c r="L3183" s="108"/>
      <c r="M3183" s="108"/>
      <c r="N3183" s="108"/>
      <c r="O3183" s="108"/>
      <c r="P3183" s="108"/>
      <c r="Q3183" s="108"/>
      <c r="R3183" s="108"/>
      <c r="S3183" s="108"/>
      <c r="T3183" s="100">
        <f t="shared" si="542"/>
        <v>0</v>
      </c>
      <c r="U3183" s="111"/>
      <c r="V3183" s="111"/>
      <c r="W3183" s="111">
        <f>SUMIFS($F$3:F3183,$D$3:D3183,D3183,$C$3:C3183,"Buy")+SUMIFS($F$3:F3183,$D$3:D3183,D3183,$C$3:C3183,"Coin Deposit",$E$3:E3183,"&lt;&gt;")</f>
        <v>0</v>
      </c>
      <c r="X3183" s="111">
        <f t="shared" si="543"/>
        <v>0</v>
      </c>
      <c r="Y3183" s="111">
        <f>IF($D3183=Y$1,SUMIFS($H$3:$H3183,$G$3:$G3183,Y$1,$C$3:$C3183,"Sell"),0)</f>
        <v>0</v>
      </c>
      <c r="Z3183" s="111">
        <f t="shared" si="544"/>
        <v>0</v>
      </c>
      <c r="AA3183" s="111">
        <f>IF($D3183=AA$1,SUMIFS($H$3:$H3183,$G$3:$G3183,AA$1,$C$3:$C3183,"Sell"),0)</f>
        <v>0</v>
      </c>
      <c r="AB3183" s="111">
        <f t="shared" si="545"/>
        <v>0</v>
      </c>
      <c r="AC3183" s="111">
        <f>SUMIFS('Deductions and Deposits'!$H:$H,'Deductions and Deposits'!$G:$G,D3183,'Deductions and Deposits'!$F:$F,"&lt;="&amp;B3183)+SUMIFS($F$3:F3183,$D$3:D3183,D3183,$C$3:C3183,"Coin Deposit",$E$3:E3183,"")</f>
        <v>0</v>
      </c>
      <c r="AD3183" s="111">
        <f>SUMIFS('Deductions and Deposits'!$D:$D,'Deductions and Deposits'!$C:$C,D3183)+SUMIFS($F:$F,$D:$D,D3183,$C:$C,"Coin Deduction")</f>
        <v>0</v>
      </c>
      <c r="AE3183" s="111">
        <f>Table5[[#This Row],[Column4]]+Table5[[#This Row],[Column14]]+Table5[[#This Row],[Column19]]+Table5[[#This Row],[Column12]]</f>
        <v>0</v>
      </c>
      <c r="AF3183" s="111">
        <f>Table5[[#This Row],[Column5]]+Table5[[#This Row],[Column13]]+Table5[[#This Row],[Column21]]+Table5[[#This Row],[Column18]]</f>
        <v>0</v>
      </c>
      <c r="AG3183" s="111">
        <f t="shared" si="546"/>
        <v>0</v>
      </c>
      <c r="AH3183" s="111">
        <f t="shared" si="547"/>
        <v>0</v>
      </c>
      <c r="AI3183" s="111">
        <f>Table5[[#This Row],[Column17]]-Table5[[#This Row],[Column20]]</f>
        <v>0</v>
      </c>
      <c r="AJ3183" s="111">
        <f t="shared" si="548"/>
        <v>0</v>
      </c>
      <c r="AK3183" s="111">
        <f t="shared" si="541"/>
        <v>0</v>
      </c>
      <c r="AL3183" s="111">
        <f t="shared" si="549"/>
        <v>0</v>
      </c>
      <c r="AM3183" s="111" t="str">
        <f t="shared" si="550"/>
        <v/>
      </c>
      <c r="AN3183" s="111" t="str">
        <f t="shared" ca="1" si="551"/>
        <v/>
      </c>
    </row>
    <row r="3184" spans="1:40" ht="20.25" customHeight="1" x14ac:dyDescent="0.3">
      <c r="A3184" s="107"/>
      <c r="B3184" s="144"/>
      <c r="C3184" s="119"/>
      <c r="D3184" s="120"/>
      <c r="E3184" s="119"/>
      <c r="F3184" s="119"/>
      <c r="G3184" s="120"/>
      <c r="H3184" s="119"/>
      <c r="I3184" s="109"/>
      <c r="L3184" s="108"/>
      <c r="M3184" s="108"/>
      <c r="N3184" s="108"/>
      <c r="O3184" s="108"/>
      <c r="P3184" s="108"/>
      <c r="Q3184" s="108"/>
      <c r="R3184" s="108"/>
      <c r="S3184" s="108"/>
      <c r="T3184" s="100">
        <f t="shared" si="542"/>
        <v>0</v>
      </c>
      <c r="U3184" s="111"/>
      <c r="V3184" s="111"/>
      <c r="W3184" s="111">
        <f>SUMIFS($F$3:F3184,$D$3:D3184,D3184,$C$3:C3184,"Buy")+SUMIFS($F$3:F3184,$D$3:D3184,D3184,$C$3:C3184,"Coin Deposit",$E$3:E3184,"&lt;&gt;")</f>
        <v>0</v>
      </c>
      <c r="X3184" s="111">
        <f t="shared" si="543"/>
        <v>0</v>
      </c>
      <c r="Y3184" s="111">
        <f>IF($D3184=Y$1,SUMIFS($H$3:$H3184,$G$3:$G3184,Y$1,$C$3:$C3184,"Sell"),0)</f>
        <v>0</v>
      </c>
      <c r="Z3184" s="111">
        <f t="shared" si="544"/>
        <v>0</v>
      </c>
      <c r="AA3184" s="111">
        <f>IF($D3184=AA$1,SUMIFS($H$3:$H3184,$G$3:$G3184,AA$1,$C$3:$C3184,"Sell"),0)</f>
        <v>0</v>
      </c>
      <c r="AB3184" s="111">
        <f t="shared" si="545"/>
        <v>0</v>
      </c>
      <c r="AC3184" s="111">
        <f>SUMIFS('Deductions and Deposits'!$H:$H,'Deductions and Deposits'!$G:$G,D3184,'Deductions and Deposits'!$F:$F,"&lt;="&amp;B3184)+SUMIFS($F$3:F3184,$D$3:D3184,D3184,$C$3:C3184,"Coin Deposit",$E$3:E3184,"")</f>
        <v>0</v>
      </c>
      <c r="AD3184" s="111">
        <f>SUMIFS('Deductions and Deposits'!$D:$D,'Deductions and Deposits'!$C:$C,D3184)+SUMIFS($F:$F,$D:$D,D3184,$C:$C,"Coin Deduction")</f>
        <v>0</v>
      </c>
      <c r="AE3184" s="111">
        <f>Table5[[#This Row],[Column4]]+Table5[[#This Row],[Column14]]+Table5[[#This Row],[Column19]]+Table5[[#This Row],[Column12]]</f>
        <v>0</v>
      </c>
      <c r="AF3184" s="111">
        <f>Table5[[#This Row],[Column5]]+Table5[[#This Row],[Column13]]+Table5[[#This Row],[Column21]]+Table5[[#This Row],[Column18]]</f>
        <v>0</v>
      </c>
      <c r="AG3184" s="111">
        <f t="shared" si="546"/>
        <v>0</v>
      </c>
      <c r="AH3184" s="111">
        <f t="shared" si="547"/>
        <v>0</v>
      </c>
      <c r="AI3184" s="111">
        <f>Table5[[#This Row],[Column17]]-Table5[[#This Row],[Column20]]</f>
        <v>0</v>
      </c>
      <c r="AJ3184" s="111">
        <f t="shared" si="548"/>
        <v>0</v>
      </c>
      <c r="AK3184" s="111">
        <f t="shared" si="541"/>
        <v>0</v>
      </c>
      <c r="AL3184" s="111">
        <f t="shared" si="549"/>
        <v>0</v>
      </c>
      <c r="AM3184" s="111" t="str">
        <f t="shared" si="550"/>
        <v/>
      </c>
      <c r="AN3184" s="111" t="str">
        <f t="shared" ca="1" si="551"/>
        <v/>
      </c>
    </row>
    <row r="3185" spans="1:40" ht="20.25" customHeight="1" x14ac:dyDescent="0.3">
      <c r="A3185" s="107"/>
      <c r="B3185" s="144"/>
      <c r="C3185" s="119"/>
      <c r="D3185" s="120"/>
      <c r="E3185" s="119"/>
      <c r="F3185" s="119"/>
      <c r="G3185" s="120"/>
      <c r="H3185" s="119"/>
      <c r="I3185" s="109"/>
      <c r="L3185" s="108"/>
      <c r="M3185" s="108"/>
      <c r="N3185" s="108"/>
      <c r="O3185" s="108"/>
      <c r="P3185" s="108"/>
      <c r="Q3185" s="108"/>
      <c r="R3185" s="108"/>
      <c r="S3185" s="108"/>
      <c r="T3185" s="100">
        <f t="shared" si="542"/>
        <v>0</v>
      </c>
      <c r="U3185" s="111"/>
      <c r="V3185" s="111"/>
      <c r="W3185" s="111">
        <f>SUMIFS($F$3:F3185,$D$3:D3185,D3185,$C$3:C3185,"Buy")+SUMIFS($F$3:F3185,$D$3:D3185,D3185,$C$3:C3185,"Coin Deposit",$E$3:E3185,"&lt;&gt;")</f>
        <v>0</v>
      </c>
      <c r="X3185" s="111">
        <f t="shared" si="543"/>
        <v>0</v>
      </c>
      <c r="Y3185" s="111">
        <f>IF($D3185=Y$1,SUMIFS($H$3:$H3185,$G$3:$G3185,Y$1,$C$3:$C3185,"Sell"),0)</f>
        <v>0</v>
      </c>
      <c r="Z3185" s="111">
        <f t="shared" si="544"/>
        <v>0</v>
      </c>
      <c r="AA3185" s="111">
        <f>IF($D3185=AA$1,SUMIFS($H$3:$H3185,$G$3:$G3185,AA$1,$C$3:$C3185,"Sell"),0)</f>
        <v>0</v>
      </c>
      <c r="AB3185" s="111">
        <f t="shared" si="545"/>
        <v>0</v>
      </c>
      <c r="AC3185" s="111">
        <f>SUMIFS('Deductions and Deposits'!$H:$H,'Deductions and Deposits'!$G:$G,D3185,'Deductions and Deposits'!$F:$F,"&lt;="&amp;B3185)+SUMIFS($F$3:F3185,$D$3:D3185,D3185,$C$3:C3185,"Coin Deposit",$E$3:E3185,"")</f>
        <v>0</v>
      </c>
      <c r="AD3185" s="111">
        <f>SUMIFS('Deductions and Deposits'!$D:$D,'Deductions and Deposits'!$C:$C,D3185)+SUMIFS($F:$F,$D:$D,D3185,$C:$C,"Coin Deduction")</f>
        <v>0</v>
      </c>
      <c r="AE3185" s="111">
        <f>Table5[[#This Row],[Column4]]+Table5[[#This Row],[Column14]]+Table5[[#This Row],[Column19]]+Table5[[#This Row],[Column12]]</f>
        <v>0</v>
      </c>
      <c r="AF3185" s="111">
        <f>Table5[[#This Row],[Column5]]+Table5[[#This Row],[Column13]]+Table5[[#This Row],[Column21]]+Table5[[#This Row],[Column18]]</f>
        <v>0</v>
      </c>
      <c r="AG3185" s="111">
        <f t="shared" si="546"/>
        <v>0</v>
      </c>
      <c r="AH3185" s="111">
        <f t="shared" si="547"/>
        <v>0</v>
      </c>
      <c r="AI3185" s="111">
        <f>Table5[[#This Row],[Column17]]-Table5[[#This Row],[Column20]]</f>
        <v>0</v>
      </c>
      <c r="AJ3185" s="111">
        <f t="shared" si="548"/>
        <v>0</v>
      </c>
      <c r="AK3185" s="111">
        <f t="shared" si="541"/>
        <v>0</v>
      </c>
      <c r="AL3185" s="111">
        <f t="shared" si="549"/>
        <v>0</v>
      </c>
      <c r="AM3185" s="111" t="str">
        <f t="shared" si="550"/>
        <v/>
      </c>
      <c r="AN3185" s="111" t="str">
        <f t="shared" ca="1" si="551"/>
        <v/>
      </c>
    </row>
    <row r="3186" spans="1:40" ht="20.25" customHeight="1" x14ac:dyDescent="0.3">
      <c r="A3186" s="107"/>
      <c r="B3186" s="144"/>
      <c r="C3186" s="119"/>
      <c r="D3186" s="120"/>
      <c r="E3186" s="119"/>
      <c r="F3186" s="119"/>
      <c r="G3186" s="120"/>
      <c r="H3186" s="119"/>
      <c r="I3186" s="109"/>
      <c r="L3186" s="108"/>
      <c r="M3186" s="108"/>
      <c r="N3186" s="108"/>
      <c r="O3186" s="108"/>
      <c r="P3186" s="108"/>
      <c r="Q3186" s="108"/>
      <c r="R3186" s="108"/>
      <c r="S3186" s="108"/>
      <c r="T3186" s="100">
        <f t="shared" si="542"/>
        <v>0</v>
      </c>
      <c r="U3186" s="111"/>
      <c r="V3186" s="111"/>
      <c r="W3186" s="111">
        <f>SUMIFS($F$3:F3186,$D$3:D3186,D3186,$C$3:C3186,"Buy")+SUMIFS($F$3:F3186,$D$3:D3186,D3186,$C$3:C3186,"Coin Deposit",$E$3:E3186,"&lt;&gt;")</f>
        <v>0</v>
      </c>
      <c r="X3186" s="111">
        <f t="shared" si="543"/>
        <v>0</v>
      </c>
      <c r="Y3186" s="111">
        <f>IF($D3186=Y$1,SUMIFS($H$3:$H3186,$G$3:$G3186,Y$1,$C$3:$C3186,"Sell"),0)</f>
        <v>0</v>
      </c>
      <c r="Z3186" s="111">
        <f t="shared" si="544"/>
        <v>0</v>
      </c>
      <c r="AA3186" s="111">
        <f>IF($D3186=AA$1,SUMIFS($H$3:$H3186,$G$3:$G3186,AA$1,$C$3:$C3186,"Sell"),0)</f>
        <v>0</v>
      </c>
      <c r="AB3186" s="111">
        <f t="shared" si="545"/>
        <v>0</v>
      </c>
      <c r="AC3186" s="111">
        <f>SUMIFS('Deductions and Deposits'!$H:$H,'Deductions and Deposits'!$G:$G,D3186,'Deductions and Deposits'!$F:$F,"&lt;="&amp;B3186)+SUMIFS($F$3:F3186,$D$3:D3186,D3186,$C$3:C3186,"Coin Deposit",$E$3:E3186,"")</f>
        <v>0</v>
      </c>
      <c r="AD3186" s="111">
        <f>SUMIFS('Deductions and Deposits'!$D:$D,'Deductions and Deposits'!$C:$C,D3186)+SUMIFS($F:$F,$D:$D,D3186,$C:$C,"Coin Deduction")</f>
        <v>0</v>
      </c>
      <c r="AE3186" s="111">
        <f>Table5[[#This Row],[Column4]]+Table5[[#This Row],[Column14]]+Table5[[#This Row],[Column19]]+Table5[[#This Row],[Column12]]</f>
        <v>0</v>
      </c>
      <c r="AF3186" s="111">
        <f>Table5[[#This Row],[Column5]]+Table5[[#This Row],[Column13]]+Table5[[#This Row],[Column21]]+Table5[[#This Row],[Column18]]</f>
        <v>0</v>
      </c>
      <c r="AG3186" s="111">
        <f t="shared" si="546"/>
        <v>0</v>
      </c>
      <c r="AH3186" s="111">
        <f t="shared" si="547"/>
        <v>0</v>
      </c>
      <c r="AI3186" s="111">
        <f>Table5[[#This Row],[Column17]]-Table5[[#This Row],[Column20]]</f>
        <v>0</v>
      </c>
      <c r="AJ3186" s="111">
        <f t="shared" si="548"/>
        <v>0</v>
      </c>
      <c r="AK3186" s="111">
        <f t="shared" si="541"/>
        <v>0</v>
      </c>
      <c r="AL3186" s="111">
        <f t="shared" si="549"/>
        <v>0</v>
      </c>
      <c r="AM3186" s="111" t="str">
        <f t="shared" si="550"/>
        <v/>
      </c>
      <c r="AN3186" s="111" t="str">
        <f t="shared" ca="1" si="551"/>
        <v/>
      </c>
    </row>
    <row r="3187" spans="1:40" ht="20.25" customHeight="1" x14ac:dyDescent="0.3">
      <c r="A3187" s="107"/>
      <c r="B3187" s="144"/>
      <c r="C3187" s="119"/>
      <c r="D3187" s="120"/>
      <c r="E3187" s="119"/>
      <c r="F3187" s="119"/>
      <c r="G3187" s="120"/>
      <c r="H3187" s="119"/>
      <c r="I3187" s="109"/>
      <c r="L3187" s="108"/>
      <c r="M3187" s="108"/>
      <c r="N3187" s="108"/>
      <c r="O3187" s="108"/>
      <c r="P3187" s="108"/>
      <c r="Q3187" s="108"/>
      <c r="R3187" s="108"/>
      <c r="S3187" s="108"/>
      <c r="T3187" s="100">
        <f t="shared" si="542"/>
        <v>0</v>
      </c>
      <c r="U3187" s="111"/>
      <c r="V3187" s="111"/>
      <c r="W3187" s="111">
        <f>SUMIFS($F$3:F3187,$D$3:D3187,D3187,$C$3:C3187,"Buy")+SUMIFS($F$3:F3187,$D$3:D3187,D3187,$C$3:C3187,"Coin Deposit",$E$3:E3187,"&lt;&gt;")</f>
        <v>0</v>
      </c>
      <c r="X3187" s="111">
        <f t="shared" si="543"/>
        <v>0</v>
      </c>
      <c r="Y3187" s="111">
        <f>IF($D3187=Y$1,SUMIFS($H$3:$H3187,$G$3:$G3187,Y$1,$C$3:$C3187,"Sell"),0)</f>
        <v>0</v>
      </c>
      <c r="Z3187" s="111">
        <f t="shared" si="544"/>
        <v>0</v>
      </c>
      <c r="AA3187" s="111">
        <f>IF($D3187=AA$1,SUMIFS($H$3:$H3187,$G$3:$G3187,AA$1,$C$3:$C3187,"Sell"),0)</f>
        <v>0</v>
      </c>
      <c r="AB3187" s="111">
        <f t="shared" si="545"/>
        <v>0</v>
      </c>
      <c r="AC3187" s="111">
        <f>SUMIFS('Deductions and Deposits'!$H:$H,'Deductions and Deposits'!$G:$G,D3187,'Deductions and Deposits'!$F:$F,"&lt;="&amp;B3187)+SUMIFS($F$3:F3187,$D$3:D3187,D3187,$C$3:C3187,"Coin Deposit",$E$3:E3187,"")</f>
        <v>0</v>
      </c>
      <c r="AD3187" s="111">
        <f>SUMIFS('Deductions and Deposits'!$D:$D,'Deductions and Deposits'!$C:$C,D3187)+SUMIFS($F:$F,$D:$D,D3187,$C:$C,"Coin Deduction")</f>
        <v>0</v>
      </c>
      <c r="AE3187" s="111">
        <f>Table5[[#This Row],[Column4]]+Table5[[#This Row],[Column14]]+Table5[[#This Row],[Column19]]+Table5[[#This Row],[Column12]]</f>
        <v>0</v>
      </c>
      <c r="AF3187" s="111">
        <f>Table5[[#This Row],[Column5]]+Table5[[#This Row],[Column13]]+Table5[[#This Row],[Column21]]+Table5[[#This Row],[Column18]]</f>
        <v>0</v>
      </c>
      <c r="AG3187" s="111">
        <f t="shared" si="546"/>
        <v>0</v>
      </c>
      <c r="AH3187" s="111">
        <f t="shared" si="547"/>
        <v>0</v>
      </c>
      <c r="AI3187" s="111">
        <f>Table5[[#This Row],[Column17]]-Table5[[#This Row],[Column20]]</f>
        <v>0</v>
      </c>
      <c r="AJ3187" s="111">
        <f t="shared" si="548"/>
        <v>0</v>
      </c>
      <c r="AK3187" s="111">
        <f t="shared" si="541"/>
        <v>0</v>
      </c>
      <c r="AL3187" s="111">
        <f t="shared" si="549"/>
        <v>0</v>
      </c>
      <c r="AM3187" s="111" t="str">
        <f t="shared" si="550"/>
        <v/>
      </c>
      <c r="AN3187" s="111" t="str">
        <f t="shared" ca="1" si="551"/>
        <v/>
      </c>
    </row>
    <row r="3188" spans="1:40" ht="20.25" customHeight="1" x14ac:dyDescent="0.3">
      <c r="A3188" s="107"/>
      <c r="B3188" s="144"/>
      <c r="C3188" s="119"/>
      <c r="D3188" s="120"/>
      <c r="E3188" s="119"/>
      <c r="F3188" s="119"/>
      <c r="G3188" s="120"/>
      <c r="H3188" s="119"/>
      <c r="I3188" s="109"/>
      <c r="L3188" s="108"/>
      <c r="M3188" s="108"/>
      <c r="N3188" s="108"/>
      <c r="O3188" s="108"/>
      <c r="P3188" s="108"/>
      <c r="Q3188" s="108"/>
      <c r="R3188" s="108"/>
      <c r="S3188" s="108"/>
      <c r="T3188" s="100">
        <f t="shared" si="542"/>
        <v>0</v>
      </c>
      <c r="U3188" s="111"/>
      <c r="V3188" s="111"/>
      <c r="W3188" s="111">
        <f>SUMIFS($F$3:F3188,$D$3:D3188,D3188,$C$3:C3188,"Buy")+SUMIFS($F$3:F3188,$D$3:D3188,D3188,$C$3:C3188,"Coin Deposit",$E$3:E3188,"&lt;&gt;")</f>
        <v>0</v>
      </c>
      <c r="X3188" s="111">
        <f t="shared" si="543"/>
        <v>0</v>
      </c>
      <c r="Y3188" s="111">
        <f>IF($D3188=Y$1,SUMIFS($H$3:$H3188,$G$3:$G3188,Y$1,$C$3:$C3188,"Sell"),0)</f>
        <v>0</v>
      </c>
      <c r="Z3188" s="111">
        <f t="shared" si="544"/>
        <v>0</v>
      </c>
      <c r="AA3188" s="111">
        <f>IF($D3188=AA$1,SUMIFS($H$3:$H3188,$G$3:$G3188,AA$1,$C$3:$C3188,"Sell"),0)</f>
        <v>0</v>
      </c>
      <c r="AB3188" s="111">
        <f t="shared" si="545"/>
        <v>0</v>
      </c>
      <c r="AC3188" s="111">
        <f>SUMIFS('Deductions and Deposits'!$H:$H,'Deductions and Deposits'!$G:$G,D3188,'Deductions and Deposits'!$F:$F,"&lt;="&amp;B3188)+SUMIFS($F$3:F3188,$D$3:D3188,D3188,$C$3:C3188,"Coin Deposit",$E$3:E3188,"")</f>
        <v>0</v>
      </c>
      <c r="AD3188" s="111">
        <f>SUMIFS('Deductions and Deposits'!$D:$D,'Deductions and Deposits'!$C:$C,D3188)+SUMIFS($F:$F,$D:$D,D3188,$C:$C,"Coin Deduction")</f>
        <v>0</v>
      </c>
      <c r="AE3188" s="111">
        <f>Table5[[#This Row],[Column4]]+Table5[[#This Row],[Column14]]+Table5[[#This Row],[Column19]]+Table5[[#This Row],[Column12]]</f>
        <v>0</v>
      </c>
      <c r="AF3188" s="111">
        <f>Table5[[#This Row],[Column5]]+Table5[[#This Row],[Column13]]+Table5[[#This Row],[Column21]]+Table5[[#This Row],[Column18]]</f>
        <v>0</v>
      </c>
      <c r="AG3188" s="111">
        <f t="shared" si="546"/>
        <v>0</v>
      </c>
      <c r="AH3188" s="111">
        <f t="shared" si="547"/>
        <v>0</v>
      </c>
      <c r="AI3188" s="111">
        <f>Table5[[#This Row],[Column17]]-Table5[[#This Row],[Column20]]</f>
        <v>0</v>
      </c>
      <c r="AJ3188" s="111">
        <f t="shared" si="548"/>
        <v>0</v>
      </c>
      <c r="AK3188" s="111">
        <f t="shared" si="541"/>
        <v>0</v>
      </c>
      <c r="AL3188" s="111">
        <f t="shared" si="549"/>
        <v>0</v>
      </c>
      <c r="AM3188" s="111" t="str">
        <f t="shared" si="550"/>
        <v/>
      </c>
      <c r="AN3188" s="111" t="str">
        <f t="shared" ca="1" si="551"/>
        <v/>
      </c>
    </row>
    <row r="3189" spans="1:40" ht="20.25" customHeight="1" x14ac:dyDescent="0.3">
      <c r="A3189" s="107"/>
      <c r="B3189" s="144"/>
      <c r="C3189" s="119"/>
      <c r="D3189" s="120"/>
      <c r="E3189" s="119"/>
      <c r="F3189" s="119"/>
      <c r="G3189" s="120"/>
      <c r="H3189" s="119"/>
      <c r="I3189" s="109"/>
      <c r="L3189" s="108"/>
      <c r="M3189" s="108"/>
      <c r="N3189" s="108"/>
      <c r="O3189" s="108"/>
      <c r="P3189" s="108"/>
      <c r="Q3189" s="108"/>
      <c r="R3189" s="108"/>
      <c r="S3189" s="108"/>
      <c r="T3189" s="100">
        <f t="shared" si="542"/>
        <v>0</v>
      </c>
      <c r="U3189" s="111"/>
      <c r="V3189" s="111"/>
      <c r="W3189" s="111">
        <f>SUMIFS($F$3:F3189,$D$3:D3189,D3189,$C$3:C3189,"Buy")+SUMIFS($F$3:F3189,$D$3:D3189,D3189,$C$3:C3189,"Coin Deposit",$E$3:E3189,"&lt;&gt;")</f>
        <v>0</v>
      </c>
      <c r="X3189" s="111">
        <f t="shared" si="543"/>
        <v>0</v>
      </c>
      <c r="Y3189" s="111">
        <f>IF($D3189=Y$1,SUMIFS($H$3:$H3189,$G$3:$G3189,Y$1,$C$3:$C3189,"Sell"),0)</f>
        <v>0</v>
      </c>
      <c r="Z3189" s="111">
        <f t="shared" si="544"/>
        <v>0</v>
      </c>
      <c r="AA3189" s="111">
        <f>IF($D3189=AA$1,SUMIFS($H$3:$H3189,$G$3:$G3189,AA$1,$C$3:$C3189,"Sell"),0)</f>
        <v>0</v>
      </c>
      <c r="AB3189" s="111">
        <f t="shared" si="545"/>
        <v>0</v>
      </c>
      <c r="AC3189" s="111">
        <f>SUMIFS('Deductions and Deposits'!$H:$H,'Deductions and Deposits'!$G:$G,D3189,'Deductions and Deposits'!$F:$F,"&lt;="&amp;B3189)+SUMIFS($F$3:F3189,$D$3:D3189,D3189,$C$3:C3189,"Coin Deposit",$E$3:E3189,"")</f>
        <v>0</v>
      </c>
      <c r="AD3189" s="111">
        <f>SUMIFS('Deductions and Deposits'!$D:$D,'Deductions and Deposits'!$C:$C,D3189)+SUMIFS($F:$F,$D:$D,D3189,$C:$C,"Coin Deduction")</f>
        <v>0</v>
      </c>
      <c r="AE3189" s="111">
        <f>Table5[[#This Row],[Column4]]+Table5[[#This Row],[Column14]]+Table5[[#This Row],[Column19]]+Table5[[#This Row],[Column12]]</f>
        <v>0</v>
      </c>
      <c r="AF3189" s="111">
        <f>Table5[[#This Row],[Column5]]+Table5[[#This Row],[Column13]]+Table5[[#This Row],[Column21]]+Table5[[#This Row],[Column18]]</f>
        <v>0</v>
      </c>
      <c r="AG3189" s="111">
        <f t="shared" si="546"/>
        <v>0</v>
      </c>
      <c r="AH3189" s="111">
        <f t="shared" si="547"/>
        <v>0</v>
      </c>
      <c r="AI3189" s="111">
        <f>Table5[[#This Row],[Column17]]-Table5[[#This Row],[Column20]]</f>
        <v>0</v>
      </c>
      <c r="AJ3189" s="111">
        <f t="shared" si="548"/>
        <v>0</v>
      </c>
      <c r="AK3189" s="111">
        <f t="shared" si="541"/>
        <v>0</v>
      </c>
      <c r="AL3189" s="111">
        <f t="shared" si="549"/>
        <v>0</v>
      </c>
      <c r="AM3189" s="111" t="str">
        <f t="shared" si="550"/>
        <v/>
      </c>
      <c r="AN3189" s="111" t="str">
        <f t="shared" ca="1" si="551"/>
        <v/>
      </c>
    </row>
    <row r="3190" spans="1:40" ht="20.25" customHeight="1" x14ac:dyDescent="0.3">
      <c r="A3190" s="107"/>
      <c r="B3190" s="144"/>
      <c r="C3190" s="119"/>
      <c r="D3190" s="120"/>
      <c r="E3190" s="119"/>
      <c r="F3190" s="119"/>
      <c r="G3190" s="120"/>
      <c r="H3190" s="119"/>
      <c r="I3190" s="109"/>
      <c r="L3190" s="108"/>
      <c r="M3190" s="108"/>
      <c r="N3190" s="108"/>
      <c r="O3190" s="108"/>
      <c r="P3190" s="108"/>
      <c r="Q3190" s="108"/>
      <c r="R3190" s="108"/>
      <c r="S3190" s="108"/>
      <c r="T3190" s="100">
        <f t="shared" si="542"/>
        <v>0</v>
      </c>
      <c r="U3190" s="111"/>
      <c r="V3190" s="111"/>
      <c r="W3190" s="111">
        <f>SUMIFS($F$3:F3190,$D$3:D3190,D3190,$C$3:C3190,"Buy")+SUMIFS($F$3:F3190,$D$3:D3190,D3190,$C$3:C3190,"Coin Deposit",$E$3:E3190,"&lt;&gt;")</f>
        <v>0</v>
      </c>
      <c r="X3190" s="111">
        <f t="shared" si="543"/>
        <v>0</v>
      </c>
      <c r="Y3190" s="111">
        <f>IF($D3190=Y$1,SUMIFS($H$3:$H3190,$G$3:$G3190,Y$1,$C$3:$C3190,"Sell"),0)</f>
        <v>0</v>
      </c>
      <c r="Z3190" s="111">
        <f t="shared" si="544"/>
        <v>0</v>
      </c>
      <c r="AA3190" s="111">
        <f>IF($D3190=AA$1,SUMIFS($H$3:$H3190,$G$3:$G3190,AA$1,$C$3:$C3190,"Sell"),0)</f>
        <v>0</v>
      </c>
      <c r="AB3190" s="111">
        <f t="shared" si="545"/>
        <v>0</v>
      </c>
      <c r="AC3190" s="111">
        <f>SUMIFS('Deductions and Deposits'!$H:$H,'Deductions and Deposits'!$G:$G,D3190,'Deductions and Deposits'!$F:$F,"&lt;="&amp;B3190)+SUMIFS($F$3:F3190,$D$3:D3190,D3190,$C$3:C3190,"Coin Deposit",$E$3:E3190,"")</f>
        <v>0</v>
      </c>
      <c r="AD3190" s="111">
        <f>SUMIFS('Deductions and Deposits'!$D:$D,'Deductions and Deposits'!$C:$C,D3190)+SUMIFS($F:$F,$D:$D,D3190,$C:$C,"Coin Deduction")</f>
        <v>0</v>
      </c>
      <c r="AE3190" s="111">
        <f>Table5[[#This Row],[Column4]]+Table5[[#This Row],[Column14]]+Table5[[#This Row],[Column19]]+Table5[[#This Row],[Column12]]</f>
        <v>0</v>
      </c>
      <c r="AF3190" s="111">
        <f>Table5[[#This Row],[Column5]]+Table5[[#This Row],[Column13]]+Table5[[#This Row],[Column21]]+Table5[[#This Row],[Column18]]</f>
        <v>0</v>
      </c>
      <c r="AG3190" s="111">
        <f t="shared" si="546"/>
        <v>0</v>
      </c>
      <c r="AH3190" s="111">
        <f t="shared" si="547"/>
        <v>0</v>
      </c>
      <c r="AI3190" s="111">
        <f>Table5[[#This Row],[Column17]]-Table5[[#This Row],[Column20]]</f>
        <v>0</v>
      </c>
      <c r="AJ3190" s="111">
        <f t="shared" si="548"/>
        <v>0</v>
      </c>
      <c r="AK3190" s="111">
        <f t="shared" ref="AK3190:AK3253" si="552">AJ3190*T3190</f>
        <v>0</v>
      </c>
      <c r="AL3190" s="111">
        <f t="shared" si="549"/>
        <v>0</v>
      </c>
      <c r="AM3190" s="111" t="str">
        <f t="shared" si="550"/>
        <v/>
      </c>
      <c r="AN3190" s="111" t="str">
        <f t="shared" ca="1" si="551"/>
        <v/>
      </c>
    </row>
    <row r="3191" spans="1:40" ht="20.25" customHeight="1" x14ac:dyDescent="0.3">
      <c r="A3191" s="107"/>
      <c r="B3191" s="144"/>
      <c r="C3191" s="119"/>
      <c r="D3191" s="120"/>
      <c r="E3191" s="119"/>
      <c r="F3191" s="119"/>
      <c r="G3191" s="120"/>
      <c r="H3191" s="119"/>
      <c r="I3191" s="109"/>
      <c r="L3191" s="108"/>
      <c r="M3191" s="108"/>
      <c r="N3191" s="108"/>
      <c r="O3191" s="108"/>
      <c r="P3191" s="108"/>
      <c r="Q3191" s="108"/>
      <c r="R3191" s="108"/>
      <c r="S3191" s="108"/>
      <c r="T3191" s="100">
        <f t="shared" si="542"/>
        <v>0</v>
      </c>
      <c r="U3191" s="111"/>
      <c r="V3191" s="111"/>
      <c r="W3191" s="111">
        <f>SUMIFS($F$3:F3191,$D$3:D3191,D3191,$C$3:C3191,"Buy")+SUMIFS($F$3:F3191,$D$3:D3191,D3191,$C$3:C3191,"Coin Deposit",$E$3:E3191,"&lt;&gt;")</f>
        <v>0</v>
      </c>
      <c r="X3191" s="111">
        <f t="shared" si="543"/>
        <v>0</v>
      </c>
      <c r="Y3191" s="111">
        <f>IF($D3191=Y$1,SUMIFS($H$3:$H3191,$G$3:$G3191,Y$1,$C$3:$C3191,"Sell"),0)</f>
        <v>0</v>
      </c>
      <c r="Z3191" s="111">
        <f t="shared" si="544"/>
        <v>0</v>
      </c>
      <c r="AA3191" s="111">
        <f>IF($D3191=AA$1,SUMIFS($H$3:$H3191,$G$3:$G3191,AA$1,$C$3:$C3191,"Sell"),0)</f>
        <v>0</v>
      </c>
      <c r="AB3191" s="111">
        <f t="shared" si="545"/>
        <v>0</v>
      </c>
      <c r="AC3191" s="111">
        <f>SUMIFS('Deductions and Deposits'!$H:$H,'Deductions and Deposits'!$G:$G,D3191,'Deductions and Deposits'!$F:$F,"&lt;="&amp;B3191)+SUMIFS($F$3:F3191,$D$3:D3191,D3191,$C$3:C3191,"Coin Deposit",$E$3:E3191,"")</f>
        <v>0</v>
      </c>
      <c r="AD3191" s="111">
        <f>SUMIFS('Deductions and Deposits'!$D:$D,'Deductions and Deposits'!$C:$C,D3191)+SUMIFS($F:$F,$D:$D,D3191,$C:$C,"Coin Deduction")</f>
        <v>0</v>
      </c>
      <c r="AE3191" s="111">
        <f>Table5[[#This Row],[Column4]]+Table5[[#This Row],[Column14]]+Table5[[#This Row],[Column19]]+Table5[[#This Row],[Column12]]</f>
        <v>0</v>
      </c>
      <c r="AF3191" s="111">
        <f>Table5[[#This Row],[Column5]]+Table5[[#This Row],[Column13]]+Table5[[#This Row],[Column21]]+Table5[[#This Row],[Column18]]</f>
        <v>0</v>
      </c>
      <c r="AG3191" s="111">
        <f t="shared" si="546"/>
        <v>0</v>
      </c>
      <c r="AH3191" s="111">
        <f t="shared" si="547"/>
        <v>0</v>
      </c>
      <c r="AI3191" s="111">
        <f>Table5[[#This Row],[Column17]]-Table5[[#This Row],[Column20]]</f>
        <v>0</v>
      </c>
      <c r="AJ3191" s="111">
        <f t="shared" si="548"/>
        <v>0</v>
      </c>
      <c r="AK3191" s="111">
        <f t="shared" si="552"/>
        <v>0</v>
      </c>
      <c r="AL3191" s="111">
        <f t="shared" si="549"/>
        <v>0</v>
      </c>
      <c r="AM3191" s="111" t="str">
        <f t="shared" si="550"/>
        <v/>
      </c>
      <c r="AN3191" s="111" t="str">
        <f t="shared" ca="1" si="551"/>
        <v/>
      </c>
    </row>
    <row r="3192" spans="1:40" ht="20.25" customHeight="1" x14ac:dyDescent="0.3">
      <c r="A3192" s="107"/>
      <c r="B3192" s="144"/>
      <c r="C3192" s="119"/>
      <c r="D3192" s="120"/>
      <c r="E3192" s="119"/>
      <c r="F3192" s="119"/>
      <c r="G3192" s="120"/>
      <c r="H3192" s="119"/>
      <c r="I3192" s="109"/>
      <c r="L3192" s="108"/>
      <c r="M3192" s="108"/>
      <c r="N3192" s="108"/>
      <c r="O3192" s="108"/>
      <c r="P3192" s="108"/>
      <c r="Q3192" s="108"/>
      <c r="R3192" s="108"/>
      <c r="S3192" s="108"/>
      <c r="T3192" s="100">
        <f t="shared" si="542"/>
        <v>0</v>
      </c>
      <c r="U3192" s="111"/>
      <c r="V3192" s="111"/>
      <c r="W3192" s="111">
        <f>SUMIFS($F$3:F3192,$D$3:D3192,D3192,$C$3:C3192,"Buy")+SUMIFS($F$3:F3192,$D$3:D3192,D3192,$C$3:C3192,"Coin Deposit",$E$3:E3192,"&lt;&gt;")</f>
        <v>0</v>
      </c>
      <c r="X3192" s="111">
        <f t="shared" si="543"/>
        <v>0</v>
      </c>
      <c r="Y3192" s="111">
        <f>IF($D3192=Y$1,SUMIFS($H$3:$H3192,$G$3:$G3192,Y$1,$C$3:$C3192,"Sell"),0)</f>
        <v>0</v>
      </c>
      <c r="Z3192" s="111">
        <f t="shared" si="544"/>
        <v>0</v>
      </c>
      <c r="AA3192" s="111">
        <f>IF($D3192=AA$1,SUMIFS($H$3:$H3192,$G$3:$G3192,AA$1,$C$3:$C3192,"Sell"),0)</f>
        <v>0</v>
      </c>
      <c r="AB3192" s="111">
        <f t="shared" si="545"/>
        <v>0</v>
      </c>
      <c r="AC3192" s="111">
        <f>SUMIFS('Deductions and Deposits'!$H:$H,'Deductions and Deposits'!$G:$G,D3192,'Deductions and Deposits'!$F:$F,"&lt;="&amp;B3192)+SUMIFS($F$3:F3192,$D$3:D3192,D3192,$C$3:C3192,"Coin Deposit",$E$3:E3192,"")</f>
        <v>0</v>
      </c>
      <c r="AD3192" s="111">
        <f>SUMIFS('Deductions and Deposits'!$D:$D,'Deductions and Deposits'!$C:$C,D3192)+SUMIFS($F:$F,$D:$D,D3192,$C:$C,"Coin Deduction")</f>
        <v>0</v>
      </c>
      <c r="AE3192" s="111">
        <f>Table5[[#This Row],[Column4]]+Table5[[#This Row],[Column14]]+Table5[[#This Row],[Column19]]+Table5[[#This Row],[Column12]]</f>
        <v>0</v>
      </c>
      <c r="AF3192" s="111">
        <f>Table5[[#This Row],[Column5]]+Table5[[#This Row],[Column13]]+Table5[[#This Row],[Column21]]+Table5[[#This Row],[Column18]]</f>
        <v>0</v>
      </c>
      <c r="AG3192" s="111">
        <f t="shared" si="546"/>
        <v>0</v>
      </c>
      <c r="AH3192" s="111">
        <f t="shared" si="547"/>
        <v>0</v>
      </c>
      <c r="AI3192" s="111">
        <f>Table5[[#This Row],[Column17]]-Table5[[#This Row],[Column20]]</f>
        <v>0</v>
      </c>
      <c r="AJ3192" s="111">
        <f t="shared" si="548"/>
        <v>0</v>
      </c>
      <c r="AK3192" s="111">
        <f t="shared" si="552"/>
        <v>0</v>
      </c>
      <c r="AL3192" s="111">
        <f t="shared" si="549"/>
        <v>0</v>
      </c>
      <c r="AM3192" s="111" t="str">
        <f t="shared" si="550"/>
        <v/>
      </c>
      <c r="AN3192" s="111" t="str">
        <f t="shared" ca="1" si="551"/>
        <v/>
      </c>
    </row>
    <row r="3193" spans="1:40" ht="20.25" customHeight="1" x14ac:dyDescent="0.3">
      <c r="A3193" s="107"/>
      <c r="B3193" s="144"/>
      <c r="C3193" s="119"/>
      <c r="D3193" s="120"/>
      <c r="E3193" s="119"/>
      <c r="F3193" s="119"/>
      <c r="G3193" s="120"/>
      <c r="H3193" s="119"/>
      <c r="I3193" s="109"/>
      <c r="L3193" s="108"/>
      <c r="M3193" s="108"/>
      <c r="N3193" s="108"/>
      <c r="O3193" s="108"/>
      <c r="P3193" s="108"/>
      <c r="Q3193" s="108"/>
      <c r="R3193" s="108"/>
      <c r="S3193" s="108"/>
      <c r="T3193" s="100">
        <f t="shared" si="542"/>
        <v>0</v>
      </c>
      <c r="U3193" s="111"/>
      <c r="V3193" s="111"/>
      <c r="W3193" s="111">
        <f>SUMIFS($F$3:F3193,$D$3:D3193,D3193,$C$3:C3193,"Buy")+SUMIFS($F$3:F3193,$D$3:D3193,D3193,$C$3:C3193,"Coin Deposit",$E$3:E3193,"&lt;&gt;")</f>
        <v>0</v>
      </c>
      <c r="X3193" s="111">
        <f t="shared" si="543"/>
        <v>0</v>
      </c>
      <c r="Y3193" s="111">
        <f>IF($D3193=Y$1,SUMIFS($H$3:$H3193,$G$3:$G3193,Y$1,$C$3:$C3193,"Sell"),0)</f>
        <v>0</v>
      </c>
      <c r="Z3193" s="111">
        <f t="shared" si="544"/>
        <v>0</v>
      </c>
      <c r="AA3193" s="111">
        <f>IF($D3193=AA$1,SUMIFS($H$3:$H3193,$G$3:$G3193,AA$1,$C$3:$C3193,"Sell"),0)</f>
        <v>0</v>
      </c>
      <c r="AB3193" s="111">
        <f t="shared" si="545"/>
        <v>0</v>
      </c>
      <c r="AC3193" s="111">
        <f>SUMIFS('Deductions and Deposits'!$H:$H,'Deductions and Deposits'!$G:$G,D3193,'Deductions and Deposits'!$F:$F,"&lt;="&amp;B3193)+SUMIFS($F$3:F3193,$D$3:D3193,D3193,$C$3:C3193,"Coin Deposit",$E$3:E3193,"")</f>
        <v>0</v>
      </c>
      <c r="AD3193" s="111">
        <f>SUMIFS('Deductions and Deposits'!$D:$D,'Deductions and Deposits'!$C:$C,D3193)+SUMIFS($F:$F,$D:$D,D3193,$C:$C,"Coin Deduction")</f>
        <v>0</v>
      </c>
      <c r="AE3193" s="111">
        <f>Table5[[#This Row],[Column4]]+Table5[[#This Row],[Column14]]+Table5[[#This Row],[Column19]]+Table5[[#This Row],[Column12]]</f>
        <v>0</v>
      </c>
      <c r="AF3193" s="111">
        <f>Table5[[#This Row],[Column5]]+Table5[[#This Row],[Column13]]+Table5[[#This Row],[Column21]]+Table5[[#This Row],[Column18]]</f>
        <v>0</v>
      </c>
      <c r="AG3193" s="111">
        <f t="shared" si="546"/>
        <v>0</v>
      </c>
      <c r="AH3193" s="111">
        <f t="shared" si="547"/>
        <v>0</v>
      </c>
      <c r="AI3193" s="111">
        <f>Table5[[#This Row],[Column17]]-Table5[[#This Row],[Column20]]</f>
        <v>0</v>
      </c>
      <c r="AJ3193" s="111">
        <f t="shared" si="548"/>
        <v>0</v>
      </c>
      <c r="AK3193" s="111">
        <f t="shared" si="552"/>
        <v>0</v>
      </c>
      <c r="AL3193" s="111">
        <f t="shared" si="549"/>
        <v>0</v>
      </c>
      <c r="AM3193" s="111" t="str">
        <f t="shared" si="550"/>
        <v/>
      </c>
      <c r="AN3193" s="111" t="str">
        <f t="shared" ca="1" si="551"/>
        <v/>
      </c>
    </row>
    <row r="3194" spans="1:40" ht="20.25" customHeight="1" x14ac:dyDescent="0.3">
      <c r="A3194" s="107"/>
      <c r="B3194" s="144"/>
      <c r="C3194" s="119"/>
      <c r="D3194" s="120"/>
      <c r="E3194" s="119"/>
      <c r="F3194" s="119"/>
      <c r="G3194" s="120"/>
      <c r="H3194" s="119"/>
      <c r="I3194" s="109"/>
      <c r="L3194" s="108"/>
      <c r="M3194" s="108"/>
      <c r="N3194" s="108"/>
      <c r="O3194" s="108"/>
      <c r="P3194" s="108"/>
      <c r="Q3194" s="108"/>
      <c r="R3194" s="108"/>
      <c r="S3194" s="108"/>
      <c r="T3194" s="100">
        <f t="shared" si="542"/>
        <v>0</v>
      </c>
      <c r="U3194" s="111"/>
      <c r="V3194" s="111"/>
      <c r="W3194" s="111">
        <f>SUMIFS($F$3:F3194,$D$3:D3194,D3194,$C$3:C3194,"Buy")+SUMIFS($F$3:F3194,$D$3:D3194,D3194,$C$3:C3194,"Coin Deposit",$E$3:E3194,"&lt;&gt;")</f>
        <v>0</v>
      </c>
      <c r="X3194" s="111">
        <f t="shared" si="543"/>
        <v>0</v>
      </c>
      <c r="Y3194" s="111">
        <f>IF($D3194=Y$1,SUMIFS($H$3:$H3194,$G$3:$G3194,Y$1,$C$3:$C3194,"Sell"),0)</f>
        <v>0</v>
      </c>
      <c r="Z3194" s="111">
        <f t="shared" si="544"/>
        <v>0</v>
      </c>
      <c r="AA3194" s="111">
        <f>IF($D3194=AA$1,SUMIFS($H$3:$H3194,$G$3:$G3194,AA$1,$C$3:$C3194,"Sell"),0)</f>
        <v>0</v>
      </c>
      <c r="AB3194" s="111">
        <f t="shared" si="545"/>
        <v>0</v>
      </c>
      <c r="AC3194" s="111">
        <f>SUMIFS('Deductions and Deposits'!$H:$H,'Deductions and Deposits'!$G:$G,D3194,'Deductions and Deposits'!$F:$F,"&lt;="&amp;B3194)+SUMIFS($F$3:F3194,$D$3:D3194,D3194,$C$3:C3194,"Coin Deposit",$E$3:E3194,"")</f>
        <v>0</v>
      </c>
      <c r="AD3194" s="111">
        <f>SUMIFS('Deductions and Deposits'!$D:$D,'Deductions and Deposits'!$C:$C,D3194)+SUMIFS($F:$F,$D:$D,D3194,$C:$C,"Coin Deduction")</f>
        <v>0</v>
      </c>
      <c r="AE3194" s="111">
        <f>Table5[[#This Row],[Column4]]+Table5[[#This Row],[Column14]]+Table5[[#This Row],[Column19]]+Table5[[#This Row],[Column12]]</f>
        <v>0</v>
      </c>
      <c r="AF3194" s="111">
        <f>Table5[[#This Row],[Column5]]+Table5[[#This Row],[Column13]]+Table5[[#This Row],[Column21]]+Table5[[#This Row],[Column18]]</f>
        <v>0</v>
      </c>
      <c r="AG3194" s="111">
        <f t="shared" si="546"/>
        <v>0</v>
      </c>
      <c r="AH3194" s="111">
        <f t="shared" si="547"/>
        <v>0</v>
      </c>
      <c r="AI3194" s="111">
        <f>Table5[[#This Row],[Column17]]-Table5[[#This Row],[Column20]]</f>
        <v>0</v>
      </c>
      <c r="AJ3194" s="111">
        <f t="shared" si="548"/>
        <v>0</v>
      </c>
      <c r="AK3194" s="111">
        <f t="shared" si="552"/>
        <v>0</v>
      </c>
      <c r="AL3194" s="111">
        <f t="shared" si="549"/>
        <v>0</v>
      </c>
      <c r="AM3194" s="111" t="str">
        <f t="shared" si="550"/>
        <v/>
      </c>
      <c r="AN3194" s="111" t="str">
        <f t="shared" ca="1" si="551"/>
        <v/>
      </c>
    </row>
    <row r="3195" spans="1:40" ht="20.25" customHeight="1" x14ac:dyDescent="0.3">
      <c r="A3195" s="107"/>
      <c r="B3195" s="144"/>
      <c r="C3195" s="119"/>
      <c r="D3195" s="120"/>
      <c r="E3195" s="119"/>
      <c r="F3195" s="119"/>
      <c r="G3195" s="120"/>
      <c r="H3195" s="119"/>
      <c r="I3195" s="109"/>
      <c r="L3195" s="108"/>
      <c r="M3195" s="108"/>
      <c r="N3195" s="108"/>
      <c r="O3195" s="108"/>
      <c r="P3195" s="108"/>
      <c r="Q3195" s="108"/>
      <c r="R3195" s="108"/>
      <c r="S3195" s="108"/>
      <c r="T3195" s="100">
        <f t="shared" si="542"/>
        <v>0</v>
      </c>
      <c r="U3195" s="111"/>
      <c r="V3195" s="111"/>
      <c r="W3195" s="111">
        <f>SUMIFS($F$3:F3195,$D$3:D3195,D3195,$C$3:C3195,"Buy")+SUMIFS($F$3:F3195,$D$3:D3195,D3195,$C$3:C3195,"Coin Deposit",$E$3:E3195,"&lt;&gt;")</f>
        <v>0</v>
      </c>
      <c r="X3195" s="111">
        <f t="shared" si="543"/>
        <v>0</v>
      </c>
      <c r="Y3195" s="111">
        <f>IF($D3195=Y$1,SUMIFS($H$3:$H3195,$G$3:$G3195,Y$1,$C$3:$C3195,"Sell"),0)</f>
        <v>0</v>
      </c>
      <c r="Z3195" s="111">
        <f t="shared" si="544"/>
        <v>0</v>
      </c>
      <c r="AA3195" s="111">
        <f>IF($D3195=AA$1,SUMIFS($H$3:$H3195,$G$3:$G3195,AA$1,$C$3:$C3195,"Sell"),0)</f>
        <v>0</v>
      </c>
      <c r="AB3195" s="111">
        <f t="shared" si="545"/>
        <v>0</v>
      </c>
      <c r="AC3195" s="111">
        <f>SUMIFS('Deductions and Deposits'!$H:$H,'Deductions and Deposits'!$G:$G,D3195,'Deductions and Deposits'!$F:$F,"&lt;="&amp;B3195)+SUMIFS($F$3:F3195,$D$3:D3195,D3195,$C$3:C3195,"Coin Deposit",$E$3:E3195,"")</f>
        <v>0</v>
      </c>
      <c r="AD3195" s="111">
        <f>SUMIFS('Deductions and Deposits'!$D:$D,'Deductions and Deposits'!$C:$C,D3195)+SUMIFS($F:$F,$D:$D,D3195,$C:$C,"Coin Deduction")</f>
        <v>0</v>
      </c>
      <c r="AE3195" s="111">
        <f>Table5[[#This Row],[Column4]]+Table5[[#This Row],[Column14]]+Table5[[#This Row],[Column19]]+Table5[[#This Row],[Column12]]</f>
        <v>0</v>
      </c>
      <c r="AF3195" s="111">
        <f>Table5[[#This Row],[Column5]]+Table5[[#This Row],[Column13]]+Table5[[#This Row],[Column21]]+Table5[[#This Row],[Column18]]</f>
        <v>0</v>
      </c>
      <c r="AG3195" s="111">
        <f t="shared" si="546"/>
        <v>0</v>
      </c>
      <c r="AH3195" s="111">
        <f t="shared" si="547"/>
        <v>0</v>
      </c>
      <c r="AI3195" s="111">
        <f>Table5[[#This Row],[Column17]]-Table5[[#This Row],[Column20]]</f>
        <v>0</v>
      </c>
      <c r="AJ3195" s="111">
        <f t="shared" si="548"/>
        <v>0</v>
      </c>
      <c r="AK3195" s="111">
        <f t="shared" si="552"/>
        <v>0</v>
      </c>
      <c r="AL3195" s="111">
        <f t="shared" si="549"/>
        <v>0</v>
      </c>
      <c r="AM3195" s="111" t="str">
        <f t="shared" si="550"/>
        <v/>
      </c>
      <c r="AN3195" s="111" t="str">
        <f t="shared" ca="1" si="551"/>
        <v/>
      </c>
    </row>
    <row r="3196" spans="1:40" ht="20.25" customHeight="1" x14ac:dyDescent="0.3">
      <c r="A3196" s="107"/>
      <c r="B3196" s="144"/>
      <c r="C3196" s="119"/>
      <c r="D3196" s="120"/>
      <c r="E3196" s="119"/>
      <c r="F3196" s="119"/>
      <c r="G3196" s="120"/>
      <c r="H3196" s="119"/>
      <c r="I3196" s="109"/>
      <c r="L3196" s="108"/>
      <c r="M3196" s="108"/>
      <c r="N3196" s="108"/>
      <c r="O3196" s="108"/>
      <c r="P3196" s="108"/>
      <c r="Q3196" s="108"/>
      <c r="R3196" s="108"/>
      <c r="S3196" s="108"/>
      <c r="T3196" s="100">
        <f t="shared" si="542"/>
        <v>0</v>
      </c>
      <c r="U3196" s="111"/>
      <c r="V3196" s="111"/>
      <c r="W3196" s="111">
        <f>SUMIFS($F$3:F3196,$D$3:D3196,D3196,$C$3:C3196,"Buy")+SUMIFS($F$3:F3196,$D$3:D3196,D3196,$C$3:C3196,"Coin Deposit",$E$3:E3196,"&lt;&gt;")</f>
        <v>0</v>
      </c>
      <c r="X3196" s="111">
        <f t="shared" si="543"/>
        <v>0</v>
      </c>
      <c r="Y3196" s="111">
        <f>IF($D3196=Y$1,SUMIFS($H$3:$H3196,$G$3:$G3196,Y$1,$C$3:$C3196,"Sell"),0)</f>
        <v>0</v>
      </c>
      <c r="Z3196" s="111">
        <f t="shared" si="544"/>
        <v>0</v>
      </c>
      <c r="AA3196" s="111">
        <f>IF($D3196=AA$1,SUMIFS($H$3:$H3196,$G$3:$G3196,AA$1,$C$3:$C3196,"Sell"),0)</f>
        <v>0</v>
      </c>
      <c r="AB3196" s="111">
        <f t="shared" si="545"/>
        <v>0</v>
      </c>
      <c r="AC3196" s="111">
        <f>SUMIFS('Deductions and Deposits'!$H:$H,'Deductions and Deposits'!$G:$G,D3196,'Deductions and Deposits'!$F:$F,"&lt;="&amp;B3196)+SUMIFS($F$3:F3196,$D$3:D3196,D3196,$C$3:C3196,"Coin Deposit",$E$3:E3196,"")</f>
        <v>0</v>
      </c>
      <c r="AD3196" s="111">
        <f>SUMIFS('Deductions and Deposits'!$D:$D,'Deductions and Deposits'!$C:$C,D3196)+SUMIFS($F:$F,$D:$D,D3196,$C:$C,"Coin Deduction")</f>
        <v>0</v>
      </c>
      <c r="AE3196" s="111">
        <f>Table5[[#This Row],[Column4]]+Table5[[#This Row],[Column14]]+Table5[[#This Row],[Column19]]+Table5[[#This Row],[Column12]]</f>
        <v>0</v>
      </c>
      <c r="AF3196" s="111">
        <f>Table5[[#This Row],[Column5]]+Table5[[#This Row],[Column13]]+Table5[[#This Row],[Column21]]+Table5[[#This Row],[Column18]]</f>
        <v>0</v>
      </c>
      <c r="AG3196" s="111">
        <f t="shared" si="546"/>
        <v>0</v>
      </c>
      <c r="AH3196" s="111">
        <f t="shared" si="547"/>
        <v>0</v>
      </c>
      <c r="AI3196" s="111">
        <f>Table5[[#This Row],[Column17]]-Table5[[#This Row],[Column20]]</f>
        <v>0</v>
      </c>
      <c r="AJ3196" s="111">
        <f t="shared" si="548"/>
        <v>0</v>
      </c>
      <c r="AK3196" s="111">
        <f t="shared" si="552"/>
        <v>0</v>
      </c>
      <c r="AL3196" s="111">
        <f t="shared" si="549"/>
        <v>0</v>
      </c>
      <c r="AM3196" s="111" t="str">
        <f t="shared" si="550"/>
        <v/>
      </c>
      <c r="AN3196" s="111" t="str">
        <f t="shared" ca="1" si="551"/>
        <v/>
      </c>
    </row>
    <row r="3197" spans="1:40" ht="20.25" customHeight="1" x14ac:dyDescent="0.3">
      <c r="A3197" s="107"/>
      <c r="B3197" s="144"/>
      <c r="C3197" s="119"/>
      <c r="D3197" s="120"/>
      <c r="E3197" s="119"/>
      <c r="F3197" s="119"/>
      <c r="G3197" s="120"/>
      <c r="H3197" s="119"/>
      <c r="I3197" s="109"/>
      <c r="L3197" s="108"/>
      <c r="M3197" s="108"/>
      <c r="N3197" s="108"/>
      <c r="O3197" s="108"/>
      <c r="P3197" s="108"/>
      <c r="Q3197" s="108"/>
      <c r="R3197" s="108"/>
      <c r="S3197" s="108"/>
      <c r="T3197" s="100">
        <f t="shared" si="542"/>
        <v>0</v>
      </c>
      <c r="U3197" s="111"/>
      <c r="V3197" s="111"/>
      <c r="W3197" s="111">
        <f>SUMIFS($F$3:F3197,$D$3:D3197,D3197,$C$3:C3197,"Buy")+SUMIFS($F$3:F3197,$D$3:D3197,D3197,$C$3:C3197,"Coin Deposit",$E$3:E3197,"&lt;&gt;")</f>
        <v>0</v>
      </c>
      <c r="X3197" s="111">
        <f t="shared" si="543"/>
        <v>0</v>
      </c>
      <c r="Y3197" s="111">
        <f>IF($D3197=Y$1,SUMIFS($H$3:$H3197,$G$3:$G3197,Y$1,$C$3:$C3197,"Sell"),0)</f>
        <v>0</v>
      </c>
      <c r="Z3197" s="111">
        <f t="shared" si="544"/>
        <v>0</v>
      </c>
      <c r="AA3197" s="111">
        <f>IF($D3197=AA$1,SUMIFS($H$3:$H3197,$G$3:$G3197,AA$1,$C$3:$C3197,"Sell"),0)</f>
        <v>0</v>
      </c>
      <c r="AB3197" s="111">
        <f t="shared" si="545"/>
        <v>0</v>
      </c>
      <c r="AC3197" s="111">
        <f>SUMIFS('Deductions and Deposits'!$H:$H,'Deductions and Deposits'!$G:$G,D3197,'Deductions and Deposits'!$F:$F,"&lt;="&amp;B3197)+SUMIFS($F$3:F3197,$D$3:D3197,D3197,$C$3:C3197,"Coin Deposit",$E$3:E3197,"")</f>
        <v>0</v>
      </c>
      <c r="AD3197" s="111">
        <f>SUMIFS('Deductions and Deposits'!$D:$D,'Deductions and Deposits'!$C:$C,D3197)+SUMIFS($F:$F,$D:$D,D3197,$C:$C,"Coin Deduction")</f>
        <v>0</v>
      </c>
      <c r="AE3197" s="111">
        <f>Table5[[#This Row],[Column4]]+Table5[[#This Row],[Column14]]+Table5[[#This Row],[Column19]]+Table5[[#This Row],[Column12]]</f>
        <v>0</v>
      </c>
      <c r="AF3197" s="111">
        <f>Table5[[#This Row],[Column5]]+Table5[[#This Row],[Column13]]+Table5[[#This Row],[Column21]]+Table5[[#This Row],[Column18]]</f>
        <v>0</v>
      </c>
      <c r="AG3197" s="111">
        <f t="shared" si="546"/>
        <v>0</v>
      </c>
      <c r="AH3197" s="111">
        <f t="shared" si="547"/>
        <v>0</v>
      </c>
      <c r="AI3197" s="111">
        <f>Table5[[#This Row],[Column17]]-Table5[[#This Row],[Column20]]</f>
        <v>0</v>
      </c>
      <c r="AJ3197" s="111">
        <f t="shared" si="548"/>
        <v>0</v>
      </c>
      <c r="AK3197" s="111">
        <f t="shared" si="552"/>
        <v>0</v>
      </c>
      <c r="AL3197" s="111">
        <f t="shared" si="549"/>
        <v>0</v>
      </c>
      <c r="AM3197" s="111" t="str">
        <f t="shared" si="550"/>
        <v/>
      </c>
      <c r="AN3197" s="111" t="str">
        <f t="shared" ca="1" si="551"/>
        <v/>
      </c>
    </row>
    <row r="3198" spans="1:40" ht="20.25" customHeight="1" x14ac:dyDescent="0.3">
      <c r="A3198" s="107"/>
      <c r="B3198" s="144"/>
      <c r="C3198" s="119"/>
      <c r="D3198" s="120"/>
      <c r="E3198" s="119"/>
      <c r="F3198" s="119"/>
      <c r="G3198" s="120"/>
      <c r="H3198" s="119"/>
      <c r="I3198" s="109"/>
      <c r="L3198" s="108"/>
      <c r="M3198" s="108"/>
      <c r="N3198" s="108"/>
      <c r="O3198" s="108"/>
      <c r="P3198" s="108"/>
      <c r="Q3198" s="108"/>
      <c r="R3198" s="108"/>
      <c r="S3198" s="108"/>
      <c r="T3198" s="100">
        <f t="shared" si="542"/>
        <v>0</v>
      </c>
      <c r="U3198" s="111"/>
      <c r="V3198" s="111"/>
      <c r="W3198" s="111">
        <f>SUMIFS($F$3:F3198,$D$3:D3198,D3198,$C$3:C3198,"Buy")+SUMIFS($F$3:F3198,$D$3:D3198,D3198,$C$3:C3198,"Coin Deposit",$E$3:E3198,"&lt;&gt;")</f>
        <v>0</v>
      </c>
      <c r="X3198" s="111">
        <f t="shared" si="543"/>
        <v>0</v>
      </c>
      <c r="Y3198" s="111">
        <f>IF($D3198=Y$1,SUMIFS($H$3:$H3198,$G$3:$G3198,Y$1,$C$3:$C3198,"Sell"),0)</f>
        <v>0</v>
      </c>
      <c r="Z3198" s="111">
        <f t="shared" si="544"/>
        <v>0</v>
      </c>
      <c r="AA3198" s="111">
        <f>IF($D3198=AA$1,SUMIFS($H$3:$H3198,$G$3:$G3198,AA$1,$C$3:$C3198,"Sell"),0)</f>
        <v>0</v>
      </c>
      <c r="AB3198" s="111">
        <f t="shared" si="545"/>
        <v>0</v>
      </c>
      <c r="AC3198" s="111">
        <f>SUMIFS('Deductions and Deposits'!$H:$H,'Deductions and Deposits'!$G:$G,D3198,'Deductions and Deposits'!$F:$F,"&lt;="&amp;B3198)+SUMIFS($F$3:F3198,$D$3:D3198,D3198,$C$3:C3198,"Coin Deposit",$E$3:E3198,"")</f>
        <v>0</v>
      </c>
      <c r="AD3198" s="111">
        <f>SUMIFS('Deductions and Deposits'!$D:$D,'Deductions and Deposits'!$C:$C,D3198)+SUMIFS($F:$F,$D:$D,D3198,$C:$C,"Coin Deduction")</f>
        <v>0</v>
      </c>
      <c r="AE3198" s="111">
        <f>Table5[[#This Row],[Column4]]+Table5[[#This Row],[Column14]]+Table5[[#This Row],[Column19]]+Table5[[#This Row],[Column12]]</f>
        <v>0</v>
      </c>
      <c r="AF3198" s="111">
        <f>Table5[[#This Row],[Column5]]+Table5[[#This Row],[Column13]]+Table5[[#This Row],[Column21]]+Table5[[#This Row],[Column18]]</f>
        <v>0</v>
      </c>
      <c r="AG3198" s="111">
        <f t="shared" si="546"/>
        <v>0</v>
      </c>
      <c r="AH3198" s="111">
        <f t="shared" si="547"/>
        <v>0</v>
      </c>
      <c r="AI3198" s="111">
        <f>Table5[[#This Row],[Column17]]-Table5[[#This Row],[Column20]]</f>
        <v>0</v>
      </c>
      <c r="AJ3198" s="111">
        <f t="shared" si="548"/>
        <v>0</v>
      </c>
      <c r="AK3198" s="111">
        <f t="shared" si="552"/>
        <v>0</v>
      </c>
      <c r="AL3198" s="111">
        <f t="shared" si="549"/>
        <v>0</v>
      </c>
      <c r="AM3198" s="111" t="str">
        <f t="shared" si="550"/>
        <v/>
      </c>
      <c r="AN3198" s="111" t="str">
        <f t="shared" ca="1" si="551"/>
        <v/>
      </c>
    </row>
    <row r="3199" spans="1:40" ht="20.25" customHeight="1" x14ac:dyDescent="0.3">
      <c r="A3199" s="107"/>
      <c r="B3199" s="144"/>
      <c r="C3199" s="119"/>
      <c r="D3199" s="120"/>
      <c r="E3199" s="119"/>
      <c r="F3199" s="119"/>
      <c r="G3199" s="120"/>
      <c r="H3199" s="119"/>
      <c r="I3199" s="109"/>
      <c r="L3199" s="108"/>
      <c r="M3199" s="108"/>
      <c r="N3199" s="108"/>
      <c r="O3199" s="108"/>
      <c r="P3199" s="108"/>
      <c r="Q3199" s="108"/>
      <c r="R3199" s="108"/>
      <c r="S3199" s="108"/>
      <c r="T3199" s="100">
        <f t="shared" si="542"/>
        <v>0</v>
      </c>
      <c r="U3199" s="111"/>
      <c r="V3199" s="111"/>
      <c r="W3199" s="111">
        <f>SUMIFS($F$3:F3199,$D$3:D3199,D3199,$C$3:C3199,"Buy")+SUMIFS($F$3:F3199,$D$3:D3199,D3199,$C$3:C3199,"Coin Deposit",$E$3:E3199,"&lt;&gt;")</f>
        <v>0</v>
      </c>
      <c r="X3199" s="111">
        <f t="shared" si="543"/>
        <v>0</v>
      </c>
      <c r="Y3199" s="111">
        <f>IF($D3199=Y$1,SUMIFS($H$3:$H3199,$G$3:$G3199,Y$1,$C$3:$C3199,"Sell"),0)</f>
        <v>0</v>
      </c>
      <c r="Z3199" s="111">
        <f t="shared" si="544"/>
        <v>0</v>
      </c>
      <c r="AA3199" s="111">
        <f>IF($D3199=AA$1,SUMIFS($H$3:$H3199,$G$3:$G3199,AA$1,$C$3:$C3199,"Sell"),0)</f>
        <v>0</v>
      </c>
      <c r="AB3199" s="111">
        <f t="shared" si="545"/>
        <v>0</v>
      </c>
      <c r="AC3199" s="111">
        <f>SUMIFS('Deductions and Deposits'!$H:$H,'Deductions and Deposits'!$G:$G,D3199,'Deductions and Deposits'!$F:$F,"&lt;="&amp;B3199)+SUMIFS($F$3:F3199,$D$3:D3199,D3199,$C$3:C3199,"Coin Deposit",$E$3:E3199,"")</f>
        <v>0</v>
      </c>
      <c r="AD3199" s="111">
        <f>SUMIFS('Deductions and Deposits'!$D:$D,'Deductions and Deposits'!$C:$C,D3199)+SUMIFS($F:$F,$D:$D,D3199,$C:$C,"Coin Deduction")</f>
        <v>0</v>
      </c>
      <c r="AE3199" s="111">
        <f>Table5[[#This Row],[Column4]]+Table5[[#This Row],[Column14]]+Table5[[#This Row],[Column19]]+Table5[[#This Row],[Column12]]</f>
        <v>0</v>
      </c>
      <c r="AF3199" s="111">
        <f>Table5[[#This Row],[Column5]]+Table5[[#This Row],[Column13]]+Table5[[#This Row],[Column21]]+Table5[[#This Row],[Column18]]</f>
        <v>0</v>
      </c>
      <c r="AG3199" s="111">
        <f t="shared" si="546"/>
        <v>0</v>
      </c>
      <c r="AH3199" s="111">
        <f t="shared" si="547"/>
        <v>0</v>
      </c>
      <c r="AI3199" s="111">
        <f>Table5[[#This Row],[Column17]]-Table5[[#This Row],[Column20]]</f>
        <v>0</v>
      </c>
      <c r="AJ3199" s="111">
        <f t="shared" si="548"/>
        <v>0</v>
      </c>
      <c r="AK3199" s="111">
        <f t="shared" si="552"/>
        <v>0</v>
      </c>
      <c r="AL3199" s="111">
        <f t="shared" si="549"/>
        <v>0</v>
      </c>
      <c r="AM3199" s="111" t="str">
        <f t="shared" si="550"/>
        <v/>
      </c>
      <c r="AN3199" s="111" t="str">
        <f t="shared" ca="1" si="551"/>
        <v/>
      </c>
    </row>
    <row r="3200" spans="1:40" ht="20.25" customHeight="1" x14ac:dyDescent="0.3">
      <c r="A3200" s="107"/>
      <c r="B3200" s="144"/>
      <c r="C3200" s="119"/>
      <c r="D3200" s="120"/>
      <c r="E3200" s="119"/>
      <c r="F3200" s="119"/>
      <c r="G3200" s="120"/>
      <c r="H3200" s="119"/>
      <c r="I3200" s="109"/>
      <c r="L3200" s="108"/>
      <c r="M3200" s="108"/>
      <c r="N3200" s="108"/>
      <c r="O3200" s="108"/>
      <c r="P3200" s="108"/>
      <c r="Q3200" s="108"/>
      <c r="R3200" s="108"/>
      <c r="S3200" s="108"/>
      <c r="T3200" s="100">
        <f t="shared" si="542"/>
        <v>0</v>
      </c>
      <c r="U3200" s="111"/>
      <c r="V3200" s="111"/>
      <c r="W3200" s="111">
        <f>SUMIFS($F$3:F3200,$D$3:D3200,D3200,$C$3:C3200,"Buy")+SUMIFS($F$3:F3200,$D$3:D3200,D3200,$C$3:C3200,"Coin Deposit",$E$3:E3200,"&lt;&gt;")</f>
        <v>0</v>
      </c>
      <c r="X3200" s="111">
        <f t="shared" si="543"/>
        <v>0</v>
      </c>
      <c r="Y3200" s="111">
        <f>IF($D3200=Y$1,SUMIFS($H$3:$H3200,$G$3:$G3200,Y$1,$C$3:$C3200,"Sell"),0)</f>
        <v>0</v>
      </c>
      <c r="Z3200" s="111">
        <f t="shared" si="544"/>
        <v>0</v>
      </c>
      <c r="AA3200" s="111">
        <f>IF($D3200=AA$1,SUMIFS($H$3:$H3200,$G$3:$G3200,AA$1,$C$3:$C3200,"Sell"),0)</f>
        <v>0</v>
      </c>
      <c r="AB3200" s="111">
        <f t="shared" si="545"/>
        <v>0</v>
      </c>
      <c r="AC3200" s="111">
        <f>SUMIFS('Deductions and Deposits'!$H:$H,'Deductions and Deposits'!$G:$G,D3200,'Deductions and Deposits'!$F:$F,"&lt;="&amp;B3200)+SUMIFS($F$3:F3200,$D$3:D3200,D3200,$C$3:C3200,"Coin Deposit",$E$3:E3200,"")</f>
        <v>0</v>
      </c>
      <c r="AD3200" s="111">
        <f>SUMIFS('Deductions and Deposits'!$D:$D,'Deductions and Deposits'!$C:$C,D3200)+SUMIFS($F:$F,$D:$D,D3200,$C:$C,"Coin Deduction")</f>
        <v>0</v>
      </c>
      <c r="AE3200" s="111">
        <f>Table5[[#This Row],[Column4]]+Table5[[#This Row],[Column14]]+Table5[[#This Row],[Column19]]+Table5[[#This Row],[Column12]]</f>
        <v>0</v>
      </c>
      <c r="AF3200" s="111">
        <f>Table5[[#This Row],[Column5]]+Table5[[#This Row],[Column13]]+Table5[[#This Row],[Column21]]+Table5[[#This Row],[Column18]]</f>
        <v>0</v>
      </c>
      <c r="AG3200" s="111">
        <f t="shared" si="546"/>
        <v>0</v>
      </c>
      <c r="AH3200" s="111">
        <f t="shared" si="547"/>
        <v>0</v>
      </c>
      <c r="AI3200" s="111">
        <f>Table5[[#This Row],[Column17]]-Table5[[#This Row],[Column20]]</f>
        <v>0</v>
      </c>
      <c r="AJ3200" s="111">
        <f t="shared" si="548"/>
        <v>0</v>
      </c>
      <c r="AK3200" s="111">
        <f t="shared" si="552"/>
        <v>0</v>
      </c>
      <c r="AL3200" s="111">
        <f t="shared" si="549"/>
        <v>0</v>
      </c>
      <c r="AM3200" s="111" t="str">
        <f t="shared" si="550"/>
        <v/>
      </c>
      <c r="AN3200" s="111" t="str">
        <f t="shared" ca="1" si="551"/>
        <v/>
      </c>
    </row>
    <row r="3201" spans="1:40" ht="20.25" customHeight="1" x14ac:dyDescent="0.3">
      <c r="A3201" s="107"/>
      <c r="B3201" s="144"/>
      <c r="C3201" s="119"/>
      <c r="D3201" s="120"/>
      <c r="E3201" s="119"/>
      <c r="F3201" s="119"/>
      <c r="G3201" s="120"/>
      <c r="H3201" s="119"/>
      <c r="I3201" s="109"/>
      <c r="L3201" s="108"/>
      <c r="M3201" s="108"/>
      <c r="N3201" s="108"/>
      <c r="O3201" s="108"/>
      <c r="P3201" s="108"/>
      <c r="Q3201" s="108"/>
      <c r="R3201" s="108"/>
      <c r="S3201" s="108"/>
      <c r="T3201" s="100">
        <f t="shared" si="542"/>
        <v>0</v>
      </c>
      <c r="U3201" s="111"/>
      <c r="V3201" s="111"/>
      <c r="W3201" s="111">
        <f>SUMIFS($F$3:F3201,$D$3:D3201,D3201,$C$3:C3201,"Buy")+SUMIFS($F$3:F3201,$D$3:D3201,D3201,$C$3:C3201,"Coin Deposit",$E$3:E3201,"&lt;&gt;")</f>
        <v>0</v>
      </c>
      <c r="X3201" s="111">
        <f t="shared" si="543"/>
        <v>0</v>
      </c>
      <c r="Y3201" s="111">
        <f>IF($D3201=Y$1,SUMIFS($H$3:$H3201,$G$3:$G3201,Y$1,$C$3:$C3201,"Sell"),0)</f>
        <v>0</v>
      </c>
      <c r="Z3201" s="111">
        <f t="shared" si="544"/>
        <v>0</v>
      </c>
      <c r="AA3201" s="111">
        <f>IF($D3201=AA$1,SUMIFS($H$3:$H3201,$G$3:$G3201,AA$1,$C$3:$C3201,"Sell"),0)</f>
        <v>0</v>
      </c>
      <c r="AB3201" s="111">
        <f t="shared" si="545"/>
        <v>0</v>
      </c>
      <c r="AC3201" s="111">
        <f>SUMIFS('Deductions and Deposits'!$H:$H,'Deductions and Deposits'!$G:$G,D3201,'Deductions and Deposits'!$F:$F,"&lt;="&amp;B3201)+SUMIFS($F$3:F3201,$D$3:D3201,D3201,$C$3:C3201,"Coin Deposit",$E$3:E3201,"")</f>
        <v>0</v>
      </c>
      <c r="AD3201" s="111">
        <f>SUMIFS('Deductions and Deposits'!$D:$D,'Deductions and Deposits'!$C:$C,D3201)+SUMIFS($F:$F,$D:$D,D3201,$C:$C,"Coin Deduction")</f>
        <v>0</v>
      </c>
      <c r="AE3201" s="111">
        <f>Table5[[#This Row],[Column4]]+Table5[[#This Row],[Column14]]+Table5[[#This Row],[Column19]]+Table5[[#This Row],[Column12]]</f>
        <v>0</v>
      </c>
      <c r="AF3201" s="111">
        <f>Table5[[#This Row],[Column5]]+Table5[[#This Row],[Column13]]+Table5[[#This Row],[Column21]]+Table5[[#This Row],[Column18]]</f>
        <v>0</v>
      </c>
      <c r="AG3201" s="111">
        <f t="shared" si="546"/>
        <v>0</v>
      </c>
      <c r="AH3201" s="111">
        <f t="shared" si="547"/>
        <v>0</v>
      </c>
      <c r="AI3201" s="111">
        <f>Table5[[#This Row],[Column17]]-Table5[[#This Row],[Column20]]</f>
        <v>0</v>
      </c>
      <c r="AJ3201" s="111">
        <f t="shared" si="548"/>
        <v>0</v>
      </c>
      <c r="AK3201" s="111">
        <f t="shared" si="552"/>
        <v>0</v>
      </c>
      <c r="AL3201" s="111">
        <f t="shared" si="549"/>
        <v>0</v>
      </c>
      <c r="AM3201" s="111" t="str">
        <f t="shared" si="550"/>
        <v/>
      </c>
      <c r="AN3201" s="111" t="str">
        <f t="shared" ca="1" si="551"/>
        <v/>
      </c>
    </row>
    <row r="3202" spans="1:40" ht="20.25" customHeight="1" x14ac:dyDescent="0.3">
      <c r="A3202" s="107"/>
      <c r="B3202" s="144"/>
      <c r="C3202" s="119"/>
      <c r="D3202" s="120"/>
      <c r="E3202" s="119"/>
      <c r="F3202" s="119"/>
      <c r="G3202" s="120"/>
      <c r="H3202" s="119"/>
      <c r="I3202" s="109"/>
      <c r="L3202" s="108"/>
      <c r="M3202" s="108"/>
      <c r="N3202" s="108"/>
      <c r="O3202" s="108"/>
      <c r="P3202" s="108"/>
      <c r="Q3202" s="108"/>
      <c r="R3202" s="108"/>
      <c r="S3202" s="108"/>
      <c r="T3202" s="100">
        <f t="shared" si="542"/>
        <v>0</v>
      </c>
      <c r="U3202" s="111"/>
      <c r="V3202" s="111"/>
      <c r="W3202" s="111">
        <f>SUMIFS($F$3:F3202,$D$3:D3202,D3202,$C$3:C3202,"Buy")+SUMIFS($F$3:F3202,$D$3:D3202,D3202,$C$3:C3202,"Coin Deposit",$E$3:E3202,"&lt;&gt;")</f>
        <v>0</v>
      </c>
      <c r="X3202" s="111">
        <f t="shared" si="543"/>
        <v>0</v>
      </c>
      <c r="Y3202" s="111">
        <f>IF($D3202=Y$1,SUMIFS($H$3:$H3202,$G$3:$G3202,Y$1,$C$3:$C3202,"Sell"),0)</f>
        <v>0</v>
      </c>
      <c r="Z3202" s="111">
        <f t="shared" si="544"/>
        <v>0</v>
      </c>
      <c r="AA3202" s="111">
        <f>IF($D3202=AA$1,SUMIFS($H$3:$H3202,$G$3:$G3202,AA$1,$C$3:$C3202,"Sell"),0)</f>
        <v>0</v>
      </c>
      <c r="AB3202" s="111">
        <f t="shared" si="545"/>
        <v>0</v>
      </c>
      <c r="AC3202" s="111">
        <f>SUMIFS('Deductions and Deposits'!$H:$H,'Deductions and Deposits'!$G:$G,D3202,'Deductions and Deposits'!$F:$F,"&lt;="&amp;B3202)+SUMIFS($F$3:F3202,$D$3:D3202,D3202,$C$3:C3202,"Coin Deposit",$E$3:E3202,"")</f>
        <v>0</v>
      </c>
      <c r="AD3202" s="111">
        <f>SUMIFS('Deductions and Deposits'!$D:$D,'Deductions and Deposits'!$C:$C,D3202)+SUMIFS($F:$F,$D:$D,D3202,$C:$C,"Coin Deduction")</f>
        <v>0</v>
      </c>
      <c r="AE3202" s="111">
        <f>Table5[[#This Row],[Column4]]+Table5[[#This Row],[Column14]]+Table5[[#This Row],[Column19]]+Table5[[#This Row],[Column12]]</f>
        <v>0</v>
      </c>
      <c r="AF3202" s="111">
        <f>Table5[[#This Row],[Column5]]+Table5[[#This Row],[Column13]]+Table5[[#This Row],[Column21]]+Table5[[#This Row],[Column18]]</f>
        <v>0</v>
      </c>
      <c r="AG3202" s="111">
        <f t="shared" si="546"/>
        <v>0</v>
      </c>
      <c r="AH3202" s="111">
        <f t="shared" si="547"/>
        <v>0</v>
      </c>
      <c r="AI3202" s="111">
        <f>Table5[[#This Row],[Column17]]-Table5[[#This Row],[Column20]]</f>
        <v>0</v>
      </c>
      <c r="AJ3202" s="111">
        <f t="shared" si="548"/>
        <v>0</v>
      </c>
      <c r="AK3202" s="111">
        <f t="shared" si="552"/>
        <v>0</v>
      </c>
      <c r="AL3202" s="111">
        <f t="shared" si="549"/>
        <v>0</v>
      </c>
      <c r="AM3202" s="111" t="str">
        <f t="shared" si="550"/>
        <v/>
      </c>
      <c r="AN3202" s="111" t="str">
        <f t="shared" ca="1" si="551"/>
        <v/>
      </c>
    </row>
    <row r="3203" spans="1:40" ht="20.25" customHeight="1" x14ac:dyDescent="0.3">
      <c r="A3203" s="107"/>
      <c r="B3203" s="144"/>
      <c r="C3203" s="119"/>
      <c r="D3203" s="120"/>
      <c r="E3203" s="119"/>
      <c r="F3203" s="119"/>
      <c r="G3203" s="120"/>
      <c r="H3203" s="119"/>
      <c r="I3203" s="109"/>
      <c r="L3203" s="108"/>
      <c r="M3203" s="108"/>
      <c r="N3203" s="108"/>
      <c r="O3203" s="108"/>
      <c r="P3203" s="108"/>
      <c r="Q3203" s="108"/>
      <c r="R3203" s="108"/>
      <c r="S3203" s="108"/>
      <c r="T3203" s="100">
        <f t="shared" ref="T3203:T3266" si="553">IF(E3203&lt;&gt;"",E3203,0)</f>
        <v>0</v>
      </c>
      <c r="U3203" s="111"/>
      <c r="V3203" s="111"/>
      <c r="W3203" s="111">
        <f>SUMIFS($F$3:F3203,$D$3:D3203,D3203,$C$3:C3203,"Buy")+SUMIFS($F$3:F3203,$D$3:D3203,D3203,$C$3:C3203,"Coin Deposit",$E$3:E3203,"&lt;&gt;")</f>
        <v>0</v>
      </c>
      <c r="X3203" s="111">
        <f t="shared" ref="X3203:X3266" si="554">IF(OR(C3203="buy",AND(C3203="Coin Deposit",E3203&lt;&gt;"")),SUMIFS($F:$F,$D:$D,D3203,$C:$C,"sell"),0)</f>
        <v>0</v>
      </c>
      <c r="Y3203" s="111">
        <f>IF($D3203=Y$1,SUMIFS($H$3:$H3203,$G$3:$G3203,Y$1,$C$3:$C3203,"Sell"),0)</f>
        <v>0</v>
      </c>
      <c r="Z3203" s="111">
        <f t="shared" ref="Z3203:Z3266" si="555">IF($D3203=Z$1,SUMIFS($H:$H,$G:$G,Z$1,$C:$C,"Buy")+SUMIFS($H:$H,$G:$G,Z$1,$C:$C,"Coin Deposit",$E:$E,"&lt;&gt;"),0)</f>
        <v>0</v>
      </c>
      <c r="AA3203" s="111">
        <f>IF($D3203=AA$1,SUMIFS($H$3:$H3203,$G$3:$G3203,AA$1,$C$3:$C3203,"Sell"),0)</f>
        <v>0</v>
      </c>
      <c r="AB3203" s="111">
        <f t="shared" ref="AB3203:AB3266" si="556">IF($D3203=AB$1,SUMIFS($H:$H,$G:$G,AB$1,$C:$C,"Buy")+SUMIFS($H:$H,$G:$G,AB$1,$C:$C,"Coin Deposit",$E:$E,"&lt;&gt;"),0)</f>
        <v>0</v>
      </c>
      <c r="AC3203" s="111">
        <f>SUMIFS('Deductions and Deposits'!$H:$H,'Deductions and Deposits'!$G:$G,D3203,'Deductions and Deposits'!$F:$F,"&lt;="&amp;B3203)+SUMIFS($F$3:F3203,$D$3:D3203,D3203,$C$3:C3203,"Coin Deposit",$E$3:E3203,"")</f>
        <v>0</v>
      </c>
      <c r="AD3203" s="111">
        <f>SUMIFS('Deductions and Deposits'!$D:$D,'Deductions and Deposits'!$C:$C,D3203)+SUMIFS($F:$F,$D:$D,D3203,$C:$C,"Coin Deduction")</f>
        <v>0</v>
      </c>
      <c r="AE3203" s="111">
        <f>Table5[[#This Row],[Column4]]+Table5[[#This Row],[Column14]]+Table5[[#This Row],[Column19]]+Table5[[#This Row],[Column12]]</f>
        <v>0</v>
      </c>
      <c r="AF3203" s="111">
        <f>Table5[[#This Row],[Column5]]+Table5[[#This Row],[Column13]]+Table5[[#This Row],[Column21]]+Table5[[#This Row],[Column18]]</f>
        <v>0</v>
      </c>
      <c r="AG3203" s="111">
        <f t="shared" ref="AG3203:AG3266" si="557">IF(AND((AC3203+Y3203+AA3203)&gt;AF3203,OR(C3203="buy",AND(C3203="Coin Deposit",E3203&lt;&gt;""))),(AC3203+Y3203+AA3203)-AF3203,0)</f>
        <v>0</v>
      </c>
      <c r="AH3203" s="111">
        <f t="shared" ref="AH3203:AH3266" si="558">IF(AND(AE3203&gt;AF3203,OR(C3203="buy",AND(C3203="Coin Deposit",E3203&lt;&gt;""))),AE3203-AF3203,0)</f>
        <v>0</v>
      </c>
      <c r="AI3203" s="111">
        <f>Table5[[#This Row],[Column17]]-Table5[[#This Row],[Column20]]</f>
        <v>0</v>
      </c>
      <c r="AJ3203" s="111">
        <f t="shared" ref="AJ3203:AJ3266" si="559">IF(AI3203&gt;F3203,F3203,AI3203)</f>
        <v>0</v>
      </c>
      <c r="AK3203" s="111">
        <f t="shared" si="552"/>
        <v>0</v>
      </c>
      <c r="AL3203" s="111">
        <f t="shared" ref="AL3203:AL3266" si="560">IFERROR(SUMIFS($AK:$AK,$D:$D,D3203)/SUMIFS($AJ:$AJ,$D:$D,D3203),0)</f>
        <v>0</v>
      </c>
      <c r="AM3203" s="111" t="str">
        <f t="shared" ref="AM3203:AM3266" si="561">C3203&amp;D3203</f>
        <v/>
      </c>
      <c r="AN3203" s="111" t="str">
        <f t="shared" ref="AN3203:AN3266" ca="1" si="562">OFFSET(AM3203,COUNTA($AM:$AM)-ROW()-(ROW()-ROW($AN$2)-1),)</f>
        <v/>
      </c>
    </row>
    <row r="3204" spans="1:40" ht="20.25" customHeight="1" x14ac:dyDescent="0.3">
      <c r="A3204" s="107"/>
      <c r="B3204" s="144"/>
      <c r="C3204" s="119"/>
      <c r="D3204" s="120"/>
      <c r="E3204" s="119"/>
      <c r="F3204" s="119"/>
      <c r="G3204" s="120"/>
      <c r="H3204" s="119"/>
      <c r="I3204" s="109"/>
      <c r="L3204" s="108"/>
      <c r="M3204" s="108"/>
      <c r="N3204" s="108"/>
      <c r="O3204" s="108"/>
      <c r="P3204" s="108"/>
      <c r="Q3204" s="108"/>
      <c r="R3204" s="108"/>
      <c r="S3204" s="108"/>
      <c r="T3204" s="100">
        <f t="shared" si="553"/>
        <v>0</v>
      </c>
      <c r="U3204" s="111"/>
      <c r="V3204" s="111"/>
      <c r="W3204" s="111">
        <f>SUMIFS($F$3:F3204,$D$3:D3204,D3204,$C$3:C3204,"Buy")+SUMIFS($F$3:F3204,$D$3:D3204,D3204,$C$3:C3204,"Coin Deposit",$E$3:E3204,"&lt;&gt;")</f>
        <v>0</v>
      </c>
      <c r="X3204" s="111">
        <f t="shared" si="554"/>
        <v>0</v>
      </c>
      <c r="Y3204" s="111">
        <f>IF($D3204=Y$1,SUMIFS($H$3:$H3204,$G$3:$G3204,Y$1,$C$3:$C3204,"Sell"),0)</f>
        <v>0</v>
      </c>
      <c r="Z3204" s="111">
        <f t="shared" si="555"/>
        <v>0</v>
      </c>
      <c r="AA3204" s="111">
        <f>IF($D3204=AA$1,SUMIFS($H$3:$H3204,$G$3:$G3204,AA$1,$C$3:$C3204,"Sell"),0)</f>
        <v>0</v>
      </c>
      <c r="AB3204" s="111">
        <f t="shared" si="556"/>
        <v>0</v>
      </c>
      <c r="AC3204" s="111">
        <f>SUMIFS('Deductions and Deposits'!$H:$H,'Deductions and Deposits'!$G:$G,D3204,'Deductions and Deposits'!$F:$F,"&lt;="&amp;B3204)+SUMIFS($F$3:F3204,$D$3:D3204,D3204,$C$3:C3204,"Coin Deposit",$E$3:E3204,"")</f>
        <v>0</v>
      </c>
      <c r="AD3204" s="111">
        <f>SUMIFS('Deductions and Deposits'!$D:$D,'Deductions and Deposits'!$C:$C,D3204)+SUMIFS($F:$F,$D:$D,D3204,$C:$C,"Coin Deduction")</f>
        <v>0</v>
      </c>
      <c r="AE3204" s="111">
        <f>Table5[[#This Row],[Column4]]+Table5[[#This Row],[Column14]]+Table5[[#This Row],[Column19]]+Table5[[#This Row],[Column12]]</f>
        <v>0</v>
      </c>
      <c r="AF3204" s="111">
        <f>Table5[[#This Row],[Column5]]+Table5[[#This Row],[Column13]]+Table5[[#This Row],[Column21]]+Table5[[#This Row],[Column18]]</f>
        <v>0</v>
      </c>
      <c r="AG3204" s="111">
        <f t="shared" si="557"/>
        <v>0</v>
      </c>
      <c r="AH3204" s="111">
        <f t="shared" si="558"/>
        <v>0</v>
      </c>
      <c r="AI3204" s="111">
        <f>Table5[[#This Row],[Column17]]-Table5[[#This Row],[Column20]]</f>
        <v>0</v>
      </c>
      <c r="AJ3204" s="111">
        <f t="shared" si="559"/>
        <v>0</v>
      </c>
      <c r="AK3204" s="111">
        <f t="shared" si="552"/>
        <v>0</v>
      </c>
      <c r="AL3204" s="111">
        <f t="shared" si="560"/>
        <v>0</v>
      </c>
      <c r="AM3204" s="111" t="str">
        <f t="shared" si="561"/>
        <v/>
      </c>
      <c r="AN3204" s="111" t="str">
        <f t="shared" ca="1" si="562"/>
        <v/>
      </c>
    </row>
    <row r="3205" spans="1:40" ht="20.25" customHeight="1" x14ac:dyDescent="0.3">
      <c r="A3205" s="107"/>
      <c r="B3205" s="144"/>
      <c r="C3205" s="119"/>
      <c r="D3205" s="120"/>
      <c r="E3205" s="119"/>
      <c r="F3205" s="119"/>
      <c r="G3205" s="120"/>
      <c r="H3205" s="119"/>
      <c r="I3205" s="109"/>
      <c r="L3205" s="108"/>
      <c r="M3205" s="108"/>
      <c r="N3205" s="108"/>
      <c r="O3205" s="108"/>
      <c r="P3205" s="108"/>
      <c r="Q3205" s="108"/>
      <c r="R3205" s="108"/>
      <c r="S3205" s="108"/>
      <c r="T3205" s="100">
        <f t="shared" si="553"/>
        <v>0</v>
      </c>
      <c r="U3205" s="111"/>
      <c r="V3205" s="111"/>
      <c r="W3205" s="111">
        <f>SUMIFS($F$3:F3205,$D$3:D3205,D3205,$C$3:C3205,"Buy")+SUMIFS($F$3:F3205,$D$3:D3205,D3205,$C$3:C3205,"Coin Deposit",$E$3:E3205,"&lt;&gt;")</f>
        <v>0</v>
      </c>
      <c r="X3205" s="111">
        <f t="shared" si="554"/>
        <v>0</v>
      </c>
      <c r="Y3205" s="111">
        <f>IF($D3205=Y$1,SUMIFS($H$3:$H3205,$G$3:$G3205,Y$1,$C$3:$C3205,"Sell"),0)</f>
        <v>0</v>
      </c>
      <c r="Z3205" s="111">
        <f t="shared" si="555"/>
        <v>0</v>
      </c>
      <c r="AA3205" s="111">
        <f>IF($D3205=AA$1,SUMIFS($H$3:$H3205,$G$3:$G3205,AA$1,$C$3:$C3205,"Sell"),0)</f>
        <v>0</v>
      </c>
      <c r="AB3205" s="111">
        <f t="shared" si="556"/>
        <v>0</v>
      </c>
      <c r="AC3205" s="111">
        <f>SUMIFS('Deductions and Deposits'!$H:$H,'Deductions and Deposits'!$G:$G,D3205,'Deductions and Deposits'!$F:$F,"&lt;="&amp;B3205)+SUMIFS($F$3:F3205,$D$3:D3205,D3205,$C$3:C3205,"Coin Deposit",$E$3:E3205,"")</f>
        <v>0</v>
      </c>
      <c r="AD3205" s="111">
        <f>SUMIFS('Deductions and Deposits'!$D:$D,'Deductions and Deposits'!$C:$C,D3205)+SUMIFS($F:$F,$D:$D,D3205,$C:$C,"Coin Deduction")</f>
        <v>0</v>
      </c>
      <c r="AE3205" s="111">
        <f>Table5[[#This Row],[Column4]]+Table5[[#This Row],[Column14]]+Table5[[#This Row],[Column19]]+Table5[[#This Row],[Column12]]</f>
        <v>0</v>
      </c>
      <c r="AF3205" s="111">
        <f>Table5[[#This Row],[Column5]]+Table5[[#This Row],[Column13]]+Table5[[#This Row],[Column21]]+Table5[[#This Row],[Column18]]</f>
        <v>0</v>
      </c>
      <c r="AG3205" s="111">
        <f t="shared" si="557"/>
        <v>0</v>
      </c>
      <c r="AH3205" s="111">
        <f t="shared" si="558"/>
        <v>0</v>
      </c>
      <c r="AI3205" s="111">
        <f>Table5[[#This Row],[Column17]]-Table5[[#This Row],[Column20]]</f>
        <v>0</v>
      </c>
      <c r="AJ3205" s="111">
        <f t="shared" si="559"/>
        <v>0</v>
      </c>
      <c r="AK3205" s="111">
        <f t="shared" si="552"/>
        <v>0</v>
      </c>
      <c r="AL3205" s="111">
        <f t="shared" si="560"/>
        <v>0</v>
      </c>
      <c r="AM3205" s="111" t="str">
        <f t="shared" si="561"/>
        <v/>
      </c>
      <c r="AN3205" s="111" t="str">
        <f t="shared" ca="1" si="562"/>
        <v/>
      </c>
    </row>
    <row r="3206" spans="1:40" ht="20.25" customHeight="1" x14ac:dyDescent="0.3">
      <c r="A3206" s="107"/>
      <c r="B3206" s="144"/>
      <c r="C3206" s="119"/>
      <c r="D3206" s="120"/>
      <c r="E3206" s="119"/>
      <c r="F3206" s="119"/>
      <c r="G3206" s="120"/>
      <c r="H3206" s="119"/>
      <c r="I3206" s="109"/>
      <c r="L3206" s="108"/>
      <c r="M3206" s="108"/>
      <c r="N3206" s="108"/>
      <c r="O3206" s="108"/>
      <c r="P3206" s="108"/>
      <c r="Q3206" s="108"/>
      <c r="R3206" s="108"/>
      <c r="S3206" s="108"/>
      <c r="T3206" s="100">
        <f t="shared" si="553"/>
        <v>0</v>
      </c>
      <c r="U3206" s="111"/>
      <c r="V3206" s="111"/>
      <c r="W3206" s="111">
        <f>SUMIFS($F$3:F3206,$D$3:D3206,D3206,$C$3:C3206,"Buy")+SUMIFS($F$3:F3206,$D$3:D3206,D3206,$C$3:C3206,"Coin Deposit",$E$3:E3206,"&lt;&gt;")</f>
        <v>0</v>
      </c>
      <c r="X3206" s="111">
        <f t="shared" si="554"/>
        <v>0</v>
      </c>
      <c r="Y3206" s="111">
        <f>IF($D3206=Y$1,SUMIFS($H$3:$H3206,$G$3:$G3206,Y$1,$C$3:$C3206,"Sell"),0)</f>
        <v>0</v>
      </c>
      <c r="Z3206" s="111">
        <f t="shared" si="555"/>
        <v>0</v>
      </c>
      <c r="AA3206" s="111">
        <f>IF($D3206=AA$1,SUMIFS($H$3:$H3206,$G$3:$G3206,AA$1,$C$3:$C3206,"Sell"),0)</f>
        <v>0</v>
      </c>
      <c r="AB3206" s="111">
        <f t="shared" si="556"/>
        <v>0</v>
      </c>
      <c r="AC3206" s="111">
        <f>SUMIFS('Deductions and Deposits'!$H:$H,'Deductions and Deposits'!$G:$G,D3206,'Deductions and Deposits'!$F:$F,"&lt;="&amp;B3206)+SUMIFS($F$3:F3206,$D$3:D3206,D3206,$C$3:C3206,"Coin Deposit",$E$3:E3206,"")</f>
        <v>0</v>
      </c>
      <c r="AD3206" s="111">
        <f>SUMIFS('Deductions and Deposits'!$D:$D,'Deductions and Deposits'!$C:$C,D3206)+SUMIFS($F:$F,$D:$D,D3206,$C:$C,"Coin Deduction")</f>
        <v>0</v>
      </c>
      <c r="AE3206" s="111">
        <f>Table5[[#This Row],[Column4]]+Table5[[#This Row],[Column14]]+Table5[[#This Row],[Column19]]+Table5[[#This Row],[Column12]]</f>
        <v>0</v>
      </c>
      <c r="AF3206" s="111">
        <f>Table5[[#This Row],[Column5]]+Table5[[#This Row],[Column13]]+Table5[[#This Row],[Column21]]+Table5[[#This Row],[Column18]]</f>
        <v>0</v>
      </c>
      <c r="AG3206" s="111">
        <f t="shared" si="557"/>
        <v>0</v>
      </c>
      <c r="AH3206" s="111">
        <f t="shared" si="558"/>
        <v>0</v>
      </c>
      <c r="AI3206" s="111">
        <f>Table5[[#This Row],[Column17]]-Table5[[#This Row],[Column20]]</f>
        <v>0</v>
      </c>
      <c r="AJ3206" s="111">
        <f t="shared" si="559"/>
        <v>0</v>
      </c>
      <c r="AK3206" s="111">
        <f t="shared" si="552"/>
        <v>0</v>
      </c>
      <c r="AL3206" s="111">
        <f t="shared" si="560"/>
        <v>0</v>
      </c>
      <c r="AM3206" s="111" t="str">
        <f t="shared" si="561"/>
        <v/>
      </c>
      <c r="AN3206" s="111" t="str">
        <f t="shared" ca="1" si="562"/>
        <v/>
      </c>
    </row>
    <row r="3207" spans="1:40" ht="20.25" customHeight="1" x14ac:dyDescent="0.3">
      <c r="A3207" s="107"/>
      <c r="B3207" s="144"/>
      <c r="C3207" s="119"/>
      <c r="D3207" s="120"/>
      <c r="E3207" s="119"/>
      <c r="F3207" s="119"/>
      <c r="G3207" s="120"/>
      <c r="H3207" s="119"/>
      <c r="I3207" s="109"/>
      <c r="L3207" s="108"/>
      <c r="M3207" s="108"/>
      <c r="N3207" s="108"/>
      <c r="O3207" s="108"/>
      <c r="P3207" s="108"/>
      <c r="Q3207" s="108"/>
      <c r="R3207" s="108"/>
      <c r="S3207" s="108"/>
      <c r="T3207" s="100">
        <f t="shared" si="553"/>
        <v>0</v>
      </c>
      <c r="U3207" s="111"/>
      <c r="V3207" s="111"/>
      <c r="W3207" s="111">
        <f>SUMIFS($F$3:F3207,$D$3:D3207,D3207,$C$3:C3207,"Buy")+SUMIFS($F$3:F3207,$D$3:D3207,D3207,$C$3:C3207,"Coin Deposit",$E$3:E3207,"&lt;&gt;")</f>
        <v>0</v>
      </c>
      <c r="X3207" s="111">
        <f t="shared" si="554"/>
        <v>0</v>
      </c>
      <c r="Y3207" s="111">
        <f>IF($D3207=Y$1,SUMIFS($H$3:$H3207,$G$3:$G3207,Y$1,$C$3:$C3207,"Sell"),0)</f>
        <v>0</v>
      </c>
      <c r="Z3207" s="111">
        <f t="shared" si="555"/>
        <v>0</v>
      </c>
      <c r="AA3207" s="111">
        <f>IF($D3207=AA$1,SUMIFS($H$3:$H3207,$G$3:$G3207,AA$1,$C$3:$C3207,"Sell"),0)</f>
        <v>0</v>
      </c>
      <c r="AB3207" s="111">
        <f t="shared" si="556"/>
        <v>0</v>
      </c>
      <c r="AC3207" s="111">
        <f>SUMIFS('Deductions and Deposits'!$H:$H,'Deductions and Deposits'!$G:$G,D3207,'Deductions and Deposits'!$F:$F,"&lt;="&amp;B3207)+SUMIFS($F$3:F3207,$D$3:D3207,D3207,$C$3:C3207,"Coin Deposit",$E$3:E3207,"")</f>
        <v>0</v>
      </c>
      <c r="AD3207" s="111">
        <f>SUMIFS('Deductions and Deposits'!$D:$D,'Deductions and Deposits'!$C:$C,D3207)+SUMIFS($F:$F,$D:$D,D3207,$C:$C,"Coin Deduction")</f>
        <v>0</v>
      </c>
      <c r="AE3207" s="111">
        <f>Table5[[#This Row],[Column4]]+Table5[[#This Row],[Column14]]+Table5[[#This Row],[Column19]]+Table5[[#This Row],[Column12]]</f>
        <v>0</v>
      </c>
      <c r="AF3207" s="111">
        <f>Table5[[#This Row],[Column5]]+Table5[[#This Row],[Column13]]+Table5[[#This Row],[Column21]]+Table5[[#This Row],[Column18]]</f>
        <v>0</v>
      </c>
      <c r="AG3207" s="111">
        <f t="shared" si="557"/>
        <v>0</v>
      </c>
      <c r="AH3207" s="111">
        <f t="shared" si="558"/>
        <v>0</v>
      </c>
      <c r="AI3207" s="111">
        <f>Table5[[#This Row],[Column17]]-Table5[[#This Row],[Column20]]</f>
        <v>0</v>
      </c>
      <c r="AJ3207" s="111">
        <f t="shared" si="559"/>
        <v>0</v>
      </c>
      <c r="AK3207" s="111">
        <f t="shared" si="552"/>
        <v>0</v>
      </c>
      <c r="AL3207" s="111">
        <f t="shared" si="560"/>
        <v>0</v>
      </c>
      <c r="AM3207" s="111" t="str">
        <f t="shared" si="561"/>
        <v/>
      </c>
      <c r="AN3207" s="111" t="str">
        <f t="shared" ca="1" si="562"/>
        <v/>
      </c>
    </row>
    <row r="3208" spans="1:40" ht="20.25" customHeight="1" x14ac:dyDescent="0.3">
      <c r="A3208" s="107"/>
      <c r="B3208" s="144"/>
      <c r="C3208" s="119"/>
      <c r="D3208" s="120"/>
      <c r="E3208" s="119"/>
      <c r="F3208" s="119"/>
      <c r="G3208" s="120"/>
      <c r="H3208" s="119"/>
      <c r="I3208" s="109"/>
      <c r="L3208" s="108"/>
      <c r="M3208" s="108"/>
      <c r="N3208" s="108"/>
      <c r="O3208" s="108"/>
      <c r="P3208" s="108"/>
      <c r="Q3208" s="108"/>
      <c r="R3208" s="108"/>
      <c r="S3208" s="108"/>
      <c r="T3208" s="100">
        <f t="shared" si="553"/>
        <v>0</v>
      </c>
      <c r="U3208" s="111"/>
      <c r="V3208" s="111"/>
      <c r="W3208" s="111">
        <f>SUMIFS($F$3:F3208,$D$3:D3208,D3208,$C$3:C3208,"Buy")+SUMIFS($F$3:F3208,$D$3:D3208,D3208,$C$3:C3208,"Coin Deposit",$E$3:E3208,"&lt;&gt;")</f>
        <v>0</v>
      </c>
      <c r="X3208" s="111">
        <f t="shared" si="554"/>
        <v>0</v>
      </c>
      <c r="Y3208" s="111">
        <f>IF($D3208=Y$1,SUMIFS($H$3:$H3208,$G$3:$G3208,Y$1,$C$3:$C3208,"Sell"),0)</f>
        <v>0</v>
      </c>
      <c r="Z3208" s="111">
        <f t="shared" si="555"/>
        <v>0</v>
      </c>
      <c r="AA3208" s="111">
        <f>IF($D3208=AA$1,SUMIFS($H$3:$H3208,$G$3:$G3208,AA$1,$C$3:$C3208,"Sell"),0)</f>
        <v>0</v>
      </c>
      <c r="AB3208" s="111">
        <f t="shared" si="556"/>
        <v>0</v>
      </c>
      <c r="AC3208" s="111">
        <f>SUMIFS('Deductions and Deposits'!$H:$H,'Deductions and Deposits'!$G:$G,D3208,'Deductions and Deposits'!$F:$F,"&lt;="&amp;B3208)+SUMIFS($F$3:F3208,$D$3:D3208,D3208,$C$3:C3208,"Coin Deposit",$E$3:E3208,"")</f>
        <v>0</v>
      </c>
      <c r="AD3208" s="111">
        <f>SUMIFS('Deductions and Deposits'!$D:$D,'Deductions and Deposits'!$C:$C,D3208)+SUMIFS($F:$F,$D:$D,D3208,$C:$C,"Coin Deduction")</f>
        <v>0</v>
      </c>
      <c r="AE3208" s="111">
        <f>Table5[[#This Row],[Column4]]+Table5[[#This Row],[Column14]]+Table5[[#This Row],[Column19]]+Table5[[#This Row],[Column12]]</f>
        <v>0</v>
      </c>
      <c r="AF3208" s="111">
        <f>Table5[[#This Row],[Column5]]+Table5[[#This Row],[Column13]]+Table5[[#This Row],[Column21]]+Table5[[#This Row],[Column18]]</f>
        <v>0</v>
      </c>
      <c r="AG3208" s="111">
        <f t="shared" si="557"/>
        <v>0</v>
      </c>
      <c r="AH3208" s="111">
        <f t="shared" si="558"/>
        <v>0</v>
      </c>
      <c r="AI3208" s="111">
        <f>Table5[[#This Row],[Column17]]-Table5[[#This Row],[Column20]]</f>
        <v>0</v>
      </c>
      <c r="AJ3208" s="111">
        <f t="shared" si="559"/>
        <v>0</v>
      </c>
      <c r="AK3208" s="111">
        <f t="shared" si="552"/>
        <v>0</v>
      </c>
      <c r="AL3208" s="111">
        <f t="shared" si="560"/>
        <v>0</v>
      </c>
      <c r="AM3208" s="111" t="str">
        <f t="shared" si="561"/>
        <v/>
      </c>
      <c r="AN3208" s="111" t="str">
        <f t="shared" ca="1" si="562"/>
        <v/>
      </c>
    </row>
    <row r="3209" spans="1:40" ht="20.25" customHeight="1" x14ac:dyDescent="0.3">
      <c r="A3209" s="107"/>
      <c r="B3209" s="144"/>
      <c r="C3209" s="119"/>
      <c r="D3209" s="120"/>
      <c r="E3209" s="119"/>
      <c r="F3209" s="119"/>
      <c r="G3209" s="120"/>
      <c r="H3209" s="119"/>
      <c r="I3209" s="109"/>
      <c r="L3209" s="108"/>
      <c r="M3209" s="108"/>
      <c r="N3209" s="108"/>
      <c r="O3209" s="108"/>
      <c r="P3209" s="108"/>
      <c r="Q3209" s="108"/>
      <c r="R3209" s="108"/>
      <c r="S3209" s="108"/>
      <c r="T3209" s="100">
        <f t="shared" si="553"/>
        <v>0</v>
      </c>
      <c r="U3209" s="111"/>
      <c r="V3209" s="111"/>
      <c r="W3209" s="111">
        <f>SUMIFS($F$3:F3209,$D$3:D3209,D3209,$C$3:C3209,"Buy")+SUMIFS($F$3:F3209,$D$3:D3209,D3209,$C$3:C3209,"Coin Deposit",$E$3:E3209,"&lt;&gt;")</f>
        <v>0</v>
      </c>
      <c r="X3209" s="111">
        <f t="shared" si="554"/>
        <v>0</v>
      </c>
      <c r="Y3209" s="111">
        <f>IF($D3209=Y$1,SUMIFS($H$3:$H3209,$G$3:$G3209,Y$1,$C$3:$C3209,"Sell"),0)</f>
        <v>0</v>
      </c>
      <c r="Z3209" s="111">
        <f t="shared" si="555"/>
        <v>0</v>
      </c>
      <c r="AA3209" s="111">
        <f>IF($D3209=AA$1,SUMIFS($H$3:$H3209,$G$3:$G3209,AA$1,$C$3:$C3209,"Sell"),0)</f>
        <v>0</v>
      </c>
      <c r="AB3209" s="111">
        <f t="shared" si="556"/>
        <v>0</v>
      </c>
      <c r="AC3209" s="111">
        <f>SUMIFS('Deductions and Deposits'!$H:$H,'Deductions and Deposits'!$G:$G,D3209,'Deductions and Deposits'!$F:$F,"&lt;="&amp;B3209)+SUMIFS($F$3:F3209,$D$3:D3209,D3209,$C$3:C3209,"Coin Deposit",$E$3:E3209,"")</f>
        <v>0</v>
      </c>
      <c r="AD3209" s="111">
        <f>SUMIFS('Deductions and Deposits'!$D:$D,'Deductions and Deposits'!$C:$C,D3209)+SUMIFS($F:$F,$D:$D,D3209,$C:$C,"Coin Deduction")</f>
        <v>0</v>
      </c>
      <c r="AE3209" s="111">
        <f>Table5[[#This Row],[Column4]]+Table5[[#This Row],[Column14]]+Table5[[#This Row],[Column19]]+Table5[[#This Row],[Column12]]</f>
        <v>0</v>
      </c>
      <c r="AF3209" s="111">
        <f>Table5[[#This Row],[Column5]]+Table5[[#This Row],[Column13]]+Table5[[#This Row],[Column21]]+Table5[[#This Row],[Column18]]</f>
        <v>0</v>
      </c>
      <c r="AG3209" s="111">
        <f t="shared" si="557"/>
        <v>0</v>
      </c>
      <c r="AH3209" s="111">
        <f t="shared" si="558"/>
        <v>0</v>
      </c>
      <c r="AI3209" s="111">
        <f>Table5[[#This Row],[Column17]]-Table5[[#This Row],[Column20]]</f>
        <v>0</v>
      </c>
      <c r="AJ3209" s="111">
        <f t="shared" si="559"/>
        <v>0</v>
      </c>
      <c r="AK3209" s="111">
        <f t="shared" si="552"/>
        <v>0</v>
      </c>
      <c r="AL3209" s="111">
        <f t="shared" si="560"/>
        <v>0</v>
      </c>
      <c r="AM3209" s="111" t="str">
        <f t="shared" si="561"/>
        <v/>
      </c>
      <c r="AN3209" s="111" t="str">
        <f t="shared" ca="1" si="562"/>
        <v/>
      </c>
    </row>
    <row r="3210" spans="1:40" ht="20.25" customHeight="1" x14ac:dyDescent="0.3">
      <c r="A3210" s="107"/>
      <c r="B3210" s="144"/>
      <c r="C3210" s="119"/>
      <c r="D3210" s="120"/>
      <c r="E3210" s="119"/>
      <c r="F3210" s="119"/>
      <c r="G3210" s="120"/>
      <c r="H3210" s="119"/>
      <c r="I3210" s="109"/>
      <c r="L3210" s="108"/>
      <c r="M3210" s="108"/>
      <c r="N3210" s="108"/>
      <c r="O3210" s="108"/>
      <c r="P3210" s="108"/>
      <c r="Q3210" s="108"/>
      <c r="R3210" s="108"/>
      <c r="S3210" s="108"/>
      <c r="T3210" s="100">
        <f t="shared" si="553"/>
        <v>0</v>
      </c>
      <c r="U3210" s="111"/>
      <c r="V3210" s="111"/>
      <c r="W3210" s="111">
        <f>SUMIFS($F$3:F3210,$D$3:D3210,D3210,$C$3:C3210,"Buy")+SUMIFS($F$3:F3210,$D$3:D3210,D3210,$C$3:C3210,"Coin Deposit",$E$3:E3210,"&lt;&gt;")</f>
        <v>0</v>
      </c>
      <c r="X3210" s="111">
        <f t="shared" si="554"/>
        <v>0</v>
      </c>
      <c r="Y3210" s="111">
        <f>IF($D3210=Y$1,SUMIFS($H$3:$H3210,$G$3:$G3210,Y$1,$C$3:$C3210,"Sell"),0)</f>
        <v>0</v>
      </c>
      <c r="Z3210" s="111">
        <f t="shared" si="555"/>
        <v>0</v>
      </c>
      <c r="AA3210" s="111">
        <f>IF($D3210=AA$1,SUMIFS($H$3:$H3210,$G$3:$G3210,AA$1,$C$3:$C3210,"Sell"),0)</f>
        <v>0</v>
      </c>
      <c r="AB3210" s="111">
        <f t="shared" si="556"/>
        <v>0</v>
      </c>
      <c r="AC3210" s="111">
        <f>SUMIFS('Deductions and Deposits'!$H:$H,'Deductions and Deposits'!$G:$G,D3210,'Deductions and Deposits'!$F:$F,"&lt;="&amp;B3210)+SUMIFS($F$3:F3210,$D$3:D3210,D3210,$C$3:C3210,"Coin Deposit",$E$3:E3210,"")</f>
        <v>0</v>
      </c>
      <c r="AD3210" s="111">
        <f>SUMIFS('Deductions and Deposits'!$D:$D,'Deductions and Deposits'!$C:$C,D3210)+SUMIFS($F:$F,$D:$D,D3210,$C:$C,"Coin Deduction")</f>
        <v>0</v>
      </c>
      <c r="AE3210" s="111">
        <f>Table5[[#This Row],[Column4]]+Table5[[#This Row],[Column14]]+Table5[[#This Row],[Column19]]+Table5[[#This Row],[Column12]]</f>
        <v>0</v>
      </c>
      <c r="AF3210" s="111">
        <f>Table5[[#This Row],[Column5]]+Table5[[#This Row],[Column13]]+Table5[[#This Row],[Column21]]+Table5[[#This Row],[Column18]]</f>
        <v>0</v>
      </c>
      <c r="AG3210" s="111">
        <f t="shared" si="557"/>
        <v>0</v>
      </c>
      <c r="AH3210" s="111">
        <f t="shared" si="558"/>
        <v>0</v>
      </c>
      <c r="AI3210" s="111">
        <f>Table5[[#This Row],[Column17]]-Table5[[#This Row],[Column20]]</f>
        <v>0</v>
      </c>
      <c r="AJ3210" s="111">
        <f t="shared" si="559"/>
        <v>0</v>
      </c>
      <c r="AK3210" s="111">
        <f t="shared" si="552"/>
        <v>0</v>
      </c>
      <c r="AL3210" s="111">
        <f t="shared" si="560"/>
        <v>0</v>
      </c>
      <c r="AM3210" s="111" t="str">
        <f t="shared" si="561"/>
        <v/>
      </c>
      <c r="AN3210" s="111" t="str">
        <f t="shared" ca="1" si="562"/>
        <v/>
      </c>
    </row>
    <row r="3211" spans="1:40" ht="20.25" customHeight="1" x14ac:dyDescent="0.3">
      <c r="A3211" s="107"/>
      <c r="B3211" s="144"/>
      <c r="C3211" s="119"/>
      <c r="D3211" s="120"/>
      <c r="E3211" s="119"/>
      <c r="F3211" s="119"/>
      <c r="G3211" s="120"/>
      <c r="H3211" s="119"/>
      <c r="I3211" s="109"/>
      <c r="L3211" s="108"/>
      <c r="M3211" s="108"/>
      <c r="N3211" s="108"/>
      <c r="O3211" s="108"/>
      <c r="P3211" s="108"/>
      <c r="Q3211" s="108"/>
      <c r="R3211" s="108"/>
      <c r="S3211" s="108"/>
      <c r="T3211" s="100">
        <f t="shared" si="553"/>
        <v>0</v>
      </c>
      <c r="U3211" s="111"/>
      <c r="V3211" s="111"/>
      <c r="W3211" s="111">
        <f>SUMIFS($F$3:F3211,$D$3:D3211,D3211,$C$3:C3211,"Buy")+SUMIFS($F$3:F3211,$D$3:D3211,D3211,$C$3:C3211,"Coin Deposit",$E$3:E3211,"&lt;&gt;")</f>
        <v>0</v>
      </c>
      <c r="X3211" s="111">
        <f t="shared" si="554"/>
        <v>0</v>
      </c>
      <c r="Y3211" s="111">
        <f>IF($D3211=Y$1,SUMIFS($H$3:$H3211,$G$3:$G3211,Y$1,$C$3:$C3211,"Sell"),0)</f>
        <v>0</v>
      </c>
      <c r="Z3211" s="111">
        <f t="shared" si="555"/>
        <v>0</v>
      </c>
      <c r="AA3211" s="111">
        <f>IF($D3211=AA$1,SUMIFS($H$3:$H3211,$G$3:$G3211,AA$1,$C$3:$C3211,"Sell"),0)</f>
        <v>0</v>
      </c>
      <c r="AB3211" s="111">
        <f t="shared" si="556"/>
        <v>0</v>
      </c>
      <c r="AC3211" s="111">
        <f>SUMIFS('Deductions and Deposits'!$H:$H,'Deductions and Deposits'!$G:$G,D3211,'Deductions and Deposits'!$F:$F,"&lt;="&amp;B3211)+SUMIFS($F$3:F3211,$D$3:D3211,D3211,$C$3:C3211,"Coin Deposit",$E$3:E3211,"")</f>
        <v>0</v>
      </c>
      <c r="AD3211" s="111">
        <f>SUMIFS('Deductions and Deposits'!$D:$D,'Deductions and Deposits'!$C:$C,D3211)+SUMIFS($F:$F,$D:$D,D3211,$C:$C,"Coin Deduction")</f>
        <v>0</v>
      </c>
      <c r="AE3211" s="111">
        <f>Table5[[#This Row],[Column4]]+Table5[[#This Row],[Column14]]+Table5[[#This Row],[Column19]]+Table5[[#This Row],[Column12]]</f>
        <v>0</v>
      </c>
      <c r="AF3211" s="111">
        <f>Table5[[#This Row],[Column5]]+Table5[[#This Row],[Column13]]+Table5[[#This Row],[Column21]]+Table5[[#This Row],[Column18]]</f>
        <v>0</v>
      </c>
      <c r="AG3211" s="111">
        <f t="shared" si="557"/>
        <v>0</v>
      </c>
      <c r="AH3211" s="111">
        <f t="shared" si="558"/>
        <v>0</v>
      </c>
      <c r="AI3211" s="111">
        <f>Table5[[#This Row],[Column17]]-Table5[[#This Row],[Column20]]</f>
        <v>0</v>
      </c>
      <c r="AJ3211" s="111">
        <f t="shared" si="559"/>
        <v>0</v>
      </c>
      <c r="AK3211" s="111">
        <f t="shared" si="552"/>
        <v>0</v>
      </c>
      <c r="AL3211" s="111">
        <f t="shared" si="560"/>
        <v>0</v>
      </c>
      <c r="AM3211" s="111" t="str">
        <f t="shared" si="561"/>
        <v/>
      </c>
      <c r="AN3211" s="111" t="str">
        <f t="shared" ca="1" si="562"/>
        <v/>
      </c>
    </row>
    <row r="3212" spans="1:40" ht="20.25" customHeight="1" x14ac:dyDescent="0.3">
      <c r="A3212" s="107"/>
      <c r="B3212" s="144"/>
      <c r="C3212" s="119"/>
      <c r="D3212" s="120"/>
      <c r="E3212" s="119"/>
      <c r="F3212" s="119"/>
      <c r="G3212" s="120"/>
      <c r="H3212" s="119"/>
      <c r="I3212" s="109"/>
      <c r="L3212" s="108"/>
      <c r="M3212" s="108"/>
      <c r="N3212" s="108"/>
      <c r="O3212" s="108"/>
      <c r="P3212" s="108"/>
      <c r="Q3212" s="108"/>
      <c r="R3212" s="108"/>
      <c r="S3212" s="108"/>
      <c r="T3212" s="100">
        <f t="shared" si="553"/>
        <v>0</v>
      </c>
      <c r="U3212" s="111"/>
      <c r="V3212" s="111"/>
      <c r="W3212" s="111">
        <f>SUMIFS($F$3:F3212,$D$3:D3212,D3212,$C$3:C3212,"Buy")+SUMIFS($F$3:F3212,$D$3:D3212,D3212,$C$3:C3212,"Coin Deposit",$E$3:E3212,"&lt;&gt;")</f>
        <v>0</v>
      </c>
      <c r="X3212" s="111">
        <f t="shared" si="554"/>
        <v>0</v>
      </c>
      <c r="Y3212" s="111">
        <f>IF($D3212=Y$1,SUMIFS($H$3:$H3212,$G$3:$G3212,Y$1,$C$3:$C3212,"Sell"),0)</f>
        <v>0</v>
      </c>
      <c r="Z3212" s="111">
        <f t="shared" si="555"/>
        <v>0</v>
      </c>
      <c r="AA3212" s="111">
        <f>IF($D3212=AA$1,SUMIFS($H$3:$H3212,$G$3:$G3212,AA$1,$C$3:$C3212,"Sell"),0)</f>
        <v>0</v>
      </c>
      <c r="AB3212" s="111">
        <f t="shared" si="556"/>
        <v>0</v>
      </c>
      <c r="AC3212" s="111">
        <f>SUMIFS('Deductions and Deposits'!$H:$H,'Deductions and Deposits'!$G:$G,D3212,'Deductions and Deposits'!$F:$F,"&lt;="&amp;B3212)+SUMIFS($F$3:F3212,$D$3:D3212,D3212,$C$3:C3212,"Coin Deposit",$E$3:E3212,"")</f>
        <v>0</v>
      </c>
      <c r="AD3212" s="111">
        <f>SUMIFS('Deductions and Deposits'!$D:$D,'Deductions and Deposits'!$C:$C,D3212)+SUMIFS($F:$F,$D:$D,D3212,$C:$C,"Coin Deduction")</f>
        <v>0</v>
      </c>
      <c r="AE3212" s="111">
        <f>Table5[[#This Row],[Column4]]+Table5[[#This Row],[Column14]]+Table5[[#This Row],[Column19]]+Table5[[#This Row],[Column12]]</f>
        <v>0</v>
      </c>
      <c r="AF3212" s="111">
        <f>Table5[[#This Row],[Column5]]+Table5[[#This Row],[Column13]]+Table5[[#This Row],[Column21]]+Table5[[#This Row],[Column18]]</f>
        <v>0</v>
      </c>
      <c r="AG3212" s="111">
        <f t="shared" si="557"/>
        <v>0</v>
      </c>
      <c r="AH3212" s="111">
        <f t="shared" si="558"/>
        <v>0</v>
      </c>
      <c r="AI3212" s="111">
        <f>Table5[[#This Row],[Column17]]-Table5[[#This Row],[Column20]]</f>
        <v>0</v>
      </c>
      <c r="AJ3212" s="111">
        <f t="shared" si="559"/>
        <v>0</v>
      </c>
      <c r="AK3212" s="111">
        <f t="shared" si="552"/>
        <v>0</v>
      </c>
      <c r="AL3212" s="111">
        <f t="shared" si="560"/>
        <v>0</v>
      </c>
      <c r="AM3212" s="111" t="str">
        <f t="shared" si="561"/>
        <v/>
      </c>
      <c r="AN3212" s="111" t="str">
        <f t="shared" ca="1" si="562"/>
        <v/>
      </c>
    </row>
    <row r="3213" spans="1:40" ht="20.25" customHeight="1" x14ac:dyDescent="0.3">
      <c r="A3213" s="107"/>
      <c r="B3213" s="144"/>
      <c r="C3213" s="119"/>
      <c r="D3213" s="120"/>
      <c r="E3213" s="119"/>
      <c r="F3213" s="119"/>
      <c r="G3213" s="120"/>
      <c r="H3213" s="119"/>
      <c r="I3213" s="109"/>
      <c r="L3213" s="108"/>
      <c r="M3213" s="108"/>
      <c r="N3213" s="108"/>
      <c r="O3213" s="108"/>
      <c r="P3213" s="108"/>
      <c r="Q3213" s="108"/>
      <c r="R3213" s="108"/>
      <c r="S3213" s="108"/>
      <c r="T3213" s="100">
        <f t="shared" si="553"/>
        <v>0</v>
      </c>
      <c r="U3213" s="111"/>
      <c r="V3213" s="111"/>
      <c r="W3213" s="111">
        <f>SUMIFS($F$3:F3213,$D$3:D3213,D3213,$C$3:C3213,"Buy")+SUMIFS($F$3:F3213,$D$3:D3213,D3213,$C$3:C3213,"Coin Deposit",$E$3:E3213,"&lt;&gt;")</f>
        <v>0</v>
      </c>
      <c r="X3213" s="111">
        <f t="shared" si="554"/>
        <v>0</v>
      </c>
      <c r="Y3213" s="111">
        <f>IF($D3213=Y$1,SUMIFS($H$3:$H3213,$G$3:$G3213,Y$1,$C$3:$C3213,"Sell"),0)</f>
        <v>0</v>
      </c>
      <c r="Z3213" s="111">
        <f t="shared" si="555"/>
        <v>0</v>
      </c>
      <c r="AA3213" s="111">
        <f>IF($D3213=AA$1,SUMIFS($H$3:$H3213,$G$3:$G3213,AA$1,$C$3:$C3213,"Sell"),0)</f>
        <v>0</v>
      </c>
      <c r="AB3213" s="111">
        <f t="shared" si="556"/>
        <v>0</v>
      </c>
      <c r="AC3213" s="111">
        <f>SUMIFS('Deductions and Deposits'!$H:$H,'Deductions and Deposits'!$G:$G,D3213,'Deductions and Deposits'!$F:$F,"&lt;="&amp;B3213)+SUMIFS($F$3:F3213,$D$3:D3213,D3213,$C$3:C3213,"Coin Deposit",$E$3:E3213,"")</f>
        <v>0</v>
      </c>
      <c r="AD3213" s="111">
        <f>SUMIFS('Deductions and Deposits'!$D:$D,'Deductions and Deposits'!$C:$C,D3213)+SUMIFS($F:$F,$D:$D,D3213,$C:$C,"Coin Deduction")</f>
        <v>0</v>
      </c>
      <c r="AE3213" s="111">
        <f>Table5[[#This Row],[Column4]]+Table5[[#This Row],[Column14]]+Table5[[#This Row],[Column19]]+Table5[[#This Row],[Column12]]</f>
        <v>0</v>
      </c>
      <c r="AF3213" s="111">
        <f>Table5[[#This Row],[Column5]]+Table5[[#This Row],[Column13]]+Table5[[#This Row],[Column21]]+Table5[[#This Row],[Column18]]</f>
        <v>0</v>
      </c>
      <c r="AG3213" s="111">
        <f t="shared" si="557"/>
        <v>0</v>
      </c>
      <c r="AH3213" s="111">
        <f t="shared" si="558"/>
        <v>0</v>
      </c>
      <c r="AI3213" s="111">
        <f>Table5[[#This Row],[Column17]]-Table5[[#This Row],[Column20]]</f>
        <v>0</v>
      </c>
      <c r="AJ3213" s="111">
        <f t="shared" si="559"/>
        <v>0</v>
      </c>
      <c r="AK3213" s="111">
        <f t="shared" si="552"/>
        <v>0</v>
      </c>
      <c r="AL3213" s="111">
        <f t="shared" si="560"/>
        <v>0</v>
      </c>
      <c r="AM3213" s="111" t="str">
        <f t="shared" si="561"/>
        <v/>
      </c>
      <c r="AN3213" s="111" t="str">
        <f t="shared" ca="1" si="562"/>
        <v/>
      </c>
    </row>
    <row r="3214" spans="1:40" ht="20.25" customHeight="1" x14ac:dyDescent="0.3">
      <c r="A3214" s="107"/>
      <c r="B3214" s="144"/>
      <c r="C3214" s="119"/>
      <c r="D3214" s="120"/>
      <c r="E3214" s="119"/>
      <c r="F3214" s="119"/>
      <c r="G3214" s="120"/>
      <c r="H3214" s="119"/>
      <c r="I3214" s="109"/>
      <c r="L3214" s="108"/>
      <c r="M3214" s="108"/>
      <c r="N3214" s="108"/>
      <c r="O3214" s="108"/>
      <c r="P3214" s="108"/>
      <c r="Q3214" s="108"/>
      <c r="R3214" s="108"/>
      <c r="S3214" s="108"/>
      <c r="T3214" s="100">
        <f t="shared" si="553"/>
        <v>0</v>
      </c>
      <c r="U3214" s="111"/>
      <c r="V3214" s="111"/>
      <c r="W3214" s="111">
        <f>SUMIFS($F$3:F3214,$D$3:D3214,D3214,$C$3:C3214,"Buy")+SUMIFS($F$3:F3214,$D$3:D3214,D3214,$C$3:C3214,"Coin Deposit",$E$3:E3214,"&lt;&gt;")</f>
        <v>0</v>
      </c>
      <c r="X3214" s="111">
        <f t="shared" si="554"/>
        <v>0</v>
      </c>
      <c r="Y3214" s="111">
        <f>IF($D3214=Y$1,SUMIFS($H$3:$H3214,$G$3:$G3214,Y$1,$C$3:$C3214,"Sell"),0)</f>
        <v>0</v>
      </c>
      <c r="Z3214" s="111">
        <f t="shared" si="555"/>
        <v>0</v>
      </c>
      <c r="AA3214" s="111">
        <f>IF($D3214=AA$1,SUMIFS($H$3:$H3214,$G$3:$G3214,AA$1,$C$3:$C3214,"Sell"),0)</f>
        <v>0</v>
      </c>
      <c r="AB3214" s="111">
        <f t="shared" si="556"/>
        <v>0</v>
      </c>
      <c r="AC3214" s="111">
        <f>SUMIFS('Deductions and Deposits'!$H:$H,'Deductions and Deposits'!$G:$G,D3214,'Deductions and Deposits'!$F:$F,"&lt;="&amp;B3214)+SUMIFS($F$3:F3214,$D$3:D3214,D3214,$C$3:C3214,"Coin Deposit",$E$3:E3214,"")</f>
        <v>0</v>
      </c>
      <c r="AD3214" s="111">
        <f>SUMIFS('Deductions and Deposits'!$D:$D,'Deductions and Deposits'!$C:$C,D3214)+SUMIFS($F:$F,$D:$D,D3214,$C:$C,"Coin Deduction")</f>
        <v>0</v>
      </c>
      <c r="AE3214" s="111">
        <f>Table5[[#This Row],[Column4]]+Table5[[#This Row],[Column14]]+Table5[[#This Row],[Column19]]+Table5[[#This Row],[Column12]]</f>
        <v>0</v>
      </c>
      <c r="AF3214" s="111">
        <f>Table5[[#This Row],[Column5]]+Table5[[#This Row],[Column13]]+Table5[[#This Row],[Column21]]+Table5[[#This Row],[Column18]]</f>
        <v>0</v>
      </c>
      <c r="AG3214" s="111">
        <f t="shared" si="557"/>
        <v>0</v>
      </c>
      <c r="AH3214" s="111">
        <f t="shared" si="558"/>
        <v>0</v>
      </c>
      <c r="AI3214" s="111">
        <f>Table5[[#This Row],[Column17]]-Table5[[#This Row],[Column20]]</f>
        <v>0</v>
      </c>
      <c r="AJ3214" s="111">
        <f t="shared" si="559"/>
        <v>0</v>
      </c>
      <c r="AK3214" s="111">
        <f t="shared" si="552"/>
        <v>0</v>
      </c>
      <c r="AL3214" s="111">
        <f t="shared" si="560"/>
        <v>0</v>
      </c>
      <c r="AM3214" s="111" t="str">
        <f t="shared" si="561"/>
        <v/>
      </c>
      <c r="AN3214" s="111" t="str">
        <f t="shared" ca="1" si="562"/>
        <v/>
      </c>
    </row>
    <row r="3215" spans="1:40" ht="20.25" customHeight="1" x14ac:dyDescent="0.3">
      <c r="A3215" s="107"/>
      <c r="B3215" s="144"/>
      <c r="C3215" s="119"/>
      <c r="D3215" s="120"/>
      <c r="E3215" s="119"/>
      <c r="F3215" s="119"/>
      <c r="G3215" s="120"/>
      <c r="H3215" s="119"/>
      <c r="I3215" s="109"/>
      <c r="L3215" s="108"/>
      <c r="M3215" s="108"/>
      <c r="N3215" s="108"/>
      <c r="O3215" s="108"/>
      <c r="P3215" s="108"/>
      <c r="Q3215" s="108"/>
      <c r="R3215" s="108"/>
      <c r="S3215" s="108"/>
      <c r="T3215" s="100">
        <f t="shared" si="553"/>
        <v>0</v>
      </c>
      <c r="U3215" s="111"/>
      <c r="V3215" s="111"/>
      <c r="W3215" s="111">
        <f>SUMIFS($F$3:F3215,$D$3:D3215,D3215,$C$3:C3215,"Buy")+SUMIFS($F$3:F3215,$D$3:D3215,D3215,$C$3:C3215,"Coin Deposit",$E$3:E3215,"&lt;&gt;")</f>
        <v>0</v>
      </c>
      <c r="X3215" s="111">
        <f t="shared" si="554"/>
        <v>0</v>
      </c>
      <c r="Y3215" s="111">
        <f>IF($D3215=Y$1,SUMIFS($H$3:$H3215,$G$3:$G3215,Y$1,$C$3:$C3215,"Sell"),0)</f>
        <v>0</v>
      </c>
      <c r="Z3215" s="111">
        <f t="shared" si="555"/>
        <v>0</v>
      </c>
      <c r="AA3215" s="111">
        <f>IF($D3215=AA$1,SUMIFS($H$3:$H3215,$G$3:$G3215,AA$1,$C$3:$C3215,"Sell"),0)</f>
        <v>0</v>
      </c>
      <c r="AB3215" s="111">
        <f t="shared" si="556"/>
        <v>0</v>
      </c>
      <c r="AC3215" s="111">
        <f>SUMIFS('Deductions and Deposits'!$H:$H,'Deductions and Deposits'!$G:$G,D3215,'Deductions and Deposits'!$F:$F,"&lt;="&amp;B3215)+SUMIFS($F$3:F3215,$D$3:D3215,D3215,$C$3:C3215,"Coin Deposit",$E$3:E3215,"")</f>
        <v>0</v>
      </c>
      <c r="AD3215" s="111">
        <f>SUMIFS('Deductions and Deposits'!$D:$D,'Deductions and Deposits'!$C:$C,D3215)+SUMIFS($F:$F,$D:$D,D3215,$C:$C,"Coin Deduction")</f>
        <v>0</v>
      </c>
      <c r="AE3215" s="111">
        <f>Table5[[#This Row],[Column4]]+Table5[[#This Row],[Column14]]+Table5[[#This Row],[Column19]]+Table5[[#This Row],[Column12]]</f>
        <v>0</v>
      </c>
      <c r="AF3215" s="111">
        <f>Table5[[#This Row],[Column5]]+Table5[[#This Row],[Column13]]+Table5[[#This Row],[Column21]]+Table5[[#This Row],[Column18]]</f>
        <v>0</v>
      </c>
      <c r="AG3215" s="111">
        <f t="shared" si="557"/>
        <v>0</v>
      </c>
      <c r="AH3215" s="111">
        <f t="shared" si="558"/>
        <v>0</v>
      </c>
      <c r="AI3215" s="111">
        <f>Table5[[#This Row],[Column17]]-Table5[[#This Row],[Column20]]</f>
        <v>0</v>
      </c>
      <c r="AJ3215" s="111">
        <f t="shared" si="559"/>
        <v>0</v>
      </c>
      <c r="AK3215" s="111">
        <f t="shared" si="552"/>
        <v>0</v>
      </c>
      <c r="AL3215" s="111">
        <f t="shared" si="560"/>
        <v>0</v>
      </c>
      <c r="AM3215" s="111" t="str">
        <f t="shared" si="561"/>
        <v/>
      </c>
      <c r="AN3215" s="111" t="str">
        <f t="shared" ca="1" si="562"/>
        <v/>
      </c>
    </row>
    <row r="3216" spans="1:40" ht="20.25" customHeight="1" x14ac:dyDescent="0.3">
      <c r="A3216" s="107"/>
      <c r="B3216" s="144"/>
      <c r="C3216" s="119"/>
      <c r="D3216" s="120"/>
      <c r="E3216" s="119"/>
      <c r="F3216" s="119"/>
      <c r="G3216" s="120"/>
      <c r="H3216" s="119"/>
      <c r="I3216" s="109"/>
      <c r="L3216" s="108"/>
      <c r="M3216" s="108"/>
      <c r="N3216" s="108"/>
      <c r="O3216" s="108"/>
      <c r="P3216" s="108"/>
      <c r="Q3216" s="108"/>
      <c r="R3216" s="108"/>
      <c r="S3216" s="108"/>
      <c r="T3216" s="100">
        <f t="shared" si="553"/>
        <v>0</v>
      </c>
      <c r="U3216" s="111"/>
      <c r="V3216" s="111"/>
      <c r="W3216" s="111">
        <f>SUMIFS($F$3:F3216,$D$3:D3216,D3216,$C$3:C3216,"Buy")+SUMIFS($F$3:F3216,$D$3:D3216,D3216,$C$3:C3216,"Coin Deposit",$E$3:E3216,"&lt;&gt;")</f>
        <v>0</v>
      </c>
      <c r="X3216" s="111">
        <f t="shared" si="554"/>
        <v>0</v>
      </c>
      <c r="Y3216" s="111">
        <f>IF($D3216=Y$1,SUMIFS($H$3:$H3216,$G$3:$G3216,Y$1,$C$3:$C3216,"Sell"),0)</f>
        <v>0</v>
      </c>
      <c r="Z3216" s="111">
        <f t="shared" si="555"/>
        <v>0</v>
      </c>
      <c r="AA3216" s="111">
        <f>IF($D3216=AA$1,SUMIFS($H$3:$H3216,$G$3:$G3216,AA$1,$C$3:$C3216,"Sell"),0)</f>
        <v>0</v>
      </c>
      <c r="AB3216" s="111">
        <f t="shared" si="556"/>
        <v>0</v>
      </c>
      <c r="AC3216" s="111">
        <f>SUMIFS('Deductions and Deposits'!$H:$H,'Deductions and Deposits'!$G:$G,D3216,'Deductions and Deposits'!$F:$F,"&lt;="&amp;B3216)+SUMIFS($F$3:F3216,$D$3:D3216,D3216,$C$3:C3216,"Coin Deposit",$E$3:E3216,"")</f>
        <v>0</v>
      </c>
      <c r="AD3216" s="111">
        <f>SUMIFS('Deductions and Deposits'!$D:$D,'Deductions and Deposits'!$C:$C,D3216)+SUMIFS($F:$F,$D:$D,D3216,$C:$C,"Coin Deduction")</f>
        <v>0</v>
      </c>
      <c r="AE3216" s="111">
        <f>Table5[[#This Row],[Column4]]+Table5[[#This Row],[Column14]]+Table5[[#This Row],[Column19]]+Table5[[#This Row],[Column12]]</f>
        <v>0</v>
      </c>
      <c r="AF3216" s="111">
        <f>Table5[[#This Row],[Column5]]+Table5[[#This Row],[Column13]]+Table5[[#This Row],[Column21]]+Table5[[#This Row],[Column18]]</f>
        <v>0</v>
      </c>
      <c r="AG3216" s="111">
        <f t="shared" si="557"/>
        <v>0</v>
      </c>
      <c r="AH3216" s="111">
        <f t="shared" si="558"/>
        <v>0</v>
      </c>
      <c r="AI3216" s="111">
        <f>Table5[[#This Row],[Column17]]-Table5[[#This Row],[Column20]]</f>
        <v>0</v>
      </c>
      <c r="AJ3216" s="111">
        <f t="shared" si="559"/>
        <v>0</v>
      </c>
      <c r="AK3216" s="111">
        <f t="shared" si="552"/>
        <v>0</v>
      </c>
      <c r="AL3216" s="111">
        <f t="shared" si="560"/>
        <v>0</v>
      </c>
      <c r="AM3216" s="111" t="str">
        <f t="shared" si="561"/>
        <v/>
      </c>
      <c r="AN3216" s="111" t="str">
        <f t="shared" ca="1" si="562"/>
        <v/>
      </c>
    </row>
    <row r="3217" spans="1:40" ht="20.25" customHeight="1" x14ac:dyDescent="0.3">
      <c r="A3217" s="107"/>
      <c r="B3217" s="144"/>
      <c r="C3217" s="119"/>
      <c r="D3217" s="120"/>
      <c r="E3217" s="119"/>
      <c r="F3217" s="119"/>
      <c r="G3217" s="120"/>
      <c r="H3217" s="119"/>
      <c r="I3217" s="109"/>
      <c r="L3217" s="108"/>
      <c r="M3217" s="108"/>
      <c r="N3217" s="108"/>
      <c r="O3217" s="108"/>
      <c r="P3217" s="108"/>
      <c r="Q3217" s="108"/>
      <c r="R3217" s="108"/>
      <c r="S3217" s="108"/>
      <c r="T3217" s="100">
        <f t="shared" si="553"/>
        <v>0</v>
      </c>
      <c r="U3217" s="111"/>
      <c r="V3217" s="111"/>
      <c r="W3217" s="111">
        <f>SUMIFS($F$3:F3217,$D$3:D3217,D3217,$C$3:C3217,"Buy")+SUMIFS($F$3:F3217,$D$3:D3217,D3217,$C$3:C3217,"Coin Deposit",$E$3:E3217,"&lt;&gt;")</f>
        <v>0</v>
      </c>
      <c r="X3217" s="111">
        <f t="shared" si="554"/>
        <v>0</v>
      </c>
      <c r="Y3217" s="111">
        <f>IF($D3217=Y$1,SUMIFS($H$3:$H3217,$G$3:$G3217,Y$1,$C$3:$C3217,"Sell"),0)</f>
        <v>0</v>
      </c>
      <c r="Z3217" s="111">
        <f t="shared" si="555"/>
        <v>0</v>
      </c>
      <c r="AA3217" s="111">
        <f>IF($D3217=AA$1,SUMIFS($H$3:$H3217,$G$3:$G3217,AA$1,$C$3:$C3217,"Sell"),0)</f>
        <v>0</v>
      </c>
      <c r="AB3217" s="111">
        <f t="shared" si="556"/>
        <v>0</v>
      </c>
      <c r="AC3217" s="111">
        <f>SUMIFS('Deductions and Deposits'!$H:$H,'Deductions and Deposits'!$G:$G,D3217,'Deductions and Deposits'!$F:$F,"&lt;="&amp;B3217)+SUMIFS($F$3:F3217,$D$3:D3217,D3217,$C$3:C3217,"Coin Deposit",$E$3:E3217,"")</f>
        <v>0</v>
      </c>
      <c r="AD3217" s="111">
        <f>SUMIFS('Deductions and Deposits'!$D:$D,'Deductions and Deposits'!$C:$C,D3217)+SUMIFS($F:$F,$D:$D,D3217,$C:$C,"Coin Deduction")</f>
        <v>0</v>
      </c>
      <c r="AE3217" s="111">
        <f>Table5[[#This Row],[Column4]]+Table5[[#This Row],[Column14]]+Table5[[#This Row],[Column19]]+Table5[[#This Row],[Column12]]</f>
        <v>0</v>
      </c>
      <c r="AF3217" s="111">
        <f>Table5[[#This Row],[Column5]]+Table5[[#This Row],[Column13]]+Table5[[#This Row],[Column21]]+Table5[[#This Row],[Column18]]</f>
        <v>0</v>
      </c>
      <c r="AG3217" s="111">
        <f t="shared" si="557"/>
        <v>0</v>
      </c>
      <c r="AH3217" s="111">
        <f t="shared" si="558"/>
        <v>0</v>
      </c>
      <c r="AI3217" s="111">
        <f>Table5[[#This Row],[Column17]]-Table5[[#This Row],[Column20]]</f>
        <v>0</v>
      </c>
      <c r="AJ3217" s="111">
        <f t="shared" si="559"/>
        <v>0</v>
      </c>
      <c r="AK3217" s="111">
        <f t="shared" si="552"/>
        <v>0</v>
      </c>
      <c r="AL3217" s="111">
        <f t="shared" si="560"/>
        <v>0</v>
      </c>
      <c r="AM3217" s="111" t="str">
        <f t="shared" si="561"/>
        <v/>
      </c>
      <c r="AN3217" s="111" t="str">
        <f t="shared" ca="1" si="562"/>
        <v/>
      </c>
    </row>
    <row r="3218" spans="1:40" ht="20.25" customHeight="1" x14ac:dyDescent="0.3">
      <c r="A3218" s="107"/>
      <c r="B3218" s="144"/>
      <c r="C3218" s="119"/>
      <c r="D3218" s="120"/>
      <c r="E3218" s="119"/>
      <c r="F3218" s="119"/>
      <c r="G3218" s="120"/>
      <c r="H3218" s="119"/>
      <c r="I3218" s="109"/>
      <c r="L3218" s="108"/>
      <c r="M3218" s="108"/>
      <c r="N3218" s="108"/>
      <c r="O3218" s="108"/>
      <c r="P3218" s="108"/>
      <c r="Q3218" s="108"/>
      <c r="R3218" s="108"/>
      <c r="S3218" s="108"/>
      <c r="T3218" s="100">
        <f t="shared" si="553"/>
        <v>0</v>
      </c>
      <c r="U3218" s="111"/>
      <c r="V3218" s="111"/>
      <c r="W3218" s="111">
        <f>SUMIFS($F$3:F3218,$D$3:D3218,D3218,$C$3:C3218,"Buy")+SUMIFS($F$3:F3218,$D$3:D3218,D3218,$C$3:C3218,"Coin Deposit",$E$3:E3218,"&lt;&gt;")</f>
        <v>0</v>
      </c>
      <c r="X3218" s="111">
        <f t="shared" si="554"/>
        <v>0</v>
      </c>
      <c r="Y3218" s="111">
        <f>IF($D3218=Y$1,SUMIFS($H$3:$H3218,$G$3:$G3218,Y$1,$C$3:$C3218,"Sell"),0)</f>
        <v>0</v>
      </c>
      <c r="Z3218" s="111">
        <f t="shared" si="555"/>
        <v>0</v>
      </c>
      <c r="AA3218" s="111">
        <f>IF($D3218=AA$1,SUMIFS($H$3:$H3218,$G$3:$G3218,AA$1,$C$3:$C3218,"Sell"),0)</f>
        <v>0</v>
      </c>
      <c r="AB3218" s="111">
        <f t="shared" si="556"/>
        <v>0</v>
      </c>
      <c r="AC3218" s="111">
        <f>SUMIFS('Deductions and Deposits'!$H:$H,'Deductions and Deposits'!$G:$G,D3218,'Deductions and Deposits'!$F:$F,"&lt;="&amp;B3218)+SUMIFS($F$3:F3218,$D$3:D3218,D3218,$C$3:C3218,"Coin Deposit",$E$3:E3218,"")</f>
        <v>0</v>
      </c>
      <c r="AD3218" s="111">
        <f>SUMIFS('Deductions and Deposits'!$D:$D,'Deductions and Deposits'!$C:$C,D3218)+SUMIFS($F:$F,$D:$D,D3218,$C:$C,"Coin Deduction")</f>
        <v>0</v>
      </c>
      <c r="AE3218" s="111">
        <f>Table5[[#This Row],[Column4]]+Table5[[#This Row],[Column14]]+Table5[[#This Row],[Column19]]+Table5[[#This Row],[Column12]]</f>
        <v>0</v>
      </c>
      <c r="AF3218" s="111">
        <f>Table5[[#This Row],[Column5]]+Table5[[#This Row],[Column13]]+Table5[[#This Row],[Column21]]+Table5[[#This Row],[Column18]]</f>
        <v>0</v>
      </c>
      <c r="AG3218" s="111">
        <f t="shared" si="557"/>
        <v>0</v>
      </c>
      <c r="AH3218" s="111">
        <f t="shared" si="558"/>
        <v>0</v>
      </c>
      <c r="AI3218" s="111">
        <f>Table5[[#This Row],[Column17]]-Table5[[#This Row],[Column20]]</f>
        <v>0</v>
      </c>
      <c r="AJ3218" s="111">
        <f t="shared" si="559"/>
        <v>0</v>
      </c>
      <c r="AK3218" s="111">
        <f t="shared" si="552"/>
        <v>0</v>
      </c>
      <c r="AL3218" s="111">
        <f t="shared" si="560"/>
        <v>0</v>
      </c>
      <c r="AM3218" s="111" t="str">
        <f t="shared" si="561"/>
        <v/>
      </c>
      <c r="AN3218" s="111" t="str">
        <f t="shared" ca="1" si="562"/>
        <v/>
      </c>
    </row>
    <row r="3219" spans="1:40" ht="20.25" customHeight="1" x14ac:dyDescent="0.3">
      <c r="A3219" s="107"/>
      <c r="B3219" s="144"/>
      <c r="C3219" s="119"/>
      <c r="D3219" s="120"/>
      <c r="E3219" s="119"/>
      <c r="F3219" s="119"/>
      <c r="G3219" s="120"/>
      <c r="H3219" s="119"/>
      <c r="I3219" s="109"/>
      <c r="L3219" s="108"/>
      <c r="M3219" s="108"/>
      <c r="N3219" s="108"/>
      <c r="O3219" s="108"/>
      <c r="P3219" s="108"/>
      <c r="Q3219" s="108"/>
      <c r="R3219" s="108"/>
      <c r="S3219" s="108"/>
      <c r="T3219" s="100">
        <f t="shared" si="553"/>
        <v>0</v>
      </c>
      <c r="U3219" s="111"/>
      <c r="V3219" s="111"/>
      <c r="W3219" s="111">
        <f>SUMIFS($F$3:F3219,$D$3:D3219,D3219,$C$3:C3219,"Buy")+SUMIFS($F$3:F3219,$D$3:D3219,D3219,$C$3:C3219,"Coin Deposit",$E$3:E3219,"&lt;&gt;")</f>
        <v>0</v>
      </c>
      <c r="X3219" s="111">
        <f t="shared" si="554"/>
        <v>0</v>
      </c>
      <c r="Y3219" s="111">
        <f>IF($D3219=Y$1,SUMIFS($H$3:$H3219,$G$3:$G3219,Y$1,$C$3:$C3219,"Sell"),0)</f>
        <v>0</v>
      </c>
      <c r="Z3219" s="111">
        <f t="shared" si="555"/>
        <v>0</v>
      </c>
      <c r="AA3219" s="111">
        <f>IF($D3219=AA$1,SUMIFS($H$3:$H3219,$G$3:$G3219,AA$1,$C$3:$C3219,"Sell"),0)</f>
        <v>0</v>
      </c>
      <c r="AB3219" s="111">
        <f t="shared" si="556"/>
        <v>0</v>
      </c>
      <c r="AC3219" s="111">
        <f>SUMIFS('Deductions and Deposits'!$H:$H,'Deductions and Deposits'!$G:$G,D3219,'Deductions and Deposits'!$F:$F,"&lt;="&amp;B3219)+SUMIFS($F$3:F3219,$D$3:D3219,D3219,$C$3:C3219,"Coin Deposit",$E$3:E3219,"")</f>
        <v>0</v>
      </c>
      <c r="AD3219" s="111">
        <f>SUMIFS('Deductions and Deposits'!$D:$D,'Deductions and Deposits'!$C:$C,D3219)+SUMIFS($F:$F,$D:$D,D3219,$C:$C,"Coin Deduction")</f>
        <v>0</v>
      </c>
      <c r="AE3219" s="111">
        <f>Table5[[#This Row],[Column4]]+Table5[[#This Row],[Column14]]+Table5[[#This Row],[Column19]]+Table5[[#This Row],[Column12]]</f>
        <v>0</v>
      </c>
      <c r="AF3219" s="111">
        <f>Table5[[#This Row],[Column5]]+Table5[[#This Row],[Column13]]+Table5[[#This Row],[Column21]]+Table5[[#This Row],[Column18]]</f>
        <v>0</v>
      </c>
      <c r="AG3219" s="111">
        <f t="shared" si="557"/>
        <v>0</v>
      </c>
      <c r="AH3219" s="111">
        <f t="shared" si="558"/>
        <v>0</v>
      </c>
      <c r="AI3219" s="111">
        <f>Table5[[#This Row],[Column17]]-Table5[[#This Row],[Column20]]</f>
        <v>0</v>
      </c>
      <c r="AJ3219" s="111">
        <f t="shared" si="559"/>
        <v>0</v>
      </c>
      <c r="AK3219" s="111">
        <f t="shared" si="552"/>
        <v>0</v>
      </c>
      <c r="AL3219" s="111">
        <f t="shared" si="560"/>
        <v>0</v>
      </c>
      <c r="AM3219" s="111" t="str">
        <f t="shared" si="561"/>
        <v/>
      </c>
      <c r="AN3219" s="111" t="str">
        <f t="shared" ca="1" si="562"/>
        <v/>
      </c>
    </row>
    <row r="3220" spans="1:40" ht="20.25" customHeight="1" x14ac:dyDescent="0.3">
      <c r="A3220" s="107"/>
      <c r="B3220" s="144"/>
      <c r="C3220" s="119"/>
      <c r="D3220" s="120"/>
      <c r="E3220" s="119"/>
      <c r="F3220" s="119"/>
      <c r="G3220" s="120"/>
      <c r="H3220" s="119"/>
      <c r="I3220" s="109"/>
      <c r="L3220" s="108"/>
      <c r="M3220" s="108"/>
      <c r="N3220" s="108"/>
      <c r="O3220" s="108"/>
      <c r="P3220" s="108"/>
      <c r="Q3220" s="108"/>
      <c r="R3220" s="108"/>
      <c r="S3220" s="108"/>
      <c r="T3220" s="100">
        <f t="shared" si="553"/>
        <v>0</v>
      </c>
      <c r="U3220" s="111"/>
      <c r="V3220" s="111"/>
      <c r="W3220" s="111">
        <f>SUMIFS($F$3:F3220,$D$3:D3220,D3220,$C$3:C3220,"Buy")+SUMIFS($F$3:F3220,$D$3:D3220,D3220,$C$3:C3220,"Coin Deposit",$E$3:E3220,"&lt;&gt;")</f>
        <v>0</v>
      </c>
      <c r="X3220" s="111">
        <f t="shared" si="554"/>
        <v>0</v>
      </c>
      <c r="Y3220" s="111">
        <f>IF($D3220=Y$1,SUMIFS($H$3:$H3220,$G$3:$G3220,Y$1,$C$3:$C3220,"Sell"),0)</f>
        <v>0</v>
      </c>
      <c r="Z3220" s="111">
        <f t="shared" si="555"/>
        <v>0</v>
      </c>
      <c r="AA3220" s="111">
        <f>IF($D3220=AA$1,SUMIFS($H$3:$H3220,$G$3:$G3220,AA$1,$C$3:$C3220,"Sell"),0)</f>
        <v>0</v>
      </c>
      <c r="AB3220" s="111">
        <f t="shared" si="556"/>
        <v>0</v>
      </c>
      <c r="AC3220" s="111">
        <f>SUMIFS('Deductions and Deposits'!$H:$H,'Deductions and Deposits'!$G:$G,D3220,'Deductions and Deposits'!$F:$F,"&lt;="&amp;B3220)+SUMIFS($F$3:F3220,$D$3:D3220,D3220,$C$3:C3220,"Coin Deposit",$E$3:E3220,"")</f>
        <v>0</v>
      </c>
      <c r="AD3220" s="111">
        <f>SUMIFS('Deductions and Deposits'!$D:$D,'Deductions and Deposits'!$C:$C,D3220)+SUMIFS($F:$F,$D:$D,D3220,$C:$C,"Coin Deduction")</f>
        <v>0</v>
      </c>
      <c r="AE3220" s="111">
        <f>Table5[[#This Row],[Column4]]+Table5[[#This Row],[Column14]]+Table5[[#This Row],[Column19]]+Table5[[#This Row],[Column12]]</f>
        <v>0</v>
      </c>
      <c r="AF3220" s="111">
        <f>Table5[[#This Row],[Column5]]+Table5[[#This Row],[Column13]]+Table5[[#This Row],[Column21]]+Table5[[#This Row],[Column18]]</f>
        <v>0</v>
      </c>
      <c r="AG3220" s="111">
        <f t="shared" si="557"/>
        <v>0</v>
      </c>
      <c r="AH3220" s="111">
        <f t="shared" si="558"/>
        <v>0</v>
      </c>
      <c r="AI3220" s="111">
        <f>Table5[[#This Row],[Column17]]-Table5[[#This Row],[Column20]]</f>
        <v>0</v>
      </c>
      <c r="AJ3220" s="111">
        <f t="shared" si="559"/>
        <v>0</v>
      </c>
      <c r="AK3220" s="111">
        <f t="shared" si="552"/>
        <v>0</v>
      </c>
      <c r="AL3220" s="111">
        <f t="shared" si="560"/>
        <v>0</v>
      </c>
      <c r="AM3220" s="111" t="str">
        <f t="shared" si="561"/>
        <v/>
      </c>
      <c r="AN3220" s="111" t="str">
        <f t="shared" ca="1" si="562"/>
        <v/>
      </c>
    </row>
    <row r="3221" spans="1:40" ht="20.25" customHeight="1" x14ac:dyDescent="0.3">
      <c r="A3221" s="107"/>
      <c r="B3221" s="144"/>
      <c r="C3221" s="119"/>
      <c r="D3221" s="120"/>
      <c r="E3221" s="119"/>
      <c r="F3221" s="119"/>
      <c r="G3221" s="120"/>
      <c r="H3221" s="119"/>
      <c r="I3221" s="109"/>
      <c r="L3221" s="108"/>
      <c r="M3221" s="108"/>
      <c r="N3221" s="108"/>
      <c r="O3221" s="108"/>
      <c r="P3221" s="108"/>
      <c r="Q3221" s="108"/>
      <c r="R3221" s="108"/>
      <c r="S3221" s="108"/>
      <c r="T3221" s="100">
        <f t="shared" si="553"/>
        <v>0</v>
      </c>
      <c r="U3221" s="111"/>
      <c r="V3221" s="111"/>
      <c r="W3221" s="111">
        <f>SUMIFS($F$3:F3221,$D$3:D3221,D3221,$C$3:C3221,"Buy")+SUMIFS($F$3:F3221,$D$3:D3221,D3221,$C$3:C3221,"Coin Deposit",$E$3:E3221,"&lt;&gt;")</f>
        <v>0</v>
      </c>
      <c r="X3221" s="111">
        <f t="shared" si="554"/>
        <v>0</v>
      </c>
      <c r="Y3221" s="111">
        <f>IF($D3221=Y$1,SUMIFS($H$3:$H3221,$G$3:$G3221,Y$1,$C$3:$C3221,"Sell"),0)</f>
        <v>0</v>
      </c>
      <c r="Z3221" s="111">
        <f t="shared" si="555"/>
        <v>0</v>
      </c>
      <c r="AA3221" s="111">
        <f>IF($D3221=AA$1,SUMIFS($H$3:$H3221,$G$3:$G3221,AA$1,$C$3:$C3221,"Sell"),0)</f>
        <v>0</v>
      </c>
      <c r="AB3221" s="111">
        <f t="shared" si="556"/>
        <v>0</v>
      </c>
      <c r="AC3221" s="111">
        <f>SUMIFS('Deductions and Deposits'!$H:$H,'Deductions and Deposits'!$G:$G,D3221,'Deductions and Deposits'!$F:$F,"&lt;="&amp;B3221)+SUMIFS($F$3:F3221,$D$3:D3221,D3221,$C$3:C3221,"Coin Deposit",$E$3:E3221,"")</f>
        <v>0</v>
      </c>
      <c r="AD3221" s="111">
        <f>SUMIFS('Deductions and Deposits'!$D:$D,'Deductions and Deposits'!$C:$C,D3221)+SUMIFS($F:$F,$D:$D,D3221,$C:$C,"Coin Deduction")</f>
        <v>0</v>
      </c>
      <c r="AE3221" s="111">
        <f>Table5[[#This Row],[Column4]]+Table5[[#This Row],[Column14]]+Table5[[#This Row],[Column19]]+Table5[[#This Row],[Column12]]</f>
        <v>0</v>
      </c>
      <c r="AF3221" s="111">
        <f>Table5[[#This Row],[Column5]]+Table5[[#This Row],[Column13]]+Table5[[#This Row],[Column21]]+Table5[[#This Row],[Column18]]</f>
        <v>0</v>
      </c>
      <c r="AG3221" s="111">
        <f t="shared" si="557"/>
        <v>0</v>
      </c>
      <c r="AH3221" s="111">
        <f t="shared" si="558"/>
        <v>0</v>
      </c>
      <c r="AI3221" s="111">
        <f>Table5[[#This Row],[Column17]]-Table5[[#This Row],[Column20]]</f>
        <v>0</v>
      </c>
      <c r="AJ3221" s="111">
        <f t="shared" si="559"/>
        <v>0</v>
      </c>
      <c r="AK3221" s="111">
        <f t="shared" si="552"/>
        <v>0</v>
      </c>
      <c r="AL3221" s="111">
        <f t="shared" si="560"/>
        <v>0</v>
      </c>
      <c r="AM3221" s="111" t="str">
        <f t="shared" si="561"/>
        <v/>
      </c>
      <c r="AN3221" s="111" t="str">
        <f t="shared" ca="1" si="562"/>
        <v/>
      </c>
    </row>
    <row r="3222" spans="1:40" ht="20.25" customHeight="1" x14ac:dyDescent="0.3">
      <c r="A3222" s="107"/>
      <c r="B3222" s="144"/>
      <c r="C3222" s="119"/>
      <c r="D3222" s="120"/>
      <c r="E3222" s="119"/>
      <c r="F3222" s="119"/>
      <c r="G3222" s="120"/>
      <c r="H3222" s="119"/>
      <c r="I3222" s="109"/>
      <c r="L3222" s="108"/>
      <c r="M3222" s="108"/>
      <c r="N3222" s="108"/>
      <c r="O3222" s="108"/>
      <c r="P3222" s="108"/>
      <c r="Q3222" s="108"/>
      <c r="R3222" s="108"/>
      <c r="S3222" s="108"/>
      <c r="T3222" s="100">
        <f t="shared" si="553"/>
        <v>0</v>
      </c>
      <c r="U3222" s="111"/>
      <c r="V3222" s="111"/>
      <c r="W3222" s="111">
        <f>SUMIFS($F$3:F3222,$D$3:D3222,D3222,$C$3:C3222,"Buy")+SUMIFS($F$3:F3222,$D$3:D3222,D3222,$C$3:C3222,"Coin Deposit",$E$3:E3222,"&lt;&gt;")</f>
        <v>0</v>
      </c>
      <c r="X3222" s="111">
        <f t="shared" si="554"/>
        <v>0</v>
      </c>
      <c r="Y3222" s="111">
        <f>IF($D3222=Y$1,SUMIFS($H$3:$H3222,$G$3:$G3222,Y$1,$C$3:$C3222,"Sell"),0)</f>
        <v>0</v>
      </c>
      <c r="Z3222" s="111">
        <f t="shared" si="555"/>
        <v>0</v>
      </c>
      <c r="AA3222" s="111">
        <f>IF($D3222=AA$1,SUMIFS($H$3:$H3222,$G$3:$G3222,AA$1,$C$3:$C3222,"Sell"),0)</f>
        <v>0</v>
      </c>
      <c r="AB3222" s="111">
        <f t="shared" si="556"/>
        <v>0</v>
      </c>
      <c r="AC3222" s="111">
        <f>SUMIFS('Deductions and Deposits'!$H:$H,'Deductions and Deposits'!$G:$G,D3222,'Deductions and Deposits'!$F:$F,"&lt;="&amp;B3222)+SUMIFS($F$3:F3222,$D$3:D3222,D3222,$C$3:C3222,"Coin Deposit",$E$3:E3222,"")</f>
        <v>0</v>
      </c>
      <c r="AD3222" s="111">
        <f>SUMIFS('Deductions and Deposits'!$D:$D,'Deductions and Deposits'!$C:$C,D3222)+SUMIFS($F:$F,$D:$D,D3222,$C:$C,"Coin Deduction")</f>
        <v>0</v>
      </c>
      <c r="AE3222" s="111">
        <f>Table5[[#This Row],[Column4]]+Table5[[#This Row],[Column14]]+Table5[[#This Row],[Column19]]+Table5[[#This Row],[Column12]]</f>
        <v>0</v>
      </c>
      <c r="AF3222" s="111">
        <f>Table5[[#This Row],[Column5]]+Table5[[#This Row],[Column13]]+Table5[[#This Row],[Column21]]+Table5[[#This Row],[Column18]]</f>
        <v>0</v>
      </c>
      <c r="AG3222" s="111">
        <f t="shared" si="557"/>
        <v>0</v>
      </c>
      <c r="AH3222" s="111">
        <f t="shared" si="558"/>
        <v>0</v>
      </c>
      <c r="AI3222" s="111">
        <f>Table5[[#This Row],[Column17]]-Table5[[#This Row],[Column20]]</f>
        <v>0</v>
      </c>
      <c r="AJ3222" s="111">
        <f t="shared" si="559"/>
        <v>0</v>
      </c>
      <c r="AK3222" s="111">
        <f t="shared" si="552"/>
        <v>0</v>
      </c>
      <c r="AL3222" s="111">
        <f t="shared" si="560"/>
        <v>0</v>
      </c>
      <c r="AM3222" s="111" t="str">
        <f t="shared" si="561"/>
        <v/>
      </c>
      <c r="AN3222" s="111" t="str">
        <f t="shared" ca="1" si="562"/>
        <v/>
      </c>
    </row>
    <row r="3223" spans="1:40" ht="20.25" customHeight="1" x14ac:dyDescent="0.3">
      <c r="A3223" s="107"/>
      <c r="B3223" s="144"/>
      <c r="C3223" s="119"/>
      <c r="D3223" s="120"/>
      <c r="E3223" s="119"/>
      <c r="F3223" s="119"/>
      <c r="G3223" s="120"/>
      <c r="H3223" s="119"/>
      <c r="I3223" s="109"/>
      <c r="L3223" s="108"/>
      <c r="M3223" s="108"/>
      <c r="N3223" s="108"/>
      <c r="O3223" s="108"/>
      <c r="P3223" s="108"/>
      <c r="Q3223" s="108"/>
      <c r="R3223" s="108"/>
      <c r="S3223" s="108"/>
      <c r="T3223" s="100">
        <f t="shared" si="553"/>
        <v>0</v>
      </c>
      <c r="U3223" s="111"/>
      <c r="V3223" s="111"/>
      <c r="W3223" s="111">
        <f>SUMIFS($F$3:F3223,$D$3:D3223,D3223,$C$3:C3223,"Buy")+SUMIFS($F$3:F3223,$D$3:D3223,D3223,$C$3:C3223,"Coin Deposit",$E$3:E3223,"&lt;&gt;")</f>
        <v>0</v>
      </c>
      <c r="X3223" s="111">
        <f t="shared" si="554"/>
        <v>0</v>
      </c>
      <c r="Y3223" s="111">
        <f>IF($D3223=Y$1,SUMIFS($H$3:$H3223,$G$3:$G3223,Y$1,$C$3:$C3223,"Sell"),0)</f>
        <v>0</v>
      </c>
      <c r="Z3223" s="111">
        <f t="shared" si="555"/>
        <v>0</v>
      </c>
      <c r="AA3223" s="111">
        <f>IF($D3223=AA$1,SUMIFS($H$3:$H3223,$G$3:$G3223,AA$1,$C$3:$C3223,"Sell"),0)</f>
        <v>0</v>
      </c>
      <c r="AB3223" s="111">
        <f t="shared" si="556"/>
        <v>0</v>
      </c>
      <c r="AC3223" s="111">
        <f>SUMIFS('Deductions and Deposits'!$H:$H,'Deductions and Deposits'!$G:$G,D3223,'Deductions and Deposits'!$F:$F,"&lt;="&amp;B3223)+SUMIFS($F$3:F3223,$D$3:D3223,D3223,$C$3:C3223,"Coin Deposit",$E$3:E3223,"")</f>
        <v>0</v>
      </c>
      <c r="AD3223" s="111">
        <f>SUMIFS('Deductions and Deposits'!$D:$D,'Deductions and Deposits'!$C:$C,D3223)+SUMIFS($F:$F,$D:$D,D3223,$C:$C,"Coin Deduction")</f>
        <v>0</v>
      </c>
      <c r="AE3223" s="111">
        <f>Table5[[#This Row],[Column4]]+Table5[[#This Row],[Column14]]+Table5[[#This Row],[Column19]]+Table5[[#This Row],[Column12]]</f>
        <v>0</v>
      </c>
      <c r="AF3223" s="111">
        <f>Table5[[#This Row],[Column5]]+Table5[[#This Row],[Column13]]+Table5[[#This Row],[Column21]]+Table5[[#This Row],[Column18]]</f>
        <v>0</v>
      </c>
      <c r="AG3223" s="111">
        <f t="shared" si="557"/>
        <v>0</v>
      </c>
      <c r="AH3223" s="111">
        <f t="shared" si="558"/>
        <v>0</v>
      </c>
      <c r="AI3223" s="111">
        <f>Table5[[#This Row],[Column17]]-Table5[[#This Row],[Column20]]</f>
        <v>0</v>
      </c>
      <c r="AJ3223" s="111">
        <f t="shared" si="559"/>
        <v>0</v>
      </c>
      <c r="AK3223" s="111">
        <f t="shared" si="552"/>
        <v>0</v>
      </c>
      <c r="AL3223" s="111">
        <f t="shared" si="560"/>
        <v>0</v>
      </c>
      <c r="AM3223" s="111" t="str">
        <f t="shared" si="561"/>
        <v/>
      </c>
      <c r="AN3223" s="111" t="str">
        <f t="shared" ca="1" si="562"/>
        <v/>
      </c>
    </row>
    <row r="3224" spans="1:40" ht="20.25" customHeight="1" x14ac:dyDescent="0.3">
      <c r="A3224" s="107"/>
      <c r="B3224" s="144"/>
      <c r="C3224" s="119"/>
      <c r="D3224" s="120"/>
      <c r="E3224" s="119"/>
      <c r="F3224" s="119"/>
      <c r="G3224" s="120"/>
      <c r="H3224" s="119"/>
      <c r="I3224" s="109"/>
      <c r="L3224" s="108"/>
      <c r="M3224" s="108"/>
      <c r="N3224" s="108"/>
      <c r="O3224" s="108"/>
      <c r="P3224" s="108"/>
      <c r="Q3224" s="108"/>
      <c r="R3224" s="108"/>
      <c r="S3224" s="108"/>
      <c r="T3224" s="100">
        <f t="shared" si="553"/>
        <v>0</v>
      </c>
      <c r="U3224" s="111"/>
      <c r="V3224" s="111"/>
      <c r="W3224" s="111">
        <f>SUMIFS($F$3:F3224,$D$3:D3224,D3224,$C$3:C3224,"Buy")+SUMIFS($F$3:F3224,$D$3:D3224,D3224,$C$3:C3224,"Coin Deposit",$E$3:E3224,"&lt;&gt;")</f>
        <v>0</v>
      </c>
      <c r="X3224" s="111">
        <f t="shared" si="554"/>
        <v>0</v>
      </c>
      <c r="Y3224" s="111">
        <f>IF($D3224=Y$1,SUMIFS($H$3:$H3224,$G$3:$G3224,Y$1,$C$3:$C3224,"Sell"),0)</f>
        <v>0</v>
      </c>
      <c r="Z3224" s="111">
        <f t="shared" si="555"/>
        <v>0</v>
      </c>
      <c r="AA3224" s="111">
        <f>IF($D3224=AA$1,SUMIFS($H$3:$H3224,$G$3:$G3224,AA$1,$C$3:$C3224,"Sell"),0)</f>
        <v>0</v>
      </c>
      <c r="AB3224" s="111">
        <f t="shared" si="556"/>
        <v>0</v>
      </c>
      <c r="AC3224" s="111">
        <f>SUMIFS('Deductions and Deposits'!$H:$H,'Deductions and Deposits'!$G:$G,D3224,'Deductions and Deposits'!$F:$F,"&lt;="&amp;B3224)+SUMIFS($F$3:F3224,$D$3:D3224,D3224,$C$3:C3224,"Coin Deposit",$E$3:E3224,"")</f>
        <v>0</v>
      </c>
      <c r="AD3224" s="111">
        <f>SUMIFS('Deductions and Deposits'!$D:$D,'Deductions and Deposits'!$C:$C,D3224)+SUMIFS($F:$F,$D:$D,D3224,$C:$C,"Coin Deduction")</f>
        <v>0</v>
      </c>
      <c r="AE3224" s="111">
        <f>Table5[[#This Row],[Column4]]+Table5[[#This Row],[Column14]]+Table5[[#This Row],[Column19]]+Table5[[#This Row],[Column12]]</f>
        <v>0</v>
      </c>
      <c r="AF3224" s="111">
        <f>Table5[[#This Row],[Column5]]+Table5[[#This Row],[Column13]]+Table5[[#This Row],[Column21]]+Table5[[#This Row],[Column18]]</f>
        <v>0</v>
      </c>
      <c r="AG3224" s="111">
        <f t="shared" si="557"/>
        <v>0</v>
      </c>
      <c r="AH3224" s="111">
        <f t="shared" si="558"/>
        <v>0</v>
      </c>
      <c r="AI3224" s="111">
        <f>Table5[[#This Row],[Column17]]-Table5[[#This Row],[Column20]]</f>
        <v>0</v>
      </c>
      <c r="AJ3224" s="111">
        <f t="shared" si="559"/>
        <v>0</v>
      </c>
      <c r="AK3224" s="111">
        <f t="shared" si="552"/>
        <v>0</v>
      </c>
      <c r="AL3224" s="111">
        <f t="shared" si="560"/>
        <v>0</v>
      </c>
      <c r="AM3224" s="111" t="str">
        <f t="shared" si="561"/>
        <v/>
      </c>
      <c r="AN3224" s="111" t="str">
        <f t="shared" ca="1" si="562"/>
        <v/>
      </c>
    </row>
    <row r="3225" spans="1:40" ht="20.25" customHeight="1" x14ac:dyDescent="0.3">
      <c r="A3225" s="107"/>
      <c r="B3225" s="144"/>
      <c r="C3225" s="119"/>
      <c r="D3225" s="120"/>
      <c r="E3225" s="119"/>
      <c r="F3225" s="119"/>
      <c r="G3225" s="120"/>
      <c r="H3225" s="119"/>
      <c r="I3225" s="109"/>
      <c r="L3225" s="108"/>
      <c r="M3225" s="108"/>
      <c r="N3225" s="108"/>
      <c r="O3225" s="108"/>
      <c r="P3225" s="108"/>
      <c r="Q3225" s="108"/>
      <c r="R3225" s="108"/>
      <c r="S3225" s="108"/>
      <c r="T3225" s="100">
        <f t="shared" si="553"/>
        <v>0</v>
      </c>
      <c r="U3225" s="111"/>
      <c r="V3225" s="111"/>
      <c r="W3225" s="111">
        <f>SUMIFS($F$3:F3225,$D$3:D3225,D3225,$C$3:C3225,"Buy")+SUMIFS($F$3:F3225,$D$3:D3225,D3225,$C$3:C3225,"Coin Deposit",$E$3:E3225,"&lt;&gt;")</f>
        <v>0</v>
      </c>
      <c r="X3225" s="111">
        <f t="shared" si="554"/>
        <v>0</v>
      </c>
      <c r="Y3225" s="111">
        <f>IF($D3225=Y$1,SUMIFS($H$3:$H3225,$G$3:$G3225,Y$1,$C$3:$C3225,"Sell"),0)</f>
        <v>0</v>
      </c>
      <c r="Z3225" s="111">
        <f t="shared" si="555"/>
        <v>0</v>
      </c>
      <c r="AA3225" s="111">
        <f>IF($D3225=AA$1,SUMIFS($H$3:$H3225,$G$3:$G3225,AA$1,$C$3:$C3225,"Sell"),0)</f>
        <v>0</v>
      </c>
      <c r="AB3225" s="111">
        <f t="shared" si="556"/>
        <v>0</v>
      </c>
      <c r="AC3225" s="111">
        <f>SUMIFS('Deductions and Deposits'!$H:$H,'Deductions and Deposits'!$G:$G,D3225,'Deductions and Deposits'!$F:$F,"&lt;="&amp;B3225)+SUMIFS($F$3:F3225,$D$3:D3225,D3225,$C$3:C3225,"Coin Deposit",$E$3:E3225,"")</f>
        <v>0</v>
      </c>
      <c r="AD3225" s="111">
        <f>SUMIFS('Deductions and Deposits'!$D:$D,'Deductions and Deposits'!$C:$C,D3225)+SUMIFS($F:$F,$D:$D,D3225,$C:$C,"Coin Deduction")</f>
        <v>0</v>
      </c>
      <c r="AE3225" s="111">
        <f>Table5[[#This Row],[Column4]]+Table5[[#This Row],[Column14]]+Table5[[#This Row],[Column19]]+Table5[[#This Row],[Column12]]</f>
        <v>0</v>
      </c>
      <c r="AF3225" s="111">
        <f>Table5[[#This Row],[Column5]]+Table5[[#This Row],[Column13]]+Table5[[#This Row],[Column21]]+Table5[[#This Row],[Column18]]</f>
        <v>0</v>
      </c>
      <c r="AG3225" s="111">
        <f t="shared" si="557"/>
        <v>0</v>
      </c>
      <c r="AH3225" s="111">
        <f t="shared" si="558"/>
        <v>0</v>
      </c>
      <c r="AI3225" s="111">
        <f>Table5[[#This Row],[Column17]]-Table5[[#This Row],[Column20]]</f>
        <v>0</v>
      </c>
      <c r="AJ3225" s="111">
        <f t="shared" si="559"/>
        <v>0</v>
      </c>
      <c r="AK3225" s="111">
        <f t="shared" si="552"/>
        <v>0</v>
      </c>
      <c r="AL3225" s="111">
        <f t="shared" si="560"/>
        <v>0</v>
      </c>
      <c r="AM3225" s="111" t="str">
        <f t="shared" si="561"/>
        <v/>
      </c>
      <c r="AN3225" s="111" t="str">
        <f t="shared" ca="1" si="562"/>
        <v/>
      </c>
    </row>
    <row r="3226" spans="1:40" ht="20.25" customHeight="1" x14ac:dyDescent="0.3">
      <c r="A3226" s="107"/>
      <c r="B3226" s="144"/>
      <c r="C3226" s="119"/>
      <c r="D3226" s="120"/>
      <c r="E3226" s="119"/>
      <c r="F3226" s="119"/>
      <c r="G3226" s="120"/>
      <c r="H3226" s="119"/>
      <c r="I3226" s="109"/>
      <c r="L3226" s="108"/>
      <c r="M3226" s="108"/>
      <c r="N3226" s="108"/>
      <c r="O3226" s="108"/>
      <c r="P3226" s="108"/>
      <c r="Q3226" s="108"/>
      <c r="R3226" s="108"/>
      <c r="S3226" s="108"/>
      <c r="T3226" s="100">
        <f t="shared" si="553"/>
        <v>0</v>
      </c>
      <c r="U3226" s="111"/>
      <c r="V3226" s="111"/>
      <c r="W3226" s="111">
        <f>SUMIFS($F$3:F3226,$D$3:D3226,D3226,$C$3:C3226,"Buy")+SUMIFS($F$3:F3226,$D$3:D3226,D3226,$C$3:C3226,"Coin Deposit",$E$3:E3226,"&lt;&gt;")</f>
        <v>0</v>
      </c>
      <c r="X3226" s="111">
        <f t="shared" si="554"/>
        <v>0</v>
      </c>
      <c r="Y3226" s="111">
        <f>IF($D3226=Y$1,SUMIFS($H$3:$H3226,$G$3:$G3226,Y$1,$C$3:$C3226,"Sell"),0)</f>
        <v>0</v>
      </c>
      <c r="Z3226" s="111">
        <f t="shared" si="555"/>
        <v>0</v>
      </c>
      <c r="AA3226" s="111">
        <f>IF($D3226=AA$1,SUMIFS($H$3:$H3226,$G$3:$G3226,AA$1,$C$3:$C3226,"Sell"),0)</f>
        <v>0</v>
      </c>
      <c r="AB3226" s="111">
        <f t="shared" si="556"/>
        <v>0</v>
      </c>
      <c r="AC3226" s="111">
        <f>SUMIFS('Deductions and Deposits'!$H:$H,'Deductions and Deposits'!$G:$G,D3226,'Deductions and Deposits'!$F:$F,"&lt;="&amp;B3226)+SUMIFS($F$3:F3226,$D$3:D3226,D3226,$C$3:C3226,"Coin Deposit",$E$3:E3226,"")</f>
        <v>0</v>
      </c>
      <c r="AD3226" s="111">
        <f>SUMIFS('Deductions and Deposits'!$D:$D,'Deductions and Deposits'!$C:$C,D3226)+SUMIFS($F:$F,$D:$D,D3226,$C:$C,"Coin Deduction")</f>
        <v>0</v>
      </c>
      <c r="AE3226" s="111">
        <f>Table5[[#This Row],[Column4]]+Table5[[#This Row],[Column14]]+Table5[[#This Row],[Column19]]+Table5[[#This Row],[Column12]]</f>
        <v>0</v>
      </c>
      <c r="AF3226" s="111">
        <f>Table5[[#This Row],[Column5]]+Table5[[#This Row],[Column13]]+Table5[[#This Row],[Column21]]+Table5[[#This Row],[Column18]]</f>
        <v>0</v>
      </c>
      <c r="AG3226" s="111">
        <f t="shared" si="557"/>
        <v>0</v>
      </c>
      <c r="AH3226" s="111">
        <f t="shared" si="558"/>
        <v>0</v>
      </c>
      <c r="AI3226" s="111">
        <f>Table5[[#This Row],[Column17]]-Table5[[#This Row],[Column20]]</f>
        <v>0</v>
      </c>
      <c r="AJ3226" s="111">
        <f t="shared" si="559"/>
        <v>0</v>
      </c>
      <c r="AK3226" s="111">
        <f t="shared" si="552"/>
        <v>0</v>
      </c>
      <c r="AL3226" s="111">
        <f t="shared" si="560"/>
        <v>0</v>
      </c>
      <c r="AM3226" s="111" t="str">
        <f t="shared" si="561"/>
        <v/>
      </c>
      <c r="AN3226" s="111" t="str">
        <f t="shared" ca="1" si="562"/>
        <v/>
      </c>
    </row>
    <row r="3227" spans="1:40" ht="20.25" customHeight="1" x14ac:dyDescent="0.3">
      <c r="A3227" s="107"/>
      <c r="B3227" s="144"/>
      <c r="C3227" s="119"/>
      <c r="D3227" s="120"/>
      <c r="E3227" s="119"/>
      <c r="F3227" s="119"/>
      <c r="G3227" s="120"/>
      <c r="H3227" s="119"/>
      <c r="I3227" s="109"/>
      <c r="L3227" s="108"/>
      <c r="M3227" s="108"/>
      <c r="N3227" s="108"/>
      <c r="O3227" s="108"/>
      <c r="P3227" s="108"/>
      <c r="Q3227" s="108"/>
      <c r="R3227" s="108"/>
      <c r="S3227" s="108"/>
      <c r="T3227" s="100">
        <f t="shared" si="553"/>
        <v>0</v>
      </c>
      <c r="U3227" s="111"/>
      <c r="V3227" s="111"/>
      <c r="W3227" s="111">
        <f>SUMIFS($F$3:F3227,$D$3:D3227,D3227,$C$3:C3227,"Buy")+SUMIFS($F$3:F3227,$D$3:D3227,D3227,$C$3:C3227,"Coin Deposit",$E$3:E3227,"&lt;&gt;")</f>
        <v>0</v>
      </c>
      <c r="X3227" s="111">
        <f t="shared" si="554"/>
        <v>0</v>
      </c>
      <c r="Y3227" s="111">
        <f>IF($D3227=Y$1,SUMIFS($H$3:$H3227,$G$3:$G3227,Y$1,$C$3:$C3227,"Sell"),0)</f>
        <v>0</v>
      </c>
      <c r="Z3227" s="111">
        <f t="shared" si="555"/>
        <v>0</v>
      </c>
      <c r="AA3227" s="111">
        <f>IF($D3227=AA$1,SUMIFS($H$3:$H3227,$G$3:$G3227,AA$1,$C$3:$C3227,"Sell"),0)</f>
        <v>0</v>
      </c>
      <c r="AB3227" s="111">
        <f t="shared" si="556"/>
        <v>0</v>
      </c>
      <c r="AC3227" s="111">
        <f>SUMIFS('Deductions and Deposits'!$H:$H,'Deductions and Deposits'!$G:$G,D3227,'Deductions and Deposits'!$F:$F,"&lt;="&amp;B3227)+SUMIFS($F$3:F3227,$D$3:D3227,D3227,$C$3:C3227,"Coin Deposit",$E$3:E3227,"")</f>
        <v>0</v>
      </c>
      <c r="AD3227" s="111">
        <f>SUMIFS('Deductions and Deposits'!$D:$D,'Deductions and Deposits'!$C:$C,D3227)+SUMIFS($F:$F,$D:$D,D3227,$C:$C,"Coin Deduction")</f>
        <v>0</v>
      </c>
      <c r="AE3227" s="111">
        <f>Table5[[#This Row],[Column4]]+Table5[[#This Row],[Column14]]+Table5[[#This Row],[Column19]]+Table5[[#This Row],[Column12]]</f>
        <v>0</v>
      </c>
      <c r="AF3227" s="111">
        <f>Table5[[#This Row],[Column5]]+Table5[[#This Row],[Column13]]+Table5[[#This Row],[Column21]]+Table5[[#This Row],[Column18]]</f>
        <v>0</v>
      </c>
      <c r="AG3227" s="111">
        <f t="shared" si="557"/>
        <v>0</v>
      </c>
      <c r="AH3227" s="111">
        <f t="shared" si="558"/>
        <v>0</v>
      </c>
      <c r="AI3227" s="111">
        <f>Table5[[#This Row],[Column17]]-Table5[[#This Row],[Column20]]</f>
        <v>0</v>
      </c>
      <c r="AJ3227" s="111">
        <f t="shared" si="559"/>
        <v>0</v>
      </c>
      <c r="AK3227" s="111">
        <f t="shared" si="552"/>
        <v>0</v>
      </c>
      <c r="AL3227" s="111">
        <f t="shared" si="560"/>
        <v>0</v>
      </c>
      <c r="AM3227" s="111" t="str">
        <f t="shared" si="561"/>
        <v/>
      </c>
      <c r="AN3227" s="111" t="str">
        <f t="shared" ca="1" si="562"/>
        <v/>
      </c>
    </row>
    <row r="3228" spans="1:40" ht="20.25" customHeight="1" x14ac:dyDescent="0.3">
      <c r="A3228" s="107"/>
      <c r="B3228" s="144"/>
      <c r="C3228" s="119"/>
      <c r="D3228" s="120"/>
      <c r="E3228" s="119"/>
      <c r="F3228" s="119"/>
      <c r="G3228" s="120"/>
      <c r="H3228" s="119"/>
      <c r="I3228" s="109"/>
      <c r="L3228" s="108"/>
      <c r="M3228" s="108"/>
      <c r="N3228" s="108"/>
      <c r="O3228" s="108"/>
      <c r="P3228" s="108"/>
      <c r="Q3228" s="108"/>
      <c r="R3228" s="108"/>
      <c r="S3228" s="108"/>
      <c r="T3228" s="100">
        <f t="shared" si="553"/>
        <v>0</v>
      </c>
      <c r="U3228" s="111"/>
      <c r="V3228" s="111"/>
      <c r="W3228" s="111">
        <f>SUMIFS($F$3:F3228,$D$3:D3228,D3228,$C$3:C3228,"Buy")+SUMIFS($F$3:F3228,$D$3:D3228,D3228,$C$3:C3228,"Coin Deposit",$E$3:E3228,"&lt;&gt;")</f>
        <v>0</v>
      </c>
      <c r="X3228" s="111">
        <f t="shared" si="554"/>
        <v>0</v>
      </c>
      <c r="Y3228" s="111">
        <f>IF($D3228=Y$1,SUMIFS($H$3:$H3228,$G$3:$G3228,Y$1,$C$3:$C3228,"Sell"),0)</f>
        <v>0</v>
      </c>
      <c r="Z3228" s="111">
        <f t="shared" si="555"/>
        <v>0</v>
      </c>
      <c r="AA3228" s="111">
        <f>IF($D3228=AA$1,SUMIFS($H$3:$H3228,$G$3:$G3228,AA$1,$C$3:$C3228,"Sell"),0)</f>
        <v>0</v>
      </c>
      <c r="AB3228" s="111">
        <f t="shared" si="556"/>
        <v>0</v>
      </c>
      <c r="AC3228" s="111">
        <f>SUMIFS('Deductions and Deposits'!$H:$H,'Deductions and Deposits'!$G:$G,D3228,'Deductions and Deposits'!$F:$F,"&lt;="&amp;B3228)+SUMIFS($F$3:F3228,$D$3:D3228,D3228,$C$3:C3228,"Coin Deposit",$E$3:E3228,"")</f>
        <v>0</v>
      </c>
      <c r="AD3228" s="111">
        <f>SUMIFS('Deductions and Deposits'!$D:$D,'Deductions and Deposits'!$C:$C,D3228)+SUMIFS($F:$F,$D:$D,D3228,$C:$C,"Coin Deduction")</f>
        <v>0</v>
      </c>
      <c r="AE3228" s="111">
        <f>Table5[[#This Row],[Column4]]+Table5[[#This Row],[Column14]]+Table5[[#This Row],[Column19]]+Table5[[#This Row],[Column12]]</f>
        <v>0</v>
      </c>
      <c r="AF3228" s="111">
        <f>Table5[[#This Row],[Column5]]+Table5[[#This Row],[Column13]]+Table5[[#This Row],[Column21]]+Table5[[#This Row],[Column18]]</f>
        <v>0</v>
      </c>
      <c r="AG3228" s="111">
        <f t="shared" si="557"/>
        <v>0</v>
      </c>
      <c r="AH3228" s="111">
        <f t="shared" si="558"/>
        <v>0</v>
      </c>
      <c r="AI3228" s="111">
        <f>Table5[[#This Row],[Column17]]-Table5[[#This Row],[Column20]]</f>
        <v>0</v>
      </c>
      <c r="AJ3228" s="111">
        <f t="shared" si="559"/>
        <v>0</v>
      </c>
      <c r="AK3228" s="111">
        <f t="shared" si="552"/>
        <v>0</v>
      </c>
      <c r="AL3228" s="111">
        <f t="shared" si="560"/>
        <v>0</v>
      </c>
      <c r="AM3228" s="111" t="str">
        <f t="shared" si="561"/>
        <v/>
      </c>
      <c r="AN3228" s="111" t="str">
        <f t="shared" ca="1" si="562"/>
        <v/>
      </c>
    </row>
    <row r="3229" spans="1:40" ht="20.25" customHeight="1" x14ac:dyDescent="0.3">
      <c r="A3229" s="107"/>
      <c r="B3229" s="144"/>
      <c r="C3229" s="119"/>
      <c r="D3229" s="120"/>
      <c r="E3229" s="119"/>
      <c r="F3229" s="119"/>
      <c r="G3229" s="120"/>
      <c r="H3229" s="119"/>
      <c r="I3229" s="109"/>
      <c r="L3229" s="108"/>
      <c r="M3229" s="108"/>
      <c r="N3229" s="108"/>
      <c r="O3229" s="108"/>
      <c r="P3229" s="108"/>
      <c r="Q3229" s="108"/>
      <c r="R3229" s="108"/>
      <c r="S3229" s="108"/>
      <c r="T3229" s="100">
        <f t="shared" si="553"/>
        <v>0</v>
      </c>
      <c r="U3229" s="111"/>
      <c r="V3229" s="111"/>
      <c r="W3229" s="111">
        <f>SUMIFS($F$3:F3229,$D$3:D3229,D3229,$C$3:C3229,"Buy")+SUMIFS($F$3:F3229,$D$3:D3229,D3229,$C$3:C3229,"Coin Deposit",$E$3:E3229,"&lt;&gt;")</f>
        <v>0</v>
      </c>
      <c r="X3229" s="111">
        <f t="shared" si="554"/>
        <v>0</v>
      </c>
      <c r="Y3229" s="111">
        <f>IF($D3229=Y$1,SUMIFS($H$3:$H3229,$G$3:$G3229,Y$1,$C$3:$C3229,"Sell"),0)</f>
        <v>0</v>
      </c>
      <c r="Z3229" s="111">
        <f t="shared" si="555"/>
        <v>0</v>
      </c>
      <c r="AA3229" s="111">
        <f>IF($D3229=AA$1,SUMIFS($H$3:$H3229,$G$3:$G3229,AA$1,$C$3:$C3229,"Sell"),0)</f>
        <v>0</v>
      </c>
      <c r="AB3229" s="111">
        <f t="shared" si="556"/>
        <v>0</v>
      </c>
      <c r="AC3229" s="111">
        <f>SUMIFS('Deductions and Deposits'!$H:$H,'Deductions and Deposits'!$G:$G,D3229,'Deductions and Deposits'!$F:$F,"&lt;="&amp;B3229)+SUMIFS($F$3:F3229,$D$3:D3229,D3229,$C$3:C3229,"Coin Deposit",$E$3:E3229,"")</f>
        <v>0</v>
      </c>
      <c r="AD3229" s="111">
        <f>SUMIFS('Deductions and Deposits'!$D:$D,'Deductions and Deposits'!$C:$C,D3229)+SUMIFS($F:$F,$D:$D,D3229,$C:$C,"Coin Deduction")</f>
        <v>0</v>
      </c>
      <c r="AE3229" s="111">
        <f>Table5[[#This Row],[Column4]]+Table5[[#This Row],[Column14]]+Table5[[#This Row],[Column19]]+Table5[[#This Row],[Column12]]</f>
        <v>0</v>
      </c>
      <c r="AF3229" s="111">
        <f>Table5[[#This Row],[Column5]]+Table5[[#This Row],[Column13]]+Table5[[#This Row],[Column21]]+Table5[[#This Row],[Column18]]</f>
        <v>0</v>
      </c>
      <c r="AG3229" s="111">
        <f t="shared" si="557"/>
        <v>0</v>
      </c>
      <c r="AH3229" s="111">
        <f t="shared" si="558"/>
        <v>0</v>
      </c>
      <c r="AI3229" s="111">
        <f>Table5[[#This Row],[Column17]]-Table5[[#This Row],[Column20]]</f>
        <v>0</v>
      </c>
      <c r="AJ3229" s="111">
        <f t="shared" si="559"/>
        <v>0</v>
      </c>
      <c r="AK3229" s="111">
        <f t="shared" si="552"/>
        <v>0</v>
      </c>
      <c r="AL3229" s="111">
        <f t="shared" si="560"/>
        <v>0</v>
      </c>
      <c r="AM3229" s="111" t="str">
        <f t="shared" si="561"/>
        <v/>
      </c>
      <c r="AN3229" s="111" t="str">
        <f t="shared" ca="1" si="562"/>
        <v/>
      </c>
    </row>
    <row r="3230" spans="1:40" ht="20.25" customHeight="1" x14ac:dyDescent="0.3">
      <c r="A3230" s="107"/>
      <c r="B3230" s="144"/>
      <c r="C3230" s="119"/>
      <c r="D3230" s="120"/>
      <c r="E3230" s="119"/>
      <c r="F3230" s="119"/>
      <c r="G3230" s="120"/>
      <c r="H3230" s="119"/>
      <c r="I3230" s="109"/>
      <c r="L3230" s="108"/>
      <c r="M3230" s="108"/>
      <c r="N3230" s="108"/>
      <c r="O3230" s="108"/>
      <c r="P3230" s="108"/>
      <c r="Q3230" s="108"/>
      <c r="R3230" s="108"/>
      <c r="S3230" s="108"/>
      <c r="T3230" s="100">
        <f t="shared" si="553"/>
        <v>0</v>
      </c>
      <c r="U3230" s="111"/>
      <c r="V3230" s="111"/>
      <c r="W3230" s="111">
        <f>SUMIFS($F$3:F3230,$D$3:D3230,D3230,$C$3:C3230,"Buy")+SUMIFS($F$3:F3230,$D$3:D3230,D3230,$C$3:C3230,"Coin Deposit",$E$3:E3230,"&lt;&gt;")</f>
        <v>0</v>
      </c>
      <c r="X3230" s="111">
        <f t="shared" si="554"/>
        <v>0</v>
      </c>
      <c r="Y3230" s="111">
        <f>IF($D3230=Y$1,SUMIFS($H$3:$H3230,$G$3:$G3230,Y$1,$C$3:$C3230,"Sell"),0)</f>
        <v>0</v>
      </c>
      <c r="Z3230" s="111">
        <f t="shared" si="555"/>
        <v>0</v>
      </c>
      <c r="AA3230" s="111">
        <f>IF($D3230=AA$1,SUMIFS($H$3:$H3230,$G$3:$G3230,AA$1,$C$3:$C3230,"Sell"),0)</f>
        <v>0</v>
      </c>
      <c r="AB3230" s="111">
        <f t="shared" si="556"/>
        <v>0</v>
      </c>
      <c r="AC3230" s="111">
        <f>SUMIFS('Deductions and Deposits'!$H:$H,'Deductions and Deposits'!$G:$G,D3230,'Deductions and Deposits'!$F:$F,"&lt;="&amp;B3230)+SUMIFS($F$3:F3230,$D$3:D3230,D3230,$C$3:C3230,"Coin Deposit",$E$3:E3230,"")</f>
        <v>0</v>
      </c>
      <c r="AD3230" s="111">
        <f>SUMIFS('Deductions and Deposits'!$D:$D,'Deductions and Deposits'!$C:$C,D3230)+SUMIFS($F:$F,$D:$D,D3230,$C:$C,"Coin Deduction")</f>
        <v>0</v>
      </c>
      <c r="AE3230" s="111">
        <f>Table5[[#This Row],[Column4]]+Table5[[#This Row],[Column14]]+Table5[[#This Row],[Column19]]+Table5[[#This Row],[Column12]]</f>
        <v>0</v>
      </c>
      <c r="AF3230" s="111">
        <f>Table5[[#This Row],[Column5]]+Table5[[#This Row],[Column13]]+Table5[[#This Row],[Column21]]+Table5[[#This Row],[Column18]]</f>
        <v>0</v>
      </c>
      <c r="AG3230" s="111">
        <f t="shared" si="557"/>
        <v>0</v>
      </c>
      <c r="AH3230" s="111">
        <f t="shared" si="558"/>
        <v>0</v>
      </c>
      <c r="AI3230" s="111">
        <f>Table5[[#This Row],[Column17]]-Table5[[#This Row],[Column20]]</f>
        <v>0</v>
      </c>
      <c r="AJ3230" s="111">
        <f t="shared" si="559"/>
        <v>0</v>
      </c>
      <c r="AK3230" s="111">
        <f t="shared" si="552"/>
        <v>0</v>
      </c>
      <c r="AL3230" s="111">
        <f t="shared" si="560"/>
        <v>0</v>
      </c>
      <c r="AM3230" s="111" t="str">
        <f t="shared" si="561"/>
        <v/>
      </c>
      <c r="AN3230" s="111" t="str">
        <f t="shared" ca="1" si="562"/>
        <v/>
      </c>
    </row>
    <row r="3231" spans="1:40" ht="20.25" customHeight="1" x14ac:dyDescent="0.3">
      <c r="A3231" s="107"/>
      <c r="B3231" s="144"/>
      <c r="C3231" s="119"/>
      <c r="D3231" s="120"/>
      <c r="E3231" s="119"/>
      <c r="F3231" s="119"/>
      <c r="G3231" s="120"/>
      <c r="H3231" s="119"/>
      <c r="I3231" s="109"/>
      <c r="L3231" s="108"/>
      <c r="M3231" s="108"/>
      <c r="N3231" s="108"/>
      <c r="O3231" s="108"/>
      <c r="P3231" s="108"/>
      <c r="Q3231" s="108"/>
      <c r="R3231" s="108"/>
      <c r="S3231" s="108"/>
      <c r="T3231" s="100">
        <f t="shared" si="553"/>
        <v>0</v>
      </c>
      <c r="U3231" s="111"/>
      <c r="V3231" s="111"/>
      <c r="W3231" s="111">
        <f>SUMIFS($F$3:F3231,$D$3:D3231,D3231,$C$3:C3231,"Buy")+SUMIFS($F$3:F3231,$D$3:D3231,D3231,$C$3:C3231,"Coin Deposit",$E$3:E3231,"&lt;&gt;")</f>
        <v>0</v>
      </c>
      <c r="X3231" s="111">
        <f t="shared" si="554"/>
        <v>0</v>
      </c>
      <c r="Y3231" s="111">
        <f>IF($D3231=Y$1,SUMIFS($H$3:$H3231,$G$3:$G3231,Y$1,$C$3:$C3231,"Sell"),0)</f>
        <v>0</v>
      </c>
      <c r="Z3231" s="111">
        <f t="shared" si="555"/>
        <v>0</v>
      </c>
      <c r="AA3231" s="111">
        <f>IF($D3231=AA$1,SUMIFS($H$3:$H3231,$G$3:$G3231,AA$1,$C$3:$C3231,"Sell"),0)</f>
        <v>0</v>
      </c>
      <c r="AB3231" s="111">
        <f t="shared" si="556"/>
        <v>0</v>
      </c>
      <c r="AC3231" s="111">
        <f>SUMIFS('Deductions and Deposits'!$H:$H,'Deductions and Deposits'!$G:$G,D3231,'Deductions and Deposits'!$F:$F,"&lt;="&amp;B3231)+SUMIFS($F$3:F3231,$D$3:D3231,D3231,$C$3:C3231,"Coin Deposit",$E$3:E3231,"")</f>
        <v>0</v>
      </c>
      <c r="AD3231" s="111">
        <f>SUMIFS('Deductions and Deposits'!$D:$D,'Deductions and Deposits'!$C:$C,D3231)+SUMIFS($F:$F,$D:$D,D3231,$C:$C,"Coin Deduction")</f>
        <v>0</v>
      </c>
      <c r="AE3231" s="111">
        <f>Table5[[#This Row],[Column4]]+Table5[[#This Row],[Column14]]+Table5[[#This Row],[Column19]]+Table5[[#This Row],[Column12]]</f>
        <v>0</v>
      </c>
      <c r="AF3231" s="111">
        <f>Table5[[#This Row],[Column5]]+Table5[[#This Row],[Column13]]+Table5[[#This Row],[Column21]]+Table5[[#This Row],[Column18]]</f>
        <v>0</v>
      </c>
      <c r="AG3231" s="111">
        <f t="shared" si="557"/>
        <v>0</v>
      </c>
      <c r="AH3231" s="111">
        <f t="shared" si="558"/>
        <v>0</v>
      </c>
      <c r="AI3231" s="111">
        <f>Table5[[#This Row],[Column17]]-Table5[[#This Row],[Column20]]</f>
        <v>0</v>
      </c>
      <c r="AJ3231" s="111">
        <f t="shared" si="559"/>
        <v>0</v>
      </c>
      <c r="AK3231" s="111">
        <f t="shared" si="552"/>
        <v>0</v>
      </c>
      <c r="AL3231" s="111">
        <f t="shared" si="560"/>
        <v>0</v>
      </c>
      <c r="AM3231" s="111" t="str">
        <f t="shared" si="561"/>
        <v/>
      </c>
      <c r="AN3231" s="111" t="str">
        <f t="shared" ca="1" si="562"/>
        <v/>
      </c>
    </row>
    <row r="3232" spans="1:40" ht="20.25" customHeight="1" x14ac:dyDescent="0.3">
      <c r="A3232" s="107"/>
      <c r="B3232" s="144"/>
      <c r="C3232" s="119"/>
      <c r="D3232" s="120"/>
      <c r="E3232" s="119"/>
      <c r="F3232" s="119"/>
      <c r="G3232" s="120"/>
      <c r="H3232" s="119"/>
      <c r="I3232" s="109"/>
      <c r="L3232" s="108"/>
      <c r="M3232" s="108"/>
      <c r="N3232" s="108"/>
      <c r="O3232" s="108"/>
      <c r="P3232" s="108"/>
      <c r="Q3232" s="108"/>
      <c r="R3232" s="108"/>
      <c r="S3232" s="108"/>
      <c r="T3232" s="100">
        <f t="shared" si="553"/>
        <v>0</v>
      </c>
      <c r="U3232" s="111"/>
      <c r="V3232" s="111"/>
      <c r="W3232" s="111">
        <f>SUMIFS($F$3:F3232,$D$3:D3232,D3232,$C$3:C3232,"Buy")+SUMIFS($F$3:F3232,$D$3:D3232,D3232,$C$3:C3232,"Coin Deposit",$E$3:E3232,"&lt;&gt;")</f>
        <v>0</v>
      </c>
      <c r="X3232" s="111">
        <f t="shared" si="554"/>
        <v>0</v>
      </c>
      <c r="Y3232" s="111">
        <f>IF($D3232=Y$1,SUMIFS($H$3:$H3232,$G$3:$G3232,Y$1,$C$3:$C3232,"Sell"),0)</f>
        <v>0</v>
      </c>
      <c r="Z3232" s="111">
        <f t="shared" si="555"/>
        <v>0</v>
      </c>
      <c r="AA3232" s="111">
        <f>IF($D3232=AA$1,SUMIFS($H$3:$H3232,$G$3:$G3232,AA$1,$C$3:$C3232,"Sell"),0)</f>
        <v>0</v>
      </c>
      <c r="AB3232" s="111">
        <f t="shared" si="556"/>
        <v>0</v>
      </c>
      <c r="AC3232" s="111">
        <f>SUMIFS('Deductions and Deposits'!$H:$H,'Deductions and Deposits'!$G:$G,D3232,'Deductions and Deposits'!$F:$F,"&lt;="&amp;B3232)+SUMIFS($F$3:F3232,$D$3:D3232,D3232,$C$3:C3232,"Coin Deposit",$E$3:E3232,"")</f>
        <v>0</v>
      </c>
      <c r="AD3232" s="111">
        <f>SUMIFS('Deductions and Deposits'!$D:$D,'Deductions and Deposits'!$C:$C,D3232)+SUMIFS($F:$F,$D:$D,D3232,$C:$C,"Coin Deduction")</f>
        <v>0</v>
      </c>
      <c r="AE3232" s="111">
        <f>Table5[[#This Row],[Column4]]+Table5[[#This Row],[Column14]]+Table5[[#This Row],[Column19]]+Table5[[#This Row],[Column12]]</f>
        <v>0</v>
      </c>
      <c r="AF3232" s="111">
        <f>Table5[[#This Row],[Column5]]+Table5[[#This Row],[Column13]]+Table5[[#This Row],[Column21]]+Table5[[#This Row],[Column18]]</f>
        <v>0</v>
      </c>
      <c r="AG3232" s="111">
        <f t="shared" si="557"/>
        <v>0</v>
      </c>
      <c r="AH3232" s="111">
        <f t="shared" si="558"/>
        <v>0</v>
      </c>
      <c r="AI3232" s="111">
        <f>Table5[[#This Row],[Column17]]-Table5[[#This Row],[Column20]]</f>
        <v>0</v>
      </c>
      <c r="AJ3232" s="111">
        <f t="shared" si="559"/>
        <v>0</v>
      </c>
      <c r="AK3232" s="111">
        <f t="shared" si="552"/>
        <v>0</v>
      </c>
      <c r="AL3232" s="111">
        <f t="shared" si="560"/>
        <v>0</v>
      </c>
      <c r="AM3232" s="111" t="str">
        <f t="shared" si="561"/>
        <v/>
      </c>
      <c r="AN3232" s="111" t="str">
        <f t="shared" ca="1" si="562"/>
        <v/>
      </c>
    </row>
    <row r="3233" spans="1:40" ht="20.25" customHeight="1" x14ac:dyDescent="0.3">
      <c r="A3233" s="107"/>
      <c r="B3233" s="144"/>
      <c r="C3233" s="119"/>
      <c r="D3233" s="120"/>
      <c r="E3233" s="119"/>
      <c r="F3233" s="119"/>
      <c r="G3233" s="120"/>
      <c r="H3233" s="119"/>
      <c r="I3233" s="109"/>
      <c r="L3233" s="108"/>
      <c r="M3233" s="108"/>
      <c r="N3233" s="108"/>
      <c r="O3233" s="108"/>
      <c r="P3233" s="108"/>
      <c r="Q3233" s="108"/>
      <c r="R3233" s="108"/>
      <c r="S3233" s="108"/>
      <c r="T3233" s="100">
        <f t="shared" si="553"/>
        <v>0</v>
      </c>
      <c r="U3233" s="111"/>
      <c r="V3233" s="111"/>
      <c r="W3233" s="111">
        <f>SUMIFS($F$3:F3233,$D$3:D3233,D3233,$C$3:C3233,"Buy")+SUMIFS($F$3:F3233,$D$3:D3233,D3233,$C$3:C3233,"Coin Deposit",$E$3:E3233,"&lt;&gt;")</f>
        <v>0</v>
      </c>
      <c r="X3233" s="111">
        <f t="shared" si="554"/>
        <v>0</v>
      </c>
      <c r="Y3233" s="111">
        <f>IF($D3233=Y$1,SUMIFS($H$3:$H3233,$G$3:$G3233,Y$1,$C$3:$C3233,"Sell"),0)</f>
        <v>0</v>
      </c>
      <c r="Z3233" s="111">
        <f t="shared" si="555"/>
        <v>0</v>
      </c>
      <c r="AA3233" s="111">
        <f>IF($D3233=AA$1,SUMIFS($H$3:$H3233,$G$3:$G3233,AA$1,$C$3:$C3233,"Sell"),0)</f>
        <v>0</v>
      </c>
      <c r="AB3233" s="111">
        <f t="shared" si="556"/>
        <v>0</v>
      </c>
      <c r="AC3233" s="111">
        <f>SUMIFS('Deductions and Deposits'!$H:$H,'Deductions and Deposits'!$G:$G,D3233,'Deductions and Deposits'!$F:$F,"&lt;="&amp;B3233)+SUMIFS($F$3:F3233,$D$3:D3233,D3233,$C$3:C3233,"Coin Deposit",$E$3:E3233,"")</f>
        <v>0</v>
      </c>
      <c r="AD3233" s="111">
        <f>SUMIFS('Deductions and Deposits'!$D:$D,'Deductions and Deposits'!$C:$C,D3233)+SUMIFS($F:$F,$D:$D,D3233,$C:$C,"Coin Deduction")</f>
        <v>0</v>
      </c>
      <c r="AE3233" s="111">
        <f>Table5[[#This Row],[Column4]]+Table5[[#This Row],[Column14]]+Table5[[#This Row],[Column19]]+Table5[[#This Row],[Column12]]</f>
        <v>0</v>
      </c>
      <c r="AF3233" s="111">
        <f>Table5[[#This Row],[Column5]]+Table5[[#This Row],[Column13]]+Table5[[#This Row],[Column21]]+Table5[[#This Row],[Column18]]</f>
        <v>0</v>
      </c>
      <c r="AG3233" s="111">
        <f t="shared" si="557"/>
        <v>0</v>
      </c>
      <c r="AH3233" s="111">
        <f t="shared" si="558"/>
        <v>0</v>
      </c>
      <c r="AI3233" s="111">
        <f>Table5[[#This Row],[Column17]]-Table5[[#This Row],[Column20]]</f>
        <v>0</v>
      </c>
      <c r="AJ3233" s="111">
        <f t="shared" si="559"/>
        <v>0</v>
      </c>
      <c r="AK3233" s="111">
        <f t="shared" si="552"/>
        <v>0</v>
      </c>
      <c r="AL3233" s="111">
        <f t="shared" si="560"/>
        <v>0</v>
      </c>
      <c r="AM3233" s="111" t="str">
        <f t="shared" si="561"/>
        <v/>
      </c>
      <c r="AN3233" s="111" t="str">
        <f t="shared" ca="1" si="562"/>
        <v/>
      </c>
    </row>
    <row r="3234" spans="1:40" ht="20.25" customHeight="1" x14ac:dyDescent="0.3">
      <c r="A3234" s="107"/>
      <c r="B3234" s="144"/>
      <c r="C3234" s="119"/>
      <c r="D3234" s="120"/>
      <c r="E3234" s="119"/>
      <c r="F3234" s="119"/>
      <c r="G3234" s="120"/>
      <c r="H3234" s="119"/>
      <c r="I3234" s="109"/>
      <c r="L3234" s="108"/>
      <c r="M3234" s="108"/>
      <c r="N3234" s="108"/>
      <c r="O3234" s="108"/>
      <c r="P3234" s="108"/>
      <c r="Q3234" s="108"/>
      <c r="R3234" s="108"/>
      <c r="S3234" s="108"/>
      <c r="T3234" s="100">
        <f t="shared" si="553"/>
        <v>0</v>
      </c>
      <c r="U3234" s="111"/>
      <c r="V3234" s="111"/>
      <c r="W3234" s="111">
        <f>SUMIFS($F$3:F3234,$D$3:D3234,D3234,$C$3:C3234,"Buy")+SUMIFS($F$3:F3234,$D$3:D3234,D3234,$C$3:C3234,"Coin Deposit",$E$3:E3234,"&lt;&gt;")</f>
        <v>0</v>
      </c>
      <c r="X3234" s="111">
        <f t="shared" si="554"/>
        <v>0</v>
      </c>
      <c r="Y3234" s="111">
        <f>IF($D3234=Y$1,SUMIFS($H$3:$H3234,$G$3:$G3234,Y$1,$C$3:$C3234,"Sell"),0)</f>
        <v>0</v>
      </c>
      <c r="Z3234" s="111">
        <f t="shared" si="555"/>
        <v>0</v>
      </c>
      <c r="AA3234" s="111">
        <f>IF($D3234=AA$1,SUMIFS($H$3:$H3234,$G$3:$G3234,AA$1,$C$3:$C3234,"Sell"),0)</f>
        <v>0</v>
      </c>
      <c r="AB3234" s="111">
        <f t="shared" si="556"/>
        <v>0</v>
      </c>
      <c r="AC3234" s="111">
        <f>SUMIFS('Deductions and Deposits'!$H:$H,'Deductions and Deposits'!$G:$G,D3234,'Deductions and Deposits'!$F:$F,"&lt;="&amp;B3234)+SUMIFS($F$3:F3234,$D$3:D3234,D3234,$C$3:C3234,"Coin Deposit",$E$3:E3234,"")</f>
        <v>0</v>
      </c>
      <c r="AD3234" s="111">
        <f>SUMIFS('Deductions and Deposits'!$D:$D,'Deductions and Deposits'!$C:$C,D3234)+SUMIFS($F:$F,$D:$D,D3234,$C:$C,"Coin Deduction")</f>
        <v>0</v>
      </c>
      <c r="AE3234" s="111">
        <f>Table5[[#This Row],[Column4]]+Table5[[#This Row],[Column14]]+Table5[[#This Row],[Column19]]+Table5[[#This Row],[Column12]]</f>
        <v>0</v>
      </c>
      <c r="AF3234" s="111">
        <f>Table5[[#This Row],[Column5]]+Table5[[#This Row],[Column13]]+Table5[[#This Row],[Column21]]+Table5[[#This Row],[Column18]]</f>
        <v>0</v>
      </c>
      <c r="AG3234" s="111">
        <f t="shared" si="557"/>
        <v>0</v>
      </c>
      <c r="AH3234" s="111">
        <f t="shared" si="558"/>
        <v>0</v>
      </c>
      <c r="AI3234" s="111">
        <f>Table5[[#This Row],[Column17]]-Table5[[#This Row],[Column20]]</f>
        <v>0</v>
      </c>
      <c r="AJ3234" s="111">
        <f t="shared" si="559"/>
        <v>0</v>
      </c>
      <c r="AK3234" s="111">
        <f t="shared" si="552"/>
        <v>0</v>
      </c>
      <c r="AL3234" s="111">
        <f t="shared" si="560"/>
        <v>0</v>
      </c>
      <c r="AM3234" s="111" t="str">
        <f t="shared" si="561"/>
        <v/>
      </c>
      <c r="AN3234" s="111" t="str">
        <f t="shared" ca="1" si="562"/>
        <v/>
      </c>
    </row>
    <row r="3235" spans="1:40" ht="20.25" customHeight="1" x14ac:dyDescent="0.3">
      <c r="A3235" s="107"/>
      <c r="B3235" s="144"/>
      <c r="C3235" s="119"/>
      <c r="D3235" s="120"/>
      <c r="E3235" s="119"/>
      <c r="F3235" s="119"/>
      <c r="G3235" s="120"/>
      <c r="H3235" s="119"/>
      <c r="I3235" s="109"/>
      <c r="L3235" s="108"/>
      <c r="M3235" s="108"/>
      <c r="N3235" s="108"/>
      <c r="O3235" s="108"/>
      <c r="P3235" s="108"/>
      <c r="Q3235" s="108"/>
      <c r="R3235" s="108"/>
      <c r="S3235" s="108"/>
      <c r="T3235" s="100">
        <f t="shared" si="553"/>
        <v>0</v>
      </c>
      <c r="U3235" s="111"/>
      <c r="V3235" s="111"/>
      <c r="W3235" s="111">
        <f>SUMIFS($F$3:F3235,$D$3:D3235,D3235,$C$3:C3235,"Buy")+SUMIFS($F$3:F3235,$D$3:D3235,D3235,$C$3:C3235,"Coin Deposit",$E$3:E3235,"&lt;&gt;")</f>
        <v>0</v>
      </c>
      <c r="X3235" s="111">
        <f t="shared" si="554"/>
        <v>0</v>
      </c>
      <c r="Y3235" s="111">
        <f>IF($D3235=Y$1,SUMIFS($H$3:$H3235,$G$3:$G3235,Y$1,$C$3:$C3235,"Sell"),0)</f>
        <v>0</v>
      </c>
      <c r="Z3235" s="111">
        <f t="shared" si="555"/>
        <v>0</v>
      </c>
      <c r="AA3235" s="111">
        <f>IF($D3235=AA$1,SUMIFS($H$3:$H3235,$G$3:$G3235,AA$1,$C$3:$C3235,"Sell"),0)</f>
        <v>0</v>
      </c>
      <c r="AB3235" s="111">
        <f t="shared" si="556"/>
        <v>0</v>
      </c>
      <c r="AC3235" s="111">
        <f>SUMIFS('Deductions and Deposits'!$H:$H,'Deductions and Deposits'!$G:$G,D3235,'Deductions and Deposits'!$F:$F,"&lt;="&amp;B3235)+SUMIFS($F$3:F3235,$D$3:D3235,D3235,$C$3:C3235,"Coin Deposit",$E$3:E3235,"")</f>
        <v>0</v>
      </c>
      <c r="AD3235" s="111">
        <f>SUMIFS('Deductions and Deposits'!$D:$D,'Deductions and Deposits'!$C:$C,D3235)+SUMIFS($F:$F,$D:$D,D3235,$C:$C,"Coin Deduction")</f>
        <v>0</v>
      </c>
      <c r="AE3235" s="111">
        <f>Table5[[#This Row],[Column4]]+Table5[[#This Row],[Column14]]+Table5[[#This Row],[Column19]]+Table5[[#This Row],[Column12]]</f>
        <v>0</v>
      </c>
      <c r="AF3235" s="111">
        <f>Table5[[#This Row],[Column5]]+Table5[[#This Row],[Column13]]+Table5[[#This Row],[Column21]]+Table5[[#This Row],[Column18]]</f>
        <v>0</v>
      </c>
      <c r="AG3235" s="111">
        <f t="shared" si="557"/>
        <v>0</v>
      </c>
      <c r="AH3235" s="111">
        <f t="shared" si="558"/>
        <v>0</v>
      </c>
      <c r="AI3235" s="111">
        <f>Table5[[#This Row],[Column17]]-Table5[[#This Row],[Column20]]</f>
        <v>0</v>
      </c>
      <c r="AJ3235" s="111">
        <f t="shared" si="559"/>
        <v>0</v>
      </c>
      <c r="AK3235" s="111">
        <f t="shared" si="552"/>
        <v>0</v>
      </c>
      <c r="AL3235" s="111">
        <f t="shared" si="560"/>
        <v>0</v>
      </c>
      <c r="AM3235" s="111" t="str">
        <f t="shared" si="561"/>
        <v/>
      </c>
      <c r="AN3235" s="111" t="str">
        <f t="shared" ca="1" si="562"/>
        <v/>
      </c>
    </row>
    <row r="3236" spans="1:40" ht="20.25" customHeight="1" x14ac:dyDescent="0.3">
      <c r="A3236" s="107"/>
      <c r="B3236" s="144"/>
      <c r="C3236" s="119"/>
      <c r="D3236" s="120"/>
      <c r="E3236" s="119"/>
      <c r="F3236" s="119"/>
      <c r="G3236" s="120"/>
      <c r="H3236" s="119"/>
      <c r="I3236" s="109"/>
      <c r="L3236" s="108"/>
      <c r="M3236" s="108"/>
      <c r="N3236" s="108"/>
      <c r="O3236" s="108"/>
      <c r="P3236" s="108"/>
      <c r="Q3236" s="108"/>
      <c r="R3236" s="108"/>
      <c r="S3236" s="108"/>
      <c r="T3236" s="100">
        <f t="shared" si="553"/>
        <v>0</v>
      </c>
      <c r="U3236" s="111"/>
      <c r="V3236" s="111"/>
      <c r="W3236" s="111">
        <f>SUMIFS($F$3:F3236,$D$3:D3236,D3236,$C$3:C3236,"Buy")+SUMIFS($F$3:F3236,$D$3:D3236,D3236,$C$3:C3236,"Coin Deposit",$E$3:E3236,"&lt;&gt;")</f>
        <v>0</v>
      </c>
      <c r="X3236" s="111">
        <f t="shared" si="554"/>
        <v>0</v>
      </c>
      <c r="Y3236" s="111">
        <f>IF($D3236=Y$1,SUMIFS($H$3:$H3236,$G$3:$G3236,Y$1,$C$3:$C3236,"Sell"),0)</f>
        <v>0</v>
      </c>
      <c r="Z3236" s="111">
        <f t="shared" si="555"/>
        <v>0</v>
      </c>
      <c r="AA3236" s="111">
        <f>IF($D3236=AA$1,SUMIFS($H$3:$H3236,$G$3:$G3236,AA$1,$C$3:$C3236,"Sell"),0)</f>
        <v>0</v>
      </c>
      <c r="AB3236" s="111">
        <f t="shared" si="556"/>
        <v>0</v>
      </c>
      <c r="AC3236" s="111">
        <f>SUMIFS('Deductions and Deposits'!$H:$H,'Deductions and Deposits'!$G:$G,D3236,'Deductions and Deposits'!$F:$F,"&lt;="&amp;B3236)+SUMIFS($F$3:F3236,$D$3:D3236,D3236,$C$3:C3236,"Coin Deposit",$E$3:E3236,"")</f>
        <v>0</v>
      </c>
      <c r="AD3236" s="111">
        <f>SUMIFS('Deductions and Deposits'!$D:$D,'Deductions and Deposits'!$C:$C,D3236)+SUMIFS($F:$F,$D:$D,D3236,$C:$C,"Coin Deduction")</f>
        <v>0</v>
      </c>
      <c r="AE3236" s="111">
        <f>Table5[[#This Row],[Column4]]+Table5[[#This Row],[Column14]]+Table5[[#This Row],[Column19]]+Table5[[#This Row],[Column12]]</f>
        <v>0</v>
      </c>
      <c r="AF3236" s="111">
        <f>Table5[[#This Row],[Column5]]+Table5[[#This Row],[Column13]]+Table5[[#This Row],[Column21]]+Table5[[#This Row],[Column18]]</f>
        <v>0</v>
      </c>
      <c r="AG3236" s="111">
        <f t="shared" si="557"/>
        <v>0</v>
      </c>
      <c r="AH3236" s="111">
        <f t="shared" si="558"/>
        <v>0</v>
      </c>
      <c r="AI3236" s="111">
        <f>Table5[[#This Row],[Column17]]-Table5[[#This Row],[Column20]]</f>
        <v>0</v>
      </c>
      <c r="AJ3236" s="111">
        <f t="shared" si="559"/>
        <v>0</v>
      </c>
      <c r="AK3236" s="111">
        <f t="shared" si="552"/>
        <v>0</v>
      </c>
      <c r="AL3236" s="111">
        <f t="shared" si="560"/>
        <v>0</v>
      </c>
      <c r="AM3236" s="111" t="str">
        <f t="shared" si="561"/>
        <v/>
      </c>
      <c r="AN3236" s="111" t="str">
        <f t="shared" ca="1" si="562"/>
        <v/>
      </c>
    </row>
    <row r="3237" spans="1:40" ht="20.25" customHeight="1" x14ac:dyDescent="0.3">
      <c r="A3237" s="107"/>
      <c r="B3237" s="144"/>
      <c r="C3237" s="119"/>
      <c r="D3237" s="120"/>
      <c r="E3237" s="119"/>
      <c r="F3237" s="119"/>
      <c r="G3237" s="120"/>
      <c r="H3237" s="119"/>
      <c r="I3237" s="109"/>
      <c r="L3237" s="108"/>
      <c r="M3237" s="108"/>
      <c r="N3237" s="108"/>
      <c r="O3237" s="108"/>
      <c r="P3237" s="108"/>
      <c r="Q3237" s="108"/>
      <c r="R3237" s="108"/>
      <c r="S3237" s="108"/>
      <c r="T3237" s="100">
        <f t="shared" si="553"/>
        <v>0</v>
      </c>
      <c r="U3237" s="111"/>
      <c r="V3237" s="111"/>
      <c r="W3237" s="111">
        <f>SUMIFS($F$3:F3237,$D$3:D3237,D3237,$C$3:C3237,"Buy")+SUMIFS($F$3:F3237,$D$3:D3237,D3237,$C$3:C3237,"Coin Deposit",$E$3:E3237,"&lt;&gt;")</f>
        <v>0</v>
      </c>
      <c r="X3237" s="111">
        <f t="shared" si="554"/>
        <v>0</v>
      </c>
      <c r="Y3237" s="111">
        <f>IF($D3237=Y$1,SUMIFS($H$3:$H3237,$G$3:$G3237,Y$1,$C$3:$C3237,"Sell"),0)</f>
        <v>0</v>
      </c>
      <c r="Z3237" s="111">
        <f t="shared" si="555"/>
        <v>0</v>
      </c>
      <c r="AA3237" s="111">
        <f>IF($D3237=AA$1,SUMIFS($H$3:$H3237,$G$3:$G3237,AA$1,$C$3:$C3237,"Sell"),0)</f>
        <v>0</v>
      </c>
      <c r="AB3237" s="111">
        <f t="shared" si="556"/>
        <v>0</v>
      </c>
      <c r="AC3237" s="111">
        <f>SUMIFS('Deductions and Deposits'!$H:$H,'Deductions and Deposits'!$G:$G,D3237,'Deductions and Deposits'!$F:$F,"&lt;="&amp;B3237)+SUMIFS($F$3:F3237,$D$3:D3237,D3237,$C$3:C3237,"Coin Deposit",$E$3:E3237,"")</f>
        <v>0</v>
      </c>
      <c r="AD3237" s="111">
        <f>SUMIFS('Deductions and Deposits'!$D:$D,'Deductions and Deposits'!$C:$C,D3237)+SUMIFS($F:$F,$D:$D,D3237,$C:$C,"Coin Deduction")</f>
        <v>0</v>
      </c>
      <c r="AE3237" s="111">
        <f>Table5[[#This Row],[Column4]]+Table5[[#This Row],[Column14]]+Table5[[#This Row],[Column19]]+Table5[[#This Row],[Column12]]</f>
        <v>0</v>
      </c>
      <c r="AF3237" s="111">
        <f>Table5[[#This Row],[Column5]]+Table5[[#This Row],[Column13]]+Table5[[#This Row],[Column21]]+Table5[[#This Row],[Column18]]</f>
        <v>0</v>
      </c>
      <c r="AG3237" s="111">
        <f t="shared" si="557"/>
        <v>0</v>
      </c>
      <c r="AH3237" s="111">
        <f t="shared" si="558"/>
        <v>0</v>
      </c>
      <c r="AI3237" s="111">
        <f>Table5[[#This Row],[Column17]]-Table5[[#This Row],[Column20]]</f>
        <v>0</v>
      </c>
      <c r="AJ3237" s="111">
        <f t="shared" si="559"/>
        <v>0</v>
      </c>
      <c r="AK3237" s="111">
        <f t="shared" si="552"/>
        <v>0</v>
      </c>
      <c r="AL3237" s="111">
        <f t="shared" si="560"/>
        <v>0</v>
      </c>
      <c r="AM3237" s="111" t="str">
        <f t="shared" si="561"/>
        <v/>
      </c>
      <c r="AN3237" s="111" t="str">
        <f t="shared" ca="1" si="562"/>
        <v/>
      </c>
    </row>
    <row r="3238" spans="1:40" ht="20.25" customHeight="1" x14ac:dyDescent="0.3">
      <c r="A3238" s="107"/>
      <c r="B3238" s="144"/>
      <c r="C3238" s="119"/>
      <c r="D3238" s="120"/>
      <c r="E3238" s="119"/>
      <c r="F3238" s="119"/>
      <c r="G3238" s="120"/>
      <c r="H3238" s="119"/>
      <c r="I3238" s="109"/>
      <c r="L3238" s="108"/>
      <c r="M3238" s="108"/>
      <c r="N3238" s="108"/>
      <c r="O3238" s="108"/>
      <c r="P3238" s="108"/>
      <c r="Q3238" s="108"/>
      <c r="R3238" s="108"/>
      <c r="S3238" s="108"/>
      <c r="T3238" s="100">
        <f t="shared" si="553"/>
        <v>0</v>
      </c>
      <c r="U3238" s="111"/>
      <c r="V3238" s="111"/>
      <c r="W3238" s="111">
        <f>SUMIFS($F$3:F3238,$D$3:D3238,D3238,$C$3:C3238,"Buy")+SUMIFS($F$3:F3238,$D$3:D3238,D3238,$C$3:C3238,"Coin Deposit",$E$3:E3238,"&lt;&gt;")</f>
        <v>0</v>
      </c>
      <c r="X3238" s="111">
        <f t="shared" si="554"/>
        <v>0</v>
      </c>
      <c r="Y3238" s="111">
        <f>IF($D3238=Y$1,SUMIFS($H$3:$H3238,$G$3:$G3238,Y$1,$C$3:$C3238,"Sell"),0)</f>
        <v>0</v>
      </c>
      <c r="Z3238" s="111">
        <f t="shared" si="555"/>
        <v>0</v>
      </c>
      <c r="AA3238" s="111">
        <f>IF($D3238=AA$1,SUMIFS($H$3:$H3238,$G$3:$G3238,AA$1,$C$3:$C3238,"Sell"),0)</f>
        <v>0</v>
      </c>
      <c r="AB3238" s="111">
        <f t="shared" si="556"/>
        <v>0</v>
      </c>
      <c r="AC3238" s="111">
        <f>SUMIFS('Deductions and Deposits'!$H:$H,'Deductions and Deposits'!$G:$G,D3238,'Deductions and Deposits'!$F:$F,"&lt;="&amp;B3238)+SUMIFS($F$3:F3238,$D$3:D3238,D3238,$C$3:C3238,"Coin Deposit",$E$3:E3238,"")</f>
        <v>0</v>
      </c>
      <c r="AD3238" s="111">
        <f>SUMIFS('Deductions and Deposits'!$D:$D,'Deductions and Deposits'!$C:$C,D3238)+SUMIFS($F:$F,$D:$D,D3238,$C:$C,"Coin Deduction")</f>
        <v>0</v>
      </c>
      <c r="AE3238" s="111">
        <f>Table5[[#This Row],[Column4]]+Table5[[#This Row],[Column14]]+Table5[[#This Row],[Column19]]+Table5[[#This Row],[Column12]]</f>
        <v>0</v>
      </c>
      <c r="AF3238" s="111">
        <f>Table5[[#This Row],[Column5]]+Table5[[#This Row],[Column13]]+Table5[[#This Row],[Column21]]+Table5[[#This Row],[Column18]]</f>
        <v>0</v>
      </c>
      <c r="AG3238" s="111">
        <f t="shared" si="557"/>
        <v>0</v>
      </c>
      <c r="AH3238" s="111">
        <f t="shared" si="558"/>
        <v>0</v>
      </c>
      <c r="AI3238" s="111">
        <f>Table5[[#This Row],[Column17]]-Table5[[#This Row],[Column20]]</f>
        <v>0</v>
      </c>
      <c r="AJ3238" s="111">
        <f t="shared" si="559"/>
        <v>0</v>
      </c>
      <c r="AK3238" s="111">
        <f t="shared" si="552"/>
        <v>0</v>
      </c>
      <c r="AL3238" s="111">
        <f t="shared" si="560"/>
        <v>0</v>
      </c>
      <c r="AM3238" s="111" t="str">
        <f t="shared" si="561"/>
        <v/>
      </c>
      <c r="AN3238" s="111" t="str">
        <f t="shared" ca="1" si="562"/>
        <v/>
      </c>
    </row>
    <row r="3239" spans="1:40" ht="20.25" customHeight="1" x14ac:dyDescent="0.3">
      <c r="A3239" s="107"/>
      <c r="B3239" s="144"/>
      <c r="C3239" s="119"/>
      <c r="D3239" s="120"/>
      <c r="E3239" s="119"/>
      <c r="F3239" s="119"/>
      <c r="G3239" s="120"/>
      <c r="H3239" s="119"/>
      <c r="I3239" s="109"/>
      <c r="L3239" s="108"/>
      <c r="M3239" s="108"/>
      <c r="N3239" s="108"/>
      <c r="O3239" s="108"/>
      <c r="P3239" s="108"/>
      <c r="Q3239" s="108"/>
      <c r="R3239" s="108"/>
      <c r="S3239" s="108"/>
      <c r="T3239" s="100">
        <f t="shared" si="553"/>
        <v>0</v>
      </c>
      <c r="U3239" s="111"/>
      <c r="V3239" s="111"/>
      <c r="W3239" s="111">
        <f>SUMIFS($F$3:F3239,$D$3:D3239,D3239,$C$3:C3239,"Buy")+SUMIFS($F$3:F3239,$D$3:D3239,D3239,$C$3:C3239,"Coin Deposit",$E$3:E3239,"&lt;&gt;")</f>
        <v>0</v>
      </c>
      <c r="X3239" s="111">
        <f t="shared" si="554"/>
        <v>0</v>
      </c>
      <c r="Y3239" s="111">
        <f>IF($D3239=Y$1,SUMIFS($H$3:$H3239,$G$3:$G3239,Y$1,$C$3:$C3239,"Sell"),0)</f>
        <v>0</v>
      </c>
      <c r="Z3239" s="111">
        <f t="shared" si="555"/>
        <v>0</v>
      </c>
      <c r="AA3239" s="111">
        <f>IF($D3239=AA$1,SUMIFS($H$3:$H3239,$G$3:$G3239,AA$1,$C$3:$C3239,"Sell"),0)</f>
        <v>0</v>
      </c>
      <c r="AB3239" s="111">
        <f t="shared" si="556"/>
        <v>0</v>
      </c>
      <c r="AC3239" s="111">
        <f>SUMIFS('Deductions and Deposits'!$H:$H,'Deductions and Deposits'!$G:$G,D3239,'Deductions and Deposits'!$F:$F,"&lt;="&amp;B3239)+SUMIFS($F$3:F3239,$D$3:D3239,D3239,$C$3:C3239,"Coin Deposit",$E$3:E3239,"")</f>
        <v>0</v>
      </c>
      <c r="AD3239" s="111">
        <f>SUMIFS('Deductions and Deposits'!$D:$D,'Deductions and Deposits'!$C:$C,D3239)+SUMIFS($F:$F,$D:$D,D3239,$C:$C,"Coin Deduction")</f>
        <v>0</v>
      </c>
      <c r="AE3239" s="111">
        <f>Table5[[#This Row],[Column4]]+Table5[[#This Row],[Column14]]+Table5[[#This Row],[Column19]]+Table5[[#This Row],[Column12]]</f>
        <v>0</v>
      </c>
      <c r="AF3239" s="111">
        <f>Table5[[#This Row],[Column5]]+Table5[[#This Row],[Column13]]+Table5[[#This Row],[Column21]]+Table5[[#This Row],[Column18]]</f>
        <v>0</v>
      </c>
      <c r="AG3239" s="111">
        <f t="shared" si="557"/>
        <v>0</v>
      </c>
      <c r="AH3239" s="111">
        <f t="shared" si="558"/>
        <v>0</v>
      </c>
      <c r="AI3239" s="111">
        <f>Table5[[#This Row],[Column17]]-Table5[[#This Row],[Column20]]</f>
        <v>0</v>
      </c>
      <c r="AJ3239" s="111">
        <f t="shared" si="559"/>
        <v>0</v>
      </c>
      <c r="AK3239" s="111">
        <f t="shared" si="552"/>
        <v>0</v>
      </c>
      <c r="AL3239" s="111">
        <f t="shared" si="560"/>
        <v>0</v>
      </c>
      <c r="AM3239" s="111" t="str">
        <f t="shared" si="561"/>
        <v/>
      </c>
      <c r="AN3239" s="111" t="str">
        <f t="shared" ca="1" si="562"/>
        <v/>
      </c>
    </row>
    <row r="3240" spans="1:40" ht="20.25" customHeight="1" x14ac:dyDescent="0.3">
      <c r="A3240" s="107"/>
      <c r="B3240" s="144"/>
      <c r="C3240" s="119"/>
      <c r="D3240" s="120"/>
      <c r="E3240" s="119"/>
      <c r="F3240" s="119"/>
      <c r="G3240" s="120"/>
      <c r="H3240" s="119"/>
      <c r="I3240" s="109"/>
      <c r="L3240" s="108"/>
      <c r="M3240" s="108"/>
      <c r="N3240" s="108"/>
      <c r="O3240" s="108"/>
      <c r="P3240" s="108"/>
      <c r="Q3240" s="108"/>
      <c r="R3240" s="108"/>
      <c r="S3240" s="108"/>
      <c r="T3240" s="100">
        <f t="shared" si="553"/>
        <v>0</v>
      </c>
      <c r="U3240" s="111"/>
      <c r="V3240" s="111"/>
      <c r="W3240" s="111">
        <f>SUMIFS($F$3:F3240,$D$3:D3240,D3240,$C$3:C3240,"Buy")+SUMIFS($F$3:F3240,$D$3:D3240,D3240,$C$3:C3240,"Coin Deposit",$E$3:E3240,"&lt;&gt;")</f>
        <v>0</v>
      </c>
      <c r="X3240" s="111">
        <f t="shared" si="554"/>
        <v>0</v>
      </c>
      <c r="Y3240" s="111">
        <f>IF($D3240=Y$1,SUMIFS($H$3:$H3240,$G$3:$G3240,Y$1,$C$3:$C3240,"Sell"),0)</f>
        <v>0</v>
      </c>
      <c r="Z3240" s="111">
        <f t="shared" si="555"/>
        <v>0</v>
      </c>
      <c r="AA3240" s="111">
        <f>IF($D3240=AA$1,SUMIFS($H$3:$H3240,$G$3:$G3240,AA$1,$C$3:$C3240,"Sell"),0)</f>
        <v>0</v>
      </c>
      <c r="AB3240" s="111">
        <f t="shared" si="556"/>
        <v>0</v>
      </c>
      <c r="AC3240" s="111">
        <f>SUMIFS('Deductions and Deposits'!$H:$H,'Deductions and Deposits'!$G:$G,D3240,'Deductions and Deposits'!$F:$F,"&lt;="&amp;B3240)+SUMIFS($F$3:F3240,$D$3:D3240,D3240,$C$3:C3240,"Coin Deposit",$E$3:E3240,"")</f>
        <v>0</v>
      </c>
      <c r="AD3240" s="111">
        <f>SUMIFS('Deductions and Deposits'!$D:$D,'Deductions and Deposits'!$C:$C,D3240)+SUMIFS($F:$F,$D:$D,D3240,$C:$C,"Coin Deduction")</f>
        <v>0</v>
      </c>
      <c r="AE3240" s="111">
        <f>Table5[[#This Row],[Column4]]+Table5[[#This Row],[Column14]]+Table5[[#This Row],[Column19]]+Table5[[#This Row],[Column12]]</f>
        <v>0</v>
      </c>
      <c r="AF3240" s="111">
        <f>Table5[[#This Row],[Column5]]+Table5[[#This Row],[Column13]]+Table5[[#This Row],[Column21]]+Table5[[#This Row],[Column18]]</f>
        <v>0</v>
      </c>
      <c r="AG3240" s="111">
        <f t="shared" si="557"/>
        <v>0</v>
      </c>
      <c r="AH3240" s="111">
        <f t="shared" si="558"/>
        <v>0</v>
      </c>
      <c r="AI3240" s="111">
        <f>Table5[[#This Row],[Column17]]-Table5[[#This Row],[Column20]]</f>
        <v>0</v>
      </c>
      <c r="AJ3240" s="111">
        <f t="shared" si="559"/>
        <v>0</v>
      </c>
      <c r="AK3240" s="111">
        <f t="shared" si="552"/>
        <v>0</v>
      </c>
      <c r="AL3240" s="111">
        <f t="shared" si="560"/>
        <v>0</v>
      </c>
      <c r="AM3240" s="111" t="str">
        <f t="shared" si="561"/>
        <v/>
      </c>
      <c r="AN3240" s="111" t="str">
        <f t="shared" ca="1" si="562"/>
        <v/>
      </c>
    </row>
    <row r="3241" spans="1:40" ht="20.25" customHeight="1" x14ac:dyDescent="0.3">
      <c r="A3241" s="107"/>
      <c r="B3241" s="144"/>
      <c r="C3241" s="119"/>
      <c r="D3241" s="120"/>
      <c r="E3241" s="119"/>
      <c r="F3241" s="119"/>
      <c r="G3241" s="120"/>
      <c r="H3241" s="119"/>
      <c r="I3241" s="109"/>
      <c r="L3241" s="108"/>
      <c r="M3241" s="108"/>
      <c r="N3241" s="108"/>
      <c r="O3241" s="108"/>
      <c r="P3241" s="108"/>
      <c r="Q3241" s="108"/>
      <c r="R3241" s="108"/>
      <c r="S3241" s="108"/>
      <c r="T3241" s="100">
        <f t="shared" si="553"/>
        <v>0</v>
      </c>
      <c r="U3241" s="111"/>
      <c r="V3241" s="111"/>
      <c r="W3241" s="111">
        <f>SUMIFS($F$3:F3241,$D$3:D3241,D3241,$C$3:C3241,"Buy")+SUMIFS($F$3:F3241,$D$3:D3241,D3241,$C$3:C3241,"Coin Deposit",$E$3:E3241,"&lt;&gt;")</f>
        <v>0</v>
      </c>
      <c r="X3241" s="111">
        <f t="shared" si="554"/>
        <v>0</v>
      </c>
      <c r="Y3241" s="111">
        <f>IF($D3241=Y$1,SUMIFS($H$3:$H3241,$G$3:$G3241,Y$1,$C$3:$C3241,"Sell"),0)</f>
        <v>0</v>
      </c>
      <c r="Z3241" s="111">
        <f t="shared" si="555"/>
        <v>0</v>
      </c>
      <c r="AA3241" s="111">
        <f>IF($D3241=AA$1,SUMIFS($H$3:$H3241,$G$3:$G3241,AA$1,$C$3:$C3241,"Sell"),0)</f>
        <v>0</v>
      </c>
      <c r="AB3241" s="111">
        <f t="shared" si="556"/>
        <v>0</v>
      </c>
      <c r="AC3241" s="111">
        <f>SUMIFS('Deductions and Deposits'!$H:$H,'Deductions and Deposits'!$G:$G,D3241,'Deductions and Deposits'!$F:$F,"&lt;="&amp;B3241)+SUMIFS($F$3:F3241,$D$3:D3241,D3241,$C$3:C3241,"Coin Deposit",$E$3:E3241,"")</f>
        <v>0</v>
      </c>
      <c r="AD3241" s="111">
        <f>SUMIFS('Deductions and Deposits'!$D:$D,'Deductions and Deposits'!$C:$C,D3241)+SUMIFS($F:$F,$D:$D,D3241,$C:$C,"Coin Deduction")</f>
        <v>0</v>
      </c>
      <c r="AE3241" s="111">
        <f>Table5[[#This Row],[Column4]]+Table5[[#This Row],[Column14]]+Table5[[#This Row],[Column19]]+Table5[[#This Row],[Column12]]</f>
        <v>0</v>
      </c>
      <c r="AF3241" s="111">
        <f>Table5[[#This Row],[Column5]]+Table5[[#This Row],[Column13]]+Table5[[#This Row],[Column21]]+Table5[[#This Row],[Column18]]</f>
        <v>0</v>
      </c>
      <c r="AG3241" s="111">
        <f t="shared" si="557"/>
        <v>0</v>
      </c>
      <c r="AH3241" s="111">
        <f t="shared" si="558"/>
        <v>0</v>
      </c>
      <c r="AI3241" s="111">
        <f>Table5[[#This Row],[Column17]]-Table5[[#This Row],[Column20]]</f>
        <v>0</v>
      </c>
      <c r="AJ3241" s="111">
        <f t="shared" si="559"/>
        <v>0</v>
      </c>
      <c r="AK3241" s="111">
        <f t="shared" si="552"/>
        <v>0</v>
      </c>
      <c r="AL3241" s="111">
        <f t="shared" si="560"/>
        <v>0</v>
      </c>
      <c r="AM3241" s="111" t="str">
        <f t="shared" si="561"/>
        <v/>
      </c>
      <c r="AN3241" s="111" t="str">
        <f t="shared" ca="1" si="562"/>
        <v/>
      </c>
    </row>
    <row r="3242" spans="1:40" ht="20.25" customHeight="1" x14ac:dyDescent="0.3">
      <c r="A3242" s="107"/>
      <c r="B3242" s="144"/>
      <c r="C3242" s="119"/>
      <c r="D3242" s="120"/>
      <c r="E3242" s="119"/>
      <c r="F3242" s="119"/>
      <c r="G3242" s="120"/>
      <c r="H3242" s="119"/>
      <c r="I3242" s="109"/>
      <c r="L3242" s="108"/>
      <c r="M3242" s="108"/>
      <c r="N3242" s="108"/>
      <c r="O3242" s="108"/>
      <c r="P3242" s="108"/>
      <c r="Q3242" s="108"/>
      <c r="R3242" s="108"/>
      <c r="S3242" s="108"/>
      <c r="T3242" s="100">
        <f t="shared" si="553"/>
        <v>0</v>
      </c>
      <c r="U3242" s="111"/>
      <c r="V3242" s="111"/>
      <c r="W3242" s="111">
        <f>SUMIFS($F$3:F3242,$D$3:D3242,D3242,$C$3:C3242,"Buy")+SUMIFS($F$3:F3242,$D$3:D3242,D3242,$C$3:C3242,"Coin Deposit",$E$3:E3242,"&lt;&gt;")</f>
        <v>0</v>
      </c>
      <c r="X3242" s="111">
        <f t="shared" si="554"/>
        <v>0</v>
      </c>
      <c r="Y3242" s="111">
        <f>IF($D3242=Y$1,SUMIFS($H$3:$H3242,$G$3:$G3242,Y$1,$C$3:$C3242,"Sell"),0)</f>
        <v>0</v>
      </c>
      <c r="Z3242" s="111">
        <f t="shared" si="555"/>
        <v>0</v>
      </c>
      <c r="AA3242" s="111">
        <f>IF($D3242=AA$1,SUMIFS($H$3:$H3242,$G$3:$G3242,AA$1,$C$3:$C3242,"Sell"),0)</f>
        <v>0</v>
      </c>
      <c r="AB3242" s="111">
        <f t="shared" si="556"/>
        <v>0</v>
      </c>
      <c r="AC3242" s="111">
        <f>SUMIFS('Deductions and Deposits'!$H:$H,'Deductions and Deposits'!$G:$G,D3242,'Deductions and Deposits'!$F:$F,"&lt;="&amp;B3242)+SUMIFS($F$3:F3242,$D$3:D3242,D3242,$C$3:C3242,"Coin Deposit",$E$3:E3242,"")</f>
        <v>0</v>
      </c>
      <c r="AD3242" s="111">
        <f>SUMIFS('Deductions and Deposits'!$D:$D,'Deductions and Deposits'!$C:$C,D3242)+SUMIFS($F:$F,$D:$D,D3242,$C:$C,"Coin Deduction")</f>
        <v>0</v>
      </c>
      <c r="AE3242" s="111">
        <f>Table5[[#This Row],[Column4]]+Table5[[#This Row],[Column14]]+Table5[[#This Row],[Column19]]+Table5[[#This Row],[Column12]]</f>
        <v>0</v>
      </c>
      <c r="AF3242" s="111">
        <f>Table5[[#This Row],[Column5]]+Table5[[#This Row],[Column13]]+Table5[[#This Row],[Column21]]+Table5[[#This Row],[Column18]]</f>
        <v>0</v>
      </c>
      <c r="AG3242" s="111">
        <f t="shared" si="557"/>
        <v>0</v>
      </c>
      <c r="AH3242" s="111">
        <f t="shared" si="558"/>
        <v>0</v>
      </c>
      <c r="AI3242" s="111">
        <f>Table5[[#This Row],[Column17]]-Table5[[#This Row],[Column20]]</f>
        <v>0</v>
      </c>
      <c r="AJ3242" s="111">
        <f t="shared" si="559"/>
        <v>0</v>
      </c>
      <c r="AK3242" s="111">
        <f t="shared" si="552"/>
        <v>0</v>
      </c>
      <c r="AL3242" s="111">
        <f t="shared" si="560"/>
        <v>0</v>
      </c>
      <c r="AM3242" s="111" t="str">
        <f t="shared" si="561"/>
        <v/>
      </c>
      <c r="AN3242" s="111" t="str">
        <f t="shared" ca="1" si="562"/>
        <v/>
      </c>
    </row>
    <row r="3243" spans="1:40" ht="20.25" customHeight="1" x14ac:dyDescent="0.3">
      <c r="A3243" s="107"/>
      <c r="B3243" s="144"/>
      <c r="C3243" s="119"/>
      <c r="D3243" s="120"/>
      <c r="E3243" s="119"/>
      <c r="F3243" s="119"/>
      <c r="G3243" s="120"/>
      <c r="H3243" s="119"/>
      <c r="I3243" s="109"/>
      <c r="L3243" s="108"/>
      <c r="M3243" s="108"/>
      <c r="N3243" s="108"/>
      <c r="O3243" s="108"/>
      <c r="P3243" s="108"/>
      <c r="Q3243" s="108"/>
      <c r="R3243" s="108"/>
      <c r="S3243" s="108"/>
      <c r="T3243" s="100">
        <f t="shared" si="553"/>
        <v>0</v>
      </c>
      <c r="U3243" s="111"/>
      <c r="V3243" s="111"/>
      <c r="W3243" s="111">
        <f>SUMIFS($F$3:F3243,$D$3:D3243,D3243,$C$3:C3243,"Buy")+SUMIFS($F$3:F3243,$D$3:D3243,D3243,$C$3:C3243,"Coin Deposit",$E$3:E3243,"&lt;&gt;")</f>
        <v>0</v>
      </c>
      <c r="X3243" s="111">
        <f t="shared" si="554"/>
        <v>0</v>
      </c>
      <c r="Y3243" s="111">
        <f>IF($D3243=Y$1,SUMIFS($H$3:$H3243,$G$3:$G3243,Y$1,$C$3:$C3243,"Sell"),0)</f>
        <v>0</v>
      </c>
      <c r="Z3243" s="111">
        <f t="shared" si="555"/>
        <v>0</v>
      </c>
      <c r="AA3243" s="111">
        <f>IF($D3243=AA$1,SUMIFS($H$3:$H3243,$G$3:$G3243,AA$1,$C$3:$C3243,"Sell"),0)</f>
        <v>0</v>
      </c>
      <c r="AB3243" s="111">
        <f t="shared" si="556"/>
        <v>0</v>
      </c>
      <c r="AC3243" s="111">
        <f>SUMIFS('Deductions and Deposits'!$H:$H,'Deductions and Deposits'!$G:$G,D3243,'Deductions and Deposits'!$F:$F,"&lt;="&amp;B3243)+SUMIFS($F$3:F3243,$D$3:D3243,D3243,$C$3:C3243,"Coin Deposit",$E$3:E3243,"")</f>
        <v>0</v>
      </c>
      <c r="AD3243" s="111">
        <f>SUMIFS('Deductions and Deposits'!$D:$D,'Deductions and Deposits'!$C:$C,D3243)+SUMIFS($F:$F,$D:$D,D3243,$C:$C,"Coin Deduction")</f>
        <v>0</v>
      </c>
      <c r="AE3243" s="111">
        <f>Table5[[#This Row],[Column4]]+Table5[[#This Row],[Column14]]+Table5[[#This Row],[Column19]]+Table5[[#This Row],[Column12]]</f>
        <v>0</v>
      </c>
      <c r="AF3243" s="111">
        <f>Table5[[#This Row],[Column5]]+Table5[[#This Row],[Column13]]+Table5[[#This Row],[Column21]]+Table5[[#This Row],[Column18]]</f>
        <v>0</v>
      </c>
      <c r="AG3243" s="111">
        <f t="shared" si="557"/>
        <v>0</v>
      </c>
      <c r="AH3243" s="111">
        <f t="shared" si="558"/>
        <v>0</v>
      </c>
      <c r="AI3243" s="111">
        <f>Table5[[#This Row],[Column17]]-Table5[[#This Row],[Column20]]</f>
        <v>0</v>
      </c>
      <c r="AJ3243" s="111">
        <f t="shared" si="559"/>
        <v>0</v>
      </c>
      <c r="AK3243" s="111">
        <f t="shared" si="552"/>
        <v>0</v>
      </c>
      <c r="AL3243" s="111">
        <f t="shared" si="560"/>
        <v>0</v>
      </c>
      <c r="AM3243" s="111" t="str">
        <f t="shared" si="561"/>
        <v/>
      </c>
      <c r="AN3243" s="111" t="str">
        <f t="shared" ca="1" si="562"/>
        <v/>
      </c>
    </row>
    <row r="3244" spans="1:40" ht="20.25" customHeight="1" x14ac:dyDescent="0.3">
      <c r="A3244" s="107"/>
      <c r="B3244" s="144"/>
      <c r="C3244" s="119"/>
      <c r="D3244" s="120"/>
      <c r="E3244" s="119"/>
      <c r="F3244" s="119"/>
      <c r="G3244" s="120"/>
      <c r="H3244" s="119"/>
      <c r="I3244" s="109"/>
      <c r="L3244" s="108"/>
      <c r="M3244" s="108"/>
      <c r="N3244" s="108"/>
      <c r="O3244" s="108"/>
      <c r="P3244" s="108"/>
      <c r="Q3244" s="108"/>
      <c r="R3244" s="108"/>
      <c r="S3244" s="108"/>
      <c r="T3244" s="100">
        <f t="shared" si="553"/>
        <v>0</v>
      </c>
      <c r="U3244" s="111"/>
      <c r="V3244" s="111"/>
      <c r="W3244" s="111">
        <f>SUMIFS($F$3:F3244,$D$3:D3244,D3244,$C$3:C3244,"Buy")+SUMIFS($F$3:F3244,$D$3:D3244,D3244,$C$3:C3244,"Coin Deposit",$E$3:E3244,"&lt;&gt;")</f>
        <v>0</v>
      </c>
      <c r="X3244" s="111">
        <f t="shared" si="554"/>
        <v>0</v>
      </c>
      <c r="Y3244" s="111">
        <f>IF($D3244=Y$1,SUMIFS($H$3:$H3244,$G$3:$G3244,Y$1,$C$3:$C3244,"Sell"),0)</f>
        <v>0</v>
      </c>
      <c r="Z3244" s="111">
        <f t="shared" si="555"/>
        <v>0</v>
      </c>
      <c r="AA3244" s="111">
        <f>IF($D3244=AA$1,SUMIFS($H$3:$H3244,$G$3:$G3244,AA$1,$C$3:$C3244,"Sell"),0)</f>
        <v>0</v>
      </c>
      <c r="AB3244" s="111">
        <f t="shared" si="556"/>
        <v>0</v>
      </c>
      <c r="AC3244" s="111">
        <f>SUMIFS('Deductions and Deposits'!$H:$H,'Deductions and Deposits'!$G:$G,D3244,'Deductions and Deposits'!$F:$F,"&lt;="&amp;B3244)+SUMIFS($F$3:F3244,$D$3:D3244,D3244,$C$3:C3244,"Coin Deposit",$E$3:E3244,"")</f>
        <v>0</v>
      </c>
      <c r="AD3244" s="111">
        <f>SUMIFS('Deductions and Deposits'!$D:$D,'Deductions and Deposits'!$C:$C,D3244)+SUMIFS($F:$F,$D:$D,D3244,$C:$C,"Coin Deduction")</f>
        <v>0</v>
      </c>
      <c r="AE3244" s="111">
        <f>Table5[[#This Row],[Column4]]+Table5[[#This Row],[Column14]]+Table5[[#This Row],[Column19]]+Table5[[#This Row],[Column12]]</f>
        <v>0</v>
      </c>
      <c r="AF3244" s="111">
        <f>Table5[[#This Row],[Column5]]+Table5[[#This Row],[Column13]]+Table5[[#This Row],[Column21]]+Table5[[#This Row],[Column18]]</f>
        <v>0</v>
      </c>
      <c r="AG3244" s="111">
        <f t="shared" si="557"/>
        <v>0</v>
      </c>
      <c r="AH3244" s="111">
        <f t="shared" si="558"/>
        <v>0</v>
      </c>
      <c r="AI3244" s="111">
        <f>Table5[[#This Row],[Column17]]-Table5[[#This Row],[Column20]]</f>
        <v>0</v>
      </c>
      <c r="AJ3244" s="111">
        <f t="shared" si="559"/>
        <v>0</v>
      </c>
      <c r="AK3244" s="111">
        <f t="shared" si="552"/>
        <v>0</v>
      </c>
      <c r="AL3244" s="111">
        <f t="shared" si="560"/>
        <v>0</v>
      </c>
      <c r="AM3244" s="111" t="str">
        <f t="shared" si="561"/>
        <v/>
      </c>
      <c r="AN3244" s="111" t="str">
        <f t="shared" ca="1" si="562"/>
        <v/>
      </c>
    </row>
    <row r="3245" spans="1:40" ht="20.25" customHeight="1" x14ac:dyDescent="0.3">
      <c r="A3245" s="107"/>
      <c r="B3245" s="144"/>
      <c r="C3245" s="119"/>
      <c r="D3245" s="120"/>
      <c r="E3245" s="119"/>
      <c r="F3245" s="119"/>
      <c r="G3245" s="120"/>
      <c r="H3245" s="119"/>
      <c r="I3245" s="109"/>
      <c r="L3245" s="108"/>
      <c r="M3245" s="108"/>
      <c r="N3245" s="108"/>
      <c r="O3245" s="108"/>
      <c r="P3245" s="108"/>
      <c r="Q3245" s="108"/>
      <c r="R3245" s="108"/>
      <c r="S3245" s="108"/>
      <c r="T3245" s="100">
        <f t="shared" si="553"/>
        <v>0</v>
      </c>
      <c r="U3245" s="111"/>
      <c r="V3245" s="111"/>
      <c r="W3245" s="111">
        <f>SUMIFS($F$3:F3245,$D$3:D3245,D3245,$C$3:C3245,"Buy")+SUMIFS($F$3:F3245,$D$3:D3245,D3245,$C$3:C3245,"Coin Deposit",$E$3:E3245,"&lt;&gt;")</f>
        <v>0</v>
      </c>
      <c r="X3245" s="111">
        <f t="shared" si="554"/>
        <v>0</v>
      </c>
      <c r="Y3245" s="111">
        <f>IF($D3245=Y$1,SUMIFS($H$3:$H3245,$G$3:$G3245,Y$1,$C$3:$C3245,"Sell"),0)</f>
        <v>0</v>
      </c>
      <c r="Z3245" s="111">
        <f t="shared" si="555"/>
        <v>0</v>
      </c>
      <c r="AA3245" s="111">
        <f>IF($D3245=AA$1,SUMIFS($H$3:$H3245,$G$3:$G3245,AA$1,$C$3:$C3245,"Sell"),0)</f>
        <v>0</v>
      </c>
      <c r="AB3245" s="111">
        <f t="shared" si="556"/>
        <v>0</v>
      </c>
      <c r="AC3245" s="111">
        <f>SUMIFS('Deductions and Deposits'!$H:$H,'Deductions and Deposits'!$G:$G,D3245,'Deductions and Deposits'!$F:$F,"&lt;="&amp;B3245)+SUMIFS($F$3:F3245,$D$3:D3245,D3245,$C$3:C3245,"Coin Deposit",$E$3:E3245,"")</f>
        <v>0</v>
      </c>
      <c r="AD3245" s="111">
        <f>SUMIFS('Deductions and Deposits'!$D:$D,'Deductions and Deposits'!$C:$C,D3245)+SUMIFS($F:$F,$D:$D,D3245,$C:$C,"Coin Deduction")</f>
        <v>0</v>
      </c>
      <c r="AE3245" s="111">
        <f>Table5[[#This Row],[Column4]]+Table5[[#This Row],[Column14]]+Table5[[#This Row],[Column19]]+Table5[[#This Row],[Column12]]</f>
        <v>0</v>
      </c>
      <c r="AF3245" s="111">
        <f>Table5[[#This Row],[Column5]]+Table5[[#This Row],[Column13]]+Table5[[#This Row],[Column21]]+Table5[[#This Row],[Column18]]</f>
        <v>0</v>
      </c>
      <c r="AG3245" s="111">
        <f t="shared" si="557"/>
        <v>0</v>
      </c>
      <c r="AH3245" s="111">
        <f t="shared" si="558"/>
        <v>0</v>
      </c>
      <c r="AI3245" s="111">
        <f>Table5[[#This Row],[Column17]]-Table5[[#This Row],[Column20]]</f>
        <v>0</v>
      </c>
      <c r="AJ3245" s="111">
        <f t="shared" si="559"/>
        <v>0</v>
      </c>
      <c r="AK3245" s="111">
        <f t="shared" si="552"/>
        <v>0</v>
      </c>
      <c r="AL3245" s="111">
        <f t="shared" si="560"/>
        <v>0</v>
      </c>
      <c r="AM3245" s="111" t="str">
        <f t="shared" si="561"/>
        <v/>
      </c>
      <c r="AN3245" s="111" t="str">
        <f t="shared" ca="1" si="562"/>
        <v/>
      </c>
    </row>
    <row r="3246" spans="1:40" ht="20.25" customHeight="1" x14ac:dyDescent="0.3">
      <c r="A3246" s="107"/>
      <c r="B3246" s="144"/>
      <c r="C3246" s="119"/>
      <c r="D3246" s="120"/>
      <c r="E3246" s="119"/>
      <c r="F3246" s="119"/>
      <c r="G3246" s="120"/>
      <c r="H3246" s="119"/>
      <c r="I3246" s="109"/>
      <c r="L3246" s="108"/>
      <c r="M3246" s="108"/>
      <c r="N3246" s="108"/>
      <c r="O3246" s="108"/>
      <c r="P3246" s="108"/>
      <c r="Q3246" s="108"/>
      <c r="R3246" s="108"/>
      <c r="S3246" s="108"/>
      <c r="T3246" s="100">
        <f t="shared" si="553"/>
        <v>0</v>
      </c>
      <c r="U3246" s="111"/>
      <c r="V3246" s="111"/>
      <c r="W3246" s="111">
        <f>SUMIFS($F$3:F3246,$D$3:D3246,D3246,$C$3:C3246,"Buy")+SUMIFS($F$3:F3246,$D$3:D3246,D3246,$C$3:C3246,"Coin Deposit",$E$3:E3246,"&lt;&gt;")</f>
        <v>0</v>
      </c>
      <c r="X3246" s="111">
        <f t="shared" si="554"/>
        <v>0</v>
      </c>
      <c r="Y3246" s="111">
        <f>IF($D3246=Y$1,SUMIFS($H$3:$H3246,$G$3:$G3246,Y$1,$C$3:$C3246,"Sell"),0)</f>
        <v>0</v>
      </c>
      <c r="Z3246" s="111">
        <f t="shared" si="555"/>
        <v>0</v>
      </c>
      <c r="AA3246" s="111">
        <f>IF($D3246=AA$1,SUMIFS($H$3:$H3246,$G$3:$G3246,AA$1,$C$3:$C3246,"Sell"),0)</f>
        <v>0</v>
      </c>
      <c r="AB3246" s="111">
        <f t="shared" si="556"/>
        <v>0</v>
      </c>
      <c r="AC3246" s="111">
        <f>SUMIFS('Deductions and Deposits'!$H:$H,'Deductions and Deposits'!$G:$G,D3246,'Deductions and Deposits'!$F:$F,"&lt;="&amp;B3246)+SUMIFS($F$3:F3246,$D$3:D3246,D3246,$C$3:C3246,"Coin Deposit",$E$3:E3246,"")</f>
        <v>0</v>
      </c>
      <c r="AD3246" s="111">
        <f>SUMIFS('Deductions and Deposits'!$D:$D,'Deductions and Deposits'!$C:$C,D3246)+SUMIFS($F:$F,$D:$D,D3246,$C:$C,"Coin Deduction")</f>
        <v>0</v>
      </c>
      <c r="AE3246" s="111">
        <f>Table5[[#This Row],[Column4]]+Table5[[#This Row],[Column14]]+Table5[[#This Row],[Column19]]+Table5[[#This Row],[Column12]]</f>
        <v>0</v>
      </c>
      <c r="AF3246" s="111">
        <f>Table5[[#This Row],[Column5]]+Table5[[#This Row],[Column13]]+Table5[[#This Row],[Column21]]+Table5[[#This Row],[Column18]]</f>
        <v>0</v>
      </c>
      <c r="AG3246" s="111">
        <f t="shared" si="557"/>
        <v>0</v>
      </c>
      <c r="AH3246" s="111">
        <f t="shared" si="558"/>
        <v>0</v>
      </c>
      <c r="AI3246" s="111">
        <f>Table5[[#This Row],[Column17]]-Table5[[#This Row],[Column20]]</f>
        <v>0</v>
      </c>
      <c r="AJ3246" s="111">
        <f t="shared" si="559"/>
        <v>0</v>
      </c>
      <c r="AK3246" s="111">
        <f t="shared" si="552"/>
        <v>0</v>
      </c>
      <c r="AL3246" s="111">
        <f t="shared" si="560"/>
        <v>0</v>
      </c>
      <c r="AM3246" s="111" t="str">
        <f t="shared" si="561"/>
        <v/>
      </c>
      <c r="AN3246" s="111" t="str">
        <f t="shared" ca="1" si="562"/>
        <v/>
      </c>
    </row>
    <row r="3247" spans="1:40" ht="20.25" customHeight="1" x14ac:dyDescent="0.3">
      <c r="A3247" s="107"/>
      <c r="B3247" s="144"/>
      <c r="C3247" s="119"/>
      <c r="D3247" s="120"/>
      <c r="E3247" s="119"/>
      <c r="F3247" s="119"/>
      <c r="G3247" s="120"/>
      <c r="H3247" s="119"/>
      <c r="I3247" s="109"/>
      <c r="L3247" s="108"/>
      <c r="M3247" s="108"/>
      <c r="N3247" s="108"/>
      <c r="O3247" s="108"/>
      <c r="P3247" s="108"/>
      <c r="Q3247" s="108"/>
      <c r="R3247" s="108"/>
      <c r="S3247" s="108"/>
      <c r="T3247" s="100">
        <f t="shared" si="553"/>
        <v>0</v>
      </c>
      <c r="U3247" s="111"/>
      <c r="V3247" s="111"/>
      <c r="W3247" s="111">
        <f>SUMIFS($F$3:F3247,$D$3:D3247,D3247,$C$3:C3247,"Buy")+SUMIFS($F$3:F3247,$D$3:D3247,D3247,$C$3:C3247,"Coin Deposit",$E$3:E3247,"&lt;&gt;")</f>
        <v>0</v>
      </c>
      <c r="X3247" s="111">
        <f t="shared" si="554"/>
        <v>0</v>
      </c>
      <c r="Y3247" s="111">
        <f>IF($D3247=Y$1,SUMIFS($H$3:$H3247,$G$3:$G3247,Y$1,$C$3:$C3247,"Sell"),0)</f>
        <v>0</v>
      </c>
      <c r="Z3247" s="111">
        <f t="shared" si="555"/>
        <v>0</v>
      </c>
      <c r="AA3247" s="111">
        <f>IF($D3247=AA$1,SUMIFS($H$3:$H3247,$G$3:$G3247,AA$1,$C$3:$C3247,"Sell"),0)</f>
        <v>0</v>
      </c>
      <c r="AB3247" s="111">
        <f t="shared" si="556"/>
        <v>0</v>
      </c>
      <c r="AC3247" s="111">
        <f>SUMIFS('Deductions and Deposits'!$H:$H,'Deductions and Deposits'!$G:$G,D3247,'Deductions and Deposits'!$F:$F,"&lt;="&amp;B3247)+SUMIFS($F$3:F3247,$D$3:D3247,D3247,$C$3:C3247,"Coin Deposit",$E$3:E3247,"")</f>
        <v>0</v>
      </c>
      <c r="AD3247" s="111">
        <f>SUMIFS('Deductions and Deposits'!$D:$D,'Deductions and Deposits'!$C:$C,D3247)+SUMIFS($F:$F,$D:$D,D3247,$C:$C,"Coin Deduction")</f>
        <v>0</v>
      </c>
      <c r="AE3247" s="111">
        <f>Table5[[#This Row],[Column4]]+Table5[[#This Row],[Column14]]+Table5[[#This Row],[Column19]]+Table5[[#This Row],[Column12]]</f>
        <v>0</v>
      </c>
      <c r="AF3247" s="111">
        <f>Table5[[#This Row],[Column5]]+Table5[[#This Row],[Column13]]+Table5[[#This Row],[Column21]]+Table5[[#This Row],[Column18]]</f>
        <v>0</v>
      </c>
      <c r="AG3247" s="111">
        <f t="shared" si="557"/>
        <v>0</v>
      </c>
      <c r="AH3247" s="111">
        <f t="shared" si="558"/>
        <v>0</v>
      </c>
      <c r="AI3247" s="111">
        <f>Table5[[#This Row],[Column17]]-Table5[[#This Row],[Column20]]</f>
        <v>0</v>
      </c>
      <c r="AJ3247" s="111">
        <f t="shared" si="559"/>
        <v>0</v>
      </c>
      <c r="AK3247" s="111">
        <f t="shared" si="552"/>
        <v>0</v>
      </c>
      <c r="AL3247" s="111">
        <f t="shared" si="560"/>
        <v>0</v>
      </c>
      <c r="AM3247" s="111" t="str">
        <f t="shared" si="561"/>
        <v/>
      </c>
      <c r="AN3247" s="111" t="str">
        <f t="shared" ca="1" si="562"/>
        <v/>
      </c>
    </row>
    <row r="3248" spans="1:40" ht="20.25" customHeight="1" x14ac:dyDescent="0.3">
      <c r="A3248" s="107"/>
      <c r="B3248" s="144"/>
      <c r="C3248" s="119"/>
      <c r="D3248" s="120"/>
      <c r="E3248" s="119"/>
      <c r="F3248" s="119"/>
      <c r="G3248" s="120"/>
      <c r="H3248" s="119"/>
      <c r="I3248" s="109"/>
      <c r="L3248" s="108"/>
      <c r="M3248" s="108"/>
      <c r="N3248" s="108"/>
      <c r="O3248" s="108"/>
      <c r="P3248" s="108"/>
      <c r="Q3248" s="108"/>
      <c r="R3248" s="108"/>
      <c r="S3248" s="108"/>
      <c r="T3248" s="100">
        <f t="shared" si="553"/>
        <v>0</v>
      </c>
      <c r="U3248" s="111"/>
      <c r="V3248" s="111"/>
      <c r="W3248" s="111">
        <f>SUMIFS($F$3:F3248,$D$3:D3248,D3248,$C$3:C3248,"Buy")+SUMIFS($F$3:F3248,$D$3:D3248,D3248,$C$3:C3248,"Coin Deposit",$E$3:E3248,"&lt;&gt;")</f>
        <v>0</v>
      </c>
      <c r="X3248" s="111">
        <f t="shared" si="554"/>
        <v>0</v>
      </c>
      <c r="Y3248" s="111">
        <f>IF($D3248=Y$1,SUMIFS($H$3:$H3248,$G$3:$G3248,Y$1,$C$3:$C3248,"Sell"),0)</f>
        <v>0</v>
      </c>
      <c r="Z3248" s="111">
        <f t="shared" si="555"/>
        <v>0</v>
      </c>
      <c r="AA3248" s="111">
        <f>IF($D3248=AA$1,SUMIFS($H$3:$H3248,$G$3:$G3248,AA$1,$C$3:$C3248,"Sell"),0)</f>
        <v>0</v>
      </c>
      <c r="AB3248" s="111">
        <f t="shared" si="556"/>
        <v>0</v>
      </c>
      <c r="AC3248" s="111">
        <f>SUMIFS('Deductions and Deposits'!$H:$H,'Deductions and Deposits'!$G:$G,D3248,'Deductions and Deposits'!$F:$F,"&lt;="&amp;B3248)+SUMIFS($F$3:F3248,$D$3:D3248,D3248,$C$3:C3248,"Coin Deposit",$E$3:E3248,"")</f>
        <v>0</v>
      </c>
      <c r="AD3248" s="111">
        <f>SUMIFS('Deductions and Deposits'!$D:$D,'Deductions and Deposits'!$C:$C,D3248)+SUMIFS($F:$F,$D:$D,D3248,$C:$C,"Coin Deduction")</f>
        <v>0</v>
      </c>
      <c r="AE3248" s="111">
        <f>Table5[[#This Row],[Column4]]+Table5[[#This Row],[Column14]]+Table5[[#This Row],[Column19]]+Table5[[#This Row],[Column12]]</f>
        <v>0</v>
      </c>
      <c r="AF3248" s="111">
        <f>Table5[[#This Row],[Column5]]+Table5[[#This Row],[Column13]]+Table5[[#This Row],[Column21]]+Table5[[#This Row],[Column18]]</f>
        <v>0</v>
      </c>
      <c r="AG3248" s="111">
        <f t="shared" si="557"/>
        <v>0</v>
      </c>
      <c r="AH3248" s="111">
        <f t="shared" si="558"/>
        <v>0</v>
      </c>
      <c r="AI3248" s="111">
        <f>Table5[[#This Row],[Column17]]-Table5[[#This Row],[Column20]]</f>
        <v>0</v>
      </c>
      <c r="AJ3248" s="111">
        <f t="shared" si="559"/>
        <v>0</v>
      </c>
      <c r="AK3248" s="111">
        <f t="shared" si="552"/>
        <v>0</v>
      </c>
      <c r="AL3248" s="111">
        <f t="shared" si="560"/>
        <v>0</v>
      </c>
      <c r="AM3248" s="111" t="str">
        <f t="shared" si="561"/>
        <v/>
      </c>
      <c r="AN3248" s="111" t="str">
        <f t="shared" ca="1" si="562"/>
        <v/>
      </c>
    </row>
    <row r="3249" spans="1:40" ht="20.25" customHeight="1" x14ac:dyDescent="0.3">
      <c r="A3249" s="107"/>
      <c r="B3249" s="144"/>
      <c r="C3249" s="119"/>
      <c r="D3249" s="120"/>
      <c r="E3249" s="119"/>
      <c r="F3249" s="119"/>
      <c r="G3249" s="120"/>
      <c r="H3249" s="119"/>
      <c r="I3249" s="109"/>
      <c r="L3249" s="108"/>
      <c r="M3249" s="108"/>
      <c r="N3249" s="108"/>
      <c r="O3249" s="108"/>
      <c r="P3249" s="108"/>
      <c r="Q3249" s="108"/>
      <c r="R3249" s="108"/>
      <c r="S3249" s="108"/>
      <c r="T3249" s="100">
        <f t="shared" si="553"/>
        <v>0</v>
      </c>
      <c r="U3249" s="111"/>
      <c r="V3249" s="111"/>
      <c r="W3249" s="111">
        <f>SUMIFS($F$3:F3249,$D$3:D3249,D3249,$C$3:C3249,"Buy")+SUMIFS($F$3:F3249,$D$3:D3249,D3249,$C$3:C3249,"Coin Deposit",$E$3:E3249,"&lt;&gt;")</f>
        <v>0</v>
      </c>
      <c r="X3249" s="111">
        <f t="shared" si="554"/>
        <v>0</v>
      </c>
      <c r="Y3249" s="111">
        <f>IF($D3249=Y$1,SUMIFS($H$3:$H3249,$G$3:$G3249,Y$1,$C$3:$C3249,"Sell"),0)</f>
        <v>0</v>
      </c>
      <c r="Z3249" s="111">
        <f t="shared" si="555"/>
        <v>0</v>
      </c>
      <c r="AA3249" s="111">
        <f>IF($D3249=AA$1,SUMIFS($H$3:$H3249,$G$3:$G3249,AA$1,$C$3:$C3249,"Sell"),0)</f>
        <v>0</v>
      </c>
      <c r="AB3249" s="111">
        <f t="shared" si="556"/>
        <v>0</v>
      </c>
      <c r="AC3249" s="111">
        <f>SUMIFS('Deductions and Deposits'!$H:$H,'Deductions and Deposits'!$G:$G,D3249,'Deductions and Deposits'!$F:$F,"&lt;="&amp;B3249)+SUMIFS($F$3:F3249,$D$3:D3249,D3249,$C$3:C3249,"Coin Deposit",$E$3:E3249,"")</f>
        <v>0</v>
      </c>
      <c r="AD3249" s="111">
        <f>SUMIFS('Deductions and Deposits'!$D:$D,'Deductions and Deposits'!$C:$C,D3249)+SUMIFS($F:$F,$D:$D,D3249,$C:$C,"Coin Deduction")</f>
        <v>0</v>
      </c>
      <c r="AE3249" s="111">
        <f>Table5[[#This Row],[Column4]]+Table5[[#This Row],[Column14]]+Table5[[#This Row],[Column19]]+Table5[[#This Row],[Column12]]</f>
        <v>0</v>
      </c>
      <c r="AF3249" s="111">
        <f>Table5[[#This Row],[Column5]]+Table5[[#This Row],[Column13]]+Table5[[#This Row],[Column21]]+Table5[[#This Row],[Column18]]</f>
        <v>0</v>
      </c>
      <c r="AG3249" s="111">
        <f t="shared" si="557"/>
        <v>0</v>
      </c>
      <c r="AH3249" s="111">
        <f t="shared" si="558"/>
        <v>0</v>
      </c>
      <c r="AI3249" s="111">
        <f>Table5[[#This Row],[Column17]]-Table5[[#This Row],[Column20]]</f>
        <v>0</v>
      </c>
      <c r="AJ3249" s="111">
        <f t="shared" si="559"/>
        <v>0</v>
      </c>
      <c r="AK3249" s="111">
        <f t="shared" si="552"/>
        <v>0</v>
      </c>
      <c r="AL3249" s="111">
        <f t="shared" si="560"/>
        <v>0</v>
      </c>
      <c r="AM3249" s="111" t="str">
        <f t="shared" si="561"/>
        <v/>
      </c>
      <c r="AN3249" s="111" t="str">
        <f t="shared" ca="1" si="562"/>
        <v/>
      </c>
    </row>
    <row r="3250" spans="1:40" ht="20.25" customHeight="1" x14ac:dyDescent="0.3">
      <c r="A3250" s="107"/>
      <c r="B3250" s="144"/>
      <c r="C3250" s="119"/>
      <c r="D3250" s="120"/>
      <c r="E3250" s="119"/>
      <c r="F3250" s="119"/>
      <c r="G3250" s="120"/>
      <c r="H3250" s="119"/>
      <c r="I3250" s="109"/>
      <c r="L3250" s="108"/>
      <c r="M3250" s="108"/>
      <c r="N3250" s="108"/>
      <c r="O3250" s="108"/>
      <c r="P3250" s="108"/>
      <c r="Q3250" s="108"/>
      <c r="R3250" s="108"/>
      <c r="S3250" s="108"/>
      <c r="T3250" s="100">
        <f t="shared" si="553"/>
        <v>0</v>
      </c>
      <c r="U3250" s="111"/>
      <c r="V3250" s="111"/>
      <c r="W3250" s="111">
        <f>SUMIFS($F$3:F3250,$D$3:D3250,D3250,$C$3:C3250,"Buy")+SUMIFS($F$3:F3250,$D$3:D3250,D3250,$C$3:C3250,"Coin Deposit",$E$3:E3250,"&lt;&gt;")</f>
        <v>0</v>
      </c>
      <c r="X3250" s="111">
        <f t="shared" si="554"/>
        <v>0</v>
      </c>
      <c r="Y3250" s="111">
        <f>IF($D3250=Y$1,SUMIFS($H$3:$H3250,$G$3:$G3250,Y$1,$C$3:$C3250,"Sell"),0)</f>
        <v>0</v>
      </c>
      <c r="Z3250" s="111">
        <f t="shared" si="555"/>
        <v>0</v>
      </c>
      <c r="AA3250" s="111">
        <f>IF($D3250=AA$1,SUMIFS($H$3:$H3250,$G$3:$G3250,AA$1,$C$3:$C3250,"Sell"),0)</f>
        <v>0</v>
      </c>
      <c r="AB3250" s="111">
        <f t="shared" si="556"/>
        <v>0</v>
      </c>
      <c r="AC3250" s="111">
        <f>SUMIFS('Deductions and Deposits'!$H:$H,'Deductions and Deposits'!$G:$G,D3250,'Deductions and Deposits'!$F:$F,"&lt;="&amp;B3250)+SUMIFS($F$3:F3250,$D$3:D3250,D3250,$C$3:C3250,"Coin Deposit",$E$3:E3250,"")</f>
        <v>0</v>
      </c>
      <c r="AD3250" s="111">
        <f>SUMIFS('Deductions and Deposits'!$D:$D,'Deductions and Deposits'!$C:$C,D3250)+SUMIFS($F:$F,$D:$D,D3250,$C:$C,"Coin Deduction")</f>
        <v>0</v>
      </c>
      <c r="AE3250" s="111">
        <f>Table5[[#This Row],[Column4]]+Table5[[#This Row],[Column14]]+Table5[[#This Row],[Column19]]+Table5[[#This Row],[Column12]]</f>
        <v>0</v>
      </c>
      <c r="AF3250" s="111">
        <f>Table5[[#This Row],[Column5]]+Table5[[#This Row],[Column13]]+Table5[[#This Row],[Column21]]+Table5[[#This Row],[Column18]]</f>
        <v>0</v>
      </c>
      <c r="AG3250" s="111">
        <f t="shared" si="557"/>
        <v>0</v>
      </c>
      <c r="AH3250" s="111">
        <f t="shared" si="558"/>
        <v>0</v>
      </c>
      <c r="AI3250" s="111">
        <f>Table5[[#This Row],[Column17]]-Table5[[#This Row],[Column20]]</f>
        <v>0</v>
      </c>
      <c r="AJ3250" s="111">
        <f t="shared" si="559"/>
        <v>0</v>
      </c>
      <c r="AK3250" s="111">
        <f t="shared" si="552"/>
        <v>0</v>
      </c>
      <c r="AL3250" s="111">
        <f t="shared" si="560"/>
        <v>0</v>
      </c>
      <c r="AM3250" s="111" t="str">
        <f t="shared" si="561"/>
        <v/>
      </c>
      <c r="AN3250" s="111" t="str">
        <f t="shared" ca="1" si="562"/>
        <v/>
      </c>
    </row>
    <row r="3251" spans="1:40" ht="20.25" customHeight="1" x14ac:dyDescent="0.3">
      <c r="A3251" s="107"/>
      <c r="B3251" s="144"/>
      <c r="C3251" s="119"/>
      <c r="D3251" s="120"/>
      <c r="E3251" s="119"/>
      <c r="F3251" s="119"/>
      <c r="G3251" s="120"/>
      <c r="H3251" s="119"/>
      <c r="I3251" s="109"/>
      <c r="L3251" s="108"/>
      <c r="M3251" s="108"/>
      <c r="N3251" s="108"/>
      <c r="O3251" s="108"/>
      <c r="P3251" s="108"/>
      <c r="Q3251" s="108"/>
      <c r="R3251" s="108"/>
      <c r="S3251" s="108"/>
      <c r="T3251" s="100">
        <f t="shared" si="553"/>
        <v>0</v>
      </c>
      <c r="U3251" s="111"/>
      <c r="V3251" s="111"/>
      <c r="W3251" s="111">
        <f>SUMIFS($F$3:F3251,$D$3:D3251,D3251,$C$3:C3251,"Buy")+SUMIFS($F$3:F3251,$D$3:D3251,D3251,$C$3:C3251,"Coin Deposit",$E$3:E3251,"&lt;&gt;")</f>
        <v>0</v>
      </c>
      <c r="X3251" s="111">
        <f t="shared" si="554"/>
        <v>0</v>
      </c>
      <c r="Y3251" s="111">
        <f>IF($D3251=Y$1,SUMIFS($H$3:$H3251,$G$3:$G3251,Y$1,$C$3:$C3251,"Sell"),0)</f>
        <v>0</v>
      </c>
      <c r="Z3251" s="111">
        <f t="shared" si="555"/>
        <v>0</v>
      </c>
      <c r="AA3251" s="111">
        <f>IF($D3251=AA$1,SUMIFS($H$3:$H3251,$G$3:$G3251,AA$1,$C$3:$C3251,"Sell"),0)</f>
        <v>0</v>
      </c>
      <c r="AB3251" s="111">
        <f t="shared" si="556"/>
        <v>0</v>
      </c>
      <c r="AC3251" s="111">
        <f>SUMIFS('Deductions and Deposits'!$H:$H,'Deductions and Deposits'!$G:$G,D3251,'Deductions and Deposits'!$F:$F,"&lt;="&amp;B3251)+SUMIFS($F$3:F3251,$D$3:D3251,D3251,$C$3:C3251,"Coin Deposit",$E$3:E3251,"")</f>
        <v>0</v>
      </c>
      <c r="AD3251" s="111">
        <f>SUMIFS('Deductions and Deposits'!$D:$D,'Deductions and Deposits'!$C:$C,D3251)+SUMIFS($F:$F,$D:$D,D3251,$C:$C,"Coin Deduction")</f>
        <v>0</v>
      </c>
      <c r="AE3251" s="111">
        <f>Table5[[#This Row],[Column4]]+Table5[[#This Row],[Column14]]+Table5[[#This Row],[Column19]]+Table5[[#This Row],[Column12]]</f>
        <v>0</v>
      </c>
      <c r="AF3251" s="111">
        <f>Table5[[#This Row],[Column5]]+Table5[[#This Row],[Column13]]+Table5[[#This Row],[Column21]]+Table5[[#This Row],[Column18]]</f>
        <v>0</v>
      </c>
      <c r="AG3251" s="111">
        <f t="shared" si="557"/>
        <v>0</v>
      </c>
      <c r="AH3251" s="111">
        <f t="shared" si="558"/>
        <v>0</v>
      </c>
      <c r="AI3251" s="111">
        <f>Table5[[#This Row],[Column17]]-Table5[[#This Row],[Column20]]</f>
        <v>0</v>
      </c>
      <c r="AJ3251" s="111">
        <f t="shared" si="559"/>
        <v>0</v>
      </c>
      <c r="AK3251" s="111">
        <f t="shared" si="552"/>
        <v>0</v>
      </c>
      <c r="AL3251" s="111">
        <f t="shared" si="560"/>
        <v>0</v>
      </c>
      <c r="AM3251" s="111" t="str">
        <f t="shared" si="561"/>
        <v/>
      </c>
      <c r="AN3251" s="111" t="str">
        <f t="shared" ca="1" si="562"/>
        <v/>
      </c>
    </row>
    <row r="3252" spans="1:40" ht="20.25" customHeight="1" x14ac:dyDescent="0.3">
      <c r="A3252" s="107"/>
      <c r="B3252" s="144"/>
      <c r="C3252" s="119"/>
      <c r="D3252" s="120"/>
      <c r="E3252" s="119"/>
      <c r="F3252" s="119"/>
      <c r="G3252" s="120"/>
      <c r="H3252" s="119"/>
      <c r="I3252" s="109"/>
      <c r="L3252" s="108"/>
      <c r="M3252" s="108"/>
      <c r="N3252" s="108"/>
      <c r="O3252" s="108"/>
      <c r="P3252" s="108"/>
      <c r="Q3252" s="108"/>
      <c r="R3252" s="108"/>
      <c r="S3252" s="108"/>
      <c r="T3252" s="100">
        <f t="shared" si="553"/>
        <v>0</v>
      </c>
      <c r="U3252" s="111"/>
      <c r="V3252" s="111"/>
      <c r="W3252" s="111">
        <f>SUMIFS($F$3:F3252,$D$3:D3252,D3252,$C$3:C3252,"Buy")+SUMIFS($F$3:F3252,$D$3:D3252,D3252,$C$3:C3252,"Coin Deposit",$E$3:E3252,"&lt;&gt;")</f>
        <v>0</v>
      </c>
      <c r="X3252" s="111">
        <f t="shared" si="554"/>
        <v>0</v>
      </c>
      <c r="Y3252" s="111">
        <f>IF($D3252=Y$1,SUMIFS($H$3:$H3252,$G$3:$G3252,Y$1,$C$3:$C3252,"Sell"),0)</f>
        <v>0</v>
      </c>
      <c r="Z3252" s="111">
        <f t="shared" si="555"/>
        <v>0</v>
      </c>
      <c r="AA3252" s="111">
        <f>IF($D3252=AA$1,SUMIFS($H$3:$H3252,$G$3:$G3252,AA$1,$C$3:$C3252,"Sell"),0)</f>
        <v>0</v>
      </c>
      <c r="AB3252" s="111">
        <f t="shared" si="556"/>
        <v>0</v>
      </c>
      <c r="AC3252" s="111">
        <f>SUMIFS('Deductions and Deposits'!$H:$H,'Deductions and Deposits'!$G:$G,D3252,'Deductions and Deposits'!$F:$F,"&lt;="&amp;B3252)+SUMIFS($F$3:F3252,$D$3:D3252,D3252,$C$3:C3252,"Coin Deposit",$E$3:E3252,"")</f>
        <v>0</v>
      </c>
      <c r="AD3252" s="111">
        <f>SUMIFS('Deductions and Deposits'!$D:$D,'Deductions and Deposits'!$C:$C,D3252)+SUMIFS($F:$F,$D:$D,D3252,$C:$C,"Coin Deduction")</f>
        <v>0</v>
      </c>
      <c r="AE3252" s="111">
        <f>Table5[[#This Row],[Column4]]+Table5[[#This Row],[Column14]]+Table5[[#This Row],[Column19]]+Table5[[#This Row],[Column12]]</f>
        <v>0</v>
      </c>
      <c r="AF3252" s="111">
        <f>Table5[[#This Row],[Column5]]+Table5[[#This Row],[Column13]]+Table5[[#This Row],[Column21]]+Table5[[#This Row],[Column18]]</f>
        <v>0</v>
      </c>
      <c r="AG3252" s="111">
        <f t="shared" si="557"/>
        <v>0</v>
      </c>
      <c r="AH3252" s="111">
        <f t="shared" si="558"/>
        <v>0</v>
      </c>
      <c r="AI3252" s="111">
        <f>Table5[[#This Row],[Column17]]-Table5[[#This Row],[Column20]]</f>
        <v>0</v>
      </c>
      <c r="AJ3252" s="111">
        <f t="shared" si="559"/>
        <v>0</v>
      </c>
      <c r="AK3252" s="111">
        <f t="shared" si="552"/>
        <v>0</v>
      </c>
      <c r="AL3252" s="111">
        <f t="shared" si="560"/>
        <v>0</v>
      </c>
      <c r="AM3252" s="111" t="str">
        <f t="shared" si="561"/>
        <v/>
      </c>
      <c r="AN3252" s="111" t="str">
        <f t="shared" ca="1" si="562"/>
        <v/>
      </c>
    </row>
    <row r="3253" spans="1:40" ht="20.25" customHeight="1" x14ac:dyDescent="0.3">
      <c r="A3253" s="107"/>
      <c r="B3253" s="144"/>
      <c r="C3253" s="119"/>
      <c r="D3253" s="120"/>
      <c r="E3253" s="119"/>
      <c r="F3253" s="119"/>
      <c r="G3253" s="120"/>
      <c r="H3253" s="119"/>
      <c r="I3253" s="109"/>
      <c r="L3253" s="108"/>
      <c r="M3253" s="108"/>
      <c r="N3253" s="108"/>
      <c r="O3253" s="108"/>
      <c r="P3253" s="108"/>
      <c r="Q3253" s="108"/>
      <c r="R3253" s="108"/>
      <c r="S3253" s="108"/>
      <c r="T3253" s="100">
        <f t="shared" si="553"/>
        <v>0</v>
      </c>
      <c r="U3253" s="111"/>
      <c r="V3253" s="111"/>
      <c r="W3253" s="111">
        <f>SUMIFS($F$3:F3253,$D$3:D3253,D3253,$C$3:C3253,"Buy")+SUMIFS($F$3:F3253,$D$3:D3253,D3253,$C$3:C3253,"Coin Deposit",$E$3:E3253,"&lt;&gt;")</f>
        <v>0</v>
      </c>
      <c r="X3253" s="111">
        <f t="shared" si="554"/>
        <v>0</v>
      </c>
      <c r="Y3253" s="111">
        <f>IF($D3253=Y$1,SUMIFS($H$3:$H3253,$G$3:$G3253,Y$1,$C$3:$C3253,"Sell"),0)</f>
        <v>0</v>
      </c>
      <c r="Z3253" s="111">
        <f t="shared" si="555"/>
        <v>0</v>
      </c>
      <c r="AA3253" s="111">
        <f>IF($D3253=AA$1,SUMIFS($H$3:$H3253,$G$3:$G3253,AA$1,$C$3:$C3253,"Sell"),0)</f>
        <v>0</v>
      </c>
      <c r="AB3253" s="111">
        <f t="shared" si="556"/>
        <v>0</v>
      </c>
      <c r="AC3253" s="111">
        <f>SUMIFS('Deductions and Deposits'!$H:$H,'Deductions and Deposits'!$G:$G,D3253,'Deductions and Deposits'!$F:$F,"&lt;="&amp;B3253)+SUMIFS($F$3:F3253,$D$3:D3253,D3253,$C$3:C3253,"Coin Deposit",$E$3:E3253,"")</f>
        <v>0</v>
      </c>
      <c r="AD3253" s="111">
        <f>SUMIFS('Deductions and Deposits'!$D:$D,'Deductions and Deposits'!$C:$C,D3253)+SUMIFS($F:$F,$D:$D,D3253,$C:$C,"Coin Deduction")</f>
        <v>0</v>
      </c>
      <c r="AE3253" s="111">
        <f>Table5[[#This Row],[Column4]]+Table5[[#This Row],[Column14]]+Table5[[#This Row],[Column19]]+Table5[[#This Row],[Column12]]</f>
        <v>0</v>
      </c>
      <c r="AF3253" s="111">
        <f>Table5[[#This Row],[Column5]]+Table5[[#This Row],[Column13]]+Table5[[#This Row],[Column21]]+Table5[[#This Row],[Column18]]</f>
        <v>0</v>
      </c>
      <c r="AG3253" s="111">
        <f t="shared" si="557"/>
        <v>0</v>
      </c>
      <c r="AH3253" s="111">
        <f t="shared" si="558"/>
        <v>0</v>
      </c>
      <c r="AI3253" s="111">
        <f>Table5[[#This Row],[Column17]]-Table5[[#This Row],[Column20]]</f>
        <v>0</v>
      </c>
      <c r="AJ3253" s="111">
        <f t="shared" si="559"/>
        <v>0</v>
      </c>
      <c r="AK3253" s="111">
        <f t="shared" si="552"/>
        <v>0</v>
      </c>
      <c r="AL3253" s="111">
        <f t="shared" si="560"/>
        <v>0</v>
      </c>
      <c r="AM3253" s="111" t="str">
        <f t="shared" si="561"/>
        <v/>
      </c>
      <c r="AN3253" s="111" t="str">
        <f t="shared" ca="1" si="562"/>
        <v/>
      </c>
    </row>
    <row r="3254" spans="1:40" ht="20.25" customHeight="1" x14ac:dyDescent="0.3">
      <c r="A3254" s="107"/>
      <c r="B3254" s="144"/>
      <c r="C3254" s="119"/>
      <c r="D3254" s="120"/>
      <c r="E3254" s="119"/>
      <c r="F3254" s="119"/>
      <c r="G3254" s="120"/>
      <c r="H3254" s="119"/>
      <c r="I3254" s="109"/>
      <c r="L3254" s="108"/>
      <c r="M3254" s="108"/>
      <c r="N3254" s="108"/>
      <c r="O3254" s="108"/>
      <c r="P3254" s="108"/>
      <c r="Q3254" s="108"/>
      <c r="R3254" s="108"/>
      <c r="S3254" s="108"/>
      <c r="T3254" s="100">
        <f t="shared" si="553"/>
        <v>0</v>
      </c>
      <c r="U3254" s="111"/>
      <c r="V3254" s="111"/>
      <c r="W3254" s="111">
        <f>SUMIFS($F$3:F3254,$D$3:D3254,D3254,$C$3:C3254,"Buy")+SUMIFS($F$3:F3254,$D$3:D3254,D3254,$C$3:C3254,"Coin Deposit",$E$3:E3254,"&lt;&gt;")</f>
        <v>0</v>
      </c>
      <c r="X3254" s="111">
        <f t="shared" si="554"/>
        <v>0</v>
      </c>
      <c r="Y3254" s="111">
        <f>IF($D3254=Y$1,SUMIFS($H$3:$H3254,$G$3:$G3254,Y$1,$C$3:$C3254,"Sell"),0)</f>
        <v>0</v>
      </c>
      <c r="Z3254" s="111">
        <f t="shared" si="555"/>
        <v>0</v>
      </c>
      <c r="AA3254" s="111">
        <f>IF($D3254=AA$1,SUMIFS($H$3:$H3254,$G$3:$G3254,AA$1,$C$3:$C3254,"Sell"),0)</f>
        <v>0</v>
      </c>
      <c r="AB3254" s="111">
        <f t="shared" si="556"/>
        <v>0</v>
      </c>
      <c r="AC3254" s="111">
        <f>SUMIFS('Deductions and Deposits'!$H:$H,'Deductions and Deposits'!$G:$G,D3254,'Deductions and Deposits'!$F:$F,"&lt;="&amp;B3254)+SUMIFS($F$3:F3254,$D$3:D3254,D3254,$C$3:C3254,"Coin Deposit",$E$3:E3254,"")</f>
        <v>0</v>
      </c>
      <c r="AD3254" s="111">
        <f>SUMIFS('Deductions and Deposits'!$D:$D,'Deductions and Deposits'!$C:$C,D3254)+SUMIFS($F:$F,$D:$D,D3254,$C:$C,"Coin Deduction")</f>
        <v>0</v>
      </c>
      <c r="AE3254" s="111">
        <f>Table5[[#This Row],[Column4]]+Table5[[#This Row],[Column14]]+Table5[[#This Row],[Column19]]+Table5[[#This Row],[Column12]]</f>
        <v>0</v>
      </c>
      <c r="AF3254" s="111">
        <f>Table5[[#This Row],[Column5]]+Table5[[#This Row],[Column13]]+Table5[[#This Row],[Column21]]+Table5[[#This Row],[Column18]]</f>
        <v>0</v>
      </c>
      <c r="AG3254" s="111">
        <f t="shared" si="557"/>
        <v>0</v>
      </c>
      <c r="AH3254" s="111">
        <f t="shared" si="558"/>
        <v>0</v>
      </c>
      <c r="AI3254" s="111">
        <f>Table5[[#This Row],[Column17]]-Table5[[#This Row],[Column20]]</f>
        <v>0</v>
      </c>
      <c r="AJ3254" s="111">
        <f t="shared" si="559"/>
        <v>0</v>
      </c>
      <c r="AK3254" s="111">
        <f t="shared" ref="AK3254:AK3317" si="563">AJ3254*T3254</f>
        <v>0</v>
      </c>
      <c r="AL3254" s="111">
        <f t="shared" si="560"/>
        <v>0</v>
      </c>
      <c r="AM3254" s="111" t="str">
        <f t="shared" si="561"/>
        <v/>
      </c>
      <c r="AN3254" s="111" t="str">
        <f t="shared" ca="1" si="562"/>
        <v/>
      </c>
    </row>
    <row r="3255" spans="1:40" ht="20.25" customHeight="1" x14ac:dyDescent="0.3">
      <c r="A3255" s="107"/>
      <c r="B3255" s="144"/>
      <c r="C3255" s="119"/>
      <c r="D3255" s="120"/>
      <c r="E3255" s="119"/>
      <c r="F3255" s="119"/>
      <c r="G3255" s="120"/>
      <c r="H3255" s="119"/>
      <c r="I3255" s="109"/>
      <c r="L3255" s="108"/>
      <c r="M3255" s="108"/>
      <c r="N3255" s="108"/>
      <c r="O3255" s="108"/>
      <c r="P3255" s="108"/>
      <c r="Q3255" s="108"/>
      <c r="R3255" s="108"/>
      <c r="S3255" s="108"/>
      <c r="T3255" s="100">
        <f t="shared" si="553"/>
        <v>0</v>
      </c>
      <c r="U3255" s="111"/>
      <c r="V3255" s="111"/>
      <c r="W3255" s="111">
        <f>SUMIFS($F$3:F3255,$D$3:D3255,D3255,$C$3:C3255,"Buy")+SUMIFS($F$3:F3255,$D$3:D3255,D3255,$C$3:C3255,"Coin Deposit",$E$3:E3255,"&lt;&gt;")</f>
        <v>0</v>
      </c>
      <c r="X3255" s="111">
        <f t="shared" si="554"/>
        <v>0</v>
      </c>
      <c r="Y3255" s="111">
        <f>IF($D3255=Y$1,SUMIFS($H$3:$H3255,$G$3:$G3255,Y$1,$C$3:$C3255,"Sell"),0)</f>
        <v>0</v>
      </c>
      <c r="Z3255" s="111">
        <f t="shared" si="555"/>
        <v>0</v>
      </c>
      <c r="AA3255" s="111">
        <f>IF($D3255=AA$1,SUMIFS($H$3:$H3255,$G$3:$G3255,AA$1,$C$3:$C3255,"Sell"),0)</f>
        <v>0</v>
      </c>
      <c r="AB3255" s="111">
        <f t="shared" si="556"/>
        <v>0</v>
      </c>
      <c r="AC3255" s="111">
        <f>SUMIFS('Deductions and Deposits'!$H:$H,'Deductions and Deposits'!$G:$G,D3255,'Deductions and Deposits'!$F:$F,"&lt;="&amp;B3255)+SUMIFS($F$3:F3255,$D$3:D3255,D3255,$C$3:C3255,"Coin Deposit",$E$3:E3255,"")</f>
        <v>0</v>
      </c>
      <c r="AD3255" s="111">
        <f>SUMIFS('Deductions and Deposits'!$D:$D,'Deductions and Deposits'!$C:$C,D3255)+SUMIFS($F:$F,$D:$D,D3255,$C:$C,"Coin Deduction")</f>
        <v>0</v>
      </c>
      <c r="AE3255" s="111">
        <f>Table5[[#This Row],[Column4]]+Table5[[#This Row],[Column14]]+Table5[[#This Row],[Column19]]+Table5[[#This Row],[Column12]]</f>
        <v>0</v>
      </c>
      <c r="AF3255" s="111">
        <f>Table5[[#This Row],[Column5]]+Table5[[#This Row],[Column13]]+Table5[[#This Row],[Column21]]+Table5[[#This Row],[Column18]]</f>
        <v>0</v>
      </c>
      <c r="AG3255" s="111">
        <f t="shared" si="557"/>
        <v>0</v>
      </c>
      <c r="AH3255" s="111">
        <f t="shared" si="558"/>
        <v>0</v>
      </c>
      <c r="AI3255" s="111">
        <f>Table5[[#This Row],[Column17]]-Table5[[#This Row],[Column20]]</f>
        <v>0</v>
      </c>
      <c r="AJ3255" s="111">
        <f t="shared" si="559"/>
        <v>0</v>
      </c>
      <c r="AK3255" s="111">
        <f t="shared" si="563"/>
        <v>0</v>
      </c>
      <c r="AL3255" s="111">
        <f t="shared" si="560"/>
        <v>0</v>
      </c>
      <c r="AM3255" s="111" t="str">
        <f t="shared" si="561"/>
        <v/>
      </c>
      <c r="AN3255" s="111" t="str">
        <f t="shared" ca="1" si="562"/>
        <v/>
      </c>
    </row>
    <row r="3256" spans="1:40" ht="20.25" customHeight="1" x14ac:dyDescent="0.3">
      <c r="A3256" s="107"/>
      <c r="B3256" s="144"/>
      <c r="C3256" s="119"/>
      <c r="D3256" s="120"/>
      <c r="E3256" s="119"/>
      <c r="F3256" s="119"/>
      <c r="G3256" s="120"/>
      <c r="H3256" s="119"/>
      <c r="I3256" s="109"/>
      <c r="L3256" s="108"/>
      <c r="M3256" s="108"/>
      <c r="N3256" s="108"/>
      <c r="O3256" s="108"/>
      <c r="P3256" s="108"/>
      <c r="Q3256" s="108"/>
      <c r="R3256" s="108"/>
      <c r="S3256" s="108"/>
      <c r="T3256" s="100">
        <f t="shared" si="553"/>
        <v>0</v>
      </c>
      <c r="U3256" s="111"/>
      <c r="V3256" s="111"/>
      <c r="W3256" s="111">
        <f>SUMIFS($F$3:F3256,$D$3:D3256,D3256,$C$3:C3256,"Buy")+SUMIFS($F$3:F3256,$D$3:D3256,D3256,$C$3:C3256,"Coin Deposit",$E$3:E3256,"&lt;&gt;")</f>
        <v>0</v>
      </c>
      <c r="X3256" s="111">
        <f t="shared" si="554"/>
        <v>0</v>
      </c>
      <c r="Y3256" s="111">
        <f>IF($D3256=Y$1,SUMIFS($H$3:$H3256,$G$3:$G3256,Y$1,$C$3:$C3256,"Sell"),0)</f>
        <v>0</v>
      </c>
      <c r="Z3256" s="111">
        <f t="shared" si="555"/>
        <v>0</v>
      </c>
      <c r="AA3256" s="111">
        <f>IF($D3256=AA$1,SUMIFS($H$3:$H3256,$G$3:$G3256,AA$1,$C$3:$C3256,"Sell"),0)</f>
        <v>0</v>
      </c>
      <c r="AB3256" s="111">
        <f t="shared" si="556"/>
        <v>0</v>
      </c>
      <c r="AC3256" s="111">
        <f>SUMIFS('Deductions and Deposits'!$H:$H,'Deductions and Deposits'!$G:$G,D3256,'Deductions and Deposits'!$F:$F,"&lt;="&amp;B3256)+SUMIFS($F$3:F3256,$D$3:D3256,D3256,$C$3:C3256,"Coin Deposit",$E$3:E3256,"")</f>
        <v>0</v>
      </c>
      <c r="AD3256" s="111">
        <f>SUMIFS('Deductions and Deposits'!$D:$D,'Deductions and Deposits'!$C:$C,D3256)+SUMIFS($F:$F,$D:$D,D3256,$C:$C,"Coin Deduction")</f>
        <v>0</v>
      </c>
      <c r="AE3256" s="111">
        <f>Table5[[#This Row],[Column4]]+Table5[[#This Row],[Column14]]+Table5[[#This Row],[Column19]]+Table5[[#This Row],[Column12]]</f>
        <v>0</v>
      </c>
      <c r="AF3256" s="111">
        <f>Table5[[#This Row],[Column5]]+Table5[[#This Row],[Column13]]+Table5[[#This Row],[Column21]]+Table5[[#This Row],[Column18]]</f>
        <v>0</v>
      </c>
      <c r="AG3256" s="111">
        <f t="shared" si="557"/>
        <v>0</v>
      </c>
      <c r="AH3256" s="111">
        <f t="shared" si="558"/>
        <v>0</v>
      </c>
      <c r="AI3256" s="111">
        <f>Table5[[#This Row],[Column17]]-Table5[[#This Row],[Column20]]</f>
        <v>0</v>
      </c>
      <c r="AJ3256" s="111">
        <f t="shared" si="559"/>
        <v>0</v>
      </c>
      <c r="AK3256" s="111">
        <f t="shared" si="563"/>
        <v>0</v>
      </c>
      <c r="AL3256" s="111">
        <f t="shared" si="560"/>
        <v>0</v>
      </c>
      <c r="AM3256" s="111" t="str">
        <f t="shared" si="561"/>
        <v/>
      </c>
      <c r="AN3256" s="111" t="str">
        <f t="shared" ca="1" si="562"/>
        <v/>
      </c>
    </row>
    <row r="3257" spans="1:40" ht="20.25" customHeight="1" x14ac:dyDescent="0.3">
      <c r="A3257" s="107"/>
      <c r="B3257" s="144"/>
      <c r="C3257" s="119"/>
      <c r="D3257" s="120"/>
      <c r="E3257" s="119"/>
      <c r="F3257" s="119"/>
      <c r="G3257" s="120"/>
      <c r="H3257" s="119"/>
      <c r="I3257" s="109"/>
      <c r="L3257" s="108"/>
      <c r="M3257" s="108"/>
      <c r="N3257" s="108"/>
      <c r="O3257" s="108"/>
      <c r="P3257" s="108"/>
      <c r="Q3257" s="108"/>
      <c r="R3257" s="108"/>
      <c r="S3257" s="108"/>
      <c r="T3257" s="100">
        <f t="shared" si="553"/>
        <v>0</v>
      </c>
      <c r="U3257" s="111"/>
      <c r="V3257" s="111"/>
      <c r="W3257" s="111">
        <f>SUMIFS($F$3:F3257,$D$3:D3257,D3257,$C$3:C3257,"Buy")+SUMIFS($F$3:F3257,$D$3:D3257,D3257,$C$3:C3257,"Coin Deposit",$E$3:E3257,"&lt;&gt;")</f>
        <v>0</v>
      </c>
      <c r="X3257" s="111">
        <f t="shared" si="554"/>
        <v>0</v>
      </c>
      <c r="Y3257" s="111">
        <f>IF($D3257=Y$1,SUMIFS($H$3:$H3257,$G$3:$G3257,Y$1,$C$3:$C3257,"Sell"),0)</f>
        <v>0</v>
      </c>
      <c r="Z3257" s="111">
        <f t="shared" si="555"/>
        <v>0</v>
      </c>
      <c r="AA3257" s="111">
        <f>IF($D3257=AA$1,SUMIFS($H$3:$H3257,$G$3:$G3257,AA$1,$C$3:$C3257,"Sell"),0)</f>
        <v>0</v>
      </c>
      <c r="AB3257" s="111">
        <f t="shared" si="556"/>
        <v>0</v>
      </c>
      <c r="AC3257" s="111">
        <f>SUMIFS('Deductions and Deposits'!$H:$H,'Deductions and Deposits'!$G:$G,D3257,'Deductions and Deposits'!$F:$F,"&lt;="&amp;B3257)+SUMIFS($F$3:F3257,$D$3:D3257,D3257,$C$3:C3257,"Coin Deposit",$E$3:E3257,"")</f>
        <v>0</v>
      </c>
      <c r="AD3257" s="111">
        <f>SUMIFS('Deductions and Deposits'!$D:$D,'Deductions and Deposits'!$C:$C,D3257)+SUMIFS($F:$F,$D:$D,D3257,$C:$C,"Coin Deduction")</f>
        <v>0</v>
      </c>
      <c r="AE3257" s="111">
        <f>Table5[[#This Row],[Column4]]+Table5[[#This Row],[Column14]]+Table5[[#This Row],[Column19]]+Table5[[#This Row],[Column12]]</f>
        <v>0</v>
      </c>
      <c r="AF3257" s="111">
        <f>Table5[[#This Row],[Column5]]+Table5[[#This Row],[Column13]]+Table5[[#This Row],[Column21]]+Table5[[#This Row],[Column18]]</f>
        <v>0</v>
      </c>
      <c r="AG3257" s="111">
        <f t="shared" si="557"/>
        <v>0</v>
      </c>
      <c r="AH3257" s="111">
        <f t="shared" si="558"/>
        <v>0</v>
      </c>
      <c r="AI3257" s="111">
        <f>Table5[[#This Row],[Column17]]-Table5[[#This Row],[Column20]]</f>
        <v>0</v>
      </c>
      <c r="AJ3257" s="111">
        <f t="shared" si="559"/>
        <v>0</v>
      </c>
      <c r="AK3257" s="111">
        <f t="shared" si="563"/>
        <v>0</v>
      </c>
      <c r="AL3257" s="111">
        <f t="shared" si="560"/>
        <v>0</v>
      </c>
      <c r="AM3257" s="111" t="str">
        <f t="shared" si="561"/>
        <v/>
      </c>
      <c r="AN3257" s="111" t="str">
        <f t="shared" ca="1" si="562"/>
        <v/>
      </c>
    </row>
    <row r="3258" spans="1:40" ht="20.25" customHeight="1" x14ac:dyDescent="0.3">
      <c r="A3258" s="107"/>
      <c r="B3258" s="144"/>
      <c r="C3258" s="119"/>
      <c r="D3258" s="120"/>
      <c r="E3258" s="119"/>
      <c r="F3258" s="119"/>
      <c r="G3258" s="120"/>
      <c r="H3258" s="119"/>
      <c r="I3258" s="109"/>
      <c r="L3258" s="108"/>
      <c r="M3258" s="108"/>
      <c r="N3258" s="108"/>
      <c r="O3258" s="108"/>
      <c r="P3258" s="108"/>
      <c r="Q3258" s="108"/>
      <c r="R3258" s="108"/>
      <c r="S3258" s="108"/>
      <c r="T3258" s="100">
        <f t="shared" si="553"/>
        <v>0</v>
      </c>
      <c r="U3258" s="111"/>
      <c r="V3258" s="111"/>
      <c r="W3258" s="111">
        <f>SUMIFS($F$3:F3258,$D$3:D3258,D3258,$C$3:C3258,"Buy")+SUMIFS($F$3:F3258,$D$3:D3258,D3258,$C$3:C3258,"Coin Deposit",$E$3:E3258,"&lt;&gt;")</f>
        <v>0</v>
      </c>
      <c r="X3258" s="111">
        <f t="shared" si="554"/>
        <v>0</v>
      </c>
      <c r="Y3258" s="111">
        <f>IF($D3258=Y$1,SUMIFS($H$3:$H3258,$G$3:$G3258,Y$1,$C$3:$C3258,"Sell"),0)</f>
        <v>0</v>
      </c>
      <c r="Z3258" s="111">
        <f t="shared" si="555"/>
        <v>0</v>
      </c>
      <c r="AA3258" s="111">
        <f>IF($D3258=AA$1,SUMIFS($H$3:$H3258,$G$3:$G3258,AA$1,$C$3:$C3258,"Sell"),0)</f>
        <v>0</v>
      </c>
      <c r="AB3258" s="111">
        <f t="shared" si="556"/>
        <v>0</v>
      </c>
      <c r="AC3258" s="111">
        <f>SUMIFS('Deductions and Deposits'!$H:$H,'Deductions and Deposits'!$G:$G,D3258,'Deductions and Deposits'!$F:$F,"&lt;="&amp;B3258)+SUMIFS($F$3:F3258,$D$3:D3258,D3258,$C$3:C3258,"Coin Deposit",$E$3:E3258,"")</f>
        <v>0</v>
      </c>
      <c r="AD3258" s="111">
        <f>SUMIFS('Deductions and Deposits'!$D:$D,'Deductions and Deposits'!$C:$C,D3258)+SUMIFS($F:$F,$D:$D,D3258,$C:$C,"Coin Deduction")</f>
        <v>0</v>
      </c>
      <c r="AE3258" s="111">
        <f>Table5[[#This Row],[Column4]]+Table5[[#This Row],[Column14]]+Table5[[#This Row],[Column19]]+Table5[[#This Row],[Column12]]</f>
        <v>0</v>
      </c>
      <c r="AF3258" s="111">
        <f>Table5[[#This Row],[Column5]]+Table5[[#This Row],[Column13]]+Table5[[#This Row],[Column21]]+Table5[[#This Row],[Column18]]</f>
        <v>0</v>
      </c>
      <c r="AG3258" s="111">
        <f t="shared" si="557"/>
        <v>0</v>
      </c>
      <c r="AH3258" s="111">
        <f t="shared" si="558"/>
        <v>0</v>
      </c>
      <c r="AI3258" s="111">
        <f>Table5[[#This Row],[Column17]]-Table5[[#This Row],[Column20]]</f>
        <v>0</v>
      </c>
      <c r="AJ3258" s="111">
        <f t="shared" si="559"/>
        <v>0</v>
      </c>
      <c r="AK3258" s="111">
        <f t="shared" si="563"/>
        <v>0</v>
      </c>
      <c r="AL3258" s="111">
        <f t="shared" si="560"/>
        <v>0</v>
      </c>
      <c r="AM3258" s="111" t="str">
        <f t="shared" si="561"/>
        <v/>
      </c>
      <c r="AN3258" s="111" t="str">
        <f t="shared" ca="1" si="562"/>
        <v/>
      </c>
    </row>
    <row r="3259" spans="1:40" ht="20.25" customHeight="1" x14ac:dyDescent="0.3">
      <c r="A3259" s="107"/>
      <c r="B3259" s="144"/>
      <c r="C3259" s="119"/>
      <c r="D3259" s="120"/>
      <c r="E3259" s="119"/>
      <c r="F3259" s="119"/>
      <c r="G3259" s="120"/>
      <c r="H3259" s="119"/>
      <c r="I3259" s="109"/>
      <c r="L3259" s="108"/>
      <c r="M3259" s="108"/>
      <c r="N3259" s="108"/>
      <c r="O3259" s="108"/>
      <c r="P3259" s="108"/>
      <c r="Q3259" s="108"/>
      <c r="R3259" s="108"/>
      <c r="S3259" s="108"/>
      <c r="T3259" s="100">
        <f t="shared" si="553"/>
        <v>0</v>
      </c>
      <c r="U3259" s="111"/>
      <c r="V3259" s="111"/>
      <c r="W3259" s="111">
        <f>SUMIFS($F$3:F3259,$D$3:D3259,D3259,$C$3:C3259,"Buy")+SUMIFS($F$3:F3259,$D$3:D3259,D3259,$C$3:C3259,"Coin Deposit",$E$3:E3259,"&lt;&gt;")</f>
        <v>0</v>
      </c>
      <c r="X3259" s="111">
        <f t="shared" si="554"/>
        <v>0</v>
      </c>
      <c r="Y3259" s="111">
        <f>IF($D3259=Y$1,SUMIFS($H$3:$H3259,$G$3:$G3259,Y$1,$C$3:$C3259,"Sell"),0)</f>
        <v>0</v>
      </c>
      <c r="Z3259" s="111">
        <f t="shared" si="555"/>
        <v>0</v>
      </c>
      <c r="AA3259" s="111">
        <f>IF($D3259=AA$1,SUMIFS($H$3:$H3259,$G$3:$G3259,AA$1,$C$3:$C3259,"Sell"),0)</f>
        <v>0</v>
      </c>
      <c r="AB3259" s="111">
        <f t="shared" si="556"/>
        <v>0</v>
      </c>
      <c r="AC3259" s="111">
        <f>SUMIFS('Deductions and Deposits'!$H:$H,'Deductions and Deposits'!$G:$G,D3259,'Deductions and Deposits'!$F:$F,"&lt;="&amp;B3259)+SUMIFS($F$3:F3259,$D$3:D3259,D3259,$C$3:C3259,"Coin Deposit",$E$3:E3259,"")</f>
        <v>0</v>
      </c>
      <c r="AD3259" s="111">
        <f>SUMIFS('Deductions and Deposits'!$D:$D,'Deductions and Deposits'!$C:$C,D3259)+SUMIFS($F:$F,$D:$D,D3259,$C:$C,"Coin Deduction")</f>
        <v>0</v>
      </c>
      <c r="AE3259" s="111">
        <f>Table5[[#This Row],[Column4]]+Table5[[#This Row],[Column14]]+Table5[[#This Row],[Column19]]+Table5[[#This Row],[Column12]]</f>
        <v>0</v>
      </c>
      <c r="AF3259" s="111">
        <f>Table5[[#This Row],[Column5]]+Table5[[#This Row],[Column13]]+Table5[[#This Row],[Column21]]+Table5[[#This Row],[Column18]]</f>
        <v>0</v>
      </c>
      <c r="AG3259" s="111">
        <f t="shared" si="557"/>
        <v>0</v>
      </c>
      <c r="AH3259" s="111">
        <f t="shared" si="558"/>
        <v>0</v>
      </c>
      <c r="AI3259" s="111">
        <f>Table5[[#This Row],[Column17]]-Table5[[#This Row],[Column20]]</f>
        <v>0</v>
      </c>
      <c r="AJ3259" s="111">
        <f t="shared" si="559"/>
        <v>0</v>
      </c>
      <c r="AK3259" s="111">
        <f t="shared" si="563"/>
        <v>0</v>
      </c>
      <c r="AL3259" s="111">
        <f t="shared" si="560"/>
        <v>0</v>
      </c>
      <c r="AM3259" s="111" t="str">
        <f t="shared" si="561"/>
        <v/>
      </c>
      <c r="AN3259" s="111" t="str">
        <f t="shared" ca="1" si="562"/>
        <v/>
      </c>
    </row>
    <row r="3260" spans="1:40" ht="20.25" customHeight="1" x14ac:dyDescent="0.3">
      <c r="A3260" s="107"/>
      <c r="B3260" s="144"/>
      <c r="C3260" s="119"/>
      <c r="D3260" s="120"/>
      <c r="E3260" s="119"/>
      <c r="F3260" s="119"/>
      <c r="G3260" s="120"/>
      <c r="H3260" s="119"/>
      <c r="I3260" s="109"/>
      <c r="L3260" s="108"/>
      <c r="M3260" s="108"/>
      <c r="N3260" s="108"/>
      <c r="O3260" s="108"/>
      <c r="P3260" s="108"/>
      <c r="Q3260" s="108"/>
      <c r="R3260" s="108"/>
      <c r="S3260" s="108"/>
      <c r="T3260" s="100">
        <f t="shared" si="553"/>
        <v>0</v>
      </c>
      <c r="U3260" s="111"/>
      <c r="V3260" s="111"/>
      <c r="W3260" s="111">
        <f>SUMIFS($F$3:F3260,$D$3:D3260,D3260,$C$3:C3260,"Buy")+SUMIFS($F$3:F3260,$D$3:D3260,D3260,$C$3:C3260,"Coin Deposit",$E$3:E3260,"&lt;&gt;")</f>
        <v>0</v>
      </c>
      <c r="X3260" s="111">
        <f t="shared" si="554"/>
        <v>0</v>
      </c>
      <c r="Y3260" s="111">
        <f>IF($D3260=Y$1,SUMIFS($H$3:$H3260,$G$3:$G3260,Y$1,$C$3:$C3260,"Sell"),0)</f>
        <v>0</v>
      </c>
      <c r="Z3260" s="111">
        <f t="shared" si="555"/>
        <v>0</v>
      </c>
      <c r="AA3260" s="111">
        <f>IF($D3260=AA$1,SUMIFS($H$3:$H3260,$G$3:$G3260,AA$1,$C$3:$C3260,"Sell"),0)</f>
        <v>0</v>
      </c>
      <c r="AB3260" s="111">
        <f t="shared" si="556"/>
        <v>0</v>
      </c>
      <c r="AC3260" s="111">
        <f>SUMIFS('Deductions and Deposits'!$H:$H,'Deductions and Deposits'!$G:$G,D3260,'Deductions and Deposits'!$F:$F,"&lt;="&amp;B3260)+SUMIFS($F$3:F3260,$D$3:D3260,D3260,$C$3:C3260,"Coin Deposit",$E$3:E3260,"")</f>
        <v>0</v>
      </c>
      <c r="AD3260" s="111">
        <f>SUMIFS('Deductions and Deposits'!$D:$D,'Deductions and Deposits'!$C:$C,D3260)+SUMIFS($F:$F,$D:$D,D3260,$C:$C,"Coin Deduction")</f>
        <v>0</v>
      </c>
      <c r="AE3260" s="111">
        <f>Table5[[#This Row],[Column4]]+Table5[[#This Row],[Column14]]+Table5[[#This Row],[Column19]]+Table5[[#This Row],[Column12]]</f>
        <v>0</v>
      </c>
      <c r="AF3260" s="111">
        <f>Table5[[#This Row],[Column5]]+Table5[[#This Row],[Column13]]+Table5[[#This Row],[Column21]]+Table5[[#This Row],[Column18]]</f>
        <v>0</v>
      </c>
      <c r="AG3260" s="111">
        <f t="shared" si="557"/>
        <v>0</v>
      </c>
      <c r="AH3260" s="111">
        <f t="shared" si="558"/>
        <v>0</v>
      </c>
      <c r="AI3260" s="111">
        <f>Table5[[#This Row],[Column17]]-Table5[[#This Row],[Column20]]</f>
        <v>0</v>
      </c>
      <c r="AJ3260" s="111">
        <f t="shared" si="559"/>
        <v>0</v>
      </c>
      <c r="AK3260" s="111">
        <f t="shared" si="563"/>
        <v>0</v>
      </c>
      <c r="AL3260" s="111">
        <f t="shared" si="560"/>
        <v>0</v>
      </c>
      <c r="AM3260" s="111" t="str">
        <f t="shared" si="561"/>
        <v/>
      </c>
      <c r="AN3260" s="111" t="str">
        <f t="shared" ca="1" si="562"/>
        <v/>
      </c>
    </row>
    <row r="3261" spans="1:40" ht="20.25" customHeight="1" x14ac:dyDescent="0.3">
      <c r="A3261" s="107"/>
      <c r="B3261" s="144"/>
      <c r="C3261" s="119"/>
      <c r="D3261" s="120"/>
      <c r="E3261" s="119"/>
      <c r="F3261" s="119"/>
      <c r="G3261" s="120"/>
      <c r="H3261" s="119"/>
      <c r="I3261" s="109"/>
      <c r="L3261" s="108"/>
      <c r="M3261" s="108"/>
      <c r="N3261" s="108"/>
      <c r="O3261" s="108"/>
      <c r="P3261" s="108"/>
      <c r="Q3261" s="108"/>
      <c r="R3261" s="108"/>
      <c r="S3261" s="108"/>
      <c r="T3261" s="100">
        <f t="shared" si="553"/>
        <v>0</v>
      </c>
      <c r="U3261" s="111"/>
      <c r="V3261" s="111"/>
      <c r="W3261" s="111">
        <f>SUMIFS($F$3:F3261,$D$3:D3261,D3261,$C$3:C3261,"Buy")+SUMIFS($F$3:F3261,$D$3:D3261,D3261,$C$3:C3261,"Coin Deposit",$E$3:E3261,"&lt;&gt;")</f>
        <v>0</v>
      </c>
      <c r="X3261" s="111">
        <f t="shared" si="554"/>
        <v>0</v>
      </c>
      <c r="Y3261" s="111">
        <f>IF($D3261=Y$1,SUMIFS($H$3:$H3261,$G$3:$G3261,Y$1,$C$3:$C3261,"Sell"),0)</f>
        <v>0</v>
      </c>
      <c r="Z3261" s="111">
        <f t="shared" si="555"/>
        <v>0</v>
      </c>
      <c r="AA3261" s="111">
        <f>IF($D3261=AA$1,SUMIFS($H$3:$H3261,$G$3:$G3261,AA$1,$C$3:$C3261,"Sell"),0)</f>
        <v>0</v>
      </c>
      <c r="AB3261" s="111">
        <f t="shared" si="556"/>
        <v>0</v>
      </c>
      <c r="AC3261" s="111">
        <f>SUMIFS('Deductions and Deposits'!$H:$H,'Deductions and Deposits'!$G:$G,D3261,'Deductions and Deposits'!$F:$F,"&lt;="&amp;B3261)+SUMIFS($F$3:F3261,$D$3:D3261,D3261,$C$3:C3261,"Coin Deposit",$E$3:E3261,"")</f>
        <v>0</v>
      </c>
      <c r="AD3261" s="111">
        <f>SUMIFS('Deductions and Deposits'!$D:$D,'Deductions and Deposits'!$C:$C,D3261)+SUMIFS($F:$F,$D:$D,D3261,$C:$C,"Coin Deduction")</f>
        <v>0</v>
      </c>
      <c r="AE3261" s="111">
        <f>Table5[[#This Row],[Column4]]+Table5[[#This Row],[Column14]]+Table5[[#This Row],[Column19]]+Table5[[#This Row],[Column12]]</f>
        <v>0</v>
      </c>
      <c r="AF3261" s="111">
        <f>Table5[[#This Row],[Column5]]+Table5[[#This Row],[Column13]]+Table5[[#This Row],[Column21]]+Table5[[#This Row],[Column18]]</f>
        <v>0</v>
      </c>
      <c r="AG3261" s="111">
        <f t="shared" si="557"/>
        <v>0</v>
      </c>
      <c r="AH3261" s="111">
        <f t="shared" si="558"/>
        <v>0</v>
      </c>
      <c r="AI3261" s="111">
        <f>Table5[[#This Row],[Column17]]-Table5[[#This Row],[Column20]]</f>
        <v>0</v>
      </c>
      <c r="AJ3261" s="111">
        <f t="shared" si="559"/>
        <v>0</v>
      </c>
      <c r="AK3261" s="111">
        <f t="shared" si="563"/>
        <v>0</v>
      </c>
      <c r="AL3261" s="111">
        <f t="shared" si="560"/>
        <v>0</v>
      </c>
      <c r="AM3261" s="111" t="str">
        <f t="shared" si="561"/>
        <v/>
      </c>
      <c r="AN3261" s="111" t="str">
        <f t="shared" ca="1" si="562"/>
        <v/>
      </c>
    </row>
    <row r="3262" spans="1:40" ht="20.25" customHeight="1" x14ac:dyDescent="0.3">
      <c r="A3262" s="107"/>
      <c r="B3262" s="144"/>
      <c r="C3262" s="119"/>
      <c r="D3262" s="120"/>
      <c r="E3262" s="119"/>
      <c r="F3262" s="119"/>
      <c r="G3262" s="120"/>
      <c r="H3262" s="119"/>
      <c r="I3262" s="109"/>
      <c r="L3262" s="108"/>
      <c r="M3262" s="108"/>
      <c r="N3262" s="108"/>
      <c r="O3262" s="108"/>
      <c r="P3262" s="108"/>
      <c r="Q3262" s="108"/>
      <c r="R3262" s="108"/>
      <c r="S3262" s="108"/>
      <c r="T3262" s="100">
        <f t="shared" si="553"/>
        <v>0</v>
      </c>
      <c r="U3262" s="111"/>
      <c r="V3262" s="111"/>
      <c r="W3262" s="111">
        <f>SUMIFS($F$3:F3262,$D$3:D3262,D3262,$C$3:C3262,"Buy")+SUMIFS($F$3:F3262,$D$3:D3262,D3262,$C$3:C3262,"Coin Deposit",$E$3:E3262,"&lt;&gt;")</f>
        <v>0</v>
      </c>
      <c r="X3262" s="111">
        <f t="shared" si="554"/>
        <v>0</v>
      </c>
      <c r="Y3262" s="111">
        <f>IF($D3262=Y$1,SUMIFS($H$3:$H3262,$G$3:$G3262,Y$1,$C$3:$C3262,"Sell"),0)</f>
        <v>0</v>
      </c>
      <c r="Z3262" s="111">
        <f t="shared" si="555"/>
        <v>0</v>
      </c>
      <c r="AA3262" s="111">
        <f>IF($D3262=AA$1,SUMIFS($H$3:$H3262,$G$3:$G3262,AA$1,$C$3:$C3262,"Sell"),0)</f>
        <v>0</v>
      </c>
      <c r="AB3262" s="111">
        <f t="shared" si="556"/>
        <v>0</v>
      </c>
      <c r="AC3262" s="111">
        <f>SUMIFS('Deductions and Deposits'!$H:$H,'Deductions and Deposits'!$G:$G,D3262,'Deductions and Deposits'!$F:$F,"&lt;="&amp;B3262)+SUMIFS($F$3:F3262,$D$3:D3262,D3262,$C$3:C3262,"Coin Deposit",$E$3:E3262,"")</f>
        <v>0</v>
      </c>
      <c r="AD3262" s="111">
        <f>SUMIFS('Deductions and Deposits'!$D:$D,'Deductions and Deposits'!$C:$C,D3262)+SUMIFS($F:$F,$D:$D,D3262,$C:$C,"Coin Deduction")</f>
        <v>0</v>
      </c>
      <c r="AE3262" s="111">
        <f>Table5[[#This Row],[Column4]]+Table5[[#This Row],[Column14]]+Table5[[#This Row],[Column19]]+Table5[[#This Row],[Column12]]</f>
        <v>0</v>
      </c>
      <c r="AF3262" s="111">
        <f>Table5[[#This Row],[Column5]]+Table5[[#This Row],[Column13]]+Table5[[#This Row],[Column21]]+Table5[[#This Row],[Column18]]</f>
        <v>0</v>
      </c>
      <c r="AG3262" s="111">
        <f t="shared" si="557"/>
        <v>0</v>
      </c>
      <c r="AH3262" s="111">
        <f t="shared" si="558"/>
        <v>0</v>
      </c>
      <c r="AI3262" s="111">
        <f>Table5[[#This Row],[Column17]]-Table5[[#This Row],[Column20]]</f>
        <v>0</v>
      </c>
      <c r="AJ3262" s="111">
        <f t="shared" si="559"/>
        <v>0</v>
      </c>
      <c r="AK3262" s="111">
        <f t="shared" si="563"/>
        <v>0</v>
      </c>
      <c r="AL3262" s="111">
        <f t="shared" si="560"/>
        <v>0</v>
      </c>
      <c r="AM3262" s="111" t="str">
        <f t="shared" si="561"/>
        <v/>
      </c>
      <c r="AN3262" s="111" t="str">
        <f t="shared" ca="1" si="562"/>
        <v/>
      </c>
    </row>
    <row r="3263" spans="1:40" ht="20.25" customHeight="1" x14ac:dyDescent="0.3">
      <c r="A3263" s="107"/>
      <c r="B3263" s="144"/>
      <c r="C3263" s="119"/>
      <c r="D3263" s="120"/>
      <c r="E3263" s="119"/>
      <c r="F3263" s="119"/>
      <c r="G3263" s="120"/>
      <c r="H3263" s="119"/>
      <c r="I3263" s="109"/>
      <c r="L3263" s="108"/>
      <c r="M3263" s="108"/>
      <c r="N3263" s="108"/>
      <c r="O3263" s="108"/>
      <c r="P3263" s="108"/>
      <c r="Q3263" s="108"/>
      <c r="R3263" s="108"/>
      <c r="S3263" s="108"/>
      <c r="T3263" s="100">
        <f t="shared" si="553"/>
        <v>0</v>
      </c>
      <c r="U3263" s="111"/>
      <c r="V3263" s="111"/>
      <c r="W3263" s="111">
        <f>SUMIFS($F$3:F3263,$D$3:D3263,D3263,$C$3:C3263,"Buy")+SUMIFS($F$3:F3263,$D$3:D3263,D3263,$C$3:C3263,"Coin Deposit",$E$3:E3263,"&lt;&gt;")</f>
        <v>0</v>
      </c>
      <c r="X3263" s="111">
        <f t="shared" si="554"/>
        <v>0</v>
      </c>
      <c r="Y3263" s="111">
        <f>IF($D3263=Y$1,SUMIFS($H$3:$H3263,$G$3:$G3263,Y$1,$C$3:$C3263,"Sell"),0)</f>
        <v>0</v>
      </c>
      <c r="Z3263" s="111">
        <f t="shared" si="555"/>
        <v>0</v>
      </c>
      <c r="AA3263" s="111">
        <f>IF($D3263=AA$1,SUMIFS($H$3:$H3263,$G$3:$G3263,AA$1,$C$3:$C3263,"Sell"),0)</f>
        <v>0</v>
      </c>
      <c r="AB3263" s="111">
        <f t="shared" si="556"/>
        <v>0</v>
      </c>
      <c r="AC3263" s="111">
        <f>SUMIFS('Deductions and Deposits'!$H:$H,'Deductions and Deposits'!$G:$G,D3263,'Deductions and Deposits'!$F:$F,"&lt;="&amp;B3263)+SUMIFS($F$3:F3263,$D$3:D3263,D3263,$C$3:C3263,"Coin Deposit",$E$3:E3263,"")</f>
        <v>0</v>
      </c>
      <c r="AD3263" s="111">
        <f>SUMIFS('Deductions and Deposits'!$D:$D,'Deductions and Deposits'!$C:$C,D3263)+SUMIFS($F:$F,$D:$D,D3263,$C:$C,"Coin Deduction")</f>
        <v>0</v>
      </c>
      <c r="AE3263" s="111">
        <f>Table5[[#This Row],[Column4]]+Table5[[#This Row],[Column14]]+Table5[[#This Row],[Column19]]+Table5[[#This Row],[Column12]]</f>
        <v>0</v>
      </c>
      <c r="AF3263" s="111">
        <f>Table5[[#This Row],[Column5]]+Table5[[#This Row],[Column13]]+Table5[[#This Row],[Column21]]+Table5[[#This Row],[Column18]]</f>
        <v>0</v>
      </c>
      <c r="AG3263" s="111">
        <f t="shared" si="557"/>
        <v>0</v>
      </c>
      <c r="AH3263" s="111">
        <f t="shared" si="558"/>
        <v>0</v>
      </c>
      <c r="AI3263" s="111">
        <f>Table5[[#This Row],[Column17]]-Table5[[#This Row],[Column20]]</f>
        <v>0</v>
      </c>
      <c r="AJ3263" s="111">
        <f t="shared" si="559"/>
        <v>0</v>
      </c>
      <c r="AK3263" s="111">
        <f t="shared" si="563"/>
        <v>0</v>
      </c>
      <c r="AL3263" s="111">
        <f t="shared" si="560"/>
        <v>0</v>
      </c>
      <c r="AM3263" s="111" t="str">
        <f t="shared" si="561"/>
        <v/>
      </c>
      <c r="AN3263" s="111" t="str">
        <f t="shared" ca="1" si="562"/>
        <v/>
      </c>
    </row>
    <row r="3264" spans="1:40" ht="20.25" customHeight="1" x14ac:dyDescent="0.3">
      <c r="A3264" s="107"/>
      <c r="B3264" s="144"/>
      <c r="C3264" s="119"/>
      <c r="D3264" s="120"/>
      <c r="E3264" s="119"/>
      <c r="F3264" s="119"/>
      <c r="G3264" s="120"/>
      <c r="H3264" s="119"/>
      <c r="I3264" s="109"/>
      <c r="L3264" s="108"/>
      <c r="M3264" s="108"/>
      <c r="N3264" s="108"/>
      <c r="O3264" s="108"/>
      <c r="P3264" s="108"/>
      <c r="Q3264" s="108"/>
      <c r="R3264" s="108"/>
      <c r="S3264" s="108"/>
      <c r="T3264" s="100">
        <f t="shared" si="553"/>
        <v>0</v>
      </c>
      <c r="U3264" s="111"/>
      <c r="V3264" s="111"/>
      <c r="W3264" s="111">
        <f>SUMIFS($F$3:F3264,$D$3:D3264,D3264,$C$3:C3264,"Buy")+SUMIFS($F$3:F3264,$D$3:D3264,D3264,$C$3:C3264,"Coin Deposit",$E$3:E3264,"&lt;&gt;")</f>
        <v>0</v>
      </c>
      <c r="X3264" s="111">
        <f t="shared" si="554"/>
        <v>0</v>
      </c>
      <c r="Y3264" s="111">
        <f>IF($D3264=Y$1,SUMIFS($H$3:$H3264,$G$3:$G3264,Y$1,$C$3:$C3264,"Sell"),0)</f>
        <v>0</v>
      </c>
      <c r="Z3264" s="111">
        <f t="shared" si="555"/>
        <v>0</v>
      </c>
      <c r="AA3264" s="111">
        <f>IF($D3264=AA$1,SUMIFS($H$3:$H3264,$G$3:$G3264,AA$1,$C$3:$C3264,"Sell"),0)</f>
        <v>0</v>
      </c>
      <c r="AB3264" s="111">
        <f t="shared" si="556"/>
        <v>0</v>
      </c>
      <c r="AC3264" s="111">
        <f>SUMIFS('Deductions and Deposits'!$H:$H,'Deductions and Deposits'!$G:$G,D3264,'Deductions and Deposits'!$F:$F,"&lt;="&amp;B3264)+SUMIFS($F$3:F3264,$D$3:D3264,D3264,$C$3:C3264,"Coin Deposit",$E$3:E3264,"")</f>
        <v>0</v>
      </c>
      <c r="AD3264" s="111">
        <f>SUMIFS('Deductions and Deposits'!$D:$D,'Deductions and Deposits'!$C:$C,D3264)+SUMIFS($F:$F,$D:$D,D3264,$C:$C,"Coin Deduction")</f>
        <v>0</v>
      </c>
      <c r="AE3264" s="111">
        <f>Table5[[#This Row],[Column4]]+Table5[[#This Row],[Column14]]+Table5[[#This Row],[Column19]]+Table5[[#This Row],[Column12]]</f>
        <v>0</v>
      </c>
      <c r="AF3264" s="111">
        <f>Table5[[#This Row],[Column5]]+Table5[[#This Row],[Column13]]+Table5[[#This Row],[Column21]]+Table5[[#This Row],[Column18]]</f>
        <v>0</v>
      </c>
      <c r="AG3264" s="111">
        <f t="shared" si="557"/>
        <v>0</v>
      </c>
      <c r="AH3264" s="111">
        <f t="shared" si="558"/>
        <v>0</v>
      </c>
      <c r="AI3264" s="111">
        <f>Table5[[#This Row],[Column17]]-Table5[[#This Row],[Column20]]</f>
        <v>0</v>
      </c>
      <c r="AJ3264" s="111">
        <f t="shared" si="559"/>
        <v>0</v>
      </c>
      <c r="AK3264" s="111">
        <f t="shared" si="563"/>
        <v>0</v>
      </c>
      <c r="AL3264" s="111">
        <f t="shared" si="560"/>
        <v>0</v>
      </c>
      <c r="AM3264" s="111" t="str">
        <f t="shared" si="561"/>
        <v/>
      </c>
      <c r="AN3264" s="111" t="str">
        <f t="shared" ca="1" si="562"/>
        <v/>
      </c>
    </row>
    <row r="3265" spans="1:40" ht="20.25" customHeight="1" x14ac:dyDescent="0.3">
      <c r="A3265" s="107"/>
      <c r="B3265" s="144"/>
      <c r="C3265" s="119"/>
      <c r="D3265" s="120"/>
      <c r="E3265" s="119"/>
      <c r="F3265" s="119"/>
      <c r="G3265" s="120"/>
      <c r="H3265" s="119"/>
      <c r="I3265" s="109"/>
      <c r="L3265" s="108"/>
      <c r="M3265" s="108"/>
      <c r="N3265" s="108"/>
      <c r="O3265" s="108"/>
      <c r="P3265" s="108"/>
      <c r="Q3265" s="108"/>
      <c r="R3265" s="108"/>
      <c r="S3265" s="108"/>
      <c r="T3265" s="100">
        <f t="shared" si="553"/>
        <v>0</v>
      </c>
      <c r="U3265" s="111"/>
      <c r="V3265" s="111"/>
      <c r="W3265" s="111">
        <f>SUMIFS($F$3:F3265,$D$3:D3265,D3265,$C$3:C3265,"Buy")+SUMIFS($F$3:F3265,$D$3:D3265,D3265,$C$3:C3265,"Coin Deposit",$E$3:E3265,"&lt;&gt;")</f>
        <v>0</v>
      </c>
      <c r="X3265" s="111">
        <f t="shared" si="554"/>
        <v>0</v>
      </c>
      <c r="Y3265" s="111">
        <f>IF($D3265=Y$1,SUMIFS($H$3:$H3265,$G$3:$G3265,Y$1,$C$3:$C3265,"Sell"),0)</f>
        <v>0</v>
      </c>
      <c r="Z3265" s="111">
        <f t="shared" si="555"/>
        <v>0</v>
      </c>
      <c r="AA3265" s="111">
        <f>IF($D3265=AA$1,SUMIFS($H$3:$H3265,$G$3:$G3265,AA$1,$C$3:$C3265,"Sell"),0)</f>
        <v>0</v>
      </c>
      <c r="AB3265" s="111">
        <f t="shared" si="556"/>
        <v>0</v>
      </c>
      <c r="AC3265" s="111">
        <f>SUMIFS('Deductions and Deposits'!$H:$H,'Deductions and Deposits'!$G:$G,D3265,'Deductions and Deposits'!$F:$F,"&lt;="&amp;B3265)+SUMIFS($F$3:F3265,$D$3:D3265,D3265,$C$3:C3265,"Coin Deposit",$E$3:E3265,"")</f>
        <v>0</v>
      </c>
      <c r="AD3265" s="111">
        <f>SUMIFS('Deductions and Deposits'!$D:$D,'Deductions and Deposits'!$C:$C,D3265)+SUMIFS($F:$F,$D:$D,D3265,$C:$C,"Coin Deduction")</f>
        <v>0</v>
      </c>
      <c r="AE3265" s="111">
        <f>Table5[[#This Row],[Column4]]+Table5[[#This Row],[Column14]]+Table5[[#This Row],[Column19]]+Table5[[#This Row],[Column12]]</f>
        <v>0</v>
      </c>
      <c r="AF3265" s="111">
        <f>Table5[[#This Row],[Column5]]+Table5[[#This Row],[Column13]]+Table5[[#This Row],[Column21]]+Table5[[#This Row],[Column18]]</f>
        <v>0</v>
      </c>
      <c r="AG3265" s="111">
        <f t="shared" si="557"/>
        <v>0</v>
      </c>
      <c r="AH3265" s="111">
        <f t="shared" si="558"/>
        <v>0</v>
      </c>
      <c r="AI3265" s="111">
        <f>Table5[[#This Row],[Column17]]-Table5[[#This Row],[Column20]]</f>
        <v>0</v>
      </c>
      <c r="AJ3265" s="111">
        <f t="shared" si="559"/>
        <v>0</v>
      </c>
      <c r="AK3265" s="111">
        <f t="shared" si="563"/>
        <v>0</v>
      </c>
      <c r="AL3265" s="111">
        <f t="shared" si="560"/>
        <v>0</v>
      </c>
      <c r="AM3265" s="111" t="str">
        <f t="shared" si="561"/>
        <v/>
      </c>
      <c r="AN3265" s="111" t="str">
        <f t="shared" ca="1" si="562"/>
        <v/>
      </c>
    </row>
    <row r="3266" spans="1:40" ht="20.25" customHeight="1" x14ac:dyDescent="0.3">
      <c r="A3266" s="107"/>
      <c r="B3266" s="144"/>
      <c r="C3266" s="119"/>
      <c r="D3266" s="120"/>
      <c r="E3266" s="119"/>
      <c r="F3266" s="119"/>
      <c r="G3266" s="120"/>
      <c r="H3266" s="119"/>
      <c r="I3266" s="109"/>
      <c r="L3266" s="108"/>
      <c r="M3266" s="108"/>
      <c r="N3266" s="108"/>
      <c r="O3266" s="108"/>
      <c r="P3266" s="108"/>
      <c r="Q3266" s="108"/>
      <c r="R3266" s="108"/>
      <c r="S3266" s="108"/>
      <c r="T3266" s="100">
        <f t="shared" si="553"/>
        <v>0</v>
      </c>
      <c r="U3266" s="111"/>
      <c r="V3266" s="111"/>
      <c r="W3266" s="111">
        <f>SUMIFS($F$3:F3266,$D$3:D3266,D3266,$C$3:C3266,"Buy")+SUMIFS($F$3:F3266,$D$3:D3266,D3266,$C$3:C3266,"Coin Deposit",$E$3:E3266,"&lt;&gt;")</f>
        <v>0</v>
      </c>
      <c r="X3266" s="111">
        <f t="shared" si="554"/>
        <v>0</v>
      </c>
      <c r="Y3266" s="111">
        <f>IF($D3266=Y$1,SUMIFS($H$3:$H3266,$G$3:$G3266,Y$1,$C$3:$C3266,"Sell"),0)</f>
        <v>0</v>
      </c>
      <c r="Z3266" s="111">
        <f t="shared" si="555"/>
        <v>0</v>
      </c>
      <c r="AA3266" s="111">
        <f>IF($D3266=AA$1,SUMIFS($H$3:$H3266,$G$3:$G3266,AA$1,$C$3:$C3266,"Sell"),0)</f>
        <v>0</v>
      </c>
      <c r="AB3266" s="111">
        <f t="shared" si="556"/>
        <v>0</v>
      </c>
      <c r="AC3266" s="111">
        <f>SUMIFS('Deductions and Deposits'!$H:$H,'Deductions and Deposits'!$G:$G,D3266,'Deductions and Deposits'!$F:$F,"&lt;="&amp;B3266)+SUMIFS($F$3:F3266,$D$3:D3266,D3266,$C$3:C3266,"Coin Deposit",$E$3:E3266,"")</f>
        <v>0</v>
      </c>
      <c r="AD3266" s="111">
        <f>SUMIFS('Deductions and Deposits'!$D:$D,'Deductions and Deposits'!$C:$C,D3266)+SUMIFS($F:$F,$D:$D,D3266,$C:$C,"Coin Deduction")</f>
        <v>0</v>
      </c>
      <c r="AE3266" s="111">
        <f>Table5[[#This Row],[Column4]]+Table5[[#This Row],[Column14]]+Table5[[#This Row],[Column19]]+Table5[[#This Row],[Column12]]</f>
        <v>0</v>
      </c>
      <c r="AF3266" s="111">
        <f>Table5[[#This Row],[Column5]]+Table5[[#This Row],[Column13]]+Table5[[#This Row],[Column21]]+Table5[[#This Row],[Column18]]</f>
        <v>0</v>
      </c>
      <c r="AG3266" s="111">
        <f t="shared" si="557"/>
        <v>0</v>
      </c>
      <c r="AH3266" s="111">
        <f t="shared" si="558"/>
        <v>0</v>
      </c>
      <c r="AI3266" s="111">
        <f>Table5[[#This Row],[Column17]]-Table5[[#This Row],[Column20]]</f>
        <v>0</v>
      </c>
      <c r="AJ3266" s="111">
        <f t="shared" si="559"/>
        <v>0</v>
      </c>
      <c r="AK3266" s="111">
        <f t="shared" si="563"/>
        <v>0</v>
      </c>
      <c r="AL3266" s="111">
        <f t="shared" si="560"/>
        <v>0</v>
      </c>
      <c r="AM3266" s="111" t="str">
        <f t="shared" si="561"/>
        <v/>
      </c>
      <c r="AN3266" s="111" t="str">
        <f t="shared" ca="1" si="562"/>
        <v/>
      </c>
    </row>
    <row r="3267" spans="1:40" ht="20.25" customHeight="1" x14ac:dyDescent="0.3">
      <c r="A3267" s="107"/>
      <c r="B3267" s="144"/>
      <c r="C3267" s="119"/>
      <c r="D3267" s="120"/>
      <c r="E3267" s="119"/>
      <c r="F3267" s="119"/>
      <c r="G3267" s="120"/>
      <c r="H3267" s="119"/>
      <c r="I3267" s="109"/>
      <c r="L3267" s="108"/>
      <c r="M3267" s="108"/>
      <c r="N3267" s="108"/>
      <c r="O3267" s="108"/>
      <c r="P3267" s="108"/>
      <c r="Q3267" s="108"/>
      <c r="R3267" s="108"/>
      <c r="S3267" s="108"/>
      <c r="T3267" s="100">
        <f t="shared" ref="T3267:T3330" si="564">IF(E3267&lt;&gt;"",E3267,0)</f>
        <v>0</v>
      </c>
      <c r="U3267" s="111"/>
      <c r="V3267" s="111"/>
      <c r="W3267" s="111">
        <f>SUMIFS($F$3:F3267,$D$3:D3267,D3267,$C$3:C3267,"Buy")+SUMIFS($F$3:F3267,$D$3:D3267,D3267,$C$3:C3267,"Coin Deposit",$E$3:E3267,"&lt;&gt;")</f>
        <v>0</v>
      </c>
      <c r="X3267" s="111">
        <f t="shared" ref="X3267:X3330" si="565">IF(OR(C3267="buy",AND(C3267="Coin Deposit",E3267&lt;&gt;"")),SUMIFS($F:$F,$D:$D,D3267,$C:$C,"sell"),0)</f>
        <v>0</v>
      </c>
      <c r="Y3267" s="111">
        <f>IF($D3267=Y$1,SUMIFS($H$3:$H3267,$G$3:$G3267,Y$1,$C$3:$C3267,"Sell"),0)</f>
        <v>0</v>
      </c>
      <c r="Z3267" s="111">
        <f t="shared" ref="Z3267:Z3330" si="566">IF($D3267=Z$1,SUMIFS($H:$H,$G:$G,Z$1,$C:$C,"Buy")+SUMIFS($H:$H,$G:$G,Z$1,$C:$C,"Coin Deposit",$E:$E,"&lt;&gt;"),0)</f>
        <v>0</v>
      </c>
      <c r="AA3267" s="111">
        <f>IF($D3267=AA$1,SUMIFS($H$3:$H3267,$G$3:$G3267,AA$1,$C$3:$C3267,"Sell"),0)</f>
        <v>0</v>
      </c>
      <c r="AB3267" s="111">
        <f t="shared" ref="AB3267:AB3330" si="567">IF($D3267=AB$1,SUMIFS($H:$H,$G:$G,AB$1,$C:$C,"Buy")+SUMIFS($H:$H,$G:$G,AB$1,$C:$C,"Coin Deposit",$E:$E,"&lt;&gt;"),0)</f>
        <v>0</v>
      </c>
      <c r="AC3267" s="111">
        <f>SUMIFS('Deductions and Deposits'!$H:$H,'Deductions and Deposits'!$G:$G,D3267,'Deductions and Deposits'!$F:$F,"&lt;="&amp;B3267)+SUMIFS($F$3:F3267,$D$3:D3267,D3267,$C$3:C3267,"Coin Deposit",$E$3:E3267,"")</f>
        <v>0</v>
      </c>
      <c r="AD3267" s="111">
        <f>SUMIFS('Deductions and Deposits'!$D:$D,'Deductions and Deposits'!$C:$C,D3267)+SUMIFS($F:$F,$D:$D,D3267,$C:$C,"Coin Deduction")</f>
        <v>0</v>
      </c>
      <c r="AE3267" s="111">
        <f>Table5[[#This Row],[Column4]]+Table5[[#This Row],[Column14]]+Table5[[#This Row],[Column19]]+Table5[[#This Row],[Column12]]</f>
        <v>0</v>
      </c>
      <c r="AF3267" s="111">
        <f>Table5[[#This Row],[Column5]]+Table5[[#This Row],[Column13]]+Table5[[#This Row],[Column21]]+Table5[[#This Row],[Column18]]</f>
        <v>0</v>
      </c>
      <c r="AG3267" s="111">
        <f t="shared" ref="AG3267:AG3330" si="568">IF(AND((AC3267+Y3267+AA3267)&gt;AF3267,OR(C3267="buy",AND(C3267="Coin Deposit",E3267&lt;&gt;""))),(AC3267+Y3267+AA3267)-AF3267,0)</f>
        <v>0</v>
      </c>
      <c r="AH3267" s="111">
        <f t="shared" ref="AH3267:AH3330" si="569">IF(AND(AE3267&gt;AF3267,OR(C3267="buy",AND(C3267="Coin Deposit",E3267&lt;&gt;""))),AE3267-AF3267,0)</f>
        <v>0</v>
      </c>
      <c r="AI3267" s="111">
        <f>Table5[[#This Row],[Column17]]-Table5[[#This Row],[Column20]]</f>
        <v>0</v>
      </c>
      <c r="AJ3267" s="111">
        <f t="shared" ref="AJ3267:AJ3330" si="570">IF(AI3267&gt;F3267,F3267,AI3267)</f>
        <v>0</v>
      </c>
      <c r="AK3267" s="111">
        <f t="shared" si="563"/>
        <v>0</v>
      </c>
      <c r="AL3267" s="111">
        <f t="shared" ref="AL3267:AL3330" si="571">IFERROR(SUMIFS($AK:$AK,$D:$D,D3267)/SUMIFS($AJ:$AJ,$D:$D,D3267),0)</f>
        <v>0</v>
      </c>
      <c r="AM3267" s="111" t="str">
        <f t="shared" ref="AM3267:AM3330" si="572">C3267&amp;D3267</f>
        <v/>
      </c>
      <c r="AN3267" s="111" t="str">
        <f t="shared" ref="AN3267:AN3330" ca="1" si="573">OFFSET(AM3267,COUNTA($AM:$AM)-ROW()-(ROW()-ROW($AN$2)-1),)</f>
        <v/>
      </c>
    </row>
    <row r="3268" spans="1:40" ht="20.25" customHeight="1" x14ac:dyDescent="0.3">
      <c r="A3268" s="107"/>
      <c r="B3268" s="144"/>
      <c r="C3268" s="119"/>
      <c r="D3268" s="120"/>
      <c r="E3268" s="119"/>
      <c r="F3268" s="119"/>
      <c r="G3268" s="120"/>
      <c r="H3268" s="119"/>
      <c r="I3268" s="109"/>
      <c r="L3268" s="108"/>
      <c r="M3268" s="108"/>
      <c r="N3268" s="108"/>
      <c r="O3268" s="108"/>
      <c r="P3268" s="108"/>
      <c r="Q3268" s="108"/>
      <c r="R3268" s="108"/>
      <c r="S3268" s="108"/>
      <c r="T3268" s="100">
        <f t="shared" si="564"/>
        <v>0</v>
      </c>
      <c r="U3268" s="111"/>
      <c r="V3268" s="111"/>
      <c r="W3268" s="111">
        <f>SUMIFS($F$3:F3268,$D$3:D3268,D3268,$C$3:C3268,"Buy")+SUMIFS($F$3:F3268,$D$3:D3268,D3268,$C$3:C3268,"Coin Deposit",$E$3:E3268,"&lt;&gt;")</f>
        <v>0</v>
      </c>
      <c r="X3268" s="111">
        <f t="shared" si="565"/>
        <v>0</v>
      </c>
      <c r="Y3268" s="111">
        <f>IF($D3268=Y$1,SUMIFS($H$3:$H3268,$G$3:$G3268,Y$1,$C$3:$C3268,"Sell"),0)</f>
        <v>0</v>
      </c>
      <c r="Z3268" s="111">
        <f t="shared" si="566"/>
        <v>0</v>
      </c>
      <c r="AA3268" s="111">
        <f>IF($D3268=AA$1,SUMIFS($H$3:$H3268,$G$3:$G3268,AA$1,$C$3:$C3268,"Sell"),0)</f>
        <v>0</v>
      </c>
      <c r="AB3268" s="111">
        <f t="shared" si="567"/>
        <v>0</v>
      </c>
      <c r="AC3268" s="111">
        <f>SUMIFS('Deductions and Deposits'!$H:$H,'Deductions and Deposits'!$G:$G,D3268,'Deductions and Deposits'!$F:$F,"&lt;="&amp;B3268)+SUMIFS($F$3:F3268,$D$3:D3268,D3268,$C$3:C3268,"Coin Deposit",$E$3:E3268,"")</f>
        <v>0</v>
      </c>
      <c r="AD3268" s="111">
        <f>SUMIFS('Deductions and Deposits'!$D:$D,'Deductions and Deposits'!$C:$C,D3268)+SUMIFS($F:$F,$D:$D,D3268,$C:$C,"Coin Deduction")</f>
        <v>0</v>
      </c>
      <c r="AE3268" s="111">
        <f>Table5[[#This Row],[Column4]]+Table5[[#This Row],[Column14]]+Table5[[#This Row],[Column19]]+Table5[[#This Row],[Column12]]</f>
        <v>0</v>
      </c>
      <c r="AF3268" s="111">
        <f>Table5[[#This Row],[Column5]]+Table5[[#This Row],[Column13]]+Table5[[#This Row],[Column21]]+Table5[[#This Row],[Column18]]</f>
        <v>0</v>
      </c>
      <c r="AG3268" s="111">
        <f t="shared" si="568"/>
        <v>0</v>
      </c>
      <c r="AH3268" s="111">
        <f t="shared" si="569"/>
        <v>0</v>
      </c>
      <c r="AI3268" s="111">
        <f>Table5[[#This Row],[Column17]]-Table5[[#This Row],[Column20]]</f>
        <v>0</v>
      </c>
      <c r="AJ3268" s="111">
        <f t="shared" si="570"/>
        <v>0</v>
      </c>
      <c r="AK3268" s="111">
        <f t="shared" si="563"/>
        <v>0</v>
      </c>
      <c r="AL3268" s="111">
        <f t="shared" si="571"/>
        <v>0</v>
      </c>
      <c r="AM3268" s="111" t="str">
        <f t="shared" si="572"/>
        <v/>
      </c>
      <c r="AN3268" s="111" t="str">
        <f t="shared" ca="1" si="573"/>
        <v/>
      </c>
    </row>
    <row r="3269" spans="1:40" ht="20.25" customHeight="1" x14ac:dyDescent="0.3">
      <c r="A3269" s="107"/>
      <c r="B3269" s="144"/>
      <c r="C3269" s="119"/>
      <c r="D3269" s="120"/>
      <c r="E3269" s="119"/>
      <c r="F3269" s="119"/>
      <c r="G3269" s="120"/>
      <c r="H3269" s="119"/>
      <c r="I3269" s="109"/>
      <c r="L3269" s="108"/>
      <c r="M3269" s="108"/>
      <c r="N3269" s="108"/>
      <c r="O3269" s="108"/>
      <c r="P3269" s="108"/>
      <c r="Q3269" s="108"/>
      <c r="R3269" s="108"/>
      <c r="S3269" s="108"/>
      <c r="T3269" s="100">
        <f t="shared" si="564"/>
        <v>0</v>
      </c>
      <c r="U3269" s="111"/>
      <c r="V3269" s="111"/>
      <c r="W3269" s="111">
        <f>SUMIFS($F$3:F3269,$D$3:D3269,D3269,$C$3:C3269,"Buy")+SUMIFS($F$3:F3269,$D$3:D3269,D3269,$C$3:C3269,"Coin Deposit",$E$3:E3269,"&lt;&gt;")</f>
        <v>0</v>
      </c>
      <c r="X3269" s="111">
        <f t="shared" si="565"/>
        <v>0</v>
      </c>
      <c r="Y3269" s="111">
        <f>IF($D3269=Y$1,SUMIFS($H$3:$H3269,$G$3:$G3269,Y$1,$C$3:$C3269,"Sell"),0)</f>
        <v>0</v>
      </c>
      <c r="Z3269" s="111">
        <f t="shared" si="566"/>
        <v>0</v>
      </c>
      <c r="AA3269" s="111">
        <f>IF($D3269=AA$1,SUMIFS($H$3:$H3269,$G$3:$G3269,AA$1,$C$3:$C3269,"Sell"),0)</f>
        <v>0</v>
      </c>
      <c r="AB3269" s="111">
        <f t="shared" si="567"/>
        <v>0</v>
      </c>
      <c r="AC3269" s="111">
        <f>SUMIFS('Deductions and Deposits'!$H:$H,'Deductions and Deposits'!$G:$G,D3269,'Deductions and Deposits'!$F:$F,"&lt;="&amp;B3269)+SUMIFS($F$3:F3269,$D$3:D3269,D3269,$C$3:C3269,"Coin Deposit",$E$3:E3269,"")</f>
        <v>0</v>
      </c>
      <c r="AD3269" s="111">
        <f>SUMIFS('Deductions and Deposits'!$D:$D,'Deductions and Deposits'!$C:$C,D3269)+SUMIFS($F:$F,$D:$D,D3269,$C:$C,"Coin Deduction")</f>
        <v>0</v>
      </c>
      <c r="AE3269" s="111">
        <f>Table5[[#This Row],[Column4]]+Table5[[#This Row],[Column14]]+Table5[[#This Row],[Column19]]+Table5[[#This Row],[Column12]]</f>
        <v>0</v>
      </c>
      <c r="AF3269" s="111">
        <f>Table5[[#This Row],[Column5]]+Table5[[#This Row],[Column13]]+Table5[[#This Row],[Column21]]+Table5[[#This Row],[Column18]]</f>
        <v>0</v>
      </c>
      <c r="AG3269" s="111">
        <f t="shared" si="568"/>
        <v>0</v>
      </c>
      <c r="AH3269" s="111">
        <f t="shared" si="569"/>
        <v>0</v>
      </c>
      <c r="AI3269" s="111">
        <f>Table5[[#This Row],[Column17]]-Table5[[#This Row],[Column20]]</f>
        <v>0</v>
      </c>
      <c r="AJ3269" s="111">
        <f t="shared" si="570"/>
        <v>0</v>
      </c>
      <c r="AK3269" s="111">
        <f t="shared" si="563"/>
        <v>0</v>
      </c>
      <c r="AL3269" s="111">
        <f t="shared" si="571"/>
        <v>0</v>
      </c>
      <c r="AM3269" s="111" t="str">
        <f t="shared" si="572"/>
        <v/>
      </c>
      <c r="AN3269" s="111" t="str">
        <f t="shared" ca="1" si="573"/>
        <v/>
      </c>
    </row>
    <row r="3270" spans="1:40" ht="20.25" customHeight="1" x14ac:dyDescent="0.3">
      <c r="A3270" s="107"/>
      <c r="B3270" s="144"/>
      <c r="C3270" s="119"/>
      <c r="D3270" s="120"/>
      <c r="E3270" s="119"/>
      <c r="F3270" s="119"/>
      <c r="G3270" s="120"/>
      <c r="H3270" s="119"/>
      <c r="I3270" s="109"/>
      <c r="L3270" s="108"/>
      <c r="M3270" s="108"/>
      <c r="N3270" s="108"/>
      <c r="O3270" s="108"/>
      <c r="P3270" s="108"/>
      <c r="Q3270" s="108"/>
      <c r="R3270" s="108"/>
      <c r="S3270" s="108"/>
      <c r="T3270" s="100">
        <f t="shared" si="564"/>
        <v>0</v>
      </c>
      <c r="U3270" s="111"/>
      <c r="V3270" s="111"/>
      <c r="W3270" s="111">
        <f>SUMIFS($F$3:F3270,$D$3:D3270,D3270,$C$3:C3270,"Buy")+SUMIFS($F$3:F3270,$D$3:D3270,D3270,$C$3:C3270,"Coin Deposit",$E$3:E3270,"&lt;&gt;")</f>
        <v>0</v>
      </c>
      <c r="X3270" s="111">
        <f t="shared" si="565"/>
        <v>0</v>
      </c>
      <c r="Y3270" s="111">
        <f>IF($D3270=Y$1,SUMIFS($H$3:$H3270,$G$3:$G3270,Y$1,$C$3:$C3270,"Sell"),0)</f>
        <v>0</v>
      </c>
      <c r="Z3270" s="111">
        <f t="shared" si="566"/>
        <v>0</v>
      </c>
      <c r="AA3270" s="111">
        <f>IF($D3270=AA$1,SUMIFS($H$3:$H3270,$G$3:$G3270,AA$1,$C$3:$C3270,"Sell"),0)</f>
        <v>0</v>
      </c>
      <c r="AB3270" s="111">
        <f t="shared" si="567"/>
        <v>0</v>
      </c>
      <c r="AC3270" s="111">
        <f>SUMIFS('Deductions and Deposits'!$H:$H,'Deductions and Deposits'!$G:$G,D3270,'Deductions and Deposits'!$F:$F,"&lt;="&amp;B3270)+SUMIFS($F$3:F3270,$D$3:D3270,D3270,$C$3:C3270,"Coin Deposit",$E$3:E3270,"")</f>
        <v>0</v>
      </c>
      <c r="AD3270" s="111">
        <f>SUMIFS('Deductions and Deposits'!$D:$D,'Deductions and Deposits'!$C:$C,D3270)+SUMIFS($F:$F,$D:$D,D3270,$C:$C,"Coin Deduction")</f>
        <v>0</v>
      </c>
      <c r="AE3270" s="111">
        <f>Table5[[#This Row],[Column4]]+Table5[[#This Row],[Column14]]+Table5[[#This Row],[Column19]]+Table5[[#This Row],[Column12]]</f>
        <v>0</v>
      </c>
      <c r="AF3270" s="111">
        <f>Table5[[#This Row],[Column5]]+Table5[[#This Row],[Column13]]+Table5[[#This Row],[Column21]]+Table5[[#This Row],[Column18]]</f>
        <v>0</v>
      </c>
      <c r="AG3270" s="111">
        <f t="shared" si="568"/>
        <v>0</v>
      </c>
      <c r="AH3270" s="111">
        <f t="shared" si="569"/>
        <v>0</v>
      </c>
      <c r="AI3270" s="111">
        <f>Table5[[#This Row],[Column17]]-Table5[[#This Row],[Column20]]</f>
        <v>0</v>
      </c>
      <c r="AJ3270" s="111">
        <f t="shared" si="570"/>
        <v>0</v>
      </c>
      <c r="AK3270" s="111">
        <f t="shared" si="563"/>
        <v>0</v>
      </c>
      <c r="AL3270" s="111">
        <f t="shared" si="571"/>
        <v>0</v>
      </c>
      <c r="AM3270" s="111" t="str">
        <f t="shared" si="572"/>
        <v/>
      </c>
      <c r="AN3270" s="111" t="str">
        <f t="shared" ca="1" si="573"/>
        <v/>
      </c>
    </row>
    <row r="3271" spans="1:40" ht="20.25" customHeight="1" x14ac:dyDescent="0.3">
      <c r="A3271" s="107"/>
      <c r="B3271" s="144"/>
      <c r="C3271" s="119"/>
      <c r="D3271" s="120"/>
      <c r="E3271" s="119"/>
      <c r="F3271" s="119"/>
      <c r="G3271" s="120"/>
      <c r="H3271" s="119"/>
      <c r="I3271" s="109"/>
      <c r="L3271" s="108"/>
      <c r="M3271" s="108"/>
      <c r="N3271" s="108"/>
      <c r="O3271" s="108"/>
      <c r="P3271" s="108"/>
      <c r="Q3271" s="108"/>
      <c r="R3271" s="108"/>
      <c r="S3271" s="108"/>
      <c r="T3271" s="100">
        <f t="shared" si="564"/>
        <v>0</v>
      </c>
      <c r="U3271" s="111"/>
      <c r="V3271" s="111"/>
      <c r="W3271" s="111">
        <f>SUMIFS($F$3:F3271,$D$3:D3271,D3271,$C$3:C3271,"Buy")+SUMIFS($F$3:F3271,$D$3:D3271,D3271,$C$3:C3271,"Coin Deposit",$E$3:E3271,"&lt;&gt;")</f>
        <v>0</v>
      </c>
      <c r="X3271" s="111">
        <f t="shared" si="565"/>
        <v>0</v>
      </c>
      <c r="Y3271" s="111">
        <f>IF($D3271=Y$1,SUMIFS($H$3:$H3271,$G$3:$G3271,Y$1,$C$3:$C3271,"Sell"),0)</f>
        <v>0</v>
      </c>
      <c r="Z3271" s="111">
        <f t="shared" si="566"/>
        <v>0</v>
      </c>
      <c r="AA3271" s="111">
        <f>IF($D3271=AA$1,SUMIFS($H$3:$H3271,$G$3:$G3271,AA$1,$C$3:$C3271,"Sell"),0)</f>
        <v>0</v>
      </c>
      <c r="AB3271" s="111">
        <f t="shared" si="567"/>
        <v>0</v>
      </c>
      <c r="AC3271" s="111">
        <f>SUMIFS('Deductions and Deposits'!$H:$H,'Deductions and Deposits'!$G:$G,D3271,'Deductions and Deposits'!$F:$F,"&lt;="&amp;B3271)+SUMIFS($F$3:F3271,$D$3:D3271,D3271,$C$3:C3271,"Coin Deposit",$E$3:E3271,"")</f>
        <v>0</v>
      </c>
      <c r="AD3271" s="111">
        <f>SUMIFS('Deductions and Deposits'!$D:$D,'Deductions and Deposits'!$C:$C,D3271)+SUMIFS($F:$F,$D:$D,D3271,$C:$C,"Coin Deduction")</f>
        <v>0</v>
      </c>
      <c r="AE3271" s="111">
        <f>Table5[[#This Row],[Column4]]+Table5[[#This Row],[Column14]]+Table5[[#This Row],[Column19]]+Table5[[#This Row],[Column12]]</f>
        <v>0</v>
      </c>
      <c r="AF3271" s="111">
        <f>Table5[[#This Row],[Column5]]+Table5[[#This Row],[Column13]]+Table5[[#This Row],[Column21]]+Table5[[#This Row],[Column18]]</f>
        <v>0</v>
      </c>
      <c r="AG3271" s="111">
        <f t="shared" si="568"/>
        <v>0</v>
      </c>
      <c r="AH3271" s="111">
        <f t="shared" si="569"/>
        <v>0</v>
      </c>
      <c r="AI3271" s="111">
        <f>Table5[[#This Row],[Column17]]-Table5[[#This Row],[Column20]]</f>
        <v>0</v>
      </c>
      <c r="AJ3271" s="111">
        <f t="shared" si="570"/>
        <v>0</v>
      </c>
      <c r="AK3271" s="111">
        <f t="shared" si="563"/>
        <v>0</v>
      </c>
      <c r="AL3271" s="111">
        <f t="shared" si="571"/>
        <v>0</v>
      </c>
      <c r="AM3271" s="111" t="str">
        <f t="shared" si="572"/>
        <v/>
      </c>
      <c r="AN3271" s="111" t="str">
        <f t="shared" ca="1" si="573"/>
        <v/>
      </c>
    </row>
    <row r="3272" spans="1:40" ht="20.25" customHeight="1" x14ac:dyDescent="0.3">
      <c r="A3272" s="107"/>
      <c r="B3272" s="144"/>
      <c r="C3272" s="119"/>
      <c r="D3272" s="120"/>
      <c r="E3272" s="119"/>
      <c r="F3272" s="119"/>
      <c r="G3272" s="120"/>
      <c r="H3272" s="119"/>
      <c r="I3272" s="109"/>
      <c r="L3272" s="108"/>
      <c r="M3272" s="108"/>
      <c r="N3272" s="108"/>
      <c r="O3272" s="108"/>
      <c r="P3272" s="108"/>
      <c r="Q3272" s="108"/>
      <c r="R3272" s="108"/>
      <c r="S3272" s="108"/>
      <c r="T3272" s="100">
        <f t="shared" si="564"/>
        <v>0</v>
      </c>
      <c r="U3272" s="111"/>
      <c r="V3272" s="111"/>
      <c r="W3272" s="111">
        <f>SUMIFS($F$3:F3272,$D$3:D3272,D3272,$C$3:C3272,"Buy")+SUMIFS($F$3:F3272,$D$3:D3272,D3272,$C$3:C3272,"Coin Deposit",$E$3:E3272,"&lt;&gt;")</f>
        <v>0</v>
      </c>
      <c r="X3272" s="111">
        <f t="shared" si="565"/>
        <v>0</v>
      </c>
      <c r="Y3272" s="111">
        <f>IF($D3272=Y$1,SUMIFS($H$3:$H3272,$G$3:$G3272,Y$1,$C$3:$C3272,"Sell"),0)</f>
        <v>0</v>
      </c>
      <c r="Z3272" s="111">
        <f t="shared" si="566"/>
        <v>0</v>
      </c>
      <c r="AA3272" s="111">
        <f>IF($D3272=AA$1,SUMIFS($H$3:$H3272,$G$3:$G3272,AA$1,$C$3:$C3272,"Sell"),0)</f>
        <v>0</v>
      </c>
      <c r="AB3272" s="111">
        <f t="shared" si="567"/>
        <v>0</v>
      </c>
      <c r="AC3272" s="111">
        <f>SUMIFS('Deductions and Deposits'!$H:$H,'Deductions and Deposits'!$G:$G,D3272,'Deductions and Deposits'!$F:$F,"&lt;="&amp;B3272)+SUMIFS($F$3:F3272,$D$3:D3272,D3272,$C$3:C3272,"Coin Deposit",$E$3:E3272,"")</f>
        <v>0</v>
      </c>
      <c r="AD3272" s="111">
        <f>SUMIFS('Deductions and Deposits'!$D:$D,'Deductions and Deposits'!$C:$C,D3272)+SUMIFS($F:$F,$D:$D,D3272,$C:$C,"Coin Deduction")</f>
        <v>0</v>
      </c>
      <c r="AE3272" s="111">
        <f>Table5[[#This Row],[Column4]]+Table5[[#This Row],[Column14]]+Table5[[#This Row],[Column19]]+Table5[[#This Row],[Column12]]</f>
        <v>0</v>
      </c>
      <c r="AF3272" s="111">
        <f>Table5[[#This Row],[Column5]]+Table5[[#This Row],[Column13]]+Table5[[#This Row],[Column21]]+Table5[[#This Row],[Column18]]</f>
        <v>0</v>
      </c>
      <c r="AG3272" s="111">
        <f t="shared" si="568"/>
        <v>0</v>
      </c>
      <c r="AH3272" s="111">
        <f t="shared" si="569"/>
        <v>0</v>
      </c>
      <c r="AI3272" s="111">
        <f>Table5[[#This Row],[Column17]]-Table5[[#This Row],[Column20]]</f>
        <v>0</v>
      </c>
      <c r="AJ3272" s="111">
        <f t="shared" si="570"/>
        <v>0</v>
      </c>
      <c r="AK3272" s="111">
        <f t="shared" si="563"/>
        <v>0</v>
      </c>
      <c r="AL3272" s="111">
        <f t="shared" si="571"/>
        <v>0</v>
      </c>
      <c r="AM3272" s="111" t="str">
        <f t="shared" si="572"/>
        <v/>
      </c>
      <c r="AN3272" s="111" t="str">
        <f t="shared" ca="1" si="573"/>
        <v/>
      </c>
    </row>
    <row r="3273" spans="1:40" ht="20.25" customHeight="1" x14ac:dyDescent="0.3">
      <c r="A3273" s="107"/>
      <c r="B3273" s="144"/>
      <c r="C3273" s="119"/>
      <c r="D3273" s="120"/>
      <c r="E3273" s="119"/>
      <c r="F3273" s="119"/>
      <c r="G3273" s="120"/>
      <c r="H3273" s="119"/>
      <c r="I3273" s="109"/>
      <c r="L3273" s="108"/>
      <c r="M3273" s="108"/>
      <c r="N3273" s="108"/>
      <c r="O3273" s="108"/>
      <c r="P3273" s="108"/>
      <c r="Q3273" s="108"/>
      <c r="R3273" s="108"/>
      <c r="S3273" s="108"/>
      <c r="T3273" s="100">
        <f t="shared" si="564"/>
        <v>0</v>
      </c>
      <c r="U3273" s="111"/>
      <c r="V3273" s="111"/>
      <c r="W3273" s="111">
        <f>SUMIFS($F$3:F3273,$D$3:D3273,D3273,$C$3:C3273,"Buy")+SUMIFS($F$3:F3273,$D$3:D3273,D3273,$C$3:C3273,"Coin Deposit",$E$3:E3273,"&lt;&gt;")</f>
        <v>0</v>
      </c>
      <c r="X3273" s="111">
        <f t="shared" si="565"/>
        <v>0</v>
      </c>
      <c r="Y3273" s="111">
        <f>IF($D3273=Y$1,SUMIFS($H$3:$H3273,$G$3:$G3273,Y$1,$C$3:$C3273,"Sell"),0)</f>
        <v>0</v>
      </c>
      <c r="Z3273" s="111">
        <f t="shared" si="566"/>
        <v>0</v>
      </c>
      <c r="AA3273" s="111">
        <f>IF($D3273=AA$1,SUMIFS($H$3:$H3273,$G$3:$G3273,AA$1,$C$3:$C3273,"Sell"),0)</f>
        <v>0</v>
      </c>
      <c r="AB3273" s="111">
        <f t="shared" si="567"/>
        <v>0</v>
      </c>
      <c r="AC3273" s="111">
        <f>SUMIFS('Deductions and Deposits'!$H:$H,'Deductions and Deposits'!$G:$G,D3273,'Deductions and Deposits'!$F:$F,"&lt;="&amp;B3273)+SUMIFS($F$3:F3273,$D$3:D3273,D3273,$C$3:C3273,"Coin Deposit",$E$3:E3273,"")</f>
        <v>0</v>
      </c>
      <c r="AD3273" s="111">
        <f>SUMIFS('Deductions and Deposits'!$D:$D,'Deductions and Deposits'!$C:$C,D3273)+SUMIFS($F:$F,$D:$D,D3273,$C:$C,"Coin Deduction")</f>
        <v>0</v>
      </c>
      <c r="AE3273" s="111">
        <f>Table5[[#This Row],[Column4]]+Table5[[#This Row],[Column14]]+Table5[[#This Row],[Column19]]+Table5[[#This Row],[Column12]]</f>
        <v>0</v>
      </c>
      <c r="AF3273" s="111">
        <f>Table5[[#This Row],[Column5]]+Table5[[#This Row],[Column13]]+Table5[[#This Row],[Column21]]+Table5[[#This Row],[Column18]]</f>
        <v>0</v>
      </c>
      <c r="AG3273" s="111">
        <f t="shared" si="568"/>
        <v>0</v>
      </c>
      <c r="AH3273" s="111">
        <f t="shared" si="569"/>
        <v>0</v>
      </c>
      <c r="AI3273" s="111">
        <f>Table5[[#This Row],[Column17]]-Table5[[#This Row],[Column20]]</f>
        <v>0</v>
      </c>
      <c r="AJ3273" s="111">
        <f t="shared" si="570"/>
        <v>0</v>
      </c>
      <c r="AK3273" s="111">
        <f t="shared" si="563"/>
        <v>0</v>
      </c>
      <c r="AL3273" s="111">
        <f t="shared" si="571"/>
        <v>0</v>
      </c>
      <c r="AM3273" s="111" t="str">
        <f t="shared" si="572"/>
        <v/>
      </c>
      <c r="AN3273" s="111" t="str">
        <f t="shared" ca="1" si="573"/>
        <v/>
      </c>
    </row>
    <row r="3274" spans="1:40" ht="20.25" customHeight="1" x14ac:dyDescent="0.3">
      <c r="A3274" s="107"/>
      <c r="B3274" s="144"/>
      <c r="C3274" s="119"/>
      <c r="D3274" s="120"/>
      <c r="E3274" s="119"/>
      <c r="F3274" s="119"/>
      <c r="G3274" s="120"/>
      <c r="H3274" s="119"/>
      <c r="I3274" s="109"/>
      <c r="L3274" s="108"/>
      <c r="M3274" s="108"/>
      <c r="N3274" s="108"/>
      <c r="O3274" s="108"/>
      <c r="P3274" s="108"/>
      <c r="Q3274" s="108"/>
      <c r="R3274" s="108"/>
      <c r="S3274" s="108"/>
      <c r="T3274" s="100">
        <f t="shared" si="564"/>
        <v>0</v>
      </c>
      <c r="U3274" s="111"/>
      <c r="V3274" s="111"/>
      <c r="W3274" s="111">
        <f>SUMIFS($F$3:F3274,$D$3:D3274,D3274,$C$3:C3274,"Buy")+SUMIFS($F$3:F3274,$D$3:D3274,D3274,$C$3:C3274,"Coin Deposit",$E$3:E3274,"&lt;&gt;")</f>
        <v>0</v>
      </c>
      <c r="X3274" s="111">
        <f t="shared" si="565"/>
        <v>0</v>
      </c>
      <c r="Y3274" s="111">
        <f>IF($D3274=Y$1,SUMIFS($H$3:$H3274,$G$3:$G3274,Y$1,$C$3:$C3274,"Sell"),0)</f>
        <v>0</v>
      </c>
      <c r="Z3274" s="111">
        <f t="shared" si="566"/>
        <v>0</v>
      </c>
      <c r="AA3274" s="111">
        <f>IF($D3274=AA$1,SUMIFS($H$3:$H3274,$G$3:$G3274,AA$1,$C$3:$C3274,"Sell"),0)</f>
        <v>0</v>
      </c>
      <c r="AB3274" s="111">
        <f t="shared" si="567"/>
        <v>0</v>
      </c>
      <c r="AC3274" s="111">
        <f>SUMIFS('Deductions and Deposits'!$H:$H,'Deductions and Deposits'!$G:$G,D3274,'Deductions and Deposits'!$F:$F,"&lt;="&amp;B3274)+SUMIFS($F$3:F3274,$D$3:D3274,D3274,$C$3:C3274,"Coin Deposit",$E$3:E3274,"")</f>
        <v>0</v>
      </c>
      <c r="AD3274" s="111">
        <f>SUMIFS('Deductions and Deposits'!$D:$D,'Deductions and Deposits'!$C:$C,D3274)+SUMIFS($F:$F,$D:$D,D3274,$C:$C,"Coin Deduction")</f>
        <v>0</v>
      </c>
      <c r="AE3274" s="111">
        <f>Table5[[#This Row],[Column4]]+Table5[[#This Row],[Column14]]+Table5[[#This Row],[Column19]]+Table5[[#This Row],[Column12]]</f>
        <v>0</v>
      </c>
      <c r="AF3274" s="111">
        <f>Table5[[#This Row],[Column5]]+Table5[[#This Row],[Column13]]+Table5[[#This Row],[Column21]]+Table5[[#This Row],[Column18]]</f>
        <v>0</v>
      </c>
      <c r="AG3274" s="111">
        <f t="shared" si="568"/>
        <v>0</v>
      </c>
      <c r="AH3274" s="111">
        <f t="shared" si="569"/>
        <v>0</v>
      </c>
      <c r="AI3274" s="111">
        <f>Table5[[#This Row],[Column17]]-Table5[[#This Row],[Column20]]</f>
        <v>0</v>
      </c>
      <c r="AJ3274" s="111">
        <f t="shared" si="570"/>
        <v>0</v>
      </c>
      <c r="AK3274" s="111">
        <f t="shared" si="563"/>
        <v>0</v>
      </c>
      <c r="AL3274" s="111">
        <f t="shared" si="571"/>
        <v>0</v>
      </c>
      <c r="AM3274" s="111" t="str">
        <f t="shared" si="572"/>
        <v/>
      </c>
      <c r="AN3274" s="111" t="str">
        <f t="shared" ca="1" si="573"/>
        <v/>
      </c>
    </row>
    <row r="3275" spans="1:40" ht="20.25" customHeight="1" x14ac:dyDescent="0.3">
      <c r="A3275" s="107"/>
      <c r="B3275" s="144"/>
      <c r="C3275" s="119"/>
      <c r="D3275" s="120"/>
      <c r="E3275" s="119"/>
      <c r="F3275" s="119"/>
      <c r="G3275" s="120"/>
      <c r="H3275" s="119"/>
      <c r="I3275" s="109"/>
      <c r="L3275" s="108"/>
      <c r="M3275" s="108"/>
      <c r="N3275" s="108"/>
      <c r="O3275" s="108"/>
      <c r="P3275" s="108"/>
      <c r="Q3275" s="108"/>
      <c r="R3275" s="108"/>
      <c r="S3275" s="108"/>
      <c r="T3275" s="100">
        <f t="shared" si="564"/>
        <v>0</v>
      </c>
      <c r="U3275" s="111"/>
      <c r="V3275" s="111"/>
      <c r="W3275" s="111">
        <f>SUMIFS($F$3:F3275,$D$3:D3275,D3275,$C$3:C3275,"Buy")+SUMIFS($F$3:F3275,$D$3:D3275,D3275,$C$3:C3275,"Coin Deposit",$E$3:E3275,"&lt;&gt;")</f>
        <v>0</v>
      </c>
      <c r="X3275" s="111">
        <f t="shared" si="565"/>
        <v>0</v>
      </c>
      <c r="Y3275" s="111">
        <f>IF($D3275=Y$1,SUMIFS($H$3:$H3275,$G$3:$G3275,Y$1,$C$3:$C3275,"Sell"),0)</f>
        <v>0</v>
      </c>
      <c r="Z3275" s="111">
        <f t="shared" si="566"/>
        <v>0</v>
      </c>
      <c r="AA3275" s="111">
        <f>IF($D3275=AA$1,SUMIFS($H$3:$H3275,$G$3:$G3275,AA$1,$C$3:$C3275,"Sell"),0)</f>
        <v>0</v>
      </c>
      <c r="AB3275" s="111">
        <f t="shared" si="567"/>
        <v>0</v>
      </c>
      <c r="AC3275" s="111">
        <f>SUMIFS('Deductions and Deposits'!$H:$H,'Deductions and Deposits'!$G:$G,D3275,'Deductions and Deposits'!$F:$F,"&lt;="&amp;B3275)+SUMIFS($F$3:F3275,$D$3:D3275,D3275,$C$3:C3275,"Coin Deposit",$E$3:E3275,"")</f>
        <v>0</v>
      </c>
      <c r="AD3275" s="111">
        <f>SUMIFS('Deductions and Deposits'!$D:$D,'Deductions and Deposits'!$C:$C,D3275)+SUMIFS($F:$F,$D:$D,D3275,$C:$C,"Coin Deduction")</f>
        <v>0</v>
      </c>
      <c r="AE3275" s="111">
        <f>Table5[[#This Row],[Column4]]+Table5[[#This Row],[Column14]]+Table5[[#This Row],[Column19]]+Table5[[#This Row],[Column12]]</f>
        <v>0</v>
      </c>
      <c r="AF3275" s="111">
        <f>Table5[[#This Row],[Column5]]+Table5[[#This Row],[Column13]]+Table5[[#This Row],[Column21]]+Table5[[#This Row],[Column18]]</f>
        <v>0</v>
      </c>
      <c r="AG3275" s="111">
        <f t="shared" si="568"/>
        <v>0</v>
      </c>
      <c r="AH3275" s="111">
        <f t="shared" si="569"/>
        <v>0</v>
      </c>
      <c r="AI3275" s="111">
        <f>Table5[[#This Row],[Column17]]-Table5[[#This Row],[Column20]]</f>
        <v>0</v>
      </c>
      <c r="AJ3275" s="111">
        <f t="shared" si="570"/>
        <v>0</v>
      </c>
      <c r="AK3275" s="111">
        <f t="shared" si="563"/>
        <v>0</v>
      </c>
      <c r="AL3275" s="111">
        <f t="shared" si="571"/>
        <v>0</v>
      </c>
      <c r="AM3275" s="111" t="str">
        <f t="shared" si="572"/>
        <v/>
      </c>
      <c r="AN3275" s="111" t="str">
        <f t="shared" ca="1" si="573"/>
        <v/>
      </c>
    </row>
    <row r="3276" spans="1:40" ht="20.25" customHeight="1" x14ac:dyDescent="0.3">
      <c r="A3276" s="107"/>
      <c r="B3276" s="144"/>
      <c r="C3276" s="119"/>
      <c r="D3276" s="120"/>
      <c r="E3276" s="119"/>
      <c r="F3276" s="119"/>
      <c r="G3276" s="120"/>
      <c r="H3276" s="119"/>
      <c r="I3276" s="109"/>
      <c r="L3276" s="108"/>
      <c r="M3276" s="108"/>
      <c r="N3276" s="108"/>
      <c r="O3276" s="108"/>
      <c r="P3276" s="108"/>
      <c r="Q3276" s="108"/>
      <c r="R3276" s="108"/>
      <c r="S3276" s="108"/>
      <c r="T3276" s="100">
        <f t="shared" si="564"/>
        <v>0</v>
      </c>
      <c r="U3276" s="111"/>
      <c r="V3276" s="111"/>
      <c r="W3276" s="111">
        <f>SUMIFS($F$3:F3276,$D$3:D3276,D3276,$C$3:C3276,"Buy")+SUMIFS($F$3:F3276,$D$3:D3276,D3276,$C$3:C3276,"Coin Deposit",$E$3:E3276,"&lt;&gt;")</f>
        <v>0</v>
      </c>
      <c r="X3276" s="111">
        <f t="shared" si="565"/>
        <v>0</v>
      </c>
      <c r="Y3276" s="111">
        <f>IF($D3276=Y$1,SUMIFS($H$3:$H3276,$G$3:$G3276,Y$1,$C$3:$C3276,"Sell"),0)</f>
        <v>0</v>
      </c>
      <c r="Z3276" s="111">
        <f t="shared" si="566"/>
        <v>0</v>
      </c>
      <c r="AA3276" s="111">
        <f>IF($D3276=AA$1,SUMIFS($H$3:$H3276,$G$3:$G3276,AA$1,$C$3:$C3276,"Sell"),0)</f>
        <v>0</v>
      </c>
      <c r="AB3276" s="111">
        <f t="shared" si="567"/>
        <v>0</v>
      </c>
      <c r="AC3276" s="111">
        <f>SUMIFS('Deductions and Deposits'!$H:$H,'Deductions and Deposits'!$G:$G,D3276,'Deductions and Deposits'!$F:$F,"&lt;="&amp;B3276)+SUMIFS($F$3:F3276,$D$3:D3276,D3276,$C$3:C3276,"Coin Deposit",$E$3:E3276,"")</f>
        <v>0</v>
      </c>
      <c r="AD3276" s="111">
        <f>SUMIFS('Deductions and Deposits'!$D:$D,'Deductions and Deposits'!$C:$C,D3276)+SUMIFS($F:$F,$D:$D,D3276,$C:$C,"Coin Deduction")</f>
        <v>0</v>
      </c>
      <c r="AE3276" s="111">
        <f>Table5[[#This Row],[Column4]]+Table5[[#This Row],[Column14]]+Table5[[#This Row],[Column19]]+Table5[[#This Row],[Column12]]</f>
        <v>0</v>
      </c>
      <c r="AF3276" s="111">
        <f>Table5[[#This Row],[Column5]]+Table5[[#This Row],[Column13]]+Table5[[#This Row],[Column21]]+Table5[[#This Row],[Column18]]</f>
        <v>0</v>
      </c>
      <c r="AG3276" s="111">
        <f t="shared" si="568"/>
        <v>0</v>
      </c>
      <c r="AH3276" s="111">
        <f t="shared" si="569"/>
        <v>0</v>
      </c>
      <c r="AI3276" s="111">
        <f>Table5[[#This Row],[Column17]]-Table5[[#This Row],[Column20]]</f>
        <v>0</v>
      </c>
      <c r="AJ3276" s="111">
        <f t="shared" si="570"/>
        <v>0</v>
      </c>
      <c r="AK3276" s="111">
        <f t="shared" si="563"/>
        <v>0</v>
      </c>
      <c r="AL3276" s="111">
        <f t="shared" si="571"/>
        <v>0</v>
      </c>
      <c r="AM3276" s="111" t="str">
        <f t="shared" si="572"/>
        <v/>
      </c>
      <c r="AN3276" s="111" t="str">
        <f t="shared" ca="1" si="573"/>
        <v/>
      </c>
    </row>
    <row r="3277" spans="1:40" ht="20.25" customHeight="1" x14ac:dyDescent="0.3">
      <c r="A3277" s="107"/>
      <c r="B3277" s="144"/>
      <c r="C3277" s="119"/>
      <c r="D3277" s="120"/>
      <c r="E3277" s="119"/>
      <c r="F3277" s="119"/>
      <c r="G3277" s="120"/>
      <c r="H3277" s="119"/>
      <c r="I3277" s="109"/>
      <c r="L3277" s="108"/>
      <c r="M3277" s="108"/>
      <c r="N3277" s="108"/>
      <c r="O3277" s="108"/>
      <c r="P3277" s="108"/>
      <c r="Q3277" s="108"/>
      <c r="R3277" s="108"/>
      <c r="S3277" s="108"/>
      <c r="T3277" s="100">
        <f t="shared" si="564"/>
        <v>0</v>
      </c>
      <c r="U3277" s="111"/>
      <c r="V3277" s="111"/>
      <c r="W3277" s="111">
        <f>SUMIFS($F$3:F3277,$D$3:D3277,D3277,$C$3:C3277,"Buy")+SUMIFS($F$3:F3277,$D$3:D3277,D3277,$C$3:C3277,"Coin Deposit",$E$3:E3277,"&lt;&gt;")</f>
        <v>0</v>
      </c>
      <c r="X3277" s="111">
        <f t="shared" si="565"/>
        <v>0</v>
      </c>
      <c r="Y3277" s="111">
        <f>IF($D3277=Y$1,SUMIFS($H$3:$H3277,$G$3:$G3277,Y$1,$C$3:$C3277,"Sell"),0)</f>
        <v>0</v>
      </c>
      <c r="Z3277" s="111">
        <f t="shared" si="566"/>
        <v>0</v>
      </c>
      <c r="AA3277" s="111">
        <f>IF($D3277=AA$1,SUMIFS($H$3:$H3277,$G$3:$G3277,AA$1,$C$3:$C3277,"Sell"),0)</f>
        <v>0</v>
      </c>
      <c r="AB3277" s="111">
        <f t="shared" si="567"/>
        <v>0</v>
      </c>
      <c r="AC3277" s="111">
        <f>SUMIFS('Deductions and Deposits'!$H:$H,'Deductions and Deposits'!$G:$G,D3277,'Deductions and Deposits'!$F:$F,"&lt;="&amp;B3277)+SUMIFS($F$3:F3277,$D$3:D3277,D3277,$C$3:C3277,"Coin Deposit",$E$3:E3277,"")</f>
        <v>0</v>
      </c>
      <c r="AD3277" s="111">
        <f>SUMIFS('Deductions and Deposits'!$D:$D,'Deductions and Deposits'!$C:$C,D3277)+SUMIFS($F:$F,$D:$D,D3277,$C:$C,"Coin Deduction")</f>
        <v>0</v>
      </c>
      <c r="AE3277" s="111">
        <f>Table5[[#This Row],[Column4]]+Table5[[#This Row],[Column14]]+Table5[[#This Row],[Column19]]+Table5[[#This Row],[Column12]]</f>
        <v>0</v>
      </c>
      <c r="AF3277" s="111">
        <f>Table5[[#This Row],[Column5]]+Table5[[#This Row],[Column13]]+Table5[[#This Row],[Column21]]+Table5[[#This Row],[Column18]]</f>
        <v>0</v>
      </c>
      <c r="AG3277" s="111">
        <f t="shared" si="568"/>
        <v>0</v>
      </c>
      <c r="AH3277" s="111">
        <f t="shared" si="569"/>
        <v>0</v>
      </c>
      <c r="AI3277" s="111">
        <f>Table5[[#This Row],[Column17]]-Table5[[#This Row],[Column20]]</f>
        <v>0</v>
      </c>
      <c r="AJ3277" s="111">
        <f t="shared" si="570"/>
        <v>0</v>
      </c>
      <c r="AK3277" s="111">
        <f t="shared" si="563"/>
        <v>0</v>
      </c>
      <c r="AL3277" s="111">
        <f t="shared" si="571"/>
        <v>0</v>
      </c>
      <c r="AM3277" s="111" t="str">
        <f t="shared" si="572"/>
        <v/>
      </c>
      <c r="AN3277" s="111" t="str">
        <f t="shared" ca="1" si="573"/>
        <v/>
      </c>
    </row>
    <row r="3278" spans="1:40" ht="20.25" customHeight="1" x14ac:dyDescent="0.3">
      <c r="A3278" s="107"/>
      <c r="B3278" s="144"/>
      <c r="C3278" s="119"/>
      <c r="D3278" s="120"/>
      <c r="E3278" s="119"/>
      <c r="F3278" s="119"/>
      <c r="G3278" s="120"/>
      <c r="H3278" s="119"/>
      <c r="I3278" s="109"/>
      <c r="L3278" s="108"/>
      <c r="M3278" s="108"/>
      <c r="N3278" s="108"/>
      <c r="O3278" s="108"/>
      <c r="P3278" s="108"/>
      <c r="Q3278" s="108"/>
      <c r="R3278" s="108"/>
      <c r="S3278" s="108"/>
      <c r="T3278" s="100">
        <f t="shared" si="564"/>
        <v>0</v>
      </c>
      <c r="U3278" s="111"/>
      <c r="V3278" s="111"/>
      <c r="W3278" s="111">
        <f>SUMIFS($F$3:F3278,$D$3:D3278,D3278,$C$3:C3278,"Buy")+SUMIFS($F$3:F3278,$D$3:D3278,D3278,$C$3:C3278,"Coin Deposit",$E$3:E3278,"&lt;&gt;")</f>
        <v>0</v>
      </c>
      <c r="X3278" s="111">
        <f t="shared" si="565"/>
        <v>0</v>
      </c>
      <c r="Y3278" s="111">
        <f>IF($D3278=Y$1,SUMIFS($H$3:$H3278,$G$3:$G3278,Y$1,$C$3:$C3278,"Sell"),0)</f>
        <v>0</v>
      </c>
      <c r="Z3278" s="111">
        <f t="shared" si="566"/>
        <v>0</v>
      </c>
      <c r="AA3278" s="111">
        <f>IF($D3278=AA$1,SUMIFS($H$3:$H3278,$G$3:$G3278,AA$1,$C$3:$C3278,"Sell"),0)</f>
        <v>0</v>
      </c>
      <c r="AB3278" s="111">
        <f t="shared" si="567"/>
        <v>0</v>
      </c>
      <c r="AC3278" s="111">
        <f>SUMIFS('Deductions and Deposits'!$H:$H,'Deductions and Deposits'!$G:$G,D3278,'Deductions and Deposits'!$F:$F,"&lt;="&amp;B3278)+SUMIFS($F$3:F3278,$D$3:D3278,D3278,$C$3:C3278,"Coin Deposit",$E$3:E3278,"")</f>
        <v>0</v>
      </c>
      <c r="AD3278" s="111">
        <f>SUMIFS('Deductions and Deposits'!$D:$D,'Deductions and Deposits'!$C:$C,D3278)+SUMIFS($F:$F,$D:$D,D3278,$C:$C,"Coin Deduction")</f>
        <v>0</v>
      </c>
      <c r="AE3278" s="111">
        <f>Table5[[#This Row],[Column4]]+Table5[[#This Row],[Column14]]+Table5[[#This Row],[Column19]]+Table5[[#This Row],[Column12]]</f>
        <v>0</v>
      </c>
      <c r="AF3278" s="111">
        <f>Table5[[#This Row],[Column5]]+Table5[[#This Row],[Column13]]+Table5[[#This Row],[Column21]]+Table5[[#This Row],[Column18]]</f>
        <v>0</v>
      </c>
      <c r="AG3278" s="111">
        <f t="shared" si="568"/>
        <v>0</v>
      </c>
      <c r="AH3278" s="111">
        <f t="shared" si="569"/>
        <v>0</v>
      </c>
      <c r="AI3278" s="111">
        <f>Table5[[#This Row],[Column17]]-Table5[[#This Row],[Column20]]</f>
        <v>0</v>
      </c>
      <c r="AJ3278" s="111">
        <f t="shared" si="570"/>
        <v>0</v>
      </c>
      <c r="AK3278" s="111">
        <f t="shared" si="563"/>
        <v>0</v>
      </c>
      <c r="AL3278" s="111">
        <f t="shared" si="571"/>
        <v>0</v>
      </c>
      <c r="AM3278" s="111" t="str">
        <f t="shared" si="572"/>
        <v/>
      </c>
      <c r="AN3278" s="111" t="str">
        <f t="shared" ca="1" si="573"/>
        <v/>
      </c>
    </row>
    <row r="3279" spans="1:40" ht="20.25" customHeight="1" x14ac:dyDescent="0.3">
      <c r="A3279" s="107"/>
      <c r="B3279" s="144"/>
      <c r="C3279" s="119"/>
      <c r="D3279" s="120"/>
      <c r="E3279" s="119"/>
      <c r="F3279" s="119"/>
      <c r="G3279" s="120"/>
      <c r="H3279" s="119"/>
      <c r="I3279" s="109"/>
      <c r="L3279" s="108"/>
      <c r="M3279" s="108"/>
      <c r="N3279" s="108"/>
      <c r="O3279" s="108"/>
      <c r="P3279" s="108"/>
      <c r="Q3279" s="108"/>
      <c r="R3279" s="108"/>
      <c r="S3279" s="108"/>
      <c r="T3279" s="100">
        <f t="shared" si="564"/>
        <v>0</v>
      </c>
      <c r="U3279" s="111"/>
      <c r="V3279" s="111"/>
      <c r="W3279" s="111">
        <f>SUMIFS($F$3:F3279,$D$3:D3279,D3279,$C$3:C3279,"Buy")+SUMIFS($F$3:F3279,$D$3:D3279,D3279,$C$3:C3279,"Coin Deposit",$E$3:E3279,"&lt;&gt;")</f>
        <v>0</v>
      </c>
      <c r="X3279" s="111">
        <f t="shared" si="565"/>
        <v>0</v>
      </c>
      <c r="Y3279" s="111">
        <f>IF($D3279=Y$1,SUMIFS($H$3:$H3279,$G$3:$G3279,Y$1,$C$3:$C3279,"Sell"),0)</f>
        <v>0</v>
      </c>
      <c r="Z3279" s="111">
        <f t="shared" si="566"/>
        <v>0</v>
      </c>
      <c r="AA3279" s="111">
        <f>IF($D3279=AA$1,SUMIFS($H$3:$H3279,$G$3:$G3279,AA$1,$C$3:$C3279,"Sell"),0)</f>
        <v>0</v>
      </c>
      <c r="AB3279" s="111">
        <f t="shared" si="567"/>
        <v>0</v>
      </c>
      <c r="AC3279" s="111">
        <f>SUMIFS('Deductions and Deposits'!$H:$H,'Deductions and Deposits'!$G:$G,D3279,'Deductions and Deposits'!$F:$F,"&lt;="&amp;B3279)+SUMIFS($F$3:F3279,$D$3:D3279,D3279,$C$3:C3279,"Coin Deposit",$E$3:E3279,"")</f>
        <v>0</v>
      </c>
      <c r="AD3279" s="111">
        <f>SUMIFS('Deductions and Deposits'!$D:$D,'Deductions and Deposits'!$C:$C,D3279)+SUMIFS($F:$F,$D:$D,D3279,$C:$C,"Coin Deduction")</f>
        <v>0</v>
      </c>
      <c r="AE3279" s="111">
        <f>Table5[[#This Row],[Column4]]+Table5[[#This Row],[Column14]]+Table5[[#This Row],[Column19]]+Table5[[#This Row],[Column12]]</f>
        <v>0</v>
      </c>
      <c r="AF3279" s="111">
        <f>Table5[[#This Row],[Column5]]+Table5[[#This Row],[Column13]]+Table5[[#This Row],[Column21]]+Table5[[#This Row],[Column18]]</f>
        <v>0</v>
      </c>
      <c r="AG3279" s="111">
        <f t="shared" si="568"/>
        <v>0</v>
      </c>
      <c r="AH3279" s="111">
        <f t="shared" si="569"/>
        <v>0</v>
      </c>
      <c r="AI3279" s="111">
        <f>Table5[[#This Row],[Column17]]-Table5[[#This Row],[Column20]]</f>
        <v>0</v>
      </c>
      <c r="AJ3279" s="111">
        <f t="shared" si="570"/>
        <v>0</v>
      </c>
      <c r="AK3279" s="111">
        <f t="shared" si="563"/>
        <v>0</v>
      </c>
      <c r="AL3279" s="111">
        <f t="shared" si="571"/>
        <v>0</v>
      </c>
      <c r="AM3279" s="111" t="str">
        <f t="shared" si="572"/>
        <v/>
      </c>
      <c r="AN3279" s="111" t="str">
        <f t="shared" ca="1" si="573"/>
        <v/>
      </c>
    </row>
    <row r="3280" spans="1:40" ht="20.25" customHeight="1" x14ac:dyDescent="0.3">
      <c r="A3280" s="107"/>
      <c r="B3280" s="144"/>
      <c r="C3280" s="119"/>
      <c r="D3280" s="120"/>
      <c r="E3280" s="119"/>
      <c r="F3280" s="119"/>
      <c r="G3280" s="120"/>
      <c r="H3280" s="119"/>
      <c r="I3280" s="109"/>
      <c r="L3280" s="108"/>
      <c r="M3280" s="108"/>
      <c r="N3280" s="108"/>
      <c r="O3280" s="108"/>
      <c r="P3280" s="108"/>
      <c r="Q3280" s="108"/>
      <c r="R3280" s="108"/>
      <c r="S3280" s="108"/>
      <c r="T3280" s="100">
        <f t="shared" si="564"/>
        <v>0</v>
      </c>
      <c r="U3280" s="111"/>
      <c r="V3280" s="111"/>
      <c r="W3280" s="111">
        <f>SUMIFS($F$3:F3280,$D$3:D3280,D3280,$C$3:C3280,"Buy")+SUMIFS($F$3:F3280,$D$3:D3280,D3280,$C$3:C3280,"Coin Deposit",$E$3:E3280,"&lt;&gt;")</f>
        <v>0</v>
      </c>
      <c r="X3280" s="111">
        <f t="shared" si="565"/>
        <v>0</v>
      </c>
      <c r="Y3280" s="111">
        <f>IF($D3280=Y$1,SUMIFS($H$3:$H3280,$G$3:$G3280,Y$1,$C$3:$C3280,"Sell"),0)</f>
        <v>0</v>
      </c>
      <c r="Z3280" s="111">
        <f t="shared" si="566"/>
        <v>0</v>
      </c>
      <c r="AA3280" s="111">
        <f>IF($D3280=AA$1,SUMIFS($H$3:$H3280,$G$3:$G3280,AA$1,$C$3:$C3280,"Sell"),0)</f>
        <v>0</v>
      </c>
      <c r="AB3280" s="111">
        <f t="shared" si="567"/>
        <v>0</v>
      </c>
      <c r="AC3280" s="111">
        <f>SUMIFS('Deductions and Deposits'!$H:$H,'Deductions and Deposits'!$G:$G,D3280,'Deductions and Deposits'!$F:$F,"&lt;="&amp;B3280)+SUMIFS($F$3:F3280,$D$3:D3280,D3280,$C$3:C3280,"Coin Deposit",$E$3:E3280,"")</f>
        <v>0</v>
      </c>
      <c r="AD3280" s="111">
        <f>SUMIFS('Deductions and Deposits'!$D:$D,'Deductions and Deposits'!$C:$C,D3280)+SUMIFS($F:$F,$D:$D,D3280,$C:$C,"Coin Deduction")</f>
        <v>0</v>
      </c>
      <c r="AE3280" s="111">
        <f>Table5[[#This Row],[Column4]]+Table5[[#This Row],[Column14]]+Table5[[#This Row],[Column19]]+Table5[[#This Row],[Column12]]</f>
        <v>0</v>
      </c>
      <c r="AF3280" s="111">
        <f>Table5[[#This Row],[Column5]]+Table5[[#This Row],[Column13]]+Table5[[#This Row],[Column21]]+Table5[[#This Row],[Column18]]</f>
        <v>0</v>
      </c>
      <c r="AG3280" s="111">
        <f t="shared" si="568"/>
        <v>0</v>
      </c>
      <c r="AH3280" s="111">
        <f t="shared" si="569"/>
        <v>0</v>
      </c>
      <c r="AI3280" s="111">
        <f>Table5[[#This Row],[Column17]]-Table5[[#This Row],[Column20]]</f>
        <v>0</v>
      </c>
      <c r="AJ3280" s="111">
        <f t="shared" si="570"/>
        <v>0</v>
      </c>
      <c r="AK3280" s="111">
        <f t="shared" si="563"/>
        <v>0</v>
      </c>
      <c r="AL3280" s="111">
        <f t="shared" si="571"/>
        <v>0</v>
      </c>
      <c r="AM3280" s="111" t="str">
        <f t="shared" si="572"/>
        <v/>
      </c>
      <c r="AN3280" s="111" t="str">
        <f t="shared" ca="1" si="573"/>
        <v/>
      </c>
    </row>
    <row r="3281" spans="1:40" ht="20.25" customHeight="1" x14ac:dyDescent="0.3">
      <c r="A3281" s="107"/>
      <c r="B3281" s="144"/>
      <c r="C3281" s="119"/>
      <c r="D3281" s="120"/>
      <c r="E3281" s="119"/>
      <c r="F3281" s="119"/>
      <c r="G3281" s="120"/>
      <c r="H3281" s="119"/>
      <c r="I3281" s="109"/>
      <c r="L3281" s="108"/>
      <c r="M3281" s="108"/>
      <c r="N3281" s="108"/>
      <c r="O3281" s="108"/>
      <c r="P3281" s="108"/>
      <c r="Q3281" s="108"/>
      <c r="R3281" s="108"/>
      <c r="S3281" s="108"/>
      <c r="T3281" s="100">
        <f t="shared" si="564"/>
        <v>0</v>
      </c>
      <c r="U3281" s="111"/>
      <c r="V3281" s="111"/>
      <c r="W3281" s="111">
        <f>SUMIFS($F$3:F3281,$D$3:D3281,D3281,$C$3:C3281,"Buy")+SUMIFS($F$3:F3281,$D$3:D3281,D3281,$C$3:C3281,"Coin Deposit",$E$3:E3281,"&lt;&gt;")</f>
        <v>0</v>
      </c>
      <c r="X3281" s="111">
        <f t="shared" si="565"/>
        <v>0</v>
      </c>
      <c r="Y3281" s="111">
        <f>IF($D3281=Y$1,SUMIFS($H$3:$H3281,$G$3:$G3281,Y$1,$C$3:$C3281,"Sell"),0)</f>
        <v>0</v>
      </c>
      <c r="Z3281" s="111">
        <f t="shared" si="566"/>
        <v>0</v>
      </c>
      <c r="AA3281" s="111">
        <f>IF($D3281=AA$1,SUMIFS($H$3:$H3281,$G$3:$G3281,AA$1,$C$3:$C3281,"Sell"),0)</f>
        <v>0</v>
      </c>
      <c r="AB3281" s="111">
        <f t="shared" si="567"/>
        <v>0</v>
      </c>
      <c r="AC3281" s="111">
        <f>SUMIFS('Deductions and Deposits'!$H:$H,'Deductions and Deposits'!$G:$G,D3281,'Deductions and Deposits'!$F:$F,"&lt;="&amp;B3281)+SUMIFS($F$3:F3281,$D$3:D3281,D3281,$C$3:C3281,"Coin Deposit",$E$3:E3281,"")</f>
        <v>0</v>
      </c>
      <c r="AD3281" s="111">
        <f>SUMIFS('Deductions and Deposits'!$D:$D,'Deductions and Deposits'!$C:$C,D3281)+SUMIFS($F:$F,$D:$D,D3281,$C:$C,"Coin Deduction")</f>
        <v>0</v>
      </c>
      <c r="AE3281" s="111">
        <f>Table5[[#This Row],[Column4]]+Table5[[#This Row],[Column14]]+Table5[[#This Row],[Column19]]+Table5[[#This Row],[Column12]]</f>
        <v>0</v>
      </c>
      <c r="AF3281" s="111">
        <f>Table5[[#This Row],[Column5]]+Table5[[#This Row],[Column13]]+Table5[[#This Row],[Column21]]+Table5[[#This Row],[Column18]]</f>
        <v>0</v>
      </c>
      <c r="AG3281" s="111">
        <f t="shared" si="568"/>
        <v>0</v>
      </c>
      <c r="AH3281" s="111">
        <f t="shared" si="569"/>
        <v>0</v>
      </c>
      <c r="AI3281" s="111">
        <f>Table5[[#This Row],[Column17]]-Table5[[#This Row],[Column20]]</f>
        <v>0</v>
      </c>
      <c r="AJ3281" s="111">
        <f t="shared" si="570"/>
        <v>0</v>
      </c>
      <c r="AK3281" s="111">
        <f t="shared" si="563"/>
        <v>0</v>
      </c>
      <c r="AL3281" s="111">
        <f t="shared" si="571"/>
        <v>0</v>
      </c>
      <c r="AM3281" s="111" t="str">
        <f t="shared" si="572"/>
        <v/>
      </c>
      <c r="AN3281" s="111" t="str">
        <f t="shared" ca="1" si="573"/>
        <v/>
      </c>
    </row>
    <row r="3282" spans="1:40" ht="20.25" customHeight="1" x14ac:dyDescent="0.3">
      <c r="A3282" s="107"/>
      <c r="B3282" s="144"/>
      <c r="C3282" s="119"/>
      <c r="D3282" s="120"/>
      <c r="E3282" s="119"/>
      <c r="F3282" s="119"/>
      <c r="G3282" s="120"/>
      <c r="H3282" s="119"/>
      <c r="I3282" s="109"/>
      <c r="L3282" s="108"/>
      <c r="M3282" s="108"/>
      <c r="N3282" s="108"/>
      <c r="O3282" s="108"/>
      <c r="P3282" s="108"/>
      <c r="Q3282" s="108"/>
      <c r="R3282" s="108"/>
      <c r="S3282" s="108"/>
      <c r="T3282" s="100">
        <f t="shared" si="564"/>
        <v>0</v>
      </c>
      <c r="U3282" s="111"/>
      <c r="V3282" s="111"/>
      <c r="W3282" s="111">
        <f>SUMIFS($F$3:F3282,$D$3:D3282,D3282,$C$3:C3282,"Buy")+SUMIFS($F$3:F3282,$D$3:D3282,D3282,$C$3:C3282,"Coin Deposit",$E$3:E3282,"&lt;&gt;")</f>
        <v>0</v>
      </c>
      <c r="X3282" s="111">
        <f t="shared" si="565"/>
        <v>0</v>
      </c>
      <c r="Y3282" s="111">
        <f>IF($D3282=Y$1,SUMIFS($H$3:$H3282,$G$3:$G3282,Y$1,$C$3:$C3282,"Sell"),0)</f>
        <v>0</v>
      </c>
      <c r="Z3282" s="111">
        <f t="shared" si="566"/>
        <v>0</v>
      </c>
      <c r="AA3282" s="111">
        <f>IF($D3282=AA$1,SUMIFS($H$3:$H3282,$G$3:$G3282,AA$1,$C$3:$C3282,"Sell"),0)</f>
        <v>0</v>
      </c>
      <c r="AB3282" s="111">
        <f t="shared" si="567"/>
        <v>0</v>
      </c>
      <c r="AC3282" s="111">
        <f>SUMIFS('Deductions and Deposits'!$H:$H,'Deductions and Deposits'!$G:$G,D3282,'Deductions and Deposits'!$F:$F,"&lt;="&amp;B3282)+SUMIFS($F$3:F3282,$D$3:D3282,D3282,$C$3:C3282,"Coin Deposit",$E$3:E3282,"")</f>
        <v>0</v>
      </c>
      <c r="AD3282" s="111">
        <f>SUMIFS('Deductions and Deposits'!$D:$D,'Deductions and Deposits'!$C:$C,D3282)+SUMIFS($F:$F,$D:$D,D3282,$C:$C,"Coin Deduction")</f>
        <v>0</v>
      </c>
      <c r="AE3282" s="111">
        <f>Table5[[#This Row],[Column4]]+Table5[[#This Row],[Column14]]+Table5[[#This Row],[Column19]]+Table5[[#This Row],[Column12]]</f>
        <v>0</v>
      </c>
      <c r="AF3282" s="111">
        <f>Table5[[#This Row],[Column5]]+Table5[[#This Row],[Column13]]+Table5[[#This Row],[Column21]]+Table5[[#This Row],[Column18]]</f>
        <v>0</v>
      </c>
      <c r="AG3282" s="111">
        <f t="shared" si="568"/>
        <v>0</v>
      </c>
      <c r="AH3282" s="111">
        <f t="shared" si="569"/>
        <v>0</v>
      </c>
      <c r="AI3282" s="111">
        <f>Table5[[#This Row],[Column17]]-Table5[[#This Row],[Column20]]</f>
        <v>0</v>
      </c>
      <c r="AJ3282" s="111">
        <f t="shared" si="570"/>
        <v>0</v>
      </c>
      <c r="AK3282" s="111">
        <f t="shared" si="563"/>
        <v>0</v>
      </c>
      <c r="AL3282" s="111">
        <f t="shared" si="571"/>
        <v>0</v>
      </c>
      <c r="AM3282" s="111" t="str">
        <f t="shared" si="572"/>
        <v/>
      </c>
      <c r="AN3282" s="111" t="str">
        <f t="shared" ca="1" si="573"/>
        <v/>
      </c>
    </row>
    <row r="3283" spans="1:40" ht="20.25" customHeight="1" x14ac:dyDescent="0.3">
      <c r="A3283" s="107"/>
      <c r="B3283" s="144"/>
      <c r="C3283" s="119"/>
      <c r="D3283" s="120"/>
      <c r="E3283" s="119"/>
      <c r="F3283" s="119"/>
      <c r="G3283" s="120"/>
      <c r="H3283" s="119"/>
      <c r="I3283" s="109"/>
      <c r="L3283" s="108"/>
      <c r="M3283" s="108"/>
      <c r="N3283" s="108"/>
      <c r="O3283" s="108"/>
      <c r="P3283" s="108"/>
      <c r="Q3283" s="108"/>
      <c r="R3283" s="108"/>
      <c r="S3283" s="108"/>
      <c r="T3283" s="100">
        <f t="shared" si="564"/>
        <v>0</v>
      </c>
      <c r="U3283" s="111"/>
      <c r="V3283" s="111"/>
      <c r="W3283" s="111">
        <f>SUMIFS($F$3:F3283,$D$3:D3283,D3283,$C$3:C3283,"Buy")+SUMIFS($F$3:F3283,$D$3:D3283,D3283,$C$3:C3283,"Coin Deposit",$E$3:E3283,"&lt;&gt;")</f>
        <v>0</v>
      </c>
      <c r="X3283" s="111">
        <f t="shared" si="565"/>
        <v>0</v>
      </c>
      <c r="Y3283" s="111">
        <f>IF($D3283=Y$1,SUMIFS($H$3:$H3283,$G$3:$G3283,Y$1,$C$3:$C3283,"Sell"),0)</f>
        <v>0</v>
      </c>
      <c r="Z3283" s="111">
        <f t="shared" si="566"/>
        <v>0</v>
      </c>
      <c r="AA3283" s="111">
        <f>IF($D3283=AA$1,SUMIFS($H$3:$H3283,$G$3:$G3283,AA$1,$C$3:$C3283,"Sell"),0)</f>
        <v>0</v>
      </c>
      <c r="AB3283" s="111">
        <f t="shared" si="567"/>
        <v>0</v>
      </c>
      <c r="AC3283" s="111">
        <f>SUMIFS('Deductions and Deposits'!$H:$H,'Deductions and Deposits'!$G:$G,D3283,'Deductions and Deposits'!$F:$F,"&lt;="&amp;B3283)+SUMIFS($F$3:F3283,$D$3:D3283,D3283,$C$3:C3283,"Coin Deposit",$E$3:E3283,"")</f>
        <v>0</v>
      </c>
      <c r="AD3283" s="111">
        <f>SUMIFS('Deductions and Deposits'!$D:$D,'Deductions and Deposits'!$C:$C,D3283)+SUMIFS($F:$F,$D:$D,D3283,$C:$C,"Coin Deduction")</f>
        <v>0</v>
      </c>
      <c r="AE3283" s="111">
        <f>Table5[[#This Row],[Column4]]+Table5[[#This Row],[Column14]]+Table5[[#This Row],[Column19]]+Table5[[#This Row],[Column12]]</f>
        <v>0</v>
      </c>
      <c r="AF3283" s="111">
        <f>Table5[[#This Row],[Column5]]+Table5[[#This Row],[Column13]]+Table5[[#This Row],[Column21]]+Table5[[#This Row],[Column18]]</f>
        <v>0</v>
      </c>
      <c r="AG3283" s="111">
        <f t="shared" si="568"/>
        <v>0</v>
      </c>
      <c r="AH3283" s="111">
        <f t="shared" si="569"/>
        <v>0</v>
      </c>
      <c r="AI3283" s="111">
        <f>Table5[[#This Row],[Column17]]-Table5[[#This Row],[Column20]]</f>
        <v>0</v>
      </c>
      <c r="AJ3283" s="111">
        <f t="shared" si="570"/>
        <v>0</v>
      </c>
      <c r="AK3283" s="111">
        <f t="shared" si="563"/>
        <v>0</v>
      </c>
      <c r="AL3283" s="111">
        <f t="shared" si="571"/>
        <v>0</v>
      </c>
      <c r="AM3283" s="111" t="str">
        <f t="shared" si="572"/>
        <v/>
      </c>
      <c r="AN3283" s="111" t="str">
        <f t="shared" ca="1" si="573"/>
        <v/>
      </c>
    </row>
    <row r="3284" spans="1:40" ht="20.25" customHeight="1" x14ac:dyDescent="0.3">
      <c r="A3284" s="107"/>
      <c r="B3284" s="144"/>
      <c r="C3284" s="119"/>
      <c r="D3284" s="120"/>
      <c r="E3284" s="119"/>
      <c r="F3284" s="119"/>
      <c r="G3284" s="120"/>
      <c r="H3284" s="119"/>
      <c r="I3284" s="109"/>
      <c r="L3284" s="108"/>
      <c r="M3284" s="108"/>
      <c r="N3284" s="108"/>
      <c r="O3284" s="108"/>
      <c r="P3284" s="108"/>
      <c r="Q3284" s="108"/>
      <c r="R3284" s="108"/>
      <c r="S3284" s="108"/>
      <c r="T3284" s="100">
        <f t="shared" si="564"/>
        <v>0</v>
      </c>
      <c r="U3284" s="111"/>
      <c r="V3284" s="111"/>
      <c r="W3284" s="111">
        <f>SUMIFS($F$3:F3284,$D$3:D3284,D3284,$C$3:C3284,"Buy")+SUMIFS($F$3:F3284,$D$3:D3284,D3284,$C$3:C3284,"Coin Deposit",$E$3:E3284,"&lt;&gt;")</f>
        <v>0</v>
      </c>
      <c r="X3284" s="111">
        <f t="shared" si="565"/>
        <v>0</v>
      </c>
      <c r="Y3284" s="111">
        <f>IF($D3284=Y$1,SUMIFS($H$3:$H3284,$G$3:$G3284,Y$1,$C$3:$C3284,"Sell"),0)</f>
        <v>0</v>
      </c>
      <c r="Z3284" s="111">
        <f t="shared" si="566"/>
        <v>0</v>
      </c>
      <c r="AA3284" s="111">
        <f>IF($D3284=AA$1,SUMIFS($H$3:$H3284,$G$3:$G3284,AA$1,$C$3:$C3284,"Sell"),0)</f>
        <v>0</v>
      </c>
      <c r="AB3284" s="111">
        <f t="shared" si="567"/>
        <v>0</v>
      </c>
      <c r="AC3284" s="111">
        <f>SUMIFS('Deductions and Deposits'!$H:$H,'Deductions and Deposits'!$G:$G,D3284,'Deductions and Deposits'!$F:$F,"&lt;="&amp;B3284)+SUMIFS($F$3:F3284,$D$3:D3284,D3284,$C$3:C3284,"Coin Deposit",$E$3:E3284,"")</f>
        <v>0</v>
      </c>
      <c r="AD3284" s="111">
        <f>SUMIFS('Deductions and Deposits'!$D:$D,'Deductions and Deposits'!$C:$C,D3284)+SUMIFS($F:$F,$D:$D,D3284,$C:$C,"Coin Deduction")</f>
        <v>0</v>
      </c>
      <c r="AE3284" s="111">
        <f>Table5[[#This Row],[Column4]]+Table5[[#This Row],[Column14]]+Table5[[#This Row],[Column19]]+Table5[[#This Row],[Column12]]</f>
        <v>0</v>
      </c>
      <c r="AF3284" s="111">
        <f>Table5[[#This Row],[Column5]]+Table5[[#This Row],[Column13]]+Table5[[#This Row],[Column21]]+Table5[[#This Row],[Column18]]</f>
        <v>0</v>
      </c>
      <c r="AG3284" s="111">
        <f t="shared" si="568"/>
        <v>0</v>
      </c>
      <c r="AH3284" s="111">
        <f t="shared" si="569"/>
        <v>0</v>
      </c>
      <c r="AI3284" s="111">
        <f>Table5[[#This Row],[Column17]]-Table5[[#This Row],[Column20]]</f>
        <v>0</v>
      </c>
      <c r="AJ3284" s="111">
        <f t="shared" si="570"/>
        <v>0</v>
      </c>
      <c r="AK3284" s="111">
        <f t="shared" si="563"/>
        <v>0</v>
      </c>
      <c r="AL3284" s="111">
        <f t="shared" si="571"/>
        <v>0</v>
      </c>
      <c r="AM3284" s="111" t="str">
        <f t="shared" si="572"/>
        <v/>
      </c>
      <c r="AN3284" s="111" t="str">
        <f t="shared" ca="1" si="573"/>
        <v/>
      </c>
    </row>
    <row r="3285" spans="1:40" ht="20.25" customHeight="1" x14ac:dyDescent="0.3">
      <c r="A3285" s="107"/>
      <c r="B3285" s="144"/>
      <c r="C3285" s="119"/>
      <c r="D3285" s="120"/>
      <c r="E3285" s="119"/>
      <c r="F3285" s="119"/>
      <c r="G3285" s="120"/>
      <c r="H3285" s="119"/>
      <c r="I3285" s="109"/>
      <c r="L3285" s="108"/>
      <c r="M3285" s="108"/>
      <c r="N3285" s="108"/>
      <c r="O3285" s="108"/>
      <c r="P3285" s="108"/>
      <c r="Q3285" s="108"/>
      <c r="R3285" s="108"/>
      <c r="S3285" s="108"/>
      <c r="T3285" s="100">
        <f t="shared" si="564"/>
        <v>0</v>
      </c>
      <c r="U3285" s="111"/>
      <c r="V3285" s="111"/>
      <c r="W3285" s="111">
        <f>SUMIFS($F$3:F3285,$D$3:D3285,D3285,$C$3:C3285,"Buy")+SUMIFS($F$3:F3285,$D$3:D3285,D3285,$C$3:C3285,"Coin Deposit",$E$3:E3285,"&lt;&gt;")</f>
        <v>0</v>
      </c>
      <c r="X3285" s="111">
        <f t="shared" si="565"/>
        <v>0</v>
      </c>
      <c r="Y3285" s="111">
        <f>IF($D3285=Y$1,SUMIFS($H$3:$H3285,$G$3:$G3285,Y$1,$C$3:$C3285,"Sell"),0)</f>
        <v>0</v>
      </c>
      <c r="Z3285" s="111">
        <f t="shared" si="566"/>
        <v>0</v>
      </c>
      <c r="AA3285" s="111">
        <f>IF($D3285=AA$1,SUMIFS($H$3:$H3285,$G$3:$G3285,AA$1,$C$3:$C3285,"Sell"),0)</f>
        <v>0</v>
      </c>
      <c r="AB3285" s="111">
        <f t="shared" si="567"/>
        <v>0</v>
      </c>
      <c r="AC3285" s="111">
        <f>SUMIFS('Deductions and Deposits'!$H:$H,'Deductions and Deposits'!$G:$G,D3285,'Deductions and Deposits'!$F:$F,"&lt;="&amp;B3285)+SUMIFS($F$3:F3285,$D$3:D3285,D3285,$C$3:C3285,"Coin Deposit",$E$3:E3285,"")</f>
        <v>0</v>
      </c>
      <c r="AD3285" s="111">
        <f>SUMIFS('Deductions and Deposits'!$D:$D,'Deductions and Deposits'!$C:$C,D3285)+SUMIFS($F:$F,$D:$D,D3285,$C:$C,"Coin Deduction")</f>
        <v>0</v>
      </c>
      <c r="AE3285" s="111">
        <f>Table5[[#This Row],[Column4]]+Table5[[#This Row],[Column14]]+Table5[[#This Row],[Column19]]+Table5[[#This Row],[Column12]]</f>
        <v>0</v>
      </c>
      <c r="AF3285" s="111">
        <f>Table5[[#This Row],[Column5]]+Table5[[#This Row],[Column13]]+Table5[[#This Row],[Column21]]+Table5[[#This Row],[Column18]]</f>
        <v>0</v>
      </c>
      <c r="AG3285" s="111">
        <f t="shared" si="568"/>
        <v>0</v>
      </c>
      <c r="AH3285" s="111">
        <f t="shared" si="569"/>
        <v>0</v>
      </c>
      <c r="AI3285" s="111">
        <f>Table5[[#This Row],[Column17]]-Table5[[#This Row],[Column20]]</f>
        <v>0</v>
      </c>
      <c r="AJ3285" s="111">
        <f t="shared" si="570"/>
        <v>0</v>
      </c>
      <c r="AK3285" s="111">
        <f t="shared" si="563"/>
        <v>0</v>
      </c>
      <c r="AL3285" s="111">
        <f t="shared" si="571"/>
        <v>0</v>
      </c>
      <c r="AM3285" s="111" t="str">
        <f t="shared" si="572"/>
        <v/>
      </c>
      <c r="AN3285" s="111" t="str">
        <f t="shared" ca="1" si="573"/>
        <v/>
      </c>
    </row>
    <row r="3286" spans="1:40" ht="20.25" customHeight="1" x14ac:dyDescent="0.3">
      <c r="A3286" s="107"/>
      <c r="B3286" s="144"/>
      <c r="C3286" s="119"/>
      <c r="D3286" s="120"/>
      <c r="E3286" s="119"/>
      <c r="F3286" s="119"/>
      <c r="G3286" s="120"/>
      <c r="H3286" s="119"/>
      <c r="I3286" s="109"/>
      <c r="L3286" s="108"/>
      <c r="M3286" s="108"/>
      <c r="N3286" s="108"/>
      <c r="O3286" s="108"/>
      <c r="P3286" s="108"/>
      <c r="Q3286" s="108"/>
      <c r="R3286" s="108"/>
      <c r="S3286" s="108"/>
      <c r="T3286" s="100">
        <f t="shared" si="564"/>
        <v>0</v>
      </c>
      <c r="U3286" s="111"/>
      <c r="V3286" s="111"/>
      <c r="W3286" s="111">
        <f>SUMIFS($F$3:F3286,$D$3:D3286,D3286,$C$3:C3286,"Buy")+SUMIFS($F$3:F3286,$D$3:D3286,D3286,$C$3:C3286,"Coin Deposit",$E$3:E3286,"&lt;&gt;")</f>
        <v>0</v>
      </c>
      <c r="X3286" s="111">
        <f t="shared" si="565"/>
        <v>0</v>
      </c>
      <c r="Y3286" s="111">
        <f>IF($D3286=Y$1,SUMIFS($H$3:$H3286,$G$3:$G3286,Y$1,$C$3:$C3286,"Sell"),0)</f>
        <v>0</v>
      </c>
      <c r="Z3286" s="111">
        <f t="shared" si="566"/>
        <v>0</v>
      </c>
      <c r="AA3286" s="111">
        <f>IF($D3286=AA$1,SUMIFS($H$3:$H3286,$G$3:$G3286,AA$1,$C$3:$C3286,"Sell"),0)</f>
        <v>0</v>
      </c>
      <c r="AB3286" s="111">
        <f t="shared" si="567"/>
        <v>0</v>
      </c>
      <c r="AC3286" s="111">
        <f>SUMIFS('Deductions and Deposits'!$H:$H,'Deductions and Deposits'!$G:$G,D3286,'Deductions and Deposits'!$F:$F,"&lt;="&amp;B3286)+SUMIFS($F$3:F3286,$D$3:D3286,D3286,$C$3:C3286,"Coin Deposit",$E$3:E3286,"")</f>
        <v>0</v>
      </c>
      <c r="AD3286" s="111">
        <f>SUMIFS('Deductions and Deposits'!$D:$D,'Deductions and Deposits'!$C:$C,D3286)+SUMIFS($F:$F,$D:$D,D3286,$C:$C,"Coin Deduction")</f>
        <v>0</v>
      </c>
      <c r="AE3286" s="111">
        <f>Table5[[#This Row],[Column4]]+Table5[[#This Row],[Column14]]+Table5[[#This Row],[Column19]]+Table5[[#This Row],[Column12]]</f>
        <v>0</v>
      </c>
      <c r="AF3286" s="111">
        <f>Table5[[#This Row],[Column5]]+Table5[[#This Row],[Column13]]+Table5[[#This Row],[Column21]]+Table5[[#This Row],[Column18]]</f>
        <v>0</v>
      </c>
      <c r="AG3286" s="111">
        <f t="shared" si="568"/>
        <v>0</v>
      </c>
      <c r="AH3286" s="111">
        <f t="shared" si="569"/>
        <v>0</v>
      </c>
      <c r="AI3286" s="111">
        <f>Table5[[#This Row],[Column17]]-Table5[[#This Row],[Column20]]</f>
        <v>0</v>
      </c>
      <c r="AJ3286" s="111">
        <f t="shared" si="570"/>
        <v>0</v>
      </c>
      <c r="AK3286" s="111">
        <f t="shared" si="563"/>
        <v>0</v>
      </c>
      <c r="AL3286" s="111">
        <f t="shared" si="571"/>
        <v>0</v>
      </c>
      <c r="AM3286" s="111" t="str">
        <f t="shared" si="572"/>
        <v/>
      </c>
      <c r="AN3286" s="111" t="str">
        <f t="shared" ca="1" si="573"/>
        <v/>
      </c>
    </row>
    <row r="3287" spans="1:40" ht="20.25" customHeight="1" x14ac:dyDescent="0.3">
      <c r="A3287" s="107"/>
      <c r="B3287" s="144"/>
      <c r="C3287" s="119"/>
      <c r="D3287" s="120"/>
      <c r="E3287" s="119"/>
      <c r="F3287" s="119"/>
      <c r="G3287" s="120"/>
      <c r="H3287" s="119"/>
      <c r="I3287" s="109"/>
      <c r="L3287" s="108"/>
      <c r="M3287" s="108"/>
      <c r="N3287" s="108"/>
      <c r="O3287" s="108"/>
      <c r="P3287" s="108"/>
      <c r="Q3287" s="108"/>
      <c r="R3287" s="108"/>
      <c r="S3287" s="108"/>
      <c r="T3287" s="100">
        <f t="shared" si="564"/>
        <v>0</v>
      </c>
      <c r="U3287" s="111"/>
      <c r="V3287" s="111"/>
      <c r="W3287" s="111">
        <f>SUMIFS($F$3:F3287,$D$3:D3287,D3287,$C$3:C3287,"Buy")+SUMIFS($F$3:F3287,$D$3:D3287,D3287,$C$3:C3287,"Coin Deposit",$E$3:E3287,"&lt;&gt;")</f>
        <v>0</v>
      </c>
      <c r="X3287" s="111">
        <f t="shared" si="565"/>
        <v>0</v>
      </c>
      <c r="Y3287" s="111">
        <f>IF($D3287=Y$1,SUMIFS($H$3:$H3287,$G$3:$G3287,Y$1,$C$3:$C3287,"Sell"),0)</f>
        <v>0</v>
      </c>
      <c r="Z3287" s="111">
        <f t="shared" si="566"/>
        <v>0</v>
      </c>
      <c r="AA3287" s="111">
        <f>IF($D3287=AA$1,SUMIFS($H$3:$H3287,$G$3:$G3287,AA$1,$C$3:$C3287,"Sell"),0)</f>
        <v>0</v>
      </c>
      <c r="AB3287" s="111">
        <f t="shared" si="567"/>
        <v>0</v>
      </c>
      <c r="AC3287" s="111">
        <f>SUMIFS('Deductions and Deposits'!$H:$H,'Deductions and Deposits'!$G:$G,D3287,'Deductions and Deposits'!$F:$F,"&lt;="&amp;B3287)+SUMIFS($F$3:F3287,$D$3:D3287,D3287,$C$3:C3287,"Coin Deposit",$E$3:E3287,"")</f>
        <v>0</v>
      </c>
      <c r="AD3287" s="111">
        <f>SUMIFS('Deductions and Deposits'!$D:$D,'Deductions and Deposits'!$C:$C,D3287)+SUMIFS($F:$F,$D:$D,D3287,$C:$C,"Coin Deduction")</f>
        <v>0</v>
      </c>
      <c r="AE3287" s="111">
        <f>Table5[[#This Row],[Column4]]+Table5[[#This Row],[Column14]]+Table5[[#This Row],[Column19]]+Table5[[#This Row],[Column12]]</f>
        <v>0</v>
      </c>
      <c r="AF3287" s="111">
        <f>Table5[[#This Row],[Column5]]+Table5[[#This Row],[Column13]]+Table5[[#This Row],[Column21]]+Table5[[#This Row],[Column18]]</f>
        <v>0</v>
      </c>
      <c r="AG3287" s="111">
        <f t="shared" si="568"/>
        <v>0</v>
      </c>
      <c r="AH3287" s="111">
        <f t="shared" si="569"/>
        <v>0</v>
      </c>
      <c r="AI3287" s="111">
        <f>Table5[[#This Row],[Column17]]-Table5[[#This Row],[Column20]]</f>
        <v>0</v>
      </c>
      <c r="AJ3287" s="111">
        <f t="shared" si="570"/>
        <v>0</v>
      </c>
      <c r="AK3287" s="111">
        <f t="shared" si="563"/>
        <v>0</v>
      </c>
      <c r="AL3287" s="111">
        <f t="shared" si="571"/>
        <v>0</v>
      </c>
      <c r="AM3287" s="111" t="str">
        <f t="shared" si="572"/>
        <v/>
      </c>
      <c r="AN3287" s="111" t="str">
        <f t="shared" ca="1" si="573"/>
        <v/>
      </c>
    </row>
    <row r="3288" spans="1:40" ht="20.25" customHeight="1" x14ac:dyDescent="0.3">
      <c r="A3288" s="107"/>
      <c r="B3288" s="144"/>
      <c r="C3288" s="119"/>
      <c r="D3288" s="120"/>
      <c r="E3288" s="119"/>
      <c r="F3288" s="119"/>
      <c r="G3288" s="120"/>
      <c r="H3288" s="119"/>
      <c r="I3288" s="109"/>
      <c r="L3288" s="108"/>
      <c r="M3288" s="108"/>
      <c r="N3288" s="108"/>
      <c r="O3288" s="108"/>
      <c r="P3288" s="108"/>
      <c r="Q3288" s="108"/>
      <c r="R3288" s="108"/>
      <c r="S3288" s="108"/>
      <c r="T3288" s="100">
        <f t="shared" si="564"/>
        <v>0</v>
      </c>
      <c r="U3288" s="111"/>
      <c r="V3288" s="111"/>
      <c r="W3288" s="111">
        <f>SUMIFS($F$3:F3288,$D$3:D3288,D3288,$C$3:C3288,"Buy")+SUMIFS($F$3:F3288,$D$3:D3288,D3288,$C$3:C3288,"Coin Deposit",$E$3:E3288,"&lt;&gt;")</f>
        <v>0</v>
      </c>
      <c r="X3288" s="111">
        <f t="shared" si="565"/>
        <v>0</v>
      </c>
      <c r="Y3288" s="111">
        <f>IF($D3288=Y$1,SUMIFS($H$3:$H3288,$G$3:$G3288,Y$1,$C$3:$C3288,"Sell"),0)</f>
        <v>0</v>
      </c>
      <c r="Z3288" s="111">
        <f t="shared" si="566"/>
        <v>0</v>
      </c>
      <c r="AA3288" s="111">
        <f>IF($D3288=AA$1,SUMIFS($H$3:$H3288,$G$3:$G3288,AA$1,$C$3:$C3288,"Sell"),0)</f>
        <v>0</v>
      </c>
      <c r="AB3288" s="111">
        <f t="shared" si="567"/>
        <v>0</v>
      </c>
      <c r="AC3288" s="111">
        <f>SUMIFS('Deductions and Deposits'!$H:$H,'Deductions and Deposits'!$G:$G,D3288,'Deductions and Deposits'!$F:$F,"&lt;="&amp;B3288)+SUMIFS($F$3:F3288,$D$3:D3288,D3288,$C$3:C3288,"Coin Deposit",$E$3:E3288,"")</f>
        <v>0</v>
      </c>
      <c r="AD3288" s="111">
        <f>SUMIFS('Deductions and Deposits'!$D:$D,'Deductions and Deposits'!$C:$C,D3288)+SUMIFS($F:$F,$D:$D,D3288,$C:$C,"Coin Deduction")</f>
        <v>0</v>
      </c>
      <c r="AE3288" s="111">
        <f>Table5[[#This Row],[Column4]]+Table5[[#This Row],[Column14]]+Table5[[#This Row],[Column19]]+Table5[[#This Row],[Column12]]</f>
        <v>0</v>
      </c>
      <c r="AF3288" s="111">
        <f>Table5[[#This Row],[Column5]]+Table5[[#This Row],[Column13]]+Table5[[#This Row],[Column21]]+Table5[[#This Row],[Column18]]</f>
        <v>0</v>
      </c>
      <c r="AG3288" s="111">
        <f t="shared" si="568"/>
        <v>0</v>
      </c>
      <c r="AH3288" s="111">
        <f t="shared" si="569"/>
        <v>0</v>
      </c>
      <c r="AI3288" s="111">
        <f>Table5[[#This Row],[Column17]]-Table5[[#This Row],[Column20]]</f>
        <v>0</v>
      </c>
      <c r="AJ3288" s="111">
        <f t="shared" si="570"/>
        <v>0</v>
      </c>
      <c r="AK3288" s="111">
        <f t="shared" si="563"/>
        <v>0</v>
      </c>
      <c r="AL3288" s="111">
        <f t="shared" si="571"/>
        <v>0</v>
      </c>
      <c r="AM3288" s="111" t="str">
        <f t="shared" si="572"/>
        <v/>
      </c>
      <c r="AN3288" s="111" t="str">
        <f t="shared" ca="1" si="573"/>
        <v/>
      </c>
    </row>
    <row r="3289" spans="1:40" ht="20.25" customHeight="1" x14ac:dyDescent="0.3">
      <c r="A3289" s="107"/>
      <c r="B3289" s="144"/>
      <c r="C3289" s="119"/>
      <c r="D3289" s="120"/>
      <c r="E3289" s="119"/>
      <c r="F3289" s="119"/>
      <c r="G3289" s="120"/>
      <c r="H3289" s="119"/>
      <c r="I3289" s="109"/>
      <c r="L3289" s="108"/>
      <c r="M3289" s="108"/>
      <c r="N3289" s="108"/>
      <c r="O3289" s="108"/>
      <c r="P3289" s="108"/>
      <c r="Q3289" s="108"/>
      <c r="R3289" s="108"/>
      <c r="S3289" s="108"/>
      <c r="T3289" s="100">
        <f t="shared" si="564"/>
        <v>0</v>
      </c>
      <c r="U3289" s="111"/>
      <c r="V3289" s="111"/>
      <c r="W3289" s="111">
        <f>SUMIFS($F$3:F3289,$D$3:D3289,D3289,$C$3:C3289,"Buy")+SUMIFS($F$3:F3289,$D$3:D3289,D3289,$C$3:C3289,"Coin Deposit",$E$3:E3289,"&lt;&gt;")</f>
        <v>0</v>
      </c>
      <c r="X3289" s="111">
        <f t="shared" si="565"/>
        <v>0</v>
      </c>
      <c r="Y3289" s="111">
        <f>IF($D3289=Y$1,SUMIFS($H$3:$H3289,$G$3:$G3289,Y$1,$C$3:$C3289,"Sell"),0)</f>
        <v>0</v>
      </c>
      <c r="Z3289" s="111">
        <f t="shared" si="566"/>
        <v>0</v>
      </c>
      <c r="AA3289" s="111">
        <f>IF($D3289=AA$1,SUMIFS($H$3:$H3289,$G$3:$G3289,AA$1,$C$3:$C3289,"Sell"),0)</f>
        <v>0</v>
      </c>
      <c r="AB3289" s="111">
        <f t="shared" si="567"/>
        <v>0</v>
      </c>
      <c r="AC3289" s="111">
        <f>SUMIFS('Deductions and Deposits'!$H:$H,'Deductions and Deposits'!$G:$G,D3289,'Deductions and Deposits'!$F:$F,"&lt;="&amp;B3289)+SUMIFS($F$3:F3289,$D$3:D3289,D3289,$C$3:C3289,"Coin Deposit",$E$3:E3289,"")</f>
        <v>0</v>
      </c>
      <c r="AD3289" s="111">
        <f>SUMIFS('Deductions and Deposits'!$D:$D,'Deductions and Deposits'!$C:$C,D3289)+SUMIFS($F:$F,$D:$D,D3289,$C:$C,"Coin Deduction")</f>
        <v>0</v>
      </c>
      <c r="AE3289" s="111">
        <f>Table5[[#This Row],[Column4]]+Table5[[#This Row],[Column14]]+Table5[[#This Row],[Column19]]+Table5[[#This Row],[Column12]]</f>
        <v>0</v>
      </c>
      <c r="AF3289" s="111">
        <f>Table5[[#This Row],[Column5]]+Table5[[#This Row],[Column13]]+Table5[[#This Row],[Column21]]+Table5[[#This Row],[Column18]]</f>
        <v>0</v>
      </c>
      <c r="AG3289" s="111">
        <f t="shared" si="568"/>
        <v>0</v>
      </c>
      <c r="AH3289" s="111">
        <f t="shared" si="569"/>
        <v>0</v>
      </c>
      <c r="AI3289" s="111">
        <f>Table5[[#This Row],[Column17]]-Table5[[#This Row],[Column20]]</f>
        <v>0</v>
      </c>
      <c r="AJ3289" s="111">
        <f t="shared" si="570"/>
        <v>0</v>
      </c>
      <c r="AK3289" s="111">
        <f t="shared" si="563"/>
        <v>0</v>
      </c>
      <c r="AL3289" s="111">
        <f t="shared" si="571"/>
        <v>0</v>
      </c>
      <c r="AM3289" s="111" t="str">
        <f t="shared" si="572"/>
        <v/>
      </c>
      <c r="AN3289" s="111" t="str">
        <f t="shared" ca="1" si="573"/>
        <v/>
      </c>
    </row>
    <row r="3290" spans="1:40" ht="20.25" customHeight="1" x14ac:dyDescent="0.3">
      <c r="A3290" s="107"/>
      <c r="B3290" s="144"/>
      <c r="C3290" s="119"/>
      <c r="D3290" s="120"/>
      <c r="E3290" s="119"/>
      <c r="F3290" s="119"/>
      <c r="G3290" s="120"/>
      <c r="H3290" s="119"/>
      <c r="I3290" s="109"/>
      <c r="L3290" s="108"/>
      <c r="M3290" s="108"/>
      <c r="N3290" s="108"/>
      <c r="O3290" s="108"/>
      <c r="P3290" s="108"/>
      <c r="Q3290" s="108"/>
      <c r="R3290" s="108"/>
      <c r="S3290" s="108"/>
      <c r="T3290" s="100">
        <f t="shared" si="564"/>
        <v>0</v>
      </c>
      <c r="U3290" s="111"/>
      <c r="V3290" s="111"/>
      <c r="W3290" s="111">
        <f>SUMIFS($F$3:F3290,$D$3:D3290,D3290,$C$3:C3290,"Buy")+SUMIFS($F$3:F3290,$D$3:D3290,D3290,$C$3:C3290,"Coin Deposit",$E$3:E3290,"&lt;&gt;")</f>
        <v>0</v>
      </c>
      <c r="X3290" s="111">
        <f t="shared" si="565"/>
        <v>0</v>
      </c>
      <c r="Y3290" s="111">
        <f>IF($D3290=Y$1,SUMIFS($H$3:$H3290,$G$3:$G3290,Y$1,$C$3:$C3290,"Sell"),0)</f>
        <v>0</v>
      </c>
      <c r="Z3290" s="111">
        <f t="shared" si="566"/>
        <v>0</v>
      </c>
      <c r="AA3290" s="111">
        <f>IF($D3290=AA$1,SUMIFS($H$3:$H3290,$G$3:$G3290,AA$1,$C$3:$C3290,"Sell"),0)</f>
        <v>0</v>
      </c>
      <c r="AB3290" s="111">
        <f t="shared" si="567"/>
        <v>0</v>
      </c>
      <c r="AC3290" s="111">
        <f>SUMIFS('Deductions and Deposits'!$H:$H,'Deductions and Deposits'!$G:$G,D3290,'Deductions and Deposits'!$F:$F,"&lt;="&amp;B3290)+SUMIFS($F$3:F3290,$D$3:D3290,D3290,$C$3:C3290,"Coin Deposit",$E$3:E3290,"")</f>
        <v>0</v>
      </c>
      <c r="AD3290" s="111">
        <f>SUMIFS('Deductions and Deposits'!$D:$D,'Deductions and Deposits'!$C:$C,D3290)+SUMIFS($F:$F,$D:$D,D3290,$C:$C,"Coin Deduction")</f>
        <v>0</v>
      </c>
      <c r="AE3290" s="111">
        <f>Table5[[#This Row],[Column4]]+Table5[[#This Row],[Column14]]+Table5[[#This Row],[Column19]]+Table5[[#This Row],[Column12]]</f>
        <v>0</v>
      </c>
      <c r="AF3290" s="111">
        <f>Table5[[#This Row],[Column5]]+Table5[[#This Row],[Column13]]+Table5[[#This Row],[Column21]]+Table5[[#This Row],[Column18]]</f>
        <v>0</v>
      </c>
      <c r="AG3290" s="111">
        <f t="shared" si="568"/>
        <v>0</v>
      </c>
      <c r="AH3290" s="111">
        <f t="shared" si="569"/>
        <v>0</v>
      </c>
      <c r="AI3290" s="111">
        <f>Table5[[#This Row],[Column17]]-Table5[[#This Row],[Column20]]</f>
        <v>0</v>
      </c>
      <c r="AJ3290" s="111">
        <f t="shared" si="570"/>
        <v>0</v>
      </c>
      <c r="AK3290" s="111">
        <f t="shared" si="563"/>
        <v>0</v>
      </c>
      <c r="AL3290" s="111">
        <f t="shared" si="571"/>
        <v>0</v>
      </c>
      <c r="AM3290" s="111" t="str">
        <f t="shared" si="572"/>
        <v/>
      </c>
      <c r="AN3290" s="111" t="str">
        <f t="shared" ca="1" si="573"/>
        <v/>
      </c>
    </row>
    <row r="3291" spans="1:40" ht="20.25" customHeight="1" x14ac:dyDescent="0.3">
      <c r="A3291" s="107"/>
      <c r="B3291" s="144"/>
      <c r="C3291" s="119"/>
      <c r="D3291" s="120"/>
      <c r="E3291" s="119"/>
      <c r="F3291" s="119"/>
      <c r="G3291" s="120"/>
      <c r="H3291" s="119"/>
      <c r="I3291" s="109"/>
      <c r="L3291" s="108"/>
      <c r="M3291" s="108"/>
      <c r="N3291" s="108"/>
      <c r="O3291" s="108"/>
      <c r="P3291" s="108"/>
      <c r="Q3291" s="108"/>
      <c r="R3291" s="108"/>
      <c r="S3291" s="108"/>
      <c r="T3291" s="100">
        <f t="shared" si="564"/>
        <v>0</v>
      </c>
      <c r="U3291" s="111"/>
      <c r="V3291" s="111"/>
      <c r="W3291" s="111">
        <f>SUMIFS($F$3:F3291,$D$3:D3291,D3291,$C$3:C3291,"Buy")+SUMIFS($F$3:F3291,$D$3:D3291,D3291,$C$3:C3291,"Coin Deposit",$E$3:E3291,"&lt;&gt;")</f>
        <v>0</v>
      </c>
      <c r="X3291" s="111">
        <f t="shared" si="565"/>
        <v>0</v>
      </c>
      <c r="Y3291" s="111">
        <f>IF($D3291=Y$1,SUMIFS($H$3:$H3291,$G$3:$G3291,Y$1,$C$3:$C3291,"Sell"),0)</f>
        <v>0</v>
      </c>
      <c r="Z3291" s="111">
        <f t="shared" si="566"/>
        <v>0</v>
      </c>
      <c r="AA3291" s="111">
        <f>IF($D3291=AA$1,SUMIFS($H$3:$H3291,$G$3:$G3291,AA$1,$C$3:$C3291,"Sell"),0)</f>
        <v>0</v>
      </c>
      <c r="AB3291" s="111">
        <f t="shared" si="567"/>
        <v>0</v>
      </c>
      <c r="AC3291" s="111">
        <f>SUMIFS('Deductions and Deposits'!$H:$H,'Deductions and Deposits'!$G:$G,D3291,'Deductions and Deposits'!$F:$F,"&lt;="&amp;B3291)+SUMIFS($F$3:F3291,$D$3:D3291,D3291,$C$3:C3291,"Coin Deposit",$E$3:E3291,"")</f>
        <v>0</v>
      </c>
      <c r="AD3291" s="111">
        <f>SUMIFS('Deductions and Deposits'!$D:$D,'Deductions and Deposits'!$C:$C,D3291)+SUMIFS($F:$F,$D:$D,D3291,$C:$C,"Coin Deduction")</f>
        <v>0</v>
      </c>
      <c r="AE3291" s="111">
        <f>Table5[[#This Row],[Column4]]+Table5[[#This Row],[Column14]]+Table5[[#This Row],[Column19]]+Table5[[#This Row],[Column12]]</f>
        <v>0</v>
      </c>
      <c r="AF3291" s="111">
        <f>Table5[[#This Row],[Column5]]+Table5[[#This Row],[Column13]]+Table5[[#This Row],[Column21]]+Table5[[#This Row],[Column18]]</f>
        <v>0</v>
      </c>
      <c r="AG3291" s="111">
        <f t="shared" si="568"/>
        <v>0</v>
      </c>
      <c r="AH3291" s="111">
        <f t="shared" si="569"/>
        <v>0</v>
      </c>
      <c r="AI3291" s="111">
        <f>Table5[[#This Row],[Column17]]-Table5[[#This Row],[Column20]]</f>
        <v>0</v>
      </c>
      <c r="AJ3291" s="111">
        <f t="shared" si="570"/>
        <v>0</v>
      </c>
      <c r="AK3291" s="111">
        <f t="shared" si="563"/>
        <v>0</v>
      </c>
      <c r="AL3291" s="111">
        <f t="shared" si="571"/>
        <v>0</v>
      </c>
      <c r="AM3291" s="111" t="str">
        <f t="shared" si="572"/>
        <v/>
      </c>
      <c r="AN3291" s="111" t="str">
        <f t="shared" ca="1" si="573"/>
        <v/>
      </c>
    </row>
    <row r="3292" spans="1:40" ht="20.25" customHeight="1" x14ac:dyDescent="0.3">
      <c r="A3292" s="107"/>
      <c r="B3292" s="144"/>
      <c r="C3292" s="119"/>
      <c r="D3292" s="120"/>
      <c r="E3292" s="119"/>
      <c r="F3292" s="119"/>
      <c r="G3292" s="120"/>
      <c r="H3292" s="119"/>
      <c r="I3292" s="109"/>
      <c r="L3292" s="108"/>
      <c r="M3292" s="108"/>
      <c r="N3292" s="108"/>
      <c r="O3292" s="108"/>
      <c r="P3292" s="108"/>
      <c r="Q3292" s="108"/>
      <c r="R3292" s="108"/>
      <c r="S3292" s="108"/>
      <c r="T3292" s="100">
        <f t="shared" si="564"/>
        <v>0</v>
      </c>
      <c r="U3292" s="111"/>
      <c r="V3292" s="111"/>
      <c r="W3292" s="111">
        <f>SUMIFS($F$3:F3292,$D$3:D3292,D3292,$C$3:C3292,"Buy")+SUMIFS($F$3:F3292,$D$3:D3292,D3292,$C$3:C3292,"Coin Deposit",$E$3:E3292,"&lt;&gt;")</f>
        <v>0</v>
      </c>
      <c r="X3292" s="111">
        <f t="shared" si="565"/>
        <v>0</v>
      </c>
      <c r="Y3292" s="111">
        <f>IF($D3292=Y$1,SUMIFS($H$3:$H3292,$G$3:$G3292,Y$1,$C$3:$C3292,"Sell"),0)</f>
        <v>0</v>
      </c>
      <c r="Z3292" s="111">
        <f t="shared" si="566"/>
        <v>0</v>
      </c>
      <c r="AA3292" s="111">
        <f>IF($D3292=AA$1,SUMIFS($H$3:$H3292,$G$3:$G3292,AA$1,$C$3:$C3292,"Sell"),0)</f>
        <v>0</v>
      </c>
      <c r="AB3292" s="111">
        <f t="shared" si="567"/>
        <v>0</v>
      </c>
      <c r="AC3292" s="111">
        <f>SUMIFS('Deductions and Deposits'!$H:$H,'Deductions and Deposits'!$G:$G,D3292,'Deductions and Deposits'!$F:$F,"&lt;="&amp;B3292)+SUMIFS($F$3:F3292,$D$3:D3292,D3292,$C$3:C3292,"Coin Deposit",$E$3:E3292,"")</f>
        <v>0</v>
      </c>
      <c r="AD3292" s="111">
        <f>SUMIFS('Deductions and Deposits'!$D:$D,'Deductions and Deposits'!$C:$C,D3292)+SUMIFS($F:$F,$D:$D,D3292,$C:$C,"Coin Deduction")</f>
        <v>0</v>
      </c>
      <c r="AE3292" s="111">
        <f>Table5[[#This Row],[Column4]]+Table5[[#This Row],[Column14]]+Table5[[#This Row],[Column19]]+Table5[[#This Row],[Column12]]</f>
        <v>0</v>
      </c>
      <c r="AF3292" s="111">
        <f>Table5[[#This Row],[Column5]]+Table5[[#This Row],[Column13]]+Table5[[#This Row],[Column21]]+Table5[[#This Row],[Column18]]</f>
        <v>0</v>
      </c>
      <c r="AG3292" s="111">
        <f t="shared" si="568"/>
        <v>0</v>
      </c>
      <c r="AH3292" s="111">
        <f t="shared" si="569"/>
        <v>0</v>
      </c>
      <c r="AI3292" s="111">
        <f>Table5[[#This Row],[Column17]]-Table5[[#This Row],[Column20]]</f>
        <v>0</v>
      </c>
      <c r="AJ3292" s="111">
        <f t="shared" si="570"/>
        <v>0</v>
      </c>
      <c r="AK3292" s="111">
        <f t="shared" si="563"/>
        <v>0</v>
      </c>
      <c r="AL3292" s="111">
        <f t="shared" si="571"/>
        <v>0</v>
      </c>
      <c r="AM3292" s="111" t="str">
        <f t="shared" si="572"/>
        <v/>
      </c>
      <c r="AN3292" s="111" t="str">
        <f t="shared" ca="1" si="573"/>
        <v/>
      </c>
    </row>
    <row r="3293" spans="1:40" ht="20.25" customHeight="1" x14ac:dyDescent="0.3">
      <c r="A3293" s="107"/>
      <c r="B3293" s="144"/>
      <c r="C3293" s="119"/>
      <c r="D3293" s="120"/>
      <c r="E3293" s="119"/>
      <c r="F3293" s="119"/>
      <c r="G3293" s="120"/>
      <c r="H3293" s="119"/>
      <c r="I3293" s="109"/>
      <c r="L3293" s="108"/>
      <c r="M3293" s="108"/>
      <c r="N3293" s="108"/>
      <c r="O3293" s="108"/>
      <c r="P3293" s="108"/>
      <c r="Q3293" s="108"/>
      <c r="R3293" s="108"/>
      <c r="S3293" s="108"/>
      <c r="T3293" s="100">
        <f t="shared" si="564"/>
        <v>0</v>
      </c>
      <c r="U3293" s="111"/>
      <c r="V3293" s="111"/>
      <c r="W3293" s="111">
        <f>SUMIFS($F$3:F3293,$D$3:D3293,D3293,$C$3:C3293,"Buy")+SUMIFS($F$3:F3293,$D$3:D3293,D3293,$C$3:C3293,"Coin Deposit",$E$3:E3293,"&lt;&gt;")</f>
        <v>0</v>
      </c>
      <c r="X3293" s="111">
        <f t="shared" si="565"/>
        <v>0</v>
      </c>
      <c r="Y3293" s="111">
        <f>IF($D3293=Y$1,SUMIFS($H$3:$H3293,$G$3:$G3293,Y$1,$C$3:$C3293,"Sell"),0)</f>
        <v>0</v>
      </c>
      <c r="Z3293" s="111">
        <f t="shared" si="566"/>
        <v>0</v>
      </c>
      <c r="AA3293" s="111">
        <f>IF($D3293=AA$1,SUMIFS($H$3:$H3293,$G$3:$G3293,AA$1,$C$3:$C3293,"Sell"),0)</f>
        <v>0</v>
      </c>
      <c r="AB3293" s="111">
        <f t="shared" si="567"/>
        <v>0</v>
      </c>
      <c r="AC3293" s="111">
        <f>SUMIFS('Deductions and Deposits'!$H:$H,'Deductions and Deposits'!$G:$G,D3293,'Deductions and Deposits'!$F:$F,"&lt;="&amp;B3293)+SUMIFS($F$3:F3293,$D$3:D3293,D3293,$C$3:C3293,"Coin Deposit",$E$3:E3293,"")</f>
        <v>0</v>
      </c>
      <c r="AD3293" s="111">
        <f>SUMIFS('Deductions and Deposits'!$D:$D,'Deductions and Deposits'!$C:$C,D3293)+SUMIFS($F:$F,$D:$D,D3293,$C:$C,"Coin Deduction")</f>
        <v>0</v>
      </c>
      <c r="AE3293" s="111">
        <f>Table5[[#This Row],[Column4]]+Table5[[#This Row],[Column14]]+Table5[[#This Row],[Column19]]+Table5[[#This Row],[Column12]]</f>
        <v>0</v>
      </c>
      <c r="AF3293" s="111">
        <f>Table5[[#This Row],[Column5]]+Table5[[#This Row],[Column13]]+Table5[[#This Row],[Column21]]+Table5[[#This Row],[Column18]]</f>
        <v>0</v>
      </c>
      <c r="AG3293" s="111">
        <f t="shared" si="568"/>
        <v>0</v>
      </c>
      <c r="AH3293" s="111">
        <f t="shared" si="569"/>
        <v>0</v>
      </c>
      <c r="AI3293" s="111">
        <f>Table5[[#This Row],[Column17]]-Table5[[#This Row],[Column20]]</f>
        <v>0</v>
      </c>
      <c r="AJ3293" s="111">
        <f t="shared" si="570"/>
        <v>0</v>
      </c>
      <c r="AK3293" s="111">
        <f t="shared" si="563"/>
        <v>0</v>
      </c>
      <c r="AL3293" s="111">
        <f t="shared" si="571"/>
        <v>0</v>
      </c>
      <c r="AM3293" s="111" t="str">
        <f t="shared" si="572"/>
        <v/>
      </c>
      <c r="AN3293" s="111" t="str">
        <f t="shared" ca="1" si="573"/>
        <v/>
      </c>
    </row>
    <row r="3294" spans="1:40" ht="20.25" customHeight="1" x14ac:dyDescent="0.3">
      <c r="A3294" s="107"/>
      <c r="B3294" s="144"/>
      <c r="C3294" s="119"/>
      <c r="D3294" s="120"/>
      <c r="E3294" s="119"/>
      <c r="F3294" s="119"/>
      <c r="G3294" s="120"/>
      <c r="H3294" s="119"/>
      <c r="I3294" s="109"/>
      <c r="L3294" s="108"/>
      <c r="M3294" s="108"/>
      <c r="N3294" s="108"/>
      <c r="O3294" s="108"/>
      <c r="P3294" s="108"/>
      <c r="Q3294" s="108"/>
      <c r="R3294" s="108"/>
      <c r="S3294" s="108"/>
      <c r="T3294" s="100">
        <f t="shared" si="564"/>
        <v>0</v>
      </c>
      <c r="U3294" s="111"/>
      <c r="V3294" s="111"/>
      <c r="W3294" s="111">
        <f>SUMIFS($F$3:F3294,$D$3:D3294,D3294,$C$3:C3294,"Buy")+SUMIFS($F$3:F3294,$D$3:D3294,D3294,$C$3:C3294,"Coin Deposit",$E$3:E3294,"&lt;&gt;")</f>
        <v>0</v>
      </c>
      <c r="X3294" s="111">
        <f t="shared" si="565"/>
        <v>0</v>
      </c>
      <c r="Y3294" s="111">
        <f>IF($D3294=Y$1,SUMIFS($H$3:$H3294,$G$3:$G3294,Y$1,$C$3:$C3294,"Sell"),0)</f>
        <v>0</v>
      </c>
      <c r="Z3294" s="111">
        <f t="shared" si="566"/>
        <v>0</v>
      </c>
      <c r="AA3294" s="111">
        <f>IF($D3294=AA$1,SUMIFS($H$3:$H3294,$G$3:$G3294,AA$1,$C$3:$C3294,"Sell"),0)</f>
        <v>0</v>
      </c>
      <c r="AB3294" s="111">
        <f t="shared" si="567"/>
        <v>0</v>
      </c>
      <c r="AC3294" s="111">
        <f>SUMIFS('Deductions and Deposits'!$H:$H,'Deductions and Deposits'!$G:$G,D3294,'Deductions and Deposits'!$F:$F,"&lt;="&amp;B3294)+SUMIFS($F$3:F3294,$D$3:D3294,D3294,$C$3:C3294,"Coin Deposit",$E$3:E3294,"")</f>
        <v>0</v>
      </c>
      <c r="AD3294" s="111">
        <f>SUMIFS('Deductions and Deposits'!$D:$D,'Deductions and Deposits'!$C:$C,D3294)+SUMIFS($F:$F,$D:$D,D3294,$C:$C,"Coin Deduction")</f>
        <v>0</v>
      </c>
      <c r="AE3294" s="111">
        <f>Table5[[#This Row],[Column4]]+Table5[[#This Row],[Column14]]+Table5[[#This Row],[Column19]]+Table5[[#This Row],[Column12]]</f>
        <v>0</v>
      </c>
      <c r="AF3294" s="111">
        <f>Table5[[#This Row],[Column5]]+Table5[[#This Row],[Column13]]+Table5[[#This Row],[Column21]]+Table5[[#This Row],[Column18]]</f>
        <v>0</v>
      </c>
      <c r="AG3294" s="111">
        <f t="shared" si="568"/>
        <v>0</v>
      </c>
      <c r="AH3294" s="111">
        <f t="shared" si="569"/>
        <v>0</v>
      </c>
      <c r="AI3294" s="111">
        <f>Table5[[#This Row],[Column17]]-Table5[[#This Row],[Column20]]</f>
        <v>0</v>
      </c>
      <c r="AJ3294" s="111">
        <f t="shared" si="570"/>
        <v>0</v>
      </c>
      <c r="AK3294" s="111">
        <f t="shared" si="563"/>
        <v>0</v>
      </c>
      <c r="AL3294" s="111">
        <f t="shared" si="571"/>
        <v>0</v>
      </c>
      <c r="AM3294" s="111" t="str">
        <f t="shared" si="572"/>
        <v/>
      </c>
      <c r="AN3294" s="111" t="str">
        <f t="shared" ca="1" si="573"/>
        <v/>
      </c>
    </row>
    <row r="3295" spans="1:40" ht="20.25" customHeight="1" x14ac:dyDescent="0.3">
      <c r="A3295" s="107"/>
      <c r="B3295" s="144"/>
      <c r="C3295" s="119"/>
      <c r="D3295" s="120"/>
      <c r="E3295" s="119"/>
      <c r="F3295" s="119"/>
      <c r="G3295" s="120"/>
      <c r="H3295" s="119"/>
      <c r="I3295" s="109"/>
      <c r="L3295" s="108"/>
      <c r="M3295" s="108"/>
      <c r="N3295" s="108"/>
      <c r="O3295" s="108"/>
      <c r="P3295" s="108"/>
      <c r="Q3295" s="108"/>
      <c r="R3295" s="108"/>
      <c r="S3295" s="108"/>
      <c r="T3295" s="100">
        <f t="shared" si="564"/>
        <v>0</v>
      </c>
      <c r="U3295" s="111"/>
      <c r="V3295" s="111"/>
      <c r="W3295" s="111">
        <f>SUMIFS($F$3:F3295,$D$3:D3295,D3295,$C$3:C3295,"Buy")+SUMIFS($F$3:F3295,$D$3:D3295,D3295,$C$3:C3295,"Coin Deposit",$E$3:E3295,"&lt;&gt;")</f>
        <v>0</v>
      </c>
      <c r="X3295" s="111">
        <f t="shared" si="565"/>
        <v>0</v>
      </c>
      <c r="Y3295" s="111">
        <f>IF($D3295=Y$1,SUMIFS($H$3:$H3295,$G$3:$G3295,Y$1,$C$3:$C3295,"Sell"),0)</f>
        <v>0</v>
      </c>
      <c r="Z3295" s="111">
        <f t="shared" si="566"/>
        <v>0</v>
      </c>
      <c r="AA3295" s="111">
        <f>IF($D3295=AA$1,SUMIFS($H$3:$H3295,$G$3:$G3295,AA$1,$C$3:$C3295,"Sell"),0)</f>
        <v>0</v>
      </c>
      <c r="AB3295" s="111">
        <f t="shared" si="567"/>
        <v>0</v>
      </c>
      <c r="AC3295" s="111">
        <f>SUMIFS('Deductions and Deposits'!$H:$H,'Deductions and Deposits'!$G:$G,D3295,'Deductions and Deposits'!$F:$F,"&lt;="&amp;B3295)+SUMIFS($F$3:F3295,$D$3:D3295,D3295,$C$3:C3295,"Coin Deposit",$E$3:E3295,"")</f>
        <v>0</v>
      </c>
      <c r="AD3295" s="111">
        <f>SUMIFS('Deductions and Deposits'!$D:$D,'Deductions and Deposits'!$C:$C,D3295)+SUMIFS($F:$F,$D:$D,D3295,$C:$C,"Coin Deduction")</f>
        <v>0</v>
      </c>
      <c r="AE3295" s="111">
        <f>Table5[[#This Row],[Column4]]+Table5[[#This Row],[Column14]]+Table5[[#This Row],[Column19]]+Table5[[#This Row],[Column12]]</f>
        <v>0</v>
      </c>
      <c r="AF3295" s="111">
        <f>Table5[[#This Row],[Column5]]+Table5[[#This Row],[Column13]]+Table5[[#This Row],[Column21]]+Table5[[#This Row],[Column18]]</f>
        <v>0</v>
      </c>
      <c r="AG3295" s="111">
        <f t="shared" si="568"/>
        <v>0</v>
      </c>
      <c r="AH3295" s="111">
        <f t="shared" si="569"/>
        <v>0</v>
      </c>
      <c r="AI3295" s="111">
        <f>Table5[[#This Row],[Column17]]-Table5[[#This Row],[Column20]]</f>
        <v>0</v>
      </c>
      <c r="AJ3295" s="111">
        <f t="shared" si="570"/>
        <v>0</v>
      </c>
      <c r="AK3295" s="111">
        <f t="shared" si="563"/>
        <v>0</v>
      </c>
      <c r="AL3295" s="111">
        <f t="shared" si="571"/>
        <v>0</v>
      </c>
      <c r="AM3295" s="111" t="str">
        <f t="shared" si="572"/>
        <v/>
      </c>
      <c r="AN3295" s="111" t="str">
        <f t="shared" ca="1" si="573"/>
        <v/>
      </c>
    </row>
    <row r="3296" spans="1:40" ht="20.25" customHeight="1" x14ac:dyDescent="0.3">
      <c r="A3296" s="107"/>
      <c r="B3296" s="144"/>
      <c r="C3296" s="119"/>
      <c r="D3296" s="120"/>
      <c r="E3296" s="119"/>
      <c r="F3296" s="119"/>
      <c r="G3296" s="120"/>
      <c r="H3296" s="119"/>
      <c r="I3296" s="109"/>
      <c r="L3296" s="108"/>
      <c r="M3296" s="108"/>
      <c r="N3296" s="108"/>
      <c r="O3296" s="108"/>
      <c r="P3296" s="108"/>
      <c r="Q3296" s="108"/>
      <c r="R3296" s="108"/>
      <c r="S3296" s="108"/>
      <c r="T3296" s="100">
        <f t="shared" si="564"/>
        <v>0</v>
      </c>
      <c r="U3296" s="111"/>
      <c r="V3296" s="111"/>
      <c r="W3296" s="111">
        <f>SUMIFS($F$3:F3296,$D$3:D3296,D3296,$C$3:C3296,"Buy")+SUMIFS($F$3:F3296,$D$3:D3296,D3296,$C$3:C3296,"Coin Deposit",$E$3:E3296,"&lt;&gt;")</f>
        <v>0</v>
      </c>
      <c r="X3296" s="111">
        <f t="shared" si="565"/>
        <v>0</v>
      </c>
      <c r="Y3296" s="111">
        <f>IF($D3296=Y$1,SUMIFS($H$3:$H3296,$G$3:$G3296,Y$1,$C$3:$C3296,"Sell"),0)</f>
        <v>0</v>
      </c>
      <c r="Z3296" s="111">
        <f t="shared" si="566"/>
        <v>0</v>
      </c>
      <c r="AA3296" s="111">
        <f>IF($D3296=AA$1,SUMIFS($H$3:$H3296,$G$3:$G3296,AA$1,$C$3:$C3296,"Sell"),0)</f>
        <v>0</v>
      </c>
      <c r="AB3296" s="111">
        <f t="shared" si="567"/>
        <v>0</v>
      </c>
      <c r="AC3296" s="111">
        <f>SUMIFS('Deductions and Deposits'!$H:$H,'Deductions and Deposits'!$G:$G,D3296,'Deductions and Deposits'!$F:$F,"&lt;="&amp;B3296)+SUMIFS($F$3:F3296,$D$3:D3296,D3296,$C$3:C3296,"Coin Deposit",$E$3:E3296,"")</f>
        <v>0</v>
      </c>
      <c r="AD3296" s="111">
        <f>SUMIFS('Deductions and Deposits'!$D:$D,'Deductions and Deposits'!$C:$C,D3296)+SUMIFS($F:$F,$D:$D,D3296,$C:$C,"Coin Deduction")</f>
        <v>0</v>
      </c>
      <c r="AE3296" s="111">
        <f>Table5[[#This Row],[Column4]]+Table5[[#This Row],[Column14]]+Table5[[#This Row],[Column19]]+Table5[[#This Row],[Column12]]</f>
        <v>0</v>
      </c>
      <c r="AF3296" s="111">
        <f>Table5[[#This Row],[Column5]]+Table5[[#This Row],[Column13]]+Table5[[#This Row],[Column21]]+Table5[[#This Row],[Column18]]</f>
        <v>0</v>
      </c>
      <c r="AG3296" s="111">
        <f t="shared" si="568"/>
        <v>0</v>
      </c>
      <c r="AH3296" s="111">
        <f t="shared" si="569"/>
        <v>0</v>
      </c>
      <c r="AI3296" s="111">
        <f>Table5[[#This Row],[Column17]]-Table5[[#This Row],[Column20]]</f>
        <v>0</v>
      </c>
      <c r="AJ3296" s="111">
        <f t="shared" si="570"/>
        <v>0</v>
      </c>
      <c r="AK3296" s="111">
        <f t="shared" si="563"/>
        <v>0</v>
      </c>
      <c r="AL3296" s="111">
        <f t="shared" si="571"/>
        <v>0</v>
      </c>
      <c r="AM3296" s="111" t="str">
        <f t="shared" si="572"/>
        <v/>
      </c>
      <c r="AN3296" s="111" t="str">
        <f t="shared" ca="1" si="573"/>
        <v/>
      </c>
    </row>
    <row r="3297" spans="1:40" ht="20.25" customHeight="1" x14ac:dyDescent="0.3">
      <c r="A3297" s="107"/>
      <c r="B3297" s="144"/>
      <c r="C3297" s="119"/>
      <c r="D3297" s="120"/>
      <c r="E3297" s="119"/>
      <c r="F3297" s="119"/>
      <c r="G3297" s="120"/>
      <c r="H3297" s="119"/>
      <c r="I3297" s="109"/>
      <c r="L3297" s="108"/>
      <c r="M3297" s="108"/>
      <c r="N3297" s="108"/>
      <c r="O3297" s="108"/>
      <c r="P3297" s="108"/>
      <c r="Q3297" s="108"/>
      <c r="R3297" s="108"/>
      <c r="S3297" s="108"/>
      <c r="T3297" s="100">
        <f t="shared" si="564"/>
        <v>0</v>
      </c>
      <c r="U3297" s="111"/>
      <c r="V3297" s="111"/>
      <c r="W3297" s="111">
        <f>SUMIFS($F$3:F3297,$D$3:D3297,D3297,$C$3:C3297,"Buy")+SUMIFS($F$3:F3297,$D$3:D3297,D3297,$C$3:C3297,"Coin Deposit",$E$3:E3297,"&lt;&gt;")</f>
        <v>0</v>
      </c>
      <c r="X3297" s="111">
        <f t="shared" si="565"/>
        <v>0</v>
      </c>
      <c r="Y3297" s="111">
        <f>IF($D3297=Y$1,SUMIFS($H$3:$H3297,$G$3:$G3297,Y$1,$C$3:$C3297,"Sell"),0)</f>
        <v>0</v>
      </c>
      <c r="Z3297" s="111">
        <f t="shared" si="566"/>
        <v>0</v>
      </c>
      <c r="AA3297" s="111">
        <f>IF($D3297=AA$1,SUMIFS($H$3:$H3297,$G$3:$G3297,AA$1,$C$3:$C3297,"Sell"),0)</f>
        <v>0</v>
      </c>
      <c r="AB3297" s="111">
        <f t="shared" si="567"/>
        <v>0</v>
      </c>
      <c r="AC3297" s="111">
        <f>SUMIFS('Deductions and Deposits'!$H:$H,'Deductions and Deposits'!$G:$G,D3297,'Deductions and Deposits'!$F:$F,"&lt;="&amp;B3297)+SUMIFS($F$3:F3297,$D$3:D3297,D3297,$C$3:C3297,"Coin Deposit",$E$3:E3297,"")</f>
        <v>0</v>
      </c>
      <c r="AD3297" s="111">
        <f>SUMIFS('Deductions and Deposits'!$D:$D,'Deductions and Deposits'!$C:$C,D3297)+SUMIFS($F:$F,$D:$D,D3297,$C:$C,"Coin Deduction")</f>
        <v>0</v>
      </c>
      <c r="AE3297" s="111">
        <f>Table5[[#This Row],[Column4]]+Table5[[#This Row],[Column14]]+Table5[[#This Row],[Column19]]+Table5[[#This Row],[Column12]]</f>
        <v>0</v>
      </c>
      <c r="AF3297" s="111">
        <f>Table5[[#This Row],[Column5]]+Table5[[#This Row],[Column13]]+Table5[[#This Row],[Column21]]+Table5[[#This Row],[Column18]]</f>
        <v>0</v>
      </c>
      <c r="AG3297" s="111">
        <f t="shared" si="568"/>
        <v>0</v>
      </c>
      <c r="AH3297" s="111">
        <f t="shared" si="569"/>
        <v>0</v>
      </c>
      <c r="AI3297" s="111">
        <f>Table5[[#This Row],[Column17]]-Table5[[#This Row],[Column20]]</f>
        <v>0</v>
      </c>
      <c r="AJ3297" s="111">
        <f t="shared" si="570"/>
        <v>0</v>
      </c>
      <c r="AK3297" s="111">
        <f t="shared" si="563"/>
        <v>0</v>
      </c>
      <c r="AL3297" s="111">
        <f t="shared" si="571"/>
        <v>0</v>
      </c>
      <c r="AM3297" s="111" t="str">
        <f t="shared" si="572"/>
        <v/>
      </c>
      <c r="AN3297" s="111" t="str">
        <f t="shared" ca="1" si="573"/>
        <v/>
      </c>
    </row>
    <row r="3298" spans="1:40" ht="20.25" customHeight="1" x14ac:dyDescent="0.3">
      <c r="A3298" s="107"/>
      <c r="B3298" s="144"/>
      <c r="C3298" s="119"/>
      <c r="D3298" s="120"/>
      <c r="E3298" s="119"/>
      <c r="F3298" s="119"/>
      <c r="G3298" s="120"/>
      <c r="H3298" s="119"/>
      <c r="I3298" s="109"/>
      <c r="L3298" s="108"/>
      <c r="M3298" s="108"/>
      <c r="N3298" s="108"/>
      <c r="O3298" s="108"/>
      <c r="P3298" s="108"/>
      <c r="Q3298" s="108"/>
      <c r="R3298" s="108"/>
      <c r="S3298" s="108"/>
      <c r="T3298" s="100">
        <f t="shared" si="564"/>
        <v>0</v>
      </c>
      <c r="U3298" s="111"/>
      <c r="V3298" s="111"/>
      <c r="W3298" s="111">
        <f>SUMIFS($F$3:F3298,$D$3:D3298,D3298,$C$3:C3298,"Buy")+SUMIFS($F$3:F3298,$D$3:D3298,D3298,$C$3:C3298,"Coin Deposit",$E$3:E3298,"&lt;&gt;")</f>
        <v>0</v>
      </c>
      <c r="X3298" s="111">
        <f t="shared" si="565"/>
        <v>0</v>
      </c>
      <c r="Y3298" s="111">
        <f>IF($D3298=Y$1,SUMIFS($H$3:$H3298,$G$3:$G3298,Y$1,$C$3:$C3298,"Sell"),0)</f>
        <v>0</v>
      </c>
      <c r="Z3298" s="111">
        <f t="shared" si="566"/>
        <v>0</v>
      </c>
      <c r="AA3298" s="111">
        <f>IF($D3298=AA$1,SUMIFS($H$3:$H3298,$G$3:$G3298,AA$1,$C$3:$C3298,"Sell"),0)</f>
        <v>0</v>
      </c>
      <c r="AB3298" s="111">
        <f t="shared" si="567"/>
        <v>0</v>
      </c>
      <c r="AC3298" s="111">
        <f>SUMIFS('Deductions and Deposits'!$H:$H,'Deductions and Deposits'!$G:$G,D3298,'Deductions and Deposits'!$F:$F,"&lt;="&amp;B3298)+SUMIFS($F$3:F3298,$D$3:D3298,D3298,$C$3:C3298,"Coin Deposit",$E$3:E3298,"")</f>
        <v>0</v>
      </c>
      <c r="AD3298" s="111">
        <f>SUMIFS('Deductions and Deposits'!$D:$D,'Deductions and Deposits'!$C:$C,D3298)+SUMIFS($F:$F,$D:$D,D3298,$C:$C,"Coin Deduction")</f>
        <v>0</v>
      </c>
      <c r="AE3298" s="111">
        <f>Table5[[#This Row],[Column4]]+Table5[[#This Row],[Column14]]+Table5[[#This Row],[Column19]]+Table5[[#This Row],[Column12]]</f>
        <v>0</v>
      </c>
      <c r="AF3298" s="111">
        <f>Table5[[#This Row],[Column5]]+Table5[[#This Row],[Column13]]+Table5[[#This Row],[Column21]]+Table5[[#This Row],[Column18]]</f>
        <v>0</v>
      </c>
      <c r="AG3298" s="111">
        <f t="shared" si="568"/>
        <v>0</v>
      </c>
      <c r="AH3298" s="111">
        <f t="shared" si="569"/>
        <v>0</v>
      </c>
      <c r="AI3298" s="111">
        <f>Table5[[#This Row],[Column17]]-Table5[[#This Row],[Column20]]</f>
        <v>0</v>
      </c>
      <c r="AJ3298" s="111">
        <f t="shared" si="570"/>
        <v>0</v>
      </c>
      <c r="AK3298" s="111">
        <f t="shared" si="563"/>
        <v>0</v>
      </c>
      <c r="AL3298" s="111">
        <f t="shared" si="571"/>
        <v>0</v>
      </c>
      <c r="AM3298" s="111" t="str">
        <f t="shared" si="572"/>
        <v/>
      </c>
      <c r="AN3298" s="111" t="str">
        <f t="shared" ca="1" si="573"/>
        <v/>
      </c>
    </row>
    <row r="3299" spans="1:40" ht="20.25" customHeight="1" x14ac:dyDescent="0.3">
      <c r="A3299" s="107"/>
      <c r="B3299" s="144"/>
      <c r="C3299" s="119"/>
      <c r="D3299" s="120"/>
      <c r="E3299" s="119"/>
      <c r="F3299" s="119"/>
      <c r="G3299" s="120"/>
      <c r="H3299" s="119"/>
      <c r="I3299" s="109"/>
      <c r="L3299" s="108"/>
      <c r="M3299" s="108"/>
      <c r="N3299" s="108"/>
      <c r="O3299" s="108"/>
      <c r="P3299" s="108"/>
      <c r="Q3299" s="108"/>
      <c r="R3299" s="108"/>
      <c r="S3299" s="108"/>
      <c r="T3299" s="100">
        <f t="shared" si="564"/>
        <v>0</v>
      </c>
      <c r="U3299" s="111"/>
      <c r="V3299" s="111"/>
      <c r="W3299" s="111">
        <f>SUMIFS($F$3:F3299,$D$3:D3299,D3299,$C$3:C3299,"Buy")+SUMIFS($F$3:F3299,$D$3:D3299,D3299,$C$3:C3299,"Coin Deposit",$E$3:E3299,"&lt;&gt;")</f>
        <v>0</v>
      </c>
      <c r="X3299" s="111">
        <f t="shared" si="565"/>
        <v>0</v>
      </c>
      <c r="Y3299" s="111">
        <f>IF($D3299=Y$1,SUMIFS($H$3:$H3299,$G$3:$G3299,Y$1,$C$3:$C3299,"Sell"),0)</f>
        <v>0</v>
      </c>
      <c r="Z3299" s="111">
        <f t="shared" si="566"/>
        <v>0</v>
      </c>
      <c r="AA3299" s="111">
        <f>IF($D3299=AA$1,SUMIFS($H$3:$H3299,$G$3:$G3299,AA$1,$C$3:$C3299,"Sell"),0)</f>
        <v>0</v>
      </c>
      <c r="AB3299" s="111">
        <f t="shared" si="567"/>
        <v>0</v>
      </c>
      <c r="AC3299" s="111">
        <f>SUMIFS('Deductions and Deposits'!$H:$H,'Deductions and Deposits'!$G:$G,D3299,'Deductions and Deposits'!$F:$F,"&lt;="&amp;B3299)+SUMIFS($F$3:F3299,$D$3:D3299,D3299,$C$3:C3299,"Coin Deposit",$E$3:E3299,"")</f>
        <v>0</v>
      </c>
      <c r="AD3299" s="111">
        <f>SUMIFS('Deductions and Deposits'!$D:$D,'Deductions and Deposits'!$C:$C,D3299)+SUMIFS($F:$F,$D:$D,D3299,$C:$C,"Coin Deduction")</f>
        <v>0</v>
      </c>
      <c r="AE3299" s="111">
        <f>Table5[[#This Row],[Column4]]+Table5[[#This Row],[Column14]]+Table5[[#This Row],[Column19]]+Table5[[#This Row],[Column12]]</f>
        <v>0</v>
      </c>
      <c r="AF3299" s="111">
        <f>Table5[[#This Row],[Column5]]+Table5[[#This Row],[Column13]]+Table5[[#This Row],[Column21]]+Table5[[#This Row],[Column18]]</f>
        <v>0</v>
      </c>
      <c r="AG3299" s="111">
        <f t="shared" si="568"/>
        <v>0</v>
      </c>
      <c r="AH3299" s="111">
        <f t="shared" si="569"/>
        <v>0</v>
      </c>
      <c r="AI3299" s="111">
        <f>Table5[[#This Row],[Column17]]-Table5[[#This Row],[Column20]]</f>
        <v>0</v>
      </c>
      <c r="AJ3299" s="111">
        <f t="shared" si="570"/>
        <v>0</v>
      </c>
      <c r="AK3299" s="111">
        <f t="shared" si="563"/>
        <v>0</v>
      </c>
      <c r="AL3299" s="111">
        <f t="shared" si="571"/>
        <v>0</v>
      </c>
      <c r="AM3299" s="111" t="str">
        <f t="shared" si="572"/>
        <v/>
      </c>
      <c r="AN3299" s="111" t="str">
        <f t="shared" ca="1" si="573"/>
        <v/>
      </c>
    </row>
    <row r="3300" spans="1:40" ht="20.25" customHeight="1" x14ac:dyDescent="0.3">
      <c r="A3300" s="107"/>
      <c r="B3300" s="144"/>
      <c r="C3300" s="119"/>
      <c r="D3300" s="120"/>
      <c r="E3300" s="119"/>
      <c r="F3300" s="119"/>
      <c r="G3300" s="120"/>
      <c r="H3300" s="119"/>
      <c r="I3300" s="109"/>
      <c r="L3300" s="108"/>
      <c r="M3300" s="108"/>
      <c r="N3300" s="108"/>
      <c r="O3300" s="108"/>
      <c r="P3300" s="108"/>
      <c r="Q3300" s="108"/>
      <c r="R3300" s="108"/>
      <c r="S3300" s="108"/>
      <c r="T3300" s="100">
        <f t="shared" si="564"/>
        <v>0</v>
      </c>
      <c r="U3300" s="111"/>
      <c r="V3300" s="111"/>
      <c r="W3300" s="111">
        <f>SUMIFS($F$3:F3300,$D$3:D3300,D3300,$C$3:C3300,"Buy")+SUMIFS($F$3:F3300,$D$3:D3300,D3300,$C$3:C3300,"Coin Deposit",$E$3:E3300,"&lt;&gt;")</f>
        <v>0</v>
      </c>
      <c r="X3300" s="111">
        <f t="shared" si="565"/>
        <v>0</v>
      </c>
      <c r="Y3300" s="111">
        <f>IF($D3300=Y$1,SUMIFS($H$3:$H3300,$G$3:$G3300,Y$1,$C$3:$C3300,"Sell"),0)</f>
        <v>0</v>
      </c>
      <c r="Z3300" s="111">
        <f t="shared" si="566"/>
        <v>0</v>
      </c>
      <c r="AA3300" s="111">
        <f>IF($D3300=AA$1,SUMIFS($H$3:$H3300,$G$3:$G3300,AA$1,$C$3:$C3300,"Sell"),0)</f>
        <v>0</v>
      </c>
      <c r="AB3300" s="111">
        <f t="shared" si="567"/>
        <v>0</v>
      </c>
      <c r="AC3300" s="111">
        <f>SUMIFS('Deductions and Deposits'!$H:$H,'Deductions and Deposits'!$G:$G,D3300,'Deductions and Deposits'!$F:$F,"&lt;="&amp;B3300)+SUMIFS($F$3:F3300,$D$3:D3300,D3300,$C$3:C3300,"Coin Deposit",$E$3:E3300,"")</f>
        <v>0</v>
      </c>
      <c r="AD3300" s="111">
        <f>SUMIFS('Deductions and Deposits'!$D:$D,'Deductions and Deposits'!$C:$C,D3300)+SUMIFS($F:$F,$D:$D,D3300,$C:$C,"Coin Deduction")</f>
        <v>0</v>
      </c>
      <c r="AE3300" s="111">
        <f>Table5[[#This Row],[Column4]]+Table5[[#This Row],[Column14]]+Table5[[#This Row],[Column19]]+Table5[[#This Row],[Column12]]</f>
        <v>0</v>
      </c>
      <c r="AF3300" s="111">
        <f>Table5[[#This Row],[Column5]]+Table5[[#This Row],[Column13]]+Table5[[#This Row],[Column21]]+Table5[[#This Row],[Column18]]</f>
        <v>0</v>
      </c>
      <c r="AG3300" s="111">
        <f t="shared" si="568"/>
        <v>0</v>
      </c>
      <c r="AH3300" s="111">
        <f t="shared" si="569"/>
        <v>0</v>
      </c>
      <c r="AI3300" s="111">
        <f>Table5[[#This Row],[Column17]]-Table5[[#This Row],[Column20]]</f>
        <v>0</v>
      </c>
      <c r="AJ3300" s="111">
        <f t="shared" si="570"/>
        <v>0</v>
      </c>
      <c r="AK3300" s="111">
        <f t="shared" si="563"/>
        <v>0</v>
      </c>
      <c r="AL3300" s="111">
        <f t="shared" si="571"/>
        <v>0</v>
      </c>
      <c r="AM3300" s="111" t="str">
        <f t="shared" si="572"/>
        <v/>
      </c>
      <c r="AN3300" s="111" t="str">
        <f t="shared" ca="1" si="573"/>
        <v/>
      </c>
    </row>
    <row r="3301" spans="1:40" ht="20.25" customHeight="1" x14ac:dyDescent="0.3">
      <c r="A3301" s="107"/>
      <c r="B3301" s="144"/>
      <c r="C3301" s="119"/>
      <c r="D3301" s="120"/>
      <c r="E3301" s="119"/>
      <c r="F3301" s="119"/>
      <c r="G3301" s="120"/>
      <c r="H3301" s="119"/>
      <c r="I3301" s="109"/>
      <c r="L3301" s="108"/>
      <c r="M3301" s="108"/>
      <c r="N3301" s="108"/>
      <c r="O3301" s="108"/>
      <c r="P3301" s="108"/>
      <c r="Q3301" s="108"/>
      <c r="R3301" s="108"/>
      <c r="S3301" s="108"/>
      <c r="T3301" s="100">
        <f t="shared" si="564"/>
        <v>0</v>
      </c>
      <c r="U3301" s="111"/>
      <c r="V3301" s="111"/>
      <c r="W3301" s="111">
        <f>SUMIFS($F$3:F3301,$D$3:D3301,D3301,$C$3:C3301,"Buy")+SUMIFS($F$3:F3301,$D$3:D3301,D3301,$C$3:C3301,"Coin Deposit",$E$3:E3301,"&lt;&gt;")</f>
        <v>0</v>
      </c>
      <c r="X3301" s="111">
        <f t="shared" si="565"/>
        <v>0</v>
      </c>
      <c r="Y3301" s="111">
        <f>IF($D3301=Y$1,SUMIFS($H$3:$H3301,$G$3:$G3301,Y$1,$C$3:$C3301,"Sell"),0)</f>
        <v>0</v>
      </c>
      <c r="Z3301" s="111">
        <f t="shared" si="566"/>
        <v>0</v>
      </c>
      <c r="AA3301" s="111">
        <f>IF($D3301=AA$1,SUMIFS($H$3:$H3301,$G$3:$G3301,AA$1,$C$3:$C3301,"Sell"),0)</f>
        <v>0</v>
      </c>
      <c r="AB3301" s="111">
        <f t="shared" si="567"/>
        <v>0</v>
      </c>
      <c r="AC3301" s="111">
        <f>SUMIFS('Deductions and Deposits'!$H:$H,'Deductions and Deposits'!$G:$G,D3301,'Deductions and Deposits'!$F:$F,"&lt;="&amp;B3301)+SUMIFS($F$3:F3301,$D$3:D3301,D3301,$C$3:C3301,"Coin Deposit",$E$3:E3301,"")</f>
        <v>0</v>
      </c>
      <c r="AD3301" s="111">
        <f>SUMIFS('Deductions and Deposits'!$D:$D,'Deductions and Deposits'!$C:$C,D3301)+SUMIFS($F:$F,$D:$D,D3301,$C:$C,"Coin Deduction")</f>
        <v>0</v>
      </c>
      <c r="AE3301" s="111">
        <f>Table5[[#This Row],[Column4]]+Table5[[#This Row],[Column14]]+Table5[[#This Row],[Column19]]+Table5[[#This Row],[Column12]]</f>
        <v>0</v>
      </c>
      <c r="AF3301" s="111">
        <f>Table5[[#This Row],[Column5]]+Table5[[#This Row],[Column13]]+Table5[[#This Row],[Column21]]+Table5[[#This Row],[Column18]]</f>
        <v>0</v>
      </c>
      <c r="AG3301" s="111">
        <f t="shared" si="568"/>
        <v>0</v>
      </c>
      <c r="AH3301" s="111">
        <f t="shared" si="569"/>
        <v>0</v>
      </c>
      <c r="AI3301" s="111">
        <f>Table5[[#This Row],[Column17]]-Table5[[#This Row],[Column20]]</f>
        <v>0</v>
      </c>
      <c r="AJ3301" s="111">
        <f t="shared" si="570"/>
        <v>0</v>
      </c>
      <c r="AK3301" s="111">
        <f t="shared" si="563"/>
        <v>0</v>
      </c>
      <c r="AL3301" s="111">
        <f t="shared" si="571"/>
        <v>0</v>
      </c>
      <c r="AM3301" s="111" t="str">
        <f t="shared" si="572"/>
        <v/>
      </c>
      <c r="AN3301" s="111" t="str">
        <f t="shared" ca="1" si="573"/>
        <v/>
      </c>
    </row>
    <row r="3302" spans="1:40" ht="20.25" customHeight="1" x14ac:dyDescent="0.3">
      <c r="A3302" s="107"/>
      <c r="B3302" s="144"/>
      <c r="C3302" s="119"/>
      <c r="D3302" s="120"/>
      <c r="E3302" s="119"/>
      <c r="F3302" s="119"/>
      <c r="G3302" s="120"/>
      <c r="H3302" s="119"/>
      <c r="I3302" s="109"/>
      <c r="L3302" s="108"/>
      <c r="M3302" s="108"/>
      <c r="N3302" s="108"/>
      <c r="O3302" s="108"/>
      <c r="P3302" s="108"/>
      <c r="Q3302" s="108"/>
      <c r="R3302" s="108"/>
      <c r="S3302" s="108"/>
      <c r="T3302" s="100">
        <f t="shared" si="564"/>
        <v>0</v>
      </c>
      <c r="U3302" s="111"/>
      <c r="V3302" s="111"/>
      <c r="W3302" s="111">
        <f>SUMIFS($F$3:F3302,$D$3:D3302,D3302,$C$3:C3302,"Buy")+SUMIFS($F$3:F3302,$D$3:D3302,D3302,$C$3:C3302,"Coin Deposit",$E$3:E3302,"&lt;&gt;")</f>
        <v>0</v>
      </c>
      <c r="X3302" s="111">
        <f t="shared" si="565"/>
        <v>0</v>
      </c>
      <c r="Y3302" s="111">
        <f>IF($D3302=Y$1,SUMIFS($H$3:$H3302,$G$3:$G3302,Y$1,$C$3:$C3302,"Sell"),0)</f>
        <v>0</v>
      </c>
      <c r="Z3302" s="111">
        <f t="shared" si="566"/>
        <v>0</v>
      </c>
      <c r="AA3302" s="111">
        <f>IF($D3302=AA$1,SUMIFS($H$3:$H3302,$G$3:$G3302,AA$1,$C$3:$C3302,"Sell"),0)</f>
        <v>0</v>
      </c>
      <c r="AB3302" s="111">
        <f t="shared" si="567"/>
        <v>0</v>
      </c>
      <c r="AC3302" s="111">
        <f>SUMIFS('Deductions and Deposits'!$H:$H,'Deductions and Deposits'!$G:$G,D3302,'Deductions and Deposits'!$F:$F,"&lt;="&amp;B3302)+SUMIFS($F$3:F3302,$D$3:D3302,D3302,$C$3:C3302,"Coin Deposit",$E$3:E3302,"")</f>
        <v>0</v>
      </c>
      <c r="AD3302" s="111">
        <f>SUMIFS('Deductions and Deposits'!$D:$D,'Deductions and Deposits'!$C:$C,D3302)+SUMIFS($F:$F,$D:$D,D3302,$C:$C,"Coin Deduction")</f>
        <v>0</v>
      </c>
      <c r="AE3302" s="111">
        <f>Table5[[#This Row],[Column4]]+Table5[[#This Row],[Column14]]+Table5[[#This Row],[Column19]]+Table5[[#This Row],[Column12]]</f>
        <v>0</v>
      </c>
      <c r="AF3302" s="111">
        <f>Table5[[#This Row],[Column5]]+Table5[[#This Row],[Column13]]+Table5[[#This Row],[Column21]]+Table5[[#This Row],[Column18]]</f>
        <v>0</v>
      </c>
      <c r="AG3302" s="111">
        <f t="shared" si="568"/>
        <v>0</v>
      </c>
      <c r="AH3302" s="111">
        <f t="shared" si="569"/>
        <v>0</v>
      </c>
      <c r="AI3302" s="111">
        <f>Table5[[#This Row],[Column17]]-Table5[[#This Row],[Column20]]</f>
        <v>0</v>
      </c>
      <c r="AJ3302" s="111">
        <f t="shared" si="570"/>
        <v>0</v>
      </c>
      <c r="AK3302" s="111">
        <f t="shared" si="563"/>
        <v>0</v>
      </c>
      <c r="AL3302" s="111">
        <f t="shared" si="571"/>
        <v>0</v>
      </c>
      <c r="AM3302" s="111" t="str">
        <f t="shared" si="572"/>
        <v/>
      </c>
      <c r="AN3302" s="111" t="str">
        <f t="shared" ca="1" si="573"/>
        <v/>
      </c>
    </row>
    <row r="3303" spans="1:40" ht="20.25" customHeight="1" x14ac:dyDescent="0.3">
      <c r="A3303" s="107"/>
      <c r="B3303" s="144"/>
      <c r="C3303" s="119"/>
      <c r="D3303" s="120"/>
      <c r="E3303" s="119"/>
      <c r="F3303" s="119"/>
      <c r="G3303" s="120"/>
      <c r="H3303" s="119"/>
      <c r="I3303" s="109"/>
      <c r="L3303" s="108"/>
      <c r="M3303" s="108"/>
      <c r="N3303" s="108"/>
      <c r="O3303" s="108"/>
      <c r="P3303" s="108"/>
      <c r="Q3303" s="108"/>
      <c r="R3303" s="108"/>
      <c r="S3303" s="108"/>
      <c r="T3303" s="100">
        <f t="shared" si="564"/>
        <v>0</v>
      </c>
      <c r="U3303" s="111"/>
      <c r="V3303" s="111"/>
      <c r="W3303" s="111">
        <f>SUMIFS($F$3:F3303,$D$3:D3303,D3303,$C$3:C3303,"Buy")+SUMIFS($F$3:F3303,$D$3:D3303,D3303,$C$3:C3303,"Coin Deposit",$E$3:E3303,"&lt;&gt;")</f>
        <v>0</v>
      </c>
      <c r="X3303" s="111">
        <f t="shared" si="565"/>
        <v>0</v>
      </c>
      <c r="Y3303" s="111">
        <f>IF($D3303=Y$1,SUMIFS($H$3:$H3303,$G$3:$G3303,Y$1,$C$3:$C3303,"Sell"),0)</f>
        <v>0</v>
      </c>
      <c r="Z3303" s="111">
        <f t="shared" si="566"/>
        <v>0</v>
      </c>
      <c r="AA3303" s="111">
        <f>IF($D3303=AA$1,SUMIFS($H$3:$H3303,$G$3:$G3303,AA$1,$C$3:$C3303,"Sell"),0)</f>
        <v>0</v>
      </c>
      <c r="AB3303" s="111">
        <f t="shared" si="567"/>
        <v>0</v>
      </c>
      <c r="AC3303" s="111">
        <f>SUMIFS('Deductions and Deposits'!$H:$H,'Deductions and Deposits'!$G:$G,D3303,'Deductions and Deposits'!$F:$F,"&lt;="&amp;B3303)+SUMIFS($F$3:F3303,$D$3:D3303,D3303,$C$3:C3303,"Coin Deposit",$E$3:E3303,"")</f>
        <v>0</v>
      </c>
      <c r="AD3303" s="111">
        <f>SUMIFS('Deductions and Deposits'!$D:$D,'Deductions and Deposits'!$C:$C,D3303)+SUMIFS($F:$F,$D:$D,D3303,$C:$C,"Coin Deduction")</f>
        <v>0</v>
      </c>
      <c r="AE3303" s="111">
        <f>Table5[[#This Row],[Column4]]+Table5[[#This Row],[Column14]]+Table5[[#This Row],[Column19]]+Table5[[#This Row],[Column12]]</f>
        <v>0</v>
      </c>
      <c r="AF3303" s="111">
        <f>Table5[[#This Row],[Column5]]+Table5[[#This Row],[Column13]]+Table5[[#This Row],[Column21]]+Table5[[#This Row],[Column18]]</f>
        <v>0</v>
      </c>
      <c r="AG3303" s="111">
        <f t="shared" si="568"/>
        <v>0</v>
      </c>
      <c r="AH3303" s="111">
        <f t="shared" si="569"/>
        <v>0</v>
      </c>
      <c r="AI3303" s="111">
        <f>Table5[[#This Row],[Column17]]-Table5[[#This Row],[Column20]]</f>
        <v>0</v>
      </c>
      <c r="AJ3303" s="111">
        <f t="shared" si="570"/>
        <v>0</v>
      </c>
      <c r="AK3303" s="111">
        <f t="shared" si="563"/>
        <v>0</v>
      </c>
      <c r="AL3303" s="111">
        <f t="shared" si="571"/>
        <v>0</v>
      </c>
      <c r="AM3303" s="111" t="str">
        <f t="shared" si="572"/>
        <v/>
      </c>
      <c r="AN3303" s="111" t="str">
        <f t="shared" ca="1" si="573"/>
        <v/>
      </c>
    </row>
    <row r="3304" spans="1:40" ht="20.25" customHeight="1" x14ac:dyDescent="0.3">
      <c r="A3304" s="107"/>
      <c r="B3304" s="144"/>
      <c r="C3304" s="119"/>
      <c r="D3304" s="120"/>
      <c r="E3304" s="119"/>
      <c r="F3304" s="119"/>
      <c r="G3304" s="120"/>
      <c r="H3304" s="119"/>
      <c r="I3304" s="109"/>
      <c r="L3304" s="108"/>
      <c r="M3304" s="108"/>
      <c r="N3304" s="108"/>
      <c r="O3304" s="108"/>
      <c r="P3304" s="108"/>
      <c r="Q3304" s="108"/>
      <c r="R3304" s="108"/>
      <c r="S3304" s="108"/>
      <c r="T3304" s="100">
        <f t="shared" si="564"/>
        <v>0</v>
      </c>
      <c r="U3304" s="111"/>
      <c r="V3304" s="111"/>
      <c r="W3304" s="111">
        <f>SUMIFS($F$3:F3304,$D$3:D3304,D3304,$C$3:C3304,"Buy")+SUMIFS($F$3:F3304,$D$3:D3304,D3304,$C$3:C3304,"Coin Deposit",$E$3:E3304,"&lt;&gt;")</f>
        <v>0</v>
      </c>
      <c r="X3304" s="111">
        <f t="shared" si="565"/>
        <v>0</v>
      </c>
      <c r="Y3304" s="111">
        <f>IF($D3304=Y$1,SUMIFS($H$3:$H3304,$G$3:$G3304,Y$1,$C$3:$C3304,"Sell"),0)</f>
        <v>0</v>
      </c>
      <c r="Z3304" s="111">
        <f t="shared" si="566"/>
        <v>0</v>
      </c>
      <c r="AA3304" s="111">
        <f>IF($D3304=AA$1,SUMIFS($H$3:$H3304,$G$3:$G3304,AA$1,$C$3:$C3304,"Sell"),0)</f>
        <v>0</v>
      </c>
      <c r="AB3304" s="111">
        <f t="shared" si="567"/>
        <v>0</v>
      </c>
      <c r="AC3304" s="111">
        <f>SUMIFS('Deductions and Deposits'!$H:$H,'Deductions and Deposits'!$G:$G,D3304,'Deductions and Deposits'!$F:$F,"&lt;="&amp;B3304)+SUMIFS($F$3:F3304,$D$3:D3304,D3304,$C$3:C3304,"Coin Deposit",$E$3:E3304,"")</f>
        <v>0</v>
      </c>
      <c r="AD3304" s="111">
        <f>SUMIFS('Deductions and Deposits'!$D:$D,'Deductions and Deposits'!$C:$C,D3304)+SUMIFS($F:$F,$D:$D,D3304,$C:$C,"Coin Deduction")</f>
        <v>0</v>
      </c>
      <c r="AE3304" s="111">
        <f>Table5[[#This Row],[Column4]]+Table5[[#This Row],[Column14]]+Table5[[#This Row],[Column19]]+Table5[[#This Row],[Column12]]</f>
        <v>0</v>
      </c>
      <c r="AF3304" s="111">
        <f>Table5[[#This Row],[Column5]]+Table5[[#This Row],[Column13]]+Table5[[#This Row],[Column21]]+Table5[[#This Row],[Column18]]</f>
        <v>0</v>
      </c>
      <c r="AG3304" s="111">
        <f t="shared" si="568"/>
        <v>0</v>
      </c>
      <c r="AH3304" s="111">
        <f t="shared" si="569"/>
        <v>0</v>
      </c>
      <c r="AI3304" s="111">
        <f>Table5[[#This Row],[Column17]]-Table5[[#This Row],[Column20]]</f>
        <v>0</v>
      </c>
      <c r="AJ3304" s="111">
        <f t="shared" si="570"/>
        <v>0</v>
      </c>
      <c r="AK3304" s="111">
        <f t="shared" si="563"/>
        <v>0</v>
      </c>
      <c r="AL3304" s="111">
        <f t="shared" si="571"/>
        <v>0</v>
      </c>
      <c r="AM3304" s="111" t="str">
        <f t="shared" si="572"/>
        <v/>
      </c>
      <c r="AN3304" s="111" t="str">
        <f t="shared" ca="1" si="573"/>
        <v/>
      </c>
    </row>
    <row r="3305" spans="1:40" ht="20.25" customHeight="1" x14ac:dyDescent="0.3">
      <c r="A3305" s="107"/>
      <c r="B3305" s="144"/>
      <c r="C3305" s="119"/>
      <c r="D3305" s="120"/>
      <c r="E3305" s="119"/>
      <c r="F3305" s="119"/>
      <c r="G3305" s="120"/>
      <c r="H3305" s="119"/>
      <c r="I3305" s="109"/>
      <c r="L3305" s="108"/>
      <c r="M3305" s="108"/>
      <c r="N3305" s="108"/>
      <c r="O3305" s="108"/>
      <c r="P3305" s="108"/>
      <c r="Q3305" s="108"/>
      <c r="R3305" s="108"/>
      <c r="S3305" s="108"/>
      <c r="T3305" s="100">
        <f t="shared" si="564"/>
        <v>0</v>
      </c>
      <c r="U3305" s="111"/>
      <c r="V3305" s="111"/>
      <c r="W3305" s="111">
        <f>SUMIFS($F$3:F3305,$D$3:D3305,D3305,$C$3:C3305,"Buy")+SUMIFS($F$3:F3305,$D$3:D3305,D3305,$C$3:C3305,"Coin Deposit",$E$3:E3305,"&lt;&gt;")</f>
        <v>0</v>
      </c>
      <c r="X3305" s="111">
        <f t="shared" si="565"/>
        <v>0</v>
      </c>
      <c r="Y3305" s="111">
        <f>IF($D3305=Y$1,SUMIFS($H$3:$H3305,$G$3:$G3305,Y$1,$C$3:$C3305,"Sell"),0)</f>
        <v>0</v>
      </c>
      <c r="Z3305" s="111">
        <f t="shared" si="566"/>
        <v>0</v>
      </c>
      <c r="AA3305" s="111">
        <f>IF($D3305=AA$1,SUMIFS($H$3:$H3305,$G$3:$G3305,AA$1,$C$3:$C3305,"Sell"),0)</f>
        <v>0</v>
      </c>
      <c r="AB3305" s="111">
        <f t="shared" si="567"/>
        <v>0</v>
      </c>
      <c r="AC3305" s="111">
        <f>SUMIFS('Deductions and Deposits'!$H:$H,'Deductions and Deposits'!$G:$G,D3305,'Deductions and Deposits'!$F:$F,"&lt;="&amp;B3305)+SUMIFS($F$3:F3305,$D$3:D3305,D3305,$C$3:C3305,"Coin Deposit",$E$3:E3305,"")</f>
        <v>0</v>
      </c>
      <c r="AD3305" s="111">
        <f>SUMIFS('Deductions and Deposits'!$D:$D,'Deductions and Deposits'!$C:$C,D3305)+SUMIFS($F:$F,$D:$D,D3305,$C:$C,"Coin Deduction")</f>
        <v>0</v>
      </c>
      <c r="AE3305" s="111">
        <f>Table5[[#This Row],[Column4]]+Table5[[#This Row],[Column14]]+Table5[[#This Row],[Column19]]+Table5[[#This Row],[Column12]]</f>
        <v>0</v>
      </c>
      <c r="AF3305" s="111">
        <f>Table5[[#This Row],[Column5]]+Table5[[#This Row],[Column13]]+Table5[[#This Row],[Column21]]+Table5[[#This Row],[Column18]]</f>
        <v>0</v>
      </c>
      <c r="AG3305" s="111">
        <f t="shared" si="568"/>
        <v>0</v>
      </c>
      <c r="AH3305" s="111">
        <f t="shared" si="569"/>
        <v>0</v>
      </c>
      <c r="AI3305" s="111">
        <f>Table5[[#This Row],[Column17]]-Table5[[#This Row],[Column20]]</f>
        <v>0</v>
      </c>
      <c r="AJ3305" s="111">
        <f t="shared" si="570"/>
        <v>0</v>
      </c>
      <c r="AK3305" s="111">
        <f t="shared" si="563"/>
        <v>0</v>
      </c>
      <c r="AL3305" s="111">
        <f t="shared" si="571"/>
        <v>0</v>
      </c>
      <c r="AM3305" s="111" t="str">
        <f t="shared" si="572"/>
        <v/>
      </c>
      <c r="AN3305" s="111" t="str">
        <f t="shared" ca="1" si="573"/>
        <v/>
      </c>
    </row>
    <row r="3306" spans="1:40" ht="20.25" customHeight="1" x14ac:dyDescent="0.3">
      <c r="A3306" s="107"/>
      <c r="B3306" s="144"/>
      <c r="C3306" s="119"/>
      <c r="D3306" s="120"/>
      <c r="E3306" s="119"/>
      <c r="F3306" s="119"/>
      <c r="G3306" s="120"/>
      <c r="H3306" s="119"/>
      <c r="I3306" s="109"/>
      <c r="L3306" s="108"/>
      <c r="M3306" s="108"/>
      <c r="N3306" s="108"/>
      <c r="O3306" s="108"/>
      <c r="P3306" s="108"/>
      <c r="Q3306" s="108"/>
      <c r="R3306" s="108"/>
      <c r="S3306" s="108"/>
      <c r="T3306" s="100">
        <f t="shared" si="564"/>
        <v>0</v>
      </c>
      <c r="U3306" s="111"/>
      <c r="V3306" s="111"/>
      <c r="W3306" s="111">
        <f>SUMIFS($F$3:F3306,$D$3:D3306,D3306,$C$3:C3306,"Buy")+SUMIFS($F$3:F3306,$D$3:D3306,D3306,$C$3:C3306,"Coin Deposit",$E$3:E3306,"&lt;&gt;")</f>
        <v>0</v>
      </c>
      <c r="X3306" s="111">
        <f t="shared" si="565"/>
        <v>0</v>
      </c>
      <c r="Y3306" s="111">
        <f>IF($D3306=Y$1,SUMIFS($H$3:$H3306,$G$3:$G3306,Y$1,$C$3:$C3306,"Sell"),0)</f>
        <v>0</v>
      </c>
      <c r="Z3306" s="111">
        <f t="shared" si="566"/>
        <v>0</v>
      </c>
      <c r="AA3306" s="111">
        <f>IF($D3306=AA$1,SUMIFS($H$3:$H3306,$G$3:$G3306,AA$1,$C$3:$C3306,"Sell"),0)</f>
        <v>0</v>
      </c>
      <c r="AB3306" s="111">
        <f t="shared" si="567"/>
        <v>0</v>
      </c>
      <c r="AC3306" s="111">
        <f>SUMIFS('Deductions and Deposits'!$H:$H,'Deductions and Deposits'!$G:$G,D3306,'Deductions and Deposits'!$F:$F,"&lt;="&amp;B3306)+SUMIFS($F$3:F3306,$D$3:D3306,D3306,$C$3:C3306,"Coin Deposit",$E$3:E3306,"")</f>
        <v>0</v>
      </c>
      <c r="AD3306" s="111">
        <f>SUMIFS('Deductions and Deposits'!$D:$D,'Deductions and Deposits'!$C:$C,D3306)+SUMIFS($F:$F,$D:$D,D3306,$C:$C,"Coin Deduction")</f>
        <v>0</v>
      </c>
      <c r="AE3306" s="111">
        <f>Table5[[#This Row],[Column4]]+Table5[[#This Row],[Column14]]+Table5[[#This Row],[Column19]]+Table5[[#This Row],[Column12]]</f>
        <v>0</v>
      </c>
      <c r="AF3306" s="111">
        <f>Table5[[#This Row],[Column5]]+Table5[[#This Row],[Column13]]+Table5[[#This Row],[Column21]]+Table5[[#This Row],[Column18]]</f>
        <v>0</v>
      </c>
      <c r="AG3306" s="111">
        <f t="shared" si="568"/>
        <v>0</v>
      </c>
      <c r="AH3306" s="111">
        <f t="shared" si="569"/>
        <v>0</v>
      </c>
      <c r="AI3306" s="111">
        <f>Table5[[#This Row],[Column17]]-Table5[[#This Row],[Column20]]</f>
        <v>0</v>
      </c>
      <c r="AJ3306" s="111">
        <f t="shared" si="570"/>
        <v>0</v>
      </c>
      <c r="AK3306" s="111">
        <f t="shared" si="563"/>
        <v>0</v>
      </c>
      <c r="AL3306" s="111">
        <f t="shared" si="571"/>
        <v>0</v>
      </c>
      <c r="AM3306" s="111" t="str">
        <f t="shared" si="572"/>
        <v/>
      </c>
      <c r="AN3306" s="111" t="str">
        <f t="shared" ca="1" si="573"/>
        <v/>
      </c>
    </row>
    <row r="3307" spans="1:40" ht="20.25" customHeight="1" x14ac:dyDescent="0.3">
      <c r="A3307" s="107"/>
      <c r="B3307" s="144"/>
      <c r="C3307" s="119"/>
      <c r="D3307" s="120"/>
      <c r="E3307" s="119"/>
      <c r="F3307" s="119"/>
      <c r="G3307" s="120"/>
      <c r="H3307" s="119"/>
      <c r="I3307" s="109"/>
      <c r="L3307" s="108"/>
      <c r="M3307" s="108"/>
      <c r="N3307" s="108"/>
      <c r="O3307" s="108"/>
      <c r="P3307" s="108"/>
      <c r="Q3307" s="108"/>
      <c r="R3307" s="108"/>
      <c r="S3307" s="108"/>
      <c r="T3307" s="100">
        <f t="shared" si="564"/>
        <v>0</v>
      </c>
      <c r="U3307" s="111"/>
      <c r="V3307" s="111"/>
      <c r="W3307" s="111">
        <f>SUMIFS($F$3:F3307,$D$3:D3307,D3307,$C$3:C3307,"Buy")+SUMIFS($F$3:F3307,$D$3:D3307,D3307,$C$3:C3307,"Coin Deposit",$E$3:E3307,"&lt;&gt;")</f>
        <v>0</v>
      </c>
      <c r="X3307" s="111">
        <f t="shared" si="565"/>
        <v>0</v>
      </c>
      <c r="Y3307" s="111">
        <f>IF($D3307=Y$1,SUMIFS($H$3:$H3307,$G$3:$G3307,Y$1,$C$3:$C3307,"Sell"),0)</f>
        <v>0</v>
      </c>
      <c r="Z3307" s="111">
        <f t="shared" si="566"/>
        <v>0</v>
      </c>
      <c r="AA3307" s="111">
        <f>IF($D3307=AA$1,SUMIFS($H$3:$H3307,$G$3:$G3307,AA$1,$C$3:$C3307,"Sell"),0)</f>
        <v>0</v>
      </c>
      <c r="AB3307" s="111">
        <f t="shared" si="567"/>
        <v>0</v>
      </c>
      <c r="AC3307" s="111">
        <f>SUMIFS('Deductions and Deposits'!$H:$H,'Deductions and Deposits'!$G:$G,D3307,'Deductions and Deposits'!$F:$F,"&lt;="&amp;B3307)+SUMIFS($F$3:F3307,$D$3:D3307,D3307,$C$3:C3307,"Coin Deposit",$E$3:E3307,"")</f>
        <v>0</v>
      </c>
      <c r="AD3307" s="111">
        <f>SUMIFS('Deductions and Deposits'!$D:$D,'Deductions and Deposits'!$C:$C,D3307)+SUMIFS($F:$F,$D:$D,D3307,$C:$C,"Coin Deduction")</f>
        <v>0</v>
      </c>
      <c r="AE3307" s="111">
        <f>Table5[[#This Row],[Column4]]+Table5[[#This Row],[Column14]]+Table5[[#This Row],[Column19]]+Table5[[#This Row],[Column12]]</f>
        <v>0</v>
      </c>
      <c r="AF3307" s="111">
        <f>Table5[[#This Row],[Column5]]+Table5[[#This Row],[Column13]]+Table5[[#This Row],[Column21]]+Table5[[#This Row],[Column18]]</f>
        <v>0</v>
      </c>
      <c r="AG3307" s="111">
        <f t="shared" si="568"/>
        <v>0</v>
      </c>
      <c r="AH3307" s="111">
        <f t="shared" si="569"/>
        <v>0</v>
      </c>
      <c r="AI3307" s="111">
        <f>Table5[[#This Row],[Column17]]-Table5[[#This Row],[Column20]]</f>
        <v>0</v>
      </c>
      <c r="AJ3307" s="111">
        <f t="shared" si="570"/>
        <v>0</v>
      </c>
      <c r="AK3307" s="111">
        <f t="shared" si="563"/>
        <v>0</v>
      </c>
      <c r="AL3307" s="111">
        <f t="shared" si="571"/>
        <v>0</v>
      </c>
      <c r="AM3307" s="111" t="str">
        <f t="shared" si="572"/>
        <v/>
      </c>
      <c r="AN3307" s="111" t="str">
        <f t="shared" ca="1" si="573"/>
        <v/>
      </c>
    </row>
    <row r="3308" spans="1:40" ht="20.25" customHeight="1" x14ac:dyDescent="0.3">
      <c r="A3308" s="107"/>
      <c r="B3308" s="144"/>
      <c r="C3308" s="119"/>
      <c r="D3308" s="120"/>
      <c r="E3308" s="119"/>
      <c r="F3308" s="119"/>
      <c r="G3308" s="120"/>
      <c r="H3308" s="119"/>
      <c r="I3308" s="109"/>
      <c r="L3308" s="108"/>
      <c r="M3308" s="108"/>
      <c r="N3308" s="108"/>
      <c r="O3308" s="108"/>
      <c r="P3308" s="108"/>
      <c r="Q3308" s="108"/>
      <c r="R3308" s="108"/>
      <c r="S3308" s="108"/>
      <c r="T3308" s="100">
        <f t="shared" si="564"/>
        <v>0</v>
      </c>
      <c r="U3308" s="111"/>
      <c r="V3308" s="111"/>
      <c r="W3308" s="111">
        <f>SUMIFS($F$3:F3308,$D$3:D3308,D3308,$C$3:C3308,"Buy")+SUMIFS($F$3:F3308,$D$3:D3308,D3308,$C$3:C3308,"Coin Deposit",$E$3:E3308,"&lt;&gt;")</f>
        <v>0</v>
      </c>
      <c r="X3308" s="111">
        <f t="shared" si="565"/>
        <v>0</v>
      </c>
      <c r="Y3308" s="111">
        <f>IF($D3308=Y$1,SUMIFS($H$3:$H3308,$G$3:$G3308,Y$1,$C$3:$C3308,"Sell"),0)</f>
        <v>0</v>
      </c>
      <c r="Z3308" s="111">
        <f t="shared" si="566"/>
        <v>0</v>
      </c>
      <c r="AA3308" s="111">
        <f>IF($D3308=AA$1,SUMIFS($H$3:$H3308,$G$3:$G3308,AA$1,$C$3:$C3308,"Sell"),0)</f>
        <v>0</v>
      </c>
      <c r="AB3308" s="111">
        <f t="shared" si="567"/>
        <v>0</v>
      </c>
      <c r="AC3308" s="111">
        <f>SUMIFS('Deductions and Deposits'!$H:$H,'Deductions and Deposits'!$G:$G,D3308,'Deductions and Deposits'!$F:$F,"&lt;="&amp;B3308)+SUMIFS($F$3:F3308,$D$3:D3308,D3308,$C$3:C3308,"Coin Deposit",$E$3:E3308,"")</f>
        <v>0</v>
      </c>
      <c r="AD3308" s="111">
        <f>SUMIFS('Deductions and Deposits'!$D:$D,'Deductions and Deposits'!$C:$C,D3308)+SUMIFS($F:$F,$D:$D,D3308,$C:$C,"Coin Deduction")</f>
        <v>0</v>
      </c>
      <c r="AE3308" s="111">
        <f>Table5[[#This Row],[Column4]]+Table5[[#This Row],[Column14]]+Table5[[#This Row],[Column19]]+Table5[[#This Row],[Column12]]</f>
        <v>0</v>
      </c>
      <c r="AF3308" s="111">
        <f>Table5[[#This Row],[Column5]]+Table5[[#This Row],[Column13]]+Table5[[#This Row],[Column21]]+Table5[[#This Row],[Column18]]</f>
        <v>0</v>
      </c>
      <c r="AG3308" s="111">
        <f t="shared" si="568"/>
        <v>0</v>
      </c>
      <c r="AH3308" s="111">
        <f t="shared" si="569"/>
        <v>0</v>
      </c>
      <c r="AI3308" s="111">
        <f>Table5[[#This Row],[Column17]]-Table5[[#This Row],[Column20]]</f>
        <v>0</v>
      </c>
      <c r="AJ3308" s="111">
        <f t="shared" si="570"/>
        <v>0</v>
      </c>
      <c r="AK3308" s="111">
        <f t="shared" si="563"/>
        <v>0</v>
      </c>
      <c r="AL3308" s="111">
        <f t="shared" si="571"/>
        <v>0</v>
      </c>
      <c r="AM3308" s="111" t="str">
        <f t="shared" si="572"/>
        <v/>
      </c>
      <c r="AN3308" s="111" t="str">
        <f t="shared" ca="1" si="573"/>
        <v/>
      </c>
    </row>
    <row r="3309" spans="1:40" ht="20.25" customHeight="1" x14ac:dyDescent="0.3">
      <c r="A3309" s="107"/>
      <c r="B3309" s="144"/>
      <c r="C3309" s="119"/>
      <c r="D3309" s="120"/>
      <c r="E3309" s="119"/>
      <c r="F3309" s="119"/>
      <c r="G3309" s="120"/>
      <c r="H3309" s="119"/>
      <c r="I3309" s="109"/>
      <c r="L3309" s="108"/>
      <c r="M3309" s="108"/>
      <c r="N3309" s="108"/>
      <c r="O3309" s="108"/>
      <c r="P3309" s="108"/>
      <c r="Q3309" s="108"/>
      <c r="R3309" s="108"/>
      <c r="S3309" s="108"/>
      <c r="T3309" s="100">
        <f t="shared" si="564"/>
        <v>0</v>
      </c>
      <c r="U3309" s="111"/>
      <c r="V3309" s="111"/>
      <c r="W3309" s="111">
        <f>SUMIFS($F$3:F3309,$D$3:D3309,D3309,$C$3:C3309,"Buy")+SUMIFS($F$3:F3309,$D$3:D3309,D3309,$C$3:C3309,"Coin Deposit",$E$3:E3309,"&lt;&gt;")</f>
        <v>0</v>
      </c>
      <c r="X3309" s="111">
        <f t="shared" si="565"/>
        <v>0</v>
      </c>
      <c r="Y3309" s="111">
        <f>IF($D3309=Y$1,SUMIFS($H$3:$H3309,$G$3:$G3309,Y$1,$C$3:$C3309,"Sell"),0)</f>
        <v>0</v>
      </c>
      <c r="Z3309" s="111">
        <f t="shared" si="566"/>
        <v>0</v>
      </c>
      <c r="AA3309" s="111">
        <f>IF($D3309=AA$1,SUMIFS($H$3:$H3309,$G$3:$G3309,AA$1,$C$3:$C3309,"Sell"),0)</f>
        <v>0</v>
      </c>
      <c r="AB3309" s="111">
        <f t="shared" si="567"/>
        <v>0</v>
      </c>
      <c r="AC3309" s="111">
        <f>SUMIFS('Deductions and Deposits'!$H:$H,'Deductions and Deposits'!$G:$G,D3309,'Deductions and Deposits'!$F:$F,"&lt;="&amp;B3309)+SUMIFS($F$3:F3309,$D$3:D3309,D3309,$C$3:C3309,"Coin Deposit",$E$3:E3309,"")</f>
        <v>0</v>
      </c>
      <c r="AD3309" s="111">
        <f>SUMIFS('Deductions and Deposits'!$D:$D,'Deductions and Deposits'!$C:$C,D3309)+SUMIFS($F:$F,$D:$D,D3309,$C:$C,"Coin Deduction")</f>
        <v>0</v>
      </c>
      <c r="AE3309" s="111">
        <f>Table5[[#This Row],[Column4]]+Table5[[#This Row],[Column14]]+Table5[[#This Row],[Column19]]+Table5[[#This Row],[Column12]]</f>
        <v>0</v>
      </c>
      <c r="AF3309" s="111">
        <f>Table5[[#This Row],[Column5]]+Table5[[#This Row],[Column13]]+Table5[[#This Row],[Column21]]+Table5[[#This Row],[Column18]]</f>
        <v>0</v>
      </c>
      <c r="AG3309" s="111">
        <f t="shared" si="568"/>
        <v>0</v>
      </c>
      <c r="AH3309" s="111">
        <f t="shared" si="569"/>
        <v>0</v>
      </c>
      <c r="AI3309" s="111">
        <f>Table5[[#This Row],[Column17]]-Table5[[#This Row],[Column20]]</f>
        <v>0</v>
      </c>
      <c r="AJ3309" s="111">
        <f t="shared" si="570"/>
        <v>0</v>
      </c>
      <c r="AK3309" s="111">
        <f t="shared" si="563"/>
        <v>0</v>
      </c>
      <c r="AL3309" s="111">
        <f t="shared" si="571"/>
        <v>0</v>
      </c>
      <c r="AM3309" s="111" t="str">
        <f t="shared" si="572"/>
        <v/>
      </c>
      <c r="AN3309" s="111" t="str">
        <f t="shared" ca="1" si="573"/>
        <v/>
      </c>
    </row>
    <row r="3310" spans="1:40" ht="20.25" customHeight="1" x14ac:dyDescent="0.3">
      <c r="A3310" s="107"/>
      <c r="B3310" s="144"/>
      <c r="C3310" s="119"/>
      <c r="D3310" s="120"/>
      <c r="E3310" s="119"/>
      <c r="F3310" s="119"/>
      <c r="G3310" s="120"/>
      <c r="H3310" s="119"/>
      <c r="I3310" s="109"/>
      <c r="L3310" s="108"/>
      <c r="M3310" s="108"/>
      <c r="N3310" s="108"/>
      <c r="O3310" s="108"/>
      <c r="P3310" s="108"/>
      <c r="Q3310" s="108"/>
      <c r="R3310" s="108"/>
      <c r="S3310" s="108"/>
      <c r="T3310" s="100">
        <f t="shared" si="564"/>
        <v>0</v>
      </c>
      <c r="U3310" s="111"/>
      <c r="V3310" s="111"/>
      <c r="W3310" s="111">
        <f>SUMIFS($F$3:F3310,$D$3:D3310,D3310,$C$3:C3310,"Buy")+SUMIFS($F$3:F3310,$D$3:D3310,D3310,$C$3:C3310,"Coin Deposit",$E$3:E3310,"&lt;&gt;")</f>
        <v>0</v>
      </c>
      <c r="X3310" s="111">
        <f t="shared" si="565"/>
        <v>0</v>
      </c>
      <c r="Y3310" s="111">
        <f>IF($D3310=Y$1,SUMIFS($H$3:$H3310,$G$3:$G3310,Y$1,$C$3:$C3310,"Sell"),0)</f>
        <v>0</v>
      </c>
      <c r="Z3310" s="111">
        <f t="shared" si="566"/>
        <v>0</v>
      </c>
      <c r="AA3310" s="111">
        <f>IF($D3310=AA$1,SUMIFS($H$3:$H3310,$G$3:$G3310,AA$1,$C$3:$C3310,"Sell"),0)</f>
        <v>0</v>
      </c>
      <c r="AB3310" s="111">
        <f t="shared" si="567"/>
        <v>0</v>
      </c>
      <c r="AC3310" s="111">
        <f>SUMIFS('Deductions and Deposits'!$H:$H,'Deductions and Deposits'!$G:$G,D3310,'Deductions and Deposits'!$F:$F,"&lt;="&amp;B3310)+SUMIFS($F$3:F3310,$D$3:D3310,D3310,$C$3:C3310,"Coin Deposit",$E$3:E3310,"")</f>
        <v>0</v>
      </c>
      <c r="AD3310" s="111">
        <f>SUMIFS('Deductions and Deposits'!$D:$D,'Deductions and Deposits'!$C:$C,D3310)+SUMIFS($F:$F,$D:$D,D3310,$C:$C,"Coin Deduction")</f>
        <v>0</v>
      </c>
      <c r="AE3310" s="111">
        <f>Table5[[#This Row],[Column4]]+Table5[[#This Row],[Column14]]+Table5[[#This Row],[Column19]]+Table5[[#This Row],[Column12]]</f>
        <v>0</v>
      </c>
      <c r="AF3310" s="111">
        <f>Table5[[#This Row],[Column5]]+Table5[[#This Row],[Column13]]+Table5[[#This Row],[Column21]]+Table5[[#This Row],[Column18]]</f>
        <v>0</v>
      </c>
      <c r="AG3310" s="111">
        <f t="shared" si="568"/>
        <v>0</v>
      </c>
      <c r="AH3310" s="111">
        <f t="shared" si="569"/>
        <v>0</v>
      </c>
      <c r="AI3310" s="111">
        <f>Table5[[#This Row],[Column17]]-Table5[[#This Row],[Column20]]</f>
        <v>0</v>
      </c>
      <c r="AJ3310" s="111">
        <f t="shared" si="570"/>
        <v>0</v>
      </c>
      <c r="AK3310" s="111">
        <f t="shared" si="563"/>
        <v>0</v>
      </c>
      <c r="AL3310" s="111">
        <f t="shared" si="571"/>
        <v>0</v>
      </c>
      <c r="AM3310" s="111" t="str">
        <f t="shared" si="572"/>
        <v/>
      </c>
      <c r="AN3310" s="111" t="str">
        <f t="shared" ca="1" si="573"/>
        <v/>
      </c>
    </row>
    <row r="3311" spans="1:40" ht="20.25" customHeight="1" x14ac:dyDescent="0.3">
      <c r="A3311" s="107"/>
      <c r="B3311" s="144"/>
      <c r="C3311" s="119"/>
      <c r="D3311" s="120"/>
      <c r="E3311" s="119"/>
      <c r="F3311" s="119"/>
      <c r="G3311" s="120"/>
      <c r="H3311" s="119"/>
      <c r="I3311" s="109"/>
      <c r="L3311" s="108"/>
      <c r="M3311" s="108"/>
      <c r="N3311" s="108"/>
      <c r="O3311" s="108"/>
      <c r="P3311" s="108"/>
      <c r="Q3311" s="108"/>
      <c r="R3311" s="108"/>
      <c r="S3311" s="108"/>
      <c r="T3311" s="100">
        <f t="shared" si="564"/>
        <v>0</v>
      </c>
      <c r="U3311" s="111"/>
      <c r="V3311" s="111"/>
      <c r="W3311" s="111">
        <f>SUMIFS($F$3:F3311,$D$3:D3311,D3311,$C$3:C3311,"Buy")+SUMIFS($F$3:F3311,$D$3:D3311,D3311,$C$3:C3311,"Coin Deposit",$E$3:E3311,"&lt;&gt;")</f>
        <v>0</v>
      </c>
      <c r="X3311" s="111">
        <f t="shared" si="565"/>
        <v>0</v>
      </c>
      <c r="Y3311" s="111">
        <f>IF($D3311=Y$1,SUMIFS($H$3:$H3311,$G$3:$G3311,Y$1,$C$3:$C3311,"Sell"),0)</f>
        <v>0</v>
      </c>
      <c r="Z3311" s="111">
        <f t="shared" si="566"/>
        <v>0</v>
      </c>
      <c r="AA3311" s="111">
        <f>IF($D3311=AA$1,SUMIFS($H$3:$H3311,$G$3:$G3311,AA$1,$C$3:$C3311,"Sell"),0)</f>
        <v>0</v>
      </c>
      <c r="AB3311" s="111">
        <f t="shared" si="567"/>
        <v>0</v>
      </c>
      <c r="AC3311" s="111">
        <f>SUMIFS('Deductions and Deposits'!$H:$H,'Deductions and Deposits'!$G:$G,D3311,'Deductions and Deposits'!$F:$F,"&lt;="&amp;B3311)+SUMIFS($F$3:F3311,$D$3:D3311,D3311,$C$3:C3311,"Coin Deposit",$E$3:E3311,"")</f>
        <v>0</v>
      </c>
      <c r="AD3311" s="111">
        <f>SUMIFS('Deductions and Deposits'!$D:$D,'Deductions and Deposits'!$C:$C,D3311)+SUMIFS($F:$F,$D:$D,D3311,$C:$C,"Coin Deduction")</f>
        <v>0</v>
      </c>
      <c r="AE3311" s="111">
        <f>Table5[[#This Row],[Column4]]+Table5[[#This Row],[Column14]]+Table5[[#This Row],[Column19]]+Table5[[#This Row],[Column12]]</f>
        <v>0</v>
      </c>
      <c r="AF3311" s="111">
        <f>Table5[[#This Row],[Column5]]+Table5[[#This Row],[Column13]]+Table5[[#This Row],[Column21]]+Table5[[#This Row],[Column18]]</f>
        <v>0</v>
      </c>
      <c r="AG3311" s="111">
        <f t="shared" si="568"/>
        <v>0</v>
      </c>
      <c r="AH3311" s="111">
        <f t="shared" si="569"/>
        <v>0</v>
      </c>
      <c r="AI3311" s="111">
        <f>Table5[[#This Row],[Column17]]-Table5[[#This Row],[Column20]]</f>
        <v>0</v>
      </c>
      <c r="AJ3311" s="111">
        <f t="shared" si="570"/>
        <v>0</v>
      </c>
      <c r="AK3311" s="111">
        <f t="shared" si="563"/>
        <v>0</v>
      </c>
      <c r="AL3311" s="111">
        <f t="shared" si="571"/>
        <v>0</v>
      </c>
      <c r="AM3311" s="111" t="str">
        <f t="shared" si="572"/>
        <v/>
      </c>
      <c r="AN3311" s="111" t="str">
        <f t="shared" ca="1" si="573"/>
        <v/>
      </c>
    </row>
    <row r="3312" spans="1:40" ht="20.25" customHeight="1" x14ac:dyDescent="0.3">
      <c r="A3312" s="107"/>
      <c r="B3312" s="144"/>
      <c r="C3312" s="119"/>
      <c r="D3312" s="120"/>
      <c r="E3312" s="119"/>
      <c r="F3312" s="119"/>
      <c r="G3312" s="120"/>
      <c r="H3312" s="119"/>
      <c r="I3312" s="109"/>
      <c r="L3312" s="108"/>
      <c r="M3312" s="108"/>
      <c r="N3312" s="108"/>
      <c r="O3312" s="108"/>
      <c r="P3312" s="108"/>
      <c r="Q3312" s="108"/>
      <c r="R3312" s="108"/>
      <c r="S3312" s="108"/>
      <c r="T3312" s="100">
        <f t="shared" si="564"/>
        <v>0</v>
      </c>
      <c r="U3312" s="111"/>
      <c r="V3312" s="111"/>
      <c r="W3312" s="111">
        <f>SUMIFS($F$3:F3312,$D$3:D3312,D3312,$C$3:C3312,"Buy")+SUMIFS($F$3:F3312,$D$3:D3312,D3312,$C$3:C3312,"Coin Deposit",$E$3:E3312,"&lt;&gt;")</f>
        <v>0</v>
      </c>
      <c r="X3312" s="111">
        <f t="shared" si="565"/>
        <v>0</v>
      </c>
      <c r="Y3312" s="111">
        <f>IF($D3312=Y$1,SUMIFS($H$3:$H3312,$G$3:$G3312,Y$1,$C$3:$C3312,"Sell"),0)</f>
        <v>0</v>
      </c>
      <c r="Z3312" s="111">
        <f t="shared" si="566"/>
        <v>0</v>
      </c>
      <c r="AA3312" s="111">
        <f>IF($D3312=AA$1,SUMIFS($H$3:$H3312,$G$3:$G3312,AA$1,$C$3:$C3312,"Sell"),0)</f>
        <v>0</v>
      </c>
      <c r="AB3312" s="111">
        <f t="shared" si="567"/>
        <v>0</v>
      </c>
      <c r="AC3312" s="111">
        <f>SUMIFS('Deductions and Deposits'!$H:$H,'Deductions and Deposits'!$G:$G,D3312,'Deductions and Deposits'!$F:$F,"&lt;="&amp;B3312)+SUMIFS($F$3:F3312,$D$3:D3312,D3312,$C$3:C3312,"Coin Deposit",$E$3:E3312,"")</f>
        <v>0</v>
      </c>
      <c r="AD3312" s="111">
        <f>SUMIFS('Deductions and Deposits'!$D:$D,'Deductions and Deposits'!$C:$C,D3312)+SUMIFS($F:$F,$D:$D,D3312,$C:$C,"Coin Deduction")</f>
        <v>0</v>
      </c>
      <c r="AE3312" s="111">
        <f>Table5[[#This Row],[Column4]]+Table5[[#This Row],[Column14]]+Table5[[#This Row],[Column19]]+Table5[[#This Row],[Column12]]</f>
        <v>0</v>
      </c>
      <c r="AF3312" s="111">
        <f>Table5[[#This Row],[Column5]]+Table5[[#This Row],[Column13]]+Table5[[#This Row],[Column21]]+Table5[[#This Row],[Column18]]</f>
        <v>0</v>
      </c>
      <c r="AG3312" s="111">
        <f t="shared" si="568"/>
        <v>0</v>
      </c>
      <c r="AH3312" s="111">
        <f t="shared" si="569"/>
        <v>0</v>
      </c>
      <c r="AI3312" s="111">
        <f>Table5[[#This Row],[Column17]]-Table5[[#This Row],[Column20]]</f>
        <v>0</v>
      </c>
      <c r="AJ3312" s="111">
        <f t="shared" si="570"/>
        <v>0</v>
      </c>
      <c r="AK3312" s="111">
        <f t="shared" si="563"/>
        <v>0</v>
      </c>
      <c r="AL3312" s="111">
        <f t="shared" si="571"/>
        <v>0</v>
      </c>
      <c r="AM3312" s="111" t="str">
        <f t="shared" si="572"/>
        <v/>
      </c>
      <c r="AN3312" s="111" t="str">
        <f t="shared" ca="1" si="573"/>
        <v/>
      </c>
    </row>
    <row r="3313" spans="1:40" ht="20.25" customHeight="1" x14ac:dyDescent="0.3">
      <c r="A3313" s="107"/>
      <c r="B3313" s="144"/>
      <c r="C3313" s="119"/>
      <c r="D3313" s="120"/>
      <c r="E3313" s="119"/>
      <c r="F3313" s="119"/>
      <c r="G3313" s="120"/>
      <c r="H3313" s="119"/>
      <c r="I3313" s="109"/>
      <c r="L3313" s="108"/>
      <c r="M3313" s="108"/>
      <c r="N3313" s="108"/>
      <c r="O3313" s="108"/>
      <c r="P3313" s="108"/>
      <c r="Q3313" s="108"/>
      <c r="R3313" s="108"/>
      <c r="S3313" s="108"/>
      <c r="T3313" s="100">
        <f t="shared" si="564"/>
        <v>0</v>
      </c>
      <c r="U3313" s="111"/>
      <c r="V3313" s="111"/>
      <c r="W3313" s="111">
        <f>SUMIFS($F$3:F3313,$D$3:D3313,D3313,$C$3:C3313,"Buy")+SUMIFS($F$3:F3313,$D$3:D3313,D3313,$C$3:C3313,"Coin Deposit",$E$3:E3313,"&lt;&gt;")</f>
        <v>0</v>
      </c>
      <c r="X3313" s="111">
        <f t="shared" si="565"/>
        <v>0</v>
      </c>
      <c r="Y3313" s="111">
        <f>IF($D3313=Y$1,SUMIFS($H$3:$H3313,$G$3:$G3313,Y$1,$C$3:$C3313,"Sell"),0)</f>
        <v>0</v>
      </c>
      <c r="Z3313" s="111">
        <f t="shared" si="566"/>
        <v>0</v>
      </c>
      <c r="AA3313" s="111">
        <f>IF($D3313=AA$1,SUMIFS($H$3:$H3313,$G$3:$G3313,AA$1,$C$3:$C3313,"Sell"),0)</f>
        <v>0</v>
      </c>
      <c r="AB3313" s="111">
        <f t="shared" si="567"/>
        <v>0</v>
      </c>
      <c r="AC3313" s="111">
        <f>SUMIFS('Deductions and Deposits'!$H:$H,'Deductions and Deposits'!$G:$G,D3313,'Deductions and Deposits'!$F:$F,"&lt;="&amp;B3313)+SUMIFS($F$3:F3313,$D$3:D3313,D3313,$C$3:C3313,"Coin Deposit",$E$3:E3313,"")</f>
        <v>0</v>
      </c>
      <c r="AD3313" s="111">
        <f>SUMIFS('Deductions and Deposits'!$D:$D,'Deductions and Deposits'!$C:$C,D3313)+SUMIFS($F:$F,$D:$D,D3313,$C:$C,"Coin Deduction")</f>
        <v>0</v>
      </c>
      <c r="AE3313" s="111">
        <f>Table5[[#This Row],[Column4]]+Table5[[#This Row],[Column14]]+Table5[[#This Row],[Column19]]+Table5[[#This Row],[Column12]]</f>
        <v>0</v>
      </c>
      <c r="AF3313" s="111">
        <f>Table5[[#This Row],[Column5]]+Table5[[#This Row],[Column13]]+Table5[[#This Row],[Column21]]+Table5[[#This Row],[Column18]]</f>
        <v>0</v>
      </c>
      <c r="AG3313" s="111">
        <f t="shared" si="568"/>
        <v>0</v>
      </c>
      <c r="AH3313" s="111">
        <f t="shared" si="569"/>
        <v>0</v>
      </c>
      <c r="AI3313" s="111">
        <f>Table5[[#This Row],[Column17]]-Table5[[#This Row],[Column20]]</f>
        <v>0</v>
      </c>
      <c r="AJ3313" s="111">
        <f t="shared" si="570"/>
        <v>0</v>
      </c>
      <c r="AK3313" s="111">
        <f t="shared" si="563"/>
        <v>0</v>
      </c>
      <c r="AL3313" s="111">
        <f t="shared" si="571"/>
        <v>0</v>
      </c>
      <c r="AM3313" s="111" t="str">
        <f t="shared" si="572"/>
        <v/>
      </c>
      <c r="AN3313" s="111" t="str">
        <f t="shared" ca="1" si="573"/>
        <v/>
      </c>
    </row>
    <row r="3314" spans="1:40" ht="20.25" customHeight="1" x14ac:dyDescent="0.3">
      <c r="A3314" s="107"/>
      <c r="B3314" s="144"/>
      <c r="C3314" s="119"/>
      <c r="D3314" s="120"/>
      <c r="E3314" s="119"/>
      <c r="F3314" s="119"/>
      <c r="G3314" s="120"/>
      <c r="H3314" s="119"/>
      <c r="I3314" s="109"/>
      <c r="L3314" s="108"/>
      <c r="M3314" s="108"/>
      <c r="N3314" s="108"/>
      <c r="O3314" s="108"/>
      <c r="P3314" s="108"/>
      <c r="Q3314" s="108"/>
      <c r="R3314" s="108"/>
      <c r="S3314" s="108"/>
      <c r="T3314" s="100">
        <f t="shared" si="564"/>
        <v>0</v>
      </c>
      <c r="U3314" s="111"/>
      <c r="V3314" s="111"/>
      <c r="W3314" s="111">
        <f>SUMIFS($F$3:F3314,$D$3:D3314,D3314,$C$3:C3314,"Buy")+SUMIFS($F$3:F3314,$D$3:D3314,D3314,$C$3:C3314,"Coin Deposit",$E$3:E3314,"&lt;&gt;")</f>
        <v>0</v>
      </c>
      <c r="X3314" s="111">
        <f t="shared" si="565"/>
        <v>0</v>
      </c>
      <c r="Y3314" s="111">
        <f>IF($D3314=Y$1,SUMIFS($H$3:$H3314,$G$3:$G3314,Y$1,$C$3:$C3314,"Sell"),0)</f>
        <v>0</v>
      </c>
      <c r="Z3314" s="111">
        <f t="shared" si="566"/>
        <v>0</v>
      </c>
      <c r="AA3314" s="111">
        <f>IF($D3314=AA$1,SUMIFS($H$3:$H3314,$G$3:$G3314,AA$1,$C$3:$C3314,"Sell"),0)</f>
        <v>0</v>
      </c>
      <c r="AB3314" s="111">
        <f t="shared" si="567"/>
        <v>0</v>
      </c>
      <c r="AC3314" s="111">
        <f>SUMIFS('Deductions and Deposits'!$H:$H,'Deductions and Deposits'!$G:$G,D3314,'Deductions and Deposits'!$F:$F,"&lt;="&amp;B3314)+SUMIFS($F$3:F3314,$D$3:D3314,D3314,$C$3:C3314,"Coin Deposit",$E$3:E3314,"")</f>
        <v>0</v>
      </c>
      <c r="AD3314" s="111">
        <f>SUMIFS('Deductions and Deposits'!$D:$D,'Deductions and Deposits'!$C:$C,D3314)+SUMIFS($F:$F,$D:$D,D3314,$C:$C,"Coin Deduction")</f>
        <v>0</v>
      </c>
      <c r="AE3314" s="111">
        <f>Table5[[#This Row],[Column4]]+Table5[[#This Row],[Column14]]+Table5[[#This Row],[Column19]]+Table5[[#This Row],[Column12]]</f>
        <v>0</v>
      </c>
      <c r="AF3314" s="111">
        <f>Table5[[#This Row],[Column5]]+Table5[[#This Row],[Column13]]+Table5[[#This Row],[Column21]]+Table5[[#This Row],[Column18]]</f>
        <v>0</v>
      </c>
      <c r="AG3314" s="111">
        <f t="shared" si="568"/>
        <v>0</v>
      </c>
      <c r="AH3314" s="111">
        <f t="shared" si="569"/>
        <v>0</v>
      </c>
      <c r="AI3314" s="111">
        <f>Table5[[#This Row],[Column17]]-Table5[[#This Row],[Column20]]</f>
        <v>0</v>
      </c>
      <c r="AJ3314" s="111">
        <f t="shared" si="570"/>
        <v>0</v>
      </c>
      <c r="AK3314" s="111">
        <f t="shared" si="563"/>
        <v>0</v>
      </c>
      <c r="AL3314" s="111">
        <f t="shared" si="571"/>
        <v>0</v>
      </c>
      <c r="AM3314" s="111" t="str">
        <f t="shared" si="572"/>
        <v/>
      </c>
      <c r="AN3314" s="111" t="str">
        <f t="shared" ca="1" si="573"/>
        <v/>
      </c>
    </row>
    <row r="3315" spans="1:40" ht="20.25" customHeight="1" x14ac:dyDescent="0.3">
      <c r="A3315" s="107"/>
      <c r="B3315" s="144"/>
      <c r="C3315" s="119"/>
      <c r="D3315" s="120"/>
      <c r="E3315" s="119"/>
      <c r="F3315" s="119"/>
      <c r="G3315" s="120"/>
      <c r="H3315" s="119"/>
      <c r="I3315" s="109"/>
      <c r="L3315" s="108"/>
      <c r="M3315" s="108"/>
      <c r="N3315" s="108"/>
      <c r="O3315" s="108"/>
      <c r="P3315" s="108"/>
      <c r="Q3315" s="108"/>
      <c r="R3315" s="108"/>
      <c r="S3315" s="108"/>
      <c r="T3315" s="100">
        <f t="shared" si="564"/>
        <v>0</v>
      </c>
      <c r="U3315" s="111"/>
      <c r="V3315" s="111"/>
      <c r="W3315" s="111">
        <f>SUMIFS($F$3:F3315,$D$3:D3315,D3315,$C$3:C3315,"Buy")+SUMIFS($F$3:F3315,$D$3:D3315,D3315,$C$3:C3315,"Coin Deposit",$E$3:E3315,"&lt;&gt;")</f>
        <v>0</v>
      </c>
      <c r="X3315" s="111">
        <f t="shared" si="565"/>
        <v>0</v>
      </c>
      <c r="Y3315" s="111">
        <f>IF($D3315=Y$1,SUMIFS($H$3:$H3315,$G$3:$G3315,Y$1,$C$3:$C3315,"Sell"),0)</f>
        <v>0</v>
      </c>
      <c r="Z3315" s="111">
        <f t="shared" si="566"/>
        <v>0</v>
      </c>
      <c r="AA3315" s="111">
        <f>IF($D3315=AA$1,SUMIFS($H$3:$H3315,$G$3:$G3315,AA$1,$C$3:$C3315,"Sell"),0)</f>
        <v>0</v>
      </c>
      <c r="AB3315" s="111">
        <f t="shared" si="567"/>
        <v>0</v>
      </c>
      <c r="AC3315" s="111">
        <f>SUMIFS('Deductions and Deposits'!$H:$H,'Deductions and Deposits'!$G:$G,D3315,'Deductions and Deposits'!$F:$F,"&lt;="&amp;B3315)+SUMIFS($F$3:F3315,$D$3:D3315,D3315,$C$3:C3315,"Coin Deposit",$E$3:E3315,"")</f>
        <v>0</v>
      </c>
      <c r="AD3315" s="111">
        <f>SUMIFS('Deductions and Deposits'!$D:$D,'Deductions and Deposits'!$C:$C,D3315)+SUMIFS($F:$F,$D:$D,D3315,$C:$C,"Coin Deduction")</f>
        <v>0</v>
      </c>
      <c r="AE3315" s="111">
        <f>Table5[[#This Row],[Column4]]+Table5[[#This Row],[Column14]]+Table5[[#This Row],[Column19]]+Table5[[#This Row],[Column12]]</f>
        <v>0</v>
      </c>
      <c r="AF3315" s="111">
        <f>Table5[[#This Row],[Column5]]+Table5[[#This Row],[Column13]]+Table5[[#This Row],[Column21]]+Table5[[#This Row],[Column18]]</f>
        <v>0</v>
      </c>
      <c r="AG3315" s="111">
        <f t="shared" si="568"/>
        <v>0</v>
      </c>
      <c r="AH3315" s="111">
        <f t="shared" si="569"/>
        <v>0</v>
      </c>
      <c r="AI3315" s="111">
        <f>Table5[[#This Row],[Column17]]-Table5[[#This Row],[Column20]]</f>
        <v>0</v>
      </c>
      <c r="AJ3315" s="111">
        <f t="shared" si="570"/>
        <v>0</v>
      </c>
      <c r="AK3315" s="111">
        <f t="shared" si="563"/>
        <v>0</v>
      </c>
      <c r="AL3315" s="111">
        <f t="shared" si="571"/>
        <v>0</v>
      </c>
      <c r="AM3315" s="111" t="str">
        <f t="shared" si="572"/>
        <v/>
      </c>
      <c r="AN3315" s="111" t="str">
        <f t="shared" ca="1" si="573"/>
        <v/>
      </c>
    </row>
    <row r="3316" spans="1:40" ht="20.25" customHeight="1" x14ac:dyDescent="0.3">
      <c r="A3316" s="107"/>
      <c r="B3316" s="144"/>
      <c r="C3316" s="119"/>
      <c r="D3316" s="120"/>
      <c r="E3316" s="119"/>
      <c r="F3316" s="119"/>
      <c r="G3316" s="120"/>
      <c r="H3316" s="119"/>
      <c r="I3316" s="109"/>
      <c r="L3316" s="108"/>
      <c r="M3316" s="108"/>
      <c r="N3316" s="108"/>
      <c r="O3316" s="108"/>
      <c r="P3316" s="108"/>
      <c r="Q3316" s="108"/>
      <c r="R3316" s="108"/>
      <c r="S3316" s="108"/>
      <c r="T3316" s="100">
        <f t="shared" si="564"/>
        <v>0</v>
      </c>
      <c r="U3316" s="111"/>
      <c r="V3316" s="111"/>
      <c r="W3316" s="111">
        <f>SUMIFS($F$3:F3316,$D$3:D3316,D3316,$C$3:C3316,"Buy")+SUMIFS($F$3:F3316,$D$3:D3316,D3316,$C$3:C3316,"Coin Deposit",$E$3:E3316,"&lt;&gt;")</f>
        <v>0</v>
      </c>
      <c r="X3316" s="111">
        <f t="shared" si="565"/>
        <v>0</v>
      </c>
      <c r="Y3316" s="111">
        <f>IF($D3316=Y$1,SUMIFS($H$3:$H3316,$G$3:$G3316,Y$1,$C$3:$C3316,"Sell"),0)</f>
        <v>0</v>
      </c>
      <c r="Z3316" s="111">
        <f t="shared" si="566"/>
        <v>0</v>
      </c>
      <c r="AA3316" s="111">
        <f>IF($D3316=AA$1,SUMIFS($H$3:$H3316,$G$3:$G3316,AA$1,$C$3:$C3316,"Sell"),0)</f>
        <v>0</v>
      </c>
      <c r="AB3316" s="111">
        <f t="shared" si="567"/>
        <v>0</v>
      </c>
      <c r="AC3316" s="111">
        <f>SUMIFS('Deductions and Deposits'!$H:$H,'Deductions and Deposits'!$G:$G,D3316,'Deductions and Deposits'!$F:$F,"&lt;="&amp;B3316)+SUMIFS($F$3:F3316,$D$3:D3316,D3316,$C$3:C3316,"Coin Deposit",$E$3:E3316,"")</f>
        <v>0</v>
      </c>
      <c r="AD3316" s="111">
        <f>SUMIFS('Deductions and Deposits'!$D:$D,'Deductions and Deposits'!$C:$C,D3316)+SUMIFS($F:$F,$D:$D,D3316,$C:$C,"Coin Deduction")</f>
        <v>0</v>
      </c>
      <c r="AE3316" s="111">
        <f>Table5[[#This Row],[Column4]]+Table5[[#This Row],[Column14]]+Table5[[#This Row],[Column19]]+Table5[[#This Row],[Column12]]</f>
        <v>0</v>
      </c>
      <c r="AF3316" s="111">
        <f>Table5[[#This Row],[Column5]]+Table5[[#This Row],[Column13]]+Table5[[#This Row],[Column21]]+Table5[[#This Row],[Column18]]</f>
        <v>0</v>
      </c>
      <c r="AG3316" s="111">
        <f t="shared" si="568"/>
        <v>0</v>
      </c>
      <c r="AH3316" s="111">
        <f t="shared" si="569"/>
        <v>0</v>
      </c>
      <c r="AI3316" s="111">
        <f>Table5[[#This Row],[Column17]]-Table5[[#This Row],[Column20]]</f>
        <v>0</v>
      </c>
      <c r="AJ3316" s="111">
        <f t="shared" si="570"/>
        <v>0</v>
      </c>
      <c r="AK3316" s="111">
        <f t="shared" si="563"/>
        <v>0</v>
      </c>
      <c r="AL3316" s="111">
        <f t="shared" si="571"/>
        <v>0</v>
      </c>
      <c r="AM3316" s="111" t="str">
        <f t="shared" si="572"/>
        <v/>
      </c>
      <c r="AN3316" s="111" t="str">
        <f t="shared" ca="1" si="573"/>
        <v/>
      </c>
    </row>
    <row r="3317" spans="1:40" ht="20.25" customHeight="1" x14ac:dyDescent="0.3">
      <c r="A3317" s="107"/>
      <c r="B3317" s="144"/>
      <c r="C3317" s="119"/>
      <c r="D3317" s="120"/>
      <c r="E3317" s="119"/>
      <c r="F3317" s="119"/>
      <c r="G3317" s="120"/>
      <c r="H3317" s="119"/>
      <c r="I3317" s="109"/>
      <c r="L3317" s="108"/>
      <c r="M3317" s="108"/>
      <c r="N3317" s="108"/>
      <c r="O3317" s="108"/>
      <c r="P3317" s="108"/>
      <c r="Q3317" s="108"/>
      <c r="R3317" s="108"/>
      <c r="S3317" s="108"/>
      <c r="T3317" s="100">
        <f t="shared" si="564"/>
        <v>0</v>
      </c>
      <c r="U3317" s="111"/>
      <c r="V3317" s="111"/>
      <c r="W3317" s="111">
        <f>SUMIFS($F$3:F3317,$D$3:D3317,D3317,$C$3:C3317,"Buy")+SUMIFS($F$3:F3317,$D$3:D3317,D3317,$C$3:C3317,"Coin Deposit",$E$3:E3317,"&lt;&gt;")</f>
        <v>0</v>
      </c>
      <c r="X3317" s="111">
        <f t="shared" si="565"/>
        <v>0</v>
      </c>
      <c r="Y3317" s="111">
        <f>IF($D3317=Y$1,SUMIFS($H$3:$H3317,$G$3:$G3317,Y$1,$C$3:$C3317,"Sell"),0)</f>
        <v>0</v>
      </c>
      <c r="Z3317" s="111">
        <f t="shared" si="566"/>
        <v>0</v>
      </c>
      <c r="AA3317" s="111">
        <f>IF($D3317=AA$1,SUMIFS($H$3:$H3317,$G$3:$G3317,AA$1,$C$3:$C3317,"Sell"),0)</f>
        <v>0</v>
      </c>
      <c r="AB3317" s="111">
        <f t="shared" si="567"/>
        <v>0</v>
      </c>
      <c r="AC3317" s="111">
        <f>SUMIFS('Deductions and Deposits'!$H:$H,'Deductions and Deposits'!$G:$G,D3317,'Deductions and Deposits'!$F:$F,"&lt;="&amp;B3317)+SUMIFS($F$3:F3317,$D$3:D3317,D3317,$C$3:C3317,"Coin Deposit",$E$3:E3317,"")</f>
        <v>0</v>
      </c>
      <c r="AD3317" s="111">
        <f>SUMIFS('Deductions and Deposits'!$D:$D,'Deductions and Deposits'!$C:$C,D3317)+SUMIFS($F:$F,$D:$D,D3317,$C:$C,"Coin Deduction")</f>
        <v>0</v>
      </c>
      <c r="AE3317" s="111">
        <f>Table5[[#This Row],[Column4]]+Table5[[#This Row],[Column14]]+Table5[[#This Row],[Column19]]+Table5[[#This Row],[Column12]]</f>
        <v>0</v>
      </c>
      <c r="AF3317" s="111">
        <f>Table5[[#This Row],[Column5]]+Table5[[#This Row],[Column13]]+Table5[[#This Row],[Column21]]+Table5[[#This Row],[Column18]]</f>
        <v>0</v>
      </c>
      <c r="AG3317" s="111">
        <f t="shared" si="568"/>
        <v>0</v>
      </c>
      <c r="AH3317" s="111">
        <f t="shared" si="569"/>
        <v>0</v>
      </c>
      <c r="AI3317" s="111">
        <f>Table5[[#This Row],[Column17]]-Table5[[#This Row],[Column20]]</f>
        <v>0</v>
      </c>
      <c r="AJ3317" s="111">
        <f t="shared" si="570"/>
        <v>0</v>
      </c>
      <c r="AK3317" s="111">
        <f t="shared" si="563"/>
        <v>0</v>
      </c>
      <c r="AL3317" s="111">
        <f t="shared" si="571"/>
        <v>0</v>
      </c>
      <c r="AM3317" s="111" t="str">
        <f t="shared" si="572"/>
        <v/>
      </c>
      <c r="AN3317" s="111" t="str">
        <f t="shared" ca="1" si="573"/>
        <v/>
      </c>
    </row>
    <row r="3318" spans="1:40" ht="20.25" customHeight="1" x14ac:dyDescent="0.3">
      <c r="A3318" s="107"/>
      <c r="B3318" s="144"/>
      <c r="C3318" s="119"/>
      <c r="D3318" s="120"/>
      <c r="E3318" s="119"/>
      <c r="F3318" s="119"/>
      <c r="G3318" s="120"/>
      <c r="H3318" s="119"/>
      <c r="I3318" s="109"/>
      <c r="L3318" s="108"/>
      <c r="M3318" s="108"/>
      <c r="N3318" s="108"/>
      <c r="O3318" s="108"/>
      <c r="P3318" s="108"/>
      <c r="Q3318" s="108"/>
      <c r="R3318" s="108"/>
      <c r="S3318" s="108"/>
      <c r="T3318" s="100">
        <f t="shared" si="564"/>
        <v>0</v>
      </c>
      <c r="U3318" s="111"/>
      <c r="V3318" s="111"/>
      <c r="W3318" s="111">
        <f>SUMIFS($F$3:F3318,$D$3:D3318,D3318,$C$3:C3318,"Buy")+SUMIFS($F$3:F3318,$D$3:D3318,D3318,$C$3:C3318,"Coin Deposit",$E$3:E3318,"&lt;&gt;")</f>
        <v>0</v>
      </c>
      <c r="X3318" s="111">
        <f t="shared" si="565"/>
        <v>0</v>
      </c>
      <c r="Y3318" s="111">
        <f>IF($D3318=Y$1,SUMIFS($H$3:$H3318,$G$3:$G3318,Y$1,$C$3:$C3318,"Sell"),0)</f>
        <v>0</v>
      </c>
      <c r="Z3318" s="111">
        <f t="shared" si="566"/>
        <v>0</v>
      </c>
      <c r="AA3318" s="111">
        <f>IF($D3318=AA$1,SUMIFS($H$3:$H3318,$G$3:$G3318,AA$1,$C$3:$C3318,"Sell"),0)</f>
        <v>0</v>
      </c>
      <c r="AB3318" s="111">
        <f t="shared" si="567"/>
        <v>0</v>
      </c>
      <c r="AC3318" s="111">
        <f>SUMIFS('Deductions and Deposits'!$H:$H,'Deductions and Deposits'!$G:$G,D3318,'Deductions and Deposits'!$F:$F,"&lt;="&amp;B3318)+SUMIFS($F$3:F3318,$D$3:D3318,D3318,$C$3:C3318,"Coin Deposit",$E$3:E3318,"")</f>
        <v>0</v>
      </c>
      <c r="AD3318" s="111">
        <f>SUMIFS('Deductions and Deposits'!$D:$D,'Deductions and Deposits'!$C:$C,D3318)+SUMIFS($F:$F,$D:$D,D3318,$C:$C,"Coin Deduction")</f>
        <v>0</v>
      </c>
      <c r="AE3318" s="111">
        <f>Table5[[#This Row],[Column4]]+Table5[[#This Row],[Column14]]+Table5[[#This Row],[Column19]]+Table5[[#This Row],[Column12]]</f>
        <v>0</v>
      </c>
      <c r="AF3318" s="111">
        <f>Table5[[#This Row],[Column5]]+Table5[[#This Row],[Column13]]+Table5[[#This Row],[Column21]]+Table5[[#This Row],[Column18]]</f>
        <v>0</v>
      </c>
      <c r="AG3318" s="111">
        <f t="shared" si="568"/>
        <v>0</v>
      </c>
      <c r="AH3318" s="111">
        <f t="shared" si="569"/>
        <v>0</v>
      </c>
      <c r="AI3318" s="111">
        <f>Table5[[#This Row],[Column17]]-Table5[[#This Row],[Column20]]</f>
        <v>0</v>
      </c>
      <c r="AJ3318" s="111">
        <f t="shared" si="570"/>
        <v>0</v>
      </c>
      <c r="AK3318" s="111">
        <f t="shared" ref="AK3318:AK3381" si="574">AJ3318*T3318</f>
        <v>0</v>
      </c>
      <c r="AL3318" s="111">
        <f t="shared" si="571"/>
        <v>0</v>
      </c>
      <c r="AM3318" s="111" t="str">
        <f t="shared" si="572"/>
        <v/>
      </c>
      <c r="AN3318" s="111" t="str">
        <f t="shared" ca="1" si="573"/>
        <v/>
      </c>
    </row>
    <row r="3319" spans="1:40" ht="20.25" customHeight="1" x14ac:dyDescent="0.3">
      <c r="A3319" s="107"/>
      <c r="B3319" s="144"/>
      <c r="C3319" s="119"/>
      <c r="D3319" s="120"/>
      <c r="E3319" s="119"/>
      <c r="F3319" s="119"/>
      <c r="G3319" s="120"/>
      <c r="H3319" s="119"/>
      <c r="I3319" s="109"/>
      <c r="L3319" s="108"/>
      <c r="M3319" s="108"/>
      <c r="N3319" s="108"/>
      <c r="O3319" s="108"/>
      <c r="P3319" s="108"/>
      <c r="Q3319" s="108"/>
      <c r="R3319" s="108"/>
      <c r="S3319" s="108"/>
      <c r="T3319" s="100">
        <f t="shared" si="564"/>
        <v>0</v>
      </c>
      <c r="U3319" s="111"/>
      <c r="V3319" s="111"/>
      <c r="W3319" s="111">
        <f>SUMIFS($F$3:F3319,$D$3:D3319,D3319,$C$3:C3319,"Buy")+SUMIFS($F$3:F3319,$D$3:D3319,D3319,$C$3:C3319,"Coin Deposit",$E$3:E3319,"&lt;&gt;")</f>
        <v>0</v>
      </c>
      <c r="X3319" s="111">
        <f t="shared" si="565"/>
        <v>0</v>
      </c>
      <c r="Y3319" s="111">
        <f>IF($D3319=Y$1,SUMIFS($H$3:$H3319,$G$3:$G3319,Y$1,$C$3:$C3319,"Sell"),0)</f>
        <v>0</v>
      </c>
      <c r="Z3319" s="111">
        <f t="shared" si="566"/>
        <v>0</v>
      </c>
      <c r="AA3319" s="111">
        <f>IF($D3319=AA$1,SUMIFS($H$3:$H3319,$G$3:$G3319,AA$1,$C$3:$C3319,"Sell"),0)</f>
        <v>0</v>
      </c>
      <c r="AB3319" s="111">
        <f t="shared" si="567"/>
        <v>0</v>
      </c>
      <c r="AC3319" s="111">
        <f>SUMIFS('Deductions and Deposits'!$H:$H,'Deductions and Deposits'!$G:$G,D3319,'Deductions and Deposits'!$F:$F,"&lt;="&amp;B3319)+SUMIFS($F$3:F3319,$D$3:D3319,D3319,$C$3:C3319,"Coin Deposit",$E$3:E3319,"")</f>
        <v>0</v>
      </c>
      <c r="AD3319" s="111">
        <f>SUMIFS('Deductions and Deposits'!$D:$D,'Deductions and Deposits'!$C:$C,D3319)+SUMIFS($F:$F,$D:$D,D3319,$C:$C,"Coin Deduction")</f>
        <v>0</v>
      </c>
      <c r="AE3319" s="111">
        <f>Table5[[#This Row],[Column4]]+Table5[[#This Row],[Column14]]+Table5[[#This Row],[Column19]]+Table5[[#This Row],[Column12]]</f>
        <v>0</v>
      </c>
      <c r="AF3319" s="111">
        <f>Table5[[#This Row],[Column5]]+Table5[[#This Row],[Column13]]+Table5[[#This Row],[Column21]]+Table5[[#This Row],[Column18]]</f>
        <v>0</v>
      </c>
      <c r="AG3319" s="111">
        <f t="shared" si="568"/>
        <v>0</v>
      </c>
      <c r="AH3319" s="111">
        <f t="shared" si="569"/>
        <v>0</v>
      </c>
      <c r="AI3319" s="111">
        <f>Table5[[#This Row],[Column17]]-Table5[[#This Row],[Column20]]</f>
        <v>0</v>
      </c>
      <c r="AJ3319" s="111">
        <f t="shared" si="570"/>
        <v>0</v>
      </c>
      <c r="AK3319" s="111">
        <f t="shared" si="574"/>
        <v>0</v>
      </c>
      <c r="AL3319" s="111">
        <f t="shared" si="571"/>
        <v>0</v>
      </c>
      <c r="AM3319" s="111" t="str">
        <f t="shared" si="572"/>
        <v/>
      </c>
      <c r="AN3319" s="111" t="str">
        <f t="shared" ca="1" si="573"/>
        <v/>
      </c>
    </row>
    <row r="3320" spans="1:40" ht="20.25" customHeight="1" x14ac:dyDescent="0.3">
      <c r="A3320" s="107"/>
      <c r="B3320" s="144"/>
      <c r="C3320" s="119"/>
      <c r="D3320" s="120"/>
      <c r="E3320" s="119"/>
      <c r="F3320" s="119"/>
      <c r="G3320" s="120"/>
      <c r="H3320" s="119"/>
      <c r="I3320" s="109"/>
      <c r="L3320" s="108"/>
      <c r="M3320" s="108"/>
      <c r="N3320" s="108"/>
      <c r="O3320" s="108"/>
      <c r="P3320" s="108"/>
      <c r="Q3320" s="108"/>
      <c r="R3320" s="108"/>
      <c r="S3320" s="108"/>
      <c r="T3320" s="100">
        <f t="shared" si="564"/>
        <v>0</v>
      </c>
      <c r="U3320" s="111"/>
      <c r="V3320" s="111"/>
      <c r="W3320" s="111">
        <f>SUMIFS($F$3:F3320,$D$3:D3320,D3320,$C$3:C3320,"Buy")+SUMIFS($F$3:F3320,$D$3:D3320,D3320,$C$3:C3320,"Coin Deposit",$E$3:E3320,"&lt;&gt;")</f>
        <v>0</v>
      </c>
      <c r="X3320" s="111">
        <f t="shared" si="565"/>
        <v>0</v>
      </c>
      <c r="Y3320" s="111">
        <f>IF($D3320=Y$1,SUMIFS($H$3:$H3320,$G$3:$G3320,Y$1,$C$3:$C3320,"Sell"),0)</f>
        <v>0</v>
      </c>
      <c r="Z3320" s="111">
        <f t="shared" si="566"/>
        <v>0</v>
      </c>
      <c r="AA3320" s="111">
        <f>IF($D3320=AA$1,SUMIFS($H$3:$H3320,$G$3:$G3320,AA$1,$C$3:$C3320,"Sell"),0)</f>
        <v>0</v>
      </c>
      <c r="AB3320" s="111">
        <f t="shared" si="567"/>
        <v>0</v>
      </c>
      <c r="AC3320" s="111">
        <f>SUMIFS('Deductions and Deposits'!$H:$H,'Deductions and Deposits'!$G:$G,D3320,'Deductions and Deposits'!$F:$F,"&lt;="&amp;B3320)+SUMIFS($F$3:F3320,$D$3:D3320,D3320,$C$3:C3320,"Coin Deposit",$E$3:E3320,"")</f>
        <v>0</v>
      </c>
      <c r="AD3320" s="111">
        <f>SUMIFS('Deductions and Deposits'!$D:$D,'Deductions and Deposits'!$C:$C,D3320)+SUMIFS($F:$F,$D:$D,D3320,$C:$C,"Coin Deduction")</f>
        <v>0</v>
      </c>
      <c r="AE3320" s="111">
        <f>Table5[[#This Row],[Column4]]+Table5[[#This Row],[Column14]]+Table5[[#This Row],[Column19]]+Table5[[#This Row],[Column12]]</f>
        <v>0</v>
      </c>
      <c r="AF3320" s="111">
        <f>Table5[[#This Row],[Column5]]+Table5[[#This Row],[Column13]]+Table5[[#This Row],[Column21]]+Table5[[#This Row],[Column18]]</f>
        <v>0</v>
      </c>
      <c r="AG3320" s="111">
        <f t="shared" si="568"/>
        <v>0</v>
      </c>
      <c r="AH3320" s="111">
        <f t="shared" si="569"/>
        <v>0</v>
      </c>
      <c r="AI3320" s="111">
        <f>Table5[[#This Row],[Column17]]-Table5[[#This Row],[Column20]]</f>
        <v>0</v>
      </c>
      <c r="AJ3320" s="111">
        <f t="shared" si="570"/>
        <v>0</v>
      </c>
      <c r="AK3320" s="111">
        <f t="shared" si="574"/>
        <v>0</v>
      </c>
      <c r="AL3320" s="111">
        <f t="shared" si="571"/>
        <v>0</v>
      </c>
      <c r="AM3320" s="111" t="str">
        <f t="shared" si="572"/>
        <v/>
      </c>
      <c r="AN3320" s="111" t="str">
        <f t="shared" ca="1" si="573"/>
        <v/>
      </c>
    </row>
    <row r="3321" spans="1:40" ht="20.25" customHeight="1" x14ac:dyDescent="0.3">
      <c r="A3321" s="107"/>
      <c r="B3321" s="144"/>
      <c r="C3321" s="119"/>
      <c r="D3321" s="120"/>
      <c r="E3321" s="119"/>
      <c r="F3321" s="119"/>
      <c r="G3321" s="120"/>
      <c r="H3321" s="119"/>
      <c r="I3321" s="109"/>
      <c r="L3321" s="108"/>
      <c r="M3321" s="108"/>
      <c r="N3321" s="108"/>
      <c r="O3321" s="108"/>
      <c r="P3321" s="108"/>
      <c r="Q3321" s="108"/>
      <c r="R3321" s="108"/>
      <c r="S3321" s="108"/>
      <c r="T3321" s="100">
        <f t="shared" si="564"/>
        <v>0</v>
      </c>
      <c r="U3321" s="111"/>
      <c r="V3321" s="111"/>
      <c r="W3321" s="111">
        <f>SUMIFS($F$3:F3321,$D$3:D3321,D3321,$C$3:C3321,"Buy")+SUMIFS($F$3:F3321,$D$3:D3321,D3321,$C$3:C3321,"Coin Deposit",$E$3:E3321,"&lt;&gt;")</f>
        <v>0</v>
      </c>
      <c r="X3321" s="111">
        <f t="shared" si="565"/>
        <v>0</v>
      </c>
      <c r="Y3321" s="111">
        <f>IF($D3321=Y$1,SUMIFS($H$3:$H3321,$G$3:$G3321,Y$1,$C$3:$C3321,"Sell"),0)</f>
        <v>0</v>
      </c>
      <c r="Z3321" s="111">
        <f t="shared" si="566"/>
        <v>0</v>
      </c>
      <c r="AA3321" s="111">
        <f>IF($D3321=AA$1,SUMIFS($H$3:$H3321,$G$3:$G3321,AA$1,$C$3:$C3321,"Sell"),0)</f>
        <v>0</v>
      </c>
      <c r="AB3321" s="111">
        <f t="shared" si="567"/>
        <v>0</v>
      </c>
      <c r="AC3321" s="111">
        <f>SUMIFS('Deductions and Deposits'!$H:$H,'Deductions and Deposits'!$G:$G,D3321,'Deductions and Deposits'!$F:$F,"&lt;="&amp;B3321)+SUMIFS($F$3:F3321,$D$3:D3321,D3321,$C$3:C3321,"Coin Deposit",$E$3:E3321,"")</f>
        <v>0</v>
      </c>
      <c r="AD3321" s="111">
        <f>SUMIFS('Deductions and Deposits'!$D:$D,'Deductions and Deposits'!$C:$C,D3321)+SUMIFS($F:$F,$D:$D,D3321,$C:$C,"Coin Deduction")</f>
        <v>0</v>
      </c>
      <c r="AE3321" s="111">
        <f>Table5[[#This Row],[Column4]]+Table5[[#This Row],[Column14]]+Table5[[#This Row],[Column19]]+Table5[[#This Row],[Column12]]</f>
        <v>0</v>
      </c>
      <c r="AF3321" s="111">
        <f>Table5[[#This Row],[Column5]]+Table5[[#This Row],[Column13]]+Table5[[#This Row],[Column21]]+Table5[[#This Row],[Column18]]</f>
        <v>0</v>
      </c>
      <c r="AG3321" s="111">
        <f t="shared" si="568"/>
        <v>0</v>
      </c>
      <c r="AH3321" s="111">
        <f t="shared" si="569"/>
        <v>0</v>
      </c>
      <c r="AI3321" s="111">
        <f>Table5[[#This Row],[Column17]]-Table5[[#This Row],[Column20]]</f>
        <v>0</v>
      </c>
      <c r="AJ3321" s="111">
        <f t="shared" si="570"/>
        <v>0</v>
      </c>
      <c r="AK3321" s="111">
        <f t="shared" si="574"/>
        <v>0</v>
      </c>
      <c r="AL3321" s="111">
        <f t="shared" si="571"/>
        <v>0</v>
      </c>
      <c r="AM3321" s="111" t="str">
        <f t="shared" si="572"/>
        <v/>
      </c>
      <c r="AN3321" s="111" t="str">
        <f t="shared" ca="1" si="573"/>
        <v/>
      </c>
    </row>
    <row r="3322" spans="1:40" ht="20.25" customHeight="1" x14ac:dyDescent="0.3">
      <c r="A3322" s="107"/>
      <c r="B3322" s="144"/>
      <c r="C3322" s="119"/>
      <c r="D3322" s="120"/>
      <c r="E3322" s="119"/>
      <c r="F3322" s="119"/>
      <c r="G3322" s="120"/>
      <c r="H3322" s="119"/>
      <c r="I3322" s="109"/>
      <c r="L3322" s="108"/>
      <c r="M3322" s="108"/>
      <c r="N3322" s="108"/>
      <c r="O3322" s="108"/>
      <c r="P3322" s="108"/>
      <c r="Q3322" s="108"/>
      <c r="R3322" s="108"/>
      <c r="S3322" s="108"/>
      <c r="T3322" s="100">
        <f t="shared" si="564"/>
        <v>0</v>
      </c>
      <c r="U3322" s="111"/>
      <c r="V3322" s="111"/>
      <c r="W3322" s="111">
        <f>SUMIFS($F$3:F3322,$D$3:D3322,D3322,$C$3:C3322,"Buy")+SUMIFS($F$3:F3322,$D$3:D3322,D3322,$C$3:C3322,"Coin Deposit",$E$3:E3322,"&lt;&gt;")</f>
        <v>0</v>
      </c>
      <c r="X3322" s="111">
        <f t="shared" si="565"/>
        <v>0</v>
      </c>
      <c r="Y3322" s="111">
        <f>IF($D3322=Y$1,SUMIFS($H$3:$H3322,$G$3:$G3322,Y$1,$C$3:$C3322,"Sell"),0)</f>
        <v>0</v>
      </c>
      <c r="Z3322" s="111">
        <f t="shared" si="566"/>
        <v>0</v>
      </c>
      <c r="AA3322" s="111">
        <f>IF($D3322=AA$1,SUMIFS($H$3:$H3322,$G$3:$G3322,AA$1,$C$3:$C3322,"Sell"),0)</f>
        <v>0</v>
      </c>
      <c r="AB3322" s="111">
        <f t="shared" si="567"/>
        <v>0</v>
      </c>
      <c r="AC3322" s="111">
        <f>SUMIFS('Deductions and Deposits'!$H:$H,'Deductions and Deposits'!$G:$G,D3322,'Deductions and Deposits'!$F:$F,"&lt;="&amp;B3322)+SUMIFS($F$3:F3322,$D$3:D3322,D3322,$C$3:C3322,"Coin Deposit",$E$3:E3322,"")</f>
        <v>0</v>
      </c>
      <c r="AD3322" s="111">
        <f>SUMIFS('Deductions and Deposits'!$D:$D,'Deductions and Deposits'!$C:$C,D3322)+SUMIFS($F:$F,$D:$D,D3322,$C:$C,"Coin Deduction")</f>
        <v>0</v>
      </c>
      <c r="AE3322" s="111">
        <f>Table5[[#This Row],[Column4]]+Table5[[#This Row],[Column14]]+Table5[[#This Row],[Column19]]+Table5[[#This Row],[Column12]]</f>
        <v>0</v>
      </c>
      <c r="AF3322" s="111">
        <f>Table5[[#This Row],[Column5]]+Table5[[#This Row],[Column13]]+Table5[[#This Row],[Column21]]+Table5[[#This Row],[Column18]]</f>
        <v>0</v>
      </c>
      <c r="AG3322" s="111">
        <f t="shared" si="568"/>
        <v>0</v>
      </c>
      <c r="AH3322" s="111">
        <f t="shared" si="569"/>
        <v>0</v>
      </c>
      <c r="AI3322" s="111">
        <f>Table5[[#This Row],[Column17]]-Table5[[#This Row],[Column20]]</f>
        <v>0</v>
      </c>
      <c r="AJ3322" s="111">
        <f t="shared" si="570"/>
        <v>0</v>
      </c>
      <c r="AK3322" s="111">
        <f t="shared" si="574"/>
        <v>0</v>
      </c>
      <c r="AL3322" s="111">
        <f t="shared" si="571"/>
        <v>0</v>
      </c>
      <c r="AM3322" s="111" t="str">
        <f t="shared" si="572"/>
        <v/>
      </c>
      <c r="AN3322" s="111" t="str">
        <f t="shared" ca="1" si="573"/>
        <v/>
      </c>
    </row>
    <row r="3323" spans="1:40" ht="20.25" customHeight="1" x14ac:dyDescent="0.3">
      <c r="A3323" s="107"/>
      <c r="B3323" s="144"/>
      <c r="C3323" s="119"/>
      <c r="D3323" s="120"/>
      <c r="E3323" s="119"/>
      <c r="F3323" s="119"/>
      <c r="G3323" s="120"/>
      <c r="H3323" s="119"/>
      <c r="I3323" s="109"/>
      <c r="L3323" s="108"/>
      <c r="M3323" s="108"/>
      <c r="N3323" s="108"/>
      <c r="O3323" s="108"/>
      <c r="P3323" s="108"/>
      <c r="Q3323" s="108"/>
      <c r="R3323" s="108"/>
      <c r="S3323" s="108"/>
      <c r="T3323" s="100">
        <f t="shared" si="564"/>
        <v>0</v>
      </c>
      <c r="U3323" s="111"/>
      <c r="V3323" s="111"/>
      <c r="W3323" s="111">
        <f>SUMIFS($F$3:F3323,$D$3:D3323,D3323,$C$3:C3323,"Buy")+SUMIFS($F$3:F3323,$D$3:D3323,D3323,$C$3:C3323,"Coin Deposit",$E$3:E3323,"&lt;&gt;")</f>
        <v>0</v>
      </c>
      <c r="X3323" s="111">
        <f t="shared" si="565"/>
        <v>0</v>
      </c>
      <c r="Y3323" s="111">
        <f>IF($D3323=Y$1,SUMIFS($H$3:$H3323,$G$3:$G3323,Y$1,$C$3:$C3323,"Sell"),0)</f>
        <v>0</v>
      </c>
      <c r="Z3323" s="111">
        <f t="shared" si="566"/>
        <v>0</v>
      </c>
      <c r="AA3323" s="111">
        <f>IF($D3323=AA$1,SUMIFS($H$3:$H3323,$G$3:$G3323,AA$1,$C$3:$C3323,"Sell"),0)</f>
        <v>0</v>
      </c>
      <c r="AB3323" s="111">
        <f t="shared" si="567"/>
        <v>0</v>
      </c>
      <c r="AC3323" s="111">
        <f>SUMIFS('Deductions and Deposits'!$H:$H,'Deductions and Deposits'!$G:$G,D3323,'Deductions and Deposits'!$F:$F,"&lt;="&amp;B3323)+SUMIFS($F$3:F3323,$D$3:D3323,D3323,$C$3:C3323,"Coin Deposit",$E$3:E3323,"")</f>
        <v>0</v>
      </c>
      <c r="AD3323" s="111">
        <f>SUMIFS('Deductions and Deposits'!$D:$D,'Deductions and Deposits'!$C:$C,D3323)+SUMIFS($F:$F,$D:$D,D3323,$C:$C,"Coin Deduction")</f>
        <v>0</v>
      </c>
      <c r="AE3323" s="111">
        <f>Table5[[#This Row],[Column4]]+Table5[[#This Row],[Column14]]+Table5[[#This Row],[Column19]]+Table5[[#This Row],[Column12]]</f>
        <v>0</v>
      </c>
      <c r="AF3323" s="111">
        <f>Table5[[#This Row],[Column5]]+Table5[[#This Row],[Column13]]+Table5[[#This Row],[Column21]]+Table5[[#This Row],[Column18]]</f>
        <v>0</v>
      </c>
      <c r="AG3323" s="111">
        <f t="shared" si="568"/>
        <v>0</v>
      </c>
      <c r="AH3323" s="111">
        <f t="shared" si="569"/>
        <v>0</v>
      </c>
      <c r="AI3323" s="111">
        <f>Table5[[#This Row],[Column17]]-Table5[[#This Row],[Column20]]</f>
        <v>0</v>
      </c>
      <c r="AJ3323" s="111">
        <f t="shared" si="570"/>
        <v>0</v>
      </c>
      <c r="AK3323" s="111">
        <f t="shared" si="574"/>
        <v>0</v>
      </c>
      <c r="AL3323" s="111">
        <f t="shared" si="571"/>
        <v>0</v>
      </c>
      <c r="AM3323" s="111" t="str">
        <f t="shared" si="572"/>
        <v/>
      </c>
      <c r="AN3323" s="111" t="str">
        <f t="shared" ca="1" si="573"/>
        <v/>
      </c>
    </row>
    <row r="3324" spans="1:40" ht="20.25" customHeight="1" x14ac:dyDescent="0.3">
      <c r="A3324" s="107"/>
      <c r="B3324" s="144"/>
      <c r="C3324" s="119"/>
      <c r="D3324" s="120"/>
      <c r="E3324" s="119"/>
      <c r="F3324" s="119"/>
      <c r="G3324" s="120"/>
      <c r="H3324" s="119"/>
      <c r="I3324" s="109"/>
      <c r="L3324" s="108"/>
      <c r="M3324" s="108"/>
      <c r="N3324" s="108"/>
      <c r="O3324" s="108"/>
      <c r="P3324" s="108"/>
      <c r="Q3324" s="108"/>
      <c r="R3324" s="108"/>
      <c r="S3324" s="108"/>
      <c r="T3324" s="100">
        <f t="shared" si="564"/>
        <v>0</v>
      </c>
      <c r="U3324" s="111"/>
      <c r="V3324" s="111"/>
      <c r="W3324" s="111">
        <f>SUMIFS($F$3:F3324,$D$3:D3324,D3324,$C$3:C3324,"Buy")+SUMIFS($F$3:F3324,$D$3:D3324,D3324,$C$3:C3324,"Coin Deposit",$E$3:E3324,"&lt;&gt;")</f>
        <v>0</v>
      </c>
      <c r="X3324" s="111">
        <f t="shared" si="565"/>
        <v>0</v>
      </c>
      <c r="Y3324" s="111">
        <f>IF($D3324=Y$1,SUMIFS($H$3:$H3324,$G$3:$G3324,Y$1,$C$3:$C3324,"Sell"),0)</f>
        <v>0</v>
      </c>
      <c r="Z3324" s="111">
        <f t="shared" si="566"/>
        <v>0</v>
      </c>
      <c r="AA3324" s="111">
        <f>IF($D3324=AA$1,SUMIFS($H$3:$H3324,$G$3:$G3324,AA$1,$C$3:$C3324,"Sell"),0)</f>
        <v>0</v>
      </c>
      <c r="AB3324" s="111">
        <f t="shared" si="567"/>
        <v>0</v>
      </c>
      <c r="AC3324" s="111">
        <f>SUMIFS('Deductions and Deposits'!$H:$H,'Deductions and Deposits'!$G:$G,D3324,'Deductions and Deposits'!$F:$F,"&lt;="&amp;B3324)+SUMIFS($F$3:F3324,$D$3:D3324,D3324,$C$3:C3324,"Coin Deposit",$E$3:E3324,"")</f>
        <v>0</v>
      </c>
      <c r="AD3324" s="111">
        <f>SUMIFS('Deductions and Deposits'!$D:$D,'Deductions and Deposits'!$C:$C,D3324)+SUMIFS($F:$F,$D:$D,D3324,$C:$C,"Coin Deduction")</f>
        <v>0</v>
      </c>
      <c r="AE3324" s="111">
        <f>Table5[[#This Row],[Column4]]+Table5[[#This Row],[Column14]]+Table5[[#This Row],[Column19]]+Table5[[#This Row],[Column12]]</f>
        <v>0</v>
      </c>
      <c r="AF3324" s="111">
        <f>Table5[[#This Row],[Column5]]+Table5[[#This Row],[Column13]]+Table5[[#This Row],[Column21]]+Table5[[#This Row],[Column18]]</f>
        <v>0</v>
      </c>
      <c r="AG3324" s="111">
        <f t="shared" si="568"/>
        <v>0</v>
      </c>
      <c r="AH3324" s="111">
        <f t="shared" si="569"/>
        <v>0</v>
      </c>
      <c r="AI3324" s="111">
        <f>Table5[[#This Row],[Column17]]-Table5[[#This Row],[Column20]]</f>
        <v>0</v>
      </c>
      <c r="AJ3324" s="111">
        <f t="shared" si="570"/>
        <v>0</v>
      </c>
      <c r="AK3324" s="111">
        <f t="shared" si="574"/>
        <v>0</v>
      </c>
      <c r="AL3324" s="111">
        <f t="shared" si="571"/>
        <v>0</v>
      </c>
      <c r="AM3324" s="111" t="str">
        <f t="shared" si="572"/>
        <v/>
      </c>
      <c r="AN3324" s="111" t="str">
        <f t="shared" ca="1" si="573"/>
        <v/>
      </c>
    </row>
    <row r="3325" spans="1:40" ht="20.25" customHeight="1" x14ac:dyDescent="0.3">
      <c r="A3325" s="107"/>
      <c r="B3325" s="144"/>
      <c r="C3325" s="119"/>
      <c r="D3325" s="120"/>
      <c r="E3325" s="119"/>
      <c r="F3325" s="119"/>
      <c r="G3325" s="120"/>
      <c r="H3325" s="119"/>
      <c r="I3325" s="109"/>
      <c r="L3325" s="108"/>
      <c r="M3325" s="108"/>
      <c r="N3325" s="108"/>
      <c r="O3325" s="108"/>
      <c r="P3325" s="108"/>
      <c r="Q3325" s="108"/>
      <c r="R3325" s="108"/>
      <c r="S3325" s="108"/>
      <c r="T3325" s="100">
        <f t="shared" si="564"/>
        <v>0</v>
      </c>
      <c r="U3325" s="111"/>
      <c r="V3325" s="111"/>
      <c r="W3325" s="111">
        <f>SUMIFS($F$3:F3325,$D$3:D3325,D3325,$C$3:C3325,"Buy")+SUMIFS($F$3:F3325,$D$3:D3325,D3325,$C$3:C3325,"Coin Deposit",$E$3:E3325,"&lt;&gt;")</f>
        <v>0</v>
      </c>
      <c r="X3325" s="111">
        <f t="shared" si="565"/>
        <v>0</v>
      </c>
      <c r="Y3325" s="111">
        <f>IF($D3325=Y$1,SUMIFS($H$3:$H3325,$G$3:$G3325,Y$1,$C$3:$C3325,"Sell"),0)</f>
        <v>0</v>
      </c>
      <c r="Z3325" s="111">
        <f t="shared" si="566"/>
        <v>0</v>
      </c>
      <c r="AA3325" s="111">
        <f>IF($D3325=AA$1,SUMIFS($H$3:$H3325,$G$3:$G3325,AA$1,$C$3:$C3325,"Sell"),0)</f>
        <v>0</v>
      </c>
      <c r="AB3325" s="111">
        <f t="shared" si="567"/>
        <v>0</v>
      </c>
      <c r="AC3325" s="111">
        <f>SUMIFS('Deductions and Deposits'!$H:$H,'Deductions and Deposits'!$G:$G,D3325,'Deductions and Deposits'!$F:$F,"&lt;="&amp;B3325)+SUMIFS($F$3:F3325,$D$3:D3325,D3325,$C$3:C3325,"Coin Deposit",$E$3:E3325,"")</f>
        <v>0</v>
      </c>
      <c r="AD3325" s="111">
        <f>SUMIFS('Deductions and Deposits'!$D:$D,'Deductions and Deposits'!$C:$C,D3325)+SUMIFS($F:$F,$D:$D,D3325,$C:$C,"Coin Deduction")</f>
        <v>0</v>
      </c>
      <c r="AE3325" s="111">
        <f>Table5[[#This Row],[Column4]]+Table5[[#This Row],[Column14]]+Table5[[#This Row],[Column19]]+Table5[[#This Row],[Column12]]</f>
        <v>0</v>
      </c>
      <c r="AF3325" s="111">
        <f>Table5[[#This Row],[Column5]]+Table5[[#This Row],[Column13]]+Table5[[#This Row],[Column21]]+Table5[[#This Row],[Column18]]</f>
        <v>0</v>
      </c>
      <c r="AG3325" s="111">
        <f t="shared" si="568"/>
        <v>0</v>
      </c>
      <c r="AH3325" s="111">
        <f t="shared" si="569"/>
        <v>0</v>
      </c>
      <c r="AI3325" s="111">
        <f>Table5[[#This Row],[Column17]]-Table5[[#This Row],[Column20]]</f>
        <v>0</v>
      </c>
      <c r="AJ3325" s="111">
        <f t="shared" si="570"/>
        <v>0</v>
      </c>
      <c r="AK3325" s="111">
        <f t="shared" si="574"/>
        <v>0</v>
      </c>
      <c r="AL3325" s="111">
        <f t="shared" si="571"/>
        <v>0</v>
      </c>
      <c r="AM3325" s="111" t="str">
        <f t="shared" si="572"/>
        <v/>
      </c>
      <c r="AN3325" s="111" t="str">
        <f t="shared" ca="1" si="573"/>
        <v/>
      </c>
    </row>
    <row r="3326" spans="1:40" ht="20.25" customHeight="1" x14ac:dyDescent="0.3">
      <c r="A3326" s="107"/>
      <c r="B3326" s="144"/>
      <c r="C3326" s="119"/>
      <c r="D3326" s="120"/>
      <c r="E3326" s="119"/>
      <c r="F3326" s="119"/>
      <c r="G3326" s="120"/>
      <c r="H3326" s="119"/>
      <c r="I3326" s="109"/>
      <c r="L3326" s="108"/>
      <c r="M3326" s="108"/>
      <c r="N3326" s="108"/>
      <c r="O3326" s="108"/>
      <c r="P3326" s="108"/>
      <c r="Q3326" s="108"/>
      <c r="R3326" s="108"/>
      <c r="S3326" s="108"/>
      <c r="T3326" s="100">
        <f t="shared" si="564"/>
        <v>0</v>
      </c>
      <c r="U3326" s="111"/>
      <c r="V3326" s="111"/>
      <c r="W3326" s="111">
        <f>SUMIFS($F$3:F3326,$D$3:D3326,D3326,$C$3:C3326,"Buy")+SUMIFS($F$3:F3326,$D$3:D3326,D3326,$C$3:C3326,"Coin Deposit",$E$3:E3326,"&lt;&gt;")</f>
        <v>0</v>
      </c>
      <c r="X3326" s="111">
        <f t="shared" si="565"/>
        <v>0</v>
      </c>
      <c r="Y3326" s="111">
        <f>IF($D3326=Y$1,SUMIFS($H$3:$H3326,$G$3:$G3326,Y$1,$C$3:$C3326,"Sell"),0)</f>
        <v>0</v>
      </c>
      <c r="Z3326" s="111">
        <f t="shared" si="566"/>
        <v>0</v>
      </c>
      <c r="AA3326" s="111">
        <f>IF($D3326=AA$1,SUMIFS($H$3:$H3326,$G$3:$G3326,AA$1,$C$3:$C3326,"Sell"),0)</f>
        <v>0</v>
      </c>
      <c r="AB3326" s="111">
        <f t="shared" si="567"/>
        <v>0</v>
      </c>
      <c r="AC3326" s="111">
        <f>SUMIFS('Deductions and Deposits'!$H:$H,'Deductions and Deposits'!$G:$G,D3326,'Deductions and Deposits'!$F:$F,"&lt;="&amp;B3326)+SUMIFS($F$3:F3326,$D$3:D3326,D3326,$C$3:C3326,"Coin Deposit",$E$3:E3326,"")</f>
        <v>0</v>
      </c>
      <c r="AD3326" s="111">
        <f>SUMIFS('Deductions and Deposits'!$D:$D,'Deductions and Deposits'!$C:$C,D3326)+SUMIFS($F:$F,$D:$D,D3326,$C:$C,"Coin Deduction")</f>
        <v>0</v>
      </c>
      <c r="AE3326" s="111">
        <f>Table5[[#This Row],[Column4]]+Table5[[#This Row],[Column14]]+Table5[[#This Row],[Column19]]+Table5[[#This Row],[Column12]]</f>
        <v>0</v>
      </c>
      <c r="AF3326" s="111">
        <f>Table5[[#This Row],[Column5]]+Table5[[#This Row],[Column13]]+Table5[[#This Row],[Column21]]+Table5[[#This Row],[Column18]]</f>
        <v>0</v>
      </c>
      <c r="AG3326" s="111">
        <f t="shared" si="568"/>
        <v>0</v>
      </c>
      <c r="AH3326" s="111">
        <f t="shared" si="569"/>
        <v>0</v>
      </c>
      <c r="AI3326" s="111">
        <f>Table5[[#This Row],[Column17]]-Table5[[#This Row],[Column20]]</f>
        <v>0</v>
      </c>
      <c r="AJ3326" s="111">
        <f t="shared" si="570"/>
        <v>0</v>
      </c>
      <c r="AK3326" s="111">
        <f t="shared" si="574"/>
        <v>0</v>
      </c>
      <c r="AL3326" s="111">
        <f t="shared" si="571"/>
        <v>0</v>
      </c>
      <c r="AM3326" s="111" t="str">
        <f t="shared" si="572"/>
        <v/>
      </c>
      <c r="AN3326" s="111" t="str">
        <f t="shared" ca="1" si="573"/>
        <v/>
      </c>
    </row>
    <row r="3327" spans="1:40" ht="20.25" customHeight="1" x14ac:dyDescent="0.3">
      <c r="A3327" s="107"/>
      <c r="B3327" s="144"/>
      <c r="C3327" s="119"/>
      <c r="D3327" s="120"/>
      <c r="E3327" s="119"/>
      <c r="F3327" s="119"/>
      <c r="G3327" s="120"/>
      <c r="H3327" s="119"/>
      <c r="I3327" s="109"/>
      <c r="L3327" s="108"/>
      <c r="M3327" s="108"/>
      <c r="N3327" s="108"/>
      <c r="O3327" s="108"/>
      <c r="P3327" s="108"/>
      <c r="Q3327" s="108"/>
      <c r="R3327" s="108"/>
      <c r="S3327" s="108"/>
      <c r="T3327" s="100">
        <f t="shared" si="564"/>
        <v>0</v>
      </c>
      <c r="U3327" s="111"/>
      <c r="V3327" s="111"/>
      <c r="W3327" s="111">
        <f>SUMIFS($F$3:F3327,$D$3:D3327,D3327,$C$3:C3327,"Buy")+SUMIFS($F$3:F3327,$D$3:D3327,D3327,$C$3:C3327,"Coin Deposit",$E$3:E3327,"&lt;&gt;")</f>
        <v>0</v>
      </c>
      <c r="X3327" s="111">
        <f t="shared" si="565"/>
        <v>0</v>
      </c>
      <c r="Y3327" s="111">
        <f>IF($D3327=Y$1,SUMIFS($H$3:$H3327,$G$3:$G3327,Y$1,$C$3:$C3327,"Sell"),0)</f>
        <v>0</v>
      </c>
      <c r="Z3327" s="111">
        <f t="shared" si="566"/>
        <v>0</v>
      </c>
      <c r="AA3327" s="111">
        <f>IF($D3327=AA$1,SUMIFS($H$3:$H3327,$G$3:$G3327,AA$1,$C$3:$C3327,"Sell"),0)</f>
        <v>0</v>
      </c>
      <c r="AB3327" s="111">
        <f t="shared" si="567"/>
        <v>0</v>
      </c>
      <c r="AC3327" s="111">
        <f>SUMIFS('Deductions and Deposits'!$H:$H,'Deductions and Deposits'!$G:$G,D3327,'Deductions and Deposits'!$F:$F,"&lt;="&amp;B3327)+SUMIFS($F$3:F3327,$D$3:D3327,D3327,$C$3:C3327,"Coin Deposit",$E$3:E3327,"")</f>
        <v>0</v>
      </c>
      <c r="AD3327" s="111">
        <f>SUMIFS('Deductions and Deposits'!$D:$D,'Deductions and Deposits'!$C:$C,D3327)+SUMIFS($F:$F,$D:$D,D3327,$C:$C,"Coin Deduction")</f>
        <v>0</v>
      </c>
      <c r="AE3327" s="111">
        <f>Table5[[#This Row],[Column4]]+Table5[[#This Row],[Column14]]+Table5[[#This Row],[Column19]]+Table5[[#This Row],[Column12]]</f>
        <v>0</v>
      </c>
      <c r="AF3327" s="111">
        <f>Table5[[#This Row],[Column5]]+Table5[[#This Row],[Column13]]+Table5[[#This Row],[Column21]]+Table5[[#This Row],[Column18]]</f>
        <v>0</v>
      </c>
      <c r="AG3327" s="111">
        <f t="shared" si="568"/>
        <v>0</v>
      </c>
      <c r="AH3327" s="111">
        <f t="shared" si="569"/>
        <v>0</v>
      </c>
      <c r="AI3327" s="111">
        <f>Table5[[#This Row],[Column17]]-Table5[[#This Row],[Column20]]</f>
        <v>0</v>
      </c>
      <c r="AJ3327" s="111">
        <f t="shared" si="570"/>
        <v>0</v>
      </c>
      <c r="AK3327" s="111">
        <f t="shared" si="574"/>
        <v>0</v>
      </c>
      <c r="AL3327" s="111">
        <f t="shared" si="571"/>
        <v>0</v>
      </c>
      <c r="AM3327" s="111" t="str">
        <f t="shared" si="572"/>
        <v/>
      </c>
      <c r="AN3327" s="111" t="str">
        <f t="shared" ca="1" si="573"/>
        <v/>
      </c>
    </row>
    <row r="3328" spans="1:40" ht="20.25" customHeight="1" x14ac:dyDescent="0.3">
      <c r="A3328" s="107"/>
      <c r="B3328" s="144"/>
      <c r="C3328" s="119"/>
      <c r="D3328" s="120"/>
      <c r="E3328" s="119"/>
      <c r="F3328" s="119"/>
      <c r="G3328" s="120"/>
      <c r="H3328" s="119"/>
      <c r="I3328" s="109"/>
      <c r="L3328" s="108"/>
      <c r="M3328" s="108"/>
      <c r="N3328" s="108"/>
      <c r="O3328" s="108"/>
      <c r="P3328" s="108"/>
      <c r="Q3328" s="108"/>
      <c r="R3328" s="108"/>
      <c r="S3328" s="108"/>
      <c r="T3328" s="100">
        <f t="shared" si="564"/>
        <v>0</v>
      </c>
      <c r="U3328" s="111"/>
      <c r="V3328" s="111"/>
      <c r="W3328" s="111">
        <f>SUMIFS($F$3:F3328,$D$3:D3328,D3328,$C$3:C3328,"Buy")+SUMIFS($F$3:F3328,$D$3:D3328,D3328,$C$3:C3328,"Coin Deposit",$E$3:E3328,"&lt;&gt;")</f>
        <v>0</v>
      </c>
      <c r="X3328" s="111">
        <f t="shared" si="565"/>
        <v>0</v>
      </c>
      <c r="Y3328" s="111">
        <f>IF($D3328=Y$1,SUMIFS($H$3:$H3328,$G$3:$G3328,Y$1,$C$3:$C3328,"Sell"),0)</f>
        <v>0</v>
      </c>
      <c r="Z3328" s="111">
        <f t="shared" si="566"/>
        <v>0</v>
      </c>
      <c r="AA3328" s="111">
        <f>IF($D3328=AA$1,SUMIFS($H$3:$H3328,$G$3:$G3328,AA$1,$C$3:$C3328,"Sell"),0)</f>
        <v>0</v>
      </c>
      <c r="AB3328" s="111">
        <f t="shared" si="567"/>
        <v>0</v>
      </c>
      <c r="AC3328" s="111">
        <f>SUMIFS('Deductions and Deposits'!$H:$H,'Deductions and Deposits'!$G:$G,D3328,'Deductions and Deposits'!$F:$F,"&lt;="&amp;B3328)+SUMIFS($F$3:F3328,$D$3:D3328,D3328,$C$3:C3328,"Coin Deposit",$E$3:E3328,"")</f>
        <v>0</v>
      </c>
      <c r="AD3328" s="111">
        <f>SUMIFS('Deductions and Deposits'!$D:$D,'Deductions and Deposits'!$C:$C,D3328)+SUMIFS($F:$F,$D:$D,D3328,$C:$C,"Coin Deduction")</f>
        <v>0</v>
      </c>
      <c r="AE3328" s="111">
        <f>Table5[[#This Row],[Column4]]+Table5[[#This Row],[Column14]]+Table5[[#This Row],[Column19]]+Table5[[#This Row],[Column12]]</f>
        <v>0</v>
      </c>
      <c r="AF3328" s="111">
        <f>Table5[[#This Row],[Column5]]+Table5[[#This Row],[Column13]]+Table5[[#This Row],[Column21]]+Table5[[#This Row],[Column18]]</f>
        <v>0</v>
      </c>
      <c r="AG3328" s="111">
        <f t="shared" si="568"/>
        <v>0</v>
      </c>
      <c r="AH3328" s="111">
        <f t="shared" si="569"/>
        <v>0</v>
      </c>
      <c r="AI3328" s="111">
        <f>Table5[[#This Row],[Column17]]-Table5[[#This Row],[Column20]]</f>
        <v>0</v>
      </c>
      <c r="AJ3328" s="111">
        <f t="shared" si="570"/>
        <v>0</v>
      </c>
      <c r="AK3328" s="111">
        <f t="shared" si="574"/>
        <v>0</v>
      </c>
      <c r="AL3328" s="111">
        <f t="shared" si="571"/>
        <v>0</v>
      </c>
      <c r="AM3328" s="111" t="str">
        <f t="shared" si="572"/>
        <v/>
      </c>
      <c r="AN3328" s="111" t="str">
        <f t="shared" ca="1" si="573"/>
        <v/>
      </c>
    </row>
    <row r="3329" spans="1:40" ht="20.25" customHeight="1" x14ac:dyDescent="0.3">
      <c r="A3329" s="107"/>
      <c r="B3329" s="144"/>
      <c r="C3329" s="119"/>
      <c r="D3329" s="120"/>
      <c r="E3329" s="119"/>
      <c r="F3329" s="119"/>
      <c r="G3329" s="120"/>
      <c r="H3329" s="119"/>
      <c r="I3329" s="109"/>
      <c r="L3329" s="108"/>
      <c r="M3329" s="108"/>
      <c r="N3329" s="108"/>
      <c r="O3329" s="108"/>
      <c r="P3329" s="108"/>
      <c r="Q3329" s="108"/>
      <c r="R3329" s="108"/>
      <c r="S3329" s="108"/>
      <c r="T3329" s="100">
        <f t="shared" si="564"/>
        <v>0</v>
      </c>
      <c r="U3329" s="111"/>
      <c r="V3329" s="111"/>
      <c r="W3329" s="111">
        <f>SUMIFS($F$3:F3329,$D$3:D3329,D3329,$C$3:C3329,"Buy")+SUMIFS($F$3:F3329,$D$3:D3329,D3329,$C$3:C3329,"Coin Deposit",$E$3:E3329,"&lt;&gt;")</f>
        <v>0</v>
      </c>
      <c r="X3329" s="111">
        <f t="shared" si="565"/>
        <v>0</v>
      </c>
      <c r="Y3329" s="111">
        <f>IF($D3329=Y$1,SUMIFS($H$3:$H3329,$G$3:$G3329,Y$1,$C$3:$C3329,"Sell"),0)</f>
        <v>0</v>
      </c>
      <c r="Z3329" s="111">
        <f t="shared" si="566"/>
        <v>0</v>
      </c>
      <c r="AA3329" s="111">
        <f>IF($D3329=AA$1,SUMIFS($H$3:$H3329,$G$3:$G3329,AA$1,$C$3:$C3329,"Sell"),0)</f>
        <v>0</v>
      </c>
      <c r="AB3329" s="111">
        <f t="shared" si="567"/>
        <v>0</v>
      </c>
      <c r="AC3329" s="111">
        <f>SUMIFS('Deductions and Deposits'!$H:$H,'Deductions and Deposits'!$G:$G,D3329,'Deductions and Deposits'!$F:$F,"&lt;="&amp;B3329)+SUMIFS($F$3:F3329,$D$3:D3329,D3329,$C$3:C3329,"Coin Deposit",$E$3:E3329,"")</f>
        <v>0</v>
      </c>
      <c r="AD3329" s="111">
        <f>SUMIFS('Deductions and Deposits'!$D:$D,'Deductions and Deposits'!$C:$C,D3329)+SUMIFS($F:$F,$D:$D,D3329,$C:$C,"Coin Deduction")</f>
        <v>0</v>
      </c>
      <c r="AE3329" s="111">
        <f>Table5[[#This Row],[Column4]]+Table5[[#This Row],[Column14]]+Table5[[#This Row],[Column19]]+Table5[[#This Row],[Column12]]</f>
        <v>0</v>
      </c>
      <c r="AF3329" s="111">
        <f>Table5[[#This Row],[Column5]]+Table5[[#This Row],[Column13]]+Table5[[#This Row],[Column21]]+Table5[[#This Row],[Column18]]</f>
        <v>0</v>
      </c>
      <c r="AG3329" s="111">
        <f t="shared" si="568"/>
        <v>0</v>
      </c>
      <c r="AH3329" s="111">
        <f t="shared" si="569"/>
        <v>0</v>
      </c>
      <c r="AI3329" s="111">
        <f>Table5[[#This Row],[Column17]]-Table5[[#This Row],[Column20]]</f>
        <v>0</v>
      </c>
      <c r="AJ3329" s="111">
        <f t="shared" si="570"/>
        <v>0</v>
      </c>
      <c r="AK3329" s="111">
        <f t="shared" si="574"/>
        <v>0</v>
      </c>
      <c r="AL3329" s="111">
        <f t="shared" si="571"/>
        <v>0</v>
      </c>
      <c r="AM3329" s="111" t="str">
        <f t="shared" si="572"/>
        <v/>
      </c>
      <c r="AN3329" s="111" t="str">
        <f t="shared" ca="1" si="573"/>
        <v/>
      </c>
    </row>
    <row r="3330" spans="1:40" ht="20.25" customHeight="1" x14ac:dyDescent="0.3">
      <c r="A3330" s="107"/>
      <c r="B3330" s="144"/>
      <c r="C3330" s="119"/>
      <c r="D3330" s="120"/>
      <c r="E3330" s="119"/>
      <c r="F3330" s="119"/>
      <c r="G3330" s="120"/>
      <c r="H3330" s="119"/>
      <c r="I3330" s="109"/>
      <c r="L3330" s="108"/>
      <c r="M3330" s="108"/>
      <c r="N3330" s="108"/>
      <c r="O3330" s="108"/>
      <c r="P3330" s="108"/>
      <c r="Q3330" s="108"/>
      <c r="R3330" s="108"/>
      <c r="S3330" s="108"/>
      <c r="T3330" s="100">
        <f t="shared" si="564"/>
        <v>0</v>
      </c>
      <c r="U3330" s="111"/>
      <c r="V3330" s="111"/>
      <c r="W3330" s="111">
        <f>SUMIFS($F$3:F3330,$D$3:D3330,D3330,$C$3:C3330,"Buy")+SUMIFS($F$3:F3330,$D$3:D3330,D3330,$C$3:C3330,"Coin Deposit",$E$3:E3330,"&lt;&gt;")</f>
        <v>0</v>
      </c>
      <c r="X3330" s="111">
        <f t="shared" si="565"/>
        <v>0</v>
      </c>
      <c r="Y3330" s="111">
        <f>IF($D3330=Y$1,SUMIFS($H$3:$H3330,$G$3:$G3330,Y$1,$C$3:$C3330,"Sell"),0)</f>
        <v>0</v>
      </c>
      <c r="Z3330" s="111">
        <f t="shared" si="566"/>
        <v>0</v>
      </c>
      <c r="AA3330" s="111">
        <f>IF($D3330=AA$1,SUMIFS($H$3:$H3330,$G$3:$G3330,AA$1,$C$3:$C3330,"Sell"),0)</f>
        <v>0</v>
      </c>
      <c r="AB3330" s="111">
        <f t="shared" si="567"/>
        <v>0</v>
      </c>
      <c r="AC3330" s="111">
        <f>SUMIFS('Deductions and Deposits'!$H:$H,'Deductions and Deposits'!$G:$G,D3330,'Deductions and Deposits'!$F:$F,"&lt;="&amp;B3330)+SUMIFS($F$3:F3330,$D$3:D3330,D3330,$C$3:C3330,"Coin Deposit",$E$3:E3330,"")</f>
        <v>0</v>
      </c>
      <c r="AD3330" s="111">
        <f>SUMIFS('Deductions and Deposits'!$D:$D,'Deductions and Deposits'!$C:$C,D3330)+SUMIFS($F:$F,$D:$D,D3330,$C:$C,"Coin Deduction")</f>
        <v>0</v>
      </c>
      <c r="AE3330" s="111">
        <f>Table5[[#This Row],[Column4]]+Table5[[#This Row],[Column14]]+Table5[[#This Row],[Column19]]+Table5[[#This Row],[Column12]]</f>
        <v>0</v>
      </c>
      <c r="AF3330" s="111">
        <f>Table5[[#This Row],[Column5]]+Table5[[#This Row],[Column13]]+Table5[[#This Row],[Column21]]+Table5[[#This Row],[Column18]]</f>
        <v>0</v>
      </c>
      <c r="AG3330" s="111">
        <f t="shared" si="568"/>
        <v>0</v>
      </c>
      <c r="AH3330" s="111">
        <f t="shared" si="569"/>
        <v>0</v>
      </c>
      <c r="AI3330" s="111">
        <f>Table5[[#This Row],[Column17]]-Table5[[#This Row],[Column20]]</f>
        <v>0</v>
      </c>
      <c r="AJ3330" s="111">
        <f t="shared" si="570"/>
        <v>0</v>
      </c>
      <c r="AK3330" s="111">
        <f t="shared" si="574"/>
        <v>0</v>
      </c>
      <c r="AL3330" s="111">
        <f t="shared" si="571"/>
        <v>0</v>
      </c>
      <c r="AM3330" s="111" t="str">
        <f t="shared" si="572"/>
        <v/>
      </c>
      <c r="AN3330" s="111" t="str">
        <f t="shared" ca="1" si="573"/>
        <v/>
      </c>
    </row>
    <row r="3331" spans="1:40" ht="20.25" customHeight="1" x14ac:dyDescent="0.3">
      <c r="A3331" s="107"/>
      <c r="B3331" s="144"/>
      <c r="C3331" s="119"/>
      <c r="D3331" s="120"/>
      <c r="E3331" s="119"/>
      <c r="F3331" s="119"/>
      <c r="G3331" s="120"/>
      <c r="H3331" s="119"/>
      <c r="I3331" s="109"/>
      <c r="L3331" s="108"/>
      <c r="M3331" s="108"/>
      <c r="N3331" s="108"/>
      <c r="O3331" s="108"/>
      <c r="P3331" s="108"/>
      <c r="Q3331" s="108"/>
      <c r="R3331" s="108"/>
      <c r="S3331" s="108"/>
      <c r="T3331" s="100">
        <f t="shared" ref="T3331:T3394" si="575">IF(E3331&lt;&gt;"",E3331,0)</f>
        <v>0</v>
      </c>
      <c r="U3331" s="111"/>
      <c r="V3331" s="111"/>
      <c r="W3331" s="111">
        <f>SUMIFS($F$3:F3331,$D$3:D3331,D3331,$C$3:C3331,"Buy")+SUMIFS($F$3:F3331,$D$3:D3331,D3331,$C$3:C3331,"Coin Deposit",$E$3:E3331,"&lt;&gt;")</f>
        <v>0</v>
      </c>
      <c r="X3331" s="111">
        <f t="shared" ref="X3331:X3394" si="576">IF(OR(C3331="buy",AND(C3331="Coin Deposit",E3331&lt;&gt;"")),SUMIFS($F:$F,$D:$D,D3331,$C:$C,"sell"),0)</f>
        <v>0</v>
      </c>
      <c r="Y3331" s="111">
        <f>IF($D3331=Y$1,SUMIFS($H$3:$H3331,$G$3:$G3331,Y$1,$C$3:$C3331,"Sell"),0)</f>
        <v>0</v>
      </c>
      <c r="Z3331" s="111">
        <f t="shared" ref="Z3331:Z3394" si="577">IF($D3331=Z$1,SUMIFS($H:$H,$G:$G,Z$1,$C:$C,"Buy")+SUMIFS($H:$H,$G:$G,Z$1,$C:$C,"Coin Deposit",$E:$E,"&lt;&gt;"),0)</f>
        <v>0</v>
      </c>
      <c r="AA3331" s="111">
        <f>IF($D3331=AA$1,SUMIFS($H$3:$H3331,$G$3:$G3331,AA$1,$C$3:$C3331,"Sell"),0)</f>
        <v>0</v>
      </c>
      <c r="AB3331" s="111">
        <f t="shared" ref="AB3331:AB3394" si="578">IF($D3331=AB$1,SUMIFS($H:$H,$G:$G,AB$1,$C:$C,"Buy")+SUMIFS($H:$H,$G:$G,AB$1,$C:$C,"Coin Deposit",$E:$E,"&lt;&gt;"),0)</f>
        <v>0</v>
      </c>
      <c r="AC3331" s="111">
        <f>SUMIFS('Deductions and Deposits'!$H:$H,'Deductions and Deposits'!$G:$G,D3331,'Deductions and Deposits'!$F:$F,"&lt;="&amp;B3331)+SUMIFS($F$3:F3331,$D$3:D3331,D3331,$C$3:C3331,"Coin Deposit",$E$3:E3331,"")</f>
        <v>0</v>
      </c>
      <c r="AD3331" s="111">
        <f>SUMIFS('Deductions and Deposits'!$D:$D,'Deductions and Deposits'!$C:$C,D3331)+SUMIFS($F:$F,$D:$D,D3331,$C:$C,"Coin Deduction")</f>
        <v>0</v>
      </c>
      <c r="AE3331" s="111">
        <f>Table5[[#This Row],[Column4]]+Table5[[#This Row],[Column14]]+Table5[[#This Row],[Column19]]+Table5[[#This Row],[Column12]]</f>
        <v>0</v>
      </c>
      <c r="AF3331" s="111">
        <f>Table5[[#This Row],[Column5]]+Table5[[#This Row],[Column13]]+Table5[[#This Row],[Column21]]+Table5[[#This Row],[Column18]]</f>
        <v>0</v>
      </c>
      <c r="AG3331" s="111">
        <f t="shared" ref="AG3331:AG3394" si="579">IF(AND((AC3331+Y3331+AA3331)&gt;AF3331,OR(C3331="buy",AND(C3331="Coin Deposit",E3331&lt;&gt;""))),(AC3331+Y3331+AA3331)-AF3331,0)</f>
        <v>0</v>
      </c>
      <c r="AH3331" s="111">
        <f t="shared" ref="AH3331:AH3394" si="580">IF(AND(AE3331&gt;AF3331,OR(C3331="buy",AND(C3331="Coin Deposit",E3331&lt;&gt;""))),AE3331-AF3331,0)</f>
        <v>0</v>
      </c>
      <c r="AI3331" s="111">
        <f>Table5[[#This Row],[Column17]]-Table5[[#This Row],[Column20]]</f>
        <v>0</v>
      </c>
      <c r="AJ3331" s="111">
        <f t="shared" ref="AJ3331:AJ3394" si="581">IF(AI3331&gt;F3331,F3331,AI3331)</f>
        <v>0</v>
      </c>
      <c r="AK3331" s="111">
        <f t="shared" si="574"/>
        <v>0</v>
      </c>
      <c r="AL3331" s="111">
        <f t="shared" ref="AL3331:AL3394" si="582">IFERROR(SUMIFS($AK:$AK,$D:$D,D3331)/SUMIFS($AJ:$AJ,$D:$D,D3331),0)</f>
        <v>0</v>
      </c>
      <c r="AM3331" s="111" t="str">
        <f t="shared" ref="AM3331:AM3394" si="583">C3331&amp;D3331</f>
        <v/>
      </c>
      <c r="AN3331" s="111" t="str">
        <f t="shared" ref="AN3331:AN3394" ca="1" si="584">OFFSET(AM3331,COUNTA($AM:$AM)-ROW()-(ROW()-ROW($AN$2)-1),)</f>
        <v/>
      </c>
    </row>
    <row r="3332" spans="1:40" ht="20.25" customHeight="1" x14ac:dyDescent="0.3">
      <c r="A3332" s="107"/>
      <c r="B3332" s="144"/>
      <c r="C3332" s="119"/>
      <c r="D3332" s="120"/>
      <c r="E3332" s="119"/>
      <c r="F3332" s="119"/>
      <c r="G3332" s="120"/>
      <c r="H3332" s="119"/>
      <c r="I3332" s="109"/>
      <c r="L3332" s="108"/>
      <c r="M3332" s="108"/>
      <c r="N3332" s="108"/>
      <c r="O3332" s="108"/>
      <c r="P3332" s="108"/>
      <c r="Q3332" s="108"/>
      <c r="R3332" s="108"/>
      <c r="S3332" s="108"/>
      <c r="T3332" s="100">
        <f t="shared" si="575"/>
        <v>0</v>
      </c>
      <c r="U3332" s="111"/>
      <c r="V3332" s="111"/>
      <c r="W3332" s="111">
        <f>SUMIFS($F$3:F3332,$D$3:D3332,D3332,$C$3:C3332,"Buy")+SUMIFS($F$3:F3332,$D$3:D3332,D3332,$C$3:C3332,"Coin Deposit",$E$3:E3332,"&lt;&gt;")</f>
        <v>0</v>
      </c>
      <c r="X3332" s="111">
        <f t="shared" si="576"/>
        <v>0</v>
      </c>
      <c r="Y3332" s="111">
        <f>IF($D3332=Y$1,SUMIFS($H$3:$H3332,$G$3:$G3332,Y$1,$C$3:$C3332,"Sell"),0)</f>
        <v>0</v>
      </c>
      <c r="Z3332" s="111">
        <f t="shared" si="577"/>
        <v>0</v>
      </c>
      <c r="AA3332" s="111">
        <f>IF($D3332=AA$1,SUMIFS($H$3:$H3332,$G$3:$G3332,AA$1,$C$3:$C3332,"Sell"),0)</f>
        <v>0</v>
      </c>
      <c r="AB3332" s="111">
        <f t="shared" si="578"/>
        <v>0</v>
      </c>
      <c r="AC3332" s="111">
        <f>SUMIFS('Deductions and Deposits'!$H:$H,'Deductions and Deposits'!$G:$G,D3332,'Deductions and Deposits'!$F:$F,"&lt;="&amp;B3332)+SUMIFS($F$3:F3332,$D$3:D3332,D3332,$C$3:C3332,"Coin Deposit",$E$3:E3332,"")</f>
        <v>0</v>
      </c>
      <c r="AD3332" s="111">
        <f>SUMIFS('Deductions and Deposits'!$D:$D,'Deductions and Deposits'!$C:$C,D3332)+SUMIFS($F:$F,$D:$D,D3332,$C:$C,"Coin Deduction")</f>
        <v>0</v>
      </c>
      <c r="AE3332" s="111">
        <f>Table5[[#This Row],[Column4]]+Table5[[#This Row],[Column14]]+Table5[[#This Row],[Column19]]+Table5[[#This Row],[Column12]]</f>
        <v>0</v>
      </c>
      <c r="AF3332" s="111">
        <f>Table5[[#This Row],[Column5]]+Table5[[#This Row],[Column13]]+Table5[[#This Row],[Column21]]+Table5[[#This Row],[Column18]]</f>
        <v>0</v>
      </c>
      <c r="AG3332" s="111">
        <f t="shared" si="579"/>
        <v>0</v>
      </c>
      <c r="AH3332" s="111">
        <f t="shared" si="580"/>
        <v>0</v>
      </c>
      <c r="AI3332" s="111">
        <f>Table5[[#This Row],[Column17]]-Table5[[#This Row],[Column20]]</f>
        <v>0</v>
      </c>
      <c r="AJ3332" s="111">
        <f t="shared" si="581"/>
        <v>0</v>
      </c>
      <c r="AK3332" s="111">
        <f t="shared" si="574"/>
        <v>0</v>
      </c>
      <c r="AL3332" s="111">
        <f t="shared" si="582"/>
        <v>0</v>
      </c>
      <c r="AM3332" s="111" t="str">
        <f t="shared" si="583"/>
        <v/>
      </c>
      <c r="AN3332" s="111" t="str">
        <f t="shared" ca="1" si="584"/>
        <v/>
      </c>
    </row>
    <row r="3333" spans="1:40" ht="20.25" customHeight="1" x14ac:dyDescent="0.3">
      <c r="A3333" s="107"/>
      <c r="B3333" s="144"/>
      <c r="C3333" s="119"/>
      <c r="D3333" s="120"/>
      <c r="E3333" s="119"/>
      <c r="F3333" s="119"/>
      <c r="G3333" s="120"/>
      <c r="H3333" s="119"/>
      <c r="I3333" s="109"/>
      <c r="L3333" s="108"/>
      <c r="M3333" s="108"/>
      <c r="N3333" s="108"/>
      <c r="O3333" s="108"/>
      <c r="P3333" s="108"/>
      <c r="Q3333" s="108"/>
      <c r="R3333" s="108"/>
      <c r="S3333" s="108"/>
      <c r="T3333" s="100">
        <f t="shared" si="575"/>
        <v>0</v>
      </c>
      <c r="U3333" s="111"/>
      <c r="V3333" s="111"/>
      <c r="W3333" s="111">
        <f>SUMIFS($F$3:F3333,$D$3:D3333,D3333,$C$3:C3333,"Buy")+SUMIFS($F$3:F3333,$D$3:D3333,D3333,$C$3:C3333,"Coin Deposit",$E$3:E3333,"&lt;&gt;")</f>
        <v>0</v>
      </c>
      <c r="X3333" s="111">
        <f t="shared" si="576"/>
        <v>0</v>
      </c>
      <c r="Y3333" s="111">
        <f>IF($D3333=Y$1,SUMIFS($H$3:$H3333,$G$3:$G3333,Y$1,$C$3:$C3333,"Sell"),0)</f>
        <v>0</v>
      </c>
      <c r="Z3333" s="111">
        <f t="shared" si="577"/>
        <v>0</v>
      </c>
      <c r="AA3333" s="111">
        <f>IF($D3333=AA$1,SUMIFS($H$3:$H3333,$G$3:$G3333,AA$1,$C$3:$C3333,"Sell"),0)</f>
        <v>0</v>
      </c>
      <c r="AB3333" s="111">
        <f t="shared" si="578"/>
        <v>0</v>
      </c>
      <c r="AC3333" s="111">
        <f>SUMIFS('Deductions and Deposits'!$H:$H,'Deductions and Deposits'!$G:$G,D3333,'Deductions and Deposits'!$F:$F,"&lt;="&amp;B3333)+SUMIFS($F$3:F3333,$D$3:D3333,D3333,$C$3:C3333,"Coin Deposit",$E$3:E3333,"")</f>
        <v>0</v>
      </c>
      <c r="AD3333" s="111">
        <f>SUMIFS('Deductions and Deposits'!$D:$D,'Deductions and Deposits'!$C:$C,D3333)+SUMIFS($F:$F,$D:$D,D3333,$C:$C,"Coin Deduction")</f>
        <v>0</v>
      </c>
      <c r="AE3333" s="111">
        <f>Table5[[#This Row],[Column4]]+Table5[[#This Row],[Column14]]+Table5[[#This Row],[Column19]]+Table5[[#This Row],[Column12]]</f>
        <v>0</v>
      </c>
      <c r="AF3333" s="111">
        <f>Table5[[#This Row],[Column5]]+Table5[[#This Row],[Column13]]+Table5[[#This Row],[Column21]]+Table5[[#This Row],[Column18]]</f>
        <v>0</v>
      </c>
      <c r="AG3333" s="111">
        <f t="shared" si="579"/>
        <v>0</v>
      </c>
      <c r="AH3333" s="111">
        <f t="shared" si="580"/>
        <v>0</v>
      </c>
      <c r="AI3333" s="111">
        <f>Table5[[#This Row],[Column17]]-Table5[[#This Row],[Column20]]</f>
        <v>0</v>
      </c>
      <c r="AJ3333" s="111">
        <f t="shared" si="581"/>
        <v>0</v>
      </c>
      <c r="AK3333" s="111">
        <f t="shared" si="574"/>
        <v>0</v>
      </c>
      <c r="AL3333" s="111">
        <f t="shared" si="582"/>
        <v>0</v>
      </c>
      <c r="AM3333" s="111" t="str">
        <f t="shared" si="583"/>
        <v/>
      </c>
      <c r="AN3333" s="111" t="str">
        <f t="shared" ca="1" si="584"/>
        <v/>
      </c>
    </row>
    <row r="3334" spans="1:40" ht="20.25" customHeight="1" x14ac:dyDescent="0.3">
      <c r="A3334" s="107"/>
      <c r="B3334" s="144"/>
      <c r="C3334" s="119"/>
      <c r="D3334" s="120"/>
      <c r="E3334" s="119"/>
      <c r="F3334" s="119"/>
      <c r="G3334" s="120"/>
      <c r="H3334" s="119"/>
      <c r="I3334" s="109"/>
      <c r="L3334" s="108"/>
      <c r="M3334" s="108"/>
      <c r="N3334" s="108"/>
      <c r="O3334" s="108"/>
      <c r="P3334" s="108"/>
      <c r="Q3334" s="108"/>
      <c r="R3334" s="108"/>
      <c r="S3334" s="108"/>
      <c r="T3334" s="100">
        <f t="shared" si="575"/>
        <v>0</v>
      </c>
      <c r="U3334" s="111"/>
      <c r="V3334" s="111"/>
      <c r="W3334" s="111">
        <f>SUMIFS($F$3:F3334,$D$3:D3334,D3334,$C$3:C3334,"Buy")+SUMIFS($F$3:F3334,$D$3:D3334,D3334,$C$3:C3334,"Coin Deposit",$E$3:E3334,"&lt;&gt;")</f>
        <v>0</v>
      </c>
      <c r="X3334" s="111">
        <f t="shared" si="576"/>
        <v>0</v>
      </c>
      <c r="Y3334" s="111">
        <f>IF($D3334=Y$1,SUMIFS($H$3:$H3334,$G$3:$G3334,Y$1,$C$3:$C3334,"Sell"),0)</f>
        <v>0</v>
      </c>
      <c r="Z3334" s="111">
        <f t="shared" si="577"/>
        <v>0</v>
      </c>
      <c r="AA3334" s="111">
        <f>IF($D3334=AA$1,SUMIFS($H$3:$H3334,$G$3:$G3334,AA$1,$C$3:$C3334,"Sell"),0)</f>
        <v>0</v>
      </c>
      <c r="AB3334" s="111">
        <f t="shared" si="578"/>
        <v>0</v>
      </c>
      <c r="AC3334" s="111">
        <f>SUMIFS('Deductions and Deposits'!$H:$H,'Deductions and Deposits'!$G:$G,D3334,'Deductions and Deposits'!$F:$F,"&lt;="&amp;B3334)+SUMIFS($F$3:F3334,$D$3:D3334,D3334,$C$3:C3334,"Coin Deposit",$E$3:E3334,"")</f>
        <v>0</v>
      </c>
      <c r="AD3334" s="111">
        <f>SUMIFS('Deductions and Deposits'!$D:$D,'Deductions and Deposits'!$C:$C,D3334)+SUMIFS($F:$F,$D:$D,D3334,$C:$C,"Coin Deduction")</f>
        <v>0</v>
      </c>
      <c r="AE3334" s="111">
        <f>Table5[[#This Row],[Column4]]+Table5[[#This Row],[Column14]]+Table5[[#This Row],[Column19]]+Table5[[#This Row],[Column12]]</f>
        <v>0</v>
      </c>
      <c r="AF3334" s="111">
        <f>Table5[[#This Row],[Column5]]+Table5[[#This Row],[Column13]]+Table5[[#This Row],[Column21]]+Table5[[#This Row],[Column18]]</f>
        <v>0</v>
      </c>
      <c r="AG3334" s="111">
        <f t="shared" si="579"/>
        <v>0</v>
      </c>
      <c r="AH3334" s="111">
        <f t="shared" si="580"/>
        <v>0</v>
      </c>
      <c r="AI3334" s="111">
        <f>Table5[[#This Row],[Column17]]-Table5[[#This Row],[Column20]]</f>
        <v>0</v>
      </c>
      <c r="AJ3334" s="111">
        <f t="shared" si="581"/>
        <v>0</v>
      </c>
      <c r="AK3334" s="111">
        <f t="shared" si="574"/>
        <v>0</v>
      </c>
      <c r="AL3334" s="111">
        <f t="shared" si="582"/>
        <v>0</v>
      </c>
      <c r="AM3334" s="111" t="str">
        <f t="shared" si="583"/>
        <v/>
      </c>
      <c r="AN3334" s="111" t="str">
        <f t="shared" ca="1" si="584"/>
        <v/>
      </c>
    </row>
    <row r="3335" spans="1:40" ht="20.25" customHeight="1" x14ac:dyDescent="0.3">
      <c r="A3335" s="107"/>
      <c r="B3335" s="144"/>
      <c r="C3335" s="119"/>
      <c r="D3335" s="120"/>
      <c r="E3335" s="119"/>
      <c r="F3335" s="119"/>
      <c r="G3335" s="120"/>
      <c r="H3335" s="119"/>
      <c r="I3335" s="109"/>
      <c r="L3335" s="108"/>
      <c r="M3335" s="108"/>
      <c r="N3335" s="108"/>
      <c r="O3335" s="108"/>
      <c r="P3335" s="108"/>
      <c r="Q3335" s="108"/>
      <c r="R3335" s="108"/>
      <c r="S3335" s="108"/>
      <c r="T3335" s="100">
        <f t="shared" si="575"/>
        <v>0</v>
      </c>
      <c r="U3335" s="111"/>
      <c r="V3335" s="111"/>
      <c r="W3335" s="111">
        <f>SUMIFS($F$3:F3335,$D$3:D3335,D3335,$C$3:C3335,"Buy")+SUMIFS($F$3:F3335,$D$3:D3335,D3335,$C$3:C3335,"Coin Deposit",$E$3:E3335,"&lt;&gt;")</f>
        <v>0</v>
      </c>
      <c r="X3335" s="111">
        <f t="shared" si="576"/>
        <v>0</v>
      </c>
      <c r="Y3335" s="111">
        <f>IF($D3335=Y$1,SUMIFS($H$3:$H3335,$G$3:$G3335,Y$1,$C$3:$C3335,"Sell"),0)</f>
        <v>0</v>
      </c>
      <c r="Z3335" s="111">
        <f t="shared" si="577"/>
        <v>0</v>
      </c>
      <c r="AA3335" s="111">
        <f>IF($D3335=AA$1,SUMIFS($H$3:$H3335,$G$3:$G3335,AA$1,$C$3:$C3335,"Sell"),0)</f>
        <v>0</v>
      </c>
      <c r="AB3335" s="111">
        <f t="shared" si="578"/>
        <v>0</v>
      </c>
      <c r="AC3335" s="111">
        <f>SUMIFS('Deductions and Deposits'!$H:$H,'Deductions and Deposits'!$G:$G,D3335,'Deductions and Deposits'!$F:$F,"&lt;="&amp;B3335)+SUMIFS($F$3:F3335,$D$3:D3335,D3335,$C$3:C3335,"Coin Deposit",$E$3:E3335,"")</f>
        <v>0</v>
      </c>
      <c r="AD3335" s="111">
        <f>SUMIFS('Deductions and Deposits'!$D:$D,'Deductions and Deposits'!$C:$C,D3335)+SUMIFS($F:$F,$D:$D,D3335,$C:$C,"Coin Deduction")</f>
        <v>0</v>
      </c>
      <c r="AE3335" s="111">
        <f>Table5[[#This Row],[Column4]]+Table5[[#This Row],[Column14]]+Table5[[#This Row],[Column19]]+Table5[[#This Row],[Column12]]</f>
        <v>0</v>
      </c>
      <c r="AF3335" s="111">
        <f>Table5[[#This Row],[Column5]]+Table5[[#This Row],[Column13]]+Table5[[#This Row],[Column21]]+Table5[[#This Row],[Column18]]</f>
        <v>0</v>
      </c>
      <c r="AG3335" s="111">
        <f t="shared" si="579"/>
        <v>0</v>
      </c>
      <c r="AH3335" s="111">
        <f t="shared" si="580"/>
        <v>0</v>
      </c>
      <c r="AI3335" s="111">
        <f>Table5[[#This Row],[Column17]]-Table5[[#This Row],[Column20]]</f>
        <v>0</v>
      </c>
      <c r="AJ3335" s="111">
        <f t="shared" si="581"/>
        <v>0</v>
      </c>
      <c r="AK3335" s="111">
        <f t="shared" si="574"/>
        <v>0</v>
      </c>
      <c r="AL3335" s="111">
        <f t="shared" si="582"/>
        <v>0</v>
      </c>
      <c r="AM3335" s="111" t="str">
        <f t="shared" si="583"/>
        <v/>
      </c>
      <c r="AN3335" s="111" t="str">
        <f t="shared" ca="1" si="584"/>
        <v/>
      </c>
    </row>
    <row r="3336" spans="1:40" ht="20.25" customHeight="1" x14ac:dyDescent="0.3">
      <c r="A3336" s="107"/>
      <c r="B3336" s="144"/>
      <c r="C3336" s="119"/>
      <c r="D3336" s="120"/>
      <c r="E3336" s="119"/>
      <c r="F3336" s="119"/>
      <c r="G3336" s="120"/>
      <c r="H3336" s="119"/>
      <c r="I3336" s="109"/>
      <c r="L3336" s="108"/>
      <c r="M3336" s="108"/>
      <c r="N3336" s="108"/>
      <c r="O3336" s="108"/>
      <c r="P3336" s="108"/>
      <c r="Q3336" s="108"/>
      <c r="R3336" s="108"/>
      <c r="S3336" s="108"/>
      <c r="T3336" s="100">
        <f t="shared" si="575"/>
        <v>0</v>
      </c>
      <c r="U3336" s="111"/>
      <c r="V3336" s="111"/>
      <c r="W3336" s="111">
        <f>SUMIFS($F$3:F3336,$D$3:D3336,D3336,$C$3:C3336,"Buy")+SUMIFS($F$3:F3336,$D$3:D3336,D3336,$C$3:C3336,"Coin Deposit",$E$3:E3336,"&lt;&gt;")</f>
        <v>0</v>
      </c>
      <c r="X3336" s="111">
        <f t="shared" si="576"/>
        <v>0</v>
      </c>
      <c r="Y3336" s="111">
        <f>IF($D3336=Y$1,SUMIFS($H$3:$H3336,$G$3:$G3336,Y$1,$C$3:$C3336,"Sell"),0)</f>
        <v>0</v>
      </c>
      <c r="Z3336" s="111">
        <f t="shared" si="577"/>
        <v>0</v>
      </c>
      <c r="AA3336" s="111">
        <f>IF($D3336=AA$1,SUMIFS($H$3:$H3336,$G$3:$G3336,AA$1,$C$3:$C3336,"Sell"),0)</f>
        <v>0</v>
      </c>
      <c r="AB3336" s="111">
        <f t="shared" si="578"/>
        <v>0</v>
      </c>
      <c r="AC3336" s="111">
        <f>SUMIFS('Deductions and Deposits'!$H:$H,'Deductions and Deposits'!$G:$G,D3336,'Deductions and Deposits'!$F:$F,"&lt;="&amp;B3336)+SUMIFS($F$3:F3336,$D$3:D3336,D3336,$C$3:C3336,"Coin Deposit",$E$3:E3336,"")</f>
        <v>0</v>
      </c>
      <c r="AD3336" s="111">
        <f>SUMIFS('Deductions and Deposits'!$D:$D,'Deductions and Deposits'!$C:$C,D3336)+SUMIFS($F:$F,$D:$D,D3336,$C:$C,"Coin Deduction")</f>
        <v>0</v>
      </c>
      <c r="AE3336" s="111">
        <f>Table5[[#This Row],[Column4]]+Table5[[#This Row],[Column14]]+Table5[[#This Row],[Column19]]+Table5[[#This Row],[Column12]]</f>
        <v>0</v>
      </c>
      <c r="AF3336" s="111">
        <f>Table5[[#This Row],[Column5]]+Table5[[#This Row],[Column13]]+Table5[[#This Row],[Column21]]+Table5[[#This Row],[Column18]]</f>
        <v>0</v>
      </c>
      <c r="AG3336" s="111">
        <f t="shared" si="579"/>
        <v>0</v>
      </c>
      <c r="AH3336" s="111">
        <f t="shared" si="580"/>
        <v>0</v>
      </c>
      <c r="AI3336" s="111">
        <f>Table5[[#This Row],[Column17]]-Table5[[#This Row],[Column20]]</f>
        <v>0</v>
      </c>
      <c r="AJ3336" s="111">
        <f t="shared" si="581"/>
        <v>0</v>
      </c>
      <c r="AK3336" s="111">
        <f t="shared" si="574"/>
        <v>0</v>
      </c>
      <c r="AL3336" s="111">
        <f t="shared" si="582"/>
        <v>0</v>
      </c>
      <c r="AM3336" s="111" t="str">
        <f t="shared" si="583"/>
        <v/>
      </c>
      <c r="AN3336" s="111" t="str">
        <f t="shared" ca="1" si="584"/>
        <v/>
      </c>
    </row>
    <row r="3337" spans="1:40" ht="20.25" customHeight="1" x14ac:dyDescent="0.3">
      <c r="A3337" s="107"/>
      <c r="B3337" s="144"/>
      <c r="C3337" s="119"/>
      <c r="D3337" s="120"/>
      <c r="E3337" s="119"/>
      <c r="F3337" s="119"/>
      <c r="G3337" s="120"/>
      <c r="H3337" s="119"/>
      <c r="I3337" s="109"/>
      <c r="L3337" s="108"/>
      <c r="M3337" s="108"/>
      <c r="N3337" s="108"/>
      <c r="O3337" s="108"/>
      <c r="P3337" s="108"/>
      <c r="Q3337" s="108"/>
      <c r="R3337" s="108"/>
      <c r="S3337" s="108"/>
      <c r="T3337" s="100">
        <f t="shared" si="575"/>
        <v>0</v>
      </c>
      <c r="U3337" s="111"/>
      <c r="V3337" s="111"/>
      <c r="W3337" s="111">
        <f>SUMIFS($F$3:F3337,$D$3:D3337,D3337,$C$3:C3337,"Buy")+SUMIFS($F$3:F3337,$D$3:D3337,D3337,$C$3:C3337,"Coin Deposit",$E$3:E3337,"&lt;&gt;")</f>
        <v>0</v>
      </c>
      <c r="X3337" s="111">
        <f t="shared" si="576"/>
        <v>0</v>
      </c>
      <c r="Y3337" s="111">
        <f>IF($D3337=Y$1,SUMIFS($H$3:$H3337,$G$3:$G3337,Y$1,$C$3:$C3337,"Sell"),0)</f>
        <v>0</v>
      </c>
      <c r="Z3337" s="111">
        <f t="shared" si="577"/>
        <v>0</v>
      </c>
      <c r="AA3337" s="111">
        <f>IF($D3337=AA$1,SUMIFS($H$3:$H3337,$G$3:$G3337,AA$1,$C$3:$C3337,"Sell"),0)</f>
        <v>0</v>
      </c>
      <c r="AB3337" s="111">
        <f t="shared" si="578"/>
        <v>0</v>
      </c>
      <c r="AC3337" s="111">
        <f>SUMIFS('Deductions and Deposits'!$H:$H,'Deductions and Deposits'!$G:$G,D3337,'Deductions and Deposits'!$F:$F,"&lt;="&amp;B3337)+SUMIFS($F$3:F3337,$D$3:D3337,D3337,$C$3:C3337,"Coin Deposit",$E$3:E3337,"")</f>
        <v>0</v>
      </c>
      <c r="AD3337" s="111">
        <f>SUMIFS('Deductions and Deposits'!$D:$D,'Deductions and Deposits'!$C:$C,D3337)+SUMIFS($F:$F,$D:$D,D3337,$C:$C,"Coin Deduction")</f>
        <v>0</v>
      </c>
      <c r="AE3337" s="111">
        <f>Table5[[#This Row],[Column4]]+Table5[[#This Row],[Column14]]+Table5[[#This Row],[Column19]]+Table5[[#This Row],[Column12]]</f>
        <v>0</v>
      </c>
      <c r="AF3337" s="111">
        <f>Table5[[#This Row],[Column5]]+Table5[[#This Row],[Column13]]+Table5[[#This Row],[Column21]]+Table5[[#This Row],[Column18]]</f>
        <v>0</v>
      </c>
      <c r="AG3337" s="111">
        <f t="shared" si="579"/>
        <v>0</v>
      </c>
      <c r="AH3337" s="111">
        <f t="shared" si="580"/>
        <v>0</v>
      </c>
      <c r="AI3337" s="111">
        <f>Table5[[#This Row],[Column17]]-Table5[[#This Row],[Column20]]</f>
        <v>0</v>
      </c>
      <c r="AJ3337" s="111">
        <f t="shared" si="581"/>
        <v>0</v>
      </c>
      <c r="AK3337" s="111">
        <f t="shared" si="574"/>
        <v>0</v>
      </c>
      <c r="AL3337" s="111">
        <f t="shared" si="582"/>
        <v>0</v>
      </c>
      <c r="AM3337" s="111" t="str">
        <f t="shared" si="583"/>
        <v/>
      </c>
      <c r="AN3337" s="111" t="str">
        <f t="shared" ca="1" si="584"/>
        <v/>
      </c>
    </row>
    <row r="3338" spans="1:40" ht="20.25" customHeight="1" x14ac:dyDescent="0.3">
      <c r="A3338" s="107"/>
      <c r="B3338" s="144"/>
      <c r="C3338" s="119"/>
      <c r="D3338" s="120"/>
      <c r="E3338" s="119"/>
      <c r="F3338" s="119"/>
      <c r="G3338" s="120"/>
      <c r="H3338" s="119"/>
      <c r="I3338" s="109"/>
      <c r="L3338" s="108"/>
      <c r="M3338" s="108"/>
      <c r="N3338" s="108"/>
      <c r="O3338" s="108"/>
      <c r="P3338" s="108"/>
      <c r="Q3338" s="108"/>
      <c r="R3338" s="108"/>
      <c r="S3338" s="108"/>
      <c r="T3338" s="100">
        <f t="shared" si="575"/>
        <v>0</v>
      </c>
      <c r="U3338" s="111"/>
      <c r="V3338" s="111"/>
      <c r="W3338" s="111">
        <f>SUMIFS($F$3:F3338,$D$3:D3338,D3338,$C$3:C3338,"Buy")+SUMIFS($F$3:F3338,$D$3:D3338,D3338,$C$3:C3338,"Coin Deposit",$E$3:E3338,"&lt;&gt;")</f>
        <v>0</v>
      </c>
      <c r="X3338" s="111">
        <f t="shared" si="576"/>
        <v>0</v>
      </c>
      <c r="Y3338" s="111">
        <f>IF($D3338=Y$1,SUMIFS($H$3:$H3338,$G$3:$G3338,Y$1,$C$3:$C3338,"Sell"),0)</f>
        <v>0</v>
      </c>
      <c r="Z3338" s="111">
        <f t="shared" si="577"/>
        <v>0</v>
      </c>
      <c r="AA3338" s="111">
        <f>IF($D3338=AA$1,SUMIFS($H$3:$H3338,$G$3:$G3338,AA$1,$C$3:$C3338,"Sell"),0)</f>
        <v>0</v>
      </c>
      <c r="AB3338" s="111">
        <f t="shared" si="578"/>
        <v>0</v>
      </c>
      <c r="AC3338" s="111">
        <f>SUMIFS('Deductions and Deposits'!$H:$H,'Deductions and Deposits'!$G:$G,D3338,'Deductions and Deposits'!$F:$F,"&lt;="&amp;B3338)+SUMIFS($F$3:F3338,$D$3:D3338,D3338,$C$3:C3338,"Coin Deposit",$E$3:E3338,"")</f>
        <v>0</v>
      </c>
      <c r="AD3338" s="111">
        <f>SUMIFS('Deductions and Deposits'!$D:$D,'Deductions and Deposits'!$C:$C,D3338)+SUMIFS($F:$F,$D:$D,D3338,$C:$C,"Coin Deduction")</f>
        <v>0</v>
      </c>
      <c r="AE3338" s="111">
        <f>Table5[[#This Row],[Column4]]+Table5[[#This Row],[Column14]]+Table5[[#This Row],[Column19]]+Table5[[#This Row],[Column12]]</f>
        <v>0</v>
      </c>
      <c r="AF3338" s="111">
        <f>Table5[[#This Row],[Column5]]+Table5[[#This Row],[Column13]]+Table5[[#This Row],[Column21]]+Table5[[#This Row],[Column18]]</f>
        <v>0</v>
      </c>
      <c r="AG3338" s="111">
        <f t="shared" si="579"/>
        <v>0</v>
      </c>
      <c r="AH3338" s="111">
        <f t="shared" si="580"/>
        <v>0</v>
      </c>
      <c r="AI3338" s="111">
        <f>Table5[[#This Row],[Column17]]-Table5[[#This Row],[Column20]]</f>
        <v>0</v>
      </c>
      <c r="AJ3338" s="111">
        <f t="shared" si="581"/>
        <v>0</v>
      </c>
      <c r="AK3338" s="111">
        <f t="shared" si="574"/>
        <v>0</v>
      </c>
      <c r="AL3338" s="111">
        <f t="shared" si="582"/>
        <v>0</v>
      </c>
      <c r="AM3338" s="111" t="str">
        <f t="shared" si="583"/>
        <v/>
      </c>
      <c r="AN3338" s="111" t="str">
        <f t="shared" ca="1" si="584"/>
        <v/>
      </c>
    </row>
    <row r="3339" spans="1:40" ht="20.25" customHeight="1" x14ac:dyDescent="0.3">
      <c r="A3339" s="107"/>
      <c r="B3339" s="144"/>
      <c r="C3339" s="119"/>
      <c r="D3339" s="120"/>
      <c r="E3339" s="119"/>
      <c r="F3339" s="119"/>
      <c r="G3339" s="120"/>
      <c r="H3339" s="119"/>
      <c r="I3339" s="109"/>
      <c r="L3339" s="108"/>
      <c r="M3339" s="108"/>
      <c r="N3339" s="108"/>
      <c r="O3339" s="108"/>
      <c r="P3339" s="108"/>
      <c r="Q3339" s="108"/>
      <c r="R3339" s="108"/>
      <c r="S3339" s="108"/>
      <c r="T3339" s="100">
        <f t="shared" si="575"/>
        <v>0</v>
      </c>
      <c r="U3339" s="111"/>
      <c r="V3339" s="111"/>
      <c r="W3339" s="111">
        <f>SUMIFS($F$3:F3339,$D$3:D3339,D3339,$C$3:C3339,"Buy")+SUMIFS($F$3:F3339,$D$3:D3339,D3339,$C$3:C3339,"Coin Deposit",$E$3:E3339,"&lt;&gt;")</f>
        <v>0</v>
      </c>
      <c r="X3339" s="111">
        <f t="shared" si="576"/>
        <v>0</v>
      </c>
      <c r="Y3339" s="111">
        <f>IF($D3339=Y$1,SUMIFS($H$3:$H3339,$G$3:$G3339,Y$1,$C$3:$C3339,"Sell"),0)</f>
        <v>0</v>
      </c>
      <c r="Z3339" s="111">
        <f t="shared" si="577"/>
        <v>0</v>
      </c>
      <c r="AA3339" s="111">
        <f>IF($D3339=AA$1,SUMIFS($H$3:$H3339,$G$3:$G3339,AA$1,$C$3:$C3339,"Sell"),0)</f>
        <v>0</v>
      </c>
      <c r="AB3339" s="111">
        <f t="shared" si="578"/>
        <v>0</v>
      </c>
      <c r="AC3339" s="111">
        <f>SUMIFS('Deductions and Deposits'!$H:$H,'Deductions and Deposits'!$G:$G,D3339,'Deductions and Deposits'!$F:$F,"&lt;="&amp;B3339)+SUMIFS($F$3:F3339,$D$3:D3339,D3339,$C$3:C3339,"Coin Deposit",$E$3:E3339,"")</f>
        <v>0</v>
      </c>
      <c r="AD3339" s="111">
        <f>SUMIFS('Deductions and Deposits'!$D:$D,'Deductions and Deposits'!$C:$C,D3339)+SUMIFS($F:$F,$D:$D,D3339,$C:$C,"Coin Deduction")</f>
        <v>0</v>
      </c>
      <c r="AE3339" s="111">
        <f>Table5[[#This Row],[Column4]]+Table5[[#This Row],[Column14]]+Table5[[#This Row],[Column19]]+Table5[[#This Row],[Column12]]</f>
        <v>0</v>
      </c>
      <c r="AF3339" s="111">
        <f>Table5[[#This Row],[Column5]]+Table5[[#This Row],[Column13]]+Table5[[#This Row],[Column21]]+Table5[[#This Row],[Column18]]</f>
        <v>0</v>
      </c>
      <c r="AG3339" s="111">
        <f t="shared" si="579"/>
        <v>0</v>
      </c>
      <c r="AH3339" s="111">
        <f t="shared" si="580"/>
        <v>0</v>
      </c>
      <c r="AI3339" s="111">
        <f>Table5[[#This Row],[Column17]]-Table5[[#This Row],[Column20]]</f>
        <v>0</v>
      </c>
      <c r="AJ3339" s="111">
        <f t="shared" si="581"/>
        <v>0</v>
      </c>
      <c r="AK3339" s="111">
        <f t="shared" si="574"/>
        <v>0</v>
      </c>
      <c r="AL3339" s="111">
        <f t="shared" si="582"/>
        <v>0</v>
      </c>
      <c r="AM3339" s="111" t="str">
        <f t="shared" si="583"/>
        <v/>
      </c>
      <c r="AN3339" s="111" t="str">
        <f t="shared" ca="1" si="584"/>
        <v/>
      </c>
    </row>
    <row r="3340" spans="1:40" ht="20.25" customHeight="1" x14ac:dyDescent="0.3">
      <c r="A3340" s="107"/>
      <c r="B3340" s="144"/>
      <c r="C3340" s="119"/>
      <c r="D3340" s="120"/>
      <c r="E3340" s="119"/>
      <c r="F3340" s="119"/>
      <c r="G3340" s="120"/>
      <c r="H3340" s="119"/>
      <c r="I3340" s="109"/>
      <c r="L3340" s="108"/>
      <c r="M3340" s="108"/>
      <c r="N3340" s="108"/>
      <c r="O3340" s="108"/>
      <c r="P3340" s="108"/>
      <c r="Q3340" s="108"/>
      <c r="R3340" s="108"/>
      <c r="S3340" s="108"/>
      <c r="T3340" s="100">
        <f t="shared" si="575"/>
        <v>0</v>
      </c>
      <c r="U3340" s="111"/>
      <c r="V3340" s="111"/>
      <c r="W3340" s="111">
        <f>SUMIFS($F$3:F3340,$D$3:D3340,D3340,$C$3:C3340,"Buy")+SUMIFS($F$3:F3340,$D$3:D3340,D3340,$C$3:C3340,"Coin Deposit",$E$3:E3340,"&lt;&gt;")</f>
        <v>0</v>
      </c>
      <c r="X3340" s="111">
        <f t="shared" si="576"/>
        <v>0</v>
      </c>
      <c r="Y3340" s="111">
        <f>IF($D3340=Y$1,SUMIFS($H$3:$H3340,$G$3:$G3340,Y$1,$C$3:$C3340,"Sell"),0)</f>
        <v>0</v>
      </c>
      <c r="Z3340" s="111">
        <f t="shared" si="577"/>
        <v>0</v>
      </c>
      <c r="AA3340" s="111">
        <f>IF($D3340=AA$1,SUMIFS($H$3:$H3340,$G$3:$G3340,AA$1,$C$3:$C3340,"Sell"),0)</f>
        <v>0</v>
      </c>
      <c r="AB3340" s="111">
        <f t="shared" si="578"/>
        <v>0</v>
      </c>
      <c r="AC3340" s="111">
        <f>SUMIFS('Deductions and Deposits'!$H:$H,'Deductions and Deposits'!$G:$G,D3340,'Deductions and Deposits'!$F:$F,"&lt;="&amp;B3340)+SUMIFS($F$3:F3340,$D$3:D3340,D3340,$C$3:C3340,"Coin Deposit",$E$3:E3340,"")</f>
        <v>0</v>
      </c>
      <c r="AD3340" s="111">
        <f>SUMIFS('Deductions and Deposits'!$D:$D,'Deductions and Deposits'!$C:$C,D3340)+SUMIFS($F:$F,$D:$D,D3340,$C:$C,"Coin Deduction")</f>
        <v>0</v>
      </c>
      <c r="AE3340" s="111">
        <f>Table5[[#This Row],[Column4]]+Table5[[#This Row],[Column14]]+Table5[[#This Row],[Column19]]+Table5[[#This Row],[Column12]]</f>
        <v>0</v>
      </c>
      <c r="AF3340" s="111">
        <f>Table5[[#This Row],[Column5]]+Table5[[#This Row],[Column13]]+Table5[[#This Row],[Column21]]+Table5[[#This Row],[Column18]]</f>
        <v>0</v>
      </c>
      <c r="AG3340" s="111">
        <f t="shared" si="579"/>
        <v>0</v>
      </c>
      <c r="AH3340" s="111">
        <f t="shared" si="580"/>
        <v>0</v>
      </c>
      <c r="AI3340" s="111">
        <f>Table5[[#This Row],[Column17]]-Table5[[#This Row],[Column20]]</f>
        <v>0</v>
      </c>
      <c r="AJ3340" s="111">
        <f t="shared" si="581"/>
        <v>0</v>
      </c>
      <c r="AK3340" s="111">
        <f t="shared" si="574"/>
        <v>0</v>
      </c>
      <c r="AL3340" s="111">
        <f t="shared" si="582"/>
        <v>0</v>
      </c>
      <c r="AM3340" s="111" t="str">
        <f t="shared" si="583"/>
        <v/>
      </c>
      <c r="AN3340" s="111" t="str">
        <f t="shared" ca="1" si="584"/>
        <v/>
      </c>
    </row>
    <row r="3341" spans="1:40" ht="20.25" customHeight="1" x14ac:dyDescent="0.3">
      <c r="A3341" s="107"/>
      <c r="B3341" s="144"/>
      <c r="C3341" s="119"/>
      <c r="D3341" s="120"/>
      <c r="E3341" s="119"/>
      <c r="F3341" s="119"/>
      <c r="G3341" s="120"/>
      <c r="H3341" s="119"/>
      <c r="I3341" s="109"/>
      <c r="L3341" s="108"/>
      <c r="M3341" s="108"/>
      <c r="N3341" s="108"/>
      <c r="O3341" s="108"/>
      <c r="P3341" s="108"/>
      <c r="Q3341" s="108"/>
      <c r="R3341" s="108"/>
      <c r="S3341" s="108"/>
      <c r="T3341" s="100">
        <f t="shared" si="575"/>
        <v>0</v>
      </c>
      <c r="U3341" s="111"/>
      <c r="V3341" s="111"/>
      <c r="W3341" s="111">
        <f>SUMIFS($F$3:F3341,$D$3:D3341,D3341,$C$3:C3341,"Buy")+SUMIFS($F$3:F3341,$D$3:D3341,D3341,$C$3:C3341,"Coin Deposit",$E$3:E3341,"&lt;&gt;")</f>
        <v>0</v>
      </c>
      <c r="X3341" s="111">
        <f t="shared" si="576"/>
        <v>0</v>
      </c>
      <c r="Y3341" s="111">
        <f>IF($D3341=Y$1,SUMIFS($H$3:$H3341,$G$3:$G3341,Y$1,$C$3:$C3341,"Sell"),0)</f>
        <v>0</v>
      </c>
      <c r="Z3341" s="111">
        <f t="shared" si="577"/>
        <v>0</v>
      </c>
      <c r="AA3341" s="111">
        <f>IF($D3341=AA$1,SUMIFS($H$3:$H3341,$G$3:$G3341,AA$1,$C$3:$C3341,"Sell"),0)</f>
        <v>0</v>
      </c>
      <c r="AB3341" s="111">
        <f t="shared" si="578"/>
        <v>0</v>
      </c>
      <c r="AC3341" s="111">
        <f>SUMIFS('Deductions and Deposits'!$H:$H,'Deductions and Deposits'!$G:$G,D3341,'Deductions and Deposits'!$F:$F,"&lt;="&amp;B3341)+SUMIFS($F$3:F3341,$D$3:D3341,D3341,$C$3:C3341,"Coin Deposit",$E$3:E3341,"")</f>
        <v>0</v>
      </c>
      <c r="AD3341" s="111">
        <f>SUMIFS('Deductions and Deposits'!$D:$D,'Deductions and Deposits'!$C:$C,D3341)+SUMIFS($F:$F,$D:$D,D3341,$C:$C,"Coin Deduction")</f>
        <v>0</v>
      </c>
      <c r="AE3341" s="111">
        <f>Table5[[#This Row],[Column4]]+Table5[[#This Row],[Column14]]+Table5[[#This Row],[Column19]]+Table5[[#This Row],[Column12]]</f>
        <v>0</v>
      </c>
      <c r="AF3341" s="111">
        <f>Table5[[#This Row],[Column5]]+Table5[[#This Row],[Column13]]+Table5[[#This Row],[Column21]]+Table5[[#This Row],[Column18]]</f>
        <v>0</v>
      </c>
      <c r="AG3341" s="111">
        <f t="shared" si="579"/>
        <v>0</v>
      </c>
      <c r="AH3341" s="111">
        <f t="shared" si="580"/>
        <v>0</v>
      </c>
      <c r="AI3341" s="111">
        <f>Table5[[#This Row],[Column17]]-Table5[[#This Row],[Column20]]</f>
        <v>0</v>
      </c>
      <c r="AJ3341" s="111">
        <f t="shared" si="581"/>
        <v>0</v>
      </c>
      <c r="AK3341" s="111">
        <f t="shared" si="574"/>
        <v>0</v>
      </c>
      <c r="AL3341" s="111">
        <f t="shared" si="582"/>
        <v>0</v>
      </c>
      <c r="AM3341" s="111" t="str">
        <f t="shared" si="583"/>
        <v/>
      </c>
      <c r="AN3341" s="111" t="str">
        <f t="shared" ca="1" si="584"/>
        <v/>
      </c>
    </row>
    <row r="3342" spans="1:40" ht="20.25" customHeight="1" x14ac:dyDescent="0.3">
      <c r="A3342" s="107"/>
      <c r="B3342" s="144"/>
      <c r="C3342" s="119"/>
      <c r="D3342" s="120"/>
      <c r="E3342" s="119"/>
      <c r="F3342" s="119"/>
      <c r="G3342" s="120"/>
      <c r="H3342" s="119"/>
      <c r="I3342" s="109"/>
      <c r="L3342" s="108"/>
      <c r="M3342" s="108"/>
      <c r="N3342" s="108"/>
      <c r="O3342" s="108"/>
      <c r="P3342" s="108"/>
      <c r="Q3342" s="108"/>
      <c r="R3342" s="108"/>
      <c r="S3342" s="108"/>
      <c r="T3342" s="100">
        <f t="shared" si="575"/>
        <v>0</v>
      </c>
      <c r="U3342" s="111"/>
      <c r="V3342" s="111"/>
      <c r="W3342" s="111">
        <f>SUMIFS($F$3:F3342,$D$3:D3342,D3342,$C$3:C3342,"Buy")+SUMIFS($F$3:F3342,$D$3:D3342,D3342,$C$3:C3342,"Coin Deposit",$E$3:E3342,"&lt;&gt;")</f>
        <v>0</v>
      </c>
      <c r="X3342" s="111">
        <f t="shared" si="576"/>
        <v>0</v>
      </c>
      <c r="Y3342" s="111">
        <f>IF($D3342=Y$1,SUMIFS($H$3:$H3342,$G$3:$G3342,Y$1,$C$3:$C3342,"Sell"),0)</f>
        <v>0</v>
      </c>
      <c r="Z3342" s="111">
        <f t="shared" si="577"/>
        <v>0</v>
      </c>
      <c r="AA3342" s="111">
        <f>IF($D3342=AA$1,SUMIFS($H$3:$H3342,$G$3:$G3342,AA$1,$C$3:$C3342,"Sell"),0)</f>
        <v>0</v>
      </c>
      <c r="AB3342" s="111">
        <f t="shared" si="578"/>
        <v>0</v>
      </c>
      <c r="AC3342" s="111">
        <f>SUMIFS('Deductions and Deposits'!$H:$H,'Deductions and Deposits'!$G:$G,D3342,'Deductions and Deposits'!$F:$F,"&lt;="&amp;B3342)+SUMIFS($F$3:F3342,$D$3:D3342,D3342,$C$3:C3342,"Coin Deposit",$E$3:E3342,"")</f>
        <v>0</v>
      </c>
      <c r="AD3342" s="111">
        <f>SUMIFS('Deductions and Deposits'!$D:$D,'Deductions and Deposits'!$C:$C,D3342)+SUMIFS($F:$F,$D:$D,D3342,$C:$C,"Coin Deduction")</f>
        <v>0</v>
      </c>
      <c r="AE3342" s="111">
        <f>Table5[[#This Row],[Column4]]+Table5[[#This Row],[Column14]]+Table5[[#This Row],[Column19]]+Table5[[#This Row],[Column12]]</f>
        <v>0</v>
      </c>
      <c r="AF3342" s="111">
        <f>Table5[[#This Row],[Column5]]+Table5[[#This Row],[Column13]]+Table5[[#This Row],[Column21]]+Table5[[#This Row],[Column18]]</f>
        <v>0</v>
      </c>
      <c r="AG3342" s="111">
        <f t="shared" si="579"/>
        <v>0</v>
      </c>
      <c r="AH3342" s="111">
        <f t="shared" si="580"/>
        <v>0</v>
      </c>
      <c r="AI3342" s="111">
        <f>Table5[[#This Row],[Column17]]-Table5[[#This Row],[Column20]]</f>
        <v>0</v>
      </c>
      <c r="AJ3342" s="111">
        <f t="shared" si="581"/>
        <v>0</v>
      </c>
      <c r="AK3342" s="111">
        <f t="shared" si="574"/>
        <v>0</v>
      </c>
      <c r="AL3342" s="111">
        <f t="shared" si="582"/>
        <v>0</v>
      </c>
      <c r="AM3342" s="111" t="str">
        <f t="shared" si="583"/>
        <v/>
      </c>
      <c r="AN3342" s="111" t="str">
        <f t="shared" ca="1" si="584"/>
        <v/>
      </c>
    </row>
    <row r="3343" spans="1:40" ht="20.25" customHeight="1" x14ac:dyDescent="0.3">
      <c r="A3343" s="107"/>
      <c r="B3343" s="144"/>
      <c r="C3343" s="119"/>
      <c r="D3343" s="120"/>
      <c r="E3343" s="119"/>
      <c r="F3343" s="119"/>
      <c r="G3343" s="120"/>
      <c r="H3343" s="119"/>
      <c r="I3343" s="109"/>
      <c r="L3343" s="108"/>
      <c r="M3343" s="108"/>
      <c r="N3343" s="108"/>
      <c r="O3343" s="108"/>
      <c r="P3343" s="108"/>
      <c r="Q3343" s="108"/>
      <c r="R3343" s="108"/>
      <c r="S3343" s="108"/>
      <c r="T3343" s="100">
        <f t="shared" si="575"/>
        <v>0</v>
      </c>
      <c r="U3343" s="111"/>
      <c r="V3343" s="111"/>
      <c r="W3343" s="111">
        <f>SUMIFS($F$3:F3343,$D$3:D3343,D3343,$C$3:C3343,"Buy")+SUMIFS($F$3:F3343,$D$3:D3343,D3343,$C$3:C3343,"Coin Deposit",$E$3:E3343,"&lt;&gt;")</f>
        <v>0</v>
      </c>
      <c r="X3343" s="111">
        <f t="shared" si="576"/>
        <v>0</v>
      </c>
      <c r="Y3343" s="111">
        <f>IF($D3343=Y$1,SUMIFS($H$3:$H3343,$G$3:$G3343,Y$1,$C$3:$C3343,"Sell"),0)</f>
        <v>0</v>
      </c>
      <c r="Z3343" s="111">
        <f t="shared" si="577"/>
        <v>0</v>
      </c>
      <c r="AA3343" s="111">
        <f>IF($D3343=AA$1,SUMIFS($H$3:$H3343,$G$3:$G3343,AA$1,$C$3:$C3343,"Sell"),0)</f>
        <v>0</v>
      </c>
      <c r="AB3343" s="111">
        <f t="shared" si="578"/>
        <v>0</v>
      </c>
      <c r="AC3343" s="111">
        <f>SUMIFS('Deductions and Deposits'!$H:$H,'Deductions and Deposits'!$G:$G,D3343,'Deductions and Deposits'!$F:$F,"&lt;="&amp;B3343)+SUMIFS($F$3:F3343,$D$3:D3343,D3343,$C$3:C3343,"Coin Deposit",$E$3:E3343,"")</f>
        <v>0</v>
      </c>
      <c r="AD3343" s="111">
        <f>SUMIFS('Deductions and Deposits'!$D:$D,'Deductions and Deposits'!$C:$C,D3343)+SUMIFS($F:$F,$D:$D,D3343,$C:$C,"Coin Deduction")</f>
        <v>0</v>
      </c>
      <c r="AE3343" s="111">
        <f>Table5[[#This Row],[Column4]]+Table5[[#This Row],[Column14]]+Table5[[#This Row],[Column19]]+Table5[[#This Row],[Column12]]</f>
        <v>0</v>
      </c>
      <c r="AF3343" s="111">
        <f>Table5[[#This Row],[Column5]]+Table5[[#This Row],[Column13]]+Table5[[#This Row],[Column21]]+Table5[[#This Row],[Column18]]</f>
        <v>0</v>
      </c>
      <c r="AG3343" s="111">
        <f t="shared" si="579"/>
        <v>0</v>
      </c>
      <c r="AH3343" s="111">
        <f t="shared" si="580"/>
        <v>0</v>
      </c>
      <c r="AI3343" s="111">
        <f>Table5[[#This Row],[Column17]]-Table5[[#This Row],[Column20]]</f>
        <v>0</v>
      </c>
      <c r="AJ3343" s="111">
        <f t="shared" si="581"/>
        <v>0</v>
      </c>
      <c r="AK3343" s="111">
        <f t="shared" si="574"/>
        <v>0</v>
      </c>
      <c r="AL3343" s="111">
        <f t="shared" si="582"/>
        <v>0</v>
      </c>
      <c r="AM3343" s="111" t="str">
        <f t="shared" si="583"/>
        <v/>
      </c>
      <c r="AN3343" s="111" t="str">
        <f t="shared" ca="1" si="584"/>
        <v/>
      </c>
    </row>
    <row r="3344" spans="1:40" ht="20.25" customHeight="1" x14ac:dyDescent="0.3">
      <c r="A3344" s="107"/>
      <c r="B3344" s="144"/>
      <c r="C3344" s="119"/>
      <c r="D3344" s="120"/>
      <c r="E3344" s="119"/>
      <c r="F3344" s="119"/>
      <c r="G3344" s="120"/>
      <c r="H3344" s="119"/>
      <c r="I3344" s="109"/>
      <c r="L3344" s="108"/>
      <c r="M3344" s="108"/>
      <c r="N3344" s="108"/>
      <c r="O3344" s="108"/>
      <c r="P3344" s="108"/>
      <c r="Q3344" s="108"/>
      <c r="R3344" s="108"/>
      <c r="S3344" s="108"/>
      <c r="T3344" s="100">
        <f t="shared" si="575"/>
        <v>0</v>
      </c>
      <c r="U3344" s="111"/>
      <c r="V3344" s="111"/>
      <c r="W3344" s="111">
        <f>SUMIFS($F$3:F3344,$D$3:D3344,D3344,$C$3:C3344,"Buy")+SUMIFS($F$3:F3344,$D$3:D3344,D3344,$C$3:C3344,"Coin Deposit",$E$3:E3344,"&lt;&gt;")</f>
        <v>0</v>
      </c>
      <c r="X3344" s="111">
        <f t="shared" si="576"/>
        <v>0</v>
      </c>
      <c r="Y3344" s="111">
        <f>IF($D3344=Y$1,SUMIFS($H$3:$H3344,$G$3:$G3344,Y$1,$C$3:$C3344,"Sell"),0)</f>
        <v>0</v>
      </c>
      <c r="Z3344" s="111">
        <f t="shared" si="577"/>
        <v>0</v>
      </c>
      <c r="AA3344" s="111">
        <f>IF($D3344=AA$1,SUMIFS($H$3:$H3344,$G$3:$G3344,AA$1,$C$3:$C3344,"Sell"),0)</f>
        <v>0</v>
      </c>
      <c r="AB3344" s="111">
        <f t="shared" si="578"/>
        <v>0</v>
      </c>
      <c r="AC3344" s="111">
        <f>SUMIFS('Deductions and Deposits'!$H:$H,'Deductions and Deposits'!$G:$G,D3344,'Deductions and Deposits'!$F:$F,"&lt;="&amp;B3344)+SUMIFS($F$3:F3344,$D$3:D3344,D3344,$C$3:C3344,"Coin Deposit",$E$3:E3344,"")</f>
        <v>0</v>
      </c>
      <c r="AD3344" s="111">
        <f>SUMIFS('Deductions and Deposits'!$D:$D,'Deductions and Deposits'!$C:$C,D3344)+SUMIFS($F:$F,$D:$D,D3344,$C:$C,"Coin Deduction")</f>
        <v>0</v>
      </c>
      <c r="AE3344" s="111">
        <f>Table5[[#This Row],[Column4]]+Table5[[#This Row],[Column14]]+Table5[[#This Row],[Column19]]+Table5[[#This Row],[Column12]]</f>
        <v>0</v>
      </c>
      <c r="AF3344" s="111">
        <f>Table5[[#This Row],[Column5]]+Table5[[#This Row],[Column13]]+Table5[[#This Row],[Column21]]+Table5[[#This Row],[Column18]]</f>
        <v>0</v>
      </c>
      <c r="AG3344" s="111">
        <f t="shared" si="579"/>
        <v>0</v>
      </c>
      <c r="AH3344" s="111">
        <f t="shared" si="580"/>
        <v>0</v>
      </c>
      <c r="AI3344" s="111">
        <f>Table5[[#This Row],[Column17]]-Table5[[#This Row],[Column20]]</f>
        <v>0</v>
      </c>
      <c r="AJ3344" s="111">
        <f t="shared" si="581"/>
        <v>0</v>
      </c>
      <c r="AK3344" s="111">
        <f t="shared" si="574"/>
        <v>0</v>
      </c>
      <c r="AL3344" s="111">
        <f t="shared" si="582"/>
        <v>0</v>
      </c>
      <c r="AM3344" s="111" t="str">
        <f t="shared" si="583"/>
        <v/>
      </c>
      <c r="AN3344" s="111" t="str">
        <f t="shared" ca="1" si="584"/>
        <v/>
      </c>
    </row>
    <row r="3345" spans="1:40" ht="20.25" customHeight="1" x14ac:dyDescent="0.3">
      <c r="A3345" s="107"/>
      <c r="B3345" s="144"/>
      <c r="C3345" s="119"/>
      <c r="D3345" s="120"/>
      <c r="E3345" s="119"/>
      <c r="F3345" s="119"/>
      <c r="G3345" s="120"/>
      <c r="H3345" s="119"/>
      <c r="I3345" s="109"/>
      <c r="L3345" s="108"/>
      <c r="M3345" s="108"/>
      <c r="N3345" s="108"/>
      <c r="O3345" s="108"/>
      <c r="P3345" s="108"/>
      <c r="Q3345" s="108"/>
      <c r="R3345" s="108"/>
      <c r="S3345" s="108"/>
      <c r="T3345" s="100">
        <f t="shared" si="575"/>
        <v>0</v>
      </c>
      <c r="U3345" s="111"/>
      <c r="V3345" s="111"/>
      <c r="W3345" s="111">
        <f>SUMIFS($F$3:F3345,$D$3:D3345,D3345,$C$3:C3345,"Buy")+SUMIFS($F$3:F3345,$D$3:D3345,D3345,$C$3:C3345,"Coin Deposit",$E$3:E3345,"&lt;&gt;")</f>
        <v>0</v>
      </c>
      <c r="X3345" s="111">
        <f t="shared" si="576"/>
        <v>0</v>
      </c>
      <c r="Y3345" s="111">
        <f>IF($D3345=Y$1,SUMIFS($H$3:$H3345,$G$3:$G3345,Y$1,$C$3:$C3345,"Sell"),0)</f>
        <v>0</v>
      </c>
      <c r="Z3345" s="111">
        <f t="shared" si="577"/>
        <v>0</v>
      </c>
      <c r="AA3345" s="111">
        <f>IF($D3345=AA$1,SUMIFS($H$3:$H3345,$G$3:$G3345,AA$1,$C$3:$C3345,"Sell"),0)</f>
        <v>0</v>
      </c>
      <c r="AB3345" s="111">
        <f t="shared" si="578"/>
        <v>0</v>
      </c>
      <c r="AC3345" s="111">
        <f>SUMIFS('Deductions and Deposits'!$H:$H,'Deductions and Deposits'!$G:$G,D3345,'Deductions and Deposits'!$F:$F,"&lt;="&amp;B3345)+SUMIFS($F$3:F3345,$D$3:D3345,D3345,$C$3:C3345,"Coin Deposit",$E$3:E3345,"")</f>
        <v>0</v>
      </c>
      <c r="AD3345" s="111">
        <f>SUMIFS('Deductions and Deposits'!$D:$D,'Deductions and Deposits'!$C:$C,D3345)+SUMIFS($F:$F,$D:$D,D3345,$C:$C,"Coin Deduction")</f>
        <v>0</v>
      </c>
      <c r="AE3345" s="111">
        <f>Table5[[#This Row],[Column4]]+Table5[[#This Row],[Column14]]+Table5[[#This Row],[Column19]]+Table5[[#This Row],[Column12]]</f>
        <v>0</v>
      </c>
      <c r="AF3345" s="111">
        <f>Table5[[#This Row],[Column5]]+Table5[[#This Row],[Column13]]+Table5[[#This Row],[Column21]]+Table5[[#This Row],[Column18]]</f>
        <v>0</v>
      </c>
      <c r="AG3345" s="111">
        <f t="shared" si="579"/>
        <v>0</v>
      </c>
      <c r="AH3345" s="111">
        <f t="shared" si="580"/>
        <v>0</v>
      </c>
      <c r="AI3345" s="111">
        <f>Table5[[#This Row],[Column17]]-Table5[[#This Row],[Column20]]</f>
        <v>0</v>
      </c>
      <c r="AJ3345" s="111">
        <f t="shared" si="581"/>
        <v>0</v>
      </c>
      <c r="AK3345" s="111">
        <f t="shared" si="574"/>
        <v>0</v>
      </c>
      <c r="AL3345" s="111">
        <f t="shared" si="582"/>
        <v>0</v>
      </c>
      <c r="AM3345" s="111" t="str">
        <f t="shared" si="583"/>
        <v/>
      </c>
      <c r="AN3345" s="111" t="str">
        <f t="shared" ca="1" si="584"/>
        <v/>
      </c>
    </row>
    <row r="3346" spans="1:40" ht="20.25" customHeight="1" x14ac:dyDescent="0.3">
      <c r="A3346" s="107"/>
      <c r="B3346" s="144"/>
      <c r="C3346" s="119"/>
      <c r="D3346" s="120"/>
      <c r="E3346" s="119"/>
      <c r="F3346" s="119"/>
      <c r="G3346" s="120"/>
      <c r="H3346" s="119"/>
      <c r="I3346" s="109"/>
      <c r="L3346" s="108"/>
      <c r="M3346" s="108"/>
      <c r="N3346" s="108"/>
      <c r="O3346" s="108"/>
      <c r="P3346" s="108"/>
      <c r="Q3346" s="108"/>
      <c r="R3346" s="108"/>
      <c r="S3346" s="108"/>
      <c r="T3346" s="100">
        <f t="shared" si="575"/>
        <v>0</v>
      </c>
      <c r="U3346" s="111"/>
      <c r="V3346" s="111"/>
      <c r="W3346" s="111">
        <f>SUMIFS($F$3:F3346,$D$3:D3346,D3346,$C$3:C3346,"Buy")+SUMIFS($F$3:F3346,$D$3:D3346,D3346,$C$3:C3346,"Coin Deposit",$E$3:E3346,"&lt;&gt;")</f>
        <v>0</v>
      </c>
      <c r="X3346" s="111">
        <f t="shared" si="576"/>
        <v>0</v>
      </c>
      <c r="Y3346" s="111">
        <f>IF($D3346=Y$1,SUMIFS($H$3:$H3346,$G$3:$G3346,Y$1,$C$3:$C3346,"Sell"),0)</f>
        <v>0</v>
      </c>
      <c r="Z3346" s="111">
        <f t="shared" si="577"/>
        <v>0</v>
      </c>
      <c r="AA3346" s="111">
        <f>IF($D3346=AA$1,SUMIFS($H$3:$H3346,$G$3:$G3346,AA$1,$C$3:$C3346,"Sell"),0)</f>
        <v>0</v>
      </c>
      <c r="AB3346" s="111">
        <f t="shared" si="578"/>
        <v>0</v>
      </c>
      <c r="AC3346" s="111">
        <f>SUMIFS('Deductions and Deposits'!$H:$H,'Deductions and Deposits'!$G:$G,D3346,'Deductions and Deposits'!$F:$F,"&lt;="&amp;B3346)+SUMIFS($F$3:F3346,$D$3:D3346,D3346,$C$3:C3346,"Coin Deposit",$E$3:E3346,"")</f>
        <v>0</v>
      </c>
      <c r="AD3346" s="111">
        <f>SUMIFS('Deductions and Deposits'!$D:$D,'Deductions and Deposits'!$C:$C,D3346)+SUMIFS($F:$F,$D:$D,D3346,$C:$C,"Coin Deduction")</f>
        <v>0</v>
      </c>
      <c r="AE3346" s="111">
        <f>Table5[[#This Row],[Column4]]+Table5[[#This Row],[Column14]]+Table5[[#This Row],[Column19]]+Table5[[#This Row],[Column12]]</f>
        <v>0</v>
      </c>
      <c r="AF3346" s="111">
        <f>Table5[[#This Row],[Column5]]+Table5[[#This Row],[Column13]]+Table5[[#This Row],[Column21]]+Table5[[#This Row],[Column18]]</f>
        <v>0</v>
      </c>
      <c r="AG3346" s="111">
        <f t="shared" si="579"/>
        <v>0</v>
      </c>
      <c r="AH3346" s="111">
        <f t="shared" si="580"/>
        <v>0</v>
      </c>
      <c r="AI3346" s="111">
        <f>Table5[[#This Row],[Column17]]-Table5[[#This Row],[Column20]]</f>
        <v>0</v>
      </c>
      <c r="AJ3346" s="111">
        <f t="shared" si="581"/>
        <v>0</v>
      </c>
      <c r="AK3346" s="111">
        <f t="shared" si="574"/>
        <v>0</v>
      </c>
      <c r="AL3346" s="111">
        <f t="shared" si="582"/>
        <v>0</v>
      </c>
      <c r="AM3346" s="111" t="str">
        <f t="shared" si="583"/>
        <v/>
      </c>
      <c r="AN3346" s="111" t="str">
        <f t="shared" ca="1" si="584"/>
        <v/>
      </c>
    </row>
    <row r="3347" spans="1:40" ht="20.25" customHeight="1" x14ac:dyDescent="0.3">
      <c r="A3347" s="107"/>
      <c r="B3347" s="144"/>
      <c r="C3347" s="119"/>
      <c r="D3347" s="120"/>
      <c r="E3347" s="119"/>
      <c r="F3347" s="119"/>
      <c r="G3347" s="120"/>
      <c r="H3347" s="119"/>
      <c r="I3347" s="109"/>
      <c r="L3347" s="108"/>
      <c r="M3347" s="108"/>
      <c r="N3347" s="108"/>
      <c r="O3347" s="108"/>
      <c r="P3347" s="108"/>
      <c r="Q3347" s="108"/>
      <c r="R3347" s="108"/>
      <c r="S3347" s="108"/>
      <c r="T3347" s="100">
        <f t="shared" si="575"/>
        <v>0</v>
      </c>
      <c r="U3347" s="111"/>
      <c r="V3347" s="111"/>
      <c r="W3347" s="111">
        <f>SUMIFS($F$3:F3347,$D$3:D3347,D3347,$C$3:C3347,"Buy")+SUMIFS($F$3:F3347,$D$3:D3347,D3347,$C$3:C3347,"Coin Deposit",$E$3:E3347,"&lt;&gt;")</f>
        <v>0</v>
      </c>
      <c r="X3347" s="111">
        <f t="shared" si="576"/>
        <v>0</v>
      </c>
      <c r="Y3347" s="111">
        <f>IF($D3347=Y$1,SUMIFS($H$3:$H3347,$G$3:$G3347,Y$1,$C$3:$C3347,"Sell"),0)</f>
        <v>0</v>
      </c>
      <c r="Z3347" s="111">
        <f t="shared" si="577"/>
        <v>0</v>
      </c>
      <c r="AA3347" s="111">
        <f>IF($D3347=AA$1,SUMIFS($H$3:$H3347,$G$3:$G3347,AA$1,$C$3:$C3347,"Sell"),0)</f>
        <v>0</v>
      </c>
      <c r="AB3347" s="111">
        <f t="shared" si="578"/>
        <v>0</v>
      </c>
      <c r="AC3347" s="111">
        <f>SUMIFS('Deductions and Deposits'!$H:$H,'Deductions and Deposits'!$G:$G,D3347,'Deductions and Deposits'!$F:$F,"&lt;="&amp;B3347)+SUMIFS($F$3:F3347,$D$3:D3347,D3347,$C$3:C3347,"Coin Deposit",$E$3:E3347,"")</f>
        <v>0</v>
      </c>
      <c r="AD3347" s="111">
        <f>SUMIFS('Deductions and Deposits'!$D:$D,'Deductions and Deposits'!$C:$C,D3347)+SUMIFS($F:$F,$D:$D,D3347,$C:$C,"Coin Deduction")</f>
        <v>0</v>
      </c>
      <c r="AE3347" s="111">
        <f>Table5[[#This Row],[Column4]]+Table5[[#This Row],[Column14]]+Table5[[#This Row],[Column19]]+Table5[[#This Row],[Column12]]</f>
        <v>0</v>
      </c>
      <c r="AF3347" s="111">
        <f>Table5[[#This Row],[Column5]]+Table5[[#This Row],[Column13]]+Table5[[#This Row],[Column21]]+Table5[[#This Row],[Column18]]</f>
        <v>0</v>
      </c>
      <c r="AG3347" s="111">
        <f t="shared" si="579"/>
        <v>0</v>
      </c>
      <c r="AH3347" s="111">
        <f t="shared" si="580"/>
        <v>0</v>
      </c>
      <c r="AI3347" s="111">
        <f>Table5[[#This Row],[Column17]]-Table5[[#This Row],[Column20]]</f>
        <v>0</v>
      </c>
      <c r="AJ3347" s="111">
        <f t="shared" si="581"/>
        <v>0</v>
      </c>
      <c r="AK3347" s="111">
        <f t="shared" si="574"/>
        <v>0</v>
      </c>
      <c r="AL3347" s="111">
        <f t="shared" si="582"/>
        <v>0</v>
      </c>
      <c r="AM3347" s="111" t="str">
        <f t="shared" si="583"/>
        <v/>
      </c>
      <c r="AN3347" s="111" t="str">
        <f t="shared" ca="1" si="584"/>
        <v/>
      </c>
    </row>
    <row r="3348" spans="1:40" ht="20.25" customHeight="1" x14ac:dyDescent="0.3">
      <c r="A3348" s="107"/>
      <c r="B3348" s="144"/>
      <c r="C3348" s="119"/>
      <c r="D3348" s="120"/>
      <c r="E3348" s="119"/>
      <c r="F3348" s="119"/>
      <c r="G3348" s="120"/>
      <c r="H3348" s="119"/>
      <c r="I3348" s="109"/>
      <c r="L3348" s="108"/>
      <c r="M3348" s="108"/>
      <c r="N3348" s="108"/>
      <c r="O3348" s="108"/>
      <c r="P3348" s="108"/>
      <c r="Q3348" s="108"/>
      <c r="R3348" s="108"/>
      <c r="S3348" s="108"/>
      <c r="T3348" s="100">
        <f t="shared" si="575"/>
        <v>0</v>
      </c>
      <c r="U3348" s="111"/>
      <c r="V3348" s="111"/>
      <c r="W3348" s="111">
        <f>SUMIFS($F$3:F3348,$D$3:D3348,D3348,$C$3:C3348,"Buy")+SUMIFS($F$3:F3348,$D$3:D3348,D3348,$C$3:C3348,"Coin Deposit",$E$3:E3348,"&lt;&gt;")</f>
        <v>0</v>
      </c>
      <c r="X3348" s="111">
        <f t="shared" si="576"/>
        <v>0</v>
      </c>
      <c r="Y3348" s="111">
        <f>IF($D3348=Y$1,SUMIFS($H$3:$H3348,$G$3:$G3348,Y$1,$C$3:$C3348,"Sell"),0)</f>
        <v>0</v>
      </c>
      <c r="Z3348" s="111">
        <f t="shared" si="577"/>
        <v>0</v>
      </c>
      <c r="AA3348" s="111">
        <f>IF($D3348=AA$1,SUMIFS($H$3:$H3348,$G$3:$G3348,AA$1,$C$3:$C3348,"Sell"),0)</f>
        <v>0</v>
      </c>
      <c r="AB3348" s="111">
        <f t="shared" si="578"/>
        <v>0</v>
      </c>
      <c r="AC3348" s="111">
        <f>SUMIFS('Deductions and Deposits'!$H:$H,'Deductions and Deposits'!$G:$G,D3348,'Deductions and Deposits'!$F:$F,"&lt;="&amp;B3348)+SUMIFS($F$3:F3348,$D$3:D3348,D3348,$C$3:C3348,"Coin Deposit",$E$3:E3348,"")</f>
        <v>0</v>
      </c>
      <c r="AD3348" s="111">
        <f>SUMIFS('Deductions and Deposits'!$D:$D,'Deductions and Deposits'!$C:$C,D3348)+SUMIFS($F:$F,$D:$D,D3348,$C:$C,"Coin Deduction")</f>
        <v>0</v>
      </c>
      <c r="AE3348" s="111">
        <f>Table5[[#This Row],[Column4]]+Table5[[#This Row],[Column14]]+Table5[[#This Row],[Column19]]+Table5[[#This Row],[Column12]]</f>
        <v>0</v>
      </c>
      <c r="AF3348" s="111">
        <f>Table5[[#This Row],[Column5]]+Table5[[#This Row],[Column13]]+Table5[[#This Row],[Column21]]+Table5[[#This Row],[Column18]]</f>
        <v>0</v>
      </c>
      <c r="AG3348" s="111">
        <f t="shared" si="579"/>
        <v>0</v>
      </c>
      <c r="AH3348" s="111">
        <f t="shared" si="580"/>
        <v>0</v>
      </c>
      <c r="AI3348" s="111">
        <f>Table5[[#This Row],[Column17]]-Table5[[#This Row],[Column20]]</f>
        <v>0</v>
      </c>
      <c r="AJ3348" s="111">
        <f t="shared" si="581"/>
        <v>0</v>
      </c>
      <c r="AK3348" s="111">
        <f t="shared" si="574"/>
        <v>0</v>
      </c>
      <c r="AL3348" s="111">
        <f t="shared" si="582"/>
        <v>0</v>
      </c>
      <c r="AM3348" s="111" t="str">
        <f t="shared" si="583"/>
        <v/>
      </c>
      <c r="AN3348" s="111" t="str">
        <f t="shared" ca="1" si="584"/>
        <v/>
      </c>
    </row>
    <row r="3349" spans="1:40" ht="20.25" customHeight="1" x14ac:dyDescent="0.3">
      <c r="A3349" s="107"/>
      <c r="B3349" s="144"/>
      <c r="C3349" s="119"/>
      <c r="D3349" s="120"/>
      <c r="E3349" s="119"/>
      <c r="F3349" s="119"/>
      <c r="G3349" s="120"/>
      <c r="H3349" s="119"/>
      <c r="I3349" s="109"/>
      <c r="L3349" s="108"/>
      <c r="M3349" s="108"/>
      <c r="N3349" s="108"/>
      <c r="O3349" s="108"/>
      <c r="P3349" s="108"/>
      <c r="Q3349" s="108"/>
      <c r="R3349" s="108"/>
      <c r="S3349" s="108"/>
      <c r="T3349" s="100">
        <f t="shared" si="575"/>
        <v>0</v>
      </c>
      <c r="U3349" s="111"/>
      <c r="V3349" s="111"/>
      <c r="W3349" s="111">
        <f>SUMIFS($F$3:F3349,$D$3:D3349,D3349,$C$3:C3349,"Buy")+SUMIFS($F$3:F3349,$D$3:D3349,D3349,$C$3:C3349,"Coin Deposit",$E$3:E3349,"&lt;&gt;")</f>
        <v>0</v>
      </c>
      <c r="X3349" s="111">
        <f t="shared" si="576"/>
        <v>0</v>
      </c>
      <c r="Y3349" s="111">
        <f>IF($D3349=Y$1,SUMIFS($H$3:$H3349,$G$3:$G3349,Y$1,$C$3:$C3349,"Sell"),0)</f>
        <v>0</v>
      </c>
      <c r="Z3349" s="111">
        <f t="shared" si="577"/>
        <v>0</v>
      </c>
      <c r="AA3349" s="111">
        <f>IF($D3349=AA$1,SUMIFS($H$3:$H3349,$G$3:$G3349,AA$1,$C$3:$C3349,"Sell"),0)</f>
        <v>0</v>
      </c>
      <c r="AB3349" s="111">
        <f t="shared" si="578"/>
        <v>0</v>
      </c>
      <c r="AC3349" s="111">
        <f>SUMIFS('Deductions and Deposits'!$H:$H,'Deductions and Deposits'!$G:$G,D3349,'Deductions and Deposits'!$F:$F,"&lt;="&amp;B3349)+SUMIFS($F$3:F3349,$D$3:D3349,D3349,$C$3:C3349,"Coin Deposit",$E$3:E3349,"")</f>
        <v>0</v>
      </c>
      <c r="AD3349" s="111">
        <f>SUMIFS('Deductions and Deposits'!$D:$D,'Deductions and Deposits'!$C:$C,D3349)+SUMIFS($F:$F,$D:$D,D3349,$C:$C,"Coin Deduction")</f>
        <v>0</v>
      </c>
      <c r="AE3349" s="111">
        <f>Table5[[#This Row],[Column4]]+Table5[[#This Row],[Column14]]+Table5[[#This Row],[Column19]]+Table5[[#This Row],[Column12]]</f>
        <v>0</v>
      </c>
      <c r="AF3349" s="111">
        <f>Table5[[#This Row],[Column5]]+Table5[[#This Row],[Column13]]+Table5[[#This Row],[Column21]]+Table5[[#This Row],[Column18]]</f>
        <v>0</v>
      </c>
      <c r="AG3349" s="111">
        <f t="shared" si="579"/>
        <v>0</v>
      </c>
      <c r="AH3349" s="111">
        <f t="shared" si="580"/>
        <v>0</v>
      </c>
      <c r="AI3349" s="111">
        <f>Table5[[#This Row],[Column17]]-Table5[[#This Row],[Column20]]</f>
        <v>0</v>
      </c>
      <c r="AJ3349" s="111">
        <f t="shared" si="581"/>
        <v>0</v>
      </c>
      <c r="AK3349" s="111">
        <f t="shared" si="574"/>
        <v>0</v>
      </c>
      <c r="AL3349" s="111">
        <f t="shared" si="582"/>
        <v>0</v>
      </c>
      <c r="AM3349" s="111" t="str">
        <f t="shared" si="583"/>
        <v/>
      </c>
      <c r="AN3349" s="111" t="str">
        <f t="shared" ca="1" si="584"/>
        <v/>
      </c>
    </row>
    <row r="3350" spans="1:40" ht="20.25" customHeight="1" x14ac:dyDescent="0.3">
      <c r="A3350" s="107"/>
      <c r="B3350" s="144"/>
      <c r="C3350" s="119"/>
      <c r="D3350" s="120"/>
      <c r="E3350" s="119"/>
      <c r="F3350" s="119"/>
      <c r="G3350" s="120"/>
      <c r="H3350" s="119"/>
      <c r="I3350" s="109"/>
      <c r="L3350" s="108"/>
      <c r="M3350" s="108"/>
      <c r="N3350" s="108"/>
      <c r="O3350" s="108"/>
      <c r="P3350" s="108"/>
      <c r="Q3350" s="108"/>
      <c r="R3350" s="108"/>
      <c r="S3350" s="108"/>
      <c r="T3350" s="100">
        <f t="shared" si="575"/>
        <v>0</v>
      </c>
      <c r="U3350" s="111"/>
      <c r="V3350" s="111"/>
      <c r="W3350" s="111">
        <f>SUMIFS($F$3:F3350,$D$3:D3350,D3350,$C$3:C3350,"Buy")+SUMIFS($F$3:F3350,$D$3:D3350,D3350,$C$3:C3350,"Coin Deposit",$E$3:E3350,"&lt;&gt;")</f>
        <v>0</v>
      </c>
      <c r="X3350" s="111">
        <f t="shared" si="576"/>
        <v>0</v>
      </c>
      <c r="Y3350" s="111">
        <f>IF($D3350=Y$1,SUMIFS($H$3:$H3350,$G$3:$G3350,Y$1,$C$3:$C3350,"Sell"),0)</f>
        <v>0</v>
      </c>
      <c r="Z3350" s="111">
        <f t="shared" si="577"/>
        <v>0</v>
      </c>
      <c r="AA3350" s="111">
        <f>IF($D3350=AA$1,SUMIFS($H$3:$H3350,$G$3:$G3350,AA$1,$C$3:$C3350,"Sell"),0)</f>
        <v>0</v>
      </c>
      <c r="AB3350" s="111">
        <f t="shared" si="578"/>
        <v>0</v>
      </c>
      <c r="AC3350" s="111">
        <f>SUMIFS('Deductions and Deposits'!$H:$H,'Deductions and Deposits'!$G:$G,D3350,'Deductions and Deposits'!$F:$F,"&lt;="&amp;B3350)+SUMIFS($F$3:F3350,$D$3:D3350,D3350,$C$3:C3350,"Coin Deposit",$E$3:E3350,"")</f>
        <v>0</v>
      </c>
      <c r="AD3350" s="111">
        <f>SUMIFS('Deductions and Deposits'!$D:$D,'Deductions and Deposits'!$C:$C,D3350)+SUMIFS($F:$F,$D:$D,D3350,$C:$C,"Coin Deduction")</f>
        <v>0</v>
      </c>
      <c r="AE3350" s="111">
        <f>Table5[[#This Row],[Column4]]+Table5[[#This Row],[Column14]]+Table5[[#This Row],[Column19]]+Table5[[#This Row],[Column12]]</f>
        <v>0</v>
      </c>
      <c r="AF3350" s="111">
        <f>Table5[[#This Row],[Column5]]+Table5[[#This Row],[Column13]]+Table5[[#This Row],[Column21]]+Table5[[#This Row],[Column18]]</f>
        <v>0</v>
      </c>
      <c r="AG3350" s="111">
        <f t="shared" si="579"/>
        <v>0</v>
      </c>
      <c r="AH3350" s="111">
        <f t="shared" si="580"/>
        <v>0</v>
      </c>
      <c r="AI3350" s="111">
        <f>Table5[[#This Row],[Column17]]-Table5[[#This Row],[Column20]]</f>
        <v>0</v>
      </c>
      <c r="AJ3350" s="111">
        <f t="shared" si="581"/>
        <v>0</v>
      </c>
      <c r="AK3350" s="111">
        <f t="shared" si="574"/>
        <v>0</v>
      </c>
      <c r="AL3350" s="111">
        <f t="shared" si="582"/>
        <v>0</v>
      </c>
      <c r="AM3350" s="111" t="str">
        <f t="shared" si="583"/>
        <v/>
      </c>
      <c r="AN3350" s="111" t="str">
        <f t="shared" ca="1" si="584"/>
        <v/>
      </c>
    </row>
    <row r="3351" spans="1:40" ht="20.25" customHeight="1" x14ac:dyDescent="0.3">
      <c r="A3351" s="107"/>
      <c r="B3351" s="144"/>
      <c r="C3351" s="119"/>
      <c r="D3351" s="120"/>
      <c r="E3351" s="119"/>
      <c r="F3351" s="119"/>
      <c r="G3351" s="120"/>
      <c r="H3351" s="119"/>
      <c r="I3351" s="109"/>
      <c r="L3351" s="108"/>
      <c r="M3351" s="108"/>
      <c r="N3351" s="108"/>
      <c r="O3351" s="108"/>
      <c r="P3351" s="108"/>
      <c r="Q3351" s="108"/>
      <c r="R3351" s="108"/>
      <c r="S3351" s="108"/>
      <c r="T3351" s="100">
        <f t="shared" si="575"/>
        <v>0</v>
      </c>
      <c r="U3351" s="111"/>
      <c r="V3351" s="111"/>
      <c r="W3351" s="111">
        <f>SUMIFS($F$3:F3351,$D$3:D3351,D3351,$C$3:C3351,"Buy")+SUMIFS($F$3:F3351,$D$3:D3351,D3351,$C$3:C3351,"Coin Deposit",$E$3:E3351,"&lt;&gt;")</f>
        <v>0</v>
      </c>
      <c r="X3351" s="111">
        <f t="shared" si="576"/>
        <v>0</v>
      </c>
      <c r="Y3351" s="111">
        <f>IF($D3351=Y$1,SUMIFS($H$3:$H3351,$G$3:$G3351,Y$1,$C$3:$C3351,"Sell"),0)</f>
        <v>0</v>
      </c>
      <c r="Z3351" s="111">
        <f t="shared" si="577"/>
        <v>0</v>
      </c>
      <c r="AA3351" s="111">
        <f>IF($D3351=AA$1,SUMIFS($H$3:$H3351,$G$3:$G3351,AA$1,$C$3:$C3351,"Sell"),0)</f>
        <v>0</v>
      </c>
      <c r="AB3351" s="111">
        <f t="shared" si="578"/>
        <v>0</v>
      </c>
      <c r="AC3351" s="111">
        <f>SUMIFS('Deductions and Deposits'!$H:$H,'Deductions and Deposits'!$G:$G,D3351,'Deductions and Deposits'!$F:$F,"&lt;="&amp;B3351)+SUMIFS($F$3:F3351,$D$3:D3351,D3351,$C$3:C3351,"Coin Deposit",$E$3:E3351,"")</f>
        <v>0</v>
      </c>
      <c r="AD3351" s="111">
        <f>SUMIFS('Deductions and Deposits'!$D:$D,'Deductions and Deposits'!$C:$C,D3351)+SUMIFS($F:$F,$D:$D,D3351,$C:$C,"Coin Deduction")</f>
        <v>0</v>
      </c>
      <c r="AE3351" s="111">
        <f>Table5[[#This Row],[Column4]]+Table5[[#This Row],[Column14]]+Table5[[#This Row],[Column19]]+Table5[[#This Row],[Column12]]</f>
        <v>0</v>
      </c>
      <c r="AF3351" s="111">
        <f>Table5[[#This Row],[Column5]]+Table5[[#This Row],[Column13]]+Table5[[#This Row],[Column21]]+Table5[[#This Row],[Column18]]</f>
        <v>0</v>
      </c>
      <c r="AG3351" s="111">
        <f t="shared" si="579"/>
        <v>0</v>
      </c>
      <c r="AH3351" s="111">
        <f t="shared" si="580"/>
        <v>0</v>
      </c>
      <c r="AI3351" s="111">
        <f>Table5[[#This Row],[Column17]]-Table5[[#This Row],[Column20]]</f>
        <v>0</v>
      </c>
      <c r="AJ3351" s="111">
        <f t="shared" si="581"/>
        <v>0</v>
      </c>
      <c r="AK3351" s="111">
        <f t="shared" si="574"/>
        <v>0</v>
      </c>
      <c r="AL3351" s="111">
        <f t="shared" si="582"/>
        <v>0</v>
      </c>
      <c r="AM3351" s="111" t="str">
        <f t="shared" si="583"/>
        <v/>
      </c>
      <c r="AN3351" s="111" t="str">
        <f t="shared" ca="1" si="584"/>
        <v/>
      </c>
    </row>
    <row r="3352" spans="1:40" ht="20.25" customHeight="1" x14ac:dyDescent="0.3">
      <c r="A3352" s="107"/>
      <c r="B3352" s="144"/>
      <c r="C3352" s="119"/>
      <c r="D3352" s="120"/>
      <c r="E3352" s="119"/>
      <c r="F3352" s="119"/>
      <c r="G3352" s="120"/>
      <c r="H3352" s="119"/>
      <c r="I3352" s="109"/>
      <c r="L3352" s="108"/>
      <c r="M3352" s="108"/>
      <c r="N3352" s="108"/>
      <c r="O3352" s="108"/>
      <c r="P3352" s="108"/>
      <c r="Q3352" s="108"/>
      <c r="R3352" s="108"/>
      <c r="S3352" s="108"/>
      <c r="T3352" s="100">
        <f t="shared" si="575"/>
        <v>0</v>
      </c>
      <c r="U3352" s="111"/>
      <c r="V3352" s="111"/>
      <c r="W3352" s="111">
        <f>SUMIFS($F$3:F3352,$D$3:D3352,D3352,$C$3:C3352,"Buy")+SUMIFS($F$3:F3352,$D$3:D3352,D3352,$C$3:C3352,"Coin Deposit",$E$3:E3352,"&lt;&gt;")</f>
        <v>0</v>
      </c>
      <c r="X3352" s="111">
        <f t="shared" si="576"/>
        <v>0</v>
      </c>
      <c r="Y3352" s="111">
        <f>IF($D3352=Y$1,SUMIFS($H$3:$H3352,$G$3:$G3352,Y$1,$C$3:$C3352,"Sell"),0)</f>
        <v>0</v>
      </c>
      <c r="Z3352" s="111">
        <f t="shared" si="577"/>
        <v>0</v>
      </c>
      <c r="AA3352" s="111">
        <f>IF($D3352=AA$1,SUMIFS($H$3:$H3352,$G$3:$G3352,AA$1,$C$3:$C3352,"Sell"),0)</f>
        <v>0</v>
      </c>
      <c r="AB3352" s="111">
        <f t="shared" si="578"/>
        <v>0</v>
      </c>
      <c r="AC3352" s="111">
        <f>SUMIFS('Deductions and Deposits'!$H:$H,'Deductions and Deposits'!$G:$G,D3352,'Deductions and Deposits'!$F:$F,"&lt;="&amp;B3352)+SUMIFS($F$3:F3352,$D$3:D3352,D3352,$C$3:C3352,"Coin Deposit",$E$3:E3352,"")</f>
        <v>0</v>
      </c>
      <c r="AD3352" s="111">
        <f>SUMIFS('Deductions and Deposits'!$D:$D,'Deductions and Deposits'!$C:$C,D3352)+SUMIFS($F:$F,$D:$D,D3352,$C:$C,"Coin Deduction")</f>
        <v>0</v>
      </c>
      <c r="AE3352" s="111">
        <f>Table5[[#This Row],[Column4]]+Table5[[#This Row],[Column14]]+Table5[[#This Row],[Column19]]+Table5[[#This Row],[Column12]]</f>
        <v>0</v>
      </c>
      <c r="AF3352" s="111">
        <f>Table5[[#This Row],[Column5]]+Table5[[#This Row],[Column13]]+Table5[[#This Row],[Column21]]+Table5[[#This Row],[Column18]]</f>
        <v>0</v>
      </c>
      <c r="AG3352" s="111">
        <f t="shared" si="579"/>
        <v>0</v>
      </c>
      <c r="AH3352" s="111">
        <f t="shared" si="580"/>
        <v>0</v>
      </c>
      <c r="AI3352" s="111">
        <f>Table5[[#This Row],[Column17]]-Table5[[#This Row],[Column20]]</f>
        <v>0</v>
      </c>
      <c r="AJ3352" s="111">
        <f t="shared" si="581"/>
        <v>0</v>
      </c>
      <c r="AK3352" s="111">
        <f t="shared" si="574"/>
        <v>0</v>
      </c>
      <c r="AL3352" s="111">
        <f t="shared" si="582"/>
        <v>0</v>
      </c>
      <c r="AM3352" s="111" t="str">
        <f t="shared" si="583"/>
        <v/>
      </c>
      <c r="AN3352" s="111" t="str">
        <f t="shared" ca="1" si="584"/>
        <v/>
      </c>
    </row>
    <row r="3353" spans="1:40" ht="20.25" customHeight="1" x14ac:dyDescent="0.3">
      <c r="A3353" s="107"/>
      <c r="B3353" s="144"/>
      <c r="C3353" s="119"/>
      <c r="D3353" s="120"/>
      <c r="E3353" s="119"/>
      <c r="F3353" s="119"/>
      <c r="G3353" s="120"/>
      <c r="H3353" s="119"/>
      <c r="I3353" s="109"/>
      <c r="L3353" s="108"/>
      <c r="M3353" s="108"/>
      <c r="N3353" s="108"/>
      <c r="O3353" s="108"/>
      <c r="P3353" s="108"/>
      <c r="Q3353" s="108"/>
      <c r="R3353" s="108"/>
      <c r="S3353" s="108"/>
      <c r="T3353" s="100">
        <f t="shared" si="575"/>
        <v>0</v>
      </c>
      <c r="U3353" s="111"/>
      <c r="V3353" s="111"/>
      <c r="W3353" s="111">
        <f>SUMIFS($F$3:F3353,$D$3:D3353,D3353,$C$3:C3353,"Buy")+SUMIFS($F$3:F3353,$D$3:D3353,D3353,$C$3:C3353,"Coin Deposit",$E$3:E3353,"&lt;&gt;")</f>
        <v>0</v>
      </c>
      <c r="X3353" s="111">
        <f t="shared" si="576"/>
        <v>0</v>
      </c>
      <c r="Y3353" s="111">
        <f>IF($D3353=Y$1,SUMIFS($H$3:$H3353,$G$3:$G3353,Y$1,$C$3:$C3353,"Sell"),0)</f>
        <v>0</v>
      </c>
      <c r="Z3353" s="111">
        <f t="shared" si="577"/>
        <v>0</v>
      </c>
      <c r="AA3353" s="111">
        <f>IF($D3353=AA$1,SUMIFS($H$3:$H3353,$G$3:$G3353,AA$1,$C$3:$C3353,"Sell"),0)</f>
        <v>0</v>
      </c>
      <c r="AB3353" s="111">
        <f t="shared" si="578"/>
        <v>0</v>
      </c>
      <c r="AC3353" s="111">
        <f>SUMIFS('Deductions and Deposits'!$H:$H,'Deductions and Deposits'!$G:$G,D3353,'Deductions and Deposits'!$F:$F,"&lt;="&amp;B3353)+SUMIFS($F$3:F3353,$D$3:D3353,D3353,$C$3:C3353,"Coin Deposit",$E$3:E3353,"")</f>
        <v>0</v>
      </c>
      <c r="AD3353" s="111">
        <f>SUMIFS('Deductions and Deposits'!$D:$D,'Deductions and Deposits'!$C:$C,D3353)+SUMIFS($F:$F,$D:$D,D3353,$C:$C,"Coin Deduction")</f>
        <v>0</v>
      </c>
      <c r="AE3353" s="111">
        <f>Table5[[#This Row],[Column4]]+Table5[[#This Row],[Column14]]+Table5[[#This Row],[Column19]]+Table5[[#This Row],[Column12]]</f>
        <v>0</v>
      </c>
      <c r="AF3353" s="111">
        <f>Table5[[#This Row],[Column5]]+Table5[[#This Row],[Column13]]+Table5[[#This Row],[Column21]]+Table5[[#This Row],[Column18]]</f>
        <v>0</v>
      </c>
      <c r="AG3353" s="111">
        <f t="shared" si="579"/>
        <v>0</v>
      </c>
      <c r="AH3353" s="111">
        <f t="shared" si="580"/>
        <v>0</v>
      </c>
      <c r="AI3353" s="111">
        <f>Table5[[#This Row],[Column17]]-Table5[[#This Row],[Column20]]</f>
        <v>0</v>
      </c>
      <c r="AJ3353" s="111">
        <f t="shared" si="581"/>
        <v>0</v>
      </c>
      <c r="AK3353" s="111">
        <f t="shared" si="574"/>
        <v>0</v>
      </c>
      <c r="AL3353" s="111">
        <f t="shared" si="582"/>
        <v>0</v>
      </c>
      <c r="AM3353" s="111" t="str">
        <f t="shared" si="583"/>
        <v/>
      </c>
      <c r="AN3353" s="111" t="str">
        <f t="shared" ca="1" si="584"/>
        <v/>
      </c>
    </row>
    <row r="3354" spans="1:40" ht="20.25" customHeight="1" x14ac:dyDescent="0.3">
      <c r="A3354" s="107"/>
      <c r="B3354" s="144"/>
      <c r="C3354" s="119"/>
      <c r="D3354" s="120"/>
      <c r="E3354" s="119"/>
      <c r="F3354" s="119"/>
      <c r="G3354" s="120"/>
      <c r="H3354" s="119"/>
      <c r="I3354" s="109"/>
      <c r="L3354" s="108"/>
      <c r="M3354" s="108"/>
      <c r="N3354" s="108"/>
      <c r="O3354" s="108"/>
      <c r="P3354" s="108"/>
      <c r="Q3354" s="108"/>
      <c r="R3354" s="108"/>
      <c r="S3354" s="108"/>
      <c r="T3354" s="100">
        <f t="shared" si="575"/>
        <v>0</v>
      </c>
      <c r="U3354" s="111"/>
      <c r="V3354" s="111"/>
      <c r="W3354" s="111">
        <f>SUMIFS($F$3:F3354,$D$3:D3354,D3354,$C$3:C3354,"Buy")+SUMIFS($F$3:F3354,$D$3:D3354,D3354,$C$3:C3354,"Coin Deposit",$E$3:E3354,"&lt;&gt;")</f>
        <v>0</v>
      </c>
      <c r="X3354" s="111">
        <f t="shared" si="576"/>
        <v>0</v>
      </c>
      <c r="Y3354" s="111">
        <f>IF($D3354=Y$1,SUMIFS($H$3:$H3354,$G$3:$G3354,Y$1,$C$3:$C3354,"Sell"),0)</f>
        <v>0</v>
      </c>
      <c r="Z3354" s="111">
        <f t="shared" si="577"/>
        <v>0</v>
      </c>
      <c r="AA3354" s="111">
        <f>IF($D3354=AA$1,SUMIFS($H$3:$H3354,$G$3:$G3354,AA$1,$C$3:$C3354,"Sell"),0)</f>
        <v>0</v>
      </c>
      <c r="AB3354" s="111">
        <f t="shared" si="578"/>
        <v>0</v>
      </c>
      <c r="AC3354" s="111">
        <f>SUMIFS('Deductions and Deposits'!$H:$H,'Deductions and Deposits'!$G:$G,D3354,'Deductions and Deposits'!$F:$F,"&lt;="&amp;B3354)+SUMIFS($F$3:F3354,$D$3:D3354,D3354,$C$3:C3354,"Coin Deposit",$E$3:E3354,"")</f>
        <v>0</v>
      </c>
      <c r="AD3354" s="111">
        <f>SUMIFS('Deductions and Deposits'!$D:$D,'Deductions and Deposits'!$C:$C,D3354)+SUMIFS($F:$F,$D:$D,D3354,$C:$C,"Coin Deduction")</f>
        <v>0</v>
      </c>
      <c r="AE3354" s="111">
        <f>Table5[[#This Row],[Column4]]+Table5[[#This Row],[Column14]]+Table5[[#This Row],[Column19]]+Table5[[#This Row],[Column12]]</f>
        <v>0</v>
      </c>
      <c r="AF3354" s="111">
        <f>Table5[[#This Row],[Column5]]+Table5[[#This Row],[Column13]]+Table5[[#This Row],[Column21]]+Table5[[#This Row],[Column18]]</f>
        <v>0</v>
      </c>
      <c r="AG3354" s="111">
        <f t="shared" si="579"/>
        <v>0</v>
      </c>
      <c r="AH3354" s="111">
        <f t="shared" si="580"/>
        <v>0</v>
      </c>
      <c r="AI3354" s="111">
        <f>Table5[[#This Row],[Column17]]-Table5[[#This Row],[Column20]]</f>
        <v>0</v>
      </c>
      <c r="AJ3354" s="111">
        <f t="shared" si="581"/>
        <v>0</v>
      </c>
      <c r="AK3354" s="111">
        <f t="shared" si="574"/>
        <v>0</v>
      </c>
      <c r="AL3354" s="111">
        <f t="shared" si="582"/>
        <v>0</v>
      </c>
      <c r="AM3354" s="111" t="str">
        <f t="shared" si="583"/>
        <v/>
      </c>
      <c r="AN3354" s="111" t="str">
        <f t="shared" ca="1" si="584"/>
        <v/>
      </c>
    </row>
    <row r="3355" spans="1:40" ht="20.25" customHeight="1" x14ac:dyDescent="0.3">
      <c r="A3355" s="107"/>
      <c r="B3355" s="144"/>
      <c r="C3355" s="119"/>
      <c r="D3355" s="120"/>
      <c r="E3355" s="119"/>
      <c r="F3355" s="119"/>
      <c r="G3355" s="120"/>
      <c r="H3355" s="119"/>
      <c r="I3355" s="109"/>
      <c r="L3355" s="108"/>
      <c r="M3355" s="108"/>
      <c r="N3355" s="108"/>
      <c r="O3355" s="108"/>
      <c r="P3355" s="108"/>
      <c r="Q3355" s="108"/>
      <c r="R3355" s="108"/>
      <c r="S3355" s="108"/>
      <c r="T3355" s="100">
        <f t="shared" si="575"/>
        <v>0</v>
      </c>
      <c r="U3355" s="111"/>
      <c r="V3355" s="111"/>
      <c r="W3355" s="111">
        <f>SUMIFS($F$3:F3355,$D$3:D3355,D3355,$C$3:C3355,"Buy")+SUMIFS($F$3:F3355,$D$3:D3355,D3355,$C$3:C3355,"Coin Deposit",$E$3:E3355,"&lt;&gt;")</f>
        <v>0</v>
      </c>
      <c r="X3355" s="111">
        <f t="shared" si="576"/>
        <v>0</v>
      </c>
      <c r="Y3355" s="111">
        <f>IF($D3355=Y$1,SUMIFS($H$3:$H3355,$G$3:$G3355,Y$1,$C$3:$C3355,"Sell"),0)</f>
        <v>0</v>
      </c>
      <c r="Z3355" s="111">
        <f t="shared" si="577"/>
        <v>0</v>
      </c>
      <c r="AA3355" s="111">
        <f>IF($D3355=AA$1,SUMIFS($H$3:$H3355,$G$3:$G3355,AA$1,$C$3:$C3355,"Sell"),0)</f>
        <v>0</v>
      </c>
      <c r="AB3355" s="111">
        <f t="shared" si="578"/>
        <v>0</v>
      </c>
      <c r="AC3355" s="111">
        <f>SUMIFS('Deductions and Deposits'!$H:$H,'Deductions and Deposits'!$G:$G,D3355,'Deductions and Deposits'!$F:$F,"&lt;="&amp;B3355)+SUMIFS($F$3:F3355,$D$3:D3355,D3355,$C$3:C3355,"Coin Deposit",$E$3:E3355,"")</f>
        <v>0</v>
      </c>
      <c r="AD3355" s="111">
        <f>SUMIFS('Deductions and Deposits'!$D:$D,'Deductions and Deposits'!$C:$C,D3355)+SUMIFS($F:$F,$D:$D,D3355,$C:$C,"Coin Deduction")</f>
        <v>0</v>
      </c>
      <c r="AE3355" s="111">
        <f>Table5[[#This Row],[Column4]]+Table5[[#This Row],[Column14]]+Table5[[#This Row],[Column19]]+Table5[[#This Row],[Column12]]</f>
        <v>0</v>
      </c>
      <c r="AF3355" s="111">
        <f>Table5[[#This Row],[Column5]]+Table5[[#This Row],[Column13]]+Table5[[#This Row],[Column21]]+Table5[[#This Row],[Column18]]</f>
        <v>0</v>
      </c>
      <c r="AG3355" s="111">
        <f t="shared" si="579"/>
        <v>0</v>
      </c>
      <c r="AH3355" s="111">
        <f t="shared" si="580"/>
        <v>0</v>
      </c>
      <c r="AI3355" s="111">
        <f>Table5[[#This Row],[Column17]]-Table5[[#This Row],[Column20]]</f>
        <v>0</v>
      </c>
      <c r="AJ3355" s="111">
        <f t="shared" si="581"/>
        <v>0</v>
      </c>
      <c r="AK3355" s="111">
        <f t="shared" si="574"/>
        <v>0</v>
      </c>
      <c r="AL3355" s="111">
        <f t="shared" si="582"/>
        <v>0</v>
      </c>
      <c r="AM3355" s="111" t="str">
        <f t="shared" si="583"/>
        <v/>
      </c>
      <c r="AN3355" s="111" t="str">
        <f t="shared" ca="1" si="584"/>
        <v/>
      </c>
    </row>
    <row r="3356" spans="1:40" ht="20.25" customHeight="1" x14ac:dyDescent="0.3">
      <c r="A3356" s="107"/>
      <c r="B3356" s="144"/>
      <c r="C3356" s="119"/>
      <c r="D3356" s="120"/>
      <c r="E3356" s="119"/>
      <c r="F3356" s="119"/>
      <c r="G3356" s="120"/>
      <c r="H3356" s="119"/>
      <c r="I3356" s="109"/>
      <c r="L3356" s="108"/>
      <c r="M3356" s="108"/>
      <c r="N3356" s="108"/>
      <c r="O3356" s="108"/>
      <c r="P3356" s="108"/>
      <c r="Q3356" s="108"/>
      <c r="R3356" s="108"/>
      <c r="S3356" s="108"/>
      <c r="T3356" s="100">
        <f t="shared" si="575"/>
        <v>0</v>
      </c>
      <c r="U3356" s="111"/>
      <c r="V3356" s="111"/>
      <c r="W3356" s="111">
        <f>SUMIFS($F$3:F3356,$D$3:D3356,D3356,$C$3:C3356,"Buy")+SUMIFS($F$3:F3356,$D$3:D3356,D3356,$C$3:C3356,"Coin Deposit",$E$3:E3356,"&lt;&gt;")</f>
        <v>0</v>
      </c>
      <c r="X3356" s="111">
        <f t="shared" si="576"/>
        <v>0</v>
      </c>
      <c r="Y3356" s="111">
        <f>IF($D3356=Y$1,SUMIFS($H$3:$H3356,$G$3:$G3356,Y$1,$C$3:$C3356,"Sell"),0)</f>
        <v>0</v>
      </c>
      <c r="Z3356" s="111">
        <f t="shared" si="577"/>
        <v>0</v>
      </c>
      <c r="AA3356" s="111">
        <f>IF($D3356=AA$1,SUMIFS($H$3:$H3356,$G$3:$G3356,AA$1,$C$3:$C3356,"Sell"),0)</f>
        <v>0</v>
      </c>
      <c r="AB3356" s="111">
        <f t="shared" si="578"/>
        <v>0</v>
      </c>
      <c r="AC3356" s="111">
        <f>SUMIFS('Deductions and Deposits'!$H:$H,'Deductions and Deposits'!$G:$G,D3356,'Deductions and Deposits'!$F:$F,"&lt;="&amp;B3356)+SUMIFS($F$3:F3356,$D$3:D3356,D3356,$C$3:C3356,"Coin Deposit",$E$3:E3356,"")</f>
        <v>0</v>
      </c>
      <c r="AD3356" s="111">
        <f>SUMIFS('Deductions and Deposits'!$D:$D,'Deductions and Deposits'!$C:$C,D3356)+SUMIFS($F:$F,$D:$D,D3356,$C:$C,"Coin Deduction")</f>
        <v>0</v>
      </c>
      <c r="AE3356" s="111">
        <f>Table5[[#This Row],[Column4]]+Table5[[#This Row],[Column14]]+Table5[[#This Row],[Column19]]+Table5[[#This Row],[Column12]]</f>
        <v>0</v>
      </c>
      <c r="AF3356" s="111">
        <f>Table5[[#This Row],[Column5]]+Table5[[#This Row],[Column13]]+Table5[[#This Row],[Column21]]+Table5[[#This Row],[Column18]]</f>
        <v>0</v>
      </c>
      <c r="AG3356" s="111">
        <f t="shared" si="579"/>
        <v>0</v>
      </c>
      <c r="AH3356" s="111">
        <f t="shared" si="580"/>
        <v>0</v>
      </c>
      <c r="AI3356" s="111">
        <f>Table5[[#This Row],[Column17]]-Table5[[#This Row],[Column20]]</f>
        <v>0</v>
      </c>
      <c r="AJ3356" s="111">
        <f t="shared" si="581"/>
        <v>0</v>
      </c>
      <c r="AK3356" s="111">
        <f t="shared" si="574"/>
        <v>0</v>
      </c>
      <c r="AL3356" s="111">
        <f t="shared" si="582"/>
        <v>0</v>
      </c>
      <c r="AM3356" s="111" t="str">
        <f t="shared" si="583"/>
        <v/>
      </c>
      <c r="AN3356" s="111" t="str">
        <f t="shared" ca="1" si="584"/>
        <v/>
      </c>
    </row>
    <row r="3357" spans="1:40" ht="20.25" customHeight="1" x14ac:dyDescent="0.3">
      <c r="A3357" s="107"/>
      <c r="B3357" s="144"/>
      <c r="C3357" s="119"/>
      <c r="D3357" s="120"/>
      <c r="E3357" s="119"/>
      <c r="F3357" s="119"/>
      <c r="G3357" s="120"/>
      <c r="H3357" s="119"/>
      <c r="I3357" s="109"/>
      <c r="L3357" s="108"/>
      <c r="M3357" s="108"/>
      <c r="N3357" s="108"/>
      <c r="O3357" s="108"/>
      <c r="P3357" s="108"/>
      <c r="Q3357" s="108"/>
      <c r="R3357" s="108"/>
      <c r="S3357" s="108"/>
      <c r="T3357" s="100">
        <f t="shared" si="575"/>
        <v>0</v>
      </c>
      <c r="U3357" s="111"/>
      <c r="V3357" s="111"/>
      <c r="W3357" s="111">
        <f>SUMIFS($F$3:F3357,$D$3:D3357,D3357,$C$3:C3357,"Buy")+SUMIFS($F$3:F3357,$D$3:D3357,D3357,$C$3:C3357,"Coin Deposit",$E$3:E3357,"&lt;&gt;")</f>
        <v>0</v>
      </c>
      <c r="X3357" s="111">
        <f t="shared" si="576"/>
        <v>0</v>
      </c>
      <c r="Y3357" s="111">
        <f>IF($D3357=Y$1,SUMIFS($H$3:$H3357,$G$3:$G3357,Y$1,$C$3:$C3357,"Sell"),0)</f>
        <v>0</v>
      </c>
      <c r="Z3357" s="111">
        <f t="shared" si="577"/>
        <v>0</v>
      </c>
      <c r="AA3357" s="111">
        <f>IF($D3357=AA$1,SUMIFS($H$3:$H3357,$G$3:$G3357,AA$1,$C$3:$C3357,"Sell"),0)</f>
        <v>0</v>
      </c>
      <c r="AB3357" s="111">
        <f t="shared" si="578"/>
        <v>0</v>
      </c>
      <c r="AC3357" s="111">
        <f>SUMIFS('Deductions and Deposits'!$H:$H,'Deductions and Deposits'!$G:$G,D3357,'Deductions and Deposits'!$F:$F,"&lt;="&amp;B3357)+SUMIFS($F$3:F3357,$D$3:D3357,D3357,$C$3:C3357,"Coin Deposit",$E$3:E3357,"")</f>
        <v>0</v>
      </c>
      <c r="AD3357" s="111">
        <f>SUMIFS('Deductions and Deposits'!$D:$D,'Deductions and Deposits'!$C:$C,D3357)+SUMIFS($F:$F,$D:$D,D3357,$C:$C,"Coin Deduction")</f>
        <v>0</v>
      </c>
      <c r="AE3357" s="111">
        <f>Table5[[#This Row],[Column4]]+Table5[[#This Row],[Column14]]+Table5[[#This Row],[Column19]]+Table5[[#This Row],[Column12]]</f>
        <v>0</v>
      </c>
      <c r="AF3357" s="111">
        <f>Table5[[#This Row],[Column5]]+Table5[[#This Row],[Column13]]+Table5[[#This Row],[Column21]]+Table5[[#This Row],[Column18]]</f>
        <v>0</v>
      </c>
      <c r="AG3357" s="111">
        <f t="shared" si="579"/>
        <v>0</v>
      </c>
      <c r="AH3357" s="111">
        <f t="shared" si="580"/>
        <v>0</v>
      </c>
      <c r="AI3357" s="111">
        <f>Table5[[#This Row],[Column17]]-Table5[[#This Row],[Column20]]</f>
        <v>0</v>
      </c>
      <c r="AJ3357" s="111">
        <f t="shared" si="581"/>
        <v>0</v>
      </c>
      <c r="AK3357" s="111">
        <f t="shared" si="574"/>
        <v>0</v>
      </c>
      <c r="AL3357" s="111">
        <f t="shared" si="582"/>
        <v>0</v>
      </c>
      <c r="AM3357" s="111" t="str">
        <f t="shared" si="583"/>
        <v/>
      </c>
      <c r="AN3357" s="111" t="str">
        <f t="shared" ca="1" si="584"/>
        <v/>
      </c>
    </row>
    <row r="3358" spans="1:40" ht="20.25" customHeight="1" x14ac:dyDescent="0.3">
      <c r="A3358" s="107"/>
      <c r="B3358" s="144"/>
      <c r="C3358" s="119"/>
      <c r="D3358" s="120"/>
      <c r="E3358" s="119"/>
      <c r="F3358" s="119"/>
      <c r="G3358" s="120"/>
      <c r="H3358" s="119"/>
      <c r="I3358" s="109"/>
      <c r="L3358" s="108"/>
      <c r="M3358" s="108"/>
      <c r="N3358" s="108"/>
      <c r="O3358" s="108"/>
      <c r="P3358" s="108"/>
      <c r="Q3358" s="108"/>
      <c r="R3358" s="108"/>
      <c r="S3358" s="108"/>
      <c r="T3358" s="100">
        <f t="shared" si="575"/>
        <v>0</v>
      </c>
      <c r="U3358" s="111"/>
      <c r="V3358" s="111"/>
      <c r="W3358" s="111">
        <f>SUMIFS($F$3:F3358,$D$3:D3358,D3358,$C$3:C3358,"Buy")+SUMIFS($F$3:F3358,$D$3:D3358,D3358,$C$3:C3358,"Coin Deposit",$E$3:E3358,"&lt;&gt;")</f>
        <v>0</v>
      </c>
      <c r="X3358" s="111">
        <f t="shared" si="576"/>
        <v>0</v>
      </c>
      <c r="Y3358" s="111">
        <f>IF($D3358=Y$1,SUMIFS($H$3:$H3358,$G$3:$G3358,Y$1,$C$3:$C3358,"Sell"),0)</f>
        <v>0</v>
      </c>
      <c r="Z3358" s="111">
        <f t="shared" si="577"/>
        <v>0</v>
      </c>
      <c r="AA3358" s="111">
        <f>IF($D3358=AA$1,SUMIFS($H$3:$H3358,$G$3:$G3358,AA$1,$C$3:$C3358,"Sell"),0)</f>
        <v>0</v>
      </c>
      <c r="AB3358" s="111">
        <f t="shared" si="578"/>
        <v>0</v>
      </c>
      <c r="AC3358" s="111">
        <f>SUMIFS('Deductions and Deposits'!$H:$H,'Deductions and Deposits'!$G:$G,D3358,'Deductions and Deposits'!$F:$F,"&lt;="&amp;B3358)+SUMIFS($F$3:F3358,$D$3:D3358,D3358,$C$3:C3358,"Coin Deposit",$E$3:E3358,"")</f>
        <v>0</v>
      </c>
      <c r="AD3358" s="111">
        <f>SUMIFS('Deductions and Deposits'!$D:$D,'Deductions and Deposits'!$C:$C,D3358)+SUMIFS($F:$F,$D:$D,D3358,$C:$C,"Coin Deduction")</f>
        <v>0</v>
      </c>
      <c r="AE3358" s="111">
        <f>Table5[[#This Row],[Column4]]+Table5[[#This Row],[Column14]]+Table5[[#This Row],[Column19]]+Table5[[#This Row],[Column12]]</f>
        <v>0</v>
      </c>
      <c r="AF3358" s="111">
        <f>Table5[[#This Row],[Column5]]+Table5[[#This Row],[Column13]]+Table5[[#This Row],[Column21]]+Table5[[#This Row],[Column18]]</f>
        <v>0</v>
      </c>
      <c r="AG3358" s="111">
        <f t="shared" si="579"/>
        <v>0</v>
      </c>
      <c r="AH3358" s="111">
        <f t="shared" si="580"/>
        <v>0</v>
      </c>
      <c r="AI3358" s="111">
        <f>Table5[[#This Row],[Column17]]-Table5[[#This Row],[Column20]]</f>
        <v>0</v>
      </c>
      <c r="AJ3358" s="111">
        <f t="shared" si="581"/>
        <v>0</v>
      </c>
      <c r="AK3358" s="111">
        <f t="shared" si="574"/>
        <v>0</v>
      </c>
      <c r="AL3358" s="111">
        <f t="shared" si="582"/>
        <v>0</v>
      </c>
      <c r="AM3358" s="111" t="str">
        <f t="shared" si="583"/>
        <v/>
      </c>
      <c r="AN3358" s="111" t="str">
        <f t="shared" ca="1" si="584"/>
        <v/>
      </c>
    </row>
    <row r="3359" spans="1:40" ht="20.25" customHeight="1" x14ac:dyDescent="0.3">
      <c r="A3359" s="107"/>
      <c r="B3359" s="144"/>
      <c r="C3359" s="119"/>
      <c r="D3359" s="120"/>
      <c r="E3359" s="119"/>
      <c r="F3359" s="119"/>
      <c r="G3359" s="120"/>
      <c r="H3359" s="119"/>
      <c r="I3359" s="109"/>
      <c r="L3359" s="108"/>
      <c r="M3359" s="108"/>
      <c r="N3359" s="108"/>
      <c r="O3359" s="108"/>
      <c r="P3359" s="108"/>
      <c r="Q3359" s="108"/>
      <c r="R3359" s="108"/>
      <c r="S3359" s="108"/>
      <c r="T3359" s="100">
        <f t="shared" si="575"/>
        <v>0</v>
      </c>
      <c r="U3359" s="111"/>
      <c r="V3359" s="111"/>
      <c r="W3359" s="111">
        <f>SUMIFS($F$3:F3359,$D$3:D3359,D3359,$C$3:C3359,"Buy")+SUMIFS($F$3:F3359,$D$3:D3359,D3359,$C$3:C3359,"Coin Deposit",$E$3:E3359,"&lt;&gt;")</f>
        <v>0</v>
      </c>
      <c r="X3359" s="111">
        <f t="shared" si="576"/>
        <v>0</v>
      </c>
      <c r="Y3359" s="111">
        <f>IF($D3359=Y$1,SUMIFS($H$3:$H3359,$G$3:$G3359,Y$1,$C$3:$C3359,"Sell"),0)</f>
        <v>0</v>
      </c>
      <c r="Z3359" s="111">
        <f t="shared" si="577"/>
        <v>0</v>
      </c>
      <c r="AA3359" s="111">
        <f>IF($D3359=AA$1,SUMIFS($H$3:$H3359,$G$3:$G3359,AA$1,$C$3:$C3359,"Sell"),0)</f>
        <v>0</v>
      </c>
      <c r="AB3359" s="111">
        <f t="shared" si="578"/>
        <v>0</v>
      </c>
      <c r="AC3359" s="111">
        <f>SUMIFS('Deductions and Deposits'!$H:$H,'Deductions and Deposits'!$G:$G,D3359,'Deductions and Deposits'!$F:$F,"&lt;="&amp;B3359)+SUMIFS($F$3:F3359,$D$3:D3359,D3359,$C$3:C3359,"Coin Deposit",$E$3:E3359,"")</f>
        <v>0</v>
      </c>
      <c r="AD3359" s="111">
        <f>SUMIFS('Deductions and Deposits'!$D:$D,'Deductions and Deposits'!$C:$C,D3359)+SUMIFS($F:$F,$D:$D,D3359,$C:$C,"Coin Deduction")</f>
        <v>0</v>
      </c>
      <c r="AE3359" s="111">
        <f>Table5[[#This Row],[Column4]]+Table5[[#This Row],[Column14]]+Table5[[#This Row],[Column19]]+Table5[[#This Row],[Column12]]</f>
        <v>0</v>
      </c>
      <c r="AF3359" s="111">
        <f>Table5[[#This Row],[Column5]]+Table5[[#This Row],[Column13]]+Table5[[#This Row],[Column21]]+Table5[[#This Row],[Column18]]</f>
        <v>0</v>
      </c>
      <c r="AG3359" s="111">
        <f t="shared" si="579"/>
        <v>0</v>
      </c>
      <c r="AH3359" s="111">
        <f t="shared" si="580"/>
        <v>0</v>
      </c>
      <c r="AI3359" s="111">
        <f>Table5[[#This Row],[Column17]]-Table5[[#This Row],[Column20]]</f>
        <v>0</v>
      </c>
      <c r="AJ3359" s="111">
        <f t="shared" si="581"/>
        <v>0</v>
      </c>
      <c r="AK3359" s="111">
        <f t="shared" si="574"/>
        <v>0</v>
      </c>
      <c r="AL3359" s="111">
        <f t="shared" si="582"/>
        <v>0</v>
      </c>
      <c r="AM3359" s="111" t="str">
        <f t="shared" si="583"/>
        <v/>
      </c>
      <c r="AN3359" s="111" t="str">
        <f t="shared" ca="1" si="584"/>
        <v/>
      </c>
    </row>
    <row r="3360" spans="1:40" ht="20.25" customHeight="1" x14ac:dyDescent="0.3">
      <c r="A3360" s="107"/>
      <c r="B3360" s="144"/>
      <c r="C3360" s="119"/>
      <c r="D3360" s="120"/>
      <c r="E3360" s="119"/>
      <c r="F3360" s="119"/>
      <c r="G3360" s="120"/>
      <c r="H3360" s="119"/>
      <c r="I3360" s="109"/>
      <c r="L3360" s="108"/>
      <c r="M3360" s="108"/>
      <c r="N3360" s="108"/>
      <c r="O3360" s="108"/>
      <c r="P3360" s="108"/>
      <c r="Q3360" s="108"/>
      <c r="R3360" s="108"/>
      <c r="S3360" s="108"/>
      <c r="T3360" s="100">
        <f t="shared" si="575"/>
        <v>0</v>
      </c>
      <c r="U3360" s="111"/>
      <c r="V3360" s="111"/>
      <c r="W3360" s="111">
        <f>SUMIFS($F$3:F3360,$D$3:D3360,D3360,$C$3:C3360,"Buy")+SUMIFS($F$3:F3360,$D$3:D3360,D3360,$C$3:C3360,"Coin Deposit",$E$3:E3360,"&lt;&gt;")</f>
        <v>0</v>
      </c>
      <c r="X3360" s="111">
        <f t="shared" si="576"/>
        <v>0</v>
      </c>
      <c r="Y3360" s="111">
        <f>IF($D3360=Y$1,SUMIFS($H$3:$H3360,$G$3:$G3360,Y$1,$C$3:$C3360,"Sell"),0)</f>
        <v>0</v>
      </c>
      <c r="Z3360" s="111">
        <f t="shared" si="577"/>
        <v>0</v>
      </c>
      <c r="AA3360" s="111">
        <f>IF($D3360=AA$1,SUMIFS($H$3:$H3360,$G$3:$G3360,AA$1,$C$3:$C3360,"Sell"),0)</f>
        <v>0</v>
      </c>
      <c r="AB3360" s="111">
        <f t="shared" si="578"/>
        <v>0</v>
      </c>
      <c r="AC3360" s="111">
        <f>SUMIFS('Deductions and Deposits'!$H:$H,'Deductions and Deposits'!$G:$G,D3360,'Deductions and Deposits'!$F:$F,"&lt;="&amp;B3360)+SUMIFS($F$3:F3360,$D$3:D3360,D3360,$C$3:C3360,"Coin Deposit",$E$3:E3360,"")</f>
        <v>0</v>
      </c>
      <c r="AD3360" s="111">
        <f>SUMIFS('Deductions and Deposits'!$D:$D,'Deductions and Deposits'!$C:$C,D3360)+SUMIFS($F:$F,$D:$D,D3360,$C:$C,"Coin Deduction")</f>
        <v>0</v>
      </c>
      <c r="AE3360" s="111">
        <f>Table5[[#This Row],[Column4]]+Table5[[#This Row],[Column14]]+Table5[[#This Row],[Column19]]+Table5[[#This Row],[Column12]]</f>
        <v>0</v>
      </c>
      <c r="AF3360" s="111">
        <f>Table5[[#This Row],[Column5]]+Table5[[#This Row],[Column13]]+Table5[[#This Row],[Column21]]+Table5[[#This Row],[Column18]]</f>
        <v>0</v>
      </c>
      <c r="AG3360" s="111">
        <f t="shared" si="579"/>
        <v>0</v>
      </c>
      <c r="AH3360" s="111">
        <f t="shared" si="580"/>
        <v>0</v>
      </c>
      <c r="AI3360" s="111">
        <f>Table5[[#This Row],[Column17]]-Table5[[#This Row],[Column20]]</f>
        <v>0</v>
      </c>
      <c r="AJ3360" s="111">
        <f t="shared" si="581"/>
        <v>0</v>
      </c>
      <c r="AK3360" s="111">
        <f t="shared" si="574"/>
        <v>0</v>
      </c>
      <c r="AL3360" s="111">
        <f t="shared" si="582"/>
        <v>0</v>
      </c>
      <c r="AM3360" s="111" t="str">
        <f t="shared" si="583"/>
        <v/>
      </c>
      <c r="AN3360" s="111" t="str">
        <f t="shared" ca="1" si="584"/>
        <v/>
      </c>
    </row>
    <row r="3361" spans="1:40" ht="20.25" customHeight="1" x14ac:dyDescent="0.3">
      <c r="A3361" s="107"/>
      <c r="B3361" s="144"/>
      <c r="C3361" s="119"/>
      <c r="D3361" s="120"/>
      <c r="E3361" s="119"/>
      <c r="F3361" s="119"/>
      <c r="G3361" s="120"/>
      <c r="H3361" s="119"/>
      <c r="I3361" s="109"/>
      <c r="L3361" s="108"/>
      <c r="M3361" s="108"/>
      <c r="N3361" s="108"/>
      <c r="O3361" s="108"/>
      <c r="P3361" s="108"/>
      <c r="Q3361" s="108"/>
      <c r="R3361" s="108"/>
      <c r="S3361" s="108"/>
      <c r="T3361" s="100">
        <f t="shared" si="575"/>
        <v>0</v>
      </c>
      <c r="U3361" s="111"/>
      <c r="V3361" s="111"/>
      <c r="W3361" s="111">
        <f>SUMIFS($F$3:F3361,$D$3:D3361,D3361,$C$3:C3361,"Buy")+SUMIFS($F$3:F3361,$D$3:D3361,D3361,$C$3:C3361,"Coin Deposit",$E$3:E3361,"&lt;&gt;")</f>
        <v>0</v>
      </c>
      <c r="X3361" s="111">
        <f t="shared" si="576"/>
        <v>0</v>
      </c>
      <c r="Y3361" s="111">
        <f>IF($D3361=Y$1,SUMIFS($H$3:$H3361,$G$3:$G3361,Y$1,$C$3:$C3361,"Sell"),0)</f>
        <v>0</v>
      </c>
      <c r="Z3361" s="111">
        <f t="shared" si="577"/>
        <v>0</v>
      </c>
      <c r="AA3361" s="111">
        <f>IF($D3361=AA$1,SUMIFS($H$3:$H3361,$G$3:$G3361,AA$1,$C$3:$C3361,"Sell"),0)</f>
        <v>0</v>
      </c>
      <c r="AB3361" s="111">
        <f t="shared" si="578"/>
        <v>0</v>
      </c>
      <c r="AC3361" s="111">
        <f>SUMIFS('Deductions and Deposits'!$H:$H,'Deductions and Deposits'!$G:$G,D3361,'Deductions and Deposits'!$F:$F,"&lt;="&amp;B3361)+SUMIFS($F$3:F3361,$D$3:D3361,D3361,$C$3:C3361,"Coin Deposit",$E$3:E3361,"")</f>
        <v>0</v>
      </c>
      <c r="AD3361" s="111">
        <f>SUMIFS('Deductions and Deposits'!$D:$D,'Deductions and Deposits'!$C:$C,D3361)+SUMIFS($F:$F,$D:$D,D3361,$C:$C,"Coin Deduction")</f>
        <v>0</v>
      </c>
      <c r="AE3361" s="111">
        <f>Table5[[#This Row],[Column4]]+Table5[[#This Row],[Column14]]+Table5[[#This Row],[Column19]]+Table5[[#This Row],[Column12]]</f>
        <v>0</v>
      </c>
      <c r="AF3361" s="111">
        <f>Table5[[#This Row],[Column5]]+Table5[[#This Row],[Column13]]+Table5[[#This Row],[Column21]]+Table5[[#This Row],[Column18]]</f>
        <v>0</v>
      </c>
      <c r="AG3361" s="111">
        <f t="shared" si="579"/>
        <v>0</v>
      </c>
      <c r="AH3361" s="111">
        <f t="shared" si="580"/>
        <v>0</v>
      </c>
      <c r="AI3361" s="111">
        <f>Table5[[#This Row],[Column17]]-Table5[[#This Row],[Column20]]</f>
        <v>0</v>
      </c>
      <c r="AJ3361" s="111">
        <f t="shared" si="581"/>
        <v>0</v>
      </c>
      <c r="AK3361" s="111">
        <f t="shared" si="574"/>
        <v>0</v>
      </c>
      <c r="AL3361" s="111">
        <f t="shared" si="582"/>
        <v>0</v>
      </c>
      <c r="AM3361" s="111" t="str">
        <f t="shared" si="583"/>
        <v/>
      </c>
      <c r="AN3361" s="111" t="str">
        <f t="shared" ca="1" si="584"/>
        <v/>
      </c>
    </row>
    <row r="3362" spans="1:40" ht="20.25" customHeight="1" x14ac:dyDescent="0.3">
      <c r="A3362" s="107"/>
      <c r="B3362" s="144"/>
      <c r="C3362" s="119"/>
      <c r="D3362" s="120"/>
      <c r="E3362" s="119"/>
      <c r="F3362" s="119"/>
      <c r="G3362" s="120"/>
      <c r="H3362" s="119"/>
      <c r="I3362" s="109"/>
      <c r="L3362" s="108"/>
      <c r="M3362" s="108"/>
      <c r="N3362" s="108"/>
      <c r="O3362" s="108"/>
      <c r="P3362" s="108"/>
      <c r="Q3362" s="108"/>
      <c r="R3362" s="108"/>
      <c r="S3362" s="108"/>
      <c r="T3362" s="100">
        <f t="shared" si="575"/>
        <v>0</v>
      </c>
      <c r="U3362" s="111"/>
      <c r="V3362" s="111"/>
      <c r="W3362" s="111">
        <f>SUMIFS($F$3:F3362,$D$3:D3362,D3362,$C$3:C3362,"Buy")+SUMIFS($F$3:F3362,$D$3:D3362,D3362,$C$3:C3362,"Coin Deposit",$E$3:E3362,"&lt;&gt;")</f>
        <v>0</v>
      </c>
      <c r="X3362" s="111">
        <f t="shared" si="576"/>
        <v>0</v>
      </c>
      <c r="Y3362" s="111">
        <f>IF($D3362=Y$1,SUMIFS($H$3:$H3362,$G$3:$G3362,Y$1,$C$3:$C3362,"Sell"),0)</f>
        <v>0</v>
      </c>
      <c r="Z3362" s="111">
        <f t="shared" si="577"/>
        <v>0</v>
      </c>
      <c r="AA3362" s="111">
        <f>IF($D3362=AA$1,SUMIFS($H$3:$H3362,$G$3:$G3362,AA$1,$C$3:$C3362,"Sell"),0)</f>
        <v>0</v>
      </c>
      <c r="AB3362" s="111">
        <f t="shared" si="578"/>
        <v>0</v>
      </c>
      <c r="AC3362" s="111">
        <f>SUMIFS('Deductions and Deposits'!$H:$H,'Deductions and Deposits'!$G:$G,D3362,'Deductions and Deposits'!$F:$F,"&lt;="&amp;B3362)+SUMIFS($F$3:F3362,$D$3:D3362,D3362,$C$3:C3362,"Coin Deposit",$E$3:E3362,"")</f>
        <v>0</v>
      </c>
      <c r="AD3362" s="111">
        <f>SUMIFS('Deductions and Deposits'!$D:$D,'Deductions and Deposits'!$C:$C,D3362)+SUMIFS($F:$F,$D:$D,D3362,$C:$C,"Coin Deduction")</f>
        <v>0</v>
      </c>
      <c r="AE3362" s="111">
        <f>Table5[[#This Row],[Column4]]+Table5[[#This Row],[Column14]]+Table5[[#This Row],[Column19]]+Table5[[#This Row],[Column12]]</f>
        <v>0</v>
      </c>
      <c r="AF3362" s="111">
        <f>Table5[[#This Row],[Column5]]+Table5[[#This Row],[Column13]]+Table5[[#This Row],[Column21]]+Table5[[#This Row],[Column18]]</f>
        <v>0</v>
      </c>
      <c r="AG3362" s="111">
        <f t="shared" si="579"/>
        <v>0</v>
      </c>
      <c r="AH3362" s="111">
        <f t="shared" si="580"/>
        <v>0</v>
      </c>
      <c r="AI3362" s="111">
        <f>Table5[[#This Row],[Column17]]-Table5[[#This Row],[Column20]]</f>
        <v>0</v>
      </c>
      <c r="AJ3362" s="111">
        <f t="shared" si="581"/>
        <v>0</v>
      </c>
      <c r="AK3362" s="111">
        <f t="shared" si="574"/>
        <v>0</v>
      </c>
      <c r="AL3362" s="111">
        <f t="shared" si="582"/>
        <v>0</v>
      </c>
      <c r="AM3362" s="111" t="str">
        <f t="shared" si="583"/>
        <v/>
      </c>
      <c r="AN3362" s="111" t="str">
        <f t="shared" ca="1" si="584"/>
        <v/>
      </c>
    </row>
    <row r="3363" spans="1:40" ht="20.25" customHeight="1" x14ac:dyDescent="0.3">
      <c r="A3363" s="107"/>
      <c r="B3363" s="144"/>
      <c r="C3363" s="119"/>
      <c r="D3363" s="120"/>
      <c r="E3363" s="119"/>
      <c r="F3363" s="119"/>
      <c r="G3363" s="120"/>
      <c r="H3363" s="119"/>
      <c r="I3363" s="109"/>
      <c r="L3363" s="108"/>
      <c r="M3363" s="108"/>
      <c r="N3363" s="108"/>
      <c r="O3363" s="108"/>
      <c r="P3363" s="108"/>
      <c r="Q3363" s="108"/>
      <c r="R3363" s="108"/>
      <c r="S3363" s="108"/>
      <c r="T3363" s="100">
        <f t="shared" si="575"/>
        <v>0</v>
      </c>
      <c r="U3363" s="111"/>
      <c r="V3363" s="111"/>
      <c r="W3363" s="111">
        <f>SUMIFS($F$3:F3363,$D$3:D3363,D3363,$C$3:C3363,"Buy")+SUMIFS($F$3:F3363,$D$3:D3363,D3363,$C$3:C3363,"Coin Deposit",$E$3:E3363,"&lt;&gt;")</f>
        <v>0</v>
      </c>
      <c r="X3363" s="111">
        <f t="shared" si="576"/>
        <v>0</v>
      </c>
      <c r="Y3363" s="111">
        <f>IF($D3363=Y$1,SUMIFS($H$3:$H3363,$G$3:$G3363,Y$1,$C$3:$C3363,"Sell"),0)</f>
        <v>0</v>
      </c>
      <c r="Z3363" s="111">
        <f t="shared" si="577"/>
        <v>0</v>
      </c>
      <c r="AA3363" s="111">
        <f>IF($D3363=AA$1,SUMIFS($H$3:$H3363,$G$3:$G3363,AA$1,$C$3:$C3363,"Sell"),0)</f>
        <v>0</v>
      </c>
      <c r="AB3363" s="111">
        <f t="shared" si="578"/>
        <v>0</v>
      </c>
      <c r="AC3363" s="111">
        <f>SUMIFS('Deductions and Deposits'!$H:$H,'Deductions and Deposits'!$G:$G,D3363,'Deductions and Deposits'!$F:$F,"&lt;="&amp;B3363)+SUMIFS($F$3:F3363,$D$3:D3363,D3363,$C$3:C3363,"Coin Deposit",$E$3:E3363,"")</f>
        <v>0</v>
      </c>
      <c r="AD3363" s="111">
        <f>SUMIFS('Deductions and Deposits'!$D:$D,'Deductions and Deposits'!$C:$C,D3363)+SUMIFS($F:$F,$D:$D,D3363,$C:$C,"Coin Deduction")</f>
        <v>0</v>
      </c>
      <c r="AE3363" s="111">
        <f>Table5[[#This Row],[Column4]]+Table5[[#This Row],[Column14]]+Table5[[#This Row],[Column19]]+Table5[[#This Row],[Column12]]</f>
        <v>0</v>
      </c>
      <c r="AF3363" s="111">
        <f>Table5[[#This Row],[Column5]]+Table5[[#This Row],[Column13]]+Table5[[#This Row],[Column21]]+Table5[[#This Row],[Column18]]</f>
        <v>0</v>
      </c>
      <c r="AG3363" s="111">
        <f t="shared" si="579"/>
        <v>0</v>
      </c>
      <c r="AH3363" s="111">
        <f t="shared" si="580"/>
        <v>0</v>
      </c>
      <c r="AI3363" s="111">
        <f>Table5[[#This Row],[Column17]]-Table5[[#This Row],[Column20]]</f>
        <v>0</v>
      </c>
      <c r="AJ3363" s="111">
        <f t="shared" si="581"/>
        <v>0</v>
      </c>
      <c r="AK3363" s="111">
        <f t="shared" si="574"/>
        <v>0</v>
      </c>
      <c r="AL3363" s="111">
        <f t="shared" si="582"/>
        <v>0</v>
      </c>
      <c r="AM3363" s="111" t="str">
        <f t="shared" si="583"/>
        <v/>
      </c>
      <c r="AN3363" s="111" t="str">
        <f t="shared" ca="1" si="584"/>
        <v/>
      </c>
    </row>
    <row r="3364" spans="1:40" ht="20.25" customHeight="1" x14ac:dyDescent="0.3">
      <c r="A3364" s="107"/>
      <c r="B3364" s="144"/>
      <c r="C3364" s="119"/>
      <c r="D3364" s="120"/>
      <c r="E3364" s="119"/>
      <c r="F3364" s="119"/>
      <c r="G3364" s="120"/>
      <c r="H3364" s="119"/>
      <c r="I3364" s="109"/>
      <c r="L3364" s="108"/>
      <c r="M3364" s="108"/>
      <c r="N3364" s="108"/>
      <c r="O3364" s="108"/>
      <c r="P3364" s="108"/>
      <c r="Q3364" s="108"/>
      <c r="R3364" s="108"/>
      <c r="S3364" s="108"/>
      <c r="T3364" s="100">
        <f t="shared" si="575"/>
        <v>0</v>
      </c>
      <c r="U3364" s="111"/>
      <c r="V3364" s="111"/>
      <c r="W3364" s="111">
        <f>SUMIFS($F$3:F3364,$D$3:D3364,D3364,$C$3:C3364,"Buy")+SUMIFS($F$3:F3364,$D$3:D3364,D3364,$C$3:C3364,"Coin Deposit",$E$3:E3364,"&lt;&gt;")</f>
        <v>0</v>
      </c>
      <c r="X3364" s="111">
        <f t="shared" si="576"/>
        <v>0</v>
      </c>
      <c r="Y3364" s="111">
        <f>IF($D3364=Y$1,SUMIFS($H$3:$H3364,$G$3:$G3364,Y$1,$C$3:$C3364,"Sell"),0)</f>
        <v>0</v>
      </c>
      <c r="Z3364" s="111">
        <f t="shared" si="577"/>
        <v>0</v>
      </c>
      <c r="AA3364" s="111">
        <f>IF($D3364=AA$1,SUMIFS($H$3:$H3364,$G$3:$G3364,AA$1,$C$3:$C3364,"Sell"),0)</f>
        <v>0</v>
      </c>
      <c r="AB3364" s="111">
        <f t="shared" si="578"/>
        <v>0</v>
      </c>
      <c r="AC3364" s="111">
        <f>SUMIFS('Deductions and Deposits'!$H:$H,'Deductions and Deposits'!$G:$G,D3364,'Deductions and Deposits'!$F:$F,"&lt;="&amp;B3364)+SUMIFS($F$3:F3364,$D$3:D3364,D3364,$C$3:C3364,"Coin Deposit",$E$3:E3364,"")</f>
        <v>0</v>
      </c>
      <c r="AD3364" s="111">
        <f>SUMIFS('Deductions and Deposits'!$D:$D,'Deductions and Deposits'!$C:$C,D3364)+SUMIFS($F:$F,$D:$D,D3364,$C:$C,"Coin Deduction")</f>
        <v>0</v>
      </c>
      <c r="AE3364" s="111">
        <f>Table5[[#This Row],[Column4]]+Table5[[#This Row],[Column14]]+Table5[[#This Row],[Column19]]+Table5[[#This Row],[Column12]]</f>
        <v>0</v>
      </c>
      <c r="AF3364" s="111">
        <f>Table5[[#This Row],[Column5]]+Table5[[#This Row],[Column13]]+Table5[[#This Row],[Column21]]+Table5[[#This Row],[Column18]]</f>
        <v>0</v>
      </c>
      <c r="AG3364" s="111">
        <f t="shared" si="579"/>
        <v>0</v>
      </c>
      <c r="AH3364" s="111">
        <f t="shared" si="580"/>
        <v>0</v>
      </c>
      <c r="AI3364" s="111">
        <f>Table5[[#This Row],[Column17]]-Table5[[#This Row],[Column20]]</f>
        <v>0</v>
      </c>
      <c r="AJ3364" s="111">
        <f t="shared" si="581"/>
        <v>0</v>
      </c>
      <c r="AK3364" s="111">
        <f t="shared" si="574"/>
        <v>0</v>
      </c>
      <c r="AL3364" s="111">
        <f t="shared" si="582"/>
        <v>0</v>
      </c>
      <c r="AM3364" s="111" t="str">
        <f t="shared" si="583"/>
        <v/>
      </c>
      <c r="AN3364" s="111" t="str">
        <f t="shared" ca="1" si="584"/>
        <v/>
      </c>
    </row>
    <row r="3365" spans="1:40" ht="20.25" customHeight="1" x14ac:dyDescent="0.3">
      <c r="A3365" s="107"/>
      <c r="B3365" s="144"/>
      <c r="C3365" s="119"/>
      <c r="D3365" s="120"/>
      <c r="E3365" s="119"/>
      <c r="F3365" s="119"/>
      <c r="G3365" s="120"/>
      <c r="H3365" s="119"/>
      <c r="I3365" s="109"/>
      <c r="L3365" s="108"/>
      <c r="M3365" s="108"/>
      <c r="N3365" s="108"/>
      <c r="O3365" s="108"/>
      <c r="P3365" s="108"/>
      <c r="Q3365" s="108"/>
      <c r="R3365" s="108"/>
      <c r="S3365" s="108"/>
      <c r="T3365" s="100">
        <f t="shared" si="575"/>
        <v>0</v>
      </c>
      <c r="U3365" s="111"/>
      <c r="V3365" s="111"/>
      <c r="W3365" s="111">
        <f>SUMIFS($F$3:F3365,$D$3:D3365,D3365,$C$3:C3365,"Buy")+SUMIFS($F$3:F3365,$D$3:D3365,D3365,$C$3:C3365,"Coin Deposit",$E$3:E3365,"&lt;&gt;")</f>
        <v>0</v>
      </c>
      <c r="X3365" s="111">
        <f t="shared" si="576"/>
        <v>0</v>
      </c>
      <c r="Y3365" s="111">
        <f>IF($D3365=Y$1,SUMIFS($H$3:$H3365,$G$3:$G3365,Y$1,$C$3:$C3365,"Sell"),0)</f>
        <v>0</v>
      </c>
      <c r="Z3365" s="111">
        <f t="shared" si="577"/>
        <v>0</v>
      </c>
      <c r="AA3365" s="111">
        <f>IF($D3365=AA$1,SUMIFS($H$3:$H3365,$G$3:$G3365,AA$1,$C$3:$C3365,"Sell"),0)</f>
        <v>0</v>
      </c>
      <c r="AB3365" s="111">
        <f t="shared" si="578"/>
        <v>0</v>
      </c>
      <c r="AC3365" s="111">
        <f>SUMIFS('Deductions and Deposits'!$H:$H,'Deductions and Deposits'!$G:$G,D3365,'Deductions and Deposits'!$F:$F,"&lt;="&amp;B3365)+SUMIFS($F$3:F3365,$D$3:D3365,D3365,$C$3:C3365,"Coin Deposit",$E$3:E3365,"")</f>
        <v>0</v>
      </c>
      <c r="AD3365" s="111">
        <f>SUMIFS('Deductions and Deposits'!$D:$D,'Deductions and Deposits'!$C:$C,D3365)+SUMIFS($F:$F,$D:$D,D3365,$C:$C,"Coin Deduction")</f>
        <v>0</v>
      </c>
      <c r="AE3365" s="111">
        <f>Table5[[#This Row],[Column4]]+Table5[[#This Row],[Column14]]+Table5[[#This Row],[Column19]]+Table5[[#This Row],[Column12]]</f>
        <v>0</v>
      </c>
      <c r="AF3365" s="111">
        <f>Table5[[#This Row],[Column5]]+Table5[[#This Row],[Column13]]+Table5[[#This Row],[Column21]]+Table5[[#This Row],[Column18]]</f>
        <v>0</v>
      </c>
      <c r="AG3365" s="111">
        <f t="shared" si="579"/>
        <v>0</v>
      </c>
      <c r="AH3365" s="111">
        <f t="shared" si="580"/>
        <v>0</v>
      </c>
      <c r="AI3365" s="111">
        <f>Table5[[#This Row],[Column17]]-Table5[[#This Row],[Column20]]</f>
        <v>0</v>
      </c>
      <c r="AJ3365" s="111">
        <f t="shared" si="581"/>
        <v>0</v>
      </c>
      <c r="AK3365" s="111">
        <f t="shared" si="574"/>
        <v>0</v>
      </c>
      <c r="AL3365" s="111">
        <f t="shared" si="582"/>
        <v>0</v>
      </c>
      <c r="AM3365" s="111" t="str">
        <f t="shared" si="583"/>
        <v/>
      </c>
      <c r="AN3365" s="111" t="str">
        <f t="shared" ca="1" si="584"/>
        <v/>
      </c>
    </row>
    <row r="3366" spans="1:40" ht="20.25" customHeight="1" x14ac:dyDescent="0.3">
      <c r="A3366" s="107"/>
      <c r="B3366" s="144"/>
      <c r="C3366" s="119"/>
      <c r="D3366" s="120"/>
      <c r="E3366" s="119"/>
      <c r="F3366" s="119"/>
      <c r="G3366" s="120"/>
      <c r="H3366" s="119"/>
      <c r="I3366" s="109"/>
      <c r="L3366" s="108"/>
      <c r="M3366" s="108"/>
      <c r="N3366" s="108"/>
      <c r="O3366" s="108"/>
      <c r="P3366" s="108"/>
      <c r="Q3366" s="108"/>
      <c r="R3366" s="108"/>
      <c r="S3366" s="108"/>
      <c r="T3366" s="100">
        <f t="shared" si="575"/>
        <v>0</v>
      </c>
      <c r="U3366" s="111"/>
      <c r="V3366" s="111"/>
      <c r="W3366" s="111">
        <f>SUMIFS($F$3:F3366,$D$3:D3366,D3366,$C$3:C3366,"Buy")+SUMIFS($F$3:F3366,$D$3:D3366,D3366,$C$3:C3366,"Coin Deposit",$E$3:E3366,"&lt;&gt;")</f>
        <v>0</v>
      </c>
      <c r="X3366" s="111">
        <f t="shared" si="576"/>
        <v>0</v>
      </c>
      <c r="Y3366" s="111">
        <f>IF($D3366=Y$1,SUMIFS($H$3:$H3366,$G$3:$G3366,Y$1,$C$3:$C3366,"Sell"),0)</f>
        <v>0</v>
      </c>
      <c r="Z3366" s="111">
        <f t="shared" si="577"/>
        <v>0</v>
      </c>
      <c r="AA3366" s="111">
        <f>IF($D3366=AA$1,SUMIFS($H$3:$H3366,$G$3:$G3366,AA$1,$C$3:$C3366,"Sell"),0)</f>
        <v>0</v>
      </c>
      <c r="AB3366" s="111">
        <f t="shared" si="578"/>
        <v>0</v>
      </c>
      <c r="AC3366" s="111">
        <f>SUMIFS('Deductions and Deposits'!$H:$H,'Deductions and Deposits'!$G:$G,D3366,'Deductions and Deposits'!$F:$F,"&lt;="&amp;B3366)+SUMIFS($F$3:F3366,$D$3:D3366,D3366,$C$3:C3366,"Coin Deposit",$E$3:E3366,"")</f>
        <v>0</v>
      </c>
      <c r="AD3366" s="111">
        <f>SUMIFS('Deductions and Deposits'!$D:$D,'Deductions and Deposits'!$C:$C,D3366)+SUMIFS($F:$F,$D:$D,D3366,$C:$C,"Coin Deduction")</f>
        <v>0</v>
      </c>
      <c r="AE3366" s="111">
        <f>Table5[[#This Row],[Column4]]+Table5[[#This Row],[Column14]]+Table5[[#This Row],[Column19]]+Table5[[#This Row],[Column12]]</f>
        <v>0</v>
      </c>
      <c r="AF3366" s="111">
        <f>Table5[[#This Row],[Column5]]+Table5[[#This Row],[Column13]]+Table5[[#This Row],[Column21]]+Table5[[#This Row],[Column18]]</f>
        <v>0</v>
      </c>
      <c r="AG3366" s="111">
        <f t="shared" si="579"/>
        <v>0</v>
      </c>
      <c r="AH3366" s="111">
        <f t="shared" si="580"/>
        <v>0</v>
      </c>
      <c r="AI3366" s="111">
        <f>Table5[[#This Row],[Column17]]-Table5[[#This Row],[Column20]]</f>
        <v>0</v>
      </c>
      <c r="AJ3366" s="111">
        <f t="shared" si="581"/>
        <v>0</v>
      </c>
      <c r="AK3366" s="111">
        <f t="shared" si="574"/>
        <v>0</v>
      </c>
      <c r="AL3366" s="111">
        <f t="shared" si="582"/>
        <v>0</v>
      </c>
      <c r="AM3366" s="111" t="str">
        <f t="shared" si="583"/>
        <v/>
      </c>
      <c r="AN3366" s="111" t="str">
        <f t="shared" ca="1" si="584"/>
        <v/>
      </c>
    </row>
    <row r="3367" spans="1:40" ht="20.25" customHeight="1" x14ac:dyDescent="0.3">
      <c r="A3367" s="107"/>
      <c r="B3367" s="144"/>
      <c r="C3367" s="119"/>
      <c r="D3367" s="120"/>
      <c r="E3367" s="119"/>
      <c r="F3367" s="119"/>
      <c r="G3367" s="120"/>
      <c r="H3367" s="119"/>
      <c r="I3367" s="109"/>
      <c r="L3367" s="108"/>
      <c r="M3367" s="108"/>
      <c r="N3367" s="108"/>
      <c r="O3367" s="108"/>
      <c r="P3367" s="108"/>
      <c r="Q3367" s="108"/>
      <c r="R3367" s="108"/>
      <c r="S3367" s="108"/>
      <c r="T3367" s="100">
        <f t="shared" si="575"/>
        <v>0</v>
      </c>
      <c r="U3367" s="111"/>
      <c r="V3367" s="111"/>
      <c r="W3367" s="111">
        <f>SUMIFS($F$3:F3367,$D$3:D3367,D3367,$C$3:C3367,"Buy")+SUMIFS($F$3:F3367,$D$3:D3367,D3367,$C$3:C3367,"Coin Deposit",$E$3:E3367,"&lt;&gt;")</f>
        <v>0</v>
      </c>
      <c r="X3367" s="111">
        <f t="shared" si="576"/>
        <v>0</v>
      </c>
      <c r="Y3367" s="111">
        <f>IF($D3367=Y$1,SUMIFS($H$3:$H3367,$G$3:$G3367,Y$1,$C$3:$C3367,"Sell"),0)</f>
        <v>0</v>
      </c>
      <c r="Z3367" s="111">
        <f t="shared" si="577"/>
        <v>0</v>
      </c>
      <c r="AA3367" s="111">
        <f>IF($D3367=AA$1,SUMIFS($H$3:$H3367,$G$3:$G3367,AA$1,$C$3:$C3367,"Sell"),0)</f>
        <v>0</v>
      </c>
      <c r="AB3367" s="111">
        <f t="shared" si="578"/>
        <v>0</v>
      </c>
      <c r="AC3367" s="111">
        <f>SUMIFS('Deductions and Deposits'!$H:$H,'Deductions and Deposits'!$G:$G,D3367,'Deductions and Deposits'!$F:$F,"&lt;="&amp;B3367)+SUMIFS($F$3:F3367,$D$3:D3367,D3367,$C$3:C3367,"Coin Deposit",$E$3:E3367,"")</f>
        <v>0</v>
      </c>
      <c r="AD3367" s="111">
        <f>SUMIFS('Deductions and Deposits'!$D:$D,'Deductions and Deposits'!$C:$C,D3367)+SUMIFS($F:$F,$D:$D,D3367,$C:$C,"Coin Deduction")</f>
        <v>0</v>
      </c>
      <c r="AE3367" s="111">
        <f>Table5[[#This Row],[Column4]]+Table5[[#This Row],[Column14]]+Table5[[#This Row],[Column19]]+Table5[[#This Row],[Column12]]</f>
        <v>0</v>
      </c>
      <c r="AF3367" s="111">
        <f>Table5[[#This Row],[Column5]]+Table5[[#This Row],[Column13]]+Table5[[#This Row],[Column21]]+Table5[[#This Row],[Column18]]</f>
        <v>0</v>
      </c>
      <c r="AG3367" s="111">
        <f t="shared" si="579"/>
        <v>0</v>
      </c>
      <c r="AH3367" s="111">
        <f t="shared" si="580"/>
        <v>0</v>
      </c>
      <c r="AI3367" s="111">
        <f>Table5[[#This Row],[Column17]]-Table5[[#This Row],[Column20]]</f>
        <v>0</v>
      </c>
      <c r="AJ3367" s="111">
        <f t="shared" si="581"/>
        <v>0</v>
      </c>
      <c r="AK3367" s="111">
        <f t="shared" si="574"/>
        <v>0</v>
      </c>
      <c r="AL3367" s="111">
        <f t="shared" si="582"/>
        <v>0</v>
      </c>
      <c r="AM3367" s="111" t="str">
        <f t="shared" si="583"/>
        <v/>
      </c>
      <c r="AN3367" s="111" t="str">
        <f t="shared" ca="1" si="584"/>
        <v/>
      </c>
    </row>
    <row r="3368" spans="1:40" ht="20.25" customHeight="1" x14ac:dyDescent="0.3">
      <c r="A3368" s="107"/>
      <c r="B3368" s="144"/>
      <c r="C3368" s="119"/>
      <c r="D3368" s="120"/>
      <c r="E3368" s="119"/>
      <c r="F3368" s="119"/>
      <c r="G3368" s="120"/>
      <c r="H3368" s="119"/>
      <c r="I3368" s="109"/>
      <c r="L3368" s="108"/>
      <c r="M3368" s="108"/>
      <c r="N3368" s="108"/>
      <c r="O3368" s="108"/>
      <c r="P3368" s="108"/>
      <c r="Q3368" s="108"/>
      <c r="R3368" s="108"/>
      <c r="S3368" s="108"/>
      <c r="T3368" s="100">
        <f t="shared" si="575"/>
        <v>0</v>
      </c>
      <c r="U3368" s="111"/>
      <c r="V3368" s="111"/>
      <c r="W3368" s="111">
        <f>SUMIFS($F$3:F3368,$D$3:D3368,D3368,$C$3:C3368,"Buy")+SUMIFS($F$3:F3368,$D$3:D3368,D3368,$C$3:C3368,"Coin Deposit",$E$3:E3368,"&lt;&gt;")</f>
        <v>0</v>
      </c>
      <c r="X3368" s="111">
        <f t="shared" si="576"/>
        <v>0</v>
      </c>
      <c r="Y3368" s="111">
        <f>IF($D3368=Y$1,SUMIFS($H$3:$H3368,$G$3:$G3368,Y$1,$C$3:$C3368,"Sell"),0)</f>
        <v>0</v>
      </c>
      <c r="Z3368" s="111">
        <f t="shared" si="577"/>
        <v>0</v>
      </c>
      <c r="AA3368" s="111">
        <f>IF($D3368=AA$1,SUMIFS($H$3:$H3368,$G$3:$G3368,AA$1,$C$3:$C3368,"Sell"),0)</f>
        <v>0</v>
      </c>
      <c r="AB3368" s="111">
        <f t="shared" si="578"/>
        <v>0</v>
      </c>
      <c r="AC3368" s="111">
        <f>SUMIFS('Deductions and Deposits'!$H:$H,'Deductions and Deposits'!$G:$G,D3368,'Deductions and Deposits'!$F:$F,"&lt;="&amp;B3368)+SUMIFS($F$3:F3368,$D$3:D3368,D3368,$C$3:C3368,"Coin Deposit",$E$3:E3368,"")</f>
        <v>0</v>
      </c>
      <c r="AD3368" s="111">
        <f>SUMIFS('Deductions and Deposits'!$D:$D,'Deductions and Deposits'!$C:$C,D3368)+SUMIFS($F:$F,$D:$D,D3368,$C:$C,"Coin Deduction")</f>
        <v>0</v>
      </c>
      <c r="AE3368" s="111">
        <f>Table5[[#This Row],[Column4]]+Table5[[#This Row],[Column14]]+Table5[[#This Row],[Column19]]+Table5[[#This Row],[Column12]]</f>
        <v>0</v>
      </c>
      <c r="AF3368" s="111">
        <f>Table5[[#This Row],[Column5]]+Table5[[#This Row],[Column13]]+Table5[[#This Row],[Column21]]+Table5[[#This Row],[Column18]]</f>
        <v>0</v>
      </c>
      <c r="AG3368" s="111">
        <f t="shared" si="579"/>
        <v>0</v>
      </c>
      <c r="AH3368" s="111">
        <f t="shared" si="580"/>
        <v>0</v>
      </c>
      <c r="AI3368" s="111">
        <f>Table5[[#This Row],[Column17]]-Table5[[#This Row],[Column20]]</f>
        <v>0</v>
      </c>
      <c r="AJ3368" s="111">
        <f t="shared" si="581"/>
        <v>0</v>
      </c>
      <c r="AK3368" s="111">
        <f t="shared" si="574"/>
        <v>0</v>
      </c>
      <c r="AL3368" s="111">
        <f t="shared" si="582"/>
        <v>0</v>
      </c>
      <c r="AM3368" s="111" t="str">
        <f t="shared" si="583"/>
        <v/>
      </c>
      <c r="AN3368" s="111" t="str">
        <f t="shared" ca="1" si="584"/>
        <v/>
      </c>
    </row>
    <row r="3369" spans="1:40" ht="20.25" customHeight="1" x14ac:dyDescent="0.3">
      <c r="A3369" s="107"/>
      <c r="B3369" s="144"/>
      <c r="C3369" s="119"/>
      <c r="D3369" s="120"/>
      <c r="E3369" s="119"/>
      <c r="F3369" s="119"/>
      <c r="G3369" s="120"/>
      <c r="H3369" s="119"/>
      <c r="I3369" s="109"/>
      <c r="L3369" s="108"/>
      <c r="M3369" s="108"/>
      <c r="N3369" s="108"/>
      <c r="O3369" s="108"/>
      <c r="P3369" s="108"/>
      <c r="Q3369" s="108"/>
      <c r="R3369" s="108"/>
      <c r="S3369" s="108"/>
      <c r="T3369" s="100">
        <f t="shared" si="575"/>
        <v>0</v>
      </c>
      <c r="U3369" s="111"/>
      <c r="V3369" s="111"/>
      <c r="W3369" s="111">
        <f>SUMIFS($F$3:F3369,$D$3:D3369,D3369,$C$3:C3369,"Buy")+SUMIFS($F$3:F3369,$D$3:D3369,D3369,$C$3:C3369,"Coin Deposit",$E$3:E3369,"&lt;&gt;")</f>
        <v>0</v>
      </c>
      <c r="X3369" s="111">
        <f t="shared" si="576"/>
        <v>0</v>
      </c>
      <c r="Y3369" s="111">
        <f>IF($D3369=Y$1,SUMIFS($H$3:$H3369,$G$3:$G3369,Y$1,$C$3:$C3369,"Sell"),0)</f>
        <v>0</v>
      </c>
      <c r="Z3369" s="111">
        <f t="shared" si="577"/>
        <v>0</v>
      </c>
      <c r="AA3369" s="111">
        <f>IF($D3369=AA$1,SUMIFS($H$3:$H3369,$G$3:$G3369,AA$1,$C$3:$C3369,"Sell"),0)</f>
        <v>0</v>
      </c>
      <c r="AB3369" s="111">
        <f t="shared" si="578"/>
        <v>0</v>
      </c>
      <c r="AC3369" s="111">
        <f>SUMIFS('Deductions and Deposits'!$H:$H,'Deductions and Deposits'!$G:$G,D3369,'Deductions and Deposits'!$F:$F,"&lt;="&amp;B3369)+SUMIFS($F$3:F3369,$D$3:D3369,D3369,$C$3:C3369,"Coin Deposit",$E$3:E3369,"")</f>
        <v>0</v>
      </c>
      <c r="AD3369" s="111">
        <f>SUMIFS('Deductions and Deposits'!$D:$D,'Deductions and Deposits'!$C:$C,D3369)+SUMIFS($F:$F,$D:$D,D3369,$C:$C,"Coin Deduction")</f>
        <v>0</v>
      </c>
      <c r="AE3369" s="111">
        <f>Table5[[#This Row],[Column4]]+Table5[[#This Row],[Column14]]+Table5[[#This Row],[Column19]]+Table5[[#This Row],[Column12]]</f>
        <v>0</v>
      </c>
      <c r="AF3369" s="111">
        <f>Table5[[#This Row],[Column5]]+Table5[[#This Row],[Column13]]+Table5[[#This Row],[Column21]]+Table5[[#This Row],[Column18]]</f>
        <v>0</v>
      </c>
      <c r="AG3369" s="111">
        <f t="shared" si="579"/>
        <v>0</v>
      </c>
      <c r="AH3369" s="111">
        <f t="shared" si="580"/>
        <v>0</v>
      </c>
      <c r="AI3369" s="111">
        <f>Table5[[#This Row],[Column17]]-Table5[[#This Row],[Column20]]</f>
        <v>0</v>
      </c>
      <c r="AJ3369" s="111">
        <f t="shared" si="581"/>
        <v>0</v>
      </c>
      <c r="AK3369" s="111">
        <f t="shared" si="574"/>
        <v>0</v>
      </c>
      <c r="AL3369" s="111">
        <f t="shared" si="582"/>
        <v>0</v>
      </c>
      <c r="AM3369" s="111" t="str">
        <f t="shared" si="583"/>
        <v/>
      </c>
      <c r="AN3369" s="111" t="str">
        <f t="shared" ca="1" si="584"/>
        <v/>
      </c>
    </row>
    <row r="3370" spans="1:40" ht="20.25" customHeight="1" x14ac:dyDescent="0.3">
      <c r="A3370" s="107"/>
      <c r="B3370" s="144"/>
      <c r="C3370" s="119"/>
      <c r="D3370" s="120"/>
      <c r="E3370" s="119"/>
      <c r="F3370" s="119"/>
      <c r="G3370" s="120"/>
      <c r="H3370" s="119"/>
      <c r="I3370" s="109"/>
      <c r="L3370" s="108"/>
      <c r="M3370" s="108"/>
      <c r="N3370" s="108"/>
      <c r="O3370" s="108"/>
      <c r="P3370" s="108"/>
      <c r="Q3370" s="108"/>
      <c r="R3370" s="108"/>
      <c r="S3370" s="108"/>
      <c r="T3370" s="100">
        <f t="shared" si="575"/>
        <v>0</v>
      </c>
      <c r="U3370" s="111"/>
      <c r="V3370" s="111"/>
      <c r="W3370" s="111">
        <f>SUMIFS($F$3:F3370,$D$3:D3370,D3370,$C$3:C3370,"Buy")+SUMIFS($F$3:F3370,$D$3:D3370,D3370,$C$3:C3370,"Coin Deposit",$E$3:E3370,"&lt;&gt;")</f>
        <v>0</v>
      </c>
      <c r="X3370" s="111">
        <f t="shared" si="576"/>
        <v>0</v>
      </c>
      <c r="Y3370" s="111">
        <f>IF($D3370=Y$1,SUMIFS($H$3:$H3370,$G$3:$G3370,Y$1,$C$3:$C3370,"Sell"),0)</f>
        <v>0</v>
      </c>
      <c r="Z3370" s="111">
        <f t="shared" si="577"/>
        <v>0</v>
      </c>
      <c r="AA3370" s="111">
        <f>IF($D3370=AA$1,SUMIFS($H$3:$H3370,$G$3:$G3370,AA$1,$C$3:$C3370,"Sell"),0)</f>
        <v>0</v>
      </c>
      <c r="AB3370" s="111">
        <f t="shared" si="578"/>
        <v>0</v>
      </c>
      <c r="AC3370" s="111">
        <f>SUMIFS('Deductions and Deposits'!$H:$H,'Deductions and Deposits'!$G:$G,D3370,'Deductions and Deposits'!$F:$F,"&lt;="&amp;B3370)+SUMIFS($F$3:F3370,$D$3:D3370,D3370,$C$3:C3370,"Coin Deposit",$E$3:E3370,"")</f>
        <v>0</v>
      </c>
      <c r="AD3370" s="111">
        <f>SUMIFS('Deductions and Deposits'!$D:$D,'Deductions and Deposits'!$C:$C,D3370)+SUMIFS($F:$F,$D:$D,D3370,$C:$C,"Coin Deduction")</f>
        <v>0</v>
      </c>
      <c r="AE3370" s="111">
        <f>Table5[[#This Row],[Column4]]+Table5[[#This Row],[Column14]]+Table5[[#This Row],[Column19]]+Table5[[#This Row],[Column12]]</f>
        <v>0</v>
      </c>
      <c r="AF3370" s="111">
        <f>Table5[[#This Row],[Column5]]+Table5[[#This Row],[Column13]]+Table5[[#This Row],[Column21]]+Table5[[#This Row],[Column18]]</f>
        <v>0</v>
      </c>
      <c r="AG3370" s="111">
        <f t="shared" si="579"/>
        <v>0</v>
      </c>
      <c r="AH3370" s="111">
        <f t="shared" si="580"/>
        <v>0</v>
      </c>
      <c r="AI3370" s="111">
        <f>Table5[[#This Row],[Column17]]-Table5[[#This Row],[Column20]]</f>
        <v>0</v>
      </c>
      <c r="AJ3370" s="111">
        <f t="shared" si="581"/>
        <v>0</v>
      </c>
      <c r="AK3370" s="111">
        <f t="shared" si="574"/>
        <v>0</v>
      </c>
      <c r="AL3370" s="111">
        <f t="shared" si="582"/>
        <v>0</v>
      </c>
      <c r="AM3370" s="111" t="str">
        <f t="shared" si="583"/>
        <v/>
      </c>
      <c r="AN3370" s="111" t="str">
        <f t="shared" ca="1" si="584"/>
        <v/>
      </c>
    </row>
    <row r="3371" spans="1:40" ht="20.25" customHeight="1" x14ac:dyDescent="0.3">
      <c r="A3371" s="107"/>
      <c r="B3371" s="144"/>
      <c r="C3371" s="119"/>
      <c r="D3371" s="120"/>
      <c r="E3371" s="119"/>
      <c r="F3371" s="119"/>
      <c r="G3371" s="120"/>
      <c r="H3371" s="119"/>
      <c r="I3371" s="109"/>
      <c r="L3371" s="108"/>
      <c r="M3371" s="108"/>
      <c r="N3371" s="108"/>
      <c r="O3371" s="108"/>
      <c r="P3371" s="108"/>
      <c r="Q3371" s="108"/>
      <c r="R3371" s="108"/>
      <c r="S3371" s="108"/>
      <c r="T3371" s="100">
        <f t="shared" si="575"/>
        <v>0</v>
      </c>
      <c r="U3371" s="111"/>
      <c r="V3371" s="111"/>
      <c r="W3371" s="111">
        <f>SUMIFS($F$3:F3371,$D$3:D3371,D3371,$C$3:C3371,"Buy")+SUMIFS($F$3:F3371,$D$3:D3371,D3371,$C$3:C3371,"Coin Deposit",$E$3:E3371,"&lt;&gt;")</f>
        <v>0</v>
      </c>
      <c r="X3371" s="111">
        <f t="shared" si="576"/>
        <v>0</v>
      </c>
      <c r="Y3371" s="111">
        <f>IF($D3371=Y$1,SUMIFS($H$3:$H3371,$G$3:$G3371,Y$1,$C$3:$C3371,"Sell"),0)</f>
        <v>0</v>
      </c>
      <c r="Z3371" s="111">
        <f t="shared" si="577"/>
        <v>0</v>
      </c>
      <c r="AA3371" s="111">
        <f>IF($D3371=AA$1,SUMIFS($H$3:$H3371,$G$3:$G3371,AA$1,$C$3:$C3371,"Sell"),0)</f>
        <v>0</v>
      </c>
      <c r="AB3371" s="111">
        <f t="shared" si="578"/>
        <v>0</v>
      </c>
      <c r="AC3371" s="111">
        <f>SUMIFS('Deductions and Deposits'!$H:$H,'Deductions and Deposits'!$G:$G,D3371,'Deductions and Deposits'!$F:$F,"&lt;="&amp;B3371)+SUMIFS($F$3:F3371,$D$3:D3371,D3371,$C$3:C3371,"Coin Deposit",$E$3:E3371,"")</f>
        <v>0</v>
      </c>
      <c r="AD3371" s="111">
        <f>SUMIFS('Deductions and Deposits'!$D:$D,'Deductions and Deposits'!$C:$C,D3371)+SUMIFS($F:$F,$D:$D,D3371,$C:$C,"Coin Deduction")</f>
        <v>0</v>
      </c>
      <c r="AE3371" s="111">
        <f>Table5[[#This Row],[Column4]]+Table5[[#This Row],[Column14]]+Table5[[#This Row],[Column19]]+Table5[[#This Row],[Column12]]</f>
        <v>0</v>
      </c>
      <c r="AF3371" s="111">
        <f>Table5[[#This Row],[Column5]]+Table5[[#This Row],[Column13]]+Table5[[#This Row],[Column21]]+Table5[[#This Row],[Column18]]</f>
        <v>0</v>
      </c>
      <c r="AG3371" s="111">
        <f t="shared" si="579"/>
        <v>0</v>
      </c>
      <c r="AH3371" s="111">
        <f t="shared" si="580"/>
        <v>0</v>
      </c>
      <c r="AI3371" s="111">
        <f>Table5[[#This Row],[Column17]]-Table5[[#This Row],[Column20]]</f>
        <v>0</v>
      </c>
      <c r="AJ3371" s="111">
        <f t="shared" si="581"/>
        <v>0</v>
      </c>
      <c r="AK3371" s="111">
        <f t="shared" si="574"/>
        <v>0</v>
      </c>
      <c r="AL3371" s="111">
        <f t="shared" si="582"/>
        <v>0</v>
      </c>
      <c r="AM3371" s="111" t="str">
        <f t="shared" si="583"/>
        <v/>
      </c>
      <c r="AN3371" s="111" t="str">
        <f t="shared" ca="1" si="584"/>
        <v/>
      </c>
    </row>
    <row r="3372" spans="1:40" ht="20.25" customHeight="1" x14ac:dyDescent="0.3">
      <c r="A3372" s="107"/>
      <c r="B3372" s="144"/>
      <c r="C3372" s="119"/>
      <c r="D3372" s="120"/>
      <c r="E3372" s="119"/>
      <c r="F3372" s="119"/>
      <c r="G3372" s="120"/>
      <c r="H3372" s="119"/>
      <c r="I3372" s="109"/>
      <c r="L3372" s="108"/>
      <c r="M3372" s="108"/>
      <c r="N3372" s="108"/>
      <c r="O3372" s="108"/>
      <c r="P3372" s="108"/>
      <c r="Q3372" s="108"/>
      <c r="R3372" s="108"/>
      <c r="S3372" s="108"/>
      <c r="T3372" s="100">
        <f t="shared" si="575"/>
        <v>0</v>
      </c>
      <c r="U3372" s="111"/>
      <c r="V3372" s="111"/>
      <c r="W3372" s="111">
        <f>SUMIFS($F$3:F3372,$D$3:D3372,D3372,$C$3:C3372,"Buy")+SUMIFS($F$3:F3372,$D$3:D3372,D3372,$C$3:C3372,"Coin Deposit",$E$3:E3372,"&lt;&gt;")</f>
        <v>0</v>
      </c>
      <c r="X3372" s="111">
        <f t="shared" si="576"/>
        <v>0</v>
      </c>
      <c r="Y3372" s="111">
        <f>IF($D3372=Y$1,SUMIFS($H$3:$H3372,$G$3:$G3372,Y$1,$C$3:$C3372,"Sell"),0)</f>
        <v>0</v>
      </c>
      <c r="Z3372" s="111">
        <f t="shared" si="577"/>
        <v>0</v>
      </c>
      <c r="AA3372" s="111">
        <f>IF($D3372=AA$1,SUMIFS($H$3:$H3372,$G$3:$G3372,AA$1,$C$3:$C3372,"Sell"),0)</f>
        <v>0</v>
      </c>
      <c r="AB3372" s="111">
        <f t="shared" si="578"/>
        <v>0</v>
      </c>
      <c r="AC3372" s="111">
        <f>SUMIFS('Deductions and Deposits'!$H:$H,'Deductions and Deposits'!$G:$G,D3372,'Deductions and Deposits'!$F:$F,"&lt;="&amp;B3372)+SUMIFS($F$3:F3372,$D$3:D3372,D3372,$C$3:C3372,"Coin Deposit",$E$3:E3372,"")</f>
        <v>0</v>
      </c>
      <c r="AD3372" s="111">
        <f>SUMIFS('Deductions and Deposits'!$D:$D,'Deductions and Deposits'!$C:$C,D3372)+SUMIFS($F:$F,$D:$D,D3372,$C:$C,"Coin Deduction")</f>
        <v>0</v>
      </c>
      <c r="AE3372" s="111">
        <f>Table5[[#This Row],[Column4]]+Table5[[#This Row],[Column14]]+Table5[[#This Row],[Column19]]+Table5[[#This Row],[Column12]]</f>
        <v>0</v>
      </c>
      <c r="AF3372" s="111">
        <f>Table5[[#This Row],[Column5]]+Table5[[#This Row],[Column13]]+Table5[[#This Row],[Column21]]+Table5[[#This Row],[Column18]]</f>
        <v>0</v>
      </c>
      <c r="AG3372" s="111">
        <f t="shared" si="579"/>
        <v>0</v>
      </c>
      <c r="AH3372" s="111">
        <f t="shared" si="580"/>
        <v>0</v>
      </c>
      <c r="AI3372" s="111">
        <f>Table5[[#This Row],[Column17]]-Table5[[#This Row],[Column20]]</f>
        <v>0</v>
      </c>
      <c r="AJ3372" s="111">
        <f t="shared" si="581"/>
        <v>0</v>
      </c>
      <c r="AK3372" s="111">
        <f t="shared" si="574"/>
        <v>0</v>
      </c>
      <c r="AL3372" s="111">
        <f t="shared" si="582"/>
        <v>0</v>
      </c>
      <c r="AM3372" s="111" t="str">
        <f t="shared" si="583"/>
        <v/>
      </c>
      <c r="AN3372" s="111" t="str">
        <f t="shared" ca="1" si="584"/>
        <v/>
      </c>
    </row>
    <row r="3373" spans="1:40" ht="20.25" customHeight="1" x14ac:dyDescent="0.3">
      <c r="A3373" s="107"/>
      <c r="B3373" s="144"/>
      <c r="C3373" s="119"/>
      <c r="D3373" s="120"/>
      <c r="E3373" s="119"/>
      <c r="F3373" s="119"/>
      <c r="G3373" s="120"/>
      <c r="H3373" s="119"/>
      <c r="I3373" s="109"/>
      <c r="L3373" s="108"/>
      <c r="M3373" s="108"/>
      <c r="N3373" s="108"/>
      <c r="O3373" s="108"/>
      <c r="P3373" s="108"/>
      <c r="Q3373" s="108"/>
      <c r="R3373" s="108"/>
      <c r="S3373" s="108"/>
      <c r="T3373" s="100">
        <f t="shared" si="575"/>
        <v>0</v>
      </c>
      <c r="U3373" s="111"/>
      <c r="V3373" s="111"/>
      <c r="W3373" s="111">
        <f>SUMIFS($F$3:F3373,$D$3:D3373,D3373,$C$3:C3373,"Buy")+SUMIFS($F$3:F3373,$D$3:D3373,D3373,$C$3:C3373,"Coin Deposit",$E$3:E3373,"&lt;&gt;")</f>
        <v>0</v>
      </c>
      <c r="X3373" s="111">
        <f t="shared" si="576"/>
        <v>0</v>
      </c>
      <c r="Y3373" s="111">
        <f>IF($D3373=Y$1,SUMIFS($H$3:$H3373,$G$3:$G3373,Y$1,$C$3:$C3373,"Sell"),0)</f>
        <v>0</v>
      </c>
      <c r="Z3373" s="111">
        <f t="shared" si="577"/>
        <v>0</v>
      </c>
      <c r="AA3373" s="111">
        <f>IF($D3373=AA$1,SUMIFS($H$3:$H3373,$G$3:$G3373,AA$1,$C$3:$C3373,"Sell"),0)</f>
        <v>0</v>
      </c>
      <c r="AB3373" s="111">
        <f t="shared" si="578"/>
        <v>0</v>
      </c>
      <c r="AC3373" s="111">
        <f>SUMIFS('Deductions and Deposits'!$H:$H,'Deductions and Deposits'!$G:$G,D3373,'Deductions and Deposits'!$F:$F,"&lt;="&amp;B3373)+SUMIFS($F$3:F3373,$D$3:D3373,D3373,$C$3:C3373,"Coin Deposit",$E$3:E3373,"")</f>
        <v>0</v>
      </c>
      <c r="AD3373" s="111">
        <f>SUMIFS('Deductions and Deposits'!$D:$D,'Deductions and Deposits'!$C:$C,D3373)+SUMIFS($F:$F,$D:$D,D3373,$C:$C,"Coin Deduction")</f>
        <v>0</v>
      </c>
      <c r="AE3373" s="111">
        <f>Table5[[#This Row],[Column4]]+Table5[[#This Row],[Column14]]+Table5[[#This Row],[Column19]]+Table5[[#This Row],[Column12]]</f>
        <v>0</v>
      </c>
      <c r="AF3373" s="111">
        <f>Table5[[#This Row],[Column5]]+Table5[[#This Row],[Column13]]+Table5[[#This Row],[Column21]]+Table5[[#This Row],[Column18]]</f>
        <v>0</v>
      </c>
      <c r="AG3373" s="111">
        <f t="shared" si="579"/>
        <v>0</v>
      </c>
      <c r="AH3373" s="111">
        <f t="shared" si="580"/>
        <v>0</v>
      </c>
      <c r="AI3373" s="111">
        <f>Table5[[#This Row],[Column17]]-Table5[[#This Row],[Column20]]</f>
        <v>0</v>
      </c>
      <c r="AJ3373" s="111">
        <f t="shared" si="581"/>
        <v>0</v>
      </c>
      <c r="AK3373" s="111">
        <f t="shared" si="574"/>
        <v>0</v>
      </c>
      <c r="AL3373" s="111">
        <f t="shared" si="582"/>
        <v>0</v>
      </c>
      <c r="AM3373" s="111" t="str">
        <f t="shared" si="583"/>
        <v/>
      </c>
      <c r="AN3373" s="111" t="str">
        <f t="shared" ca="1" si="584"/>
        <v/>
      </c>
    </row>
    <row r="3374" spans="1:40" ht="20.25" customHeight="1" x14ac:dyDescent="0.3">
      <c r="A3374" s="107"/>
      <c r="B3374" s="144"/>
      <c r="C3374" s="119"/>
      <c r="D3374" s="120"/>
      <c r="E3374" s="119"/>
      <c r="F3374" s="119"/>
      <c r="G3374" s="120"/>
      <c r="H3374" s="119"/>
      <c r="I3374" s="109"/>
      <c r="L3374" s="108"/>
      <c r="M3374" s="108"/>
      <c r="N3374" s="108"/>
      <c r="O3374" s="108"/>
      <c r="P3374" s="108"/>
      <c r="Q3374" s="108"/>
      <c r="R3374" s="108"/>
      <c r="S3374" s="108"/>
      <c r="T3374" s="100">
        <f t="shared" si="575"/>
        <v>0</v>
      </c>
      <c r="U3374" s="111"/>
      <c r="V3374" s="111"/>
      <c r="W3374" s="111">
        <f>SUMIFS($F$3:F3374,$D$3:D3374,D3374,$C$3:C3374,"Buy")+SUMIFS($F$3:F3374,$D$3:D3374,D3374,$C$3:C3374,"Coin Deposit",$E$3:E3374,"&lt;&gt;")</f>
        <v>0</v>
      </c>
      <c r="X3374" s="111">
        <f t="shared" si="576"/>
        <v>0</v>
      </c>
      <c r="Y3374" s="111">
        <f>IF($D3374=Y$1,SUMIFS($H$3:$H3374,$G$3:$G3374,Y$1,$C$3:$C3374,"Sell"),0)</f>
        <v>0</v>
      </c>
      <c r="Z3374" s="111">
        <f t="shared" si="577"/>
        <v>0</v>
      </c>
      <c r="AA3374" s="111">
        <f>IF($D3374=AA$1,SUMIFS($H$3:$H3374,$G$3:$G3374,AA$1,$C$3:$C3374,"Sell"),0)</f>
        <v>0</v>
      </c>
      <c r="AB3374" s="111">
        <f t="shared" si="578"/>
        <v>0</v>
      </c>
      <c r="AC3374" s="111">
        <f>SUMIFS('Deductions and Deposits'!$H:$H,'Deductions and Deposits'!$G:$G,D3374,'Deductions and Deposits'!$F:$F,"&lt;="&amp;B3374)+SUMIFS($F$3:F3374,$D$3:D3374,D3374,$C$3:C3374,"Coin Deposit",$E$3:E3374,"")</f>
        <v>0</v>
      </c>
      <c r="AD3374" s="111">
        <f>SUMIFS('Deductions and Deposits'!$D:$D,'Deductions and Deposits'!$C:$C,D3374)+SUMIFS($F:$F,$D:$D,D3374,$C:$C,"Coin Deduction")</f>
        <v>0</v>
      </c>
      <c r="AE3374" s="111">
        <f>Table5[[#This Row],[Column4]]+Table5[[#This Row],[Column14]]+Table5[[#This Row],[Column19]]+Table5[[#This Row],[Column12]]</f>
        <v>0</v>
      </c>
      <c r="AF3374" s="111">
        <f>Table5[[#This Row],[Column5]]+Table5[[#This Row],[Column13]]+Table5[[#This Row],[Column21]]+Table5[[#This Row],[Column18]]</f>
        <v>0</v>
      </c>
      <c r="AG3374" s="111">
        <f t="shared" si="579"/>
        <v>0</v>
      </c>
      <c r="AH3374" s="111">
        <f t="shared" si="580"/>
        <v>0</v>
      </c>
      <c r="AI3374" s="111">
        <f>Table5[[#This Row],[Column17]]-Table5[[#This Row],[Column20]]</f>
        <v>0</v>
      </c>
      <c r="AJ3374" s="111">
        <f t="shared" si="581"/>
        <v>0</v>
      </c>
      <c r="AK3374" s="111">
        <f t="shared" si="574"/>
        <v>0</v>
      </c>
      <c r="AL3374" s="111">
        <f t="shared" si="582"/>
        <v>0</v>
      </c>
      <c r="AM3374" s="111" t="str">
        <f t="shared" si="583"/>
        <v/>
      </c>
      <c r="AN3374" s="111" t="str">
        <f t="shared" ca="1" si="584"/>
        <v/>
      </c>
    </row>
    <row r="3375" spans="1:40" ht="20.25" customHeight="1" x14ac:dyDescent="0.3">
      <c r="A3375" s="107"/>
      <c r="B3375" s="144"/>
      <c r="C3375" s="119"/>
      <c r="D3375" s="120"/>
      <c r="E3375" s="119"/>
      <c r="F3375" s="119"/>
      <c r="G3375" s="120"/>
      <c r="H3375" s="119"/>
      <c r="I3375" s="109"/>
      <c r="L3375" s="108"/>
      <c r="M3375" s="108"/>
      <c r="N3375" s="108"/>
      <c r="O3375" s="108"/>
      <c r="P3375" s="108"/>
      <c r="Q3375" s="108"/>
      <c r="R3375" s="108"/>
      <c r="S3375" s="108"/>
      <c r="T3375" s="100">
        <f t="shared" si="575"/>
        <v>0</v>
      </c>
      <c r="U3375" s="111"/>
      <c r="V3375" s="111"/>
      <c r="W3375" s="111">
        <f>SUMIFS($F$3:F3375,$D$3:D3375,D3375,$C$3:C3375,"Buy")+SUMIFS($F$3:F3375,$D$3:D3375,D3375,$C$3:C3375,"Coin Deposit",$E$3:E3375,"&lt;&gt;")</f>
        <v>0</v>
      </c>
      <c r="X3375" s="111">
        <f t="shared" si="576"/>
        <v>0</v>
      </c>
      <c r="Y3375" s="111">
        <f>IF($D3375=Y$1,SUMIFS($H$3:$H3375,$G$3:$G3375,Y$1,$C$3:$C3375,"Sell"),0)</f>
        <v>0</v>
      </c>
      <c r="Z3375" s="111">
        <f t="shared" si="577"/>
        <v>0</v>
      </c>
      <c r="AA3375" s="111">
        <f>IF($D3375=AA$1,SUMIFS($H$3:$H3375,$G$3:$G3375,AA$1,$C$3:$C3375,"Sell"),0)</f>
        <v>0</v>
      </c>
      <c r="AB3375" s="111">
        <f t="shared" si="578"/>
        <v>0</v>
      </c>
      <c r="AC3375" s="111">
        <f>SUMIFS('Deductions and Deposits'!$H:$H,'Deductions and Deposits'!$G:$G,D3375,'Deductions and Deposits'!$F:$F,"&lt;="&amp;B3375)+SUMIFS($F$3:F3375,$D$3:D3375,D3375,$C$3:C3375,"Coin Deposit",$E$3:E3375,"")</f>
        <v>0</v>
      </c>
      <c r="AD3375" s="111">
        <f>SUMIFS('Deductions and Deposits'!$D:$D,'Deductions and Deposits'!$C:$C,D3375)+SUMIFS($F:$F,$D:$D,D3375,$C:$C,"Coin Deduction")</f>
        <v>0</v>
      </c>
      <c r="AE3375" s="111">
        <f>Table5[[#This Row],[Column4]]+Table5[[#This Row],[Column14]]+Table5[[#This Row],[Column19]]+Table5[[#This Row],[Column12]]</f>
        <v>0</v>
      </c>
      <c r="AF3375" s="111">
        <f>Table5[[#This Row],[Column5]]+Table5[[#This Row],[Column13]]+Table5[[#This Row],[Column21]]+Table5[[#This Row],[Column18]]</f>
        <v>0</v>
      </c>
      <c r="AG3375" s="111">
        <f t="shared" si="579"/>
        <v>0</v>
      </c>
      <c r="AH3375" s="111">
        <f t="shared" si="580"/>
        <v>0</v>
      </c>
      <c r="AI3375" s="111">
        <f>Table5[[#This Row],[Column17]]-Table5[[#This Row],[Column20]]</f>
        <v>0</v>
      </c>
      <c r="AJ3375" s="111">
        <f t="shared" si="581"/>
        <v>0</v>
      </c>
      <c r="AK3375" s="111">
        <f t="shared" si="574"/>
        <v>0</v>
      </c>
      <c r="AL3375" s="111">
        <f t="shared" si="582"/>
        <v>0</v>
      </c>
      <c r="AM3375" s="111" t="str">
        <f t="shared" si="583"/>
        <v/>
      </c>
      <c r="AN3375" s="111" t="str">
        <f t="shared" ca="1" si="584"/>
        <v/>
      </c>
    </row>
    <row r="3376" spans="1:40" ht="20.25" customHeight="1" x14ac:dyDescent="0.3">
      <c r="A3376" s="107"/>
      <c r="B3376" s="144"/>
      <c r="C3376" s="119"/>
      <c r="D3376" s="120"/>
      <c r="E3376" s="119"/>
      <c r="F3376" s="119"/>
      <c r="G3376" s="120"/>
      <c r="H3376" s="119"/>
      <c r="I3376" s="109"/>
      <c r="L3376" s="108"/>
      <c r="M3376" s="108"/>
      <c r="N3376" s="108"/>
      <c r="O3376" s="108"/>
      <c r="P3376" s="108"/>
      <c r="Q3376" s="108"/>
      <c r="R3376" s="108"/>
      <c r="S3376" s="108"/>
      <c r="T3376" s="100">
        <f t="shared" si="575"/>
        <v>0</v>
      </c>
      <c r="U3376" s="111"/>
      <c r="V3376" s="111"/>
      <c r="W3376" s="111">
        <f>SUMIFS($F$3:F3376,$D$3:D3376,D3376,$C$3:C3376,"Buy")+SUMIFS($F$3:F3376,$D$3:D3376,D3376,$C$3:C3376,"Coin Deposit",$E$3:E3376,"&lt;&gt;")</f>
        <v>0</v>
      </c>
      <c r="X3376" s="111">
        <f t="shared" si="576"/>
        <v>0</v>
      </c>
      <c r="Y3376" s="111">
        <f>IF($D3376=Y$1,SUMIFS($H$3:$H3376,$G$3:$G3376,Y$1,$C$3:$C3376,"Sell"),0)</f>
        <v>0</v>
      </c>
      <c r="Z3376" s="111">
        <f t="shared" si="577"/>
        <v>0</v>
      </c>
      <c r="AA3376" s="111">
        <f>IF($D3376=AA$1,SUMIFS($H$3:$H3376,$G$3:$G3376,AA$1,$C$3:$C3376,"Sell"),0)</f>
        <v>0</v>
      </c>
      <c r="AB3376" s="111">
        <f t="shared" si="578"/>
        <v>0</v>
      </c>
      <c r="AC3376" s="111">
        <f>SUMIFS('Deductions and Deposits'!$H:$H,'Deductions and Deposits'!$G:$G,D3376,'Deductions and Deposits'!$F:$F,"&lt;="&amp;B3376)+SUMIFS($F$3:F3376,$D$3:D3376,D3376,$C$3:C3376,"Coin Deposit",$E$3:E3376,"")</f>
        <v>0</v>
      </c>
      <c r="AD3376" s="111">
        <f>SUMIFS('Deductions and Deposits'!$D:$D,'Deductions and Deposits'!$C:$C,D3376)+SUMIFS($F:$F,$D:$D,D3376,$C:$C,"Coin Deduction")</f>
        <v>0</v>
      </c>
      <c r="AE3376" s="111">
        <f>Table5[[#This Row],[Column4]]+Table5[[#This Row],[Column14]]+Table5[[#This Row],[Column19]]+Table5[[#This Row],[Column12]]</f>
        <v>0</v>
      </c>
      <c r="AF3376" s="111">
        <f>Table5[[#This Row],[Column5]]+Table5[[#This Row],[Column13]]+Table5[[#This Row],[Column21]]+Table5[[#This Row],[Column18]]</f>
        <v>0</v>
      </c>
      <c r="AG3376" s="111">
        <f t="shared" si="579"/>
        <v>0</v>
      </c>
      <c r="AH3376" s="111">
        <f t="shared" si="580"/>
        <v>0</v>
      </c>
      <c r="AI3376" s="111">
        <f>Table5[[#This Row],[Column17]]-Table5[[#This Row],[Column20]]</f>
        <v>0</v>
      </c>
      <c r="AJ3376" s="111">
        <f t="shared" si="581"/>
        <v>0</v>
      </c>
      <c r="AK3376" s="111">
        <f t="shared" si="574"/>
        <v>0</v>
      </c>
      <c r="AL3376" s="111">
        <f t="shared" si="582"/>
        <v>0</v>
      </c>
      <c r="AM3376" s="111" t="str">
        <f t="shared" si="583"/>
        <v/>
      </c>
      <c r="AN3376" s="111" t="str">
        <f t="shared" ca="1" si="584"/>
        <v/>
      </c>
    </row>
    <row r="3377" spans="1:40" ht="20.25" customHeight="1" x14ac:dyDescent="0.3">
      <c r="A3377" s="107"/>
      <c r="B3377" s="144"/>
      <c r="C3377" s="119"/>
      <c r="D3377" s="120"/>
      <c r="E3377" s="119"/>
      <c r="F3377" s="119"/>
      <c r="G3377" s="120"/>
      <c r="H3377" s="119"/>
      <c r="I3377" s="109"/>
      <c r="L3377" s="108"/>
      <c r="M3377" s="108"/>
      <c r="N3377" s="108"/>
      <c r="O3377" s="108"/>
      <c r="P3377" s="108"/>
      <c r="Q3377" s="108"/>
      <c r="R3377" s="108"/>
      <c r="S3377" s="108"/>
      <c r="T3377" s="100">
        <f t="shared" si="575"/>
        <v>0</v>
      </c>
      <c r="U3377" s="111"/>
      <c r="V3377" s="111"/>
      <c r="W3377" s="111">
        <f>SUMIFS($F$3:F3377,$D$3:D3377,D3377,$C$3:C3377,"Buy")+SUMIFS($F$3:F3377,$D$3:D3377,D3377,$C$3:C3377,"Coin Deposit",$E$3:E3377,"&lt;&gt;")</f>
        <v>0</v>
      </c>
      <c r="X3377" s="111">
        <f t="shared" si="576"/>
        <v>0</v>
      </c>
      <c r="Y3377" s="111">
        <f>IF($D3377=Y$1,SUMIFS($H$3:$H3377,$G$3:$G3377,Y$1,$C$3:$C3377,"Sell"),0)</f>
        <v>0</v>
      </c>
      <c r="Z3377" s="111">
        <f t="shared" si="577"/>
        <v>0</v>
      </c>
      <c r="AA3377" s="111">
        <f>IF($D3377=AA$1,SUMIFS($H$3:$H3377,$G$3:$G3377,AA$1,$C$3:$C3377,"Sell"),0)</f>
        <v>0</v>
      </c>
      <c r="AB3377" s="111">
        <f t="shared" si="578"/>
        <v>0</v>
      </c>
      <c r="AC3377" s="111">
        <f>SUMIFS('Deductions and Deposits'!$H:$H,'Deductions and Deposits'!$G:$G,D3377,'Deductions and Deposits'!$F:$F,"&lt;="&amp;B3377)+SUMIFS($F$3:F3377,$D$3:D3377,D3377,$C$3:C3377,"Coin Deposit",$E$3:E3377,"")</f>
        <v>0</v>
      </c>
      <c r="AD3377" s="111">
        <f>SUMIFS('Deductions and Deposits'!$D:$D,'Deductions and Deposits'!$C:$C,D3377)+SUMIFS($F:$F,$D:$D,D3377,$C:$C,"Coin Deduction")</f>
        <v>0</v>
      </c>
      <c r="AE3377" s="111">
        <f>Table5[[#This Row],[Column4]]+Table5[[#This Row],[Column14]]+Table5[[#This Row],[Column19]]+Table5[[#This Row],[Column12]]</f>
        <v>0</v>
      </c>
      <c r="AF3377" s="111">
        <f>Table5[[#This Row],[Column5]]+Table5[[#This Row],[Column13]]+Table5[[#This Row],[Column21]]+Table5[[#This Row],[Column18]]</f>
        <v>0</v>
      </c>
      <c r="AG3377" s="111">
        <f t="shared" si="579"/>
        <v>0</v>
      </c>
      <c r="AH3377" s="111">
        <f t="shared" si="580"/>
        <v>0</v>
      </c>
      <c r="AI3377" s="111">
        <f>Table5[[#This Row],[Column17]]-Table5[[#This Row],[Column20]]</f>
        <v>0</v>
      </c>
      <c r="AJ3377" s="111">
        <f t="shared" si="581"/>
        <v>0</v>
      </c>
      <c r="AK3377" s="111">
        <f t="shared" si="574"/>
        <v>0</v>
      </c>
      <c r="AL3377" s="111">
        <f t="shared" si="582"/>
        <v>0</v>
      </c>
      <c r="AM3377" s="111" t="str">
        <f t="shared" si="583"/>
        <v/>
      </c>
      <c r="AN3377" s="111" t="str">
        <f t="shared" ca="1" si="584"/>
        <v/>
      </c>
    </row>
    <row r="3378" spans="1:40" ht="20.25" customHeight="1" x14ac:dyDescent="0.3">
      <c r="A3378" s="107"/>
      <c r="B3378" s="144"/>
      <c r="C3378" s="119"/>
      <c r="D3378" s="120"/>
      <c r="E3378" s="119"/>
      <c r="F3378" s="119"/>
      <c r="G3378" s="120"/>
      <c r="H3378" s="119"/>
      <c r="I3378" s="109"/>
      <c r="L3378" s="108"/>
      <c r="M3378" s="108"/>
      <c r="N3378" s="108"/>
      <c r="O3378" s="108"/>
      <c r="P3378" s="108"/>
      <c r="Q3378" s="108"/>
      <c r="R3378" s="108"/>
      <c r="S3378" s="108"/>
      <c r="T3378" s="100">
        <f t="shared" si="575"/>
        <v>0</v>
      </c>
      <c r="U3378" s="111"/>
      <c r="V3378" s="111"/>
      <c r="W3378" s="111">
        <f>SUMIFS($F$3:F3378,$D$3:D3378,D3378,$C$3:C3378,"Buy")+SUMIFS($F$3:F3378,$D$3:D3378,D3378,$C$3:C3378,"Coin Deposit",$E$3:E3378,"&lt;&gt;")</f>
        <v>0</v>
      </c>
      <c r="X3378" s="111">
        <f t="shared" si="576"/>
        <v>0</v>
      </c>
      <c r="Y3378" s="111">
        <f>IF($D3378=Y$1,SUMIFS($H$3:$H3378,$G$3:$G3378,Y$1,$C$3:$C3378,"Sell"),0)</f>
        <v>0</v>
      </c>
      <c r="Z3378" s="111">
        <f t="shared" si="577"/>
        <v>0</v>
      </c>
      <c r="AA3378" s="111">
        <f>IF($D3378=AA$1,SUMIFS($H$3:$H3378,$G$3:$G3378,AA$1,$C$3:$C3378,"Sell"),0)</f>
        <v>0</v>
      </c>
      <c r="AB3378" s="111">
        <f t="shared" si="578"/>
        <v>0</v>
      </c>
      <c r="AC3378" s="111">
        <f>SUMIFS('Deductions and Deposits'!$H:$H,'Deductions and Deposits'!$G:$G,D3378,'Deductions and Deposits'!$F:$F,"&lt;="&amp;B3378)+SUMIFS($F$3:F3378,$D$3:D3378,D3378,$C$3:C3378,"Coin Deposit",$E$3:E3378,"")</f>
        <v>0</v>
      </c>
      <c r="AD3378" s="111">
        <f>SUMIFS('Deductions and Deposits'!$D:$D,'Deductions and Deposits'!$C:$C,D3378)+SUMIFS($F:$F,$D:$D,D3378,$C:$C,"Coin Deduction")</f>
        <v>0</v>
      </c>
      <c r="AE3378" s="111">
        <f>Table5[[#This Row],[Column4]]+Table5[[#This Row],[Column14]]+Table5[[#This Row],[Column19]]+Table5[[#This Row],[Column12]]</f>
        <v>0</v>
      </c>
      <c r="AF3378" s="111">
        <f>Table5[[#This Row],[Column5]]+Table5[[#This Row],[Column13]]+Table5[[#This Row],[Column21]]+Table5[[#This Row],[Column18]]</f>
        <v>0</v>
      </c>
      <c r="AG3378" s="111">
        <f t="shared" si="579"/>
        <v>0</v>
      </c>
      <c r="AH3378" s="111">
        <f t="shared" si="580"/>
        <v>0</v>
      </c>
      <c r="AI3378" s="111">
        <f>Table5[[#This Row],[Column17]]-Table5[[#This Row],[Column20]]</f>
        <v>0</v>
      </c>
      <c r="AJ3378" s="111">
        <f t="shared" si="581"/>
        <v>0</v>
      </c>
      <c r="AK3378" s="111">
        <f t="shared" si="574"/>
        <v>0</v>
      </c>
      <c r="AL3378" s="111">
        <f t="shared" si="582"/>
        <v>0</v>
      </c>
      <c r="AM3378" s="111" t="str">
        <f t="shared" si="583"/>
        <v/>
      </c>
      <c r="AN3378" s="111" t="str">
        <f t="shared" ca="1" si="584"/>
        <v/>
      </c>
    </row>
    <row r="3379" spans="1:40" ht="20.25" customHeight="1" x14ac:dyDescent="0.3">
      <c r="A3379" s="107"/>
      <c r="B3379" s="144"/>
      <c r="C3379" s="119"/>
      <c r="D3379" s="120"/>
      <c r="E3379" s="119"/>
      <c r="F3379" s="119"/>
      <c r="G3379" s="120"/>
      <c r="H3379" s="119"/>
      <c r="I3379" s="109"/>
      <c r="L3379" s="108"/>
      <c r="M3379" s="108"/>
      <c r="N3379" s="108"/>
      <c r="O3379" s="108"/>
      <c r="P3379" s="108"/>
      <c r="Q3379" s="108"/>
      <c r="R3379" s="108"/>
      <c r="S3379" s="108"/>
      <c r="T3379" s="100">
        <f t="shared" si="575"/>
        <v>0</v>
      </c>
      <c r="U3379" s="111"/>
      <c r="V3379" s="111"/>
      <c r="W3379" s="111">
        <f>SUMIFS($F$3:F3379,$D$3:D3379,D3379,$C$3:C3379,"Buy")+SUMIFS($F$3:F3379,$D$3:D3379,D3379,$C$3:C3379,"Coin Deposit",$E$3:E3379,"&lt;&gt;")</f>
        <v>0</v>
      </c>
      <c r="X3379" s="111">
        <f t="shared" si="576"/>
        <v>0</v>
      </c>
      <c r="Y3379" s="111">
        <f>IF($D3379=Y$1,SUMIFS($H$3:$H3379,$G$3:$G3379,Y$1,$C$3:$C3379,"Sell"),0)</f>
        <v>0</v>
      </c>
      <c r="Z3379" s="111">
        <f t="shared" si="577"/>
        <v>0</v>
      </c>
      <c r="AA3379" s="111">
        <f>IF($D3379=AA$1,SUMIFS($H$3:$H3379,$G$3:$G3379,AA$1,$C$3:$C3379,"Sell"),0)</f>
        <v>0</v>
      </c>
      <c r="AB3379" s="111">
        <f t="shared" si="578"/>
        <v>0</v>
      </c>
      <c r="AC3379" s="111">
        <f>SUMIFS('Deductions and Deposits'!$H:$H,'Deductions and Deposits'!$G:$G,D3379,'Deductions and Deposits'!$F:$F,"&lt;="&amp;B3379)+SUMIFS($F$3:F3379,$D$3:D3379,D3379,$C$3:C3379,"Coin Deposit",$E$3:E3379,"")</f>
        <v>0</v>
      </c>
      <c r="AD3379" s="111">
        <f>SUMIFS('Deductions and Deposits'!$D:$D,'Deductions and Deposits'!$C:$C,D3379)+SUMIFS($F:$F,$D:$D,D3379,$C:$C,"Coin Deduction")</f>
        <v>0</v>
      </c>
      <c r="AE3379" s="111">
        <f>Table5[[#This Row],[Column4]]+Table5[[#This Row],[Column14]]+Table5[[#This Row],[Column19]]+Table5[[#This Row],[Column12]]</f>
        <v>0</v>
      </c>
      <c r="AF3379" s="111">
        <f>Table5[[#This Row],[Column5]]+Table5[[#This Row],[Column13]]+Table5[[#This Row],[Column21]]+Table5[[#This Row],[Column18]]</f>
        <v>0</v>
      </c>
      <c r="AG3379" s="111">
        <f t="shared" si="579"/>
        <v>0</v>
      </c>
      <c r="AH3379" s="111">
        <f t="shared" si="580"/>
        <v>0</v>
      </c>
      <c r="AI3379" s="111">
        <f>Table5[[#This Row],[Column17]]-Table5[[#This Row],[Column20]]</f>
        <v>0</v>
      </c>
      <c r="AJ3379" s="111">
        <f t="shared" si="581"/>
        <v>0</v>
      </c>
      <c r="AK3379" s="111">
        <f t="shared" si="574"/>
        <v>0</v>
      </c>
      <c r="AL3379" s="111">
        <f t="shared" si="582"/>
        <v>0</v>
      </c>
      <c r="AM3379" s="111" t="str">
        <f t="shared" si="583"/>
        <v/>
      </c>
      <c r="AN3379" s="111" t="str">
        <f t="shared" ca="1" si="584"/>
        <v/>
      </c>
    </row>
    <row r="3380" spans="1:40" ht="20.25" customHeight="1" x14ac:dyDescent="0.3">
      <c r="A3380" s="107"/>
      <c r="B3380" s="144"/>
      <c r="C3380" s="119"/>
      <c r="D3380" s="120"/>
      <c r="E3380" s="119"/>
      <c r="F3380" s="119"/>
      <c r="G3380" s="120"/>
      <c r="H3380" s="119"/>
      <c r="I3380" s="109"/>
      <c r="L3380" s="108"/>
      <c r="M3380" s="108"/>
      <c r="N3380" s="108"/>
      <c r="O3380" s="108"/>
      <c r="P3380" s="108"/>
      <c r="Q3380" s="108"/>
      <c r="R3380" s="108"/>
      <c r="S3380" s="108"/>
      <c r="T3380" s="100">
        <f t="shared" si="575"/>
        <v>0</v>
      </c>
      <c r="U3380" s="111"/>
      <c r="V3380" s="111"/>
      <c r="W3380" s="111">
        <f>SUMIFS($F$3:F3380,$D$3:D3380,D3380,$C$3:C3380,"Buy")+SUMIFS($F$3:F3380,$D$3:D3380,D3380,$C$3:C3380,"Coin Deposit",$E$3:E3380,"&lt;&gt;")</f>
        <v>0</v>
      </c>
      <c r="X3380" s="111">
        <f t="shared" si="576"/>
        <v>0</v>
      </c>
      <c r="Y3380" s="111">
        <f>IF($D3380=Y$1,SUMIFS($H$3:$H3380,$G$3:$G3380,Y$1,$C$3:$C3380,"Sell"),0)</f>
        <v>0</v>
      </c>
      <c r="Z3380" s="111">
        <f t="shared" si="577"/>
        <v>0</v>
      </c>
      <c r="AA3380" s="111">
        <f>IF($D3380=AA$1,SUMIFS($H$3:$H3380,$G$3:$G3380,AA$1,$C$3:$C3380,"Sell"),0)</f>
        <v>0</v>
      </c>
      <c r="AB3380" s="111">
        <f t="shared" si="578"/>
        <v>0</v>
      </c>
      <c r="AC3380" s="111">
        <f>SUMIFS('Deductions and Deposits'!$H:$H,'Deductions and Deposits'!$G:$G,D3380,'Deductions and Deposits'!$F:$F,"&lt;="&amp;B3380)+SUMIFS($F$3:F3380,$D$3:D3380,D3380,$C$3:C3380,"Coin Deposit",$E$3:E3380,"")</f>
        <v>0</v>
      </c>
      <c r="AD3380" s="111">
        <f>SUMIFS('Deductions and Deposits'!$D:$D,'Deductions and Deposits'!$C:$C,D3380)+SUMIFS($F:$F,$D:$D,D3380,$C:$C,"Coin Deduction")</f>
        <v>0</v>
      </c>
      <c r="AE3380" s="111">
        <f>Table5[[#This Row],[Column4]]+Table5[[#This Row],[Column14]]+Table5[[#This Row],[Column19]]+Table5[[#This Row],[Column12]]</f>
        <v>0</v>
      </c>
      <c r="AF3380" s="111">
        <f>Table5[[#This Row],[Column5]]+Table5[[#This Row],[Column13]]+Table5[[#This Row],[Column21]]+Table5[[#This Row],[Column18]]</f>
        <v>0</v>
      </c>
      <c r="AG3380" s="111">
        <f t="shared" si="579"/>
        <v>0</v>
      </c>
      <c r="AH3380" s="111">
        <f t="shared" si="580"/>
        <v>0</v>
      </c>
      <c r="AI3380" s="111">
        <f>Table5[[#This Row],[Column17]]-Table5[[#This Row],[Column20]]</f>
        <v>0</v>
      </c>
      <c r="AJ3380" s="111">
        <f t="shared" si="581"/>
        <v>0</v>
      </c>
      <c r="AK3380" s="111">
        <f t="shared" si="574"/>
        <v>0</v>
      </c>
      <c r="AL3380" s="111">
        <f t="shared" si="582"/>
        <v>0</v>
      </c>
      <c r="AM3380" s="111" t="str">
        <f t="shared" si="583"/>
        <v/>
      </c>
      <c r="AN3380" s="111" t="str">
        <f t="shared" ca="1" si="584"/>
        <v/>
      </c>
    </row>
    <row r="3381" spans="1:40" ht="20.25" customHeight="1" x14ac:dyDescent="0.3">
      <c r="A3381" s="107"/>
      <c r="B3381" s="144"/>
      <c r="C3381" s="119"/>
      <c r="D3381" s="120"/>
      <c r="E3381" s="119"/>
      <c r="F3381" s="119"/>
      <c r="G3381" s="120"/>
      <c r="H3381" s="119"/>
      <c r="I3381" s="109"/>
      <c r="L3381" s="108"/>
      <c r="M3381" s="108"/>
      <c r="N3381" s="108"/>
      <c r="O3381" s="108"/>
      <c r="P3381" s="108"/>
      <c r="Q3381" s="108"/>
      <c r="R3381" s="108"/>
      <c r="S3381" s="108"/>
      <c r="T3381" s="100">
        <f t="shared" si="575"/>
        <v>0</v>
      </c>
      <c r="U3381" s="111"/>
      <c r="V3381" s="111"/>
      <c r="W3381" s="111">
        <f>SUMIFS($F$3:F3381,$D$3:D3381,D3381,$C$3:C3381,"Buy")+SUMIFS($F$3:F3381,$D$3:D3381,D3381,$C$3:C3381,"Coin Deposit",$E$3:E3381,"&lt;&gt;")</f>
        <v>0</v>
      </c>
      <c r="X3381" s="111">
        <f t="shared" si="576"/>
        <v>0</v>
      </c>
      <c r="Y3381" s="111">
        <f>IF($D3381=Y$1,SUMIFS($H$3:$H3381,$G$3:$G3381,Y$1,$C$3:$C3381,"Sell"),0)</f>
        <v>0</v>
      </c>
      <c r="Z3381" s="111">
        <f t="shared" si="577"/>
        <v>0</v>
      </c>
      <c r="AA3381" s="111">
        <f>IF($D3381=AA$1,SUMIFS($H$3:$H3381,$G$3:$G3381,AA$1,$C$3:$C3381,"Sell"),0)</f>
        <v>0</v>
      </c>
      <c r="AB3381" s="111">
        <f t="shared" si="578"/>
        <v>0</v>
      </c>
      <c r="AC3381" s="111">
        <f>SUMIFS('Deductions and Deposits'!$H:$H,'Deductions and Deposits'!$G:$G,D3381,'Deductions and Deposits'!$F:$F,"&lt;="&amp;B3381)+SUMIFS($F$3:F3381,$D$3:D3381,D3381,$C$3:C3381,"Coin Deposit",$E$3:E3381,"")</f>
        <v>0</v>
      </c>
      <c r="AD3381" s="111">
        <f>SUMIFS('Deductions and Deposits'!$D:$D,'Deductions and Deposits'!$C:$C,D3381)+SUMIFS($F:$F,$D:$D,D3381,$C:$C,"Coin Deduction")</f>
        <v>0</v>
      </c>
      <c r="AE3381" s="111">
        <f>Table5[[#This Row],[Column4]]+Table5[[#This Row],[Column14]]+Table5[[#This Row],[Column19]]+Table5[[#This Row],[Column12]]</f>
        <v>0</v>
      </c>
      <c r="AF3381" s="111">
        <f>Table5[[#This Row],[Column5]]+Table5[[#This Row],[Column13]]+Table5[[#This Row],[Column21]]+Table5[[#This Row],[Column18]]</f>
        <v>0</v>
      </c>
      <c r="AG3381" s="111">
        <f t="shared" si="579"/>
        <v>0</v>
      </c>
      <c r="AH3381" s="111">
        <f t="shared" si="580"/>
        <v>0</v>
      </c>
      <c r="AI3381" s="111">
        <f>Table5[[#This Row],[Column17]]-Table5[[#This Row],[Column20]]</f>
        <v>0</v>
      </c>
      <c r="AJ3381" s="111">
        <f t="shared" si="581"/>
        <v>0</v>
      </c>
      <c r="AK3381" s="111">
        <f t="shared" si="574"/>
        <v>0</v>
      </c>
      <c r="AL3381" s="111">
        <f t="shared" si="582"/>
        <v>0</v>
      </c>
      <c r="AM3381" s="111" t="str">
        <f t="shared" si="583"/>
        <v/>
      </c>
      <c r="AN3381" s="111" t="str">
        <f t="shared" ca="1" si="584"/>
        <v/>
      </c>
    </row>
    <row r="3382" spans="1:40" ht="20.25" customHeight="1" x14ac:dyDescent="0.3">
      <c r="A3382" s="107"/>
      <c r="B3382" s="144"/>
      <c r="C3382" s="119"/>
      <c r="D3382" s="120"/>
      <c r="E3382" s="119"/>
      <c r="F3382" s="119"/>
      <c r="G3382" s="120"/>
      <c r="H3382" s="119"/>
      <c r="I3382" s="109"/>
      <c r="L3382" s="108"/>
      <c r="M3382" s="108"/>
      <c r="N3382" s="108"/>
      <c r="O3382" s="108"/>
      <c r="P3382" s="108"/>
      <c r="Q3382" s="108"/>
      <c r="R3382" s="108"/>
      <c r="S3382" s="108"/>
      <c r="T3382" s="100">
        <f t="shared" si="575"/>
        <v>0</v>
      </c>
      <c r="U3382" s="111"/>
      <c r="V3382" s="111"/>
      <c r="W3382" s="111">
        <f>SUMIFS($F$3:F3382,$D$3:D3382,D3382,$C$3:C3382,"Buy")+SUMIFS($F$3:F3382,$D$3:D3382,D3382,$C$3:C3382,"Coin Deposit",$E$3:E3382,"&lt;&gt;")</f>
        <v>0</v>
      </c>
      <c r="X3382" s="111">
        <f t="shared" si="576"/>
        <v>0</v>
      </c>
      <c r="Y3382" s="111">
        <f>IF($D3382=Y$1,SUMIFS($H$3:$H3382,$G$3:$G3382,Y$1,$C$3:$C3382,"Sell"),0)</f>
        <v>0</v>
      </c>
      <c r="Z3382" s="111">
        <f t="shared" si="577"/>
        <v>0</v>
      </c>
      <c r="AA3382" s="111">
        <f>IF($D3382=AA$1,SUMIFS($H$3:$H3382,$G$3:$G3382,AA$1,$C$3:$C3382,"Sell"),0)</f>
        <v>0</v>
      </c>
      <c r="AB3382" s="111">
        <f t="shared" si="578"/>
        <v>0</v>
      </c>
      <c r="AC3382" s="111">
        <f>SUMIFS('Deductions and Deposits'!$H:$H,'Deductions and Deposits'!$G:$G,D3382,'Deductions and Deposits'!$F:$F,"&lt;="&amp;B3382)+SUMIFS($F$3:F3382,$D$3:D3382,D3382,$C$3:C3382,"Coin Deposit",$E$3:E3382,"")</f>
        <v>0</v>
      </c>
      <c r="AD3382" s="111">
        <f>SUMIFS('Deductions and Deposits'!$D:$D,'Deductions and Deposits'!$C:$C,D3382)+SUMIFS($F:$F,$D:$D,D3382,$C:$C,"Coin Deduction")</f>
        <v>0</v>
      </c>
      <c r="AE3382" s="111">
        <f>Table5[[#This Row],[Column4]]+Table5[[#This Row],[Column14]]+Table5[[#This Row],[Column19]]+Table5[[#This Row],[Column12]]</f>
        <v>0</v>
      </c>
      <c r="AF3382" s="111">
        <f>Table5[[#This Row],[Column5]]+Table5[[#This Row],[Column13]]+Table5[[#This Row],[Column21]]+Table5[[#This Row],[Column18]]</f>
        <v>0</v>
      </c>
      <c r="AG3382" s="111">
        <f t="shared" si="579"/>
        <v>0</v>
      </c>
      <c r="AH3382" s="111">
        <f t="shared" si="580"/>
        <v>0</v>
      </c>
      <c r="AI3382" s="111">
        <f>Table5[[#This Row],[Column17]]-Table5[[#This Row],[Column20]]</f>
        <v>0</v>
      </c>
      <c r="AJ3382" s="111">
        <f t="shared" si="581"/>
        <v>0</v>
      </c>
      <c r="AK3382" s="111">
        <f t="shared" ref="AK3382:AK3445" si="585">AJ3382*T3382</f>
        <v>0</v>
      </c>
      <c r="AL3382" s="111">
        <f t="shared" si="582"/>
        <v>0</v>
      </c>
      <c r="AM3382" s="111" t="str">
        <f t="shared" si="583"/>
        <v/>
      </c>
      <c r="AN3382" s="111" t="str">
        <f t="shared" ca="1" si="584"/>
        <v/>
      </c>
    </row>
    <row r="3383" spans="1:40" ht="20.25" customHeight="1" x14ac:dyDescent="0.3">
      <c r="A3383" s="107"/>
      <c r="B3383" s="144"/>
      <c r="C3383" s="119"/>
      <c r="D3383" s="120"/>
      <c r="E3383" s="119"/>
      <c r="F3383" s="119"/>
      <c r="G3383" s="120"/>
      <c r="H3383" s="119"/>
      <c r="I3383" s="109"/>
      <c r="L3383" s="108"/>
      <c r="M3383" s="108"/>
      <c r="N3383" s="108"/>
      <c r="O3383" s="108"/>
      <c r="P3383" s="108"/>
      <c r="Q3383" s="108"/>
      <c r="R3383" s="108"/>
      <c r="S3383" s="108"/>
      <c r="T3383" s="100">
        <f t="shared" si="575"/>
        <v>0</v>
      </c>
      <c r="U3383" s="111"/>
      <c r="V3383" s="111"/>
      <c r="W3383" s="111">
        <f>SUMIFS($F$3:F3383,$D$3:D3383,D3383,$C$3:C3383,"Buy")+SUMIFS($F$3:F3383,$D$3:D3383,D3383,$C$3:C3383,"Coin Deposit",$E$3:E3383,"&lt;&gt;")</f>
        <v>0</v>
      </c>
      <c r="X3383" s="111">
        <f t="shared" si="576"/>
        <v>0</v>
      </c>
      <c r="Y3383" s="111">
        <f>IF($D3383=Y$1,SUMIFS($H$3:$H3383,$G$3:$G3383,Y$1,$C$3:$C3383,"Sell"),0)</f>
        <v>0</v>
      </c>
      <c r="Z3383" s="111">
        <f t="shared" si="577"/>
        <v>0</v>
      </c>
      <c r="AA3383" s="111">
        <f>IF($D3383=AA$1,SUMIFS($H$3:$H3383,$G$3:$G3383,AA$1,$C$3:$C3383,"Sell"),0)</f>
        <v>0</v>
      </c>
      <c r="AB3383" s="111">
        <f t="shared" si="578"/>
        <v>0</v>
      </c>
      <c r="AC3383" s="111">
        <f>SUMIFS('Deductions and Deposits'!$H:$H,'Deductions and Deposits'!$G:$G,D3383,'Deductions and Deposits'!$F:$F,"&lt;="&amp;B3383)+SUMIFS($F$3:F3383,$D$3:D3383,D3383,$C$3:C3383,"Coin Deposit",$E$3:E3383,"")</f>
        <v>0</v>
      </c>
      <c r="AD3383" s="111">
        <f>SUMIFS('Deductions and Deposits'!$D:$D,'Deductions and Deposits'!$C:$C,D3383)+SUMIFS($F:$F,$D:$D,D3383,$C:$C,"Coin Deduction")</f>
        <v>0</v>
      </c>
      <c r="AE3383" s="111">
        <f>Table5[[#This Row],[Column4]]+Table5[[#This Row],[Column14]]+Table5[[#This Row],[Column19]]+Table5[[#This Row],[Column12]]</f>
        <v>0</v>
      </c>
      <c r="AF3383" s="111">
        <f>Table5[[#This Row],[Column5]]+Table5[[#This Row],[Column13]]+Table5[[#This Row],[Column21]]+Table5[[#This Row],[Column18]]</f>
        <v>0</v>
      </c>
      <c r="AG3383" s="111">
        <f t="shared" si="579"/>
        <v>0</v>
      </c>
      <c r="AH3383" s="111">
        <f t="shared" si="580"/>
        <v>0</v>
      </c>
      <c r="AI3383" s="111">
        <f>Table5[[#This Row],[Column17]]-Table5[[#This Row],[Column20]]</f>
        <v>0</v>
      </c>
      <c r="AJ3383" s="111">
        <f t="shared" si="581"/>
        <v>0</v>
      </c>
      <c r="AK3383" s="111">
        <f t="shared" si="585"/>
        <v>0</v>
      </c>
      <c r="AL3383" s="111">
        <f t="shared" si="582"/>
        <v>0</v>
      </c>
      <c r="AM3383" s="111" t="str">
        <f t="shared" si="583"/>
        <v/>
      </c>
      <c r="AN3383" s="111" t="str">
        <f t="shared" ca="1" si="584"/>
        <v/>
      </c>
    </row>
    <row r="3384" spans="1:40" ht="20.25" customHeight="1" x14ac:dyDescent="0.3">
      <c r="A3384" s="107"/>
      <c r="B3384" s="144"/>
      <c r="C3384" s="119"/>
      <c r="D3384" s="120"/>
      <c r="E3384" s="119"/>
      <c r="F3384" s="119"/>
      <c r="G3384" s="120"/>
      <c r="H3384" s="119"/>
      <c r="I3384" s="109"/>
      <c r="L3384" s="108"/>
      <c r="M3384" s="108"/>
      <c r="N3384" s="108"/>
      <c r="O3384" s="108"/>
      <c r="P3384" s="108"/>
      <c r="Q3384" s="108"/>
      <c r="R3384" s="108"/>
      <c r="S3384" s="108"/>
      <c r="T3384" s="100">
        <f t="shared" si="575"/>
        <v>0</v>
      </c>
      <c r="U3384" s="111"/>
      <c r="V3384" s="111"/>
      <c r="W3384" s="111">
        <f>SUMIFS($F$3:F3384,$D$3:D3384,D3384,$C$3:C3384,"Buy")+SUMIFS($F$3:F3384,$D$3:D3384,D3384,$C$3:C3384,"Coin Deposit",$E$3:E3384,"&lt;&gt;")</f>
        <v>0</v>
      </c>
      <c r="X3384" s="111">
        <f t="shared" si="576"/>
        <v>0</v>
      </c>
      <c r="Y3384" s="111">
        <f>IF($D3384=Y$1,SUMIFS($H$3:$H3384,$G$3:$G3384,Y$1,$C$3:$C3384,"Sell"),0)</f>
        <v>0</v>
      </c>
      <c r="Z3384" s="111">
        <f t="shared" si="577"/>
        <v>0</v>
      </c>
      <c r="AA3384" s="111">
        <f>IF($D3384=AA$1,SUMIFS($H$3:$H3384,$G$3:$G3384,AA$1,$C$3:$C3384,"Sell"),0)</f>
        <v>0</v>
      </c>
      <c r="AB3384" s="111">
        <f t="shared" si="578"/>
        <v>0</v>
      </c>
      <c r="AC3384" s="111">
        <f>SUMIFS('Deductions and Deposits'!$H:$H,'Deductions and Deposits'!$G:$G,D3384,'Deductions and Deposits'!$F:$F,"&lt;="&amp;B3384)+SUMIFS($F$3:F3384,$D$3:D3384,D3384,$C$3:C3384,"Coin Deposit",$E$3:E3384,"")</f>
        <v>0</v>
      </c>
      <c r="AD3384" s="111">
        <f>SUMIFS('Deductions and Deposits'!$D:$D,'Deductions and Deposits'!$C:$C,D3384)+SUMIFS($F:$F,$D:$D,D3384,$C:$C,"Coin Deduction")</f>
        <v>0</v>
      </c>
      <c r="AE3384" s="111">
        <f>Table5[[#This Row],[Column4]]+Table5[[#This Row],[Column14]]+Table5[[#This Row],[Column19]]+Table5[[#This Row],[Column12]]</f>
        <v>0</v>
      </c>
      <c r="AF3384" s="111">
        <f>Table5[[#This Row],[Column5]]+Table5[[#This Row],[Column13]]+Table5[[#This Row],[Column21]]+Table5[[#This Row],[Column18]]</f>
        <v>0</v>
      </c>
      <c r="AG3384" s="111">
        <f t="shared" si="579"/>
        <v>0</v>
      </c>
      <c r="AH3384" s="111">
        <f t="shared" si="580"/>
        <v>0</v>
      </c>
      <c r="AI3384" s="111">
        <f>Table5[[#This Row],[Column17]]-Table5[[#This Row],[Column20]]</f>
        <v>0</v>
      </c>
      <c r="AJ3384" s="111">
        <f t="shared" si="581"/>
        <v>0</v>
      </c>
      <c r="AK3384" s="111">
        <f t="shared" si="585"/>
        <v>0</v>
      </c>
      <c r="AL3384" s="111">
        <f t="shared" si="582"/>
        <v>0</v>
      </c>
      <c r="AM3384" s="111" t="str">
        <f t="shared" si="583"/>
        <v/>
      </c>
      <c r="AN3384" s="111" t="str">
        <f t="shared" ca="1" si="584"/>
        <v/>
      </c>
    </row>
    <row r="3385" spans="1:40" ht="20.25" customHeight="1" x14ac:dyDescent="0.3">
      <c r="A3385" s="107"/>
      <c r="B3385" s="144"/>
      <c r="C3385" s="119"/>
      <c r="D3385" s="120"/>
      <c r="E3385" s="119"/>
      <c r="F3385" s="119"/>
      <c r="G3385" s="120"/>
      <c r="H3385" s="119"/>
      <c r="I3385" s="109"/>
      <c r="L3385" s="108"/>
      <c r="M3385" s="108"/>
      <c r="N3385" s="108"/>
      <c r="O3385" s="108"/>
      <c r="P3385" s="108"/>
      <c r="Q3385" s="108"/>
      <c r="R3385" s="108"/>
      <c r="S3385" s="108"/>
      <c r="T3385" s="100">
        <f t="shared" si="575"/>
        <v>0</v>
      </c>
      <c r="U3385" s="111"/>
      <c r="V3385" s="111"/>
      <c r="W3385" s="111">
        <f>SUMIFS($F$3:F3385,$D$3:D3385,D3385,$C$3:C3385,"Buy")+SUMIFS($F$3:F3385,$D$3:D3385,D3385,$C$3:C3385,"Coin Deposit",$E$3:E3385,"&lt;&gt;")</f>
        <v>0</v>
      </c>
      <c r="X3385" s="111">
        <f t="shared" si="576"/>
        <v>0</v>
      </c>
      <c r="Y3385" s="111">
        <f>IF($D3385=Y$1,SUMIFS($H$3:$H3385,$G$3:$G3385,Y$1,$C$3:$C3385,"Sell"),0)</f>
        <v>0</v>
      </c>
      <c r="Z3385" s="111">
        <f t="shared" si="577"/>
        <v>0</v>
      </c>
      <c r="AA3385" s="111">
        <f>IF($D3385=AA$1,SUMIFS($H$3:$H3385,$G$3:$G3385,AA$1,$C$3:$C3385,"Sell"),0)</f>
        <v>0</v>
      </c>
      <c r="AB3385" s="111">
        <f t="shared" si="578"/>
        <v>0</v>
      </c>
      <c r="AC3385" s="111">
        <f>SUMIFS('Deductions and Deposits'!$H:$H,'Deductions and Deposits'!$G:$G,D3385,'Deductions and Deposits'!$F:$F,"&lt;="&amp;B3385)+SUMIFS($F$3:F3385,$D$3:D3385,D3385,$C$3:C3385,"Coin Deposit",$E$3:E3385,"")</f>
        <v>0</v>
      </c>
      <c r="AD3385" s="111">
        <f>SUMIFS('Deductions and Deposits'!$D:$D,'Deductions and Deposits'!$C:$C,D3385)+SUMIFS($F:$F,$D:$D,D3385,$C:$C,"Coin Deduction")</f>
        <v>0</v>
      </c>
      <c r="AE3385" s="111">
        <f>Table5[[#This Row],[Column4]]+Table5[[#This Row],[Column14]]+Table5[[#This Row],[Column19]]+Table5[[#This Row],[Column12]]</f>
        <v>0</v>
      </c>
      <c r="AF3385" s="111">
        <f>Table5[[#This Row],[Column5]]+Table5[[#This Row],[Column13]]+Table5[[#This Row],[Column21]]+Table5[[#This Row],[Column18]]</f>
        <v>0</v>
      </c>
      <c r="AG3385" s="111">
        <f t="shared" si="579"/>
        <v>0</v>
      </c>
      <c r="AH3385" s="111">
        <f t="shared" si="580"/>
        <v>0</v>
      </c>
      <c r="AI3385" s="111">
        <f>Table5[[#This Row],[Column17]]-Table5[[#This Row],[Column20]]</f>
        <v>0</v>
      </c>
      <c r="AJ3385" s="111">
        <f t="shared" si="581"/>
        <v>0</v>
      </c>
      <c r="AK3385" s="111">
        <f t="shared" si="585"/>
        <v>0</v>
      </c>
      <c r="AL3385" s="111">
        <f t="shared" si="582"/>
        <v>0</v>
      </c>
      <c r="AM3385" s="111" t="str">
        <f t="shared" si="583"/>
        <v/>
      </c>
      <c r="AN3385" s="111" t="str">
        <f t="shared" ca="1" si="584"/>
        <v/>
      </c>
    </row>
    <row r="3386" spans="1:40" ht="20.25" customHeight="1" x14ac:dyDescent="0.3">
      <c r="A3386" s="107"/>
      <c r="B3386" s="144"/>
      <c r="C3386" s="119"/>
      <c r="D3386" s="120"/>
      <c r="E3386" s="119"/>
      <c r="F3386" s="119"/>
      <c r="G3386" s="120"/>
      <c r="H3386" s="119"/>
      <c r="I3386" s="109"/>
      <c r="L3386" s="108"/>
      <c r="M3386" s="108"/>
      <c r="N3386" s="108"/>
      <c r="O3386" s="108"/>
      <c r="P3386" s="108"/>
      <c r="Q3386" s="108"/>
      <c r="R3386" s="108"/>
      <c r="S3386" s="108"/>
      <c r="T3386" s="100">
        <f t="shared" si="575"/>
        <v>0</v>
      </c>
      <c r="U3386" s="111"/>
      <c r="V3386" s="111"/>
      <c r="W3386" s="111">
        <f>SUMIFS($F$3:F3386,$D$3:D3386,D3386,$C$3:C3386,"Buy")+SUMIFS($F$3:F3386,$D$3:D3386,D3386,$C$3:C3386,"Coin Deposit",$E$3:E3386,"&lt;&gt;")</f>
        <v>0</v>
      </c>
      <c r="X3386" s="111">
        <f t="shared" si="576"/>
        <v>0</v>
      </c>
      <c r="Y3386" s="111">
        <f>IF($D3386=Y$1,SUMIFS($H$3:$H3386,$G$3:$G3386,Y$1,$C$3:$C3386,"Sell"),0)</f>
        <v>0</v>
      </c>
      <c r="Z3386" s="111">
        <f t="shared" si="577"/>
        <v>0</v>
      </c>
      <c r="AA3386" s="111">
        <f>IF($D3386=AA$1,SUMIFS($H$3:$H3386,$G$3:$G3386,AA$1,$C$3:$C3386,"Sell"),0)</f>
        <v>0</v>
      </c>
      <c r="AB3386" s="111">
        <f t="shared" si="578"/>
        <v>0</v>
      </c>
      <c r="AC3386" s="111">
        <f>SUMIFS('Deductions and Deposits'!$H:$H,'Deductions and Deposits'!$G:$G,D3386,'Deductions and Deposits'!$F:$F,"&lt;="&amp;B3386)+SUMIFS($F$3:F3386,$D$3:D3386,D3386,$C$3:C3386,"Coin Deposit",$E$3:E3386,"")</f>
        <v>0</v>
      </c>
      <c r="AD3386" s="111">
        <f>SUMIFS('Deductions and Deposits'!$D:$D,'Deductions and Deposits'!$C:$C,D3386)+SUMIFS($F:$F,$D:$D,D3386,$C:$C,"Coin Deduction")</f>
        <v>0</v>
      </c>
      <c r="AE3386" s="111">
        <f>Table5[[#This Row],[Column4]]+Table5[[#This Row],[Column14]]+Table5[[#This Row],[Column19]]+Table5[[#This Row],[Column12]]</f>
        <v>0</v>
      </c>
      <c r="AF3386" s="111">
        <f>Table5[[#This Row],[Column5]]+Table5[[#This Row],[Column13]]+Table5[[#This Row],[Column21]]+Table5[[#This Row],[Column18]]</f>
        <v>0</v>
      </c>
      <c r="AG3386" s="111">
        <f t="shared" si="579"/>
        <v>0</v>
      </c>
      <c r="AH3386" s="111">
        <f t="shared" si="580"/>
        <v>0</v>
      </c>
      <c r="AI3386" s="111">
        <f>Table5[[#This Row],[Column17]]-Table5[[#This Row],[Column20]]</f>
        <v>0</v>
      </c>
      <c r="AJ3386" s="111">
        <f t="shared" si="581"/>
        <v>0</v>
      </c>
      <c r="AK3386" s="111">
        <f t="shared" si="585"/>
        <v>0</v>
      </c>
      <c r="AL3386" s="111">
        <f t="shared" si="582"/>
        <v>0</v>
      </c>
      <c r="AM3386" s="111" t="str">
        <f t="shared" si="583"/>
        <v/>
      </c>
      <c r="AN3386" s="111" t="str">
        <f t="shared" ca="1" si="584"/>
        <v/>
      </c>
    </row>
    <row r="3387" spans="1:40" ht="20.25" customHeight="1" x14ac:dyDescent="0.3">
      <c r="A3387" s="107"/>
      <c r="B3387" s="144"/>
      <c r="C3387" s="119"/>
      <c r="D3387" s="120"/>
      <c r="E3387" s="119"/>
      <c r="F3387" s="119"/>
      <c r="G3387" s="120"/>
      <c r="H3387" s="119"/>
      <c r="I3387" s="109"/>
      <c r="L3387" s="108"/>
      <c r="M3387" s="108"/>
      <c r="N3387" s="108"/>
      <c r="O3387" s="108"/>
      <c r="P3387" s="108"/>
      <c r="Q3387" s="108"/>
      <c r="R3387" s="108"/>
      <c r="S3387" s="108"/>
      <c r="T3387" s="100">
        <f t="shared" si="575"/>
        <v>0</v>
      </c>
      <c r="U3387" s="111"/>
      <c r="V3387" s="111"/>
      <c r="W3387" s="111">
        <f>SUMIFS($F$3:F3387,$D$3:D3387,D3387,$C$3:C3387,"Buy")+SUMIFS($F$3:F3387,$D$3:D3387,D3387,$C$3:C3387,"Coin Deposit",$E$3:E3387,"&lt;&gt;")</f>
        <v>0</v>
      </c>
      <c r="X3387" s="111">
        <f t="shared" si="576"/>
        <v>0</v>
      </c>
      <c r="Y3387" s="111">
        <f>IF($D3387=Y$1,SUMIFS($H$3:$H3387,$G$3:$G3387,Y$1,$C$3:$C3387,"Sell"),0)</f>
        <v>0</v>
      </c>
      <c r="Z3387" s="111">
        <f t="shared" si="577"/>
        <v>0</v>
      </c>
      <c r="AA3387" s="111">
        <f>IF($D3387=AA$1,SUMIFS($H$3:$H3387,$G$3:$G3387,AA$1,$C$3:$C3387,"Sell"),0)</f>
        <v>0</v>
      </c>
      <c r="AB3387" s="111">
        <f t="shared" si="578"/>
        <v>0</v>
      </c>
      <c r="AC3387" s="111">
        <f>SUMIFS('Deductions and Deposits'!$H:$H,'Deductions and Deposits'!$G:$G,D3387,'Deductions and Deposits'!$F:$F,"&lt;="&amp;B3387)+SUMIFS($F$3:F3387,$D$3:D3387,D3387,$C$3:C3387,"Coin Deposit",$E$3:E3387,"")</f>
        <v>0</v>
      </c>
      <c r="AD3387" s="111">
        <f>SUMIFS('Deductions and Deposits'!$D:$D,'Deductions and Deposits'!$C:$C,D3387)+SUMIFS($F:$F,$D:$D,D3387,$C:$C,"Coin Deduction")</f>
        <v>0</v>
      </c>
      <c r="AE3387" s="111">
        <f>Table5[[#This Row],[Column4]]+Table5[[#This Row],[Column14]]+Table5[[#This Row],[Column19]]+Table5[[#This Row],[Column12]]</f>
        <v>0</v>
      </c>
      <c r="AF3387" s="111">
        <f>Table5[[#This Row],[Column5]]+Table5[[#This Row],[Column13]]+Table5[[#This Row],[Column21]]+Table5[[#This Row],[Column18]]</f>
        <v>0</v>
      </c>
      <c r="AG3387" s="111">
        <f t="shared" si="579"/>
        <v>0</v>
      </c>
      <c r="AH3387" s="111">
        <f t="shared" si="580"/>
        <v>0</v>
      </c>
      <c r="AI3387" s="111">
        <f>Table5[[#This Row],[Column17]]-Table5[[#This Row],[Column20]]</f>
        <v>0</v>
      </c>
      <c r="AJ3387" s="111">
        <f t="shared" si="581"/>
        <v>0</v>
      </c>
      <c r="AK3387" s="111">
        <f t="shared" si="585"/>
        <v>0</v>
      </c>
      <c r="AL3387" s="111">
        <f t="shared" si="582"/>
        <v>0</v>
      </c>
      <c r="AM3387" s="111" t="str">
        <f t="shared" si="583"/>
        <v/>
      </c>
      <c r="AN3387" s="111" t="str">
        <f t="shared" ca="1" si="584"/>
        <v/>
      </c>
    </row>
    <row r="3388" spans="1:40" ht="20.25" customHeight="1" x14ac:dyDescent="0.3">
      <c r="A3388" s="107"/>
      <c r="B3388" s="144"/>
      <c r="C3388" s="119"/>
      <c r="D3388" s="120"/>
      <c r="E3388" s="119"/>
      <c r="F3388" s="119"/>
      <c r="G3388" s="120"/>
      <c r="H3388" s="119"/>
      <c r="I3388" s="109"/>
      <c r="L3388" s="108"/>
      <c r="M3388" s="108"/>
      <c r="N3388" s="108"/>
      <c r="O3388" s="108"/>
      <c r="P3388" s="108"/>
      <c r="Q3388" s="108"/>
      <c r="R3388" s="108"/>
      <c r="S3388" s="108"/>
      <c r="T3388" s="100">
        <f t="shared" si="575"/>
        <v>0</v>
      </c>
      <c r="U3388" s="111"/>
      <c r="V3388" s="111"/>
      <c r="W3388" s="111">
        <f>SUMIFS($F$3:F3388,$D$3:D3388,D3388,$C$3:C3388,"Buy")+SUMIFS($F$3:F3388,$D$3:D3388,D3388,$C$3:C3388,"Coin Deposit",$E$3:E3388,"&lt;&gt;")</f>
        <v>0</v>
      </c>
      <c r="X3388" s="111">
        <f t="shared" si="576"/>
        <v>0</v>
      </c>
      <c r="Y3388" s="111">
        <f>IF($D3388=Y$1,SUMIFS($H$3:$H3388,$G$3:$G3388,Y$1,$C$3:$C3388,"Sell"),0)</f>
        <v>0</v>
      </c>
      <c r="Z3388" s="111">
        <f t="shared" si="577"/>
        <v>0</v>
      </c>
      <c r="AA3388" s="111">
        <f>IF($D3388=AA$1,SUMIFS($H$3:$H3388,$G$3:$G3388,AA$1,$C$3:$C3388,"Sell"),0)</f>
        <v>0</v>
      </c>
      <c r="AB3388" s="111">
        <f t="shared" si="578"/>
        <v>0</v>
      </c>
      <c r="AC3388" s="111">
        <f>SUMIFS('Deductions and Deposits'!$H:$H,'Deductions and Deposits'!$G:$G,D3388,'Deductions and Deposits'!$F:$F,"&lt;="&amp;B3388)+SUMIFS($F$3:F3388,$D$3:D3388,D3388,$C$3:C3388,"Coin Deposit",$E$3:E3388,"")</f>
        <v>0</v>
      </c>
      <c r="AD3388" s="111">
        <f>SUMIFS('Deductions and Deposits'!$D:$D,'Deductions and Deposits'!$C:$C,D3388)+SUMIFS($F:$F,$D:$D,D3388,$C:$C,"Coin Deduction")</f>
        <v>0</v>
      </c>
      <c r="AE3388" s="111">
        <f>Table5[[#This Row],[Column4]]+Table5[[#This Row],[Column14]]+Table5[[#This Row],[Column19]]+Table5[[#This Row],[Column12]]</f>
        <v>0</v>
      </c>
      <c r="AF3388" s="111">
        <f>Table5[[#This Row],[Column5]]+Table5[[#This Row],[Column13]]+Table5[[#This Row],[Column21]]+Table5[[#This Row],[Column18]]</f>
        <v>0</v>
      </c>
      <c r="AG3388" s="111">
        <f t="shared" si="579"/>
        <v>0</v>
      </c>
      <c r="AH3388" s="111">
        <f t="shared" si="580"/>
        <v>0</v>
      </c>
      <c r="AI3388" s="111">
        <f>Table5[[#This Row],[Column17]]-Table5[[#This Row],[Column20]]</f>
        <v>0</v>
      </c>
      <c r="AJ3388" s="111">
        <f t="shared" si="581"/>
        <v>0</v>
      </c>
      <c r="AK3388" s="111">
        <f t="shared" si="585"/>
        <v>0</v>
      </c>
      <c r="AL3388" s="111">
        <f t="shared" si="582"/>
        <v>0</v>
      </c>
      <c r="AM3388" s="111" t="str">
        <f t="shared" si="583"/>
        <v/>
      </c>
      <c r="AN3388" s="111" t="str">
        <f t="shared" ca="1" si="584"/>
        <v/>
      </c>
    </row>
    <row r="3389" spans="1:40" ht="20.25" customHeight="1" x14ac:dyDescent="0.3">
      <c r="A3389" s="107"/>
      <c r="B3389" s="144"/>
      <c r="C3389" s="119"/>
      <c r="D3389" s="120"/>
      <c r="E3389" s="119"/>
      <c r="F3389" s="119"/>
      <c r="G3389" s="120"/>
      <c r="H3389" s="119"/>
      <c r="I3389" s="109"/>
      <c r="L3389" s="108"/>
      <c r="M3389" s="108"/>
      <c r="N3389" s="108"/>
      <c r="O3389" s="108"/>
      <c r="P3389" s="108"/>
      <c r="Q3389" s="108"/>
      <c r="R3389" s="108"/>
      <c r="S3389" s="108"/>
      <c r="T3389" s="100">
        <f t="shared" si="575"/>
        <v>0</v>
      </c>
      <c r="U3389" s="111"/>
      <c r="V3389" s="111"/>
      <c r="W3389" s="111">
        <f>SUMIFS($F$3:F3389,$D$3:D3389,D3389,$C$3:C3389,"Buy")+SUMIFS($F$3:F3389,$D$3:D3389,D3389,$C$3:C3389,"Coin Deposit",$E$3:E3389,"&lt;&gt;")</f>
        <v>0</v>
      </c>
      <c r="X3389" s="111">
        <f t="shared" si="576"/>
        <v>0</v>
      </c>
      <c r="Y3389" s="111">
        <f>IF($D3389=Y$1,SUMIFS($H$3:$H3389,$G$3:$G3389,Y$1,$C$3:$C3389,"Sell"),0)</f>
        <v>0</v>
      </c>
      <c r="Z3389" s="111">
        <f t="shared" si="577"/>
        <v>0</v>
      </c>
      <c r="AA3389" s="111">
        <f>IF($D3389=AA$1,SUMIFS($H$3:$H3389,$G$3:$G3389,AA$1,$C$3:$C3389,"Sell"),0)</f>
        <v>0</v>
      </c>
      <c r="AB3389" s="111">
        <f t="shared" si="578"/>
        <v>0</v>
      </c>
      <c r="AC3389" s="111">
        <f>SUMIFS('Deductions and Deposits'!$H:$H,'Deductions and Deposits'!$G:$G,D3389,'Deductions and Deposits'!$F:$F,"&lt;="&amp;B3389)+SUMIFS($F$3:F3389,$D$3:D3389,D3389,$C$3:C3389,"Coin Deposit",$E$3:E3389,"")</f>
        <v>0</v>
      </c>
      <c r="AD3389" s="111">
        <f>SUMIFS('Deductions and Deposits'!$D:$D,'Deductions and Deposits'!$C:$C,D3389)+SUMIFS($F:$F,$D:$D,D3389,$C:$C,"Coin Deduction")</f>
        <v>0</v>
      </c>
      <c r="AE3389" s="111">
        <f>Table5[[#This Row],[Column4]]+Table5[[#This Row],[Column14]]+Table5[[#This Row],[Column19]]+Table5[[#This Row],[Column12]]</f>
        <v>0</v>
      </c>
      <c r="AF3389" s="111">
        <f>Table5[[#This Row],[Column5]]+Table5[[#This Row],[Column13]]+Table5[[#This Row],[Column21]]+Table5[[#This Row],[Column18]]</f>
        <v>0</v>
      </c>
      <c r="AG3389" s="111">
        <f t="shared" si="579"/>
        <v>0</v>
      </c>
      <c r="AH3389" s="111">
        <f t="shared" si="580"/>
        <v>0</v>
      </c>
      <c r="AI3389" s="111">
        <f>Table5[[#This Row],[Column17]]-Table5[[#This Row],[Column20]]</f>
        <v>0</v>
      </c>
      <c r="AJ3389" s="111">
        <f t="shared" si="581"/>
        <v>0</v>
      </c>
      <c r="AK3389" s="111">
        <f t="shared" si="585"/>
        <v>0</v>
      </c>
      <c r="AL3389" s="111">
        <f t="shared" si="582"/>
        <v>0</v>
      </c>
      <c r="AM3389" s="111" t="str">
        <f t="shared" si="583"/>
        <v/>
      </c>
      <c r="AN3389" s="111" t="str">
        <f t="shared" ca="1" si="584"/>
        <v/>
      </c>
    </row>
    <row r="3390" spans="1:40" ht="20.25" customHeight="1" x14ac:dyDescent="0.3">
      <c r="A3390" s="107"/>
      <c r="B3390" s="144"/>
      <c r="C3390" s="119"/>
      <c r="D3390" s="120"/>
      <c r="E3390" s="119"/>
      <c r="F3390" s="119"/>
      <c r="G3390" s="120"/>
      <c r="H3390" s="119"/>
      <c r="I3390" s="109"/>
      <c r="L3390" s="108"/>
      <c r="M3390" s="108"/>
      <c r="N3390" s="108"/>
      <c r="O3390" s="108"/>
      <c r="P3390" s="108"/>
      <c r="Q3390" s="108"/>
      <c r="R3390" s="108"/>
      <c r="S3390" s="108"/>
      <c r="T3390" s="100">
        <f t="shared" si="575"/>
        <v>0</v>
      </c>
      <c r="U3390" s="111"/>
      <c r="V3390" s="111"/>
      <c r="W3390" s="111">
        <f>SUMIFS($F$3:F3390,$D$3:D3390,D3390,$C$3:C3390,"Buy")+SUMIFS($F$3:F3390,$D$3:D3390,D3390,$C$3:C3390,"Coin Deposit",$E$3:E3390,"&lt;&gt;")</f>
        <v>0</v>
      </c>
      <c r="X3390" s="111">
        <f t="shared" si="576"/>
        <v>0</v>
      </c>
      <c r="Y3390" s="111">
        <f>IF($D3390=Y$1,SUMIFS($H$3:$H3390,$G$3:$G3390,Y$1,$C$3:$C3390,"Sell"),0)</f>
        <v>0</v>
      </c>
      <c r="Z3390" s="111">
        <f t="shared" si="577"/>
        <v>0</v>
      </c>
      <c r="AA3390" s="111">
        <f>IF($D3390=AA$1,SUMIFS($H$3:$H3390,$G$3:$G3390,AA$1,$C$3:$C3390,"Sell"),0)</f>
        <v>0</v>
      </c>
      <c r="AB3390" s="111">
        <f t="shared" si="578"/>
        <v>0</v>
      </c>
      <c r="AC3390" s="111">
        <f>SUMIFS('Deductions and Deposits'!$H:$H,'Deductions and Deposits'!$G:$G,D3390,'Deductions and Deposits'!$F:$F,"&lt;="&amp;B3390)+SUMIFS($F$3:F3390,$D$3:D3390,D3390,$C$3:C3390,"Coin Deposit",$E$3:E3390,"")</f>
        <v>0</v>
      </c>
      <c r="AD3390" s="111">
        <f>SUMIFS('Deductions and Deposits'!$D:$D,'Deductions and Deposits'!$C:$C,D3390)+SUMIFS($F:$F,$D:$D,D3390,$C:$C,"Coin Deduction")</f>
        <v>0</v>
      </c>
      <c r="AE3390" s="111">
        <f>Table5[[#This Row],[Column4]]+Table5[[#This Row],[Column14]]+Table5[[#This Row],[Column19]]+Table5[[#This Row],[Column12]]</f>
        <v>0</v>
      </c>
      <c r="AF3390" s="111">
        <f>Table5[[#This Row],[Column5]]+Table5[[#This Row],[Column13]]+Table5[[#This Row],[Column21]]+Table5[[#This Row],[Column18]]</f>
        <v>0</v>
      </c>
      <c r="AG3390" s="111">
        <f t="shared" si="579"/>
        <v>0</v>
      </c>
      <c r="AH3390" s="111">
        <f t="shared" si="580"/>
        <v>0</v>
      </c>
      <c r="AI3390" s="111">
        <f>Table5[[#This Row],[Column17]]-Table5[[#This Row],[Column20]]</f>
        <v>0</v>
      </c>
      <c r="AJ3390" s="111">
        <f t="shared" si="581"/>
        <v>0</v>
      </c>
      <c r="AK3390" s="111">
        <f t="shared" si="585"/>
        <v>0</v>
      </c>
      <c r="AL3390" s="111">
        <f t="shared" si="582"/>
        <v>0</v>
      </c>
      <c r="AM3390" s="111" t="str">
        <f t="shared" si="583"/>
        <v/>
      </c>
      <c r="AN3390" s="111" t="str">
        <f t="shared" ca="1" si="584"/>
        <v/>
      </c>
    </row>
    <row r="3391" spans="1:40" ht="20.25" customHeight="1" x14ac:dyDescent="0.3">
      <c r="A3391" s="107"/>
      <c r="B3391" s="144"/>
      <c r="C3391" s="119"/>
      <c r="D3391" s="120"/>
      <c r="E3391" s="119"/>
      <c r="F3391" s="119"/>
      <c r="G3391" s="120"/>
      <c r="H3391" s="119"/>
      <c r="I3391" s="109"/>
      <c r="L3391" s="108"/>
      <c r="M3391" s="108"/>
      <c r="N3391" s="108"/>
      <c r="O3391" s="108"/>
      <c r="P3391" s="108"/>
      <c r="Q3391" s="108"/>
      <c r="R3391" s="108"/>
      <c r="S3391" s="108"/>
      <c r="T3391" s="100">
        <f t="shared" si="575"/>
        <v>0</v>
      </c>
      <c r="U3391" s="111"/>
      <c r="V3391" s="111"/>
      <c r="W3391" s="111">
        <f>SUMIFS($F$3:F3391,$D$3:D3391,D3391,$C$3:C3391,"Buy")+SUMIFS($F$3:F3391,$D$3:D3391,D3391,$C$3:C3391,"Coin Deposit",$E$3:E3391,"&lt;&gt;")</f>
        <v>0</v>
      </c>
      <c r="X3391" s="111">
        <f t="shared" si="576"/>
        <v>0</v>
      </c>
      <c r="Y3391" s="111">
        <f>IF($D3391=Y$1,SUMIFS($H$3:$H3391,$G$3:$G3391,Y$1,$C$3:$C3391,"Sell"),0)</f>
        <v>0</v>
      </c>
      <c r="Z3391" s="111">
        <f t="shared" si="577"/>
        <v>0</v>
      </c>
      <c r="AA3391" s="111">
        <f>IF($D3391=AA$1,SUMIFS($H$3:$H3391,$G$3:$G3391,AA$1,$C$3:$C3391,"Sell"),0)</f>
        <v>0</v>
      </c>
      <c r="AB3391" s="111">
        <f t="shared" si="578"/>
        <v>0</v>
      </c>
      <c r="AC3391" s="111">
        <f>SUMIFS('Deductions and Deposits'!$H:$H,'Deductions and Deposits'!$G:$G,D3391,'Deductions and Deposits'!$F:$F,"&lt;="&amp;B3391)+SUMIFS($F$3:F3391,$D$3:D3391,D3391,$C$3:C3391,"Coin Deposit",$E$3:E3391,"")</f>
        <v>0</v>
      </c>
      <c r="AD3391" s="111">
        <f>SUMIFS('Deductions and Deposits'!$D:$D,'Deductions and Deposits'!$C:$C,D3391)+SUMIFS($F:$F,$D:$D,D3391,$C:$C,"Coin Deduction")</f>
        <v>0</v>
      </c>
      <c r="AE3391" s="111">
        <f>Table5[[#This Row],[Column4]]+Table5[[#This Row],[Column14]]+Table5[[#This Row],[Column19]]+Table5[[#This Row],[Column12]]</f>
        <v>0</v>
      </c>
      <c r="AF3391" s="111">
        <f>Table5[[#This Row],[Column5]]+Table5[[#This Row],[Column13]]+Table5[[#This Row],[Column21]]+Table5[[#This Row],[Column18]]</f>
        <v>0</v>
      </c>
      <c r="AG3391" s="111">
        <f t="shared" si="579"/>
        <v>0</v>
      </c>
      <c r="AH3391" s="111">
        <f t="shared" si="580"/>
        <v>0</v>
      </c>
      <c r="AI3391" s="111">
        <f>Table5[[#This Row],[Column17]]-Table5[[#This Row],[Column20]]</f>
        <v>0</v>
      </c>
      <c r="AJ3391" s="111">
        <f t="shared" si="581"/>
        <v>0</v>
      </c>
      <c r="AK3391" s="111">
        <f t="shared" si="585"/>
        <v>0</v>
      </c>
      <c r="AL3391" s="111">
        <f t="shared" si="582"/>
        <v>0</v>
      </c>
      <c r="AM3391" s="111" t="str">
        <f t="shared" si="583"/>
        <v/>
      </c>
      <c r="AN3391" s="111" t="str">
        <f t="shared" ca="1" si="584"/>
        <v/>
      </c>
    </row>
    <row r="3392" spans="1:40" ht="20.25" customHeight="1" x14ac:dyDescent="0.3">
      <c r="A3392" s="107"/>
      <c r="B3392" s="144"/>
      <c r="C3392" s="119"/>
      <c r="D3392" s="120"/>
      <c r="E3392" s="119"/>
      <c r="F3392" s="119"/>
      <c r="G3392" s="120"/>
      <c r="H3392" s="119"/>
      <c r="I3392" s="109"/>
      <c r="L3392" s="108"/>
      <c r="M3392" s="108"/>
      <c r="N3392" s="108"/>
      <c r="O3392" s="108"/>
      <c r="P3392" s="108"/>
      <c r="Q3392" s="108"/>
      <c r="R3392" s="108"/>
      <c r="S3392" s="108"/>
      <c r="T3392" s="100">
        <f t="shared" si="575"/>
        <v>0</v>
      </c>
      <c r="U3392" s="111"/>
      <c r="V3392" s="111"/>
      <c r="W3392" s="111">
        <f>SUMIFS($F$3:F3392,$D$3:D3392,D3392,$C$3:C3392,"Buy")+SUMIFS($F$3:F3392,$D$3:D3392,D3392,$C$3:C3392,"Coin Deposit",$E$3:E3392,"&lt;&gt;")</f>
        <v>0</v>
      </c>
      <c r="X3392" s="111">
        <f t="shared" si="576"/>
        <v>0</v>
      </c>
      <c r="Y3392" s="111">
        <f>IF($D3392=Y$1,SUMIFS($H$3:$H3392,$G$3:$G3392,Y$1,$C$3:$C3392,"Sell"),0)</f>
        <v>0</v>
      </c>
      <c r="Z3392" s="111">
        <f t="shared" si="577"/>
        <v>0</v>
      </c>
      <c r="AA3392" s="111">
        <f>IF($D3392=AA$1,SUMIFS($H$3:$H3392,$G$3:$G3392,AA$1,$C$3:$C3392,"Sell"),0)</f>
        <v>0</v>
      </c>
      <c r="AB3392" s="111">
        <f t="shared" si="578"/>
        <v>0</v>
      </c>
      <c r="AC3392" s="111">
        <f>SUMIFS('Deductions and Deposits'!$H:$H,'Deductions and Deposits'!$G:$G,D3392,'Deductions and Deposits'!$F:$F,"&lt;="&amp;B3392)+SUMIFS($F$3:F3392,$D$3:D3392,D3392,$C$3:C3392,"Coin Deposit",$E$3:E3392,"")</f>
        <v>0</v>
      </c>
      <c r="AD3392" s="111">
        <f>SUMIFS('Deductions and Deposits'!$D:$D,'Deductions and Deposits'!$C:$C,D3392)+SUMIFS($F:$F,$D:$D,D3392,$C:$C,"Coin Deduction")</f>
        <v>0</v>
      </c>
      <c r="AE3392" s="111">
        <f>Table5[[#This Row],[Column4]]+Table5[[#This Row],[Column14]]+Table5[[#This Row],[Column19]]+Table5[[#This Row],[Column12]]</f>
        <v>0</v>
      </c>
      <c r="AF3392" s="111">
        <f>Table5[[#This Row],[Column5]]+Table5[[#This Row],[Column13]]+Table5[[#This Row],[Column21]]+Table5[[#This Row],[Column18]]</f>
        <v>0</v>
      </c>
      <c r="AG3392" s="111">
        <f t="shared" si="579"/>
        <v>0</v>
      </c>
      <c r="AH3392" s="111">
        <f t="shared" si="580"/>
        <v>0</v>
      </c>
      <c r="AI3392" s="111">
        <f>Table5[[#This Row],[Column17]]-Table5[[#This Row],[Column20]]</f>
        <v>0</v>
      </c>
      <c r="AJ3392" s="111">
        <f t="shared" si="581"/>
        <v>0</v>
      </c>
      <c r="AK3392" s="111">
        <f t="shared" si="585"/>
        <v>0</v>
      </c>
      <c r="AL3392" s="111">
        <f t="shared" si="582"/>
        <v>0</v>
      </c>
      <c r="AM3392" s="111" t="str">
        <f t="shared" si="583"/>
        <v/>
      </c>
      <c r="AN3392" s="111" t="str">
        <f t="shared" ca="1" si="584"/>
        <v/>
      </c>
    </row>
    <row r="3393" spans="1:40" ht="20.25" customHeight="1" x14ac:dyDescent="0.3">
      <c r="A3393" s="107"/>
      <c r="B3393" s="144"/>
      <c r="C3393" s="119"/>
      <c r="D3393" s="120"/>
      <c r="E3393" s="119"/>
      <c r="F3393" s="119"/>
      <c r="G3393" s="120"/>
      <c r="H3393" s="119"/>
      <c r="I3393" s="109"/>
      <c r="L3393" s="108"/>
      <c r="M3393" s="108"/>
      <c r="N3393" s="108"/>
      <c r="O3393" s="108"/>
      <c r="P3393" s="108"/>
      <c r="Q3393" s="108"/>
      <c r="R3393" s="108"/>
      <c r="S3393" s="108"/>
      <c r="T3393" s="100">
        <f t="shared" si="575"/>
        <v>0</v>
      </c>
      <c r="U3393" s="111"/>
      <c r="V3393" s="111"/>
      <c r="W3393" s="111">
        <f>SUMIFS($F$3:F3393,$D$3:D3393,D3393,$C$3:C3393,"Buy")+SUMIFS($F$3:F3393,$D$3:D3393,D3393,$C$3:C3393,"Coin Deposit",$E$3:E3393,"&lt;&gt;")</f>
        <v>0</v>
      </c>
      <c r="X3393" s="111">
        <f t="shared" si="576"/>
        <v>0</v>
      </c>
      <c r="Y3393" s="111">
        <f>IF($D3393=Y$1,SUMIFS($H$3:$H3393,$G$3:$G3393,Y$1,$C$3:$C3393,"Sell"),0)</f>
        <v>0</v>
      </c>
      <c r="Z3393" s="111">
        <f t="shared" si="577"/>
        <v>0</v>
      </c>
      <c r="AA3393" s="111">
        <f>IF($D3393=AA$1,SUMIFS($H$3:$H3393,$G$3:$G3393,AA$1,$C$3:$C3393,"Sell"),0)</f>
        <v>0</v>
      </c>
      <c r="AB3393" s="111">
        <f t="shared" si="578"/>
        <v>0</v>
      </c>
      <c r="AC3393" s="111">
        <f>SUMIFS('Deductions and Deposits'!$H:$H,'Deductions and Deposits'!$G:$G,D3393,'Deductions and Deposits'!$F:$F,"&lt;="&amp;B3393)+SUMIFS($F$3:F3393,$D$3:D3393,D3393,$C$3:C3393,"Coin Deposit",$E$3:E3393,"")</f>
        <v>0</v>
      </c>
      <c r="AD3393" s="111">
        <f>SUMIFS('Deductions and Deposits'!$D:$D,'Deductions and Deposits'!$C:$C,D3393)+SUMIFS($F:$F,$D:$D,D3393,$C:$C,"Coin Deduction")</f>
        <v>0</v>
      </c>
      <c r="AE3393" s="111">
        <f>Table5[[#This Row],[Column4]]+Table5[[#This Row],[Column14]]+Table5[[#This Row],[Column19]]+Table5[[#This Row],[Column12]]</f>
        <v>0</v>
      </c>
      <c r="AF3393" s="111">
        <f>Table5[[#This Row],[Column5]]+Table5[[#This Row],[Column13]]+Table5[[#This Row],[Column21]]+Table5[[#This Row],[Column18]]</f>
        <v>0</v>
      </c>
      <c r="AG3393" s="111">
        <f t="shared" si="579"/>
        <v>0</v>
      </c>
      <c r="AH3393" s="111">
        <f t="shared" si="580"/>
        <v>0</v>
      </c>
      <c r="AI3393" s="111">
        <f>Table5[[#This Row],[Column17]]-Table5[[#This Row],[Column20]]</f>
        <v>0</v>
      </c>
      <c r="AJ3393" s="111">
        <f t="shared" si="581"/>
        <v>0</v>
      </c>
      <c r="AK3393" s="111">
        <f t="shared" si="585"/>
        <v>0</v>
      </c>
      <c r="AL3393" s="111">
        <f t="shared" si="582"/>
        <v>0</v>
      </c>
      <c r="AM3393" s="111" t="str">
        <f t="shared" si="583"/>
        <v/>
      </c>
      <c r="AN3393" s="111" t="str">
        <f t="shared" ca="1" si="584"/>
        <v/>
      </c>
    </row>
    <row r="3394" spans="1:40" ht="20.25" customHeight="1" x14ac:dyDescent="0.3">
      <c r="A3394" s="107"/>
      <c r="B3394" s="144"/>
      <c r="C3394" s="119"/>
      <c r="D3394" s="120"/>
      <c r="E3394" s="119"/>
      <c r="F3394" s="119"/>
      <c r="G3394" s="120"/>
      <c r="H3394" s="119"/>
      <c r="I3394" s="109"/>
      <c r="L3394" s="108"/>
      <c r="M3394" s="108"/>
      <c r="N3394" s="108"/>
      <c r="O3394" s="108"/>
      <c r="P3394" s="108"/>
      <c r="Q3394" s="108"/>
      <c r="R3394" s="108"/>
      <c r="S3394" s="108"/>
      <c r="T3394" s="100">
        <f t="shared" si="575"/>
        <v>0</v>
      </c>
      <c r="U3394" s="111"/>
      <c r="V3394" s="111"/>
      <c r="W3394" s="111">
        <f>SUMIFS($F$3:F3394,$D$3:D3394,D3394,$C$3:C3394,"Buy")+SUMIFS($F$3:F3394,$D$3:D3394,D3394,$C$3:C3394,"Coin Deposit",$E$3:E3394,"&lt;&gt;")</f>
        <v>0</v>
      </c>
      <c r="X3394" s="111">
        <f t="shared" si="576"/>
        <v>0</v>
      </c>
      <c r="Y3394" s="111">
        <f>IF($D3394=Y$1,SUMIFS($H$3:$H3394,$G$3:$G3394,Y$1,$C$3:$C3394,"Sell"),0)</f>
        <v>0</v>
      </c>
      <c r="Z3394" s="111">
        <f t="shared" si="577"/>
        <v>0</v>
      </c>
      <c r="AA3394" s="111">
        <f>IF($D3394=AA$1,SUMIFS($H$3:$H3394,$G$3:$G3394,AA$1,$C$3:$C3394,"Sell"),0)</f>
        <v>0</v>
      </c>
      <c r="AB3394" s="111">
        <f t="shared" si="578"/>
        <v>0</v>
      </c>
      <c r="AC3394" s="111">
        <f>SUMIFS('Deductions and Deposits'!$H:$H,'Deductions and Deposits'!$G:$G,D3394,'Deductions and Deposits'!$F:$F,"&lt;="&amp;B3394)+SUMIFS($F$3:F3394,$D$3:D3394,D3394,$C$3:C3394,"Coin Deposit",$E$3:E3394,"")</f>
        <v>0</v>
      </c>
      <c r="AD3394" s="111">
        <f>SUMIFS('Deductions and Deposits'!$D:$D,'Deductions and Deposits'!$C:$C,D3394)+SUMIFS($F:$F,$D:$D,D3394,$C:$C,"Coin Deduction")</f>
        <v>0</v>
      </c>
      <c r="AE3394" s="111">
        <f>Table5[[#This Row],[Column4]]+Table5[[#This Row],[Column14]]+Table5[[#This Row],[Column19]]+Table5[[#This Row],[Column12]]</f>
        <v>0</v>
      </c>
      <c r="AF3394" s="111">
        <f>Table5[[#This Row],[Column5]]+Table5[[#This Row],[Column13]]+Table5[[#This Row],[Column21]]+Table5[[#This Row],[Column18]]</f>
        <v>0</v>
      </c>
      <c r="AG3394" s="111">
        <f t="shared" si="579"/>
        <v>0</v>
      </c>
      <c r="AH3394" s="111">
        <f t="shared" si="580"/>
        <v>0</v>
      </c>
      <c r="AI3394" s="111">
        <f>Table5[[#This Row],[Column17]]-Table5[[#This Row],[Column20]]</f>
        <v>0</v>
      </c>
      <c r="AJ3394" s="111">
        <f t="shared" si="581"/>
        <v>0</v>
      </c>
      <c r="AK3394" s="111">
        <f t="shared" si="585"/>
        <v>0</v>
      </c>
      <c r="AL3394" s="111">
        <f t="shared" si="582"/>
        <v>0</v>
      </c>
      <c r="AM3394" s="111" t="str">
        <f t="shared" si="583"/>
        <v/>
      </c>
      <c r="AN3394" s="111" t="str">
        <f t="shared" ca="1" si="584"/>
        <v/>
      </c>
    </row>
    <row r="3395" spans="1:40" ht="20.25" customHeight="1" x14ac:dyDescent="0.3">
      <c r="A3395" s="107"/>
      <c r="B3395" s="144"/>
      <c r="C3395" s="119"/>
      <c r="D3395" s="120"/>
      <c r="E3395" s="119"/>
      <c r="F3395" s="119"/>
      <c r="G3395" s="120"/>
      <c r="H3395" s="119"/>
      <c r="I3395" s="109"/>
      <c r="L3395" s="108"/>
      <c r="M3395" s="108"/>
      <c r="N3395" s="108"/>
      <c r="O3395" s="108"/>
      <c r="P3395" s="108"/>
      <c r="Q3395" s="108"/>
      <c r="R3395" s="108"/>
      <c r="S3395" s="108"/>
      <c r="T3395" s="100">
        <f t="shared" ref="T3395:T3458" si="586">IF(E3395&lt;&gt;"",E3395,0)</f>
        <v>0</v>
      </c>
      <c r="U3395" s="111"/>
      <c r="V3395" s="111"/>
      <c r="W3395" s="111">
        <f>SUMIFS($F$3:F3395,$D$3:D3395,D3395,$C$3:C3395,"Buy")+SUMIFS($F$3:F3395,$D$3:D3395,D3395,$C$3:C3395,"Coin Deposit",$E$3:E3395,"&lt;&gt;")</f>
        <v>0</v>
      </c>
      <c r="X3395" s="111">
        <f t="shared" ref="X3395:X3458" si="587">IF(OR(C3395="buy",AND(C3395="Coin Deposit",E3395&lt;&gt;"")),SUMIFS($F:$F,$D:$D,D3395,$C:$C,"sell"),0)</f>
        <v>0</v>
      </c>
      <c r="Y3395" s="111">
        <f>IF($D3395=Y$1,SUMIFS($H$3:$H3395,$G$3:$G3395,Y$1,$C$3:$C3395,"Sell"),0)</f>
        <v>0</v>
      </c>
      <c r="Z3395" s="111">
        <f t="shared" ref="Z3395:Z3458" si="588">IF($D3395=Z$1,SUMIFS($H:$H,$G:$G,Z$1,$C:$C,"Buy")+SUMIFS($H:$H,$G:$G,Z$1,$C:$C,"Coin Deposit",$E:$E,"&lt;&gt;"),0)</f>
        <v>0</v>
      </c>
      <c r="AA3395" s="111">
        <f>IF($D3395=AA$1,SUMIFS($H$3:$H3395,$G$3:$G3395,AA$1,$C$3:$C3395,"Sell"),0)</f>
        <v>0</v>
      </c>
      <c r="AB3395" s="111">
        <f t="shared" ref="AB3395:AB3458" si="589">IF($D3395=AB$1,SUMIFS($H:$H,$G:$G,AB$1,$C:$C,"Buy")+SUMIFS($H:$H,$G:$G,AB$1,$C:$C,"Coin Deposit",$E:$E,"&lt;&gt;"),0)</f>
        <v>0</v>
      </c>
      <c r="AC3395" s="111">
        <f>SUMIFS('Deductions and Deposits'!$H:$H,'Deductions and Deposits'!$G:$G,D3395,'Deductions and Deposits'!$F:$F,"&lt;="&amp;B3395)+SUMIFS($F$3:F3395,$D$3:D3395,D3395,$C$3:C3395,"Coin Deposit",$E$3:E3395,"")</f>
        <v>0</v>
      </c>
      <c r="AD3395" s="111">
        <f>SUMIFS('Deductions and Deposits'!$D:$D,'Deductions and Deposits'!$C:$C,D3395)+SUMIFS($F:$F,$D:$D,D3395,$C:$C,"Coin Deduction")</f>
        <v>0</v>
      </c>
      <c r="AE3395" s="111">
        <f>Table5[[#This Row],[Column4]]+Table5[[#This Row],[Column14]]+Table5[[#This Row],[Column19]]+Table5[[#This Row],[Column12]]</f>
        <v>0</v>
      </c>
      <c r="AF3395" s="111">
        <f>Table5[[#This Row],[Column5]]+Table5[[#This Row],[Column13]]+Table5[[#This Row],[Column21]]+Table5[[#This Row],[Column18]]</f>
        <v>0</v>
      </c>
      <c r="AG3395" s="111">
        <f t="shared" ref="AG3395:AG3458" si="590">IF(AND((AC3395+Y3395+AA3395)&gt;AF3395,OR(C3395="buy",AND(C3395="Coin Deposit",E3395&lt;&gt;""))),(AC3395+Y3395+AA3395)-AF3395,0)</f>
        <v>0</v>
      </c>
      <c r="AH3395" s="111">
        <f t="shared" ref="AH3395:AH3458" si="591">IF(AND(AE3395&gt;AF3395,OR(C3395="buy",AND(C3395="Coin Deposit",E3395&lt;&gt;""))),AE3395-AF3395,0)</f>
        <v>0</v>
      </c>
      <c r="AI3395" s="111">
        <f>Table5[[#This Row],[Column17]]-Table5[[#This Row],[Column20]]</f>
        <v>0</v>
      </c>
      <c r="AJ3395" s="111">
        <f t="shared" ref="AJ3395:AJ3458" si="592">IF(AI3395&gt;F3395,F3395,AI3395)</f>
        <v>0</v>
      </c>
      <c r="AK3395" s="111">
        <f t="shared" si="585"/>
        <v>0</v>
      </c>
      <c r="AL3395" s="111">
        <f t="shared" ref="AL3395:AL3458" si="593">IFERROR(SUMIFS($AK:$AK,$D:$D,D3395)/SUMIFS($AJ:$AJ,$D:$D,D3395),0)</f>
        <v>0</v>
      </c>
      <c r="AM3395" s="111" t="str">
        <f t="shared" ref="AM3395:AM3458" si="594">C3395&amp;D3395</f>
        <v/>
      </c>
      <c r="AN3395" s="111" t="str">
        <f t="shared" ref="AN3395:AN3458" ca="1" si="595">OFFSET(AM3395,COUNTA($AM:$AM)-ROW()-(ROW()-ROW($AN$2)-1),)</f>
        <v/>
      </c>
    </row>
    <row r="3396" spans="1:40" ht="20.25" customHeight="1" x14ac:dyDescent="0.3">
      <c r="A3396" s="107"/>
      <c r="B3396" s="144"/>
      <c r="C3396" s="119"/>
      <c r="D3396" s="120"/>
      <c r="E3396" s="119"/>
      <c r="F3396" s="119"/>
      <c r="G3396" s="120"/>
      <c r="H3396" s="119"/>
      <c r="I3396" s="109"/>
      <c r="L3396" s="108"/>
      <c r="M3396" s="108"/>
      <c r="N3396" s="108"/>
      <c r="O3396" s="108"/>
      <c r="P3396" s="108"/>
      <c r="Q3396" s="108"/>
      <c r="R3396" s="108"/>
      <c r="S3396" s="108"/>
      <c r="T3396" s="100">
        <f t="shared" si="586"/>
        <v>0</v>
      </c>
      <c r="U3396" s="111"/>
      <c r="V3396" s="111"/>
      <c r="W3396" s="111">
        <f>SUMIFS($F$3:F3396,$D$3:D3396,D3396,$C$3:C3396,"Buy")+SUMIFS($F$3:F3396,$D$3:D3396,D3396,$C$3:C3396,"Coin Deposit",$E$3:E3396,"&lt;&gt;")</f>
        <v>0</v>
      </c>
      <c r="X3396" s="111">
        <f t="shared" si="587"/>
        <v>0</v>
      </c>
      <c r="Y3396" s="111">
        <f>IF($D3396=Y$1,SUMIFS($H$3:$H3396,$G$3:$G3396,Y$1,$C$3:$C3396,"Sell"),0)</f>
        <v>0</v>
      </c>
      <c r="Z3396" s="111">
        <f t="shared" si="588"/>
        <v>0</v>
      </c>
      <c r="AA3396" s="111">
        <f>IF($D3396=AA$1,SUMIFS($H$3:$H3396,$G$3:$G3396,AA$1,$C$3:$C3396,"Sell"),0)</f>
        <v>0</v>
      </c>
      <c r="AB3396" s="111">
        <f t="shared" si="589"/>
        <v>0</v>
      </c>
      <c r="AC3396" s="111">
        <f>SUMIFS('Deductions and Deposits'!$H:$H,'Deductions and Deposits'!$G:$G,D3396,'Deductions and Deposits'!$F:$F,"&lt;="&amp;B3396)+SUMIFS($F$3:F3396,$D$3:D3396,D3396,$C$3:C3396,"Coin Deposit",$E$3:E3396,"")</f>
        <v>0</v>
      </c>
      <c r="AD3396" s="111">
        <f>SUMIFS('Deductions and Deposits'!$D:$D,'Deductions and Deposits'!$C:$C,D3396)+SUMIFS($F:$F,$D:$D,D3396,$C:$C,"Coin Deduction")</f>
        <v>0</v>
      </c>
      <c r="AE3396" s="111">
        <f>Table5[[#This Row],[Column4]]+Table5[[#This Row],[Column14]]+Table5[[#This Row],[Column19]]+Table5[[#This Row],[Column12]]</f>
        <v>0</v>
      </c>
      <c r="AF3396" s="111">
        <f>Table5[[#This Row],[Column5]]+Table5[[#This Row],[Column13]]+Table5[[#This Row],[Column21]]+Table5[[#This Row],[Column18]]</f>
        <v>0</v>
      </c>
      <c r="AG3396" s="111">
        <f t="shared" si="590"/>
        <v>0</v>
      </c>
      <c r="AH3396" s="111">
        <f t="shared" si="591"/>
        <v>0</v>
      </c>
      <c r="AI3396" s="111">
        <f>Table5[[#This Row],[Column17]]-Table5[[#This Row],[Column20]]</f>
        <v>0</v>
      </c>
      <c r="AJ3396" s="111">
        <f t="shared" si="592"/>
        <v>0</v>
      </c>
      <c r="AK3396" s="111">
        <f t="shared" si="585"/>
        <v>0</v>
      </c>
      <c r="AL3396" s="111">
        <f t="shared" si="593"/>
        <v>0</v>
      </c>
      <c r="AM3396" s="111" t="str">
        <f t="shared" si="594"/>
        <v/>
      </c>
      <c r="AN3396" s="111" t="str">
        <f t="shared" ca="1" si="595"/>
        <v/>
      </c>
    </row>
    <row r="3397" spans="1:40" ht="20.25" customHeight="1" x14ac:dyDescent="0.3">
      <c r="A3397" s="107"/>
      <c r="B3397" s="144"/>
      <c r="C3397" s="119"/>
      <c r="D3397" s="120"/>
      <c r="E3397" s="119"/>
      <c r="F3397" s="119"/>
      <c r="G3397" s="120"/>
      <c r="H3397" s="119"/>
      <c r="I3397" s="109"/>
      <c r="L3397" s="108"/>
      <c r="M3397" s="108"/>
      <c r="N3397" s="108"/>
      <c r="O3397" s="108"/>
      <c r="P3397" s="108"/>
      <c r="Q3397" s="108"/>
      <c r="R3397" s="108"/>
      <c r="S3397" s="108"/>
      <c r="T3397" s="100">
        <f t="shared" si="586"/>
        <v>0</v>
      </c>
      <c r="U3397" s="111"/>
      <c r="V3397" s="111"/>
      <c r="W3397" s="111">
        <f>SUMIFS($F$3:F3397,$D$3:D3397,D3397,$C$3:C3397,"Buy")+SUMIFS($F$3:F3397,$D$3:D3397,D3397,$C$3:C3397,"Coin Deposit",$E$3:E3397,"&lt;&gt;")</f>
        <v>0</v>
      </c>
      <c r="X3397" s="111">
        <f t="shared" si="587"/>
        <v>0</v>
      </c>
      <c r="Y3397" s="111">
        <f>IF($D3397=Y$1,SUMIFS($H$3:$H3397,$G$3:$G3397,Y$1,$C$3:$C3397,"Sell"),0)</f>
        <v>0</v>
      </c>
      <c r="Z3397" s="111">
        <f t="shared" si="588"/>
        <v>0</v>
      </c>
      <c r="AA3397" s="111">
        <f>IF($D3397=AA$1,SUMIFS($H$3:$H3397,$G$3:$G3397,AA$1,$C$3:$C3397,"Sell"),0)</f>
        <v>0</v>
      </c>
      <c r="AB3397" s="111">
        <f t="shared" si="589"/>
        <v>0</v>
      </c>
      <c r="AC3397" s="111">
        <f>SUMIFS('Deductions and Deposits'!$H:$H,'Deductions and Deposits'!$G:$G,D3397,'Deductions and Deposits'!$F:$F,"&lt;="&amp;B3397)+SUMIFS($F$3:F3397,$D$3:D3397,D3397,$C$3:C3397,"Coin Deposit",$E$3:E3397,"")</f>
        <v>0</v>
      </c>
      <c r="AD3397" s="111">
        <f>SUMIFS('Deductions and Deposits'!$D:$D,'Deductions and Deposits'!$C:$C,D3397)+SUMIFS($F:$F,$D:$D,D3397,$C:$C,"Coin Deduction")</f>
        <v>0</v>
      </c>
      <c r="AE3397" s="111">
        <f>Table5[[#This Row],[Column4]]+Table5[[#This Row],[Column14]]+Table5[[#This Row],[Column19]]+Table5[[#This Row],[Column12]]</f>
        <v>0</v>
      </c>
      <c r="AF3397" s="111">
        <f>Table5[[#This Row],[Column5]]+Table5[[#This Row],[Column13]]+Table5[[#This Row],[Column21]]+Table5[[#This Row],[Column18]]</f>
        <v>0</v>
      </c>
      <c r="AG3397" s="111">
        <f t="shared" si="590"/>
        <v>0</v>
      </c>
      <c r="AH3397" s="111">
        <f t="shared" si="591"/>
        <v>0</v>
      </c>
      <c r="AI3397" s="111">
        <f>Table5[[#This Row],[Column17]]-Table5[[#This Row],[Column20]]</f>
        <v>0</v>
      </c>
      <c r="AJ3397" s="111">
        <f t="shared" si="592"/>
        <v>0</v>
      </c>
      <c r="AK3397" s="111">
        <f t="shared" si="585"/>
        <v>0</v>
      </c>
      <c r="AL3397" s="111">
        <f t="shared" si="593"/>
        <v>0</v>
      </c>
      <c r="AM3397" s="111" t="str">
        <f t="shared" si="594"/>
        <v/>
      </c>
      <c r="AN3397" s="111" t="str">
        <f t="shared" ca="1" si="595"/>
        <v/>
      </c>
    </row>
    <row r="3398" spans="1:40" ht="20.25" customHeight="1" x14ac:dyDescent="0.3">
      <c r="A3398" s="107"/>
      <c r="B3398" s="144"/>
      <c r="C3398" s="119"/>
      <c r="D3398" s="120"/>
      <c r="E3398" s="119"/>
      <c r="F3398" s="119"/>
      <c r="G3398" s="120"/>
      <c r="H3398" s="119"/>
      <c r="I3398" s="109"/>
      <c r="L3398" s="108"/>
      <c r="M3398" s="108"/>
      <c r="N3398" s="108"/>
      <c r="O3398" s="108"/>
      <c r="P3398" s="108"/>
      <c r="Q3398" s="108"/>
      <c r="R3398" s="108"/>
      <c r="S3398" s="108"/>
      <c r="T3398" s="100">
        <f t="shared" si="586"/>
        <v>0</v>
      </c>
      <c r="U3398" s="111"/>
      <c r="V3398" s="111"/>
      <c r="W3398" s="111">
        <f>SUMIFS($F$3:F3398,$D$3:D3398,D3398,$C$3:C3398,"Buy")+SUMIFS($F$3:F3398,$D$3:D3398,D3398,$C$3:C3398,"Coin Deposit",$E$3:E3398,"&lt;&gt;")</f>
        <v>0</v>
      </c>
      <c r="X3398" s="111">
        <f t="shared" si="587"/>
        <v>0</v>
      </c>
      <c r="Y3398" s="111">
        <f>IF($D3398=Y$1,SUMIFS($H$3:$H3398,$G$3:$G3398,Y$1,$C$3:$C3398,"Sell"),0)</f>
        <v>0</v>
      </c>
      <c r="Z3398" s="111">
        <f t="shared" si="588"/>
        <v>0</v>
      </c>
      <c r="AA3398" s="111">
        <f>IF($D3398=AA$1,SUMIFS($H$3:$H3398,$G$3:$G3398,AA$1,$C$3:$C3398,"Sell"),0)</f>
        <v>0</v>
      </c>
      <c r="AB3398" s="111">
        <f t="shared" si="589"/>
        <v>0</v>
      </c>
      <c r="AC3398" s="111">
        <f>SUMIFS('Deductions and Deposits'!$H:$H,'Deductions and Deposits'!$G:$G,D3398,'Deductions and Deposits'!$F:$F,"&lt;="&amp;B3398)+SUMIFS($F$3:F3398,$D$3:D3398,D3398,$C$3:C3398,"Coin Deposit",$E$3:E3398,"")</f>
        <v>0</v>
      </c>
      <c r="AD3398" s="111">
        <f>SUMIFS('Deductions and Deposits'!$D:$D,'Deductions and Deposits'!$C:$C,D3398)+SUMIFS($F:$F,$D:$D,D3398,$C:$C,"Coin Deduction")</f>
        <v>0</v>
      </c>
      <c r="AE3398" s="111">
        <f>Table5[[#This Row],[Column4]]+Table5[[#This Row],[Column14]]+Table5[[#This Row],[Column19]]+Table5[[#This Row],[Column12]]</f>
        <v>0</v>
      </c>
      <c r="AF3398" s="111">
        <f>Table5[[#This Row],[Column5]]+Table5[[#This Row],[Column13]]+Table5[[#This Row],[Column21]]+Table5[[#This Row],[Column18]]</f>
        <v>0</v>
      </c>
      <c r="AG3398" s="111">
        <f t="shared" si="590"/>
        <v>0</v>
      </c>
      <c r="AH3398" s="111">
        <f t="shared" si="591"/>
        <v>0</v>
      </c>
      <c r="AI3398" s="111">
        <f>Table5[[#This Row],[Column17]]-Table5[[#This Row],[Column20]]</f>
        <v>0</v>
      </c>
      <c r="AJ3398" s="111">
        <f t="shared" si="592"/>
        <v>0</v>
      </c>
      <c r="AK3398" s="111">
        <f t="shared" si="585"/>
        <v>0</v>
      </c>
      <c r="AL3398" s="111">
        <f t="shared" si="593"/>
        <v>0</v>
      </c>
      <c r="AM3398" s="111" t="str">
        <f t="shared" si="594"/>
        <v/>
      </c>
      <c r="AN3398" s="111" t="str">
        <f t="shared" ca="1" si="595"/>
        <v/>
      </c>
    </row>
    <row r="3399" spans="1:40" ht="20.25" customHeight="1" x14ac:dyDescent="0.3">
      <c r="A3399" s="107"/>
      <c r="B3399" s="144"/>
      <c r="C3399" s="119"/>
      <c r="D3399" s="120"/>
      <c r="E3399" s="119"/>
      <c r="F3399" s="119"/>
      <c r="G3399" s="120"/>
      <c r="H3399" s="119"/>
      <c r="I3399" s="109"/>
      <c r="L3399" s="108"/>
      <c r="M3399" s="108"/>
      <c r="N3399" s="108"/>
      <c r="O3399" s="108"/>
      <c r="P3399" s="108"/>
      <c r="Q3399" s="108"/>
      <c r="R3399" s="108"/>
      <c r="S3399" s="108"/>
      <c r="T3399" s="100">
        <f t="shared" si="586"/>
        <v>0</v>
      </c>
      <c r="U3399" s="111"/>
      <c r="V3399" s="111"/>
      <c r="W3399" s="111">
        <f>SUMIFS($F$3:F3399,$D$3:D3399,D3399,$C$3:C3399,"Buy")+SUMIFS($F$3:F3399,$D$3:D3399,D3399,$C$3:C3399,"Coin Deposit",$E$3:E3399,"&lt;&gt;")</f>
        <v>0</v>
      </c>
      <c r="X3399" s="111">
        <f t="shared" si="587"/>
        <v>0</v>
      </c>
      <c r="Y3399" s="111">
        <f>IF($D3399=Y$1,SUMIFS($H$3:$H3399,$G$3:$G3399,Y$1,$C$3:$C3399,"Sell"),0)</f>
        <v>0</v>
      </c>
      <c r="Z3399" s="111">
        <f t="shared" si="588"/>
        <v>0</v>
      </c>
      <c r="AA3399" s="111">
        <f>IF($D3399=AA$1,SUMIFS($H$3:$H3399,$G$3:$G3399,AA$1,$C$3:$C3399,"Sell"),0)</f>
        <v>0</v>
      </c>
      <c r="AB3399" s="111">
        <f t="shared" si="589"/>
        <v>0</v>
      </c>
      <c r="AC3399" s="111">
        <f>SUMIFS('Deductions and Deposits'!$H:$H,'Deductions and Deposits'!$G:$G,D3399,'Deductions and Deposits'!$F:$F,"&lt;="&amp;B3399)+SUMIFS($F$3:F3399,$D$3:D3399,D3399,$C$3:C3399,"Coin Deposit",$E$3:E3399,"")</f>
        <v>0</v>
      </c>
      <c r="AD3399" s="111">
        <f>SUMIFS('Deductions and Deposits'!$D:$D,'Deductions and Deposits'!$C:$C,D3399)+SUMIFS($F:$F,$D:$D,D3399,$C:$C,"Coin Deduction")</f>
        <v>0</v>
      </c>
      <c r="AE3399" s="111">
        <f>Table5[[#This Row],[Column4]]+Table5[[#This Row],[Column14]]+Table5[[#This Row],[Column19]]+Table5[[#This Row],[Column12]]</f>
        <v>0</v>
      </c>
      <c r="AF3399" s="111">
        <f>Table5[[#This Row],[Column5]]+Table5[[#This Row],[Column13]]+Table5[[#This Row],[Column21]]+Table5[[#This Row],[Column18]]</f>
        <v>0</v>
      </c>
      <c r="AG3399" s="111">
        <f t="shared" si="590"/>
        <v>0</v>
      </c>
      <c r="AH3399" s="111">
        <f t="shared" si="591"/>
        <v>0</v>
      </c>
      <c r="AI3399" s="111">
        <f>Table5[[#This Row],[Column17]]-Table5[[#This Row],[Column20]]</f>
        <v>0</v>
      </c>
      <c r="AJ3399" s="111">
        <f t="shared" si="592"/>
        <v>0</v>
      </c>
      <c r="AK3399" s="111">
        <f t="shared" si="585"/>
        <v>0</v>
      </c>
      <c r="AL3399" s="111">
        <f t="shared" si="593"/>
        <v>0</v>
      </c>
      <c r="AM3399" s="111" t="str">
        <f t="shared" si="594"/>
        <v/>
      </c>
      <c r="AN3399" s="111" t="str">
        <f t="shared" ca="1" si="595"/>
        <v/>
      </c>
    </row>
    <row r="3400" spans="1:40" ht="20.25" customHeight="1" x14ac:dyDescent="0.3">
      <c r="A3400" s="107"/>
      <c r="B3400" s="144"/>
      <c r="C3400" s="119"/>
      <c r="D3400" s="120"/>
      <c r="E3400" s="119"/>
      <c r="F3400" s="119"/>
      <c r="G3400" s="120"/>
      <c r="H3400" s="119"/>
      <c r="I3400" s="109"/>
      <c r="L3400" s="108"/>
      <c r="M3400" s="108"/>
      <c r="N3400" s="108"/>
      <c r="O3400" s="108"/>
      <c r="P3400" s="108"/>
      <c r="Q3400" s="108"/>
      <c r="R3400" s="108"/>
      <c r="S3400" s="108"/>
      <c r="T3400" s="100">
        <f t="shared" si="586"/>
        <v>0</v>
      </c>
      <c r="U3400" s="111"/>
      <c r="V3400" s="111"/>
      <c r="W3400" s="111">
        <f>SUMIFS($F$3:F3400,$D$3:D3400,D3400,$C$3:C3400,"Buy")+SUMIFS($F$3:F3400,$D$3:D3400,D3400,$C$3:C3400,"Coin Deposit",$E$3:E3400,"&lt;&gt;")</f>
        <v>0</v>
      </c>
      <c r="X3400" s="111">
        <f t="shared" si="587"/>
        <v>0</v>
      </c>
      <c r="Y3400" s="111">
        <f>IF($D3400=Y$1,SUMIFS($H$3:$H3400,$G$3:$G3400,Y$1,$C$3:$C3400,"Sell"),0)</f>
        <v>0</v>
      </c>
      <c r="Z3400" s="111">
        <f t="shared" si="588"/>
        <v>0</v>
      </c>
      <c r="AA3400" s="111">
        <f>IF($D3400=AA$1,SUMIFS($H$3:$H3400,$G$3:$G3400,AA$1,$C$3:$C3400,"Sell"),0)</f>
        <v>0</v>
      </c>
      <c r="AB3400" s="111">
        <f t="shared" si="589"/>
        <v>0</v>
      </c>
      <c r="AC3400" s="111">
        <f>SUMIFS('Deductions and Deposits'!$H:$H,'Deductions and Deposits'!$G:$G,D3400,'Deductions and Deposits'!$F:$F,"&lt;="&amp;B3400)+SUMIFS($F$3:F3400,$D$3:D3400,D3400,$C$3:C3400,"Coin Deposit",$E$3:E3400,"")</f>
        <v>0</v>
      </c>
      <c r="AD3400" s="111">
        <f>SUMIFS('Deductions and Deposits'!$D:$D,'Deductions and Deposits'!$C:$C,D3400)+SUMIFS($F:$F,$D:$D,D3400,$C:$C,"Coin Deduction")</f>
        <v>0</v>
      </c>
      <c r="AE3400" s="111">
        <f>Table5[[#This Row],[Column4]]+Table5[[#This Row],[Column14]]+Table5[[#This Row],[Column19]]+Table5[[#This Row],[Column12]]</f>
        <v>0</v>
      </c>
      <c r="AF3400" s="111">
        <f>Table5[[#This Row],[Column5]]+Table5[[#This Row],[Column13]]+Table5[[#This Row],[Column21]]+Table5[[#This Row],[Column18]]</f>
        <v>0</v>
      </c>
      <c r="AG3400" s="111">
        <f t="shared" si="590"/>
        <v>0</v>
      </c>
      <c r="AH3400" s="111">
        <f t="shared" si="591"/>
        <v>0</v>
      </c>
      <c r="AI3400" s="111">
        <f>Table5[[#This Row],[Column17]]-Table5[[#This Row],[Column20]]</f>
        <v>0</v>
      </c>
      <c r="AJ3400" s="111">
        <f t="shared" si="592"/>
        <v>0</v>
      </c>
      <c r="AK3400" s="111">
        <f t="shared" si="585"/>
        <v>0</v>
      </c>
      <c r="AL3400" s="111">
        <f t="shared" si="593"/>
        <v>0</v>
      </c>
      <c r="AM3400" s="111" t="str">
        <f t="shared" si="594"/>
        <v/>
      </c>
      <c r="AN3400" s="111" t="str">
        <f t="shared" ca="1" si="595"/>
        <v/>
      </c>
    </row>
    <row r="3401" spans="1:40" ht="20.25" customHeight="1" x14ac:dyDescent="0.3">
      <c r="A3401" s="107"/>
      <c r="B3401" s="144"/>
      <c r="C3401" s="119"/>
      <c r="D3401" s="120"/>
      <c r="E3401" s="119"/>
      <c r="F3401" s="119"/>
      <c r="G3401" s="120"/>
      <c r="H3401" s="119"/>
      <c r="I3401" s="109"/>
      <c r="L3401" s="108"/>
      <c r="M3401" s="108"/>
      <c r="N3401" s="108"/>
      <c r="O3401" s="108"/>
      <c r="P3401" s="108"/>
      <c r="Q3401" s="108"/>
      <c r="R3401" s="108"/>
      <c r="S3401" s="108"/>
      <c r="T3401" s="100">
        <f t="shared" si="586"/>
        <v>0</v>
      </c>
      <c r="U3401" s="111"/>
      <c r="V3401" s="111"/>
      <c r="W3401" s="111">
        <f>SUMIFS($F$3:F3401,$D$3:D3401,D3401,$C$3:C3401,"Buy")+SUMIFS($F$3:F3401,$D$3:D3401,D3401,$C$3:C3401,"Coin Deposit",$E$3:E3401,"&lt;&gt;")</f>
        <v>0</v>
      </c>
      <c r="X3401" s="111">
        <f t="shared" si="587"/>
        <v>0</v>
      </c>
      <c r="Y3401" s="111">
        <f>IF($D3401=Y$1,SUMIFS($H$3:$H3401,$G$3:$G3401,Y$1,$C$3:$C3401,"Sell"),0)</f>
        <v>0</v>
      </c>
      <c r="Z3401" s="111">
        <f t="shared" si="588"/>
        <v>0</v>
      </c>
      <c r="AA3401" s="111">
        <f>IF($D3401=AA$1,SUMIFS($H$3:$H3401,$G$3:$G3401,AA$1,$C$3:$C3401,"Sell"),0)</f>
        <v>0</v>
      </c>
      <c r="AB3401" s="111">
        <f t="shared" si="589"/>
        <v>0</v>
      </c>
      <c r="AC3401" s="111">
        <f>SUMIFS('Deductions and Deposits'!$H:$H,'Deductions and Deposits'!$G:$G,D3401,'Deductions and Deposits'!$F:$F,"&lt;="&amp;B3401)+SUMIFS($F$3:F3401,$D$3:D3401,D3401,$C$3:C3401,"Coin Deposit",$E$3:E3401,"")</f>
        <v>0</v>
      </c>
      <c r="AD3401" s="111">
        <f>SUMIFS('Deductions and Deposits'!$D:$D,'Deductions and Deposits'!$C:$C,D3401)+SUMIFS($F:$F,$D:$D,D3401,$C:$C,"Coin Deduction")</f>
        <v>0</v>
      </c>
      <c r="AE3401" s="111">
        <f>Table5[[#This Row],[Column4]]+Table5[[#This Row],[Column14]]+Table5[[#This Row],[Column19]]+Table5[[#This Row],[Column12]]</f>
        <v>0</v>
      </c>
      <c r="AF3401" s="111">
        <f>Table5[[#This Row],[Column5]]+Table5[[#This Row],[Column13]]+Table5[[#This Row],[Column21]]+Table5[[#This Row],[Column18]]</f>
        <v>0</v>
      </c>
      <c r="AG3401" s="111">
        <f t="shared" si="590"/>
        <v>0</v>
      </c>
      <c r="AH3401" s="111">
        <f t="shared" si="591"/>
        <v>0</v>
      </c>
      <c r="AI3401" s="111">
        <f>Table5[[#This Row],[Column17]]-Table5[[#This Row],[Column20]]</f>
        <v>0</v>
      </c>
      <c r="AJ3401" s="111">
        <f t="shared" si="592"/>
        <v>0</v>
      </c>
      <c r="AK3401" s="111">
        <f t="shared" si="585"/>
        <v>0</v>
      </c>
      <c r="AL3401" s="111">
        <f t="shared" si="593"/>
        <v>0</v>
      </c>
      <c r="AM3401" s="111" t="str">
        <f t="shared" si="594"/>
        <v/>
      </c>
      <c r="AN3401" s="111" t="str">
        <f t="shared" ca="1" si="595"/>
        <v/>
      </c>
    </row>
    <row r="3402" spans="1:40" ht="20.25" customHeight="1" x14ac:dyDescent="0.3">
      <c r="A3402" s="107"/>
      <c r="B3402" s="144"/>
      <c r="C3402" s="119"/>
      <c r="D3402" s="120"/>
      <c r="E3402" s="119"/>
      <c r="F3402" s="119"/>
      <c r="G3402" s="120"/>
      <c r="H3402" s="119"/>
      <c r="I3402" s="109"/>
      <c r="L3402" s="108"/>
      <c r="M3402" s="108"/>
      <c r="N3402" s="108"/>
      <c r="O3402" s="108"/>
      <c r="P3402" s="108"/>
      <c r="Q3402" s="108"/>
      <c r="R3402" s="108"/>
      <c r="S3402" s="108"/>
      <c r="T3402" s="100">
        <f t="shared" si="586"/>
        <v>0</v>
      </c>
      <c r="U3402" s="111"/>
      <c r="V3402" s="111"/>
      <c r="W3402" s="111">
        <f>SUMIFS($F$3:F3402,$D$3:D3402,D3402,$C$3:C3402,"Buy")+SUMIFS($F$3:F3402,$D$3:D3402,D3402,$C$3:C3402,"Coin Deposit",$E$3:E3402,"&lt;&gt;")</f>
        <v>0</v>
      </c>
      <c r="X3402" s="111">
        <f t="shared" si="587"/>
        <v>0</v>
      </c>
      <c r="Y3402" s="111">
        <f>IF($D3402=Y$1,SUMIFS($H$3:$H3402,$G$3:$G3402,Y$1,$C$3:$C3402,"Sell"),0)</f>
        <v>0</v>
      </c>
      <c r="Z3402" s="111">
        <f t="shared" si="588"/>
        <v>0</v>
      </c>
      <c r="AA3402" s="111">
        <f>IF($D3402=AA$1,SUMIFS($H$3:$H3402,$G$3:$G3402,AA$1,$C$3:$C3402,"Sell"),0)</f>
        <v>0</v>
      </c>
      <c r="AB3402" s="111">
        <f t="shared" si="589"/>
        <v>0</v>
      </c>
      <c r="AC3402" s="111">
        <f>SUMIFS('Deductions and Deposits'!$H:$H,'Deductions and Deposits'!$G:$G,D3402,'Deductions and Deposits'!$F:$F,"&lt;="&amp;B3402)+SUMIFS($F$3:F3402,$D$3:D3402,D3402,$C$3:C3402,"Coin Deposit",$E$3:E3402,"")</f>
        <v>0</v>
      </c>
      <c r="AD3402" s="111">
        <f>SUMIFS('Deductions and Deposits'!$D:$D,'Deductions and Deposits'!$C:$C,D3402)+SUMIFS($F:$F,$D:$D,D3402,$C:$C,"Coin Deduction")</f>
        <v>0</v>
      </c>
      <c r="AE3402" s="111">
        <f>Table5[[#This Row],[Column4]]+Table5[[#This Row],[Column14]]+Table5[[#This Row],[Column19]]+Table5[[#This Row],[Column12]]</f>
        <v>0</v>
      </c>
      <c r="AF3402" s="111">
        <f>Table5[[#This Row],[Column5]]+Table5[[#This Row],[Column13]]+Table5[[#This Row],[Column21]]+Table5[[#This Row],[Column18]]</f>
        <v>0</v>
      </c>
      <c r="AG3402" s="111">
        <f t="shared" si="590"/>
        <v>0</v>
      </c>
      <c r="AH3402" s="111">
        <f t="shared" si="591"/>
        <v>0</v>
      </c>
      <c r="AI3402" s="111">
        <f>Table5[[#This Row],[Column17]]-Table5[[#This Row],[Column20]]</f>
        <v>0</v>
      </c>
      <c r="AJ3402" s="111">
        <f t="shared" si="592"/>
        <v>0</v>
      </c>
      <c r="AK3402" s="111">
        <f t="shared" si="585"/>
        <v>0</v>
      </c>
      <c r="AL3402" s="111">
        <f t="shared" si="593"/>
        <v>0</v>
      </c>
      <c r="AM3402" s="111" t="str">
        <f t="shared" si="594"/>
        <v/>
      </c>
      <c r="AN3402" s="111" t="str">
        <f t="shared" ca="1" si="595"/>
        <v/>
      </c>
    </row>
    <row r="3403" spans="1:40" ht="20.25" customHeight="1" x14ac:dyDescent="0.3">
      <c r="A3403" s="107"/>
      <c r="B3403" s="144"/>
      <c r="C3403" s="119"/>
      <c r="D3403" s="120"/>
      <c r="E3403" s="119"/>
      <c r="F3403" s="119"/>
      <c r="G3403" s="120"/>
      <c r="H3403" s="119"/>
      <c r="I3403" s="109"/>
      <c r="L3403" s="108"/>
      <c r="M3403" s="108"/>
      <c r="N3403" s="108"/>
      <c r="O3403" s="108"/>
      <c r="P3403" s="108"/>
      <c r="Q3403" s="108"/>
      <c r="R3403" s="108"/>
      <c r="S3403" s="108"/>
      <c r="T3403" s="100">
        <f t="shared" si="586"/>
        <v>0</v>
      </c>
      <c r="U3403" s="111"/>
      <c r="V3403" s="111"/>
      <c r="W3403" s="111">
        <f>SUMIFS($F$3:F3403,$D$3:D3403,D3403,$C$3:C3403,"Buy")+SUMIFS($F$3:F3403,$D$3:D3403,D3403,$C$3:C3403,"Coin Deposit",$E$3:E3403,"&lt;&gt;")</f>
        <v>0</v>
      </c>
      <c r="X3403" s="111">
        <f t="shared" si="587"/>
        <v>0</v>
      </c>
      <c r="Y3403" s="111">
        <f>IF($D3403=Y$1,SUMIFS($H$3:$H3403,$G$3:$G3403,Y$1,$C$3:$C3403,"Sell"),0)</f>
        <v>0</v>
      </c>
      <c r="Z3403" s="111">
        <f t="shared" si="588"/>
        <v>0</v>
      </c>
      <c r="AA3403" s="111">
        <f>IF($D3403=AA$1,SUMIFS($H$3:$H3403,$G$3:$G3403,AA$1,$C$3:$C3403,"Sell"),0)</f>
        <v>0</v>
      </c>
      <c r="AB3403" s="111">
        <f t="shared" si="589"/>
        <v>0</v>
      </c>
      <c r="AC3403" s="111">
        <f>SUMIFS('Deductions and Deposits'!$H:$H,'Deductions and Deposits'!$G:$G,D3403,'Deductions and Deposits'!$F:$F,"&lt;="&amp;B3403)+SUMIFS($F$3:F3403,$D$3:D3403,D3403,$C$3:C3403,"Coin Deposit",$E$3:E3403,"")</f>
        <v>0</v>
      </c>
      <c r="AD3403" s="111">
        <f>SUMIFS('Deductions and Deposits'!$D:$D,'Deductions and Deposits'!$C:$C,D3403)+SUMIFS($F:$F,$D:$D,D3403,$C:$C,"Coin Deduction")</f>
        <v>0</v>
      </c>
      <c r="AE3403" s="111">
        <f>Table5[[#This Row],[Column4]]+Table5[[#This Row],[Column14]]+Table5[[#This Row],[Column19]]+Table5[[#This Row],[Column12]]</f>
        <v>0</v>
      </c>
      <c r="AF3403" s="111">
        <f>Table5[[#This Row],[Column5]]+Table5[[#This Row],[Column13]]+Table5[[#This Row],[Column21]]+Table5[[#This Row],[Column18]]</f>
        <v>0</v>
      </c>
      <c r="AG3403" s="111">
        <f t="shared" si="590"/>
        <v>0</v>
      </c>
      <c r="AH3403" s="111">
        <f t="shared" si="591"/>
        <v>0</v>
      </c>
      <c r="AI3403" s="111">
        <f>Table5[[#This Row],[Column17]]-Table5[[#This Row],[Column20]]</f>
        <v>0</v>
      </c>
      <c r="AJ3403" s="111">
        <f t="shared" si="592"/>
        <v>0</v>
      </c>
      <c r="AK3403" s="111">
        <f t="shared" si="585"/>
        <v>0</v>
      </c>
      <c r="AL3403" s="111">
        <f t="shared" si="593"/>
        <v>0</v>
      </c>
      <c r="AM3403" s="111" t="str">
        <f t="shared" si="594"/>
        <v/>
      </c>
      <c r="AN3403" s="111" t="str">
        <f t="shared" ca="1" si="595"/>
        <v/>
      </c>
    </row>
    <row r="3404" spans="1:40" ht="20.25" customHeight="1" x14ac:dyDescent="0.3">
      <c r="A3404" s="107"/>
      <c r="B3404" s="144"/>
      <c r="C3404" s="119"/>
      <c r="D3404" s="120"/>
      <c r="E3404" s="119"/>
      <c r="F3404" s="119"/>
      <c r="G3404" s="120"/>
      <c r="H3404" s="119"/>
      <c r="I3404" s="109"/>
      <c r="L3404" s="108"/>
      <c r="M3404" s="108"/>
      <c r="N3404" s="108"/>
      <c r="O3404" s="108"/>
      <c r="P3404" s="108"/>
      <c r="Q3404" s="108"/>
      <c r="R3404" s="108"/>
      <c r="S3404" s="108"/>
      <c r="T3404" s="100">
        <f t="shared" si="586"/>
        <v>0</v>
      </c>
      <c r="U3404" s="111"/>
      <c r="V3404" s="111"/>
      <c r="W3404" s="111">
        <f>SUMIFS($F$3:F3404,$D$3:D3404,D3404,$C$3:C3404,"Buy")+SUMIFS($F$3:F3404,$D$3:D3404,D3404,$C$3:C3404,"Coin Deposit",$E$3:E3404,"&lt;&gt;")</f>
        <v>0</v>
      </c>
      <c r="X3404" s="111">
        <f t="shared" si="587"/>
        <v>0</v>
      </c>
      <c r="Y3404" s="111">
        <f>IF($D3404=Y$1,SUMIFS($H$3:$H3404,$G$3:$G3404,Y$1,$C$3:$C3404,"Sell"),0)</f>
        <v>0</v>
      </c>
      <c r="Z3404" s="111">
        <f t="shared" si="588"/>
        <v>0</v>
      </c>
      <c r="AA3404" s="111">
        <f>IF($D3404=AA$1,SUMIFS($H$3:$H3404,$G$3:$G3404,AA$1,$C$3:$C3404,"Sell"),0)</f>
        <v>0</v>
      </c>
      <c r="AB3404" s="111">
        <f t="shared" si="589"/>
        <v>0</v>
      </c>
      <c r="AC3404" s="111">
        <f>SUMIFS('Deductions and Deposits'!$H:$H,'Deductions and Deposits'!$G:$G,D3404,'Deductions and Deposits'!$F:$F,"&lt;="&amp;B3404)+SUMIFS($F$3:F3404,$D$3:D3404,D3404,$C$3:C3404,"Coin Deposit",$E$3:E3404,"")</f>
        <v>0</v>
      </c>
      <c r="AD3404" s="111">
        <f>SUMIFS('Deductions and Deposits'!$D:$D,'Deductions and Deposits'!$C:$C,D3404)+SUMIFS($F:$F,$D:$D,D3404,$C:$C,"Coin Deduction")</f>
        <v>0</v>
      </c>
      <c r="AE3404" s="111">
        <f>Table5[[#This Row],[Column4]]+Table5[[#This Row],[Column14]]+Table5[[#This Row],[Column19]]+Table5[[#This Row],[Column12]]</f>
        <v>0</v>
      </c>
      <c r="AF3404" s="111">
        <f>Table5[[#This Row],[Column5]]+Table5[[#This Row],[Column13]]+Table5[[#This Row],[Column21]]+Table5[[#This Row],[Column18]]</f>
        <v>0</v>
      </c>
      <c r="AG3404" s="111">
        <f t="shared" si="590"/>
        <v>0</v>
      </c>
      <c r="AH3404" s="111">
        <f t="shared" si="591"/>
        <v>0</v>
      </c>
      <c r="AI3404" s="111">
        <f>Table5[[#This Row],[Column17]]-Table5[[#This Row],[Column20]]</f>
        <v>0</v>
      </c>
      <c r="AJ3404" s="111">
        <f t="shared" si="592"/>
        <v>0</v>
      </c>
      <c r="AK3404" s="111">
        <f t="shared" si="585"/>
        <v>0</v>
      </c>
      <c r="AL3404" s="111">
        <f t="shared" si="593"/>
        <v>0</v>
      </c>
      <c r="AM3404" s="111" t="str">
        <f t="shared" si="594"/>
        <v/>
      </c>
      <c r="AN3404" s="111" t="str">
        <f t="shared" ca="1" si="595"/>
        <v/>
      </c>
    </row>
    <row r="3405" spans="1:40" ht="20.25" customHeight="1" x14ac:dyDescent="0.3">
      <c r="A3405" s="107"/>
      <c r="B3405" s="144"/>
      <c r="C3405" s="119"/>
      <c r="D3405" s="120"/>
      <c r="E3405" s="119"/>
      <c r="F3405" s="119"/>
      <c r="G3405" s="120"/>
      <c r="H3405" s="119"/>
      <c r="I3405" s="109"/>
      <c r="L3405" s="108"/>
      <c r="M3405" s="108"/>
      <c r="N3405" s="108"/>
      <c r="O3405" s="108"/>
      <c r="P3405" s="108"/>
      <c r="Q3405" s="108"/>
      <c r="R3405" s="108"/>
      <c r="S3405" s="108"/>
      <c r="T3405" s="100">
        <f t="shared" si="586"/>
        <v>0</v>
      </c>
      <c r="U3405" s="111"/>
      <c r="V3405" s="111"/>
      <c r="W3405" s="111">
        <f>SUMIFS($F$3:F3405,$D$3:D3405,D3405,$C$3:C3405,"Buy")+SUMIFS($F$3:F3405,$D$3:D3405,D3405,$C$3:C3405,"Coin Deposit",$E$3:E3405,"&lt;&gt;")</f>
        <v>0</v>
      </c>
      <c r="X3405" s="111">
        <f t="shared" si="587"/>
        <v>0</v>
      </c>
      <c r="Y3405" s="111">
        <f>IF($D3405=Y$1,SUMIFS($H$3:$H3405,$G$3:$G3405,Y$1,$C$3:$C3405,"Sell"),0)</f>
        <v>0</v>
      </c>
      <c r="Z3405" s="111">
        <f t="shared" si="588"/>
        <v>0</v>
      </c>
      <c r="AA3405" s="111">
        <f>IF($D3405=AA$1,SUMIFS($H$3:$H3405,$G$3:$G3405,AA$1,$C$3:$C3405,"Sell"),0)</f>
        <v>0</v>
      </c>
      <c r="AB3405" s="111">
        <f t="shared" si="589"/>
        <v>0</v>
      </c>
      <c r="AC3405" s="111">
        <f>SUMIFS('Deductions and Deposits'!$H:$H,'Deductions and Deposits'!$G:$G,D3405,'Deductions and Deposits'!$F:$F,"&lt;="&amp;B3405)+SUMIFS($F$3:F3405,$D$3:D3405,D3405,$C$3:C3405,"Coin Deposit",$E$3:E3405,"")</f>
        <v>0</v>
      </c>
      <c r="AD3405" s="111">
        <f>SUMIFS('Deductions and Deposits'!$D:$D,'Deductions and Deposits'!$C:$C,D3405)+SUMIFS($F:$F,$D:$D,D3405,$C:$C,"Coin Deduction")</f>
        <v>0</v>
      </c>
      <c r="AE3405" s="111">
        <f>Table5[[#This Row],[Column4]]+Table5[[#This Row],[Column14]]+Table5[[#This Row],[Column19]]+Table5[[#This Row],[Column12]]</f>
        <v>0</v>
      </c>
      <c r="AF3405" s="111">
        <f>Table5[[#This Row],[Column5]]+Table5[[#This Row],[Column13]]+Table5[[#This Row],[Column21]]+Table5[[#This Row],[Column18]]</f>
        <v>0</v>
      </c>
      <c r="AG3405" s="111">
        <f t="shared" si="590"/>
        <v>0</v>
      </c>
      <c r="AH3405" s="111">
        <f t="shared" si="591"/>
        <v>0</v>
      </c>
      <c r="AI3405" s="111">
        <f>Table5[[#This Row],[Column17]]-Table5[[#This Row],[Column20]]</f>
        <v>0</v>
      </c>
      <c r="AJ3405" s="111">
        <f t="shared" si="592"/>
        <v>0</v>
      </c>
      <c r="AK3405" s="111">
        <f t="shared" si="585"/>
        <v>0</v>
      </c>
      <c r="AL3405" s="111">
        <f t="shared" si="593"/>
        <v>0</v>
      </c>
      <c r="AM3405" s="111" t="str">
        <f t="shared" si="594"/>
        <v/>
      </c>
      <c r="AN3405" s="111" t="str">
        <f t="shared" ca="1" si="595"/>
        <v/>
      </c>
    </row>
    <row r="3406" spans="1:40" ht="20.25" customHeight="1" x14ac:dyDescent="0.3">
      <c r="A3406" s="107"/>
      <c r="B3406" s="144"/>
      <c r="C3406" s="119"/>
      <c r="D3406" s="120"/>
      <c r="E3406" s="119"/>
      <c r="F3406" s="119"/>
      <c r="G3406" s="120"/>
      <c r="H3406" s="119"/>
      <c r="I3406" s="109"/>
      <c r="L3406" s="108"/>
      <c r="M3406" s="108"/>
      <c r="N3406" s="108"/>
      <c r="O3406" s="108"/>
      <c r="P3406" s="108"/>
      <c r="Q3406" s="108"/>
      <c r="R3406" s="108"/>
      <c r="S3406" s="108"/>
      <c r="T3406" s="100">
        <f t="shared" si="586"/>
        <v>0</v>
      </c>
      <c r="U3406" s="111"/>
      <c r="V3406" s="111"/>
      <c r="W3406" s="111">
        <f>SUMIFS($F$3:F3406,$D$3:D3406,D3406,$C$3:C3406,"Buy")+SUMIFS($F$3:F3406,$D$3:D3406,D3406,$C$3:C3406,"Coin Deposit",$E$3:E3406,"&lt;&gt;")</f>
        <v>0</v>
      </c>
      <c r="X3406" s="111">
        <f t="shared" si="587"/>
        <v>0</v>
      </c>
      <c r="Y3406" s="111">
        <f>IF($D3406=Y$1,SUMIFS($H$3:$H3406,$G$3:$G3406,Y$1,$C$3:$C3406,"Sell"),0)</f>
        <v>0</v>
      </c>
      <c r="Z3406" s="111">
        <f t="shared" si="588"/>
        <v>0</v>
      </c>
      <c r="AA3406" s="111">
        <f>IF($D3406=AA$1,SUMIFS($H$3:$H3406,$G$3:$G3406,AA$1,$C$3:$C3406,"Sell"),0)</f>
        <v>0</v>
      </c>
      <c r="AB3406" s="111">
        <f t="shared" si="589"/>
        <v>0</v>
      </c>
      <c r="AC3406" s="111">
        <f>SUMIFS('Deductions and Deposits'!$H:$H,'Deductions and Deposits'!$G:$G,D3406,'Deductions and Deposits'!$F:$F,"&lt;="&amp;B3406)+SUMIFS($F$3:F3406,$D$3:D3406,D3406,$C$3:C3406,"Coin Deposit",$E$3:E3406,"")</f>
        <v>0</v>
      </c>
      <c r="AD3406" s="111">
        <f>SUMIFS('Deductions and Deposits'!$D:$D,'Deductions and Deposits'!$C:$C,D3406)+SUMIFS($F:$F,$D:$D,D3406,$C:$C,"Coin Deduction")</f>
        <v>0</v>
      </c>
      <c r="AE3406" s="111">
        <f>Table5[[#This Row],[Column4]]+Table5[[#This Row],[Column14]]+Table5[[#This Row],[Column19]]+Table5[[#This Row],[Column12]]</f>
        <v>0</v>
      </c>
      <c r="AF3406" s="111">
        <f>Table5[[#This Row],[Column5]]+Table5[[#This Row],[Column13]]+Table5[[#This Row],[Column21]]+Table5[[#This Row],[Column18]]</f>
        <v>0</v>
      </c>
      <c r="AG3406" s="111">
        <f t="shared" si="590"/>
        <v>0</v>
      </c>
      <c r="AH3406" s="111">
        <f t="shared" si="591"/>
        <v>0</v>
      </c>
      <c r="AI3406" s="111">
        <f>Table5[[#This Row],[Column17]]-Table5[[#This Row],[Column20]]</f>
        <v>0</v>
      </c>
      <c r="AJ3406" s="111">
        <f t="shared" si="592"/>
        <v>0</v>
      </c>
      <c r="AK3406" s="111">
        <f t="shared" si="585"/>
        <v>0</v>
      </c>
      <c r="AL3406" s="111">
        <f t="shared" si="593"/>
        <v>0</v>
      </c>
      <c r="AM3406" s="111" t="str">
        <f t="shared" si="594"/>
        <v/>
      </c>
      <c r="AN3406" s="111" t="str">
        <f t="shared" ca="1" si="595"/>
        <v/>
      </c>
    </row>
    <row r="3407" spans="1:40" ht="20.25" customHeight="1" x14ac:dyDescent="0.3">
      <c r="A3407" s="107"/>
      <c r="B3407" s="144"/>
      <c r="C3407" s="119"/>
      <c r="D3407" s="120"/>
      <c r="E3407" s="119"/>
      <c r="F3407" s="119"/>
      <c r="G3407" s="120"/>
      <c r="H3407" s="119"/>
      <c r="I3407" s="109"/>
      <c r="L3407" s="108"/>
      <c r="M3407" s="108"/>
      <c r="N3407" s="108"/>
      <c r="O3407" s="108"/>
      <c r="P3407" s="108"/>
      <c r="Q3407" s="108"/>
      <c r="R3407" s="108"/>
      <c r="S3407" s="108"/>
      <c r="T3407" s="100">
        <f t="shared" si="586"/>
        <v>0</v>
      </c>
      <c r="U3407" s="111"/>
      <c r="V3407" s="111"/>
      <c r="W3407" s="111">
        <f>SUMIFS($F$3:F3407,$D$3:D3407,D3407,$C$3:C3407,"Buy")+SUMIFS($F$3:F3407,$D$3:D3407,D3407,$C$3:C3407,"Coin Deposit",$E$3:E3407,"&lt;&gt;")</f>
        <v>0</v>
      </c>
      <c r="X3407" s="111">
        <f t="shared" si="587"/>
        <v>0</v>
      </c>
      <c r="Y3407" s="111">
        <f>IF($D3407=Y$1,SUMIFS($H$3:$H3407,$G$3:$G3407,Y$1,$C$3:$C3407,"Sell"),0)</f>
        <v>0</v>
      </c>
      <c r="Z3407" s="111">
        <f t="shared" si="588"/>
        <v>0</v>
      </c>
      <c r="AA3407" s="111">
        <f>IF($D3407=AA$1,SUMIFS($H$3:$H3407,$G$3:$G3407,AA$1,$C$3:$C3407,"Sell"),0)</f>
        <v>0</v>
      </c>
      <c r="AB3407" s="111">
        <f t="shared" si="589"/>
        <v>0</v>
      </c>
      <c r="AC3407" s="111">
        <f>SUMIFS('Deductions and Deposits'!$H:$H,'Deductions and Deposits'!$G:$G,D3407,'Deductions and Deposits'!$F:$F,"&lt;="&amp;B3407)+SUMIFS($F$3:F3407,$D$3:D3407,D3407,$C$3:C3407,"Coin Deposit",$E$3:E3407,"")</f>
        <v>0</v>
      </c>
      <c r="AD3407" s="111">
        <f>SUMIFS('Deductions and Deposits'!$D:$D,'Deductions and Deposits'!$C:$C,D3407)+SUMIFS($F:$F,$D:$D,D3407,$C:$C,"Coin Deduction")</f>
        <v>0</v>
      </c>
      <c r="AE3407" s="111">
        <f>Table5[[#This Row],[Column4]]+Table5[[#This Row],[Column14]]+Table5[[#This Row],[Column19]]+Table5[[#This Row],[Column12]]</f>
        <v>0</v>
      </c>
      <c r="AF3407" s="111">
        <f>Table5[[#This Row],[Column5]]+Table5[[#This Row],[Column13]]+Table5[[#This Row],[Column21]]+Table5[[#This Row],[Column18]]</f>
        <v>0</v>
      </c>
      <c r="AG3407" s="111">
        <f t="shared" si="590"/>
        <v>0</v>
      </c>
      <c r="AH3407" s="111">
        <f t="shared" si="591"/>
        <v>0</v>
      </c>
      <c r="AI3407" s="111">
        <f>Table5[[#This Row],[Column17]]-Table5[[#This Row],[Column20]]</f>
        <v>0</v>
      </c>
      <c r="AJ3407" s="111">
        <f t="shared" si="592"/>
        <v>0</v>
      </c>
      <c r="AK3407" s="111">
        <f t="shared" si="585"/>
        <v>0</v>
      </c>
      <c r="AL3407" s="111">
        <f t="shared" si="593"/>
        <v>0</v>
      </c>
      <c r="AM3407" s="111" t="str">
        <f t="shared" si="594"/>
        <v/>
      </c>
      <c r="AN3407" s="111" t="str">
        <f t="shared" ca="1" si="595"/>
        <v/>
      </c>
    </row>
    <row r="3408" spans="1:40" ht="20.25" customHeight="1" x14ac:dyDescent="0.3">
      <c r="A3408" s="107"/>
      <c r="B3408" s="144"/>
      <c r="C3408" s="119"/>
      <c r="D3408" s="120"/>
      <c r="E3408" s="119"/>
      <c r="F3408" s="119"/>
      <c r="G3408" s="120"/>
      <c r="H3408" s="119"/>
      <c r="I3408" s="109"/>
      <c r="L3408" s="108"/>
      <c r="M3408" s="108"/>
      <c r="N3408" s="108"/>
      <c r="O3408" s="108"/>
      <c r="P3408" s="108"/>
      <c r="Q3408" s="108"/>
      <c r="R3408" s="108"/>
      <c r="S3408" s="108"/>
      <c r="T3408" s="100">
        <f t="shared" si="586"/>
        <v>0</v>
      </c>
      <c r="U3408" s="111"/>
      <c r="V3408" s="111"/>
      <c r="W3408" s="111">
        <f>SUMIFS($F$3:F3408,$D$3:D3408,D3408,$C$3:C3408,"Buy")+SUMIFS($F$3:F3408,$D$3:D3408,D3408,$C$3:C3408,"Coin Deposit",$E$3:E3408,"&lt;&gt;")</f>
        <v>0</v>
      </c>
      <c r="X3408" s="111">
        <f t="shared" si="587"/>
        <v>0</v>
      </c>
      <c r="Y3408" s="111">
        <f>IF($D3408=Y$1,SUMIFS($H$3:$H3408,$G$3:$G3408,Y$1,$C$3:$C3408,"Sell"),0)</f>
        <v>0</v>
      </c>
      <c r="Z3408" s="111">
        <f t="shared" si="588"/>
        <v>0</v>
      </c>
      <c r="AA3408" s="111">
        <f>IF($D3408=AA$1,SUMIFS($H$3:$H3408,$G$3:$G3408,AA$1,$C$3:$C3408,"Sell"),0)</f>
        <v>0</v>
      </c>
      <c r="AB3408" s="111">
        <f t="shared" si="589"/>
        <v>0</v>
      </c>
      <c r="AC3408" s="111">
        <f>SUMIFS('Deductions and Deposits'!$H:$H,'Deductions and Deposits'!$G:$G,D3408,'Deductions and Deposits'!$F:$F,"&lt;="&amp;B3408)+SUMIFS($F$3:F3408,$D$3:D3408,D3408,$C$3:C3408,"Coin Deposit",$E$3:E3408,"")</f>
        <v>0</v>
      </c>
      <c r="AD3408" s="111">
        <f>SUMIFS('Deductions and Deposits'!$D:$D,'Deductions and Deposits'!$C:$C,D3408)+SUMIFS($F:$F,$D:$D,D3408,$C:$C,"Coin Deduction")</f>
        <v>0</v>
      </c>
      <c r="AE3408" s="111">
        <f>Table5[[#This Row],[Column4]]+Table5[[#This Row],[Column14]]+Table5[[#This Row],[Column19]]+Table5[[#This Row],[Column12]]</f>
        <v>0</v>
      </c>
      <c r="AF3408" s="111">
        <f>Table5[[#This Row],[Column5]]+Table5[[#This Row],[Column13]]+Table5[[#This Row],[Column21]]+Table5[[#This Row],[Column18]]</f>
        <v>0</v>
      </c>
      <c r="AG3408" s="111">
        <f t="shared" si="590"/>
        <v>0</v>
      </c>
      <c r="AH3408" s="111">
        <f t="shared" si="591"/>
        <v>0</v>
      </c>
      <c r="AI3408" s="111">
        <f>Table5[[#This Row],[Column17]]-Table5[[#This Row],[Column20]]</f>
        <v>0</v>
      </c>
      <c r="AJ3408" s="111">
        <f t="shared" si="592"/>
        <v>0</v>
      </c>
      <c r="AK3408" s="111">
        <f t="shared" si="585"/>
        <v>0</v>
      </c>
      <c r="AL3408" s="111">
        <f t="shared" si="593"/>
        <v>0</v>
      </c>
      <c r="AM3408" s="111" t="str">
        <f t="shared" si="594"/>
        <v/>
      </c>
      <c r="AN3408" s="111" t="str">
        <f t="shared" ca="1" si="595"/>
        <v/>
      </c>
    </row>
    <row r="3409" spans="1:40" ht="20.25" customHeight="1" x14ac:dyDescent="0.3">
      <c r="A3409" s="107"/>
      <c r="B3409" s="144"/>
      <c r="C3409" s="119"/>
      <c r="D3409" s="120"/>
      <c r="E3409" s="119"/>
      <c r="F3409" s="119"/>
      <c r="G3409" s="120"/>
      <c r="H3409" s="119"/>
      <c r="I3409" s="109"/>
      <c r="L3409" s="108"/>
      <c r="M3409" s="108"/>
      <c r="N3409" s="108"/>
      <c r="O3409" s="108"/>
      <c r="P3409" s="108"/>
      <c r="Q3409" s="108"/>
      <c r="R3409" s="108"/>
      <c r="S3409" s="108"/>
      <c r="T3409" s="100">
        <f t="shared" si="586"/>
        <v>0</v>
      </c>
      <c r="U3409" s="111"/>
      <c r="V3409" s="111"/>
      <c r="W3409" s="111">
        <f>SUMIFS($F$3:F3409,$D$3:D3409,D3409,$C$3:C3409,"Buy")+SUMIFS($F$3:F3409,$D$3:D3409,D3409,$C$3:C3409,"Coin Deposit",$E$3:E3409,"&lt;&gt;")</f>
        <v>0</v>
      </c>
      <c r="X3409" s="111">
        <f t="shared" si="587"/>
        <v>0</v>
      </c>
      <c r="Y3409" s="111">
        <f>IF($D3409=Y$1,SUMIFS($H$3:$H3409,$G$3:$G3409,Y$1,$C$3:$C3409,"Sell"),0)</f>
        <v>0</v>
      </c>
      <c r="Z3409" s="111">
        <f t="shared" si="588"/>
        <v>0</v>
      </c>
      <c r="AA3409" s="111">
        <f>IF($D3409=AA$1,SUMIFS($H$3:$H3409,$G$3:$G3409,AA$1,$C$3:$C3409,"Sell"),0)</f>
        <v>0</v>
      </c>
      <c r="AB3409" s="111">
        <f t="shared" si="589"/>
        <v>0</v>
      </c>
      <c r="AC3409" s="111">
        <f>SUMIFS('Deductions and Deposits'!$H:$H,'Deductions and Deposits'!$G:$G,D3409,'Deductions and Deposits'!$F:$F,"&lt;="&amp;B3409)+SUMIFS($F$3:F3409,$D$3:D3409,D3409,$C$3:C3409,"Coin Deposit",$E$3:E3409,"")</f>
        <v>0</v>
      </c>
      <c r="AD3409" s="111">
        <f>SUMIFS('Deductions and Deposits'!$D:$D,'Deductions and Deposits'!$C:$C,D3409)+SUMIFS($F:$F,$D:$D,D3409,$C:$C,"Coin Deduction")</f>
        <v>0</v>
      </c>
      <c r="AE3409" s="111">
        <f>Table5[[#This Row],[Column4]]+Table5[[#This Row],[Column14]]+Table5[[#This Row],[Column19]]+Table5[[#This Row],[Column12]]</f>
        <v>0</v>
      </c>
      <c r="AF3409" s="111">
        <f>Table5[[#This Row],[Column5]]+Table5[[#This Row],[Column13]]+Table5[[#This Row],[Column21]]+Table5[[#This Row],[Column18]]</f>
        <v>0</v>
      </c>
      <c r="AG3409" s="111">
        <f t="shared" si="590"/>
        <v>0</v>
      </c>
      <c r="AH3409" s="111">
        <f t="shared" si="591"/>
        <v>0</v>
      </c>
      <c r="AI3409" s="111">
        <f>Table5[[#This Row],[Column17]]-Table5[[#This Row],[Column20]]</f>
        <v>0</v>
      </c>
      <c r="AJ3409" s="111">
        <f t="shared" si="592"/>
        <v>0</v>
      </c>
      <c r="AK3409" s="111">
        <f t="shared" si="585"/>
        <v>0</v>
      </c>
      <c r="AL3409" s="111">
        <f t="shared" si="593"/>
        <v>0</v>
      </c>
      <c r="AM3409" s="111" t="str">
        <f t="shared" si="594"/>
        <v/>
      </c>
      <c r="AN3409" s="111" t="str">
        <f t="shared" ca="1" si="595"/>
        <v/>
      </c>
    </row>
    <row r="3410" spans="1:40" ht="20.25" customHeight="1" x14ac:dyDescent="0.3">
      <c r="A3410" s="107"/>
      <c r="B3410" s="144"/>
      <c r="C3410" s="119"/>
      <c r="D3410" s="120"/>
      <c r="E3410" s="119"/>
      <c r="F3410" s="119"/>
      <c r="G3410" s="120"/>
      <c r="H3410" s="119"/>
      <c r="I3410" s="109"/>
      <c r="L3410" s="108"/>
      <c r="M3410" s="108"/>
      <c r="N3410" s="108"/>
      <c r="O3410" s="108"/>
      <c r="P3410" s="108"/>
      <c r="Q3410" s="108"/>
      <c r="R3410" s="108"/>
      <c r="S3410" s="108"/>
      <c r="T3410" s="100">
        <f t="shared" si="586"/>
        <v>0</v>
      </c>
      <c r="U3410" s="111"/>
      <c r="V3410" s="111"/>
      <c r="W3410" s="111">
        <f>SUMIFS($F$3:F3410,$D$3:D3410,D3410,$C$3:C3410,"Buy")+SUMIFS($F$3:F3410,$D$3:D3410,D3410,$C$3:C3410,"Coin Deposit",$E$3:E3410,"&lt;&gt;")</f>
        <v>0</v>
      </c>
      <c r="X3410" s="111">
        <f t="shared" si="587"/>
        <v>0</v>
      </c>
      <c r="Y3410" s="111">
        <f>IF($D3410=Y$1,SUMIFS($H$3:$H3410,$G$3:$G3410,Y$1,$C$3:$C3410,"Sell"),0)</f>
        <v>0</v>
      </c>
      <c r="Z3410" s="111">
        <f t="shared" si="588"/>
        <v>0</v>
      </c>
      <c r="AA3410" s="111">
        <f>IF($D3410=AA$1,SUMIFS($H$3:$H3410,$G$3:$G3410,AA$1,$C$3:$C3410,"Sell"),0)</f>
        <v>0</v>
      </c>
      <c r="AB3410" s="111">
        <f t="shared" si="589"/>
        <v>0</v>
      </c>
      <c r="AC3410" s="111">
        <f>SUMIFS('Deductions and Deposits'!$H:$H,'Deductions and Deposits'!$G:$G,D3410,'Deductions and Deposits'!$F:$F,"&lt;="&amp;B3410)+SUMIFS($F$3:F3410,$D$3:D3410,D3410,$C$3:C3410,"Coin Deposit",$E$3:E3410,"")</f>
        <v>0</v>
      </c>
      <c r="AD3410" s="111">
        <f>SUMIFS('Deductions and Deposits'!$D:$D,'Deductions and Deposits'!$C:$C,D3410)+SUMIFS($F:$F,$D:$D,D3410,$C:$C,"Coin Deduction")</f>
        <v>0</v>
      </c>
      <c r="AE3410" s="111">
        <f>Table5[[#This Row],[Column4]]+Table5[[#This Row],[Column14]]+Table5[[#This Row],[Column19]]+Table5[[#This Row],[Column12]]</f>
        <v>0</v>
      </c>
      <c r="AF3410" s="111">
        <f>Table5[[#This Row],[Column5]]+Table5[[#This Row],[Column13]]+Table5[[#This Row],[Column21]]+Table5[[#This Row],[Column18]]</f>
        <v>0</v>
      </c>
      <c r="AG3410" s="111">
        <f t="shared" si="590"/>
        <v>0</v>
      </c>
      <c r="AH3410" s="111">
        <f t="shared" si="591"/>
        <v>0</v>
      </c>
      <c r="AI3410" s="111">
        <f>Table5[[#This Row],[Column17]]-Table5[[#This Row],[Column20]]</f>
        <v>0</v>
      </c>
      <c r="AJ3410" s="111">
        <f t="shared" si="592"/>
        <v>0</v>
      </c>
      <c r="AK3410" s="111">
        <f t="shared" si="585"/>
        <v>0</v>
      </c>
      <c r="AL3410" s="111">
        <f t="shared" si="593"/>
        <v>0</v>
      </c>
      <c r="AM3410" s="111" t="str">
        <f t="shared" si="594"/>
        <v/>
      </c>
      <c r="AN3410" s="111" t="str">
        <f t="shared" ca="1" si="595"/>
        <v/>
      </c>
    </row>
    <row r="3411" spans="1:40" ht="20.25" customHeight="1" x14ac:dyDescent="0.3">
      <c r="A3411" s="107"/>
      <c r="B3411" s="144"/>
      <c r="C3411" s="119"/>
      <c r="D3411" s="120"/>
      <c r="E3411" s="119"/>
      <c r="F3411" s="119"/>
      <c r="G3411" s="120"/>
      <c r="H3411" s="119"/>
      <c r="I3411" s="109"/>
      <c r="L3411" s="108"/>
      <c r="M3411" s="108"/>
      <c r="N3411" s="108"/>
      <c r="O3411" s="108"/>
      <c r="P3411" s="108"/>
      <c r="Q3411" s="108"/>
      <c r="R3411" s="108"/>
      <c r="S3411" s="108"/>
      <c r="T3411" s="100">
        <f t="shared" si="586"/>
        <v>0</v>
      </c>
      <c r="U3411" s="111"/>
      <c r="V3411" s="111"/>
      <c r="W3411" s="111">
        <f>SUMIFS($F$3:F3411,$D$3:D3411,D3411,$C$3:C3411,"Buy")+SUMIFS($F$3:F3411,$D$3:D3411,D3411,$C$3:C3411,"Coin Deposit",$E$3:E3411,"&lt;&gt;")</f>
        <v>0</v>
      </c>
      <c r="X3411" s="111">
        <f t="shared" si="587"/>
        <v>0</v>
      </c>
      <c r="Y3411" s="111">
        <f>IF($D3411=Y$1,SUMIFS($H$3:$H3411,$G$3:$G3411,Y$1,$C$3:$C3411,"Sell"),0)</f>
        <v>0</v>
      </c>
      <c r="Z3411" s="111">
        <f t="shared" si="588"/>
        <v>0</v>
      </c>
      <c r="AA3411" s="111">
        <f>IF($D3411=AA$1,SUMIFS($H$3:$H3411,$G$3:$G3411,AA$1,$C$3:$C3411,"Sell"),0)</f>
        <v>0</v>
      </c>
      <c r="AB3411" s="111">
        <f t="shared" si="589"/>
        <v>0</v>
      </c>
      <c r="AC3411" s="111">
        <f>SUMIFS('Deductions and Deposits'!$H:$H,'Deductions and Deposits'!$G:$G,D3411,'Deductions and Deposits'!$F:$F,"&lt;="&amp;B3411)+SUMIFS($F$3:F3411,$D$3:D3411,D3411,$C$3:C3411,"Coin Deposit",$E$3:E3411,"")</f>
        <v>0</v>
      </c>
      <c r="AD3411" s="111">
        <f>SUMIFS('Deductions and Deposits'!$D:$D,'Deductions and Deposits'!$C:$C,D3411)+SUMIFS($F:$F,$D:$D,D3411,$C:$C,"Coin Deduction")</f>
        <v>0</v>
      </c>
      <c r="AE3411" s="111">
        <f>Table5[[#This Row],[Column4]]+Table5[[#This Row],[Column14]]+Table5[[#This Row],[Column19]]+Table5[[#This Row],[Column12]]</f>
        <v>0</v>
      </c>
      <c r="AF3411" s="111">
        <f>Table5[[#This Row],[Column5]]+Table5[[#This Row],[Column13]]+Table5[[#This Row],[Column21]]+Table5[[#This Row],[Column18]]</f>
        <v>0</v>
      </c>
      <c r="AG3411" s="111">
        <f t="shared" si="590"/>
        <v>0</v>
      </c>
      <c r="AH3411" s="111">
        <f t="shared" si="591"/>
        <v>0</v>
      </c>
      <c r="AI3411" s="111">
        <f>Table5[[#This Row],[Column17]]-Table5[[#This Row],[Column20]]</f>
        <v>0</v>
      </c>
      <c r="AJ3411" s="111">
        <f t="shared" si="592"/>
        <v>0</v>
      </c>
      <c r="AK3411" s="111">
        <f t="shared" si="585"/>
        <v>0</v>
      </c>
      <c r="AL3411" s="111">
        <f t="shared" si="593"/>
        <v>0</v>
      </c>
      <c r="AM3411" s="111" t="str">
        <f t="shared" si="594"/>
        <v/>
      </c>
      <c r="AN3411" s="111" t="str">
        <f t="shared" ca="1" si="595"/>
        <v/>
      </c>
    </row>
    <row r="3412" spans="1:40" ht="20.25" customHeight="1" x14ac:dyDescent="0.3">
      <c r="A3412" s="107"/>
      <c r="B3412" s="144"/>
      <c r="C3412" s="119"/>
      <c r="D3412" s="120"/>
      <c r="E3412" s="119"/>
      <c r="F3412" s="119"/>
      <c r="G3412" s="120"/>
      <c r="H3412" s="119"/>
      <c r="I3412" s="109"/>
      <c r="L3412" s="108"/>
      <c r="M3412" s="108"/>
      <c r="N3412" s="108"/>
      <c r="O3412" s="108"/>
      <c r="P3412" s="108"/>
      <c r="Q3412" s="108"/>
      <c r="R3412" s="108"/>
      <c r="S3412" s="108"/>
      <c r="T3412" s="100">
        <f t="shared" si="586"/>
        <v>0</v>
      </c>
      <c r="U3412" s="111"/>
      <c r="V3412" s="111"/>
      <c r="W3412" s="111">
        <f>SUMIFS($F$3:F3412,$D$3:D3412,D3412,$C$3:C3412,"Buy")+SUMIFS($F$3:F3412,$D$3:D3412,D3412,$C$3:C3412,"Coin Deposit",$E$3:E3412,"&lt;&gt;")</f>
        <v>0</v>
      </c>
      <c r="X3412" s="111">
        <f t="shared" si="587"/>
        <v>0</v>
      </c>
      <c r="Y3412" s="111">
        <f>IF($D3412=Y$1,SUMIFS($H$3:$H3412,$G$3:$G3412,Y$1,$C$3:$C3412,"Sell"),0)</f>
        <v>0</v>
      </c>
      <c r="Z3412" s="111">
        <f t="shared" si="588"/>
        <v>0</v>
      </c>
      <c r="AA3412" s="111">
        <f>IF($D3412=AA$1,SUMIFS($H$3:$H3412,$G$3:$G3412,AA$1,$C$3:$C3412,"Sell"),0)</f>
        <v>0</v>
      </c>
      <c r="AB3412" s="111">
        <f t="shared" si="589"/>
        <v>0</v>
      </c>
      <c r="AC3412" s="111">
        <f>SUMIFS('Deductions and Deposits'!$H:$H,'Deductions and Deposits'!$G:$G,D3412,'Deductions and Deposits'!$F:$F,"&lt;="&amp;B3412)+SUMIFS($F$3:F3412,$D$3:D3412,D3412,$C$3:C3412,"Coin Deposit",$E$3:E3412,"")</f>
        <v>0</v>
      </c>
      <c r="AD3412" s="111">
        <f>SUMIFS('Deductions and Deposits'!$D:$D,'Deductions and Deposits'!$C:$C,D3412)+SUMIFS($F:$F,$D:$D,D3412,$C:$C,"Coin Deduction")</f>
        <v>0</v>
      </c>
      <c r="AE3412" s="111">
        <f>Table5[[#This Row],[Column4]]+Table5[[#This Row],[Column14]]+Table5[[#This Row],[Column19]]+Table5[[#This Row],[Column12]]</f>
        <v>0</v>
      </c>
      <c r="AF3412" s="111">
        <f>Table5[[#This Row],[Column5]]+Table5[[#This Row],[Column13]]+Table5[[#This Row],[Column21]]+Table5[[#This Row],[Column18]]</f>
        <v>0</v>
      </c>
      <c r="AG3412" s="111">
        <f t="shared" si="590"/>
        <v>0</v>
      </c>
      <c r="AH3412" s="111">
        <f t="shared" si="591"/>
        <v>0</v>
      </c>
      <c r="AI3412" s="111">
        <f>Table5[[#This Row],[Column17]]-Table5[[#This Row],[Column20]]</f>
        <v>0</v>
      </c>
      <c r="AJ3412" s="111">
        <f t="shared" si="592"/>
        <v>0</v>
      </c>
      <c r="AK3412" s="111">
        <f t="shared" si="585"/>
        <v>0</v>
      </c>
      <c r="AL3412" s="111">
        <f t="shared" si="593"/>
        <v>0</v>
      </c>
      <c r="AM3412" s="111" t="str">
        <f t="shared" si="594"/>
        <v/>
      </c>
      <c r="AN3412" s="111" t="str">
        <f t="shared" ca="1" si="595"/>
        <v/>
      </c>
    </row>
    <row r="3413" spans="1:40" ht="20.25" customHeight="1" x14ac:dyDescent="0.3">
      <c r="A3413" s="107"/>
      <c r="B3413" s="144"/>
      <c r="C3413" s="119"/>
      <c r="D3413" s="120"/>
      <c r="E3413" s="119"/>
      <c r="F3413" s="119"/>
      <c r="G3413" s="120"/>
      <c r="H3413" s="119"/>
      <c r="I3413" s="109"/>
      <c r="L3413" s="108"/>
      <c r="M3413" s="108"/>
      <c r="N3413" s="108"/>
      <c r="O3413" s="108"/>
      <c r="P3413" s="108"/>
      <c r="Q3413" s="108"/>
      <c r="R3413" s="108"/>
      <c r="S3413" s="108"/>
      <c r="T3413" s="100">
        <f t="shared" si="586"/>
        <v>0</v>
      </c>
      <c r="U3413" s="111"/>
      <c r="V3413" s="111"/>
      <c r="W3413" s="111">
        <f>SUMIFS($F$3:F3413,$D$3:D3413,D3413,$C$3:C3413,"Buy")+SUMIFS($F$3:F3413,$D$3:D3413,D3413,$C$3:C3413,"Coin Deposit",$E$3:E3413,"&lt;&gt;")</f>
        <v>0</v>
      </c>
      <c r="X3413" s="111">
        <f t="shared" si="587"/>
        <v>0</v>
      </c>
      <c r="Y3413" s="111">
        <f>IF($D3413=Y$1,SUMIFS($H$3:$H3413,$G$3:$G3413,Y$1,$C$3:$C3413,"Sell"),0)</f>
        <v>0</v>
      </c>
      <c r="Z3413" s="111">
        <f t="shared" si="588"/>
        <v>0</v>
      </c>
      <c r="AA3413" s="111">
        <f>IF($D3413=AA$1,SUMIFS($H$3:$H3413,$G$3:$G3413,AA$1,$C$3:$C3413,"Sell"),0)</f>
        <v>0</v>
      </c>
      <c r="AB3413" s="111">
        <f t="shared" si="589"/>
        <v>0</v>
      </c>
      <c r="AC3413" s="111">
        <f>SUMIFS('Deductions and Deposits'!$H:$H,'Deductions and Deposits'!$G:$G,D3413,'Deductions and Deposits'!$F:$F,"&lt;="&amp;B3413)+SUMIFS($F$3:F3413,$D$3:D3413,D3413,$C$3:C3413,"Coin Deposit",$E$3:E3413,"")</f>
        <v>0</v>
      </c>
      <c r="AD3413" s="111">
        <f>SUMIFS('Deductions and Deposits'!$D:$D,'Deductions and Deposits'!$C:$C,D3413)+SUMIFS($F:$F,$D:$D,D3413,$C:$C,"Coin Deduction")</f>
        <v>0</v>
      </c>
      <c r="AE3413" s="111">
        <f>Table5[[#This Row],[Column4]]+Table5[[#This Row],[Column14]]+Table5[[#This Row],[Column19]]+Table5[[#This Row],[Column12]]</f>
        <v>0</v>
      </c>
      <c r="AF3413" s="111">
        <f>Table5[[#This Row],[Column5]]+Table5[[#This Row],[Column13]]+Table5[[#This Row],[Column21]]+Table5[[#This Row],[Column18]]</f>
        <v>0</v>
      </c>
      <c r="AG3413" s="111">
        <f t="shared" si="590"/>
        <v>0</v>
      </c>
      <c r="AH3413" s="111">
        <f t="shared" si="591"/>
        <v>0</v>
      </c>
      <c r="AI3413" s="111">
        <f>Table5[[#This Row],[Column17]]-Table5[[#This Row],[Column20]]</f>
        <v>0</v>
      </c>
      <c r="AJ3413" s="111">
        <f t="shared" si="592"/>
        <v>0</v>
      </c>
      <c r="AK3413" s="111">
        <f t="shared" si="585"/>
        <v>0</v>
      </c>
      <c r="AL3413" s="111">
        <f t="shared" si="593"/>
        <v>0</v>
      </c>
      <c r="AM3413" s="111" t="str">
        <f t="shared" si="594"/>
        <v/>
      </c>
      <c r="AN3413" s="111" t="str">
        <f t="shared" ca="1" si="595"/>
        <v/>
      </c>
    </row>
    <row r="3414" spans="1:40" ht="20.25" customHeight="1" x14ac:dyDescent="0.3">
      <c r="A3414" s="107"/>
      <c r="B3414" s="144"/>
      <c r="C3414" s="119"/>
      <c r="D3414" s="120"/>
      <c r="E3414" s="119"/>
      <c r="F3414" s="119"/>
      <c r="G3414" s="120"/>
      <c r="H3414" s="119"/>
      <c r="I3414" s="109"/>
      <c r="L3414" s="108"/>
      <c r="M3414" s="108"/>
      <c r="N3414" s="108"/>
      <c r="O3414" s="108"/>
      <c r="P3414" s="108"/>
      <c r="Q3414" s="108"/>
      <c r="R3414" s="108"/>
      <c r="S3414" s="108"/>
      <c r="T3414" s="100">
        <f t="shared" si="586"/>
        <v>0</v>
      </c>
      <c r="U3414" s="111"/>
      <c r="V3414" s="111"/>
      <c r="W3414" s="111">
        <f>SUMIFS($F$3:F3414,$D$3:D3414,D3414,$C$3:C3414,"Buy")+SUMIFS($F$3:F3414,$D$3:D3414,D3414,$C$3:C3414,"Coin Deposit",$E$3:E3414,"&lt;&gt;")</f>
        <v>0</v>
      </c>
      <c r="X3414" s="111">
        <f t="shared" si="587"/>
        <v>0</v>
      </c>
      <c r="Y3414" s="111">
        <f>IF($D3414=Y$1,SUMIFS($H$3:$H3414,$G$3:$G3414,Y$1,$C$3:$C3414,"Sell"),0)</f>
        <v>0</v>
      </c>
      <c r="Z3414" s="111">
        <f t="shared" si="588"/>
        <v>0</v>
      </c>
      <c r="AA3414" s="111">
        <f>IF($D3414=AA$1,SUMIFS($H$3:$H3414,$G$3:$G3414,AA$1,$C$3:$C3414,"Sell"),0)</f>
        <v>0</v>
      </c>
      <c r="AB3414" s="111">
        <f t="shared" si="589"/>
        <v>0</v>
      </c>
      <c r="AC3414" s="111">
        <f>SUMIFS('Deductions and Deposits'!$H:$H,'Deductions and Deposits'!$G:$G,D3414,'Deductions and Deposits'!$F:$F,"&lt;="&amp;B3414)+SUMIFS($F$3:F3414,$D$3:D3414,D3414,$C$3:C3414,"Coin Deposit",$E$3:E3414,"")</f>
        <v>0</v>
      </c>
      <c r="AD3414" s="111">
        <f>SUMIFS('Deductions and Deposits'!$D:$D,'Deductions and Deposits'!$C:$C,D3414)+SUMIFS($F:$F,$D:$D,D3414,$C:$C,"Coin Deduction")</f>
        <v>0</v>
      </c>
      <c r="AE3414" s="111">
        <f>Table5[[#This Row],[Column4]]+Table5[[#This Row],[Column14]]+Table5[[#This Row],[Column19]]+Table5[[#This Row],[Column12]]</f>
        <v>0</v>
      </c>
      <c r="AF3414" s="111">
        <f>Table5[[#This Row],[Column5]]+Table5[[#This Row],[Column13]]+Table5[[#This Row],[Column21]]+Table5[[#This Row],[Column18]]</f>
        <v>0</v>
      </c>
      <c r="AG3414" s="111">
        <f t="shared" si="590"/>
        <v>0</v>
      </c>
      <c r="AH3414" s="111">
        <f t="shared" si="591"/>
        <v>0</v>
      </c>
      <c r="AI3414" s="111">
        <f>Table5[[#This Row],[Column17]]-Table5[[#This Row],[Column20]]</f>
        <v>0</v>
      </c>
      <c r="AJ3414" s="111">
        <f t="shared" si="592"/>
        <v>0</v>
      </c>
      <c r="AK3414" s="111">
        <f t="shared" si="585"/>
        <v>0</v>
      </c>
      <c r="AL3414" s="111">
        <f t="shared" si="593"/>
        <v>0</v>
      </c>
      <c r="AM3414" s="111" t="str">
        <f t="shared" si="594"/>
        <v/>
      </c>
      <c r="AN3414" s="111" t="str">
        <f t="shared" ca="1" si="595"/>
        <v/>
      </c>
    </row>
    <row r="3415" spans="1:40" ht="20.25" customHeight="1" x14ac:dyDescent="0.3">
      <c r="A3415" s="107"/>
      <c r="B3415" s="144"/>
      <c r="C3415" s="119"/>
      <c r="D3415" s="120"/>
      <c r="E3415" s="119"/>
      <c r="F3415" s="119"/>
      <c r="G3415" s="120"/>
      <c r="H3415" s="119"/>
      <c r="I3415" s="109"/>
      <c r="L3415" s="108"/>
      <c r="M3415" s="108"/>
      <c r="N3415" s="108"/>
      <c r="O3415" s="108"/>
      <c r="P3415" s="108"/>
      <c r="Q3415" s="108"/>
      <c r="R3415" s="108"/>
      <c r="S3415" s="108"/>
      <c r="T3415" s="100">
        <f t="shared" si="586"/>
        <v>0</v>
      </c>
      <c r="U3415" s="111"/>
      <c r="V3415" s="111"/>
      <c r="W3415" s="111">
        <f>SUMIFS($F$3:F3415,$D$3:D3415,D3415,$C$3:C3415,"Buy")+SUMIFS($F$3:F3415,$D$3:D3415,D3415,$C$3:C3415,"Coin Deposit",$E$3:E3415,"&lt;&gt;")</f>
        <v>0</v>
      </c>
      <c r="X3415" s="111">
        <f t="shared" si="587"/>
        <v>0</v>
      </c>
      <c r="Y3415" s="111">
        <f>IF($D3415=Y$1,SUMIFS($H$3:$H3415,$G$3:$G3415,Y$1,$C$3:$C3415,"Sell"),0)</f>
        <v>0</v>
      </c>
      <c r="Z3415" s="111">
        <f t="shared" si="588"/>
        <v>0</v>
      </c>
      <c r="AA3415" s="111">
        <f>IF($D3415=AA$1,SUMIFS($H$3:$H3415,$G$3:$G3415,AA$1,$C$3:$C3415,"Sell"),0)</f>
        <v>0</v>
      </c>
      <c r="AB3415" s="111">
        <f t="shared" si="589"/>
        <v>0</v>
      </c>
      <c r="AC3415" s="111">
        <f>SUMIFS('Deductions and Deposits'!$H:$H,'Deductions and Deposits'!$G:$G,D3415,'Deductions and Deposits'!$F:$F,"&lt;="&amp;B3415)+SUMIFS($F$3:F3415,$D$3:D3415,D3415,$C$3:C3415,"Coin Deposit",$E$3:E3415,"")</f>
        <v>0</v>
      </c>
      <c r="AD3415" s="111">
        <f>SUMIFS('Deductions and Deposits'!$D:$D,'Deductions and Deposits'!$C:$C,D3415)+SUMIFS($F:$F,$D:$D,D3415,$C:$C,"Coin Deduction")</f>
        <v>0</v>
      </c>
      <c r="AE3415" s="111">
        <f>Table5[[#This Row],[Column4]]+Table5[[#This Row],[Column14]]+Table5[[#This Row],[Column19]]+Table5[[#This Row],[Column12]]</f>
        <v>0</v>
      </c>
      <c r="AF3415" s="111">
        <f>Table5[[#This Row],[Column5]]+Table5[[#This Row],[Column13]]+Table5[[#This Row],[Column21]]+Table5[[#This Row],[Column18]]</f>
        <v>0</v>
      </c>
      <c r="AG3415" s="111">
        <f t="shared" si="590"/>
        <v>0</v>
      </c>
      <c r="AH3415" s="111">
        <f t="shared" si="591"/>
        <v>0</v>
      </c>
      <c r="AI3415" s="111">
        <f>Table5[[#This Row],[Column17]]-Table5[[#This Row],[Column20]]</f>
        <v>0</v>
      </c>
      <c r="AJ3415" s="111">
        <f t="shared" si="592"/>
        <v>0</v>
      </c>
      <c r="AK3415" s="111">
        <f t="shared" si="585"/>
        <v>0</v>
      </c>
      <c r="AL3415" s="111">
        <f t="shared" si="593"/>
        <v>0</v>
      </c>
      <c r="AM3415" s="111" t="str">
        <f t="shared" si="594"/>
        <v/>
      </c>
      <c r="AN3415" s="111" t="str">
        <f t="shared" ca="1" si="595"/>
        <v/>
      </c>
    </row>
    <row r="3416" spans="1:40" ht="20.25" customHeight="1" x14ac:dyDescent="0.3">
      <c r="A3416" s="107"/>
      <c r="B3416" s="144"/>
      <c r="C3416" s="119"/>
      <c r="D3416" s="120"/>
      <c r="E3416" s="119"/>
      <c r="F3416" s="119"/>
      <c r="G3416" s="120"/>
      <c r="H3416" s="119"/>
      <c r="I3416" s="109"/>
      <c r="L3416" s="108"/>
      <c r="M3416" s="108"/>
      <c r="N3416" s="108"/>
      <c r="O3416" s="108"/>
      <c r="P3416" s="108"/>
      <c r="Q3416" s="108"/>
      <c r="R3416" s="108"/>
      <c r="S3416" s="108"/>
      <c r="T3416" s="100">
        <f t="shared" si="586"/>
        <v>0</v>
      </c>
      <c r="U3416" s="111"/>
      <c r="V3416" s="111"/>
      <c r="W3416" s="111">
        <f>SUMIFS($F$3:F3416,$D$3:D3416,D3416,$C$3:C3416,"Buy")+SUMIFS($F$3:F3416,$D$3:D3416,D3416,$C$3:C3416,"Coin Deposit",$E$3:E3416,"&lt;&gt;")</f>
        <v>0</v>
      </c>
      <c r="X3416" s="111">
        <f t="shared" si="587"/>
        <v>0</v>
      </c>
      <c r="Y3416" s="111">
        <f>IF($D3416=Y$1,SUMIFS($H$3:$H3416,$G$3:$G3416,Y$1,$C$3:$C3416,"Sell"),0)</f>
        <v>0</v>
      </c>
      <c r="Z3416" s="111">
        <f t="shared" si="588"/>
        <v>0</v>
      </c>
      <c r="AA3416" s="111">
        <f>IF($D3416=AA$1,SUMIFS($H$3:$H3416,$G$3:$G3416,AA$1,$C$3:$C3416,"Sell"),0)</f>
        <v>0</v>
      </c>
      <c r="AB3416" s="111">
        <f t="shared" si="589"/>
        <v>0</v>
      </c>
      <c r="AC3416" s="111">
        <f>SUMIFS('Deductions and Deposits'!$H:$H,'Deductions and Deposits'!$G:$G,D3416,'Deductions and Deposits'!$F:$F,"&lt;="&amp;B3416)+SUMIFS($F$3:F3416,$D$3:D3416,D3416,$C$3:C3416,"Coin Deposit",$E$3:E3416,"")</f>
        <v>0</v>
      </c>
      <c r="AD3416" s="111">
        <f>SUMIFS('Deductions and Deposits'!$D:$D,'Deductions and Deposits'!$C:$C,D3416)+SUMIFS($F:$F,$D:$D,D3416,$C:$C,"Coin Deduction")</f>
        <v>0</v>
      </c>
      <c r="AE3416" s="111">
        <f>Table5[[#This Row],[Column4]]+Table5[[#This Row],[Column14]]+Table5[[#This Row],[Column19]]+Table5[[#This Row],[Column12]]</f>
        <v>0</v>
      </c>
      <c r="AF3416" s="111">
        <f>Table5[[#This Row],[Column5]]+Table5[[#This Row],[Column13]]+Table5[[#This Row],[Column21]]+Table5[[#This Row],[Column18]]</f>
        <v>0</v>
      </c>
      <c r="AG3416" s="111">
        <f t="shared" si="590"/>
        <v>0</v>
      </c>
      <c r="AH3416" s="111">
        <f t="shared" si="591"/>
        <v>0</v>
      </c>
      <c r="AI3416" s="111">
        <f>Table5[[#This Row],[Column17]]-Table5[[#This Row],[Column20]]</f>
        <v>0</v>
      </c>
      <c r="AJ3416" s="111">
        <f t="shared" si="592"/>
        <v>0</v>
      </c>
      <c r="AK3416" s="111">
        <f t="shared" si="585"/>
        <v>0</v>
      </c>
      <c r="AL3416" s="111">
        <f t="shared" si="593"/>
        <v>0</v>
      </c>
      <c r="AM3416" s="111" t="str">
        <f t="shared" si="594"/>
        <v/>
      </c>
      <c r="AN3416" s="111" t="str">
        <f t="shared" ca="1" si="595"/>
        <v/>
      </c>
    </row>
    <row r="3417" spans="1:40" ht="20.25" customHeight="1" x14ac:dyDescent="0.3">
      <c r="A3417" s="107"/>
      <c r="B3417" s="144"/>
      <c r="C3417" s="119"/>
      <c r="D3417" s="120"/>
      <c r="E3417" s="119"/>
      <c r="F3417" s="119"/>
      <c r="G3417" s="120"/>
      <c r="H3417" s="119"/>
      <c r="I3417" s="109"/>
      <c r="L3417" s="108"/>
      <c r="M3417" s="108"/>
      <c r="N3417" s="108"/>
      <c r="O3417" s="108"/>
      <c r="P3417" s="108"/>
      <c r="Q3417" s="108"/>
      <c r="R3417" s="108"/>
      <c r="S3417" s="108"/>
      <c r="T3417" s="100">
        <f t="shared" si="586"/>
        <v>0</v>
      </c>
      <c r="U3417" s="111"/>
      <c r="V3417" s="111"/>
      <c r="W3417" s="111">
        <f>SUMIFS($F$3:F3417,$D$3:D3417,D3417,$C$3:C3417,"Buy")+SUMIFS($F$3:F3417,$D$3:D3417,D3417,$C$3:C3417,"Coin Deposit",$E$3:E3417,"&lt;&gt;")</f>
        <v>0</v>
      </c>
      <c r="X3417" s="111">
        <f t="shared" si="587"/>
        <v>0</v>
      </c>
      <c r="Y3417" s="111">
        <f>IF($D3417=Y$1,SUMIFS($H$3:$H3417,$G$3:$G3417,Y$1,$C$3:$C3417,"Sell"),0)</f>
        <v>0</v>
      </c>
      <c r="Z3417" s="111">
        <f t="shared" si="588"/>
        <v>0</v>
      </c>
      <c r="AA3417" s="111">
        <f>IF($D3417=AA$1,SUMIFS($H$3:$H3417,$G$3:$G3417,AA$1,$C$3:$C3417,"Sell"),0)</f>
        <v>0</v>
      </c>
      <c r="AB3417" s="111">
        <f t="shared" si="589"/>
        <v>0</v>
      </c>
      <c r="AC3417" s="111">
        <f>SUMIFS('Deductions and Deposits'!$H:$H,'Deductions and Deposits'!$G:$G,D3417,'Deductions and Deposits'!$F:$F,"&lt;="&amp;B3417)+SUMIFS($F$3:F3417,$D$3:D3417,D3417,$C$3:C3417,"Coin Deposit",$E$3:E3417,"")</f>
        <v>0</v>
      </c>
      <c r="AD3417" s="111">
        <f>SUMIFS('Deductions and Deposits'!$D:$D,'Deductions and Deposits'!$C:$C,D3417)+SUMIFS($F:$F,$D:$D,D3417,$C:$C,"Coin Deduction")</f>
        <v>0</v>
      </c>
      <c r="AE3417" s="111">
        <f>Table5[[#This Row],[Column4]]+Table5[[#This Row],[Column14]]+Table5[[#This Row],[Column19]]+Table5[[#This Row],[Column12]]</f>
        <v>0</v>
      </c>
      <c r="AF3417" s="111">
        <f>Table5[[#This Row],[Column5]]+Table5[[#This Row],[Column13]]+Table5[[#This Row],[Column21]]+Table5[[#This Row],[Column18]]</f>
        <v>0</v>
      </c>
      <c r="AG3417" s="111">
        <f t="shared" si="590"/>
        <v>0</v>
      </c>
      <c r="AH3417" s="111">
        <f t="shared" si="591"/>
        <v>0</v>
      </c>
      <c r="AI3417" s="111">
        <f>Table5[[#This Row],[Column17]]-Table5[[#This Row],[Column20]]</f>
        <v>0</v>
      </c>
      <c r="AJ3417" s="111">
        <f t="shared" si="592"/>
        <v>0</v>
      </c>
      <c r="AK3417" s="111">
        <f t="shared" si="585"/>
        <v>0</v>
      </c>
      <c r="AL3417" s="111">
        <f t="shared" si="593"/>
        <v>0</v>
      </c>
      <c r="AM3417" s="111" t="str">
        <f t="shared" si="594"/>
        <v/>
      </c>
      <c r="AN3417" s="111" t="str">
        <f t="shared" ca="1" si="595"/>
        <v/>
      </c>
    </row>
    <row r="3418" spans="1:40" ht="20.25" customHeight="1" x14ac:dyDescent="0.3">
      <c r="A3418" s="107"/>
      <c r="B3418" s="144"/>
      <c r="C3418" s="119"/>
      <c r="D3418" s="120"/>
      <c r="E3418" s="119"/>
      <c r="F3418" s="119"/>
      <c r="G3418" s="120"/>
      <c r="H3418" s="119"/>
      <c r="I3418" s="109"/>
      <c r="L3418" s="108"/>
      <c r="M3418" s="108"/>
      <c r="N3418" s="108"/>
      <c r="O3418" s="108"/>
      <c r="P3418" s="108"/>
      <c r="Q3418" s="108"/>
      <c r="R3418" s="108"/>
      <c r="S3418" s="108"/>
      <c r="T3418" s="100">
        <f t="shared" si="586"/>
        <v>0</v>
      </c>
      <c r="U3418" s="111"/>
      <c r="V3418" s="111"/>
      <c r="W3418" s="111">
        <f>SUMIFS($F$3:F3418,$D$3:D3418,D3418,$C$3:C3418,"Buy")+SUMIFS($F$3:F3418,$D$3:D3418,D3418,$C$3:C3418,"Coin Deposit",$E$3:E3418,"&lt;&gt;")</f>
        <v>0</v>
      </c>
      <c r="X3418" s="111">
        <f t="shared" si="587"/>
        <v>0</v>
      </c>
      <c r="Y3418" s="111">
        <f>IF($D3418=Y$1,SUMIFS($H$3:$H3418,$G$3:$G3418,Y$1,$C$3:$C3418,"Sell"),0)</f>
        <v>0</v>
      </c>
      <c r="Z3418" s="111">
        <f t="shared" si="588"/>
        <v>0</v>
      </c>
      <c r="AA3418" s="111">
        <f>IF($D3418=AA$1,SUMIFS($H$3:$H3418,$G$3:$G3418,AA$1,$C$3:$C3418,"Sell"),0)</f>
        <v>0</v>
      </c>
      <c r="AB3418" s="111">
        <f t="shared" si="589"/>
        <v>0</v>
      </c>
      <c r="AC3418" s="111">
        <f>SUMIFS('Deductions and Deposits'!$H:$H,'Deductions and Deposits'!$G:$G,D3418,'Deductions and Deposits'!$F:$F,"&lt;="&amp;B3418)+SUMIFS($F$3:F3418,$D$3:D3418,D3418,$C$3:C3418,"Coin Deposit",$E$3:E3418,"")</f>
        <v>0</v>
      </c>
      <c r="AD3418" s="111">
        <f>SUMIFS('Deductions and Deposits'!$D:$D,'Deductions and Deposits'!$C:$C,D3418)+SUMIFS($F:$F,$D:$D,D3418,$C:$C,"Coin Deduction")</f>
        <v>0</v>
      </c>
      <c r="AE3418" s="111">
        <f>Table5[[#This Row],[Column4]]+Table5[[#This Row],[Column14]]+Table5[[#This Row],[Column19]]+Table5[[#This Row],[Column12]]</f>
        <v>0</v>
      </c>
      <c r="AF3418" s="111">
        <f>Table5[[#This Row],[Column5]]+Table5[[#This Row],[Column13]]+Table5[[#This Row],[Column21]]+Table5[[#This Row],[Column18]]</f>
        <v>0</v>
      </c>
      <c r="AG3418" s="111">
        <f t="shared" si="590"/>
        <v>0</v>
      </c>
      <c r="AH3418" s="111">
        <f t="shared" si="591"/>
        <v>0</v>
      </c>
      <c r="AI3418" s="111">
        <f>Table5[[#This Row],[Column17]]-Table5[[#This Row],[Column20]]</f>
        <v>0</v>
      </c>
      <c r="AJ3418" s="111">
        <f t="shared" si="592"/>
        <v>0</v>
      </c>
      <c r="AK3418" s="111">
        <f t="shared" si="585"/>
        <v>0</v>
      </c>
      <c r="AL3418" s="111">
        <f t="shared" si="593"/>
        <v>0</v>
      </c>
      <c r="AM3418" s="111" t="str">
        <f t="shared" si="594"/>
        <v/>
      </c>
      <c r="AN3418" s="111" t="str">
        <f t="shared" ca="1" si="595"/>
        <v/>
      </c>
    </row>
    <row r="3419" spans="1:40" ht="20.25" customHeight="1" x14ac:dyDescent="0.3">
      <c r="A3419" s="107"/>
      <c r="B3419" s="144"/>
      <c r="C3419" s="119"/>
      <c r="D3419" s="120"/>
      <c r="E3419" s="119"/>
      <c r="F3419" s="119"/>
      <c r="G3419" s="120"/>
      <c r="H3419" s="119"/>
      <c r="I3419" s="109"/>
      <c r="L3419" s="108"/>
      <c r="M3419" s="108"/>
      <c r="N3419" s="108"/>
      <c r="O3419" s="108"/>
      <c r="P3419" s="108"/>
      <c r="Q3419" s="108"/>
      <c r="R3419" s="108"/>
      <c r="S3419" s="108"/>
      <c r="T3419" s="100">
        <f t="shared" si="586"/>
        <v>0</v>
      </c>
      <c r="U3419" s="111"/>
      <c r="V3419" s="111"/>
      <c r="W3419" s="111">
        <f>SUMIFS($F$3:F3419,$D$3:D3419,D3419,$C$3:C3419,"Buy")+SUMIFS($F$3:F3419,$D$3:D3419,D3419,$C$3:C3419,"Coin Deposit",$E$3:E3419,"&lt;&gt;")</f>
        <v>0</v>
      </c>
      <c r="X3419" s="111">
        <f t="shared" si="587"/>
        <v>0</v>
      </c>
      <c r="Y3419" s="111">
        <f>IF($D3419=Y$1,SUMIFS($H$3:$H3419,$G$3:$G3419,Y$1,$C$3:$C3419,"Sell"),0)</f>
        <v>0</v>
      </c>
      <c r="Z3419" s="111">
        <f t="shared" si="588"/>
        <v>0</v>
      </c>
      <c r="AA3419" s="111">
        <f>IF($D3419=AA$1,SUMIFS($H$3:$H3419,$G$3:$G3419,AA$1,$C$3:$C3419,"Sell"),0)</f>
        <v>0</v>
      </c>
      <c r="AB3419" s="111">
        <f t="shared" si="589"/>
        <v>0</v>
      </c>
      <c r="AC3419" s="111">
        <f>SUMIFS('Deductions and Deposits'!$H:$H,'Deductions and Deposits'!$G:$G,D3419,'Deductions and Deposits'!$F:$F,"&lt;="&amp;B3419)+SUMIFS($F$3:F3419,$D$3:D3419,D3419,$C$3:C3419,"Coin Deposit",$E$3:E3419,"")</f>
        <v>0</v>
      </c>
      <c r="AD3419" s="111">
        <f>SUMIFS('Deductions and Deposits'!$D:$D,'Deductions and Deposits'!$C:$C,D3419)+SUMIFS($F:$F,$D:$D,D3419,$C:$C,"Coin Deduction")</f>
        <v>0</v>
      </c>
      <c r="AE3419" s="111">
        <f>Table5[[#This Row],[Column4]]+Table5[[#This Row],[Column14]]+Table5[[#This Row],[Column19]]+Table5[[#This Row],[Column12]]</f>
        <v>0</v>
      </c>
      <c r="AF3419" s="111">
        <f>Table5[[#This Row],[Column5]]+Table5[[#This Row],[Column13]]+Table5[[#This Row],[Column21]]+Table5[[#This Row],[Column18]]</f>
        <v>0</v>
      </c>
      <c r="AG3419" s="111">
        <f t="shared" si="590"/>
        <v>0</v>
      </c>
      <c r="AH3419" s="111">
        <f t="shared" si="591"/>
        <v>0</v>
      </c>
      <c r="AI3419" s="111">
        <f>Table5[[#This Row],[Column17]]-Table5[[#This Row],[Column20]]</f>
        <v>0</v>
      </c>
      <c r="AJ3419" s="111">
        <f t="shared" si="592"/>
        <v>0</v>
      </c>
      <c r="AK3419" s="111">
        <f t="shared" si="585"/>
        <v>0</v>
      </c>
      <c r="AL3419" s="111">
        <f t="shared" si="593"/>
        <v>0</v>
      </c>
      <c r="AM3419" s="111" t="str">
        <f t="shared" si="594"/>
        <v/>
      </c>
      <c r="AN3419" s="111" t="str">
        <f t="shared" ca="1" si="595"/>
        <v/>
      </c>
    </row>
    <row r="3420" spans="1:40" ht="20.25" customHeight="1" x14ac:dyDescent="0.3">
      <c r="A3420" s="107"/>
      <c r="B3420" s="144"/>
      <c r="C3420" s="119"/>
      <c r="D3420" s="120"/>
      <c r="E3420" s="119"/>
      <c r="F3420" s="119"/>
      <c r="G3420" s="120"/>
      <c r="H3420" s="119"/>
      <c r="I3420" s="109"/>
      <c r="L3420" s="108"/>
      <c r="M3420" s="108"/>
      <c r="N3420" s="108"/>
      <c r="O3420" s="108"/>
      <c r="P3420" s="108"/>
      <c r="Q3420" s="108"/>
      <c r="R3420" s="108"/>
      <c r="S3420" s="108"/>
      <c r="T3420" s="100">
        <f t="shared" si="586"/>
        <v>0</v>
      </c>
      <c r="U3420" s="111"/>
      <c r="V3420" s="111"/>
      <c r="W3420" s="111">
        <f>SUMIFS($F$3:F3420,$D$3:D3420,D3420,$C$3:C3420,"Buy")+SUMIFS($F$3:F3420,$D$3:D3420,D3420,$C$3:C3420,"Coin Deposit",$E$3:E3420,"&lt;&gt;")</f>
        <v>0</v>
      </c>
      <c r="X3420" s="111">
        <f t="shared" si="587"/>
        <v>0</v>
      </c>
      <c r="Y3420" s="111">
        <f>IF($D3420=Y$1,SUMIFS($H$3:$H3420,$G$3:$G3420,Y$1,$C$3:$C3420,"Sell"),0)</f>
        <v>0</v>
      </c>
      <c r="Z3420" s="111">
        <f t="shared" si="588"/>
        <v>0</v>
      </c>
      <c r="AA3420" s="111">
        <f>IF($D3420=AA$1,SUMIFS($H$3:$H3420,$G$3:$G3420,AA$1,$C$3:$C3420,"Sell"),0)</f>
        <v>0</v>
      </c>
      <c r="AB3420" s="111">
        <f t="shared" si="589"/>
        <v>0</v>
      </c>
      <c r="AC3420" s="111">
        <f>SUMIFS('Deductions and Deposits'!$H:$H,'Deductions and Deposits'!$G:$G,D3420,'Deductions and Deposits'!$F:$F,"&lt;="&amp;B3420)+SUMIFS($F$3:F3420,$D$3:D3420,D3420,$C$3:C3420,"Coin Deposit",$E$3:E3420,"")</f>
        <v>0</v>
      </c>
      <c r="AD3420" s="111">
        <f>SUMIFS('Deductions and Deposits'!$D:$D,'Deductions and Deposits'!$C:$C,D3420)+SUMIFS($F:$F,$D:$D,D3420,$C:$C,"Coin Deduction")</f>
        <v>0</v>
      </c>
      <c r="AE3420" s="111">
        <f>Table5[[#This Row],[Column4]]+Table5[[#This Row],[Column14]]+Table5[[#This Row],[Column19]]+Table5[[#This Row],[Column12]]</f>
        <v>0</v>
      </c>
      <c r="AF3420" s="111">
        <f>Table5[[#This Row],[Column5]]+Table5[[#This Row],[Column13]]+Table5[[#This Row],[Column21]]+Table5[[#This Row],[Column18]]</f>
        <v>0</v>
      </c>
      <c r="AG3420" s="111">
        <f t="shared" si="590"/>
        <v>0</v>
      </c>
      <c r="AH3420" s="111">
        <f t="shared" si="591"/>
        <v>0</v>
      </c>
      <c r="AI3420" s="111">
        <f>Table5[[#This Row],[Column17]]-Table5[[#This Row],[Column20]]</f>
        <v>0</v>
      </c>
      <c r="AJ3420" s="111">
        <f t="shared" si="592"/>
        <v>0</v>
      </c>
      <c r="AK3420" s="111">
        <f t="shared" si="585"/>
        <v>0</v>
      </c>
      <c r="AL3420" s="111">
        <f t="shared" si="593"/>
        <v>0</v>
      </c>
      <c r="AM3420" s="111" t="str">
        <f t="shared" si="594"/>
        <v/>
      </c>
      <c r="AN3420" s="111" t="str">
        <f t="shared" ca="1" si="595"/>
        <v/>
      </c>
    </row>
    <row r="3421" spans="1:40" ht="20.25" customHeight="1" x14ac:dyDescent="0.3">
      <c r="A3421" s="107"/>
      <c r="B3421" s="144"/>
      <c r="C3421" s="119"/>
      <c r="D3421" s="120"/>
      <c r="E3421" s="119"/>
      <c r="F3421" s="119"/>
      <c r="G3421" s="120"/>
      <c r="H3421" s="119"/>
      <c r="I3421" s="109"/>
      <c r="L3421" s="108"/>
      <c r="M3421" s="108"/>
      <c r="N3421" s="108"/>
      <c r="O3421" s="108"/>
      <c r="P3421" s="108"/>
      <c r="Q3421" s="108"/>
      <c r="R3421" s="108"/>
      <c r="S3421" s="108"/>
      <c r="T3421" s="100">
        <f t="shared" si="586"/>
        <v>0</v>
      </c>
      <c r="U3421" s="111"/>
      <c r="V3421" s="111"/>
      <c r="W3421" s="111">
        <f>SUMIFS($F$3:F3421,$D$3:D3421,D3421,$C$3:C3421,"Buy")+SUMIFS($F$3:F3421,$D$3:D3421,D3421,$C$3:C3421,"Coin Deposit",$E$3:E3421,"&lt;&gt;")</f>
        <v>0</v>
      </c>
      <c r="X3421" s="111">
        <f t="shared" si="587"/>
        <v>0</v>
      </c>
      <c r="Y3421" s="111">
        <f>IF($D3421=Y$1,SUMIFS($H$3:$H3421,$G$3:$G3421,Y$1,$C$3:$C3421,"Sell"),0)</f>
        <v>0</v>
      </c>
      <c r="Z3421" s="111">
        <f t="shared" si="588"/>
        <v>0</v>
      </c>
      <c r="AA3421" s="111">
        <f>IF($D3421=AA$1,SUMIFS($H$3:$H3421,$G$3:$G3421,AA$1,$C$3:$C3421,"Sell"),0)</f>
        <v>0</v>
      </c>
      <c r="AB3421" s="111">
        <f t="shared" si="589"/>
        <v>0</v>
      </c>
      <c r="AC3421" s="111">
        <f>SUMIFS('Deductions and Deposits'!$H:$H,'Deductions and Deposits'!$G:$G,D3421,'Deductions and Deposits'!$F:$F,"&lt;="&amp;B3421)+SUMIFS($F$3:F3421,$D$3:D3421,D3421,$C$3:C3421,"Coin Deposit",$E$3:E3421,"")</f>
        <v>0</v>
      </c>
      <c r="AD3421" s="111">
        <f>SUMIFS('Deductions and Deposits'!$D:$D,'Deductions and Deposits'!$C:$C,D3421)+SUMIFS($F:$F,$D:$D,D3421,$C:$C,"Coin Deduction")</f>
        <v>0</v>
      </c>
      <c r="AE3421" s="111">
        <f>Table5[[#This Row],[Column4]]+Table5[[#This Row],[Column14]]+Table5[[#This Row],[Column19]]+Table5[[#This Row],[Column12]]</f>
        <v>0</v>
      </c>
      <c r="AF3421" s="111">
        <f>Table5[[#This Row],[Column5]]+Table5[[#This Row],[Column13]]+Table5[[#This Row],[Column21]]+Table5[[#This Row],[Column18]]</f>
        <v>0</v>
      </c>
      <c r="AG3421" s="111">
        <f t="shared" si="590"/>
        <v>0</v>
      </c>
      <c r="AH3421" s="111">
        <f t="shared" si="591"/>
        <v>0</v>
      </c>
      <c r="AI3421" s="111">
        <f>Table5[[#This Row],[Column17]]-Table5[[#This Row],[Column20]]</f>
        <v>0</v>
      </c>
      <c r="AJ3421" s="111">
        <f t="shared" si="592"/>
        <v>0</v>
      </c>
      <c r="AK3421" s="111">
        <f t="shared" si="585"/>
        <v>0</v>
      </c>
      <c r="AL3421" s="111">
        <f t="shared" si="593"/>
        <v>0</v>
      </c>
      <c r="AM3421" s="111" t="str">
        <f t="shared" si="594"/>
        <v/>
      </c>
      <c r="AN3421" s="111" t="str">
        <f t="shared" ca="1" si="595"/>
        <v/>
      </c>
    </row>
    <row r="3422" spans="1:40" ht="20.25" customHeight="1" x14ac:dyDescent="0.3">
      <c r="A3422" s="107"/>
      <c r="B3422" s="144"/>
      <c r="C3422" s="119"/>
      <c r="D3422" s="120"/>
      <c r="E3422" s="119"/>
      <c r="F3422" s="119"/>
      <c r="G3422" s="120"/>
      <c r="H3422" s="119"/>
      <c r="I3422" s="109"/>
      <c r="L3422" s="108"/>
      <c r="M3422" s="108"/>
      <c r="N3422" s="108"/>
      <c r="O3422" s="108"/>
      <c r="P3422" s="108"/>
      <c r="Q3422" s="108"/>
      <c r="R3422" s="108"/>
      <c r="S3422" s="108"/>
      <c r="T3422" s="100">
        <f t="shared" si="586"/>
        <v>0</v>
      </c>
      <c r="U3422" s="111"/>
      <c r="V3422" s="111"/>
      <c r="W3422" s="111">
        <f>SUMIFS($F$3:F3422,$D$3:D3422,D3422,$C$3:C3422,"Buy")+SUMIFS($F$3:F3422,$D$3:D3422,D3422,$C$3:C3422,"Coin Deposit",$E$3:E3422,"&lt;&gt;")</f>
        <v>0</v>
      </c>
      <c r="X3422" s="111">
        <f t="shared" si="587"/>
        <v>0</v>
      </c>
      <c r="Y3422" s="111">
        <f>IF($D3422=Y$1,SUMIFS($H$3:$H3422,$G$3:$G3422,Y$1,$C$3:$C3422,"Sell"),0)</f>
        <v>0</v>
      </c>
      <c r="Z3422" s="111">
        <f t="shared" si="588"/>
        <v>0</v>
      </c>
      <c r="AA3422" s="111">
        <f>IF($D3422=AA$1,SUMIFS($H$3:$H3422,$G$3:$G3422,AA$1,$C$3:$C3422,"Sell"),0)</f>
        <v>0</v>
      </c>
      <c r="AB3422" s="111">
        <f t="shared" si="589"/>
        <v>0</v>
      </c>
      <c r="AC3422" s="111">
        <f>SUMIFS('Deductions and Deposits'!$H:$H,'Deductions and Deposits'!$G:$G,D3422,'Deductions and Deposits'!$F:$F,"&lt;="&amp;B3422)+SUMIFS($F$3:F3422,$D$3:D3422,D3422,$C$3:C3422,"Coin Deposit",$E$3:E3422,"")</f>
        <v>0</v>
      </c>
      <c r="AD3422" s="111">
        <f>SUMIFS('Deductions and Deposits'!$D:$D,'Deductions and Deposits'!$C:$C,D3422)+SUMIFS($F:$F,$D:$D,D3422,$C:$C,"Coin Deduction")</f>
        <v>0</v>
      </c>
      <c r="AE3422" s="111">
        <f>Table5[[#This Row],[Column4]]+Table5[[#This Row],[Column14]]+Table5[[#This Row],[Column19]]+Table5[[#This Row],[Column12]]</f>
        <v>0</v>
      </c>
      <c r="AF3422" s="111">
        <f>Table5[[#This Row],[Column5]]+Table5[[#This Row],[Column13]]+Table5[[#This Row],[Column21]]+Table5[[#This Row],[Column18]]</f>
        <v>0</v>
      </c>
      <c r="AG3422" s="111">
        <f t="shared" si="590"/>
        <v>0</v>
      </c>
      <c r="AH3422" s="111">
        <f t="shared" si="591"/>
        <v>0</v>
      </c>
      <c r="AI3422" s="111">
        <f>Table5[[#This Row],[Column17]]-Table5[[#This Row],[Column20]]</f>
        <v>0</v>
      </c>
      <c r="AJ3422" s="111">
        <f t="shared" si="592"/>
        <v>0</v>
      </c>
      <c r="AK3422" s="111">
        <f t="shared" si="585"/>
        <v>0</v>
      </c>
      <c r="AL3422" s="111">
        <f t="shared" si="593"/>
        <v>0</v>
      </c>
      <c r="AM3422" s="111" t="str">
        <f t="shared" si="594"/>
        <v/>
      </c>
      <c r="AN3422" s="111" t="str">
        <f t="shared" ca="1" si="595"/>
        <v/>
      </c>
    </row>
    <row r="3423" spans="1:40" ht="20.25" customHeight="1" x14ac:dyDescent="0.3">
      <c r="A3423" s="107"/>
      <c r="B3423" s="144"/>
      <c r="C3423" s="119"/>
      <c r="D3423" s="120"/>
      <c r="E3423" s="119"/>
      <c r="F3423" s="119"/>
      <c r="G3423" s="120"/>
      <c r="H3423" s="119"/>
      <c r="I3423" s="109"/>
      <c r="L3423" s="108"/>
      <c r="M3423" s="108"/>
      <c r="N3423" s="108"/>
      <c r="O3423" s="108"/>
      <c r="P3423" s="108"/>
      <c r="Q3423" s="108"/>
      <c r="R3423" s="108"/>
      <c r="S3423" s="108"/>
      <c r="T3423" s="100">
        <f t="shared" si="586"/>
        <v>0</v>
      </c>
      <c r="U3423" s="111"/>
      <c r="V3423" s="111"/>
      <c r="W3423" s="111">
        <f>SUMIFS($F$3:F3423,$D$3:D3423,D3423,$C$3:C3423,"Buy")+SUMIFS($F$3:F3423,$D$3:D3423,D3423,$C$3:C3423,"Coin Deposit",$E$3:E3423,"&lt;&gt;")</f>
        <v>0</v>
      </c>
      <c r="X3423" s="111">
        <f t="shared" si="587"/>
        <v>0</v>
      </c>
      <c r="Y3423" s="111">
        <f>IF($D3423=Y$1,SUMIFS($H$3:$H3423,$G$3:$G3423,Y$1,$C$3:$C3423,"Sell"),0)</f>
        <v>0</v>
      </c>
      <c r="Z3423" s="111">
        <f t="shared" si="588"/>
        <v>0</v>
      </c>
      <c r="AA3423" s="111">
        <f>IF($D3423=AA$1,SUMIFS($H$3:$H3423,$G$3:$G3423,AA$1,$C$3:$C3423,"Sell"),0)</f>
        <v>0</v>
      </c>
      <c r="AB3423" s="111">
        <f t="shared" si="589"/>
        <v>0</v>
      </c>
      <c r="AC3423" s="111">
        <f>SUMIFS('Deductions and Deposits'!$H:$H,'Deductions and Deposits'!$G:$G,D3423,'Deductions and Deposits'!$F:$F,"&lt;="&amp;B3423)+SUMIFS($F$3:F3423,$D$3:D3423,D3423,$C$3:C3423,"Coin Deposit",$E$3:E3423,"")</f>
        <v>0</v>
      </c>
      <c r="AD3423" s="111">
        <f>SUMIFS('Deductions and Deposits'!$D:$D,'Deductions and Deposits'!$C:$C,D3423)+SUMIFS($F:$F,$D:$D,D3423,$C:$C,"Coin Deduction")</f>
        <v>0</v>
      </c>
      <c r="AE3423" s="111">
        <f>Table5[[#This Row],[Column4]]+Table5[[#This Row],[Column14]]+Table5[[#This Row],[Column19]]+Table5[[#This Row],[Column12]]</f>
        <v>0</v>
      </c>
      <c r="AF3423" s="111">
        <f>Table5[[#This Row],[Column5]]+Table5[[#This Row],[Column13]]+Table5[[#This Row],[Column21]]+Table5[[#This Row],[Column18]]</f>
        <v>0</v>
      </c>
      <c r="AG3423" s="111">
        <f t="shared" si="590"/>
        <v>0</v>
      </c>
      <c r="AH3423" s="111">
        <f t="shared" si="591"/>
        <v>0</v>
      </c>
      <c r="AI3423" s="111">
        <f>Table5[[#This Row],[Column17]]-Table5[[#This Row],[Column20]]</f>
        <v>0</v>
      </c>
      <c r="AJ3423" s="111">
        <f t="shared" si="592"/>
        <v>0</v>
      </c>
      <c r="AK3423" s="111">
        <f t="shared" si="585"/>
        <v>0</v>
      </c>
      <c r="AL3423" s="111">
        <f t="shared" si="593"/>
        <v>0</v>
      </c>
      <c r="AM3423" s="111" t="str">
        <f t="shared" si="594"/>
        <v/>
      </c>
      <c r="AN3423" s="111" t="str">
        <f t="shared" ca="1" si="595"/>
        <v/>
      </c>
    </row>
    <row r="3424" spans="1:40" ht="20.25" customHeight="1" x14ac:dyDescent="0.3">
      <c r="A3424" s="107"/>
      <c r="B3424" s="144"/>
      <c r="C3424" s="119"/>
      <c r="D3424" s="120"/>
      <c r="E3424" s="119"/>
      <c r="F3424" s="119"/>
      <c r="G3424" s="120"/>
      <c r="H3424" s="119"/>
      <c r="I3424" s="109"/>
      <c r="L3424" s="108"/>
      <c r="M3424" s="108"/>
      <c r="N3424" s="108"/>
      <c r="O3424" s="108"/>
      <c r="P3424" s="108"/>
      <c r="Q3424" s="108"/>
      <c r="R3424" s="108"/>
      <c r="S3424" s="108"/>
      <c r="T3424" s="100">
        <f t="shared" si="586"/>
        <v>0</v>
      </c>
      <c r="U3424" s="111"/>
      <c r="V3424" s="111"/>
      <c r="W3424" s="111">
        <f>SUMIFS($F$3:F3424,$D$3:D3424,D3424,$C$3:C3424,"Buy")+SUMIFS($F$3:F3424,$D$3:D3424,D3424,$C$3:C3424,"Coin Deposit",$E$3:E3424,"&lt;&gt;")</f>
        <v>0</v>
      </c>
      <c r="X3424" s="111">
        <f t="shared" si="587"/>
        <v>0</v>
      </c>
      <c r="Y3424" s="111">
        <f>IF($D3424=Y$1,SUMIFS($H$3:$H3424,$G$3:$G3424,Y$1,$C$3:$C3424,"Sell"),0)</f>
        <v>0</v>
      </c>
      <c r="Z3424" s="111">
        <f t="shared" si="588"/>
        <v>0</v>
      </c>
      <c r="AA3424" s="111">
        <f>IF($D3424=AA$1,SUMIFS($H$3:$H3424,$G$3:$G3424,AA$1,$C$3:$C3424,"Sell"),0)</f>
        <v>0</v>
      </c>
      <c r="AB3424" s="111">
        <f t="shared" si="589"/>
        <v>0</v>
      </c>
      <c r="AC3424" s="111">
        <f>SUMIFS('Deductions and Deposits'!$H:$H,'Deductions and Deposits'!$G:$G,D3424,'Deductions and Deposits'!$F:$F,"&lt;="&amp;B3424)+SUMIFS($F$3:F3424,$D$3:D3424,D3424,$C$3:C3424,"Coin Deposit",$E$3:E3424,"")</f>
        <v>0</v>
      </c>
      <c r="AD3424" s="111">
        <f>SUMIFS('Deductions and Deposits'!$D:$D,'Deductions and Deposits'!$C:$C,D3424)+SUMIFS($F:$F,$D:$D,D3424,$C:$C,"Coin Deduction")</f>
        <v>0</v>
      </c>
      <c r="AE3424" s="111">
        <f>Table5[[#This Row],[Column4]]+Table5[[#This Row],[Column14]]+Table5[[#This Row],[Column19]]+Table5[[#This Row],[Column12]]</f>
        <v>0</v>
      </c>
      <c r="AF3424" s="111">
        <f>Table5[[#This Row],[Column5]]+Table5[[#This Row],[Column13]]+Table5[[#This Row],[Column21]]+Table5[[#This Row],[Column18]]</f>
        <v>0</v>
      </c>
      <c r="AG3424" s="111">
        <f t="shared" si="590"/>
        <v>0</v>
      </c>
      <c r="AH3424" s="111">
        <f t="shared" si="591"/>
        <v>0</v>
      </c>
      <c r="AI3424" s="111">
        <f>Table5[[#This Row],[Column17]]-Table5[[#This Row],[Column20]]</f>
        <v>0</v>
      </c>
      <c r="AJ3424" s="111">
        <f t="shared" si="592"/>
        <v>0</v>
      </c>
      <c r="AK3424" s="111">
        <f t="shared" si="585"/>
        <v>0</v>
      </c>
      <c r="AL3424" s="111">
        <f t="shared" si="593"/>
        <v>0</v>
      </c>
      <c r="AM3424" s="111" t="str">
        <f t="shared" si="594"/>
        <v/>
      </c>
      <c r="AN3424" s="111" t="str">
        <f t="shared" ca="1" si="595"/>
        <v/>
      </c>
    </row>
    <row r="3425" spans="1:40" ht="20.25" customHeight="1" x14ac:dyDescent="0.3">
      <c r="A3425" s="107"/>
      <c r="B3425" s="144"/>
      <c r="C3425" s="119"/>
      <c r="D3425" s="120"/>
      <c r="E3425" s="119"/>
      <c r="F3425" s="119"/>
      <c r="G3425" s="120"/>
      <c r="H3425" s="119"/>
      <c r="I3425" s="109"/>
      <c r="L3425" s="108"/>
      <c r="M3425" s="108"/>
      <c r="N3425" s="108"/>
      <c r="O3425" s="108"/>
      <c r="P3425" s="108"/>
      <c r="Q3425" s="108"/>
      <c r="R3425" s="108"/>
      <c r="S3425" s="108"/>
      <c r="T3425" s="100">
        <f t="shared" si="586"/>
        <v>0</v>
      </c>
      <c r="U3425" s="111"/>
      <c r="V3425" s="111"/>
      <c r="W3425" s="111">
        <f>SUMIFS($F$3:F3425,$D$3:D3425,D3425,$C$3:C3425,"Buy")+SUMIFS($F$3:F3425,$D$3:D3425,D3425,$C$3:C3425,"Coin Deposit",$E$3:E3425,"&lt;&gt;")</f>
        <v>0</v>
      </c>
      <c r="X3425" s="111">
        <f t="shared" si="587"/>
        <v>0</v>
      </c>
      <c r="Y3425" s="111">
        <f>IF($D3425=Y$1,SUMIFS($H$3:$H3425,$G$3:$G3425,Y$1,$C$3:$C3425,"Sell"),0)</f>
        <v>0</v>
      </c>
      <c r="Z3425" s="111">
        <f t="shared" si="588"/>
        <v>0</v>
      </c>
      <c r="AA3425" s="111">
        <f>IF($D3425=AA$1,SUMIFS($H$3:$H3425,$G$3:$G3425,AA$1,$C$3:$C3425,"Sell"),0)</f>
        <v>0</v>
      </c>
      <c r="AB3425" s="111">
        <f t="shared" si="589"/>
        <v>0</v>
      </c>
      <c r="AC3425" s="111">
        <f>SUMIFS('Deductions and Deposits'!$H:$H,'Deductions and Deposits'!$G:$G,D3425,'Deductions and Deposits'!$F:$F,"&lt;="&amp;B3425)+SUMIFS($F$3:F3425,$D$3:D3425,D3425,$C$3:C3425,"Coin Deposit",$E$3:E3425,"")</f>
        <v>0</v>
      </c>
      <c r="AD3425" s="111">
        <f>SUMIFS('Deductions and Deposits'!$D:$D,'Deductions and Deposits'!$C:$C,D3425)+SUMIFS($F:$F,$D:$D,D3425,$C:$C,"Coin Deduction")</f>
        <v>0</v>
      </c>
      <c r="AE3425" s="111">
        <f>Table5[[#This Row],[Column4]]+Table5[[#This Row],[Column14]]+Table5[[#This Row],[Column19]]+Table5[[#This Row],[Column12]]</f>
        <v>0</v>
      </c>
      <c r="AF3425" s="111">
        <f>Table5[[#This Row],[Column5]]+Table5[[#This Row],[Column13]]+Table5[[#This Row],[Column21]]+Table5[[#This Row],[Column18]]</f>
        <v>0</v>
      </c>
      <c r="AG3425" s="111">
        <f t="shared" si="590"/>
        <v>0</v>
      </c>
      <c r="AH3425" s="111">
        <f t="shared" si="591"/>
        <v>0</v>
      </c>
      <c r="AI3425" s="111">
        <f>Table5[[#This Row],[Column17]]-Table5[[#This Row],[Column20]]</f>
        <v>0</v>
      </c>
      <c r="AJ3425" s="111">
        <f t="shared" si="592"/>
        <v>0</v>
      </c>
      <c r="AK3425" s="111">
        <f t="shared" si="585"/>
        <v>0</v>
      </c>
      <c r="AL3425" s="111">
        <f t="shared" si="593"/>
        <v>0</v>
      </c>
      <c r="AM3425" s="111" t="str">
        <f t="shared" si="594"/>
        <v/>
      </c>
      <c r="AN3425" s="111" t="str">
        <f t="shared" ca="1" si="595"/>
        <v/>
      </c>
    </row>
    <row r="3426" spans="1:40" ht="20.25" customHeight="1" x14ac:dyDescent="0.3">
      <c r="A3426" s="107"/>
      <c r="B3426" s="144"/>
      <c r="C3426" s="119"/>
      <c r="D3426" s="120"/>
      <c r="E3426" s="119"/>
      <c r="F3426" s="119"/>
      <c r="G3426" s="120"/>
      <c r="H3426" s="119"/>
      <c r="I3426" s="109"/>
      <c r="L3426" s="108"/>
      <c r="M3426" s="108"/>
      <c r="N3426" s="108"/>
      <c r="O3426" s="108"/>
      <c r="P3426" s="108"/>
      <c r="Q3426" s="108"/>
      <c r="R3426" s="108"/>
      <c r="S3426" s="108"/>
      <c r="T3426" s="100">
        <f t="shared" si="586"/>
        <v>0</v>
      </c>
      <c r="U3426" s="111"/>
      <c r="V3426" s="111"/>
      <c r="W3426" s="111">
        <f>SUMIFS($F$3:F3426,$D$3:D3426,D3426,$C$3:C3426,"Buy")+SUMIFS($F$3:F3426,$D$3:D3426,D3426,$C$3:C3426,"Coin Deposit",$E$3:E3426,"&lt;&gt;")</f>
        <v>0</v>
      </c>
      <c r="X3426" s="111">
        <f t="shared" si="587"/>
        <v>0</v>
      </c>
      <c r="Y3426" s="111">
        <f>IF($D3426=Y$1,SUMIFS($H$3:$H3426,$G$3:$G3426,Y$1,$C$3:$C3426,"Sell"),0)</f>
        <v>0</v>
      </c>
      <c r="Z3426" s="111">
        <f t="shared" si="588"/>
        <v>0</v>
      </c>
      <c r="AA3426" s="111">
        <f>IF($D3426=AA$1,SUMIFS($H$3:$H3426,$G$3:$G3426,AA$1,$C$3:$C3426,"Sell"),0)</f>
        <v>0</v>
      </c>
      <c r="AB3426" s="111">
        <f t="shared" si="589"/>
        <v>0</v>
      </c>
      <c r="AC3426" s="111">
        <f>SUMIFS('Deductions and Deposits'!$H:$H,'Deductions and Deposits'!$G:$G,D3426,'Deductions and Deposits'!$F:$F,"&lt;="&amp;B3426)+SUMIFS($F$3:F3426,$D$3:D3426,D3426,$C$3:C3426,"Coin Deposit",$E$3:E3426,"")</f>
        <v>0</v>
      </c>
      <c r="AD3426" s="111">
        <f>SUMIFS('Deductions and Deposits'!$D:$D,'Deductions and Deposits'!$C:$C,D3426)+SUMIFS($F:$F,$D:$D,D3426,$C:$C,"Coin Deduction")</f>
        <v>0</v>
      </c>
      <c r="AE3426" s="111">
        <f>Table5[[#This Row],[Column4]]+Table5[[#This Row],[Column14]]+Table5[[#This Row],[Column19]]+Table5[[#This Row],[Column12]]</f>
        <v>0</v>
      </c>
      <c r="AF3426" s="111">
        <f>Table5[[#This Row],[Column5]]+Table5[[#This Row],[Column13]]+Table5[[#This Row],[Column21]]+Table5[[#This Row],[Column18]]</f>
        <v>0</v>
      </c>
      <c r="AG3426" s="111">
        <f t="shared" si="590"/>
        <v>0</v>
      </c>
      <c r="AH3426" s="111">
        <f t="shared" si="591"/>
        <v>0</v>
      </c>
      <c r="AI3426" s="111">
        <f>Table5[[#This Row],[Column17]]-Table5[[#This Row],[Column20]]</f>
        <v>0</v>
      </c>
      <c r="AJ3426" s="111">
        <f t="shared" si="592"/>
        <v>0</v>
      </c>
      <c r="AK3426" s="111">
        <f t="shared" si="585"/>
        <v>0</v>
      </c>
      <c r="AL3426" s="111">
        <f t="shared" si="593"/>
        <v>0</v>
      </c>
      <c r="AM3426" s="111" t="str">
        <f t="shared" si="594"/>
        <v/>
      </c>
      <c r="AN3426" s="111" t="str">
        <f t="shared" ca="1" si="595"/>
        <v/>
      </c>
    </row>
    <row r="3427" spans="1:40" ht="20.25" customHeight="1" x14ac:dyDescent="0.3">
      <c r="A3427" s="107"/>
      <c r="B3427" s="144"/>
      <c r="C3427" s="119"/>
      <c r="D3427" s="120"/>
      <c r="E3427" s="119"/>
      <c r="F3427" s="119"/>
      <c r="G3427" s="120"/>
      <c r="H3427" s="119"/>
      <c r="I3427" s="109"/>
      <c r="L3427" s="108"/>
      <c r="M3427" s="108"/>
      <c r="N3427" s="108"/>
      <c r="O3427" s="108"/>
      <c r="P3427" s="108"/>
      <c r="Q3427" s="108"/>
      <c r="R3427" s="108"/>
      <c r="S3427" s="108"/>
      <c r="T3427" s="100">
        <f t="shared" si="586"/>
        <v>0</v>
      </c>
      <c r="U3427" s="111"/>
      <c r="V3427" s="111"/>
      <c r="W3427" s="111">
        <f>SUMIFS($F$3:F3427,$D$3:D3427,D3427,$C$3:C3427,"Buy")+SUMIFS($F$3:F3427,$D$3:D3427,D3427,$C$3:C3427,"Coin Deposit",$E$3:E3427,"&lt;&gt;")</f>
        <v>0</v>
      </c>
      <c r="X3427" s="111">
        <f t="shared" si="587"/>
        <v>0</v>
      </c>
      <c r="Y3427" s="111">
        <f>IF($D3427=Y$1,SUMIFS($H$3:$H3427,$G$3:$G3427,Y$1,$C$3:$C3427,"Sell"),0)</f>
        <v>0</v>
      </c>
      <c r="Z3427" s="111">
        <f t="shared" si="588"/>
        <v>0</v>
      </c>
      <c r="AA3427" s="111">
        <f>IF($D3427=AA$1,SUMIFS($H$3:$H3427,$G$3:$G3427,AA$1,$C$3:$C3427,"Sell"),0)</f>
        <v>0</v>
      </c>
      <c r="AB3427" s="111">
        <f t="shared" si="589"/>
        <v>0</v>
      </c>
      <c r="AC3427" s="111">
        <f>SUMIFS('Deductions and Deposits'!$H:$H,'Deductions and Deposits'!$G:$G,D3427,'Deductions and Deposits'!$F:$F,"&lt;="&amp;B3427)+SUMIFS($F$3:F3427,$D$3:D3427,D3427,$C$3:C3427,"Coin Deposit",$E$3:E3427,"")</f>
        <v>0</v>
      </c>
      <c r="AD3427" s="111">
        <f>SUMIFS('Deductions and Deposits'!$D:$D,'Deductions and Deposits'!$C:$C,D3427)+SUMIFS($F:$F,$D:$D,D3427,$C:$C,"Coin Deduction")</f>
        <v>0</v>
      </c>
      <c r="AE3427" s="111">
        <f>Table5[[#This Row],[Column4]]+Table5[[#This Row],[Column14]]+Table5[[#This Row],[Column19]]+Table5[[#This Row],[Column12]]</f>
        <v>0</v>
      </c>
      <c r="AF3427" s="111">
        <f>Table5[[#This Row],[Column5]]+Table5[[#This Row],[Column13]]+Table5[[#This Row],[Column21]]+Table5[[#This Row],[Column18]]</f>
        <v>0</v>
      </c>
      <c r="AG3427" s="111">
        <f t="shared" si="590"/>
        <v>0</v>
      </c>
      <c r="AH3427" s="111">
        <f t="shared" si="591"/>
        <v>0</v>
      </c>
      <c r="AI3427" s="111">
        <f>Table5[[#This Row],[Column17]]-Table5[[#This Row],[Column20]]</f>
        <v>0</v>
      </c>
      <c r="AJ3427" s="111">
        <f t="shared" si="592"/>
        <v>0</v>
      </c>
      <c r="AK3427" s="111">
        <f t="shared" si="585"/>
        <v>0</v>
      </c>
      <c r="AL3427" s="111">
        <f t="shared" si="593"/>
        <v>0</v>
      </c>
      <c r="AM3427" s="111" t="str">
        <f t="shared" si="594"/>
        <v/>
      </c>
      <c r="AN3427" s="111" t="str">
        <f t="shared" ca="1" si="595"/>
        <v/>
      </c>
    </row>
    <row r="3428" spans="1:40" ht="20.25" customHeight="1" x14ac:dyDescent="0.3">
      <c r="A3428" s="107"/>
      <c r="B3428" s="144"/>
      <c r="C3428" s="119"/>
      <c r="D3428" s="120"/>
      <c r="E3428" s="119"/>
      <c r="F3428" s="119"/>
      <c r="G3428" s="120"/>
      <c r="H3428" s="119"/>
      <c r="I3428" s="109"/>
      <c r="L3428" s="108"/>
      <c r="M3428" s="108"/>
      <c r="N3428" s="108"/>
      <c r="O3428" s="108"/>
      <c r="P3428" s="108"/>
      <c r="Q3428" s="108"/>
      <c r="R3428" s="108"/>
      <c r="S3428" s="108"/>
      <c r="T3428" s="100">
        <f t="shared" si="586"/>
        <v>0</v>
      </c>
      <c r="U3428" s="111"/>
      <c r="V3428" s="111"/>
      <c r="W3428" s="111">
        <f>SUMIFS($F$3:F3428,$D$3:D3428,D3428,$C$3:C3428,"Buy")+SUMIFS($F$3:F3428,$D$3:D3428,D3428,$C$3:C3428,"Coin Deposit",$E$3:E3428,"&lt;&gt;")</f>
        <v>0</v>
      </c>
      <c r="X3428" s="111">
        <f t="shared" si="587"/>
        <v>0</v>
      </c>
      <c r="Y3428" s="111">
        <f>IF($D3428=Y$1,SUMIFS($H$3:$H3428,$G$3:$G3428,Y$1,$C$3:$C3428,"Sell"),0)</f>
        <v>0</v>
      </c>
      <c r="Z3428" s="111">
        <f t="shared" si="588"/>
        <v>0</v>
      </c>
      <c r="AA3428" s="111">
        <f>IF($D3428=AA$1,SUMIFS($H$3:$H3428,$G$3:$G3428,AA$1,$C$3:$C3428,"Sell"),0)</f>
        <v>0</v>
      </c>
      <c r="AB3428" s="111">
        <f t="shared" si="589"/>
        <v>0</v>
      </c>
      <c r="AC3428" s="111">
        <f>SUMIFS('Deductions and Deposits'!$H:$H,'Deductions and Deposits'!$G:$G,D3428,'Deductions and Deposits'!$F:$F,"&lt;="&amp;B3428)+SUMIFS($F$3:F3428,$D$3:D3428,D3428,$C$3:C3428,"Coin Deposit",$E$3:E3428,"")</f>
        <v>0</v>
      </c>
      <c r="AD3428" s="111">
        <f>SUMIFS('Deductions and Deposits'!$D:$D,'Deductions and Deposits'!$C:$C,D3428)+SUMIFS($F:$F,$D:$D,D3428,$C:$C,"Coin Deduction")</f>
        <v>0</v>
      </c>
      <c r="AE3428" s="111">
        <f>Table5[[#This Row],[Column4]]+Table5[[#This Row],[Column14]]+Table5[[#This Row],[Column19]]+Table5[[#This Row],[Column12]]</f>
        <v>0</v>
      </c>
      <c r="AF3428" s="111">
        <f>Table5[[#This Row],[Column5]]+Table5[[#This Row],[Column13]]+Table5[[#This Row],[Column21]]+Table5[[#This Row],[Column18]]</f>
        <v>0</v>
      </c>
      <c r="AG3428" s="111">
        <f t="shared" si="590"/>
        <v>0</v>
      </c>
      <c r="AH3428" s="111">
        <f t="shared" si="591"/>
        <v>0</v>
      </c>
      <c r="AI3428" s="111">
        <f>Table5[[#This Row],[Column17]]-Table5[[#This Row],[Column20]]</f>
        <v>0</v>
      </c>
      <c r="AJ3428" s="111">
        <f t="shared" si="592"/>
        <v>0</v>
      </c>
      <c r="AK3428" s="111">
        <f t="shared" si="585"/>
        <v>0</v>
      </c>
      <c r="AL3428" s="111">
        <f t="shared" si="593"/>
        <v>0</v>
      </c>
      <c r="AM3428" s="111" t="str">
        <f t="shared" si="594"/>
        <v/>
      </c>
      <c r="AN3428" s="111" t="str">
        <f t="shared" ca="1" si="595"/>
        <v/>
      </c>
    </row>
    <row r="3429" spans="1:40" ht="20.25" customHeight="1" x14ac:dyDescent="0.3">
      <c r="A3429" s="107"/>
      <c r="B3429" s="144"/>
      <c r="C3429" s="119"/>
      <c r="D3429" s="120"/>
      <c r="E3429" s="119"/>
      <c r="F3429" s="119"/>
      <c r="G3429" s="120"/>
      <c r="H3429" s="119"/>
      <c r="I3429" s="109"/>
      <c r="L3429" s="108"/>
      <c r="M3429" s="108"/>
      <c r="N3429" s="108"/>
      <c r="O3429" s="108"/>
      <c r="P3429" s="108"/>
      <c r="Q3429" s="108"/>
      <c r="R3429" s="108"/>
      <c r="S3429" s="108"/>
      <c r="T3429" s="100">
        <f t="shared" si="586"/>
        <v>0</v>
      </c>
      <c r="U3429" s="111"/>
      <c r="V3429" s="111"/>
      <c r="W3429" s="111">
        <f>SUMIFS($F$3:F3429,$D$3:D3429,D3429,$C$3:C3429,"Buy")+SUMIFS($F$3:F3429,$D$3:D3429,D3429,$C$3:C3429,"Coin Deposit",$E$3:E3429,"&lt;&gt;")</f>
        <v>0</v>
      </c>
      <c r="X3429" s="111">
        <f t="shared" si="587"/>
        <v>0</v>
      </c>
      <c r="Y3429" s="111">
        <f>IF($D3429=Y$1,SUMIFS($H$3:$H3429,$G$3:$G3429,Y$1,$C$3:$C3429,"Sell"),0)</f>
        <v>0</v>
      </c>
      <c r="Z3429" s="111">
        <f t="shared" si="588"/>
        <v>0</v>
      </c>
      <c r="AA3429" s="111">
        <f>IF($D3429=AA$1,SUMIFS($H$3:$H3429,$G$3:$G3429,AA$1,$C$3:$C3429,"Sell"),0)</f>
        <v>0</v>
      </c>
      <c r="AB3429" s="111">
        <f t="shared" si="589"/>
        <v>0</v>
      </c>
      <c r="AC3429" s="111">
        <f>SUMIFS('Deductions and Deposits'!$H:$H,'Deductions and Deposits'!$G:$G,D3429,'Deductions and Deposits'!$F:$F,"&lt;="&amp;B3429)+SUMIFS($F$3:F3429,$D$3:D3429,D3429,$C$3:C3429,"Coin Deposit",$E$3:E3429,"")</f>
        <v>0</v>
      </c>
      <c r="AD3429" s="111">
        <f>SUMIFS('Deductions and Deposits'!$D:$D,'Deductions and Deposits'!$C:$C,D3429)+SUMIFS($F:$F,$D:$D,D3429,$C:$C,"Coin Deduction")</f>
        <v>0</v>
      </c>
      <c r="AE3429" s="111">
        <f>Table5[[#This Row],[Column4]]+Table5[[#This Row],[Column14]]+Table5[[#This Row],[Column19]]+Table5[[#This Row],[Column12]]</f>
        <v>0</v>
      </c>
      <c r="AF3429" s="111">
        <f>Table5[[#This Row],[Column5]]+Table5[[#This Row],[Column13]]+Table5[[#This Row],[Column21]]+Table5[[#This Row],[Column18]]</f>
        <v>0</v>
      </c>
      <c r="AG3429" s="111">
        <f t="shared" si="590"/>
        <v>0</v>
      </c>
      <c r="AH3429" s="111">
        <f t="shared" si="591"/>
        <v>0</v>
      </c>
      <c r="AI3429" s="111">
        <f>Table5[[#This Row],[Column17]]-Table5[[#This Row],[Column20]]</f>
        <v>0</v>
      </c>
      <c r="AJ3429" s="111">
        <f t="shared" si="592"/>
        <v>0</v>
      </c>
      <c r="AK3429" s="111">
        <f t="shared" si="585"/>
        <v>0</v>
      </c>
      <c r="AL3429" s="111">
        <f t="shared" si="593"/>
        <v>0</v>
      </c>
      <c r="AM3429" s="111" t="str">
        <f t="shared" si="594"/>
        <v/>
      </c>
      <c r="AN3429" s="111" t="str">
        <f t="shared" ca="1" si="595"/>
        <v/>
      </c>
    </row>
    <row r="3430" spans="1:40" ht="20.25" customHeight="1" x14ac:dyDescent="0.3">
      <c r="A3430" s="107"/>
      <c r="B3430" s="144"/>
      <c r="C3430" s="119"/>
      <c r="D3430" s="120"/>
      <c r="E3430" s="119"/>
      <c r="F3430" s="119"/>
      <c r="G3430" s="120"/>
      <c r="H3430" s="119"/>
      <c r="I3430" s="109"/>
      <c r="L3430" s="108"/>
      <c r="M3430" s="108"/>
      <c r="N3430" s="108"/>
      <c r="O3430" s="108"/>
      <c r="P3430" s="108"/>
      <c r="Q3430" s="108"/>
      <c r="R3430" s="108"/>
      <c r="S3430" s="108"/>
      <c r="T3430" s="100">
        <f t="shared" si="586"/>
        <v>0</v>
      </c>
      <c r="U3430" s="111"/>
      <c r="V3430" s="111"/>
      <c r="W3430" s="111">
        <f>SUMIFS($F$3:F3430,$D$3:D3430,D3430,$C$3:C3430,"Buy")+SUMIFS($F$3:F3430,$D$3:D3430,D3430,$C$3:C3430,"Coin Deposit",$E$3:E3430,"&lt;&gt;")</f>
        <v>0</v>
      </c>
      <c r="X3430" s="111">
        <f t="shared" si="587"/>
        <v>0</v>
      </c>
      <c r="Y3430" s="111">
        <f>IF($D3430=Y$1,SUMIFS($H$3:$H3430,$G$3:$G3430,Y$1,$C$3:$C3430,"Sell"),0)</f>
        <v>0</v>
      </c>
      <c r="Z3430" s="111">
        <f t="shared" si="588"/>
        <v>0</v>
      </c>
      <c r="AA3430" s="111">
        <f>IF($D3430=AA$1,SUMIFS($H$3:$H3430,$G$3:$G3430,AA$1,$C$3:$C3430,"Sell"),0)</f>
        <v>0</v>
      </c>
      <c r="AB3430" s="111">
        <f t="shared" si="589"/>
        <v>0</v>
      </c>
      <c r="AC3430" s="111">
        <f>SUMIFS('Deductions and Deposits'!$H:$H,'Deductions and Deposits'!$G:$G,D3430,'Deductions and Deposits'!$F:$F,"&lt;="&amp;B3430)+SUMIFS($F$3:F3430,$D$3:D3430,D3430,$C$3:C3430,"Coin Deposit",$E$3:E3430,"")</f>
        <v>0</v>
      </c>
      <c r="AD3430" s="111">
        <f>SUMIFS('Deductions and Deposits'!$D:$D,'Deductions and Deposits'!$C:$C,D3430)+SUMIFS($F:$F,$D:$D,D3430,$C:$C,"Coin Deduction")</f>
        <v>0</v>
      </c>
      <c r="AE3430" s="111">
        <f>Table5[[#This Row],[Column4]]+Table5[[#This Row],[Column14]]+Table5[[#This Row],[Column19]]+Table5[[#This Row],[Column12]]</f>
        <v>0</v>
      </c>
      <c r="AF3430" s="111">
        <f>Table5[[#This Row],[Column5]]+Table5[[#This Row],[Column13]]+Table5[[#This Row],[Column21]]+Table5[[#This Row],[Column18]]</f>
        <v>0</v>
      </c>
      <c r="AG3430" s="111">
        <f t="shared" si="590"/>
        <v>0</v>
      </c>
      <c r="AH3430" s="111">
        <f t="shared" si="591"/>
        <v>0</v>
      </c>
      <c r="AI3430" s="111">
        <f>Table5[[#This Row],[Column17]]-Table5[[#This Row],[Column20]]</f>
        <v>0</v>
      </c>
      <c r="AJ3430" s="111">
        <f t="shared" si="592"/>
        <v>0</v>
      </c>
      <c r="AK3430" s="111">
        <f t="shared" si="585"/>
        <v>0</v>
      </c>
      <c r="AL3430" s="111">
        <f t="shared" si="593"/>
        <v>0</v>
      </c>
      <c r="AM3430" s="111" t="str">
        <f t="shared" si="594"/>
        <v/>
      </c>
      <c r="AN3430" s="111" t="str">
        <f t="shared" ca="1" si="595"/>
        <v/>
      </c>
    </row>
    <row r="3431" spans="1:40" ht="20.25" customHeight="1" x14ac:dyDescent="0.3">
      <c r="A3431" s="107"/>
      <c r="B3431" s="144"/>
      <c r="C3431" s="119"/>
      <c r="D3431" s="120"/>
      <c r="E3431" s="119"/>
      <c r="F3431" s="119"/>
      <c r="G3431" s="120"/>
      <c r="H3431" s="119"/>
      <c r="I3431" s="109"/>
      <c r="L3431" s="108"/>
      <c r="M3431" s="108"/>
      <c r="N3431" s="108"/>
      <c r="O3431" s="108"/>
      <c r="P3431" s="108"/>
      <c r="Q3431" s="108"/>
      <c r="R3431" s="108"/>
      <c r="S3431" s="108"/>
      <c r="T3431" s="100">
        <f t="shared" si="586"/>
        <v>0</v>
      </c>
      <c r="U3431" s="111"/>
      <c r="V3431" s="111"/>
      <c r="W3431" s="111">
        <f>SUMIFS($F$3:F3431,$D$3:D3431,D3431,$C$3:C3431,"Buy")+SUMIFS($F$3:F3431,$D$3:D3431,D3431,$C$3:C3431,"Coin Deposit",$E$3:E3431,"&lt;&gt;")</f>
        <v>0</v>
      </c>
      <c r="X3431" s="111">
        <f t="shared" si="587"/>
        <v>0</v>
      </c>
      <c r="Y3431" s="111">
        <f>IF($D3431=Y$1,SUMIFS($H$3:$H3431,$G$3:$G3431,Y$1,$C$3:$C3431,"Sell"),0)</f>
        <v>0</v>
      </c>
      <c r="Z3431" s="111">
        <f t="shared" si="588"/>
        <v>0</v>
      </c>
      <c r="AA3431" s="111">
        <f>IF($D3431=AA$1,SUMIFS($H$3:$H3431,$G$3:$G3431,AA$1,$C$3:$C3431,"Sell"),0)</f>
        <v>0</v>
      </c>
      <c r="AB3431" s="111">
        <f t="shared" si="589"/>
        <v>0</v>
      </c>
      <c r="AC3431" s="111">
        <f>SUMIFS('Deductions and Deposits'!$H:$H,'Deductions and Deposits'!$G:$G,D3431,'Deductions and Deposits'!$F:$F,"&lt;="&amp;B3431)+SUMIFS($F$3:F3431,$D$3:D3431,D3431,$C$3:C3431,"Coin Deposit",$E$3:E3431,"")</f>
        <v>0</v>
      </c>
      <c r="AD3431" s="111">
        <f>SUMIFS('Deductions and Deposits'!$D:$D,'Deductions and Deposits'!$C:$C,D3431)+SUMIFS($F:$F,$D:$D,D3431,$C:$C,"Coin Deduction")</f>
        <v>0</v>
      </c>
      <c r="AE3431" s="111">
        <f>Table5[[#This Row],[Column4]]+Table5[[#This Row],[Column14]]+Table5[[#This Row],[Column19]]+Table5[[#This Row],[Column12]]</f>
        <v>0</v>
      </c>
      <c r="AF3431" s="111">
        <f>Table5[[#This Row],[Column5]]+Table5[[#This Row],[Column13]]+Table5[[#This Row],[Column21]]+Table5[[#This Row],[Column18]]</f>
        <v>0</v>
      </c>
      <c r="AG3431" s="111">
        <f t="shared" si="590"/>
        <v>0</v>
      </c>
      <c r="AH3431" s="111">
        <f t="shared" si="591"/>
        <v>0</v>
      </c>
      <c r="AI3431" s="111">
        <f>Table5[[#This Row],[Column17]]-Table5[[#This Row],[Column20]]</f>
        <v>0</v>
      </c>
      <c r="AJ3431" s="111">
        <f t="shared" si="592"/>
        <v>0</v>
      </c>
      <c r="AK3431" s="111">
        <f t="shared" si="585"/>
        <v>0</v>
      </c>
      <c r="AL3431" s="111">
        <f t="shared" si="593"/>
        <v>0</v>
      </c>
      <c r="AM3431" s="111" t="str">
        <f t="shared" si="594"/>
        <v/>
      </c>
      <c r="AN3431" s="111" t="str">
        <f t="shared" ca="1" si="595"/>
        <v/>
      </c>
    </row>
    <row r="3432" spans="1:40" ht="20.25" customHeight="1" x14ac:dyDescent="0.3">
      <c r="A3432" s="107"/>
      <c r="B3432" s="144"/>
      <c r="C3432" s="119"/>
      <c r="D3432" s="120"/>
      <c r="E3432" s="119"/>
      <c r="F3432" s="119"/>
      <c r="G3432" s="120"/>
      <c r="H3432" s="119"/>
      <c r="I3432" s="109"/>
      <c r="L3432" s="108"/>
      <c r="M3432" s="108"/>
      <c r="N3432" s="108"/>
      <c r="O3432" s="108"/>
      <c r="P3432" s="108"/>
      <c r="Q3432" s="108"/>
      <c r="R3432" s="108"/>
      <c r="S3432" s="108"/>
      <c r="T3432" s="100">
        <f t="shared" si="586"/>
        <v>0</v>
      </c>
      <c r="U3432" s="111"/>
      <c r="V3432" s="111"/>
      <c r="W3432" s="111">
        <f>SUMIFS($F$3:F3432,$D$3:D3432,D3432,$C$3:C3432,"Buy")+SUMIFS($F$3:F3432,$D$3:D3432,D3432,$C$3:C3432,"Coin Deposit",$E$3:E3432,"&lt;&gt;")</f>
        <v>0</v>
      </c>
      <c r="X3432" s="111">
        <f t="shared" si="587"/>
        <v>0</v>
      </c>
      <c r="Y3432" s="111">
        <f>IF($D3432=Y$1,SUMIFS($H$3:$H3432,$G$3:$G3432,Y$1,$C$3:$C3432,"Sell"),0)</f>
        <v>0</v>
      </c>
      <c r="Z3432" s="111">
        <f t="shared" si="588"/>
        <v>0</v>
      </c>
      <c r="AA3432" s="111">
        <f>IF($D3432=AA$1,SUMIFS($H$3:$H3432,$G$3:$G3432,AA$1,$C$3:$C3432,"Sell"),0)</f>
        <v>0</v>
      </c>
      <c r="AB3432" s="111">
        <f t="shared" si="589"/>
        <v>0</v>
      </c>
      <c r="AC3432" s="111">
        <f>SUMIFS('Deductions and Deposits'!$H:$H,'Deductions and Deposits'!$G:$G,D3432,'Deductions and Deposits'!$F:$F,"&lt;="&amp;B3432)+SUMIFS($F$3:F3432,$D$3:D3432,D3432,$C$3:C3432,"Coin Deposit",$E$3:E3432,"")</f>
        <v>0</v>
      </c>
      <c r="AD3432" s="111">
        <f>SUMIFS('Deductions and Deposits'!$D:$D,'Deductions and Deposits'!$C:$C,D3432)+SUMIFS($F:$F,$D:$D,D3432,$C:$C,"Coin Deduction")</f>
        <v>0</v>
      </c>
      <c r="AE3432" s="111">
        <f>Table5[[#This Row],[Column4]]+Table5[[#This Row],[Column14]]+Table5[[#This Row],[Column19]]+Table5[[#This Row],[Column12]]</f>
        <v>0</v>
      </c>
      <c r="AF3432" s="111">
        <f>Table5[[#This Row],[Column5]]+Table5[[#This Row],[Column13]]+Table5[[#This Row],[Column21]]+Table5[[#This Row],[Column18]]</f>
        <v>0</v>
      </c>
      <c r="AG3432" s="111">
        <f t="shared" si="590"/>
        <v>0</v>
      </c>
      <c r="AH3432" s="111">
        <f t="shared" si="591"/>
        <v>0</v>
      </c>
      <c r="AI3432" s="111">
        <f>Table5[[#This Row],[Column17]]-Table5[[#This Row],[Column20]]</f>
        <v>0</v>
      </c>
      <c r="AJ3432" s="111">
        <f t="shared" si="592"/>
        <v>0</v>
      </c>
      <c r="AK3432" s="111">
        <f t="shared" si="585"/>
        <v>0</v>
      </c>
      <c r="AL3432" s="111">
        <f t="shared" si="593"/>
        <v>0</v>
      </c>
      <c r="AM3432" s="111" t="str">
        <f t="shared" si="594"/>
        <v/>
      </c>
      <c r="AN3432" s="111" t="str">
        <f t="shared" ca="1" si="595"/>
        <v/>
      </c>
    </row>
    <row r="3433" spans="1:40" ht="20.25" customHeight="1" x14ac:dyDescent="0.3">
      <c r="A3433" s="107"/>
      <c r="B3433" s="144"/>
      <c r="C3433" s="119"/>
      <c r="D3433" s="120"/>
      <c r="E3433" s="119"/>
      <c r="F3433" s="119"/>
      <c r="G3433" s="120"/>
      <c r="H3433" s="119"/>
      <c r="I3433" s="109"/>
      <c r="L3433" s="108"/>
      <c r="M3433" s="108"/>
      <c r="N3433" s="108"/>
      <c r="O3433" s="108"/>
      <c r="P3433" s="108"/>
      <c r="Q3433" s="108"/>
      <c r="R3433" s="108"/>
      <c r="S3433" s="108"/>
      <c r="T3433" s="100">
        <f t="shared" si="586"/>
        <v>0</v>
      </c>
      <c r="U3433" s="111"/>
      <c r="V3433" s="111"/>
      <c r="W3433" s="111">
        <f>SUMIFS($F$3:F3433,$D$3:D3433,D3433,$C$3:C3433,"Buy")+SUMIFS($F$3:F3433,$D$3:D3433,D3433,$C$3:C3433,"Coin Deposit",$E$3:E3433,"&lt;&gt;")</f>
        <v>0</v>
      </c>
      <c r="X3433" s="111">
        <f t="shared" si="587"/>
        <v>0</v>
      </c>
      <c r="Y3433" s="111">
        <f>IF($D3433=Y$1,SUMIFS($H$3:$H3433,$G$3:$G3433,Y$1,$C$3:$C3433,"Sell"),0)</f>
        <v>0</v>
      </c>
      <c r="Z3433" s="111">
        <f t="shared" si="588"/>
        <v>0</v>
      </c>
      <c r="AA3433" s="111">
        <f>IF($D3433=AA$1,SUMIFS($H$3:$H3433,$G$3:$G3433,AA$1,$C$3:$C3433,"Sell"),0)</f>
        <v>0</v>
      </c>
      <c r="AB3433" s="111">
        <f t="shared" si="589"/>
        <v>0</v>
      </c>
      <c r="AC3433" s="111">
        <f>SUMIFS('Deductions and Deposits'!$H:$H,'Deductions and Deposits'!$G:$G,D3433,'Deductions and Deposits'!$F:$F,"&lt;="&amp;B3433)+SUMIFS($F$3:F3433,$D$3:D3433,D3433,$C$3:C3433,"Coin Deposit",$E$3:E3433,"")</f>
        <v>0</v>
      </c>
      <c r="AD3433" s="111">
        <f>SUMIFS('Deductions and Deposits'!$D:$D,'Deductions and Deposits'!$C:$C,D3433)+SUMIFS($F:$F,$D:$D,D3433,$C:$C,"Coin Deduction")</f>
        <v>0</v>
      </c>
      <c r="AE3433" s="111">
        <f>Table5[[#This Row],[Column4]]+Table5[[#This Row],[Column14]]+Table5[[#This Row],[Column19]]+Table5[[#This Row],[Column12]]</f>
        <v>0</v>
      </c>
      <c r="AF3433" s="111">
        <f>Table5[[#This Row],[Column5]]+Table5[[#This Row],[Column13]]+Table5[[#This Row],[Column21]]+Table5[[#This Row],[Column18]]</f>
        <v>0</v>
      </c>
      <c r="AG3433" s="111">
        <f t="shared" si="590"/>
        <v>0</v>
      </c>
      <c r="AH3433" s="111">
        <f t="shared" si="591"/>
        <v>0</v>
      </c>
      <c r="AI3433" s="111">
        <f>Table5[[#This Row],[Column17]]-Table5[[#This Row],[Column20]]</f>
        <v>0</v>
      </c>
      <c r="AJ3433" s="111">
        <f t="shared" si="592"/>
        <v>0</v>
      </c>
      <c r="AK3433" s="111">
        <f t="shared" si="585"/>
        <v>0</v>
      </c>
      <c r="AL3433" s="111">
        <f t="shared" si="593"/>
        <v>0</v>
      </c>
      <c r="AM3433" s="111" t="str">
        <f t="shared" si="594"/>
        <v/>
      </c>
      <c r="AN3433" s="111" t="str">
        <f t="shared" ca="1" si="595"/>
        <v/>
      </c>
    </row>
    <row r="3434" spans="1:40" ht="20.25" customHeight="1" x14ac:dyDescent="0.3">
      <c r="A3434" s="107"/>
      <c r="B3434" s="144"/>
      <c r="C3434" s="119"/>
      <c r="D3434" s="120"/>
      <c r="E3434" s="119"/>
      <c r="F3434" s="119"/>
      <c r="G3434" s="120"/>
      <c r="H3434" s="119"/>
      <c r="I3434" s="109"/>
      <c r="L3434" s="108"/>
      <c r="M3434" s="108"/>
      <c r="N3434" s="108"/>
      <c r="O3434" s="108"/>
      <c r="P3434" s="108"/>
      <c r="Q3434" s="108"/>
      <c r="R3434" s="108"/>
      <c r="S3434" s="108"/>
      <c r="T3434" s="100">
        <f t="shared" si="586"/>
        <v>0</v>
      </c>
      <c r="U3434" s="111"/>
      <c r="V3434" s="111"/>
      <c r="W3434" s="111">
        <f>SUMIFS($F$3:F3434,$D$3:D3434,D3434,$C$3:C3434,"Buy")+SUMIFS($F$3:F3434,$D$3:D3434,D3434,$C$3:C3434,"Coin Deposit",$E$3:E3434,"&lt;&gt;")</f>
        <v>0</v>
      </c>
      <c r="X3434" s="111">
        <f t="shared" si="587"/>
        <v>0</v>
      </c>
      <c r="Y3434" s="111">
        <f>IF($D3434=Y$1,SUMIFS($H$3:$H3434,$G$3:$G3434,Y$1,$C$3:$C3434,"Sell"),0)</f>
        <v>0</v>
      </c>
      <c r="Z3434" s="111">
        <f t="shared" si="588"/>
        <v>0</v>
      </c>
      <c r="AA3434" s="111">
        <f>IF($D3434=AA$1,SUMIFS($H$3:$H3434,$G$3:$G3434,AA$1,$C$3:$C3434,"Sell"),0)</f>
        <v>0</v>
      </c>
      <c r="AB3434" s="111">
        <f t="shared" si="589"/>
        <v>0</v>
      </c>
      <c r="AC3434" s="111">
        <f>SUMIFS('Deductions and Deposits'!$H:$H,'Deductions and Deposits'!$G:$G,D3434,'Deductions and Deposits'!$F:$F,"&lt;="&amp;B3434)+SUMIFS($F$3:F3434,$D$3:D3434,D3434,$C$3:C3434,"Coin Deposit",$E$3:E3434,"")</f>
        <v>0</v>
      </c>
      <c r="AD3434" s="111">
        <f>SUMIFS('Deductions and Deposits'!$D:$D,'Deductions and Deposits'!$C:$C,D3434)+SUMIFS($F:$F,$D:$D,D3434,$C:$C,"Coin Deduction")</f>
        <v>0</v>
      </c>
      <c r="AE3434" s="111">
        <f>Table5[[#This Row],[Column4]]+Table5[[#This Row],[Column14]]+Table5[[#This Row],[Column19]]+Table5[[#This Row],[Column12]]</f>
        <v>0</v>
      </c>
      <c r="AF3434" s="111">
        <f>Table5[[#This Row],[Column5]]+Table5[[#This Row],[Column13]]+Table5[[#This Row],[Column21]]+Table5[[#This Row],[Column18]]</f>
        <v>0</v>
      </c>
      <c r="AG3434" s="111">
        <f t="shared" si="590"/>
        <v>0</v>
      </c>
      <c r="AH3434" s="111">
        <f t="shared" si="591"/>
        <v>0</v>
      </c>
      <c r="AI3434" s="111">
        <f>Table5[[#This Row],[Column17]]-Table5[[#This Row],[Column20]]</f>
        <v>0</v>
      </c>
      <c r="AJ3434" s="111">
        <f t="shared" si="592"/>
        <v>0</v>
      </c>
      <c r="AK3434" s="111">
        <f t="shared" si="585"/>
        <v>0</v>
      </c>
      <c r="AL3434" s="111">
        <f t="shared" si="593"/>
        <v>0</v>
      </c>
      <c r="AM3434" s="111" t="str">
        <f t="shared" si="594"/>
        <v/>
      </c>
      <c r="AN3434" s="111" t="str">
        <f t="shared" ca="1" si="595"/>
        <v/>
      </c>
    </row>
    <row r="3435" spans="1:40" ht="20.25" customHeight="1" x14ac:dyDescent="0.3">
      <c r="A3435" s="107"/>
      <c r="B3435" s="144"/>
      <c r="C3435" s="119"/>
      <c r="D3435" s="120"/>
      <c r="E3435" s="119"/>
      <c r="F3435" s="119"/>
      <c r="G3435" s="120"/>
      <c r="H3435" s="119"/>
      <c r="I3435" s="109"/>
      <c r="L3435" s="108"/>
      <c r="M3435" s="108"/>
      <c r="N3435" s="108"/>
      <c r="O3435" s="108"/>
      <c r="P3435" s="108"/>
      <c r="Q3435" s="108"/>
      <c r="R3435" s="108"/>
      <c r="S3435" s="108"/>
      <c r="T3435" s="100">
        <f t="shared" si="586"/>
        <v>0</v>
      </c>
      <c r="U3435" s="111"/>
      <c r="V3435" s="111"/>
      <c r="W3435" s="111">
        <f>SUMIFS($F$3:F3435,$D$3:D3435,D3435,$C$3:C3435,"Buy")+SUMIFS($F$3:F3435,$D$3:D3435,D3435,$C$3:C3435,"Coin Deposit",$E$3:E3435,"&lt;&gt;")</f>
        <v>0</v>
      </c>
      <c r="X3435" s="111">
        <f t="shared" si="587"/>
        <v>0</v>
      </c>
      <c r="Y3435" s="111">
        <f>IF($D3435=Y$1,SUMIFS($H$3:$H3435,$G$3:$G3435,Y$1,$C$3:$C3435,"Sell"),0)</f>
        <v>0</v>
      </c>
      <c r="Z3435" s="111">
        <f t="shared" si="588"/>
        <v>0</v>
      </c>
      <c r="AA3435" s="111">
        <f>IF($D3435=AA$1,SUMIFS($H$3:$H3435,$G$3:$G3435,AA$1,$C$3:$C3435,"Sell"),0)</f>
        <v>0</v>
      </c>
      <c r="AB3435" s="111">
        <f t="shared" si="589"/>
        <v>0</v>
      </c>
      <c r="AC3435" s="111">
        <f>SUMIFS('Deductions and Deposits'!$H:$H,'Deductions and Deposits'!$G:$G,D3435,'Deductions and Deposits'!$F:$F,"&lt;="&amp;B3435)+SUMIFS($F$3:F3435,$D$3:D3435,D3435,$C$3:C3435,"Coin Deposit",$E$3:E3435,"")</f>
        <v>0</v>
      </c>
      <c r="AD3435" s="111">
        <f>SUMIFS('Deductions and Deposits'!$D:$D,'Deductions and Deposits'!$C:$C,D3435)+SUMIFS($F:$F,$D:$D,D3435,$C:$C,"Coin Deduction")</f>
        <v>0</v>
      </c>
      <c r="AE3435" s="111">
        <f>Table5[[#This Row],[Column4]]+Table5[[#This Row],[Column14]]+Table5[[#This Row],[Column19]]+Table5[[#This Row],[Column12]]</f>
        <v>0</v>
      </c>
      <c r="AF3435" s="111">
        <f>Table5[[#This Row],[Column5]]+Table5[[#This Row],[Column13]]+Table5[[#This Row],[Column21]]+Table5[[#This Row],[Column18]]</f>
        <v>0</v>
      </c>
      <c r="AG3435" s="111">
        <f t="shared" si="590"/>
        <v>0</v>
      </c>
      <c r="AH3435" s="111">
        <f t="shared" si="591"/>
        <v>0</v>
      </c>
      <c r="AI3435" s="111">
        <f>Table5[[#This Row],[Column17]]-Table5[[#This Row],[Column20]]</f>
        <v>0</v>
      </c>
      <c r="AJ3435" s="111">
        <f t="shared" si="592"/>
        <v>0</v>
      </c>
      <c r="AK3435" s="111">
        <f t="shared" si="585"/>
        <v>0</v>
      </c>
      <c r="AL3435" s="111">
        <f t="shared" si="593"/>
        <v>0</v>
      </c>
      <c r="AM3435" s="111" t="str">
        <f t="shared" si="594"/>
        <v/>
      </c>
      <c r="AN3435" s="111" t="str">
        <f t="shared" ca="1" si="595"/>
        <v/>
      </c>
    </row>
    <row r="3436" spans="1:40" ht="20.25" customHeight="1" x14ac:dyDescent="0.3">
      <c r="A3436" s="107"/>
      <c r="B3436" s="144"/>
      <c r="C3436" s="119"/>
      <c r="D3436" s="120"/>
      <c r="E3436" s="119"/>
      <c r="F3436" s="119"/>
      <c r="G3436" s="120"/>
      <c r="H3436" s="119"/>
      <c r="I3436" s="109"/>
      <c r="L3436" s="108"/>
      <c r="M3436" s="108"/>
      <c r="N3436" s="108"/>
      <c r="O3436" s="108"/>
      <c r="P3436" s="108"/>
      <c r="Q3436" s="108"/>
      <c r="R3436" s="108"/>
      <c r="S3436" s="108"/>
      <c r="T3436" s="100">
        <f t="shared" si="586"/>
        <v>0</v>
      </c>
      <c r="U3436" s="111"/>
      <c r="V3436" s="111"/>
      <c r="W3436" s="111">
        <f>SUMIFS($F$3:F3436,$D$3:D3436,D3436,$C$3:C3436,"Buy")+SUMIFS($F$3:F3436,$D$3:D3436,D3436,$C$3:C3436,"Coin Deposit",$E$3:E3436,"&lt;&gt;")</f>
        <v>0</v>
      </c>
      <c r="X3436" s="111">
        <f t="shared" si="587"/>
        <v>0</v>
      </c>
      <c r="Y3436" s="111">
        <f>IF($D3436=Y$1,SUMIFS($H$3:$H3436,$G$3:$G3436,Y$1,$C$3:$C3436,"Sell"),0)</f>
        <v>0</v>
      </c>
      <c r="Z3436" s="111">
        <f t="shared" si="588"/>
        <v>0</v>
      </c>
      <c r="AA3436" s="111">
        <f>IF($D3436=AA$1,SUMIFS($H$3:$H3436,$G$3:$G3436,AA$1,$C$3:$C3436,"Sell"),0)</f>
        <v>0</v>
      </c>
      <c r="AB3436" s="111">
        <f t="shared" si="589"/>
        <v>0</v>
      </c>
      <c r="AC3436" s="111">
        <f>SUMIFS('Deductions and Deposits'!$H:$H,'Deductions and Deposits'!$G:$G,D3436,'Deductions and Deposits'!$F:$F,"&lt;="&amp;B3436)+SUMIFS($F$3:F3436,$D$3:D3436,D3436,$C$3:C3436,"Coin Deposit",$E$3:E3436,"")</f>
        <v>0</v>
      </c>
      <c r="AD3436" s="111">
        <f>SUMIFS('Deductions and Deposits'!$D:$D,'Deductions and Deposits'!$C:$C,D3436)+SUMIFS($F:$F,$D:$D,D3436,$C:$C,"Coin Deduction")</f>
        <v>0</v>
      </c>
      <c r="AE3436" s="111">
        <f>Table5[[#This Row],[Column4]]+Table5[[#This Row],[Column14]]+Table5[[#This Row],[Column19]]+Table5[[#This Row],[Column12]]</f>
        <v>0</v>
      </c>
      <c r="AF3436" s="111">
        <f>Table5[[#This Row],[Column5]]+Table5[[#This Row],[Column13]]+Table5[[#This Row],[Column21]]+Table5[[#This Row],[Column18]]</f>
        <v>0</v>
      </c>
      <c r="AG3436" s="111">
        <f t="shared" si="590"/>
        <v>0</v>
      </c>
      <c r="AH3436" s="111">
        <f t="shared" si="591"/>
        <v>0</v>
      </c>
      <c r="AI3436" s="111">
        <f>Table5[[#This Row],[Column17]]-Table5[[#This Row],[Column20]]</f>
        <v>0</v>
      </c>
      <c r="AJ3436" s="111">
        <f t="shared" si="592"/>
        <v>0</v>
      </c>
      <c r="AK3436" s="111">
        <f t="shared" si="585"/>
        <v>0</v>
      </c>
      <c r="AL3436" s="111">
        <f t="shared" si="593"/>
        <v>0</v>
      </c>
      <c r="AM3436" s="111" t="str">
        <f t="shared" si="594"/>
        <v/>
      </c>
      <c r="AN3436" s="111" t="str">
        <f t="shared" ca="1" si="595"/>
        <v/>
      </c>
    </row>
    <row r="3437" spans="1:40" ht="20.25" customHeight="1" x14ac:dyDescent="0.3">
      <c r="A3437" s="107"/>
      <c r="B3437" s="144"/>
      <c r="C3437" s="119"/>
      <c r="D3437" s="120"/>
      <c r="E3437" s="119"/>
      <c r="F3437" s="119"/>
      <c r="G3437" s="120"/>
      <c r="H3437" s="119"/>
      <c r="I3437" s="109"/>
      <c r="L3437" s="108"/>
      <c r="M3437" s="108"/>
      <c r="N3437" s="108"/>
      <c r="O3437" s="108"/>
      <c r="P3437" s="108"/>
      <c r="Q3437" s="108"/>
      <c r="R3437" s="108"/>
      <c r="S3437" s="108"/>
      <c r="T3437" s="100">
        <f t="shared" si="586"/>
        <v>0</v>
      </c>
      <c r="U3437" s="111"/>
      <c r="V3437" s="111"/>
      <c r="W3437" s="111">
        <f>SUMIFS($F$3:F3437,$D$3:D3437,D3437,$C$3:C3437,"Buy")+SUMIFS($F$3:F3437,$D$3:D3437,D3437,$C$3:C3437,"Coin Deposit",$E$3:E3437,"&lt;&gt;")</f>
        <v>0</v>
      </c>
      <c r="X3437" s="111">
        <f t="shared" si="587"/>
        <v>0</v>
      </c>
      <c r="Y3437" s="111">
        <f>IF($D3437=Y$1,SUMIFS($H$3:$H3437,$G$3:$G3437,Y$1,$C$3:$C3437,"Sell"),0)</f>
        <v>0</v>
      </c>
      <c r="Z3437" s="111">
        <f t="shared" si="588"/>
        <v>0</v>
      </c>
      <c r="AA3437" s="111">
        <f>IF($D3437=AA$1,SUMIFS($H$3:$H3437,$G$3:$G3437,AA$1,$C$3:$C3437,"Sell"),0)</f>
        <v>0</v>
      </c>
      <c r="AB3437" s="111">
        <f t="shared" si="589"/>
        <v>0</v>
      </c>
      <c r="AC3437" s="111">
        <f>SUMIFS('Deductions and Deposits'!$H:$H,'Deductions and Deposits'!$G:$G,D3437,'Deductions and Deposits'!$F:$F,"&lt;="&amp;B3437)+SUMIFS($F$3:F3437,$D$3:D3437,D3437,$C$3:C3437,"Coin Deposit",$E$3:E3437,"")</f>
        <v>0</v>
      </c>
      <c r="AD3437" s="111">
        <f>SUMIFS('Deductions and Deposits'!$D:$D,'Deductions and Deposits'!$C:$C,D3437)+SUMIFS($F:$F,$D:$D,D3437,$C:$C,"Coin Deduction")</f>
        <v>0</v>
      </c>
      <c r="AE3437" s="111">
        <f>Table5[[#This Row],[Column4]]+Table5[[#This Row],[Column14]]+Table5[[#This Row],[Column19]]+Table5[[#This Row],[Column12]]</f>
        <v>0</v>
      </c>
      <c r="AF3437" s="111">
        <f>Table5[[#This Row],[Column5]]+Table5[[#This Row],[Column13]]+Table5[[#This Row],[Column21]]+Table5[[#This Row],[Column18]]</f>
        <v>0</v>
      </c>
      <c r="AG3437" s="111">
        <f t="shared" si="590"/>
        <v>0</v>
      </c>
      <c r="AH3437" s="111">
        <f t="shared" si="591"/>
        <v>0</v>
      </c>
      <c r="AI3437" s="111">
        <f>Table5[[#This Row],[Column17]]-Table5[[#This Row],[Column20]]</f>
        <v>0</v>
      </c>
      <c r="AJ3437" s="111">
        <f t="shared" si="592"/>
        <v>0</v>
      </c>
      <c r="AK3437" s="111">
        <f t="shared" si="585"/>
        <v>0</v>
      </c>
      <c r="AL3437" s="111">
        <f t="shared" si="593"/>
        <v>0</v>
      </c>
      <c r="AM3437" s="111" t="str">
        <f t="shared" si="594"/>
        <v/>
      </c>
      <c r="AN3437" s="111" t="str">
        <f t="shared" ca="1" si="595"/>
        <v/>
      </c>
    </row>
    <row r="3438" spans="1:40" ht="20.25" customHeight="1" x14ac:dyDescent="0.3">
      <c r="A3438" s="107"/>
      <c r="B3438" s="144"/>
      <c r="C3438" s="119"/>
      <c r="D3438" s="120"/>
      <c r="E3438" s="119"/>
      <c r="F3438" s="119"/>
      <c r="G3438" s="120"/>
      <c r="H3438" s="119"/>
      <c r="I3438" s="109"/>
      <c r="L3438" s="108"/>
      <c r="M3438" s="108"/>
      <c r="N3438" s="108"/>
      <c r="O3438" s="108"/>
      <c r="P3438" s="108"/>
      <c r="Q3438" s="108"/>
      <c r="R3438" s="108"/>
      <c r="S3438" s="108"/>
      <c r="T3438" s="100">
        <f t="shared" si="586"/>
        <v>0</v>
      </c>
      <c r="U3438" s="111"/>
      <c r="V3438" s="111"/>
      <c r="W3438" s="111">
        <f>SUMIFS($F$3:F3438,$D$3:D3438,D3438,$C$3:C3438,"Buy")+SUMIFS($F$3:F3438,$D$3:D3438,D3438,$C$3:C3438,"Coin Deposit",$E$3:E3438,"&lt;&gt;")</f>
        <v>0</v>
      </c>
      <c r="X3438" s="111">
        <f t="shared" si="587"/>
        <v>0</v>
      </c>
      <c r="Y3438" s="111">
        <f>IF($D3438=Y$1,SUMIFS($H$3:$H3438,$G$3:$G3438,Y$1,$C$3:$C3438,"Sell"),0)</f>
        <v>0</v>
      </c>
      <c r="Z3438" s="111">
        <f t="shared" si="588"/>
        <v>0</v>
      </c>
      <c r="AA3438" s="111">
        <f>IF($D3438=AA$1,SUMIFS($H$3:$H3438,$G$3:$G3438,AA$1,$C$3:$C3438,"Sell"),0)</f>
        <v>0</v>
      </c>
      <c r="AB3438" s="111">
        <f t="shared" si="589"/>
        <v>0</v>
      </c>
      <c r="AC3438" s="111">
        <f>SUMIFS('Deductions and Deposits'!$H:$H,'Deductions and Deposits'!$G:$G,D3438,'Deductions and Deposits'!$F:$F,"&lt;="&amp;B3438)+SUMIFS($F$3:F3438,$D$3:D3438,D3438,$C$3:C3438,"Coin Deposit",$E$3:E3438,"")</f>
        <v>0</v>
      </c>
      <c r="AD3438" s="111">
        <f>SUMIFS('Deductions and Deposits'!$D:$D,'Deductions and Deposits'!$C:$C,D3438)+SUMIFS($F:$F,$D:$D,D3438,$C:$C,"Coin Deduction")</f>
        <v>0</v>
      </c>
      <c r="AE3438" s="111">
        <f>Table5[[#This Row],[Column4]]+Table5[[#This Row],[Column14]]+Table5[[#This Row],[Column19]]+Table5[[#This Row],[Column12]]</f>
        <v>0</v>
      </c>
      <c r="AF3438" s="111">
        <f>Table5[[#This Row],[Column5]]+Table5[[#This Row],[Column13]]+Table5[[#This Row],[Column21]]+Table5[[#This Row],[Column18]]</f>
        <v>0</v>
      </c>
      <c r="AG3438" s="111">
        <f t="shared" si="590"/>
        <v>0</v>
      </c>
      <c r="AH3438" s="111">
        <f t="shared" si="591"/>
        <v>0</v>
      </c>
      <c r="AI3438" s="111">
        <f>Table5[[#This Row],[Column17]]-Table5[[#This Row],[Column20]]</f>
        <v>0</v>
      </c>
      <c r="AJ3438" s="111">
        <f t="shared" si="592"/>
        <v>0</v>
      </c>
      <c r="AK3438" s="111">
        <f t="shared" si="585"/>
        <v>0</v>
      </c>
      <c r="AL3438" s="111">
        <f t="shared" si="593"/>
        <v>0</v>
      </c>
      <c r="AM3438" s="111" t="str">
        <f t="shared" si="594"/>
        <v/>
      </c>
      <c r="AN3438" s="111" t="str">
        <f t="shared" ca="1" si="595"/>
        <v/>
      </c>
    </row>
    <row r="3439" spans="1:40" ht="20.25" customHeight="1" x14ac:dyDescent="0.3">
      <c r="A3439" s="107"/>
      <c r="B3439" s="144"/>
      <c r="C3439" s="119"/>
      <c r="D3439" s="120"/>
      <c r="E3439" s="119"/>
      <c r="F3439" s="119"/>
      <c r="G3439" s="120"/>
      <c r="H3439" s="119"/>
      <c r="I3439" s="109"/>
      <c r="L3439" s="108"/>
      <c r="M3439" s="108"/>
      <c r="N3439" s="108"/>
      <c r="O3439" s="108"/>
      <c r="P3439" s="108"/>
      <c r="Q3439" s="108"/>
      <c r="R3439" s="108"/>
      <c r="S3439" s="108"/>
      <c r="T3439" s="100">
        <f t="shared" si="586"/>
        <v>0</v>
      </c>
      <c r="U3439" s="111"/>
      <c r="V3439" s="111"/>
      <c r="W3439" s="111">
        <f>SUMIFS($F$3:F3439,$D$3:D3439,D3439,$C$3:C3439,"Buy")+SUMIFS($F$3:F3439,$D$3:D3439,D3439,$C$3:C3439,"Coin Deposit",$E$3:E3439,"&lt;&gt;")</f>
        <v>0</v>
      </c>
      <c r="X3439" s="111">
        <f t="shared" si="587"/>
        <v>0</v>
      </c>
      <c r="Y3439" s="111">
        <f>IF($D3439=Y$1,SUMIFS($H$3:$H3439,$G$3:$G3439,Y$1,$C$3:$C3439,"Sell"),0)</f>
        <v>0</v>
      </c>
      <c r="Z3439" s="111">
        <f t="shared" si="588"/>
        <v>0</v>
      </c>
      <c r="AA3439" s="111">
        <f>IF($D3439=AA$1,SUMIFS($H$3:$H3439,$G$3:$G3439,AA$1,$C$3:$C3439,"Sell"),0)</f>
        <v>0</v>
      </c>
      <c r="AB3439" s="111">
        <f t="shared" si="589"/>
        <v>0</v>
      </c>
      <c r="AC3439" s="111">
        <f>SUMIFS('Deductions and Deposits'!$H:$H,'Deductions and Deposits'!$G:$G,D3439,'Deductions and Deposits'!$F:$F,"&lt;="&amp;B3439)+SUMIFS($F$3:F3439,$D$3:D3439,D3439,$C$3:C3439,"Coin Deposit",$E$3:E3439,"")</f>
        <v>0</v>
      </c>
      <c r="AD3439" s="111">
        <f>SUMIFS('Deductions and Deposits'!$D:$D,'Deductions and Deposits'!$C:$C,D3439)+SUMIFS($F:$F,$D:$D,D3439,$C:$C,"Coin Deduction")</f>
        <v>0</v>
      </c>
      <c r="AE3439" s="111">
        <f>Table5[[#This Row],[Column4]]+Table5[[#This Row],[Column14]]+Table5[[#This Row],[Column19]]+Table5[[#This Row],[Column12]]</f>
        <v>0</v>
      </c>
      <c r="AF3439" s="111">
        <f>Table5[[#This Row],[Column5]]+Table5[[#This Row],[Column13]]+Table5[[#This Row],[Column21]]+Table5[[#This Row],[Column18]]</f>
        <v>0</v>
      </c>
      <c r="AG3439" s="111">
        <f t="shared" si="590"/>
        <v>0</v>
      </c>
      <c r="AH3439" s="111">
        <f t="shared" si="591"/>
        <v>0</v>
      </c>
      <c r="AI3439" s="111">
        <f>Table5[[#This Row],[Column17]]-Table5[[#This Row],[Column20]]</f>
        <v>0</v>
      </c>
      <c r="AJ3439" s="111">
        <f t="shared" si="592"/>
        <v>0</v>
      </c>
      <c r="AK3439" s="111">
        <f t="shared" si="585"/>
        <v>0</v>
      </c>
      <c r="AL3439" s="111">
        <f t="shared" si="593"/>
        <v>0</v>
      </c>
      <c r="AM3439" s="111" t="str">
        <f t="shared" si="594"/>
        <v/>
      </c>
      <c r="AN3439" s="111" t="str">
        <f t="shared" ca="1" si="595"/>
        <v/>
      </c>
    </row>
    <row r="3440" spans="1:40" ht="20.25" customHeight="1" x14ac:dyDescent="0.3">
      <c r="A3440" s="107"/>
      <c r="B3440" s="144"/>
      <c r="C3440" s="119"/>
      <c r="D3440" s="120"/>
      <c r="E3440" s="119"/>
      <c r="F3440" s="119"/>
      <c r="G3440" s="120"/>
      <c r="H3440" s="119"/>
      <c r="I3440" s="109"/>
      <c r="L3440" s="108"/>
      <c r="M3440" s="108"/>
      <c r="N3440" s="108"/>
      <c r="O3440" s="108"/>
      <c r="P3440" s="108"/>
      <c r="Q3440" s="108"/>
      <c r="R3440" s="108"/>
      <c r="S3440" s="108"/>
      <c r="T3440" s="100">
        <f t="shared" si="586"/>
        <v>0</v>
      </c>
      <c r="U3440" s="111"/>
      <c r="V3440" s="111"/>
      <c r="W3440" s="111">
        <f>SUMIFS($F$3:F3440,$D$3:D3440,D3440,$C$3:C3440,"Buy")+SUMIFS($F$3:F3440,$D$3:D3440,D3440,$C$3:C3440,"Coin Deposit",$E$3:E3440,"&lt;&gt;")</f>
        <v>0</v>
      </c>
      <c r="X3440" s="111">
        <f t="shared" si="587"/>
        <v>0</v>
      </c>
      <c r="Y3440" s="111">
        <f>IF($D3440=Y$1,SUMIFS($H$3:$H3440,$G$3:$G3440,Y$1,$C$3:$C3440,"Sell"),0)</f>
        <v>0</v>
      </c>
      <c r="Z3440" s="111">
        <f t="shared" si="588"/>
        <v>0</v>
      </c>
      <c r="AA3440" s="111">
        <f>IF($D3440=AA$1,SUMIFS($H$3:$H3440,$G$3:$G3440,AA$1,$C$3:$C3440,"Sell"),0)</f>
        <v>0</v>
      </c>
      <c r="AB3440" s="111">
        <f t="shared" si="589"/>
        <v>0</v>
      </c>
      <c r="AC3440" s="111">
        <f>SUMIFS('Deductions and Deposits'!$H:$H,'Deductions and Deposits'!$G:$G,D3440,'Deductions and Deposits'!$F:$F,"&lt;="&amp;B3440)+SUMIFS($F$3:F3440,$D$3:D3440,D3440,$C$3:C3440,"Coin Deposit",$E$3:E3440,"")</f>
        <v>0</v>
      </c>
      <c r="AD3440" s="111">
        <f>SUMIFS('Deductions and Deposits'!$D:$D,'Deductions and Deposits'!$C:$C,D3440)+SUMIFS($F:$F,$D:$D,D3440,$C:$C,"Coin Deduction")</f>
        <v>0</v>
      </c>
      <c r="AE3440" s="111">
        <f>Table5[[#This Row],[Column4]]+Table5[[#This Row],[Column14]]+Table5[[#This Row],[Column19]]+Table5[[#This Row],[Column12]]</f>
        <v>0</v>
      </c>
      <c r="AF3440" s="111">
        <f>Table5[[#This Row],[Column5]]+Table5[[#This Row],[Column13]]+Table5[[#This Row],[Column21]]+Table5[[#This Row],[Column18]]</f>
        <v>0</v>
      </c>
      <c r="AG3440" s="111">
        <f t="shared" si="590"/>
        <v>0</v>
      </c>
      <c r="AH3440" s="111">
        <f t="shared" si="591"/>
        <v>0</v>
      </c>
      <c r="AI3440" s="111">
        <f>Table5[[#This Row],[Column17]]-Table5[[#This Row],[Column20]]</f>
        <v>0</v>
      </c>
      <c r="AJ3440" s="111">
        <f t="shared" si="592"/>
        <v>0</v>
      </c>
      <c r="AK3440" s="111">
        <f t="shared" si="585"/>
        <v>0</v>
      </c>
      <c r="AL3440" s="111">
        <f t="shared" si="593"/>
        <v>0</v>
      </c>
      <c r="AM3440" s="111" t="str">
        <f t="shared" si="594"/>
        <v/>
      </c>
      <c r="AN3440" s="111" t="str">
        <f t="shared" ca="1" si="595"/>
        <v/>
      </c>
    </row>
    <row r="3441" spans="1:40" ht="20.25" customHeight="1" x14ac:dyDescent="0.3">
      <c r="A3441" s="107"/>
      <c r="B3441" s="144"/>
      <c r="C3441" s="119"/>
      <c r="D3441" s="120"/>
      <c r="E3441" s="119"/>
      <c r="F3441" s="119"/>
      <c r="G3441" s="120"/>
      <c r="H3441" s="119"/>
      <c r="I3441" s="109"/>
      <c r="L3441" s="108"/>
      <c r="M3441" s="108"/>
      <c r="N3441" s="108"/>
      <c r="O3441" s="108"/>
      <c r="P3441" s="108"/>
      <c r="Q3441" s="108"/>
      <c r="R3441" s="108"/>
      <c r="S3441" s="108"/>
      <c r="T3441" s="100">
        <f t="shared" si="586"/>
        <v>0</v>
      </c>
      <c r="U3441" s="111"/>
      <c r="V3441" s="111"/>
      <c r="W3441" s="111">
        <f>SUMIFS($F$3:F3441,$D$3:D3441,D3441,$C$3:C3441,"Buy")+SUMIFS($F$3:F3441,$D$3:D3441,D3441,$C$3:C3441,"Coin Deposit",$E$3:E3441,"&lt;&gt;")</f>
        <v>0</v>
      </c>
      <c r="X3441" s="111">
        <f t="shared" si="587"/>
        <v>0</v>
      </c>
      <c r="Y3441" s="111">
        <f>IF($D3441=Y$1,SUMIFS($H$3:$H3441,$G$3:$G3441,Y$1,$C$3:$C3441,"Sell"),0)</f>
        <v>0</v>
      </c>
      <c r="Z3441" s="111">
        <f t="shared" si="588"/>
        <v>0</v>
      </c>
      <c r="AA3441" s="111">
        <f>IF($D3441=AA$1,SUMIFS($H$3:$H3441,$G$3:$G3441,AA$1,$C$3:$C3441,"Sell"),0)</f>
        <v>0</v>
      </c>
      <c r="AB3441" s="111">
        <f t="shared" si="589"/>
        <v>0</v>
      </c>
      <c r="AC3441" s="111">
        <f>SUMIFS('Deductions and Deposits'!$H:$H,'Deductions and Deposits'!$G:$G,D3441,'Deductions and Deposits'!$F:$F,"&lt;="&amp;B3441)+SUMIFS($F$3:F3441,$D$3:D3441,D3441,$C$3:C3441,"Coin Deposit",$E$3:E3441,"")</f>
        <v>0</v>
      </c>
      <c r="AD3441" s="111">
        <f>SUMIFS('Deductions and Deposits'!$D:$D,'Deductions and Deposits'!$C:$C,D3441)+SUMIFS($F:$F,$D:$D,D3441,$C:$C,"Coin Deduction")</f>
        <v>0</v>
      </c>
      <c r="AE3441" s="111">
        <f>Table5[[#This Row],[Column4]]+Table5[[#This Row],[Column14]]+Table5[[#This Row],[Column19]]+Table5[[#This Row],[Column12]]</f>
        <v>0</v>
      </c>
      <c r="AF3441" s="111">
        <f>Table5[[#This Row],[Column5]]+Table5[[#This Row],[Column13]]+Table5[[#This Row],[Column21]]+Table5[[#This Row],[Column18]]</f>
        <v>0</v>
      </c>
      <c r="AG3441" s="111">
        <f t="shared" si="590"/>
        <v>0</v>
      </c>
      <c r="AH3441" s="111">
        <f t="shared" si="591"/>
        <v>0</v>
      </c>
      <c r="AI3441" s="111">
        <f>Table5[[#This Row],[Column17]]-Table5[[#This Row],[Column20]]</f>
        <v>0</v>
      </c>
      <c r="AJ3441" s="111">
        <f t="shared" si="592"/>
        <v>0</v>
      </c>
      <c r="AK3441" s="111">
        <f t="shared" si="585"/>
        <v>0</v>
      </c>
      <c r="AL3441" s="111">
        <f t="shared" si="593"/>
        <v>0</v>
      </c>
      <c r="AM3441" s="111" t="str">
        <f t="shared" si="594"/>
        <v/>
      </c>
      <c r="AN3441" s="111" t="str">
        <f t="shared" ca="1" si="595"/>
        <v/>
      </c>
    </row>
    <row r="3442" spans="1:40" ht="20.25" customHeight="1" x14ac:dyDescent="0.3">
      <c r="A3442" s="107"/>
      <c r="B3442" s="144"/>
      <c r="C3442" s="119"/>
      <c r="D3442" s="120"/>
      <c r="E3442" s="119"/>
      <c r="F3442" s="119"/>
      <c r="G3442" s="120"/>
      <c r="H3442" s="119"/>
      <c r="I3442" s="109"/>
      <c r="L3442" s="108"/>
      <c r="M3442" s="108"/>
      <c r="N3442" s="108"/>
      <c r="O3442" s="108"/>
      <c r="P3442" s="108"/>
      <c r="Q3442" s="108"/>
      <c r="R3442" s="108"/>
      <c r="S3442" s="108"/>
      <c r="T3442" s="100">
        <f t="shared" si="586"/>
        <v>0</v>
      </c>
      <c r="U3442" s="111"/>
      <c r="V3442" s="111"/>
      <c r="W3442" s="111">
        <f>SUMIFS($F$3:F3442,$D$3:D3442,D3442,$C$3:C3442,"Buy")+SUMIFS($F$3:F3442,$D$3:D3442,D3442,$C$3:C3442,"Coin Deposit",$E$3:E3442,"&lt;&gt;")</f>
        <v>0</v>
      </c>
      <c r="X3442" s="111">
        <f t="shared" si="587"/>
        <v>0</v>
      </c>
      <c r="Y3442" s="111">
        <f>IF($D3442=Y$1,SUMIFS($H$3:$H3442,$G$3:$G3442,Y$1,$C$3:$C3442,"Sell"),0)</f>
        <v>0</v>
      </c>
      <c r="Z3442" s="111">
        <f t="shared" si="588"/>
        <v>0</v>
      </c>
      <c r="AA3442" s="111">
        <f>IF($D3442=AA$1,SUMIFS($H$3:$H3442,$G$3:$G3442,AA$1,$C$3:$C3442,"Sell"),0)</f>
        <v>0</v>
      </c>
      <c r="AB3442" s="111">
        <f t="shared" si="589"/>
        <v>0</v>
      </c>
      <c r="AC3442" s="111">
        <f>SUMIFS('Deductions and Deposits'!$H:$H,'Deductions and Deposits'!$G:$G,D3442,'Deductions and Deposits'!$F:$F,"&lt;="&amp;B3442)+SUMIFS($F$3:F3442,$D$3:D3442,D3442,$C$3:C3442,"Coin Deposit",$E$3:E3442,"")</f>
        <v>0</v>
      </c>
      <c r="AD3442" s="111">
        <f>SUMIFS('Deductions and Deposits'!$D:$D,'Deductions and Deposits'!$C:$C,D3442)+SUMIFS($F:$F,$D:$D,D3442,$C:$C,"Coin Deduction")</f>
        <v>0</v>
      </c>
      <c r="AE3442" s="111">
        <f>Table5[[#This Row],[Column4]]+Table5[[#This Row],[Column14]]+Table5[[#This Row],[Column19]]+Table5[[#This Row],[Column12]]</f>
        <v>0</v>
      </c>
      <c r="AF3442" s="111">
        <f>Table5[[#This Row],[Column5]]+Table5[[#This Row],[Column13]]+Table5[[#This Row],[Column21]]+Table5[[#This Row],[Column18]]</f>
        <v>0</v>
      </c>
      <c r="AG3442" s="111">
        <f t="shared" si="590"/>
        <v>0</v>
      </c>
      <c r="AH3442" s="111">
        <f t="shared" si="591"/>
        <v>0</v>
      </c>
      <c r="AI3442" s="111">
        <f>Table5[[#This Row],[Column17]]-Table5[[#This Row],[Column20]]</f>
        <v>0</v>
      </c>
      <c r="AJ3442" s="111">
        <f t="shared" si="592"/>
        <v>0</v>
      </c>
      <c r="AK3442" s="111">
        <f t="shared" si="585"/>
        <v>0</v>
      </c>
      <c r="AL3442" s="111">
        <f t="shared" si="593"/>
        <v>0</v>
      </c>
      <c r="AM3442" s="111" t="str">
        <f t="shared" si="594"/>
        <v/>
      </c>
      <c r="AN3442" s="111" t="str">
        <f t="shared" ca="1" si="595"/>
        <v/>
      </c>
    </row>
    <row r="3443" spans="1:40" ht="20.25" customHeight="1" x14ac:dyDescent="0.3">
      <c r="A3443" s="107"/>
      <c r="B3443" s="144"/>
      <c r="C3443" s="119"/>
      <c r="D3443" s="120"/>
      <c r="E3443" s="119"/>
      <c r="F3443" s="119"/>
      <c r="G3443" s="120"/>
      <c r="H3443" s="119"/>
      <c r="I3443" s="109"/>
      <c r="L3443" s="108"/>
      <c r="M3443" s="108"/>
      <c r="N3443" s="108"/>
      <c r="O3443" s="108"/>
      <c r="P3443" s="108"/>
      <c r="Q3443" s="108"/>
      <c r="R3443" s="108"/>
      <c r="S3443" s="108"/>
      <c r="T3443" s="100">
        <f t="shared" si="586"/>
        <v>0</v>
      </c>
      <c r="U3443" s="111"/>
      <c r="V3443" s="111"/>
      <c r="W3443" s="111">
        <f>SUMIFS($F$3:F3443,$D$3:D3443,D3443,$C$3:C3443,"Buy")+SUMIFS($F$3:F3443,$D$3:D3443,D3443,$C$3:C3443,"Coin Deposit",$E$3:E3443,"&lt;&gt;")</f>
        <v>0</v>
      </c>
      <c r="X3443" s="111">
        <f t="shared" si="587"/>
        <v>0</v>
      </c>
      <c r="Y3443" s="111">
        <f>IF($D3443=Y$1,SUMIFS($H$3:$H3443,$G$3:$G3443,Y$1,$C$3:$C3443,"Sell"),0)</f>
        <v>0</v>
      </c>
      <c r="Z3443" s="111">
        <f t="shared" si="588"/>
        <v>0</v>
      </c>
      <c r="AA3443" s="111">
        <f>IF($D3443=AA$1,SUMIFS($H$3:$H3443,$G$3:$G3443,AA$1,$C$3:$C3443,"Sell"),0)</f>
        <v>0</v>
      </c>
      <c r="AB3443" s="111">
        <f t="shared" si="589"/>
        <v>0</v>
      </c>
      <c r="AC3443" s="111">
        <f>SUMIFS('Deductions and Deposits'!$H:$H,'Deductions and Deposits'!$G:$G,D3443,'Deductions and Deposits'!$F:$F,"&lt;="&amp;B3443)+SUMIFS($F$3:F3443,$D$3:D3443,D3443,$C$3:C3443,"Coin Deposit",$E$3:E3443,"")</f>
        <v>0</v>
      </c>
      <c r="AD3443" s="111">
        <f>SUMIFS('Deductions and Deposits'!$D:$D,'Deductions and Deposits'!$C:$C,D3443)+SUMIFS($F:$F,$D:$D,D3443,$C:$C,"Coin Deduction")</f>
        <v>0</v>
      </c>
      <c r="AE3443" s="111">
        <f>Table5[[#This Row],[Column4]]+Table5[[#This Row],[Column14]]+Table5[[#This Row],[Column19]]+Table5[[#This Row],[Column12]]</f>
        <v>0</v>
      </c>
      <c r="AF3443" s="111">
        <f>Table5[[#This Row],[Column5]]+Table5[[#This Row],[Column13]]+Table5[[#This Row],[Column21]]+Table5[[#This Row],[Column18]]</f>
        <v>0</v>
      </c>
      <c r="AG3443" s="111">
        <f t="shared" si="590"/>
        <v>0</v>
      </c>
      <c r="AH3443" s="111">
        <f t="shared" si="591"/>
        <v>0</v>
      </c>
      <c r="AI3443" s="111">
        <f>Table5[[#This Row],[Column17]]-Table5[[#This Row],[Column20]]</f>
        <v>0</v>
      </c>
      <c r="AJ3443" s="111">
        <f t="shared" si="592"/>
        <v>0</v>
      </c>
      <c r="AK3443" s="111">
        <f t="shared" si="585"/>
        <v>0</v>
      </c>
      <c r="AL3443" s="111">
        <f t="shared" si="593"/>
        <v>0</v>
      </c>
      <c r="AM3443" s="111" t="str">
        <f t="shared" si="594"/>
        <v/>
      </c>
      <c r="AN3443" s="111" t="str">
        <f t="shared" ca="1" si="595"/>
        <v/>
      </c>
    </row>
    <row r="3444" spans="1:40" ht="20.25" customHeight="1" x14ac:dyDescent="0.3">
      <c r="A3444" s="107"/>
      <c r="B3444" s="144"/>
      <c r="C3444" s="119"/>
      <c r="D3444" s="120"/>
      <c r="E3444" s="119"/>
      <c r="F3444" s="119"/>
      <c r="G3444" s="120"/>
      <c r="H3444" s="119"/>
      <c r="I3444" s="109"/>
      <c r="L3444" s="108"/>
      <c r="M3444" s="108"/>
      <c r="N3444" s="108"/>
      <c r="O3444" s="108"/>
      <c r="P3444" s="108"/>
      <c r="Q3444" s="108"/>
      <c r="R3444" s="108"/>
      <c r="S3444" s="108"/>
      <c r="T3444" s="100">
        <f t="shared" si="586"/>
        <v>0</v>
      </c>
      <c r="U3444" s="111"/>
      <c r="V3444" s="111"/>
      <c r="W3444" s="111">
        <f>SUMIFS($F$3:F3444,$D$3:D3444,D3444,$C$3:C3444,"Buy")+SUMIFS($F$3:F3444,$D$3:D3444,D3444,$C$3:C3444,"Coin Deposit",$E$3:E3444,"&lt;&gt;")</f>
        <v>0</v>
      </c>
      <c r="X3444" s="111">
        <f t="shared" si="587"/>
        <v>0</v>
      </c>
      <c r="Y3444" s="111">
        <f>IF($D3444=Y$1,SUMIFS($H$3:$H3444,$G$3:$G3444,Y$1,$C$3:$C3444,"Sell"),0)</f>
        <v>0</v>
      </c>
      <c r="Z3444" s="111">
        <f t="shared" si="588"/>
        <v>0</v>
      </c>
      <c r="AA3444" s="111">
        <f>IF($D3444=AA$1,SUMIFS($H$3:$H3444,$G$3:$G3444,AA$1,$C$3:$C3444,"Sell"),0)</f>
        <v>0</v>
      </c>
      <c r="AB3444" s="111">
        <f t="shared" si="589"/>
        <v>0</v>
      </c>
      <c r="AC3444" s="111">
        <f>SUMIFS('Deductions and Deposits'!$H:$H,'Deductions and Deposits'!$G:$G,D3444,'Deductions and Deposits'!$F:$F,"&lt;="&amp;B3444)+SUMIFS($F$3:F3444,$D$3:D3444,D3444,$C$3:C3444,"Coin Deposit",$E$3:E3444,"")</f>
        <v>0</v>
      </c>
      <c r="AD3444" s="111">
        <f>SUMIFS('Deductions and Deposits'!$D:$D,'Deductions and Deposits'!$C:$C,D3444)+SUMIFS($F:$F,$D:$D,D3444,$C:$C,"Coin Deduction")</f>
        <v>0</v>
      </c>
      <c r="AE3444" s="111">
        <f>Table5[[#This Row],[Column4]]+Table5[[#This Row],[Column14]]+Table5[[#This Row],[Column19]]+Table5[[#This Row],[Column12]]</f>
        <v>0</v>
      </c>
      <c r="AF3444" s="111">
        <f>Table5[[#This Row],[Column5]]+Table5[[#This Row],[Column13]]+Table5[[#This Row],[Column21]]+Table5[[#This Row],[Column18]]</f>
        <v>0</v>
      </c>
      <c r="AG3444" s="111">
        <f t="shared" si="590"/>
        <v>0</v>
      </c>
      <c r="AH3444" s="111">
        <f t="shared" si="591"/>
        <v>0</v>
      </c>
      <c r="AI3444" s="111">
        <f>Table5[[#This Row],[Column17]]-Table5[[#This Row],[Column20]]</f>
        <v>0</v>
      </c>
      <c r="AJ3444" s="111">
        <f t="shared" si="592"/>
        <v>0</v>
      </c>
      <c r="AK3444" s="111">
        <f t="shared" si="585"/>
        <v>0</v>
      </c>
      <c r="AL3444" s="111">
        <f t="shared" si="593"/>
        <v>0</v>
      </c>
      <c r="AM3444" s="111" t="str">
        <f t="shared" si="594"/>
        <v/>
      </c>
      <c r="AN3444" s="111" t="str">
        <f t="shared" ca="1" si="595"/>
        <v/>
      </c>
    </row>
    <row r="3445" spans="1:40" ht="20.25" customHeight="1" x14ac:dyDescent="0.3">
      <c r="A3445" s="107"/>
      <c r="B3445" s="144"/>
      <c r="C3445" s="119"/>
      <c r="D3445" s="120"/>
      <c r="E3445" s="119"/>
      <c r="F3445" s="119"/>
      <c r="G3445" s="120"/>
      <c r="H3445" s="119"/>
      <c r="I3445" s="109"/>
      <c r="L3445" s="108"/>
      <c r="M3445" s="108"/>
      <c r="N3445" s="108"/>
      <c r="O3445" s="108"/>
      <c r="P3445" s="108"/>
      <c r="Q3445" s="108"/>
      <c r="R3445" s="108"/>
      <c r="S3445" s="108"/>
      <c r="T3445" s="100">
        <f t="shared" si="586"/>
        <v>0</v>
      </c>
      <c r="U3445" s="111"/>
      <c r="V3445" s="111"/>
      <c r="W3445" s="111">
        <f>SUMIFS($F$3:F3445,$D$3:D3445,D3445,$C$3:C3445,"Buy")+SUMIFS($F$3:F3445,$D$3:D3445,D3445,$C$3:C3445,"Coin Deposit",$E$3:E3445,"&lt;&gt;")</f>
        <v>0</v>
      </c>
      <c r="X3445" s="111">
        <f t="shared" si="587"/>
        <v>0</v>
      </c>
      <c r="Y3445" s="111">
        <f>IF($D3445=Y$1,SUMIFS($H$3:$H3445,$G$3:$G3445,Y$1,$C$3:$C3445,"Sell"),0)</f>
        <v>0</v>
      </c>
      <c r="Z3445" s="111">
        <f t="shared" si="588"/>
        <v>0</v>
      </c>
      <c r="AA3445" s="111">
        <f>IF($D3445=AA$1,SUMIFS($H$3:$H3445,$G$3:$G3445,AA$1,$C$3:$C3445,"Sell"),0)</f>
        <v>0</v>
      </c>
      <c r="AB3445" s="111">
        <f t="shared" si="589"/>
        <v>0</v>
      </c>
      <c r="AC3445" s="111">
        <f>SUMIFS('Deductions and Deposits'!$H:$H,'Deductions and Deposits'!$G:$G,D3445,'Deductions and Deposits'!$F:$F,"&lt;="&amp;B3445)+SUMIFS($F$3:F3445,$D$3:D3445,D3445,$C$3:C3445,"Coin Deposit",$E$3:E3445,"")</f>
        <v>0</v>
      </c>
      <c r="AD3445" s="111">
        <f>SUMIFS('Deductions and Deposits'!$D:$D,'Deductions and Deposits'!$C:$C,D3445)+SUMIFS($F:$F,$D:$D,D3445,$C:$C,"Coin Deduction")</f>
        <v>0</v>
      </c>
      <c r="AE3445" s="111">
        <f>Table5[[#This Row],[Column4]]+Table5[[#This Row],[Column14]]+Table5[[#This Row],[Column19]]+Table5[[#This Row],[Column12]]</f>
        <v>0</v>
      </c>
      <c r="AF3445" s="111">
        <f>Table5[[#This Row],[Column5]]+Table5[[#This Row],[Column13]]+Table5[[#This Row],[Column21]]+Table5[[#This Row],[Column18]]</f>
        <v>0</v>
      </c>
      <c r="AG3445" s="111">
        <f t="shared" si="590"/>
        <v>0</v>
      </c>
      <c r="AH3445" s="111">
        <f t="shared" si="591"/>
        <v>0</v>
      </c>
      <c r="AI3445" s="111">
        <f>Table5[[#This Row],[Column17]]-Table5[[#This Row],[Column20]]</f>
        <v>0</v>
      </c>
      <c r="AJ3445" s="111">
        <f t="shared" si="592"/>
        <v>0</v>
      </c>
      <c r="AK3445" s="111">
        <f t="shared" si="585"/>
        <v>0</v>
      </c>
      <c r="AL3445" s="111">
        <f t="shared" si="593"/>
        <v>0</v>
      </c>
      <c r="AM3445" s="111" t="str">
        <f t="shared" si="594"/>
        <v/>
      </c>
      <c r="AN3445" s="111" t="str">
        <f t="shared" ca="1" si="595"/>
        <v/>
      </c>
    </row>
    <row r="3446" spans="1:40" ht="20.25" customHeight="1" x14ac:dyDescent="0.3">
      <c r="A3446" s="107"/>
      <c r="B3446" s="144"/>
      <c r="C3446" s="119"/>
      <c r="D3446" s="120"/>
      <c r="E3446" s="119"/>
      <c r="F3446" s="119"/>
      <c r="G3446" s="120"/>
      <c r="H3446" s="119"/>
      <c r="I3446" s="109"/>
      <c r="L3446" s="108"/>
      <c r="M3446" s="108"/>
      <c r="N3446" s="108"/>
      <c r="O3446" s="108"/>
      <c r="P3446" s="108"/>
      <c r="Q3446" s="108"/>
      <c r="R3446" s="108"/>
      <c r="S3446" s="108"/>
      <c r="T3446" s="100">
        <f t="shared" si="586"/>
        <v>0</v>
      </c>
      <c r="U3446" s="111"/>
      <c r="V3446" s="111"/>
      <c r="W3446" s="111">
        <f>SUMIFS($F$3:F3446,$D$3:D3446,D3446,$C$3:C3446,"Buy")+SUMIFS($F$3:F3446,$D$3:D3446,D3446,$C$3:C3446,"Coin Deposit",$E$3:E3446,"&lt;&gt;")</f>
        <v>0</v>
      </c>
      <c r="X3446" s="111">
        <f t="shared" si="587"/>
        <v>0</v>
      </c>
      <c r="Y3446" s="111">
        <f>IF($D3446=Y$1,SUMIFS($H$3:$H3446,$G$3:$G3446,Y$1,$C$3:$C3446,"Sell"),0)</f>
        <v>0</v>
      </c>
      <c r="Z3446" s="111">
        <f t="shared" si="588"/>
        <v>0</v>
      </c>
      <c r="AA3446" s="111">
        <f>IF($D3446=AA$1,SUMIFS($H$3:$H3446,$G$3:$G3446,AA$1,$C$3:$C3446,"Sell"),0)</f>
        <v>0</v>
      </c>
      <c r="AB3446" s="111">
        <f t="shared" si="589"/>
        <v>0</v>
      </c>
      <c r="AC3446" s="111">
        <f>SUMIFS('Deductions and Deposits'!$H:$H,'Deductions and Deposits'!$G:$G,D3446,'Deductions and Deposits'!$F:$F,"&lt;="&amp;B3446)+SUMIFS($F$3:F3446,$D$3:D3446,D3446,$C$3:C3446,"Coin Deposit",$E$3:E3446,"")</f>
        <v>0</v>
      </c>
      <c r="AD3446" s="111">
        <f>SUMIFS('Deductions and Deposits'!$D:$D,'Deductions and Deposits'!$C:$C,D3446)+SUMIFS($F:$F,$D:$D,D3446,$C:$C,"Coin Deduction")</f>
        <v>0</v>
      </c>
      <c r="AE3446" s="111">
        <f>Table5[[#This Row],[Column4]]+Table5[[#This Row],[Column14]]+Table5[[#This Row],[Column19]]+Table5[[#This Row],[Column12]]</f>
        <v>0</v>
      </c>
      <c r="AF3446" s="111">
        <f>Table5[[#This Row],[Column5]]+Table5[[#This Row],[Column13]]+Table5[[#This Row],[Column21]]+Table5[[#This Row],[Column18]]</f>
        <v>0</v>
      </c>
      <c r="AG3446" s="111">
        <f t="shared" si="590"/>
        <v>0</v>
      </c>
      <c r="AH3446" s="111">
        <f t="shared" si="591"/>
        <v>0</v>
      </c>
      <c r="AI3446" s="111">
        <f>Table5[[#This Row],[Column17]]-Table5[[#This Row],[Column20]]</f>
        <v>0</v>
      </c>
      <c r="AJ3446" s="111">
        <f t="shared" si="592"/>
        <v>0</v>
      </c>
      <c r="AK3446" s="111">
        <f t="shared" ref="AK3446:AK3509" si="596">AJ3446*T3446</f>
        <v>0</v>
      </c>
      <c r="AL3446" s="111">
        <f t="shared" si="593"/>
        <v>0</v>
      </c>
      <c r="AM3446" s="111" t="str">
        <f t="shared" si="594"/>
        <v/>
      </c>
      <c r="AN3446" s="111" t="str">
        <f t="shared" ca="1" si="595"/>
        <v/>
      </c>
    </row>
    <row r="3447" spans="1:40" ht="20.25" customHeight="1" x14ac:dyDescent="0.3">
      <c r="A3447" s="107"/>
      <c r="B3447" s="144"/>
      <c r="C3447" s="119"/>
      <c r="D3447" s="120"/>
      <c r="E3447" s="119"/>
      <c r="F3447" s="119"/>
      <c r="G3447" s="120"/>
      <c r="H3447" s="119"/>
      <c r="I3447" s="109"/>
      <c r="L3447" s="108"/>
      <c r="M3447" s="108"/>
      <c r="N3447" s="108"/>
      <c r="O3447" s="108"/>
      <c r="P3447" s="108"/>
      <c r="Q3447" s="108"/>
      <c r="R3447" s="108"/>
      <c r="S3447" s="108"/>
      <c r="T3447" s="100">
        <f t="shared" si="586"/>
        <v>0</v>
      </c>
      <c r="U3447" s="111"/>
      <c r="V3447" s="111"/>
      <c r="W3447" s="111">
        <f>SUMIFS($F$3:F3447,$D$3:D3447,D3447,$C$3:C3447,"Buy")+SUMIFS($F$3:F3447,$D$3:D3447,D3447,$C$3:C3447,"Coin Deposit",$E$3:E3447,"&lt;&gt;")</f>
        <v>0</v>
      </c>
      <c r="X3447" s="111">
        <f t="shared" si="587"/>
        <v>0</v>
      </c>
      <c r="Y3447" s="111">
        <f>IF($D3447=Y$1,SUMIFS($H$3:$H3447,$G$3:$G3447,Y$1,$C$3:$C3447,"Sell"),0)</f>
        <v>0</v>
      </c>
      <c r="Z3447" s="111">
        <f t="shared" si="588"/>
        <v>0</v>
      </c>
      <c r="AA3447" s="111">
        <f>IF($D3447=AA$1,SUMIFS($H$3:$H3447,$G$3:$G3447,AA$1,$C$3:$C3447,"Sell"),0)</f>
        <v>0</v>
      </c>
      <c r="AB3447" s="111">
        <f t="shared" si="589"/>
        <v>0</v>
      </c>
      <c r="AC3447" s="111">
        <f>SUMIFS('Deductions and Deposits'!$H:$H,'Deductions and Deposits'!$G:$G,D3447,'Deductions and Deposits'!$F:$F,"&lt;="&amp;B3447)+SUMIFS($F$3:F3447,$D$3:D3447,D3447,$C$3:C3447,"Coin Deposit",$E$3:E3447,"")</f>
        <v>0</v>
      </c>
      <c r="AD3447" s="111">
        <f>SUMIFS('Deductions and Deposits'!$D:$D,'Deductions and Deposits'!$C:$C,D3447)+SUMIFS($F:$F,$D:$D,D3447,$C:$C,"Coin Deduction")</f>
        <v>0</v>
      </c>
      <c r="AE3447" s="111">
        <f>Table5[[#This Row],[Column4]]+Table5[[#This Row],[Column14]]+Table5[[#This Row],[Column19]]+Table5[[#This Row],[Column12]]</f>
        <v>0</v>
      </c>
      <c r="AF3447" s="111">
        <f>Table5[[#This Row],[Column5]]+Table5[[#This Row],[Column13]]+Table5[[#This Row],[Column21]]+Table5[[#This Row],[Column18]]</f>
        <v>0</v>
      </c>
      <c r="AG3447" s="111">
        <f t="shared" si="590"/>
        <v>0</v>
      </c>
      <c r="AH3447" s="111">
        <f t="shared" si="591"/>
        <v>0</v>
      </c>
      <c r="AI3447" s="111">
        <f>Table5[[#This Row],[Column17]]-Table5[[#This Row],[Column20]]</f>
        <v>0</v>
      </c>
      <c r="AJ3447" s="111">
        <f t="shared" si="592"/>
        <v>0</v>
      </c>
      <c r="AK3447" s="111">
        <f t="shared" si="596"/>
        <v>0</v>
      </c>
      <c r="AL3447" s="111">
        <f t="shared" si="593"/>
        <v>0</v>
      </c>
      <c r="AM3447" s="111" t="str">
        <f t="shared" si="594"/>
        <v/>
      </c>
      <c r="AN3447" s="111" t="str">
        <f t="shared" ca="1" si="595"/>
        <v/>
      </c>
    </row>
    <row r="3448" spans="1:40" ht="20.25" customHeight="1" x14ac:dyDescent="0.3">
      <c r="A3448" s="107"/>
      <c r="B3448" s="144"/>
      <c r="C3448" s="119"/>
      <c r="D3448" s="120"/>
      <c r="E3448" s="119"/>
      <c r="F3448" s="119"/>
      <c r="G3448" s="120"/>
      <c r="H3448" s="119"/>
      <c r="I3448" s="109"/>
      <c r="L3448" s="108"/>
      <c r="M3448" s="108"/>
      <c r="N3448" s="108"/>
      <c r="O3448" s="108"/>
      <c r="P3448" s="108"/>
      <c r="Q3448" s="108"/>
      <c r="R3448" s="108"/>
      <c r="S3448" s="108"/>
      <c r="T3448" s="100">
        <f t="shared" si="586"/>
        <v>0</v>
      </c>
      <c r="U3448" s="111"/>
      <c r="V3448" s="111"/>
      <c r="W3448" s="111">
        <f>SUMIFS($F$3:F3448,$D$3:D3448,D3448,$C$3:C3448,"Buy")+SUMIFS($F$3:F3448,$D$3:D3448,D3448,$C$3:C3448,"Coin Deposit",$E$3:E3448,"&lt;&gt;")</f>
        <v>0</v>
      </c>
      <c r="X3448" s="111">
        <f t="shared" si="587"/>
        <v>0</v>
      </c>
      <c r="Y3448" s="111">
        <f>IF($D3448=Y$1,SUMIFS($H$3:$H3448,$G$3:$G3448,Y$1,$C$3:$C3448,"Sell"),0)</f>
        <v>0</v>
      </c>
      <c r="Z3448" s="111">
        <f t="shared" si="588"/>
        <v>0</v>
      </c>
      <c r="AA3448" s="111">
        <f>IF($D3448=AA$1,SUMIFS($H$3:$H3448,$G$3:$G3448,AA$1,$C$3:$C3448,"Sell"),0)</f>
        <v>0</v>
      </c>
      <c r="AB3448" s="111">
        <f t="shared" si="589"/>
        <v>0</v>
      </c>
      <c r="AC3448" s="111">
        <f>SUMIFS('Deductions and Deposits'!$H:$H,'Deductions and Deposits'!$G:$G,D3448,'Deductions and Deposits'!$F:$F,"&lt;="&amp;B3448)+SUMIFS($F$3:F3448,$D$3:D3448,D3448,$C$3:C3448,"Coin Deposit",$E$3:E3448,"")</f>
        <v>0</v>
      </c>
      <c r="AD3448" s="111">
        <f>SUMIFS('Deductions and Deposits'!$D:$D,'Deductions and Deposits'!$C:$C,D3448)+SUMIFS($F:$F,$D:$D,D3448,$C:$C,"Coin Deduction")</f>
        <v>0</v>
      </c>
      <c r="AE3448" s="111">
        <f>Table5[[#This Row],[Column4]]+Table5[[#This Row],[Column14]]+Table5[[#This Row],[Column19]]+Table5[[#This Row],[Column12]]</f>
        <v>0</v>
      </c>
      <c r="AF3448" s="111">
        <f>Table5[[#This Row],[Column5]]+Table5[[#This Row],[Column13]]+Table5[[#This Row],[Column21]]+Table5[[#This Row],[Column18]]</f>
        <v>0</v>
      </c>
      <c r="AG3448" s="111">
        <f t="shared" si="590"/>
        <v>0</v>
      </c>
      <c r="AH3448" s="111">
        <f t="shared" si="591"/>
        <v>0</v>
      </c>
      <c r="AI3448" s="111">
        <f>Table5[[#This Row],[Column17]]-Table5[[#This Row],[Column20]]</f>
        <v>0</v>
      </c>
      <c r="AJ3448" s="111">
        <f t="shared" si="592"/>
        <v>0</v>
      </c>
      <c r="AK3448" s="111">
        <f t="shared" si="596"/>
        <v>0</v>
      </c>
      <c r="AL3448" s="111">
        <f t="shared" si="593"/>
        <v>0</v>
      </c>
      <c r="AM3448" s="111" t="str">
        <f t="shared" si="594"/>
        <v/>
      </c>
      <c r="AN3448" s="111" t="str">
        <f t="shared" ca="1" si="595"/>
        <v/>
      </c>
    </row>
    <row r="3449" spans="1:40" ht="20.25" customHeight="1" x14ac:dyDescent="0.3">
      <c r="A3449" s="107"/>
      <c r="B3449" s="144"/>
      <c r="C3449" s="119"/>
      <c r="D3449" s="120"/>
      <c r="E3449" s="119"/>
      <c r="F3449" s="119"/>
      <c r="G3449" s="120"/>
      <c r="H3449" s="119"/>
      <c r="I3449" s="109"/>
      <c r="L3449" s="108"/>
      <c r="M3449" s="108"/>
      <c r="N3449" s="108"/>
      <c r="O3449" s="108"/>
      <c r="P3449" s="108"/>
      <c r="Q3449" s="108"/>
      <c r="R3449" s="108"/>
      <c r="S3449" s="108"/>
      <c r="T3449" s="100">
        <f t="shared" si="586"/>
        <v>0</v>
      </c>
      <c r="U3449" s="111"/>
      <c r="V3449" s="111"/>
      <c r="W3449" s="111">
        <f>SUMIFS($F$3:F3449,$D$3:D3449,D3449,$C$3:C3449,"Buy")+SUMIFS($F$3:F3449,$D$3:D3449,D3449,$C$3:C3449,"Coin Deposit",$E$3:E3449,"&lt;&gt;")</f>
        <v>0</v>
      </c>
      <c r="X3449" s="111">
        <f t="shared" si="587"/>
        <v>0</v>
      </c>
      <c r="Y3449" s="111">
        <f>IF($D3449=Y$1,SUMIFS($H$3:$H3449,$G$3:$G3449,Y$1,$C$3:$C3449,"Sell"),0)</f>
        <v>0</v>
      </c>
      <c r="Z3449" s="111">
        <f t="shared" si="588"/>
        <v>0</v>
      </c>
      <c r="AA3449" s="111">
        <f>IF($D3449=AA$1,SUMIFS($H$3:$H3449,$G$3:$G3449,AA$1,$C$3:$C3449,"Sell"),0)</f>
        <v>0</v>
      </c>
      <c r="AB3449" s="111">
        <f t="shared" si="589"/>
        <v>0</v>
      </c>
      <c r="AC3449" s="111">
        <f>SUMIFS('Deductions and Deposits'!$H:$H,'Deductions and Deposits'!$G:$G,D3449,'Deductions and Deposits'!$F:$F,"&lt;="&amp;B3449)+SUMIFS($F$3:F3449,$D$3:D3449,D3449,$C$3:C3449,"Coin Deposit",$E$3:E3449,"")</f>
        <v>0</v>
      </c>
      <c r="AD3449" s="111">
        <f>SUMIFS('Deductions and Deposits'!$D:$D,'Deductions and Deposits'!$C:$C,D3449)+SUMIFS($F:$F,$D:$D,D3449,$C:$C,"Coin Deduction")</f>
        <v>0</v>
      </c>
      <c r="AE3449" s="111">
        <f>Table5[[#This Row],[Column4]]+Table5[[#This Row],[Column14]]+Table5[[#This Row],[Column19]]+Table5[[#This Row],[Column12]]</f>
        <v>0</v>
      </c>
      <c r="AF3449" s="111">
        <f>Table5[[#This Row],[Column5]]+Table5[[#This Row],[Column13]]+Table5[[#This Row],[Column21]]+Table5[[#This Row],[Column18]]</f>
        <v>0</v>
      </c>
      <c r="AG3449" s="111">
        <f t="shared" si="590"/>
        <v>0</v>
      </c>
      <c r="AH3449" s="111">
        <f t="shared" si="591"/>
        <v>0</v>
      </c>
      <c r="AI3449" s="111">
        <f>Table5[[#This Row],[Column17]]-Table5[[#This Row],[Column20]]</f>
        <v>0</v>
      </c>
      <c r="AJ3449" s="111">
        <f t="shared" si="592"/>
        <v>0</v>
      </c>
      <c r="AK3449" s="111">
        <f t="shared" si="596"/>
        <v>0</v>
      </c>
      <c r="AL3449" s="111">
        <f t="shared" si="593"/>
        <v>0</v>
      </c>
      <c r="AM3449" s="111" t="str">
        <f t="shared" si="594"/>
        <v/>
      </c>
      <c r="AN3449" s="111" t="str">
        <f t="shared" ca="1" si="595"/>
        <v/>
      </c>
    </row>
    <row r="3450" spans="1:40" ht="20.25" customHeight="1" x14ac:dyDescent="0.3">
      <c r="A3450" s="107"/>
      <c r="B3450" s="144"/>
      <c r="C3450" s="119"/>
      <c r="D3450" s="120"/>
      <c r="E3450" s="119"/>
      <c r="F3450" s="119"/>
      <c r="G3450" s="120"/>
      <c r="H3450" s="119"/>
      <c r="I3450" s="109"/>
      <c r="L3450" s="108"/>
      <c r="M3450" s="108"/>
      <c r="N3450" s="108"/>
      <c r="O3450" s="108"/>
      <c r="P3450" s="108"/>
      <c r="Q3450" s="108"/>
      <c r="R3450" s="108"/>
      <c r="S3450" s="108"/>
      <c r="T3450" s="100">
        <f t="shared" si="586"/>
        <v>0</v>
      </c>
      <c r="U3450" s="111"/>
      <c r="V3450" s="111"/>
      <c r="W3450" s="111">
        <f>SUMIFS($F$3:F3450,$D$3:D3450,D3450,$C$3:C3450,"Buy")+SUMIFS($F$3:F3450,$D$3:D3450,D3450,$C$3:C3450,"Coin Deposit",$E$3:E3450,"&lt;&gt;")</f>
        <v>0</v>
      </c>
      <c r="X3450" s="111">
        <f t="shared" si="587"/>
        <v>0</v>
      </c>
      <c r="Y3450" s="111">
        <f>IF($D3450=Y$1,SUMIFS($H$3:$H3450,$G$3:$G3450,Y$1,$C$3:$C3450,"Sell"),0)</f>
        <v>0</v>
      </c>
      <c r="Z3450" s="111">
        <f t="shared" si="588"/>
        <v>0</v>
      </c>
      <c r="AA3450" s="111">
        <f>IF($D3450=AA$1,SUMIFS($H$3:$H3450,$G$3:$G3450,AA$1,$C$3:$C3450,"Sell"),0)</f>
        <v>0</v>
      </c>
      <c r="AB3450" s="111">
        <f t="shared" si="589"/>
        <v>0</v>
      </c>
      <c r="AC3450" s="111">
        <f>SUMIFS('Deductions and Deposits'!$H:$H,'Deductions and Deposits'!$G:$G,D3450,'Deductions and Deposits'!$F:$F,"&lt;="&amp;B3450)+SUMIFS($F$3:F3450,$D$3:D3450,D3450,$C$3:C3450,"Coin Deposit",$E$3:E3450,"")</f>
        <v>0</v>
      </c>
      <c r="AD3450" s="111">
        <f>SUMIFS('Deductions and Deposits'!$D:$D,'Deductions and Deposits'!$C:$C,D3450)+SUMIFS($F:$F,$D:$D,D3450,$C:$C,"Coin Deduction")</f>
        <v>0</v>
      </c>
      <c r="AE3450" s="111">
        <f>Table5[[#This Row],[Column4]]+Table5[[#This Row],[Column14]]+Table5[[#This Row],[Column19]]+Table5[[#This Row],[Column12]]</f>
        <v>0</v>
      </c>
      <c r="AF3450" s="111">
        <f>Table5[[#This Row],[Column5]]+Table5[[#This Row],[Column13]]+Table5[[#This Row],[Column21]]+Table5[[#This Row],[Column18]]</f>
        <v>0</v>
      </c>
      <c r="AG3450" s="111">
        <f t="shared" si="590"/>
        <v>0</v>
      </c>
      <c r="AH3450" s="111">
        <f t="shared" si="591"/>
        <v>0</v>
      </c>
      <c r="AI3450" s="111">
        <f>Table5[[#This Row],[Column17]]-Table5[[#This Row],[Column20]]</f>
        <v>0</v>
      </c>
      <c r="AJ3450" s="111">
        <f t="shared" si="592"/>
        <v>0</v>
      </c>
      <c r="AK3450" s="111">
        <f t="shared" si="596"/>
        <v>0</v>
      </c>
      <c r="AL3450" s="111">
        <f t="shared" si="593"/>
        <v>0</v>
      </c>
      <c r="AM3450" s="111" t="str">
        <f t="shared" si="594"/>
        <v/>
      </c>
      <c r="AN3450" s="111" t="str">
        <f t="shared" ca="1" si="595"/>
        <v/>
      </c>
    </row>
    <row r="3451" spans="1:40" ht="20.25" customHeight="1" x14ac:dyDescent="0.3">
      <c r="A3451" s="107"/>
      <c r="B3451" s="144"/>
      <c r="C3451" s="119"/>
      <c r="D3451" s="120"/>
      <c r="E3451" s="119"/>
      <c r="F3451" s="119"/>
      <c r="G3451" s="120"/>
      <c r="H3451" s="119"/>
      <c r="I3451" s="109"/>
      <c r="L3451" s="108"/>
      <c r="M3451" s="108"/>
      <c r="N3451" s="108"/>
      <c r="O3451" s="108"/>
      <c r="P3451" s="108"/>
      <c r="Q3451" s="108"/>
      <c r="R3451" s="108"/>
      <c r="S3451" s="108"/>
      <c r="T3451" s="100">
        <f t="shared" si="586"/>
        <v>0</v>
      </c>
      <c r="U3451" s="111"/>
      <c r="V3451" s="111"/>
      <c r="W3451" s="111">
        <f>SUMIFS($F$3:F3451,$D$3:D3451,D3451,$C$3:C3451,"Buy")+SUMIFS($F$3:F3451,$D$3:D3451,D3451,$C$3:C3451,"Coin Deposit",$E$3:E3451,"&lt;&gt;")</f>
        <v>0</v>
      </c>
      <c r="X3451" s="111">
        <f t="shared" si="587"/>
        <v>0</v>
      </c>
      <c r="Y3451" s="111">
        <f>IF($D3451=Y$1,SUMIFS($H$3:$H3451,$G$3:$G3451,Y$1,$C$3:$C3451,"Sell"),0)</f>
        <v>0</v>
      </c>
      <c r="Z3451" s="111">
        <f t="shared" si="588"/>
        <v>0</v>
      </c>
      <c r="AA3451" s="111">
        <f>IF($D3451=AA$1,SUMIFS($H$3:$H3451,$G$3:$G3451,AA$1,$C$3:$C3451,"Sell"),0)</f>
        <v>0</v>
      </c>
      <c r="AB3451" s="111">
        <f t="shared" si="589"/>
        <v>0</v>
      </c>
      <c r="AC3451" s="111">
        <f>SUMIFS('Deductions and Deposits'!$H:$H,'Deductions and Deposits'!$G:$G,D3451,'Deductions and Deposits'!$F:$F,"&lt;="&amp;B3451)+SUMIFS($F$3:F3451,$D$3:D3451,D3451,$C$3:C3451,"Coin Deposit",$E$3:E3451,"")</f>
        <v>0</v>
      </c>
      <c r="AD3451" s="111">
        <f>SUMIFS('Deductions and Deposits'!$D:$D,'Deductions and Deposits'!$C:$C,D3451)+SUMIFS($F:$F,$D:$D,D3451,$C:$C,"Coin Deduction")</f>
        <v>0</v>
      </c>
      <c r="AE3451" s="111">
        <f>Table5[[#This Row],[Column4]]+Table5[[#This Row],[Column14]]+Table5[[#This Row],[Column19]]+Table5[[#This Row],[Column12]]</f>
        <v>0</v>
      </c>
      <c r="AF3451" s="111">
        <f>Table5[[#This Row],[Column5]]+Table5[[#This Row],[Column13]]+Table5[[#This Row],[Column21]]+Table5[[#This Row],[Column18]]</f>
        <v>0</v>
      </c>
      <c r="AG3451" s="111">
        <f t="shared" si="590"/>
        <v>0</v>
      </c>
      <c r="AH3451" s="111">
        <f t="shared" si="591"/>
        <v>0</v>
      </c>
      <c r="AI3451" s="111">
        <f>Table5[[#This Row],[Column17]]-Table5[[#This Row],[Column20]]</f>
        <v>0</v>
      </c>
      <c r="AJ3451" s="111">
        <f t="shared" si="592"/>
        <v>0</v>
      </c>
      <c r="AK3451" s="111">
        <f t="shared" si="596"/>
        <v>0</v>
      </c>
      <c r="AL3451" s="111">
        <f t="shared" si="593"/>
        <v>0</v>
      </c>
      <c r="AM3451" s="111" t="str">
        <f t="shared" si="594"/>
        <v/>
      </c>
      <c r="AN3451" s="111" t="str">
        <f t="shared" ca="1" si="595"/>
        <v/>
      </c>
    </row>
    <row r="3452" spans="1:40" ht="20.25" customHeight="1" x14ac:dyDescent="0.3">
      <c r="A3452" s="107"/>
      <c r="B3452" s="144"/>
      <c r="C3452" s="119"/>
      <c r="D3452" s="120"/>
      <c r="E3452" s="119"/>
      <c r="F3452" s="119"/>
      <c r="G3452" s="120"/>
      <c r="H3452" s="119"/>
      <c r="I3452" s="109"/>
      <c r="L3452" s="108"/>
      <c r="M3452" s="108"/>
      <c r="N3452" s="108"/>
      <c r="O3452" s="108"/>
      <c r="P3452" s="108"/>
      <c r="Q3452" s="108"/>
      <c r="R3452" s="108"/>
      <c r="S3452" s="108"/>
      <c r="T3452" s="100">
        <f t="shared" si="586"/>
        <v>0</v>
      </c>
      <c r="U3452" s="111"/>
      <c r="V3452" s="111"/>
      <c r="W3452" s="111">
        <f>SUMIFS($F$3:F3452,$D$3:D3452,D3452,$C$3:C3452,"Buy")+SUMIFS($F$3:F3452,$D$3:D3452,D3452,$C$3:C3452,"Coin Deposit",$E$3:E3452,"&lt;&gt;")</f>
        <v>0</v>
      </c>
      <c r="X3452" s="111">
        <f t="shared" si="587"/>
        <v>0</v>
      </c>
      <c r="Y3452" s="111">
        <f>IF($D3452=Y$1,SUMIFS($H$3:$H3452,$G$3:$G3452,Y$1,$C$3:$C3452,"Sell"),0)</f>
        <v>0</v>
      </c>
      <c r="Z3452" s="111">
        <f t="shared" si="588"/>
        <v>0</v>
      </c>
      <c r="AA3452" s="111">
        <f>IF($D3452=AA$1,SUMIFS($H$3:$H3452,$G$3:$G3452,AA$1,$C$3:$C3452,"Sell"),0)</f>
        <v>0</v>
      </c>
      <c r="AB3452" s="111">
        <f t="shared" si="589"/>
        <v>0</v>
      </c>
      <c r="AC3452" s="111">
        <f>SUMIFS('Deductions and Deposits'!$H:$H,'Deductions and Deposits'!$G:$G,D3452,'Deductions and Deposits'!$F:$F,"&lt;="&amp;B3452)+SUMIFS($F$3:F3452,$D$3:D3452,D3452,$C$3:C3452,"Coin Deposit",$E$3:E3452,"")</f>
        <v>0</v>
      </c>
      <c r="AD3452" s="111">
        <f>SUMIFS('Deductions and Deposits'!$D:$D,'Deductions and Deposits'!$C:$C,D3452)+SUMIFS($F:$F,$D:$D,D3452,$C:$C,"Coin Deduction")</f>
        <v>0</v>
      </c>
      <c r="AE3452" s="111">
        <f>Table5[[#This Row],[Column4]]+Table5[[#This Row],[Column14]]+Table5[[#This Row],[Column19]]+Table5[[#This Row],[Column12]]</f>
        <v>0</v>
      </c>
      <c r="AF3452" s="111">
        <f>Table5[[#This Row],[Column5]]+Table5[[#This Row],[Column13]]+Table5[[#This Row],[Column21]]+Table5[[#This Row],[Column18]]</f>
        <v>0</v>
      </c>
      <c r="AG3452" s="111">
        <f t="shared" si="590"/>
        <v>0</v>
      </c>
      <c r="AH3452" s="111">
        <f t="shared" si="591"/>
        <v>0</v>
      </c>
      <c r="AI3452" s="111">
        <f>Table5[[#This Row],[Column17]]-Table5[[#This Row],[Column20]]</f>
        <v>0</v>
      </c>
      <c r="AJ3452" s="111">
        <f t="shared" si="592"/>
        <v>0</v>
      </c>
      <c r="AK3452" s="111">
        <f t="shared" si="596"/>
        <v>0</v>
      </c>
      <c r="AL3452" s="111">
        <f t="shared" si="593"/>
        <v>0</v>
      </c>
      <c r="AM3452" s="111" t="str">
        <f t="shared" si="594"/>
        <v/>
      </c>
      <c r="AN3452" s="111" t="str">
        <f t="shared" ca="1" si="595"/>
        <v/>
      </c>
    </row>
    <row r="3453" spans="1:40" ht="20.25" customHeight="1" x14ac:dyDescent="0.3">
      <c r="A3453" s="107"/>
      <c r="B3453" s="144"/>
      <c r="C3453" s="119"/>
      <c r="D3453" s="120"/>
      <c r="E3453" s="119"/>
      <c r="F3453" s="119"/>
      <c r="G3453" s="120"/>
      <c r="H3453" s="119"/>
      <c r="I3453" s="109"/>
      <c r="L3453" s="108"/>
      <c r="M3453" s="108"/>
      <c r="N3453" s="108"/>
      <c r="O3453" s="108"/>
      <c r="P3453" s="108"/>
      <c r="Q3453" s="108"/>
      <c r="R3453" s="108"/>
      <c r="S3453" s="108"/>
      <c r="T3453" s="100">
        <f t="shared" si="586"/>
        <v>0</v>
      </c>
      <c r="U3453" s="111"/>
      <c r="V3453" s="111"/>
      <c r="W3453" s="111">
        <f>SUMIFS($F$3:F3453,$D$3:D3453,D3453,$C$3:C3453,"Buy")+SUMIFS($F$3:F3453,$D$3:D3453,D3453,$C$3:C3453,"Coin Deposit",$E$3:E3453,"&lt;&gt;")</f>
        <v>0</v>
      </c>
      <c r="X3453" s="111">
        <f t="shared" si="587"/>
        <v>0</v>
      </c>
      <c r="Y3453" s="111">
        <f>IF($D3453=Y$1,SUMIFS($H$3:$H3453,$G$3:$G3453,Y$1,$C$3:$C3453,"Sell"),0)</f>
        <v>0</v>
      </c>
      <c r="Z3453" s="111">
        <f t="shared" si="588"/>
        <v>0</v>
      </c>
      <c r="AA3453" s="111">
        <f>IF($D3453=AA$1,SUMIFS($H$3:$H3453,$G$3:$G3453,AA$1,$C$3:$C3453,"Sell"),0)</f>
        <v>0</v>
      </c>
      <c r="AB3453" s="111">
        <f t="shared" si="589"/>
        <v>0</v>
      </c>
      <c r="AC3453" s="111">
        <f>SUMIFS('Deductions and Deposits'!$H:$H,'Deductions and Deposits'!$G:$G,D3453,'Deductions and Deposits'!$F:$F,"&lt;="&amp;B3453)+SUMIFS($F$3:F3453,$D$3:D3453,D3453,$C$3:C3453,"Coin Deposit",$E$3:E3453,"")</f>
        <v>0</v>
      </c>
      <c r="AD3453" s="111">
        <f>SUMIFS('Deductions and Deposits'!$D:$D,'Deductions and Deposits'!$C:$C,D3453)+SUMIFS($F:$F,$D:$D,D3453,$C:$C,"Coin Deduction")</f>
        <v>0</v>
      </c>
      <c r="AE3453" s="111">
        <f>Table5[[#This Row],[Column4]]+Table5[[#This Row],[Column14]]+Table5[[#This Row],[Column19]]+Table5[[#This Row],[Column12]]</f>
        <v>0</v>
      </c>
      <c r="AF3453" s="111">
        <f>Table5[[#This Row],[Column5]]+Table5[[#This Row],[Column13]]+Table5[[#This Row],[Column21]]+Table5[[#This Row],[Column18]]</f>
        <v>0</v>
      </c>
      <c r="AG3453" s="111">
        <f t="shared" si="590"/>
        <v>0</v>
      </c>
      <c r="AH3453" s="111">
        <f t="shared" si="591"/>
        <v>0</v>
      </c>
      <c r="AI3453" s="111">
        <f>Table5[[#This Row],[Column17]]-Table5[[#This Row],[Column20]]</f>
        <v>0</v>
      </c>
      <c r="AJ3453" s="111">
        <f t="shared" si="592"/>
        <v>0</v>
      </c>
      <c r="AK3453" s="111">
        <f t="shared" si="596"/>
        <v>0</v>
      </c>
      <c r="AL3453" s="111">
        <f t="shared" si="593"/>
        <v>0</v>
      </c>
      <c r="AM3453" s="111" t="str">
        <f t="shared" si="594"/>
        <v/>
      </c>
      <c r="AN3453" s="111" t="str">
        <f t="shared" ca="1" si="595"/>
        <v/>
      </c>
    </row>
    <row r="3454" spans="1:40" ht="20.25" customHeight="1" x14ac:dyDescent="0.3">
      <c r="A3454" s="107"/>
      <c r="B3454" s="144"/>
      <c r="C3454" s="119"/>
      <c r="D3454" s="120"/>
      <c r="E3454" s="119"/>
      <c r="F3454" s="119"/>
      <c r="G3454" s="120"/>
      <c r="H3454" s="119"/>
      <c r="I3454" s="109"/>
      <c r="L3454" s="108"/>
      <c r="M3454" s="108"/>
      <c r="N3454" s="108"/>
      <c r="O3454" s="108"/>
      <c r="P3454" s="108"/>
      <c r="Q3454" s="108"/>
      <c r="R3454" s="108"/>
      <c r="S3454" s="108"/>
      <c r="T3454" s="100">
        <f t="shared" si="586"/>
        <v>0</v>
      </c>
      <c r="U3454" s="111"/>
      <c r="V3454" s="111"/>
      <c r="W3454" s="111">
        <f>SUMIFS($F$3:F3454,$D$3:D3454,D3454,$C$3:C3454,"Buy")+SUMIFS($F$3:F3454,$D$3:D3454,D3454,$C$3:C3454,"Coin Deposit",$E$3:E3454,"&lt;&gt;")</f>
        <v>0</v>
      </c>
      <c r="X3454" s="111">
        <f t="shared" si="587"/>
        <v>0</v>
      </c>
      <c r="Y3454" s="111">
        <f>IF($D3454=Y$1,SUMIFS($H$3:$H3454,$G$3:$G3454,Y$1,$C$3:$C3454,"Sell"),0)</f>
        <v>0</v>
      </c>
      <c r="Z3454" s="111">
        <f t="shared" si="588"/>
        <v>0</v>
      </c>
      <c r="AA3454" s="111">
        <f>IF($D3454=AA$1,SUMIFS($H$3:$H3454,$G$3:$G3454,AA$1,$C$3:$C3454,"Sell"),0)</f>
        <v>0</v>
      </c>
      <c r="AB3454" s="111">
        <f t="shared" si="589"/>
        <v>0</v>
      </c>
      <c r="AC3454" s="111">
        <f>SUMIFS('Deductions and Deposits'!$H:$H,'Deductions and Deposits'!$G:$G,D3454,'Deductions and Deposits'!$F:$F,"&lt;="&amp;B3454)+SUMIFS($F$3:F3454,$D$3:D3454,D3454,$C$3:C3454,"Coin Deposit",$E$3:E3454,"")</f>
        <v>0</v>
      </c>
      <c r="AD3454" s="111">
        <f>SUMIFS('Deductions and Deposits'!$D:$D,'Deductions and Deposits'!$C:$C,D3454)+SUMIFS($F:$F,$D:$D,D3454,$C:$C,"Coin Deduction")</f>
        <v>0</v>
      </c>
      <c r="AE3454" s="111">
        <f>Table5[[#This Row],[Column4]]+Table5[[#This Row],[Column14]]+Table5[[#This Row],[Column19]]+Table5[[#This Row],[Column12]]</f>
        <v>0</v>
      </c>
      <c r="AF3454" s="111">
        <f>Table5[[#This Row],[Column5]]+Table5[[#This Row],[Column13]]+Table5[[#This Row],[Column21]]+Table5[[#This Row],[Column18]]</f>
        <v>0</v>
      </c>
      <c r="AG3454" s="111">
        <f t="shared" si="590"/>
        <v>0</v>
      </c>
      <c r="AH3454" s="111">
        <f t="shared" si="591"/>
        <v>0</v>
      </c>
      <c r="AI3454" s="111">
        <f>Table5[[#This Row],[Column17]]-Table5[[#This Row],[Column20]]</f>
        <v>0</v>
      </c>
      <c r="AJ3454" s="111">
        <f t="shared" si="592"/>
        <v>0</v>
      </c>
      <c r="AK3454" s="111">
        <f t="shared" si="596"/>
        <v>0</v>
      </c>
      <c r="AL3454" s="111">
        <f t="shared" si="593"/>
        <v>0</v>
      </c>
      <c r="AM3454" s="111" t="str">
        <f t="shared" si="594"/>
        <v/>
      </c>
      <c r="AN3454" s="111" t="str">
        <f t="shared" ca="1" si="595"/>
        <v/>
      </c>
    </row>
    <row r="3455" spans="1:40" ht="20.25" customHeight="1" x14ac:dyDescent="0.3">
      <c r="A3455" s="107"/>
      <c r="B3455" s="144"/>
      <c r="C3455" s="119"/>
      <c r="D3455" s="120"/>
      <c r="E3455" s="119"/>
      <c r="F3455" s="119"/>
      <c r="G3455" s="120"/>
      <c r="H3455" s="119"/>
      <c r="I3455" s="109"/>
      <c r="L3455" s="108"/>
      <c r="M3455" s="108"/>
      <c r="N3455" s="108"/>
      <c r="O3455" s="108"/>
      <c r="P3455" s="108"/>
      <c r="Q3455" s="108"/>
      <c r="R3455" s="108"/>
      <c r="S3455" s="108"/>
      <c r="T3455" s="100">
        <f t="shared" si="586"/>
        <v>0</v>
      </c>
      <c r="U3455" s="111"/>
      <c r="V3455" s="111"/>
      <c r="W3455" s="111">
        <f>SUMIFS($F$3:F3455,$D$3:D3455,D3455,$C$3:C3455,"Buy")+SUMIFS($F$3:F3455,$D$3:D3455,D3455,$C$3:C3455,"Coin Deposit",$E$3:E3455,"&lt;&gt;")</f>
        <v>0</v>
      </c>
      <c r="X3455" s="111">
        <f t="shared" si="587"/>
        <v>0</v>
      </c>
      <c r="Y3455" s="111">
        <f>IF($D3455=Y$1,SUMIFS($H$3:$H3455,$G$3:$G3455,Y$1,$C$3:$C3455,"Sell"),0)</f>
        <v>0</v>
      </c>
      <c r="Z3455" s="111">
        <f t="shared" si="588"/>
        <v>0</v>
      </c>
      <c r="AA3455" s="111">
        <f>IF($D3455=AA$1,SUMIFS($H$3:$H3455,$G$3:$G3455,AA$1,$C$3:$C3455,"Sell"),0)</f>
        <v>0</v>
      </c>
      <c r="AB3455" s="111">
        <f t="shared" si="589"/>
        <v>0</v>
      </c>
      <c r="AC3455" s="111">
        <f>SUMIFS('Deductions and Deposits'!$H:$H,'Deductions and Deposits'!$G:$G,D3455,'Deductions and Deposits'!$F:$F,"&lt;="&amp;B3455)+SUMIFS($F$3:F3455,$D$3:D3455,D3455,$C$3:C3455,"Coin Deposit",$E$3:E3455,"")</f>
        <v>0</v>
      </c>
      <c r="AD3455" s="111">
        <f>SUMIFS('Deductions and Deposits'!$D:$D,'Deductions and Deposits'!$C:$C,D3455)+SUMIFS($F:$F,$D:$D,D3455,$C:$C,"Coin Deduction")</f>
        <v>0</v>
      </c>
      <c r="AE3455" s="111">
        <f>Table5[[#This Row],[Column4]]+Table5[[#This Row],[Column14]]+Table5[[#This Row],[Column19]]+Table5[[#This Row],[Column12]]</f>
        <v>0</v>
      </c>
      <c r="AF3455" s="111">
        <f>Table5[[#This Row],[Column5]]+Table5[[#This Row],[Column13]]+Table5[[#This Row],[Column21]]+Table5[[#This Row],[Column18]]</f>
        <v>0</v>
      </c>
      <c r="AG3455" s="111">
        <f t="shared" si="590"/>
        <v>0</v>
      </c>
      <c r="AH3455" s="111">
        <f t="shared" si="591"/>
        <v>0</v>
      </c>
      <c r="AI3455" s="111">
        <f>Table5[[#This Row],[Column17]]-Table5[[#This Row],[Column20]]</f>
        <v>0</v>
      </c>
      <c r="AJ3455" s="111">
        <f t="shared" si="592"/>
        <v>0</v>
      </c>
      <c r="AK3455" s="111">
        <f t="shared" si="596"/>
        <v>0</v>
      </c>
      <c r="AL3455" s="111">
        <f t="shared" si="593"/>
        <v>0</v>
      </c>
      <c r="AM3455" s="111" t="str">
        <f t="shared" si="594"/>
        <v/>
      </c>
      <c r="AN3455" s="111" t="str">
        <f t="shared" ca="1" si="595"/>
        <v/>
      </c>
    </row>
    <row r="3456" spans="1:40" ht="20.25" customHeight="1" x14ac:dyDescent="0.3">
      <c r="A3456" s="107"/>
      <c r="B3456" s="144"/>
      <c r="C3456" s="119"/>
      <c r="D3456" s="120"/>
      <c r="E3456" s="119"/>
      <c r="F3456" s="119"/>
      <c r="G3456" s="120"/>
      <c r="H3456" s="119"/>
      <c r="I3456" s="109"/>
      <c r="L3456" s="108"/>
      <c r="M3456" s="108"/>
      <c r="N3456" s="108"/>
      <c r="O3456" s="108"/>
      <c r="P3456" s="108"/>
      <c r="Q3456" s="108"/>
      <c r="R3456" s="108"/>
      <c r="S3456" s="108"/>
      <c r="T3456" s="100">
        <f t="shared" si="586"/>
        <v>0</v>
      </c>
      <c r="U3456" s="111"/>
      <c r="V3456" s="111"/>
      <c r="W3456" s="111">
        <f>SUMIFS($F$3:F3456,$D$3:D3456,D3456,$C$3:C3456,"Buy")+SUMIFS($F$3:F3456,$D$3:D3456,D3456,$C$3:C3456,"Coin Deposit",$E$3:E3456,"&lt;&gt;")</f>
        <v>0</v>
      </c>
      <c r="X3456" s="111">
        <f t="shared" si="587"/>
        <v>0</v>
      </c>
      <c r="Y3456" s="111">
        <f>IF($D3456=Y$1,SUMIFS($H$3:$H3456,$G$3:$G3456,Y$1,$C$3:$C3456,"Sell"),0)</f>
        <v>0</v>
      </c>
      <c r="Z3456" s="111">
        <f t="shared" si="588"/>
        <v>0</v>
      </c>
      <c r="AA3456" s="111">
        <f>IF($D3456=AA$1,SUMIFS($H$3:$H3456,$G$3:$G3456,AA$1,$C$3:$C3456,"Sell"),0)</f>
        <v>0</v>
      </c>
      <c r="AB3456" s="111">
        <f t="shared" si="589"/>
        <v>0</v>
      </c>
      <c r="AC3456" s="111">
        <f>SUMIFS('Deductions and Deposits'!$H:$H,'Deductions and Deposits'!$G:$G,D3456,'Deductions and Deposits'!$F:$F,"&lt;="&amp;B3456)+SUMIFS($F$3:F3456,$D$3:D3456,D3456,$C$3:C3456,"Coin Deposit",$E$3:E3456,"")</f>
        <v>0</v>
      </c>
      <c r="AD3456" s="111">
        <f>SUMIFS('Deductions and Deposits'!$D:$D,'Deductions and Deposits'!$C:$C,D3456)+SUMIFS($F:$F,$D:$D,D3456,$C:$C,"Coin Deduction")</f>
        <v>0</v>
      </c>
      <c r="AE3456" s="111">
        <f>Table5[[#This Row],[Column4]]+Table5[[#This Row],[Column14]]+Table5[[#This Row],[Column19]]+Table5[[#This Row],[Column12]]</f>
        <v>0</v>
      </c>
      <c r="AF3456" s="111">
        <f>Table5[[#This Row],[Column5]]+Table5[[#This Row],[Column13]]+Table5[[#This Row],[Column21]]+Table5[[#This Row],[Column18]]</f>
        <v>0</v>
      </c>
      <c r="AG3456" s="111">
        <f t="shared" si="590"/>
        <v>0</v>
      </c>
      <c r="AH3456" s="111">
        <f t="shared" si="591"/>
        <v>0</v>
      </c>
      <c r="AI3456" s="111">
        <f>Table5[[#This Row],[Column17]]-Table5[[#This Row],[Column20]]</f>
        <v>0</v>
      </c>
      <c r="AJ3456" s="111">
        <f t="shared" si="592"/>
        <v>0</v>
      </c>
      <c r="AK3456" s="111">
        <f t="shared" si="596"/>
        <v>0</v>
      </c>
      <c r="AL3456" s="111">
        <f t="shared" si="593"/>
        <v>0</v>
      </c>
      <c r="AM3456" s="111" t="str">
        <f t="shared" si="594"/>
        <v/>
      </c>
      <c r="AN3456" s="111" t="str">
        <f t="shared" ca="1" si="595"/>
        <v/>
      </c>
    </row>
    <row r="3457" spans="1:40" ht="20.25" customHeight="1" x14ac:dyDescent="0.3">
      <c r="A3457" s="107"/>
      <c r="B3457" s="144"/>
      <c r="C3457" s="119"/>
      <c r="D3457" s="120"/>
      <c r="E3457" s="119"/>
      <c r="F3457" s="119"/>
      <c r="G3457" s="120"/>
      <c r="H3457" s="119"/>
      <c r="I3457" s="109"/>
      <c r="L3457" s="108"/>
      <c r="M3457" s="108"/>
      <c r="N3457" s="108"/>
      <c r="O3457" s="108"/>
      <c r="P3457" s="108"/>
      <c r="Q3457" s="108"/>
      <c r="R3457" s="108"/>
      <c r="S3457" s="108"/>
      <c r="T3457" s="100">
        <f t="shared" si="586"/>
        <v>0</v>
      </c>
      <c r="U3457" s="111"/>
      <c r="V3457" s="111"/>
      <c r="W3457" s="111">
        <f>SUMIFS($F$3:F3457,$D$3:D3457,D3457,$C$3:C3457,"Buy")+SUMIFS($F$3:F3457,$D$3:D3457,D3457,$C$3:C3457,"Coin Deposit",$E$3:E3457,"&lt;&gt;")</f>
        <v>0</v>
      </c>
      <c r="X3457" s="111">
        <f t="shared" si="587"/>
        <v>0</v>
      </c>
      <c r="Y3457" s="111">
        <f>IF($D3457=Y$1,SUMIFS($H$3:$H3457,$G$3:$G3457,Y$1,$C$3:$C3457,"Sell"),0)</f>
        <v>0</v>
      </c>
      <c r="Z3457" s="111">
        <f t="shared" si="588"/>
        <v>0</v>
      </c>
      <c r="AA3457" s="111">
        <f>IF($D3457=AA$1,SUMIFS($H$3:$H3457,$G$3:$G3457,AA$1,$C$3:$C3457,"Sell"),0)</f>
        <v>0</v>
      </c>
      <c r="AB3457" s="111">
        <f t="shared" si="589"/>
        <v>0</v>
      </c>
      <c r="AC3457" s="111">
        <f>SUMIFS('Deductions and Deposits'!$H:$H,'Deductions and Deposits'!$G:$G,D3457,'Deductions and Deposits'!$F:$F,"&lt;="&amp;B3457)+SUMIFS($F$3:F3457,$D$3:D3457,D3457,$C$3:C3457,"Coin Deposit",$E$3:E3457,"")</f>
        <v>0</v>
      </c>
      <c r="AD3457" s="111">
        <f>SUMIFS('Deductions and Deposits'!$D:$D,'Deductions and Deposits'!$C:$C,D3457)+SUMIFS($F:$F,$D:$D,D3457,$C:$C,"Coin Deduction")</f>
        <v>0</v>
      </c>
      <c r="AE3457" s="111">
        <f>Table5[[#This Row],[Column4]]+Table5[[#This Row],[Column14]]+Table5[[#This Row],[Column19]]+Table5[[#This Row],[Column12]]</f>
        <v>0</v>
      </c>
      <c r="AF3457" s="111">
        <f>Table5[[#This Row],[Column5]]+Table5[[#This Row],[Column13]]+Table5[[#This Row],[Column21]]+Table5[[#This Row],[Column18]]</f>
        <v>0</v>
      </c>
      <c r="AG3457" s="111">
        <f t="shared" si="590"/>
        <v>0</v>
      </c>
      <c r="AH3457" s="111">
        <f t="shared" si="591"/>
        <v>0</v>
      </c>
      <c r="AI3457" s="111">
        <f>Table5[[#This Row],[Column17]]-Table5[[#This Row],[Column20]]</f>
        <v>0</v>
      </c>
      <c r="AJ3457" s="111">
        <f t="shared" si="592"/>
        <v>0</v>
      </c>
      <c r="AK3457" s="111">
        <f t="shared" si="596"/>
        <v>0</v>
      </c>
      <c r="AL3457" s="111">
        <f t="shared" si="593"/>
        <v>0</v>
      </c>
      <c r="AM3457" s="111" t="str">
        <f t="shared" si="594"/>
        <v/>
      </c>
      <c r="AN3457" s="111" t="str">
        <f t="shared" ca="1" si="595"/>
        <v/>
      </c>
    </row>
    <row r="3458" spans="1:40" ht="20.25" customHeight="1" x14ac:dyDescent="0.3">
      <c r="A3458" s="107"/>
      <c r="B3458" s="144"/>
      <c r="C3458" s="119"/>
      <c r="D3458" s="120"/>
      <c r="E3458" s="119"/>
      <c r="F3458" s="119"/>
      <c r="G3458" s="120"/>
      <c r="H3458" s="119"/>
      <c r="I3458" s="109"/>
      <c r="L3458" s="108"/>
      <c r="M3458" s="108"/>
      <c r="N3458" s="108"/>
      <c r="O3458" s="108"/>
      <c r="P3458" s="108"/>
      <c r="Q3458" s="108"/>
      <c r="R3458" s="108"/>
      <c r="S3458" s="108"/>
      <c r="T3458" s="100">
        <f t="shared" si="586"/>
        <v>0</v>
      </c>
      <c r="U3458" s="111"/>
      <c r="V3458" s="111"/>
      <c r="W3458" s="111">
        <f>SUMIFS($F$3:F3458,$D$3:D3458,D3458,$C$3:C3458,"Buy")+SUMIFS($F$3:F3458,$D$3:D3458,D3458,$C$3:C3458,"Coin Deposit",$E$3:E3458,"&lt;&gt;")</f>
        <v>0</v>
      </c>
      <c r="X3458" s="111">
        <f t="shared" si="587"/>
        <v>0</v>
      </c>
      <c r="Y3458" s="111">
        <f>IF($D3458=Y$1,SUMIFS($H$3:$H3458,$G$3:$G3458,Y$1,$C$3:$C3458,"Sell"),0)</f>
        <v>0</v>
      </c>
      <c r="Z3458" s="111">
        <f t="shared" si="588"/>
        <v>0</v>
      </c>
      <c r="AA3458" s="111">
        <f>IF($D3458=AA$1,SUMIFS($H$3:$H3458,$G$3:$G3458,AA$1,$C$3:$C3458,"Sell"),0)</f>
        <v>0</v>
      </c>
      <c r="AB3458" s="111">
        <f t="shared" si="589"/>
        <v>0</v>
      </c>
      <c r="AC3458" s="111">
        <f>SUMIFS('Deductions and Deposits'!$H:$H,'Deductions and Deposits'!$G:$G,D3458,'Deductions and Deposits'!$F:$F,"&lt;="&amp;B3458)+SUMIFS($F$3:F3458,$D$3:D3458,D3458,$C$3:C3458,"Coin Deposit",$E$3:E3458,"")</f>
        <v>0</v>
      </c>
      <c r="AD3458" s="111">
        <f>SUMIFS('Deductions and Deposits'!$D:$D,'Deductions and Deposits'!$C:$C,D3458)+SUMIFS($F:$F,$D:$D,D3458,$C:$C,"Coin Deduction")</f>
        <v>0</v>
      </c>
      <c r="AE3458" s="111">
        <f>Table5[[#This Row],[Column4]]+Table5[[#This Row],[Column14]]+Table5[[#This Row],[Column19]]+Table5[[#This Row],[Column12]]</f>
        <v>0</v>
      </c>
      <c r="AF3458" s="111">
        <f>Table5[[#This Row],[Column5]]+Table5[[#This Row],[Column13]]+Table5[[#This Row],[Column21]]+Table5[[#This Row],[Column18]]</f>
        <v>0</v>
      </c>
      <c r="AG3458" s="111">
        <f t="shared" si="590"/>
        <v>0</v>
      </c>
      <c r="AH3458" s="111">
        <f t="shared" si="591"/>
        <v>0</v>
      </c>
      <c r="AI3458" s="111">
        <f>Table5[[#This Row],[Column17]]-Table5[[#This Row],[Column20]]</f>
        <v>0</v>
      </c>
      <c r="AJ3458" s="111">
        <f t="shared" si="592"/>
        <v>0</v>
      </c>
      <c r="AK3458" s="111">
        <f t="shared" si="596"/>
        <v>0</v>
      </c>
      <c r="AL3458" s="111">
        <f t="shared" si="593"/>
        <v>0</v>
      </c>
      <c r="AM3458" s="111" t="str">
        <f t="shared" si="594"/>
        <v/>
      </c>
      <c r="AN3458" s="111" t="str">
        <f t="shared" ca="1" si="595"/>
        <v/>
      </c>
    </row>
    <row r="3459" spans="1:40" ht="20.25" customHeight="1" x14ac:dyDescent="0.3">
      <c r="A3459" s="107"/>
      <c r="B3459" s="144"/>
      <c r="C3459" s="119"/>
      <c r="D3459" s="120"/>
      <c r="E3459" s="119"/>
      <c r="F3459" s="119"/>
      <c r="G3459" s="120"/>
      <c r="H3459" s="119"/>
      <c r="I3459" s="109"/>
      <c r="L3459" s="108"/>
      <c r="M3459" s="108"/>
      <c r="N3459" s="108"/>
      <c r="O3459" s="108"/>
      <c r="P3459" s="108"/>
      <c r="Q3459" s="108"/>
      <c r="R3459" s="108"/>
      <c r="S3459" s="108"/>
      <c r="T3459" s="100">
        <f t="shared" ref="T3459:T3522" si="597">IF(E3459&lt;&gt;"",E3459,0)</f>
        <v>0</v>
      </c>
      <c r="U3459" s="111"/>
      <c r="V3459" s="111"/>
      <c r="W3459" s="111">
        <f>SUMIFS($F$3:F3459,$D$3:D3459,D3459,$C$3:C3459,"Buy")+SUMIFS($F$3:F3459,$D$3:D3459,D3459,$C$3:C3459,"Coin Deposit",$E$3:E3459,"&lt;&gt;")</f>
        <v>0</v>
      </c>
      <c r="X3459" s="111">
        <f t="shared" ref="X3459:X3522" si="598">IF(OR(C3459="buy",AND(C3459="Coin Deposit",E3459&lt;&gt;"")),SUMIFS($F:$F,$D:$D,D3459,$C:$C,"sell"),0)</f>
        <v>0</v>
      </c>
      <c r="Y3459" s="111">
        <f>IF($D3459=Y$1,SUMIFS($H$3:$H3459,$G$3:$G3459,Y$1,$C$3:$C3459,"Sell"),0)</f>
        <v>0</v>
      </c>
      <c r="Z3459" s="111">
        <f t="shared" ref="Z3459:Z3522" si="599">IF($D3459=Z$1,SUMIFS($H:$H,$G:$G,Z$1,$C:$C,"Buy")+SUMIFS($H:$H,$G:$G,Z$1,$C:$C,"Coin Deposit",$E:$E,"&lt;&gt;"),0)</f>
        <v>0</v>
      </c>
      <c r="AA3459" s="111">
        <f>IF($D3459=AA$1,SUMIFS($H$3:$H3459,$G$3:$G3459,AA$1,$C$3:$C3459,"Sell"),0)</f>
        <v>0</v>
      </c>
      <c r="AB3459" s="111">
        <f t="shared" ref="AB3459:AB3522" si="600">IF($D3459=AB$1,SUMIFS($H:$H,$G:$G,AB$1,$C:$C,"Buy")+SUMIFS($H:$H,$G:$G,AB$1,$C:$C,"Coin Deposit",$E:$E,"&lt;&gt;"),0)</f>
        <v>0</v>
      </c>
      <c r="AC3459" s="111">
        <f>SUMIFS('Deductions and Deposits'!$H:$H,'Deductions and Deposits'!$G:$G,D3459,'Deductions and Deposits'!$F:$F,"&lt;="&amp;B3459)+SUMIFS($F$3:F3459,$D$3:D3459,D3459,$C$3:C3459,"Coin Deposit",$E$3:E3459,"")</f>
        <v>0</v>
      </c>
      <c r="AD3459" s="111">
        <f>SUMIFS('Deductions and Deposits'!$D:$D,'Deductions and Deposits'!$C:$C,D3459)+SUMIFS($F:$F,$D:$D,D3459,$C:$C,"Coin Deduction")</f>
        <v>0</v>
      </c>
      <c r="AE3459" s="111">
        <f>Table5[[#This Row],[Column4]]+Table5[[#This Row],[Column14]]+Table5[[#This Row],[Column19]]+Table5[[#This Row],[Column12]]</f>
        <v>0</v>
      </c>
      <c r="AF3459" s="111">
        <f>Table5[[#This Row],[Column5]]+Table5[[#This Row],[Column13]]+Table5[[#This Row],[Column21]]+Table5[[#This Row],[Column18]]</f>
        <v>0</v>
      </c>
      <c r="AG3459" s="111">
        <f t="shared" ref="AG3459:AG3522" si="601">IF(AND((AC3459+Y3459+AA3459)&gt;AF3459,OR(C3459="buy",AND(C3459="Coin Deposit",E3459&lt;&gt;""))),(AC3459+Y3459+AA3459)-AF3459,0)</f>
        <v>0</v>
      </c>
      <c r="AH3459" s="111">
        <f t="shared" ref="AH3459:AH3522" si="602">IF(AND(AE3459&gt;AF3459,OR(C3459="buy",AND(C3459="Coin Deposit",E3459&lt;&gt;""))),AE3459-AF3459,0)</f>
        <v>0</v>
      </c>
      <c r="AI3459" s="111">
        <f>Table5[[#This Row],[Column17]]-Table5[[#This Row],[Column20]]</f>
        <v>0</v>
      </c>
      <c r="AJ3459" s="111">
        <f t="shared" ref="AJ3459:AJ3522" si="603">IF(AI3459&gt;F3459,F3459,AI3459)</f>
        <v>0</v>
      </c>
      <c r="AK3459" s="111">
        <f t="shared" si="596"/>
        <v>0</v>
      </c>
      <c r="AL3459" s="111">
        <f t="shared" ref="AL3459:AL3522" si="604">IFERROR(SUMIFS($AK:$AK,$D:$D,D3459)/SUMIFS($AJ:$AJ,$D:$D,D3459),0)</f>
        <v>0</v>
      </c>
      <c r="AM3459" s="111" t="str">
        <f t="shared" ref="AM3459:AM3522" si="605">C3459&amp;D3459</f>
        <v/>
      </c>
      <c r="AN3459" s="111" t="str">
        <f t="shared" ref="AN3459:AN3522" ca="1" si="606">OFFSET(AM3459,COUNTA($AM:$AM)-ROW()-(ROW()-ROW($AN$2)-1),)</f>
        <v/>
      </c>
    </row>
    <row r="3460" spans="1:40" ht="20.25" customHeight="1" x14ac:dyDescent="0.3">
      <c r="A3460" s="107"/>
      <c r="B3460" s="144"/>
      <c r="C3460" s="119"/>
      <c r="D3460" s="120"/>
      <c r="E3460" s="119"/>
      <c r="F3460" s="119"/>
      <c r="G3460" s="120"/>
      <c r="H3460" s="119"/>
      <c r="I3460" s="109"/>
      <c r="L3460" s="108"/>
      <c r="M3460" s="108"/>
      <c r="N3460" s="108"/>
      <c r="O3460" s="108"/>
      <c r="P3460" s="108"/>
      <c r="Q3460" s="108"/>
      <c r="R3460" s="108"/>
      <c r="S3460" s="108"/>
      <c r="T3460" s="100">
        <f t="shared" si="597"/>
        <v>0</v>
      </c>
      <c r="U3460" s="111"/>
      <c r="V3460" s="111"/>
      <c r="W3460" s="111">
        <f>SUMIFS($F$3:F3460,$D$3:D3460,D3460,$C$3:C3460,"Buy")+SUMIFS($F$3:F3460,$D$3:D3460,D3460,$C$3:C3460,"Coin Deposit",$E$3:E3460,"&lt;&gt;")</f>
        <v>0</v>
      </c>
      <c r="X3460" s="111">
        <f t="shared" si="598"/>
        <v>0</v>
      </c>
      <c r="Y3460" s="111">
        <f>IF($D3460=Y$1,SUMIFS($H$3:$H3460,$G$3:$G3460,Y$1,$C$3:$C3460,"Sell"),0)</f>
        <v>0</v>
      </c>
      <c r="Z3460" s="111">
        <f t="shared" si="599"/>
        <v>0</v>
      </c>
      <c r="AA3460" s="111">
        <f>IF($D3460=AA$1,SUMIFS($H$3:$H3460,$G$3:$G3460,AA$1,$C$3:$C3460,"Sell"),0)</f>
        <v>0</v>
      </c>
      <c r="AB3460" s="111">
        <f t="shared" si="600"/>
        <v>0</v>
      </c>
      <c r="AC3460" s="111">
        <f>SUMIFS('Deductions and Deposits'!$H:$H,'Deductions and Deposits'!$G:$G,D3460,'Deductions and Deposits'!$F:$F,"&lt;="&amp;B3460)+SUMIFS($F$3:F3460,$D$3:D3460,D3460,$C$3:C3460,"Coin Deposit",$E$3:E3460,"")</f>
        <v>0</v>
      </c>
      <c r="AD3460" s="111">
        <f>SUMIFS('Deductions and Deposits'!$D:$D,'Deductions and Deposits'!$C:$C,D3460)+SUMIFS($F:$F,$D:$D,D3460,$C:$C,"Coin Deduction")</f>
        <v>0</v>
      </c>
      <c r="AE3460" s="111">
        <f>Table5[[#This Row],[Column4]]+Table5[[#This Row],[Column14]]+Table5[[#This Row],[Column19]]+Table5[[#This Row],[Column12]]</f>
        <v>0</v>
      </c>
      <c r="AF3460" s="111">
        <f>Table5[[#This Row],[Column5]]+Table5[[#This Row],[Column13]]+Table5[[#This Row],[Column21]]+Table5[[#This Row],[Column18]]</f>
        <v>0</v>
      </c>
      <c r="AG3460" s="111">
        <f t="shared" si="601"/>
        <v>0</v>
      </c>
      <c r="AH3460" s="111">
        <f t="shared" si="602"/>
        <v>0</v>
      </c>
      <c r="AI3460" s="111">
        <f>Table5[[#This Row],[Column17]]-Table5[[#This Row],[Column20]]</f>
        <v>0</v>
      </c>
      <c r="AJ3460" s="111">
        <f t="shared" si="603"/>
        <v>0</v>
      </c>
      <c r="AK3460" s="111">
        <f t="shared" si="596"/>
        <v>0</v>
      </c>
      <c r="AL3460" s="111">
        <f t="shared" si="604"/>
        <v>0</v>
      </c>
      <c r="AM3460" s="111" t="str">
        <f t="shared" si="605"/>
        <v/>
      </c>
      <c r="AN3460" s="111" t="str">
        <f t="shared" ca="1" si="606"/>
        <v/>
      </c>
    </row>
    <row r="3461" spans="1:40" ht="20.25" customHeight="1" x14ac:dyDescent="0.3">
      <c r="A3461" s="107"/>
      <c r="B3461" s="144"/>
      <c r="C3461" s="119"/>
      <c r="D3461" s="120"/>
      <c r="E3461" s="119"/>
      <c r="F3461" s="119"/>
      <c r="G3461" s="120"/>
      <c r="H3461" s="119"/>
      <c r="I3461" s="109"/>
      <c r="L3461" s="108"/>
      <c r="M3461" s="108"/>
      <c r="N3461" s="108"/>
      <c r="O3461" s="108"/>
      <c r="P3461" s="108"/>
      <c r="Q3461" s="108"/>
      <c r="R3461" s="108"/>
      <c r="S3461" s="108"/>
      <c r="T3461" s="100">
        <f t="shared" si="597"/>
        <v>0</v>
      </c>
      <c r="U3461" s="111"/>
      <c r="V3461" s="111"/>
      <c r="W3461" s="111">
        <f>SUMIFS($F$3:F3461,$D$3:D3461,D3461,$C$3:C3461,"Buy")+SUMIFS($F$3:F3461,$D$3:D3461,D3461,$C$3:C3461,"Coin Deposit",$E$3:E3461,"&lt;&gt;")</f>
        <v>0</v>
      </c>
      <c r="X3461" s="111">
        <f t="shared" si="598"/>
        <v>0</v>
      </c>
      <c r="Y3461" s="111">
        <f>IF($D3461=Y$1,SUMIFS($H$3:$H3461,$G$3:$G3461,Y$1,$C$3:$C3461,"Sell"),0)</f>
        <v>0</v>
      </c>
      <c r="Z3461" s="111">
        <f t="shared" si="599"/>
        <v>0</v>
      </c>
      <c r="AA3461" s="111">
        <f>IF($D3461=AA$1,SUMIFS($H$3:$H3461,$G$3:$G3461,AA$1,$C$3:$C3461,"Sell"),0)</f>
        <v>0</v>
      </c>
      <c r="AB3461" s="111">
        <f t="shared" si="600"/>
        <v>0</v>
      </c>
      <c r="AC3461" s="111">
        <f>SUMIFS('Deductions and Deposits'!$H:$H,'Deductions and Deposits'!$G:$G,D3461,'Deductions and Deposits'!$F:$F,"&lt;="&amp;B3461)+SUMIFS($F$3:F3461,$D$3:D3461,D3461,$C$3:C3461,"Coin Deposit",$E$3:E3461,"")</f>
        <v>0</v>
      </c>
      <c r="AD3461" s="111">
        <f>SUMIFS('Deductions and Deposits'!$D:$D,'Deductions and Deposits'!$C:$C,D3461)+SUMIFS($F:$F,$D:$D,D3461,$C:$C,"Coin Deduction")</f>
        <v>0</v>
      </c>
      <c r="AE3461" s="111">
        <f>Table5[[#This Row],[Column4]]+Table5[[#This Row],[Column14]]+Table5[[#This Row],[Column19]]+Table5[[#This Row],[Column12]]</f>
        <v>0</v>
      </c>
      <c r="AF3461" s="111">
        <f>Table5[[#This Row],[Column5]]+Table5[[#This Row],[Column13]]+Table5[[#This Row],[Column21]]+Table5[[#This Row],[Column18]]</f>
        <v>0</v>
      </c>
      <c r="AG3461" s="111">
        <f t="shared" si="601"/>
        <v>0</v>
      </c>
      <c r="AH3461" s="111">
        <f t="shared" si="602"/>
        <v>0</v>
      </c>
      <c r="AI3461" s="111">
        <f>Table5[[#This Row],[Column17]]-Table5[[#This Row],[Column20]]</f>
        <v>0</v>
      </c>
      <c r="AJ3461" s="111">
        <f t="shared" si="603"/>
        <v>0</v>
      </c>
      <c r="AK3461" s="111">
        <f t="shared" si="596"/>
        <v>0</v>
      </c>
      <c r="AL3461" s="111">
        <f t="shared" si="604"/>
        <v>0</v>
      </c>
      <c r="AM3461" s="111" t="str">
        <f t="shared" si="605"/>
        <v/>
      </c>
      <c r="AN3461" s="111" t="str">
        <f t="shared" ca="1" si="606"/>
        <v/>
      </c>
    </row>
    <row r="3462" spans="1:40" ht="20.25" customHeight="1" x14ac:dyDescent="0.3">
      <c r="A3462" s="107"/>
      <c r="B3462" s="144"/>
      <c r="C3462" s="119"/>
      <c r="D3462" s="120"/>
      <c r="E3462" s="119"/>
      <c r="F3462" s="119"/>
      <c r="G3462" s="120"/>
      <c r="H3462" s="119"/>
      <c r="I3462" s="109"/>
      <c r="L3462" s="108"/>
      <c r="M3462" s="108"/>
      <c r="N3462" s="108"/>
      <c r="O3462" s="108"/>
      <c r="P3462" s="108"/>
      <c r="Q3462" s="108"/>
      <c r="R3462" s="108"/>
      <c r="S3462" s="108"/>
      <c r="T3462" s="100">
        <f t="shared" si="597"/>
        <v>0</v>
      </c>
      <c r="U3462" s="111"/>
      <c r="V3462" s="111"/>
      <c r="W3462" s="111">
        <f>SUMIFS($F$3:F3462,$D$3:D3462,D3462,$C$3:C3462,"Buy")+SUMIFS($F$3:F3462,$D$3:D3462,D3462,$C$3:C3462,"Coin Deposit",$E$3:E3462,"&lt;&gt;")</f>
        <v>0</v>
      </c>
      <c r="X3462" s="111">
        <f t="shared" si="598"/>
        <v>0</v>
      </c>
      <c r="Y3462" s="111">
        <f>IF($D3462=Y$1,SUMIFS($H$3:$H3462,$G$3:$G3462,Y$1,$C$3:$C3462,"Sell"),0)</f>
        <v>0</v>
      </c>
      <c r="Z3462" s="111">
        <f t="shared" si="599"/>
        <v>0</v>
      </c>
      <c r="AA3462" s="111">
        <f>IF($D3462=AA$1,SUMIFS($H$3:$H3462,$G$3:$G3462,AA$1,$C$3:$C3462,"Sell"),0)</f>
        <v>0</v>
      </c>
      <c r="AB3462" s="111">
        <f t="shared" si="600"/>
        <v>0</v>
      </c>
      <c r="AC3462" s="111">
        <f>SUMIFS('Deductions and Deposits'!$H:$H,'Deductions and Deposits'!$G:$G,D3462,'Deductions and Deposits'!$F:$F,"&lt;="&amp;B3462)+SUMIFS($F$3:F3462,$D$3:D3462,D3462,$C$3:C3462,"Coin Deposit",$E$3:E3462,"")</f>
        <v>0</v>
      </c>
      <c r="AD3462" s="111">
        <f>SUMIFS('Deductions and Deposits'!$D:$D,'Deductions and Deposits'!$C:$C,D3462)+SUMIFS($F:$F,$D:$D,D3462,$C:$C,"Coin Deduction")</f>
        <v>0</v>
      </c>
      <c r="AE3462" s="111">
        <f>Table5[[#This Row],[Column4]]+Table5[[#This Row],[Column14]]+Table5[[#This Row],[Column19]]+Table5[[#This Row],[Column12]]</f>
        <v>0</v>
      </c>
      <c r="AF3462" s="111">
        <f>Table5[[#This Row],[Column5]]+Table5[[#This Row],[Column13]]+Table5[[#This Row],[Column21]]+Table5[[#This Row],[Column18]]</f>
        <v>0</v>
      </c>
      <c r="AG3462" s="111">
        <f t="shared" si="601"/>
        <v>0</v>
      </c>
      <c r="AH3462" s="111">
        <f t="shared" si="602"/>
        <v>0</v>
      </c>
      <c r="AI3462" s="111">
        <f>Table5[[#This Row],[Column17]]-Table5[[#This Row],[Column20]]</f>
        <v>0</v>
      </c>
      <c r="AJ3462" s="111">
        <f t="shared" si="603"/>
        <v>0</v>
      </c>
      <c r="AK3462" s="111">
        <f t="shared" si="596"/>
        <v>0</v>
      </c>
      <c r="AL3462" s="111">
        <f t="shared" si="604"/>
        <v>0</v>
      </c>
      <c r="AM3462" s="111" t="str">
        <f t="shared" si="605"/>
        <v/>
      </c>
      <c r="AN3462" s="111" t="str">
        <f t="shared" ca="1" si="606"/>
        <v/>
      </c>
    </row>
    <row r="3463" spans="1:40" ht="20.25" customHeight="1" x14ac:dyDescent="0.3">
      <c r="A3463" s="107"/>
      <c r="B3463" s="144"/>
      <c r="C3463" s="119"/>
      <c r="D3463" s="120"/>
      <c r="E3463" s="119"/>
      <c r="F3463" s="119"/>
      <c r="G3463" s="120"/>
      <c r="H3463" s="119"/>
      <c r="I3463" s="109"/>
      <c r="L3463" s="108"/>
      <c r="M3463" s="108"/>
      <c r="N3463" s="108"/>
      <c r="O3463" s="108"/>
      <c r="P3463" s="108"/>
      <c r="Q3463" s="108"/>
      <c r="R3463" s="108"/>
      <c r="S3463" s="108"/>
      <c r="T3463" s="100">
        <f t="shared" si="597"/>
        <v>0</v>
      </c>
      <c r="U3463" s="111"/>
      <c r="V3463" s="111"/>
      <c r="W3463" s="111">
        <f>SUMIFS($F$3:F3463,$D$3:D3463,D3463,$C$3:C3463,"Buy")+SUMIFS($F$3:F3463,$D$3:D3463,D3463,$C$3:C3463,"Coin Deposit",$E$3:E3463,"&lt;&gt;")</f>
        <v>0</v>
      </c>
      <c r="X3463" s="111">
        <f t="shared" si="598"/>
        <v>0</v>
      </c>
      <c r="Y3463" s="111">
        <f>IF($D3463=Y$1,SUMIFS($H$3:$H3463,$G$3:$G3463,Y$1,$C$3:$C3463,"Sell"),0)</f>
        <v>0</v>
      </c>
      <c r="Z3463" s="111">
        <f t="shared" si="599"/>
        <v>0</v>
      </c>
      <c r="AA3463" s="111">
        <f>IF($D3463=AA$1,SUMIFS($H$3:$H3463,$G$3:$G3463,AA$1,$C$3:$C3463,"Sell"),0)</f>
        <v>0</v>
      </c>
      <c r="AB3463" s="111">
        <f t="shared" si="600"/>
        <v>0</v>
      </c>
      <c r="AC3463" s="111">
        <f>SUMIFS('Deductions and Deposits'!$H:$H,'Deductions and Deposits'!$G:$G,D3463,'Deductions and Deposits'!$F:$F,"&lt;="&amp;B3463)+SUMIFS($F$3:F3463,$D$3:D3463,D3463,$C$3:C3463,"Coin Deposit",$E$3:E3463,"")</f>
        <v>0</v>
      </c>
      <c r="AD3463" s="111">
        <f>SUMIFS('Deductions and Deposits'!$D:$D,'Deductions and Deposits'!$C:$C,D3463)+SUMIFS($F:$F,$D:$D,D3463,$C:$C,"Coin Deduction")</f>
        <v>0</v>
      </c>
      <c r="AE3463" s="111">
        <f>Table5[[#This Row],[Column4]]+Table5[[#This Row],[Column14]]+Table5[[#This Row],[Column19]]+Table5[[#This Row],[Column12]]</f>
        <v>0</v>
      </c>
      <c r="AF3463" s="111">
        <f>Table5[[#This Row],[Column5]]+Table5[[#This Row],[Column13]]+Table5[[#This Row],[Column21]]+Table5[[#This Row],[Column18]]</f>
        <v>0</v>
      </c>
      <c r="AG3463" s="111">
        <f t="shared" si="601"/>
        <v>0</v>
      </c>
      <c r="AH3463" s="111">
        <f t="shared" si="602"/>
        <v>0</v>
      </c>
      <c r="AI3463" s="111">
        <f>Table5[[#This Row],[Column17]]-Table5[[#This Row],[Column20]]</f>
        <v>0</v>
      </c>
      <c r="AJ3463" s="111">
        <f t="shared" si="603"/>
        <v>0</v>
      </c>
      <c r="AK3463" s="111">
        <f t="shared" si="596"/>
        <v>0</v>
      </c>
      <c r="AL3463" s="111">
        <f t="shared" si="604"/>
        <v>0</v>
      </c>
      <c r="AM3463" s="111" t="str">
        <f t="shared" si="605"/>
        <v/>
      </c>
      <c r="AN3463" s="111" t="str">
        <f t="shared" ca="1" si="606"/>
        <v/>
      </c>
    </row>
    <row r="3464" spans="1:40" ht="20.25" customHeight="1" x14ac:dyDescent="0.3">
      <c r="A3464" s="107"/>
      <c r="B3464" s="144"/>
      <c r="C3464" s="119"/>
      <c r="D3464" s="120"/>
      <c r="E3464" s="119"/>
      <c r="F3464" s="119"/>
      <c r="G3464" s="120"/>
      <c r="H3464" s="119"/>
      <c r="I3464" s="109"/>
      <c r="L3464" s="108"/>
      <c r="M3464" s="108"/>
      <c r="N3464" s="108"/>
      <c r="O3464" s="108"/>
      <c r="P3464" s="108"/>
      <c r="Q3464" s="108"/>
      <c r="R3464" s="108"/>
      <c r="S3464" s="108"/>
      <c r="T3464" s="100">
        <f t="shared" si="597"/>
        <v>0</v>
      </c>
      <c r="U3464" s="111"/>
      <c r="V3464" s="111"/>
      <c r="W3464" s="111">
        <f>SUMIFS($F$3:F3464,$D$3:D3464,D3464,$C$3:C3464,"Buy")+SUMIFS($F$3:F3464,$D$3:D3464,D3464,$C$3:C3464,"Coin Deposit",$E$3:E3464,"&lt;&gt;")</f>
        <v>0</v>
      </c>
      <c r="X3464" s="111">
        <f t="shared" si="598"/>
        <v>0</v>
      </c>
      <c r="Y3464" s="111">
        <f>IF($D3464=Y$1,SUMIFS($H$3:$H3464,$G$3:$G3464,Y$1,$C$3:$C3464,"Sell"),0)</f>
        <v>0</v>
      </c>
      <c r="Z3464" s="111">
        <f t="shared" si="599"/>
        <v>0</v>
      </c>
      <c r="AA3464" s="111">
        <f>IF($D3464=AA$1,SUMIFS($H$3:$H3464,$G$3:$G3464,AA$1,$C$3:$C3464,"Sell"),0)</f>
        <v>0</v>
      </c>
      <c r="AB3464" s="111">
        <f t="shared" si="600"/>
        <v>0</v>
      </c>
      <c r="AC3464" s="111">
        <f>SUMIFS('Deductions and Deposits'!$H:$H,'Deductions and Deposits'!$G:$G,D3464,'Deductions and Deposits'!$F:$F,"&lt;="&amp;B3464)+SUMIFS($F$3:F3464,$D$3:D3464,D3464,$C$3:C3464,"Coin Deposit",$E$3:E3464,"")</f>
        <v>0</v>
      </c>
      <c r="AD3464" s="111">
        <f>SUMIFS('Deductions and Deposits'!$D:$D,'Deductions and Deposits'!$C:$C,D3464)+SUMIFS($F:$F,$D:$D,D3464,$C:$C,"Coin Deduction")</f>
        <v>0</v>
      </c>
      <c r="AE3464" s="111">
        <f>Table5[[#This Row],[Column4]]+Table5[[#This Row],[Column14]]+Table5[[#This Row],[Column19]]+Table5[[#This Row],[Column12]]</f>
        <v>0</v>
      </c>
      <c r="AF3464" s="111">
        <f>Table5[[#This Row],[Column5]]+Table5[[#This Row],[Column13]]+Table5[[#This Row],[Column21]]+Table5[[#This Row],[Column18]]</f>
        <v>0</v>
      </c>
      <c r="AG3464" s="111">
        <f t="shared" si="601"/>
        <v>0</v>
      </c>
      <c r="AH3464" s="111">
        <f t="shared" si="602"/>
        <v>0</v>
      </c>
      <c r="AI3464" s="111">
        <f>Table5[[#This Row],[Column17]]-Table5[[#This Row],[Column20]]</f>
        <v>0</v>
      </c>
      <c r="AJ3464" s="111">
        <f t="shared" si="603"/>
        <v>0</v>
      </c>
      <c r="AK3464" s="111">
        <f t="shared" si="596"/>
        <v>0</v>
      </c>
      <c r="AL3464" s="111">
        <f t="shared" si="604"/>
        <v>0</v>
      </c>
      <c r="AM3464" s="111" t="str">
        <f t="shared" si="605"/>
        <v/>
      </c>
      <c r="AN3464" s="111" t="str">
        <f t="shared" ca="1" si="606"/>
        <v/>
      </c>
    </row>
    <row r="3465" spans="1:40" ht="20.25" customHeight="1" x14ac:dyDescent="0.3">
      <c r="A3465" s="107"/>
      <c r="B3465" s="144"/>
      <c r="C3465" s="119"/>
      <c r="D3465" s="120"/>
      <c r="E3465" s="119"/>
      <c r="F3465" s="119"/>
      <c r="G3465" s="120"/>
      <c r="H3465" s="119"/>
      <c r="I3465" s="109"/>
      <c r="L3465" s="108"/>
      <c r="M3465" s="108"/>
      <c r="N3465" s="108"/>
      <c r="O3465" s="108"/>
      <c r="P3465" s="108"/>
      <c r="Q3465" s="108"/>
      <c r="R3465" s="108"/>
      <c r="S3465" s="108"/>
      <c r="T3465" s="100">
        <f t="shared" si="597"/>
        <v>0</v>
      </c>
      <c r="U3465" s="111"/>
      <c r="V3465" s="111"/>
      <c r="W3465" s="111">
        <f>SUMIFS($F$3:F3465,$D$3:D3465,D3465,$C$3:C3465,"Buy")+SUMIFS($F$3:F3465,$D$3:D3465,D3465,$C$3:C3465,"Coin Deposit",$E$3:E3465,"&lt;&gt;")</f>
        <v>0</v>
      </c>
      <c r="X3465" s="111">
        <f t="shared" si="598"/>
        <v>0</v>
      </c>
      <c r="Y3465" s="111">
        <f>IF($D3465=Y$1,SUMIFS($H$3:$H3465,$G$3:$G3465,Y$1,$C$3:$C3465,"Sell"),0)</f>
        <v>0</v>
      </c>
      <c r="Z3465" s="111">
        <f t="shared" si="599"/>
        <v>0</v>
      </c>
      <c r="AA3465" s="111">
        <f>IF($D3465=AA$1,SUMIFS($H$3:$H3465,$G$3:$G3465,AA$1,$C$3:$C3465,"Sell"),0)</f>
        <v>0</v>
      </c>
      <c r="AB3465" s="111">
        <f t="shared" si="600"/>
        <v>0</v>
      </c>
      <c r="AC3465" s="111">
        <f>SUMIFS('Deductions and Deposits'!$H:$H,'Deductions and Deposits'!$G:$G,D3465,'Deductions and Deposits'!$F:$F,"&lt;="&amp;B3465)+SUMIFS($F$3:F3465,$D$3:D3465,D3465,$C$3:C3465,"Coin Deposit",$E$3:E3465,"")</f>
        <v>0</v>
      </c>
      <c r="AD3465" s="111">
        <f>SUMIFS('Deductions and Deposits'!$D:$D,'Deductions and Deposits'!$C:$C,D3465)+SUMIFS($F:$F,$D:$D,D3465,$C:$C,"Coin Deduction")</f>
        <v>0</v>
      </c>
      <c r="AE3465" s="111">
        <f>Table5[[#This Row],[Column4]]+Table5[[#This Row],[Column14]]+Table5[[#This Row],[Column19]]+Table5[[#This Row],[Column12]]</f>
        <v>0</v>
      </c>
      <c r="AF3465" s="111">
        <f>Table5[[#This Row],[Column5]]+Table5[[#This Row],[Column13]]+Table5[[#This Row],[Column21]]+Table5[[#This Row],[Column18]]</f>
        <v>0</v>
      </c>
      <c r="AG3465" s="111">
        <f t="shared" si="601"/>
        <v>0</v>
      </c>
      <c r="AH3465" s="111">
        <f t="shared" si="602"/>
        <v>0</v>
      </c>
      <c r="AI3465" s="111">
        <f>Table5[[#This Row],[Column17]]-Table5[[#This Row],[Column20]]</f>
        <v>0</v>
      </c>
      <c r="AJ3465" s="111">
        <f t="shared" si="603"/>
        <v>0</v>
      </c>
      <c r="AK3465" s="111">
        <f t="shared" si="596"/>
        <v>0</v>
      </c>
      <c r="AL3465" s="111">
        <f t="shared" si="604"/>
        <v>0</v>
      </c>
      <c r="AM3465" s="111" t="str">
        <f t="shared" si="605"/>
        <v/>
      </c>
      <c r="AN3465" s="111" t="str">
        <f t="shared" ca="1" si="606"/>
        <v/>
      </c>
    </row>
    <row r="3466" spans="1:40" ht="20.25" customHeight="1" x14ac:dyDescent="0.3">
      <c r="A3466" s="107"/>
      <c r="B3466" s="144"/>
      <c r="C3466" s="119"/>
      <c r="D3466" s="120"/>
      <c r="E3466" s="119"/>
      <c r="F3466" s="119"/>
      <c r="G3466" s="120"/>
      <c r="H3466" s="119"/>
      <c r="I3466" s="109"/>
      <c r="L3466" s="108"/>
      <c r="M3466" s="108"/>
      <c r="N3466" s="108"/>
      <c r="O3466" s="108"/>
      <c r="P3466" s="108"/>
      <c r="Q3466" s="108"/>
      <c r="R3466" s="108"/>
      <c r="S3466" s="108"/>
      <c r="T3466" s="100">
        <f t="shared" si="597"/>
        <v>0</v>
      </c>
      <c r="U3466" s="111"/>
      <c r="V3466" s="111"/>
      <c r="W3466" s="111">
        <f>SUMIFS($F$3:F3466,$D$3:D3466,D3466,$C$3:C3466,"Buy")+SUMIFS($F$3:F3466,$D$3:D3466,D3466,$C$3:C3466,"Coin Deposit",$E$3:E3466,"&lt;&gt;")</f>
        <v>0</v>
      </c>
      <c r="X3466" s="111">
        <f t="shared" si="598"/>
        <v>0</v>
      </c>
      <c r="Y3466" s="111">
        <f>IF($D3466=Y$1,SUMIFS($H$3:$H3466,$G$3:$G3466,Y$1,$C$3:$C3466,"Sell"),0)</f>
        <v>0</v>
      </c>
      <c r="Z3466" s="111">
        <f t="shared" si="599"/>
        <v>0</v>
      </c>
      <c r="AA3466" s="111">
        <f>IF($D3466=AA$1,SUMIFS($H$3:$H3466,$G$3:$G3466,AA$1,$C$3:$C3466,"Sell"),0)</f>
        <v>0</v>
      </c>
      <c r="AB3466" s="111">
        <f t="shared" si="600"/>
        <v>0</v>
      </c>
      <c r="AC3466" s="111">
        <f>SUMIFS('Deductions and Deposits'!$H:$H,'Deductions and Deposits'!$G:$G,D3466,'Deductions and Deposits'!$F:$F,"&lt;="&amp;B3466)+SUMIFS($F$3:F3466,$D$3:D3466,D3466,$C$3:C3466,"Coin Deposit",$E$3:E3466,"")</f>
        <v>0</v>
      </c>
      <c r="AD3466" s="111">
        <f>SUMIFS('Deductions and Deposits'!$D:$D,'Deductions and Deposits'!$C:$C,D3466)+SUMIFS($F:$F,$D:$D,D3466,$C:$C,"Coin Deduction")</f>
        <v>0</v>
      </c>
      <c r="AE3466" s="111">
        <f>Table5[[#This Row],[Column4]]+Table5[[#This Row],[Column14]]+Table5[[#This Row],[Column19]]+Table5[[#This Row],[Column12]]</f>
        <v>0</v>
      </c>
      <c r="AF3466" s="111">
        <f>Table5[[#This Row],[Column5]]+Table5[[#This Row],[Column13]]+Table5[[#This Row],[Column21]]+Table5[[#This Row],[Column18]]</f>
        <v>0</v>
      </c>
      <c r="AG3466" s="111">
        <f t="shared" si="601"/>
        <v>0</v>
      </c>
      <c r="AH3466" s="111">
        <f t="shared" si="602"/>
        <v>0</v>
      </c>
      <c r="AI3466" s="111">
        <f>Table5[[#This Row],[Column17]]-Table5[[#This Row],[Column20]]</f>
        <v>0</v>
      </c>
      <c r="AJ3466" s="111">
        <f t="shared" si="603"/>
        <v>0</v>
      </c>
      <c r="AK3466" s="111">
        <f t="shared" si="596"/>
        <v>0</v>
      </c>
      <c r="AL3466" s="111">
        <f t="shared" si="604"/>
        <v>0</v>
      </c>
      <c r="AM3466" s="111" t="str">
        <f t="shared" si="605"/>
        <v/>
      </c>
      <c r="AN3466" s="111" t="str">
        <f t="shared" ca="1" si="606"/>
        <v/>
      </c>
    </row>
    <row r="3467" spans="1:40" ht="20.25" customHeight="1" x14ac:dyDescent="0.3">
      <c r="A3467" s="107"/>
      <c r="B3467" s="144"/>
      <c r="C3467" s="119"/>
      <c r="D3467" s="120"/>
      <c r="E3467" s="119"/>
      <c r="F3467" s="119"/>
      <c r="G3467" s="120"/>
      <c r="H3467" s="119"/>
      <c r="I3467" s="109"/>
      <c r="L3467" s="108"/>
      <c r="M3467" s="108"/>
      <c r="N3467" s="108"/>
      <c r="O3467" s="108"/>
      <c r="P3467" s="108"/>
      <c r="Q3467" s="108"/>
      <c r="R3467" s="108"/>
      <c r="S3467" s="108"/>
      <c r="T3467" s="100">
        <f t="shared" si="597"/>
        <v>0</v>
      </c>
      <c r="U3467" s="111"/>
      <c r="V3467" s="111"/>
      <c r="W3467" s="111">
        <f>SUMIFS($F$3:F3467,$D$3:D3467,D3467,$C$3:C3467,"Buy")+SUMIFS($F$3:F3467,$D$3:D3467,D3467,$C$3:C3467,"Coin Deposit",$E$3:E3467,"&lt;&gt;")</f>
        <v>0</v>
      </c>
      <c r="X3467" s="111">
        <f t="shared" si="598"/>
        <v>0</v>
      </c>
      <c r="Y3467" s="111">
        <f>IF($D3467=Y$1,SUMIFS($H$3:$H3467,$G$3:$G3467,Y$1,$C$3:$C3467,"Sell"),0)</f>
        <v>0</v>
      </c>
      <c r="Z3467" s="111">
        <f t="shared" si="599"/>
        <v>0</v>
      </c>
      <c r="AA3467" s="111">
        <f>IF($D3467=AA$1,SUMIFS($H$3:$H3467,$G$3:$G3467,AA$1,$C$3:$C3467,"Sell"),0)</f>
        <v>0</v>
      </c>
      <c r="AB3467" s="111">
        <f t="shared" si="600"/>
        <v>0</v>
      </c>
      <c r="AC3467" s="111">
        <f>SUMIFS('Deductions and Deposits'!$H:$H,'Deductions and Deposits'!$G:$G,D3467,'Deductions and Deposits'!$F:$F,"&lt;="&amp;B3467)+SUMIFS($F$3:F3467,$D$3:D3467,D3467,$C$3:C3467,"Coin Deposit",$E$3:E3467,"")</f>
        <v>0</v>
      </c>
      <c r="AD3467" s="111">
        <f>SUMIFS('Deductions and Deposits'!$D:$D,'Deductions and Deposits'!$C:$C,D3467)+SUMIFS($F:$F,$D:$D,D3467,$C:$C,"Coin Deduction")</f>
        <v>0</v>
      </c>
      <c r="AE3467" s="111">
        <f>Table5[[#This Row],[Column4]]+Table5[[#This Row],[Column14]]+Table5[[#This Row],[Column19]]+Table5[[#This Row],[Column12]]</f>
        <v>0</v>
      </c>
      <c r="AF3467" s="111">
        <f>Table5[[#This Row],[Column5]]+Table5[[#This Row],[Column13]]+Table5[[#This Row],[Column21]]+Table5[[#This Row],[Column18]]</f>
        <v>0</v>
      </c>
      <c r="AG3467" s="111">
        <f t="shared" si="601"/>
        <v>0</v>
      </c>
      <c r="AH3467" s="111">
        <f t="shared" si="602"/>
        <v>0</v>
      </c>
      <c r="AI3467" s="111">
        <f>Table5[[#This Row],[Column17]]-Table5[[#This Row],[Column20]]</f>
        <v>0</v>
      </c>
      <c r="AJ3467" s="111">
        <f t="shared" si="603"/>
        <v>0</v>
      </c>
      <c r="AK3467" s="111">
        <f t="shared" si="596"/>
        <v>0</v>
      </c>
      <c r="AL3467" s="111">
        <f t="shared" si="604"/>
        <v>0</v>
      </c>
      <c r="AM3467" s="111" t="str">
        <f t="shared" si="605"/>
        <v/>
      </c>
      <c r="AN3467" s="111" t="str">
        <f t="shared" ca="1" si="606"/>
        <v/>
      </c>
    </row>
    <row r="3468" spans="1:40" ht="20.25" customHeight="1" x14ac:dyDescent="0.3">
      <c r="A3468" s="107"/>
      <c r="B3468" s="144"/>
      <c r="C3468" s="119"/>
      <c r="D3468" s="120"/>
      <c r="E3468" s="119"/>
      <c r="F3468" s="119"/>
      <c r="G3468" s="120"/>
      <c r="H3468" s="119"/>
      <c r="I3468" s="109"/>
      <c r="L3468" s="108"/>
      <c r="M3468" s="108"/>
      <c r="N3468" s="108"/>
      <c r="O3468" s="108"/>
      <c r="P3468" s="108"/>
      <c r="Q3468" s="108"/>
      <c r="R3468" s="108"/>
      <c r="S3468" s="108"/>
      <c r="T3468" s="100">
        <f t="shared" si="597"/>
        <v>0</v>
      </c>
      <c r="U3468" s="111"/>
      <c r="V3468" s="111"/>
      <c r="W3468" s="111">
        <f>SUMIFS($F$3:F3468,$D$3:D3468,D3468,$C$3:C3468,"Buy")+SUMIFS($F$3:F3468,$D$3:D3468,D3468,$C$3:C3468,"Coin Deposit",$E$3:E3468,"&lt;&gt;")</f>
        <v>0</v>
      </c>
      <c r="X3468" s="111">
        <f t="shared" si="598"/>
        <v>0</v>
      </c>
      <c r="Y3468" s="111">
        <f>IF($D3468=Y$1,SUMIFS($H$3:$H3468,$G$3:$G3468,Y$1,$C$3:$C3468,"Sell"),0)</f>
        <v>0</v>
      </c>
      <c r="Z3468" s="111">
        <f t="shared" si="599"/>
        <v>0</v>
      </c>
      <c r="AA3468" s="111">
        <f>IF($D3468=AA$1,SUMIFS($H$3:$H3468,$G$3:$G3468,AA$1,$C$3:$C3468,"Sell"),0)</f>
        <v>0</v>
      </c>
      <c r="AB3468" s="111">
        <f t="shared" si="600"/>
        <v>0</v>
      </c>
      <c r="AC3468" s="111">
        <f>SUMIFS('Deductions and Deposits'!$H:$H,'Deductions and Deposits'!$G:$G,D3468,'Deductions and Deposits'!$F:$F,"&lt;="&amp;B3468)+SUMIFS($F$3:F3468,$D$3:D3468,D3468,$C$3:C3468,"Coin Deposit",$E$3:E3468,"")</f>
        <v>0</v>
      </c>
      <c r="AD3468" s="111">
        <f>SUMIFS('Deductions and Deposits'!$D:$D,'Deductions and Deposits'!$C:$C,D3468)+SUMIFS($F:$F,$D:$D,D3468,$C:$C,"Coin Deduction")</f>
        <v>0</v>
      </c>
      <c r="AE3468" s="111">
        <f>Table5[[#This Row],[Column4]]+Table5[[#This Row],[Column14]]+Table5[[#This Row],[Column19]]+Table5[[#This Row],[Column12]]</f>
        <v>0</v>
      </c>
      <c r="AF3468" s="111">
        <f>Table5[[#This Row],[Column5]]+Table5[[#This Row],[Column13]]+Table5[[#This Row],[Column21]]+Table5[[#This Row],[Column18]]</f>
        <v>0</v>
      </c>
      <c r="AG3468" s="111">
        <f t="shared" si="601"/>
        <v>0</v>
      </c>
      <c r="AH3468" s="111">
        <f t="shared" si="602"/>
        <v>0</v>
      </c>
      <c r="AI3468" s="111">
        <f>Table5[[#This Row],[Column17]]-Table5[[#This Row],[Column20]]</f>
        <v>0</v>
      </c>
      <c r="AJ3468" s="111">
        <f t="shared" si="603"/>
        <v>0</v>
      </c>
      <c r="AK3468" s="111">
        <f t="shared" si="596"/>
        <v>0</v>
      </c>
      <c r="AL3468" s="111">
        <f t="shared" si="604"/>
        <v>0</v>
      </c>
      <c r="AM3468" s="111" t="str">
        <f t="shared" si="605"/>
        <v/>
      </c>
      <c r="AN3468" s="111" t="str">
        <f t="shared" ca="1" si="606"/>
        <v/>
      </c>
    </row>
    <row r="3469" spans="1:40" ht="20.25" customHeight="1" x14ac:dyDescent="0.3">
      <c r="A3469" s="107"/>
      <c r="B3469" s="144"/>
      <c r="C3469" s="119"/>
      <c r="D3469" s="120"/>
      <c r="E3469" s="119"/>
      <c r="F3469" s="119"/>
      <c r="G3469" s="120"/>
      <c r="H3469" s="119"/>
      <c r="I3469" s="109"/>
      <c r="L3469" s="108"/>
      <c r="M3469" s="108"/>
      <c r="N3469" s="108"/>
      <c r="O3469" s="108"/>
      <c r="P3469" s="108"/>
      <c r="Q3469" s="108"/>
      <c r="R3469" s="108"/>
      <c r="S3469" s="108"/>
      <c r="T3469" s="100">
        <f t="shared" si="597"/>
        <v>0</v>
      </c>
      <c r="U3469" s="111"/>
      <c r="V3469" s="111"/>
      <c r="W3469" s="111">
        <f>SUMIFS($F$3:F3469,$D$3:D3469,D3469,$C$3:C3469,"Buy")+SUMIFS($F$3:F3469,$D$3:D3469,D3469,$C$3:C3469,"Coin Deposit",$E$3:E3469,"&lt;&gt;")</f>
        <v>0</v>
      </c>
      <c r="X3469" s="111">
        <f t="shared" si="598"/>
        <v>0</v>
      </c>
      <c r="Y3469" s="111">
        <f>IF($D3469=Y$1,SUMIFS($H$3:$H3469,$G$3:$G3469,Y$1,$C$3:$C3469,"Sell"),0)</f>
        <v>0</v>
      </c>
      <c r="Z3469" s="111">
        <f t="shared" si="599"/>
        <v>0</v>
      </c>
      <c r="AA3469" s="111">
        <f>IF($D3469=AA$1,SUMIFS($H$3:$H3469,$G$3:$G3469,AA$1,$C$3:$C3469,"Sell"),0)</f>
        <v>0</v>
      </c>
      <c r="AB3469" s="111">
        <f t="shared" si="600"/>
        <v>0</v>
      </c>
      <c r="AC3469" s="111">
        <f>SUMIFS('Deductions and Deposits'!$H:$H,'Deductions and Deposits'!$G:$G,D3469,'Deductions and Deposits'!$F:$F,"&lt;="&amp;B3469)+SUMIFS($F$3:F3469,$D$3:D3469,D3469,$C$3:C3469,"Coin Deposit",$E$3:E3469,"")</f>
        <v>0</v>
      </c>
      <c r="AD3469" s="111">
        <f>SUMIFS('Deductions and Deposits'!$D:$D,'Deductions and Deposits'!$C:$C,D3469)+SUMIFS($F:$F,$D:$D,D3469,$C:$C,"Coin Deduction")</f>
        <v>0</v>
      </c>
      <c r="AE3469" s="111">
        <f>Table5[[#This Row],[Column4]]+Table5[[#This Row],[Column14]]+Table5[[#This Row],[Column19]]+Table5[[#This Row],[Column12]]</f>
        <v>0</v>
      </c>
      <c r="AF3469" s="111">
        <f>Table5[[#This Row],[Column5]]+Table5[[#This Row],[Column13]]+Table5[[#This Row],[Column21]]+Table5[[#This Row],[Column18]]</f>
        <v>0</v>
      </c>
      <c r="AG3469" s="111">
        <f t="shared" si="601"/>
        <v>0</v>
      </c>
      <c r="AH3469" s="111">
        <f t="shared" si="602"/>
        <v>0</v>
      </c>
      <c r="AI3469" s="111">
        <f>Table5[[#This Row],[Column17]]-Table5[[#This Row],[Column20]]</f>
        <v>0</v>
      </c>
      <c r="AJ3469" s="111">
        <f t="shared" si="603"/>
        <v>0</v>
      </c>
      <c r="AK3469" s="111">
        <f t="shared" si="596"/>
        <v>0</v>
      </c>
      <c r="AL3469" s="111">
        <f t="shared" si="604"/>
        <v>0</v>
      </c>
      <c r="AM3469" s="111" t="str">
        <f t="shared" si="605"/>
        <v/>
      </c>
      <c r="AN3469" s="111" t="str">
        <f t="shared" ca="1" si="606"/>
        <v/>
      </c>
    </row>
    <row r="3470" spans="1:40" ht="20.25" customHeight="1" x14ac:dyDescent="0.3">
      <c r="A3470" s="107"/>
      <c r="B3470" s="144"/>
      <c r="C3470" s="119"/>
      <c r="D3470" s="120"/>
      <c r="E3470" s="119"/>
      <c r="F3470" s="119"/>
      <c r="G3470" s="120"/>
      <c r="H3470" s="119"/>
      <c r="I3470" s="109"/>
      <c r="L3470" s="108"/>
      <c r="M3470" s="108"/>
      <c r="N3470" s="108"/>
      <c r="O3470" s="108"/>
      <c r="P3470" s="108"/>
      <c r="Q3470" s="108"/>
      <c r="R3470" s="108"/>
      <c r="S3470" s="108"/>
      <c r="T3470" s="100">
        <f t="shared" si="597"/>
        <v>0</v>
      </c>
      <c r="U3470" s="111"/>
      <c r="V3470" s="111"/>
      <c r="W3470" s="111">
        <f>SUMIFS($F$3:F3470,$D$3:D3470,D3470,$C$3:C3470,"Buy")+SUMIFS($F$3:F3470,$D$3:D3470,D3470,$C$3:C3470,"Coin Deposit",$E$3:E3470,"&lt;&gt;")</f>
        <v>0</v>
      </c>
      <c r="X3470" s="111">
        <f t="shared" si="598"/>
        <v>0</v>
      </c>
      <c r="Y3470" s="111">
        <f>IF($D3470=Y$1,SUMIFS($H$3:$H3470,$G$3:$G3470,Y$1,$C$3:$C3470,"Sell"),0)</f>
        <v>0</v>
      </c>
      <c r="Z3470" s="111">
        <f t="shared" si="599"/>
        <v>0</v>
      </c>
      <c r="AA3470" s="111">
        <f>IF($D3470=AA$1,SUMIFS($H$3:$H3470,$G$3:$G3470,AA$1,$C$3:$C3470,"Sell"),0)</f>
        <v>0</v>
      </c>
      <c r="AB3470" s="111">
        <f t="shared" si="600"/>
        <v>0</v>
      </c>
      <c r="AC3470" s="111">
        <f>SUMIFS('Deductions and Deposits'!$H:$H,'Deductions and Deposits'!$G:$G,D3470,'Deductions and Deposits'!$F:$F,"&lt;="&amp;B3470)+SUMIFS($F$3:F3470,$D$3:D3470,D3470,$C$3:C3470,"Coin Deposit",$E$3:E3470,"")</f>
        <v>0</v>
      </c>
      <c r="AD3470" s="111">
        <f>SUMIFS('Deductions and Deposits'!$D:$D,'Deductions and Deposits'!$C:$C,D3470)+SUMIFS($F:$F,$D:$D,D3470,$C:$C,"Coin Deduction")</f>
        <v>0</v>
      </c>
      <c r="AE3470" s="111">
        <f>Table5[[#This Row],[Column4]]+Table5[[#This Row],[Column14]]+Table5[[#This Row],[Column19]]+Table5[[#This Row],[Column12]]</f>
        <v>0</v>
      </c>
      <c r="AF3470" s="111">
        <f>Table5[[#This Row],[Column5]]+Table5[[#This Row],[Column13]]+Table5[[#This Row],[Column21]]+Table5[[#This Row],[Column18]]</f>
        <v>0</v>
      </c>
      <c r="AG3470" s="111">
        <f t="shared" si="601"/>
        <v>0</v>
      </c>
      <c r="AH3470" s="111">
        <f t="shared" si="602"/>
        <v>0</v>
      </c>
      <c r="AI3470" s="111">
        <f>Table5[[#This Row],[Column17]]-Table5[[#This Row],[Column20]]</f>
        <v>0</v>
      </c>
      <c r="AJ3470" s="111">
        <f t="shared" si="603"/>
        <v>0</v>
      </c>
      <c r="AK3470" s="111">
        <f t="shared" si="596"/>
        <v>0</v>
      </c>
      <c r="AL3470" s="111">
        <f t="shared" si="604"/>
        <v>0</v>
      </c>
      <c r="AM3470" s="111" t="str">
        <f t="shared" si="605"/>
        <v/>
      </c>
      <c r="AN3470" s="111" t="str">
        <f t="shared" ca="1" si="606"/>
        <v/>
      </c>
    </row>
    <row r="3471" spans="1:40" ht="20.25" customHeight="1" x14ac:dyDescent="0.3">
      <c r="A3471" s="107"/>
      <c r="B3471" s="144"/>
      <c r="C3471" s="119"/>
      <c r="D3471" s="120"/>
      <c r="E3471" s="119"/>
      <c r="F3471" s="119"/>
      <c r="G3471" s="120"/>
      <c r="H3471" s="119"/>
      <c r="I3471" s="109"/>
      <c r="L3471" s="108"/>
      <c r="M3471" s="108"/>
      <c r="N3471" s="108"/>
      <c r="O3471" s="108"/>
      <c r="P3471" s="108"/>
      <c r="Q3471" s="108"/>
      <c r="R3471" s="108"/>
      <c r="S3471" s="108"/>
      <c r="T3471" s="100">
        <f t="shared" si="597"/>
        <v>0</v>
      </c>
      <c r="U3471" s="111"/>
      <c r="V3471" s="111"/>
      <c r="W3471" s="111">
        <f>SUMIFS($F$3:F3471,$D$3:D3471,D3471,$C$3:C3471,"Buy")+SUMIFS($F$3:F3471,$D$3:D3471,D3471,$C$3:C3471,"Coin Deposit",$E$3:E3471,"&lt;&gt;")</f>
        <v>0</v>
      </c>
      <c r="X3471" s="111">
        <f t="shared" si="598"/>
        <v>0</v>
      </c>
      <c r="Y3471" s="111">
        <f>IF($D3471=Y$1,SUMIFS($H$3:$H3471,$G$3:$G3471,Y$1,$C$3:$C3471,"Sell"),0)</f>
        <v>0</v>
      </c>
      <c r="Z3471" s="111">
        <f t="shared" si="599"/>
        <v>0</v>
      </c>
      <c r="AA3471" s="111">
        <f>IF($D3471=AA$1,SUMIFS($H$3:$H3471,$G$3:$G3471,AA$1,$C$3:$C3471,"Sell"),0)</f>
        <v>0</v>
      </c>
      <c r="AB3471" s="111">
        <f t="shared" si="600"/>
        <v>0</v>
      </c>
      <c r="AC3471" s="111">
        <f>SUMIFS('Deductions and Deposits'!$H:$H,'Deductions and Deposits'!$G:$G,D3471,'Deductions and Deposits'!$F:$F,"&lt;="&amp;B3471)+SUMIFS($F$3:F3471,$D$3:D3471,D3471,$C$3:C3471,"Coin Deposit",$E$3:E3471,"")</f>
        <v>0</v>
      </c>
      <c r="AD3471" s="111">
        <f>SUMIFS('Deductions and Deposits'!$D:$D,'Deductions and Deposits'!$C:$C,D3471)+SUMIFS($F:$F,$D:$D,D3471,$C:$C,"Coin Deduction")</f>
        <v>0</v>
      </c>
      <c r="AE3471" s="111">
        <f>Table5[[#This Row],[Column4]]+Table5[[#This Row],[Column14]]+Table5[[#This Row],[Column19]]+Table5[[#This Row],[Column12]]</f>
        <v>0</v>
      </c>
      <c r="AF3471" s="111">
        <f>Table5[[#This Row],[Column5]]+Table5[[#This Row],[Column13]]+Table5[[#This Row],[Column21]]+Table5[[#This Row],[Column18]]</f>
        <v>0</v>
      </c>
      <c r="AG3471" s="111">
        <f t="shared" si="601"/>
        <v>0</v>
      </c>
      <c r="AH3471" s="111">
        <f t="shared" si="602"/>
        <v>0</v>
      </c>
      <c r="AI3471" s="111">
        <f>Table5[[#This Row],[Column17]]-Table5[[#This Row],[Column20]]</f>
        <v>0</v>
      </c>
      <c r="AJ3471" s="111">
        <f t="shared" si="603"/>
        <v>0</v>
      </c>
      <c r="AK3471" s="111">
        <f t="shared" si="596"/>
        <v>0</v>
      </c>
      <c r="AL3471" s="111">
        <f t="shared" si="604"/>
        <v>0</v>
      </c>
      <c r="AM3471" s="111" t="str">
        <f t="shared" si="605"/>
        <v/>
      </c>
      <c r="AN3471" s="111" t="str">
        <f t="shared" ca="1" si="606"/>
        <v/>
      </c>
    </row>
    <row r="3472" spans="1:40" ht="20.25" customHeight="1" x14ac:dyDescent="0.3">
      <c r="A3472" s="107"/>
      <c r="B3472" s="144"/>
      <c r="C3472" s="119"/>
      <c r="D3472" s="120"/>
      <c r="E3472" s="119"/>
      <c r="F3472" s="119"/>
      <c r="G3472" s="120"/>
      <c r="H3472" s="119"/>
      <c r="I3472" s="109"/>
      <c r="L3472" s="108"/>
      <c r="M3472" s="108"/>
      <c r="N3472" s="108"/>
      <c r="O3472" s="108"/>
      <c r="P3472" s="108"/>
      <c r="Q3472" s="108"/>
      <c r="R3472" s="108"/>
      <c r="S3472" s="108"/>
      <c r="T3472" s="100">
        <f t="shared" si="597"/>
        <v>0</v>
      </c>
      <c r="U3472" s="111"/>
      <c r="V3472" s="111"/>
      <c r="W3472" s="111">
        <f>SUMIFS($F$3:F3472,$D$3:D3472,D3472,$C$3:C3472,"Buy")+SUMIFS($F$3:F3472,$D$3:D3472,D3472,$C$3:C3472,"Coin Deposit",$E$3:E3472,"&lt;&gt;")</f>
        <v>0</v>
      </c>
      <c r="X3472" s="111">
        <f t="shared" si="598"/>
        <v>0</v>
      </c>
      <c r="Y3472" s="111">
        <f>IF($D3472=Y$1,SUMIFS($H$3:$H3472,$G$3:$G3472,Y$1,$C$3:$C3472,"Sell"),0)</f>
        <v>0</v>
      </c>
      <c r="Z3472" s="111">
        <f t="shared" si="599"/>
        <v>0</v>
      </c>
      <c r="AA3472" s="111">
        <f>IF($D3472=AA$1,SUMIFS($H$3:$H3472,$G$3:$G3472,AA$1,$C$3:$C3472,"Sell"),0)</f>
        <v>0</v>
      </c>
      <c r="AB3472" s="111">
        <f t="shared" si="600"/>
        <v>0</v>
      </c>
      <c r="AC3472" s="111">
        <f>SUMIFS('Deductions and Deposits'!$H:$H,'Deductions and Deposits'!$G:$G,D3472,'Deductions and Deposits'!$F:$F,"&lt;="&amp;B3472)+SUMIFS($F$3:F3472,$D$3:D3472,D3472,$C$3:C3472,"Coin Deposit",$E$3:E3472,"")</f>
        <v>0</v>
      </c>
      <c r="AD3472" s="111">
        <f>SUMIFS('Deductions and Deposits'!$D:$D,'Deductions and Deposits'!$C:$C,D3472)+SUMIFS($F:$F,$D:$D,D3472,$C:$C,"Coin Deduction")</f>
        <v>0</v>
      </c>
      <c r="AE3472" s="111">
        <f>Table5[[#This Row],[Column4]]+Table5[[#This Row],[Column14]]+Table5[[#This Row],[Column19]]+Table5[[#This Row],[Column12]]</f>
        <v>0</v>
      </c>
      <c r="AF3472" s="111">
        <f>Table5[[#This Row],[Column5]]+Table5[[#This Row],[Column13]]+Table5[[#This Row],[Column21]]+Table5[[#This Row],[Column18]]</f>
        <v>0</v>
      </c>
      <c r="AG3472" s="111">
        <f t="shared" si="601"/>
        <v>0</v>
      </c>
      <c r="AH3472" s="111">
        <f t="shared" si="602"/>
        <v>0</v>
      </c>
      <c r="AI3472" s="111">
        <f>Table5[[#This Row],[Column17]]-Table5[[#This Row],[Column20]]</f>
        <v>0</v>
      </c>
      <c r="AJ3472" s="111">
        <f t="shared" si="603"/>
        <v>0</v>
      </c>
      <c r="AK3472" s="111">
        <f t="shared" si="596"/>
        <v>0</v>
      </c>
      <c r="AL3472" s="111">
        <f t="shared" si="604"/>
        <v>0</v>
      </c>
      <c r="AM3472" s="111" t="str">
        <f t="shared" si="605"/>
        <v/>
      </c>
      <c r="AN3472" s="111" t="str">
        <f t="shared" ca="1" si="606"/>
        <v/>
      </c>
    </row>
    <row r="3473" spans="1:40" ht="20.25" customHeight="1" x14ac:dyDescent="0.3">
      <c r="A3473" s="107"/>
      <c r="B3473" s="144"/>
      <c r="C3473" s="119"/>
      <c r="D3473" s="120"/>
      <c r="E3473" s="119"/>
      <c r="F3473" s="119"/>
      <c r="G3473" s="120"/>
      <c r="H3473" s="119"/>
      <c r="I3473" s="109"/>
      <c r="L3473" s="108"/>
      <c r="M3473" s="108"/>
      <c r="N3473" s="108"/>
      <c r="O3473" s="108"/>
      <c r="P3473" s="108"/>
      <c r="Q3473" s="108"/>
      <c r="R3473" s="108"/>
      <c r="S3473" s="108"/>
      <c r="T3473" s="100">
        <f t="shared" si="597"/>
        <v>0</v>
      </c>
      <c r="U3473" s="111"/>
      <c r="V3473" s="111"/>
      <c r="W3473" s="111">
        <f>SUMIFS($F$3:F3473,$D$3:D3473,D3473,$C$3:C3473,"Buy")+SUMIFS($F$3:F3473,$D$3:D3473,D3473,$C$3:C3473,"Coin Deposit",$E$3:E3473,"&lt;&gt;")</f>
        <v>0</v>
      </c>
      <c r="X3473" s="111">
        <f t="shared" si="598"/>
        <v>0</v>
      </c>
      <c r="Y3473" s="111">
        <f>IF($D3473=Y$1,SUMIFS($H$3:$H3473,$G$3:$G3473,Y$1,$C$3:$C3473,"Sell"),0)</f>
        <v>0</v>
      </c>
      <c r="Z3473" s="111">
        <f t="shared" si="599"/>
        <v>0</v>
      </c>
      <c r="AA3473" s="111">
        <f>IF($D3473=AA$1,SUMIFS($H$3:$H3473,$G$3:$G3473,AA$1,$C$3:$C3473,"Sell"),0)</f>
        <v>0</v>
      </c>
      <c r="AB3473" s="111">
        <f t="shared" si="600"/>
        <v>0</v>
      </c>
      <c r="AC3473" s="111">
        <f>SUMIFS('Deductions and Deposits'!$H:$H,'Deductions and Deposits'!$G:$G,D3473,'Deductions and Deposits'!$F:$F,"&lt;="&amp;B3473)+SUMIFS($F$3:F3473,$D$3:D3473,D3473,$C$3:C3473,"Coin Deposit",$E$3:E3473,"")</f>
        <v>0</v>
      </c>
      <c r="AD3473" s="111">
        <f>SUMIFS('Deductions and Deposits'!$D:$D,'Deductions and Deposits'!$C:$C,D3473)+SUMIFS($F:$F,$D:$D,D3473,$C:$C,"Coin Deduction")</f>
        <v>0</v>
      </c>
      <c r="AE3473" s="111">
        <f>Table5[[#This Row],[Column4]]+Table5[[#This Row],[Column14]]+Table5[[#This Row],[Column19]]+Table5[[#This Row],[Column12]]</f>
        <v>0</v>
      </c>
      <c r="AF3473" s="111">
        <f>Table5[[#This Row],[Column5]]+Table5[[#This Row],[Column13]]+Table5[[#This Row],[Column21]]+Table5[[#This Row],[Column18]]</f>
        <v>0</v>
      </c>
      <c r="AG3473" s="111">
        <f t="shared" si="601"/>
        <v>0</v>
      </c>
      <c r="AH3473" s="111">
        <f t="shared" si="602"/>
        <v>0</v>
      </c>
      <c r="AI3473" s="111">
        <f>Table5[[#This Row],[Column17]]-Table5[[#This Row],[Column20]]</f>
        <v>0</v>
      </c>
      <c r="AJ3473" s="111">
        <f t="shared" si="603"/>
        <v>0</v>
      </c>
      <c r="AK3473" s="111">
        <f t="shared" si="596"/>
        <v>0</v>
      </c>
      <c r="AL3473" s="111">
        <f t="shared" si="604"/>
        <v>0</v>
      </c>
      <c r="AM3473" s="111" t="str">
        <f t="shared" si="605"/>
        <v/>
      </c>
      <c r="AN3473" s="111" t="str">
        <f t="shared" ca="1" si="606"/>
        <v/>
      </c>
    </row>
    <row r="3474" spans="1:40" ht="20.25" customHeight="1" x14ac:dyDescent="0.3">
      <c r="A3474" s="107"/>
      <c r="B3474" s="144"/>
      <c r="C3474" s="119"/>
      <c r="D3474" s="120"/>
      <c r="E3474" s="119"/>
      <c r="F3474" s="119"/>
      <c r="G3474" s="120"/>
      <c r="H3474" s="119"/>
      <c r="I3474" s="109"/>
      <c r="L3474" s="108"/>
      <c r="M3474" s="108"/>
      <c r="N3474" s="108"/>
      <c r="O3474" s="108"/>
      <c r="P3474" s="108"/>
      <c r="Q3474" s="108"/>
      <c r="R3474" s="108"/>
      <c r="S3474" s="108"/>
      <c r="T3474" s="100">
        <f t="shared" si="597"/>
        <v>0</v>
      </c>
      <c r="U3474" s="111"/>
      <c r="V3474" s="111"/>
      <c r="W3474" s="111">
        <f>SUMIFS($F$3:F3474,$D$3:D3474,D3474,$C$3:C3474,"Buy")+SUMIFS($F$3:F3474,$D$3:D3474,D3474,$C$3:C3474,"Coin Deposit",$E$3:E3474,"&lt;&gt;")</f>
        <v>0</v>
      </c>
      <c r="X3474" s="111">
        <f t="shared" si="598"/>
        <v>0</v>
      </c>
      <c r="Y3474" s="111">
        <f>IF($D3474=Y$1,SUMIFS($H$3:$H3474,$G$3:$G3474,Y$1,$C$3:$C3474,"Sell"),0)</f>
        <v>0</v>
      </c>
      <c r="Z3474" s="111">
        <f t="shared" si="599"/>
        <v>0</v>
      </c>
      <c r="AA3474" s="111">
        <f>IF($D3474=AA$1,SUMIFS($H$3:$H3474,$G$3:$G3474,AA$1,$C$3:$C3474,"Sell"),0)</f>
        <v>0</v>
      </c>
      <c r="AB3474" s="111">
        <f t="shared" si="600"/>
        <v>0</v>
      </c>
      <c r="AC3474" s="111">
        <f>SUMIFS('Deductions and Deposits'!$H:$H,'Deductions and Deposits'!$G:$G,D3474,'Deductions and Deposits'!$F:$F,"&lt;="&amp;B3474)+SUMIFS($F$3:F3474,$D$3:D3474,D3474,$C$3:C3474,"Coin Deposit",$E$3:E3474,"")</f>
        <v>0</v>
      </c>
      <c r="AD3474" s="111">
        <f>SUMIFS('Deductions and Deposits'!$D:$D,'Deductions and Deposits'!$C:$C,D3474)+SUMIFS($F:$F,$D:$D,D3474,$C:$C,"Coin Deduction")</f>
        <v>0</v>
      </c>
      <c r="AE3474" s="111">
        <f>Table5[[#This Row],[Column4]]+Table5[[#This Row],[Column14]]+Table5[[#This Row],[Column19]]+Table5[[#This Row],[Column12]]</f>
        <v>0</v>
      </c>
      <c r="AF3474" s="111">
        <f>Table5[[#This Row],[Column5]]+Table5[[#This Row],[Column13]]+Table5[[#This Row],[Column21]]+Table5[[#This Row],[Column18]]</f>
        <v>0</v>
      </c>
      <c r="AG3474" s="111">
        <f t="shared" si="601"/>
        <v>0</v>
      </c>
      <c r="AH3474" s="111">
        <f t="shared" si="602"/>
        <v>0</v>
      </c>
      <c r="AI3474" s="111">
        <f>Table5[[#This Row],[Column17]]-Table5[[#This Row],[Column20]]</f>
        <v>0</v>
      </c>
      <c r="AJ3474" s="111">
        <f t="shared" si="603"/>
        <v>0</v>
      </c>
      <c r="AK3474" s="111">
        <f t="shared" si="596"/>
        <v>0</v>
      </c>
      <c r="AL3474" s="111">
        <f t="shared" si="604"/>
        <v>0</v>
      </c>
      <c r="AM3474" s="111" t="str">
        <f t="shared" si="605"/>
        <v/>
      </c>
      <c r="AN3474" s="111" t="str">
        <f t="shared" ca="1" si="606"/>
        <v/>
      </c>
    </row>
    <row r="3475" spans="1:40" ht="20.25" customHeight="1" x14ac:dyDescent="0.3">
      <c r="A3475" s="107"/>
      <c r="B3475" s="144"/>
      <c r="C3475" s="119"/>
      <c r="D3475" s="120"/>
      <c r="E3475" s="119"/>
      <c r="F3475" s="119"/>
      <c r="G3475" s="120"/>
      <c r="H3475" s="119"/>
      <c r="I3475" s="109"/>
      <c r="L3475" s="108"/>
      <c r="M3475" s="108"/>
      <c r="N3475" s="108"/>
      <c r="O3475" s="108"/>
      <c r="P3475" s="108"/>
      <c r="Q3475" s="108"/>
      <c r="R3475" s="108"/>
      <c r="S3475" s="108"/>
      <c r="T3475" s="100">
        <f t="shared" si="597"/>
        <v>0</v>
      </c>
      <c r="U3475" s="111"/>
      <c r="V3475" s="111"/>
      <c r="W3475" s="111">
        <f>SUMIFS($F$3:F3475,$D$3:D3475,D3475,$C$3:C3475,"Buy")+SUMIFS($F$3:F3475,$D$3:D3475,D3475,$C$3:C3475,"Coin Deposit",$E$3:E3475,"&lt;&gt;")</f>
        <v>0</v>
      </c>
      <c r="X3475" s="111">
        <f t="shared" si="598"/>
        <v>0</v>
      </c>
      <c r="Y3475" s="111">
        <f>IF($D3475=Y$1,SUMIFS($H$3:$H3475,$G$3:$G3475,Y$1,$C$3:$C3475,"Sell"),0)</f>
        <v>0</v>
      </c>
      <c r="Z3475" s="111">
        <f t="shared" si="599"/>
        <v>0</v>
      </c>
      <c r="AA3475" s="111">
        <f>IF($D3475=AA$1,SUMIFS($H$3:$H3475,$G$3:$G3475,AA$1,$C$3:$C3475,"Sell"),0)</f>
        <v>0</v>
      </c>
      <c r="AB3475" s="111">
        <f t="shared" si="600"/>
        <v>0</v>
      </c>
      <c r="AC3475" s="111">
        <f>SUMIFS('Deductions and Deposits'!$H:$H,'Deductions and Deposits'!$G:$G,D3475,'Deductions and Deposits'!$F:$F,"&lt;="&amp;B3475)+SUMIFS($F$3:F3475,$D$3:D3475,D3475,$C$3:C3475,"Coin Deposit",$E$3:E3475,"")</f>
        <v>0</v>
      </c>
      <c r="AD3475" s="111">
        <f>SUMIFS('Deductions and Deposits'!$D:$D,'Deductions and Deposits'!$C:$C,D3475)+SUMIFS($F:$F,$D:$D,D3475,$C:$C,"Coin Deduction")</f>
        <v>0</v>
      </c>
      <c r="AE3475" s="111">
        <f>Table5[[#This Row],[Column4]]+Table5[[#This Row],[Column14]]+Table5[[#This Row],[Column19]]+Table5[[#This Row],[Column12]]</f>
        <v>0</v>
      </c>
      <c r="AF3475" s="111">
        <f>Table5[[#This Row],[Column5]]+Table5[[#This Row],[Column13]]+Table5[[#This Row],[Column21]]+Table5[[#This Row],[Column18]]</f>
        <v>0</v>
      </c>
      <c r="AG3475" s="111">
        <f t="shared" si="601"/>
        <v>0</v>
      </c>
      <c r="AH3475" s="111">
        <f t="shared" si="602"/>
        <v>0</v>
      </c>
      <c r="AI3475" s="111">
        <f>Table5[[#This Row],[Column17]]-Table5[[#This Row],[Column20]]</f>
        <v>0</v>
      </c>
      <c r="AJ3475" s="111">
        <f t="shared" si="603"/>
        <v>0</v>
      </c>
      <c r="AK3475" s="111">
        <f t="shared" si="596"/>
        <v>0</v>
      </c>
      <c r="AL3475" s="111">
        <f t="shared" si="604"/>
        <v>0</v>
      </c>
      <c r="AM3475" s="111" t="str">
        <f t="shared" si="605"/>
        <v/>
      </c>
      <c r="AN3475" s="111" t="str">
        <f t="shared" ca="1" si="606"/>
        <v/>
      </c>
    </row>
    <row r="3476" spans="1:40" ht="20.25" customHeight="1" x14ac:dyDescent="0.3">
      <c r="A3476" s="107"/>
      <c r="B3476" s="144"/>
      <c r="C3476" s="119"/>
      <c r="D3476" s="120"/>
      <c r="E3476" s="119"/>
      <c r="F3476" s="119"/>
      <c r="G3476" s="120"/>
      <c r="H3476" s="119"/>
      <c r="I3476" s="109"/>
      <c r="L3476" s="108"/>
      <c r="M3476" s="108"/>
      <c r="N3476" s="108"/>
      <c r="O3476" s="108"/>
      <c r="P3476" s="108"/>
      <c r="Q3476" s="108"/>
      <c r="R3476" s="108"/>
      <c r="S3476" s="108"/>
      <c r="T3476" s="100">
        <f t="shared" si="597"/>
        <v>0</v>
      </c>
      <c r="U3476" s="111"/>
      <c r="V3476" s="111"/>
      <c r="W3476" s="111">
        <f>SUMIFS($F$3:F3476,$D$3:D3476,D3476,$C$3:C3476,"Buy")+SUMIFS($F$3:F3476,$D$3:D3476,D3476,$C$3:C3476,"Coin Deposit",$E$3:E3476,"&lt;&gt;")</f>
        <v>0</v>
      </c>
      <c r="X3476" s="111">
        <f t="shared" si="598"/>
        <v>0</v>
      </c>
      <c r="Y3476" s="111">
        <f>IF($D3476=Y$1,SUMIFS($H$3:$H3476,$G$3:$G3476,Y$1,$C$3:$C3476,"Sell"),0)</f>
        <v>0</v>
      </c>
      <c r="Z3476" s="111">
        <f t="shared" si="599"/>
        <v>0</v>
      </c>
      <c r="AA3476" s="111">
        <f>IF($D3476=AA$1,SUMIFS($H$3:$H3476,$G$3:$G3476,AA$1,$C$3:$C3476,"Sell"),0)</f>
        <v>0</v>
      </c>
      <c r="AB3476" s="111">
        <f t="shared" si="600"/>
        <v>0</v>
      </c>
      <c r="AC3476" s="111">
        <f>SUMIFS('Deductions and Deposits'!$H:$H,'Deductions and Deposits'!$G:$G,D3476,'Deductions and Deposits'!$F:$F,"&lt;="&amp;B3476)+SUMIFS($F$3:F3476,$D$3:D3476,D3476,$C$3:C3476,"Coin Deposit",$E$3:E3476,"")</f>
        <v>0</v>
      </c>
      <c r="AD3476" s="111">
        <f>SUMIFS('Deductions and Deposits'!$D:$D,'Deductions and Deposits'!$C:$C,D3476)+SUMIFS($F:$F,$D:$D,D3476,$C:$C,"Coin Deduction")</f>
        <v>0</v>
      </c>
      <c r="AE3476" s="111">
        <f>Table5[[#This Row],[Column4]]+Table5[[#This Row],[Column14]]+Table5[[#This Row],[Column19]]+Table5[[#This Row],[Column12]]</f>
        <v>0</v>
      </c>
      <c r="AF3476" s="111">
        <f>Table5[[#This Row],[Column5]]+Table5[[#This Row],[Column13]]+Table5[[#This Row],[Column21]]+Table5[[#This Row],[Column18]]</f>
        <v>0</v>
      </c>
      <c r="AG3476" s="111">
        <f t="shared" si="601"/>
        <v>0</v>
      </c>
      <c r="AH3476" s="111">
        <f t="shared" si="602"/>
        <v>0</v>
      </c>
      <c r="AI3476" s="111">
        <f>Table5[[#This Row],[Column17]]-Table5[[#This Row],[Column20]]</f>
        <v>0</v>
      </c>
      <c r="AJ3476" s="111">
        <f t="shared" si="603"/>
        <v>0</v>
      </c>
      <c r="AK3476" s="111">
        <f t="shared" si="596"/>
        <v>0</v>
      </c>
      <c r="AL3476" s="111">
        <f t="shared" si="604"/>
        <v>0</v>
      </c>
      <c r="AM3476" s="111" t="str">
        <f t="shared" si="605"/>
        <v/>
      </c>
      <c r="AN3476" s="111" t="str">
        <f t="shared" ca="1" si="606"/>
        <v/>
      </c>
    </row>
    <row r="3477" spans="1:40" ht="20.25" customHeight="1" x14ac:dyDescent="0.3">
      <c r="A3477" s="107"/>
      <c r="B3477" s="144"/>
      <c r="C3477" s="119"/>
      <c r="D3477" s="120"/>
      <c r="E3477" s="119"/>
      <c r="F3477" s="119"/>
      <c r="G3477" s="120"/>
      <c r="H3477" s="119"/>
      <c r="I3477" s="109"/>
      <c r="L3477" s="108"/>
      <c r="M3477" s="108"/>
      <c r="N3477" s="108"/>
      <c r="O3477" s="108"/>
      <c r="P3477" s="108"/>
      <c r="Q3477" s="108"/>
      <c r="R3477" s="108"/>
      <c r="S3477" s="108"/>
      <c r="T3477" s="100">
        <f t="shared" si="597"/>
        <v>0</v>
      </c>
      <c r="U3477" s="111"/>
      <c r="V3477" s="111"/>
      <c r="W3477" s="111">
        <f>SUMIFS($F$3:F3477,$D$3:D3477,D3477,$C$3:C3477,"Buy")+SUMIFS($F$3:F3477,$D$3:D3477,D3477,$C$3:C3477,"Coin Deposit",$E$3:E3477,"&lt;&gt;")</f>
        <v>0</v>
      </c>
      <c r="X3477" s="111">
        <f t="shared" si="598"/>
        <v>0</v>
      </c>
      <c r="Y3477" s="111">
        <f>IF($D3477=Y$1,SUMIFS($H$3:$H3477,$G$3:$G3477,Y$1,$C$3:$C3477,"Sell"),0)</f>
        <v>0</v>
      </c>
      <c r="Z3477" s="111">
        <f t="shared" si="599"/>
        <v>0</v>
      </c>
      <c r="AA3477" s="111">
        <f>IF($D3477=AA$1,SUMIFS($H$3:$H3477,$G$3:$G3477,AA$1,$C$3:$C3477,"Sell"),0)</f>
        <v>0</v>
      </c>
      <c r="AB3477" s="111">
        <f t="shared" si="600"/>
        <v>0</v>
      </c>
      <c r="AC3477" s="111">
        <f>SUMIFS('Deductions and Deposits'!$H:$H,'Deductions and Deposits'!$G:$G,D3477,'Deductions and Deposits'!$F:$F,"&lt;="&amp;B3477)+SUMIFS($F$3:F3477,$D$3:D3477,D3477,$C$3:C3477,"Coin Deposit",$E$3:E3477,"")</f>
        <v>0</v>
      </c>
      <c r="AD3477" s="111">
        <f>SUMIFS('Deductions and Deposits'!$D:$D,'Deductions and Deposits'!$C:$C,D3477)+SUMIFS($F:$F,$D:$D,D3477,$C:$C,"Coin Deduction")</f>
        <v>0</v>
      </c>
      <c r="AE3477" s="111">
        <f>Table5[[#This Row],[Column4]]+Table5[[#This Row],[Column14]]+Table5[[#This Row],[Column19]]+Table5[[#This Row],[Column12]]</f>
        <v>0</v>
      </c>
      <c r="AF3477" s="111">
        <f>Table5[[#This Row],[Column5]]+Table5[[#This Row],[Column13]]+Table5[[#This Row],[Column21]]+Table5[[#This Row],[Column18]]</f>
        <v>0</v>
      </c>
      <c r="AG3477" s="111">
        <f t="shared" si="601"/>
        <v>0</v>
      </c>
      <c r="AH3477" s="111">
        <f t="shared" si="602"/>
        <v>0</v>
      </c>
      <c r="AI3477" s="111">
        <f>Table5[[#This Row],[Column17]]-Table5[[#This Row],[Column20]]</f>
        <v>0</v>
      </c>
      <c r="AJ3477" s="111">
        <f t="shared" si="603"/>
        <v>0</v>
      </c>
      <c r="AK3477" s="111">
        <f t="shared" si="596"/>
        <v>0</v>
      </c>
      <c r="AL3477" s="111">
        <f t="shared" si="604"/>
        <v>0</v>
      </c>
      <c r="AM3477" s="111" t="str">
        <f t="shared" si="605"/>
        <v/>
      </c>
      <c r="AN3477" s="111" t="str">
        <f t="shared" ca="1" si="606"/>
        <v/>
      </c>
    </row>
    <row r="3478" spans="1:40" ht="20.25" customHeight="1" x14ac:dyDescent="0.3">
      <c r="A3478" s="107"/>
      <c r="B3478" s="144"/>
      <c r="C3478" s="119"/>
      <c r="D3478" s="120"/>
      <c r="E3478" s="119"/>
      <c r="F3478" s="119"/>
      <c r="G3478" s="120"/>
      <c r="H3478" s="119"/>
      <c r="I3478" s="109"/>
      <c r="L3478" s="108"/>
      <c r="M3478" s="108"/>
      <c r="N3478" s="108"/>
      <c r="O3478" s="108"/>
      <c r="P3478" s="108"/>
      <c r="Q3478" s="108"/>
      <c r="R3478" s="108"/>
      <c r="S3478" s="108"/>
      <c r="T3478" s="100">
        <f t="shared" si="597"/>
        <v>0</v>
      </c>
      <c r="U3478" s="111"/>
      <c r="V3478" s="111"/>
      <c r="W3478" s="111">
        <f>SUMIFS($F$3:F3478,$D$3:D3478,D3478,$C$3:C3478,"Buy")+SUMIFS($F$3:F3478,$D$3:D3478,D3478,$C$3:C3478,"Coin Deposit",$E$3:E3478,"&lt;&gt;")</f>
        <v>0</v>
      </c>
      <c r="X3478" s="111">
        <f t="shared" si="598"/>
        <v>0</v>
      </c>
      <c r="Y3478" s="111">
        <f>IF($D3478=Y$1,SUMIFS($H$3:$H3478,$G$3:$G3478,Y$1,$C$3:$C3478,"Sell"),0)</f>
        <v>0</v>
      </c>
      <c r="Z3478" s="111">
        <f t="shared" si="599"/>
        <v>0</v>
      </c>
      <c r="AA3478" s="111">
        <f>IF($D3478=AA$1,SUMIFS($H$3:$H3478,$G$3:$G3478,AA$1,$C$3:$C3478,"Sell"),0)</f>
        <v>0</v>
      </c>
      <c r="AB3478" s="111">
        <f t="shared" si="600"/>
        <v>0</v>
      </c>
      <c r="AC3478" s="111">
        <f>SUMIFS('Deductions and Deposits'!$H:$H,'Deductions and Deposits'!$G:$G,D3478,'Deductions and Deposits'!$F:$F,"&lt;="&amp;B3478)+SUMIFS($F$3:F3478,$D$3:D3478,D3478,$C$3:C3478,"Coin Deposit",$E$3:E3478,"")</f>
        <v>0</v>
      </c>
      <c r="AD3478" s="111">
        <f>SUMIFS('Deductions and Deposits'!$D:$D,'Deductions and Deposits'!$C:$C,D3478)+SUMIFS($F:$F,$D:$D,D3478,$C:$C,"Coin Deduction")</f>
        <v>0</v>
      </c>
      <c r="AE3478" s="111">
        <f>Table5[[#This Row],[Column4]]+Table5[[#This Row],[Column14]]+Table5[[#This Row],[Column19]]+Table5[[#This Row],[Column12]]</f>
        <v>0</v>
      </c>
      <c r="AF3478" s="111">
        <f>Table5[[#This Row],[Column5]]+Table5[[#This Row],[Column13]]+Table5[[#This Row],[Column21]]+Table5[[#This Row],[Column18]]</f>
        <v>0</v>
      </c>
      <c r="AG3478" s="111">
        <f t="shared" si="601"/>
        <v>0</v>
      </c>
      <c r="AH3478" s="111">
        <f t="shared" si="602"/>
        <v>0</v>
      </c>
      <c r="AI3478" s="111">
        <f>Table5[[#This Row],[Column17]]-Table5[[#This Row],[Column20]]</f>
        <v>0</v>
      </c>
      <c r="AJ3478" s="111">
        <f t="shared" si="603"/>
        <v>0</v>
      </c>
      <c r="AK3478" s="111">
        <f t="shared" si="596"/>
        <v>0</v>
      </c>
      <c r="AL3478" s="111">
        <f t="shared" si="604"/>
        <v>0</v>
      </c>
      <c r="AM3478" s="111" t="str">
        <f t="shared" si="605"/>
        <v/>
      </c>
      <c r="AN3478" s="111" t="str">
        <f t="shared" ca="1" si="606"/>
        <v/>
      </c>
    </row>
    <row r="3479" spans="1:40" ht="20.25" customHeight="1" x14ac:dyDescent="0.3">
      <c r="A3479" s="107"/>
      <c r="B3479" s="144"/>
      <c r="C3479" s="119"/>
      <c r="D3479" s="120"/>
      <c r="E3479" s="119"/>
      <c r="F3479" s="119"/>
      <c r="G3479" s="120"/>
      <c r="H3479" s="119"/>
      <c r="I3479" s="109"/>
      <c r="L3479" s="108"/>
      <c r="M3479" s="108"/>
      <c r="N3479" s="108"/>
      <c r="O3479" s="108"/>
      <c r="P3479" s="108"/>
      <c r="Q3479" s="108"/>
      <c r="R3479" s="108"/>
      <c r="S3479" s="108"/>
      <c r="T3479" s="100">
        <f t="shared" si="597"/>
        <v>0</v>
      </c>
      <c r="U3479" s="111"/>
      <c r="V3479" s="111"/>
      <c r="W3479" s="111">
        <f>SUMIFS($F$3:F3479,$D$3:D3479,D3479,$C$3:C3479,"Buy")+SUMIFS($F$3:F3479,$D$3:D3479,D3479,$C$3:C3479,"Coin Deposit",$E$3:E3479,"&lt;&gt;")</f>
        <v>0</v>
      </c>
      <c r="X3479" s="111">
        <f t="shared" si="598"/>
        <v>0</v>
      </c>
      <c r="Y3479" s="111">
        <f>IF($D3479=Y$1,SUMIFS($H$3:$H3479,$G$3:$G3479,Y$1,$C$3:$C3479,"Sell"),0)</f>
        <v>0</v>
      </c>
      <c r="Z3479" s="111">
        <f t="shared" si="599"/>
        <v>0</v>
      </c>
      <c r="AA3479" s="111">
        <f>IF($D3479=AA$1,SUMIFS($H$3:$H3479,$G$3:$G3479,AA$1,$C$3:$C3479,"Sell"),0)</f>
        <v>0</v>
      </c>
      <c r="AB3479" s="111">
        <f t="shared" si="600"/>
        <v>0</v>
      </c>
      <c r="AC3479" s="111">
        <f>SUMIFS('Deductions and Deposits'!$H:$H,'Deductions and Deposits'!$G:$G,D3479,'Deductions and Deposits'!$F:$F,"&lt;="&amp;B3479)+SUMIFS($F$3:F3479,$D$3:D3479,D3479,$C$3:C3479,"Coin Deposit",$E$3:E3479,"")</f>
        <v>0</v>
      </c>
      <c r="AD3479" s="111">
        <f>SUMIFS('Deductions and Deposits'!$D:$D,'Deductions and Deposits'!$C:$C,D3479)+SUMIFS($F:$F,$D:$D,D3479,$C:$C,"Coin Deduction")</f>
        <v>0</v>
      </c>
      <c r="AE3479" s="111">
        <f>Table5[[#This Row],[Column4]]+Table5[[#This Row],[Column14]]+Table5[[#This Row],[Column19]]+Table5[[#This Row],[Column12]]</f>
        <v>0</v>
      </c>
      <c r="AF3479" s="111">
        <f>Table5[[#This Row],[Column5]]+Table5[[#This Row],[Column13]]+Table5[[#This Row],[Column21]]+Table5[[#This Row],[Column18]]</f>
        <v>0</v>
      </c>
      <c r="AG3479" s="111">
        <f t="shared" si="601"/>
        <v>0</v>
      </c>
      <c r="AH3479" s="111">
        <f t="shared" si="602"/>
        <v>0</v>
      </c>
      <c r="AI3479" s="111">
        <f>Table5[[#This Row],[Column17]]-Table5[[#This Row],[Column20]]</f>
        <v>0</v>
      </c>
      <c r="AJ3479" s="111">
        <f t="shared" si="603"/>
        <v>0</v>
      </c>
      <c r="AK3479" s="111">
        <f t="shared" si="596"/>
        <v>0</v>
      </c>
      <c r="AL3479" s="111">
        <f t="shared" si="604"/>
        <v>0</v>
      </c>
      <c r="AM3479" s="111" t="str">
        <f t="shared" si="605"/>
        <v/>
      </c>
      <c r="AN3479" s="111" t="str">
        <f t="shared" ca="1" si="606"/>
        <v/>
      </c>
    </row>
    <row r="3480" spans="1:40" ht="20.25" customHeight="1" x14ac:dyDescent="0.3">
      <c r="A3480" s="107"/>
      <c r="B3480" s="144"/>
      <c r="C3480" s="119"/>
      <c r="D3480" s="120"/>
      <c r="E3480" s="119"/>
      <c r="F3480" s="119"/>
      <c r="G3480" s="120"/>
      <c r="H3480" s="119"/>
      <c r="I3480" s="109"/>
      <c r="L3480" s="108"/>
      <c r="M3480" s="108"/>
      <c r="N3480" s="108"/>
      <c r="O3480" s="108"/>
      <c r="P3480" s="108"/>
      <c r="Q3480" s="108"/>
      <c r="R3480" s="108"/>
      <c r="S3480" s="108"/>
      <c r="T3480" s="100">
        <f t="shared" si="597"/>
        <v>0</v>
      </c>
      <c r="U3480" s="111"/>
      <c r="V3480" s="111"/>
      <c r="W3480" s="111">
        <f>SUMIFS($F$3:F3480,$D$3:D3480,D3480,$C$3:C3480,"Buy")+SUMIFS($F$3:F3480,$D$3:D3480,D3480,$C$3:C3480,"Coin Deposit",$E$3:E3480,"&lt;&gt;")</f>
        <v>0</v>
      </c>
      <c r="X3480" s="111">
        <f t="shared" si="598"/>
        <v>0</v>
      </c>
      <c r="Y3480" s="111">
        <f>IF($D3480=Y$1,SUMIFS($H$3:$H3480,$G$3:$G3480,Y$1,$C$3:$C3480,"Sell"),0)</f>
        <v>0</v>
      </c>
      <c r="Z3480" s="111">
        <f t="shared" si="599"/>
        <v>0</v>
      </c>
      <c r="AA3480" s="111">
        <f>IF($D3480=AA$1,SUMIFS($H$3:$H3480,$G$3:$G3480,AA$1,$C$3:$C3480,"Sell"),0)</f>
        <v>0</v>
      </c>
      <c r="AB3480" s="111">
        <f t="shared" si="600"/>
        <v>0</v>
      </c>
      <c r="AC3480" s="111">
        <f>SUMIFS('Deductions and Deposits'!$H:$H,'Deductions and Deposits'!$G:$G,D3480,'Deductions and Deposits'!$F:$F,"&lt;="&amp;B3480)+SUMIFS($F$3:F3480,$D$3:D3480,D3480,$C$3:C3480,"Coin Deposit",$E$3:E3480,"")</f>
        <v>0</v>
      </c>
      <c r="AD3480" s="111">
        <f>SUMIFS('Deductions and Deposits'!$D:$D,'Deductions and Deposits'!$C:$C,D3480)+SUMIFS($F:$F,$D:$D,D3480,$C:$C,"Coin Deduction")</f>
        <v>0</v>
      </c>
      <c r="AE3480" s="111">
        <f>Table5[[#This Row],[Column4]]+Table5[[#This Row],[Column14]]+Table5[[#This Row],[Column19]]+Table5[[#This Row],[Column12]]</f>
        <v>0</v>
      </c>
      <c r="AF3480" s="111">
        <f>Table5[[#This Row],[Column5]]+Table5[[#This Row],[Column13]]+Table5[[#This Row],[Column21]]+Table5[[#This Row],[Column18]]</f>
        <v>0</v>
      </c>
      <c r="AG3480" s="111">
        <f t="shared" si="601"/>
        <v>0</v>
      </c>
      <c r="AH3480" s="111">
        <f t="shared" si="602"/>
        <v>0</v>
      </c>
      <c r="AI3480" s="111">
        <f>Table5[[#This Row],[Column17]]-Table5[[#This Row],[Column20]]</f>
        <v>0</v>
      </c>
      <c r="AJ3480" s="111">
        <f t="shared" si="603"/>
        <v>0</v>
      </c>
      <c r="AK3480" s="111">
        <f t="shared" si="596"/>
        <v>0</v>
      </c>
      <c r="AL3480" s="111">
        <f t="shared" si="604"/>
        <v>0</v>
      </c>
      <c r="AM3480" s="111" t="str">
        <f t="shared" si="605"/>
        <v/>
      </c>
      <c r="AN3480" s="111" t="str">
        <f t="shared" ca="1" si="606"/>
        <v/>
      </c>
    </row>
    <row r="3481" spans="1:40" ht="20.25" customHeight="1" x14ac:dyDescent="0.3">
      <c r="A3481" s="107"/>
      <c r="B3481" s="144"/>
      <c r="C3481" s="119"/>
      <c r="D3481" s="120"/>
      <c r="E3481" s="119"/>
      <c r="F3481" s="119"/>
      <c r="G3481" s="120"/>
      <c r="H3481" s="119"/>
      <c r="I3481" s="109"/>
      <c r="L3481" s="108"/>
      <c r="M3481" s="108"/>
      <c r="N3481" s="108"/>
      <c r="O3481" s="108"/>
      <c r="P3481" s="108"/>
      <c r="Q3481" s="108"/>
      <c r="R3481" s="108"/>
      <c r="S3481" s="108"/>
      <c r="T3481" s="100">
        <f t="shared" si="597"/>
        <v>0</v>
      </c>
      <c r="U3481" s="111"/>
      <c r="V3481" s="111"/>
      <c r="W3481" s="111">
        <f>SUMIFS($F$3:F3481,$D$3:D3481,D3481,$C$3:C3481,"Buy")+SUMIFS($F$3:F3481,$D$3:D3481,D3481,$C$3:C3481,"Coin Deposit",$E$3:E3481,"&lt;&gt;")</f>
        <v>0</v>
      </c>
      <c r="X3481" s="111">
        <f t="shared" si="598"/>
        <v>0</v>
      </c>
      <c r="Y3481" s="111">
        <f>IF($D3481=Y$1,SUMIFS($H$3:$H3481,$G$3:$G3481,Y$1,$C$3:$C3481,"Sell"),0)</f>
        <v>0</v>
      </c>
      <c r="Z3481" s="111">
        <f t="shared" si="599"/>
        <v>0</v>
      </c>
      <c r="AA3481" s="111">
        <f>IF($D3481=AA$1,SUMIFS($H$3:$H3481,$G$3:$G3481,AA$1,$C$3:$C3481,"Sell"),0)</f>
        <v>0</v>
      </c>
      <c r="AB3481" s="111">
        <f t="shared" si="600"/>
        <v>0</v>
      </c>
      <c r="AC3481" s="111">
        <f>SUMIFS('Deductions and Deposits'!$H:$H,'Deductions and Deposits'!$G:$G,D3481,'Deductions and Deposits'!$F:$F,"&lt;="&amp;B3481)+SUMIFS($F$3:F3481,$D$3:D3481,D3481,$C$3:C3481,"Coin Deposit",$E$3:E3481,"")</f>
        <v>0</v>
      </c>
      <c r="AD3481" s="111">
        <f>SUMIFS('Deductions and Deposits'!$D:$D,'Deductions and Deposits'!$C:$C,D3481)+SUMIFS($F:$F,$D:$D,D3481,$C:$C,"Coin Deduction")</f>
        <v>0</v>
      </c>
      <c r="AE3481" s="111">
        <f>Table5[[#This Row],[Column4]]+Table5[[#This Row],[Column14]]+Table5[[#This Row],[Column19]]+Table5[[#This Row],[Column12]]</f>
        <v>0</v>
      </c>
      <c r="AF3481" s="111">
        <f>Table5[[#This Row],[Column5]]+Table5[[#This Row],[Column13]]+Table5[[#This Row],[Column21]]+Table5[[#This Row],[Column18]]</f>
        <v>0</v>
      </c>
      <c r="AG3481" s="111">
        <f t="shared" si="601"/>
        <v>0</v>
      </c>
      <c r="AH3481" s="111">
        <f t="shared" si="602"/>
        <v>0</v>
      </c>
      <c r="AI3481" s="111">
        <f>Table5[[#This Row],[Column17]]-Table5[[#This Row],[Column20]]</f>
        <v>0</v>
      </c>
      <c r="AJ3481" s="111">
        <f t="shared" si="603"/>
        <v>0</v>
      </c>
      <c r="AK3481" s="111">
        <f t="shared" si="596"/>
        <v>0</v>
      </c>
      <c r="AL3481" s="111">
        <f t="shared" si="604"/>
        <v>0</v>
      </c>
      <c r="AM3481" s="111" t="str">
        <f t="shared" si="605"/>
        <v/>
      </c>
      <c r="AN3481" s="111" t="str">
        <f t="shared" ca="1" si="606"/>
        <v/>
      </c>
    </row>
    <row r="3482" spans="1:40" ht="20.25" customHeight="1" x14ac:dyDescent="0.3">
      <c r="A3482" s="107"/>
      <c r="B3482" s="144"/>
      <c r="C3482" s="119"/>
      <c r="D3482" s="120"/>
      <c r="E3482" s="119"/>
      <c r="F3482" s="119"/>
      <c r="G3482" s="120"/>
      <c r="H3482" s="119"/>
      <c r="I3482" s="109"/>
      <c r="L3482" s="108"/>
      <c r="M3482" s="108"/>
      <c r="N3482" s="108"/>
      <c r="O3482" s="108"/>
      <c r="P3482" s="108"/>
      <c r="Q3482" s="108"/>
      <c r="R3482" s="108"/>
      <c r="S3482" s="108"/>
      <c r="T3482" s="100">
        <f t="shared" si="597"/>
        <v>0</v>
      </c>
      <c r="U3482" s="111"/>
      <c r="V3482" s="111"/>
      <c r="W3482" s="111">
        <f>SUMIFS($F$3:F3482,$D$3:D3482,D3482,$C$3:C3482,"Buy")+SUMIFS($F$3:F3482,$D$3:D3482,D3482,$C$3:C3482,"Coin Deposit",$E$3:E3482,"&lt;&gt;")</f>
        <v>0</v>
      </c>
      <c r="X3482" s="111">
        <f t="shared" si="598"/>
        <v>0</v>
      </c>
      <c r="Y3482" s="111">
        <f>IF($D3482=Y$1,SUMIFS($H$3:$H3482,$G$3:$G3482,Y$1,$C$3:$C3482,"Sell"),0)</f>
        <v>0</v>
      </c>
      <c r="Z3482" s="111">
        <f t="shared" si="599"/>
        <v>0</v>
      </c>
      <c r="AA3482" s="111">
        <f>IF($D3482=AA$1,SUMIFS($H$3:$H3482,$G$3:$G3482,AA$1,$C$3:$C3482,"Sell"),0)</f>
        <v>0</v>
      </c>
      <c r="AB3482" s="111">
        <f t="shared" si="600"/>
        <v>0</v>
      </c>
      <c r="AC3482" s="111">
        <f>SUMIFS('Deductions and Deposits'!$H:$H,'Deductions and Deposits'!$G:$G,D3482,'Deductions and Deposits'!$F:$F,"&lt;="&amp;B3482)+SUMIFS($F$3:F3482,$D$3:D3482,D3482,$C$3:C3482,"Coin Deposit",$E$3:E3482,"")</f>
        <v>0</v>
      </c>
      <c r="AD3482" s="111">
        <f>SUMIFS('Deductions and Deposits'!$D:$D,'Deductions and Deposits'!$C:$C,D3482)+SUMIFS($F:$F,$D:$D,D3482,$C:$C,"Coin Deduction")</f>
        <v>0</v>
      </c>
      <c r="AE3482" s="111">
        <f>Table5[[#This Row],[Column4]]+Table5[[#This Row],[Column14]]+Table5[[#This Row],[Column19]]+Table5[[#This Row],[Column12]]</f>
        <v>0</v>
      </c>
      <c r="AF3482" s="111">
        <f>Table5[[#This Row],[Column5]]+Table5[[#This Row],[Column13]]+Table5[[#This Row],[Column21]]+Table5[[#This Row],[Column18]]</f>
        <v>0</v>
      </c>
      <c r="AG3482" s="111">
        <f t="shared" si="601"/>
        <v>0</v>
      </c>
      <c r="AH3482" s="111">
        <f t="shared" si="602"/>
        <v>0</v>
      </c>
      <c r="AI3482" s="111">
        <f>Table5[[#This Row],[Column17]]-Table5[[#This Row],[Column20]]</f>
        <v>0</v>
      </c>
      <c r="AJ3482" s="111">
        <f t="shared" si="603"/>
        <v>0</v>
      </c>
      <c r="AK3482" s="111">
        <f t="shared" si="596"/>
        <v>0</v>
      </c>
      <c r="AL3482" s="111">
        <f t="shared" si="604"/>
        <v>0</v>
      </c>
      <c r="AM3482" s="111" t="str">
        <f t="shared" si="605"/>
        <v/>
      </c>
      <c r="AN3482" s="111" t="str">
        <f t="shared" ca="1" si="606"/>
        <v/>
      </c>
    </row>
    <row r="3483" spans="1:40" ht="20.25" customHeight="1" x14ac:dyDescent="0.3">
      <c r="A3483" s="107"/>
      <c r="B3483" s="144"/>
      <c r="C3483" s="119"/>
      <c r="D3483" s="120"/>
      <c r="E3483" s="119"/>
      <c r="F3483" s="119"/>
      <c r="G3483" s="120"/>
      <c r="H3483" s="119"/>
      <c r="I3483" s="109"/>
      <c r="L3483" s="108"/>
      <c r="M3483" s="108"/>
      <c r="N3483" s="108"/>
      <c r="O3483" s="108"/>
      <c r="P3483" s="108"/>
      <c r="Q3483" s="108"/>
      <c r="R3483" s="108"/>
      <c r="S3483" s="108"/>
      <c r="T3483" s="100">
        <f t="shared" si="597"/>
        <v>0</v>
      </c>
      <c r="U3483" s="111"/>
      <c r="V3483" s="111"/>
      <c r="W3483" s="111">
        <f>SUMIFS($F$3:F3483,$D$3:D3483,D3483,$C$3:C3483,"Buy")+SUMIFS($F$3:F3483,$D$3:D3483,D3483,$C$3:C3483,"Coin Deposit",$E$3:E3483,"&lt;&gt;")</f>
        <v>0</v>
      </c>
      <c r="X3483" s="111">
        <f t="shared" si="598"/>
        <v>0</v>
      </c>
      <c r="Y3483" s="111">
        <f>IF($D3483=Y$1,SUMIFS($H$3:$H3483,$G$3:$G3483,Y$1,$C$3:$C3483,"Sell"),0)</f>
        <v>0</v>
      </c>
      <c r="Z3483" s="111">
        <f t="shared" si="599"/>
        <v>0</v>
      </c>
      <c r="AA3483" s="111">
        <f>IF($D3483=AA$1,SUMIFS($H$3:$H3483,$G$3:$G3483,AA$1,$C$3:$C3483,"Sell"),0)</f>
        <v>0</v>
      </c>
      <c r="AB3483" s="111">
        <f t="shared" si="600"/>
        <v>0</v>
      </c>
      <c r="AC3483" s="111">
        <f>SUMIFS('Deductions and Deposits'!$H:$H,'Deductions and Deposits'!$G:$G,D3483,'Deductions and Deposits'!$F:$F,"&lt;="&amp;B3483)+SUMIFS($F$3:F3483,$D$3:D3483,D3483,$C$3:C3483,"Coin Deposit",$E$3:E3483,"")</f>
        <v>0</v>
      </c>
      <c r="AD3483" s="111">
        <f>SUMIFS('Deductions and Deposits'!$D:$D,'Deductions and Deposits'!$C:$C,D3483)+SUMIFS($F:$F,$D:$D,D3483,$C:$C,"Coin Deduction")</f>
        <v>0</v>
      </c>
      <c r="AE3483" s="111">
        <f>Table5[[#This Row],[Column4]]+Table5[[#This Row],[Column14]]+Table5[[#This Row],[Column19]]+Table5[[#This Row],[Column12]]</f>
        <v>0</v>
      </c>
      <c r="AF3483" s="111">
        <f>Table5[[#This Row],[Column5]]+Table5[[#This Row],[Column13]]+Table5[[#This Row],[Column21]]+Table5[[#This Row],[Column18]]</f>
        <v>0</v>
      </c>
      <c r="AG3483" s="111">
        <f t="shared" si="601"/>
        <v>0</v>
      </c>
      <c r="AH3483" s="111">
        <f t="shared" si="602"/>
        <v>0</v>
      </c>
      <c r="AI3483" s="111">
        <f>Table5[[#This Row],[Column17]]-Table5[[#This Row],[Column20]]</f>
        <v>0</v>
      </c>
      <c r="AJ3483" s="111">
        <f t="shared" si="603"/>
        <v>0</v>
      </c>
      <c r="AK3483" s="111">
        <f t="shared" si="596"/>
        <v>0</v>
      </c>
      <c r="AL3483" s="111">
        <f t="shared" si="604"/>
        <v>0</v>
      </c>
      <c r="AM3483" s="111" t="str">
        <f t="shared" si="605"/>
        <v/>
      </c>
      <c r="AN3483" s="111" t="str">
        <f t="shared" ca="1" si="606"/>
        <v/>
      </c>
    </row>
    <row r="3484" spans="1:40" ht="20.25" customHeight="1" x14ac:dyDescent="0.3">
      <c r="A3484" s="107"/>
      <c r="B3484" s="144"/>
      <c r="C3484" s="119"/>
      <c r="D3484" s="120"/>
      <c r="E3484" s="119"/>
      <c r="F3484" s="119"/>
      <c r="G3484" s="120"/>
      <c r="H3484" s="119"/>
      <c r="I3484" s="109"/>
      <c r="L3484" s="108"/>
      <c r="M3484" s="108"/>
      <c r="N3484" s="108"/>
      <c r="O3484" s="108"/>
      <c r="P3484" s="108"/>
      <c r="Q3484" s="108"/>
      <c r="R3484" s="108"/>
      <c r="S3484" s="108"/>
      <c r="T3484" s="100">
        <f t="shared" si="597"/>
        <v>0</v>
      </c>
      <c r="U3484" s="111"/>
      <c r="V3484" s="111"/>
      <c r="W3484" s="111">
        <f>SUMIFS($F$3:F3484,$D$3:D3484,D3484,$C$3:C3484,"Buy")+SUMIFS($F$3:F3484,$D$3:D3484,D3484,$C$3:C3484,"Coin Deposit",$E$3:E3484,"&lt;&gt;")</f>
        <v>0</v>
      </c>
      <c r="X3484" s="111">
        <f t="shared" si="598"/>
        <v>0</v>
      </c>
      <c r="Y3484" s="111">
        <f>IF($D3484=Y$1,SUMIFS($H$3:$H3484,$G$3:$G3484,Y$1,$C$3:$C3484,"Sell"),0)</f>
        <v>0</v>
      </c>
      <c r="Z3484" s="111">
        <f t="shared" si="599"/>
        <v>0</v>
      </c>
      <c r="AA3484" s="111">
        <f>IF($D3484=AA$1,SUMIFS($H$3:$H3484,$G$3:$G3484,AA$1,$C$3:$C3484,"Sell"),0)</f>
        <v>0</v>
      </c>
      <c r="AB3484" s="111">
        <f t="shared" si="600"/>
        <v>0</v>
      </c>
      <c r="AC3484" s="111">
        <f>SUMIFS('Deductions and Deposits'!$H:$H,'Deductions and Deposits'!$G:$G,D3484,'Deductions and Deposits'!$F:$F,"&lt;="&amp;B3484)+SUMIFS($F$3:F3484,$D$3:D3484,D3484,$C$3:C3484,"Coin Deposit",$E$3:E3484,"")</f>
        <v>0</v>
      </c>
      <c r="AD3484" s="111">
        <f>SUMIFS('Deductions and Deposits'!$D:$D,'Deductions and Deposits'!$C:$C,D3484)+SUMIFS($F:$F,$D:$D,D3484,$C:$C,"Coin Deduction")</f>
        <v>0</v>
      </c>
      <c r="AE3484" s="111">
        <f>Table5[[#This Row],[Column4]]+Table5[[#This Row],[Column14]]+Table5[[#This Row],[Column19]]+Table5[[#This Row],[Column12]]</f>
        <v>0</v>
      </c>
      <c r="AF3484" s="111">
        <f>Table5[[#This Row],[Column5]]+Table5[[#This Row],[Column13]]+Table5[[#This Row],[Column21]]+Table5[[#This Row],[Column18]]</f>
        <v>0</v>
      </c>
      <c r="AG3484" s="111">
        <f t="shared" si="601"/>
        <v>0</v>
      </c>
      <c r="AH3484" s="111">
        <f t="shared" si="602"/>
        <v>0</v>
      </c>
      <c r="AI3484" s="111">
        <f>Table5[[#This Row],[Column17]]-Table5[[#This Row],[Column20]]</f>
        <v>0</v>
      </c>
      <c r="AJ3484" s="111">
        <f t="shared" si="603"/>
        <v>0</v>
      </c>
      <c r="AK3484" s="111">
        <f t="shared" si="596"/>
        <v>0</v>
      </c>
      <c r="AL3484" s="111">
        <f t="shared" si="604"/>
        <v>0</v>
      </c>
      <c r="AM3484" s="111" t="str">
        <f t="shared" si="605"/>
        <v/>
      </c>
      <c r="AN3484" s="111" t="str">
        <f t="shared" ca="1" si="606"/>
        <v/>
      </c>
    </row>
    <row r="3485" spans="1:40" ht="20.25" customHeight="1" x14ac:dyDescent="0.3">
      <c r="A3485" s="107"/>
      <c r="B3485" s="144"/>
      <c r="C3485" s="119"/>
      <c r="D3485" s="120"/>
      <c r="E3485" s="119"/>
      <c r="F3485" s="119"/>
      <c r="G3485" s="120"/>
      <c r="H3485" s="119"/>
      <c r="I3485" s="109"/>
      <c r="L3485" s="108"/>
      <c r="M3485" s="108"/>
      <c r="N3485" s="108"/>
      <c r="O3485" s="108"/>
      <c r="P3485" s="108"/>
      <c r="Q3485" s="108"/>
      <c r="R3485" s="108"/>
      <c r="S3485" s="108"/>
      <c r="T3485" s="100">
        <f t="shared" si="597"/>
        <v>0</v>
      </c>
      <c r="U3485" s="111"/>
      <c r="V3485" s="111"/>
      <c r="W3485" s="111">
        <f>SUMIFS($F$3:F3485,$D$3:D3485,D3485,$C$3:C3485,"Buy")+SUMIFS($F$3:F3485,$D$3:D3485,D3485,$C$3:C3485,"Coin Deposit",$E$3:E3485,"&lt;&gt;")</f>
        <v>0</v>
      </c>
      <c r="X3485" s="111">
        <f t="shared" si="598"/>
        <v>0</v>
      </c>
      <c r="Y3485" s="111">
        <f>IF($D3485=Y$1,SUMIFS($H$3:$H3485,$G$3:$G3485,Y$1,$C$3:$C3485,"Sell"),0)</f>
        <v>0</v>
      </c>
      <c r="Z3485" s="111">
        <f t="shared" si="599"/>
        <v>0</v>
      </c>
      <c r="AA3485" s="111">
        <f>IF($D3485=AA$1,SUMIFS($H$3:$H3485,$G$3:$G3485,AA$1,$C$3:$C3485,"Sell"),0)</f>
        <v>0</v>
      </c>
      <c r="AB3485" s="111">
        <f t="shared" si="600"/>
        <v>0</v>
      </c>
      <c r="AC3485" s="111">
        <f>SUMIFS('Deductions and Deposits'!$H:$H,'Deductions and Deposits'!$G:$G,D3485,'Deductions and Deposits'!$F:$F,"&lt;="&amp;B3485)+SUMIFS($F$3:F3485,$D$3:D3485,D3485,$C$3:C3485,"Coin Deposit",$E$3:E3485,"")</f>
        <v>0</v>
      </c>
      <c r="AD3485" s="111">
        <f>SUMIFS('Deductions and Deposits'!$D:$D,'Deductions and Deposits'!$C:$C,D3485)+SUMIFS($F:$F,$D:$D,D3485,$C:$C,"Coin Deduction")</f>
        <v>0</v>
      </c>
      <c r="AE3485" s="111">
        <f>Table5[[#This Row],[Column4]]+Table5[[#This Row],[Column14]]+Table5[[#This Row],[Column19]]+Table5[[#This Row],[Column12]]</f>
        <v>0</v>
      </c>
      <c r="AF3485" s="111">
        <f>Table5[[#This Row],[Column5]]+Table5[[#This Row],[Column13]]+Table5[[#This Row],[Column21]]+Table5[[#This Row],[Column18]]</f>
        <v>0</v>
      </c>
      <c r="AG3485" s="111">
        <f t="shared" si="601"/>
        <v>0</v>
      </c>
      <c r="AH3485" s="111">
        <f t="shared" si="602"/>
        <v>0</v>
      </c>
      <c r="AI3485" s="111">
        <f>Table5[[#This Row],[Column17]]-Table5[[#This Row],[Column20]]</f>
        <v>0</v>
      </c>
      <c r="AJ3485" s="111">
        <f t="shared" si="603"/>
        <v>0</v>
      </c>
      <c r="AK3485" s="111">
        <f t="shared" si="596"/>
        <v>0</v>
      </c>
      <c r="AL3485" s="111">
        <f t="shared" si="604"/>
        <v>0</v>
      </c>
      <c r="AM3485" s="111" t="str">
        <f t="shared" si="605"/>
        <v/>
      </c>
      <c r="AN3485" s="111" t="str">
        <f t="shared" ca="1" si="606"/>
        <v/>
      </c>
    </row>
    <row r="3486" spans="1:40" ht="20.25" customHeight="1" x14ac:dyDescent="0.3">
      <c r="A3486" s="107"/>
      <c r="B3486" s="144"/>
      <c r="C3486" s="119"/>
      <c r="D3486" s="120"/>
      <c r="E3486" s="119"/>
      <c r="F3486" s="119"/>
      <c r="G3486" s="120"/>
      <c r="H3486" s="119"/>
      <c r="I3486" s="109"/>
      <c r="L3486" s="108"/>
      <c r="M3486" s="108"/>
      <c r="N3486" s="108"/>
      <c r="O3486" s="108"/>
      <c r="P3486" s="108"/>
      <c r="Q3486" s="108"/>
      <c r="R3486" s="108"/>
      <c r="S3486" s="108"/>
      <c r="T3486" s="100">
        <f t="shared" si="597"/>
        <v>0</v>
      </c>
      <c r="U3486" s="111"/>
      <c r="V3486" s="111"/>
      <c r="W3486" s="111">
        <f>SUMIFS($F$3:F3486,$D$3:D3486,D3486,$C$3:C3486,"Buy")+SUMIFS($F$3:F3486,$D$3:D3486,D3486,$C$3:C3486,"Coin Deposit",$E$3:E3486,"&lt;&gt;")</f>
        <v>0</v>
      </c>
      <c r="X3486" s="111">
        <f t="shared" si="598"/>
        <v>0</v>
      </c>
      <c r="Y3486" s="111">
        <f>IF($D3486=Y$1,SUMIFS($H$3:$H3486,$G$3:$G3486,Y$1,$C$3:$C3486,"Sell"),0)</f>
        <v>0</v>
      </c>
      <c r="Z3486" s="111">
        <f t="shared" si="599"/>
        <v>0</v>
      </c>
      <c r="AA3486" s="111">
        <f>IF($D3486=AA$1,SUMIFS($H$3:$H3486,$G$3:$G3486,AA$1,$C$3:$C3486,"Sell"),0)</f>
        <v>0</v>
      </c>
      <c r="AB3486" s="111">
        <f t="shared" si="600"/>
        <v>0</v>
      </c>
      <c r="AC3486" s="111">
        <f>SUMIFS('Deductions and Deposits'!$H:$H,'Deductions and Deposits'!$G:$G,D3486,'Deductions and Deposits'!$F:$F,"&lt;="&amp;B3486)+SUMIFS($F$3:F3486,$D$3:D3486,D3486,$C$3:C3486,"Coin Deposit",$E$3:E3486,"")</f>
        <v>0</v>
      </c>
      <c r="AD3486" s="111">
        <f>SUMIFS('Deductions and Deposits'!$D:$D,'Deductions and Deposits'!$C:$C,D3486)+SUMIFS($F:$F,$D:$D,D3486,$C:$C,"Coin Deduction")</f>
        <v>0</v>
      </c>
      <c r="AE3486" s="111">
        <f>Table5[[#This Row],[Column4]]+Table5[[#This Row],[Column14]]+Table5[[#This Row],[Column19]]+Table5[[#This Row],[Column12]]</f>
        <v>0</v>
      </c>
      <c r="AF3486" s="111">
        <f>Table5[[#This Row],[Column5]]+Table5[[#This Row],[Column13]]+Table5[[#This Row],[Column21]]+Table5[[#This Row],[Column18]]</f>
        <v>0</v>
      </c>
      <c r="AG3486" s="111">
        <f t="shared" si="601"/>
        <v>0</v>
      </c>
      <c r="AH3486" s="111">
        <f t="shared" si="602"/>
        <v>0</v>
      </c>
      <c r="AI3486" s="111">
        <f>Table5[[#This Row],[Column17]]-Table5[[#This Row],[Column20]]</f>
        <v>0</v>
      </c>
      <c r="AJ3486" s="111">
        <f t="shared" si="603"/>
        <v>0</v>
      </c>
      <c r="AK3486" s="111">
        <f t="shared" si="596"/>
        <v>0</v>
      </c>
      <c r="AL3486" s="111">
        <f t="shared" si="604"/>
        <v>0</v>
      </c>
      <c r="AM3486" s="111" t="str">
        <f t="shared" si="605"/>
        <v/>
      </c>
      <c r="AN3486" s="111" t="str">
        <f t="shared" ca="1" si="606"/>
        <v/>
      </c>
    </row>
    <row r="3487" spans="1:40" ht="20.25" customHeight="1" x14ac:dyDescent="0.3">
      <c r="A3487" s="107"/>
      <c r="B3487" s="144"/>
      <c r="C3487" s="119"/>
      <c r="D3487" s="120"/>
      <c r="E3487" s="119"/>
      <c r="F3487" s="119"/>
      <c r="G3487" s="120"/>
      <c r="H3487" s="119"/>
      <c r="I3487" s="109"/>
      <c r="L3487" s="108"/>
      <c r="M3487" s="108"/>
      <c r="N3487" s="108"/>
      <c r="O3487" s="108"/>
      <c r="P3487" s="108"/>
      <c r="Q3487" s="108"/>
      <c r="R3487" s="108"/>
      <c r="S3487" s="108"/>
      <c r="T3487" s="100">
        <f t="shared" si="597"/>
        <v>0</v>
      </c>
      <c r="U3487" s="111"/>
      <c r="V3487" s="111"/>
      <c r="W3487" s="111">
        <f>SUMIFS($F$3:F3487,$D$3:D3487,D3487,$C$3:C3487,"Buy")+SUMIFS($F$3:F3487,$D$3:D3487,D3487,$C$3:C3487,"Coin Deposit",$E$3:E3487,"&lt;&gt;")</f>
        <v>0</v>
      </c>
      <c r="X3487" s="111">
        <f t="shared" si="598"/>
        <v>0</v>
      </c>
      <c r="Y3487" s="111">
        <f>IF($D3487=Y$1,SUMIFS($H$3:$H3487,$G$3:$G3487,Y$1,$C$3:$C3487,"Sell"),0)</f>
        <v>0</v>
      </c>
      <c r="Z3487" s="111">
        <f t="shared" si="599"/>
        <v>0</v>
      </c>
      <c r="AA3487" s="111">
        <f>IF($D3487=AA$1,SUMIFS($H$3:$H3487,$G$3:$G3487,AA$1,$C$3:$C3487,"Sell"),0)</f>
        <v>0</v>
      </c>
      <c r="AB3487" s="111">
        <f t="shared" si="600"/>
        <v>0</v>
      </c>
      <c r="AC3487" s="111">
        <f>SUMIFS('Deductions and Deposits'!$H:$H,'Deductions and Deposits'!$G:$G,D3487,'Deductions and Deposits'!$F:$F,"&lt;="&amp;B3487)+SUMIFS($F$3:F3487,$D$3:D3487,D3487,$C$3:C3487,"Coin Deposit",$E$3:E3487,"")</f>
        <v>0</v>
      </c>
      <c r="AD3487" s="111">
        <f>SUMIFS('Deductions and Deposits'!$D:$D,'Deductions and Deposits'!$C:$C,D3487)+SUMIFS($F:$F,$D:$D,D3487,$C:$C,"Coin Deduction")</f>
        <v>0</v>
      </c>
      <c r="AE3487" s="111">
        <f>Table5[[#This Row],[Column4]]+Table5[[#This Row],[Column14]]+Table5[[#This Row],[Column19]]+Table5[[#This Row],[Column12]]</f>
        <v>0</v>
      </c>
      <c r="AF3487" s="111">
        <f>Table5[[#This Row],[Column5]]+Table5[[#This Row],[Column13]]+Table5[[#This Row],[Column21]]+Table5[[#This Row],[Column18]]</f>
        <v>0</v>
      </c>
      <c r="AG3487" s="111">
        <f t="shared" si="601"/>
        <v>0</v>
      </c>
      <c r="AH3487" s="111">
        <f t="shared" si="602"/>
        <v>0</v>
      </c>
      <c r="AI3487" s="111">
        <f>Table5[[#This Row],[Column17]]-Table5[[#This Row],[Column20]]</f>
        <v>0</v>
      </c>
      <c r="AJ3487" s="111">
        <f t="shared" si="603"/>
        <v>0</v>
      </c>
      <c r="AK3487" s="111">
        <f t="shared" si="596"/>
        <v>0</v>
      </c>
      <c r="AL3487" s="111">
        <f t="shared" si="604"/>
        <v>0</v>
      </c>
      <c r="AM3487" s="111" t="str">
        <f t="shared" si="605"/>
        <v/>
      </c>
      <c r="AN3487" s="111" t="str">
        <f t="shared" ca="1" si="606"/>
        <v/>
      </c>
    </row>
    <row r="3488" spans="1:40" ht="20.25" customHeight="1" x14ac:dyDescent="0.3">
      <c r="A3488" s="107"/>
      <c r="B3488" s="144"/>
      <c r="C3488" s="119"/>
      <c r="D3488" s="120"/>
      <c r="E3488" s="119"/>
      <c r="F3488" s="119"/>
      <c r="G3488" s="120"/>
      <c r="H3488" s="119"/>
      <c r="I3488" s="109"/>
      <c r="L3488" s="108"/>
      <c r="M3488" s="108"/>
      <c r="N3488" s="108"/>
      <c r="O3488" s="108"/>
      <c r="P3488" s="108"/>
      <c r="Q3488" s="108"/>
      <c r="R3488" s="108"/>
      <c r="S3488" s="108"/>
      <c r="T3488" s="100">
        <f t="shared" si="597"/>
        <v>0</v>
      </c>
      <c r="U3488" s="111"/>
      <c r="V3488" s="111"/>
      <c r="W3488" s="111">
        <f>SUMIFS($F$3:F3488,$D$3:D3488,D3488,$C$3:C3488,"Buy")+SUMIFS($F$3:F3488,$D$3:D3488,D3488,$C$3:C3488,"Coin Deposit",$E$3:E3488,"&lt;&gt;")</f>
        <v>0</v>
      </c>
      <c r="X3488" s="111">
        <f t="shared" si="598"/>
        <v>0</v>
      </c>
      <c r="Y3488" s="111">
        <f>IF($D3488=Y$1,SUMIFS($H$3:$H3488,$G$3:$G3488,Y$1,$C$3:$C3488,"Sell"),0)</f>
        <v>0</v>
      </c>
      <c r="Z3488" s="111">
        <f t="shared" si="599"/>
        <v>0</v>
      </c>
      <c r="AA3488" s="111">
        <f>IF($D3488=AA$1,SUMIFS($H$3:$H3488,$G$3:$G3488,AA$1,$C$3:$C3488,"Sell"),0)</f>
        <v>0</v>
      </c>
      <c r="AB3488" s="111">
        <f t="shared" si="600"/>
        <v>0</v>
      </c>
      <c r="AC3488" s="111">
        <f>SUMIFS('Deductions and Deposits'!$H:$H,'Deductions and Deposits'!$G:$G,D3488,'Deductions and Deposits'!$F:$F,"&lt;="&amp;B3488)+SUMIFS($F$3:F3488,$D$3:D3488,D3488,$C$3:C3488,"Coin Deposit",$E$3:E3488,"")</f>
        <v>0</v>
      </c>
      <c r="AD3488" s="111">
        <f>SUMIFS('Deductions and Deposits'!$D:$D,'Deductions and Deposits'!$C:$C,D3488)+SUMIFS($F:$F,$D:$D,D3488,$C:$C,"Coin Deduction")</f>
        <v>0</v>
      </c>
      <c r="AE3488" s="111">
        <f>Table5[[#This Row],[Column4]]+Table5[[#This Row],[Column14]]+Table5[[#This Row],[Column19]]+Table5[[#This Row],[Column12]]</f>
        <v>0</v>
      </c>
      <c r="AF3488" s="111">
        <f>Table5[[#This Row],[Column5]]+Table5[[#This Row],[Column13]]+Table5[[#This Row],[Column21]]+Table5[[#This Row],[Column18]]</f>
        <v>0</v>
      </c>
      <c r="AG3488" s="111">
        <f t="shared" si="601"/>
        <v>0</v>
      </c>
      <c r="AH3488" s="111">
        <f t="shared" si="602"/>
        <v>0</v>
      </c>
      <c r="AI3488" s="111">
        <f>Table5[[#This Row],[Column17]]-Table5[[#This Row],[Column20]]</f>
        <v>0</v>
      </c>
      <c r="AJ3488" s="111">
        <f t="shared" si="603"/>
        <v>0</v>
      </c>
      <c r="AK3488" s="111">
        <f t="shared" si="596"/>
        <v>0</v>
      </c>
      <c r="AL3488" s="111">
        <f t="shared" si="604"/>
        <v>0</v>
      </c>
      <c r="AM3488" s="111" t="str">
        <f t="shared" si="605"/>
        <v/>
      </c>
      <c r="AN3488" s="111" t="str">
        <f t="shared" ca="1" si="606"/>
        <v/>
      </c>
    </row>
    <row r="3489" spans="1:40" ht="20.25" customHeight="1" x14ac:dyDescent="0.3">
      <c r="A3489" s="107"/>
      <c r="B3489" s="144"/>
      <c r="C3489" s="119"/>
      <c r="D3489" s="120"/>
      <c r="E3489" s="119"/>
      <c r="F3489" s="119"/>
      <c r="G3489" s="120"/>
      <c r="H3489" s="119"/>
      <c r="I3489" s="109"/>
      <c r="L3489" s="108"/>
      <c r="M3489" s="108"/>
      <c r="N3489" s="108"/>
      <c r="O3489" s="108"/>
      <c r="P3489" s="108"/>
      <c r="Q3489" s="108"/>
      <c r="R3489" s="108"/>
      <c r="S3489" s="108"/>
      <c r="T3489" s="100">
        <f t="shared" si="597"/>
        <v>0</v>
      </c>
      <c r="U3489" s="111"/>
      <c r="V3489" s="111"/>
      <c r="W3489" s="111">
        <f>SUMIFS($F$3:F3489,$D$3:D3489,D3489,$C$3:C3489,"Buy")+SUMIFS($F$3:F3489,$D$3:D3489,D3489,$C$3:C3489,"Coin Deposit",$E$3:E3489,"&lt;&gt;")</f>
        <v>0</v>
      </c>
      <c r="X3489" s="111">
        <f t="shared" si="598"/>
        <v>0</v>
      </c>
      <c r="Y3489" s="111">
        <f>IF($D3489=Y$1,SUMIFS($H$3:$H3489,$G$3:$G3489,Y$1,$C$3:$C3489,"Sell"),0)</f>
        <v>0</v>
      </c>
      <c r="Z3489" s="111">
        <f t="shared" si="599"/>
        <v>0</v>
      </c>
      <c r="AA3489" s="111">
        <f>IF($D3489=AA$1,SUMIFS($H$3:$H3489,$G$3:$G3489,AA$1,$C$3:$C3489,"Sell"),0)</f>
        <v>0</v>
      </c>
      <c r="AB3489" s="111">
        <f t="shared" si="600"/>
        <v>0</v>
      </c>
      <c r="AC3489" s="111">
        <f>SUMIFS('Deductions and Deposits'!$H:$H,'Deductions and Deposits'!$G:$G,D3489,'Deductions and Deposits'!$F:$F,"&lt;="&amp;B3489)+SUMIFS($F$3:F3489,$D$3:D3489,D3489,$C$3:C3489,"Coin Deposit",$E$3:E3489,"")</f>
        <v>0</v>
      </c>
      <c r="AD3489" s="111">
        <f>SUMIFS('Deductions and Deposits'!$D:$D,'Deductions and Deposits'!$C:$C,D3489)+SUMIFS($F:$F,$D:$D,D3489,$C:$C,"Coin Deduction")</f>
        <v>0</v>
      </c>
      <c r="AE3489" s="111">
        <f>Table5[[#This Row],[Column4]]+Table5[[#This Row],[Column14]]+Table5[[#This Row],[Column19]]+Table5[[#This Row],[Column12]]</f>
        <v>0</v>
      </c>
      <c r="AF3489" s="111">
        <f>Table5[[#This Row],[Column5]]+Table5[[#This Row],[Column13]]+Table5[[#This Row],[Column21]]+Table5[[#This Row],[Column18]]</f>
        <v>0</v>
      </c>
      <c r="AG3489" s="111">
        <f t="shared" si="601"/>
        <v>0</v>
      </c>
      <c r="AH3489" s="111">
        <f t="shared" si="602"/>
        <v>0</v>
      </c>
      <c r="AI3489" s="111">
        <f>Table5[[#This Row],[Column17]]-Table5[[#This Row],[Column20]]</f>
        <v>0</v>
      </c>
      <c r="AJ3489" s="111">
        <f t="shared" si="603"/>
        <v>0</v>
      </c>
      <c r="AK3489" s="111">
        <f t="shared" si="596"/>
        <v>0</v>
      </c>
      <c r="AL3489" s="111">
        <f t="shared" si="604"/>
        <v>0</v>
      </c>
      <c r="AM3489" s="111" t="str">
        <f t="shared" si="605"/>
        <v/>
      </c>
      <c r="AN3489" s="111" t="str">
        <f t="shared" ca="1" si="606"/>
        <v/>
      </c>
    </row>
    <row r="3490" spans="1:40" ht="20.25" customHeight="1" x14ac:dyDescent="0.3">
      <c r="A3490" s="107"/>
      <c r="B3490" s="144"/>
      <c r="C3490" s="119"/>
      <c r="D3490" s="120"/>
      <c r="E3490" s="119"/>
      <c r="F3490" s="119"/>
      <c r="G3490" s="120"/>
      <c r="H3490" s="119"/>
      <c r="I3490" s="109"/>
      <c r="L3490" s="108"/>
      <c r="M3490" s="108"/>
      <c r="N3490" s="108"/>
      <c r="O3490" s="108"/>
      <c r="P3490" s="108"/>
      <c r="Q3490" s="108"/>
      <c r="R3490" s="108"/>
      <c r="S3490" s="108"/>
      <c r="T3490" s="100">
        <f t="shared" si="597"/>
        <v>0</v>
      </c>
      <c r="U3490" s="111"/>
      <c r="V3490" s="111"/>
      <c r="W3490" s="111">
        <f>SUMIFS($F$3:F3490,$D$3:D3490,D3490,$C$3:C3490,"Buy")+SUMIFS($F$3:F3490,$D$3:D3490,D3490,$C$3:C3490,"Coin Deposit",$E$3:E3490,"&lt;&gt;")</f>
        <v>0</v>
      </c>
      <c r="X3490" s="111">
        <f t="shared" si="598"/>
        <v>0</v>
      </c>
      <c r="Y3490" s="111">
        <f>IF($D3490=Y$1,SUMIFS($H$3:$H3490,$G$3:$G3490,Y$1,$C$3:$C3490,"Sell"),0)</f>
        <v>0</v>
      </c>
      <c r="Z3490" s="111">
        <f t="shared" si="599"/>
        <v>0</v>
      </c>
      <c r="AA3490" s="111">
        <f>IF($D3490=AA$1,SUMIFS($H$3:$H3490,$G$3:$G3490,AA$1,$C$3:$C3490,"Sell"),0)</f>
        <v>0</v>
      </c>
      <c r="AB3490" s="111">
        <f t="shared" si="600"/>
        <v>0</v>
      </c>
      <c r="AC3490" s="111">
        <f>SUMIFS('Deductions and Deposits'!$H:$H,'Deductions and Deposits'!$G:$G,D3490,'Deductions and Deposits'!$F:$F,"&lt;="&amp;B3490)+SUMIFS($F$3:F3490,$D$3:D3490,D3490,$C$3:C3490,"Coin Deposit",$E$3:E3490,"")</f>
        <v>0</v>
      </c>
      <c r="AD3490" s="111">
        <f>SUMIFS('Deductions and Deposits'!$D:$D,'Deductions and Deposits'!$C:$C,D3490)+SUMIFS($F:$F,$D:$D,D3490,$C:$C,"Coin Deduction")</f>
        <v>0</v>
      </c>
      <c r="AE3490" s="111">
        <f>Table5[[#This Row],[Column4]]+Table5[[#This Row],[Column14]]+Table5[[#This Row],[Column19]]+Table5[[#This Row],[Column12]]</f>
        <v>0</v>
      </c>
      <c r="AF3490" s="111">
        <f>Table5[[#This Row],[Column5]]+Table5[[#This Row],[Column13]]+Table5[[#This Row],[Column21]]+Table5[[#This Row],[Column18]]</f>
        <v>0</v>
      </c>
      <c r="AG3490" s="111">
        <f t="shared" si="601"/>
        <v>0</v>
      </c>
      <c r="AH3490" s="111">
        <f t="shared" si="602"/>
        <v>0</v>
      </c>
      <c r="AI3490" s="111">
        <f>Table5[[#This Row],[Column17]]-Table5[[#This Row],[Column20]]</f>
        <v>0</v>
      </c>
      <c r="AJ3490" s="111">
        <f t="shared" si="603"/>
        <v>0</v>
      </c>
      <c r="AK3490" s="111">
        <f t="shared" si="596"/>
        <v>0</v>
      </c>
      <c r="AL3490" s="111">
        <f t="shared" si="604"/>
        <v>0</v>
      </c>
      <c r="AM3490" s="111" t="str">
        <f t="shared" si="605"/>
        <v/>
      </c>
      <c r="AN3490" s="111" t="str">
        <f t="shared" ca="1" si="606"/>
        <v/>
      </c>
    </row>
    <row r="3491" spans="1:40" ht="20.25" customHeight="1" x14ac:dyDescent="0.3">
      <c r="A3491" s="107"/>
      <c r="B3491" s="144"/>
      <c r="C3491" s="119"/>
      <c r="D3491" s="120"/>
      <c r="E3491" s="119"/>
      <c r="F3491" s="119"/>
      <c r="G3491" s="120"/>
      <c r="H3491" s="119"/>
      <c r="I3491" s="109"/>
      <c r="L3491" s="108"/>
      <c r="M3491" s="108"/>
      <c r="N3491" s="108"/>
      <c r="O3491" s="108"/>
      <c r="P3491" s="108"/>
      <c r="Q3491" s="108"/>
      <c r="R3491" s="108"/>
      <c r="S3491" s="108"/>
      <c r="T3491" s="100">
        <f t="shared" si="597"/>
        <v>0</v>
      </c>
      <c r="U3491" s="111"/>
      <c r="V3491" s="111"/>
      <c r="W3491" s="111">
        <f>SUMIFS($F$3:F3491,$D$3:D3491,D3491,$C$3:C3491,"Buy")+SUMIFS($F$3:F3491,$D$3:D3491,D3491,$C$3:C3491,"Coin Deposit",$E$3:E3491,"&lt;&gt;")</f>
        <v>0</v>
      </c>
      <c r="X3491" s="111">
        <f t="shared" si="598"/>
        <v>0</v>
      </c>
      <c r="Y3491" s="111">
        <f>IF($D3491=Y$1,SUMIFS($H$3:$H3491,$G$3:$G3491,Y$1,$C$3:$C3491,"Sell"),0)</f>
        <v>0</v>
      </c>
      <c r="Z3491" s="111">
        <f t="shared" si="599"/>
        <v>0</v>
      </c>
      <c r="AA3491" s="111">
        <f>IF($D3491=AA$1,SUMIFS($H$3:$H3491,$G$3:$G3491,AA$1,$C$3:$C3491,"Sell"),0)</f>
        <v>0</v>
      </c>
      <c r="AB3491" s="111">
        <f t="shared" si="600"/>
        <v>0</v>
      </c>
      <c r="AC3491" s="111">
        <f>SUMIFS('Deductions and Deposits'!$H:$H,'Deductions and Deposits'!$G:$G,D3491,'Deductions and Deposits'!$F:$F,"&lt;="&amp;B3491)+SUMIFS($F$3:F3491,$D$3:D3491,D3491,$C$3:C3491,"Coin Deposit",$E$3:E3491,"")</f>
        <v>0</v>
      </c>
      <c r="AD3491" s="111">
        <f>SUMIFS('Deductions and Deposits'!$D:$D,'Deductions and Deposits'!$C:$C,D3491)+SUMIFS($F:$F,$D:$D,D3491,$C:$C,"Coin Deduction")</f>
        <v>0</v>
      </c>
      <c r="AE3491" s="111">
        <f>Table5[[#This Row],[Column4]]+Table5[[#This Row],[Column14]]+Table5[[#This Row],[Column19]]+Table5[[#This Row],[Column12]]</f>
        <v>0</v>
      </c>
      <c r="AF3491" s="111">
        <f>Table5[[#This Row],[Column5]]+Table5[[#This Row],[Column13]]+Table5[[#This Row],[Column21]]+Table5[[#This Row],[Column18]]</f>
        <v>0</v>
      </c>
      <c r="AG3491" s="111">
        <f t="shared" si="601"/>
        <v>0</v>
      </c>
      <c r="AH3491" s="111">
        <f t="shared" si="602"/>
        <v>0</v>
      </c>
      <c r="AI3491" s="111">
        <f>Table5[[#This Row],[Column17]]-Table5[[#This Row],[Column20]]</f>
        <v>0</v>
      </c>
      <c r="AJ3491" s="111">
        <f t="shared" si="603"/>
        <v>0</v>
      </c>
      <c r="AK3491" s="111">
        <f t="shared" si="596"/>
        <v>0</v>
      </c>
      <c r="AL3491" s="111">
        <f t="shared" si="604"/>
        <v>0</v>
      </c>
      <c r="AM3491" s="111" t="str">
        <f t="shared" si="605"/>
        <v/>
      </c>
      <c r="AN3491" s="111" t="str">
        <f t="shared" ca="1" si="606"/>
        <v/>
      </c>
    </row>
    <row r="3492" spans="1:40" ht="20.25" customHeight="1" x14ac:dyDescent="0.3">
      <c r="A3492" s="107"/>
      <c r="B3492" s="144"/>
      <c r="C3492" s="119"/>
      <c r="D3492" s="120"/>
      <c r="E3492" s="119"/>
      <c r="F3492" s="119"/>
      <c r="G3492" s="120"/>
      <c r="H3492" s="119"/>
      <c r="I3492" s="109"/>
      <c r="L3492" s="108"/>
      <c r="M3492" s="108"/>
      <c r="N3492" s="108"/>
      <c r="O3492" s="108"/>
      <c r="P3492" s="108"/>
      <c r="Q3492" s="108"/>
      <c r="R3492" s="108"/>
      <c r="S3492" s="108"/>
      <c r="T3492" s="100">
        <f t="shared" si="597"/>
        <v>0</v>
      </c>
      <c r="U3492" s="111"/>
      <c r="V3492" s="111"/>
      <c r="W3492" s="111">
        <f>SUMIFS($F$3:F3492,$D$3:D3492,D3492,$C$3:C3492,"Buy")+SUMIFS($F$3:F3492,$D$3:D3492,D3492,$C$3:C3492,"Coin Deposit",$E$3:E3492,"&lt;&gt;")</f>
        <v>0</v>
      </c>
      <c r="X3492" s="111">
        <f t="shared" si="598"/>
        <v>0</v>
      </c>
      <c r="Y3492" s="111">
        <f>IF($D3492=Y$1,SUMIFS($H$3:$H3492,$G$3:$G3492,Y$1,$C$3:$C3492,"Sell"),0)</f>
        <v>0</v>
      </c>
      <c r="Z3492" s="111">
        <f t="shared" si="599"/>
        <v>0</v>
      </c>
      <c r="AA3492" s="111">
        <f>IF($D3492=AA$1,SUMIFS($H$3:$H3492,$G$3:$G3492,AA$1,$C$3:$C3492,"Sell"),0)</f>
        <v>0</v>
      </c>
      <c r="AB3492" s="111">
        <f t="shared" si="600"/>
        <v>0</v>
      </c>
      <c r="AC3492" s="111">
        <f>SUMIFS('Deductions and Deposits'!$H:$H,'Deductions and Deposits'!$G:$G,D3492,'Deductions and Deposits'!$F:$F,"&lt;="&amp;B3492)+SUMIFS($F$3:F3492,$D$3:D3492,D3492,$C$3:C3492,"Coin Deposit",$E$3:E3492,"")</f>
        <v>0</v>
      </c>
      <c r="AD3492" s="111">
        <f>SUMIFS('Deductions and Deposits'!$D:$D,'Deductions and Deposits'!$C:$C,D3492)+SUMIFS($F:$F,$D:$D,D3492,$C:$C,"Coin Deduction")</f>
        <v>0</v>
      </c>
      <c r="AE3492" s="111">
        <f>Table5[[#This Row],[Column4]]+Table5[[#This Row],[Column14]]+Table5[[#This Row],[Column19]]+Table5[[#This Row],[Column12]]</f>
        <v>0</v>
      </c>
      <c r="AF3492" s="111">
        <f>Table5[[#This Row],[Column5]]+Table5[[#This Row],[Column13]]+Table5[[#This Row],[Column21]]+Table5[[#This Row],[Column18]]</f>
        <v>0</v>
      </c>
      <c r="AG3492" s="111">
        <f t="shared" si="601"/>
        <v>0</v>
      </c>
      <c r="AH3492" s="111">
        <f t="shared" si="602"/>
        <v>0</v>
      </c>
      <c r="AI3492" s="111">
        <f>Table5[[#This Row],[Column17]]-Table5[[#This Row],[Column20]]</f>
        <v>0</v>
      </c>
      <c r="AJ3492" s="111">
        <f t="shared" si="603"/>
        <v>0</v>
      </c>
      <c r="AK3492" s="111">
        <f t="shared" si="596"/>
        <v>0</v>
      </c>
      <c r="AL3492" s="111">
        <f t="shared" si="604"/>
        <v>0</v>
      </c>
      <c r="AM3492" s="111" t="str">
        <f t="shared" si="605"/>
        <v/>
      </c>
      <c r="AN3492" s="111" t="str">
        <f t="shared" ca="1" si="606"/>
        <v/>
      </c>
    </row>
    <row r="3493" spans="1:40" ht="20.25" customHeight="1" x14ac:dyDescent="0.3">
      <c r="A3493" s="107"/>
      <c r="B3493" s="144"/>
      <c r="C3493" s="119"/>
      <c r="D3493" s="120"/>
      <c r="E3493" s="119"/>
      <c r="F3493" s="119"/>
      <c r="G3493" s="120"/>
      <c r="H3493" s="119"/>
      <c r="I3493" s="109"/>
      <c r="L3493" s="108"/>
      <c r="M3493" s="108"/>
      <c r="N3493" s="108"/>
      <c r="O3493" s="108"/>
      <c r="P3493" s="108"/>
      <c r="Q3493" s="108"/>
      <c r="R3493" s="108"/>
      <c r="S3493" s="108"/>
      <c r="T3493" s="100">
        <f t="shared" si="597"/>
        <v>0</v>
      </c>
      <c r="U3493" s="111"/>
      <c r="V3493" s="111"/>
      <c r="W3493" s="111">
        <f>SUMIFS($F$3:F3493,$D$3:D3493,D3493,$C$3:C3493,"Buy")+SUMIFS($F$3:F3493,$D$3:D3493,D3493,$C$3:C3493,"Coin Deposit",$E$3:E3493,"&lt;&gt;")</f>
        <v>0</v>
      </c>
      <c r="X3493" s="111">
        <f t="shared" si="598"/>
        <v>0</v>
      </c>
      <c r="Y3493" s="111">
        <f>IF($D3493=Y$1,SUMIFS($H$3:$H3493,$G$3:$G3493,Y$1,$C$3:$C3493,"Sell"),0)</f>
        <v>0</v>
      </c>
      <c r="Z3493" s="111">
        <f t="shared" si="599"/>
        <v>0</v>
      </c>
      <c r="AA3493" s="111">
        <f>IF($D3493=AA$1,SUMIFS($H$3:$H3493,$G$3:$G3493,AA$1,$C$3:$C3493,"Sell"),0)</f>
        <v>0</v>
      </c>
      <c r="AB3493" s="111">
        <f t="shared" si="600"/>
        <v>0</v>
      </c>
      <c r="AC3493" s="111">
        <f>SUMIFS('Deductions and Deposits'!$H:$H,'Deductions and Deposits'!$G:$G,D3493,'Deductions and Deposits'!$F:$F,"&lt;="&amp;B3493)+SUMIFS($F$3:F3493,$D$3:D3493,D3493,$C$3:C3493,"Coin Deposit",$E$3:E3493,"")</f>
        <v>0</v>
      </c>
      <c r="AD3493" s="111">
        <f>SUMIFS('Deductions and Deposits'!$D:$D,'Deductions and Deposits'!$C:$C,D3493)+SUMIFS($F:$F,$D:$D,D3493,$C:$C,"Coin Deduction")</f>
        <v>0</v>
      </c>
      <c r="AE3493" s="111">
        <f>Table5[[#This Row],[Column4]]+Table5[[#This Row],[Column14]]+Table5[[#This Row],[Column19]]+Table5[[#This Row],[Column12]]</f>
        <v>0</v>
      </c>
      <c r="AF3493" s="111">
        <f>Table5[[#This Row],[Column5]]+Table5[[#This Row],[Column13]]+Table5[[#This Row],[Column21]]+Table5[[#This Row],[Column18]]</f>
        <v>0</v>
      </c>
      <c r="AG3493" s="111">
        <f t="shared" si="601"/>
        <v>0</v>
      </c>
      <c r="AH3493" s="111">
        <f t="shared" si="602"/>
        <v>0</v>
      </c>
      <c r="AI3493" s="111">
        <f>Table5[[#This Row],[Column17]]-Table5[[#This Row],[Column20]]</f>
        <v>0</v>
      </c>
      <c r="AJ3493" s="111">
        <f t="shared" si="603"/>
        <v>0</v>
      </c>
      <c r="AK3493" s="111">
        <f t="shared" si="596"/>
        <v>0</v>
      </c>
      <c r="AL3493" s="111">
        <f t="shared" si="604"/>
        <v>0</v>
      </c>
      <c r="AM3493" s="111" t="str">
        <f t="shared" si="605"/>
        <v/>
      </c>
      <c r="AN3493" s="111" t="str">
        <f t="shared" ca="1" si="606"/>
        <v/>
      </c>
    </row>
    <row r="3494" spans="1:40" ht="20.25" customHeight="1" x14ac:dyDescent="0.3">
      <c r="A3494" s="107"/>
      <c r="B3494" s="144"/>
      <c r="C3494" s="119"/>
      <c r="D3494" s="120"/>
      <c r="E3494" s="119"/>
      <c r="F3494" s="119"/>
      <c r="G3494" s="120"/>
      <c r="H3494" s="119"/>
      <c r="I3494" s="109"/>
      <c r="L3494" s="108"/>
      <c r="M3494" s="108"/>
      <c r="N3494" s="108"/>
      <c r="O3494" s="108"/>
      <c r="P3494" s="108"/>
      <c r="Q3494" s="108"/>
      <c r="R3494" s="108"/>
      <c r="S3494" s="108"/>
      <c r="T3494" s="100">
        <f t="shared" si="597"/>
        <v>0</v>
      </c>
      <c r="U3494" s="111"/>
      <c r="V3494" s="111"/>
      <c r="W3494" s="111">
        <f>SUMIFS($F$3:F3494,$D$3:D3494,D3494,$C$3:C3494,"Buy")+SUMIFS($F$3:F3494,$D$3:D3494,D3494,$C$3:C3494,"Coin Deposit",$E$3:E3494,"&lt;&gt;")</f>
        <v>0</v>
      </c>
      <c r="X3494" s="111">
        <f t="shared" si="598"/>
        <v>0</v>
      </c>
      <c r="Y3494" s="111">
        <f>IF($D3494=Y$1,SUMIFS($H$3:$H3494,$G$3:$G3494,Y$1,$C$3:$C3494,"Sell"),0)</f>
        <v>0</v>
      </c>
      <c r="Z3494" s="111">
        <f t="shared" si="599"/>
        <v>0</v>
      </c>
      <c r="AA3494" s="111">
        <f>IF($D3494=AA$1,SUMIFS($H$3:$H3494,$G$3:$G3494,AA$1,$C$3:$C3494,"Sell"),0)</f>
        <v>0</v>
      </c>
      <c r="AB3494" s="111">
        <f t="shared" si="600"/>
        <v>0</v>
      </c>
      <c r="AC3494" s="111">
        <f>SUMIFS('Deductions and Deposits'!$H:$H,'Deductions and Deposits'!$G:$G,D3494,'Deductions and Deposits'!$F:$F,"&lt;="&amp;B3494)+SUMIFS($F$3:F3494,$D$3:D3494,D3494,$C$3:C3494,"Coin Deposit",$E$3:E3494,"")</f>
        <v>0</v>
      </c>
      <c r="AD3494" s="111">
        <f>SUMIFS('Deductions and Deposits'!$D:$D,'Deductions and Deposits'!$C:$C,D3494)+SUMIFS($F:$F,$D:$D,D3494,$C:$C,"Coin Deduction")</f>
        <v>0</v>
      </c>
      <c r="AE3494" s="111">
        <f>Table5[[#This Row],[Column4]]+Table5[[#This Row],[Column14]]+Table5[[#This Row],[Column19]]+Table5[[#This Row],[Column12]]</f>
        <v>0</v>
      </c>
      <c r="AF3494" s="111">
        <f>Table5[[#This Row],[Column5]]+Table5[[#This Row],[Column13]]+Table5[[#This Row],[Column21]]+Table5[[#This Row],[Column18]]</f>
        <v>0</v>
      </c>
      <c r="AG3494" s="111">
        <f t="shared" si="601"/>
        <v>0</v>
      </c>
      <c r="AH3494" s="111">
        <f t="shared" si="602"/>
        <v>0</v>
      </c>
      <c r="AI3494" s="111">
        <f>Table5[[#This Row],[Column17]]-Table5[[#This Row],[Column20]]</f>
        <v>0</v>
      </c>
      <c r="AJ3494" s="111">
        <f t="shared" si="603"/>
        <v>0</v>
      </c>
      <c r="AK3494" s="111">
        <f t="shared" si="596"/>
        <v>0</v>
      </c>
      <c r="AL3494" s="111">
        <f t="shared" si="604"/>
        <v>0</v>
      </c>
      <c r="AM3494" s="111" t="str">
        <f t="shared" si="605"/>
        <v/>
      </c>
      <c r="AN3494" s="111" t="str">
        <f t="shared" ca="1" si="606"/>
        <v/>
      </c>
    </row>
    <row r="3495" spans="1:40" ht="20.25" customHeight="1" x14ac:dyDescent="0.3">
      <c r="A3495" s="107"/>
      <c r="B3495" s="144"/>
      <c r="C3495" s="119"/>
      <c r="D3495" s="120"/>
      <c r="E3495" s="119"/>
      <c r="F3495" s="119"/>
      <c r="G3495" s="120"/>
      <c r="H3495" s="119"/>
      <c r="I3495" s="109"/>
      <c r="L3495" s="108"/>
      <c r="M3495" s="108"/>
      <c r="N3495" s="108"/>
      <c r="O3495" s="108"/>
      <c r="P3495" s="108"/>
      <c r="Q3495" s="108"/>
      <c r="R3495" s="108"/>
      <c r="S3495" s="108"/>
      <c r="T3495" s="100">
        <f t="shared" si="597"/>
        <v>0</v>
      </c>
      <c r="U3495" s="111"/>
      <c r="V3495" s="111"/>
      <c r="W3495" s="111">
        <f>SUMIFS($F$3:F3495,$D$3:D3495,D3495,$C$3:C3495,"Buy")+SUMIFS($F$3:F3495,$D$3:D3495,D3495,$C$3:C3495,"Coin Deposit",$E$3:E3495,"&lt;&gt;")</f>
        <v>0</v>
      </c>
      <c r="X3495" s="111">
        <f t="shared" si="598"/>
        <v>0</v>
      </c>
      <c r="Y3495" s="111">
        <f>IF($D3495=Y$1,SUMIFS($H$3:$H3495,$G$3:$G3495,Y$1,$C$3:$C3495,"Sell"),0)</f>
        <v>0</v>
      </c>
      <c r="Z3495" s="111">
        <f t="shared" si="599"/>
        <v>0</v>
      </c>
      <c r="AA3495" s="111">
        <f>IF($D3495=AA$1,SUMIFS($H$3:$H3495,$G$3:$G3495,AA$1,$C$3:$C3495,"Sell"),0)</f>
        <v>0</v>
      </c>
      <c r="AB3495" s="111">
        <f t="shared" si="600"/>
        <v>0</v>
      </c>
      <c r="AC3495" s="111">
        <f>SUMIFS('Deductions and Deposits'!$H:$H,'Deductions and Deposits'!$G:$G,D3495,'Deductions and Deposits'!$F:$F,"&lt;="&amp;B3495)+SUMIFS($F$3:F3495,$D$3:D3495,D3495,$C$3:C3495,"Coin Deposit",$E$3:E3495,"")</f>
        <v>0</v>
      </c>
      <c r="AD3495" s="111">
        <f>SUMIFS('Deductions and Deposits'!$D:$D,'Deductions and Deposits'!$C:$C,D3495)+SUMIFS($F:$F,$D:$D,D3495,$C:$C,"Coin Deduction")</f>
        <v>0</v>
      </c>
      <c r="AE3495" s="111">
        <f>Table5[[#This Row],[Column4]]+Table5[[#This Row],[Column14]]+Table5[[#This Row],[Column19]]+Table5[[#This Row],[Column12]]</f>
        <v>0</v>
      </c>
      <c r="AF3495" s="111">
        <f>Table5[[#This Row],[Column5]]+Table5[[#This Row],[Column13]]+Table5[[#This Row],[Column21]]+Table5[[#This Row],[Column18]]</f>
        <v>0</v>
      </c>
      <c r="AG3495" s="111">
        <f t="shared" si="601"/>
        <v>0</v>
      </c>
      <c r="AH3495" s="111">
        <f t="shared" si="602"/>
        <v>0</v>
      </c>
      <c r="AI3495" s="111">
        <f>Table5[[#This Row],[Column17]]-Table5[[#This Row],[Column20]]</f>
        <v>0</v>
      </c>
      <c r="AJ3495" s="111">
        <f t="shared" si="603"/>
        <v>0</v>
      </c>
      <c r="AK3495" s="111">
        <f t="shared" si="596"/>
        <v>0</v>
      </c>
      <c r="AL3495" s="111">
        <f t="shared" si="604"/>
        <v>0</v>
      </c>
      <c r="AM3495" s="111" t="str">
        <f t="shared" si="605"/>
        <v/>
      </c>
      <c r="AN3495" s="111" t="str">
        <f t="shared" ca="1" si="606"/>
        <v/>
      </c>
    </row>
    <row r="3496" spans="1:40" ht="20.25" customHeight="1" x14ac:dyDescent="0.3">
      <c r="A3496" s="107"/>
      <c r="B3496" s="144"/>
      <c r="C3496" s="119"/>
      <c r="D3496" s="120"/>
      <c r="E3496" s="119"/>
      <c r="F3496" s="119"/>
      <c r="G3496" s="120"/>
      <c r="H3496" s="119"/>
      <c r="I3496" s="109"/>
      <c r="L3496" s="108"/>
      <c r="M3496" s="108"/>
      <c r="N3496" s="108"/>
      <c r="O3496" s="108"/>
      <c r="P3496" s="108"/>
      <c r="Q3496" s="108"/>
      <c r="R3496" s="108"/>
      <c r="S3496" s="108"/>
      <c r="T3496" s="100">
        <f t="shared" si="597"/>
        <v>0</v>
      </c>
      <c r="U3496" s="111"/>
      <c r="V3496" s="111"/>
      <c r="W3496" s="111">
        <f>SUMIFS($F$3:F3496,$D$3:D3496,D3496,$C$3:C3496,"Buy")+SUMIFS($F$3:F3496,$D$3:D3496,D3496,$C$3:C3496,"Coin Deposit",$E$3:E3496,"&lt;&gt;")</f>
        <v>0</v>
      </c>
      <c r="X3496" s="111">
        <f t="shared" si="598"/>
        <v>0</v>
      </c>
      <c r="Y3496" s="111">
        <f>IF($D3496=Y$1,SUMIFS($H$3:$H3496,$G$3:$G3496,Y$1,$C$3:$C3496,"Sell"),0)</f>
        <v>0</v>
      </c>
      <c r="Z3496" s="111">
        <f t="shared" si="599"/>
        <v>0</v>
      </c>
      <c r="AA3496" s="111">
        <f>IF($D3496=AA$1,SUMIFS($H$3:$H3496,$G$3:$G3496,AA$1,$C$3:$C3496,"Sell"),0)</f>
        <v>0</v>
      </c>
      <c r="AB3496" s="111">
        <f t="shared" si="600"/>
        <v>0</v>
      </c>
      <c r="AC3496" s="111">
        <f>SUMIFS('Deductions and Deposits'!$H:$H,'Deductions and Deposits'!$G:$G,D3496,'Deductions and Deposits'!$F:$F,"&lt;="&amp;B3496)+SUMIFS($F$3:F3496,$D$3:D3496,D3496,$C$3:C3496,"Coin Deposit",$E$3:E3496,"")</f>
        <v>0</v>
      </c>
      <c r="AD3496" s="111">
        <f>SUMIFS('Deductions and Deposits'!$D:$D,'Deductions and Deposits'!$C:$C,D3496)+SUMIFS($F:$F,$D:$D,D3496,$C:$C,"Coin Deduction")</f>
        <v>0</v>
      </c>
      <c r="AE3496" s="111">
        <f>Table5[[#This Row],[Column4]]+Table5[[#This Row],[Column14]]+Table5[[#This Row],[Column19]]+Table5[[#This Row],[Column12]]</f>
        <v>0</v>
      </c>
      <c r="AF3496" s="111">
        <f>Table5[[#This Row],[Column5]]+Table5[[#This Row],[Column13]]+Table5[[#This Row],[Column21]]+Table5[[#This Row],[Column18]]</f>
        <v>0</v>
      </c>
      <c r="AG3496" s="111">
        <f t="shared" si="601"/>
        <v>0</v>
      </c>
      <c r="AH3496" s="111">
        <f t="shared" si="602"/>
        <v>0</v>
      </c>
      <c r="AI3496" s="111">
        <f>Table5[[#This Row],[Column17]]-Table5[[#This Row],[Column20]]</f>
        <v>0</v>
      </c>
      <c r="AJ3496" s="111">
        <f t="shared" si="603"/>
        <v>0</v>
      </c>
      <c r="AK3496" s="111">
        <f t="shared" si="596"/>
        <v>0</v>
      </c>
      <c r="AL3496" s="111">
        <f t="shared" si="604"/>
        <v>0</v>
      </c>
      <c r="AM3496" s="111" t="str">
        <f t="shared" si="605"/>
        <v/>
      </c>
      <c r="AN3496" s="111" t="str">
        <f t="shared" ca="1" si="606"/>
        <v/>
      </c>
    </row>
    <row r="3497" spans="1:40" ht="20.25" customHeight="1" x14ac:dyDescent="0.3">
      <c r="A3497" s="107"/>
      <c r="B3497" s="144"/>
      <c r="C3497" s="119"/>
      <c r="D3497" s="120"/>
      <c r="E3497" s="119"/>
      <c r="F3497" s="119"/>
      <c r="G3497" s="120"/>
      <c r="H3497" s="119"/>
      <c r="I3497" s="109"/>
      <c r="L3497" s="108"/>
      <c r="M3497" s="108"/>
      <c r="N3497" s="108"/>
      <c r="O3497" s="108"/>
      <c r="P3497" s="108"/>
      <c r="Q3497" s="108"/>
      <c r="R3497" s="108"/>
      <c r="S3497" s="108"/>
      <c r="T3497" s="100">
        <f t="shared" si="597"/>
        <v>0</v>
      </c>
      <c r="U3497" s="111"/>
      <c r="V3497" s="111"/>
      <c r="W3497" s="111">
        <f>SUMIFS($F$3:F3497,$D$3:D3497,D3497,$C$3:C3497,"Buy")+SUMIFS($F$3:F3497,$D$3:D3497,D3497,$C$3:C3497,"Coin Deposit",$E$3:E3497,"&lt;&gt;")</f>
        <v>0</v>
      </c>
      <c r="X3497" s="111">
        <f t="shared" si="598"/>
        <v>0</v>
      </c>
      <c r="Y3497" s="111">
        <f>IF($D3497=Y$1,SUMIFS($H$3:$H3497,$G$3:$G3497,Y$1,$C$3:$C3497,"Sell"),0)</f>
        <v>0</v>
      </c>
      <c r="Z3497" s="111">
        <f t="shared" si="599"/>
        <v>0</v>
      </c>
      <c r="AA3497" s="111">
        <f>IF($D3497=AA$1,SUMIFS($H$3:$H3497,$G$3:$G3497,AA$1,$C$3:$C3497,"Sell"),0)</f>
        <v>0</v>
      </c>
      <c r="AB3497" s="111">
        <f t="shared" si="600"/>
        <v>0</v>
      </c>
      <c r="AC3497" s="111">
        <f>SUMIFS('Deductions and Deposits'!$H:$H,'Deductions and Deposits'!$G:$G,D3497,'Deductions and Deposits'!$F:$F,"&lt;="&amp;B3497)+SUMIFS($F$3:F3497,$D$3:D3497,D3497,$C$3:C3497,"Coin Deposit",$E$3:E3497,"")</f>
        <v>0</v>
      </c>
      <c r="AD3497" s="111">
        <f>SUMIFS('Deductions and Deposits'!$D:$D,'Deductions and Deposits'!$C:$C,D3497)+SUMIFS($F:$F,$D:$D,D3497,$C:$C,"Coin Deduction")</f>
        <v>0</v>
      </c>
      <c r="AE3497" s="111">
        <f>Table5[[#This Row],[Column4]]+Table5[[#This Row],[Column14]]+Table5[[#This Row],[Column19]]+Table5[[#This Row],[Column12]]</f>
        <v>0</v>
      </c>
      <c r="AF3497" s="111">
        <f>Table5[[#This Row],[Column5]]+Table5[[#This Row],[Column13]]+Table5[[#This Row],[Column21]]+Table5[[#This Row],[Column18]]</f>
        <v>0</v>
      </c>
      <c r="AG3497" s="111">
        <f t="shared" si="601"/>
        <v>0</v>
      </c>
      <c r="AH3497" s="111">
        <f t="shared" si="602"/>
        <v>0</v>
      </c>
      <c r="AI3497" s="111">
        <f>Table5[[#This Row],[Column17]]-Table5[[#This Row],[Column20]]</f>
        <v>0</v>
      </c>
      <c r="AJ3497" s="111">
        <f t="shared" si="603"/>
        <v>0</v>
      </c>
      <c r="AK3497" s="111">
        <f t="shared" si="596"/>
        <v>0</v>
      </c>
      <c r="AL3497" s="111">
        <f t="shared" si="604"/>
        <v>0</v>
      </c>
      <c r="AM3497" s="111" t="str">
        <f t="shared" si="605"/>
        <v/>
      </c>
      <c r="AN3497" s="111" t="str">
        <f t="shared" ca="1" si="606"/>
        <v/>
      </c>
    </row>
    <row r="3498" spans="1:40" ht="20.25" customHeight="1" x14ac:dyDescent="0.3">
      <c r="A3498" s="107"/>
      <c r="B3498" s="144"/>
      <c r="C3498" s="119"/>
      <c r="D3498" s="120"/>
      <c r="E3498" s="119"/>
      <c r="F3498" s="119"/>
      <c r="G3498" s="120"/>
      <c r="H3498" s="119"/>
      <c r="I3498" s="109"/>
      <c r="L3498" s="108"/>
      <c r="M3498" s="108"/>
      <c r="N3498" s="108"/>
      <c r="O3498" s="108"/>
      <c r="P3498" s="108"/>
      <c r="Q3498" s="108"/>
      <c r="R3498" s="108"/>
      <c r="S3498" s="108"/>
      <c r="T3498" s="100">
        <f t="shared" si="597"/>
        <v>0</v>
      </c>
      <c r="U3498" s="111"/>
      <c r="V3498" s="111"/>
      <c r="W3498" s="111">
        <f>SUMIFS($F$3:F3498,$D$3:D3498,D3498,$C$3:C3498,"Buy")+SUMIFS($F$3:F3498,$D$3:D3498,D3498,$C$3:C3498,"Coin Deposit",$E$3:E3498,"&lt;&gt;")</f>
        <v>0</v>
      </c>
      <c r="X3498" s="111">
        <f t="shared" si="598"/>
        <v>0</v>
      </c>
      <c r="Y3498" s="111">
        <f>IF($D3498=Y$1,SUMIFS($H$3:$H3498,$G$3:$G3498,Y$1,$C$3:$C3498,"Sell"),0)</f>
        <v>0</v>
      </c>
      <c r="Z3498" s="111">
        <f t="shared" si="599"/>
        <v>0</v>
      </c>
      <c r="AA3498" s="111">
        <f>IF($D3498=AA$1,SUMIFS($H$3:$H3498,$G$3:$G3498,AA$1,$C$3:$C3498,"Sell"),0)</f>
        <v>0</v>
      </c>
      <c r="AB3498" s="111">
        <f t="shared" si="600"/>
        <v>0</v>
      </c>
      <c r="AC3498" s="111">
        <f>SUMIFS('Deductions and Deposits'!$H:$H,'Deductions and Deposits'!$G:$G,D3498,'Deductions and Deposits'!$F:$F,"&lt;="&amp;B3498)+SUMIFS($F$3:F3498,$D$3:D3498,D3498,$C$3:C3498,"Coin Deposit",$E$3:E3498,"")</f>
        <v>0</v>
      </c>
      <c r="AD3498" s="111">
        <f>SUMIFS('Deductions and Deposits'!$D:$D,'Deductions and Deposits'!$C:$C,D3498)+SUMIFS($F:$F,$D:$D,D3498,$C:$C,"Coin Deduction")</f>
        <v>0</v>
      </c>
      <c r="AE3498" s="111">
        <f>Table5[[#This Row],[Column4]]+Table5[[#This Row],[Column14]]+Table5[[#This Row],[Column19]]+Table5[[#This Row],[Column12]]</f>
        <v>0</v>
      </c>
      <c r="AF3498" s="111">
        <f>Table5[[#This Row],[Column5]]+Table5[[#This Row],[Column13]]+Table5[[#This Row],[Column21]]+Table5[[#This Row],[Column18]]</f>
        <v>0</v>
      </c>
      <c r="AG3498" s="111">
        <f t="shared" si="601"/>
        <v>0</v>
      </c>
      <c r="AH3498" s="111">
        <f t="shared" si="602"/>
        <v>0</v>
      </c>
      <c r="AI3498" s="111">
        <f>Table5[[#This Row],[Column17]]-Table5[[#This Row],[Column20]]</f>
        <v>0</v>
      </c>
      <c r="AJ3498" s="111">
        <f t="shared" si="603"/>
        <v>0</v>
      </c>
      <c r="AK3498" s="111">
        <f t="shared" si="596"/>
        <v>0</v>
      </c>
      <c r="AL3498" s="111">
        <f t="shared" si="604"/>
        <v>0</v>
      </c>
      <c r="AM3498" s="111" t="str">
        <f t="shared" si="605"/>
        <v/>
      </c>
      <c r="AN3498" s="111" t="str">
        <f t="shared" ca="1" si="606"/>
        <v/>
      </c>
    </row>
    <row r="3499" spans="1:40" ht="20.25" customHeight="1" x14ac:dyDescent="0.3">
      <c r="A3499" s="107"/>
      <c r="B3499" s="144"/>
      <c r="C3499" s="119"/>
      <c r="D3499" s="120"/>
      <c r="E3499" s="119"/>
      <c r="F3499" s="119"/>
      <c r="G3499" s="120"/>
      <c r="H3499" s="119"/>
      <c r="I3499" s="109"/>
      <c r="L3499" s="108"/>
      <c r="M3499" s="108"/>
      <c r="N3499" s="108"/>
      <c r="O3499" s="108"/>
      <c r="P3499" s="108"/>
      <c r="Q3499" s="108"/>
      <c r="R3499" s="108"/>
      <c r="S3499" s="108"/>
      <c r="T3499" s="100">
        <f t="shared" si="597"/>
        <v>0</v>
      </c>
      <c r="U3499" s="111"/>
      <c r="V3499" s="111"/>
      <c r="W3499" s="111">
        <f>SUMIFS($F$3:F3499,$D$3:D3499,D3499,$C$3:C3499,"Buy")+SUMIFS($F$3:F3499,$D$3:D3499,D3499,$C$3:C3499,"Coin Deposit",$E$3:E3499,"&lt;&gt;")</f>
        <v>0</v>
      </c>
      <c r="X3499" s="111">
        <f t="shared" si="598"/>
        <v>0</v>
      </c>
      <c r="Y3499" s="111">
        <f>IF($D3499=Y$1,SUMIFS($H$3:$H3499,$G$3:$G3499,Y$1,$C$3:$C3499,"Sell"),0)</f>
        <v>0</v>
      </c>
      <c r="Z3499" s="111">
        <f t="shared" si="599"/>
        <v>0</v>
      </c>
      <c r="AA3499" s="111">
        <f>IF($D3499=AA$1,SUMIFS($H$3:$H3499,$G$3:$G3499,AA$1,$C$3:$C3499,"Sell"),0)</f>
        <v>0</v>
      </c>
      <c r="AB3499" s="111">
        <f t="shared" si="600"/>
        <v>0</v>
      </c>
      <c r="AC3499" s="111">
        <f>SUMIFS('Deductions and Deposits'!$H:$H,'Deductions and Deposits'!$G:$G,D3499,'Deductions and Deposits'!$F:$F,"&lt;="&amp;B3499)+SUMIFS($F$3:F3499,$D$3:D3499,D3499,$C$3:C3499,"Coin Deposit",$E$3:E3499,"")</f>
        <v>0</v>
      </c>
      <c r="AD3499" s="111">
        <f>SUMIFS('Deductions and Deposits'!$D:$D,'Deductions and Deposits'!$C:$C,D3499)+SUMIFS($F:$F,$D:$D,D3499,$C:$C,"Coin Deduction")</f>
        <v>0</v>
      </c>
      <c r="AE3499" s="111">
        <f>Table5[[#This Row],[Column4]]+Table5[[#This Row],[Column14]]+Table5[[#This Row],[Column19]]+Table5[[#This Row],[Column12]]</f>
        <v>0</v>
      </c>
      <c r="AF3499" s="111">
        <f>Table5[[#This Row],[Column5]]+Table5[[#This Row],[Column13]]+Table5[[#This Row],[Column21]]+Table5[[#This Row],[Column18]]</f>
        <v>0</v>
      </c>
      <c r="AG3499" s="111">
        <f t="shared" si="601"/>
        <v>0</v>
      </c>
      <c r="AH3499" s="111">
        <f t="shared" si="602"/>
        <v>0</v>
      </c>
      <c r="AI3499" s="111">
        <f>Table5[[#This Row],[Column17]]-Table5[[#This Row],[Column20]]</f>
        <v>0</v>
      </c>
      <c r="AJ3499" s="111">
        <f t="shared" si="603"/>
        <v>0</v>
      </c>
      <c r="AK3499" s="111">
        <f t="shared" si="596"/>
        <v>0</v>
      </c>
      <c r="AL3499" s="111">
        <f t="shared" si="604"/>
        <v>0</v>
      </c>
      <c r="AM3499" s="111" t="str">
        <f t="shared" si="605"/>
        <v/>
      </c>
      <c r="AN3499" s="111" t="str">
        <f t="shared" ca="1" si="606"/>
        <v/>
      </c>
    </row>
    <row r="3500" spans="1:40" ht="20.25" customHeight="1" x14ac:dyDescent="0.3">
      <c r="A3500" s="107"/>
      <c r="B3500" s="144"/>
      <c r="C3500" s="119"/>
      <c r="D3500" s="120"/>
      <c r="E3500" s="119"/>
      <c r="F3500" s="119"/>
      <c r="G3500" s="120"/>
      <c r="H3500" s="119"/>
      <c r="I3500" s="109"/>
      <c r="L3500" s="108"/>
      <c r="M3500" s="108"/>
      <c r="N3500" s="108"/>
      <c r="O3500" s="108"/>
      <c r="P3500" s="108"/>
      <c r="Q3500" s="108"/>
      <c r="R3500" s="108"/>
      <c r="S3500" s="108"/>
      <c r="T3500" s="100">
        <f t="shared" si="597"/>
        <v>0</v>
      </c>
      <c r="U3500" s="111"/>
      <c r="V3500" s="111"/>
      <c r="W3500" s="111">
        <f>SUMIFS($F$3:F3500,$D$3:D3500,D3500,$C$3:C3500,"Buy")+SUMIFS($F$3:F3500,$D$3:D3500,D3500,$C$3:C3500,"Coin Deposit",$E$3:E3500,"&lt;&gt;")</f>
        <v>0</v>
      </c>
      <c r="X3500" s="111">
        <f t="shared" si="598"/>
        <v>0</v>
      </c>
      <c r="Y3500" s="111">
        <f>IF($D3500=Y$1,SUMIFS($H$3:$H3500,$G$3:$G3500,Y$1,$C$3:$C3500,"Sell"),0)</f>
        <v>0</v>
      </c>
      <c r="Z3500" s="111">
        <f t="shared" si="599"/>
        <v>0</v>
      </c>
      <c r="AA3500" s="111">
        <f>IF($D3500=AA$1,SUMIFS($H$3:$H3500,$G$3:$G3500,AA$1,$C$3:$C3500,"Sell"),0)</f>
        <v>0</v>
      </c>
      <c r="AB3500" s="111">
        <f t="shared" si="600"/>
        <v>0</v>
      </c>
      <c r="AC3500" s="111">
        <f>SUMIFS('Deductions and Deposits'!$H:$H,'Deductions and Deposits'!$G:$G,D3500,'Deductions and Deposits'!$F:$F,"&lt;="&amp;B3500)+SUMIFS($F$3:F3500,$D$3:D3500,D3500,$C$3:C3500,"Coin Deposit",$E$3:E3500,"")</f>
        <v>0</v>
      </c>
      <c r="AD3500" s="111">
        <f>SUMIFS('Deductions and Deposits'!$D:$D,'Deductions and Deposits'!$C:$C,D3500)+SUMIFS($F:$F,$D:$D,D3500,$C:$C,"Coin Deduction")</f>
        <v>0</v>
      </c>
      <c r="AE3500" s="111">
        <f>Table5[[#This Row],[Column4]]+Table5[[#This Row],[Column14]]+Table5[[#This Row],[Column19]]+Table5[[#This Row],[Column12]]</f>
        <v>0</v>
      </c>
      <c r="AF3500" s="111">
        <f>Table5[[#This Row],[Column5]]+Table5[[#This Row],[Column13]]+Table5[[#This Row],[Column21]]+Table5[[#This Row],[Column18]]</f>
        <v>0</v>
      </c>
      <c r="AG3500" s="111">
        <f t="shared" si="601"/>
        <v>0</v>
      </c>
      <c r="AH3500" s="111">
        <f t="shared" si="602"/>
        <v>0</v>
      </c>
      <c r="AI3500" s="111">
        <f>Table5[[#This Row],[Column17]]-Table5[[#This Row],[Column20]]</f>
        <v>0</v>
      </c>
      <c r="AJ3500" s="111">
        <f t="shared" si="603"/>
        <v>0</v>
      </c>
      <c r="AK3500" s="111">
        <f t="shared" si="596"/>
        <v>0</v>
      </c>
      <c r="AL3500" s="111">
        <f t="shared" si="604"/>
        <v>0</v>
      </c>
      <c r="AM3500" s="111" t="str">
        <f t="shared" si="605"/>
        <v/>
      </c>
      <c r="AN3500" s="111" t="str">
        <f t="shared" ca="1" si="606"/>
        <v/>
      </c>
    </row>
    <row r="3501" spans="1:40" ht="20.25" customHeight="1" x14ac:dyDescent="0.3">
      <c r="A3501" s="107"/>
      <c r="B3501" s="144"/>
      <c r="C3501" s="119"/>
      <c r="D3501" s="120"/>
      <c r="E3501" s="119"/>
      <c r="F3501" s="119"/>
      <c r="G3501" s="120"/>
      <c r="H3501" s="119"/>
      <c r="I3501" s="109"/>
      <c r="L3501" s="108"/>
      <c r="M3501" s="108"/>
      <c r="N3501" s="108"/>
      <c r="O3501" s="108"/>
      <c r="P3501" s="108"/>
      <c r="Q3501" s="108"/>
      <c r="R3501" s="108"/>
      <c r="S3501" s="108"/>
      <c r="T3501" s="100">
        <f t="shared" si="597"/>
        <v>0</v>
      </c>
      <c r="U3501" s="111"/>
      <c r="V3501" s="111"/>
      <c r="W3501" s="111">
        <f>SUMIFS($F$3:F3501,$D$3:D3501,D3501,$C$3:C3501,"Buy")+SUMIFS($F$3:F3501,$D$3:D3501,D3501,$C$3:C3501,"Coin Deposit",$E$3:E3501,"&lt;&gt;")</f>
        <v>0</v>
      </c>
      <c r="X3501" s="111">
        <f t="shared" si="598"/>
        <v>0</v>
      </c>
      <c r="Y3501" s="111">
        <f>IF($D3501=Y$1,SUMIFS($H$3:$H3501,$G$3:$G3501,Y$1,$C$3:$C3501,"Sell"),0)</f>
        <v>0</v>
      </c>
      <c r="Z3501" s="111">
        <f t="shared" si="599"/>
        <v>0</v>
      </c>
      <c r="AA3501" s="111">
        <f>IF($D3501=AA$1,SUMIFS($H$3:$H3501,$G$3:$G3501,AA$1,$C$3:$C3501,"Sell"),0)</f>
        <v>0</v>
      </c>
      <c r="AB3501" s="111">
        <f t="shared" si="600"/>
        <v>0</v>
      </c>
      <c r="AC3501" s="111">
        <f>SUMIFS('Deductions and Deposits'!$H:$H,'Deductions and Deposits'!$G:$G,D3501,'Deductions and Deposits'!$F:$F,"&lt;="&amp;B3501)+SUMIFS($F$3:F3501,$D$3:D3501,D3501,$C$3:C3501,"Coin Deposit",$E$3:E3501,"")</f>
        <v>0</v>
      </c>
      <c r="AD3501" s="111">
        <f>SUMIFS('Deductions and Deposits'!$D:$D,'Deductions and Deposits'!$C:$C,D3501)+SUMIFS($F:$F,$D:$D,D3501,$C:$C,"Coin Deduction")</f>
        <v>0</v>
      </c>
      <c r="AE3501" s="111">
        <f>Table5[[#This Row],[Column4]]+Table5[[#This Row],[Column14]]+Table5[[#This Row],[Column19]]+Table5[[#This Row],[Column12]]</f>
        <v>0</v>
      </c>
      <c r="AF3501" s="111">
        <f>Table5[[#This Row],[Column5]]+Table5[[#This Row],[Column13]]+Table5[[#This Row],[Column21]]+Table5[[#This Row],[Column18]]</f>
        <v>0</v>
      </c>
      <c r="AG3501" s="111">
        <f t="shared" si="601"/>
        <v>0</v>
      </c>
      <c r="AH3501" s="111">
        <f t="shared" si="602"/>
        <v>0</v>
      </c>
      <c r="AI3501" s="111">
        <f>Table5[[#This Row],[Column17]]-Table5[[#This Row],[Column20]]</f>
        <v>0</v>
      </c>
      <c r="AJ3501" s="111">
        <f t="shared" si="603"/>
        <v>0</v>
      </c>
      <c r="AK3501" s="111">
        <f t="shared" si="596"/>
        <v>0</v>
      </c>
      <c r="AL3501" s="111">
        <f t="shared" si="604"/>
        <v>0</v>
      </c>
      <c r="AM3501" s="111" t="str">
        <f t="shared" si="605"/>
        <v/>
      </c>
      <c r="AN3501" s="111" t="str">
        <f t="shared" ca="1" si="606"/>
        <v/>
      </c>
    </row>
    <row r="3502" spans="1:40" ht="20.25" customHeight="1" x14ac:dyDescent="0.3">
      <c r="A3502" s="107"/>
      <c r="B3502" s="144"/>
      <c r="C3502" s="119"/>
      <c r="D3502" s="120"/>
      <c r="E3502" s="119"/>
      <c r="F3502" s="119"/>
      <c r="G3502" s="120"/>
      <c r="H3502" s="119"/>
      <c r="I3502" s="109"/>
      <c r="L3502" s="108"/>
      <c r="M3502" s="108"/>
      <c r="N3502" s="108"/>
      <c r="O3502" s="108"/>
      <c r="P3502" s="108"/>
      <c r="Q3502" s="108"/>
      <c r="R3502" s="108"/>
      <c r="S3502" s="108"/>
      <c r="T3502" s="100">
        <f t="shared" si="597"/>
        <v>0</v>
      </c>
      <c r="U3502" s="111"/>
      <c r="V3502" s="111"/>
      <c r="W3502" s="111">
        <f>SUMIFS($F$3:F3502,$D$3:D3502,D3502,$C$3:C3502,"Buy")+SUMIFS($F$3:F3502,$D$3:D3502,D3502,$C$3:C3502,"Coin Deposit",$E$3:E3502,"&lt;&gt;")</f>
        <v>0</v>
      </c>
      <c r="X3502" s="111">
        <f t="shared" si="598"/>
        <v>0</v>
      </c>
      <c r="Y3502" s="111">
        <f>IF($D3502=Y$1,SUMIFS($H$3:$H3502,$G$3:$G3502,Y$1,$C$3:$C3502,"Sell"),0)</f>
        <v>0</v>
      </c>
      <c r="Z3502" s="111">
        <f t="shared" si="599"/>
        <v>0</v>
      </c>
      <c r="AA3502" s="111">
        <f>IF($D3502=AA$1,SUMIFS($H$3:$H3502,$G$3:$G3502,AA$1,$C$3:$C3502,"Sell"),0)</f>
        <v>0</v>
      </c>
      <c r="AB3502" s="111">
        <f t="shared" si="600"/>
        <v>0</v>
      </c>
      <c r="AC3502" s="111">
        <f>SUMIFS('Deductions and Deposits'!$H:$H,'Deductions and Deposits'!$G:$G,D3502,'Deductions and Deposits'!$F:$F,"&lt;="&amp;B3502)+SUMIFS($F$3:F3502,$D$3:D3502,D3502,$C$3:C3502,"Coin Deposit",$E$3:E3502,"")</f>
        <v>0</v>
      </c>
      <c r="AD3502" s="111">
        <f>SUMIFS('Deductions and Deposits'!$D:$D,'Deductions and Deposits'!$C:$C,D3502)+SUMIFS($F:$F,$D:$D,D3502,$C:$C,"Coin Deduction")</f>
        <v>0</v>
      </c>
      <c r="AE3502" s="111">
        <f>Table5[[#This Row],[Column4]]+Table5[[#This Row],[Column14]]+Table5[[#This Row],[Column19]]+Table5[[#This Row],[Column12]]</f>
        <v>0</v>
      </c>
      <c r="AF3502" s="111">
        <f>Table5[[#This Row],[Column5]]+Table5[[#This Row],[Column13]]+Table5[[#This Row],[Column21]]+Table5[[#This Row],[Column18]]</f>
        <v>0</v>
      </c>
      <c r="AG3502" s="111">
        <f t="shared" si="601"/>
        <v>0</v>
      </c>
      <c r="AH3502" s="111">
        <f t="shared" si="602"/>
        <v>0</v>
      </c>
      <c r="AI3502" s="111">
        <f>Table5[[#This Row],[Column17]]-Table5[[#This Row],[Column20]]</f>
        <v>0</v>
      </c>
      <c r="AJ3502" s="111">
        <f t="shared" si="603"/>
        <v>0</v>
      </c>
      <c r="AK3502" s="111">
        <f t="shared" si="596"/>
        <v>0</v>
      </c>
      <c r="AL3502" s="111">
        <f t="shared" si="604"/>
        <v>0</v>
      </c>
      <c r="AM3502" s="111" t="str">
        <f t="shared" si="605"/>
        <v/>
      </c>
      <c r="AN3502" s="111" t="str">
        <f t="shared" ca="1" si="606"/>
        <v/>
      </c>
    </row>
    <row r="3503" spans="1:40" ht="20.25" customHeight="1" x14ac:dyDescent="0.3">
      <c r="A3503" s="107"/>
      <c r="B3503" s="144"/>
      <c r="C3503" s="119"/>
      <c r="D3503" s="120"/>
      <c r="E3503" s="119"/>
      <c r="F3503" s="119"/>
      <c r="G3503" s="120"/>
      <c r="H3503" s="119"/>
      <c r="I3503" s="109"/>
      <c r="L3503" s="108"/>
      <c r="M3503" s="108"/>
      <c r="N3503" s="108"/>
      <c r="O3503" s="108"/>
      <c r="P3503" s="108"/>
      <c r="Q3503" s="108"/>
      <c r="R3503" s="108"/>
      <c r="S3503" s="108"/>
      <c r="T3503" s="100">
        <f t="shared" si="597"/>
        <v>0</v>
      </c>
      <c r="U3503" s="111"/>
      <c r="V3503" s="111"/>
      <c r="W3503" s="111">
        <f>SUMIFS($F$3:F3503,$D$3:D3503,D3503,$C$3:C3503,"Buy")+SUMIFS($F$3:F3503,$D$3:D3503,D3503,$C$3:C3503,"Coin Deposit",$E$3:E3503,"&lt;&gt;")</f>
        <v>0</v>
      </c>
      <c r="X3503" s="111">
        <f t="shared" si="598"/>
        <v>0</v>
      </c>
      <c r="Y3503" s="111">
        <f>IF($D3503=Y$1,SUMIFS($H$3:$H3503,$G$3:$G3503,Y$1,$C$3:$C3503,"Sell"),0)</f>
        <v>0</v>
      </c>
      <c r="Z3503" s="111">
        <f t="shared" si="599"/>
        <v>0</v>
      </c>
      <c r="AA3503" s="111">
        <f>IF($D3503=AA$1,SUMIFS($H$3:$H3503,$G$3:$G3503,AA$1,$C$3:$C3503,"Sell"),0)</f>
        <v>0</v>
      </c>
      <c r="AB3503" s="111">
        <f t="shared" si="600"/>
        <v>0</v>
      </c>
      <c r="AC3503" s="111">
        <f>SUMIFS('Deductions and Deposits'!$H:$H,'Deductions and Deposits'!$G:$G,D3503,'Deductions and Deposits'!$F:$F,"&lt;="&amp;B3503)+SUMIFS($F$3:F3503,$D$3:D3503,D3503,$C$3:C3503,"Coin Deposit",$E$3:E3503,"")</f>
        <v>0</v>
      </c>
      <c r="AD3503" s="111">
        <f>SUMIFS('Deductions and Deposits'!$D:$D,'Deductions and Deposits'!$C:$C,D3503)+SUMIFS($F:$F,$D:$D,D3503,$C:$C,"Coin Deduction")</f>
        <v>0</v>
      </c>
      <c r="AE3503" s="111">
        <f>Table5[[#This Row],[Column4]]+Table5[[#This Row],[Column14]]+Table5[[#This Row],[Column19]]+Table5[[#This Row],[Column12]]</f>
        <v>0</v>
      </c>
      <c r="AF3503" s="111">
        <f>Table5[[#This Row],[Column5]]+Table5[[#This Row],[Column13]]+Table5[[#This Row],[Column21]]+Table5[[#This Row],[Column18]]</f>
        <v>0</v>
      </c>
      <c r="AG3503" s="111">
        <f t="shared" si="601"/>
        <v>0</v>
      </c>
      <c r="AH3503" s="111">
        <f t="shared" si="602"/>
        <v>0</v>
      </c>
      <c r="AI3503" s="111">
        <f>Table5[[#This Row],[Column17]]-Table5[[#This Row],[Column20]]</f>
        <v>0</v>
      </c>
      <c r="AJ3503" s="111">
        <f t="shared" si="603"/>
        <v>0</v>
      </c>
      <c r="AK3503" s="111">
        <f t="shared" si="596"/>
        <v>0</v>
      </c>
      <c r="AL3503" s="111">
        <f t="shared" si="604"/>
        <v>0</v>
      </c>
      <c r="AM3503" s="111" t="str">
        <f t="shared" si="605"/>
        <v/>
      </c>
      <c r="AN3503" s="111" t="str">
        <f t="shared" ca="1" si="606"/>
        <v/>
      </c>
    </row>
    <row r="3504" spans="1:40" ht="20.25" customHeight="1" x14ac:dyDescent="0.3">
      <c r="A3504" s="107"/>
      <c r="B3504" s="144"/>
      <c r="C3504" s="119"/>
      <c r="D3504" s="120"/>
      <c r="E3504" s="119"/>
      <c r="F3504" s="119"/>
      <c r="G3504" s="120"/>
      <c r="H3504" s="119"/>
      <c r="I3504" s="109"/>
      <c r="L3504" s="108"/>
      <c r="M3504" s="108"/>
      <c r="N3504" s="108"/>
      <c r="O3504" s="108"/>
      <c r="P3504" s="108"/>
      <c r="Q3504" s="108"/>
      <c r="R3504" s="108"/>
      <c r="S3504" s="108"/>
      <c r="T3504" s="100">
        <f t="shared" si="597"/>
        <v>0</v>
      </c>
      <c r="U3504" s="111"/>
      <c r="V3504" s="111"/>
      <c r="W3504" s="111">
        <f>SUMIFS($F$3:F3504,$D$3:D3504,D3504,$C$3:C3504,"Buy")+SUMIFS($F$3:F3504,$D$3:D3504,D3504,$C$3:C3504,"Coin Deposit",$E$3:E3504,"&lt;&gt;")</f>
        <v>0</v>
      </c>
      <c r="X3504" s="111">
        <f t="shared" si="598"/>
        <v>0</v>
      </c>
      <c r="Y3504" s="111">
        <f>IF($D3504=Y$1,SUMIFS($H$3:$H3504,$G$3:$G3504,Y$1,$C$3:$C3504,"Sell"),0)</f>
        <v>0</v>
      </c>
      <c r="Z3504" s="111">
        <f t="shared" si="599"/>
        <v>0</v>
      </c>
      <c r="AA3504" s="111">
        <f>IF($D3504=AA$1,SUMIFS($H$3:$H3504,$G$3:$G3504,AA$1,$C$3:$C3504,"Sell"),0)</f>
        <v>0</v>
      </c>
      <c r="AB3504" s="111">
        <f t="shared" si="600"/>
        <v>0</v>
      </c>
      <c r="AC3504" s="111">
        <f>SUMIFS('Deductions and Deposits'!$H:$H,'Deductions and Deposits'!$G:$G,D3504,'Deductions and Deposits'!$F:$F,"&lt;="&amp;B3504)+SUMIFS($F$3:F3504,$D$3:D3504,D3504,$C$3:C3504,"Coin Deposit",$E$3:E3504,"")</f>
        <v>0</v>
      </c>
      <c r="AD3504" s="111">
        <f>SUMIFS('Deductions and Deposits'!$D:$D,'Deductions and Deposits'!$C:$C,D3504)+SUMIFS($F:$F,$D:$D,D3504,$C:$C,"Coin Deduction")</f>
        <v>0</v>
      </c>
      <c r="AE3504" s="111">
        <f>Table5[[#This Row],[Column4]]+Table5[[#This Row],[Column14]]+Table5[[#This Row],[Column19]]+Table5[[#This Row],[Column12]]</f>
        <v>0</v>
      </c>
      <c r="AF3504" s="111">
        <f>Table5[[#This Row],[Column5]]+Table5[[#This Row],[Column13]]+Table5[[#This Row],[Column21]]+Table5[[#This Row],[Column18]]</f>
        <v>0</v>
      </c>
      <c r="AG3504" s="111">
        <f t="shared" si="601"/>
        <v>0</v>
      </c>
      <c r="AH3504" s="111">
        <f t="shared" si="602"/>
        <v>0</v>
      </c>
      <c r="AI3504" s="111">
        <f>Table5[[#This Row],[Column17]]-Table5[[#This Row],[Column20]]</f>
        <v>0</v>
      </c>
      <c r="AJ3504" s="111">
        <f t="shared" si="603"/>
        <v>0</v>
      </c>
      <c r="AK3504" s="111">
        <f t="shared" si="596"/>
        <v>0</v>
      </c>
      <c r="AL3504" s="111">
        <f t="shared" si="604"/>
        <v>0</v>
      </c>
      <c r="AM3504" s="111" t="str">
        <f t="shared" si="605"/>
        <v/>
      </c>
      <c r="AN3504" s="111" t="str">
        <f t="shared" ca="1" si="606"/>
        <v/>
      </c>
    </row>
    <row r="3505" spans="1:40" ht="20.25" customHeight="1" x14ac:dyDescent="0.3">
      <c r="A3505" s="107"/>
      <c r="B3505" s="144"/>
      <c r="C3505" s="119"/>
      <c r="D3505" s="120"/>
      <c r="E3505" s="119"/>
      <c r="F3505" s="119"/>
      <c r="G3505" s="120"/>
      <c r="H3505" s="119"/>
      <c r="I3505" s="109"/>
      <c r="L3505" s="108"/>
      <c r="M3505" s="108"/>
      <c r="N3505" s="108"/>
      <c r="O3505" s="108"/>
      <c r="P3505" s="108"/>
      <c r="Q3505" s="108"/>
      <c r="R3505" s="108"/>
      <c r="S3505" s="108"/>
      <c r="T3505" s="100">
        <f t="shared" si="597"/>
        <v>0</v>
      </c>
      <c r="U3505" s="111"/>
      <c r="V3505" s="111"/>
      <c r="W3505" s="111">
        <f>SUMIFS($F$3:F3505,$D$3:D3505,D3505,$C$3:C3505,"Buy")+SUMIFS($F$3:F3505,$D$3:D3505,D3505,$C$3:C3505,"Coin Deposit",$E$3:E3505,"&lt;&gt;")</f>
        <v>0</v>
      </c>
      <c r="X3505" s="111">
        <f t="shared" si="598"/>
        <v>0</v>
      </c>
      <c r="Y3505" s="111">
        <f>IF($D3505=Y$1,SUMIFS($H$3:$H3505,$G$3:$G3505,Y$1,$C$3:$C3505,"Sell"),0)</f>
        <v>0</v>
      </c>
      <c r="Z3505" s="111">
        <f t="shared" si="599"/>
        <v>0</v>
      </c>
      <c r="AA3505" s="111">
        <f>IF($D3505=AA$1,SUMIFS($H$3:$H3505,$G$3:$G3505,AA$1,$C$3:$C3505,"Sell"),0)</f>
        <v>0</v>
      </c>
      <c r="AB3505" s="111">
        <f t="shared" si="600"/>
        <v>0</v>
      </c>
      <c r="AC3505" s="111">
        <f>SUMIFS('Deductions and Deposits'!$H:$H,'Deductions and Deposits'!$G:$G,D3505,'Deductions and Deposits'!$F:$F,"&lt;="&amp;B3505)+SUMIFS($F$3:F3505,$D$3:D3505,D3505,$C$3:C3505,"Coin Deposit",$E$3:E3505,"")</f>
        <v>0</v>
      </c>
      <c r="AD3505" s="111">
        <f>SUMIFS('Deductions and Deposits'!$D:$D,'Deductions and Deposits'!$C:$C,D3505)+SUMIFS($F:$F,$D:$D,D3505,$C:$C,"Coin Deduction")</f>
        <v>0</v>
      </c>
      <c r="AE3505" s="111">
        <f>Table5[[#This Row],[Column4]]+Table5[[#This Row],[Column14]]+Table5[[#This Row],[Column19]]+Table5[[#This Row],[Column12]]</f>
        <v>0</v>
      </c>
      <c r="AF3505" s="111">
        <f>Table5[[#This Row],[Column5]]+Table5[[#This Row],[Column13]]+Table5[[#This Row],[Column21]]+Table5[[#This Row],[Column18]]</f>
        <v>0</v>
      </c>
      <c r="AG3505" s="111">
        <f t="shared" si="601"/>
        <v>0</v>
      </c>
      <c r="AH3505" s="111">
        <f t="shared" si="602"/>
        <v>0</v>
      </c>
      <c r="AI3505" s="111">
        <f>Table5[[#This Row],[Column17]]-Table5[[#This Row],[Column20]]</f>
        <v>0</v>
      </c>
      <c r="AJ3505" s="111">
        <f t="shared" si="603"/>
        <v>0</v>
      </c>
      <c r="AK3505" s="111">
        <f t="shared" si="596"/>
        <v>0</v>
      </c>
      <c r="AL3505" s="111">
        <f t="shared" si="604"/>
        <v>0</v>
      </c>
      <c r="AM3505" s="111" t="str">
        <f t="shared" si="605"/>
        <v/>
      </c>
      <c r="AN3505" s="111" t="str">
        <f t="shared" ca="1" si="606"/>
        <v/>
      </c>
    </row>
    <row r="3506" spans="1:40" ht="20.25" customHeight="1" x14ac:dyDescent="0.3">
      <c r="A3506" s="107"/>
      <c r="B3506" s="144"/>
      <c r="C3506" s="119"/>
      <c r="D3506" s="120"/>
      <c r="E3506" s="119"/>
      <c r="F3506" s="119"/>
      <c r="G3506" s="120"/>
      <c r="H3506" s="119"/>
      <c r="I3506" s="109"/>
      <c r="L3506" s="108"/>
      <c r="M3506" s="108"/>
      <c r="N3506" s="108"/>
      <c r="O3506" s="108"/>
      <c r="P3506" s="108"/>
      <c r="Q3506" s="108"/>
      <c r="R3506" s="108"/>
      <c r="S3506" s="108"/>
      <c r="T3506" s="100">
        <f t="shared" si="597"/>
        <v>0</v>
      </c>
      <c r="U3506" s="111"/>
      <c r="V3506" s="111"/>
      <c r="W3506" s="111">
        <f>SUMIFS($F$3:F3506,$D$3:D3506,D3506,$C$3:C3506,"Buy")+SUMIFS($F$3:F3506,$D$3:D3506,D3506,$C$3:C3506,"Coin Deposit",$E$3:E3506,"&lt;&gt;")</f>
        <v>0</v>
      </c>
      <c r="X3506" s="111">
        <f t="shared" si="598"/>
        <v>0</v>
      </c>
      <c r="Y3506" s="111">
        <f>IF($D3506=Y$1,SUMIFS($H$3:$H3506,$G$3:$G3506,Y$1,$C$3:$C3506,"Sell"),0)</f>
        <v>0</v>
      </c>
      <c r="Z3506" s="111">
        <f t="shared" si="599"/>
        <v>0</v>
      </c>
      <c r="AA3506" s="111">
        <f>IF($D3506=AA$1,SUMIFS($H$3:$H3506,$G$3:$G3506,AA$1,$C$3:$C3506,"Sell"),0)</f>
        <v>0</v>
      </c>
      <c r="AB3506" s="111">
        <f t="shared" si="600"/>
        <v>0</v>
      </c>
      <c r="AC3506" s="111">
        <f>SUMIFS('Deductions and Deposits'!$H:$H,'Deductions and Deposits'!$G:$G,D3506,'Deductions and Deposits'!$F:$F,"&lt;="&amp;B3506)+SUMIFS($F$3:F3506,$D$3:D3506,D3506,$C$3:C3506,"Coin Deposit",$E$3:E3506,"")</f>
        <v>0</v>
      </c>
      <c r="AD3506" s="111">
        <f>SUMIFS('Deductions and Deposits'!$D:$D,'Deductions and Deposits'!$C:$C,D3506)+SUMIFS($F:$F,$D:$D,D3506,$C:$C,"Coin Deduction")</f>
        <v>0</v>
      </c>
      <c r="AE3506" s="111">
        <f>Table5[[#This Row],[Column4]]+Table5[[#This Row],[Column14]]+Table5[[#This Row],[Column19]]+Table5[[#This Row],[Column12]]</f>
        <v>0</v>
      </c>
      <c r="AF3506" s="111">
        <f>Table5[[#This Row],[Column5]]+Table5[[#This Row],[Column13]]+Table5[[#This Row],[Column21]]+Table5[[#This Row],[Column18]]</f>
        <v>0</v>
      </c>
      <c r="AG3506" s="111">
        <f t="shared" si="601"/>
        <v>0</v>
      </c>
      <c r="AH3506" s="111">
        <f t="shared" si="602"/>
        <v>0</v>
      </c>
      <c r="AI3506" s="111">
        <f>Table5[[#This Row],[Column17]]-Table5[[#This Row],[Column20]]</f>
        <v>0</v>
      </c>
      <c r="AJ3506" s="111">
        <f t="shared" si="603"/>
        <v>0</v>
      </c>
      <c r="AK3506" s="111">
        <f t="shared" si="596"/>
        <v>0</v>
      </c>
      <c r="AL3506" s="111">
        <f t="shared" si="604"/>
        <v>0</v>
      </c>
      <c r="AM3506" s="111" t="str">
        <f t="shared" si="605"/>
        <v/>
      </c>
      <c r="AN3506" s="111" t="str">
        <f t="shared" ca="1" si="606"/>
        <v/>
      </c>
    </row>
    <row r="3507" spans="1:40" ht="20.25" customHeight="1" x14ac:dyDescent="0.3">
      <c r="A3507" s="107"/>
      <c r="B3507" s="144"/>
      <c r="C3507" s="119"/>
      <c r="D3507" s="120"/>
      <c r="E3507" s="119"/>
      <c r="F3507" s="119"/>
      <c r="G3507" s="120"/>
      <c r="H3507" s="119"/>
      <c r="I3507" s="109"/>
      <c r="L3507" s="108"/>
      <c r="M3507" s="108"/>
      <c r="N3507" s="108"/>
      <c r="O3507" s="108"/>
      <c r="P3507" s="108"/>
      <c r="Q3507" s="108"/>
      <c r="R3507" s="108"/>
      <c r="S3507" s="108"/>
      <c r="T3507" s="100">
        <f t="shared" si="597"/>
        <v>0</v>
      </c>
      <c r="U3507" s="111"/>
      <c r="V3507" s="111"/>
      <c r="W3507" s="111">
        <f>SUMIFS($F$3:F3507,$D$3:D3507,D3507,$C$3:C3507,"Buy")+SUMIFS($F$3:F3507,$D$3:D3507,D3507,$C$3:C3507,"Coin Deposit",$E$3:E3507,"&lt;&gt;")</f>
        <v>0</v>
      </c>
      <c r="X3507" s="111">
        <f t="shared" si="598"/>
        <v>0</v>
      </c>
      <c r="Y3507" s="111">
        <f>IF($D3507=Y$1,SUMIFS($H$3:$H3507,$G$3:$G3507,Y$1,$C$3:$C3507,"Sell"),0)</f>
        <v>0</v>
      </c>
      <c r="Z3507" s="111">
        <f t="shared" si="599"/>
        <v>0</v>
      </c>
      <c r="AA3507" s="111">
        <f>IF($D3507=AA$1,SUMIFS($H$3:$H3507,$G$3:$G3507,AA$1,$C$3:$C3507,"Sell"),0)</f>
        <v>0</v>
      </c>
      <c r="AB3507" s="111">
        <f t="shared" si="600"/>
        <v>0</v>
      </c>
      <c r="AC3507" s="111">
        <f>SUMIFS('Deductions and Deposits'!$H:$H,'Deductions and Deposits'!$G:$G,D3507,'Deductions and Deposits'!$F:$F,"&lt;="&amp;B3507)+SUMIFS($F$3:F3507,$D$3:D3507,D3507,$C$3:C3507,"Coin Deposit",$E$3:E3507,"")</f>
        <v>0</v>
      </c>
      <c r="AD3507" s="111">
        <f>SUMIFS('Deductions and Deposits'!$D:$D,'Deductions and Deposits'!$C:$C,D3507)+SUMIFS($F:$F,$D:$D,D3507,$C:$C,"Coin Deduction")</f>
        <v>0</v>
      </c>
      <c r="AE3507" s="111">
        <f>Table5[[#This Row],[Column4]]+Table5[[#This Row],[Column14]]+Table5[[#This Row],[Column19]]+Table5[[#This Row],[Column12]]</f>
        <v>0</v>
      </c>
      <c r="AF3507" s="111">
        <f>Table5[[#This Row],[Column5]]+Table5[[#This Row],[Column13]]+Table5[[#This Row],[Column21]]+Table5[[#This Row],[Column18]]</f>
        <v>0</v>
      </c>
      <c r="AG3507" s="111">
        <f t="shared" si="601"/>
        <v>0</v>
      </c>
      <c r="AH3507" s="111">
        <f t="shared" si="602"/>
        <v>0</v>
      </c>
      <c r="AI3507" s="111">
        <f>Table5[[#This Row],[Column17]]-Table5[[#This Row],[Column20]]</f>
        <v>0</v>
      </c>
      <c r="AJ3507" s="111">
        <f t="shared" si="603"/>
        <v>0</v>
      </c>
      <c r="AK3507" s="111">
        <f t="shared" si="596"/>
        <v>0</v>
      </c>
      <c r="AL3507" s="111">
        <f t="shared" si="604"/>
        <v>0</v>
      </c>
      <c r="AM3507" s="111" t="str">
        <f t="shared" si="605"/>
        <v/>
      </c>
      <c r="AN3507" s="111" t="str">
        <f t="shared" ca="1" si="606"/>
        <v/>
      </c>
    </row>
    <row r="3508" spans="1:40" ht="20.25" customHeight="1" x14ac:dyDescent="0.3">
      <c r="A3508" s="107"/>
      <c r="B3508" s="144"/>
      <c r="C3508" s="119"/>
      <c r="D3508" s="120"/>
      <c r="E3508" s="119"/>
      <c r="F3508" s="119"/>
      <c r="G3508" s="120"/>
      <c r="H3508" s="119"/>
      <c r="I3508" s="109"/>
      <c r="L3508" s="108"/>
      <c r="M3508" s="108"/>
      <c r="N3508" s="108"/>
      <c r="O3508" s="108"/>
      <c r="P3508" s="108"/>
      <c r="Q3508" s="108"/>
      <c r="R3508" s="108"/>
      <c r="S3508" s="108"/>
      <c r="T3508" s="100">
        <f t="shared" si="597"/>
        <v>0</v>
      </c>
      <c r="U3508" s="111"/>
      <c r="V3508" s="111"/>
      <c r="W3508" s="111">
        <f>SUMIFS($F$3:F3508,$D$3:D3508,D3508,$C$3:C3508,"Buy")+SUMIFS($F$3:F3508,$D$3:D3508,D3508,$C$3:C3508,"Coin Deposit",$E$3:E3508,"&lt;&gt;")</f>
        <v>0</v>
      </c>
      <c r="X3508" s="111">
        <f t="shared" si="598"/>
        <v>0</v>
      </c>
      <c r="Y3508" s="111">
        <f>IF($D3508=Y$1,SUMIFS($H$3:$H3508,$G$3:$G3508,Y$1,$C$3:$C3508,"Sell"),0)</f>
        <v>0</v>
      </c>
      <c r="Z3508" s="111">
        <f t="shared" si="599"/>
        <v>0</v>
      </c>
      <c r="AA3508" s="111">
        <f>IF($D3508=AA$1,SUMIFS($H$3:$H3508,$G$3:$G3508,AA$1,$C$3:$C3508,"Sell"),0)</f>
        <v>0</v>
      </c>
      <c r="AB3508" s="111">
        <f t="shared" si="600"/>
        <v>0</v>
      </c>
      <c r="AC3508" s="111">
        <f>SUMIFS('Deductions and Deposits'!$H:$H,'Deductions and Deposits'!$G:$G,D3508,'Deductions and Deposits'!$F:$F,"&lt;="&amp;B3508)+SUMIFS($F$3:F3508,$D$3:D3508,D3508,$C$3:C3508,"Coin Deposit",$E$3:E3508,"")</f>
        <v>0</v>
      </c>
      <c r="AD3508" s="111">
        <f>SUMIFS('Deductions and Deposits'!$D:$D,'Deductions and Deposits'!$C:$C,D3508)+SUMIFS($F:$F,$D:$D,D3508,$C:$C,"Coin Deduction")</f>
        <v>0</v>
      </c>
      <c r="AE3508" s="111">
        <f>Table5[[#This Row],[Column4]]+Table5[[#This Row],[Column14]]+Table5[[#This Row],[Column19]]+Table5[[#This Row],[Column12]]</f>
        <v>0</v>
      </c>
      <c r="AF3508" s="111">
        <f>Table5[[#This Row],[Column5]]+Table5[[#This Row],[Column13]]+Table5[[#This Row],[Column21]]+Table5[[#This Row],[Column18]]</f>
        <v>0</v>
      </c>
      <c r="AG3508" s="111">
        <f t="shared" si="601"/>
        <v>0</v>
      </c>
      <c r="AH3508" s="111">
        <f t="shared" si="602"/>
        <v>0</v>
      </c>
      <c r="AI3508" s="111">
        <f>Table5[[#This Row],[Column17]]-Table5[[#This Row],[Column20]]</f>
        <v>0</v>
      </c>
      <c r="AJ3508" s="111">
        <f t="shared" si="603"/>
        <v>0</v>
      </c>
      <c r="AK3508" s="111">
        <f t="shared" si="596"/>
        <v>0</v>
      </c>
      <c r="AL3508" s="111">
        <f t="shared" si="604"/>
        <v>0</v>
      </c>
      <c r="AM3508" s="111" t="str">
        <f t="shared" si="605"/>
        <v/>
      </c>
      <c r="AN3508" s="111" t="str">
        <f t="shared" ca="1" si="606"/>
        <v/>
      </c>
    </row>
    <row r="3509" spans="1:40" ht="20.25" customHeight="1" x14ac:dyDescent="0.3">
      <c r="A3509" s="107"/>
      <c r="B3509" s="144"/>
      <c r="C3509" s="119"/>
      <c r="D3509" s="120"/>
      <c r="E3509" s="119"/>
      <c r="F3509" s="119"/>
      <c r="G3509" s="120"/>
      <c r="H3509" s="119"/>
      <c r="I3509" s="109"/>
      <c r="L3509" s="108"/>
      <c r="M3509" s="108"/>
      <c r="N3509" s="108"/>
      <c r="O3509" s="108"/>
      <c r="P3509" s="108"/>
      <c r="Q3509" s="108"/>
      <c r="R3509" s="108"/>
      <c r="S3509" s="108"/>
      <c r="T3509" s="100">
        <f t="shared" si="597"/>
        <v>0</v>
      </c>
      <c r="U3509" s="111"/>
      <c r="V3509" s="111"/>
      <c r="W3509" s="111">
        <f>SUMIFS($F$3:F3509,$D$3:D3509,D3509,$C$3:C3509,"Buy")+SUMIFS($F$3:F3509,$D$3:D3509,D3509,$C$3:C3509,"Coin Deposit",$E$3:E3509,"&lt;&gt;")</f>
        <v>0</v>
      </c>
      <c r="X3509" s="111">
        <f t="shared" si="598"/>
        <v>0</v>
      </c>
      <c r="Y3509" s="111">
        <f>IF($D3509=Y$1,SUMIFS($H$3:$H3509,$G$3:$G3509,Y$1,$C$3:$C3509,"Sell"),0)</f>
        <v>0</v>
      </c>
      <c r="Z3509" s="111">
        <f t="shared" si="599"/>
        <v>0</v>
      </c>
      <c r="AA3509" s="111">
        <f>IF($D3509=AA$1,SUMIFS($H$3:$H3509,$G$3:$G3509,AA$1,$C$3:$C3509,"Sell"),0)</f>
        <v>0</v>
      </c>
      <c r="AB3509" s="111">
        <f t="shared" si="600"/>
        <v>0</v>
      </c>
      <c r="AC3509" s="111">
        <f>SUMIFS('Deductions and Deposits'!$H:$H,'Deductions and Deposits'!$G:$G,D3509,'Deductions and Deposits'!$F:$F,"&lt;="&amp;B3509)+SUMIFS($F$3:F3509,$D$3:D3509,D3509,$C$3:C3509,"Coin Deposit",$E$3:E3509,"")</f>
        <v>0</v>
      </c>
      <c r="AD3509" s="111">
        <f>SUMIFS('Deductions and Deposits'!$D:$D,'Deductions and Deposits'!$C:$C,D3509)+SUMIFS($F:$F,$D:$D,D3509,$C:$C,"Coin Deduction")</f>
        <v>0</v>
      </c>
      <c r="AE3509" s="111">
        <f>Table5[[#This Row],[Column4]]+Table5[[#This Row],[Column14]]+Table5[[#This Row],[Column19]]+Table5[[#This Row],[Column12]]</f>
        <v>0</v>
      </c>
      <c r="AF3509" s="111">
        <f>Table5[[#This Row],[Column5]]+Table5[[#This Row],[Column13]]+Table5[[#This Row],[Column21]]+Table5[[#This Row],[Column18]]</f>
        <v>0</v>
      </c>
      <c r="AG3509" s="111">
        <f t="shared" si="601"/>
        <v>0</v>
      </c>
      <c r="AH3509" s="111">
        <f t="shared" si="602"/>
        <v>0</v>
      </c>
      <c r="AI3509" s="111">
        <f>Table5[[#This Row],[Column17]]-Table5[[#This Row],[Column20]]</f>
        <v>0</v>
      </c>
      <c r="AJ3509" s="111">
        <f t="shared" si="603"/>
        <v>0</v>
      </c>
      <c r="AK3509" s="111">
        <f t="shared" si="596"/>
        <v>0</v>
      </c>
      <c r="AL3509" s="111">
        <f t="shared" si="604"/>
        <v>0</v>
      </c>
      <c r="AM3509" s="111" t="str">
        <f t="shared" si="605"/>
        <v/>
      </c>
      <c r="AN3509" s="111" t="str">
        <f t="shared" ca="1" si="606"/>
        <v/>
      </c>
    </row>
    <row r="3510" spans="1:40" ht="20.25" customHeight="1" x14ac:dyDescent="0.3">
      <c r="A3510" s="107"/>
      <c r="B3510" s="144"/>
      <c r="C3510" s="119"/>
      <c r="D3510" s="120"/>
      <c r="E3510" s="119"/>
      <c r="F3510" s="119"/>
      <c r="G3510" s="120"/>
      <c r="H3510" s="119"/>
      <c r="I3510" s="109"/>
      <c r="L3510" s="108"/>
      <c r="M3510" s="108"/>
      <c r="N3510" s="108"/>
      <c r="O3510" s="108"/>
      <c r="P3510" s="108"/>
      <c r="Q3510" s="108"/>
      <c r="R3510" s="108"/>
      <c r="S3510" s="108"/>
      <c r="T3510" s="100">
        <f t="shared" si="597"/>
        <v>0</v>
      </c>
      <c r="U3510" s="111"/>
      <c r="V3510" s="111"/>
      <c r="W3510" s="111">
        <f>SUMIFS($F$3:F3510,$D$3:D3510,D3510,$C$3:C3510,"Buy")+SUMIFS($F$3:F3510,$D$3:D3510,D3510,$C$3:C3510,"Coin Deposit",$E$3:E3510,"&lt;&gt;")</f>
        <v>0</v>
      </c>
      <c r="X3510" s="111">
        <f t="shared" si="598"/>
        <v>0</v>
      </c>
      <c r="Y3510" s="111">
        <f>IF($D3510=Y$1,SUMIFS($H$3:$H3510,$G$3:$G3510,Y$1,$C$3:$C3510,"Sell"),0)</f>
        <v>0</v>
      </c>
      <c r="Z3510" s="111">
        <f t="shared" si="599"/>
        <v>0</v>
      </c>
      <c r="AA3510" s="111">
        <f>IF($D3510=AA$1,SUMIFS($H$3:$H3510,$G$3:$G3510,AA$1,$C$3:$C3510,"Sell"),0)</f>
        <v>0</v>
      </c>
      <c r="AB3510" s="111">
        <f t="shared" si="600"/>
        <v>0</v>
      </c>
      <c r="AC3510" s="111">
        <f>SUMIFS('Deductions and Deposits'!$H:$H,'Deductions and Deposits'!$G:$G,D3510,'Deductions and Deposits'!$F:$F,"&lt;="&amp;B3510)+SUMIFS($F$3:F3510,$D$3:D3510,D3510,$C$3:C3510,"Coin Deposit",$E$3:E3510,"")</f>
        <v>0</v>
      </c>
      <c r="AD3510" s="111">
        <f>SUMIFS('Deductions and Deposits'!$D:$D,'Deductions and Deposits'!$C:$C,D3510)+SUMIFS($F:$F,$D:$D,D3510,$C:$C,"Coin Deduction")</f>
        <v>0</v>
      </c>
      <c r="AE3510" s="111">
        <f>Table5[[#This Row],[Column4]]+Table5[[#This Row],[Column14]]+Table5[[#This Row],[Column19]]+Table5[[#This Row],[Column12]]</f>
        <v>0</v>
      </c>
      <c r="AF3510" s="111">
        <f>Table5[[#This Row],[Column5]]+Table5[[#This Row],[Column13]]+Table5[[#This Row],[Column21]]+Table5[[#This Row],[Column18]]</f>
        <v>0</v>
      </c>
      <c r="AG3510" s="111">
        <f t="shared" si="601"/>
        <v>0</v>
      </c>
      <c r="AH3510" s="111">
        <f t="shared" si="602"/>
        <v>0</v>
      </c>
      <c r="AI3510" s="111">
        <f>Table5[[#This Row],[Column17]]-Table5[[#This Row],[Column20]]</f>
        <v>0</v>
      </c>
      <c r="AJ3510" s="111">
        <f t="shared" si="603"/>
        <v>0</v>
      </c>
      <c r="AK3510" s="111">
        <f t="shared" ref="AK3510:AK3573" si="607">AJ3510*T3510</f>
        <v>0</v>
      </c>
      <c r="AL3510" s="111">
        <f t="shared" si="604"/>
        <v>0</v>
      </c>
      <c r="AM3510" s="111" t="str">
        <f t="shared" si="605"/>
        <v/>
      </c>
      <c r="AN3510" s="111" t="str">
        <f t="shared" ca="1" si="606"/>
        <v/>
      </c>
    </row>
    <row r="3511" spans="1:40" ht="20.25" customHeight="1" x14ac:dyDescent="0.3">
      <c r="A3511" s="107"/>
      <c r="B3511" s="144"/>
      <c r="C3511" s="119"/>
      <c r="D3511" s="120"/>
      <c r="E3511" s="119"/>
      <c r="F3511" s="119"/>
      <c r="G3511" s="120"/>
      <c r="H3511" s="119"/>
      <c r="I3511" s="109"/>
      <c r="L3511" s="108"/>
      <c r="M3511" s="108"/>
      <c r="N3511" s="108"/>
      <c r="O3511" s="108"/>
      <c r="P3511" s="108"/>
      <c r="Q3511" s="108"/>
      <c r="R3511" s="108"/>
      <c r="S3511" s="108"/>
      <c r="T3511" s="100">
        <f t="shared" si="597"/>
        <v>0</v>
      </c>
      <c r="U3511" s="111"/>
      <c r="V3511" s="111"/>
      <c r="W3511" s="111">
        <f>SUMIFS($F$3:F3511,$D$3:D3511,D3511,$C$3:C3511,"Buy")+SUMIFS($F$3:F3511,$D$3:D3511,D3511,$C$3:C3511,"Coin Deposit",$E$3:E3511,"&lt;&gt;")</f>
        <v>0</v>
      </c>
      <c r="X3511" s="111">
        <f t="shared" si="598"/>
        <v>0</v>
      </c>
      <c r="Y3511" s="111">
        <f>IF($D3511=Y$1,SUMIFS($H$3:$H3511,$G$3:$G3511,Y$1,$C$3:$C3511,"Sell"),0)</f>
        <v>0</v>
      </c>
      <c r="Z3511" s="111">
        <f t="shared" si="599"/>
        <v>0</v>
      </c>
      <c r="AA3511" s="111">
        <f>IF($D3511=AA$1,SUMIFS($H$3:$H3511,$G$3:$G3511,AA$1,$C$3:$C3511,"Sell"),0)</f>
        <v>0</v>
      </c>
      <c r="AB3511" s="111">
        <f t="shared" si="600"/>
        <v>0</v>
      </c>
      <c r="AC3511" s="111">
        <f>SUMIFS('Deductions and Deposits'!$H:$H,'Deductions and Deposits'!$G:$G,D3511,'Deductions and Deposits'!$F:$F,"&lt;="&amp;B3511)+SUMIFS($F$3:F3511,$D$3:D3511,D3511,$C$3:C3511,"Coin Deposit",$E$3:E3511,"")</f>
        <v>0</v>
      </c>
      <c r="AD3511" s="111">
        <f>SUMIFS('Deductions and Deposits'!$D:$D,'Deductions and Deposits'!$C:$C,D3511)+SUMIFS($F:$F,$D:$D,D3511,$C:$C,"Coin Deduction")</f>
        <v>0</v>
      </c>
      <c r="AE3511" s="111">
        <f>Table5[[#This Row],[Column4]]+Table5[[#This Row],[Column14]]+Table5[[#This Row],[Column19]]+Table5[[#This Row],[Column12]]</f>
        <v>0</v>
      </c>
      <c r="AF3511" s="111">
        <f>Table5[[#This Row],[Column5]]+Table5[[#This Row],[Column13]]+Table5[[#This Row],[Column21]]+Table5[[#This Row],[Column18]]</f>
        <v>0</v>
      </c>
      <c r="AG3511" s="111">
        <f t="shared" si="601"/>
        <v>0</v>
      </c>
      <c r="AH3511" s="111">
        <f t="shared" si="602"/>
        <v>0</v>
      </c>
      <c r="AI3511" s="111">
        <f>Table5[[#This Row],[Column17]]-Table5[[#This Row],[Column20]]</f>
        <v>0</v>
      </c>
      <c r="AJ3511" s="111">
        <f t="shared" si="603"/>
        <v>0</v>
      </c>
      <c r="AK3511" s="111">
        <f t="shared" si="607"/>
        <v>0</v>
      </c>
      <c r="AL3511" s="111">
        <f t="shared" si="604"/>
        <v>0</v>
      </c>
      <c r="AM3511" s="111" t="str">
        <f t="shared" si="605"/>
        <v/>
      </c>
      <c r="AN3511" s="111" t="str">
        <f t="shared" ca="1" si="606"/>
        <v/>
      </c>
    </row>
    <row r="3512" spans="1:40" ht="20.25" customHeight="1" x14ac:dyDescent="0.3">
      <c r="A3512" s="107"/>
      <c r="B3512" s="144"/>
      <c r="C3512" s="119"/>
      <c r="D3512" s="120"/>
      <c r="E3512" s="119"/>
      <c r="F3512" s="119"/>
      <c r="G3512" s="120"/>
      <c r="H3512" s="119"/>
      <c r="I3512" s="109"/>
      <c r="L3512" s="108"/>
      <c r="M3512" s="108"/>
      <c r="N3512" s="108"/>
      <c r="O3512" s="108"/>
      <c r="P3512" s="108"/>
      <c r="Q3512" s="108"/>
      <c r="R3512" s="108"/>
      <c r="S3512" s="108"/>
      <c r="T3512" s="100">
        <f t="shared" si="597"/>
        <v>0</v>
      </c>
      <c r="U3512" s="111"/>
      <c r="V3512" s="111"/>
      <c r="W3512" s="111">
        <f>SUMIFS($F$3:F3512,$D$3:D3512,D3512,$C$3:C3512,"Buy")+SUMIFS($F$3:F3512,$D$3:D3512,D3512,$C$3:C3512,"Coin Deposit",$E$3:E3512,"&lt;&gt;")</f>
        <v>0</v>
      </c>
      <c r="X3512" s="111">
        <f t="shared" si="598"/>
        <v>0</v>
      </c>
      <c r="Y3512" s="111">
        <f>IF($D3512=Y$1,SUMIFS($H$3:$H3512,$G$3:$G3512,Y$1,$C$3:$C3512,"Sell"),0)</f>
        <v>0</v>
      </c>
      <c r="Z3512" s="111">
        <f t="shared" si="599"/>
        <v>0</v>
      </c>
      <c r="AA3512" s="111">
        <f>IF($D3512=AA$1,SUMIFS($H$3:$H3512,$G$3:$G3512,AA$1,$C$3:$C3512,"Sell"),0)</f>
        <v>0</v>
      </c>
      <c r="AB3512" s="111">
        <f t="shared" si="600"/>
        <v>0</v>
      </c>
      <c r="AC3512" s="111">
        <f>SUMIFS('Deductions and Deposits'!$H:$H,'Deductions and Deposits'!$G:$G,D3512,'Deductions and Deposits'!$F:$F,"&lt;="&amp;B3512)+SUMIFS($F$3:F3512,$D$3:D3512,D3512,$C$3:C3512,"Coin Deposit",$E$3:E3512,"")</f>
        <v>0</v>
      </c>
      <c r="AD3512" s="111">
        <f>SUMIFS('Deductions and Deposits'!$D:$D,'Deductions and Deposits'!$C:$C,D3512)+SUMIFS($F:$F,$D:$D,D3512,$C:$C,"Coin Deduction")</f>
        <v>0</v>
      </c>
      <c r="AE3512" s="111">
        <f>Table5[[#This Row],[Column4]]+Table5[[#This Row],[Column14]]+Table5[[#This Row],[Column19]]+Table5[[#This Row],[Column12]]</f>
        <v>0</v>
      </c>
      <c r="AF3512" s="111">
        <f>Table5[[#This Row],[Column5]]+Table5[[#This Row],[Column13]]+Table5[[#This Row],[Column21]]+Table5[[#This Row],[Column18]]</f>
        <v>0</v>
      </c>
      <c r="AG3512" s="111">
        <f t="shared" si="601"/>
        <v>0</v>
      </c>
      <c r="AH3512" s="111">
        <f t="shared" si="602"/>
        <v>0</v>
      </c>
      <c r="AI3512" s="111">
        <f>Table5[[#This Row],[Column17]]-Table5[[#This Row],[Column20]]</f>
        <v>0</v>
      </c>
      <c r="AJ3512" s="111">
        <f t="shared" si="603"/>
        <v>0</v>
      </c>
      <c r="AK3512" s="111">
        <f t="shared" si="607"/>
        <v>0</v>
      </c>
      <c r="AL3512" s="111">
        <f t="shared" si="604"/>
        <v>0</v>
      </c>
      <c r="AM3512" s="111" t="str">
        <f t="shared" si="605"/>
        <v/>
      </c>
      <c r="AN3512" s="111" t="str">
        <f t="shared" ca="1" si="606"/>
        <v/>
      </c>
    </row>
    <row r="3513" spans="1:40" ht="20.25" customHeight="1" x14ac:dyDescent="0.3">
      <c r="A3513" s="107"/>
      <c r="B3513" s="144"/>
      <c r="C3513" s="119"/>
      <c r="D3513" s="120"/>
      <c r="E3513" s="119"/>
      <c r="F3513" s="119"/>
      <c r="G3513" s="120"/>
      <c r="H3513" s="119"/>
      <c r="I3513" s="109"/>
      <c r="L3513" s="108"/>
      <c r="M3513" s="108"/>
      <c r="N3513" s="108"/>
      <c r="O3513" s="108"/>
      <c r="P3513" s="108"/>
      <c r="Q3513" s="108"/>
      <c r="R3513" s="108"/>
      <c r="S3513" s="108"/>
      <c r="T3513" s="100">
        <f t="shared" si="597"/>
        <v>0</v>
      </c>
      <c r="U3513" s="111"/>
      <c r="V3513" s="111"/>
      <c r="W3513" s="111">
        <f>SUMIFS($F$3:F3513,$D$3:D3513,D3513,$C$3:C3513,"Buy")+SUMIFS($F$3:F3513,$D$3:D3513,D3513,$C$3:C3513,"Coin Deposit",$E$3:E3513,"&lt;&gt;")</f>
        <v>0</v>
      </c>
      <c r="X3513" s="111">
        <f t="shared" si="598"/>
        <v>0</v>
      </c>
      <c r="Y3513" s="111">
        <f>IF($D3513=Y$1,SUMIFS($H$3:$H3513,$G$3:$G3513,Y$1,$C$3:$C3513,"Sell"),0)</f>
        <v>0</v>
      </c>
      <c r="Z3513" s="111">
        <f t="shared" si="599"/>
        <v>0</v>
      </c>
      <c r="AA3513" s="111">
        <f>IF($D3513=AA$1,SUMIFS($H$3:$H3513,$G$3:$G3513,AA$1,$C$3:$C3513,"Sell"),0)</f>
        <v>0</v>
      </c>
      <c r="AB3513" s="111">
        <f t="shared" si="600"/>
        <v>0</v>
      </c>
      <c r="AC3513" s="111">
        <f>SUMIFS('Deductions and Deposits'!$H:$H,'Deductions and Deposits'!$G:$G,D3513,'Deductions and Deposits'!$F:$F,"&lt;="&amp;B3513)+SUMIFS($F$3:F3513,$D$3:D3513,D3513,$C$3:C3513,"Coin Deposit",$E$3:E3513,"")</f>
        <v>0</v>
      </c>
      <c r="AD3513" s="111">
        <f>SUMIFS('Deductions and Deposits'!$D:$D,'Deductions and Deposits'!$C:$C,D3513)+SUMIFS($F:$F,$D:$D,D3513,$C:$C,"Coin Deduction")</f>
        <v>0</v>
      </c>
      <c r="AE3513" s="111">
        <f>Table5[[#This Row],[Column4]]+Table5[[#This Row],[Column14]]+Table5[[#This Row],[Column19]]+Table5[[#This Row],[Column12]]</f>
        <v>0</v>
      </c>
      <c r="AF3513" s="111">
        <f>Table5[[#This Row],[Column5]]+Table5[[#This Row],[Column13]]+Table5[[#This Row],[Column21]]+Table5[[#This Row],[Column18]]</f>
        <v>0</v>
      </c>
      <c r="AG3513" s="111">
        <f t="shared" si="601"/>
        <v>0</v>
      </c>
      <c r="AH3513" s="111">
        <f t="shared" si="602"/>
        <v>0</v>
      </c>
      <c r="AI3513" s="111">
        <f>Table5[[#This Row],[Column17]]-Table5[[#This Row],[Column20]]</f>
        <v>0</v>
      </c>
      <c r="AJ3513" s="111">
        <f t="shared" si="603"/>
        <v>0</v>
      </c>
      <c r="AK3513" s="111">
        <f t="shared" si="607"/>
        <v>0</v>
      </c>
      <c r="AL3513" s="111">
        <f t="shared" si="604"/>
        <v>0</v>
      </c>
      <c r="AM3513" s="111" t="str">
        <f t="shared" si="605"/>
        <v/>
      </c>
      <c r="AN3513" s="111" t="str">
        <f t="shared" ca="1" si="606"/>
        <v/>
      </c>
    </row>
    <row r="3514" spans="1:40" ht="20.25" customHeight="1" x14ac:dyDescent="0.3">
      <c r="A3514" s="107"/>
      <c r="B3514" s="144"/>
      <c r="C3514" s="119"/>
      <c r="D3514" s="120"/>
      <c r="E3514" s="119"/>
      <c r="F3514" s="119"/>
      <c r="G3514" s="120"/>
      <c r="H3514" s="119"/>
      <c r="I3514" s="109"/>
      <c r="L3514" s="108"/>
      <c r="M3514" s="108"/>
      <c r="N3514" s="108"/>
      <c r="O3514" s="108"/>
      <c r="P3514" s="108"/>
      <c r="Q3514" s="108"/>
      <c r="R3514" s="108"/>
      <c r="S3514" s="108"/>
      <c r="T3514" s="100">
        <f t="shared" si="597"/>
        <v>0</v>
      </c>
      <c r="U3514" s="111"/>
      <c r="V3514" s="111"/>
      <c r="W3514" s="111">
        <f>SUMIFS($F$3:F3514,$D$3:D3514,D3514,$C$3:C3514,"Buy")+SUMIFS($F$3:F3514,$D$3:D3514,D3514,$C$3:C3514,"Coin Deposit",$E$3:E3514,"&lt;&gt;")</f>
        <v>0</v>
      </c>
      <c r="X3514" s="111">
        <f t="shared" si="598"/>
        <v>0</v>
      </c>
      <c r="Y3514" s="111">
        <f>IF($D3514=Y$1,SUMIFS($H$3:$H3514,$G$3:$G3514,Y$1,$C$3:$C3514,"Sell"),0)</f>
        <v>0</v>
      </c>
      <c r="Z3514" s="111">
        <f t="shared" si="599"/>
        <v>0</v>
      </c>
      <c r="AA3514" s="111">
        <f>IF($D3514=AA$1,SUMIFS($H$3:$H3514,$G$3:$G3514,AA$1,$C$3:$C3514,"Sell"),0)</f>
        <v>0</v>
      </c>
      <c r="AB3514" s="111">
        <f t="shared" si="600"/>
        <v>0</v>
      </c>
      <c r="AC3514" s="111">
        <f>SUMIFS('Deductions and Deposits'!$H:$H,'Deductions and Deposits'!$G:$G,D3514,'Deductions and Deposits'!$F:$F,"&lt;="&amp;B3514)+SUMIFS($F$3:F3514,$D$3:D3514,D3514,$C$3:C3514,"Coin Deposit",$E$3:E3514,"")</f>
        <v>0</v>
      </c>
      <c r="AD3514" s="111">
        <f>SUMIFS('Deductions and Deposits'!$D:$D,'Deductions and Deposits'!$C:$C,D3514)+SUMIFS($F:$F,$D:$D,D3514,$C:$C,"Coin Deduction")</f>
        <v>0</v>
      </c>
      <c r="AE3514" s="111">
        <f>Table5[[#This Row],[Column4]]+Table5[[#This Row],[Column14]]+Table5[[#This Row],[Column19]]+Table5[[#This Row],[Column12]]</f>
        <v>0</v>
      </c>
      <c r="AF3514" s="111">
        <f>Table5[[#This Row],[Column5]]+Table5[[#This Row],[Column13]]+Table5[[#This Row],[Column21]]+Table5[[#This Row],[Column18]]</f>
        <v>0</v>
      </c>
      <c r="AG3514" s="111">
        <f t="shared" si="601"/>
        <v>0</v>
      </c>
      <c r="AH3514" s="111">
        <f t="shared" si="602"/>
        <v>0</v>
      </c>
      <c r="AI3514" s="111">
        <f>Table5[[#This Row],[Column17]]-Table5[[#This Row],[Column20]]</f>
        <v>0</v>
      </c>
      <c r="AJ3514" s="111">
        <f t="shared" si="603"/>
        <v>0</v>
      </c>
      <c r="AK3514" s="111">
        <f t="shared" si="607"/>
        <v>0</v>
      </c>
      <c r="AL3514" s="111">
        <f t="shared" si="604"/>
        <v>0</v>
      </c>
      <c r="AM3514" s="111" t="str">
        <f t="shared" si="605"/>
        <v/>
      </c>
      <c r="AN3514" s="111" t="str">
        <f t="shared" ca="1" si="606"/>
        <v/>
      </c>
    </row>
    <row r="3515" spans="1:40" ht="20.25" customHeight="1" x14ac:dyDescent="0.3">
      <c r="A3515" s="107"/>
      <c r="B3515" s="144"/>
      <c r="C3515" s="119"/>
      <c r="D3515" s="120"/>
      <c r="E3515" s="119"/>
      <c r="F3515" s="119"/>
      <c r="G3515" s="120"/>
      <c r="H3515" s="119"/>
      <c r="I3515" s="109"/>
      <c r="L3515" s="108"/>
      <c r="M3515" s="108"/>
      <c r="N3515" s="108"/>
      <c r="O3515" s="108"/>
      <c r="P3515" s="108"/>
      <c r="Q3515" s="108"/>
      <c r="R3515" s="108"/>
      <c r="S3515" s="108"/>
      <c r="T3515" s="100">
        <f t="shared" si="597"/>
        <v>0</v>
      </c>
      <c r="U3515" s="111"/>
      <c r="V3515" s="111"/>
      <c r="W3515" s="111">
        <f>SUMIFS($F$3:F3515,$D$3:D3515,D3515,$C$3:C3515,"Buy")+SUMIFS($F$3:F3515,$D$3:D3515,D3515,$C$3:C3515,"Coin Deposit",$E$3:E3515,"&lt;&gt;")</f>
        <v>0</v>
      </c>
      <c r="X3515" s="111">
        <f t="shared" si="598"/>
        <v>0</v>
      </c>
      <c r="Y3515" s="111">
        <f>IF($D3515=Y$1,SUMIFS($H$3:$H3515,$G$3:$G3515,Y$1,$C$3:$C3515,"Sell"),0)</f>
        <v>0</v>
      </c>
      <c r="Z3515" s="111">
        <f t="shared" si="599"/>
        <v>0</v>
      </c>
      <c r="AA3515" s="111">
        <f>IF($D3515=AA$1,SUMIFS($H$3:$H3515,$G$3:$G3515,AA$1,$C$3:$C3515,"Sell"),0)</f>
        <v>0</v>
      </c>
      <c r="AB3515" s="111">
        <f t="shared" si="600"/>
        <v>0</v>
      </c>
      <c r="AC3515" s="111">
        <f>SUMIFS('Deductions and Deposits'!$H:$H,'Deductions and Deposits'!$G:$G,D3515,'Deductions and Deposits'!$F:$F,"&lt;="&amp;B3515)+SUMIFS($F$3:F3515,$D$3:D3515,D3515,$C$3:C3515,"Coin Deposit",$E$3:E3515,"")</f>
        <v>0</v>
      </c>
      <c r="AD3515" s="111">
        <f>SUMIFS('Deductions and Deposits'!$D:$D,'Deductions and Deposits'!$C:$C,D3515)+SUMIFS($F:$F,$D:$D,D3515,$C:$C,"Coin Deduction")</f>
        <v>0</v>
      </c>
      <c r="AE3515" s="111">
        <f>Table5[[#This Row],[Column4]]+Table5[[#This Row],[Column14]]+Table5[[#This Row],[Column19]]+Table5[[#This Row],[Column12]]</f>
        <v>0</v>
      </c>
      <c r="AF3515" s="111">
        <f>Table5[[#This Row],[Column5]]+Table5[[#This Row],[Column13]]+Table5[[#This Row],[Column21]]+Table5[[#This Row],[Column18]]</f>
        <v>0</v>
      </c>
      <c r="AG3515" s="111">
        <f t="shared" si="601"/>
        <v>0</v>
      </c>
      <c r="AH3515" s="111">
        <f t="shared" si="602"/>
        <v>0</v>
      </c>
      <c r="AI3515" s="111">
        <f>Table5[[#This Row],[Column17]]-Table5[[#This Row],[Column20]]</f>
        <v>0</v>
      </c>
      <c r="AJ3515" s="111">
        <f t="shared" si="603"/>
        <v>0</v>
      </c>
      <c r="AK3515" s="111">
        <f t="shared" si="607"/>
        <v>0</v>
      </c>
      <c r="AL3515" s="111">
        <f t="shared" si="604"/>
        <v>0</v>
      </c>
      <c r="AM3515" s="111" t="str">
        <f t="shared" si="605"/>
        <v/>
      </c>
      <c r="AN3515" s="111" t="str">
        <f t="shared" ca="1" si="606"/>
        <v/>
      </c>
    </row>
    <row r="3516" spans="1:40" ht="20.25" customHeight="1" x14ac:dyDescent="0.3">
      <c r="A3516" s="107"/>
      <c r="B3516" s="144"/>
      <c r="C3516" s="119"/>
      <c r="D3516" s="120"/>
      <c r="E3516" s="119"/>
      <c r="F3516" s="119"/>
      <c r="G3516" s="120"/>
      <c r="H3516" s="119"/>
      <c r="I3516" s="109"/>
      <c r="L3516" s="108"/>
      <c r="M3516" s="108"/>
      <c r="N3516" s="108"/>
      <c r="O3516" s="108"/>
      <c r="P3516" s="108"/>
      <c r="Q3516" s="108"/>
      <c r="R3516" s="108"/>
      <c r="S3516" s="108"/>
      <c r="T3516" s="100">
        <f t="shared" si="597"/>
        <v>0</v>
      </c>
      <c r="U3516" s="111"/>
      <c r="V3516" s="111"/>
      <c r="W3516" s="111">
        <f>SUMIFS($F$3:F3516,$D$3:D3516,D3516,$C$3:C3516,"Buy")+SUMIFS($F$3:F3516,$D$3:D3516,D3516,$C$3:C3516,"Coin Deposit",$E$3:E3516,"&lt;&gt;")</f>
        <v>0</v>
      </c>
      <c r="X3516" s="111">
        <f t="shared" si="598"/>
        <v>0</v>
      </c>
      <c r="Y3516" s="111">
        <f>IF($D3516=Y$1,SUMIFS($H$3:$H3516,$G$3:$G3516,Y$1,$C$3:$C3516,"Sell"),0)</f>
        <v>0</v>
      </c>
      <c r="Z3516" s="111">
        <f t="shared" si="599"/>
        <v>0</v>
      </c>
      <c r="AA3516" s="111">
        <f>IF($D3516=AA$1,SUMIFS($H$3:$H3516,$G$3:$G3516,AA$1,$C$3:$C3516,"Sell"),0)</f>
        <v>0</v>
      </c>
      <c r="AB3516" s="111">
        <f t="shared" si="600"/>
        <v>0</v>
      </c>
      <c r="AC3516" s="111">
        <f>SUMIFS('Deductions and Deposits'!$H:$H,'Deductions and Deposits'!$G:$G,D3516,'Deductions and Deposits'!$F:$F,"&lt;="&amp;B3516)+SUMIFS($F$3:F3516,$D$3:D3516,D3516,$C$3:C3516,"Coin Deposit",$E$3:E3516,"")</f>
        <v>0</v>
      </c>
      <c r="AD3516" s="111">
        <f>SUMIFS('Deductions and Deposits'!$D:$D,'Deductions and Deposits'!$C:$C,D3516)+SUMIFS($F:$F,$D:$D,D3516,$C:$C,"Coin Deduction")</f>
        <v>0</v>
      </c>
      <c r="AE3516" s="111">
        <f>Table5[[#This Row],[Column4]]+Table5[[#This Row],[Column14]]+Table5[[#This Row],[Column19]]+Table5[[#This Row],[Column12]]</f>
        <v>0</v>
      </c>
      <c r="AF3516" s="111">
        <f>Table5[[#This Row],[Column5]]+Table5[[#This Row],[Column13]]+Table5[[#This Row],[Column21]]+Table5[[#This Row],[Column18]]</f>
        <v>0</v>
      </c>
      <c r="AG3516" s="111">
        <f t="shared" si="601"/>
        <v>0</v>
      </c>
      <c r="AH3516" s="111">
        <f t="shared" si="602"/>
        <v>0</v>
      </c>
      <c r="AI3516" s="111">
        <f>Table5[[#This Row],[Column17]]-Table5[[#This Row],[Column20]]</f>
        <v>0</v>
      </c>
      <c r="AJ3516" s="111">
        <f t="shared" si="603"/>
        <v>0</v>
      </c>
      <c r="AK3516" s="111">
        <f t="shared" si="607"/>
        <v>0</v>
      </c>
      <c r="AL3516" s="111">
        <f t="shared" si="604"/>
        <v>0</v>
      </c>
      <c r="AM3516" s="111" t="str">
        <f t="shared" si="605"/>
        <v/>
      </c>
      <c r="AN3516" s="111" t="str">
        <f t="shared" ca="1" si="606"/>
        <v/>
      </c>
    </row>
    <row r="3517" spans="1:40" ht="20.25" customHeight="1" x14ac:dyDescent="0.3">
      <c r="A3517" s="107"/>
      <c r="B3517" s="144"/>
      <c r="C3517" s="119"/>
      <c r="D3517" s="120"/>
      <c r="E3517" s="119"/>
      <c r="F3517" s="119"/>
      <c r="G3517" s="120"/>
      <c r="H3517" s="119"/>
      <c r="I3517" s="109"/>
      <c r="L3517" s="108"/>
      <c r="M3517" s="108"/>
      <c r="N3517" s="108"/>
      <c r="O3517" s="108"/>
      <c r="P3517" s="108"/>
      <c r="Q3517" s="108"/>
      <c r="R3517" s="108"/>
      <c r="S3517" s="108"/>
      <c r="T3517" s="100">
        <f t="shared" si="597"/>
        <v>0</v>
      </c>
      <c r="U3517" s="111"/>
      <c r="V3517" s="111"/>
      <c r="W3517" s="111">
        <f>SUMIFS($F$3:F3517,$D$3:D3517,D3517,$C$3:C3517,"Buy")+SUMIFS($F$3:F3517,$D$3:D3517,D3517,$C$3:C3517,"Coin Deposit",$E$3:E3517,"&lt;&gt;")</f>
        <v>0</v>
      </c>
      <c r="X3517" s="111">
        <f t="shared" si="598"/>
        <v>0</v>
      </c>
      <c r="Y3517" s="111">
        <f>IF($D3517=Y$1,SUMIFS($H$3:$H3517,$G$3:$G3517,Y$1,$C$3:$C3517,"Sell"),0)</f>
        <v>0</v>
      </c>
      <c r="Z3517" s="111">
        <f t="shared" si="599"/>
        <v>0</v>
      </c>
      <c r="AA3517" s="111">
        <f>IF($D3517=AA$1,SUMIFS($H$3:$H3517,$G$3:$G3517,AA$1,$C$3:$C3517,"Sell"),0)</f>
        <v>0</v>
      </c>
      <c r="AB3517" s="111">
        <f t="shared" si="600"/>
        <v>0</v>
      </c>
      <c r="AC3517" s="111">
        <f>SUMIFS('Deductions and Deposits'!$H:$H,'Deductions and Deposits'!$G:$G,D3517,'Deductions and Deposits'!$F:$F,"&lt;="&amp;B3517)+SUMIFS($F$3:F3517,$D$3:D3517,D3517,$C$3:C3517,"Coin Deposit",$E$3:E3517,"")</f>
        <v>0</v>
      </c>
      <c r="AD3517" s="111">
        <f>SUMIFS('Deductions and Deposits'!$D:$D,'Deductions and Deposits'!$C:$C,D3517)+SUMIFS($F:$F,$D:$D,D3517,$C:$C,"Coin Deduction")</f>
        <v>0</v>
      </c>
      <c r="AE3517" s="111">
        <f>Table5[[#This Row],[Column4]]+Table5[[#This Row],[Column14]]+Table5[[#This Row],[Column19]]+Table5[[#This Row],[Column12]]</f>
        <v>0</v>
      </c>
      <c r="AF3517" s="111">
        <f>Table5[[#This Row],[Column5]]+Table5[[#This Row],[Column13]]+Table5[[#This Row],[Column21]]+Table5[[#This Row],[Column18]]</f>
        <v>0</v>
      </c>
      <c r="AG3517" s="111">
        <f t="shared" si="601"/>
        <v>0</v>
      </c>
      <c r="AH3517" s="111">
        <f t="shared" si="602"/>
        <v>0</v>
      </c>
      <c r="AI3517" s="111">
        <f>Table5[[#This Row],[Column17]]-Table5[[#This Row],[Column20]]</f>
        <v>0</v>
      </c>
      <c r="AJ3517" s="111">
        <f t="shared" si="603"/>
        <v>0</v>
      </c>
      <c r="AK3517" s="111">
        <f t="shared" si="607"/>
        <v>0</v>
      </c>
      <c r="AL3517" s="111">
        <f t="shared" si="604"/>
        <v>0</v>
      </c>
      <c r="AM3517" s="111" t="str">
        <f t="shared" si="605"/>
        <v/>
      </c>
      <c r="AN3517" s="111" t="str">
        <f t="shared" ca="1" si="606"/>
        <v/>
      </c>
    </row>
    <row r="3518" spans="1:40" ht="20.25" customHeight="1" x14ac:dyDescent="0.3">
      <c r="A3518" s="107"/>
      <c r="B3518" s="144"/>
      <c r="C3518" s="119"/>
      <c r="D3518" s="120"/>
      <c r="E3518" s="119"/>
      <c r="F3518" s="119"/>
      <c r="G3518" s="120"/>
      <c r="H3518" s="119"/>
      <c r="I3518" s="109"/>
      <c r="L3518" s="108"/>
      <c r="M3518" s="108"/>
      <c r="N3518" s="108"/>
      <c r="O3518" s="108"/>
      <c r="P3518" s="108"/>
      <c r="Q3518" s="108"/>
      <c r="R3518" s="108"/>
      <c r="S3518" s="108"/>
      <c r="T3518" s="100">
        <f t="shared" si="597"/>
        <v>0</v>
      </c>
      <c r="U3518" s="111"/>
      <c r="V3518" s="111"/>
      <c r="W3518" s="111">
        <f>SUMIFS($F$3:F3518,$D$3:D3518,D3518,$C$3:C3518,"Buy")+SUMIFS($F$3:F3518,$D$3:D3518,D3518,$C$3:C3518,"Coin Deposit",$E$3:E3518,"&lt;&gt;")</f>
        <v>0</v>
      </c>
      <c r="X3518" s="111">
        <f t="shared" si="598"/>
        <v>0</v>
      </c>
      <c r="Y3518" s="111">
        <f>IF($D3518=Y$1,SUMIFS($H$3:$H3518,$G$3:$G3518,Y$1,$C$3:$C3518,"Sell"),0)</f>
        <v>0</v>
      </c>
      <c r="Z3518" s="111">
        <f t="shared" si="599"/>
        <v>0</v>
      </c>
      <c r="AA3518" s="111">
        <f>IF($D3518=AA$1,SUMIFS($H$3:$H3518,$G$3:$G3518,AA$1,$C$3:$C3518,"Sell"),0)</f>
        <v>0</v>
      </c>
      <c r="AB3518" s="111">
        <f t="shared" si="600"/>
        <v>0</v>
      </c>
      <c r="AC3518" s="111">
        <f>SUMIFS('Deductions and Deposits'!$H:$H,'Deductions and Deposits'!$G:$G,D3518,'Deductions and Deposits'!$F:$F,"&lt;="&amp;B3518)+SUMIFS($F$3:F3518,$D$3:D3518,D3518,$C$3:C3518,"Coin Deposit",$E$3:E3518,"")</f>
        <v>0</v>
      </c>
      <c r="AD3518" s="111">
        <f>SUMIFS('Deductions and Deposits'!$D:$D,'Deductions and Deposits'!$C:$C,D3518)+SUMIFS($F:$F,$D:$D,D3518,$C:$C,"Coin Deduction")</f>
        <v>0</v>
      </c>
      <c r="AE3518" s="111">
        <f>Table5[[#This Row],[Column4]]+Table5[[#This Row],[Column14]]+Table5[[#This Row],[Column19]]+Table5[[#This Row],[Column12]]</f>
        <v>0</v>
      </c>
      <c r="AF3518" s="111">
        <f>Table5[[#This Row],[Column5]]+Table5[[#This Row],[Column13]]+Table5[[#This Row],[Column21]]+Table5[[#This Row],[Column18]]</f>
        <v>0</v>
      </c>
      <c r="AG3518" s="111">
        <f t="shared" si="601"/>
        <v>0</v>
      </c>
      <c r="AH3518" s="111">
        <f t="shared" si="602"/>
        <v>0</v>
      </c>
      <c r="AI3518" s="111">
        <f>Table5[[#This Row],[Column17]]-Table5[[#This Row],[Column20]]</f>
        <v>0</v>
      </c>
      <c r="AJ3518" s="111">
        <f t="shared" si="603"/>
        <v>0</v>
      </c>
      <c r="AK3518" s="111">
        <f t="shared" si="607"/>
        <v>0</v>
      </c>
      <c r="AL3518" s="111">
        <f t="shared" si="604"/>
        <v>0</v>
      </c>
      <c r="AM3518" s="111" t="str">
        <f t="shared" si="605"/>
        <v/>
      </c>
      <c r="AN3518" s="111" t="str">
        <f t="shared" ca="1" si="606"/>
        <v/>
      </c>
    </row>
    <row r="3519" spans="1:40" ht="20.25" customHeight="1" x14ac:dyDescent="0.3">
      <c r="A3519" s="107"/>
      <c r="B3519" s="144"/>
      <c r="C3519" s="119"/>
      <c r="D3519" s="120"/>
      <c r="E3519" s="119"/>
      <c r="F3519" s="119"/>
      <c r="G3519" s="120"/>
      <c r="H3519" s="119"/>
      <c r="I3519" s="109"/>
      <c r="L3519" s="108"/>
      <c r="M3519" s="108"/>
      <c r="N3519" s="108"/>
      <c r="O3519" s="108"/>
      <c r="P3519" s="108"/>
      <c r="Q3519" s="108"/>
      <c r="R3519" s="108"/>
      <c r="S3519" s="108"/>
      <c r="T3519" s="100">
        <f t="shared" si="597"/>
        <v>0</v>
      </c>
      <c r="U3519" s="111"/>
      <c r="V3519" s="111"/>
      <c r="W3519" s="111">
        <f>SUMIFS($F$3:F3519,$D$3:D3519,D3519,$C$3:C3519,"Buy")+SUMIFS($F$3:F3519,$D$3:D3519,D3519,$C$3:C3519,"Coin Deposit",$E$3:E3519,"&lt;&gt;")</f>
        <v>0</v>
      </c>
      <c r="X3519" s="111">
        <f t="shared" si="598"/>
        <v>0</v>
      </c>
      <c r="Y3519" s="111">
        <f>IF($D3519=Y$1,SUMIFS($H$3:$H3519,$G$3:$G3519,Y$1,$C$3:$C3519,"Sell"),0)</f>
        <v>0</v>
      </c>
      <c r="Z3519" s="111">
        <f t="shared" si="599"/>
        <v>0</v>
      </c>
      <c r="AA3519" s="111">
        <f>IF($D3519=AA$1,SUMIFS($H$3:$H3519,$G$3:$G3519,AA$1,$C$3:$C3519,"Sell"),0)</f>
        <v>0</v>
      </c>
      <c r="AB3519" s="111">
        <f t="shared" si="600"/>
        <v>0</v>
      </c>
      <c r="AC3519" s="111">
        <f>SUMIFS('Deductions and Deposits'!$H:$H,'Deductions and Deposits'!$G:$G,D3519,'Deductions and Deposits'!$F:$F,"&lt;="&amp;B3519)+SUMIFS($F$3:F3519,$D$3:D3519,D3519,$C$3:C3519,"Coin Deposit",$E$3:E3519,"")</f>
        <v>0</v>
      </c>
      <c r="AD3519" s="111">
        <f>SUMIFS('Deductions and Deposits'!$D:$D,'Deductions and Deposits'!$C:$C,D3519)+SUMIFS($F:$F,$D:$D,D3519,$C:$C,"Coin Deduction")</f>
        <v>0</v>
      </c>
      <c r="AE3519" s="111">
        <f>Table5[[#This Row],[Column4]]+Table5[[#This Row],[Column14]]+Table5[[#This Row],[Column19]]+Table5[[#This Row],[Column12]]</f>
        <v>0</v>
      </c>
      <c r="AF3519" s="111">
        <f>Table5[[#This Row],[Column5]]+Table5[[#This Row],[Column13]]+Table5[[#This Row],[Column21]]+Table5[[#This Row],[Column18]]</f>
        <v>0</v>
      </c>
      <c r="AG3519" s="111">
        <f t="shared" si="601"/>
        <v>0</v>
      </c>
      <c r="AH3519" s="111">
        <f t="shared" si="602"/>
        <v>0</v>
      </c>
      <c r="AI3519" s="111">
        <f>Table5[[#This Row],[Column17]]-Table5[[#This Row],[Column20]]</f>
        <v>0</v>
      </c>
      <c r="AJ3519" s="111">
        <f t="shared" si="603"/>
        <v>0</v>
      </c>
      <c r="AK3519" s="111">
        <f t="shared" si="607"/>
        <v>0</v>
      </c>
      <c r="AL3519" s="111">
        <f t="shared" si="604"/>
        <v>0</v>
      </c>
      <c r="AM3519" s="111" t="str">
        <f t="shared" si="605"/>
        <v/>
      </c>
      <c r="AN3519" s="111" t="str">
        <f t="shared" ca="1" si="606"/>
        <v/>
      </c>
    </row>
    <row r="3520" spans="1:40" ht="20.25" customHeight="1" x14ac:dyDescent="0.3">
      <c r="A3520" s="107"/>
      <c r="B3520" s="144"/>
      <c r="C3520" s="119"/>
      <c r="D3520" s="120"/>
      <c r="E3520" s="119"/>
      <c r="F3520" s="119"/>
      <c r="G3520" s="120"/>
      <c r="H3520" s="119"/>
      <c r="I3520" s="109"/>
      <c r="L3520" s="108"/>
      <c r="M3520" s="108"/>
      <c r="N3520" s="108"/>
      <c r="O3520" s="108"/>
      <c r="P3520" s="108"/>
      <c r="Q3520" s="108"/>
      <c r="R3520" s="108"/>
      <c r="S3520" s="108"/>
      <c r="T3520" s="100">
        <f t="shared" si="597"/>
        <v>0</v>
      </c>
      <c r="U3520" s="111"/>
      <c r="V3520" s="111"/>
      <c r="W3520" s="111">
        <f>SUMIFS($F$3:F3520,$D$3:D3520,D3520,$C$3:C3520,"Buy")+SUMIFS($F$3:F3520,$D$3:D3520,D3520,$C$3:C3520,"Coin Deposit",$E$3:E3520,"&lt;&gt;")</f>
        <v>0</v>
      </c>
      <c r="X3520" s="111">
        <f t="shared" si="598"/>
        <v>0</v>
      </c>
      <c r="Y3520" s="111">
        <f>IF($D3520=Y$1,SUMIFS($H$3:$H3520,$G$3:$G3520,Y$1,$C$3:$C3520,"Sell"),0)</f>
        <v>0</v>
      </c>
      <c r="Z3520" s="111">
        <f t="shared" si="599"/>
        <v>0</v>
      </c>
      <c r="AA3520" s="111">
        <f>IF($D3520=AA$1,SUMIFS($H$3:$H3520,$G$3:$G3520,AA$1,$C$3:$C3520,"Sell"),0)</f>
        <v>0</v>
      </c>
      <c r="AB3520" s="111">
        <f t="shared" si="600"/>
        <v>0</v>
      </c>
      <c r="AC3520" s="111">
        <f>SUMIFS('Deductions and Deposits'!$H:$H,'Deductions and Deposits'!$G:$G,D3520,'Deductions and Deposits'!$F:$F,"&lt;="&amp;B3520)+SUMIFS($F$3:F3520,$D$3:D3520,D3520,$C$3:C3520,"Coin Deposit",$E$3:E3520,"")</f>
        <v>0</v>
      </c>
      <c r="AD3520" s="111">
        <f>SUMIFS('Deductions and Deposits'!$D:$D,'Deductions and Deposits'!$C:$C,D3520)+SUMIFS($F:$F,$D:$D,D3520,$C:$C,"Coin Deduction")</f>
        <v>0</v>
      </c>
      <c r="AE3520" s="111">
        <f>Table5[[#This Row],[Column4]]+Table5[[#This Row],[Column14]]+Table5[[#This Row],[Column19]]+Table5[[#This Row],[Column12]]</f>
        <v>0</v>
      </c>
      <c r="AF3520" s="111">
        <f>Table5[[#This Row],[Column5]]+Table5[[#This Row],[Column13]]+Table5[[#This Row],[Column21]]+Table5[[#This Row],[Column18]]</f>
        <v>0</v>
      </c>
      <c r="AG3520" s="111">
        <f t="shared" si="601"/>
        <v>0</v>
      </c>
      <c r="AH3520" s="111">
        <f t="shared" si="602"/>
        <v>0</v>
      </c>
      <c r="AI3520" s="111">
        <f>Table5[[#This Row],[Column17]]-Table5[[#This Row],[Column20]]</f>
        <v>0</v>
      </c>
      <c r="AJ3520" s="111">
        <f t="shared" si="603"/>
        <v>0</v>
      </c>
      <c r="AK3520" s="111">
        <f t="shared" si="607"/>
        <v>0</v>
      </c>
      <c r="AL3520" s="111">
        <f t="shared" si="604"/>
        <v>0</v>
      </c>
      <c r="AM3520" s="111" t="str">
        <f t="shared" si="605"/>
        <v/>
      </c>
      <c r="AN3520" s="111" t="str">
        <f t="shared" ca="1" si="606"/>
        <v/>
      </c>
    </row>
    <row r="3521" spans="1:40" ht="20.25" customHeight="1" x14ac:dyDescent="0.3">
      <c r="A3521" s="107"/>
      <c r="B3521" s="144"/>
      <c r="C3521" s="119"/>
      <c r="D3521" s="120"/>
      <c r="E3521" s="119"/>
      <c r="F3521" s="119"/>
      <c r="G3521" s="120"/>
      <c r="H3521" s="119"/>
      <c r="I3521" s="109"/>
      <c r="L3521" s="108"/>
      <c r="M3521" s="108"/>
      <c r="N3521" s="108"/>
      <c r="O3521" s="108"/>
      <c r="P3521" s="108"/>
      <c r="Q3521" s="108"/>
      <c r="R3521" s="108"/>
      <c r="S3521" s="108"/>
      <c r="T3521" s="100">
        <f t="shared" si="597"/>
        <v>0</v>
      </c>
      <c r="U3521" s="111"/>
      <c r="V3521" s="111"/>
      <c r="W3521" s="111">
        <f>SUMIFS($F$3:F3521,$D$3:D3521,D3521,$C$3:C3521,"Buy")+SUMIFS($F$3:F3521,$D$3:D3521,D3521,$C$3:C3521,"Coin Deposit",$E$3:E3521,"&lt;&gt;")</f>
        <v>0</v>
      </c>
      <c r="X3521" s="111">
        <f t="shared" si="598"/>
        <v>0</v>
      </c>
      <c r="Y3521" s="111">
        <f>IF($D3521=Y$1,SUMIFS($H$3:$H3521,$G$3:$G3521,Y$1,$C$3:$C3521,"Sell"),0)</f>
        <v>0</v>
      </c>
      <c r="Z3521" s="111">
        <f t="shared" si="599"/>
        <v>0</v>
      </c>
      <c r="AA3521" s="111">
        <f>IF($D3521=AA$1,SUMIFS($H$3:$H3521,$G$3:$G3521,AA$1,$C$3:$C3521,"Sell"),0)</f>
        <v>0</v>
      </c>
      <c r="AB3521" s="111">
        <f t="shared" si="600"/>
        <v>0</v>
      </c>
      <c r="AC3521" s="111">
        <f>SUMIFS('Deductions and Deposits'!$H:$H,'Deductions and Deposits'!$G:$G,D3521,'Deductions and Deposits'!$F:$F,"&lt;="&amp;B3521)+SUMIFS($F$3:F3521,$D$3:D3521,D3521,$C$3:C3521,"Coin Deposit",$E$3:E3521,"")</f>
        <v>0</v>
      </c>
      <c r="AD3521" s="111">
        <f>SUMIFS('Deductions and Deposits'!$D:$D,'Deductions and Deposits'!$C:$C,D3521)+SUMIFS($F:$F,$D:$D,D3521,$C:$C,"Coin Deduction")</f>
        <v>0</v>
      </c>
      <c r="AE3521" s="111">
        <f>Table5[[#This Row],[Column4]]+Table5[[#This Row],[Column14]]+Table5[[#This Row],[Column19]]+Table5[[#This Row],[Column12]]</f>
        <v>0</v>
      </c>
      <c r="AF3521" s="111">
        <f>Table5[[#This Row],[Column5]]+Table5[[#This Row],[Column13]]+Table5[[#This Row],[Column21]]+Table5[[#This Row],[Column18]]</f>
        <v>0</v>
      </c>
      <c r="AG3521" s="111">
        <f t="shared" si="601"/>
        <v>0</v>
      </c>
      <c r="AH3521" s="111">
        <f t="shared" si="602"/>
        <v>0</v>
      </c>
      <c r="AI3521" s="111">
        <f>Table5[[#This Row],[Column17]]-Table5[[#This Row],[Column20]]</f>
        <v>0</v>
      </c>
      <c r="AJ3521" s="111">
        <f t="shared" si="603"/>
        <v>0</v>
      </c>
      <c r="AK3521" s="111">
        <f t="shared" si="607"/>
        <v>0</v>
      </c>
      <c r="AL3521" s="111">
        <f t="shared" si="604"/>
        <v>0</v>
      </c>
      <c r="AM3521" s="111" t="str">
        <f t="shared" si="605"/>
        <v/>
      </c>
      <c r="AN3521" s="111" t="str">
        <f t="shared" ca="1" si="606"/>
        <v/>
      </c>
    </row>
    <row r="3522" spans="1:40" ht="20.25" customHeight="1" x14ac:dyDescent="0.3">
      <c r="A3522" s="107"/>
      <c r="B3522" s="144"/>
      <c r="C3522" s="119"/>
      <c r="D3522" s="120"/>
      <c r="E3522" s="119"/>
      <c r="F3522" s="119"/>
      <c r="G3522" s="120"/>
      <c r="H3522" s="119"/>
      <c r="I3522" s="109"/>
      <c r="L3522" s="108"/>
      <c r="M3522" s="108"/>
      <c r="N3522" s="108"/>
      <c r="O3522" s="108"/>
      <c r="P3522" s="108"/>
      <c r="Q3522" s="108"/>
      <c r="R3522" s="108"/>
      <c r="S3522" s="108"/>
      <c r="T3522" s="100">
        <f t="shared" si="597"/>
        <v>0</v>
      </c>
      <c r="U3522" s="111"/>
      <c r="V3522" s="111"/>
      <c r="W3522" s="111">
        <f>SUMIFS($F$3:F3522,$D$3:D3522,D3522,$C$3:C3522,"Buy")+SUMIFS($F$3:F3522,$D$3:D3522,D3522,$C$3:C3522,"Coin Deposit",$E$3:E3522,"&lt;&gt;")</f>
        <v>0</v>
      </c>
      <c r="X3522" s="111">
        <f t="shared" si="598"/>
        <v>0</v>
      </c>
      <c r="Y3522" s="111">
        <f>IF($D3522=Y$1,SUMIFS($H$3:$H3522,$G$3:$G3522,Y$1,$C$3:$C3522,"Sell"),0)</f>
        <v>0</v>
      </c>
      <c r="Z3522" s="111">
        <f t="shared" si="599"/>
        <v>0</v>
      </c>
      <c r="AA3522" s="111">
        <f>IF($D3522=AA$1,SUMIFS($H$3:$H3522,$G$3:$G3522,AA$1,$C$3:$C3522,"Sell"),0)</f>
        <v>0</v>
      </c>
      <c r="AB3522" s="111">
        <f t="shared" si="600"/>
        <v>0</v>
      </c>
      <c r="AC3522" s="111">
        <f>SUMIFS('Deductions and Deposits'!$H:$H,'Deductions and Deposits'!$G:$G,D3522,'Deductions and Deposits'!$F:$F,"&lt;="&amp;B3522)+SUMIFS($F$3:F3522,$D$3:D3522,D3522,$C$3:C3522,"Coin Deposit",$E$3:E3522,"")</f>
        <v>0</v>
      </c>
      <c r="AD3522" s="111">
        <f>SUMIFS('Deductions and Deposits'!$D:$D,'Deductions and Deposits'!$C:$C,D3522)+SUMIFS($F:$F,$D:$D,D3522,$C:$C,"Coin Deduction")</f>
        <v>0</v>
      </c>
      <c r="AE3522" s="111">
        <f>Table5[[#This Row],[Column4]]+Table5[[#This Row],[Column14]]+Table5[[#This Row],[Column19]]+Table5[[#This Row],[Column12]]</f>
        <v>0</v>
      </c>
      <c r="AF3522" s="111">
        <f>Table5[[#This Row],[Column5]]+Table5[[#This Row],[Column13]]+Table5[[#This Row],[Column21]]+Table5[[#This Row],[Column18]]</f>
        <v>0</v>
      </c>
      <c r="AG3522" s="111">
        <f t="shared" si="601"/>
        <v>0</v>
      </c>
      <c r="AH3522" s="111">
        <f t="shared" si="602"/>
        <v>0</v>
      </c>
      <c r="AI3522" s="111">
        <f>Table5[[#This Row],[Column17]]-Table5[[#This Row],[Column20]]</f>
        <v>0</v>
      </c>
      <c r="AJ3522" s="111">
        <f t="shared" si="603"/>
        <v>0</v>
      </c>
      <c r="AK3522" s="111">
        <f t="shared" si="607"/>
        <v>0</v>
      </c>
      <c r="AL3522" s="111">
        <f t="shared" si="604"/>
        <v>0</v>
      </c>
      <c r="AM3522" s="111" t="str">
        <f t="shared" si="605"/>
        <v/>
      </c>
      <c r="AN3522" s="111" t="str">
        <f t="shared" ca="1" si="606"/>
        <v/>
      </c>
    </row>
    <row r="3523" spans="1:40" ht="20.25" customHeight="1" x14ac:dyDescent="0.3">
      <c r="A3523" s="107"/>
      <c r="B3523" s="144"/>
      <c r="C3523" s="119"/>
      <c r="D3523" s="120"/>
      <c r="E3523" s="119"/>
      <c r="F3523" s="119"/>
      <c r="G3523" s="120"/>
      <c r="H3523" s="119"/>
      <c r="I3523" s="109"/>
      <c r="L3523" s="108"/>
      <c r="M3523" s="108"/>
      <c r="N3523" s="108"/>
      <c r="O3523" s="108"/>
      <c r="P3523" s="108"/>
      <c r="Q3523" s="108"/>
      <c r="R3523" s="108"/>
      <c r="S3523" s="108"/>
      <c r="T3523" s="100">
        <f t="shared" ref="T3523:T3586" si="608">IF(E3523&lt;&gt;"",E3523,0)</f>
        <v>0</v>
      </c>
      <c r="U3523" s="111"/>
      <c r="V3523" s="111"/>
      <c r="W3523" s="111">
        <f>SUMIFS($F$3:F3523,$D$3:D3523,D3523,$C$3:C3523,"Buy")+SUMIFS($F$3:F3523,$D$3:D3523,D3523,$C$3:C3523,"Coin Deposit",$E$3:E3523,"&lt;&gt;")</f>
        <v>0</v>
      </c>
      <c r="X3523" s="111">
        <f t="shared" ref="X3523:X3586" si="609">IF(OR(C3523="buy",AND(C3523="Coin Deposit",E3523&lt;&gt;"")),SUMIFS($F:$F,$D:$D,D3523,$C:$C,"sell"),0)</f>
        <v>0</v>
      </c>
      <c r="Y3523" s="111">
        <f>IF($D3523=Y$1,SUMIFS($H$3:$H3523,$G$3:$G3523,Y$1,$C$3:$C3523,"Sell"),0)</f>
        <v>0</v>
      </c>
      <c r="Z3523" s="111">
        <f t="shared" ref="Z3523:Z3586" si="610">IF($D3523=Z$1,SUMIFS($H:$H,$G:$G,Z$1,$C:$C,"Buy")+SUMIFS($H:$H,$G:$G,Z$1,$C:$C,"Coin Deposit",$E:$E,"&lt;&gt;"),0)</f>
        <v>0</v>
      </c>
      <c r="AA3523" s="111">
        <f>IF($D3523=AA$1,SUMIFS($H$3:$H3523,$G$3:$G3523,AA$1,$C$3:$C3523,"Sell"),0)</f>
        <v>0</v>
      </c>
      <c r="AB3523" s="111">
        <f t="shared" ref="AB3523:AB3586" si="611">IF($D3523=AB$1,SUMIFS($H:$H,$G:$G,AB$1,$C:$C,"Buy")+SUMIFS($H:$H,$G:$G,AB$1,$C:$C,"Coin Deposit",$E:$E,"&lt;&gt;"),0)</f>
        <v>0</v>
      </c>
      <c r="AC3523" s="111">
        <f>SUMIFS('Deductions and Deposits'!$H:$H,'Deductions and Deposits'!$G:$G,D3523,'Deductions and Deposits'!$F:$F,"&lt;="&amp;B3523)+SUMIFS($F$3:F3523,$D$3:D3523,D3523,$C$3:C3523,"Coin Deposit",$E$3:E3523,"")</f>
        <v>0</v>
      </c>
      <c r="AD3523" s="111">
        <f>SUMIFS('Deductions and Deposits'!$D:$D,'Deductions and Deposits'!$C:$C,D3523)+SUMIFS($F:$F,$D:$D,D3523,$C:$C,"Coin Deduction")</f>
        <v>0</v>
      </c>
      <c r="AE3523" s="111">
        <f>Table5[[#This Row],[Column4]]+Table5[[#This Row],[Column14]]+Table5[[#This Row],[Column19]]+Table5[[#This Row],[Column12]]</f>
        <v>0</v>
      </c>
      <c r="AF3523" s="111">
        <f>Table5[[#This Row],[Column5]]+Table5[[#This Row],[Column13]]+Table5[[#This Row],[Column21]]+Table5[[#This Row],[Column18]]</f>
        <v>0</v>
      </c>
      <c r="AG3523" s="111">
        <f t="shared" ref="AG3523:AG3586" si="612">IF(AND((AC3523+Y3523+AA3523)&gt;AF3523,OR(C3523="buy",AND(C3523="Coin Deposit",E3523&lt;&gt;""))),(AC3523+Y3523+AA3523)-AF3523,0)</f>
        <v>0</v>
      </c>
      <c r="AH3523" s="111">
        <f t="shared" ref="AH3523:AH3586" si="613">IF(AND(AE3523&gt;AF3523,OR(C3523="buy",AND(C3523="Coin Deposit",E3523&lt;&gt;""))),AE3523-AF3523,0)</f>
        <v>0</v>
      </c>
      <c r="AI3523" s="111">
        <f>Table5[[#This Row],[Column17]]-Table5[[#This Row],[Column20]]</f>
        <v>0</v>
      </c>
      <c r="AJ3523" s="111">
        <f t="shared" ref="AJ3523:AJ3586" si="614">IF(AI3523&gt;F3523,F3523,AI3523)</f>
        <v>0</v>
      </c>
      <c r="AK3523" s="111">
        <f t="shared" si="607"/>
        <v>0</v>
      </c>
      <c r="AL3523" s="111">
        <f t="shared" ref="AL3523:AL3586" si="615">IFERROR(SUMIFS($AK:$AK,$D:$D,D3523)/SUMIFS($AJ:$AJ,$D:$D,D3523),0)</f>
        <v>0</v>
      </c>
      <c r="AM3523" s="111" t="str">
        <f t="shared" ref="AM3523:AM3586" si="616">C3523&amp;D3523</f>
        <v/>
      </c>
      <c r="AN3523" s="111" t="str">
        <f t="shared" ref="AN3523:AN3586" ca="1" si="617">OFFSET(AM3523,COUNTA($AM:$AM)-ROW()-(ROW()-ROW($AN$2)-1),)</f>
        <v/>
      </c>
    </row>
    <row r="3524" spans="1:40" ht="20.25" customHeight="1" x14ac:dyDescent="0.3">
      <c r="A3524" s="107"/>
      <c r="B3524" s="144"/>
      <c r="C3524" s="119"/>
      <c r="D3524" s="120"/>
      <c r="E3524" s="119"/>
      <c r="F3524" s="119"/>
      <c r="G3524" s="120"/>
      <c r="H3524" s="119"/>
      <c r="I3524" s="109"/>
      <c r="L3524" s="108"/>
      <c r="M3524" s="108"/>
      <c r="N3524" s="108"/>
      <c r="O3524" s="108"/>
      <c r="P3524" s="108"/>
      <c r="Q3524" s="108"/>
      <c r="R3524" s="108"/>
      <c r="S3524" s="108"/>
      <c r="T3524" s="100">
        <f t="shared" si="608"/>
        <v>0</v>
      </c>
      <c r="U3524" s="111"/>
      <c r="V3524" s="111"/>
      <c r="W3524" s="111">
        <f>SUMIFS($F$3:F3524,$D$3:D3524,D3524,$C$3:C3524,"Buy")+SUMIFS($F$3:F3524,$D$3:D3524,D3524,$C$3:C3524,"Coin Deposit",$E$3:E3524,"&lt;&gt;")</f>
        <v>0</v>
      </c>
      <c r="X3524" s="111">
        <f t="shared" si="609"/>
        <v>0</v>
      </c>
      <c r="Y3524" s="111">
        <f>IF($D3524=Y$1,SUMIFS($H$3:$H3524,$G$3:$G3524,Y$1,$C$3:$C3524,"Sell"),0)</f>
        <v>0</v>
      </c>
      <c r="Z3524" s="111">
        <f t="shared" si="610"/>
        <v>0</v>
      </c>
      <c r="AA3524" s="111">
        <f>IF($D3524=AA$1,SUMIFS($H$3:$H3524,$G$3:$G3524,AA$1,$C$3:$C3524,"Sell"),0)</f>
        <v>0</v>
      </c>
      <c r="AB3524" s="111">
        <f t="shared" si="611"/>
        <v>0</v>
      </c>
      <c r="AC3524" s="111">
        <f>SUMIFS('Deductions and Deposits'!$H:$H,'Deductions and Deposits'!$G:$G,D3524,'Deductions and Deposits'!$F:$F,"&lt;="&amp;B3524)+SUMIFS($F$3:F3524,$D$3:D3524,D3524,$C$3:C3524,"Coin Deposit",$E$3:E3524,"")</f>
        <v>0</v>
      </c>
      <c r="AD3524" s="111">
        <f>SUMIFS('Deductions and Deposits'!$D:$D,'Deductions and Deposits'!$C:$C,D3524)+SUMIFS($F:$F,$D:$D,D3524,$C:$C,"Coin Deduction")</f>
        <v>0</v>
      </c>
      <c r="AE3524" s="111">
        <f>Table5[[#This Row],[Column4]]+Table5[[#This Row],[Column14]]+Table5[[#This Row],[Column19]]+Table5[[#This Row],[Column12]]</f>
        <v>0</v>
      </c>
      <c r="AF3524" s="111">
        <f>Table5[[#This Row],[Column5]]+Table5[[#This Row],[Column13]]+Table5[[#This Row],[Column21]]+Table5[[#This Row],[Column18]]</f>
        <v>0</v>
      </c>
      <c r="AG3524" s="111">
        <f t="shared" si="612"/>
        <v>0</v>
      </c>
      <c r="AH3524" s="111">
        <f t="shared" si="613"/>
        <v>0</v>
      </c>
      <c r="AI3524" s="111">
        <f>Table5[[#This Row],[Column17]]-Table5[[#This Row],[Column20]]</f>
        <v>0</v>
      </c>
      <c r="AJ3524" s="111">
        <f t="shared" si="614"/>
        <v>0</v>
      </c>
      <c r="AK3524" s="111">
        <f t="shared" si="607"/>
        <v>0</v>
      </c>
      <c r="AL3524" s="111">
        <f t="shared" si="615"/>
        <v>0</v>
      </c>
      <c r="AM3524" s="111" t="str">
        <f t="shared" si="616"/>
        <v/>
      </c>
      <c r="AN3524" s="111" t="str">
        <f t="shared" ca="1" si="617"/>
        <v/>
      </c>
    </row>
    <row r="3525" spans="1:40" ht="20.25" customHeight="1" x14ac:dyDescent="0.3">
      <c r="A3525" s="107"/>
      <c r="B3525" s="144"/>
      <c r="C3525" s="119"/>
      <c r="D3525" s="120"/>
      <c r="E3525" s="119"/>
      <c r="F3525" s="119"/>
      <c r="G3525" s="120"/>
      <c r="H3525" s="119"/>
      <c r="I3525" s="109"/>
      <c r="L3525" s="108"/>
      <c r="M3525" s="108"/>
      <c r="N3525" s="108"/>
      <c r="O3525" s="108"/>
      <c r="P3525" s="108"/>
      <c r="Q3525" s="108"/>
      <c r="R3525" s="108"/>
      <c r="S3525" s="108"/>
      <c r="T3525" s="100">
        <f t="shared" si="608"/>
        <v>0</v>
      </c>
      <c r="U3525" s="111"/>
      <c r="V3525" s="111"/>
      <c r="W3525" s="111">
        <f>SUMIFS($F$3:F3525,$D$3:D3525,D3525,$C$3:C3525,"Buy")+SUMIFS($F$3:F3525,$D$3:D3525,D3525,$C$3:C3525,"Coin Deposit",$E$3:E3525,"&lt;&gt;")</f>
        <v>0</v>
      </c>
      <c r="X3525" s="111">
        <f t="shared" si="609"/>
        <v>0</v>
      </c>
      <c r="Y3525" s="111">
        <f>IF($D3525=Y$1,SUMIFS($H$3:$H3525,$G$3:$G3525,Y$1,$C$3:$C3525,"Sell"),0)</f>
        <v>0</v>
      </c>
      <c r="Z3525" s="111">
        <f t="shared" si="610"/>
        <v>0</v>
      </c>
      <c r="AA3525" s="111">
        <f>IF($D3525=AA$1,SUMIFS($H$3:$H3525,$G$3:$G3525,AA$1,$C$3:$C3525,"Sell"),0)</f>
        <v>0</v>
      </c>
      <c r="AB3525" s="111">
        <f t="shared" si="611"/>
        <v>0</v>
      </c>
      <c r="AC3525" s="111">
        <f>SUMIFS('Deductions and Deposits'!$H:$H,'Deductions and Deposits'!$G:$G,D3525,'Deductions and Deposits'!$F:$F,"&lt;="&amp;B3525)+SUMIFS($F$3:F3525,$D$3:D3525,D3525,$C$3:C3525,"Coin Deposit",$E$3:E3525,"")</f>
        <v>0</v>
      </c>
      <c r="AD3525" s="111">
        <f>SUMIFS('Deductions and Deposits'!$D:$D,'Deductions and Deposits'!$C:$C,D3525)+SUMIFS($F:$F,$D:$D,D3525,$C:$C,"Coin Deduction")</f>
        <v>0</v>
      </c>
      <c r="AE3525" s="111">
        <f>Table5[[#This Row],[Column4]]+Table5[[#This Row],[Column14]]+Table5[[#This Row],[Column19]]+Table5[[#This Row],[Column12]]</f>
        <v>0</v>
      </c>
      <c r="AF3525" s="111">
        <f>Table5[[#This Row],[Column5]]+Table5[[#This Row],[Column13]]+Table5[[#This Row],[Column21]]+Table5[[#This Row],[Column18]]</f>
        <v>0</v>
      </c>
      <c r="AG3525" s="111">
        <f t="shared" si="612"/>
        <v>0</v>
      </c>
      <c r="AH3525" s="111">
        <f t="shared" si="613"/>
        <v>0</v>
      </c>
      <c r="AI3525" s="111">
        <f>Table5[[#This Row],[Column17]]-Table5[[#This Row],[Column20]]</f>
        <v>0</v>
      </c>
      <c r="AJ3525" s="111">
        <f t="shared" si="614"/>
        <v>0</v>
      </c>
      <c r="AK3525" s="111">
        <f t="shared" si="607"/>
        <v>0</v>
      </c>
      <c r="AL3525" s="111">
        <f t="shared" si="615"/>
        <v>0</v>
      </c>
      <c r="AM3525" s="111" t="str">
        <f t="shared" si="616"/>
        <v/>
      </c>
      <c r="AN3525" s="111" t="str">
        <f t="shared" ca="1" si="617"/>
        <v/>
      </c>
    </row>
    <row r="3526" spans="1:40" ht="20.25" customHeight="1" x14ac:dyDescent="0.3">
      <c r="A3526" s="107"/>
      <c r="B3526" s="144"/>
      <c r="C3526" s="119"/>
      <c r="D3526" s="120"/>
      <c r="E3526" s="119"/>
      <c r="F3526" s="119"/>
      <c r="G3526" s="120"/>
      <c r="H3526" s="119"/>
      <c r="I3526" s="109"/>
      <c r="L3526" s="108"/>
      <c r="M3526" s="108"/>
      <c r="N3526" s="108"/>
      <c r="O3526" s="108"/>
      <c r="P3526" s="108"/>
      <c r="Q3526" s="108"/>
      <c r="R3526" s="108"/>
      <c r="S3526" s="108"/>
      <c r="T3526" s="100">
        <f t="shared" si="608"/>
        <v>0</v>
      </c>
      <c r="U3526" s="111"/>
      <c r="V3526" s="111"/>
      <c r="W3526" s="111">
        <f>SUMIFS($F$3:F3526,$D$3:D3526,D3526,$C$3:C3526,"Buy")+SUMIFS($F$3:F3526,$D$3:D3526,D3526,$C$3:C3526,"Coin Deposit",$E$3:E3526,"&lt;&gt;")</f>
        <v>0</v>
      </c>
      <c r="X3526" s="111">
        <f t="shared" si="609"/>
        <v>0</v>
      </c>
      <c r="Y3526" s="111">
        <f>IF($D3526=Y$1,SUMIFS($H$3:$H3526,$G$3:$G3526,Y$1,$C$3:$C3526,"Sell"),0)</f>
        <v>0</v>
      </c>
      <c r="Z3526" s="111">
        <f t="shared" si="610"/>
        <v>0</v>
      </c>
      <c r="AA3526" s="111">
        <f>IF($D3526=AA$1,SUMIFS($H$3:$H3526,$G$3:$G3526,AA$1,$C$3:$C3526,"Sell"),0)</f>
        <v>0</v>
      </c>
      <c r="AB3526" s="111">
        <f t="shared" si="611"/>
        <v>0</v>
      </c>
      <c r="AC3526" s="111">
        <f>SUMIFS('Deductions and Deposits'!$H:$H,'Deductions and Deposits'!$G:$G,D3526,'Deductions and Deposits'!$F:$F,"&lt;="&amp;B3526)+SUMIFS($F$3:F3526,$D$3:D3526,D3526,$C$3:C3526,"Coin Deposit",$E$3:E3526,"")</f>
        <v>0</v>
      </c>
      <c r="AD3526" s="111">
        <f>SUMIFS('Deductions and Deposits'!$D:$D,'Deductions and Deposits'!$C:$C,D3526)+SUMIFS($F:$F,$D:$D,D3526,$C:$C,"Coin Deduction")</f>
        <v>0</v>
      </c>
      <c r="AE3526" s="111">
        <f>Table5[[#This Row],[Column4]]+Table5[[#This Row],[Column14]]+Table5[[#This Row],[Column19]]+Table5[[#This Row],[Column12]]</f>
        <v>0</v>
      </c>
      <c r="AF3526" s="111">
        <f>Table5[[#This Row],[Column5]]+Table5[[#This Row],[Column13]]+Table5[[#This Row],[Column21]]+Table5[[#This Row],[Column18]]</f>
        <v>0</v>
      </c>
      <c r="AG3526" s="111">
        <f t="shared" si="612"/>
        <v>0</v>
      </c>
      <c r="AH3526" s="111">
        <f t="shared" si="613"/>
        <v>0</v>
      </c>
      <c r="AI3526" s="111">
        <f>Table5[[#This Row],[Column17]]-Table5[[#This Row],[Column20]]</f>
        <v>0</v>
      </c>
      <c r="AJ3526" s="111">
        <f t="shared" si="614"/>
        <v>0</v>
      </c>
      <c r="AK3526" s="111">
        <f t="shared" si="607"/>
        <v>0</v>
      </c>
      <c r="AL3526" s="111">
        <f t="shared" si="615"/>
        <v>0</v>
      </c>
      <c r="AM3526" s="111" t="str">
        <f t="shared" si="616"/>
        <v/>
      </c>
      <c r="AN3526" s="111" t="str">
        <f t="shared" ca="1" si="617"/>
        <v/>
      </c>
    </row>
    <row r="3527" spans="1:40" ht="20.25" customHeight="1" x14ac:dyDescent="0.3">
      <c r="A3527" s="107"/>
      <c r="B3527" s="144"/>
      <c r="C3527" s="119"/>
      <c r="D3527" s="120"/>
      <c r="E3527" s="119"/>
      <c r="F3527" s="119"/>
      <c r="G3527" s="120"/>
      <c r="H3527" s="119"/>
      <c r="I3527" s="109"/>
      <c r="L3527" s="108"/>
      <c r="M3527" s="108"/>
      <c r="N3527" s="108"/>
      <c r="O3527" s="108"/>
      <c r="P3527" s="108"/>
      <c r="Q3527" s="108"/>
      <c r="R3527" s="108"/>
      <c r="S3527" s="108"/>
      <c r="T3527" s="100">
        <f t="shared" si="608"/>
        <v>0</v>
      </c>
      <c r="U3527" s="111"/>
      <c r="V3527" s="111"/>
      <c r="W3527" s="111">
        <f>SUMIFS($F$3:F3527,$D$3:D3527,D3527,$C$3:C3527,"Buy")+SUMIFS($F$3:F3527,$D$3:D3527,D3527,$C$3:C3527,"Coin Deposit",$E$3:E3527,"&lt;&gt;")</f>
        <v>0</v>
      </c>
      <c r="X3527" s="111">
        <f t="shared" si="609"/>
        <v>0</v>
      </c>
      <c r="Y3527" s="111">
        <f>IF($D3527=Y$1,SUMIFS($H$3:$H3527,$G$3:$G3527,Y$1,$C$3:$C3527,"Sell"),0)</f>
        <v>0</v>
      </c>
      <c r="Z3527" s="111">
        <f t="shared" si="610"/>
        <v>0</v>
      </c>
      <c r="AA3527" s="111">
        <f>IF($D3527=AA$1,SUMIFS($H$3:$H3527,$G$3:$G3527,AA$1,$C$3:$C3527,"Sell"),0)</f>
        <v>0</v>
      </c>
      <c r="AB3527" s="111">
        <f t="shared" si="611"/>
        <v>0</v>
      </c>
      <c r="AC3527" s="111">
        <f>SUMIFS('Deductions and Deposits'!$H:$H,'Deductions and Deposits'!$G:$G,D3527,'Deductions and Deposits'!$F:$F,"&lt;="&amp;B3527)+SUMIFS($F$3:F3527,$D$3:D3527,D3527,$C$3:C3527,"Coin Deposit",$E$3:E3527,"")</f>
        <v>0</v>
      </c>
      <c r="AD3527" s="111">
        <f>SUMIFS('Deductions and Deposits'!$D:$D,'Deductions and Deposits'!$C:$C,D3527)+SUMIFS($F:$F,$D:$D,D3527,$C:$C,"Coin Deduction")</f>
        <v>0</v>
      </c>
      <c r="AE3527" s="111">
        <f>Table5[[#This Row],[Column4]]+Table5[[#This Row],[Column14]]+Table5[[#This Row],[Column19]]+Table5[[#This Row],[Column12]]</f>
        <v>0</v>
      </c>
      <c r="AF3527" s="111">
        <f>Table5[[#This Row],[Column5]]+Table5[[#This Row],[Column13]]+Table5[[#This Row],[Column21]]+Table5[[#This Row],[Column18]]</f>
        <v>0</v>
      </c>
      <c r="AG3527" s="111">
        <f t="shared" si="612"/>
        <v>0</v>
      </c>
      <c r="AH3527" s="111">
        <f t="shared" si="613"/>
        <v>0</v>
      </c>
      <c r="AI3527" s="111">
        <f>Table5[[#This Row],[Column17]]-Table5[[#This Row],[Column20]]</f>
        <v>0</v>
      </c>
      <c r="AJ3527" s="111">
        <f t="shared" si="614"/>
        <v>0</v>
      </c>
      <c r="AK3527" s="111">
        <f t="shared" si="607"/>
        <v>0</v>
      </c>
      <c r="AL3527" s="111">
        <f t="shared" si="615"/>
        <v>0</v>
      </c>
      <c r="AM3527" s="111" t="str">
        <f t="shared" si="616"/>
        <v/>
      </c>
      <c r="AN3527" s="111" t="str">
        <f t="shared" ca="1" si="617"/>
        <v/>
      </c>
    </row>
    <row r="3528" spans="1:40" ht="20.25" customHeight="1" x14ac:dyDescent="0.3">
      <c r="A3528" s="107"/>
      <c r="B3528" s="144"/>
      <c r="C3528" s="119"/>
      <c r="D3528" s="120"/>
      <c r="E3528" s="119"/>
      <c r="F3528" s="119"/>
      <c r="G3528" s="120"/>
      <c r="H3528" s="119"/>
      <c r="I3528" s="109"/>
      <c r="L3528" s="108"/>
      <c r="M3528" s="108"/>
      <c r="N3528" s="108"/>
      <c r="O3528" s="108"/>
      <c r="P3528" s="108"/>
      <c r="Q3528" s="108"/>
      <c r="R3528" s="108"/>
      <c r="S3528" s="108"/>
      <c r="T3528" s="100">
        <f t="shared" si="608"/>
        <v>0</v>
      </c>
      <c r="U3528" s="111"/>
      <c r="V3528" s="111"/>
      <c r="W3528" s="111">
        <f>SUMIFS($F$3:F3528,$D$3:D3528,D3528,$C$3:C3528,"Buy")+SUMIFS($F$3:F3528,$D$3:D3528,D3528,$C$3:C3528,"Coin Deposit",$E$3:E3528,"&lt;&gt;")</f>
        <v>0</v>
      </c>
      <c r="X3528" s="111">
        <f t="shared" si="609"/>
        <v>0</v>
      </c>
      <c r="Y3528" s="111">
        <f>IF($D3528=Y$1,SUMIFS($H$3:$H3528,$G$3:$G3528,Y$1,$C$3:$C3528,"Sell"),0)</f>
        <v>0</v>
      </c>
      <c r="Z3528" s="111">
        <f t="shared" si="610"/>
        <v>0</v>
      </c>
      <c r="AA3528" s="111">
        <f>IF($D3528=AA$1,SUMIFS($H$3:$H3528,$G$3:$G3528,AA$1,$C$3:$C3528,"Sell"),0)</f>
        <v>0</v>
      </c>
      <c r="AB3528" s="111">
        <f t="shared" si="611"/>
        <v>0</v>
      </c>
      <c r="AC3528" s="111">
        <f>SUMIFS('Deductions and Deposits'!$H:$H,'Deductions and Deposits'!$G:$G,D3528,'Deductions and Deposits'!$F:$F,"&lt;="&amp;B3528)+SUMIFS($F$3:F3528,$D$3:D3528,D3528,$C$3:C3528,"Coin Deposit",$E$3:E3528,"")</f>
        <v>0</v>
      </c>
      <c r="AD3528" s="111">
        <f>SUMIFS('Deductions and Deposits'!$D:$D,'Deductions and Deposits'!$C:$C,D3528)+SUMIFS($F:$F,$D:$D,D3528,$C:$C,"Coin Deduction")</f>
        <v>0</v>
      </c>
      <c r="AE3528" s="111">
        <f>Table5[[#This Row],[Column4]]+Table5[[#This Row],[Column14]]+Table5[[#This Row],[Column19]]+Table5[[#This Row],[Column12]]</f>
        <v>0</v>
      </c>
      <c r="AF3528" s="111">
        <f>Table5[[#This Row],[Column5]]+Table5[[#This Row],[Column13]]+Table5[[#This Row],[Column21]]+Table5[[#This Row],[Column18]]</f>
        <v>0</v>
      </c>
      <c r="AG3528" s="111">
        <f t="shared" si="612"/>
        <v>0</v>
      </c>
      <c r="AH3528" s="111">
        <f t="shared" si="613"/>
        <v>0</v>
      </c>
      <c r="AI3528" s="111">
        <f>Table5[[#This Row],[Column17]]-Table5[[#This Row],[Column20]]</f>
        <v>0</v>
      </c>
      <c r="AJ3528" s="111">
        <f t="shared" si="614"/>
        <v>0</v>
      </c>
      <c r="AK3528" s="111">
        <f t="shared" si="607"/>
        <v>0</v>
      </c>
      <c r="AL3528" s="111">
        <f t="shared" si="615"/>
        <v>0</v>
      </c>
      <c r="AM3528" s="111" t="str">
        <f t="shared" si="616"/>
        <v/>
      </c>
      <c r="AN3528" s="111" t="str">
        <f t="shared" ca="1" si="617"/>
        <v/>
      </c>
    </row>
    <row r="3529" spans="1:40" ht="20.25" customHeight="1" x14ac:dyDescent="0.3">
      <c r="A3529" s="107"/>
      <c r="B3529" s="144"/>
      <c r="C3529" s="119"/>
      <c r="D3529" s="120"/>
      <c r="E3529" s="119"/>
      <c r="F3529" s="119"/>
      <c r="G3529" s="120"/>
      <c r="H3529" s="119"/>
      <c r="I3529" s="109"/>
      <c r="L3529" s="108"/>
      <c r="M3529" s="108"/>
      <c r="N3529" s="108"/>
      <c r="O3529" s="108"/>
      <c r="P3529" s="108"/>
      <c r="Q3529" s="108"/>
      <c r="R3529" s="108"/>
      <c r="S3529" s="108"/>
      <c r="T3529" s="100">
        <f t="shared" si="608"/>
        <v>0</v>
      </c>
      <c r="U3529" s="111"/>
      <c r="V3529" s="111"/>
      <c r="W3529" s="111">
        <f>SUMIFS($F$3:F3529,$D$3:D3529,D3529,$C$3:C3529,"Buy")+SUMIFS($F$3:F3529,$D$3:D3529,D3529,$C$3:C3529,"Coin Deposit",$E$3:E3529,"&lt;&gt;")</f>
        <v>0</v>
      </c>
      <c r="X3529" s="111">
        <f t="shared" si="609"/>
        <v>0</v>
      </c>
      <c r="Y3529" s="111">
        <f>IF($D3529=Y$1,SUMIFS($H$3:$H3529,$G$3:$G3529,Y$1,$C$3:$C3529,"Sell"),0)</f>
        <v>0</v>
      </c>
      <c r="Z3529" s="111">
        <f t="shared" si="610"/>
        <v>0</v>
      </c>
      <c r="AA3529" s="111">
        <f>IF($D3529=AA$1,SUMIFS($H$3:$H3529,$G$3:$G3529,AA$1,$C$3:$C3529,"Sell"),0)</f>
        <v>0</v>
      </c>
      <c r="AB3529" s="111">
        <f t="shared" si="611"/>
        <v>0</v>
      </c>
      <c r="AC3529" s="111">
        <f>SUMIFS('Deductions and Deposits'!$H:$H,'Deductions and Deposits'!$G:$G,D3529,'Deductions and Deposits'!$F:$F,"&lt;="&amp;B3529)+SUMIFS($F$3:F3529,$D$3:D3529,D3529,$C$3:C3529,"Coin Deposit",$E$3:E3529,"")</f>
        <v>0</v>
      </c>
      <c r="AD3529" s="111">
        <f>SUMIFS('Deductions and Deposits'!$D:$D,'Deductions and Deposits'!$C:$C,D3529)+SUMIFS($F:$F,$D:$D,D3529,$C:$C,"Coin Deduction")</f>
        <v>0</v>
      </c>
      <c r="AE3529" s="111">
        <f>Table5[[#This Row],[Column4]]+Table5[[#This Row],[Column14]]+Table5[[#This Row],[Column19]]+Table5[[#This Row],[Column12]]</f>
        <v>0</v>
      </c>
      <c r="AF3529" s="111">
        <f>Table5[[#This Row],[Column5]]+Table5[[#This Row],[Column13]]+Table5[[#This Row],[Column21]]+Table5[[#This Row],[Column18]]</f>
        <v>0</v>
      </c>
      <c r="AG3529" s="111">
        <f t="shared" si="612"/>
        <v>0</v>
      </c>
      <c r="AH3529" s="111">
        <f t="shared" si="613"/>
        <v>0</v>
      </c>
      <c r="AI3529" s="111">
        <f>Table5[[#This Row],[Column17]]-Table5[[#This Row],[Column20]]</f>
        <v>0</v>
      </c>
      <c r="AJ3529" s="111">
        <f t="shared" si="614"/>
        <v>0</v>
      </c>
      <c r="AK3529" s="111">
        <f t="shared" si="607"/>
        <v>0</v>
      </c>
      <c r="AL3529" s="111">
        <f t="shared" si="615"/>
        <v>0</v>
      </c>
      <c r="AM3529" s="111" t="str">
        <f t="shared" si="616"/>
        <v/>
      </c>
      <c r="AN3529" s="111" t="str">
        <f t="shared" ca="1" si="617"/>
        <v/>
      </c>
    </row>
    <row r="3530" spans="1:40" ht="20.25" customHeight="1" x14ac:dyDescent="0.3">
      <c r="A3530" s="107"/>
      <c r="B3530" s="144"/>
      <c r="C3530" s="119"/>
      <c r="D3530" s="120"/>
      <c r="E3530" s="119"/>
      <c r="F3530" s="119"/>
      <c r="G3530" s="120"/>
      <c r="H3530" s="119"/>
      <c r="I3530" s="109"/>
      <c r="L3530" s="108"/>
      <c r="M3530" s="108"/>
      <c r="N3530" s="108"/>
      <c r="O3530" s="108"/>
      <c r="P3530" s="108"/>
      <c r="Q3530" s="108"/>
      <c r="R3530" s="108"/>
      <c r="S3530" s="108"/>
      <c r="T3530" s="100">
        <f t="shared" si="608"/>
        <v>0</v>
      </c>
      <c r="U3530" s="111"/>
      <c r="V3530" s="111"/>
      <c r="W3530" s="111">
        <f>SUMIFS($F$3:F3530,$D$3:D3530,D3530,$C$3:C3530,"Buy")+SUMIFS($F$3:F3530,$D$3:D3530,D3530,$C$3:C3530,"Coin Deposit",$E$3:E3530,"&lt;&gt;")</f>
        <v>0</v>
      </c>
      <c r="X3530" s="111">
        <f t="shared" si="609"/>
        <v>0</v>
      </c>
      <c r="Y3530" s="111">
        <f>IF($D3530=Y$1,SUMIFS($H$3:$H3530,$G$3:$G3530,Y$1,$C$3:$C3530,"Sell"),0)</f>
        <v>0</v>
      </c>
      <c r="Z3530" s="111">
        <f t="shared" si="610"/>
        <v>0</v>
      </c>
      <c r="AA3530" s="111">
        <f>IF($D3530=AA$1,SUMIFS($H$3:$H3530,$G$3:$G3530,AA$1,$C$3:$C3530,"Sell"),0)</f>
        <v>0</v>
      </c>
      <c r="AB3530" s="111">
        <f t="shared" si="611"/>
        <v>0</v>
      </c>
      <c r="AC3530" s="111">
        <f>SUMIFS('Deductions and Deposits'!$H:$H,'Deductions and Deposits'!$G:$G,D3530,'Deductions and Deposits'!$F:$F,"&lt;="&amp;B3530)+SUMIFS($F$3:F3530,$D$3:D3530,D3530,$C$3:C3530,"Coin Deposit",$E$3:E3530,"")</f>
        <v>0</v>
      </c>
      <c r="AD3530" s="111">
        <f>SUMIFS('Deductions and Deposits'!$D:$D,'Deductions and Deposits'!$C:$C,D3530)+SUMIFS($F:$F,$D:$D,D3530,$C:$C,"Coin Deduction")</f>
        <v>0</v>
      </c>
      <c r="AE3530" s="111">
        <f>Table5[[#This Row],[Column4]]+Table5[[#This Row],[Column14]]+Table5[[#This Row],[Column19]]+Table5[[#This Row],[Column12]]</f>
        <v>0</v>
      </c>
      <c r="AF3530" s="111">
        <f>Table5[[#This Row],[Column5]]+Table5[[#This Row],[Column13]]+Table5[[#This Row],[Column21]]+Table5[[#This Row],[Column18]]</f>
        <v>0</v>
      </c>
      <c r="AG3530" s="111">
        <f t="shared" si="612"/>
        <v>0</v>
      </c>
      <c r="AH3530" s="111">
        <f t="shared" si="613"/>
        <v>0</v>
      </c>
      <c r="AI3530" s="111">
        <f>Table5[[#This Row],[Column17]]-Table5[[#This Row],[Column20]]</f>
        <v>0</v>
      </c>
      <c r="AJ3530" s="111">
        <f t="shared" si="614"/>
        <v>0</v>
      </c>
      <c r="AK3530" s="111">
        <f t="shared" si="607"/>
        <v>0</v>
      </c>
      <c r="AL3530" s="111">
        <f t="shared" si="615"/>
        <v>0</v>
      </c>
      <c r="AM3530" s="111" t="str">
        <f t="shared" si="616"/>
        <v/>
      </c>
      <c r="AN3530" s="111" t="str">
        <f t="shared" ca="1" si="617"/>
        <v/>
      </c>
    </row>
    <row r="3531" spans="1:40" ht="20.25" customHeight="1" x14ac:dyDescent="0.3">
      <c r="A3531" s="107"/>
      <c r="B3531" s="144"/>
      <c r="C3531" s="119"/>
      <c r="D3531" s="120"/>
      <c r="E3531" s="119"/>
      <c r="F3531" s="119"/>
      <c r="G3531" s="120"/>
      <c r="H3531" s="119"/>
      <c r="I3531" s="109"/>
      <c r="L3531" s="108"/>
      <c r="M3531" s="108"/>
      <c r="N3531" s="108"/>
      <c r="O3531" s="108"/>
      <c r="P3531" s="108"/>
      <c r="Q3531" s="108"/>
      <c r="R3531" s="108"/>
      <c r="S3531" s="108"/>
      <c r="T3531" s="100">
        <f t="shared" si="608"/>
        <v>0</v>
      </c>
      <c r="U3531" s="111"/>
      <c r="V3531" s="111"/>
      <c r="W3531" s="111">
        <f>SUMIFS($F$3:F3531,$D$3:D3531,D3531,$C$3:C3531,"Buy")+SUMIFS($F$3:F3531,$D$3:D3531,D3531,$C$3:C3531,"Coin Deposit",$E$3:E3531,"&lt;&gt;")</f>
        <v>0</v>
      </c>
      <c r="X3531" s="111">
        <f t="shared" si="609"/>
        <v>0</v>
      </c>
      <c r="Y3531" s="111">
        <f>IF($D3531=Y$1,SUMIFS($H$3:$H3531,$G$3:$G3531,Y$1,$C$3:$C3531,"Sell"),0)</f>
        <v>0</v>
      </c>
      <c r="Z3531" s="111">
        <f t="shared" si="610"/>
        <v>0</v>
      </c>
      <c r="AA3531" s="111">
        <f>IF($D3531=AA$1,SUMIFS($H$3:$H3531,$G$3:$G3531,AA$1,$C$3:$C3531,"Sell"),0)</f>
        <v>0</v>
      </c>
      <c r="AB3531" s="111">
        <f t="shared" si="611"/>
        <v>0</v>
      </c>
      <c r="AC3531" s="111">
        <f>SUMIFS('Deductions and Deposits'!$H:$H,'Deductions and Deposits'!$G:$G,D3531,'Deductions and Deposits'!$F:$F,"&lt;="&amp;B3531)+SUMIFS($F$3:F3531,$D$3:D3531,D3531,$C$3:C3531,"Coin Deposit",$E$3:E3531,"")</f>
        <v>0</v>
      </c>
      <c r="AD3531" s="111">
        <f>SUMIFS('Deductions and Deposits'!$D:$D,'Deductions and Deposits'!$C:$C,D3531)+SUMIFS($F:$F,$D:$D,D3531,$C:$C,"Coin Deduction")</f>
        <v>0</v>
      </c>
      <c r="AE3531" s="111">
        <f>Table5[[#This Row],[Column4]]+Table5[[#This Row],[Column14]]+Table5[[#This Row],[Column19]]+Table5[[#This Row],[Column12]]</f>
        <v>0</v>
      </c>
      <c r="AF3531" s="111">
        <f>Table5[[#This Row],[Column5]]+Table5[[#This Row],[Column13]]+Table5[[#This Row],[Column21]]+Table5[[#This Row],[Column18]]</f>
        <v>0</v>
      </c>
      <c r="AG3531" s="111">
        <f t="shared" si="612"/>
        <v>0</v>
      </c>
      <c r="AH3531" s="111">
        <f t="shared" si="613"/>
        <v>0</v>
      </c>
      <c r="AI3531" s="111">
        <f>Table5[[#This Row],[Column17]]-Table5[[#This Row],[Column20]]</f>
        <v>0</v>
      </c>
      <c r="AJ3531" s="111">
        <f t="shared" si="614"/>
        <v>0</v>
      </c>
      <c r="AK3531" s="111">
        <f t="shared" si="607"/>
        <v>0</v>
      </c>
      <c r="AL3531" s="111">
        <f t="shared" si="615"/>
        <v>0</v>
      </c>
      <c r="AM3531" s="111" t="str">
        <f t="shared" si="616"/>
        <v/>
      </c>
      <c r="AN3531" s="111" t="str">
        <f t="shared" ca="1" si="617"/>
        <v/>
      </c>
    </row>
    <row r="3532" spans="1:40" ht="20.25" customHeight="1" x14ac:dyDescent="0.3">
      <c r="A3532" s="107"/>
      <c r="B3532" s="144"/>
      <c r="C3532" s="119"/>
      <c r="D3532" s="120"/>
      <c r="E3532" s="119"/>
      <c r="F3532" s="119"/>
      <c r="G3532" s="120"/>
      <c r="H3532" s="119"/>
      <c r="I3532" s="109"/>
      <c r="L3532" s="108"/>
      <c r="M3532" s="108"/>
      <c r="N3532" s="108"/>
      <c r="O3532" s="108"/>
      <c r="P3532" s="108"/>
      <c r="Q3532" s="108"/>
      <c r="R3532" s="108"/>
      <c r="S3532" s="108"/>
      <c r="T3532" s="100">
        <f t="shared" si="608"/>
        <v>0</v>
      </c>
      <c r="U3532" s="111"/>
      <c r="V3532" s="111"/>
      <c r="W3532" s="111">
        <f>SUMIFS($F$3:F3532,$D$3:D3532,D3532,$C$3:C3532,"Buy")+SUMIFS($F$3:F3532,$D$3:D3532,D3532,$C$3:C3532,"Coin Deposit",$E$3:E3532,"&lt;&gt;")</f>
        <v>0</v>
      </c>
      <c r="X3532" s="111">
        <f t="shared" si="609"/>
        <v>0</v>
      </c>
      <c r="Y3532" s="111">
        <f>IF($D3532=Y$1,SUMIFS($H$3:$H3532,$G$3:$G3532,Y$1,$C$3:$C3532,"Sell"),0)</f>
        <v>0</v>
      </c>
      <c r="Z3532" s="111">
        <f t="shared" si="610"/>
        <v>0</v>
      </c>
      <c r="AA3532" s="111">
        <f>IF($D3532=AA$1,SUMIFS($H$3:$H3532,$G$3:$G3532,AA$1,$C$3:$C3532,"Sell"),0)</f>
        <v>0</v>
      </c>
      <c r="AB3532" s="111">
        <f t="shared" si="611"/>
        <v>0</v>
      </c>
      <c r="AC3532" s="111">
        <f>SUMIFS('Deductions and Deposits'!$H:$H,'Deductions and Deposits'!$G:$G,D3532,'Deductions and Deposits'!$F:$F,"&lt;="&amp;B3532)+SUMIFS($F$3:F3532,$D$3:D3532,D3532,$C$3:C3532,"Coin Deposit",$E$3:E3532,"")</f>
        <v>0</v>
      </c>
      <c r="AD3532" s="111">
        <f>SUMIFS('Deductions and Deposits'!$D:$D,'Deductions and Deposits'!$C:$C,D3532)+SUMIFS($F:$F,$D:$D,D3532,$C:$C,"Coin Deduction")</f>
        <v>0</v>
      </c>
      <c r="AE3532" s="111">
        <f>Table5[[#This Row],[Column4]]+Table5[[#This Row],[Column14]]+Table5[[#This Row],[Column19]]+Table5[[#This Row],[Column12]]</f>
        <v>0</v>
      </c>
      <c r="AF3532" s="111">
        <f>Table5[[#This Row],[Column5]]+Table5[[#This Row],[Column13]]+Table5[[#This Row],[Column21]]+Table5[[#This Row],[Column18]]</f>
        <v>0</v>
      </c>
      <c r="AG3532" s="111">
        <f t="shared" si="612"/>
        <v>0</v>
      </c>
      <c r="AH3532" s="111">
        <f t="shared" si="613"/>
        <v>0</v>
      </c>
      <c r="AI3532" s="111">
        <f>Table5[[#This Row],[Column17]]-Table5[[#This Row],[Column20]]</f>
        <v>0</v>
      </c>
      <c r="AJ3532" s="111">
        <f t="shared" si="614"/>
        <v>0</v>
      </c>
      <c r="AK3532" s="111">
        <f t="shared" si="607"/>
        <v>0</v>
      </c>
      <c r="AL3532" s="111">
        <f t="shared" si="615"/>
        <v>0</v>
      </c>
      <c r="AM3532" s="111" t="str">
        <f t="shared" si="616"/>
        <v/>
      </c>
      <c r="AN3532" s="111" t="str">
        <f t="shared" ca="1" si="617"/>
        <v/>
      </c>
    </row>
    <row r="3533" spans="1:40" ht="20.25" customHeight="1" x14ac:dyDescent="0.3">
      <c r="A3533" s="107"/>
      <c r="B3533" s="144"/>
      <c r="C3533" s="119"/>
      <c r="D3533" s="120"/>
      <c r="E3533" s="119"/>
      <c r="F3533" s="119"/>
      <c r="G3533" s="120"/>
      <c r="H3533" s="119"/>
      <c r="I3533" s="109"/>
      <c r="L3533" s="108"/>
      <c r="M3533" s="108"/>
      <c r="N3533" s="108"/>
      <c r="O3533" s="108"/>
      <c r="P3533" s="108"/>
      <c r="Q3533" s="108"/>
      <c r="R3533" s="108"/>
      <c r="S3533" s="108"/>
      <c r="T3533" s="100">
        <f t="shared" si="608"/>
        <v>0</v>
      </c>
      <c r="U3533" s="111"/>
      <c r="V3533" s="111"/>
      <c r="W3533" s="111">
        <f>SUMIFS($F$3:F3533,$D$3:D3533,D3533,$C$3:C3533,"Buy")+SUMIFS($F$3:F3533,$D$3:D3533,D3533,$C$3:C3533,"Coin Deposit",$E$3:E3533,"&lt;&gt;")</f>
        <v>0</v>
      </c>
      <c r="X3533" s="111">
        <f t="shared" si="609"/>
        <v>0</v>
      </c>
      <c r="Y3533" s="111">
        <f>IF($D3533=Y$1,SUMIFS($H$3:$H3533,$G$3:$G3533,Y$1,$C$3:$C3533,"Sell"),0)</f>
        <v>0</v>
      </c>
      <c r="Z3533" s="111">
        <f t="shared" si="610"/>
        <v>0</v>
      </c>
      <c r="AA3533" s="111">
        <f>IF($D3533=AA$1,SUMIFS($H$3:$H3533,$G$3:$G3533,AA$1,$C$3:$C3533,"Sell"),0)</f>
        <v>0</v>
      </c>
      <c r="AB3533" s="111">
        <f t="shared" si="611"/>
        <v>0</v>
      </c>
      <c r="AC3533" s="111">
        <f>SUMIFS('Deductions and Deposits'!$H:$H,'Deductions and Deposits'!$G:$G,D3533,'Deductions and Deposits'!$F:$F,"&lt;="&amp;B3533)+SUMIFS($F$3:F3533,$D$3:D3533,D3533,$C$3:C3533,"Coin Deposit",$E$3:E3533,"")</f>
        <v>0</v>
      </c>
      <c r="AD3533" s="111">
        <f>SUMIFS('Deductions and Deposits'!$D:$D,'Deductions and Deposits'!$C:$C,D3533)+SUMIFS($F:$F,$D:$D,D3533,$C:$C,"Coin Deduction")</f>
        <v>0</v>
      </c>
      <c r="AE3533" s="111">
        <f>Table5[[#This Row],[Column4]]+Table5[[#This Row],[Column14]]+Table5[[#This Row],[Column19]]+Table5[[#This Row],[Column12]]</f>
        <v>0</v>
      </c>
      <c r="AF3533" s="111">
        <f>Table5[[#This Row],[Column5]]+Table5[[#This Row],[Column13]]+Table5[[#This Row],[Column21]]+Table5[[#This Row],[Column18]]</f>
        <v>0</v>
      </c>
      <c r="AG3533" s="111">
        <f t="shared" si="612"/>
        <v>0</v>
      </c>
      <c r="AH3533" s="111">
        <f t="shared" si="613"/>
        <v>0</v>
      </c>
      <c r="AI3533" s="111">
        <f>Table5[[#This Row],[Column17]]-Table5[[#This Row],[Column20]]</f>
        <v>0</v>
      </c>
      <c r="AJ3533" s="111">
        <f t="shared" si="614"/>
        <v>0</v>
      </c>
      <c r="AK3533" s="111">
        <f t="shared" si="607"/>
        <v>0</v>
      </c>
      <c r="AL3533" s="111">
        <f t="shared" si="615"/>
        <v>0</v>
      </c>
      <c r="AM3533" s="111" t="str">
        <f t="shared" si="616"/>
        <v/>
      </c>
      <c r="AN3533" s="111" t="str">
        <f t="shared" ca="1" si="617"/>
        <v/>
      </c>
    </row>
    <row r="3534" spans="1:40" ht="20.25" customHeight="1" x14ac:dyDescent="0.3">
      <c r="A3534" s="107"/>
      <c r="B3534" s="144"/>
      <c r="C3534" s="119"/>
      <c r="D3534" s="120"/>
      <c r="E3534" s="119"/>
      <c r="F3534" s="119"/>
      <c r="G3534" s="120"/>
      <c r="H3534" s="119"/>
      <c r="I3534" s="109"/>
      <c r="L3534" s="108"/>
      <c r="M3534" s="108"/>
      <c r="N3534" s="108"/>
      <c r="O3534" s="108"/>
      <c r="P3534" s="108"/>
      <c r="Q3534" s="108"/>
      <c r="R3534" s="108"/>
      <c r="S3534" s="108"/>
      <c r="T3534" s="100">
        <f t="shared" si="608"/>
        <v>0</v>
      </c>
      <c r="U3534" s="111"/>
      <c r="V3534" s="111"/>
      <c r="W3534" s="111">
        <f>SUMIFS($F$3:F3534,$D$3:D3534,D3534,$C$3:C3534,"Buy")+SUMIFS($F$3:F3534,$D$3:D3534,D3534,$C$3:C3534,"Coin Deposit",$E$3:E3534,"&lt;&gt;")</f>
        <v>0</v>
      </c>
      <c r="X3534" s="111">
        <f t="shared" si="609"/>
        <v>0</v>
      </c>
      <c r="Y3534" s="111">
        <f>IF($D3534=Y$1,SUMIFS($H$3:$H3534,$G$3:$G3534,Y$1,$C$3:$C3534,"Sell"),0)</f>
        <v>0</v>
      </c>
      <c r="Z3534" s="111">
        <f t="shared" si="610"/>
        <v>0</v>
      </c>
      <c r="AA3534" s="111">
        <f>IF($D3534=AA$1,SUMIFS($H$3:$H3534,$G$3:$G3534,AA$1,$C$3:$C3534,"Sell"),0)</f>
        <v>0</v>
      </c>
      <c r="AB3534" s="111">
        <f t="shared" si="611"/>
        <v>0</v>
      </c>
      <c r="AC3534" s="111">
        <f>SUMIFS('Deductions and Deposits'!$H:$H,'Deductions and Deposits'!$G:$G,D3534,'Deductions and Deposits'!$F:$F,"&lt;="&amp;B3534)+SUMIFS($F$3:F3534,$D$3:D3534,D3534,$C$3:C3534,"Coin Deposit",$E$3:E3534,"")</f>
        <v>0</v>
      </c>
      <c r="AD3534" s="111">
        <f>SUMIFS('Deductions and Deposits'!$D:$D,'Deductions and Deposits'!$C:$C,D3534)+SUMIFS($F:$F,$D:$D,D3534,$C:$C,"Coin Deduction")</f>
        <v>0</v>
      </c>
      <c r="AE3534" s="111">
        <f>Table5[[#This Row],[Column4]]+Table5[[#This Row],[Column14]]+Table5[[#This Row],[Column19]]+Table5[[#This Row],[Column12]]</f>
        <v>0</v>
      </c>
      <c r="AF3534" s="111">
        <f>Table5[[#This Row],[Column5]]+Table5[[#This Row],[Column13]]+Table5[[#This Row],[Column21]]+Table5[[#This Row],[Column18]]</f>
        <v>0</v>
      </c>
      <c r="AG3534" s="111">
        <f t="shared" si="612"/>
        <v>0</v>
      </c>
      <c r="AH3534" s="111">
        <f t="shared" si="613"/>
        <v>0</v>
      </c>
      <c r="AI3534" s="111">
        <f>Table5[[#This Row],[Column17]]-Table5[[#This Row],[Column20]]</f>
        <v>0</v>
      </c>
      <c r="AJ3534" s="111">
        <f t="shared" si="614"/>
        <v>0</v>
      </c>
      <c r="AK3534" s="111">
        <f t="shared" si="607"/>
        <v>0</v>
      </c>
      <c r="AL3534" s="111">
        <f t="shared" si="615"/>
        <v>0</v>
      </c>
      <c r="AM3534" s="111" t="str">
        <f t="shared" si="616"/>
        <v/>
      </c>
      <c r="AN3534" s="111" t="str">
        <f t="shared" ca="1" si="617"/>
        <v/>
      </c>
    </row>
    <row r="3535" spans="1:40" ht="20.25" customHeight="1" x14ac:dyDescent="0.3">
      <c r="A3535" s="107"/>
      <c r="B3535" s="144"/>
      <c r="C3535" s="119"/>
      <c r="D3535" s="120"/>
      <c r="E3535" s="119"/>
      <c r="F3535" s="119"/>
      <c r="G3535" s="120"/>
      <c r="H3535" s="119"/>
      <c r="I3535" s="109"/>
      <c r="L3535" s="108"/>
      <c r="M3535" s="108"/>
      <c r="N3535" s="108"/>
      <c r="O3535" s="108"/>
      <c r="P3535" s="108"/>
      <c r="Q3535" s="108"/>
      <c r="R3535" s="108"/>
      <c r="S3535" s="108"/>
      <c r="T3535" s="100">
        <f t="shared" si="608"/>
        <v>0</v>
      </c>
      <c r="U3535" s="111"/>
      <c r="V3535" s="111"/>
      <c r="W3535" s="111">
        <f>SUMIFS($F$3:F3535,$D$3:D3535,D3535,$C$3:C3535,"Buy")+SUMIFS($F$3:F3535,$D$3:D3535,D3535,$C$3:C3535,"Coin Deposit",$E$3:E3535,"&lt;&gt;")</f>
        <v>0</v>
      </c>
      <c r="X3535" s="111">
        <f t="shared" si="609"/>
        <v>0</v>
      </c>
      <c r="Y3535" s="111">
        <f>IF($D3535=Y$1,SUMIFS($H$3:$H3535,$G$3:$G3535,Y$1,$C$3:$C3535,"Sell"),0)</f>
        <v>0</v>
      </c>
      <c r="Z3535" s="111">
        <f t="shared" si="610"/>
        <v>0</v>
      </c>
      <c r="AA3535" s="111">
        <f>IF($D3535=AA$1,SUMIFS($H$3:$H3535,$G$3:$G3535,AA$1,$C$3:$C3535,"Sell"),0)</f>
        <v>0</v>
      </c>
      <c r="AB3535" s="111">
        <f t="shared" si="611"/>
        <v>0</v>
      </c>
      <c r="AC3535" s="111">
        <f>SUMIFS('Deductions and Deposits'!$H:$H,'Deductions and Deposits'!$G:$G,D3535,'Deductions and Deposits'!$F:$F,"&lt;="&amp;B3535)+SUMIFS($F$3:F3535,$D$3:D3535,D3535,$C$3:C3535,"Coin Deposit",$E$3:E3535,"")</f>
        <v>0</v>
      </c>
      <c r="AD3535" s="111">
        <f>SUMIFS('Deductions and Deposits'!$D:$D,'Deductions and Deposits'!$C:$C,D3535)+SUMIFS($F:$F,$D:$D,D3535,$C:$C,"Coin Deduction")</f>
        <v>0</v>
      </c>
      <c r="AE3535" s="111">
        <f>Table5[[#This Row],[Column4]]+Table5[[#This Row],[Column14]]+Table5[[#This Row],[Column19]]+Table5[[#This Row],[Column12]]</f>
        <v>0</v>
      </c>
      <c r="AF3535" s="111">
        <f>Table5[[#This Row],[Column5]]+Table5[[#This Row],[Column13]]+Table5[[#This Row],[Column21]]+Table5[[#This Row],[Column18]]</f>
        <v>0</v>
      </c>
      <c r="AG3535" s="111">
        <f t="shared" si="612"/>
        <v>0</v>
      </c>
      <c r="AH3535" s="111">
        <f t="shared" si="613"/>
        <v>0</v>
      </c>
      <c r="AI3535" s="111">
        <f>Table5[[#This Row],[Column17]]-Table5[[#This Row],[Column20]]</f>
        <v>0</v>
      </c>
      <c r="AJ3535" s="111">
        <f t="shared" si="614"/>
        <v>0</v>
      </c>
      <c r="AK3535" s="111">
        <f t="shared" si="607"/>
        <v>0</v>
      </c>
      <c r="AL3535" s="111">
        <f t="shared" si="615"/>
        <v>0</v>
      </c>
      <c r="AM3535" s="111" t="str">
        <f t="shared" si="616"/>
        <v/>
      </c>
      <c r="AN3535" s="111" t="str">
        <f t="shared" ca="1" si="617"/>
        <v/>
      </c>
    </row>
    <row r="3536" spans="1:40" ht="20.25" customHeight="1" x14ac:dyDescent="0.3">
      <c r="A3536" s="107"/>
      <c r="B3536" s="144"/>
      <c r="C3536" s="119"/>
      <c r="D3536" s="120"/>
      <c r="E3536" s="119"/>
      <c r="F3536" s="119"/>
      <c r="G3536" s="120"/>
      <c r="H3536" s="119"/>
      <c r="I3536" s="109"/>
      <c r="L3536" s="108"/>
      <c r="M3536" s="108"/>
      <c r="N3536" s="108"/>
      <c r="O3536" s="108"/>
      <c r="P3536" s="108"/>
      <c r="Q3536" s="108"/>
      <c r="R3536" s="108"/>
      <c r="S3536" s="108"/>
      <c r="T3536" s="100">
        <f t="shared" si="608"/>
        <v>0</v>
      </c>
      <c r="U3536" s="111"/>
      <c r="V3536" s="111"/>
      <c r="W3536" s="111">
        <f>SUMIFS($F$3:F3536,$D$3:D3536,D3536,$C$3:C3536,"Buy")+SUMIFS($F$3:F3536,$D$3:D3536,D3536,$C$3:C3536,"Coin Deposit",$E$3:E3536,"&lt;&gt;")</f>
        <v>0</v>
      </c>
      <c r="X3536" s="111">
        <f t="shared" si="609"/>
        <v>0</v>
      </c>
      <c r="Y3536" s="111">
        <f>IF($D3536=Y$1,SUMIFS($H$3:$H3536,$G$3:$G3536,Y$1,$C$3:$C3536,"Sell"),0)</f>
        <v>0</v>
      </c>
      <c r="Z3536" s="111">
        <f t="shared" si="610"/>
        <v>0</v>
      </c>
      <c r="AA3536" s="111">
        <f>IF($D3536=AA$1,SUMIFS($H$3:$H3536,$G$3:$G3536,AA$1,$C$3:$C3536,"Sell"),0)</f>
        <v>0</v>
      </c>
      <c r="AB3536" s="111">
        <f t="shared" si="611"/>
        <v>0</v>
      </c>
      <c r="AC3536" s="111">
        <f>SUMIFS('Deductions and Deposits'!$H:$H,'Deductions and Deposits'!$G:$G,D3536,'Deductions and Deposits'!$F:$F,"&lt;="&amp;B3536)+SUMIFS($F$3:F3536,$D$3:D3536,D3536,$C$3:C3536,"Coin Deposit",$E$3:E3536,"")</f>
        <v>0</v>
      </c>
      <c r="AD3536" s="111">
        <f>SUMIFS('Deductions and Deposits'!$D:$D,'Deductions and Deposits'!$C:$C,D3536)+SUMIFS($F:$F,$D:$D,D3536,$C:$C,"Coin Deduction")</f>
        <v>0</v>
      </c>
      <c r="AE3536" s="111">
        <f>Table5[[#This Row],[Column4]]+Table5[[#This Row],[Column14]]+Table5[[#This Row],[Column19]]+Table5[[#This Row],[Column12]]</f>
        <v>0</v>
      </c>
      <c r="AF3536" s="111">
        <f>Table5[[#This Row],[Column5]]+Table5[[#This Row],[Column13]]+Table5[[#This Row],[Column21]]+Table5[[#This Row],[Column18]]</f>
        <v>0</v>
      </c>
      <c r="AG3536" s="111">
        <f t="shared" si="612"/>
        <v>0</v>
      </c>
      <c r="AH3536" s="111">
        <f t="shared" si="613"/>
        <v>0</v>
      </c>
      <c r="AI3536" s="111">
        <f>Table5[[#This Row],[Column17]]-Table5[[#This Row],[Column20]]</f>
        <v>0</v>
      </c>
      <c r="AJ3536" s="111">
        <f t="shared" si="614"/>
        <v>0</v>
      </c>
      <c r="AK3536" s="111">
        <f t="shared" si="607"/>
        <v>0</v>
      </c>
      <c r="AL3536" s="111">
        <f t="shared" si="615"/>
        <v>0</v>
      </c>
      <c r="AM3536" s="111" t="str">
        <f t="shared" si="616"/>
        <v/>
      </c>
      <c r="AN3536" s="111" t="str">
        <f t="shared" ca="1" si="617"/>
        <v/>
      </c>
    </row>
    <row r="3537" spans="1:40" ht="20.25" customHeight="1" x14ac:dyDescent="0.3">
      <c r="A3537" s="107"/>
      <c r="B3537" s="144"/>
      <c r="C3537" s="119"/>
      <c r="D3537" s="120"/>
      <c r="E3537" s="119"/>
      <c r="F3537" s="119"/>
      <c r="G3537" s="120"/>
      <c r="H3537" s="119"/>
      <c r="I3537" s="109"/>
      <c r="L3537" s="108"/>
      <c r="M3537" s="108"/>
      <c r="N3537" s="108"/>
      <c r="O3537" s="108"/>
      <c r="P3537" s="108"/>
      <c r="Q3537" s="108"/>
      <c r="R3537" s="108"/>
      <c r="S3537" s="108"/>
      <c r="T3537" s="100">
        <f t="shared" si="608"/>
        <v>0</v>
      </c>
      <c r="U3537" s="111"/>
      <c r="V3537" s="111"/>
      <c r="W3537" s="111">
        <f>SUMIFS($F$3:F3537,$D$3:D3537,D3537,$C$3:C3537,"Buy")+SUMIFS($F$3:F3537,$D$3:D3537,D3537,$C$3:C3537,"Coin Deposit",$E$3:E3537,"&lt;&gt;")</f>
        <v>0</v>
      </c>
      <c r="X3537" s="111">
        <f t="shared" si="609"/>
        <v>0</v>
      </c>
      <c r="Y3537" s="111">
        <f>IF($D3537=Y$1,SUMIFS($H$3:$H3537,$G$3:$G3537,Y$1,$C$3:$C3537,"Sell"),0)</f>
        <v>0</v>
      </c>
      <c r="Z3537" s="111">
        <f t="shared" si="610"/>
        <v>0</v>
      </c>
      <c r="AA3537" s="111">
        <f>IF($D3537=AA$1,SUMIFS($H$3:$H3537,$G$3:$G3537,AA$1,$C$3:$C3537,"Sell"),0)</f>
        <v>0</v>
      </c>
      <c r="AB3537" s="111">
        <f t="shared" si="611"/>
        <v>0</v>
      </c>
      <c r="AC3537" s="111">
        <f>SUMIFS('Deductions and Deposits'!$H:$H,'Deductions and Deposits'!$G:$G,D3537,'Deductions and Deposits'!$F:$F,"&lt;="&amp;B3537)+SUMIFS($F$3:F3537,$D$3:D3537,D3537,$C$3:C3537,"Coin Deposit",$E$3:E3537,"")</f>
        <v>0</v>
      </c>
      <c r="AD3537" s="111">
        <f>SUMIFS('Deductions and Deposits'!$D:$D,'Deductions and Deposits'!$C:$C,D3537)+SUMIFS($F:$F,$D:$D,D3537,$C:$C,"Coin Deduction")</f>
        <v>0</v>
      </c>
      <c r="AE3537" s="111">
        <f>Table5[[#This Row],[Column4]]+Table5[[#This Row],[Column14]]+Table5[[#This Row],[Column19]]+Table5[[#This Row],[Column12]]</f>
        <v>0</v>
      </c>
      <c r="AF3537" s="111">
        <f>Table5[[#This Row],[Column5]]+Table5[[#This Row],[Column13]]+Table5[[#This Row],[Column21]]+Table5[[#This Row],[Column18]]</f>
        <v>0</v>
      </c>
      <c r="AG3537" s="111">
        <f t="shared" si="612"/>
        <v>0</v>
      </c>
      <c r="AH3537" s="111">
        <f t="shared" si="613"/>
        <v>0</v>
      </c>
      <c r="AI3537" s="111">
        <f>Table5[[#This Row],[Column17]]-Table5[[#This Row],[Column20]]</f>
        <v>0</v>
      </c>
      <c r="AJ3537" s="111">
        <f t="shared" si="614"/>
        <v>0</v>
      </c>
      <c r="AK3537" s="111">
        <f t="shared" si="607"/>
        <v>0</v>
      </c>
      <c r="AL3537" s="111">
        <f t="shared" si="615"/>
        <v>0</v>
      </c>
      <c r="AM3537" s="111" t="str">
        <f t="shared" si="616"/>
        <v/>
      </c>
      <c r="AN3537" s="111" t="str">
        <f t="shared" ca="1" si="617"/>
        <v/>
      </c>
    </row>
    <row r="3538" spans="1:40" ht="20.25" customHeight="1" x14ac:dyDescent="0.3">
      <c r="A3538" s="107"/>
      <c r="B3538" s="144"/>
      <c r="C3538" s="119"/>
      <c r="D3538" s="120"/>
      <c r="E3538" s="119"/>
      <c r="F3538" s="119"/>
      <c r="G3538" s="120"/>
      <c r="H3538" s="119"/>
      <c r="I3538" s="109"/>
      <c r="L3538" s="108"/>
      <c r="M3538" s="108"/>
      <c r="N3538" s="108"/>
      <c r="O3538" s="108"/>
      <c r="P3538" s="108"/>
      <c r="Q3538" s="108"/>
      <c r="R3538" s="108"/>
      <c r="S3538" s="108"/>
      <c r="T3538" s="100">
        <f t="shared" si="608"/>
        <v>0</v>
      </c>
      <c r="U3538" s="111"/>
      <c r="V3538" s="111"/>
      <c r="W3538" s="111">
        <f>SUMIFS($F$3:F3538,$D$3:D3538,D3538,$C$3:C3538,"Buy")+SUMIFS($F$3:F3538,$D$3:D3538,D3538,$C$3:C3538,"Coin Deposit",$E$3:E3538,"&lt;&gt;")</f>
        <v>0</v>
      </c>
      <c r="X3538" s="111">
        <f t="shared" si="609"/>
        <v>0</v>
      </c>
      <c r="Y3538" s="111">
        <f>IF($D3538=Y$1,SUMIFS($H$3:$H3538,$G$3:$G3538,Y$1,$C$3:$C3538,"Sell"),0)</f>
        <v>0</v>
      </c>
      <c r="Z3538" s="111">
        <f t="shared" si="610"/>
        <v>0</v>
      </c>
      <c r="AA3538" s="111">
        <f>IF($D3538=AA$1,SUMIFS($H$3:$H3538,$G$3:$G3538,AA$1,$C$3:$C3538,"Sell"),0)</f>
        <v>0</v>
      </c>
      <c r="AB3538" s="111">
        <f t="shared" si="611"/>
        <v>0</v>
      </c>
      <c r="AC3538" s="111">
        <f>SUMIFS('Deductions and Deposits'!$H:$H,'Deductions and Deposits'!$G:$G,D3538,'Deductions and Deposits'!$F:$F,"&lt;="&amp;B3538)+SUMIFS($F$3:F3538,$D$3:D3538,D3538,$C$3:C3538,"Coin Deposit",$E$3:E3538,"")</f>
        <v>0</v>
      </c>
      <c r="AD3538" s="111">
        <f>SUMIFS('Deductions and Deposits'!$D:$D,'Deductions and Deposits'!$C:$C,D3538)+SUMIFS($F:$F,$D:$D,D3538,$C:$C,"Coin Deduction")</f>
        <v>0</v>
      </c>
      <c r="AE3538" s="111">
        <f>Table5[[#This Row],[Column4]]+Table5[[#This Row],[Column14]]+Table5[[#This Row],[Column19]]+Table5[[#This Row],[Column12]]</f>
        <v>0</v>
      </c>
      <c r="AF3538" s="111">
        <f>Table5[[#This Row],[Column5]]+Table5[[#This Row],[Column13]]+Table5[[#This Row],[Column21]]+Table5[[#This Row],[Column18]]</f>
        <v>0</v>
      </c>
      <c r="AG3538" s="111">
        <f t="shared" si="612"/>
        <v>0</v>
      </c>
      <c r="AH3538" s="111">
        <f t="shared" si="613"/>
        <v>0</v>
      </c>
      <c r="AI3538" s="111">
        <f>Table5[[#This Row],[Column17]]-Table5[[#This Row],[Column20]]</f>
        <v>0</v>
      </c>
      <c r="AJ3538" s="111">
        <f t="shared" si="614"/>
        <v>0</v>
      </c>
      <c r="AK3538" s="111">
        <f t="shared" si="607"/>
        <v>0</v>
      </c>
      <c r="AL3538" s="111">
        <f t="shared" si="615"/>
        <v>0</v>
      </c>
      <c r="AM3538" s="111" t="str">
        <f t="shared" si="616"/>
        <v/>
      </c>
      <c r="AN3538" s="111" t="str">
        <f t="shared" ca="1" si="617"/>
        <v/>
      </c>
    </row>
    <row r="3539" spans="1:40" ht="20.25" customHeight="1" x14ac:dyDescent="0.3">
      <c r="A3539" s="107"/>
      <c r="B3539" s="144"/>
      <c r="C3539" s="119"/>
      <c r="D3539" s="120"/>
      <c r="E3539" s="119"/>
      <c r="F3539" s="119"/>
      <c r="G3539" s="120"/>
      <c r="H3539" s="119"/>
      <c r="I3539" s="109"/>
      <c r="L3539" s="108"/>
      <c r="M3539" s="108"/>
      <c r="N3539" s="108"/>
      <c r="O3539" s="108"/>
      <c r="P3539" s="108"/>
      <c r="Q3539" s="108"/>
      <c r="R3539" s="108"/>
      <c r="S3539" s="108"/>
      <c r="T3539" s="100">
        <f t="shared" si="608"/>
        <v>0</v>
      </c>
      <c r="U3539" s="111"/>
      <c r="V3539" s="111"/>
      <c r="W3539" s="111">
        <f>SUMIFS($F$3:F3539,$D$3:D3539,D3539,$C$3:C3539,"Buy")+SUMIFS($F$3:F3539,$D$3:D3539,D3539,$C$3:C3539,"Coin Deposit",$E$3:E3539,"&lt;&gt;")</f>
        <v>0</v>
      </c>
      <c r="X3539" s="111">
        <f t="shared" si="609"/>
        <v>0</v>
      </c>
      <c r="Y3539" s="111">
        <f>IF($D3539=Y$1,SUMIFS($H$3:$H3539,$G$3:$G3539,Y$1,$C$3:$C3539,"Sell"),0)</f>
        <v>0</v>
      </c>
      <c r="Z3539" s="111">
        <f t="shared" si="610"/>
        <v>0</v>
      </c>
      <c r="AA3539" s="111">
        <f>IF($D3539=AA$1,SUMIFS($H$3:$H3539,$G$3:$G3539,AA$1,$C$3:$C3539,"Sell"),0)</f>
        <v>0</v>
      </c>
      <c r="AB3539" s="111">
        <f t="shared" si="611"/>
        <v>0</v>
      </c>
      <c r="AC3539" s="111">
        <f>SUMIFS('Deductions and Deposits'!$H:$H,'Deductions and Deposits'!$G:$G,D3539,'Deductions and Deposits'!$F:$F,"&lt;="&amp;B3539)+SUMIFS($F$3:F3539,$D$3:D3539,D3539,$C$3:C3539,"Coin Deposit",$E$3:E3539,"")</f>
        <v>0</v>
      </c>
      <c r="AD3539" s="111">
        <f>SUMIFS('Deductions and Deposits'!$D:$D,'Deductions and Deposits'!$C:$C,D3539)+SUMIFS($F:$F,$D:$D,D3539,$C:$C,"Coin Deduction")</f>
        <v>0</v>
      </c>
      <c r="AE3539" s="111">
        <f>Table5[[#This Row],[Column4]]+Table5[[#This Row],[Column14]]+Table5[[#This Row],[Column19]]+Table5[[#This Row],[Column12]]</f>
        <v>0</v>
      </c>
      <c r="AF3539" s="111">
        <f>Table5[[#This Row],[Column5]]+Table5[[#This Row],[Column13]]+Table5[[#This Row],[Column21]]+Table5[[#This Row],[Column18]]</f>
        <v>0</v>
      </c>
      <c r="AG3539" s="111">
        <f t="shared" si="612"/>
        <v>0</v>
      </c>
      <c r="AH3539" s="111">
        <f t="shared" si="613"/>
        <v>0</v>
      </c>
      <c r="AI3539" s="111">
        <f>Table5[[#This Row],[Column17]]-Table5[[#This Row],[Column20]]</f>
        <v>0</v>
      </c>
      <c r="AJ3539" s="111">
        <f t="shared" si="614"/>
        <v>0</v>
      </c>
      <c r="AK3539" s="111">
        <f t="shared" si="607"/>
        <v>0</v>
      </c>
      <c r="AL3539" s="111">
        <f t="shared" si="615"/>
        <v>0</v>
      </c>
      <c r="AM3539" s="111" t="str">
        <f t="shared" si="616"/>
        <v/>
      </c>
      <c r="AN3539" s="111" t="str">
        <f t="shared" ca="1" si="617"/>
        <v/>
      </c>
    </row>
    <row r="3540" spans="1:40" ht="20.25" customHeight="1" x14ac:dyDescent="0.3">
      <c r="A3540" s="107"/>
      <c r="B3540" s="144"/>
      <c r="C3540" s="119"/>
      <c r="D3540" s="120"/>
      <c r="E3540" s="119"/>
      <c r="F3540" s="119"/>
      <c r="G3540" s="120"/>
      <c r="H3540" s="119"/>
      <c r="I3540" s="109"/>
      <c r="L3540" s="108"/>
      <c r="M3540" s="108"/>
      <c r="N3540" s="108"/>
      <c r="O3540" s="108"/>
      <c r="P3540" s="108"/>
      <c r="Q3540" s="108"/>
      <c r="R3540" s="108"/>
      <c r="S3540" s="108"/>
      <c r="T3540" s="100">
        <f t="shared" si="608"/>
        <v>0</v>
      </c>
      <c r="U3540" s="111"/>
      <c r="V3540" s="111"/>
      <c r="W3540" s="111">
        <f>SUMIFS($F$3:F3540,$D$3:D3540,D3540,$C$3:C3540,"Buy")+SUMIFS($F$3:F3540,$D$3:D3540,D3540,$C$3:C3540,"Coin Deposit",$E$3:E3540,"&lt;&gt;")</f>
        <v>0</v>
      </c>
      <c r="X3540" s="111">
        <f t="shared" si="609"/>
        <v>0</v>
      </c>
      <c r="Y3540" s="111">
        <f>IF($D3540=Y$1,SUMIFS($H$3:$H3540,$G$3:$G3540,Y$1,$C$3:$C3540,"Sell"),0)</f>
        <v>0</v>
      </c>
      <c r="Z3540" s="111">
        <f t="shared" si="610"/>
        <v>0</v>
      </c>
      <c r="AA3540" s="111">
        <f>IF($D3540=AA$1,SUMIFS($H$3:$H3540,$G$3:$G3540,AA$1,$C$3:$C3540,"Sell"),0)</f>
        <v>0</v>
      </c>
      <c r="AB3540" s="111">
        <f t="shared" si="611"/>
        <v>0</v>
      </c>
      <c r="AC3540" s="111">
        <f>SUMIFS('Deductions and Deposits'!$H:$H,'Deductions and Deposits'!$G:$G,D3540,'Deductions and Deposits'!$F:$F,"&lt;="&amp;B3540)+SUMIFS($F$3:F3540,$D$3:D3540,D3540,$C$3:C3540,"Coin Deposit",$E$3:E3540,"")</f>
        <v>0</v>
      </c>
      <c r="AD3540" s="111">
        <f>SUMIFS('Deductions and Deposits'!$D:$D,'Deductions and Deposits'!$C:$C,D3540)+SUMIFS($F:$F,$D:$D,D3540,$C:$C,"Coin Deduction")</f>
        <v>0</v>
      </c>
      <c r="AE3540" s="111">
        <f>Table5[[#This Row],[Column4]]+Table5[[#This Row],[Column14]]+Table5[[#This Row],[Column19]]+Table5[[#This Row],[Column12]]</f>
        <v>0</v>
      </c>
      <c r="AF3540" s="111">
        <f>Table5[[#This Row],[Column5]]+Table5[[#This Row],[Column13]]+Table5[[#This Row],[Column21]]+Table5[[#This Row],[Column18]]</f>
        <v>0</v>
      </c>
      <c r="AG3540" s="111">
        <f t="shared" si="612"/>
        <v>0</v>
      </c>
      <c r="AH3540" s="111">
        <f t="shared" si="613"/>
        <v>0</v>
      </c>
      <c r="AI3540" s="111">
        <f>Table5[[#This Row],[Column17]]-Table5[[#This Row],[Column20]]</f>
        <v>0</v>
      </c>
      <c r="AJ3540" s="111">
        <f t="shared" si="614"/>
        <v>0</v>
      </c>
      <c r="AK3540" s="111">
        <f t="shared" si="607"/>
        <v>0</v>
      </c>
      <c r="AL3540" s="111">
        <f t="shared" si="615"/>
        <v>0</v>
      </c>
      <c r="AM3540" s="111" t="str">
        <f t="shared" si="616"/>
        <v/>
      </c>
      <c r="AN3540" s="111" t="str">
        <f t="shared" ca="1" si="617"/>
        <v/>
      </c>
    </row>
    <row r="3541" spans="1:40" ht="20.25" customHeight="1" x14ac:dyDescent="0.3">
      <c r="A3541" s="107"/>
      <c r="B3541" s="144"/>
      <c r="C3541" s="119"/>
      <c r="D3541" s="120"/>
      <c r="E3541" s="119"/>
      <c r="F3541" s="119"/>
      <c r="G3541" s="120"/>
      <c r="H3541" s="119"/>
      <c r="I3541" s="109"/>
      <c r="L3541" s="108"/>
      <c r="M3541" s="108"/>
      <c r="N3541" s="108"/>
      <c r="O3541" s="108"/>
      <c r="P3541" s="108"/>
      <c r="Q3541" s="108"/>
      <c r="R3541" s="108"/>
      <c r="S3541" s="108"/>
      <c r="T3541" s="100">
        <f t="shared" si="608"/>
        <v>0</v>
      </c>
      <c r="U3541" s="111"/>
      <c r="V3541" s="111"/>
      <c r="W3541" s="111">
        <f>SUMIFS($F$3:F3541,$D$3:D3541,D3541,$C$3:C3541,"Buy")+SUMIFS($F$3:F3541,$D$3:D3541,D3541,$C$3:C3541,"Coin Deposit",$E$3:E3541,"&lt;&gt;")</f>
        <v>0</v>
      </c>
      <c r="X3541" s="111">
        <f t="shared" si="609"/>
        <v>0</v>
      </c>
      <c r="Y3541" s="111">
        <f>IF($D3541=Y$1,SUMIFS($H$3:$H3541,$G$3:$G3541,Y$1,$C$3:$C3541,"Sell"),0)</f>
        <v>0</v>
      </c>
      <c r="Z3541" s="111">
        <f t="shared" si="610"/>
        <v>0</v>
      </c>
      <c r="AA3541" s="111">
        <f>IF($D3541=AA$1,SUMIFS($H$3:$H3541,$G$3:$G3541,AA$1,$C$3:$C3541,"Sell"),0)</f>
        <v>0</v>
      </c>
      <c r="AB3541" s="111">
        <f t="shared" si="611"/>
        <v>0</v>
      </c>
      <c r="AC3541" s="111">
        <f>SUMIFS('Deductions and Deposits'!$H:$H,'Deductions and Deposits'!$G:$G,D3541,'Deductions and Deposits'!$F:$F,"&lt;="&amp;B3541)+SUMIFS($F$3:F3541,$D$3:D3541,D3541,$C$3:C3541,"Coin Deposit",$E$3:E3541,"")</f>
        <v>0</v>
      </c>
      <c r="AD3541" s="111">
        <f>SUMIFS('Deductions and Deposits'!$D:$D,'Deductions and Deposits'!$C:$C,D3541)+SUMIFS($F:$F,$D:$D,D3541,$C:$C,"Coin Deduction")</f>
        <v>0</v>
      </c>
      <c r="AE3541" s="111">
        <f>Table5[[#This Row],[Column4]]+Table5[[#This Row],[Column14]]+Table5[[#This Row],[Column19]]+Table5[[#This Row],[Column12]]</f>
        <v>0</v>
      </c>
      <c r="AF3541" s="111">
        <f>Table5[[#This Row],[Column5]]+Table5[[#This Row],[Column13]]+Table5[[#This Row],[Column21]]+Table5[[#This Row],[Column18]]</f>
        <v>0</v>
      </c>
      <c r="AG3541" s="111">
        <f t="shared" si="612"/>
        <v>0</v>
      </c>
      <c r="AH3541" s="111">
        <f t="shared" si="613"/>
        <v>0</v>
      </c>
      <c r="AI3541" s="111">
        <f>Table5[[#This Row],[Column17]]-Table5[[#This Row],[Column20]]</f>
        <v>0</v>
      </c>
      <c r="AJ3541" s="111">
        <f t="shared" si="614"/>
        <v>0</v>
      </c>
      <c r="AK3541" s="111">
        <f t="shared" si="607"/>
        <v>0</v>
      </c>
      <c r="AL3541" s="111">
        <f t="shared" si="615"/>
        <v>0</v>
      </c>
      <c r="AM3541" s="111" t="str">
        <f t="shared" si="616"/>
        <v/>
      </c>
      <c r="AN3541" s="111" t="str">
        <f t="shared" ca="1" si="617"/>
        <v/>
      </c>
    </row>
    <row r="3542" spans="1:40" ht="20.25" customHeight="1" x14ac:dyDescent="0.3">
      <c r="A3542" s="107"/>
      <c r="B3542" s="144"/>
      <c r="C3542" s="119"/>
      <c r="D3542" s="120"/>
      <c r="E3542" s="119"/>
      <c r="F3542" s="119"/>
      <c r="G3542" s="120"/>
      <c r="H3542" s="119"/>
      <c r="I3542" s="109"/>
      <c r="L3542" s="108"/>
      <c r="M3542" s="108"/>
      <c r="N3542" s="108"/>
      <c r="O3542" s="108"/>
      <c r="P3542" s="108"/>
      <c r="Q3542" s="108"/>
      <c r="R3542" s="108"/>
      <c r="S3542" s="108"/>
      <c r="T3542" s="100">
        <f t="shared" si="608"/>
        <v>0</v>
      </c>
      <c r="U3542" s="111"/>
      <c r="V3542" s="111"/>
      <c r="W3542" s="111">
        <f>SUMIFS($F$3:F3542,$D$3:D3542,D3542,$C$3:C3542,"Buy")+SUMIFS($F$3:F3542,$D$3:D3542,D3542,$C$3:C3542,"Coin Deposit",$E$3:E3542,"&lt;&gt;")</f>
        <v>0</v>
      </c>
      <c r="X3542" s="111">
        <f t="shared" si="609"/>
        <v>0</v>
      </c>
      <c r="Y3542" s="111">
        <f>IF($D3542=Y$1,SUMIFS($H$3:$H3542,$G$3:$G3542,Y$1,$C$3:$C3542,"Sell"),0)</f>
        <v>0</v>
      </c>
      <c r="Z3542" s="111">
        <f t="shared" si="610"/>
        <v>0</v>
      </c>
      <c r="AA3542" s="111">
        <f>IF($D3542=AA$1,SUMIFS($H$3:$H3542,$G$3:$G3542,AA$1,$C$3:$C3542,"Sell"),0)</f>
        <v>0</v>
      </c>
      <c r="AB3542" s="111">
        <f t="shared" si="611"/>
        <v>0</v>
      </c>
      <c r="AC3542" s="111">
        <f>SUMIFS('Deductions and Deposits'!$H:$H,'Deductions and Deposits'!$G:$G,D3542,'Deductions and Deposits'!$F:$F,"&lt;="&amp;B3542)+SUMIFS($F$3:F3542,$D$3:D3542,D3542,$C$3:C3542,"Coin Deposit",$E$3:E3542,"")</f>
        <v>0</v>
      </c>
      <c r="AD3542" s="111">
        <f>SUMIFS('Deductions and Deposits'!$D:$D,'Deductions and Deposits'!$C:$C,D3542)+SUMIFS($F:$F,$D:$D,D3542,$C:$C,"Coin Deduction")</f>
        <v>0</v>
      </c>
      <c r="AE3542" s="111">
        <f>Table5[[#This Row],[Column4]]+Table5[[#This Row],[Column14]]+Table5[[#This Row],[Column19]]+Table5[[#This Row],[Column12]]</f>
        <v>0</v>
      </c>
      <c r="AF3542" s="111">
        <f>Table5[[#This Row],[Column5]]+Table5[[#This Row],[Column13]]+Table5[[#This Row],[Column21]]+Table5[[#This Row],[Column18]]</f>
        <v>0</v>
      </c>
      <c r="AG3542" s="111">
        <f t="shared" si="612"/>
        <v>0</v>
      </c>
      <c r="AH3542" s="111">
        <f t="shared" si="613"/>
        <v>0</v>
      </c>
      <c r="AI3542" s="111">
        <f>Table5[[#This Row],[Column17]]-Table5[[#This Row],[Column20]]</f>
        <v>0</v>
      </c>
      <c r="AJ3542" s="111">
        <f t="shared" si="614"/>
        <v>0</v>
      </c>
      <c r="AK3542" s="111">
        <f t="shared" si="607"/>
        <v>0</v>
      </c>
      <c r="AL3542" s="111">
        <f t="shared" si="615"/>
        <v>0</v>
      </c>
      <c r="AM3542" s="111" t="str">
        <f t="shared" si="616"/>
        <v/>
      </c>
      <c r="AN3542" s="111" t="str">
        <f t="shared" ca="1" si="617"/>
        <v/>
      </c>
    </row>
    <row r="3543" spans="1:40" ht="20.25" customHeight="1" x14ac:dyDescent="0.3">
      <c r="A3543" s="107"/>
      <c r="B3543" s="144"/>
      <c r="C3543" s="119"/>
      <c r="D3543" s="120"/>
      <c r="E3543" s="119"/>
      <c r="F3543" s="119"/>
      <c r="G3543" s="120"/>
      <c r="H3543" s="119"/>
      <c r="I3543" s="109"/>
      <c r="L3543" s="108"/>
      <c r="M3543" s="108"/>
      <c r="N3543" s="108"/>
      <c r="O3543" s="108"/>
      <c r="P3543" s="108"/>
      <c r="Q3543" s="108"/>
      <c r="R3543" s="108"/>
      <c r="S3543" s="108"/>
      <c r="T3543" s="100">
        <f t="shared" si="608"/>
        <v>0</v>
      </c>
      <c r="U3543" s="111"/>
      <c r="V3543" s="111"/>
      <c r="W3543" s="111">
        <f>SUMIFS($F$3:F3543,$D$3:D3543,D3543,$C$3:C3543,"Buy")+SUMIFS($F$3:F3543,$D$3:D3543,D3543,$C$3:C3543,"Coin Deposit",$E$3:E3543,"&lt;&gt;")</f>
        <v>0</v>
      </c>
      <c r="X3543" s="111">
        <f t="shared" si="609"/>
        <v>0</v>
      </c>
      <c r="Y3543" s="111">
        <f>IF($D3543=Y$1,SUMIFS($H$3:$H3543,$G$3:$G3543,Y$1,$C$3:$C3543,"Sell"),0)</f>
        <v>0</v>
      </c>
      <c r="Z3543" s="111">
        <f t="shared" si="610"/>
        <v>0</v>
      </c>
      <c r="AA3543" s="111">
        <f>IF($D3543=AA$1,SUMIFS($H$3:$H3543,$G$3:$G3543,AA$1,$C$3:$C3543,"Sell"),0)</f>
        <v>0</v>
      </c>
      <c r="AB3543" s="111">
        <f t="shared" si="611"/>
        <v>0</v>
      </c>
      <c r="AC3543" s="111">
        <f>SUMIFS('Deductions and Deposits'!$H:$H,'Deductions and Deposits'!$G:$G,D3543,'Deductions and Deposits'!$F:$F,"&lt;="&amp;B3543)+SUMIFS($F$3:F3543,$D$3:D3543,D3543,$C$3:C3543,"Coin Deposit",$E$3:E3543,"")</f>
        <v>0</v>
      </c>
      <c r="AD3543" s="111">
        <f>SUMIFS('Deductions and Deposits'!$D:$D,'Deductions and Deposits'!$C:$C,D3543)+SUMIFS($F:$F,$D:$D,D3543,$C:$C,"Coin Deduction")</f>
        <v>0</v>
      </c>
      <c r="AE3543" s="111">
        <f>Table5[[#This Row],[Column4]]+Table5[[#This Row],[Column14]]+Table5[[#This Row],[Column19]]+Table5[[#This Row],[Column12]]</f>
        <v>0</v>
      </c>
      <c r="AF3543" s="111">
        <f>Table5[[#This Row],[Column5]]+Table5[[#This Row],[Column13]]+Table5[[#This Row],[Column21]]+Table5[[#This Row],[Column18]]</f>
        <v>0</v>
      </c>
      <c r="AG3543" s="111">
        <f t="shared" si="612"/>
        <v>0</v>
      </c>
      <c r="AH3543" s="111">
        <f t="shared" si="613"/>
        <v>0</v>
      </c>
      <c r="AI3543" s="111">
        <f>Table5[[#This Row],[Column17]]-Table5[[#This Row],[Column20]]</f>
        <v>0</v>
      </c>
      <c r="AJ3543" s="111">
        <f t="shared" si="614"/>
        <v>0</v>
      </c>
      <c r="AK3543" s="111">
        <f t="shared" si="607"/>
        <v>0</v>
      </c>
      <c r="AL3543" s="111">
        <f t="shared" si="615"/>
        <v>0</v>
      </c>
      <c r="AM3543" s="111" t="str">
        <f t="shared" si="616"/>
        <v/>
      </c>
      <c r="AN3543" s="111" t="str">
        <f t="shared" ca="1" si="617"/>
        <v/>
      </c>
    </row>
    <row r="3544" spans="1:40" ht="20.25" customHeight="1" x14ac:dyDescent="0.3">
      <c r="A3544" s="107"/>
      <c r="B3544" s="144"/>
      <c r="C3544" s="119"/>
      <c r="D3544" s="120"/>
      <c r="E3544" s="119"/>
      <c r="F3544" s="119"/>
      <c r="G3544" s="120"/>
      <c r="H3544" s="119"/>
      <c r="I3544" s="109"/>
      <c r="L3544" s="108"/>
      <c r="M3544" s="108"/>
      <c r="N3544" s="108"/>
      <c r="O3544" s="108"/>
      <c r="P3544" s="108"/>
      <c r="Q3544" s="108"/>
      <c r="R3544" s="108"/>
      <c r="S3544" s="108"/>
      <c r="T3544" s="100">
        <f t="shared" si="608"/>
        <v>0</v>
      </c>
      <c r="U3544" s="111"/>
      <c r="V3544" s="111"/>
      <c r="W3544" s="111">
        <f>SUMIFS($F$3:F3544,$D$3:D3544,D3544,$C$3:C3544,"Buy")+SUMIFS($F$3:F3544,$D$3:D3544,D3544,$C$3:C3544,"Coin Deposit",$E$3:E3544,"&lt;&gt;")</f>
        <v>0</v>
      </c>
      <c r="X3544" s="111">
        <f t="shared" si="609"/>
        <v>0</v>
      </c>
      <c r="Y3544" s="111">
        <f>IF($D3544=Y$1,SUMIFS($H$3:$H3544,$G$3:$G3544,Y$1,$C$3:$C3544,"Sell"),0)</f>
        <v>0</v>
      </c>
      <c r="Z3544" s="111">
        <f t="shared" si="610"/>
        <v>0</v>
      </c>
      <c r="AA3544" s="111">
        <f>IF($D3544=AA$1,SUMIFS($H$3:$H3544,$G$3:$G3544,AA$1,$C$3:$C3544,"Sell"),0)</f>
        <v>0</v>
      </c>
      <c r="AB3544" s="111">
        <f t="shared" si="611"/>
        <v>0</v>
      </c>
      <c r="AC3544" s="111">
        <f>SUMIFS('Deductions and Deposits'!$H:$H,'Deductions and Deposits'!$G:$G,D3544,'Deductions and Deposits'!$F:$F,"&lt;="&amp;B3544)+SUMIFS($F$3:F3544,$D$3:D3544,D3544,$C$3:C3544,"Coin Deposit",$E$3:E3544,"")</f>
        <v>0</v>
      </c>
      <c r="AD3544" s="111">
        <f>SUMIFS('Deductions and Deposits'!$D:$D,'Deductions and Deposits'!$C:$C,D3544)+SUMIFS($F:$F,$D:$D,D3544,$C:$C,"Coin Deduction")</f>
        <v>0</v>
      </c>
      <c r="AE3544" s="111">
        <f>Table5[[#This Row],[Column4]]+Table5[[#This Row],[Column14]]+Table5[[#This Row],[Column19]]+Table5[[#This Row],[Column12]]</f>
        <v>0</v>
      </c>
      <c r="AF3544" s="111">
        <f>Table5[[#This Row],[Column5]]+Table5[[#This Row],[Column13]]+Table5[[#This Row],[Column21]]+Table5[[#This Row],[Column18]]</f>
        <v>0</v>
      </c>
      <c r="AG3544" s="111">
        <f t="shared" si="612"/>
        <v>0</v>
      </c>
      <c r="AH3544" s="111">
        <f t="shared" si="613"/>
        <v>0</v>
      </c>
      <c r="AI3544" s="111">
        <f>Table5[[#This Row],[Column17]]-Table5[[#This Row],[Column20]]</f>
        <v>0</v>
      </c>
      <c r="AJ3544" s="111">
        <f t="shared" si="614"/>
        <v>0</v>
      </c>
      <c r="AK3544" s="111">
        <f t="shared" si="607"/>
        <v>0</v>
      </c>
      <c r="AL3544" s="111">
        <f t="shared" si="615"/>
        <v>0</v>
      </c>
      <c r="AM3544" s="111" t="str">
        <f t="shared" si="616"/>
        <v/>
      </c>
      <c r="AN3544" s="111" t="str">
        <f t="shared" ca="1" si="617"/>
        <v/>
      </c>
    </row>
    <row r="3545" spans="1:40" ht="20.25" customHeight="1" x14ac:dyDescent="0.3">
      <c r="A3545" s="107"/>
      <c r="B3545" s="144"/>
      <c r="C3545" s="119"/>
      <c r="D3545" s="120"/>
      <c r="E3545" s="119"/>
      <c r="F3545" s="119"/>
      <c r="G3545" s="120"/>
      <c r="H3545" s="119"/>
      <c r="I3545" s="109"/>
      <c r="L3545" s="108"/>
      <c r="M3545" s="108"/>
      <c r="N3545" s="108"/>
      <c r="O3545" s="108"/>
      <c r="P3545" s="108"/>
      <c r="Q3545" s="108"/>
      <c r="R3545" s="108"/>
      <c r="S3545" s="108"/>
      <c r="T3545" s="100">
        <f t="shared" si="608"/>
        <v>0</v>
      </c>
      <c r="U3545" s="111"/>
      <c r="V3545" s="111"/>
      <c r="W3545" s="111">
        <f>SUMIFS($F$3:F3545,$D$3:D3545,D3545,$C$3:C3545,"Buy")+SUMIFS($F$3:F3545,$D$3:D3545,D3545,$C$3:C3545,"Coin Deposit",$E$3:E3545,"&lt;&gt;")</f>
        <v>0</v>
      </c>
      <c r="X3545" s="111">
        <f t="shared" si="609"/>
        <v>0</v>
      </c>
      <c r="Y3545" s="111">
        <f>IF($D3545=Y$1,SUMIFS($H$3:$H3545,$G$3:$G3545,Y$1,$C$3:$C3545,"Sell"),0)</f>
        <v>0</v>
      </c>
      <c r="Z3545" s="111">
        <f t="shared" si="610"/>
        <v>0</v>
      </c>
      <c r="AA3545" s="111">
        <f>IF($D3545=AA$1,SUMIFS($H$3:$H3545,$G$3:$G3545,AA$1,$C$3:$C3545,"Sell"),0)</f>
        <v>0</v>
      </c>
      <c r="AB3545" s="111">
        <f t="shared" si="611"/>
        <v>0</v>
      </c>
      <c r="AC3545" s="111">
        <f>SUMIFS('Deductions and Deposits'!$H:$H,'Deductions and Deposits'!$G:$G,D3545,'Deductions and Deposits'!$F:$F,"&lt;="&amp;B3545)+SUMIFS($F$3:F3545,$D$3:D3545,D3545,$C$3:C3545,"Coin Deposit",$E$3:E3545,"")</f>
        <v>0</v>
      </c>
      <c r="AD3545" s="111">
        <f>SUMIFS('Deductions and Deposits'!$D:$D,'Deductions and Deposits'!$C:$C,D3545)+SUMIFS($F:$F,$D:$D,D3545,$C:$C,"Coin Deduction")</f>
        <v>0</v>
      </c>
      <c r="AE3545" s="111">
        <f>Table5[[#This Row],[Column4]]+Table5[[#This Row],[Column14]]+Table5[[#This Row],[Column19]]+Table5[[#This Row],[Column12]]</f>
        <v>0</v>
      </c>
      <c r="AF3545" s="111">
        <f>Table5[[#This Row],[Column5]]+Table5[[#This Row],[Column13]]+Table5[[#This Row],[Column21]]+Table5[[#This Row],[Column18]]</f>
        <v>0</v>
      </c>
      <c r="AG3545" s="111">
        <f t="shared" si="612"/>
        <v>0</v>
      </c>
      <c r="AH3545" s="111">
        <f t="shared" si="613"/>
        <v>0</v>
      </c>
      <c r="AI3545" s="111">
        <f>Table5[[#This Row],[Column17]]-Table5[[#This Row],[Column20]]</f>
        <v>0</v>
      </c>
      <c r="AJ3545" s="111">
        <f t="shared" si="614"/>
        <v>0</v>
      </c>
      <c r="AK3545" s="111">
        <f t="shared" si="607"/>
        <v>0</v>
      </c>
      <c r="AL3545" s="111">
        <f t="shared" si="615"/>
        <v>0</v>
      </c>
      <c r="AM3545" s="111" t="str">
        <f t="shared" si="616"/>
        <v/>
      </c>
      <c r="AN3545" s="111" t="str">
        <f t="shared" ca="1" si="617"/>
        <v/>
      </c>
    </row>
    <row r="3546" spans="1:40" ht="20.25" customHeight="1" x14ac:dyDescent="0.3">
      <c r="A3546" s="107"/>
      <c r="B3546" s="144"/>
      <c r="C3546" s="119"/>
      <c r="D3546" s="120"/>
      <c r="E3546" s="119"/>
      <c r="F3546" s="119"/>
      <c r="G3546" s="120"/>
      <c r="H3546" s="119"/>
      <c r="I3546" s="109"/>
      <c r="L3546" s="108"/>
      <c r="M3546" s="108"/>
      <c r="N3546" s="108"/>
      <c r="O3546" s="108"/>
      <c r="P3546" s="108"/>
      <c r="Q3546" s="108"/>
      <c r="R3546" s="108"/>
      <c r="S3546" s="108"/>
      <c r="T3546" s="100">
        <f t="shared" si="608"/>
        <v>0</v>
      </c>
      <c r="U3546" s="111"/>
      <c r="V3546" s="111"/>
      <c r="W3546" s="111">
        <f>SUMIFS($F$3:F3546,$D$3:D3546,D3546,$C$3:C3546,"Buy")+SUMIFS($F$3:F3546,$D$3:D3546,D3546,$C$3:C3546,"Coin Deposit",$E$3:E3546,"&lt;&gt;")</f>
        <v>0</v>
      </c>
      <c r="X3546" s="111">
        <f t="shared" si="609"/>
        <v>0</v>
      </c>
      <c r="Y3546" s="111">
        <f>IF($D3546=Y$1,SUMIFS($H$3:$H3546,$G$3:$G3546,Y$1,$C$3:$C3546,"Sell"),0)</f>
        <v>0</v>
      </c>
      <c r="Z3546" s="111">
        <f t="shared" si="610"/>
        <v>0</v>
      </c>
      <c r="AA3546" s="111">
        <f>IF($D3546=AA$1,SUMIFS($H$3:$H3546,$G$3:$G3546,AA$1,$C$3:$C3546,"Sell"),0)</f>
        <v>0</v>
      </c>
      <c r="AB3546" s="111">
        <f t="shared" si="611"/>
        <v>0</v>
      </c>
      <c r="AC3546" s="111">
        <f>SUMIFS('Deductions and Deposits'!$H:$H,'Deductions and Deposits'!$G:$G,D3546,'Deductions and Deposits'!$F:$F,"&lt;="&amp;B3546)+SUMIFS($F$3:F3546,$D$3:D3546,D3546,$C$3:C3546,"Coin Deposit",$E$3:E3546,"")</f>
        <v>0</v>
      </c>
      <c r="AD3546" s="111">
        <f>SUMIFS('Deductions and Deposits'!$D:$D,'Deductions and Deposits'!$C:$C,D3546)+SUMIFS($F:$F,$D:$D,D3546,$C:$C,"Coin Deduction")</f>
        <v>0</v>
      </c>
      <c r="AE3546" s="111">
        <f>Table5[[#This Row],[Column4]]+Table5[[#This Row],[Column14]]+Table5[[#This Row],[Column19]]+Table5[[#This Row],[Column12]]</f>
        <v>0</v>
      </c>
      <c r="AF3546" s="111">
        <f>Table5[[#This Row],[Column5]]+Table5[[#This Row],[Column13]]+Table5[[#This Row],[Column21]]+Table5[[#This Row],[Column18]]</f>
        <v>0</v>
      </c>
      <c r="AG3546" s="111">
        <f t="shared" si="612"/>
        <v>0</v>
      </c>
      <c r="AH3546" s="111">
        <f t="shared" si="613"/>
        <v>0</v>
      </c>
      <c r="AI3546" s="111">
        <f>Table5[[#This Row],[Column17]]-Table5[[#This Row],[Column20]]</f>
        <v>0</v>
      </c>
      <c r="AJ3546" s="111">
        <f t="shared" si="614"/>
        <v>0</v>
      </c>
      <c r="AK3546" s="111">
        <f t="shared" si="607"/>
        <v>0</v>
      </c>
      <c r="AL3546" s="111">
        <f t="shared" si="615"/>
        <v>0</v>
      </c>
      <c r="AM3546" s="111" t="str">
        <f t="shared" si="616"/>
        <v/>
      </c>
      <c r="AN3546" s="111" t="str">
        <f t="shared" ca="1" si="617"/>
        <v/>
      </c>
    </row>
    <row r="3547" spans="1:40" ht="20.25" customHeight="1" x14ac:dyDescent="0.3">
      <c r="A3547" s="107"/>
      <c r="B3547" s="144"/>
      <c r="C3547" s="119"/>
      <c r="D3547" s="120"/>
      <c r="E3547" s="119"/>
      <c r="F3547" s="119"/>
      <c r="G3547" s="120"/>
      <c r="H3547" s="119"/>
      <c r="I3547" s="109"/>
      <c r="L3547" s="108"/>
      <c r="M3547" s="108"/>
      <c r="N3547" s="108"/>
      <c r="O3547" s="108"/>
      <c r="P3547" s="108"/>
      <c r="Q3547" s="108"/>
      <c r="R3547" s="108"/>
      <c r="S3547" s="108"/>
      <c r="T3547" s="100">
        <f t="shared" si="608"/>
        <v>0</v>
      </c>
      <c r="U3547" s="111"/>
      <c r="V3547" s="111"/>
      <c r="W3547" s="111">
        <f>SUMIFS($F$3:F3547,$D$3:D3547,D3547,$C$3:C3547,"Buy")+SUMIFS($F$3:F3547,$D$3:D3547,D3547,$C$3:C3547,"Coin Deposit",$E$3:E3547,"&lt;&gt;")</f>
        <v>0</v>
      </c>
      <c r="X3547" s="111">
        <f t="shared" si="609"/>
        <v>0</v>
      </c>
      <c r="Y3547" s="111">
        <f>IF($D3547=Y$1,SUMIFS($H$3:$H3547,$G$3:$G3547,Y$1,$C$3:$C3547,"Sell"),0)</f>
        <v>0</v>
      </c>
      <c r="Z3547" s="111">
        <f t="shared" si="610"/>
        <v>0</v>
      </c>
      <c r="AA3547" s="111">
        <f>IF($D3547=AA$1,SUMIFS($H$3:$H3547,$G$3:$G3547,AA$1,$C$3:$C3547,"Sell"),0)</f>
        <v>0</v>
      </c>
      <c r="AB3547" s="111">
        <f t="shared" si="611"/>
        <v>0</v>
      </c>
      <c r="AC3547" s="111">
        <f>SUMIFS('Deductions and Deposits'!$H:$H,'Deductions and Deposits'!$G:$G,D3547,'Deductions and Deposits'!$F:$F,"&lt;="&amp;B3547)+SUMIFS($F$3:F3547,$D$3:D3547,D3547,$C$3:C3547,"Coin Deposit",$E$3:E3547,"")</f>
        <v>0</v>
      </c>
      <c r="AD3547" s="111">
        <f>SUMIFS('Deductions and Deposits'!$D:$D,'Deductions and Deposits'!$C:$C,D3547)+SUMIFS($F:$F,$D:$D,D3547,$C:$C,"Coin Deduction")</f>
        <v>0</v>
      </c>
      <c r="AE3547" s="111">
        <f>Table5[[#This Row],[Column4]]+Table5[[#This Row],[Column14]]+Table5[[#This Row],[Column19]]+Table5[[#This Row],[Column12]]</f>
        <v>0</v>
      </c>
      <c r="AF3547" s="111">
        <f>Table5[[#This Row],[Column5]]+Table5[[#This Row],[Column13]]+Table5[[#This Row],[Column21]]+Table5[[#This Row],[Column18]]</f>
        <v>0</v>
      </c>
      <c r="AG3547" s="111">
        <f t="shared" si="612"/>
        <v>0</v>
      </c>
      <c r="AH3547" s="111">
        <f t="shared" si="613"/>
        <v>0</v>
      </c>
      <c r="AI3547" s="111">
        <f>Table5[[#This Row],[Column17]]-Table5[[#This Row],[Column20]]</f>
        <v>0</v>
      </c>
      <c r="AJ3547" s="111">
        <f t="shared" si="614"/>
        <v>0</v>
      </c>
      <c r="AK3547" s="111">
        <f t="shared" si="607"/>
        <v>0</v>
      </c>
      <c r="AL3547" s="111">
        <f t="shared" si="615"/>
        <v>0</v>
      </c>
      <c r="AM3547" s="111" t="str">
        <f t="shared" si="616"/>
        <v/>
      </c>
      <c r="AN3547" s="111" t="str">
        <f t="shared" ca="1" si="617"/>
        <v/>
      </c>
    </row>
    <row r="3548" spans="1:40" ht="20.25" customHeight="1" x14ac:dyDescent="0.3">
      <c r="A3548" s="107"/>
      <c r="B3548" s="144"/>
      <c r="C3548" s="119"/>
      <c r="D3548" s="120"/>
      <c r="E3548" s="119"/>
      <c r="F3548" s="119"/>
      <c r="G3548" s="120"/>
      <c r="H3548" s="119"/>
      <c r="I3548" s="109"/>
      <c r="L3548" s="108"/>
      <c r="M3548" s="108"/>
      <c r="N3548" s="108"/>
      <c r="O3548" s="108"/>
      <c r="P3548" s="108"/>
      <c r="Q3548" s="108"/>
      <c r="R3548" s="108"/>
      <c r="S3548" s="108"/>
      <c r="T3548" s="100">
        <f t="shared" si="608"/>
        <v>0</v>
      </c>
      <c r="U3548" s="111"/>
      <c r="V3548" s="111"/>
      <c r="W3548" s="111">
        <f>SUMIFS($F$3:F3548,$D$3:D3548,D3548,$C$3:C3548,"Buy")+SUMIFS($F$3:F3548,$D$3:D3548,D3548,$C$3:C3548,"Coin Deposit",$E$3:E3548,"&lt;&gt;")</f>
        <v>0</v>
      </c>
      <c r="X3548" s="111">
        <f t="shared" si="609"/>
        <v>0</v>
      </c>
      <c r="Y3548" s="111">
        <f>IF($D3548=Y$1,SUMIFS($H$3:$H3548,$G$3:$G3548,Y$1,$C$3:$C3548,"Sell"),0)</f>
        <v>0</v>
      </c>
      <c r="Z3548" s="111">
        <f t="shared" si="610"/>
        <v>0</v>
      </c>
      <c r="AA3548" s="111">
        <f>IF($D3548=AA$1,SUMIFS($H$3:$H3548,$G$3:$G3548,AA$1,$C$3:$C3548,"Sell"),0)</f>
        <v>0</v>
      </c>
      <c r="AB3548" s="111">
        <f t="shared" si="611"/>
        <v>0</v>
      </c>
      <c r="AC3548" s="111">
        <f>SUMIFS('Deductions and Deposits'!$H:$H,'Deductions and Deposits'!$G:$G,D3548,'Deductions and Deposits'!$F:$F,"&lt;="&amp;B3548)+SUMIFS($F$3:F3548,$D$3:D3548,D3548,$C$3:C3548,"Coin Deposit",$E$3:E3548,"")</f>
        <v>0</v>
      </c>
      <c r="AD3548" s="111">
        <f>SUMIFS('Deductions and Deposits'!$D:$D,'Deductions and Deposits'!$C:$C,D3548)+SUMIFS($F:$F,$D:$D,D3548,$C:$C,"Coin Deduction")</f>
        <v>0</v>
      </c>
      <c r="AE3548" s="111">
        <f>Table5[[#This Row],[Column4]]+Table5[[#This Row],[Column14]]+Table5[[#This Row],[Column19]]+Table5[[#This Row],[Column12]]</f>
        <v>0</v>
      </c>
      <c r="AF3548" s="111">
        <f>Table5[[#This Row],[Column5]]+Table5[[#This Row],[Column13]]+Table5[[#This Row],[Column21]]+Table5[[#This Row],[Column18]]</f>
        <v>0</v>
      </c>
      <c r="AG3548" s="111">
        <f t="shared" si="612"/>
        <v>0</v>
      </c>
      <c r="AH3548" s="111">
        <f t="shared" si="613"/>
        <v>0</v>
      </c>
      <c r="AI3548" s="111">
        <f>Table5[[#This Row],[Column17]]-Table5[[#This Row],[Column20]]</f>
        <v>0</v>
      </c>
      <c r="AJ3548" s="111">
        <f t="shared" si="614"/>
        <v>0</v>
      </c>
      <c r="AK3548" s="111">
        <f t="shared" si="607"/>
        <v>0</v>
      </c>
      <c r="AL3548" s="111">
        <f t="shared" si="615"/>
        <v>0</v>
      </c>
      <c r="AM3548" s="111" t="str">
        <f t="shared" si="616"/>
        <v/>
      </c>
      <c r="AN3548" s="111" t="str">
        <f t="shared" ca="1" si="617"/>
        <v/>
      </c>
    </row>
    <row r="3549" spans="1:40" ht="20.25" customHeight="1" x14ac:dyDescent="0.3">
      <c r="A3549" s="107"/>
      <c r="B3549" s="144"/>
      <c r="C3549" s="119"/>
      <c r="D3549" s="120"/>
      <c r="E3549" s="119"/>
      <c r="F3549" s="119"/>
      <c r="G3549" s="120"/>
      <c r="H3549" s="119"/>
      <c r="I3549" s="109"/>
      <c r="L3549" s="108"/>
      <c r="M3549" s="108"/>
      <c r="N3549" s="108"/>
      <c r="O3549" s="108"/>
      <c r="P3549" s="108"/>
      <c r="Q3549" s="108"/>
      <c r="R3549" s="108"/>
      <c r="S3549" s="108"/>
      <c r="T3549" s="100">
        <f t="shared" si="608"/>
        <v>0</v>
      </c>
      <c r="U3549" s="111"/>
      <c r="V3549" s="111"/>
      <c r="W3549" s="111">
        <f>SUMIFS($F$3:F3549,$D$3:D3549,D3549,$C$3:C3549,"Buy")+SUMIFS($F$3:F3549,$D$3:D3549,D3549,$C$3:C3549,"Coin Deposit",$E$3:E3549,"&lt;&gt;")</f>
        <v>0</v>
      </c>
      <c r="X3549" s="111">
        <f t="shared" si="609"/>
        <v>0</v>
      </c>
      <c r="Y3549" s="111">
        <f>IF($D3549=Y$1,SUMIFS($H$3:$H3549,$G$3:$G3549,Y$1,$C$3:$C3549,"Sell"),0)</f>
        <v>0</v>
      </c>
      <c r="Z3549" s="111">
        <f t="shared" si="610"/>
        <v>0</v>
      </c>
      <c r="AA3549" s="111">
        <f>IF($D3549=AA$1,SUMIFS($H$3:$H3549,$G$3:$G3549,AA$1,$C$3:$C3549,"Sell"),0)</f>
        <v>0</v>
      </c>
      <c r="AB3549" s="111">
        <f t="shared" si="611"/>
        <v>0</v>
      </c>
      <c r="AC3549" s="111">
        <f>SUMIFS('Deductions and Deposits'!$H:$H,'Deductions and Deposits'!$G:$G,D3549,'Deductions and Deposits'!$F:$F,"&lt;="&amp;B3549)+SUMIFS($F$3:F3549,$D$3:D3549,D3549,$C$3:C3549,"Coin Deposit",$E$3:E3549,"")</f>
        <v>0</v>
      </c>
      <c r="AD3549" s="111">
        <f>SUMIFS('Deductions and Deposits'!$D:$D,'Deductions and Deposits'!$C:$C,D3549)+SUMIFS($F:$F,$D:$D,D3549,$C:$C,"Coin Deduction")</f>
        <v>0</v>
      </c>
      <c r="AE3549" s="111">
        <f>Table5[[#This Row],[Column4]]+Table5[[#This Row],[Column14]]+Table5[[#This Row],[Column19]]+Table5[[#This Row],[Column12]]</f>
        <v>0</v>
      </c>
      <c r="AF3549" s="111">
        <f>Table5[[#This Row],[Column5]]+Table5[[#This Row],[Column13]]+Table5[[#This Row],[Column21]]+Table5[[#This Row],[Column18]]</f>
        <v>0</v>
      </c>
      <c r="AG3549" s="111">
        <f t="shared" si="612"/>
        <v>0</v>
      </c>
      <c r="AH3549" s="111">
        <f t="shared" si="613"/>
        <v>0</v>
      </c>
      <c r="AI3549" s="111">
        <f>Table5[[#This Row],[Column17]]-Table5[[#This Row],[Column20]]</f>
        <v>0</v>
      </c>
      <c r="AJ3549" s="111">
        <f t="shared" si="614"/>
        <v>0</v>
      </c>
      <c r="AK3549" s="111">
        <f t="shared" si="607"/>
        <v>0</v>
      </c>
      <c r="AL3549" s="111">
        <f t="shared" si="615"/>
        <v>0</v>
      </c>
      <c r="AM3549" s="111" t="str">
        <f t="shared" si="616"/>
        <v/>
      </c>
      <c r="AN3549" s="111" t="str">
        <f t="shared" ca="1" si="617"/>
        <v/>
      </c>
    </row>
    <row r="3550" spans="1:40" ht="20.25" customHeight="1" x14ac:dyDescent="0.3">
      <c r="A3550" s="107"/>
      <c r="B3550" s="144"/>
      <c r="C3550" s="119"/>
      <c r="D3550" s="120"/>
      <c r="E3550" s="119"/>
      <c r="F3550" s="119"/>
      <c r="G3550" s="120"/>
      <c r="H3550" s="119"/>
      <c r="I3550" s="109"/>
      <c r="L3550" s="108"/>
      <c r="M3550" s="108"/>
      <c r="N3550" s="108"/>
      <c r="O3550" s="108"/>
      <c r="P3550" s="108"/>
      <c r="Q3550" s="108"/>
      <c r="R3550" s="108"/>
      <c r="S3550" s="108"/>
      <c r="T3550" s="100">
        <f t="shared" si="608"/>
        <v>0</v>
      </c>
      <c r="U3550" s="111"/>
      <c r="V3550" s="111"/>
      <c r="W3550" s="111">
        <f>SUMIFS($F$3:F3550,$D$3:D3550,D3550,$C$3:C3550,"Buy")+SUMIFS($F$3:F3550,$D$3:D3550,D3550,$C$3:C3550,"Coin Deposit",$E$3:E3550,"&lt;&gt;")</f>
        <v>0</v>
      </c>
      <c r="X3550" s="111">
        <f t="shared" si="609"/>
        <v>0</v>
      </c>
      <c r="Y3550" s="111">
        <f>IF($D3550=Y$1,SUMIFS($H$3:$H3550,$G$3:$G3550,Y$1,$C$3:$C3550,"Sell"),0)</f>
        <v>0</v>
      </c>
      <c r="Z3550" s="111">
        <f t="shared" si="610"/>
        <v>0</v>
      </c>
      <c r="AA3550" s="111">
        <f>IF($D3550=AA$1,SUMIFS($H$3:$H3550,$G$3:$G3550,AA$1,$C$3:$C3550,"Sell"),0)</f>
        <v>0</v>
      </c>
      <c r="AB3550" s="111">
        <f t="shared" si="611"/>
        <v>0</v>
      </c>
      <c r="AC3550" s="111">
        <f>SUMIFS('Deductions and Deposits'!$H:$H,'Deductions and Deposits'!$G:$G,D3550,'Deductions and Deposits'!$F:$F,"&lt;="&amp;B3550)+SUMIFS($F$3:F3550,$D$3:D3550,D3550,$C$3:C3550,"Coin Deposit",$E$3:E3550,"")</f>
        <v>0</v>
      </c>
      <c r="AD3550" s="111">
        <f>SUMIFS('Deductions and Deposits'!$D:$D,'Deductions and Deposits'!$C:$C,D3550)+SUMIFS($F:$F,$D:$D,D3550,$C:$C,"Coin Deduction")</f>
        <v>0</v>
      </c>
      <c r="AE3550" s="111">
        <f>Table5[[#This Row],[Column4]]+Table5[[#This Row],[Column14]]+Table5[[#This Row],[Column19]]+Table5[[#This Row],[Column12]]</f>
        <v>0</v>
      </c>
      <c r="AF3550" s="111">
        <f>Table5[[#This Row],[Column5]]+Table5[[#This Row],[Column13]]+Table5[[#This Row],[Column21]]+Table5[[#This Row],[Column18]]</f>
        <v>0</v>
      </c>
      <c r="AG3550" s="111">
        <f t="shared" si="612"/>
        <v>0</v>
      </c>
      <c r="AH3550" s="111">
        <f t="shared" si="613"/>
        <v>0</v>
      </c>
      <c r="AI3550" s="111">
        <f>Table5[[#This Row],[Column17]]-Table5[[#This Row],[Column20]]</f>
        <v>0</v>
      </c>
      <c r="AJ3550" s="111">
        <f t="shared" si="614"/>
        <v>0</v>
      </c>
      <c r="AK3550" s="111">
        <f t="shared" si="607"/>
        <v>0</v>
      </c>
      <c r="AL3550" s="111">
        <f t="shared" si="615"/>
        <v>0</v>
      </c>
      <c r="AM3550" s="111" t="str">
        <f t="shared" si="616"/>
        <v/>
      </c>
      <c r="AN3550" s="111" t="str">
        <f t="shared" ca="1" si="617"/>
        <v/>
      </c>
    </row>
    <row r="3551" spans="1:40" ht="20.25" customHeight="1" x14ac:dyDescent="0.3">
      <c r="A3551" s="107"/>
      <c r="B3551" s="144"/>
      <c r="C3551" s="119"/>
      <c r="D3551" s="120"/>
      <c r="E3551" s="119"/>
      <c r="F3551" s="119"/>
      <c r="G3551" s="120"/>
      <c r="H3551" s="119"/>
      <c r="I3551" s="109"/>
      <c r="L3551" s="108"/>
      <c r="M3551" s="108"/>
      <c r="N3551" s="108"/>
      <c r="O3551" s="108"/>
      <c r="P3551" s="108"/>
      <c r="Q3551" s="108"/>
      <c r="R3551" s="108"/>
      <c r="S3551" s="108"/>
      <c r="T3551" s="100">
        <f t="shared" si="608"/>
        <v>0</v>
      </c>
      <c r="U3551" s="111"/>
      <c r="V3551" s="111"/>
      <c r="W3551" s="111">
        <f>SUMIFS($F$3:F3551,$D$3:D3551,D3551,$C$3:C3551,"Buy")+SUMIFS($F$3:F3551,$D$3:D3551,D3551,$C$3:C3551,"Coin Deposit",$E$3:E3551,"&lt;&gt;")</f>
        <v>0</v>
      </c>
      <c r="X3551" s="111">
        <f t="shared" si="609"/>
        <v>0</v>
      </c>
      <c r="Y3551" s="111">
        <f>IF($D3551=Y$1,SUMIFS($H$3:$H3551,$G$3:$G3551,Y$1,$C$3:$C3551,"Sell"),0)</f>
        <v>0</v>
      </c>
      <c r="Z3551" s="111">
        <f t="shared" si="610"/>
        <v>0</v>
      </c>
      <c r="AA3551" s="111">
        <f>IF($D3551=AA$1,SUMIFS($H$3:$H3551,$G$3:$G3551,AA$1,$C$3:$C3551,"Sell"),0)</f>
        <v>0</v>
      </c>
      <c r="AB3551" s="111">
        <f t="shared" si="611"/>
        <v>0</v>
      </c>
      <c r="AC3551" s="111">
        <f>SUMIFS('Deductions and Deposits'!$H:$H,'Deductions and Deposits'!$G:$G,D3551,'Deductions and Deposits'!$F:$F,"&lt;="&amp;B3551)+SUMIFS($F$3:F3551,$D$3:D3551,D3551,$C$3:C3551,"Coin Deposit",$E$3:E3551,"")</f>
        <v>0</v>
      </c>
      <c r="AD3551" s="111">
        <f>SUMIFS('Deductions and Deposits'!$D:$D,'Deductions and Deposits'!$C:$C,D3551)+SUMIFS($F:$F,$D:$D,D3551,$C:$C,"Coin Deduction")</f>
        <v>0</v>
      </c>
      <c r="AE3551" s="111">
        <f>Table5[[#This Row],[Column4]]+Table5[[#This Row],[Column14]]+Table5[[#This Row],[Column19]]+Table5[[#This Row],[Column12]]</f>
        <v>0</v>
      </c>
      <c r="AF3551" s="111">
        <f>Table5[[#This Row],[Column5]]+Table5[[#This Row],[Column13]]+Table5[[#This Row],[Column21]]+Table5[[#This Row],[Column18]]</f>
        <v>0</v>
      </c>
      <c r="AG3551" s="111">
        <f t="shared" si="612"/>
        <v>0</v>
      </c>
      <c r="AH3551" s="111">
        <f t="shared" si="613"/>
        <v>0</v>
      </c>
      <c r="AI3551" s="111">
        <f>Table5[[#This Row],[Column17]]-Table5[[#This Row],[Column20]]</f>
        <v>0</v>
      </c>
      <c r="AJ3551" s="111">
        <f t="shared" si="614"/>
        <v>0</v>
      </c>
      <c r="AK3551" s="111">
        <f t="shared" si="607"/>
        <v>0</v>
      </c>
      <c r="AL3551" s="111">
        <f t="shared" si="615"/>
        <v>0</v>
      </c>
      <c r="AM3551" s="111" t="str">
        <f t="shared" si="616"/>
        <v/>
      </c>
      <c r="AN3551" s="111" t="str">
        <f t="shared" ca="1" si="617"/>
        <v/>
      </c>
    </row>
    <row r="3552" spans="1:40" ht="20.25" customHeight="1" x14ac:dyDescent="0.3">
      <c r="A3552" s="107"/>
      <c r="B3552" s="144"/>
      <c r="C3552" s="119"/>
      <c r="D3552" s="120"/>
      <c r="E3552" s="119"/>
      <c r="F3552" s="119"/>
      <c r="G3552" s="120"/>
      <c r="H3552" s="119"/>
      <c r="I3552" s="109"/>
      <c r="L3552" s="108"/>
      <c r="M3552" s="108"/>
      <c r="N3552" s="108"/>
      <c r="O3552" s="108"/>
      <c r="P3552" s="108"/>
      <c r="Q3552" s="108"/>
      <c r="R3552" s="108"/>
      <c r="S3552" s="108"/>
      <c r="T3552" s="100">
        <f t="shared" si="608"/>
        <v>0</v>
      </c>
      <c r="U3552" s="111"/>
      <c r="V3552" s="111"/>
      <c r="W3552" s="111">
        <f>SUMIFS($F$3:F3552,$D$3:D3552,D3552,$C$3:C3552,"Buy")+SUMIFS($F$3:F3552,$D$3:D3552,D3552,$C$3:C3552,"Coin Deposit",$E$3:E3552,"&lt;&gt;")</f>
        <v>0</v>
      </c>
      <c r="X3552" s="111">
        <f t="shared" si="609"/>
        <v>0</v>
      </c>
      <c r="Y3552" s="111">
        <f>IF($D3552=Y$1,SUMIFS($H$3:$H3552,$G$3:$G3552,Y$1,$C$3:$C3552,"Sell"),0)</f>
        <v>0</v>
      </c>
      <c r="Z3552" s="111">
        <f t="shared" si="610"/>
        <v>0</v>
      </c>
      <c r="AA3552" s="111">
        <f>IF($D3552=AA$1,SUMIFS($H$3:$H3552,$G$3:$G3552,AA$1,$C$3:$C3552,"Sell"),0)</f>
        <v>0</v>
      </c>
      <c r="AB3552" s="111">
        <f t="shared" si="611"/>
        <v>0</v>
      </c>
      <c r="AC3552" s="111">
        <f>SUMIFS('Deductions and Deposits'!$H:$H,'Deductions and Deposits'!$G:$G,D3552,'Deductions and Deposits'!$F:$F,"&lt;="&amp;B3552)+SUMIFS($F$3:F3552,$D$3:D3552,D3552,$C$3:C3552,"Coin Deposit",$E$3:E3552,"")</f>
        <v>0</v>
      </c>
      <c r="AD3552" s="111">
        <f>SUMIFS('Deductions and Deposits'!$D:$D,'Deductions and Deposits'!$C:$C,D3552)+SUMIFS($F:$F,$D:$D,D3552,$C:$C,"Coin Deduction")</f>
        <v>0</v>
      </c>
      <c r="AE3552" s="111">
        <f>Table5[[#This Row],[Column4]]+Table5[[#This Row],[Column14]]+Table5[[#This Row],[Column19]]+Table5[[#This Row],[Column12]]</f>
        <v>0</v>
      </c>
      <c r="AF3552" s="111">
        <f>Table5[[#This Row],[Column5]]+Table5[[#This Row],[Column13]]+Table5[[#This Row],[Column21]]+Table5[[#This Row],[Column18]]</f>
        <v>0</v>
      </c>
      <c r="AG3552" s="111">
        <f t="shared" si="612"/>
        <v>0</v>
      </c>
      <c r="AH3552" s="111">
        <f t="shared" si="613"/>
        <v>0</v>
      </c>
      <c r="AI3552" s="111">
        <f>Table5[[#This Row],[Column17]]-Table5[[#This Row],[Column20]]</f>
        <v>0</v>
      </c>
      <c r="AJ3552" s="111">
        <f t="shared" si="614"/>
        <v>0</v>
      </c>
      <c r="AK3552" s="111">
        <f t="shared" si="607"/>
        <v>0</v>
      </c>
      <c r="AL3552" s="111">
        <f t="shared" si="615"/>
        <v>0</v>
      </c>
      <c r="AM3552" s="111" t="str">
        <f t="shared" si="616"/>
        <v/>
      </c>
      <c r="AN3552" s="111" t="str">
        <f t="shared" ca="1" si="617"/>
        <v/>
      </c>
    </row>
    <row r="3553" spans="1:40" ht="20.25" customHeight="1" x14ac:dyDescent="0.3">
      <c r="A3553" s="107"/>
      <c r="B3553" s="144"/>
      <c r="C3553" s="119"/>
      <c r="D3553" s="120"/>
      <c r="E3553" s="119"/>
      <c r="F3553" s="119"/>
      <c r="G3553" s="120"/>
      <c r="H3553" s="119"/>
      <c r="I3553" s="109"/>
      <c r="L3553" s="108"/>
      <c r="M3553" s="108"/>
      <c r="N3553" s="108"/>
      <c r="O3553" s="108"/>
      <c r="P3553" s="108"/>
      <c r="Q3553" s="108"/>
      <c r="R3553" s="108"/>
      <c r="S3553" s="108"/>
      <c r="T3553" s="100">
        <f t="shared" si="608"/>
        <v>0</v>
      </c>
      <c r="U3553" s="111"/>
      <c r="V3553" s="111"/>
      <c r="W3553" s="111">
        <f>SUMIFS($F$3:F3553,$D$3:D3553,D3553,$C$3:C3553,"Buy")+SUMIFS($F$3:F3553,$D$3:D3553,D3553,$C$3:C3553,"Coin Deposit",$E$3:E3553,"&lt;&gt;")</f>
        <v>0</v>
      </c>
      <c r="X3553" s="111">
        <f t="shared" si="609"/>
        <v>0</v>
      </c>
      <c r="Y3553" s="111">
        <f>IF($D3553=Y$1,SUMIFS($H$3:$H3553,$G$3:$G3553,Y$1,$C$3:$C3553,"Sell"),0)</f>
        <v>0</v>
      </c>
      <c r="Z3553" s="111">
        <f t="shared" si="610"/>
        <v>0</v>
      </c>
      <c r="AA3553" s="111">
        <f>IF($D3553=AA$1,SUMIFS($H$3:$H3553,$G$3:$G3553,AA$1,$C$3:$C3553,"Sell"),0)</f>
        <v>0</v>
      </c>
      <c r="AB3553" s="111">
        <f t="shared" si="611"/>
        <v>0</v>
      </c>
      <c r="AC3553" s="111">
        <f>SUMIFS('Deductions and Deposits'!$H:$H,'Deductions and Deposits'!$G:$G,D3553,'Deductions and Deposits'!$F:$F,"&lt;="&amp;B3553)+SUMIFS($F$3:F3553,$D$3:D3553,D3553,$C$3:C3553,"Coin Deposit",$E$3:E3553,"")</f>
        <v>0</v>
      </c>
      <c r="AD3553" s="111">
        <f>SUMIFS('Deductions and Deposits'!$D:$D,'Deductions and Deposits'!$C:$C,D3553)+SUMIFS($F:$F,$D:$D,D3553,$C:$C,"Coin Deduction")</f>
        <v>0</v>
      </c>
      <c r="AE3553" s="111">
        <f>Table5[[#This Row],[Column4]]+Table5[[#This Row],[Column14]]+Table5[[#This Row],[Column19]]+Table5[[#This Row],[Column12]]</f>
        <v>0</v>
      </c>
      <c r="AF3553" s="111">
        <f>Table5[[#This Row],[Column5]]+Table5[[#This Row],[Column13]]+Table5[[#This Row],[Column21]]+Table5[[#This Row],[Column18]]</f>
        <v>0</v>
      </c>
      <c r="AG3553" s="111">
        <f t="shared" si="612"/>
        <v>0</v>
      </c>
      <c r="AH3553" s="111">
        <f t="shared" si="613"/>
        <v>0</v>
      </c>
      <c r="AI3553" s="111">
        <f>Table5[[#This Row],[Column17]]-Table5[[#This Row],[Column20]]</f>
        <v>0</v>
      </c>
      <c r="AJ3553" s="111">
        <f t="shared" si="614"/>
        <v>0</v>
      </c>
      <c r="AK3553" s="111">
        <f t="shared" si="607"/>
        <v>0</v>
      </c>
      <c r="AL3553" s="111">
        <f t="shared" si="615"/>
        <v>0</v>
      </c>
      <c r="AM3553" s="111" t="str">
        <f t="shared" si="616"/>
        <v/>
      </c>
      <c r="AN3553" s="111" t="str">
        <f t="shared" ca="1" si="617"/>
        <v/>
      </c>
    </row>
    <row r="3554" spans="1:40" ht="20.25" customHeight="1" x14ac:dyDescent="0.3">
      <c r="A3554" s="107"/>
      <c r="B3554" s="144"/>
      <c r="C3554" s="119"/>
      <c r="D3554" s="120"/>
      <c r="E3554" s="119"/>
      <c r="F3554" s="119"/>
      <c r="G3554" s="120"/>
      <c r="H3554" s="119"/>
      <c r="I3554" s="109"/>
      <c r="L3554" s="108"/>
      <c r="M3554" s="108"/>
      <c r="N3554" s="108"/>
      <c r="O3554" s="108"/>
      <c r="P3554" s="108"/>
      <c r="Q3554" s="108"/>
      <c r="R3554" s="108"/>
      <c r="S3554" s="108"/>
      <c r="T3554" s="100">
        <f t="shared" si="608"/>
        <v>0</v>
      </c>
      <c r="U3554" s="111"/>
      <c r="V3554" s="111"/>
      <c r="W3554" s="111">
        <f>SUMIFS($F$3:F3554,$D$3:D3554,D3554,$C$3:C3554,"Buy")+SUMIFS($F$3:F3554,$D$3:D3554,D3554,$C$3:C3554,"Coin Deposit",$E$3:E3554,"&lt;&gt;")</f>
        <v>0</v>
      </c>
      <c r="X3554" s="111">
        <f t="shared" si="609"/>
        <v>0</v>
      </c>
      <c r="Y3554" s="111">
        <f>IF($D3554=Y$1,SUMIFS($H$3:$H3554,$G$3:$G3554,Y$1,$C$3:$C3554,"Sell"),0)</f>
        <v>0</v>
      </c>
      <c r="Z3554" s="111">
        <f t="shared" si="610"/>
        <v>0</v>
      </c>
      <c r="AA3554" s="111">
        <f>IF($D3554=AA$1,SUMIFS($H$3:$H3554,$G$3:$G3554,AA$1,$C$3:$C3554,"Sell"),0)</f>
        <v>0</v>
      </c>
      <c r="AB3554" s="111">
        <f t="shared" si="611"/>
        <v>0</v>
      </c>
      <c r="AC3554" s="111">
        <f>SUMIFS('Deductions and Deposits'!$H:$H,'Deductions and Deposits'!$G:$G,D3554,'Deductions and Deposits'!$F:$F,"&lt;="&amp;B3554)+SUMIFS($F$3:F3554,$D$3:D3554,D3554,$C$3:C3554,"Coin Deposit",$E$3:E3554,"")</f>
        <v>0</v>
      </c>
      <c r="AD3554" s="111">
        <f>SUMIFS('Deductions and Deposits'!$D:$D,'Deductions and Deposits'!$C:$C,D3554)+SUMIFS($F:$F,$D:$D,D3554,$C:$C,"Coin Deduction")</f>
        <v>0</v>
      </c>
      <c r="AE3554" s="111">
        <f>Table5[[#This Row],[Column4]]+Table5[[#This Row],[Column14]]+Table5[[#This Row],[Column19]]+Table5[[#This Row],[Column12]]</f>
        <v>0</v>
      </c>
      <c r="AF3554" s="111">
        <f>Table5[[#This Row],[Column5]]+Table5[[#This Row],[Column13]]+Table5[[#This Row],[Column21]]+Table5[[#This Row],[Column18]]</f>
        <v>0</v>
      </c>
      <c r="AG3554" s="111">
        <f t="shared" si="612"/>
        <v>0</v>
      </c>
      <c r="AH3554" s="111">
        <f t="shared" si="613"/>
        <v>0</v>
      </c>
      <c r="AI3554" s="111">
        <f>Table5[[#This Row],[Column17]]-Table5[[#This Row],[Column20]]</f>
        <v>0</v>
      </c>
      <c r="AJ3554" s="111">
        <f t="shared" si="614"/>
        <v>0</v>
      </c>
      <c r="AK3554" s="111">
        <f t="shared" si="607"/>
        <v>0</v>
      </c>
      <c r="AL3554" s="111">
        <f t="shared" si="615"/>
        <v>0</v>
      </c>
      <c r="AM3554" s="111" t="str">
        <f t="shared" si="616"/>
        <v/>
      </c>
      <c r="AN3554" s="111" t="str">
        <f t="shared" ca="1" si="617"/>
        <v/>
      </c>
    </row>
    <row r="3555" spans="1:40" ht="20.25" customHeight="1" x14ac:dyDescent="0.3">
      <c r="A3555" s="107"/>
      <c r="B3555" s="144"/>
      <c r="C3555" s="119"/>
      <c r="D3555" s="120"/>
      <c r="E3555" s="119"/>
      <c r="F3555" s="119"/>
      <c r="G3555" s="120"/>
      <c r="H3555" s="119"/>
      <c r="I3555" s="109"/>
      <c r="L3555" s="108"/>
      <c r="M3555" s="108"/>
      <c r="N3555" s="108"/>
      <c r="O3555" s="108"/>
      <c r="P3555" s="108"/>
      <c r="Q3555" s="108"/>
      <c r="R3555" s="108"/>
      <c r="S3555" s="108"/>
      <c r="T3555" s="100">
        <f t="shared" si="608"/>
        <v>0</v>
      </c>
      <c r="U3555" s="111"/>
      <c r="V3555" s="111"/>
      <c r="W3555" s="111">
        <f>SUMIFS($F$3:F3555,$D$3:D3555,D3555,$C$3:C3555,"Buy")+SUMIFS($F$3:F3555,$D$3:D3555,D3555,$C$3:C3555,"Coin Deposit",$E$3:E3555,"&lt;&gt;")</f>
        <v>0</v>
      </c>
      <c r="X3555" s="111">
        <f t="shared" si="609"/>
        <v>0</v>
      </c>
      <c r="Y3555" s="111">
        <f>IF($D3555=Y$1,SUMIFS($H$3:$H3555,$G$3:$G3555,Y$1,$C$3:$C3555,"Sell"),0)</f>
        <v>0</v>
      </c>
      <c r="Z3555" s="111">
        <f t="shared" si="610"/>
        <v>0</v>
      </c>
      <c r="AA3555" s="111">
        <f>IF($D3555=AA$1,SUMIFS($H$3:$H3555,$G$3:$G3555,AA$1,$C$3:$C3555,"Sell"),0)</f>
        <v>0</v>
      </c>
      <c r="AB3555" s="111">
        <f t="shared" si="611"/>
        <v>0</v>
      </c>
      <c r="AC3555" s="111">
        <f>SUMIFS('Deductions and Deposits'!$H:$H,'Deductions and Deposits'!$G:$G,D3555,'Deductions and Deposits'!$F:$F,"&lt;="&amp;B3555)+SUMIFS($F$3:F3555,$D$3:D3555,D3555,$C$3:C3555,"Coin Deposit",$E$3:E3555,"")</f>
        <v>0</v>
      </c>
      <c r="AD3555" s="111">
        <f>SUMIFS('Deductions and Deposits'!$D:$D,'Deductions and Deposits'!$C:$C,D3555)+SUMIFS($F:$F,$D:$D,D3555,$C:$C,"Coin Deduction")</f>
        <v>0</v>
      </c>
      <c r="AE3555" s="111">
        <f>Table5[[#This Row],[Column4]]+Table5[[#This Row],[Column14]]+Table5[[#This Row],[Column19]]+Table5[[#This Row],[Column12]]</f>
        <v>0</v>
      </c>
      <c r="AF3555" s="111">
        <f>Table5[[#This Row],[Column5]]+Table5[[#This Row],[Column13]]+Table5[[#This Row],[Column21]]+Table5[[#This Row],[Column18]]</f>
        <v>0</v>
      </c>
      <c r="AG3555" s="111">
        <f t="shared" si="612"/>
        <v>0</v>
      </c>
      <c r="AH3555" s="111">
        <f t="shared" si="613"/>
        <v>0</v>
      </c>
      <c r="AI3555" s="111">
        <f>Table5[[#This Row],[Column17]]-Table5[[#This Row],[Column20]]</f>
        <v>0</v>
      </c>
      <c r="AJ3555" s="111">
        <f t="shared" si="614"/>
        <v>0</v>
      </c>
      <c r="AK3555" s="111">
        <f t="shared" si="607"/>
        <v>0</v>
      </c>
      <c r="AL3555" s="111">
        <f t="shared" si="615"/>
        <v>0</v>
      </c>
      <c r="AM3555" s="111" t="str">
        <f t="shared" si="616"/>
        <v/>
      </c>
      <c r="AN3555" s="111" t="str">
        <f t="shared" ca="1" si="617"/>
        <v/>
      </c>
    </row>
    <row r="3556" spans="1:40" ht="20.25" customHeight="1" x14ac:dyDescent="0.3">
      <c r="A3556" s="107"/>
      <c r="B3556" s="144"/>
      <c r="C3556" s="119"/>
      <c r="D3556" s="120"/>
      <c r="E3556" s="119"/>
      <c r="F3556" s="119"/>
      <c r="G3556" s="120"/>
      <c r="H3556" s="119"/>
      <c r="I3556" s="109"/>
      <c r="L3556" s="108"/>
      <c r="M3556" s="108"/>
      <c r="N3556" s="108"/>
      <c r="O3556" s="108"/>
      <c r="P3556" s="108"/>
      <c r="Q3556" s="108"/>
      <c r="R3556" s="108"/>
      <c r="S3556" s="108"/>
      <c r="T3556" s="100">
        <f t="shared" si="608"/>
        <v>0</v>
      </c>
      <c r="U3556" s="111"/>
      <c r="V3556" s="111"/>
      <c r="W3556" s="111">
        <f>SUMIFS($F$3:F3556,$D$3:D3556,D3556,$C$3:C3556,"Buy")+SUMIFS($F$3:F3556,$D$3:D3556,D3556,$C$3:C3556,"Coin Deposit",$E$3:E3556,"&lt;&gt;")</f>
        <v>0</v>
      </c>
      <c r="X3556" s="111">
        <f t="shared" si="609"/>
        <v>0</v>
      </c>
      <c r="Y3556" s="111">
        <f>IF($D3556=Y$1,SUMIFS($H$3:$H3556,$G$3:$G3556,Y$1,$C$3:$C3556,"Sell"),0)</f>
        <v>0</v>
      </c>
      <c r="Z3556" s="111">
        <f t="shared" si="610"/>
        <v>0</v>
      </c>
      <c r="AA3556" s="111">
        <f>IF($D3556=AA$1,SUMIFS($H$3:$H3556,$G$3:$G3556,AA$1,$C$3:$C3556,"Sell"),0)</f>
        <v>0</v>
      </c>
      <c r="AB3556" s="111">
        <f t="shared" si="611"/>
        <v>0</v>
      </c>
      <c r="AC3556" s="111">
        <f>SUMIFS('Deductions and Deposits'!$H:$H,'Deductions and Deposits'!$G:$G,D3556,'Deductions and Deposits'!$F:$F,"&lt;="&amp;B3556)+SUMIFS($F$3:F3556,$D$3:D3556,D3556,$C$3:C3556,"Coin Deposit",$E$3:E3556,"")</f>
        <v>0</v>
      </c>
      <c r="AD3556" s="111">
        <f>SUMIFS('Deductions and Deposits'!$D:$D,'Deductions and Deposits'!$C:$C,D3556)+SUMIFS($F:$F,$D:$D,D3556,$C:$C,"Coin Deduction")</f>
        <v>0</v>
      </c>
      <c r="AE3556" s="111">
        <f>Table5[[#This Row],[Column4]]+Table5[[#This Row],[Column14]]+Table5[[#This Row],[Column19]]+Table5[[#This Row],[Column12]]</f>
        <v>0</v>
      </c>
      <c r="AF3556" s="111">
        <f>Table5[[#This Row],[Column5]]+Table5[[#This Row],[Column13]]+Table5[[#This Row],[Column21]]+Table5[[#This Row],[Column18]]</f>
        <v>0</v>
      </c>
      <c r="AG3556" s="111">
        <f t="shared" si="612"/>
        <v>0</v>
      </c>
      <c r="AH3556" s="111">
        <f t="shared" si="613"/>
        <v>0</v>
      </c>
      <c r="AI3556" s="111">
        <f>Table5[[#This Row],[Column17]]-Table5[[#This Row],[Column20]]</f>
        <v>0</v>
      </c>
      <c r="AJ3556" s="111">
        <f t="shared" si="614"/>
        <v>0</v>
      </c>
      <c r="AK3556" s="111">
        <f t="shared" si="607"/>
        <v>0</v>
      </c>
      <c r="AL3556" s="111">
        <f t="shared" si="615"/>
        <v>0</v>
      </c>
      <c r="AM3556" s="111" t="str">
        <f t="shared" si="616"/>
        <v/>
      </c>
      <c r="AN3556" s="111" t="str">
        <f t="shared" ca="1" si="617"/>
        <v/>
      </c>
    </row>
    <row r="3557" spans="1:40" ht="20.25" customHeight="1" x14ac:dyDescent="0.3">
      <c r="A3557" s="107"/>
      <c r="B3557" s="144"/>
      <c r="C3557" s="119"/>
      <c r="D3557" s="120"/>
      <c r="E3557" s="119"/>
      <c r="F3557" s="119"/>
      <c r="G3557" s="120"/>
      <c r="H3557" s="119"/>
      <c r="I3557" s="109"/>
      <c r="L3557" s="108"/>
      <c r="M3557" s="108"/>
      <c r="N3557" s="108"/>
      <c r="O3557" s="108"/>
      <c r="P3557" s="108"/>
      <c r="Q3557" s="108"/>
      <c r="R3557" s="108"/>
      <c r="S3557" s="108"/>
      <c r="T3557" s="100">
        <f t="shared" si="608"/>
        <v>0</v>
      </c>
      <c r="U3557" s="111"/>
      <c r="V3557" s="111"/>
      <c r="W3557" s="111">
        <f>SUMIFS($F$3:F3557,$D$3:D3557,D3557,$C$3:C3557,"Buy")+SUMIFS($F$3:F3557,$D$3:D3557,D3557,$C$3:C3557,"Coin Deposit",$E$3:E3557,"&lt;&gt;")</f>
        <v>0</v>
      </c>
      <c r="X3557" s="111">
        <f t="shared" si="609"/>
        <v>0</v>
      </c>
      <c r="Y3557" s="111">
        <f>IF($D3557=Y$1,SUMIFS($H$3:$H3557,$G$3:$G3557,Y$1,$C$3:$C3557,"Sell"),0)</f>
        <v>0</v>
      </c>
      <c r="Z3557" s="111">
        <f t="shared" si="610"/>
        <v>0</v>
      </c>
      <c r="AA3557" s="111">
        <f>IF($D3557=AA$1,SUMIFS($H$3:$H3557,$G$3:$G3557,AA$1,$C$3:$C3557,"Sell"),0)</f>
        <v>0</v>
      </c>
      <c r="AB3557" s="111">
        <f t="shared" si="611"/>
        <v>0</v>
      </c>
      <c r="AC3557" s="111">
        <f>SUMIFS('Deductions and Deposits'!$H:$H,'Deductions and Deposits'!$G:$G,D3557,'Deductions and Deposits'!$F:$F,"&lt;="&amp;B3557)+SUMIFS($F$3:F3557,$D$3:D3557,D3557,$C$3:C3557,"Coin Deposit",$E$3:E3557,"")</f>
        <v>0</v>
      </c>
      <c r="AD3557" s="111">
        <f>SUMIFS('Deductions and Deposits'!$D:$D,'Deductions and Deposits'!$C:$C,D3557)+SUMIFS($F:$F,$D:$D,D3557,$C:$C,"Coin Deduction")</f>
        <v>0</v>
      </c>
      <c r="AE3557" s="111">
        <f>Table5[[#This Row],[Column4]]+Table5[[#This Row],[Column14]]+Table5[[#This Row],[Column19]]+Table5[[#This Row],[Column12]]</f>
        <v>0</v>
      </c>
      <c r="AF3557" s="111">
        <f>Table5[[#This Row],[Column5]]+Table5[[#This Row],[Column13]]+Table5[[#This Row],[Column21]]+Table5[[#This Row],[Column18]]</f>
        <v>0</v>
      </c>
      <c r="AG3557" s="111">
        <f t="shared" si="612"/>
        <v>0</v>
      </c>
      <c r="AH3557" s="111">
        <f t="shared" si="613"/>
        <v>0</v>
      </c>
      <c r="AI3557" s="111">
        <f>Table5[[#This Row],[Column17]]-Table5[[#This Row],[Column20]]</f>
        <v>0</v>
      </c>
      <c r="AJ3557" s="111">
        <f t="shared" si="614"/>
        <v>0</v>
      </c>
      <c r="AK3557" s="111">
        <f t="shared" si="607"/>
        <v>0</v>
      </c>
      <c r="AL3557" s="111">
        <f t="shared" si="615"/>
        <v>0</v>
      </c>
      <c r="AM3557" s="111" t="str">
        <f t="shared" si="616"/>
        <v/>
      </c>
      <c r="AN3557" s="111" t="str">
        <f t="shared" ca="1" si="617"/>
        <v/>
      </c>
    </row>
    <row r="3558" spans="1:40" ht="20.25" customHeight="1" x14ac:dyDescent="0.3">
      <c r="A3558" s="107"/>
      <c r="B3558" s="144"/>
      <c r="C3558" s="119"/>
      <c r="D3558" s="120"/>
      <c r="E3558" s="119"/>
      <c r="F3558" s="119"/>
      <c r="G3558" s="120"/>
      <c r="H3558" s="119"/>
      <c r="I3558" s="109"/>
      <c r="L3558" s="108"/>
      <c r="M3558" s="108"/>
      <c r="N3558" s="108"/>
      <c r="O3558" s="108"/>
      <c r="P3558" s="108"/>
      <c r="Q3558" s="108"/>
      <c r="R3558" s="108"/>
      <c r="S3558" s="108"/>
      <c r="T3558" s="100">
        <f t="shared" si="608"/>
        <v>0</v>
      </c>
      <c r="U3558" s="111"/>
      <c r="V3558" s="111"/>
      <c r="W3558" s="111">
        <f>SUMIFS($F$3:F3558,$D$3:D3558,D3558,$C$3:C3558,"Buy")+SUMIFS($F$3:F3558,$D$3:D3558,D3558,$C$3:C3558,"Coin Deposit",$E$3:E3558,"&lt;&gt;")</f>
        <v>0</v>
      </c>
      <c r="X3558" s="111">
        <f t="shared" si="609"/>
        <v>0</v>
      </c>
      <c r="Y3558" s="111">
        <f>IF($D3558=Y$1,SUMIFS($H$3:$H3558,$G$3:$G3558,Y$1,$C$3:$C3558,"Sell"),0)</f>
        <v>0</v>
      </c>
      <c r="Z3558" s="111">
        <f t="shared" si="610"/>
        <v>0</v>
      </c>
      <c r="AA3558" s="111">
        <f>IF($D3558=AA$1,SUMIFS($H$3:$H3558,$G$3:$G3558,AA$1,$C$3:$C3558,"Sell"),0)</f>
        <v>0</v>
      </c>
      <c r="AB3558" s="111">
        <f t="shared" si="611"/>
        <v>0</v>
      </c>
      <c r="AC3558" s="111">
        <f>SUMIFS('Deductions and Deposits'!$H:$H,'Deductions and Deposits'!$G:$G,D3558,'Deductions and Deposits'!$F:$F,"&lt;="&amp;B3558)+SUMIFS($F$3:F3558,$D$3:D3558,D3558,$C$3:C3558,"Coin Deposit",$E$3:E3558,"")</f>
        <v>0</v>
      </c>
      <c r="AD3558" s="111">
        <f>SUMIFS('Deductions and Deposits'!$D:$D,'Deductions and Deposits'!$C:$C,D3558)+SUMIFS($F:$F,$D:$D,D3558,$C:$C,"Coin Deduction")</f>
        <v>0</v>
      </c>
      <c r="AE3558" s="111">
        <f>Table5[[#This Row],[Column4]]+Table5[[#This Row],[Column14]]+Table5[[#This Row],[Column19]]+Table5[[#This Row],[Column12]]</f>
        <v>0</v>
      </c>
      <c r="AF3558" s="111">
        <f>Table5[[#This Row],[Column5]]+Table5[[#This Row],[Column13]]+Table5[[#This Row],[Column21]]+Table5[[#This Row],[Column18]]</f>
        <v>0</v>
      </c>
      <c r="AG3558" s="111">
        <f t="shared" si="612"/>
        <v>0</v>
      </c>
      <c r="AH3558" s="111">
        <f t="shared" si="613"/>
        <v>0</v>
      </c>
      <c r="AI3558" s="111">
        <f>Table5[[#This Row],[Column17]]-Table5[[#This Row],[Column20]]</f>
        <v>0</v>
      </c>
      <c r="AJ3558" s="111">
        <f t="shared" si="614"/>
        <v>0</v>
      </c>
      <c r="AK3558" s="111">
        <f t="shared" si="607"/>
        <v>0</v>
      </c>
      <c r="AL3558" s="111">
        <f t="shared" si="615"/>
        <v>0</v>
      </c>
      <c r="AM3558" s="111" t="str">
        <f t="shared" si="616"/>
        <v/>
      </c>
      <c r="AN3558" s="111" t="str">
        <f t="shared" ca="1" si="617"/>
        <v/>
      </c>
    </row>
    <row r="3559" spans="1:40" ht="20.25" customHeight="1" x14ac:dyDescent="0.3">
      <c r="A3559" s="107"/>
      <c r="B3559" s="144"/>
      <c r="C3559" s="119"/>
      <c r="D3559" s="120"/>
      <c r="E3559" s="119"/>
      <c r="F3559" s="119"/>
      <c r="G3559" s="120"/>
      <c r="H3559" s="119"/>
      <c r="I3559" s="109"/>
      <c r="L3559" s="108"/>
      <c r="M3559" s="108"/>
      <c r="N3559" s="108"/>
      <c r="O3559" s="108"/>
      <c r="P3559" s="108"/>
      <c r="Q3559" s="108"/>
      <c r="R3559" s="108"/>
      <c r="S3559" s="108"/>
      <c r="T3559" s="100">
        <f t="shared" si="608"/>
        <v>0</v>
      </c>
      <c r="U3559" s="111"/>
      <c r="V3559" s="111"/>
      <c r="W3559" s="111">
        <f>SUMIFS($F$3:F3559,$D$3:D3559,D3559,$C$3:C3559,"Buy")+SUMIFS($F$3:F3559,$D$3:D3559,D3559,$C$3:C3559,"Coin Deposit",$E$3:E3559,"&lt;&gt;")</f>
        <v>0</v>
      </c>
      <c r="X3559" s="111">
        <f t="shared" si="609"/>
        <v>0</v>
      </c>
      <c r="Y3559" s="111">
        <f>IF($D3559=Y$1,SUMIFS($H$3:$H3559,$G$3:$G3559,Y$1,$C$3:$C3559,"Sell"),0)</f>
        <v>0</v>
      </c>
      <c r="Z3559" s="111">
        <f t="shared" si="610"/>
        <v>0</v>
      </c>
      <c r="AA3559" s="111">
        <f>IF($D3559=AA$1,SUMIFS($H$3:$H3559,$G$3:$G3559,AA$1,$C$3:$C3559,"Sell"),0)</f>
        <v>0</v>
      </c>
      <c r="AB3559" s="111">
        <f t="shared" si="611"/>
        <v>0</v>
      </c>
      <c r="AC3559" s="111">
        <f>SUMIFS('Deductions and Deposits'!$H:$H,'Deductions and Deposits'!$G:$G,D3559,'Deductions and Deposits'!$F:$F,"&lt;="&amp;B3559)+SUMIFS($F$3:F3559,$D$3:D3559,D3559,$C$3:C3559,"Coin Deposit",$E$3:E3559,"")</f>
        <v>0</v>
      </c>
      <c r="AD3559" s="111">
        <f>SUMIFS('Deductions and Deposits'!$D:$D,'Deductions and Deposits'!$C:$C,D3559)+SUMIFS($F:$F,$D:$D,D3559,$C:$C,"Coin Deduction")</f>
        <v>0</v>
      </c>
      <c r="AE3559" s="111">
        <f>Table5[[#This Row],[Column4]]+Table5[[#This Row],[Column14]]+Table5[[#This Row],[Column19]]+Table5[[#This Row],[Column12]]</f>
        <v>0</v>
      </c>
      <c r="AF3559" s="111">
        <f>Table5[[#This Row],[Column5]]+Table5[[#This Row],[Column13]]+Table5[[#This Row],[Column21]]+Table5[[#This Row],[Column18]]</f>
        <v>0</v>
      </c>
      <c r="AG3559" s="111">
        <f t="shared" si="612"/>
        <v>0</v>
      </c>
      <c r="AH3559" s="111">
        <f t="shared" si="613"/>
        <v>0</v>
      </c>
      <c r="AI3559" s="111">
        <f>Table5[[#This Row],[Column17]]-Table5[[#This Row],[Column20]]</f>
        <v>0</v>
      </c>
      <c r="AJ3559" s="111">
        <f t="shared" si="614"/>
        <v>0</v>
      </c>
      <c r="AK3559" s="111">
        <f t="shared" si="607"/>
        <v>0</v>
      </c>
      <c r="AL3559" s="111">
        <f t="shared" si="615"/>
        <v>0</v>
      </c>
      <c r="AM3559" s="111" t="str">
        <f t="shared" si="616"/>
        <v/>
      </c>
      <c r="AN3559" s="111" t="str">
        <f t="shared" ca="1" si="617"/>
        <v/>
      </c>
    </row>
    <row r="3560" spans="1:40" ht="20.25" customHeight="1" x14ac:dyDescent="0.3">
      <c r="A3560" s="107"/>
      <c r="B3560" s="144"/>
      <c r="C3560" s="119"/>
      <c r="D3560" s="120"/>
      <c r="E3560" s="119"/>
      <c r="F3560" s="119"/>
      <c r="G3560" s="120"/>
      <c r="H3560" s="119"/>
      <c r="I3560" s="109"/>
      <c r="L3560" s="108"/>
      <c r="M3560" s="108"/>
      <c r="N3560" s="108"/>
      <c r="O3560" s="108"/>
      <c r="P3560" s="108"/>
      <c r="Q3560" s="108"/>
      <c r="R3560" s="108"/>
      <c r="S3560" s="108"/>
      <c r="T3560" s="100">
        <f t="shared" si="608"/>
        <v>0</v>
      </c>
      <c r="U3560" s="111"/>
      <c r="V3560" s="111"/>
      <c r="W3560" s="111">
        <f>SUMIFS($F$3:F3560,$D$3:D3560,D3560,$C$3:C3560,"Buy")+SUMIFS($F$3:F3560,$D$3:D3560,D3560,$C$3:C3560,"Coin Deposit",$E$3:E3560,"&lt;&gt;")</f>
        <v>0</v>
      </c>
      <c r="X3560" s="111">
        <f t="shared" si="609"/>
        <v>0</v>
      </c>
      <c r="Y3560" s="111">
        <f>IF($D3560=Y$1,SUMIFS($H$3:$H3560,$G$3:$G3560,Y$1,$C$3:$C3560,"Sell"),0)</f>
        <v>0</v>
      </c>
      <c r="Z3560" s="111">
        <f t="shared" si="610"/>
        <v>0</v>
      </c>
      <c r="AA3560" s="111">
        <f>IF($D3560=AA$1,SUMIFS($H$3:$H3560,$G$3:$G3560,AA$1,$C$3:$C3560,"Sell"),0)</f>
        <v>0</v>
      </c>
      <c r="AB3560" s="111">
        <f t="shared" si="611"/>
        <v>0</v>
      </c>
      <c r="AC3560" s="111">
        <f>SUMIFS('Deductions and Deposits'!$H:$H,'Deductions and Deposits'!$G:$G,D3560,'Deductions and Deposits'!$F:$F,"&lt;="&amp;B3560)+SUMIFS($F$3:F3560,$D$3:D3560,D3560,$C$3:C3560,"Coin Deposit",$E$3:E3560,"")</f>
        <v>0</v>
      </c>
      <c r="AD3560" s="111">
        <f>SUMIFS('Deductions and Deposits'!$D:$D,'Deductions and Deposits'!$C:$C,D3560)+SUMIFS($F:$F,$D:$D,D3560,$C:$C,"Coin Deduction")</f>
        <v>0</v>
      </c>
      <c r="AE3560" s="111">
        <f>Table5[[#This Row],[Column4]]+Table5[[#This Row],[Column14]]+Table5[[#This Row],[Column19]]+Table5[[#This Row],[Column12]]</f>
        <v>0</v>
      </c>
      <c r="AF3560" s="111">
        <f>Table5[[#This Row],[Column5]]+Table5[[#This Row],[Column13]]+Table5[[#This Row],[Column21]]+Table5[[#This Row],[Column18]]</f>
        <v>0</v>
      </c>
      <c r="AG3560" s="111">
        <f t="shared" si="612"/>
        <v>0</v>
      </c>
      <c r="AH3560" s="111">
        <f t="shared" si="613"/>
        <v>0</v>
      </c>
      <c r="AI3560" s="111">
        <f>Table5[[#This Row],[Column17]]-Table5[[#This Row],[Column20]]</f>
        <v>0</v>
      </c>
      <c r="AJ3560" s="111">
        <f t="shared" si="614"/>
        <v>0</v>
      </c>
      <c r="AK3560" s="111">
        <f t="shared" si="607"/>
        <v>0</v>
      </c>
      <c r="AL3560" s="111">
        <f t="shared" si="615"/>
        <v>0</v>
      </c>
      <c r="AM3560" s="111" t="str">
        <f t="shared" si="616"/>
        <v/>
      </c>
      <c r="AN3560" s="111" t="str">
        <f t="shared" ca="1" si="617"/>
        <v/>
      </c>
    </row>
    <row r="3561" spans="1:40" ht="20.25" customHeight="1" x14ac:dyDescent="0.3">
      <c r="A3561" s="107"/>
      <c r="B3561" s="144"/>
      <c r="C3561" s="119"/>
      <c r="D3561" s="120"/>
      <c r="E3561" s="119"/>
      <c r="F3561" s="119"/>
      <c r="G3561" s="120"/>
      <c r="H3561" s="119"/>
      <c r="I3561" s="109"/>
      <c r="L3561" s="108"/>
      <c r="M3561" s="108"/>
      <c r="N3561" s="108"/>
      <c r="O3561" s="108"/>
      <c r="P3561" s="108"/>
      <c r="Q3561" s="108"/>
      <c r="R3561" s="108"/>
      <c r="S3561" s="108"/>
      <c r="T3561" s="100">
        <f t="shared" si="608"/>
        <v>0</v>
      </c>
      <c r="U3561" s="111"/>
      <c r="V3561" s="111"/>
      <c r="W3561" s="111">
        <f>SUMIFS($F$3:F3561,$D$3:D3561,D3561,$C$3:C3561,"Buy")+SUMIFS($F$3:F3561,$D$3:D3561,D3561,$C$3:C3561,"Coin Deposit",$E$3:E3561,"&lt;&gt;")</f>
        <v>0</v>
      </c>
      <c r="X3561" s="111">
        <f t="shared" si="609"/>
        <v>0</v>
      </c>
      <c r="Y3561" s="111">
        <f>IF($D3561=Y$1,SUMIFS($H$3:$H3561,$G$3:$G3561,Y$1,$C$3:$C3561,"Sell"),0)</f>
        <v>0</v>
      </c>
      <c r="Z3561" s="111">
        <f t="shared" si="610"/>
        <v>0</v>
      </c>
      <c r="AA3561" s="111">
        <f>IF($D3561=AA$1,SUMIFS($H$3:$H3561,$G$3:$G3561,AA$1,$C$3:$C3561,"Sell"),0)</f>
        <v>0</v>
      </c>
      <c r="AB3561" s="111">
        <f t="shared" si="611"/>
        <v>0</v>
      </c>
      <c r="AC3561" s="111">
        <f>SUMIFS('Deductions and Deposits'!$H:$H,'Deductions and Deposits'!$G:$G,D3561,'Deductions and Deposits'!$F:$F,"&lt;="&amp;B3561)+SUMIFS($F$3:F3561,$D$3:D3561,D3561,$C$3:C3561,"Coin Deposit",$E$3:E3561,"")</f>
        <v>0</v>
      </c>
      <c r="AD3561" s="111">
        <f>SUMIFS('Deductions and Deposits'!$D:$D,'Deductions and Deposits'!$C:$C,D3561)+SUMIFS($F:$F,$D:$D,D3561,$C:$C,"Coin Deduction")</f>
        <v>0</v>
      </c>
      <c r="AE3561" s="111">
        <f>Table5[[#This Row],[Column4]]+Table5[[#This Row],[Column14]]+Table5[[#This Row],[Column19]]+Table5[[#This Row],[Column12]]</f>
        <v>0</v>
      </c>
      <c r="AF3561" s="111">
        <f>Table5[[#This Row],[Column5]]+Table5[[#This Row],[Column13]]+Table5[[#This Row],[Column21]]+Table5[[#This Row],[Column18]]</f>
        <v>0</v>
      </c>
      <c r="AG3561" s="111">
        <f t="shared" si="612"/>
        <v>0</v>
      </c>
      <c r="AH3561" s="111">
        <f t="shared" si="613"/>
        <v>0</v>
      </c>
      <c r="AI3561" s="111">
        <f>Table5[[#This Row],[Column17]]-Table5[[#This Row],[Column20]]</f>
        <v>0</v>
      </c>
      <c r="AJ3561" s="111">
        <f t="shared" si="614"/>
        <v>0</v>
      </c>
      <c r="AK3561" s="111">
        <f t="shared" si="607"/>
        <v>0</v>
      </c>
      <c r="AL3561" s="111">
        <f t="shared" si="615"/>
        <v>0</v>
      </c>
      <c r="AM3561" s="111" t="str">
        <f t="shared" si="616"/>
        <v/>
      </c>
      <c r="AN3561" s="111" t="str">
        <f t="shared" ca="1" si="617"/>
        <v/>
      </c>
    </row>
    <row r="3562" spans="1:40" ht="20.25" customHeight="1" x14ac:dyDescent="0.3">
      <c r="A3562" s="107"/>
      <c r="B3562" s="144"/>
      <c r="C3562" s="119"/>
      <c r="D3562" s="120"/>
      <c r="E3562" s="119"/>
      <c r="F3562" s="119"/>
      <c r="G3562" s="120"/>
      <c r="H3562" s="119"/>
      <c r="I3562" s="109"/>
      <c r="L3562" s="108"/>
      <c r="M3562" s="108"/>
      <c r="N3562" s="108"/>
      <c r="O3562" s="108"/>
      <c r="P3562" s="108"/>
      <c r="Q3562" s="108"/>
      <c r="R3562" s="108"/>
      <c r="S3562" s="108"/>
      <c r="T3562" s="100">
        <f t="shared" si="608"/>
        <v>0</v>
      </c>
      <c r="U3562" s="111"/>
      <c r="V3562" s="111"/>
      <c r="W3562" s="111">
        <f>SUMIFS($F$3:F3562,$D$3:D3562,D3562,$C$3:C3562,"Buy")+SUMIFS($F$3:F3562,$D$3:D3562,D3562,$C$3:C3562,"Coin Deposit",$E$3:E3562,"&lt;&gt;")</f>
        <v>0</v>
      </c>
      <c r="X3562" s="111">
        <f t="shared" si="609"/>
        <v>0</v>
      </c>
      <c r="Y3562" s="111">
        <f>IF($D3562=Y$1,SUMIFS($H$3:$H3562,$G$3:$G3562,Y$1,$C$3:$C3562,"Sell"),0)</f>
        <v>0</v>
      </c>
      <c r="Z3562" s="111">
        <f t="shared" si="610"/>
        <v>0</v>
      </c>
      <c r="AA3562" s="111">
        <f>IF($D3562=AA$1,SUMIFS($H$3:$H3562,$G$3:$G3562,AA$1,$C$3:$C3562,"Sell"),0)</f>
        <v>0</v>
      </c>
      <c r="AB3562" s="111">
        <f t="shared" si="611"/>
        <v>0</v>
      </c>
      <c r="AC3562" s="111">
        <f>SUMIFS('Deductions and Deposits'!$H:$H,'Deductions and Deposits'!$G:$G,D3562,'Deductions and Deposits'!$F:$F,"&lt;="&amp;B3562)+SUMIFS($F$3:F3562,$D$3:D3562,D3562,$C$3:C3562,"Coin Deposit",$E$3:E3562,"")</f>
        <v>0</v>
      </c>
      <c r="AD3562" s="111">
        <f>SUMIFS('Deductions and Deposits'!$D:$D,'Deductions and Deposits'!$C:$C,D3562)+SUMIFS($F:$F,$D:$D,D3562,$C:$C,"Coin Deduction")</f>
        <v>0</v>
      </c>
      <c r="AE3562" s="111">
        <f>Table5[[#This Row],[Column4]]+Table5[[#This Row],[Column14]]+Table5[[#This Row],[Column19]]+Table5[[#This Row],[Column12]]</f>
        <v>0</v>
      </c>
      <c r="AF3562" s="111">
        <f>Table5[[#This Row],[Column5]]+Table5[[#This Row],[Column13]]+Table5[[#This Row],[Column21]]+Table5[[#This Row],[Column18]]</f>
        <v>0</v>
      </c>
      <c r="AG3562" s="111">
        <f t="shared" si="612"/>
        <v>0</v>
      </c>
      <c r="AH3562" s="111">
        <f t="shared" si="613"/>
        <v>0</v>
      </c>
      <c r="AI3562" s="111">
        <f>Table5[[#This Row],[Column17]]-Table5[[#This Row],[Column20]]</f>
        <v>0</v>
      </c>
      <c r="AJ3562" s="111">
        <f t="shared" si="614"/>
        <v>0</v>
      </c>
      <c r="AK3562" s="111">
        <f t="shared" si="607"/>
        <v>0</v>
      </c>
      <c r="AL3562" s="111">
        <f t="shared" si="615"/>
        <v>0</v>
      </c>
      <c r="AM3562" s="111" t="str">
        <f t="shared" si="616"/>
        <v/>
      </c>
      <c r="AN3562" s="111" t="str">
        <f t="shared" ca="1" si="617"/>
        <v/>
      </c>
    </row>
    <row r="3563" spans="1:40" ht="20.25" customHeight="1" x14ac:dyDescent="0.3">
      <c r="A3563" s="107"/>
      <c r="B3563" s="144"/>
      <c r="C3563" s="119"/>
      <c r="D3563" s="120"/>
      <c r="E3563" s="119"/>
      <c r="F3563" s="119"/>
      <c r="G3563" s="120"/>
      <c r="H3563" s="119"/>
      <c r="I3563" s="109"/>
      <c r="L3563" s="108"/>
      <c r="M3563" s="108"/>
      <c r="N3563" s="108"/>
      <c r="O3563" s="108"/>
      <c r="P3563" s="108"/>
      <c r="Q3563" s="108"/>
      <c r="R3563" s="108"/>
      <c r="S3563" s="108"/>
      <c r="T3563" s="100">
        <f t="shared" si="608"/>
        <v>0</v>
      </c>
      <c r="U3563" s="111"/>
      <c r="V3563" s="111"/>
      <c r="W3563" s="111">
        <f>SUMIFS($F$3:F3563,$D$3:D3563,D3563,$C$3:C3563,"Buy")+SUMIFS($F$3:F3563,$D$3:D3563,D3563,$C$3:C3563,"Coin Deposit",$E$3:E3563,"&lt;&gt;")</f>
        <v>0</v>
      </c>
      <c r="X3563" s="111">
        <f t="shared" si="609"/>
        <v>0</v>
      </c>
      <c r="Y3563" s="111">
        <f>IF($D3563=Y$1,SUMIFS($H$3:$H3563,$G$3:$G3563,Y$1,$C$3:$C3563,"Sell"),0)</f>
        <v>0</v>
      </c>
      <c r="Z3563" s="111">
        <f t="shared" si="610"/>
        <v>0</v>
      </c>
      <c r="AA3563" s="111">
        <f>IF($D3563=AA$1,SUMIFS($H$3:$H3563,$G$3:$G3563,AA$1,$C$3:$C3563,"Sell"),0)</f>
        <v>0</v>
      </c>
      <c r="AB3563" s="111">
        <f t="shared" si="611"/>
        <v>0</v>
      </c>
      <c r="AC3563" s="111">
        <f>SUMIFS('Deductions and Deposits'!$H:$H,'Deductions and Deposits'!$G:$G,D3563,'Deductions and Deposits'!$F:$F,"&lt;="&amp;B3563)+SUMIFS($F$3:F3563,$D$3:D3563,D3563,$C$3:C3563,"Coin Deposit",$E$3:E3563,"")</f>
        <v>0</v>
      </c>
      <c r="AD3563" s="111">
        <f>SUMIFS('Deductions and Deposits'!$D:$D,'Deductions and Deposits'!$C:$C,D3563)+SUMIFS($F:$F,$D:$D,D3563,$C:$C,"Coin Deduction")</f>
        <v>0</v>
      </c>
      <c r="AE3563" s="111">
        <f>Table5[[#This Row],[Column4]]+Table5[[#This Row],[Column14]]+Table5[[#This Row],[Column19]]+Table5[[#This Row],[Column12]]</f>
        <v>0</v>
      </c>
      <c r="AF3563" s="111">
        <f>Table5[[#This Row],[Column5]]+Table5[[#This Row],[Column13]]+Table5[[#This Row],[Column21]]+Table5[[#This Row],[Column18]]</f>
        <v>0</v>
      </c>
      <c r="AG3563" s="111">
        <f t="shared" si="612"/>
        <v>0</v>
      </c>
      <c r="AH3563" s="111">
        <f t="shared" si="613"/>
        <v>0</v>
      </c>
      <c r="AI3563" s="111">
        <f>Table5[[#This Row],[Column17]]-Table5[[#This Row],[Column20]]</f>
        <v>0</v>
      </c>
      <c r="AJ3563" s="111">
        <f t="shared" si="614"/>
        <v>0</v>
      </c>
      <c r="AK3563" s="111">
        <f t="shared" si="607"/>
        <v>0</v>
      </c>
      <c r="AL3563" s="111">
        <f t="shared" si="615"/>
        <v>0</v>
      </c>
      <c r="AM3563" s="111" t="str">
        <f t="shared" si="616"/>
        <v/>
      </c>
      <c r="AN3563" s="111" t="str">
        <f t="shared" ca="1" si="617"/>
        <v/>
      </c>
    </row>
    <row r="3564" spans="1:40" ht="20.25" customHeight="1" x14ac:dyDescent="0.3">
      <c r="A3564" s="107"/>
      <c r="B3564" s="144"/>
      <c r="C3564" s="119"/>
      <c r="D3564" s="120"/>
      <c r="E3564" s="119"/>
      <c r="F3564" s="119"/>
      <c r="G3564" s="120"/>
      <c r="H3564" s="119"/>
      <c r="I3564" s="109"/>
      <c r="L3564" s="108"/>
      <c r="M3564" s="108"/>
      <c r="N3564" s="108"/>
      <c r="O3564" s="108"/>
      <c r="P3564" s="108"/>
      <c r="Q3564" s="108"/>
      <c r="R3564" s="108"/>
      <c r="S3564" s="108"/>
      <c r="T3564" s="100">
        <f t="shared" si="608"/>
        <v>0</v>
      </c>
      <c r="U3564" s="111"/>
      <c r="V3564" s="111"/>
      <c r="W3564" s="111">
        <f>SUMIFS($F$3:F3564,$D$3:D3564,D3564,$C$3:C3564,"Buy")+SUMIFS($F$3:F3564,$D$3:D3564,D3564,$C$3:C3564,"Coin Deposit",$E$3:E3564,"&lt;&gt;")</f>
        <v>0</v>
      </c>
      <c r="X3564" s="111">
        <f t="shared" si="609"/>
        <v>0</v>
      </c>
      <c r="Y3564" s="111">
        <f>IF($D3564=Y$1,SUMIFS($H$3:$H3564,$G$3:$G3564,Y$1,$C$3:$C3564,"Sell"),0)</f>
        <v>0</v>
      </c>
      <c r="Z3564" s="111">
        <f t="shared" si="610"/>
        <v>0</v>
      </c>
      <c r="AA3564" s="111">
        <f>IF($D3564=AA$1,SUMIFS($H$3:$H3564,$G$3:$G3564,AA$1,$C$3:$C3564,"Sell"),0)</f>
        <v>0</v>
      </c>
      <c r="AB3564" s="111">
        <f t="shared" si="611"/>
        <v>0</v>
      </c>
      <c r="AC3564" s="111">
        <f>SUMIFS('Deductions and Deposits'!$H:$H,'Deductions and Deposits'!$G:$G,D3564,'Deductions and Deposits'!$F:$F,"&lt;="&amp;B3564)+SUMIFS($F$3:F3564,$D$3:D3564,D3564,$C$3:C3564,"Coin Deposit",$E$3:E3564,"")</f>
        <v>0</v>
      </c>
      <c r="AD3564" s="111">
        <f>SUMIFS('Deductions and Deposits'!$D:$D,'Deductions and Deposits'!$C:$C,D3564)+SUMIFS($F:$F,$D:$D,D3564,$C:$C,"Coin Deduction")</f>
        <v>0</v>
      </c>
      <c r="AE3564" s="111">
        <f>Table5[[#This Row],[Column4]]+Table5[[#This Row],[Column14]]+Table5[[#This Row],[Column19]]+Table5[[#This Row],[Column12]]</f>
        <v>0</v>
      </c>
      <c r="AF3564" s="111">
        <f>Table5[[#This Row],[Column5]]+Table5[[#This Row],[Column13]]+Table5[[#This Row],[Column21]]+Table5[[#This Row],[Column18]]</f>
        <v>0</v>
      </c>
      <c r="AG3564" s="111">
        <f t="shared" si="612"/>
        <v>0</v>
      </c>
      <c r="AH3564" s="111">
        <f t="shared" si="613"/>
        <v>0</v>
      </c>
      <c r="AI3564" s="111">
        <f>Table5[[#This Row],[Column17]]-Table5[[#This Row],[Column20]]</f>
        <v>0</v>
      </c>
      <c r="AJ3564" s="111">
        <f t="shared" si="614"/>
        <v>0</v>
      </c>
      <c r="AK3564" s="111">
        <f t="shared" si="607"/>
        <v>0</v>
      </c>
      <c r="AL3564" s="111">
        <f t="shared" si="615"/>
        <v>0</v>
      </c>
      <c r="AM3564" s="111" t="str">
        <f t="shared" si="616"/>
        <v/>
      </c>
      <c r="AN3564" s="111" t="str">
        <f t="shared" ca="1" si="617"/>
        <v/>
      </c>
    </row>
    <row r="3565" spans="1:40" ht="20.25" customHeight="1" x14ac:dyDescent="0.3">
      <c r="A3565" s="107"/>
      <c r="B3565" s="144"/>
      <c r="C3565" s="119"/>
      <c r="D3565" s="120"/>
      <c r="E3565" s="119"/>
      <c r="F3565" s="119"/>
      <c r="G3565" s="120"/>
      <c r="H3565" s="119"/>
      <c r="I3565" s="109"/>
      <c r="L3565" s="108"/>
      <c r="M3565" s="108"/>
      <c r="N3565" s="108"/>
      <c r="O3565" s="108"/>
      <c r="P3565" s="108"/>
      <c r="Q3565" s="108"/>
      <c r="R3565" s="108"/>
      <c r="S3565" s="108"/>
      <c r="T3565" s="100">
        <f t="shared" si="608"/>
        <v>0</v>
      </c>
      <c r="U3565" s="111"/>
      <c r="V3565" s="111"/>
      <c r="W3565" s="111">
        <f>SUMIFS($F$3:F3565,$D$3:D3565,D3565,$C$3:C3565,"Buy")+SUMIFS($F$3:F3565,$D$3:D3565,D3565,$C$3:C3565,"Coin Deposit",$E$3:E3565,"&lt;&gt;")</f>
        <v>0</v>
      </c>
      <c r="X3565" s="111">
        <f t="shared" si="609"/>
        <v>0</v>
      </c>
      <c r="Y3565" s="111">
        <f>IF($D3565=Y$1,SUMIFS($H$3:$H3565,$G$3:$G3565,Y$1,$C$3:$C3565,"Sell"),0)</f>
        <v>0</v>
      </c>
      <c r="Z3565" s="111">
        <f t="shared" si="610"/>
        <v>0</v>
      </c>
      <c r="AA3565" s="111">
        <f>IF($D3565=AA$1,SUMIFS($H$3:$H3565,$G$3:$G3565,AA$1,$C$3:$C3565,"Sell"),0)</f>
        <v>0</v>
      </c>
      <c r="AB3565" s="111">
        <f t="shared" si="611"/>
        <v>0</v>
      </c>
      <c r="AC3565" s="111">
        <f>SUMIFS('Deductions and Deposits'!$H:$H,'Deductions and Deposits'!$G:$G,D3565,'Deductions and Deposits'!$F:$F,"&lt;="&amp;B3565)+SUMIFS($F$3:F3565,$D$3:D3565,D3565,$C$3:C3565,"Coin Deposit",$E$3:E3565,"")</f>
        <v>0</v>
      </c>
      <c r="AD3565" s="111">
        <f>SUMIFS('Deductions and Deposits'!$D:$D,'Deductions and Deposits'!$C:$C,D3565)+SUMIFS($F:$F,$D:$D,D3565,$C:$C,"Coin Deduction")</f>
        <v>0</v>
      </c>
      <c r="AE3565" s="111">
        <f>Table5[[#This Row],[Column4]]+Table5[[#This Row],[Column14]]+Table5[[#This Row],[Column19]]+Table5[[#This Row],[Column12]]</f>
        <v>0</v>
      </c>
      <c r="AF3565" s="111">
        <f>Table5[[#This Row],[Column5]]+Table5[[#This Row],[Column13]]+Table5[[#This Row],[Column21]]+Table5[[#This Row],[Column18]]</f>
        <v>0</v>
      </c>
      <c r="AG3565" s="111">
        <f t="shared" si="612"/>
        <v>0</v>
      </c>
      <c r="AH3565" s="111">
        <f t="shared" si="613"/>
        <v>0</v>
      </c>
      <c r="AI3565" s="111">
        <f>Table5[[#This Row],[Column17]]-Table5[[#This Row],[Column20]]</f>
        <v>0</v>
      </c>
      <c r="AJ3565" s="111">
        <f t="shared" si="614"/>
        <v>0</v>
      </c>
      <c r="AK3565" s="111">
        <f t="shared" si="607"/>
        <v>0</v>
      </c>
      <c r="AL3565" s="111">
        <f t="shared" si="615"/>
        <v>0</v>
      </c>
      <c r="AM3565" s="111" t="str">
        <f t="shared" si="616"/>
        <v/>
      </c>
      <c r="AN3565" s="111" t="str">
        <f t="shared" ca="1" si="617"/>
        <v/>
      </c>
    </row>
    <row r="3566" spans="1:40" ht="20.25" customHeight="1" x14ac:dyDescent="0.3">
      <c r="A3566" s="107"/>
      <c r="B3566" s="144"/>
      <c r="C3566" s="119"/>
      <c r="D3566" s="120"/>
      <c r="E3566" s="119"/>
      <c r="F3566" s="119"/>
      <c r="G3566" s="120"/>
      <c r="H3566" s="119"/>
      <c r="I3566" s="109"/>
      <c r="L3566" s="108"/>
      <c r="M3566" s="108"/>
      <c r="N3566" s="108"/>
      <c r="O3566" s="108"/>
      <c r="P3566" s="108"/>
      <c r="Q3566" s="108"/>
      <c r="R3566" s="108"/>
      <c r="S3566" s="108"/>
      <c r="T3566" s="100">
        <f t="shared" si="608"/>
        <v>0</v>
      </c>
      <c r="U3566" s="111"/>
      <c r="V3566" s="111"/>
      <c r="W3566" s="111">
        <f>SUMIFS($F$3:F3566,$D$3:D3566,D3566,$C$3:C3566,"Buy")+SUMIFS($F$3:F3566,$D$3:D3566,D3566,$C$3:C3566,"Coin Deposit",$E$3:E3566,"&lt;&gt;")</f>
        <v>0</v>
      </c>
      <c r="X3566" s="111">
        <f t="shared" si="609"/>
        <v>0</v>
      </c>
      <c r="Y3566" s="111">
        <f>IF($D3566=Y$1,SUMIFS($H$3:$H3566,$G$3:$G3566,Y$1,$C$3:$C3566,"Sell"),0)</f>
        <v>0</v>
      </c>
      <c r="Z3566" s="111">
        <f t="shared" si="610"/>
        <v>0</v>
      </c>
      <c r="AA3566" s="111">
        <f>IF($D3566=AA$1,SUMIFS($H$3:$H3566,$G$3:$G3566,AA$1,$C$3:$C3566,"Sell"),0)</f>
        <v>0</v>
      </c>
      <c r="AB3566" s="111">
        <f t="shared" si="611"/>
        <v>0</v>
      </c>
      <c r="AC3566" s="111">
        <f>SUMIFS('Deductions and Deposits'!$H:$H,'Deductions and Deposits'!$G:$G,D3566,'Deductions and Deposits'!$F:$F,"&lt;="&amp;B3566)+SUMIFS($F$3:F3566,$D$3:D3566,D3566,$C$3:C3566,"Coin Deposit",$E$3:E3566,"")</f>
        <v>0</v>
      </c>
      <c r="AD3566" s="111">
        <f>SUMIFS('Deductions and Deposits'!$D:$D,'Deductions and Deposits'!$C:$C,D3566)+SUMIFS($F:$F,$D:$D,D3566,$C:$C,"Coin Deduction")</f>
        <v>0</v>
      </c>
      <c r="AE3566" s="111">
        <f>Table5[[#This Row],[Column4]]+Table5[[#This Row],[Column14]]+Table5[[#This Row],[Column19]]+Table5[[#This Row],[Column12]]</f>
        <v>0</v>
      </c>
      <c r="AF3566" s="111">
        <f>Table5[[#This Row],[Column5]]+Table5[[#This Row],[Column13]]+Table5[[#This Row],[Column21]]+Table5[[#This Row],[Column18]]</f>
        <v>0</v>
      </c>
      <c r="AG3566" s="111">
        <f t="shared" si="612"/>
        <v>0</v>
      </c>
      <c r="AH3566" s="111">
        <f t="shared" si="613"/>
        <v>0</v>
      </c>
      <c r="AI3566" s="111">
        <f>Table5[[#This Row],[Column17]]-Table5[[#This Row],[Column20]]</f>
        <v>0</v>
      </c>
      <c r="AJ3566" s="111">
        <f t="shared" si="614"/>
        <v>0</v>
      </c>
      <c r="AK3566" s="111">
        <f t="shared" si="607"/>
        <v>0</v>
      </c>
      <c r="AL3566" s="111">
        <f t="shared" si="615"/>
        <v>0</v>
      </c>
      <c r="AM3566" s="111" t="str">
        <f t="shared" si="616"/>
        <v/>
      </c>
      <c r="AN3566" s="111" t="str">
        <f t="shared" ca="1" si="617"/>
        <v/>
      </c>
    </row>
    <row r="3567" spans="1:40" ht="20.25" customHeight="1" x14ac:dyDescent="0.3">
      <c r="A3567" s="107"/>
      <c r="B3567" s="144"/>
      <c r="C3567" s="119"/>
      <c r="D3567" s="120"/>
      <c r="E3567" s="119"/>
      <c r="F3567" s="119"/>
      <c r="G3567" s="120"/>
      <c r="H3567" s="119"/>
      <c r="I3567" s="109"/>
      <c r="L3567" s="108"/>
      <c r="M3567" s="108"/>
      <c r="N3567" s="108"/>
      <c r="O3567" s="108"/>
      <c r="P3567" s="108"/>
      <c r="Q3567" s="108"/>
      <c r="R3567" s="108"/>
      <c r="S3567" s="108"/>
      <c r="T3567" s="100">
        <f t="shared" si="608"/>
        <v>0</v>
      </c>
      <c r="U3567" s="111"/>
      <c r="V3567" s="111"/>
      <c r="W3567" s="111">
        <f>SUMIFS($F$3:F3567,$D$3:D3567,D3567,$C$3:C3567,"Buy")+SUMIFS($F$3:F3567,$D$3:D3567,D3567,$C$3:C3567,"Coin Deposit",$E$3:E3567,"&lt;&gt;")</f>
        <v>0</v>
      </c>
      <c r="X3567" s="111">
        <f t="shared" si="609"/>
        <v>0</v>
      </c>
      <c r="Y3567" s="111">
        <f>IF($D3567=Y$1,SUMIFS($H$3:$H3567,$G$3:$G3567,Y$1,$C$3:$C3567,"Sell"),0)</f>
        <v>0</v>
      </c>
      <c r="Z3567" s="111">
        <f t="shared" si="610"/>
        <v>0</v>
      </c>
      <c r="AA3567" s="111">
        <f>IF($D3567=AA$1,SUMIFS($H$3:$H3567,$G$3:$G3567,AA$1,$C$3:$C3567,"Sell"),0)</f>
        <v>0</v>
      </c>
      <c r="AB3567" s="111">
        <f t="shared" si="611"/>
        <v>0</v>
      </c>
      <c r="AC3567" s="111">
        <f>SUMIFS('Deductions and Deposits'!$H:$H,'Deductions and Deposits'!$G:$G,D3567,'Deductions and Deposits'!$F:$F,"&lt;="&amp;B3567)+SUMIFS($F$3:F3567,$D$3:D3567,D3567,$C$3:C3567,"Coin Deposit",$E$3:E3567,"")</f>
        <v>0</v>
      </c>
      <c r="AD3567" s="111">
        <f>SUMIFS('Deductions and Deposits'!$D:$D,'Deductions and Deposits'!$C:$C,D3567)+SUMIFS($F:$F,$D:$D,D3567,$C:$C,"Coin Deduction")</f>
        <v>0</v>
      </c>
      <c r="AE3567" s="111">
        <f>Table5[[#This Row],[Column4]]+Table5[[#This Row],[Column14]]+Table5[[#This Row],[Column19]]+Table5[[#This Row],[Column12]]</f>
        <v>0</v>
      </c>
      <c r="AF3567" s="111">
        <f>Table5[[#This Row],[Column5]]+Table5[[#This Row],[Column13]]+Table5[[#This Row],[Column21]]+Table5[[#This Row],[Column18]]</f>
        <v>0</v>
      </c>
      <c r="AG3567" s="111">
        <f t="shared" si="612"/>
        <v>0</v>
      </c>
      <c r="AH3567" s="111">
        <f t="shared" si="613"/>
        <v>0</v>
      </c>
      <c r="AI3567" s="111">
        <f>Table5[[#This Row],[Column17]]-Table5[[#This Row],[Column20]]</f>
        <v>0</v>
      </c>
      <c r="AJ3567" s="111">
        <f t="shared" si="614"/>
        <v>0</v>
      </c>
      <c r="AK3567" s="111">
        <f t="shared" si="607"/>
        <v>0</v>
      </c>
      <c r="AL3567" s="111">
        <f t="shared" si="615"/>
        <v>0</v>
      </c>
      <c r="AM3567" s="111" t="str">
        <f t="shared" si="616"/>
        <v/>
      </c>
      <c r="AN3567" s="111" t="str">
        <f t="shared" ca="1" si="617"/>
        <v/>
      </c>
    </row>
    <row r="3568" spans="1:40" ht="20.25" customHeight="1" x14ac:dyDescent="0.3">
      <c r="A3568" s="107"/>
      <c r="B3568" s="144"/>
      <c r="C3568" s="119"/>
      <c r="D3568" s="120"/>
      <c r="E3568" s="119"/>
      <c r="F3568" s="119"/>
      <c r="G3568" s="120"/>
      <c r="H3568" s="119"/>
      <c r="I3568" s="109"/>
      <c r="L3568" s="108"/>
      <c r="M3568" s="108"/>
      <c r="N3568" s="108"/>
      <c r="O3568" s="108"/>
      <c r="P3568" s="108"/>
      <c r="Q3568" s="108"/>
      <c r="R3568" s="108"/>
      <c r="S3568" s="108"/>
      <c r="T3568" s="100">
        <f t="shared" si="608"/>
        <v>0</v>
      </c>
      <c r="U3568" s="111"/>
      <c r="V3568" s="111"/>
      <c r="W3568" s="111">
        <f>SUMIFS($F$3:F3568,$D$3:D3568,D3568,$C$3:C3568,"Buy")+SUMIFS($F$3:F3568,$D$3:D3568,D3568,$C$3:C3568,"Coin Deposit",$E$3:E3568,"&lt;&gt;")</f>
        <v>0</v>
      </c>
      <c r="X3568" s="111">
        <f t="shared" si="609"/>
        <v>0</v>
      </c>
      <c r="Y3568" s="111">
        <f>IF($D3568=Y$1,SUMIFS($H$3:$H3568,$G$3:$G3568,Y$1,$C$3:$C3568,"Sell"),0)</f>
        <v>0</v>
      </c>
      <c r="Z3568" s="111">
        <f t="shared" si="610"/>
        <v>0</v>
      </c>
      <c r="AA3568" s="111">
        <f>IF($D3568=AA$1,SUMIFS($H$3:$H3568,$G$3:$G3568,AA$1,$C$3:$C3568,"Sell"),0)</f>
        <v>0</v>
      </c>
      <c r="AB3568" s="111">
        <f t="shared" si="611"/>
        <v>0</v>
      </c>
      <c r="AC3568" s="111">
        <f>SUMIFS('Deductions and Deposits'!$H:$H,'Deductions and Deposits'!$G:$G,D3568,'Deductions and Deposits'!$F:$F,"&lt;="&amp;B3568)+SUMIFS($F$3:F3568,$D$3:D3568,D3568,$C$3:C3568,"Coin Deposit",$E$3:E3568,"")</f>
        <v>0</v>
      </c>
      <c r="AD3568" s="111">
        <f>SUMIFS('Deductions and Deposits'!$D:$D,'Deductions and Deposits'!$C:$C,D3568)+SUMIFS($F:$F,$D:$D,D3568,$C:$C,"Coin Deduction")</f>
        <v>0</v>
      </c>
      <c r="AE3568" s="111">
        <f>Table5[[#This Row],[Column4]]+Table5[[#This Row],[Column14]]+Table5[[#This Row],[Column19]]+Table5[[#This Row],[Column12]]</f>
        <v>0</v>
      </c>
      <c r="AF3568" s="111">
        <f>Table5[[#This Row],[Column5]]+Table5[[#This Row],[Column13]]+Table5[[#This Row],[Column21]]+Table5[[#This Row],[Column18]]</f>
        <v>0</v>
      </c>
      <c r="AG3568" s="111">
        <f t="shared" si="612"/>
        <v>0</v>
      </c>
      <c r="AH3568" s="111">
        <f t="shared" si="613"/>
        <v>0</v>
      </c>
      <c r="AI3568" s="111">
        <f>Table5[[#This Row],[Column17]]-Table5[[#This Row],[Column20]]</f>
        <v>0</v>
      </c>
      <c r="AJ3568" s="111">
        <f t="shared" si="614"/>
        <v>0</v>
      </c>
      <c r="AK3568" s="111">
        <f t="shared" si="607"/>
        <v>0</v>
      </c>
      <c r="AL3568" s="111">
        <f t="shared" si="615"/>
        <v>0</v>
      </c>
      <c r="AM3568" s="111" t="str">
        <f t="shared" si="616"/>
        <v/>
      </c>
      <c r="AN3568" s="111" t="str">
        <f t="shared" ca="1" si="617"/>
        <v/>
      </c>
    </row>
    <row r="3569" spans="1:40" ht="20.25" customHeight="1" x14ac:dyDescent="0.3">
      <c r="A3569" s="107"/>
      <c r="B3569" s="144"/>
      <c r="C3569" s="119"/>
      <c r="D3569" s="120"/>
      <c r="E3569" s="119"/>
      <c r="F3569" s="119"/>
      <c r="G3569" s="120"/>
      <c r="H3569" s="119"/>
      <c r="I3569" s="109"/>
      <c r="L3569" s="108"/>
      <c r="M3569" s="108"/>
      <c r="N3569" s="108"/>
      <c r="O3569" s="108"/>
      <c r="P3569" s="108"/>
      <c r="Q3569" s="108"/>
      <c r="R3569" s="108"/>
      <c r="S3569" s="108"/>
      <c r="T3569" s="100">
        <f t="shared" si="608"/>
        <v>0</v>
      </c>
      <c r="U3569" s="111"/>
      <c r="V3569" s="111"/>
      <c r="W3569" s="111">
        <f>SUMIFS($F$3:F3569,$D$3:D3569,D3569,$C$3:C3569,"Buy")+SUMIFS($F$3:F3569,$D$3:D3569,D3569,$C$3:C3569,"Coin Deposit",$E$3:E3569,"&lt;&gt;")</f>
        <v>0</v>
      </c>
      <c r="X3569" s="111">
        <f t="shared" si="609"/>
        <v>0</v>
      </c>
      <c r="Y3569" s="111">
        <f>IF($D3569=Y$1,SUMIFS($H$3:$H3569,$G$3:$G3569,Y$1,$C$3:$C3569,"Sell"),0)</f>
        <v>0</v>
      </c>
      <c r="Z3569" s="111">
        <f t="shared" si="610"/>
        <v>0</v>
      </c>
      <c r="AA3569" s="111">
        <f>IF($D3569=AA$1,SUMIFS($H$3:$H3569,$G$3:$G3569,AA$1,$C$3:$C3569,"Sell"),0)</f>
        <v>0</v>
      </c>
      <c r="AB3569" s="111">
        <f t="shared" si="611"/>
        <v>0</v>
      </c>
      <c r="AC3569" s="111">
        <f>SUMIFS('Deductions and Deposits'!$H:$H,'Deductions and Deposits'!$G:$G,D3569,'Deductions and Deposits'!$F:$F,"&lt;="&amp;B3569)+SUMIFS($F$3:F3569,$D$3:D3569,D3569,$C$3:C3569,"Coin Deposit",$E$3:E3569,"")</f>
        <v>0</v>
      </c>
      <c r="AD3569" s="111">
        <f>SUMIFS('Deductions and Deposits'!$D:$D,'Deductions and Deposits'!$C:$C,D3569)+SUMIFS($F:$F,$D:$D,D3569,$C:$C,"Coin Deduction")</f>
        <v>0</v>
      </c>
      <c r="AE3569" s="111">
        <f>Table5[[#This Row],[Column4]]+Table5[[#This Row],[Column14]]+Table5[[#This Row],[Column19]]+Table5[[#This Row],[Column12]]</f>
        <v>0</v>
      </c>
      <c r="AF3569" s="111">
        <f>Table5[[#This Row],[Column5]]+Table5[[#This Row],[Column13]]+Table5[[#This Row],[Column21]]+Table5[[#This Row],[Column18]]</f>
        <v>0</v>
      </c>
      <c r="AG3569" s="111">
        <f t="shared" si="612"/>
        <v>0</v>
      </c>
      <c r="AH3569" s="111">
        <f t="shared" si="613"/>
        <v>0</v>
      </c>
      <c r="AI3569" s="111">
        <f>Table5[[#This Row],[Column17]]-Table5[[#This Row],[Column20]]</f>
        <v>0</v>
      </c>
      <c r="AJ3569" s="111">
        <f t="shared" si="614"/>
        <v>0</v>
      </c>
      <c r="AK3569" s="111">
        <f t="shared" si="607"/>
        <v>0</v>
      </c>
      <c r="AL3569" s="111">
        <f t="shared" si="615"/>
        <v>0</v>
      </c>
      <c r="AM3569" s="111" t="str">
        <f t="shared" si="616"/>
        <v/>
      </c>
      <c r="AN3569" s="111" t="str">
        <f t="shared" ca="1" si="617"/>
        <v/>
      </c>
    </row>
    <row r="3570" spans="1:40" ht="20.25" customHeight="1" x14ac:dyDescent="0.3">
      <c r="A3570" s="107"/>
      <c r="B3570" s="144"/>
      <c r="C3570" s="119"/>
      <c r="D3570" s="120"/>
      <c r="E3570" s="119"/>
      <c r="F3570" s="119"/>
      <c r="G3570" s="120"/>
      <c r="H3570" s="119"/>
      <c r="I3570" s="109"/>
      <c r="L3570" s="108"/>
      <c r="M3570" s="108"/>
      <c r="N3570" s="108"/>
      <c r="O3570" s="108"/>
      <c r="P3570" s="108"/>
      <c r="Q3570" s="108"/>
      <c r="R3570" s="108"/>
      <c r="S3570" s="108"/>
      <c r="T3570" s="100">
        <f t="shared" si="608"/>
        <v>0</v>
      </c>
      <c r="U3570" s="111"/>
      <c r="V3570" s="111"/>
      <c r="W3570" s="111">
        <f>SUMIFS($F$3:F3570,$D$3:D3570,D3570,$C$3:C3570,"Buy")+SUMIFS($F$3:F3570,$D$3:D3570,D3570,$C$3:C3570,"Coin Deposit",$E$3:E3570,"&lt;&gt;")</f>
        <v>0</v>
      </c>
      <c r="X3570" s="111">
        <f t="shared" si="609"/>
        <v>0</v>
      </c>
      <c r="Y3570" s="111">
        <f>IF($D3570=Y$1,SUMIFS($H$3:$H3570,$G$3:$G3570,Y$1,$C$3:$C3570,"Sell"),0)</f>
        <v>0</v>
      </c>
      <c r="Z3570" s="111">
        <f t="shared" si="610"/>
        <v>0</v>
      </c>
      <c r="AA3570" s="111">
        <f>IF($D3570=AA$1,SUMIFS($H$3:$H3570,$G$3:$G3570,AA$1,$C$3:$C3570,"Sell"),0)</f>
        <v>0</v>
      </c>
      <c r="AB3570" s="111">
        <f t="shared" si="611"/>
        <v>0</v>
      </c>
      <c r="AC3570" s="111">
        <f>SUMIFS('Deductions and Deposits'!$H:$H,'Deductions and Deposits'!$G:$G,D3570,'Deductions and Deposits'!$F:$F,"&lt;="&amp;B3570)+SUMIFS($F$3:F3570,$D$3:D3570,D3570,$C$3:C3570,"Coin Deposit",$E$3:E3570,"")</f>
        <v>0</v>
      </c>
      <c r="AD3570" s="111">
        <f>SUMIFS('Deductions and Deposits'!$D:$D,'Deductions and Deposits'!$C:$C,D3570)+SUMIFS($F:$F,$D:$D,D3570,$C:$C,"Coin Deduction")</f>
        <v>0</v>
      </c>
      <c r="AE3570" s="111">
        <f>Table5[[#This Row],[Column4]]+Table5[[#This Row],[Column14]]+Table5[[#This Row],[Column19]]+Table5[[#This Row],[Column12]]</f>
        <v>0</v>
      </c>
      <c r="AF3570" s="111">
        <f>Table5[[#This Row],[Column5]]+Table5[[#This Row],[Column13]]+Table5[[#This Row],[Column21]]+Table5[[#This Row],[Column18]]</f>
        <v>0</v>
      </c>
      <c r="AG3570" s="111">
        <f t="shared" si="612"/>
        <v>0</v>
      </c>
      <c r="AH3570" s="111">
        <f t="shared" si="613"/>
        <v>0</v>
      </c>
      <c r="AI3570" s="111">
        <f>Table5[[#This Row],[Column17]]-Table5[[#This Row],[Column20]]</f>
        <v>0</v>
      </c>
      <c r="AJ3570" s="111">
        <f t="shared" si="614"/>
        <v>0</v>
      </c>
      <c r="AK3570" s="111">
        <f t="shared" si="607"/>
        <v>0</v>
      </c>
      <c r="AL3570" s="111">
        <f t="shared" si="615"/>
        <v>0</v>
      </c>
      <c r="AM3570" s="111" t="str">
        <f t="shared" si="616"/>
        <v/>
      </c>
      <c r="AN3570" s="111" t="str">
        <f t="shared" ca="1" si="617"/>
        <v/>
      </c>
    </row>
    <row r="3571" spans="1:40" ht="20.25" customHeight="1" x14ac:dyDescent="0.3">
      <c r="A3571" s="107"/>
      <c r="B3571" s="144"/>
      <c r="C3571" s="119"/>
      <c r="D3571" s="120"/>
      <c r="E3571" s="119"/>
      <c r="F3571" s="119"/>
      <c r="G3571" s="120"/>
      <c r="H3571" s="119"/>
      <c r="I3571" s="109"/>
      <c r="L3571" s="108"/>
      <c r="M3571" s="108"/>
      <c r="N3571" s="108"/>
      <c r="O3571" s="108"/>
      <c r="P3571" s="108"/>
      <c r="Q3571" s="108"/>
      <c r="R3571" s="108"/>
      <c r="S3571" s="108"/>
      <c r="T3571" s="100">
        <f t="shared" si="608"/>
        <v>0</v>
      </c>
      <c r="U3571" s="111"/>
      <c r="V3571" s="111"/>
      <c r="W3571" s="111">
        <f>SUMIFS($F$3:F3571,$D$3:D3571,D3571,$C$3:C3571,"Buy")+SUMIFS($F$3:F3571,$D$3:D3571,D3571,$C$3:C3571,"Coin Deposit",$E$3:E3571,"&lt;&gt;")</f>
        <v>0</v>
      </c>
      <c r="X3571" s="111">
        <f t="shared" si="609"/>
        <v>0</v>
      </c>
      <c r="Y3571" s="111">
        <f>IF($D3571=Y$1,SUMIFS($H$3:$H3571,$G$3:$G3571,Y$1,$C$3:$C3571,"Sell"),0)</f>
        <v>0</v>
      </c>
      <c r="Z3571" s="111">
        <f t="shared" si="610"/>
        <v>0</v>
      </c>
      <c r="AA3571" s="111">
        <f>IF($D3571=AA$1,SUMIFS($H$3:$H3571,$G$3:$G3571,AA$1,$C$3:$C3571,"Sell"),0)</f>
        <v>0</v>
      </c>
      <c r="AB3571" s="111">
        <f t="shared" si="611"/>
        <v>0</v>
      </c>
      <c r="AC3571" s="111">
        <f>SUMIFS('Deductions and Deposits'!$H:$H,'Deductions and Deposits'!$G:$G,D3571,'Deductions and Deposits'!$F:$F,"&lt;="&amp;B3571)+SUMIFS($F$3:F3571,$D$3:D3571,D3571,$C$3:C3571,"Coin Deposit",$E$3:E3571,"")</f>
        <v>0</v>
      </c>
      <c r="AD3571" s="111">
        <f>SUMIFS('Deductions and Deposits'!$D:$D,'Deductions and Deposits'!$C:$C,D3571)+SUMIFS($F:$F,$D:$D,D3571,$C:$C,"Coin Deduction")</f>
        <v>0</v>
      </c>
      <c r="AE3571" s="111">
        <f>Table5[[#This Row],[Column4]]+Table5[[#This Row],[Column14]]+Table5[[#This Row],[Column19]]+Table5[[#This Row],[Column12]]</f>
        <v>0</v>
      </c>
      <c r="AF3571" s="111">
        <f>Table5[[#This Row],[Column5]]+Table5[[#This Row],[Column13]]+Table5[[#This Row],[Column21]]+Table5[[#This Row],[Column18]]</f>
        <v>0</v>
      </c>
      <c r="AG3571" s="111">
        <f t="shared" si="612"/>
        <v>0</v>
      </c>
      <c r="AH3571" s="111">
        <f t="shared" si="613"/>
        <v>0</v>
      </c>
      <c r="AI3571" s="111">
        <f>Table5[[#This Row],[Column17]]-Table5[[#This Row],[Column20]]</f>
        <v>0</v>
      </c>
      <c r="AJ3571" s="111">
        <f t="shared" si="614"/>
        <v>0</v>
      </c>
      <c r="AK3571" s="111">
        <f t="shared" si="607"/>
        <v>0</v>
      </c>
      <c r="AL3571" s="111">
        <f t="shared" si="615"/>
        <v>0</v>
      </c>
      <c r="AM3571" s="111" t="str">
        <f t="shared" si="616"/>
        <v/>
      </c>
      <c r="AN3571" s="111" t="str">
        <f t="shared" ca="1" si="617"/>
        <v/>
      </c>
    </row>
    <row r="3572" spans="1:40" ht="20.25" customHeight="1" x14ac:dyDescent="0.3">
      <c r="A3572" s="107"/>
      <c r="B3572" s="144"/>
      <c r="C3572" s="119"/>
      <c r="D3572" s="120"/>
      <c r="E3572" s="119"/>
      <c r="F3572" s="119"/>
      <c r="G3572" s="120"/>
      <c r="H3572" s="119"/>
      <c r="I3572" s="109"/>
      <c r="L3572" s="108"/>
      <c r="M3572" s="108"/>
      <c r="N3572" s="108"/>
      <c r="O3572" s="108"/>
      <c r="P3572" s="108"/>
      <c r="Q3572" s="108"/>
      <c r="R3572" s="108"/>
      <c r="S3572" s="108"/>
      <c r="T3572" s="100">
        <f t="shared" si="608"/>
        <v>0</v>
      </c>
      <c r="U3572" s="111"/>
      <c r="V3572" s="111"/>
      <c r="W3572" s="111">
        <f>SUMIFS($F$3:F3572,$D$3:D3572,D3572,$C$3:C3572,"Buy")+SUMIFS($F$3:F3572,$D$3:D3572,D3572,$C$3:C3572,"Coin Deposit",$E$3:E3572,"&lt;&gt;")</f>
        <v>0</v>
      </c>
      <c r="X3572" s="111">
        <f t="shared" si="609"/>
        <v>0</v>
      </c>
      <c r="Y3572" s="111">
        <f>IF($D3572=Y$1,SUMIFS($H$3:$H3572,$G$3:$G3572,Y$1,$C$3:$C3572,"Sell"),0)</f>
        <v>0</v>
      </c>
      <c r="Z3572" s="111">
        <f t="shared" si="610"/>
        <v>0</v>
      </c>
      <c r="AA3572" s="111">
        <f>IF($D3572=AA$1,SUMIFS($H$3:$H3572,$G$3:$G3572,AA$1,$C$3:$C3572,"Sell"),0)</f>
        <v>0</v>
      </c>
      <c r="AB3572" s="111">
        <f t="shared" si="611"/>
        <v>0</v>
      </c>
      <c r="AC3572" s="111">
        <f>SUMIFS('Deductions and Deposits'!$H:$H,'Deductions and Deposits'!$G:$G,D3572,'Deductions and Deposits'!$F:$F,"&lt;="&amp;B3572)+SUMIFS($F$3:F3572,$D$3:D3572,D3572,$C$3:C3572,"Coin Deposit",$E$3:E3572,"")</f>
        <v>0</v>
      </c>
      <c r="AD3572" s="111">
        <f>SUMIFS('Deductions and Deposits'!$D:$D,'Deductions and Deposits'!$C:$C,D3572)+SUMIFS($F:$F,$D:$D,D3572,$C:$C,"Coin Deduction")</f>
        <v>0</v>
      </c>
      <c r="AE3572" s="111">
        <f>Table5[[#This Row],[Column4]]+Table5[[#This Row],[Column14]]+Table5[[#This Row],[Column19]]+Table5[[#This Row],[Column12]]</f>
        <v>0</v>
      </c>
      <c r="AF3572" s="111">
        <f>Table5[[#This Row],[Column5]]+Table5[[#This Row],[Column13]]+Table5[[#This Row],[Column21]]+Table5[[#This Row],[Column18]]</f>
        <v>0</v>
      </c>
      <c r="AG3572" s="111">
        <f t="shared" si="612"/>
        <v>0</v>
      </c>
      <c r="AH3572" s="111">
        <f t="shared" si="613"/>
        <v>0</v>
      </c>
      <c r="AI3572" s="111">
        <f>Table5[[#This Row],[Column17]]-Table5[[#This Row],[Column20]]</f>
        <v>0</v>
      </c>
      <c r="AJ3572" s="111">
        <f t="shared" si="614"/>
        <v>0</v>
      </c>
      <c r="AK3572" s="111">
        <f t="shared" si="607"/>
        <v>0</v>
      </c>
      <c r="AL3572" s="111">
        <f t="shared" si="615"/>
        <v>0</v>
      </c>
      <c r="AM3572" s="111" t="str">
        <f t="shared" si="616"/>
        <v/>
      </c>
      <c r="AN3572" s="111" t="str">
        <f t="shared" ca="1" si="617"/>
        <v/>
      </c>
    </row>
    <row r="3573" spans="1:40" ht="20.25" customHeight="1" x14ac:dyDescent="0.3">
      <c r="A3573" s="107"/>
      <c r="B3573" s="144"/>
      <c r="C3573" s="119"/>
      <c r="D3573" s="120"/>
      <c r="E3573" s="119"/>
      <c r="F3573" s="119"/>
      <c r="G3573" s="120"/>
      <c r="H3573" s="119"/>
      <c r="I3573" s="109"/>
      <c r="L3573" s="108"/>
      <c r="M3573" s="108"/>
      <c r="N3573" s="108"/>
      <c r="O3573" s="108"/>
      <c r="P3573" s="108"/>
      <c r="Q3573" s="108"/>
      <c r="R3573" s="108"/>
      <c r="S3573" s="108"/>
      <c r="T3573" s="100">
        <f t="shared" si="608"/>
        <v>0</v>
      </c>
      <c r="U3573" s="111"/>
      <c r="V3573" s="111"/>
      <c r="W3573" s="111">
        <f>SUMIFS($F$3:F3573,$D$3:D3573,D3573,$C$3:C3573,"Buy")+SUMIFS($F$3:F3573,$D$3:D3573,D3573,$C$3:C3573,"Coin Deposit",$E$3:E3573,"&lt;&gt;")</f>
        <v>0</v>
      </c>
      <c r="X3573" s="111">
        <f t="shared" si="609"/>
        <v>0</v>
      </c>
      <c r="Y3573" s="111">
        <f>IF($D3573=Y$1,SUMIFS($H$3:$H3573,$G$3:$G3573,Y$1,$C$3:$C3573,"Sell"),0)</f>
        <v>0</v>
      </c>
      <c r="Z3573" s="111">
        <f t="shared" si="610"/>
        <v>0</v>
      </c>
      <c r="AA3573" s="111">
        <f>IF($D3573=AA$1,SUMIFS($H$3:$H3573,$G$3:$G3573,AA$1,$C$3:$C3573,"Sell"),0)</f>
        <v>0</v>
      </c>
      <c r="AB3573" s="111">
        <f t="shared" si="611"/>
        <v>0</v>
      </c>
      <c r="AC3573" s="111">
        <f>SUMIFS('Deductions and Deposits'!$H:$H,'Deductions and Deposits'!$G:$G,D3573,'Deductions and Deposits'!$F:$F,"&lt;="&amp;B3573)+SUMIFS($F$3:F3573,$D$3:D3573,D3573,$C$3:C3573,"Coin Deposit",$E$3:E3573,"")</f>
        <v>0</v>
      </c>
      <c r="AD3573" s="111">
        <f>SUMIFS('Deductions and Deposits'!$D:$D,'Deductions and Deposits'!$C:$C,D3573)+SUMIFS($F:$F,$D:$D,D3573,$C:$C,"Coin Deduction")</f>
        <v>0</v>
      </c>
      <c r="AE3573" s="111">
        <f>Table5[[#This Row],[Column4]]+Table5[[#This Row],[Column14]]+Table5[[#This Row],[Column19]]+Table5[[#This Row],[Column12]]</f>
        <v>0</v>
      </c>
      <c r="AF3573" s="111">
        <f>Table5[[#This Row],[Column5]]+Table5[[#This Row],[Column13]]+Table5[[#This Row],[Column21]]+Table5[[#This Row],[Column18]]</f>
        <v>0</v>
      </c>
      <c r="AG3573" s="111">
        <f t="shared" si="612"/>
        <v>0</v>
      </c>
      <c r="AH3573" s="111">
        <f t="shared" si="613"/>
        <v>0</v>
      </c>
      <c r="AI3573" s="111">
        <f>Table5[[#This Row],[Column17]]-Table5[[#This Row],[Column20]]</f>
        <v>0</v>
      </c>
      <c r="AJ3573" s="111">
        <f t="shared" si="614"/>
        <v>0</v>
      </c>
      <c r="AK3573" s="111">
        <f t="shared" si="607"/>
        <v>0</v>
      </c>
      <c r="AL3573" s="111">
        <f t="shared" si="615"/>
        <v>0</v>
      </c>
      <c r="AM3573" s="111" t="str">
        <f t="shared" si="616"/>
        <v/>
      </c>
      <c r="AN3573" s="111" t="str">
        <f t="shared" ca="1" si="617"/>
        <v/>
      </c>
    </row>
    <row r="3574" spans="1:40" ht="20.25" customHeight="1" x14ac:dyDescent="0.3">
      <c r="A3574" s="107"/>
      <c r="B3574" s="144"/>
      <c r="C3574" s="119"/>
      <c r="D3574" s="120"/>
      <c r="E3574" s="119"/>
      <c r="F3574" s="119"/>
      <c r="G3574" s="120"/>
      <c r="H3574" s="119"/>
      <c r="I3574" s="109"/>
      <c r="L3574" s="108"/>
      <c r="M3574" s="108"/>
      <c r="N3574" s="108"/>
      <c r="O3574" s="108"/>
      <c r="P3574" s="108"/>
      <c r="Q3574" s="108"/>
      <c r="R3574" s="108"/>
      <c r="S3574" s="108"/>
      <c r="T3574" s="100">
        <f t="shared" si="608"/>
        <v>0</v>
      </c>
      <c r="U3574" s="111"/>
      <c r="V3574" s="111"/>
      <c r="W3574" s="111">
        <f>SUMIFS($F$3:F3574,$D$3:D3574,D3574,$C$3:C3574,"Buy")+SUMIFS($F$3:F3574,$D$3:D3574,D3574,$C$3:C3574,"Coin Deposit",$E$3:E3574,"&lt;&gt;")</f>
        <v>0</v>
      </c>
      <c r="X3574" s="111">
        <f t="shared" si="609"/>
        <v>0</v>
      </c>
      <c r="Y3574" s="111">
        <f>IF($D3574=Y$1,SUMIFS($H$3:$H3574,$G$3:$G3574,Y$1,$C$3:$C3574,"Sell"),0)</f>
        <v>0</v>
      </c>
      <c r="Z3574" s="111">
        <f t="shared" si="610"/>
        <v>0</v>
      </c>
      <c r="AA3574" s="111">
        <f>IF($D3574=AA$1,SUMIFS($H$3:$H3574,$G$3:$G3574,AA$1,$C$3:$C3574,"Sell"),0)</f>
        <v>0</v>
      </c>
      <c r="AB3574" s="111">
        <f t="shared" si="611"/>
        <v>0</v>
      </c>
      <c r="AC3574" s="111">
        <f>SUMIFS('Deductions and Deposits'!$H:$H,'Deductions and Deposits'!$G:$G,D3574,'Deductions and Deposits'!$F:$F,"&lt;="&amp;B3574)+SUMIFS($F$3:F3574,$D$3:D3574,D3574,$C$3:C3574,"Coin Deposit",$E$3:E3574,"")</f>
        <v>0</v>
      </c>
      <c r="AD3574" s="111">
        <f>SUMIFS('Deductions and Deposits'!$D:$D,'Deductions and Deposits'!$C:$C,D3574)+SUMIFS($F:$F,$D:$D,D3574,$C:$C,"Coin Deduction")</f>
        <v>0</v>
      </c>
      <c r="AE3574" s="111">
        <f>Table5[[#This Row],[Column4]]+Table5[[#This Row],[Column14]]+Table5[[#This Row],[Column19]]+Table5[[#This Row],[Column12]]</f>
        <v>0</v>
      </c>
      <c r="AF3574" s="111">
        <f>Table5[[#This Row],[Column5]]+Table5[[#This Row],[Column13]]+Table5[[#This Row],[Column21]]+Table5[[#This Row],[Column18]]</f>
        <v>0</v>
      </c>
      <c r="AG3574" s="111">
        <f t="shared" si="612"/>
        <v>0</v>
      </c>
      <c r="AH3574" s="111">
        <f t="shared" si="613"/>
        <v>0</v>
      </c>
      <c r="AI3574" s="111">
        <f>Table5[[#This Row],[Column17]]-Table5[[#This Row],[Column20]]</f>
        <v>0</v>
      </c>
      <c r="AJ3574" s="111">
        <f t="shared" si="614"/>
        <v>0</v>
      </c>
      <c r="AK3574" s="111">
        <f t="shared" ref="AK3574:AK3637" si="618">AJ3574*T3574</f>
        <v>0</v>
      </c>
      <c r="AL3574" s="111">
        <f t="shared" si="615"/>
        <v>0</v>
      </c>
      <c r="AM3574" s="111" t="str">
        <f t="shared" si="616"/>
        <v/>
      </c>
      <c r="AN3574" s="111" t="str">
        <f t="shared" ca="1" si="617"/>
        <v/>
      </c>
    </row>
    <row r="3575" spans="1:40" ht="20.25" customHeight="1" x14ac:dyDescent="0.3">
      <c r="A3575" s="107"/>
      <c r="B3575" s="144"/>
      <c r="C3575" s="119"/>
      <c r="D3575" s="120"/>
      <c r="E3575" s="119"/>
      <c r="F3575" s="119"/>
      <c r="G3575" s="120"/>
      <c r="H3575" s="119"/>
      <c r="I3575" s="109"/>
      <c r="L3575" s="108"/>
      <c r="M3575" s="108"/>
      <c r="N3575" s="108"/>
      <c r="O3575" s="108"/>
      <c r="P3575" s="108"/>
      <c r="Q3575" s="108"/>
      <c r="R3575" s="108"/>
      <c r="S3575" s="108"/>
      <c r="T3575" s="100">
        <f t="shared" si="608"/>
        <v>0</v>
      </c>
      <c r="U3575" s="111"/>
      <c r="V3575" s="111"/>
      <c r="W3575" s="111">
        <f>SUMIFS($F$3:F3575,$D$3:D3575,D3575,$C$3:C3575,"Buy")+SUMIFS($F$3:F3575,$D$3:D3575,D3575,$C$3:C3575,"Coin Deposit",$E$3:E3575,"&lt;&gt;")</f>
        <v>0</v>
      </c>
      <c r="X3575" s="111">
        <f t="shared" si="609"/>
        <v>0</v>
      </c>
      <c r="Y3575" s="111">
        <f>IF($D3575=Y$1,SUMIFS($H$3:$H3575,$G$3:$G3575,Y$1,$C$3:$C3575,"Sell"),0)</f>
        <v>0</v>
      </c>
      <c r="Z3575" s="111">
        <f t="shared" si="610"/>
        <v>0</v>
      </c>
      <c r="AA3575" s="111">
        <f>IF($D3575=AA$1,SUMIFS($H$3:$H3575,$G$3:$G3575,AA$1,$C$3:$C3575,"Sell"),0)</f>
        <v>0</v>
      </c>
      <c r="AB3575" s="111">
        <f t="shared" si="611"/>
        <v>0</v>
      </c>
      <c r="AC3575" s="111">
        <f>SUMIFS('Deductions and Deposits'!$H:$H,'Deductions and Deposits'!$G:$G,D3575,'Deductions and Deposits'!$F:$F,"&lt;="&amp;B3575)+SUMIFS($F$3:F3575,$D$3:D3575,D3575,$C$3:C3575,"Coin Deposit",$E$3:E3575,"")</f>
        <v>0</v>
      </c>
      <c r="AD3575" s="111">
        <f>SUMIFS('Deductions and Deposits'!$D:$D,'Deductions and Deposits'!$C:$C,D3575)+SUMIFS($F:$F,$D:$D,D3575,$C:$C,"Coin Deduction")</f>
        <v>0</v>
      </c>
      <c r="AE3575" s="111">
        <f>Table5[[#This Row],[Column4]]+Table5[[#This Row],[Column14]]+Table5[[#This Row],[Column19]]+Table5[[#This Row],[Column12]]</f>
        <v>0</v>
      </c>
      <c r="AF3575" s="111">
        <f>Table5[[#This Row],[Column5]]+Table5[[#This Row],[Column13]]+Table5[[#This Row],[Column21]]+Table5[[#This Row],[Column18]]</f>
        <v>0</v>
      </c>
      <c r="AG3575" s="111">
        <f t="shared" si="612"/>
        <v>0</v>
      </c>
      <c r="AH3575" s="111">
        <f t="shared" si="613"/>
        <v>0</v>
      </c>
      <c r="AI3575" s="111">
        <f>Table5[[#This Row],[Column17]]-Table5[[#This Row],[Column20]]</f>
        <v>0</v>
      </c>
      <c r="AJ3575" s="111">
        <f t="shared" si="614"/>
        <v>0</v>
      </c>
      <c r="AK3575" s="111">
        <f t="shared" si="618"/>
        <v>0</v>
      </c>
      <c r="AL3575" s="111">
        <f t="shared" si="615"/>
        <v>0</v>
      </c>
      <c r="AM3575" s="111" t="str">
        <f t="shared" si="616"/>
        <v/>
      </c>
      <c r="AN3575" s="111" t="str">
        <f t="shared" ca="1" si="617"/>
        <v/>
      </c>
    </row>
    <row r="3576" spans="1:40" ht="20.25" customHeight="1" x14ac:dyDescent="0.3">
      <c r="A3576" s="107"/>
      <c r="B3576" s="144"/>
      <c r="C3576" s="119"/>
      <c r="D3576" s="120"/>
      <c r="E3576" s="119"/>
      <c r="F3576" s="119"/>
      <c r="G3576" s="120"/>
      <c r="H3576" s="119"/>
      <c r="I3576" s="109"/>
      <c r="L3576" s="108"/>
      <c r="M3576" s="108"/>
      <c r="N3576" s="108"/>
      <c r="O3576" s="108"/>
      <c r="P3576" s="108"/>
      <c r="Q3576" s="108"/>
      <c r="R3576" s="108"/>
      <c r="S3576" s="108"/>
      <c r="T3576" s="100">
        <f t="shared" si="608"/>
        <v>0</v>
      </c>
      <c r="U3576" s="111"/>
      <c r="V3576" s="111"/>
      <c r="W3576" s="111">
        <f>SUMIFS($F$3:F3576,$D$3:D3576,D3576,$C$3:C3576,"Buy")+SUMIFS($F$3:F3576,$D$3:D3576,D3576,$C$3:C3576,"Coin Deposit",$E$3:E3576,"&lt;&gt;")</f>
        <v>0</v>
      </c>
      <c r="X3576" s="111">
        <f t="shared" si="609"/>
        <v>0</v>
      </c>
      <c r="Y3576" s="111">
        <f>IF($D3576=Y$1,SUMIFS($H$3:$H3576,$G$3:$G3576,Y$1,$C$3:$C3576,"Sell"),0)</f>
        <v>0</v>
      </c>
      <c r="Z3576" s="111">
        <f t="shared" si="610"/>
        <v>0</v>
      </c>
      <c r="AA3576" s="111">
        <f>IF($D3576=AA$1,SUMIFS($H$3:$H3576,$G$3:$G3576,AA$1,$C$3:$C3576,"Sell"),0)</f>
        <v>0</v>
      </c>
      <c r="AB3576" s="111">
        <f t="shared" si="611"/>
        <v>0</v>
      </c>
      <c r="AC3576" s="111">
        <f>SUMIFS('Deductions and Deposits'!$H:$H,'Deductions and Deposits'!$G:$G,D3576,'Deductions and Deposits'!$F:$F,"&lt;="&amp;B3576)+SUMIFS($F$3:F3576,$D$3:D3576,D3576,$C$3:C3576,"Coin Deposit",$E$3:E3576,"")</f>
        <v>0</v>
      </c>
      <c r="AD3576" s="111">
        <f>SUMIFS('Deductions and Deposits'!$D:$D,'Deductions and Deposits'!$C:$C,D3576)+SUMIFS($F:$F,$D:$D,D3576,$C:$C,"Coin Deduction")</f>
        <v>0</v>
      </c>
      <c r="AE3576" s="111">
        <f>Table5[[#This Row],[Column4]]+Table5[[#This Row],[Column14]]+Table5[[#This Row],[Column19]]+Table5[[#This Row],[Column12]]</f>
        <v>0</v>
      </c>
      <c r="AF3576" s="111">
        <f>Table5[[#This Row],[Column5]]+Table5[[#This Row],[Column13]]+Table5[[#This Row],[Column21]]+Table5[[#This Row],[Column18]]</f>
        <v>0</v>
      </c>
      <c r="AG3576" s="111">
        <f t="shared" si="612"/>
        <v>0</v>
      </c>
      <c r="AH3576" s="111">
        <f t="shared" si="613"/>
        <v>0</v>
      </c>
      <c r="AI3576" s="111">
        <f>Table5[[#This Row],[Column17]]-Table5[[#This Row],[Column20]]</f>
        <v>0</v>
      </c>
      <c r="AJ3576" s="111">
        <f t="shared" si="614"/>
        <v>0</v>
      </c>
      <c r="AK3576" s="111">
        <f t="shared" si="618"/>
        <v>0</v>
      </c>
      <c r="AL3576" s="111">
        <f t="shared" si="615"/>
        <v>0</v>
      </c>
      <c r="AM3576" s="111" t="str">
        <f t="shared" si="616"/>
        <v/>
      </c>
      <c r="AN3576" s="111" t="str">
        <f t="shared" ca="1" si="617"/>
        <v/>
      </c>
    </row>
    <row r="3577" spans="1:40" ht="20.25" customHeight="1" x14ac:dyDescent="0.3">
      <c r="A3577" s="107"/>
      <c r="B3577" s="144"/>
      <c r="C3577" s="119"/>
      <c r="D3577" s="120"/>
      <c r="E3577" s="119"/>
      <c r="F3577" s="119"/>
      <c r="G3577" s="120"/>
      <c r="H3577" s="119"/>
      <c r="I3577" s="109"/>
      <c r="L3577" s="108"/>
      <c r="M3577" s="108"/>
      <c r="N3577" s="108"/>
      <c r="O3577" s="108"/>
      <c r="P3577" s="108"/>
      <c r="Q3577" s="108"/>
      <c r="R3577" s="108"/>
      <c r="S3577" s="108"/>
      <c r="T3577" s="100">
        <f t="shared" si="608"/>
        <v>0</v>
      </c>
      <c r="U3577" s="111"/>
      <c r="V3577" s="111"/>
      <c r="W3577" s="111">
        <f>SUMIFS($F$3:F3577,$D$3:D3577,D3577,$C$3:C3577,"Buy")+SUMIFS($F$3:F3577,$D$3:D3577,D3577,$C$3:C3577,"Coin Deposit",$E$3:E3577,"&lt;&gt;")</f>
        <v>0</v>
      </c>
      <c r="X3577" s="111">
        <f t="shared" si="609"/>
        <v>0</v>
      </c>
      <c r="Y3577" s="111">
        <f>IF($D3577=Y$1,SUMIFS($H$3:$H3577,$G$3:$G3577,Y$1,$C$3:$C3577,"Sell"),0)</f>
        <v>0</v>
      </c>
      <c r="Z3577" s="111">
        <f t="shared" si="610"/>
        <v>0</v>
      </c>
      <c r="AA3577" s="111">
        <f>IF($D3577=AA$1,SUMIFS($H$3:$H3577,$G$3:$G3577,AA$1,$C$3:$C3577,"Sell"),0)</f>
        <v>0</v>
      </c>
      <c r="AB3577" s="111">
        <f t="shared" si="611"/>
        <v>0</v>
      </c>
      <c r="AC3577" s="111">
        <f>SUMIFS('Deductions and Deposits'!$H:$H,'Deductions and Deposits'!$G:$G,D3577,'Deductions and Deposits'!$F:$F,"&lt;="&amp;B3577)+SUMIFS($F$3:F3577,$D$3:D3577,D3577,$C$3:C3577,"Coin Deposit",$E$3:E3577,"")</f>
        <v>0</v>
      </c>
      <c r="AD3577" s="111">
        <f>SUMIFS('Deductions and Deposits'!$D:$D,'Deductions and Deposits'!$C:$C,D3577)+SUMIFS($F:$F,$D:$D,D3577,$C:$C,"Coin Deduction")</f>
        <v>0</v>
      </c>
      <c r="AE3577" s="111">
        <f>Table5[[#This Row],[Column4]]+Table5[[#This Row],[Column14]]+Table5[[#This Row],[Column19]]+Table5[[#This Row],[Column12]]</f>
        <v>0</v>
      </c>
      <c r="AF3577" s="111">
        <f>Table5[[#This Row],[Column5]]+Table5[[#This Row],[Column13]]+Table5[[#This Row],[Column21]]+Table5[[#This Row],[Column18]]</f>
        <v>0</v>
      </c>
      <c r="AG3577" s="111">
        <f t="shared" si="612"/>
        <v>0</v>
      </c>
      <c r="AH3577" s="111">
        <f t="shared" si="613"/>
        <v>0</v>
      </c>
      <c r="AI3577" s="111">
        <f>Table5[[#This Row],[Column17]]-Table5[[#This Row],[Column20]]</f>
        <v>0</v>
      </c>
      <c r="AJ3577" s="111">
        <f t="shared" si="614"/>
        <v>0</v>
      </c>
      <c r="AK3577" s="111">
        <f t="shared" si="618"/>
        <v>0</v>
      </c>
      <c r="AL3577" s="111">
        <f t="shared" si="615"/>
        <v>0</v>
      </c>
      <c r="AM3577" s="111" t="str">
        <f t="shared" si="616"/>
        <v/>
      </c>
      <c r="AN3577" s="111" t="str">
        <f t="shared" ca="1" si="617"/>
        <v/>
      </c>
    </row>
    <row r="3578" spans="1:40" ht="20.25" customHeight="1" x14ac:dyDescent="0.3">
      <c r="A3578" s="107"/>
      <c r="B3578" s="144"/>
      <c r="C3578" s="119"/>
      <c r="D3578" s="120"/>
      <c r="E3578" s="119"/>
      <c r="F3578" s="119"/>
      <c r="G3578" s="120"/>
      <c r="H3578" s="119"/>
      <c r="I3578" s="109"/>
      <c r="L3578" s="108"/>
      <c r="M3578" s="108"/>
      <c r="N3578" s="108"/>
      <c r="O3578" s="108"/>
      <c r="P3578" s="108"/>
      <c r="Q3578" s="108"/>
      <c r="R3578" s="108"/>
      <c r="S3578" s="108"/>
      <c r="T3578" s="100">
        <f t="shared" si="608"/>
        <v>0</v>
      </c>
      <c r="U3578" s="111"/>
      <c r="V3578" s="111"/>
      <c r="W3578" s="111">
        <f>SUMIFS($F$3:F3578,$D$3:D3578,D3578,$C$3:C3578,"Buy")+SUMIFS($F$3:F3578,$D$3:D3578,D3578,$C$3:C3578,"Coin Deposit",$E$3:E3578,"&lt;&gt;")</f>
        <v>0</v>
      </c>
      <c r="X3578" s="111">
        <f t="shared" si="609"/>
        <v>0</v>
      </c>
      <c r="Y3578" s="111">
        <f>IF($D3578=Y$1,SUMIFS($H$3:$H3578,$G$3:$G3578,Y$1,$C$3:$C3578,"Sell"),0)</f>
        <v>0</v>
      </c>
      <c r="Z3578" s="111">
        <f t="shared" si="610"/>
        <v>0</v>
      </c>
      <c r="AA3578" s="111">
        <f>IF($D3578=AA$1,SUMIFS($H$3:$H3578,$G$3:$G3578,AA$1,$C$3:$C3578,"Sell"),0)</f>
        <v>0</v>
      </c>
      <c r="AB3578" s="111">
        <f t="shared" si="611"/>
        <v>0</v>
      </c>
      <c r="AC3578" s="111">
        <f>SUMIFS('Deductions and Deposits'!$H:$H,'Deductions and Deposits'!$G:$G,D3578,'Deductions and Deposits'!$F:$F,"&lt;="&amp;B3578)+SUMIFS($F$3:F3578,$D$3:D3578,D3578,$C$3:C3578,"Coin Deposit",$E$3:E3578,"")</f>
        <v>0</v>
      </c>
      <c r="AD3578" s="111">
        <f>SUMIFS('Deductions and Deposits'!$D:$D,'Deductions and Deposits'!$C:$C,D3578)+SUMIFS($F:$F,$D:$D,D3578,$C:$C,"Coin Deduction")</f>
        <v>0</v>
      </c>
      <c r="AE3578" s="111">
        <f>Table5[[#This Row],[Column4]]+Table5[[#This Row],[Column14]]+Table5[[#This Row],[Column19]]+Table5[[#This Row],[Column12]]</f>
        <v>0</v>
      </c>
      <c r="AF3578" s="111">
        <f>Table5[[#This Row],[Column5]]+Table5[[#This Row],[Column13]]+Table5[[#This Row],[Column21]]+Table5[[#This Row],[Column18]]</f>
        <v>0</v>
      </c>
      <c r="AG3578" s="111">
        <f t="shared" si="612"/>
        <v>0</v>
      </c>
      <c r="AH3578" s="111">
        <f t="shared" si="613"/>
        <v>0</v>
      </c>
      <c r="AI3578" s="111">
        <f>Table5[[#This Row],[Column17]]-Table5[[#This Row],[Column20]]</f>
        <v>0</v>
      </c>
      <c r="AJ3578" s="111">
        <f t="shared" si="614"/>
        <v>0</v>
      </c>
      <c r="AK3578" s="111">
        <f t="shared" si="618"/>
        <v>0</v>
      </c>
      <c r="AL3578" s="111">
        <f t="shared" si="615"/>
        <v>0</v>
      </c>
      <c r="AM3578" s="111" t="str">
        <f t="shared" si="616"/>
        <v/>
      </c>
      <c r="AN3578" s="111" t="str">
        <f t="shared" ca="1" si="617"/>
        <v/>
      </c>
    </row>
    <row r="3579" spans="1:40" ht="20.25" customHeight="1" x14ac:dyDescent="0.3">
      <c r="A3579" s="107"/>
      <c r="B3579" s="144"/>
      <c r="C3579" s="119"/>
      <c r="D3579" s="120"/>
      <c r="E3579" s="119"/>
      <c r="F3579" s="119"/>
      <c r="G3579" s="120"/>
      <c r="H3579" s="119"/>
      <c r="I3579" s="109"/>
      <c r="L3579" s="108"/>
      <c r="M3579" s="108"/>
      <c r="N3579" s="108"/>
      <c r="O3579" s="108"/>
      <c r="P3579" s="108"/>
      <c r="Q3579" s="108"/>
      <c r="R3579" s="108"/>
      <c r="S3579" s="108"/>
      <c r="T3579" s="100">
        <f t="shared" si="608"/>
        <v>0</v>
      </c>
      <c r="U3579" s="111"/>
      <c r="V3579" s="111"/>
      <c r="W3579" s="111">
        <f>SUMIFS($F$3:F3579,$D$3:D3579,D3579,$C$3:C3579,"Buy")+SUMIFS($F$3:F3579,$D$3:D3579,D3579,$C$3:C3579,"Coin Deposit",$E$3:E3579,"&lt;&gt;")</f>
        <v>0</v>
      </c>
      <c r="X3579" s="111">
        <f t="shared" si="609"/>
        <v>0</v>
      </c>
      <c r="Y3579" s="111">
        <f>IF($D3579=Y$1,SUMIFS($H$3:$H3579,$G$3:$G3579,Y$1,$C$3:$C3579,"Sell"),0)</f>
        <v>0</v>
      </c>
      <c r="Z3579" s="111">
        <f t="shared" si="610"/>
        <v>0</v>
      </c>
      <c r="AA3579" s="111">
        <f>IF($D3579=AA$1,SUMIFS($H$3:$H3579,$G$3:$G3579,AA$1,$C$3:$C3579,"Sell"),0)</f>
        <v>0</v>
      </c>
      <c r="AB3579" s="111">
        <f t="shared" si="611"/>
        <v>0</v>
      </c>
      <c r="AC3579" s="111">
        <f>SUMIFS('Deductions and Deposits'!$H:$H,'Deductions and Deposits'!$G:$G,D3579,'Deductions and Deposits'!$F:$F,"&lt;="&amp;B3579)+SUMIFS($F$3:F3579,$D$3:D3579,D3579,$C$3:C3579,"Coin Deposit",$E$3:E3579,"")</f>
        <v>0</v>
      </c>
      <c r="AD3579" s="111">
        <f>SUMIFS('Deductions and Deposits'!$D:$D,'Deductions and Deposits'!$C:$C,D3579)+SUMIFS($F:$F,$D:$D,D3579,$C:$C,"Coin Deduction")</f>
        <v>0</v>
      </c>
      <c r="AE3579" s="111">
        <f>Table5[[#This Row],[Column4]]+Table5[[#This Row],[Column14]]+Table5[[#This Row],[Column19]]+Table5[[#This Row],[Column12]]</f>
        <v>0</v>
      </c>
      <c r="AF3579" s="111">
        <f>Table5[[#This Row],[Column5]]+Table5[[#This Row],[Column13]]+Table5[[#This Row],[Column21]]+Table5[[#This Row],[Column18]]</f>
        <v>0</v>
      </c>
      <c r="AG3579" s="111">
        <f t="shared" si="612"/>
        <v>0</v>
      </c>
      <c r="AH3579" s="111">
        <f t="shared" si="613"/>
        <v>0</v>
      </c>
      <c r="AI3579" s="111">
        <f>Table5[[#This Row],[Column17]]-Table5[[#This Row],[Column20]]</f>
        <v>0</v>
      </c>
      <c r="AJ3579" s="111">
        <f t="shared" si="614"/>
        <v>0</v>
      </c>
      <c r="AK3579" s="111">
        <f t="shared" si="618"/>
        <v>0</v>
      </c>
      <c r="AL3579" s="111">
        <f t="shared" si="615"/>
        <v>0</v>
      </c>
      <c r="AM3579" s="111" t="str">
        <f t="shared" si="616"/>
        <v/>
      </c>
      <c r="AN3579" s="111" t="str">
        <f t="shared" ca="1" si="617"/>
        <v/>
      </c>
    </row>
    <row r="3580" spans="1:40" ht="20.25" customHeight="1" x14ac:dyDescent="0.3">
      <c r="A3580" s="107"/>
      <c r="B3580" s="144"/>
      <c r="C3580" s="119"/>
      <c r="D3580" s="120"/>
      <c r="E3580" s="119"/>
      <c r="F3580" s="119"/>
      <c r="G3580" s="120"/>
      <c r="H3580" s="119"/>
      <c r="I3580" s="109"/>
      <c r="L3580" s="108"/>
      <c r="M3580" s="108"/>
      <c r="N3580" s="108"/>
      <c r="O3580" s="108"/>
      <c r="P3580" s="108"/>
      <c r="Q3580" s="108"/>
      <c r="R3580" s="108"/>
      <c r="S3580" s="108"/>
      <c r="T3580" s="100">
        <f t="shared" si="608"/>
        <v>0</v>
      </c>
      <c r="U3580" s="111"/>
      <c r="V3580" s="111"/>
      <c r="W3580" s="111">
        <f>SUMIFS($F$3:F3580,$D$3:D3580,D3580,$C$3:C3580,"Buy")+SUMIFS($F$3:F3580,$D$3:D3580,D3580,$C$3:C3580,"Coin Deposit",$E$3:E3580,"&lt;&gt;")</f>
        <v>0</v>
      </c>
      <c r="X3580" s="111">
        <f t="shared" si="609"/>
        <v>0</v>
      </c>
      <c r="Y3580" s="111">
        <f>IF($D3580=Y$1,SUMIFS($H$3:$H3580,$G$3:$G3580,Y$1,$C$3:$C3580,"Sell"),0)</f>
        <v>0</v>
      </c>
      <c r="Z3580" s="111">
        <f t="shared" si="610"/>
        <v>0</v>
      </c>
      <c r="AA3580" s="111">
        <f>IF($D3580=AA$1,SUMIFS($H$3:$H3580,$G$3:$G3580,AA$1,$C$3:$C3580,"Sell"),0)</f>
        <v>0</v>
      </c>
      <c r="AB3580" s="111">
        <f t="shared" si="611"/>
        <v>0</v>
      </c>
      <c r="AC3580" s="111">
        <f>SUMIFS('Deductions and Deposits'!$H:$H,'Deductions and Deposits'!$G:$G,D3580,'Deductions and Deposits'!$F:$F,"&lt;="&amp;B3580)+SUMIFS($F$3:F3580,$D$3:D3580,D3580,$C$3:C3580,"Coin Deposit",$E$3:E3580,"")</f>
        <v>0</v>
      </c>
      <c r="AD3580" s="111">
        <f>SUMIFS('Deductions and Deposits'!$D:$D,'Deductions and Deposits'!$C:$C,D3580)+SUMIFS($F:$F,$D:$D,D3580,$C:$C,"Coin Deduction")</f>
        <v>0</v>
      </c>
      <c r="AE3580" s="111">
        <f>Table5[[#This Row],[Column4]]+Table5[[#This Row],[Column14]]+Table5[[#This Row],[Column19]]+Table5[[#This Row],[Column12]]</f>
        <v>0</v>
      </c>
      <c r="AF3580" s="111">
        <f>Table5[[#This Row],[Column5]]+Table5[[#This Row],[Column13]]+Table5[[#This Row],[Column21]]+Table5[[#This Row],[Column18]]</f>
        <v>0</v>
      </c>
      <c r="AG3580" s="111">
        <f t="shared" si="612"/>
        <v>0</v>
      </c>
      <c r="AH3580" s="111">
        <f t="shared" si="613"/>
        <v>0</v>
      </c>
      <c r="AI3580" s="111">
        <f>Table5[[#This Row],[Column17]]-Table5[[#This Row],[Column20]]</f>
        <v>0</v>
      </c>
      <c r="AJ3580" s="111">
        <f t="shared" si="614"/>
        <v>0</v>
      </c>
      <c r="AK3580" s="111">
        <f t="shared" si="618"/>
        <v>0</v>
      </c>
      <c r="AL3580" s="111">
        <f t="shared" si="615"/>
        <v>0</v>
      </c>
      <c r="AM3580" s="111" t="str">
        <f t="shared" si="616"/>
        <v/>
      </c>
      <c r="AN3580" s="111" t="str">
        <f t="shared" ca="1" si="617"/>
        <v/>
      </c>
    </row>
    <row r="3581" spans="1:40" ht="20.25" customHeight="1" x14ac:dyDescent="0.3">
      <c r="A3581" s="107"/>
      <c r="B3581" s="144"/>
      <c r="C3581" s="119"/>
      <c r="D3581" s="120"/>
      <c r="E3581" s="119"/>
      <c r="F3581" s="119"/>
      <c r="G3581" s="120"/>
      <c r="H3581" s="119"/>
      <c r="I3581" s="109"/>
      <c r="L3581" s="108"/>
      <c r="M3581" s="108"/>
      <c r="N3581" s="108"/>
      <c r="O3581" s="108"/>
      <c r="P3581" s="108"/>
      <c r="Q3581" s="108"/>
      <c r="R3581" s="108"/>
      <c r="S3581" s="108"/>
      <c r="T3581" s="100">
        <f t="shared" si="608"/>
        <v>0</v>
      </c>
      <c r="U3581" s="111"/>
      <c r="V3581" s="111"/>
      <c r="W3581" s="111">
        <f>SUMIFS($F$3:F3581,$D$3:D3581,D3581,$C$3:C3581,"Buy")+SUMIFS($F$3:F3581,$D$3:D3581,D3581,$C$3:C3581,"Coin Deposit",$E$3:E3581,"&lt;&gt;")</f>
        <v>0</v>
      </c>
      <c r="X3581" s="111">
        <f t="shared" si="609"/>
        <v>0</v>
      </c>
      <c r="Y3581" s="111">
        <f>IF($D3581=Y$1,SUMIFS($H$3:$H3581,$G$3:$G3581,Y$1,$C$3:$C3581,"Sell"),0)</f>
        <v>0</v>
      </c>
      <c r="Z3581" s="111">
        <f t="shared" si="610"/>
        <v>0</v>
      </c>
      <c r="AA3581" s="111">
        <f>IF($D3581=AA$1,SUMIFS($H$3:$H3581,$G$3:$G3581,AA$1,$C$3:$C3581,"Sell"),0)</f>
        <v>0</v>
      </c>
      <c r="AB3581" s="111">
        <f t="shared" si="611"/>
        <v>0</v>
      </c>
      <c r="AC3581" s="111">
        <f>SUMIFS('Deductions and Deposits'!$H:$H,'Deductions and Deposits'!$G:$G,D3581,'Deductions and Deposits'!$F:$F,"&lt;="&amp;B3581)+SUMIFS($F$3:F3581,$D$3:D3581,D3581,$C$3:C3581,"Coin Deposit",$E$3:E3581,"")</f>
        <v>0</v>
      </c>
      <c r="AD3581" s="111">
        <f>SUMIFS('Deductions and Deposits'!$D:$D,'Deductions and Deposits'!$C:$C,D3581)+SUMIFS($F:$F,$D:$D,D3581,$C:$C,"Coin Deduction")</f>
        <v>0</v>
      </c>
      <c r="AE3581" s="111">
        <f>Table5[[#This Row],[Column4]]+Table5[[#This Row],[Column14]]+Table5[[#This Row],[Column19]]+Table5[[#This Row],[Column12]]</f>
        <v>0</v>
      </c>
      <c r="AF3581" s="111">
        <f>Table5[[#This Row],[Column5]]+Table5[[#This Row],[Column13]]+Table5[[#This Row],[Column21]]+Table5[[#This Row],[Column18]]</f>
        <v>0</v>
      </c>
      <c r="AG3581" s="111">
        <f t="shared" si="612"/>
        <v>0</v>
      </c>
      <c r="AH3581" s="111">
        <f t="shared" si="613"/>
        <v>0</v>
      </c>
      <c r="AI3581" s="111">
        <f>Table5[[#This Row],[Column17]]-Table5[[#This Row],[Column20]]</f>
        <v>0</v>
      </c>
      <c r="AJ3581" s="111">
        <f t="shared" si="614"/>
        <v>0</v>
      </c>
      <c r="AK3581" s="111">
        <f t="shared" si="618"/>
        <v>0</v>
      </c>
      <c r="AL3581" s="111">
        <f t="shared" si="615"/>
        <v>0</v>
      </c>
      <c r="AM3581" s="111" t="str">
        <f t="shared" si="616"/>
        <v/>
      </c>
      <c r="AN3581" s="111" t="str">
        <f t="shared" ca="1" si="617"/>
        <v/>
      </c>
    </row>
    <row r="3582" spans="1:40" ht="20.25" customHeight="1" x14ac:dyDescent="0.3">
      <c r="A3582" s="107"/>
      <c r="B3582" s="144"/>
      <c r="C3582" s="119"/>
      <c r="D3582" s="120"/>
      <c r="E3582" s="119"/>
      <c r="F3582" s="119"/>
      <c r="G3582" s="120"/>
      <c r="H3582" s="119"/>
      <c r="I3582" s="109"/>
      <c r="L3582" s="108"/>
      <c r="M3582" s="108"/>
      <c r="N3582" s="108"/>
      <c r="O3582" s="108"/>
      <c r="P3582" s="108"/>
      <c r="Q3582" s="108"/>
      <c r="R3582" s="108"/>
      <c r="S3582" s="108"/>
      <c r="T3582" s="100">
        <f t="shared" si="608"/>
        <v>0</v>
      </c>
      <c r="U3582" s="111"/>
      <c r="V3582" s="111"/>
      <c r="W3582" s="111">
        <f>SUMIFS($F$3:F3582,$D$3:D3582,D3582,$C$3:C3582,"Buy")+SUMIFS($F$3:F3582,$D$3:D3582,D3582,$C$3:C3582,"Coin Deposit",$E$3:E3582,"&lt;&gt;")</f>
        <v>0</v>
      </c>
      <c r="X3582" s="111">
        <f t="shared" si="609"/>
        <v>0</v>
      </c>
      <c r="Y3582" s="111">
        <f>IF($D3582=Y$1,SUMIFS($H$3:$H3582,$G$3:$G3582,Y$1,$C$3:$C3582,"Sell"),0)</f>
        <v>0</v>
      </c>
      <c r="Z3582" s="111">
        <f t="shared" si="610"/>
        <v>0</v>
      </c>
      <c r="AA3582" s="111">
        <f>IF($D3582=AA$1,SUMIFS($H$3:$H3582,$G$3:$G3582,AA$1,$C$3:$C3582,"Sell"),0)</f>
        <v>0</v>
      </c>
      <c r="AB3582" s="111">
        <f t="shared" si="611"/>
        <v>0</v>
      </c>
      <c r="AC3582" s="111">
        <f>SUMIFS('Deductions and Deposits'!$H:$H,'Deductions and Deposits'!$G:$G,D3582,'Deductions and Deposits'!$F:$F,"&lt;="&amp;B3582)+SUMIFS($F$3:F3582,$D$3:D3582,D3582,$C$3:C3582,"Coin Deposit",$E$3:E3582,"")</f>
        <v>0</v>
      </c>
      <c r="AD3582" s="111">
        <f>SUMIFS('Deductions and Deposits'!$D:$D,'Deductions and Deposits'!$C:$C,D3582)+SUMIFS($F:$F,$D:$D,D3582,$C:$C,"Coin Deduction")</f>
        <v>0</v>
      </c>
      <c r="AE3582" s="111">
        <f>Table5[[#This Row],[Column4]]+Table5[[#This Row],[Column14]]+Table5[[#This Row],[Column19]]+Table5[[#This Row],[Column12]]</f>
        <v>0</v>
      </c>
      <c r="AF3582" s="111">
        <f>Table5[[#This Row],[Column5]]+Table5[[#This Row],[Column13]]+Table5[[#This Row],[Column21]]+Table5[[#This Row],[Column18]]</f>
        <v>0</v>
      </c>
      <c r="AG3582" s="111">
        <f t="shared" si="612"/>
        <v>0</v>
      </c>
      <c r="AH3582" s="111">
        <f t="shared" si="613"/>
        <v>0</v>
      </c>
      <c r="AI3582" s="111">
        <f>Table5[[#This Row],[Column17]]-Table5[[#This Row],[Column20]]</f>
        <v>0</v>
      </c>
      <c r="AJ3582" s="111">
        <f t="shared" si="614"/>
        <v>0</v>
      </c>
      <c r="AK3582" s="111">
        <f t="shared" si="618"/>
        <v>0</v>
      </c>
      <c r="AL3582" s="111">
        <f t="shared" si="615"/>
        <v>0</v>
      </c>
      <c r="AM3582" s="111" t="str">
        <f t="shared" si="616"/>
        <v/>
      </c>
      <c r="AN3582" s="111" t="str">
        <f t="shared" ca="1" si="617"/>
        <v/>
      </c>
    </row>
    <row r="3583" spans="1:40" ht="20.25" customHeight="1" x14ac:dyDescent="0.3">
      <c r="A3583" s="107"/>
      <c r="B3583" s="144"/>
      <c r="C3583" s="119"/>
      <c r="D3583" s="120"/>
      <c r="E3583" s="119"/>
      <c r="F3583" s="119"/>
      <c r="G3583" s="120"/>
      <c r="H3583" s="119"/>
      <c r="I3583" s="109"/>
      <c r="L3583" s="108"/>
      <c r="M3583" s="108"/>
      <c r="N3583" s="108"/>
      <c r="O3583" s="108"/>
      <c r="P3583" s="108"/>
      <c r="Q3583" s="108"/>
      <c r="R3583" s="108"/>
      <c r="S3583" s="108"/>
      <c r="T3583" s="100">
        <f t="shared" si="608"/>
        <v>0</v>
      </c>
      <c r="U3583" s="111"/>
      <c r="V3583" s="111"/>
      <c r="W3583" s="111">
        <f>SUMIFS($F$3:F3583,$D$3:D3583,D3583,$C$3:C3583,"Buy")+SUMIFS($F$3:F3583,$D$3:D3583,D3583,$C$3:C3583,"Coin Deposit",$E$3:E3583,"&lt;&gt;")</f>
        <v>0</v>
      </c>
      <c r="X3583" s="111">
        <f t="shared" si="609"/>
        <v>0</v>
      </c>
      <c r="Y3583" s="111">
        <f>IF($D3583=Y$1,SUMIFS($H$3:$H3583,$G$3:$G3583,Y$1,$C$3:$C3583,"Sell"),0)</f>
        <v>0</v>
      </c>
      <c r="Z3583" s="111">
        <f t="shared" si="610"/>
        <v>0</v>
      </c>
      <c r="AA3583" s="111">
        <f>IF($D3583=AA$1,SUMIFS($H$3:$H3583,$G$3:$G3583,AA$1,$C$3:$C3583,"Sell"),0)</f>
        <v>0</v>
      </c>
      <c r="AB3583" s="111">
        <f t="shared" si="611"/>
        <v>0</v>
      </c>
      <c r="AC3583" s="111">
        <f>SUMIFS('Deductions and Deposits'!$H:$H,'Deductions and Deposits'!$G:$G,D3583,'Deductions and Deposits'!$F:$F,"&lt;="&amp;B3583)+SUMIFS($F$3:F3583,$D$3:D3583,D3583,$C$3:C3583,"Coin Deposit",$E$3:E3583,"")</f>
        <v>0</v>
      </c>
      <c r="AD3583" s="111">
        <f>SUMIFS('Deductions and Deposits'!$D:$D,'Deductions and Deposits'!$C:$C,D3583)+SUMIFS($F:$F,$D:$D,D3583,$C:$C,"Coin Deduction")</f>
        <v>0</v>
      </c>
      <c r="AE3583" s="111">
        <f>Table5[[#This Row],[Column4]]+Table5[[#This Row],[Column14]]+Table5[[#This Row],[Column19]]+Table5[[#This Row],[Column12]]</f>
        <v>0</v>
      </c>
      <c r="AF3583" s="111">
        <f>Table5[[#This Row],[Column5]]+Table5[[#This Row],[Column13]]+Table5[[#This Row],[Column21]]+Table5[[#This Row],[Column18]]</f>
        <v>0</v>
      </c>
      <c r="AG3583" s="111">
        <f t="shared" si="612"/>
        <v>0</v>
      </c>
      <c r="AH3583" s="111">
        <f t="shared" si="613"/>
        <v>0</v>
      </c>
      <c r="AI3583" s="111">
        <f>Table5[[#This Row],[Column17]]-Table5[[#This Row],[Column20]]</f>
        <v>0</v>
      </c>
      <c r="AJ3583" s="111">
        <f t="shared" si="614"/>
        <v>0</v>
      </c>
      <c r="AK3583" s="111">
        <f t="shared" si="618"/>
        <v>0</v>
      </c>
      <c r="AL3583" s="111">
        <f t="shared" si="615"/>
        <v>0</v>
      </c>
      <c r="AM3583" s="111" t="str">
        <f t="shared" si="616"/>
        <v/>
      </c>
      <c r="AN3583" s="111" t="str">
        <f t="shared" ca="1" si="617"/>
        <v/>
      </c>
    </row>
    <row r="3584" spans="1:40" ht="20.25" customHeight="1" x14ac:dyDescent="0.3">
      <c r="A3584" s="107"/>
      <c r="B3584" s="144"/>
      <c r="C3584" s="119"/>
      <c r="D3584" s="120"/>
      <c r="E3584" s="119"/>
      <c r="F3584" s="119"/>
      <c r="G3584" s="120"/>
      <c r="H3584" s="119"/>
      <c r="I3584" s="109"/>
      <c r="L3584" s="108"/>
      <c r="M3584" s="108"/>
      <c r="N3584" s="108"/>
      <c r="O3584" s="108"/>
      <c r="P3584" s="108"/>
      <c r="Q3584" s="108"/>
      <c r="R3584" s="108"/>
      <c r="S3584" s="108"/>
      <c r="T3584" s="100">
        <f t="shared" si="608"/>
        <v>0</v>
      </c>
      <c r="U3584" s="111"/>
      <c r="V3584" s="111"/>
      <c r="W3584" s="111">
        <f>SUMIFS($F$3:F3584,$D$3:D3584,D3584,$C$3:C3584,"Buy")+SUMIFS($F$3:F3584,$D$3:D3584,D3584,$C$3:C3584,"Coin Deposit",$E$3:E3584,"&lt;&gt;")</f>
        <v>0</v>
      </c>
      <c r="X3584" s="111">
        <f t="shared" si="609"/>
        <v>0</v>
      </c>
      <c r="Y3584" s="111">
        <f>IF($D3584=Y$1,SUMIFS($H$3:$H3584,$G$3:$G3584,Y$1,$C$3:$C3584,"Sell"),0)</f>
        <v>0</v>
      </c>
      <c r="Z3584" s="111">
        <f t="shared" si="610"/>
        <v>0</v>
      </c>
      <c r="AA3584" s="111">
        <f>IF($D3584=AA$1,SUMIFS($H$3:$H3584,$G$3:$G3584,AA$1,$C$3:$C3584,"Sell"),0)</f>
        <v>0</v>
      </c>
      <c r="AB3584" s="111">
        <f t="shared" si="611"/>
        <v>0</v>
      </c>
      <c r="AC3584" s="111">
        <f>SUMIFS('Deductions and Deposits'!$H:$H,'Deductions and Deposits'!$G:$G,D3584,'Deductions and Deposits'!$F:$F,"&lt;="&amp;B3584)+SUMIFS($F$3:F3584,$D$3:D3584,D3584,$C$3:C3584,"Coin Deposit",$E$3:E3584,"")</f>
        <v>0</v>
      </c>
      <c r="AD3584" s="111">
        <f>SUMIFS('Deductions and Deposits'!$D:$D,'Deductions and Deposits'!$C:$C,D3584)+SUMIFS($F:$F,$D:$D,D3584,$C:$C,"Coin Deduction")</f>
        <v>0</v>
      </c>
      <c r="AE3584" s="111">
        <f>Table5[[#This Row],[Column4]]+Table5[[#This Row],[Column14]]+Table5[[#This Row],[Column19]]+Table5[[#This Row],[Column12]]</f>
        <v>0</v>
      </c>
      <c r="AF3584" s="111">
        <f>Table5[[#This Row],[Column5]]+Table5[[#This Row],[Column13]]+Table5[[#This Row],[Column21]]+Table5[[#This Row],[Column18]]</f>
        <v>0</v>
      </c>
      <c r="AG3584" s="111">
        <f t="shared" si="612"/>
        <v>0</v>
      </c>
      <c r="AH3584" s="111">
        <f t="shared" si="613"/>
        <v>0</v>
      </c>
      <c r="AI3584" s="111">
        <f>Table5[[#This Row],[Column17]]-Table5[[#This Row],[Column20]]</f>
        <v>0</v>
      </c>
      <c r="AJ3584" s="111">
        <f t="shared" si="614"/>
        <v>0</v>
      </c>
      <c r="AK3584" s="111">
        <f t="shared" si="618"/>
        <v>0</v>
      </c>
      <c r="AL3584" s="111">
        <f t="shared" si="615"/>
        <v>0</v>
      </c>
      <c r="AM3584" s="111" t="str">
        <f t="shared" si="616"/>
        <v/>
      </c>
      <c r="AN3584" s="111" t="str">
        <f t="shared" ca="1" si="617"/>
        <v/>
      </c>
    </row>
    <row r="3585" spans="1:40" ht="20.25" customHeight="1" x14ac:dyDescent="0.3">
      <c r="A3585" s="107"/>
      <c r="B3585" s="144"/>
      <c r="C3585" s="119"/>
      <c r="D3585" s="120"/>
      <c r="E3585" s="119"/>
      <c r="F3585" s="119"/>
      <c r="G3585" s="120"/>
      <c r="H3585" s="119"/>
      <c r="I3585" s="109"/>
      <c r="L3585" s="108"/>
      <c r="M3585" s="108"/>
      <c r="N3585" s="108"/>
      <c r="O3585" s="108"/>
      <c r="P3585" s="108"/>
      <c r="Q3585" s="108"/>
      <c r="R3585" s="108"/>
      <c r="S3585" s="108"/>
      <c r="T3585" s="100">
        <f t="shared" si="608"/>
        <v>0</v>
      </c>
      <c r="U3585" s="111"/>
      <c r="V3585" s="111"/>
      <c r="W3585" s="111">
        <f>SUMIFS($F$3:F3585,$D$3:D3585,D3585,$C$3:C3585,"Buy")+SUMIFS($F$3:F3585,$D$3:D3585,D3585,$C$3:C3585,"Coin Deposit",$E$3:E3585,"&lt;&gt;")</f>
        <v>0</v>
      </c>
      <c r="X3585" s="111">
        <f t="shared" si="609"/>
        <v>0</v>
      </c>
      <c r="Y3585" s="111">
        <f>IF($D3585=Y$1,SUMIFS($H$3:$H3585,$G$3:$G3585,Y$1,$C$3:$C3585,"Sell"),0)</f>
        <v>0</v>
      </c>
      <c r="Z3585" s="111">
        <f t="shared" si="610"/>
        <v>0</v>
      </c>
      <c r="AA3585" s="111">
        <f>IF($D3585=AA$1,SUMIFS($H$3:$H3585,$G$3:$G3585,AA$1,$C$3:$C3585,"Sell"),0)</f>
        <v>0</v>
      </c>
      <c r="AB3585" s="111">
        <f t="shared" si="611"/>
        <v>0</v>
      </c>
      <c r="AC3585" s="111">
        <f>SUMIFS('Deductions and Deposits'!$H:$H,'Deductions and Deposits'!$G:$G,D3585,'Deductions and Deposits'!$F:$F,"&lt;="&amp;B3585)+SUMIFS($F$3:F3585,$D$3:D3585,D3585,$C$3:C3585,"Coin Deposit",$E$3:E3585,"")</f>
        <v>0</v>
      </c>
      <c r="AD3585" s="111">
        <f>SUMIFS('Deductions and Deposits'!$D:$D,'Deductions and Deposits'!$C:$C,D3585)+SUMIFS($F:$F,$D:$D,D3585,$C:$C,"Coin Deduction")</f>
        <v>0</v>
      </c>
      <c r="AE3585" s="111">
        <f>Table5[[#This Row],[Column4]]+Table5[[#This Row],[Column14]]+Table5[[#This Row],[Column19]]+Table5[[#This Row],[Column12]]</f>
        <v>0</v>
      </c>
      <c r="AF3585" s="111">
        <f>Table5[[#This Row],[Column5]]+Table5[[#This Row],[Column13]]+Table5[[#This Row],[Column21]]+Table5[[#This Row],[Column18]]</f>
        <v>0</v>
      </c>
      <c r="AG3585" s="111">
        <f t="shared" si="612"/>
        <v>0</v>
      </c>
      <c r="AH3585" s="111">
        <f t="shared" si="613"/>
        <v>0</v>
      </c>
      <c r="AI3585" s="111">
        <f>Table5[[#This Row],[Column17]]-Table5[[#This Row],[Column20]]</f>
        <v>0</v>
      </c>
      <c r="AJ3585" s="111">
        <f t="shared" si="614"/>
        <v>0</v>
      </c>
      <c r="AK3585" s="111">
        <f t="shared" si="618"/>
        <v>0</v>
      </c>
      <c r="AL3585" s="111">
        <f t="shared" si="615"/>
        <v>0</v>
      </c>
      <c r="AM3585" s="111" t="str">
        <f t="shared" si="616"/>
        <v/>
      </c>
      <c r="AN3585" s="111" t="str">
        <f t="shared" ca="1" si="617"/>
        <v/>
      </c>
    </row>
    <row r="3586" spans="1:40" ht="20.25" customHeight="1" x14ac:dyDescent="0.3">
      <c r="A3586" s="107"/>
      <c r="B3586" s="144"/>
      <c r="C3586" s="119"/>
      <c r="D3586" s="120"/>
      <c r="E3586" s="119"/>
      <c r="F3586" s="119"/>
      <c r="G3586" s="120"/>
      <c r="H3586" s="119"/>
      <c r="I3586" s="109"/>
      <c r="L3586" s="108"/>
      <c r="M3586" s="108"/>
      <c r="N3586" s="108"/>
      <c r="O3586" s="108"/>
      <c r="P3586" s="108"/>
      <c r="Q3586" s="108"/>
      <c r="R3586" s="108"/>
      <c r="S3586" s="108"/>
      <c r="T3586" s="100">
        <f t="shared" si="608"/>
        <v>0</v>
      </c>
      <c r="U3586" s="111"/>
      <c r="V3586" s="111"/>
      <c r="W3586" s="111">
        <f>SUMIFS($F$3:F3586,$D$3:D3586,D3586,$C$3:C3586,"Buy")+SUMIFS($F$3:F3586,$D$3:D3586,D3586,$C$3:C3586,"Coin Deposit",$E$3:E3586,"&lt;&gt;")</f>
        <v>0</v>
      </c>
      <c r="X3586" s="111">
        <f t="shared" si="609"/>
        <v>0</v>
      </c>
      <c r="Y3586" s="111">
        <f>IF($D3586=Y$1,SUMIFS($H$3:$H3586,$G$3:$G3586,Y$1,$C$3:$C3586,"Sell"),0)</f>
        <v>0</v>
      </c>
      <c r="Z3586" s="111">
        <f t="shared" si="610"/>
        <v>0</v>
      </c>
      <c r="AA3586" s="111">
        <f>IF($D3586=AA$1,SUMIFS($H$3:$H3586,$G$3:$G3586,AA$1,$C$3:$C3586,"Sell"),0)</f>
        <v>0</v>
      </c>
      <c r="AB3586" s="111">
        <f t="shared" si="611"/>
        <v>0</v>
      </c>
      <c r="AC3586" s="111">
        <f>SUMIFS('Deductions and Deposits'!$H:$H,'Deductions and Deposits'!$G:$G,D3586,'Deductions and Deposits'!$F:$F,"&lt;="&amp;B3586)+SUMIFS($F$3:F3586,$D$3:D3586,D3586,$C$3:C3586,"Coin Deposit",$E$3:E3586,"")</f>
        <v>0</v>
      </c>
      <c r="AD3586" s="111">
        <f>SUMIFS('Deductions and Deposits'!$D:$D,'Deductions and Deposits'!$C:$C,D3586)+SUMIFS($F:$F,$D:$D,D3586,$C:$C,"Coin Deduction")</f>
        <v>0</v>
      </c>
      <c r="AE3586" s="111">
        <f>Table5[[#This Row],[Column4]]+Table5[[#This Row],[Column14]]+Table5[[#This Row],[Column19]]+Table5[[#This Row],[Column12]]</f>
        <v>0</v>
      </c>
      <c r="AF3586" s="111">
        <f>Table5[[#This Row],[Column5]]+Table5[[#This Row],[Column13]]+Table5[[#This Row],[Column21]]+Table5[[#This Row],[Column18]]</f>
        <v>0</v>
      </c>
      <c r="AG3586" s="111">
        <f t="shared" si="612"/>
        <v>0</v>
      </c>
      <c r="AH3586" s="111">
        <f t="shared" si="613"/>
        <v>0</v>
      </c>
      <c r="AI3586" s="111">
        <f>Table5[[#This Row],[Column17]]-Table5[[#This Row],[Column20]]</f>
        <v>0</v>
      </c>
      <c r="AJ3586" s="111">
        <f t="shared" si="614"/>
        <v>0</v>
      </c>
      <c r="AK3586" s="111">
        <f t="shared" si="618"/>
        <v>0</v>
      </c>
      <c r="AL3586" s="111">
        <f t="shared" si="615"/>
        <v>0</v>
      </c>
      <c r="AM3586" s="111" t="str">
        <f t="shared" si="616"/>
        <v/>
      </c>
      <c r="AN3586" s="111" t="str">
        <f t="shared" ca="1" si="617"/>
        <v/>
      </c>
    </row>
    <row r="3587" spans="1:40" ht="20.25" customHeight="1" x14ac:dyDescent="0.3">
      <c r="A3587" s="107"/>
      <c r="B3587" s="144"/>
      <c r="C3587" s="119"/>
      <c r="D3587" s="120"/>
      <c r="E3587" s="119"/>
      <c r="F3587" s="119"/>
      <c r="G3587" s="120"/>
      <c r="H3587" s="119"/>
      <c r="I3587" s="109"/>
      <c r="L3587" s="108"/>
      <c r="M3587" s="108"/>
      <c r="N3587" s="108"/>
      <c r="O3587" s="108"/>
      <c r="P3587" s="108"/>
      <c r="Q3587" s="108"/>
      <c r="R3587" s="108"/>
      <c r="S3587" s="108"/>
      <c r="T3587" s="100">
        <f t="shared" ref="T3587:T3650" si="619">IF(E3587&lt;&gt;"",E3587,0)</f>
        <v>0</v>
      </c>
      <c r="U3587" s="111"/>
      <c r="V3587" s="111"/>
      <c r="W3587" s="111">
        <f>SUMIFS($F$3:F3587,$D$3:D3587,D3587,$C$3:C3587,"Buy")+SUMIFS($F$3:F3587,$D$3:D3587,D3587,$C$3:C3587,"Coin Deposit",$E$3:E3587,"&lt;&gt;")</f>
        <v>0</v>
      </c>
      <c r="X3587" s="111">
        <f t="shared" ref="X3587:X3650" si="620">IF(OR(C3587="buy",AND(C3587="Coin Deposit",E3587&lt;&gt;"")),SUMIFS($F:$F,$D:$D,D3587,$C:$C,"sell"),0)</f>
        <v>0</v>
      </c>
      <c r="Y3587" s="111">
        <f>IF($D3587=Y$1,SUMIFS($H$3:$H3587,$G$3:$G3587,Y$1,$C$3:$C3587,"Sell"),0)</f>
        <v>0</v>
      </c>
      <c r="Z3587" s="111">
        <f t="shared" ref="Z3587:Z3650" si="621">IF($D3587=Z$1,SUMIFS($H:$H,$G:$G,Z$1,$C:$C,"Buy")+SUMIFS($H:$H,$G:$G,Z$1,$C:$C,"Coin Deposit",$E:$E,"&lt;&gt;"),0)</f>
        <v>0</v>
      </c>
      <c r="AA3587" s="111">
        <f>IF($D3587=AA$1,SUMIFS($H$3:$H3587,$G$3:$G3587,AA$1,$C$3:$C3587,"Sell"),0)</f>
        <v>0</v>
      </c>
      <c r="AB3587" s="111">
        <f t="shared" ref="AB3587:AB3650" si="622">IF($D3587=AB$1,SUMIFS($H:$H,$G:$G,AB$1,$C:$C,"Buy")+SUMIFS($H:$H,$G:$G,AB$1,$C:$C,"Coin Deposit",$E:$E,"&lt;&gt;"),0)</f>
        <v>0</v>
      </c>
      <c r="AC3587" s="111">
        <f>SUMIFS('Deductions and Deposits'!$H:$H,'Deductions and Deposits'!$G:$G,D3587,'Deductions and Deposits'!$F:$F,"&lt;="&amp;B3587)+SUMIFS($F$3:F3587,$D$3:D3587,D3587,$C$3:C3587,"Coin Deposit",$E$3:E3587,"")</f>
        <v>0</v>
      </c>
      <c r="AD3587" s="111">
        <f>SUMIFS('Deductions and Deposits'!$D:$D,'Deductions and Deposits'!$C:$C,D3587)+SUMIFS($F:$F,$D:$D,D3587,$C:$C,"Coin Deduction")</f>
        <v>0</v>
      </c>
      <c r="AE3587" s="111">
        <f>Table5[[#This Row],[Column4]]+Table5[[#This Row],[Column14]]+Table5[[#This Row],[Column19]]+Table5[[#This Row],[Column12]]</f>
        <v>0</v>
      </c>
      <c r="AF3587" s="111">
        <f>Table5[[#This Row],[Column5]]+Table5[[#This Row],[Column13]]+Table5[[#This Row],[Column21]]+Table5[[#This Row],[Column18]]</f>
        <v>0</v>
      </c>
      <c r="AG3587" s="111">
        <f t="shared" ref="AG3587:AG3650" si="623">IF(AND((AC3587+Y3587+AA3587)&gt;AF3587,OR(C3587="buy",AND(C3587="Coin Deposit",E3587&lt;&gt;""))),(AC3587+Y3587+AA3587)-AF3587,0)</f>
        <v>0</v>
      </c>
      <c r="AH3587" s="111">
        <f t="shared" ref="AH3587:AH3650" si="624">IF(AND(AE3587&gt;AF3587,OR(C3587="buy",AND(C3587="Coin Deposit",E3587&lt;&gt;""))),AE3587-AF3587,0)</f>
        <v>0</v>
      </c>
      <c r="AI3587" s="111">
        <f>Table5[[#This Row],[Column17]]-Table5[[#This Row],[Column20]]</f>
        <v>0</v>
      </c>
      <c r="AJ3587" s="111">
        <f t="shared" ref="AJ3587:AJ3650" si="625">IF(AI3587&gt;F3587,F3587,AI3587)</f>
        <v>0</v>
      </c>
      <c r="AK3587" s="111">
        <f t="shared" si="618"/>
        <v>0</v>
      </c>
      <c r="AL3587" s="111">
        <f t="shared" ref="AL3587:AL3650" si="626">IFERROR(SUMIFS($AK:$AK,$D:$D,D3587)/SUMIFS($AJ:$AJ,$D:$D,D3587),0)</f>
        <v>0</v>
      </c>
      <c r="AM3587" s="111" t="str">
        <f t="shared" ref="AM3587:AM3650" si="627">C3587&amp;D3587</f>
        <v/>
      </c>
      <c r="AN3587" s="111" t="str">
        <f t="shared" ref="AN3587:AN3650" ca="1" si="628">OFFSET(AM3587,COUNTA($AM:$AM)-ROW()-(ROW()-ROW($AN$2)-1),)</f>
        <v/>
      </c>
    </row>
    <row r="3588" spans="1:40" ht="20.25" customHeight="1" x14ac:dyDescent="0.3">
      <c r="A3588" s="107"/>
      <c r="B3588" s="144"/>
      <c r="C3588" s="119"/>
      <c r="D3588" s="120"/>
      <c r="E3588" s="119"/>
      <c r="F3588" s="119"/>
      <c r="G3588" s="120"/>
      <c r="H3588" s="119"/>
      <c r="I3588" s="109"/>
      <c r="L3588" s="108"/>
      <c r="M3588" s="108"/>
      <c r="N3588" s="108"/>
      <c r="O3588" s="108"/>
      <c r="P3588" s="108"/>
      <c r="Q3588" s="108"/>
      <c r="R3588" s="108"/>
      <c r="S3588" s="108"/>
      <c r="T3588" s="100">
        <f t="shared" si="619"/>
        <v>0</v>
      </c>
      <c r="U3588" s="111"/>
      <c r="V3588" s="111"/>
      <c r="W3588" s="111">
        <f>SUMIFS($F$3:F3588,$D$3:D3588,D3588,$C$3:C3588,"Buy")+SUMIFS($F$3:F3588,$D$3:D3588,D3588,$C$3:C3588,"Coin Deposit",$E$3:E3588,"&lt;&gt;")</f>
        <v>0</v>
      </c>
      <c r="X3588" s="111">
        <f t="shared" si="620"/>
        <v>0</v>
      </c>
      <c r="Y3588" s="111">
        <f>IF($D3588=Y$1,SUMIFS($H$3:$H3588,$G$3:$G3588,Y$1,$C$3:$C3588,"Sell"),0)</f>
        <v>0</v>
      </c>
      <c r="Z3588" s="111">
        <f t="shared" si="621"/>
        <v>0</v>
      </c>
      <c r="AA3588" s="111">
        <f>IF($D3588=AA$1,SUMIFS($H$3:$H3588,$G$3:$G3588,AA$1,$C$3:$C3588,"Sell"),0)</f>
        <v>0</v>
      </c>
      <c r="AB3588" s="111">
        <f t="shared" si="622"/>
        <v>0</v>
      </c>
      <c r="AC3588" s="111">
        <f>SUMIFS('Deductions and Deposits'!$H:$H,'Deductions and Deposits'!$G:$G,D3588,'Deductions and Deposits'!$F:$F,"&lt;="&amp;B3588)+SUMIFS($F$3:F3588,$D$3:D3588,D3588,$C$3:C3588,"Coin Deposit",$E$3:E3588,"")</f>
        <v>0</v>
      </c>
      <c r="AD3588" s="111">
        <f>SUMIFS('Deductions and Deposits'!$D:$D,'Deductions and Deposits'!$C:$C,D3588)+SUMIFS($F:$F,$D:$D,D3588,$C:$C,"Coin Deduction")</f>
        <v>0</v>
      </c>
      <c r="AE3588" s="111">
        <f>Table5[[#This Row],[Column4]]+Table5[[#This Row],[Column14]]+Table5[[#This Row],[Column19]]+Table5[[#This Row],[Column12]]</f>
        <v>0</v>
      </c>
      <c r="AF3588" s="111">
        <f>Table5[[#This Row],[Column5]]+Table5[[#This Row],[Column13]]+Table5[[#This Row],[Column21]]+Table5[[#This Row],[Column18]]</f>
        <v>0</v>
      </c>
      <c r="AG3588" s="111">
        <f t="shared" si="623"/>
        <v>0</v>
      </c>
      <c r="AH3588" s="111">
        <f t="shared" si="624"/>
        <v>0</v>
      </c>
      <c r="AI3588" s="111">
        <f>Table5[[#This Row],[Column17]]-Table5[[#This Row],[Column20]]</f>
        <v>0</v>
      </c>
      <c r="AJ3588" s="111">
        <f t="shared" si="625"/>
        <v>0</v>
      </c>
      <c r="AK3588" s="111">
        <f t="shared" si="618"/>
        <v>0</v>
      </c>
      <c r="AL3588" s="111">
        <f t="shared" si="626"/>
        <v>0</v>
      </c>
      <c r="AM3588" s="111" t="str">
        <f t="shared" si="627"/>
        <v/>
      </c>
      <c r="AN3588" s="111" t="str">
        <f t="shared" ca="1" si="628"/>
        <v/>
      </c>
    </row>
    <row r="3589" spans="1:40" ht="20.25" customHeight="1" x14ac:dyDescent="0.3">
      <c r="A3589" s="107"/>
      <c r="B3589" s="144"/>
      <c r="C3589" s="119"/>
      <c r="D3589" s="120"/>
      <c r="E3589" s="119"/>
      <c r="F3589" s="119"/>
      <c r="G3589" s="120"/>
      <c r="H3589" s="119"/>
      <c r="I3589" s="109"/>
      <c r="L3589" s="108"/>
      <c r="M3589" s="108"/>
      <c r="N3589" s="108"/>
      <c r="O3589" s="108"/>
      <c r="P3589" s="108"/>
      <c r="Q3589" s="108"/>
      <c r="R3589" s="108"/>
      <c r="S3589" s="108"/>
      <c r="T3589" s="100">
        <f t="shared" si="619"/>
        <v>0</v>
      </c>
      <c r="U3589" s="111"/>
      <c r="V3589" s="111"/>
      <c r="W3589" s="111">
        <f>SUMIFS($F$3:F3589,$D$3:D3589,D3589,$C$3:C3589,"Buy")+SUMIFS($F$3:F3589,$D$3:D3589,D3589,$C$3:C3589,"Coin Deposit",$E$3:E3589,"&lt;&gt;")</f>
        <v>0</v>
      </c>
      <c r="X3589" s="111">
        <f t="shared" si="620"/>
        <v>0</v>
      </c>
      <c r="Y3589" s="111">
        <f>IF($D3589=Y$1,SUMIFS($H$3:$H3589,$G$3:$G3589,Y$1,$C$3:$C3589,"Sell"),0)</f>
        <v>0</v>
      </c>
      <c r="Z3589" s="111">
        <f t="shared" si="621"/>
        <v>0</v>
      </c>
      <c r="AA3589" s="111">
        <f>IF($D3589=AA$1,SUMIFS($H$3:$H3589,$G$3:$G3589,AA$1,$C$3:$C3589,"Sell"),0)</f>
        <v>0</v>
      </c>
      <c r="AB3589" s="111">
        <f t="shared" si="622"/>
        <v>0</v>
      </c>
      <c r="AC3589" s="111">
        <f>SUMIFS('Deductions and Deposits'!$H:$H,'Deductions and Deposits'!$G:$G,D3589,'Deductions and Deposits'!$F:$F,"&lt;="&amp;B3589)+SUMIFS($F$3:F3589,$D$3:D3589,D3589,$C$3:C3589,"Coin Deposit",$E$3:E3589,"")</f>
        <v>0</v>
      </c>
      <c r="AD3589" s="111">
        <f>SUMIFS('Deductions and Deposits'!$D:$D,'Deductions and Deposits'!$C:$C,D3589)+SUMIFS($F:$F,$D:$D,D3589,$C:$C,"Coin Deduction")</f>
        <v>0</v>
      </c>
      <c r="AE3589" s="111">
        <f>Table5[[#This Row],[Column4]]+Table5[[#This Row],[Column14]]+Table5[[#This Row],[Column19]]+Table5[[#This Row],[Column12]]</f>
        <v>0</v>
      </c>
      <c r="AF3589" s="111">
        <f>Table5[[#This Row],[Column5]]+Table5[[#This Row],[Column13]]+Table5[[#This Row],[Column21]]+Table5[[#This Row],[Column18]]</f>
        <v>0</v>
      </c>
      <c r="AG3589" s="111">
        <f t="shared" si="623"/>
        <v>0</v>
      </c>
      <c r="AH3589" s="111">
        <f t="shared" si="624"/>
        <v>0</v>
      </c>
      <c r="AI3589" s="111">
        <f>Table5[[#This Row],[Column17]]-Table5[[#This Row],[Column20]]</f>
        <v>0</v>
      </c>
      <c r="AJ3589" s="111">
        <f t="shared" si="625"/>
        <v>0</v>
      </c>
      <c r="AK3589" s="111">
        <f t="shared" si="618"/>
        <v>0</v>
      </c>
      <c r="AL3589" s="111">
        <f t="shared" si="626"/>
        <v>0</v>
      </c>
      <c r="AM3589" s="111" t="str">
        <f t="shared" si="627"/>
        <v/>
      </c>
      <c r="AN3589" s="111" t="str">
        <f t="shared" ca="1" si="628"/>
        <v/>
      </c>
    </row>
    <row r="3590" spans="1:40" ht="20.25" customHeight="1" x14ac:dyDescent="0.3">
      <c r="A3590" s="107"/>
      <c r="B3590" s="144"/>
      <c r="C3590" s="119"/>
      <c r="D3590" s="120"/>
      <c r="E3590" s="119"/>
      <c r="F3590" s="119"/>
      <c r="G3590" s="120"/>
      <c r="H3590" s="119"/>
      <c r="I3590" s="109"/>
      <c r="L3590" s="108"/>
      <c r="M3590" s="108"/>
      <c r="N3590" s="108"/>
      <c r="O3590" s="108"/>
      <c r="P3590" s="108"/>
      <c r="Q3590" s="108"/>
      <c r="R3590" s="108"/>
      <c r="S3590" s="108"/>
      <c r="T3590" s="100">
        <f t="shared" si="619"/>
        <v>0</v>
      </c>
      <c r="U3590" s="111"/>
      <c r="V3590" s="111"/>
      <c r="W3590" s="111">
        <f>SUMIFS($F$3:F3590,$D$3:D3590,D3590,$C$3:C3590,"Buy")+SUMIFS($F$3:F3590,$D$3:D3590,D3590,$C$3:C3590,"Coin Deposit",$E$3:E3590,"&lt;&gt;")</f>
        <v>0</v>
      </c>
      <c r="X3590" s="111">
        <f t="shared" si="620"/>
        <v>0</v>
      </c>
      <c r="Y3590" s="111">
        <f>IF($D3590=Y$1,SUMIFS($H$3:$H3590,$G$3:$G3590,Y$1,$C$3:$C3590,"Sell"),0)</f>
        <v>0</v>
      </c>
      <c r="Z3590" s="111">
        <f t="shared" si="621"/>
        <v>0</v>
      </c>
      <c r="AA3590" s="111">
        <f>IF($D3590=AA$1,SUMIFS($H$3:$H3590,$G$3:$G3590,AA$1,$C$3:$C3590,"Sell"),0)</f>
        <v>0</v>
      </c>
      <c r="AB3590" s="111">
        <f t="shared" si="622"/>
        <v>0</v>
      </c>
      <c r="AC3590" s="111">
        <f>SUMIFS('Deductions and Deposits'!$H:$H,'Deductions and Deposits'!$G:$G,D3590,'Deductions and Deposits'!$F:$F,"&lt;="&amp;B3590)+SUMIFS($F$3:F3590,$D$3:D3590,D3590,$C$3:C3590,"Coin Deposit",$E$3:E3590,"")</f>
        <v>0</v>
      </c>
      <c r="AD3590" s="111">
        <f>SUMIFS('Deductions and Deposits'!$D:$D,'Deductions and Deposits'!$C:$C,D3590)+SUMIFS($F:$F,$D:$D,D3590,$C:$C,"Coin Deduction")</f>
        <v>0</v>
      </c>
      <c r="AE3590" s="111">
        <f>Table5[[#This Row],[Column4]]+Table5[[#This Row],[Column14]]+Table5[[#This Row],[Column19]]+Table5[[#This Row],[Column12]]</f>
        <v>0</v>
      </c>
      <c r="AF3590" s="111">
        <f>Table5[[#This Row],[Column5]]+Table5[[#This Row],[Column13]]+Table5[[#This Row],[Column21]]+Table5[[#This Row],[Column18]]</f>
        <v>0</v>
      </c>
      <c r="AG3590" s="111">
        <f t="shared" si="623"/>
        <v>0</v>
      </c>
      <c r="AH3590" s="111">
        <f t="shared" si="624"/>
        <v>0</v>
      </c>
      <c r="AI3590" s="111">
        <f>Table5[[#This Row],[Column17]]-Table5[[#This Row],[Column20]]</f>
        <v>0</v>
      </c>
      <c r="AJ3590" s="111">
        <f t="shared" si="625"/>
        <v>0</v>
      </c>
      <c r="AK3590" s="111">
        <f t="shared" si="618"/>
        <v>0</v>
      </c>
      <c r="AL3590" s="111">
        <f t="shared" si="626"/>
        <v>0</v>
      </c>
      <c r="AM3590" s="111" t="str">
        <f t="shared" si="627"/>
        <v/>
      </c>
      <c r="AN3590" s="111" t="str">
        <f t="shared" ca="1" si="628"/>
        <v/>
      </c>
    </row>
    <row r="3591" spans="1:40" ht="20.25" customHeight="1" x14ac:dyDescent="0.3">
      <c r="A3591" s="107"/>
      <c r="B3591" s="144"/>
      <c r="C3591" s="119"/>
      <c r="D3591" s="120"/>
      <c r="E3591" s="119"/>
      <c r="F3591" s="119"/>
      <c r="G3591" s="120"/>
      <c r="H3591" s="119"/>
      <c r="I3591" s="109"/>
      <c r="L3591" s="108"/>
      <c r="M3591" s="108"/>
      <c r="N3591" s="108"/>
      <c r="O3591" s="108"/>
      <c r="P3591" s="108"/>
      <c r="Q3591" s="108"/>
      <c r="R3591" s="108"/>
      <c r="S3591" s="108"/>
      <c r="T3591" s="100">
        <f t="shared" si="619"/>
        <v>0</v>
      </c>
      <c r="U3591" s="111"/>
      <c r="V3591" s="111"/>
      <c r="W3591" s="111">
        <f>SUMIFS($F$3:F3591,$D$3:D3591,D3591,$C$3:C3591,"Buy")+SUMIFS($F$3:F3591,$D$3:D3591,D3591,$C$3:C3591,"Coin Deposit",$E$3:E3591,"&lt;&gt;")</f>
        <v>0</v>
      </c>
      <c r="X3591" s="111">
        <f t="shared" si="620"/>
        <v>0</v>
      </c>
      <c r="Y3591" s="111">
        <f>IF($D3591=Y$1,SUMIFS($H$3:$H3591,$G$3:$G3591,Y$1,$C$3:$C3591,"Sell"),0)</f>
        <v>0</v>
      </c>
      <c r="Z3591" s="111">
        <f t="shared" si="621"/>
        <v>0</v>
      </c>
      <c r="AA3591" s="111">
        <f>IF($D3591=AA$1,SUMIFS($H$3:$H3591,$G$3:$G3591,AA$1,$C$3:$C3591,"Sell"),0)</f>
        <v>0</v>
      </c>
      <c r="AB3591" s="111">
        <f t="shared" si="622"/>
        <v>0</v>
      </c>
      <c r="AC3591" s="111">
        <f>SUMIFS('Deductions and Deposits'!$H:$H,'Deductions and Deposits'!$G:$G,D3591,'Deductions and Deposits'!$F:$F,"&lt;="&amp;B3591)+SUMIFS($F$3:F3591,$D$3:D3591,D3591,$C$3:C3591,"Coin Deposit",$E$3:E3591,"")</f>
        <v>0</v>
      </c>
      <c r="AD3591" s="111">
        <f>SUMIFS('Deductions and Deposits'!$D:$D,'Deductions and Deposits'!$C:$C,D3591)+SUMIFS($F:$F,$D:$D,D3591,$C:$C,"Coin Deduction")</f>
        <v>0</v>
      </c>
      <c r="AE3591" s="111">
        <f>Table5[[#This Row],[Column4]]+Table5[[#This Row],[Column14]]+Table5[[#This Row],[Column19]]+Table5[[#This Row],[Column12]]</f>
        <v>0</v>
      </c>
      <c r="AF3591" s="111">
        <f>Table5[[#This Row],[Column5]]+Table5[[#This Row],[Column13]]+Table5[[#This Row],[Column21]]+Table5[[#This Row],[Column18]]</f>
        <v>0</v>
      </c>
      <c r="AG3591" s="111">
        <f t="shared" si="623"/>
        <v>0</v>
      </c>
      <c r="AH3591" s="111">
        <f t="shared" si="624"/>
        <v>0</v>
      </c>
      <c r="AI3591" s="111">
        <f>Table5[[#This Row],[Column17]]-Table5[[#This Row],[Column20]]</f>
        <v>0</v>
      </c>
      <c r="AJ3591" s="111">
        <f t="shared" si="625"/>
        <v>0</v>
      </c>
      <c r="AK3591" s="111">
        <f t="shared" si="618"/>
        <v>0</v>
      </c>
      <c r="AL3591" s="111">
        <f t="shared" si="626"/>
        <v>0</v>
      </c>
      <c r="AM3591" s="111" t="str">
        <f t="shared" si="627"/>
        <v/>
      </c>
      <c r="AN3591" s="111" t="str">
        <f t="shared" ca="1" si="628"/>
        <v/>
      </c>
    </row>
    <row r="3592" spans="1:40" ht="20.25" customHeight="1" x14ac:dyDescent="0.3">
      <c r="A3592" s="107"/>
      <c r="B3592" s="144"/>
      <c r="C3592" s="119"/>
      <c r="D3592" s="120"/>
      <c r="E3592" s="119"/>
      <c r="F3592" s="119"/>
      <c r="G3592" s="120"/>
      <c r="H3592" s="119"/>
      <c r="I3592" s="109"/>
      <c r="L3592" s="108"/>
      <c r="M3592" s="108"/>
      <c r="N3592" s="108"/>
      <c r="O3592" s="108"/>
      <c r="P3592" s="108"/>
      <c r="Q3592" s="108"/>
      <c r="R3592" s="108"/>
      <c r="S3592" s="108"/>
      <c r="T3592" s="100">
        <f t="shared" si="619"/>
        <v>0</v>
      </c>
      <c r="U3592" s="111"/>
      <c r="V3592" s="111"/>
      <c r="W3592" s="111">
        <f>SUMIFS($F$3:F3592,$D$3:D3592,D3592,$C$3:C3592,"Buy")+SUMIFS($F$3:F3592,$D$3:D3592,D3592,$C$3:C3592,"Coin Deposit",$E$3:E3592,"&lt;&gt;")</f>
        <v>0</v>
      </c>
      <c r="X3592" s="111">
        <f t="shared" si="620"/>
        <v>0</v>
      </c>
      <c r="Y3592" s="111">
        <f>IF($D3592=Y$1,SUMIFS($H$3:$H3592,$G$3:$G3592,Y$1,$C$3:$C3592,"Sell"),0)</f>
        <v>0</v>
      </c>
      <c r="Z3592" s="111">
        <f t="shared" si="621"/>
        <v>0</v>
      </c>
      <c r="AA3592" s="111">
        <f>IF($D3592=AA$1,SUMIFS($H$3:$H3592,$G$3:$G3592,AA$1,$C$3:$C3592,"Sell"),0)</f>
        <v>0</v>
      </c>
      <c r="AB3592" s="111">
        <f t="shared" si="622"/>
        <v>0</v>
      </c>
      <c r="AC3592" s="111">
        <f>SUMIFS('Deductions and Deposits'!$H:$H,'Deductions and Deposits'!$G:$G,D3592,'Deductions and Deposits'!$F:$F,"&lt;="&amp;B3592)+SUMIFS($F$3:F3592,$D$3:D3592,D3592,$C$3:C3592,"Coin Deposit",$E$3:E3592,"")</f>
        <v>0</v>
      </c>
      <c r="AD3592" s="111">
        <f>SUMIFS('Deductions and Deposits'!$D:$D,'Deductions and Deposits'!$C:$C,D3592)+SUMIFS($F:$F,$D:$D,D3592,$C:$C,"Coin Deduction")</f>
        <v>0</v>
      </c>
      <c r="AE3592" s="111">
        <f>Table5[[#This Row],[Column4]]+Table5[[#This Row],[Column14]]+Table5[[#This Row],[Column19]]+Table5[[#This Row],[Column12]]</f>
        <v>0</v>
      </c>
      <c r="AF3592" s="111">
        <f>Table5[[#This Row],[Column5]]+Table5[[#This Row],[Column13]]+Table5[[#This Row],[Column21]]+Table5[[#This Row],[Column18]]</f>
        <v>0</v>
      </c>
      <c r="AG3592" s="111">
        <f t="shared" si="623"/>
        <v>0</v>
      </c>
      <c r="AH3592" s="111">
        <f t="shared" si="624"/>
        <v>0</v>
      </c>
      <c r="AI3592" s="111">
        <f>Table5[[#This Row],[Column17]]-Table5[[#This Row],[Column20]]</f>
        <v>0</v>
      </c>
      <c r="AJ3592" s="111">
        <f t="shared" si="625"/>
        <v>0</v>
      </c>
      <c r="AK3592" s="111">
        <f t="shared" si="618"/>
        <v>0</v>
      </c>
      <c r="AL3592" s="111">
        <f t="shared" si="626"/>
        <v>0</v>
      </c>
      <c r="AM3592" s="111" t="str">
        <f t="shared" si="627"/>
        <v/>
      </c>
      <c r="AN3592" s="111" t="str">
        <f t="shared" ca="1" si="628"/>
        <v/>
      </c>
    </row>
    <row r="3593" spans="1:40" ht="20.25" customHeight="1" x14ac:dyDescent="0.3">
      <c r="A3593" s="107"/>
      <c r="B3593" s="144"/>
      <c r="C3593" s="119"/>
      <c r="D3593" s="120"/>
      <c r="E3593" s="119"/>
      <c r="F3593" s="119"/>
      <c r="G3593" s="120"/>
      <c r="H3593" s="119"/>
      <c r="I3593" s="109"/>
      <c r="L3593" s="108"/>
      <c r="M3593" s="108"/>
      <c r="N3593" s="108"/>
      <c r="O3593" s="108"/>
      <c r="P3593" s="108"/>
      <c r="Q3593" s="108"/>
      <c r="R3593" s="108"/>
      <c r="S3593" s="108"/>
      <c r="T3593" s="100">
        <f t="shared" si="619"/>
        <v>0</v>
      </c>
      <c r="U3593" s="111"/>
      <c r="V3593" s="111"/>
      <c r="W3593" s="111">
        <f>SUMIFS($F$3:F3593,$D$3:D3593,D3593,$C$3:C3593,"Buy")+SUMIFS($F$3:F3593,$D$3:D3593,D3593,$C$3:C3593,"Coin Deposit",$E$3:E3593,"&lt;&gt;")</f>
        <v>0</v>
      </c>
      <c r="X3593" s="111">
        <f t="shared" si="620"/>
        <v>0</v>
      </c>
      <c r="Y3593" s="111">
        <f>IF($D3593=Y$1,SUMIFS($H$3:$H3593,$G$3:$G3593,Y$1,$C$3:$C3593,"Sell"),0)</f>
        <v>0</v>
      </c>
      <c r="Z3593" s="111">
        <f t="shared" si="621"/>
        <v>0</v>
      </c>
      <c r="AA3593" s="111">
        <f>IF($D3593=AA$1,SUMIFS($H$3:$H3593,$G$3:$G3593,AA$1,$C$3:$C3593,"Sell"),0)</f>
        <v>0</v>
      </c>
      <c r="AB3593" s="111">
        <f t="shared" si="622"/>
        <v>0</v>
      </c>
      <c r="AC3593" s="111">
        <f>SUMIFS('Deductions and Deposits'!$H:$H,'Deductions and Deposits'!$G:$G,D3593,'Deductions and Deposits'!$F:$F,"&lt;="&amp;B3593)+SUMIFS($F$3:F3593,$D$3:D3593,D3593,$C$3:C3593,"Coin Deposit",$E$3:E3593,"")</f>
        <v>0</v>
      </c>
      <c r="AD3593" s="111">
        <f>SUMIFS('Deductions and Deposits'!$D:$D,'Deductions and Deposits'!$C:$C,D3593)+SUMIFS($F:$F,$D:$D,D3593,$C:$C,"Coin Deduction")</f>
        <v>0</v>
      </c>
      <c r="AE3593" s="111">
        <f>Table5[[#This Row],[Column4]]+Table5[[#This Row],[Column14]]+Table5[[#This Row],[Column19]]+Table5[[#This Row],[Column12]]</f>
        <v>0</v>
      </c>
      <c r="AF3593" s="111">
        <f>Table5[[#This Row],[Column5]]+Table5[[#This Row],[Column13]]+Table5[[#This Row],[Column21]]+Table5[[#This Row],[Column18]]</f>
        <v>0</v>
      </c>
      <c r="AG3593" s="111">
        <f t="shared" si="623"/>
        <v>0</v>
      </c>
      <c r="AH3593" s="111">
        <f t="shared" si="624"/>
        <v>0</v>
      </c>
      <c r="AI3593" s="111">
        <f>Table5[[#This Row],[Column17]]-Table5[[#This Row],[Column20]]</f>
        <v>0</v>
      </c>
      <c r="AJ3593" s="111">
        <f t="shared" si="625"/>
        <v>0</v>
      </c>
      <c r="AK3593" s="111">
        <f t="shared" si="618"/>
        <v>0</v>
      </c>
      <c r="AL3593" s="111">
        <f t="shared" si="626"/>
        <v>0</v>
      </c>
      <c r="AM3593" s="111" t="str">
        <f t="shared" si="627"/>
        <v/>
      </c>
      <c r="AN3593" s="111" t="str">
        <f t="shared" ca="1" si="628"/>
        <v/>
      </c>
    </row>
    <row r="3594" spans="1:40" ht="20.25" customHeight="1" x14ac:dyDescent="0.3">
      <c r="A3594" s="107"/>
      <c r="B3594" s="144"/>
      <c r="C3594" s="119"/>
      <c r="D3594" s="120"/>
      <c r="E3594" s="119"/>
      <c r="F3594" s="119"/>
      <c r="G3594" s="120"/>
      <c r="H3594" s="119"/>
      <c r="I3594" s="109"/>
      <c r="L3594" s="108"/>
      <c r="M3594" s="108"/>
      <c r="N3594" s="108"/>
      <c r="O3594" s="108"/>
      <c r="P3594" s="108"/>
      <c r="Q3594" s="108"/>
      <c r="R3594" s="108"/>
      <c r="S3594" s="108"/>
      <c r="T3594" s="100">
        <f t="shared" si="619"/>
        <v>0</v>
      </c>
      <c r="U3594" s="111"/>
      <c r="V3594" s="111"/>
      <c r="W3594" s="111">
        <f>SUMIFS($F$3:F3594,$D$3:D3594,D3594,$C$3:C3594,"Buy")+SUMIFS($F$3:F3594,$D$3:D3594,D3594,$C$3:C3594,"Coin Deposit",$E$3:E3594,"&lt;&gt;")</f>
        <v>0</v>
      </c>
      <c r="X3594" s="111">
        <f t="shared" si="620"/>
        <v>0</v>
      </c>
      <c r="Y3594" s="111">
        <f>IF($D3594=Y$1,SUMIFS($H$3:$H3594,$G$3:$G3594,Y$1,$C$3:$C3594,"Sell"),0)</f>
        <v>0</v>
      </c>
      <c r="Z3594" s="111">
        <f t="shared" si="621"/>
        <v>0</v>
      </c>
      <c r="AA3594" s="111">
        <f>IF($D3594=AA$1,SUMIFS($H$3:$H3594,$G$3:$G3594,AA$1,$C$3:$C3594,"Sell"),0)</f>
        <v>0</v>
      </c>
      <c r="AB3594" s="111">
        <f t="shared" si="622"/>
        <v>0</v>
      </c>
      <c r="AC3594" s="111">
        <f>SUMIFS('Deductions and Deposits'!$H:$H,'Deductions and Deposits'!$G:$G,D3594,'Deductions and Deposits'!$F:$F,"&lt;="&amp;B3594)+SUMIFS($F$3:F3594,$D$3:D3594,D3594,$C$3:C3594,"Coin Deposit",$E$3:E3594,"")</f>
        <v>0</v>
      </c>
      <c r="AD3594" s="111">
        <f>SUMIFS('Deductions and Deposits'!$D:$D,'Deductions and Deposits'!$C:$C,D3594)+SUMIFS($F:$F,$D:$D,D3594,$C:$C,"Coin Deduction")</f>
        <v>0</v>
      </c>
      <c r="AE3594" s="111">
        <f>Table5[[#This Row],[Column4]]+Table5[[#This Row],[Column14]]+Table5[[#This Row],[Column19]]+Table5[[#This Row],[Column12]]</f>
        <v>0</v>
      </c>
      <c r="AF3594" s="111">
        <f>Table5[[#This Row],[Column5]]+Table5[[#This Row],[Column13]]+Table5[[#This Row],[Column21]]+Table5[[#This Row],[Column18]]</f>
        <v>0</v>
      </c>
      <c r="AG3594" s="111">
        <f t="shared" si="623"/>
        <v>0</v>
      </c>
      <c r="AH3594" s="111">
        <f t="shared" si="624"/>
        <v>0</v>
      </c>
      <c r="AI3594" s="111">
        <f>Table5[[#This Row],[Column17]]-Table5[[#This Row],[Column20]]</f>
        <v>0</v>
      </c>
      <c r="AJ3594" s="111">
        <f t="shared" si="625"/>
        <v>0</v>
      </c>
      <c r="AK3594" s="111">
        <f t="shared" si="618"/>
        <v>0</v>
      </c>
      <c r="AL3594" s="111">
        <f t="shared" si="626"/>
        <v>0</v>
      </c>
      <c r="AM3594" s="111" t="str">
        <f t="shared" si="627"/>
        <v/>
      </c>
      <c r="AN3594" s="111" t="str">
        <f t="shared" ca="1" si="628"/>
        <v/>
      </c>
    </row>
    <row r="3595" spans="1:40" ht="20.25" customHeight="1" x14ac:dyDescent="0.3">
      <c r="A3595" s="107"/>
      <c r="B3595" s="144"/>
      <c r="C3595" s="119"/>
      <c r="D3595" s="120"/>
      <c r="E3595" s="119"/>
      <c r="F3595" s="119"/>
      <c r="G3595" s="120"/>
      <c r="H3595" s="119"/>
      <c r="I3595" s="109"/>
      <c r="L3595" s="108"/>
      <c r="M3595" s="108"/>
      <c r="N3595" s="108"/>
      <c r="O3595" s="108"/>
      <c r="P3595" s="108"/>
      <c r="Q3595" s="108"/>
      <c r="R3595" s="108"/>
      <c r="S3595" s="108"/>
      <c r="T3595" s="100">
        <f t="shared" si="619"/>
        <v>0</v>
      </c>
      <c r="U3595" s="111"/>
      <c r="V3595" s="111"/>
      <c r="W3595" s="111">
        <f>SUMIFS($F$3:F3595,$D$3:D3595,D3595,$C$3:C3595,"Buy")+SUMIFS($F$3:F3595,$D$3:D3595,D3595,$C$3:C3595,"Coin Deposit",$E$3:E3595,"&lt;&gt;")</f>
        <v>0</v>
      </c>
      <c r="X3595" s="111">
        <f t="shared" si="620"/>
        <v>0</v>
      </c>
      <c r="Y3595" s="111">
        <f>IF($D3595=Y$1,SUMIFS($H$3:$H3595,$G$3:$G3595,Y$1,$C$3:$C3595,"Sell"),0)</f>
        <v>0</v>
      </c>
      <c r="Z3595" s="111">
        <f t="shared" si="621"/>
        <v>0</v>
      </c>
      <c r="AA3595" s="111">
        <f>IF($D3595=AA$1,SUMIFS($H$3:$H3595,$G$3:$G3595,AA$1,$C$3:$C3595,"Sell"),0)</f>
        <v>0</v>
      </c>
      <c r="AB3595" s="111">
        <f t="shared" si="622"/>
        <v>0</v>
      </c>
      <c r="AC3595" s="111">
        <f>SUMIFS('Deductions and Deposits'!$H:$H,'Deductions and Deposits'!$G:$G,D3595,'Deductions and Deposits'!$F:$F,"&lt;="&amp;B3595)+SUMIFS($F$3:F3595,$D$3:D3595,D3595,$C$3:C3595,"Coin Deposit",$E$3:E3595,"")</f>
        <v>0</v>
      </c>
      <c r="AD3595" s="111">
        <f>SUMIFS('Deductions and Deposits'!$D:$D,'Deductions and Deposits'!$C:$C,D3595)+SUMIFS($F:$F,$D:$D,D3595,$C:$C,"Coin Deduction")</f>
        <v>0</v>
      </c>
      <c r="AE3595" s="111">
        <f>Table5[[#This Row],[Column4]]+Table5[[#This Row],[Column14]]+Table5[[#This Row],[Column19]]+Table5[[#This Row],[Column12]]</f>
        <v>0</v>
      </c>
      <c r="AF3595" s="111">
        <f>Table5[[#This Row],[Column5]]+Table5[[#This Row],[Column13]]+Table5[[#This Row],[Column21]]+Table5[[#This Row],[Column18]]</f>
        <v>0</v>
      </c>
      <c r="AG3595" s="111">
        <f t="shared" si="623"/>
        <v>0</v>
      </c>
      <c r="AH3595" s="111">
        <f t="shared" si="624"/>
        <v>0</v>
      </c>
      <c r="AI3595" s="111">
        <f>Table5[[#This Row],[Column17]]-Table5[[#This Row],[Column20]]</f>
        <v>0</v>
      </c>
      <c r="AJ3595" s="111">
        <f t="shared" si="625"/>
        <v>0</v>
      </c>
      <c r="AK3595" s="111">
        <f t="shared" si="618"/>
        <v>0</v>
      </c>
      <c r="AL3595" s="111">
        <f t="shared" si="626"/>
        <v>0</v>
      </c>
      <c r="AM3595" s="111" t="str">
        <f t="shared" si="627"/>
        <v/>
      </c>
      <c r="AN3595" s="111" t="str">
        <f t="shared" ca="1" si="628"/>
        <v/>
      </c>
    </row>
    <row r="3596" spans="1:40" ht="20.25" customHeight="1" x14ac:dyDescent="0.3">
      <c r="A3596" s="107"/>
      <c r="B3596" s="144"/>
      <c r="C3596" s="119"/>
      <c r="D3596" s="120"/>
      <c r="E3596" s="119"/>
      <c r="F3596" s="119"/>
      <c r="G3596" s="120"/>
      <c r="H3596" s="119"/>
      <c r="I3596" s="109"/>
      <c r="L3596" s="108"/>
      <c r="M3596" s="108"/>
      <c r="N3596" s="108"/>
      <c r="O3596" s="108"/>
      <c r="P3596" s="108"/>
      <c r="Q3596" s="108"/>
      <c r="R3596" s="108"/>
      <c r="S3596" s="108"/>
      <c r="T3596" s="100">
        <f t="shared" si="619"/>
        <v>0</v>
      </c>
      <c r="U3596" s="111"/>
      <c r="V3596" s="111"/>
      <c r="W3596" s="111">
        <f>SUMIFS($F$3:F3596,$D$3:D3596,D3596,$C$3:C3596,"Buy")+SUMIFS($F$3:F3596,$D$3:D3596,D3596,$C$3:C3596,"Coin Deposit",$E$3:E3596,"&lt;&gt;")</f>
        <v>0</v>
      </c>
      <c r="X3596" s="111">
        <f t="shared" si="620"/>
        <v>0</v>
      </c>
      <c r="Y3596" s="111">
        <f>IF($D3596=Y$1,SUMIFS($H$3:$H3596,$G$3:$G3596,Y$1,$C$3:$C3596,"Sell"),0)</f>
        <v>0</v>
      </c>
      <c r="Z3596" s="111">
        <f t="shared" si="621"/>
        <v>0</v>
      </c>
      <c r="AA3596" s="111">
        <f>IF($D3596=AA$1,SUMIFS($H$3:$H3596,$G$3:$G3596,AA$1,$C$3:$C3596,"Sell"),0)</f>
        <v>0</v>
      </c>
      <c r="AB3596" s="111">
        <f t="shared" si="622"/>
        <v>0</v>
      </c>
      <c r="AC3596" s="111">
        <f>SUMIFS('Deductions and Deposits'!$H:$H,'Deductions and Deposits'!$G:$G,D3596,'Deductions and Deposits'!$F:$F,"&lt;="&amp;B3596)+SUMIFS($F$3:F3596,$D$3:D3596,D3596,$C$3:C3596,"Coin Deposit",$E$3:E3596,"")</f>
        <v>0</v>
      </c>
      <c r="AD3596" s="111">
        <f>SUMIFS('Deductions and Deposits'!$D:$D,'Deductions and Deposits'!$C:$C,D3596)+SUMIFS($F:$F,$D:$D,D3596,$C:$C,"Coin Deduction")</f>
        <v>0</v>
      </c>
      <c r="AE3596" s="111">
        <f>Table5[[#This Row],[Column4]]+Table5[[#This Row],[Column14]]+Table5[[#This Row],[Column19]]+Table5[[#This Row],[Column12]]</f>
        <v>0</v>
      </c>
      <c r="AF3596" s="111">
        <f>Table5[[#This Row],[Column5]]+Table5[[#This Row],[Column13]]+Table5[[#This Row],[Column21]]+Table5[[#This Row],[Column18]]</f>
        <v>0</v>
      </c>
      <c r="AG3596" s="111">
        <f t="shared" si="623"/>
        <v>0</v>
      </c>
      <c r="AH3596" s="111">
        <f t="shared" si="624"/>
        <v>0</v>
      </c>
      <c r="AI3596" s="111">
        <f>Table5[[#This Row],[Column17]]-Table5[[#This Row],[Column20]]</f>
        <v>0</v>
      </c>
      <c r="AJ3596" s="111">
        <f t="shared" si="625"/>
        <v>0</v>
      </c>
      <c r="AK3596" s="111">
        <f t="shared" si="618"/>
        <v>0</v>
      </c>
      <c r="AL3596" s="111">
        <f t="shared" si="626"/>
        <v>0</v>
      </c>
      <c r="AM3596" s="111" t="str">
        <f t="shared" si="627"/>
        <v/>
      </c>
      <c r="AN3596" s="111" t="str">
        <f t="shared" ca="1" si="628"/>
        <v/>
      </c>
    </row>
    <row r="3597" spans="1:40" ht="20.25" customHeight="1" x14ac:dyDescent="0.3">
      <c r="A3597" s="107"/>
      <c r="B3597" s="144"/>
      <c r="C3597" s="119"/>
      <c r="D3597" s="120"/>
      <c r="E3597" s="119"/>
      <c r="F3597" s="119"/>
      <c r="G3597" s="120"/>
      <c r="H3597" s="119"/>
      <c r="I3597" s="109"/>
      <c r="L3597" s="108"/>
      <c r="M3597" s="108"/>
      <c r="N3597" s="108"/>
      <c r="O3597" s="108"/>
      <c r="P3597" s="108"/>
      <c r="Q3597" s="108"/>
      <c r="R3597" s="108"/>
      <c r="S3597" s="108"/>
      <c r="T3597" s="100">
        <f t="shared" si="619"/>
        <v>0</v>
      </c>
      <c r="U3597" s="111"/>
      <c r="V3597" s="111"/>
      <c r="W3597" s="111">
        <f>SUMIFS($F$3:F3597,$D$3:D3597,D3597,$C$3:C3597,"Buy")+SUMIFS($F$3:F3597,$D$3:D3597,D3597,$C$3:C3597,"Coin Deposit",$E$3:E3597,"&lt;&gt;")</f>
        <v>0</v>
      </c>
      <c r="X3597" s="111">
        <f t="shared" si="620"/>
        <v>0</v>
      </c>
      <c r="Y3597" s="111">
        <f>IF($D3597=Y$1,SUMIFS($H$3:$H3597,$G$3:$G3597,Y$1,$C$3:$C3597,"Sell"),0)</f>
        <v>0</v>
      </c>
      <c r="Z3597" s="111">
        <f t="shared" si="621"/>
        <v>0</v>
      </c>
      <c r="AA3597" s="111">
        <f>IF($D3597=AA$1,SUMIFS($H$3:$H3597,$G$3:$G3597,AA$1,$C$3:$C3597,"Sell"),0)</f>
        <v>0</v>
      </c>
      <c r="AB3597" s="111">
        <f t="shared" si="622"/>
        <v>0</v>
      </c>
      <c r="AC3597" s="111">
        <f>SUMIFS('Deductions and Deposits'!$H:$H,'Deductions and Deposits'!$G:$G,D3597,'Deductions and Deposits'!$F:$F,"&lt;="&amp;B3597)+SUMIFS($F$3:F3597,$D$3:D3597,D3597,$C$3:C3597,"Coin Deposit",$E$3:E3597,"")</f>
        <v>0</v>
      </c>
      <c r="AD3597" s="111">
        <f>SUMIFS('Deductions and Deposits'!$D:$D,'Deductions and Deposits'!$C:$C,D3597)+SUMIFS($F:$F,$D:$D,D3597,$C:$C,"Coin Deduction")</f>
        <v>0</v>
      </c>
      <c r="AE3597" s="111">
        <f>Table5[[#This Row],[Column4]]+Table5[[#This Row],[Column14]]+Table5[[#This Row],[Column19]]+Table5[[#This Row],[Column12]]</f>
        <v>0</v>
      </c>
      <c r="AF3597" s="111">
        <f>Table5[[#This Row],[Column5]]+Table5[[#This Row],[Column13]]+Table5[[#This Row],[Column21]]+Table5[[#This Row],[Column18]]</f>
        <v>0</v>
      </c>
      <c r="AG3597" s="111">
        <f t="shared" si="623"/>
        <v>0</v>
      </c>
      <c r="AH3597" s="111">
        <f t="shared" si="624"/>
        <v>0</v>
      </c>
      <c r="AI3597" s="111">
        <f>Table5[[#This Row],[Column17]]-Table5[[#This Row],[Column20]]</f>
        <v>0</v>
      </c>
      <c r="AJ3597" s="111">
        <f t="shared" si="625"/>
        <v>0</v>
      </c>
      <c r="AK3597" s="111">
        <f t="shared" si="618"/>
        <v>0</v>
      </c>
      <c r="AL3597" s="111">
        <f t="shared" si="626"/>
        <v>0</v>
      </c>
      <c r="AM3597" s="111" t="str">
        <f t="shared" si="627"/>
        <v/>
      </c>
      <c r="AN3597" s="111" t="str">
        <f t="shared" ca="1" si="628"/>
        <v/>
      </c>
    </row>
    <row r="3598" spans="1:40" ht="20.25" customHeight="1" x14ac:dyDescent="0.3">
      <c r="A3598" s="107"/>
      <c r="B3598" s="144"/>
      <c r="C3598" s="119"/>
      <c r="D3598" s="120"/>
      <c r="E3598" s="119"/>
      <c r="F3598" s="119"/>
      <c r="G3598" s="120"/>
      <c r="H3598" s="119"/>
      <c r="I3598" s="109"/>
      <c r="L3598" s="108"/>
      <c r="M3598" s="108"/>
      <c r="N3598" s="108"/>
      <c r="O3598" s="108"/>
      <c r="P3598" s="108"/>
      <c r="Q3598" s="108"/>
      <c r="R3598" s="108"/>
      <c r="S3598" s="108"/>
      <c r="T3598" s="100">
        <f t="shared" si="619"/>
        <v>0</v>
      </c>
      <c r="U3598" s="111"/>
      <c r="V3598" s="111"/>
      <c r="W3598" s="111">
        <f>SUMIFS($F$3:F3598,$D$3:D3598,D3598,$C$3:C3598,"Buy")+SUMIFS($F$3:F3598,$D$3:D3598,D3598,$C$3:C3598,"Coin Deposit",$E$3:E3598,"&lt;&gt;")</f>
        <v>0</v>
      </c>
      <c r="X3598" s="111">
        <f t="shared" si="620"/>
        <v>0</v>
      </c>
      <c r="Y3598" s="111">
        <f>IF($D3598=Y$1,SUMIFS($H$3:$H3598,$G$3:$G3598,Y$1,$C$3:$C3598,"Sell"),0)</f>
        <v>0</v>
      </c>
      <c r="Z3598" s="111">
        <f t="shared" si="621"/>
        <v>0</v>
      </c>
      <c r="AA3598" s="111">
        <f>IF($D3598=AA$1,SUMIFS($H$3:$H3598,$G$3:$G3598,AA$1,$C$3:$C3598,"Sell"),0)</f>
        <v>0</v>
      </c>
      <c r="AB3598" s="111">
        <f t="shared" si="622"/>
        <v>0</v>
      </c>
      <c r="AC3598" s="111">
        <f>SUMIFS('Deductions and Deposits'!$H:$H,'Deductions and Deposits'!$G:$G,D3598,'Deductions and Deposits'!$F:$F,"&lt;="&amp;B3598)+SUMIFS($F$3:F3598,$D$3:D3598,D3598,$C$3:C3598,"Coin Deposit",$E$3:E3598,"")</f>
        <v>0</v>
      </c>
      <c r="AD3598" s="111">
        <f>SUMIFS('Deductions and Deposits'!$D:$D,'Deductions and Deposits'!$C:$C,D3598)+SUMIFS($F:$F,$D:$D,D3598,$C:$C,"Coin Deduction")</f>
        <v>0</v>
      </c>
      <c r="AE3598" s="111">
        <f>Table5[[#This Row],[Column4]]+Table5[[#This Row],[Column14]]+Table5[[#This Row],[Column19]]+Table5[[#This Row],[Column12]]</f>
        <v>0</v>
      </c>
      <c r="AF3598" s="111">
        <f>Table5[[#This Row],[Column5]]+Table5[[#This Row],[Column13]]+Table5[[#This Row],[Column21]]+Table5[[#This Row],[Column18]]</f>
        <v>0</v>
      </c>
      <c r="AG3598" s="111">
        <f t="shared" si="623"/>
        <v>0</v>
      </c>
      <c r="AH3598" s="111">
        <f t="shared" si="624"/>
        <v>0</v>
      </c>
      <c r="AI3598" s="111">
        <f>Table5[[#This Row],[Column17]]-Table5[[#This Row],[Column20]]</f>
        <v>0</v>
      </c>
      <c r="AJ3598" s="111">
        <f t="shared" si="625"/>
        <v>0</v>
      </c>
      <c r="AK3598" s="111">
        <f t="shared" si="618"/>
        <v>0</v>
      </c>
      <c r="AL3598" s="111">
        <f t="shared" si="626"/>
        <v>0</v>
      </c>
      <c r="AM3598" s="111" t="str">
        <f t="shared" si="627"/>
        <v/>
      </c>
      <c r="AN3598" s="111" t="str">
        <f t="shared" ca="1" si="628"/>
        <v/>
      </c>
    </row>
    <row r="3599" spans="1:40" ht="20.25" customHeight="1" x14ac:dyDescent="0.3">
      <c r="A3599" s="107"/>
      <c r="B3599" s="144"/>
      <c r="C3599" s="119"/>
      <c r="D3599" s="120"/>
      <c r="E3599" s="119"/>
      <c r="F3599" s="119"/>
      <c r="G3599" s="120"/>
      <c r="H3599" s="119"/>
      <c r="I3599" s="109"/>
      <c r="L3599" s="108"/>
      <c r="M3599" s="108"/>
      <c r="N3599" s="108"/>
      <c r="O3599" s="108"/>
      <c r="P3599" s="108"/>
      <c r="Q3599" s="108"/>
      <c r="R3599" s="108"/>
      <c r="S3599" s="108"/>
      <c r="T3599" s="100">
        <f t="shared" si="619"/>
        <v>0</v>
      </c>
      <c r="U3599" s="111"/>
      <c r="V3599" s="111"/>
      <c r="W3599" s="111">
        <f>SUMIFS($F$3:F3599,$D$3:D3599,D3599,$C$3:C3599,"Buy")+SUMIFS($F$3:F3599,$D$3:D3599,D3599,$C$3:C3599,"Coin Deposit",$E$3:E3599,"&lt;&gt;")</f>
        <v>0</v>
      </c>
      <c r="X3599" s="111">
        <f t="shared" si="620"/>
        <v>0</v>
      </c>
      <c r="Y3599" s="111">
        <f>IF($D3599=Y$1,SUMIFS($H$3:$H3599,$G$3:$G3599,Y$1,$C$3:$C3599,"Sell"),0)</f>
        <v>0</v>
      </c>
      <c r="Z3599" s="111">
        <f t="shared" si="621"/>
        <v>0</v>
      </c>
      <c r="AA3599" s="111">
        <f>IF($D3599=AA$1,SUMIFS($H$3:$H3599,$G$3:$G3599,AA$1,$C$3:$C3599,"Sell"),0)</f>
        <v>0</v>
      </c>
      <c r="AB3599" s="111">
        <f t="shared" si="622"/>
        <v>0</v>
      </c>
      <c r="AC3599" s="111">
        <f>SUMIFS('Deductions and Deposits'!$H:$H,'Deductions and Deposits'!$G:$G,D3599,'Deductions and Deposits'!$F:$F,"&lt;="&amp;B3599)+SUMIFS($F$3:F3599,$D$3:D3599,D3599,$C$3:C3599,"Coin Deposit",$E$3:E3599,"")</f>
        <v>0</v>
      </c>
      <c r="AD3599" s="111">
        <f>SUMIFS('Deductions and Deposits'!$D:$D,'Deductions and Deposits'!$C:$C,D3599)+SUMIFS($F:$F,$D:$D,D3599,$C:$C,"Coin Deduction")</f>
        <v>0</v>
      </c>
      <c r="AE3599" s="111">
        <f>Table5[[#This Row],[Column4]]+Table5[[#This Row],[Column14]]+Table5[[#This Row],[Column19]]+Table5[[#This Row],[Column12]]</f>
        <v>0</v>
      </c>
      <c r="AF3599" s="111">
        <f>Table5[[#This Row],[Column5]]+Table5[[#This Row],[Column13]]+Table5[[#This Row],[Column21]]+Table5[[#This Row],[Column18]]</f>
        <v>0</v>
      </c>
      <c r="AG3599" s="111">
        <f t="shared" si="623"/>
        <v>0</v>
      </c>
      <c r="AH3599" s="111">
        <f t="shared" si="624"/>
        <v>0</v>
      </c>
      <c r="AI3599" s="111">
        <f>Table5[[#This Row],[Column17]]-Table5[[#This Row],[Column20]]</f>
        <v>0</v>
      </c>
      <c r="AJ3599" s="111">
        <f t="shared" si="625"/>
        <v>0</v>
      </c>
      <c r="AK3599" s="111">
        <f t="shared" si="618"/>
        <v>0</v>
      </c>
      <c r="AL3599" s="111">
        <f t="shared" si="626"/>
        <v>0</v>
      </c>
      <c r="AM3599" s="111" t="str">
        <f t="shared" si="627"/>
        <v/>
      </c>
      <c r="AN3599" s="111" t="str">
        <f t="shared" ca="1" si="628"/>
        <v/>
      </c>
    </row>
    <row r="3600" spans="1:40" ht="20.25" customHeight="1" x14ac:dyDescent="0.3">
      <c r="A3600" s="107"/>
      <c r="B3600" s="144"/>
      <c r="C3600" s="119"/>
      <c r="D3600" s="120"/>
      <c r="E3600" s="119"/>
      <c r="F3600" s="119"/>
      <c r="G3600" s="120"/>
      <c r="H3600" s="119"/>
      <c r="I3600" s="109"/>
      <c r="L3600" s="108"/>
      <c r="M3600" s="108"/>
      <c r="N3600" s="108"/>
      <c r="O3600" s="108"/>
      <c r="P3600" s="108"/>
      <c r="Q3600" s="108"/>
      <c r="R3600" s="108"/>
      <c r="S3600" s="108"/>
      <c r="T3600" s="100">
        <f t="shared" si="619"/>
        <v>0</v>
      </c>
      <c r="U3600" s="111"/>
      <c r="V3600" s="111"/>
      <c r="W3600" s="111">
        <f>SUMIFS($F$3:F3600,$D$3:D3600,D3600,$C$3:C3600,"Buy")+SUMIFS($F$3:F3600,$D$3:D3600,D3600,$C$3:C3600,"Coin Deposit",$E$3:E3600,"&lt;&gt;")</f>
        <v>0</v>
      </c>
      <c r="X3600" s="111">
        <f t="shared" si="620"/>
        <v>0</v>
      </c>
      <c r="Y3600" s="111">
        <f>IF($D3600=Y$1,SUMIFS($H$3:$H3600,$G$3:$G3600,Y$1,$C$3:$C3600,"Sell"),0)</f>
        <v>0</v>
      </c>
      <c r="Z3600" s="111">
        <f t="shared" si="621"/>
        <v>0</v>
      </c>
      <c r="AA3600" s="111">
        <f>IF($D3600=AA$1,SUMIFS($H$3:$H3600,$G$3:$G3600,AA$1,$C$3:$C3600,"Sell"),0)</f>
        <v>0</v>
      </c>
      <c r="AB3600" s="111">
        <f t="shared" si="622"/>
        <v>0</v>
      </c>
      <c r="AC3600" s="111">
        <f>SUMIFS('Deductions and Deposits'!$H:$H,'Deductions and Deposits'!$G:$G,D3600,'Deductions and Deposits'!$F:$F,"&lt;="&amp;B3600)+SUMIFS($F$3:F3600,$D$3:D3600,D3600,$C$3:C3600,"Coin Deposit",$E$3:E3600,"")</f>
        <v>0</v>
      </c>
      <c r="AD3600" s="111">
        <f>SUMIFS('Deductions and Deposits'!$D:$D,'Deductions and Deposits'!$C:$C,D3600)+SUMIFS($F:$F,$D:$D,D3600,$C:$C,"Coin Deduction")</f>
        <v>0</v>
      </c>
      <c r="AE3600" s="111">
        <f>Table5[[#This Row],[Column4]]+Table5[[#This Row],[Column14]]+Table5[[#This Row],[Column19]]+Table5[[#This Row],[Column12]]</f>
        <v>0</v>
      </c>
      <c r="AF3600" s="111">
        <f>Table5[[#This Row],[Column5]]+Table5[[#This Row],[Column13]]+Table5[[#This Row],[Column21]]+Table5[[#This Row],[Column18]]</f>
        <v>0</v>
      </c>
      <c r="AG3600" s="111">
        <f t="shared" si="623"/>
        <v>0</v>
      </c>
      <c r="AH3600" s="111">
        <f t="shared" si="624"/>
        <v>0</v>
      </c>
      <c r="AI3600" s="111">
        <f>Table5[[#This Row],[Column17]]-Table5[[#This Row],[Column20]]</f>
        <v>0</v>
      </c>
      <c r="AJ3600" s="111">
        <f t="shared" si="625"/>
        <v>0</v>
      </c>
      <c r="AK3600" s="111">
        <f t="shared" si="618"/>
        <v>0</v>
      </c>
      <c r="AL3600" s="111">
        <f t="shared" si="626"/>
        <v>0</v>
      </c>
      <c r="AM3600" s="111" t="str">
        <f t="shared" si="627"/>
        <v/>
      </c>
      <c r="AN3600" s="111" t="str">
        <f t="shared" ca="1" si="628"/>
        <v/>
      </c>
    </row>
    <row r="3601" spans="1:40" ht="20.25" customHeight="1" x14ac:dyDescent="0.3">
      <c r="A3601" s="107"/>
      <c r="B3601" s="144"/>
      <c r="C3601" s="119"/>
      <c r="D3601" s="120"/>
      <c r="E3601" s="119"/>
      <c r="F3601" s="119"/>
      <c r="G3601" s="120"/>
      <c r="H3601" s="119"/>
      <c r="I3601" s="109"/>
      <c r="L3601" s="108"/>
      <c r="M3601" s="108"/>
      <c r="N3601" s="108"/>
      <c r="O3601" s="108"/>
      <c r="P3601" s="108"/>
      <c r="Q3601" s="108"/>
      <c r="R3601" s="108"/>
      <c r="S3601" s="108"/>
      <c r="T3601" s="100">
        <f t="shared" si="619"/>
        <v>0</v>
      </c>
      <c r="U3601" s="111"/>
      <c r="V3601" s="111"/>
      <c r="W3601" s="111">
        <f>SUMIFS($F$3:F3601,$D$3:D3601,D3601,$C$3:C3601,"Buy")+SUMIFS($F$3:F3601,$D$3:D3601,D3601,$C$3:C3601,"Coin Deposit",$E$3:E3601,"&lt;&gt;")</f>
        <v>0</v>
      </c>
      <c r="X3601" s="111">
        <f t="shared" si="620"/>
        <v>0</v>
      </c>
      <c r="Y3601" s="111">
        <f>IF($D3601=Y$1,SUMIFS($H$3:$H3601,$G$3:$G3601,Y$1,$C$3:$C3601,"Sell"),0)</f>
        <v>0</v>
      </c>
      <c r="Z3601" s="111">
        <f t="shared" si="621"/>
        <v>0</v>
      </c>
      <c r="AA3601" s="111">
        <f>IF($D3601=AA$1,SUMIFS($H$3:$H3601,$G$3:$G3601,AA$1,$C$3:$C3601,"Sell"),0)</f>
        <v>0</v>
      </c>
      <c r="AB3601" s="111">
        <f t="shared" si="622"/>
        <v>0</v>
      </c>
      <c r="AC3601" s="111">
        <f>SUMIFS('Deductions and Deposits'!$H:$H,'Deductions and Deposits'!$G:$G,D3601,'Deductions and Deposits'!$F:$F,"&lt;="&amp;B3601)+SUMIFS($F$3:F3601,$D$3:D3601,D3601,$C$3:C3601,"Coin Deposit",$E$3:E3601,"")</f>
        <v>0</v>
      </c>
      <c r="AD3601" s="111">
        <f>SUMIFS('Deductions and Deposits'!$D:$D,'Deductions and Deposits'!$C:$C,D3601)+SUMIFS($F:$F,$D:$D,D3601,$C:$C,"Coin Deduction")</f>
        <v>0</v>
      </c>
      <c r="AE3601" s="111">
        <f>Table5[[#This Row],[Column4]]+Table5[[#This Row],[Column14]]+Table5[[#This Row],[Column19]]+Table5[[#This Row],[Column12]]</f>
        <v>0</v>
      </c>
      <c r="AF3601" s="111">
        <f>Table5[[#This Row],[Column5]]+Table5[[#This Row],[Column13]]+Table5[[#This Row],[Column21]]+Table5[[#This Row],[Column18]]</f>
        <v>0</v>
      </c>
      <c r="AG3601" s="111">
        <f t="shared" si="623"/>
        <v>0</v>
      </c>
      <c r="AH3601" s="111">
        <f t="shared" si="624"/>
        <v>0</v>
      </c>
      <c r="AI3601" s="111">
        <f>Table5[[#This Row],[Column17]]-Table5[[#This Row],[Column20]]</f>
        <v>0</v>
      </c>
      <c r="AJ3601" s="111">
        <f t="shared" si="625"/>
        <v>0</v>
      </c>
      <c r="AK3601" s="111">
        <f t="shared" si="618"/>
        <v>0</v>
      </c>
      <c r="AL3601" s="111">
        <f t="shared" si="626"/>
        <v>0</v>
      </c>
      <c r="AM3601" s="111" t="str">
        <f t="shared" si="627"/>
        <v/>
      </c>
      <c r="AN3601" s="111" t="str">
        <f t="shared" ca="1" si="628"/>
        <v/>
      </c>
    </row>
    <row r="3602" spans="1:40" ht="20.25" customHeight="1" x14ac:dyDescent="0.3">
      <c r="A3602" s="107"/>
      <c r="B3602" s="144"/>
      <c r="C3602" s="119"/>
      <c r="D3602" s="120"/>
      <c r="E3602" s="119"/>
      <c r="F3602" s="119"/>
      <c r="G3602" s="120"/>
      <c r="H3602" s="119"/>
      <c r="I3602" s="109"/>
      <c r="L3602" s="108"/>
      <c r="M3602" s="108"/>
      <c r="N3602" s="108"/>
      <c r="O3602" s="108"/>
      <c r="P3602" s="108"/>
      <c r="Q3602" s="108"/>
      <c r="R3602" s="108"/>
      <c r="S3602" s="108"/>
      <c r="T3602" s="100">
        <f t="shared" si="619"/>
        <v>0</v>
      </c>
      <c r="U3602" s="111"/>
      <c r="V3602" s="111"/>
      <c r="W3602" s="111">
        <f>SUMIFS($F$3:F3602,$D$3:D3602,D3602,$C$3:C3602,"Buy")+SUMIFS($F$3:F3602,$D$3:D3602,D3602,$C$3:C3602,"Coin Deposit",$E$3:E3602,"&lt;&gt;")</f>
        <v>0</v>
      </c>
      <c r="X3602" s="111">
        <f t="shared" si="620"/>
        <v>0</v>
      </c>
      <c r="Y3602" s="111">
        <f>IF($D3602=Y$1,SUMIFS($H$3:$H3602,$G$3:$G3602,Y$1,$C$3:$C3602,"Sell"),0)</f>
        <v>0</v>
      </c>
      <c r="Z3602" s="111">
        <f t="shared" si="621"/>
        <v>0</v>
      </c>
      <c r="AA3602" s="111">
        <f>IF($D3602=AA$1,SUMIFS($H$3:$H3602,$G$3:$G3602,AA$1,$C$3:$C3602,"Sell"),0)</f>
        <v>0</v>
      </c>
      <c r="AB3602" s="111">
        <f t="shared" si="622"/>
        <v>0</v>
      </c>
      <c r="AC3602" s="111">
        <f>SUMIFS('Deductions and Deposits'!$H:$H,'Deductions and Deposits'!$G:$G,D3602,'Deductions and Deposits'!$F:$F,"&lt;="&amp;B3602)+SUMIFS($F$3:F3602,$D$3:D3602,D3602,$C$3:C3602,"Coin Deposit",$E$3:E3602,"")</f>
        <v>0</v>
      </c>
      <c r="AD3602" s="111">
        <f>SUMIFS('Deductions and Deposits'!$D:$D,'Deductions and Deposits'!$C:$C,D3602)+SUMIFS($F:$F,$D:$D,D3602,$C:$C,"Coin Deduction")</f>
        <v>0</v>
      </c>
      <c r="AE3602" s="111">
        <f>Table5[[#This Row],[Column4]]+Table5[[#This Row],[Column14]]+Table5[[#This Row],[Column19]]+Table5[[#This Row],[Column12]]</f>
        <v>0</v>
      </c>
      <c r="AF3602" s="111">
        <f>Table5[[#This Row],[Column5]]+Table5[[#This Row],[Column13]]+Table5[[#This Row],[Column21]]+Table5[[#This Row],[Column18]]</f>
        <v>0</v>
      </c>
      <c r="AG3602" s="111">
        <f t="shared" si="623"/>
        <v>0</v>
      </c>
      <c r="AH3602" s="111">
        <f t="shared" si="624"/>
        <v>0</v>
      </c>
      <c r="AI3602" s="111">
        <f>Table5[[#This Row],[Column17]]-Table5[[#This Row],[Column20]]</f>
        <v>0</v>
      </c>
      <c r="AJ3602" s="111">
        <f t="shared" si="625"/>
        <v>0</v>
      </c>
      <c r="AK3602" s="111">
        <f t="shared" si="618"/>
        <v>0</v>
      </c>
      <c r="AL3602" s="111">
        <f t="shared" si="626"/>
        <v>0</v>
      </c>
      <c r="AM3602" s="111" t="str">
        <f t="shared" si="627"/>
        <v/>
      </c>
      <c r="AN3602" s="111" t="str">
        <f t="shared" ca="1" si="628"/>
        <v/>
      </c>
    </row>
    <row r="3603" spans="1:40" ht="20.25" customHeight="1" x14ac:dyDescent="0.3">
      <c r="A3603" s="107"/>
      <c r="B3603" s="144"/>
      <c r="C3603" s="119"/>
      <c r="D3603" s="120"/>
      <c r="E3603" s="119"/>
      <c r="F3603" s="119"/>
      <c r="G3603" s="120"/>
      <c r="H3603" s="119"/>
      <c r="I3603" s="109"/>
      <c r="L3603" s="108"/>
      <c r="M3603" s="108"/>
      <c r="N3603" s="108"/>
      <c r="O3603" s="108"/>
      <c r="P3603" s="108"/>
      <c r="Q3603" s="108"/>
      <c r="R3603" s="108"/>
      <c r="S3603" s="108"/>
      <c r="T3603" s="100">
        <f t="shared" si="619"/>
        <v>0</v>
      </c>
      <c r="U3603" s="111"/>
      <c r="V3603" s="111"/>
      <c r="W3603" s="111">
        <f>SUMIFS($F$3:F3603,$D$3:D3603,D3603,$C$3:C3603,"Buy")+SUMIFS($F$3:F3603,$D$3:D3603,D3603,$C$3:C3603,"Coin Deposit",$E$3:E3603,"&lt;&gt;")</f>
        <v>0</v>
      </c>
      <c r="X3603" s="111">
        <f t="shared" si="620"/>
        <v>0</v>
      </c>
      <c r="Y3603" s="111">
        <f>IF($D3603=Y$1,SUMIFS($H$3:$H3603,$G$3:$G3603,Y$1,$C$3:$C3603,"Sell"),0)</f>
        <v>0</v>
      </c>
      <c r="Z3603" s="111">
        <f t="shared" si="621"/>
        <v>0</v>
      </c>
      <c r="AA3603" s="111">
        <f>IF($D3603=AA$1,SUMIFS($H$3:$H3603,$G$3:$G3603,AA$1,$C$3:$C3603,"Sell"),0)</f>
        <v>0</v>
      </c>
      <c r="AB3603" s="111">
        <f t="shared" si="622"/>
        <v>0</v>
      </c>
      <c r="AC3603" s="111">
        <f>SUMIFS('Deductions and Deposits'!$H:$H,'Deductions and Deposits'!$G:$G,D3603,'Deductions and Deposits'!$F:$F,"&lt;="&amp;B3603)+SUMIFS($F$3:F3603,$D$3:D3603,D3603,$C$3:C3603,"Coin Deposit",$E$3:E3603,"")</f>
        <v>0</v>
      </c>
      <c r="AD3603" s="111">
        <f>SUMIFS('Deductions and Deposits'!$D:$D,'Deductions and Deposits'!$C:$C,D3603)+SUMIFS($F:$F,$D:$D,D3603,$C:$C,"Coin Deduction")</f>
        <v>0</v>
      </c>
      <c r="AE3603" s="111">
        <f>Table5[[#This Row],[Column4]]+Table5[[#This Row],[Column14]]+Table5[[#This Row],[Column19]]+Table5[[#This Row],[Column12]]</f>
        <v>0</v>
      </c>
      <c r="AF3603" s="111">
        <f>Table5[[#This Row],[Column5]]+Table5[[#This Row],[Column13]]+Table5[[#This Row],[Column21]]+Table5[[#This Row],[Column18]]</f>
        <v>0</v>
      </c>
      <c r="AG3603" s="111">
        <f t="shared" si="623"/>
        <v>0</v>
      </c>
      <c r="AH3603" s="111">
        <f t="shared" si="624"/>
        <v>0</v>
      </c>
      <c r="AI3603" s="111">
        <f>Table5[[#This Row],[Column17]]-Table5[[#This Row],[Column20]]</f>
        <v>0</v>
      </c>
      <c r="AJ3603" s="111">
        <f t="shared" si="625"/>
        <v>0</v>
      </c>
      <c r="AK3603" s="111">
        <f t="shared" si="618"/>
        <v>0</v>
      </c>
      <c r="AL3603" s="111">
        <f t="shared" si="626"/>
        <v>0</v>
      </c>
      <c r="AM3603" s="111" t="str">
        <f t="shared" si="627"/>
        <v/>
      </c>
      <c r="AN3603" s="111" t="str">
        <f t="shared" ca="1" si="628"/>
        <v/>
      </c>
    </row>
    <row r="3604" spans="1:40" ht="20.25" customHeight="1" x14ac:dyDescent="0.3">
      <c r="A3604" s="107"/>
      <c r="B3604" s="144"/>
      <c r="C3604" s="119"/>
      <c r="D3604" s="120"/>
      <c r="E3604" s="119"/>
      <c r="F3604" s="119"/>
      <c r="G3604" s="120"/>
      <c r="H3604" s="119"/>
      <c r="I3604" s="109"/>
      <c r="L3604" s="108"/>
      <c r="M3604" s="108"/>
      <c r="N3604" s="108"/>
      <c r="O3604" s="108"/>
      <c r="P3604" s="108"/>
      <c r="Q3604" s="108"/>
      <c r="R3604" s="108"/>
      <c r="S3604" s="108"/>
      <c r="T3604" s="100">
        <f t="shared" si="619"/>
        <v>0</v>
      </c>
      <c r="U3604" s="111"/>
      <c r="V3604" s="111"/>
      <c r="W3604" s="111">
        <f>SUMIFS($F$3:F3604,$D$3:D3604,D3604,$C$3:C3604,"Buy")+SUMIFS($F$3:F3604,$D$3:D3604,D3604,$C$3:C3604,"Coin Deposit",$E$3:E3604,"&lt;&gt;")</f>
        <v>0</v>
      </c>
      <c r="X3604" s="111">
        <f t="shared" si="620"/>
        <v>0</v>
      </c>
      <c r="Y3604" s="111">
        <f>IF($D3604=Y$1,SUMIFS($H$3:$H3604,$G$3:$G3604,Y$1,$C$3:$C3604,"Sell"),0)</f>
        <v>0</v>
      </c>
      <c r="Z3604" s="111">
        <f t="shared" si="621"/>
        <v>0</v>
      </c>
      <c r="AA3604" s="111">
        <f>IF($D3604=AA$1,SUMIFS($H$3:$H3604,$G$3:$G3604,AA$1,$C$3:$C3604,"Sell"),0)</f>
        <v>0</v>
      </c>
      <c r="AB3604" s="111">
        <f t="shared" si="622"/>
        <v>0</v>
      </c>
      <c r="AC3604" s="111">
        <f>SUMIFS('Deductions and Deposits'!$H:$H,'Deductions and Deposits'!$G:$G,D3604,'Deductions and Deposits'!$F:$F,"&lt;="&amp;B3604)+SUMIFS($F$3:F3604,$D$3:D3604,D3604,$C$3:C3604,"Coin Deposit",$E$3:E3604,"")</f>
        <v>0</v>
      </c>
      <c r="AD3604" s="111">
        <f>SUMIFS('Deductions and Deposits'!$D:$D,'Deductions and Deposits'!$C:$C,D3604)+SUMIFS($F:$F,$D:$D,D3604,$C:$C,"Coin Deduction")</f>
        <v>0</v>
      </c>
      <c r="AE3604" s="111">
        <f>Table5[[#This Row],[Column4]]+Table5[[#This Row],[Column14]]+Table5[[#This Row],[Column19]]+Table5[[#This Row],[Column12]]</f>
        <v>0</v>
      </c>
      <c r="AF3604" s="111">
        <f>Table5[[#This Row],[Column5]]+Table5[[#This Row],[Column13]]+Table5[[#This Row],[Column21]]+Table5[[#This Row],[Column18]]</f>
        <v>0</v>
      </c>
      <c r="AG3604" s="111">
        <f t="shared" si="623"/>
        <v>0</v>
      </c>
      <c r="AH3604" s="111">
        <f t="shared" si="624"/>
        <v>0</v>
      </c>
      <c r="AI3604" s="111">
        <f>Table5[[#This Row],[Column17]]-Table5[[#This Row],[Column20]]</f>
        <v>0</v>
      </c>
      <c r="AJ3604" s="111">
        <f t="shared" si="625"/>
        <v>0</v>
      </c>
      <c r="AK3604" s="111">
        <f t="shared" si="618"/>
        <v>0</v>
      </c>
      <c r="AL3604" s="111">
        <f t="shared" si="626"/>
        <v>0</v>
      </c>
      <c r="AM3604" s="111" t="str">
        <f t="shared" si="627"/>
        <v/>
      </c>
      <c r="AN3604" s="111" t="str">
        <f t="shared" ca="1" si="628"/>
        <v/>
      </c>
    </row>
    <row r="3605" spans="1:40" ht="20.25" customHeight="1" x14ac:dyDescent="0.3">
      <c r="A3605" s="107"/>
      <c r="B3605" s="144"/>
      <c r="C3605" s="119"/>
      <c r="D3605" s="120"/>
      <c r="E3605" s="119"/>
      <c r="F3605" s="119"/>
      <c r="G3605" s="120"/>
      <c r="H3605" s="119"/>
      <c r="I3605" s="109"/>
      <c r="L3605" s="108"/>
      <c r="M3605" s="108"/>
      <c r="N3605" s="108"/>
      <c r="O3605" s="108"/>
      <c r="P3605" s="108"/>
      <c r="Q3605" s="108"/>
      <c r="R3605" s="108"/>
      <c r="S3605" s="108"/>
      <c r="T3605" s="100">
        <f t="shared" si="619"/>
        <v>0</v>
      </c>
      <c r="U3605" s="111"/>
      <c r="V3605" s="111"/>
      <c r="W3605" s="111">
        <f>SUMIFS($F$3:F3605,$D$3:D3605,D3605,$C$3:C3605,"Buy")+SUMIFS($F$3:F3605,$D$3:D3605,D3605,$C$3:C3605,"Coin Deposit",$E$3:E3605,"&lt;&gt;")</f>
        <v>0</v>
      </c>
      <c r="X3605" s="111">
        <f t="shared" si="620"/>
        <v>0</v>
      </c>
      <c r="Y3605" s="111">
        <f>IF($D3605=Y$1,SUMIFS($H$3:$H3605,$G$3:$G3605,Y$1,$C$3:$C3605,"Sell"),0)</f>
        <v>0</v>
      </c>
      <c r="Z3605" s="111">
        <f t="shared" si="621"/>
        <v>0</v>
      </c>
      <c r="AA3605" s="111">
        <f>IF($D3605=AA$1,SUMIFS($H$3:$H3605,$G$3:$G3605,AA$1,$C$3:$C3605,"Sell"),0)</f>
        <v>0</v>
      </c>
      <c r="AB3605" s="111">
        <f t="shared" si="622"/>
        <v>0</v>
      </c>
      <c r="AC3605" s="111">
        <f>SUMIFS('Deductions and Deposits'!$H:$H,'Deductions and Deposits'!$G:$G,D3605,'Deductions and Deposits'!$F:$F,"&lt;="&amp;B3605)+SUMIFS($F$3:F3605,$D$3:D3605,D3605,$C$3:C3605,"Coin Deposit",$E$3:E3605,"")</f>
        <v>0</v>
      </c>
      <c r="AD3605" s="111">
        <f>SUMIFS('Deductions and Deposits'!$D:$D,'Deductions and Deposits'!$C:$C,D3605)+SUMIFS($F:$F,$D:$D,D3605,$C:$C,"Coin Deduction")</f>
        <v>0</v>
      </c>
      <c r="AE3605" s="111">
        <f>Table5[[#This Row],[Column4]]+Table5[[#This Row],[Column14]]+Table5[[#This Row],[Column19]]+Table5[[#This Row],[Column12]]</f>
        <v>0</v>
      </c>
      <c r="AF3605" s="111">
        <f>Table5[[#This Row],[Column5]]+Table5[[#This Row],[Column13]]+Table5[[#This Row],[Column21]]+Table5[[#This Row],[Column18]]</f>
        <v>0</v>
      </c>
      <c r="AG3605" s="111">
        <f t="shared" si="623"/>
        <v>0</v>
      </c>
      <c r="AH3605" s="111">
        <f t="shared" si="624"/>
        <v>0</v>
      </c>
      <c r="AI3605" s="111">
        <f>Table5[[#This Row],[Column17]]-Table5[[#This Row],[Column20]]</f>
        <v>0</v>
      </c>
      <c r="AJ3605" s="111">
        <f t="shared" si="625"/>
        <v>0</v>
      </c>
      <c r="AK3605" s="111">
        <f t="shared" si="618"/>
        <v>0</v>
      </c>
      <c r="AL3605" s="111">
        <f t="shared" si="626"/>
        <v>0</v>
      </c>
      <c r="AM3605" s="111" t="str">
        <f t="shared" si="627"/>
        <v/>
      </c>
      <c r="AN3605" s="111" t="str">
        <f t="shared" ca="1" si="628"/>
        <v/>
      </c>
    </row>
    <row r="3606" spans="1:40" ht="20.25" customHeight="1" x14ac:dyDescent="0.3">
      <c r="A3606" s="107"/>
      <c r="B3606" s="144"/>
      <c r="C3606" s="119"/>
      <c r="D3606" s="120"/>
      <c r="E3606" s="119"/>
      <c r="F3606" s="119"/>
      <c r="G3606" s="120"/>
      <c r="H3606" s="119"/>
      <c r="I3606" s="109"/>
      <c r="L3606" s="108"/>
      <c r="M3606" s="108"/>
      <c r="N3606" s="108"/>
      <c r="O3606" s="108"/>
      <c r="P3606" s="108"/>
      <c r="Q3606" s="108"/>
      <c r="R3606" s="108"/>
      <c r="S3606" s="108"/>
      <c r="T3606" s="100">
        <f t="shared" si="619"/>
        <v>0</v>
      </c>
      <c r="U3606" s="111"/>
      <c r="V3606" s="111"/>
      <c r="W3606" s="111">
        <f>SUMIFS($F$3:F3606,$D$3:D3606,D3606,$C$3:C3606,"Buy")+SUMIFS($F$3:F3606,$D$3:D3606,D3606,$C$3:C3606,"Coin Deposit",$E$3:E3606,"&lt;&gt;")</f>
        <v>0</v>
      </c>
      <c r="X3606" s="111">
        <f t="shared" si="620"/>
        <v>0</v>
      </c>
      <c r="Y3606" s="111">
        <f>IF($D3606=Y$1,SUMIFS($H$3:$H3606,$G$3:$G3606,Y$1,$C$3:$C3606,"Sell"),0)</f>
        <v>0</v>
      </c>
      <c r="Z3606" s="111">
        <f t="shared" si="621"/>
        <v>0</v>
      </c>
      <c r="AA3606" s="111">
        <f>IF($D3606=AA$1,SUMIFS($H$3:$H3606,$G$3:$G3606,AA$1,$C$3:$C3606,"Sell"),0)</f>
        <v>0</v>
      </c>
      <c r="AB3606" s="111">
        <f t="shared" si="622"/>
        <v>0</v>
      </c>
      <c r="AC3606" s="111">
        <f>SUMIFS('Deductions and Deposits'!$H:$H,'Deductions and Deposits'!$G:$G,D3606,'Deductions and Deposits'!$F:$F,"&lt;="&amp;B3606)+SUMIFS($F$3:F3606,$D$3:D3606,D3606,$C$3:C3606,"Coin Deposit",$E$3:E3606,"")</f>
        <v>0</v>
      </c>
      <c r="AD3606" s="111">
        <f>SUMIFS('Deductions and Deposits'!$D:$D,'Deductions and Deposits'!$C:$C,D3606)+SUMIFS($F:$F,$D:$D,D3606,$C:$C,"Coin Deduction")</f>
        <v>0</v>
      </c>
      <c r="AE3606" s="111">
        <f>Table5[[#This Row],[Column4]]+Table5[[#This Row],[Column14]]+Table5[[#This Row],[Column19]]+Table5[[#This Row],[Column12]]</f>
        <v>0</v>
      </c>
      <c r="AF3606" s="111">
        <f>Table5[[#This Row],[Column5]]+Table5[[#This Row],[Column13]]+Table5[[#This Row],[Column21]]+Table5[[#This Row],[Column18]]</f>
        <v>0</v>
      </c>
      <c r="AG3606" s="111">
        <f t="shared" si="623"/>
        <v>0</v>
      </c>
      <c r="AH3606" s="111">
        <f t="shared" si="624"/>
        <v>0</v>
      </c>
      <c r="AI3606" s="111">
        <f>Table5[[#This Row],[Column17]]-Table5[[#This Row],[Column20]]</f>
        <v>0</v>
      </c>
      <c r="AJ3606" s="111">
        <f t="shared" si="625"/>
        <v>0</v>
      </c>
      <c r="AK3606" s="111">
        <f t="shared" si="618"/>
        <v>0</v>
      </c>
      <c r="AL3606" s="111">
        <f t="shared" si="626"/>
        <v>0</v>
      </c>
      <c r="AM3606" s="111" t="str">
        <f t="shared" si="627"/>
        <v/>
      </c>
      <c r="AN3606" s="111" t="str">
        <f t="shared" ca="1" si="628"/>
        <v/>
      </c>
    </row>
    <row r="3607" spans="1:40" ht="20.25" customHeight="1" x14ac:dyDescent="0.3">
      <c r="A3607" s="107"/>
      <c r="B3607" s="144"/>
      <c r="C3607" s="119"/>
      <c r="D3607" s="120"/>
      <c r="E3607" s="119"/>
      <c r="F3607" s="119"/>
      <c r="G3607" s="120"/>
      <c r="H3607" s="119"/>
      <c r="I3607" s="109"/>
      <c r="L3607" s="108"/>
      <c r="M3607" s="108"/>
      <c r="N3607" s="108"/>
      <c r="O3607" s="108"/>
      <c r="P3607" s="108"/>
      <c r="Q3607" s="108"/>
      <c r="R3607" s="108"/>
      <c r="S3607" s="108"/>
      <c r="T3607" s="100">
        <f t="shared" si="619"/>
        <v>0</v>
      </c>
      <c r="U3607" s="111"/>
      <c r="V3607" s="111"/>
      <c r="W3607" s="111">
        <f>SUMIFS($F$3:F3607,$D$3:D3607,D3607,$C$3:C3607,"Buy")+SUMIFS($F$3:F3607,$D$3:D3607,D3607,$C$3:C3607,"Coin Deposit",$E$3:E3607,"&lt;&gt;")</f>
        <v>0</v>
      </c>
      <c r="X3607" s="111">
        <f t="shared" si="620"/>
        <v>0</v>
      </c>
      <c r="Y3607" s="111">
        <f>IF($D3607=Y$1,SUMIFS($H$3:$H3607,$G$3:$G3607,Y$1,$C$3:$C3607,"Sell"),0)</f>
        <v>0</v>
      </c>
      <c r="Z3607" s="111">
        <f t="shared" si="621"/>
        <v>0</v>
      </c>
      <c r="AA3607" s="111">
        <f>IF($D3607=AA$1,SUMIFS($H$3:$H3607,$G$3:$G3607,AA$1,$C$3:$C3607,"Sell"),0)</f>
        <v>0</v>
      </c>
      <c r="AB3607" s="111">
        <f t="shared" si="622"/>
        <v>0</v>
      </c>
      <c r="AC3607" s="111">
        <f>SUMIFS('Deductions and Deposits'!$H:$H,'Deductions and Deposits'!$G:$G,D3607,'Deductions and Deposits'!$F:$F,"&lt;="&amp;B3607)+SUMIFS($F$3:F3607,$D$3:D3607,D3607,$C$3:C3607,"Coin Deposit",$E$3:E3607,"")</f>
        <v>0</v>
      </c>
      <c r="AD3607" s="111">
        <f>SUMIFS('Deductions and Deposits'!$D:$D,'Deductions and Deposits'!$C:$C,D3607)+SUMIFS($F:$F,$D:$D,D3607,$C:$C,"Coin Deduction")</f>
        <v>0</v>
      </c>
      <c r="AE3607" s="111">
        <f>Table5[[#This Row],[Column4]]+Table5[[#This Row],[Column14]]+Table5[[#This Row],[Column19]]+Table5[[#This Row],[Column12]]</f>
        <v>0</v>
      </c>
      <c r="AF3607" s="111">
        <f>Table5[[#This Row],[Column5]]+Table5[[#This Row],[Column13]]+Table5[[#This Row],[Column21]]+Table5[[#This Row],[Column18]]</f>
        <v>0</v>
      </c>
      <c r="AG3607" s="111">
        <f t="shared" si="623"/>
        <v>0</v>
      </c>
      <c r="AH3607" s="111">
        <f t="shared" si="624"/>
        <v>0</v>
      </c>
      <c r="AI3607" s="111">
        <f>Table5[[#This Row],[Column17]]-Table5[[#This Row],[Column20]]</f>
        <v>0</v>
      </c>
      <c r="AJ3607" s="111">
        <f t="shared" si="625"/>
        <v>0</v>
      </c>
      <c r="AK3607" s="111">
        <f t="shared" si="618"/>
        <v>0</v>
      </c>
      <c r="AL3607" s="111">
        <f t="shared" si="626"/>
        <v>0</v>
      </c>
      <c r="AM3607" s="111" t="str">
        <f t="shared" si="627"/>
        <v/>
      </c>
      <c r="AN3607" s="111" t="str">
        <f t="shared" ca="1" si="628"/>
        <v/>
      </c>
    </row>
    <row r="3608" spans="1:40" ht="20.25" customHeight="1" x14ac:dyDescent="0.3">
      <c r="A3608" s="107"/>
      <c r="B3608" s="144"/>
      <c r="C3608" s="119"/>
      <c r="D3608" s="120"/>
      <c r="E3608" s="119"/>
      <c r="F3608" s="119"/>
      <c r="G3608" s="120"/>
      <c r="H3608" s="119"/>
      <c r="I3608" s="109"/>
      <c r="L3608" s="108"/>
      <c r="M3608" s="108"/>
      <c r="N3608" s="108"/>
      <c r="O3608" s="108"/>
      <c r="P3608" s="108"/>
      <c r="Q3608" s="108"/>
      <c r="R3608" s="108"/>
      <c r="S3608" s="108"/>
      <c r="T3608" s="100">
        <f t="shared" si="619"/>
        <v>0</v>
      </c>
      <c r="U3608" s="111"/>
      <c r="V3608" s="111"/>
      <c r="W3608" s="111">
        <f>SUMIFS($F$3:F3608,$D$3:D3608,D3608,$C$3:C3608,"Buy")+SUMIFS($F$3:F3608,$D$3:D3608,D3608,$C$3:C3608,"Coin Deposit",$E$3:E3608,"&lt;&gt;")</f>
        <v>0</v>
      </c>
      <c r="X3608" s="111">
        <f t="shared" si="620"/>
        <v>0</v>
      </c>
      <c r="Y3608" s="111">
        <f>IF($D3608=Y$1,SUMIFS($H$3:$H3608,$G$3:$G3608,Y$1,$C$3:$C3608,"Sell"),0)</f>
        <v>0</v>
      </c>
      <c r="Z3608" s="111">
        <f t="shared" si="621"/>
        <v>0</v>
      </c>
      <c r="AA3608" s="111">
        <f>IF($D3608=AA$1,SUMIFS($H$3:$H3608,$G$3:$G3608,AA$1,$C$3:$C3608,"Sell"),0)</f>
        <v>0</v>
      </c>
      <c r="AB3608" s="111">
        <f t="shared" si="622"/>
        <v>0</v>
      </c>
      <c r="AC3608" s="111">
        <f>SUMIFS('Deductions and Deposits'!$H:$H,'Deductions and Deposits'!$G:$G,D3608,'Deductions and Deposits'!$F:$F,"&lt;="&amp;B3608)+SUMIFS($F$3:F3608,$D$3:D3608,D3608,$C$3:C3608,"Coin Deposit",$E$3:E3608,"")</f>
        <v>0</v>
      </c>
      <c r="AD3608" s="111">
        <f>SUMIFS('Deductions and Deposits'!$D:$D,'Deductions and Deposits'!$C:$C,D3608)+SUMIFS($F:$F,$D:$D,D3608,$C:$C,"Coin Deduction")</f>
        <v>0</v>
      </c>
      <c r="AE3608" s="111">
        <f>Table5[[#This Row],[Column4]]+Table5[[#This Row],[Column14]]+Table5[[#This Row],[Column19]]+Table5[[#This Row],[Column12]]</f>
        <v>0</v>
      </c>
      <c r="AF3608" s="111">
        <f>Table5[[#This Row],[Column5]]+Table5[[#This Row],[Column13]]+Table5[[#This Row],[Column21]]+Table5[[#This Row],[Column18]]</f>
        <v>0</v>
      </c>
      <c r="AG3608" s="111">
        <f t="shared" si="623"/>
        <v>0</v>
      </c>
      <c r="AH3608" s="111">
        <f t="shared" si="624"/>
        <v>0</v>
      </c>
      <c r="AI3608" s="111">
        <f>Table5[[#This Row],[Column17]]-Table5[[#This Row],[Column20]]</f>
        <v>0</v>
      </c>
      <c r="AJ3608" s="111">
        <f t="shared" si="625"/>
        <v>0</v>
      </c>
      <c r="AK3608" s="111">
        <f t="shared" si="618"/>
        <v>0</v>
      </c>
      <c r="AL3608" s="111">
        <f t="shared" si="626"/>
        <v>0</v>
      </c>
      <c r="AM3608" s="111" t="str">
        <f t="shared" si="627"/>
        <v/>
      </c>
      <c r="AN3608" s="111" t="str">
        <f t="shared" ca="1" si="628"/>
        <v/>
      </c>
    </row>
    <row r="3609" spans="1:40" ht="20.25" customHeight="1" x14ac:dyDescent="0.3">
      <c r="A3609" s="107"/>
      <c r="B3609" s="144"/>
      <c r="C3609" s="119"/>
      <c r="D3609" s="120"/>
      <c r="E3609" s="119"/>
      <c r="F3609" s="119"/>
      <c r="G3609" s="120"/>
      <c r="H3609" s="119"/>
      <c r="I3609" s="109"/>
      <c r="L3609" s="108"/>
      <c r="M3609" s="108"/>
      <c r="N3609" s="108"/>
      <c r="O3609" s="108"/>
      <c r="P3609" s="108"/>
      <c r="Q3609" s="108"/>
      <c r="R3609" s="108"/>
      <c r="S3609" s="108"/>
      <c r="T3609" s="100">
        <f t="shared" si="619"/>
        <v>0</v>
      </c>
      <c r="U3609" s="111"/>
      <c r="V3609" s="111"/>
      <c r="W3609" s="111">
        <f>SUMIFS($F$3:F3609,$D$3:D3609,D3609,$C$3:C3609,"Buy")+SUMIFS($F$3:F3609,$D$3:D3609,D3609,$C$3:C3609,"Coin Deposit",$E$3:E3609,"&lt;&gt;")</f>
        <v>0</v>
      </c>
      <c r="X3609" s="111">
        <f t="shared" si="620"/>
        <v>0</v>
      </c>
      <c r="Y3609" s="111">
        <f>IF($D3609=Y$1,SUMIFS($H$3:$H3609,$G$3:$G3609,Y$1,$C$3:$C3609,"Sell"),0)</f>
        <v>0</v>
      </c>
      <c r="Z3609" s="111">
        <f t="shared" si="621"/>
        <v>0</v>
      </c>
      <c r="AA3609" s="111">
        <f>IF($D3609=AA$1,SUMIFS($H$3:$H3609,$G$3:$G3609,AA$1,$C$3:$C3609,"Sell"),0)</f>
        <v>0</v>
      </c>
      <c r="AB3609" s="111">
        <f t="shared" si="622"/>
        <v>0</v>
      </c>
      <c r="AC3609" s="111">
        <f>SUMIFS('Deductions and Deposits'!$H:$H,'Deductions and Deposits'!$G:$G,D3609,'Deductions and Deposits'!$F:$F,"&lt;="&amp;B3609)+SUMIFS($F$3:F3609,$D$3:D3609,D3609,$C$3:C3609,"Coin Deposit",$E$3:E3609,"")</f>
        <v>0</v>
      </c>
      <c r="AD3609" s="111">
        <f>SUMIFS('Deductions and Deposits'!$D:$D,'Deductions and Deposits'!$C:$C,D3609)+SUMIFS($F:$F,$D:$D,D3609,$C:$C,"Coin Deduction")</f>
        <v>0</v>
      </c>
      <c r="AE3609" s="111">
        <f>Table5[[#This Row],[Column4]]+Table5[[#This Row],[Column14]]+Table5[[#This Row],[Column19]]+Table5[[#This Row],[Column12]]</f>
        <v>0</v>
      </c>
      <c r="AF3609" s="111">
        <f>Table5[[#This Row],[Column5]]+Table5[[#This Row],[Column13]]+Table5[[#This Row],[Column21]]+Table5[[#This Row],[Column18]]</f>
        <v>0</v>
      </c>
      <c r="AG3609" s="111">
        <f t="shared" si="623"/>
        <v>0</v>
      </c>
      <c r="AH3609" s="111">
        <f t="shared" si="624"/>
        <v>0</v>
      </c>
      <c r="AI3609" s="111">
        <f>Table5[[#This Row],[Column17]]-Table5[[#This Row],[Column20]]</f>
        <v>0</v>
      </c>
      <c r="AJ3609" s="111">
        <f t="shared" si="625"/>
        <v>0</v>
      </c>
      <c r="AK3609" s="111">
        <f t="shared" si="618"/>
        <v>0</v>
      </c>
      <c r="AL3609" s="111">
        <f t="shared" si="626"/>
        <v>0</v>
      </c>
      <c r="AM3609" s="111" t="str">
        <f t="shared" si="627"/>
        <v/>
      </c>
      <c r="AN3609" s="111" t="str">
        <f t="shared" ca="1" si="628"/>
        <v/>
      </c>
    </row>
    <row r="3610" spans="1:40" ht="20.25" customHeight="1" x14ac:dyDescent="0.3">
      <c r="A3610" s="107"/>
      <c r="B3610" s="144"/>
      <c r="C3610" s="119"/>
      <c r="D3610" s="120"/>
      <c r="E3610" s="119"/>
      <c r="F3610" s="119"/>
      <c r="G3610" s="120"/>
      <c r="H3610" s="119"/>
      <c r="I3610" s="109"/>
      <c r="L3610" s="108"/>
      <c r="M3610" s="108"/>
      <c r="N3610" s="108"/>
      <c r="O3610" s="108"/>
      <c r="P3610" s="108"/>
      <c r="Q3610" s="108"/>
      <c r="R3610" s="108"/>
      <c r="S3610" s="108"/>
      <c r="T3610" s="100">
        <f t="shared" si="619"/>
        <v>0</v>
      </c>
      <c r="U3610" s="111"/>
      <c r="V3610" s="111"/>
      <c r="W3610" s="111">
        <f>SUMIFS($F$3:F3610,$D$3:D3610,D3610,$C$3:C3610,"Buy")+SUMIFS($F$3:F3610,$D$3:D3610,D3610,$C$3:C3610,"Coin Deposit",$E$3:E3610,"&lt;&gt;")</f>
        <v>0</v>
      </c>
      <c r="X3610" s="111">
        <f t="shared" si="620"/>
        <v>0</v>
      </c>
      <c r="Y3610" s="111">
        <f>IF($D3610=Y$1,SUMIFS($H$3:$H3610,$G$3:$G3610,Y$1,$C$3:$C3610,"Sell"),0)</f>
        <v>0</v>
      </c>
      <c r="Z3610" s="111">
        <f t="shared" si="621"/>
        <v>0</v>
      </c>
      <c r="AA3610" s="111">
        <f>IF($D3610=AA$1,SUMIFS($H$3:$H3610,$G$3:$G3610,AA$1,$C$3:$C3610,"Sell"),0)</f>
        <v>0</v>
      </c>
      <c r="AB3610" s="111">
        <f t="shared" si="622"/>
        <v>0</v>
      </c>
      <c r="AC3610" s="111">
        <f>SUMIFS('Deductions and Deposits'!$H:$H,'Deductions and Deposits'!$G:$G,D3610,'Deductions and Deposits'!$F:$F,"&lt;="&amp;B3610)+SUMIFS($F$3:F3610,$D$3:D3610,D3610,$C$3:C3610,"Coin Deposit",$E$3:E3610,"")</f>
        <v>0</v>
      </c>
      <c r="AD3610" s="111">
        <f>SUMIFS('Deductions and Deposits'!$D:$D,'Deductions and Deposits'!$C:$C,D3610)+SUMIFS($F:$F,$D:$D,D3610,$C:$C,"Coin Deduction")</f>
        <v>0</v>
      </c>
      <c r="AE3610" s="111">
        <f>Table5[[#This Row],[Column4]]+Table5[[#This Row],[Column14]]+Table5[[#This Row],[Column19]]+Table5[[#This Row],[Column12]]</f>
        <v>0</v>
      </c>
      <c r="AF3610" s="111">
        <f>Table5[[#This Row],[Column5]]+Table5[[#This Row],[Column13]]+Table5[[#This Row],[Column21]]+Table5[[#This Row],[Column18]]</f>
        <v>0</v>
      </c>
      <c r="AG3610" s="111">
        <f t="shared" si="623"/>
        <v>0</v>
      </c>
      <c r="AH3610" s="111">
        <f t="shared" si="624"/>
        <v>0</v>
      </c>
      <c r="AI3610" s="111">
        <f>Table5[[#This Row],[Column17]]-Table5[[#This Row],[Column20]]</f>
        <v>0</v>
      </c>
      <c r="AJ3610" s="111">
        <f t="shared" si="625"/>
        <v>0</v>
      </c>
      <c r="AK3610" s="111">
        <f t="shared" si="618"/>
        <v>0</v>
      </c>
      <c r="AL3610" s="111">
        <f t="shared" si="626"/>
        <v>0</v>
      </c>
      <c r="AM3610" s="111" t="str">
        <f t="shared" si="627"/>
        <v/>
      </c>
      <c r="AN3610" s="111" t="str">
        <f t="shared" ca="1" si="628"/>
        <v/>
      </c>
    </row>
    <row r="3611" spans="1:40" ht="20.25" customHeight="1" x14ac:dyDescent="0.3">
      <c r="A3611" s="107"/>
      <c r="B3611" s="144"/>
      <c r="C3611" s="119"/>
      <c r="D3611" s="120"/>
      <c r="E3611" s="119"/>
      <c r="F3611" s="119"/>
      <c r="G3611" s="120"/>
      <c r="H3611" s="119"/>
      <c r="I3611" s="109"/>
      <c r="L3611" s="108"/>
      <c r="M3611" s="108"/>
      <c r="N3611" s="108"/>
      <c r="O3611" s="108"/>
      <c r="P3611" s="108"/>
      <c r="Q3611" s="108"/>
      <c r="R3611" s="108"/>
      <c r="S3611" s="108"/>
      <c r="T3611" s="100">
        <f t="shared" si="619"/>
        <v>0</v>
      </c>
      <c r="U3611" s="111"/>
      <c r="V3611" s="111"/>
      <c r="W3611" s="111">
        <f>SUMIFS($F$3:F3611,$D$3:D3611,D3611,$C$3:C3611,"Buy")+SUMIFS($F$3:F3611,$D$3:D3611,D3611,$C$3:C3611,"Coin Deposit",$E$3:E3611,"&lt;&gt;")</f>
        <v>0</v>
      </c>
      <c r="X3611" s="111">
        <f t="shared" si="620"/>
        <v>0</v>
      </c>
      <c r="Y3611" s="111">
        <f>IF($D3611=Y$1,SUMIFS($H$3:$H3611,$G$3:$G3611,Y$1,$C$3:$C3611,"Sell"),0)</f>
        <v>0</v>
      </c>
      <c r="Z3611" s="111">
        <f t="shared" si="621"/>
        <v>0</v>
      </c>
      <c r="AA3611" s="111">
        <f>IF($D3611=AA$1,SUMIFS($H$3:$H3611,$G$3:$G3611,AA$1,$C$3:$C3611,"Sell"),0)</f>
        <v>0</v>
      </c>
      <c r="AB3611" s="111">
        <f t="shared" si="622"/>
        <v>0</v>
      </c>
      <c r="AC3611" s="111">
        <f>SUMIFS('Deductions and Deposits'!$H:$H,'Deductions and Deposits'!$G:$G,D3611,'Deductions and Deposits'!$F:$F,"&lt;="&amp;B3611)+SUMIFS($F$3:F3611,$D$3:D3611,D3611,$C$3:C3611,"Coin Deposit",$E$3:E3611,"")</f>
        <v>0</v>
      </c>
      <c r="AD3611" s="111">
        <f>SUMIFS('Deductions and Deposits'!$D:$D,'Deductions and Deposits'!$C:$C,D3611)+SUMIFS($F:$F,$D:$D,D3611,$C:$C,"Coin Deduction")</f>
        <v>0</v>
      </c>
      <c r="AE3611" s="111">
        <f>Table5[[#This Row],[Column4]]+Table5[[#This Row],[Column14]]+Table5[[#This Row],[Column19]]+Table5[[#This Row],[Column12]]</f>
        <v>0</v>
      </c>
      <c r="AF3611" s="111">
        <f>Table5[[#This Row],[Column5]]+Table5[[#This Row],[Column13]]+Table5[[#This Row],[Column21]]+Table5[[#This Row],[Column18]]</f>
        <v>0</v>
      </c>
      <c r="AG3611" s="111">
        <f t="shared" si="623"/>
        <v>0</v>
      </c>
      <c r="AH3611" s="111">
        <f t="shared" si="624"/>
        <v>0</v>
      </c>
      <c r="AI3611" s="111">
        <f>Table5[[#This Row],[Column17]]-Table5[[#This Row],[Column20]]</f>
        <v>0</v>
      </c>
      <c r="AJ3611" s="111">
        <f t="shared" si="625"/>
        <v>0</v>
      </c>
      <c r="AK3611" s="111">
        <f t="shared" si="618"/>
        <v>0</v>
      </c>
      <c r="AL3611" s="111">
        <f t="shared" si="626"/>
        <v>0</v>
      </c>
      <c r="AM3611" s="111" t="str">
        <f t="shared" si="627"/>
        <v/>
      </c>
      <c r="AN3611" s="111" t="str">
        <f t="shared" ca="1" si="628"/>
        <v/>
      </c>
    </row>
    <row r="3612" spans="1:40" ht="20.25" customHeight="1" x14ac:dyDescent="0.3">
      <c r="A3612" s="107"/>
      <c r="B3612" s="144"/>
      <c r="C3612" s="119"/>
      <c r="D3612" s="120"/>
      <c r="E3612" s="119"/>
      <c r="F3612" s="119"/>
      <c r="G3612" s="120"/>
      <c r="H3612" s="119"/>
      <c r="I3612" s="109"/>
      <c r="L3612" s="108"/>
      <c r="M3612" s="108"/>
      <c r="N3612" s="108"/>
      <c r="O3612" s="108"/>
      <c r="P3612" s="108"/>
      <c r="Q3612" s="108"/>
      <c r="R3612" s="108"/>
      <c r="S3612" s="108"/>
      <c r="T3612" s="100">
        <f t="shared" si="619"/>
        <v>0</v>
      </c>
      <c r="U3612" s="111"/>
      <c r="V3612" s="111"/>
      <c r="W3612" s="111">
        <f>SUMIFS($F$3:F3612,$D$3:D3612,D3612,$C$3:C3612,"Buy")+SUMIFS($F$3:F3612,$D$3:D3612,D3612,$C$3:C3612,"Coin Deposit",$E$3:E3612,"&lt;&gt;")</f>
        <v>0</v>
      </c>
      <c r="X3612" s="111">
        <f t="shared" si="620"/>
        <v>0</v>
      </c>
      <c r="Y3612" s="111">
        <f>IF($D3612=Y$1,SUMIFS($H$3:$H3612,$G$3:$G3612,Y$1,$C$3:$C3612,"Sell"),0)</f>
        <v>0</v>
      </c>
      <c r="Z3612" s="111">
        <f t="shared" si="621"/>
        <v>0</v>
      </c>
      <c r="AA3612" s="111">
        <f>IF($D3612=AA$1,SUMIFS($H$3:$H3612,$G$3:$G3612,AA$1,$C$3:$C3612,"Sell"),0)</f>
        <v>0</v>
      </c>
      <c r="AB3612" s="111">
        <f t="shared" si="622"/>
        <v>0</v>
      </c>
      <c r="AC3612" s="111">
        <f>SUMIFS('Deductions and Deposits'!$H:$H,'Deductions and Deposits'!$G:$G,D3612,'Deductions and Deposits'!$F:$F,"&lt;="&amp;B3612)+SUMIFS($F$3:F3612,$D$3:D3612,D3612,$C$3:C3612,"Coin Deposit",$E$3:E3612,"")</f>
        <v>0</v>
      </c>
      <c r="AD3612" s="111">
        <f>SUMIFS('Deductions and Deposits'!$D:$D,'Deductions and Deposits'!$C:$C,D3612)+SUMIFS($F:$F,$D:$D,D3612,$C:$C,"Coin Deduction")</f>
        <v>0</v>
      </c>
      <c r="AE3612" s="111">
        <f>Table5[[#This Row],[Column4]]+Table5[[#This Row],[Column14]]+Table5[[#This Row],[Column19]]+Table5[[#This Row],[Column12]]</f>
        <v>0</v>
      </c>
      <c r="AF3612" s="111">
        <f>Table5[[#This Row],[Column5]]+Table5[[#This Row],[Column13]]+Table5[[#This Row],[Column21]]+Table5[[#This Row],[Column18]]</f>
        <v>0</v>
      </c>
      <c r="AG3612" s="111">
        <f t="shared" si="623"/>
        <v>0</v>
      </c>
      <c r="AH3612" s="111">
        <f t="shared" si="624"/>
        <v>0</v>
      </c>
      <c r="AI3612" s="111">
        <f>Table5[[#This Row],[Column17]]-Table5[[#This Row],[Column20]]</f>
        <v>0</v>
      </c>
      <c r="AJ3612" s="111">
        <f t="shared" si="625"/>
        <v>0</v>
      </c>
      <c r="AK3612" s="111">
        <f t="shared" si="618"/>
        <v>0</v>
      </c>
      <c r="AL3612" s="111">
        <f t="shared" si="626"/>
        <v>0</v>
      </c>
      <c r="AM3612" s="111" t="str">
        <f t="shared" si="627"/>
        <v/>
      </c>
      <c r="AN3612" s="111" t="str">
        <f t="shared" ca="1" si="628"/>
        <v/>
      </c>
    </row>
    <row r="3613" spans="1:40" ht="20.25" customHeight="1" x14ac:dyDescent="0.3">
      <c r="A3613" s="107"/>
      <c r="B3613" s="144"/>
      <c r="C3613" s="119"/>
      <c r="D3613" s="120"/>
      <c r="E3613" s="119"/>
      <c r="F3613" s="119"/>
      <c r="G3613" s="120"/>
      <c r="H3613" s="119"/>
      <c r="I3613" s="109"/>
      <c r="L3613" s="108"/>
      <c r="M3613" s="108"/>
      <c r="N3613" s="108"/>
      <c r="O3613" s="108"/>
      <c r="P3613" s="108"/>
      <c r="Q3613" s="108"/>
      <c r="R3613" s="108"/>
      <c r="S3613" s="108"/>
      <c r="T3613" s="100">
        <f t="shared" si="619"/>
        <v>0</v>
      </c>
      <c r="U3613" s="111"/>
      <c r="V3613" s="111"/>
      <c r="W3613" s="111">
        <f>SUMIFS($F$3:F3613,$D$3:D3613,D3613,$C$3:C3613,"Buy")+SUMIFS($F$3:F3613,$D$3:D3613,D3613,$C$3:C3613,"Coin Deposit",$E$3:E3613,"&lt;&gt;")</f>
        <v>0</v>
      </c>
      <c r="X3613" s="111">
        <f t="shared" si="620"/>
        <v>0</v>
      </c>
      <c r="Y3613" s="111">
        <f>IF($D3613=Y$1,SUMIFS($H$3:$H3613,$G$3:$G3613,Y$1,$C$3:$C3613,"Sell"),0)</f>
        <v>0</v>
      </c>
      <c r="Z3613" s="111">
        <f t="shared" si="621"/>
        <v>0</v>
      </c>
      <c r="AA3613" s="111">
        <f>IF($D3613=AA$1,SUMIFS($H$3:$H3613,$G$3:$G3613,AA$1,$C$3:$C3613,"Sell"),0)</f>
        <v>0</v>
      </c>
      <c r="AB3613" s="111">
        <f t="shared" si="622"/>
        <v>0</v>
      </c>
      <c r="AC3613" s="111">
        <f>SUMIFS('Deductions and Deposits'!$H:$H,'Deductions and Deposits'!$G:$G,D3613,'Deductions and Deposits'!$F:$F,"&lt;="&amp;B3613)+SUMIFS($F$3:F3613,$D$3:D3613,D3613,$C$3:C3613,"Coin Deposit",$E$3:E3613,"")</f>
        <v>0</v>
      </c>
      <c r="AD3613" s="111">
        <f>SUMIFS('Deductions and Deposits'!$D:$D,'Deductions and Deposits'!$C:$C,D3613)+SUMIFS($F:$F,$D:$D,D3613,$C:$C,"Coin Deduction")</f>
        <v>0</v>
      </c>
      <c r="AE3613" s="111">
        <f>Table5[[#This Row],[Column4]]+Table5[[#This Row],[Column14]]+Table5[[#This Row],[Column19]]+Table5[[#This Row],[Column12]]</f>
        <v>0</v>
      </c>
      <c r="AF3613" s="111">
        <f>Table5[[#This Row],[Column5]]+Table5[[#This Row],[Column13]]+Table5[[#This Row],[Column21]]+Table5[[#This Row],[Column18]]</f>
        <v>0</v>
      </c>
      <c r="AG3613" s="111">
        <f t="shared" si="623"/>
        <v>0</v>
      </c>
      <c r="AH3613" s="111">
        <f t="shared" si="624"/>
        <v>0</v>
      </c>
      <c r="AI3613" s="111">
        <f>Table5[[#This Row],[Column17]]-Table5[[#This Row],[Column20]]</f>
        <v>0</v>
      </c>
      <c r="AJ3613" s="111">
        <f t="shared" si="625"/>
        <v>0</v>
      </c>
      <c r="AK3613" s="111">
        <f t="shared" si="618"/>
        <v>0</v>
      </c>
      <c r="AL3613" s="111">
        <f t="shared" si="626"/>
        <v>0</v>
      </c>
      <c r="AM3613" s="111" t="str">
        <f t="shared" si="627"/>
        <v/>
      </c>
      <c r="AN3613" s="111" t="str">
        <f t="shared" ca="1" si="628"/>
        <v/>
      </c>
    </row>
    <row r="3614" spans="1:40" ht="20.25" customHeight="1" x14ac:dyDescent="0.3">
      <c r="A3614" s="107"/>
      <c r="B3614" s="144"/>
      <c r="C3614" s="119"/>
      <c r="D3614" s="120"/>
      <c r="E3614" s="119"/>
      <c r="F3614" s="119"/>
      <c r="G3614" s="120"/>
      <c r="H3614" s="119"/>
      <c r="I3614" s="109"/>
      <c r="L3614" s="108"/>
      <c r="M3614" s="108"/>
      <c r="N3614" s="108"/>
      <c r="O3614" s="108"/>
      <c r="P3614" s="108"/>
      <c r="Q3614" s="108"/>
      <c r="R3614" s="108"/>
      <c r="S3614" s="108"/>
      <c r="T3614" s="100">
        <f t="shared" si="619"/>
        <v>0</v>
      </c>
      <c r="U3614" s="111"/>
      <c r="V3614" s="111"/>
      <c r="W3614" s="111">
        <f>SUMIFS($F$3:F3614,$D$3:D3614,D3614,$C$3:C3614,"Buy")+SUMIFS($F$3:F3614,$D$3:D3614,D3614,$C$3:C3614,"Coin Deposit",$E$3:E3614,"&lt;&gt;")</f>
        <v>0</v>
      </c>
      <c r="X3614" s="111">
        <f t="shared" si="620"/>
        <v>0</v>
      </c>
      <c r="Y3614" s="111">
        <f>IF($D3614=Y$1,SUMIFS($H$3:$H3614,$G$3:$G3614,Y$1,$C$3:$C3614,"Sell"),0)</f>
        <v>0</v>
      </c>
      <c r="Z3614" s="111">
        <f t="shared" si="621"/>
        <v>0</v>
      </c>
      <c r="AA3614" s="111">
        <f>IF($D3614=AA$1,SUMIFS($H$3:$H3614,$G$3:$G3614,AA$1,$C$3:$C3614,"Sell"),0)</f>
        <v>0</v>
      </c>
      <c r="AB3614" s="111">
        <f t="shared" si="622"/>
        <v>0</v>
      </c>
      <c r="AC3614" s="111">
        <f>SUMIFS('Deductions and Deposits'!$H:$H,'Deductions and Deposits'!$G:$G,D3614,'Deductions and Deposits'!$F:$F,"&lt;="&amp;B3614)+SUMIFS($F$3:F3614,$D$3:D3614,D3614,$C$3:C3614,"Coin Deposit",$E$3:E3614,"")</f>
        <v>0</v>
      </c>
      <c r="AD3614" s="111">
        <f>SUMIFS('Deductions and Deposits'!$D:$D,'Deductions and Deposits'!$C:$C,D3614)+SUMIFS($F:$F,$D:$D,D3614,$C:$C,"Coin Deduction")</f>
        <v>0</v>
      </c>
      <c r="AE3614" s="111">
        <f>Table5[[#This Row],[Column4]]+Table5[[#This Row],[Column14]]+Table5[[#This Row],[Column19]]+Table5[[#This Row],[Column12]]</f>
        <v>0</v>
      </c>
      <c r="AF3614" s="111">
        <f>Table5[[#This Row],[Column5]]+Table5[[#This Row],[Column13]]+Table5[[#This Row],[Column21]]+Table5[[#This Row],[Column18]]</f>
        <v>0</v>
      </c>
      <c r="AG3614" s="111">
        <f t="shared" si="623"/>
        <v>0</v>
      </c>
      <c r="AH3614" s="111">
        <f t="shared" si="624"/>
        <v>0</v>
      </c>
      <c r="AI3614" s="111">
        <f>Table5[[#This Row],[Column17]]-Table5[[#This Row],[Column20]]</f>
        <v>0</v>
      </c>
      <c r="AJ3614" s="111">
        <f t="shared" si="625"/>
        <v>0</v>
      </c>
      <c r="AK3614" s="111">
        <f t="shared" si="618"/>
        <v>0</v>
      </c>
      <c r="AL3614" s="111">
        <f t="shared" si="626"/>
        <v>0</v>
      </c>
      <c r="AM3614" s="111" t="str">
        <f t="shared" si="627"/>
        <v/>
      </c>
      <c r="AN3614" s="111" t="str">
        <f t="shared" ca="1" si="628"/>
        <v/>
      </c>
    </row>
    <row r="3615" spans="1:40" ht="20.25" customHeight="1" x14ac:dyDescent="0.3">
      <c r="A3615" s="107"/>
      <c r="B3615" s="144"/>
      <c r="C3615" s="119"/>
      <c r="D3615" s="120"/>
      <c r="E3615" s="119"/>
      <c r="F3615" s="119"/>
      <c r="G3615" s="120"/>
      <c r="H3615" s="119"/>
      <c r="I3615" s="109"/>
      <c r="L3615" s="108"/>
      <c r="M3615" s="108"/>
      <c r="N3615" s="108"/>
      <c r="O3615" s="108"/>
      <c r="P3615" s="108"/>
      <c r="Q3615" s="108"/>
      <c r="R3615" s="108"/>
      <c r="S3615" s="108"/>
      <c r="T3615" s="100">
        <f t="shared" si="619"/>
        <v>0</v>
      </c>
      <c r="U3615" s="111"/>
      <c r="V3615" s="111"/>
      <c r="W3615" s="111">
        <f>SUMIFS($F$3:F3615,$D$3:D3615,D3615,$C$3:C3615,"Buy")+SUMIFS($F$3:F3615,$D$3:D3615,D3615,$C$3:C3615,"Coin Deposit",$E$3:E3615,"&lt;&gt;")</f>
        <v>0</v>
      </c>
      <c r="X3615" s="111">
        <f t="shared" si="620"/>
        <v>0</v>
      </c>
      <c r="Y3615" s="111">
        <f>IF($D3615=Y$1,SUMIFS($H$3:$H3615,$G$3:$G3615,Y$1,$C$3:$C3615,"Sell"),0)</f>
        <v>0</v>
      </c>
      <c r="Z3615" s="111">
        <f t="shared" si="621"/>
        <v>0</v>
      </c>
      <c r="AA3615" s="111">
        <f>IF($D3615=AA$1,SUMIFS($H$3:$H3615,$G$3:$G3615,AA$1,$C$3:$C3615,"Sell"),0)</f>
        <v>0</v>
      </c>
      <c r="AB3615" s="111">
        <f t="shared" si="622"/>
        <v>0</v>
      </c>
      <c r="AC3615" s="111">
        <f>SUMIFS('Deductions and Deposits'!$H:$H,'Deductions and Deposits'!$G:$G,D3615,'Deductions and Deposits'!$F:$F,"&lt;="&amp;B3615)+SUMIFS($F$3:F3615,$D$3:D3615,D3615,$C$3:C3615,"Coin Deposit",$E$3:E3615,"")</f>
        <v>0</v>
      </c>
      <c r="AD3615" s="111">
        <f>SUMIFS('Deductions and Deposits'!$D:$D,'Deductions and Deposits'!$C:$C,D3615)+SUMIFS($F:$F,$D:$D,D3615,$C:$C,"Coin Deduction")</f>
        <v>0</v>
      </c>
      <c r="AE3615" s="111">
        <f>Table5[[#This Row],[Column4]]+Table5[[#This Row],[Column14]]+Table5[[#This Row],[Column19]]+Table5[[#This Row],[Column12]]</f>
        <v>0</v>
      </c>
      <c r="AF3615" s="111">
        <f>Table5[[#This Row],[Column5]]+Table5[[#This Row],[Column13]]+Table5[[#This Row],[Column21]]+Table5[[#This Row],[Column18]]</f>
        <v>0</v>
      </c>
      <c r="AG3615" s="111">
        <f t="shared" si="623"/>
        <v>0</v>
      </c>
      <c r="AH3615" s="111">
        <f t="shared" si="624"/>
        <v>0</v>
      </c>
      <c r="AI3615" s="111">
        <f>Table5[[#This Row],[Column17]]-Table5[[#This Row],[Column20]]</f>
        <v>0</v>
      </c>
      <c r="AJ3615" s="111">
        <f t="shared" si="625"/>
        <v>0</v>
      </c>
      <c r="AK3615" s="111">
        <f t="shared" si="618"/>
        <v>0</v>
      </c>
      <c r="AL3615" s="111">
        <f t="shared" si="626"/>
        <v>0</v>
      </c>
      <c r="AM3615" s="111" t="str">
        <f t="shared" si="627"/>
        <v/>
      </c>
      <c r="AN3615" s="111" t="str">
        <f t="shared" ca="1" si="628"/>
        <v/>
      </c>
    </row>
    <row r="3616" spans="1:40" ht="20.25" customHeight="1" x14ac:dyDescent="0.3">
      <c r="A3616" s="107"/>
      <c r="B3616" s="144"/>
      <c r="C3616" s="119"/>
      <c r="D3616" s="120"/>
      <c r="E3616" s="119"/>
      <c r="F3616" s="119"/>
      <c r="G3616" s="120"/>
      <c r="H3616" s="119"/>
      <c r="I3616" s="109"/>
      <c r="L3616" s="108"/>
      <c r="M3616" s="108"/>
      <c r="N3616" s="108"/>
      <c r="O3616" s="108"/>
      <c r="P3616" s="108"/>
      <c r="Q3616" s="108"/>
      <c r="R3616" s="108"/>
      <c r="S3616" s="108"/>
      <c r="T3616" s="100">
        <f t="shared" si="619"/>
        <v>0</v>
      </c>
      <c r="U3616" s="111"/>
      <c r="V3616" s="111"/>
      <c r="W3616" s="111">
        <f>SUMIFS($F$3:F3616,$D$3:D3616,D3616,$C$3:C3616,"Buy")+SUMIFS($F$3:F3616,$D$3:D3616,D3616,$C$3:C3616,"Coin Deposit",$E$3:E3616,"&lt;&gt;")</f>
        <v>0</v>
      </c>
      <c r="X3616" s="111">
        <f t="shared" si="620"/>
        <v>0</v>
      </c>
      <c r="Y3616" s="111">
        <f>IF($D3616=Y$1,SUMIFS($H$3:$H3616,$G$3:$G3616,Y$1,$C$3:$C3616,"Sell"),0)</f>
        <v>0</v>
      </c>
      <c r="Z3616" s="111">
        <f t="shared" si="621"/>
        <v>0</v>
      </c>
      <c r="AA3616" s="111">
        <f>IF($D3616=AA$1,SUMIFS($H$3:$H3616,$G$3:$G3616,AA$1,$C$3:$C3616,"Sell"),0)</f>
        <v>0</v>
      </c>
      <c r="AB3616" s="111">
        <f t="shared" si="622"/>
        <v>0</v>
      </c>
      <c r="AC3616" s="111">
        <f>SUMIFS('Deductions and Deposits'!$H:$H,'Deductions and Deposits'!$G:$G,D3616,'Deductions and Deposits'!$F:$F,"&lt;="&amp;B3616)+SUMIFS($F$3:F3616,$D$3:D3616,D3616,$C$3:C3616,"Coin Deposit",$E$3:E3616,"")</f>
        <v>0</v>
      </c>
      <c r="AD3616" s="111">
        <f>SUMIFS('Deductions and Deposits'!$D:$D,'Deductions and Deposits'!$C:$C,D3616)+SUMIFS($F:$F,$D:$D,D3616,$C:$C,"Coin Deduction")</f>
        <v>0</v>
      </c>
      <c r="AE3616" s="111">
        <f>Table5[[#This Row],[Column4]]+Table5[[#This Row],[Column14]]+Table5[[#This Row],[Column19]]+Table5[[#This Row],[Column12]]</f>
        <v>0</v>
      </c>
      <c r="AF3616" s="111">
        <f>Table5[[#This Row],[Column5]]+Table5[[#This Row],[Column13]]+Table5[[#This Row],[Column21]]+Table5[[#This Row],[Column18]]</f>
        <v>0</v>
      </c>
      <c r="AG3616" s="111">
        <f t="shared" si="623"/>
        <v>0</v>
      </c>
      <c r="AH3616" s="111">
        <f t="shared" si="624"/>
        <v>0</v>
      </c>
      <c r="AI3616" s="111">
        <f>Table5[[#This Row],[Column17]]-Table5[[#This Row],[Column20]]</f>
        <v>0</v>
      </c>
      <c r="AJ3616" s="111">
        <f t="shared" si="625"/>
        <v>0</v>
      </c>
      <c r="AK3616" s="111">
        <f t="shared" si="618"/>
        <v>0</v>
      </c>
      <c r="AL3616" s="111">
        <f t="shared" si="626"/>
        <v>0</v>
      </c>
      <c r="AM3616" s="111" t="str">
        <f t="shared" si="627"/>
        <v/>
      </c>
      <c r="AN3616" s="111" t="str">
        <f t="shared" ca="1" si="628"/>
        <v/>
      </c>
    </row>
    <row r="3617" spans="1:40" ht="20.25" customHeight="1" x14ac:dyDescent="0.3">
      <c r="A3617" s="107"/>
      <c r="B3617" s="144"/>
      <c r="C3617" s="119"/>
      <c r="D3617" s="120"/>
      <c r="E3617" s="119"/>
      <c r="F3617" s="119"/>
      <c r="G3617" s="120"/>
      <c r="H3617" s="119"/>
      <c r="I3617" s="109"/>
      <c r="L3617" s="108"/>
      <c r="M3617" s="108"/>
      <c r="N3617" s="108"/>
      <c r="O3617" s="108"/>
      <c r="P3617" s="108"/>
      <c r="Q3617" s="108"/>
      <c r="R3617" s="108"/>
      <c r="S3617" s="108"/>
      <c r="T3617" s="100">
        <f t="shared" si="619"/>
        <v>0</v>
      </c>
      <c r="U3617" s="111"/>
      <c r="V3617" s="111"/>
      <c r="W3617" s="111">
        <f>SUMIFS($F$3:F3617,$D$3:D3617,D3617,$C$3:C3617,"Buy")+SUMIFS($F$3:F3617,$D$3:D3617,D3617,$C$3:C3617,"Coin Deposit",$E$3:E3617,"&lt;&gt;")</f>
        <v>0</v>
      </c>
      <c r="X3617" s="111">
        <f t="shared" si="620"/>
        <v>0</v>
      </c>
      <c r="Y3617" s="111">
        <f>IF($D3617=Y$1,SUMIFS($H$3:$H3617,$G$3:$G3617,Y$1,$C$3:$C3617,"Sell"),0)</f>
        <v>0</v>
      </c>
      <c r="Z3617" s="111">
        <f t="shared" si="621"/>
        <v>0</v>
      </c>
      <c r="AA3617" s="111">
        <f>IF($D3617=AA$1,SUMIFS($H$3:$H3617,$G$3:$G3617,AA$1,$C$3:$C3617,"Sell"),0)</f>
        <v>0</v>
      </c>
      <c r="AB3617" s="111">
        <f t="shared" si="622"/>
        <v>0</v>
      </c>
      <c r="AC3617" s="111">
        <f>SUMIFS('Deductions and Deposits'!$H:$H,'Deductions and Deposits'!$G:$G,D3617,'Deductions and Deposits'!$F:$F,"&lt;="&amp;B3617)+SUMIFS($F$3:F3617,$D$3:D3617,D3617,$C$3:C3617,"Coin Deposit",$E$3:E3617,"")</f>
        <v>0</v>
      </c>
      <c r="AD3617" s="111">
        <f>SUMIFS('Deductions and Deposits'!$D:$D,'Deductions and Deposits'!$C:$C,D3617)+SUMIFS($F:$F,$D:$D,D3617,$C:$C,"Coin Deduction")</f>
        <v>0</v>
      </c>
      <c r="AE3617" s="111">
        <f>Table5[[#This Row],[Column4]]+Table5[[#This Row],[Column14]]+Table5[[#This Row],[Column19]]+Table5[[#This Row],[Column12]]</f>
        <v>0</v>
      </c>
      <c r="AF3617" s="111">
        <f>Table5[[#This Row],[Column5]]+Table5[[#This Row],[Column13]]+Table5[[#This Row],[Column21]]+Table5[[#This Row],[Column18]]</f>
        <v>0</v>
      </c>
      <c r="AG3617" s="111">
        <f t="shared" si="623"/>
        <v>0</v>
      </c>
      <c r="AH3617" s="111">
        <f t="shared" si="624"/>
        <v>0</v>
      </c>
      <c r="AI3617" s="111">
        <f>Table5[[#This Row],[Column17]]-Table5[[#This Row],[Column20]]</f>
        <v>0</v>
      </c>
      <c r="AJ3617" s="111">
        <f t="shared" si="625"/>
        <v>0</v>
      </c>
      <c r="AK3617" s="111">
        <f t="shared" si="618"/>
        <v>0</v>
      </c>
      <c r="AL3617" s="111">
        <f t="shared" si="626"/>
        <v>0</v>
      </c>
      <c r="AM3617" s="111" t="str">
        <f t="shared" si="627"/>
        <v/>
      </c>
      <c r="AN3617" s="111" t="str">
        <f t="shared" ca="1" si="628"/>
        <v/>
      </c>
    </row>
    <row r="3618" spans="1:40" ht="20.25" customHeight="1" x14ac:dyDescent="0.3">
      <c r="A3618" s="107"/>
      <c r="B3618" s="144"/>
      <c r="C3618" s="119"/>
      <c r="D3618" s="120"/>
      <c r="E3618" s="119"/>
      <c r="F3618" s="119"/>
      <c r="G3618" s="120"/>
      <c r="H3618" s="119"/>
      <c r="I3618" s="109"/>
      <c r="L3618" s="108"/>
      <c r="M3618" s="108"/>
      <c r="N3618" s="108"/>
      <c r="O3618" s="108"/>
      <c r="P3618" s="108"/>
      <c r="Q3618" s="108"/>
      <c r="R3618" s="108"/>
      <c r="S3618" s="108"/>
      <c r="T3618" s="100">
        <f t="shared" si="619"/>
        <v>0</v>
      </c>
      <c r="U3618" s="111"/>
      <c r="V3618" s="111"/>
      <c r="W3618" s="111">
        <f>SUMIFS($F$3:F3618,$D$3:D3618,D3618,$C$3:C3618,"Buy")+SUMIFS($F$3:F3618,$D$3:D3618,D3618,$C$3:C3618,"Coin Deposit",$E$3:E3618,"&lt;&gt;")</f>
        <v>0</v>
      </c>
      <c r="X3618" s="111">
        <f t="shared" si="620"/>
        <v>0</v>
      </c>
      <c r="Y3618" s="111">
        <f>IF($D3618=Y$1,SUMIFS($H$3:$H3618,$G$3:$G3618,Y$1,$C$3:$C3618,"Sell"),0)</f>
        <v>0</v>
      </c>
      <c r="Z3618" s="111">
        <f t="shared" si="621"/>
        <v>0</v>
      </c>
      <c r="AA3618" s="111">
        <f>IF($D3618=AA$1,SUMIFS($H$3:$H3618,$G$3:$G3618,AA$1,$C$3:$C3618,"Sell"),0)</f>
        <v>0</v>
      </c>
      <c r="AB3618" s="111">
        <f t="shared" si="622"/>
        <v>0</v>
      </c>
      <c r="AC3618" s="111">
        <f>SUMIFS('Deductions and Deposits'!$H:$H,'Deductions and Deposits'!$G:$G,D3618,'Deductions and Deposits'!$F:$F,"&lt;="&amp;B3618)+SUMIFS($F$3:F3618,$D$3:D3618,D3618,$C$3:C3618,"Coin Deposit",$E$3:E3618,"")</f>
        <v>0</v>
      </c>
      <c r="AD3618" s="111">
        <f>SUMIFS('Deductions and Deposits'!$D:$D,'Deductions and Deposits'!$C:$C,D3618)+SUMIFS($F:$F,$D:$D,D3618,$C:$C,"Coin Deduction")</f>
        <v>0</v>
      </c>
      <c r="AE3618" s="111">
        <f>Table5[[#This Row],[Column4]]+Table5[[#This Row],[Column14]]+Table5[[#This Row],[Column19]]+Table5[[#This Row],[Column12]]</f>
        <v>0</v>
      </c>
      <c r="AF3618" s="111">
        <f>Table5[[#This Row],[Column5]]+Table5[[#This Row],[Column13]]+Table5[[#This Row],[Column21]]+Table5[[#This Row],[Column18]]</f>
        <v>0</v>
      </c>
      <c r="AG3618" s="111">
        <f t="shared" si="623"/>
        <v>0</v>
      </c>
      <c r="AH3618" s="111">
        <f t="shared" si="624"/>
        <v>0</v>
      </c>
      <c r="AI3618" s="111">
        <f>Table5[[#This Row],[Column17]]-Table5[[#This Row],[Column20]]</f>
        <v>0</v>
      </c>
      <c r="AJ3618" s="111">
        <f t="shared" si="625"/>
        <v>0</v>
      </c>
      <c r="AK3618" s="111">
        <f t="shared" si="618"/>
        <v>0</v>
      </c>
      <c r="AL3618" s="111">
        <f t="shared" si="626"/>
        <v>0</v>
      </c>
      <c r="AM3618" s="111" t="str">
        <f t="shared" si="627"/>
        <v/>
      </c>
      <c r="AN3618" s="111" t="str">
        <f t="shared" ca="1" si="628"/>
        <v/>
      </c>
    </row>
    <row r="3619" spans="1:40" ht="20.25" customHeight="1" x14ac:dyDescent="0.3">
      <c r="A3619" s="107"/>
      <c r="B3619" s="144"/>
      <c r="C3619" s="119"/>
      <c r="D3619" s="120"/>
      <c r="E3619" s="119"/>
      <c r="F3619" s="119"/>
      <c r="G3619" s="120"/>
      <c r="H3619" s="119"/>
      <c r="I3619" s="109"/>
      <c r="L3619" s="108"/>
      <c r="M3619" s="108"/>
      <c r="N3619" s="108"/>
      <c r="O3619" s="108"/>
      <c r="P3619" s="108"/>
      <c r="Q3619" s="108"/>
      <c r="R3619" s="108"/>
      <c r="S3619" s="108"/>
      <c r="T3619" s="100">
        <f t="shared" si="619"/>
        <v>0</v>
      </c>
      <c r="U3619" s="111"/>
      <c r="V3619" s="111"/>
      <c r="W3619" s="111">
        <f>SUMIFS($F$3:F3619,$D$3:D3619,D3619,$C$3:C3619,"Buy")+SUMIFS($F$3:F3619,$D$3:D3619,D3619,$C$3:C3619,"Coin Deposit",$E$3:E3619,"&lt;&gt;")</f>
        <v>0</v>
      </c>
      <c r="X3619" s="111">
        <f t="shared" si="620"/>
        <v>0</v>
      </c>
      <c r="Y3619" s="111">
        <f>IF($D3619=Y$1,SUMIFS($H$3:$H3619,$G$3:$G3619,Y$1,$C$3:$C3619,"Sell"),0)</f>
        <v>0</v>
      </c>
      <c r="Z3619" s="111">
        <f t="shared" si="621"/>
        <v>0</v>
      </c>
      <c r="AA3619" s="111">
        <f>IF($D3619=AA$1,SUMIFS($H$3:$H3619,$G$3:$G3619,AA$1,$C$3:$C3619,"Sell"),0)</f>
        <v>0</v>
      </c>
      <c r="AB3619" s="111">
        <f t="shared" si="622"/>
        <v>0</v>
      </c>
      <c r="AC3619" s="111">
        <f>SUMIFS('Deductions and Deposits'!$H:$H,'Deductions and Deposits'!$G:$G,D3619,'Deductions and Deposits'!$F:$F,"&lt;="&amp;B3619)+SUMIFS($F$3:F3619,$D$3:D3619,D3619,$C$3:C3619,"Coin Deposit",$E$3:E3619,"")</f>
        <v>0</v>
      </c>
      <c r="AD3619" s="111">
        <f>SUMIFS('Deductions and Deposits'!$D:$D,'Deductions and Deposits'!$C:$C,D3619)+SUMIFS($F:$F,$D:$D,D3619,$C:$C,"Coin Deduction")</f>
        <v>0</v>
      </c>
      <c r="AE3619" s="111">
        <f>Table5[[#This Row],[Column4]]+Table5[[#This Row],[Column14]]+Table5[[#This Row],[Column19]]+Table5[[#This Row],[Column12]]</f>
        <v>0</v>
      </c>
      <c r="AF3619" s="111">
        <f>Table5[[#This Row],[Column5]]+Table5[[#This Row],[Column13]]+Table5[[#This Row],[Column21]]+Table5[[#This Row],[Column18]]</f>
        <v>0</v>
      </c>
      <c r="AG3619" s="111">
        <f t="shared" si="623"/>
        <v>0</v>
      </c>
      <c r="AH3619" s="111">
        <f t="shared" si="624"/>
        <v>0</v>
      </c>
      <c r="AI3619" s="111">
        <f>Table5[[#This Row],[Column17]]-Table5[[#This Row],[Column20]]</f>
        <v>0</v>
      </c>
      <c r="AJ3619" s="111">
        <f t="shared" si="625"/>
        <v>0</v>
      </c>
      <c r="AK3619" s="111">
        <f t="shared" si="618"/>
        <v>0</v>
      </c>
      <c r="AL3619" s="111">
        <f t="shared" si="626"/>
        <v>0</v>
      </c>
      <c r="AM3619" s="111" t="str">
        <f t="shared" si="627"/>
        <v/>
      </c>
      <c r="AN3619" s="111" t="str">
        <f t="shared" ca="1" si="628"/>
        <v/>
      </c>
    </row>
    <row r="3620" spans="1:40" ht="20.25" customHeight="1" x14ac:dyDescent="0.3">
      <c r="A3620" s="107"/>
      <c r="B3620" s="144"/>
      <c r="C3620" s="119"/>
      <c r="D3620" s="120"/>
      <c r="E3620" s="119"/>
      <c r="F3620" s="119"/>
      <c r="G3620" s="120"/>
      <c r="H3620" s="119"/>
      <c r="I3620" s="109"/>
      <c r="L3620" s="108"/>
      <c r="M3620" s="108"/>
      <c r="N3620" s="108"/>
      <c r="O3620" s="108"/>
      <c r="P3620" s="108"/>
      <c r="Q3620" s="108"/>
      <c r="R3620" s="108"/>
      <c r="S3620" s="108"/>
      <c r="T3620" s="100">
        <f t="shared" si="619"/>
        <v>0</v>
      </c>
      <c r="U3620" s="111"/>
      <c r="V3620" s="111"/>
      <c r="W3620" s="111">
        <f>SUMIFS($F$3:F3620,$D$3:D3620,D3620,$C$3:C3620,"Buy")+SUMIFS($F$3:F3620,$D$3:D3620,D3620,$C$3:C3620,"Coin Deposit",$E$3:E3620,"&lt;&gt;")</f>
        <v>0</v>
      </c>
      <c r="X3620" s="111">
        <f t="shared" si="620"/>
        <v>0</v>
      </c>
      <c r="Y3620" s="111">
        <f>IF($D3620=Y$1,SUMIFS($H$3:$H3620,$G$3:$G3620,Y$1,$C$3:$C3620,"Sell"),0)</f>
        <v>0</v>
      </c>
      <c r="Z3620" s="111">
        <f t="shared" si="621"/>
        <v>0</v>
      </c>
      <c r="AA3620" s="111">
        <f>IF($D3620=AA$1,SUMIFS($H$3:$H3620,$G$3:$G3620,AA$1,$C$3:$C3620,"Sell"),0)</f>
        <v>0</v>
      </c>
      <c r="AB3620" s="111">
        <f t="shared" si="622"/>
        <v>0</v>
      </c>
      <c r="AC3620" s="111">
        <f>SUMIFS('Deductions and Deposits'!$H:$H,'Deductions and Deposits'!$G:$G,D3620,'Deductions and Deposits'!$F:$F,"&lt;="&amp;B3620)+SUMIFS($F$3:F3620,$D$3:D3620,D3620,$C$3:C3620,"Coin Deposit",$E$3:E3620,"")</f>
        <v>0</v>
      </c>
      <c r="AD3620" s="111">
        <f>SUMIFS('Deductions and Deposits'!$D:$D,'Deductions and Deposits'!$C:$C,D3620)+SUMIFS($F:$F,$D:$D,D3620,$C:$C,"Coin Deduction")</f>
        <v>0</v>
      </c>
      <c r="AE3620" s="111">
        <f>Table5[[#This Row],[Column4]]+Table5[[#This Row],[Column14]]+Table5[[#This Row],[Column19]]+Table5[[#This Row],[Column12]]</f>
        <v>0</v>
      </c>
      <c r="AF3620" s="111">
        <f>Table5[[#This Row],[Column5]]+Table5[[#This Row],[Column13]]+Table5[[#This Row],[Column21]]+Table5[[#This Row],[Column18]]</f>
        <v>0</v>
      </c>
      <c r="AG3620" s="111">
        <f t="shared" si="623"/>
        <v>0</v>
      </c>
      <c r="AH3620" s="111">
        <f t="shared" si="624"/>
        <v>0</v>
      </c>
      <c r="AI3620" s="111">
        <f>Table5[[#This Row],[Column17]]-Table5[[#This Row],[Column20]]</f>
        <v>0</v>
      </c>
      <c r="AJ3620" s="111">
        <f t="shared" si="625"/>
        <v>0</v>
      </c>
      <c r="AK3620" s="111">
        <f t="shared" si="618"/>
        <v>0</v>
      </c>
      <c r="AL3620" s="111">
        <f t="shared" si="626"/>
        <v>0</v>
      </c>
      <c r="AM3620" s="111" t="str">
        <f t="shared" si="627"/>
        <v/>
      </c>
      <c r="AN3620" s="111" t="str">
        <f t="shared" ca="1" si="628"/>
        <v/>
      </c>
    </row>
    <row r="3621" spans="1:40" ht="20.25" customHeight="1" x14ac:dyDescent="0.3">
      <c r="A3621" s="107"/>
      <c r="B3621" s="144"/>
      <c r="C3621" s="119"/>
      <c r="D3621" s="120"/>
      <c r="E3621" s="119"/>
      <c r="F3621" s="119"/>
      <c r="G3621" s="120"/>
      <c r="H3621" s="119"/>
      <c r="I3621" s="109"/>
      <c r="L3621" s="108"/>
      <c r="M3621" s="108"/>
      <c r="N3621" s="108"/>
      <c r="O3621" s="108"/>
      <c r="P3621" s="108"/>
      <c r="Q3621" s="108"/>
      <c r="R3621" s="108"/>
      <c r="S3621" s="108"/>
      <c r="T3621" s="100">
        <f t="shared" si="619"/>
        <v>0</v>
      </c>
      <c r="U3621" s="111"/>
      <c r="V3621" s="111"/>
      <c r="W3621" s="111">
        <f>SUMIFS($F$3:F3621,$D$3:D3621,D3621,$C$3:C3621,"Buy")+SUMIFS($F$3:F3621,$D$3:D3621,D3621,$C$3:C3621,"Coin Deposit",$E$3:E3621,"&lt;&gt;")</f>
        <v>0</v>
      </c>
      <c r="X3621" s="111">
        <f t="shared" si="620"/>
        <v>0</v>
      </c>
      <c r="Y3621" s="111">
        <f>IF($D3621=Y$1,SUMIFS($H$3:$H3621,$G$3:$G3621,Y$1,$C$3:$C3621,"Sell"),0)</f>
        <v>0</v>
      </c>
      <c r="Z3621" s="111">
        <f t="shared" si="621"/>
        <v>0</v>
      </c>
      <c r="AA3621" s="111">
        <f>IF($D3621=AA$1,SUMIFS($H$3:$H3621,$G$3:$G3621,AA$1,$C$3:$C3621,"Sell"),0)</f>
        <v>0</v>
      </c>
      <c r="AB3621" s="111">
        <f t="shared" si="622"/>
        <v>0</v>
      </c>
      <c r="AC3621" s="111">
        <f>SUMIFS('Deductions and Deposits'!$H:$H,'Deductions and Deposits'!$G:$G,D3621,'Deductions and Deposits'!$F:$F,"&lt;="&amp;B3621)+SUMIFS($F$3:F3621,$D$3:D3621,D3621,$C$3:C3621,"Coin Deposit",$E$3:E3621,"")</f>
        <v>0</v>
      </c>
      <c r="AD3621" s="111">
        <f>SUMIFS('Deductions and Deposits'!$D:$D,'Deductions and Deposits'!$C:$C,D3621)+SUMIFS($F:$F,$D:$D,D3621,$C:$C,"Coin Deduction")</f>
        <v>0</v>
      </c>
      <c r="AE3621" s="111">
        <f>Table5[[#This Row],[Column4]]+Table5[[#This Row],[Column14]]+Table5[[#This Row],[Column19]]+Table5[[#This Row],[Column12]]</f>
        <v>0</v>
      </c>
      <c r="AF3621" s="111">
        <f>Table5[[#This Row],[Column5]]+Table5[[#This Row],[Column13]]+Table5[[#This Row],[Column21]]+Table5[[#This Row],[Column18]]</f>
        <v>0</v>
      </c>
      <c r="AG3621" s="111">
        <f t="shared" si="623"/>
        <v>0</v>
      </c>
      <c r="AH3621" s="111">
        <f t="shared" si="624"/>
        <v>0</v>
      </c>
      <c r="AI3621" s="111">
        <f>Table5[[#This Row],[Column17]]-Table5[[#This Row],[Column20]]</f>
        <v>0</v>
      </c>
      <c r="AJ3621" s="111">
        <f t="shared" si="625"/>
        <v>0</v>
      </c>
      <c r="AK3621" s="111">
        <f t="shared" si="618"/>
        <v>0</v>
      </c>
      <c r="AL3621" s="111">
        <f t="shared" si="626"/>
        <v>0</v>
      </c>
      <c r="AM3621" s="111" t="str">
        <f t="shared" si="627"/>
        <v/>
      </c>
      <c r="AN3621" s="111" t="str">
        <f t="shared" ca="1" si="628"/>
        <v/>
      </c>
    </row>
    <row r="3622" spans="1:40" ht="20.25" customHeight="1" x14ac:dyDescent="0.3">
      <c r="A3622" s="107"/>
      <c r="B3622" s="144"/>
      <c r="C3622" s="119"/>
      <c r="D3622" s="120"/>
      <c r="E3622" s="119"/>
      <c r="F3622" s="119"/>
      <c r="G3622" s="120"/>
      <c r="H3622" s="119"/>
      <c r="I3622" s="109"/>
      <c r="L3622" s="108"/>
      <c r="M3622" s="108"/>
      <c r="N3622" s="108"/>
      <c r="O3622" s="108"/>
      <c r="P3622" s="108"/>
      <c r="Q3622" s="108"/>
      <c r="R3622" s="108"/>
      <c r="S3622" s="108"/>
      <c r="T3622" s="100">
        <f t="shared" si="619"/>
        <v>0</v>
      </c>
      <c r="U3622" s="111"/>
      <c r="V3622" s="111"/>
      <c r="W3622" s="111">
        <f>SUMIFS($F$3:F3622,$D$3:D3622,D3622,$C$3:C3622,"Buy")+SUMIFS($F$3:F3622,$D$3:D3622,D3622,$C$3:C3622,"Coin Deposit",$E$3:E3622,"&lt;&gt;")</f>
        <v>0</v>
      </c>
      <c r="X3622" s="111">
        <f t="shared" si="620"/>
        <v>0</v>
      </c>
      <c r="Y3622" s="111">
        <f>IF($D3622=Y$1,SUMIFS($H$3:$H3622,$G$3:$G3622,Y$1,$C$3:$C3622,"Sell"),0)</f>
        <v>0</v>
      </c>
      <c r="Z3622" s="111">
        <f t="shared" si="621"/>
        <v>0</v>
      </c>
      <c r="AA3622" s="111">
        <f>IF($D3622=AA$1,SUMIFS($H$3:$H3622,$G$3:$G3622,AA$1,$C$3:$C3622,"Sell"),0)</f>
        <v>0</v>
      </c>
      <c r="AB3622" s="111">
        <f t="shared" si="622"/>
        <v>0</v>
      </c>
      <c r="AC3622" s="111">
        <f>SUMIFS('Deductions and Deposits'!$H:$H,'Deductions and Deposits'!$G:$G,D3622,'Deductions and Deposits'!$F:$F,"&lt;="&amp;B3622)+SUMIFS($F$3:F3622,$D$3:D3622,D3622,$C$3:C3622,"Coin Deposit",$E$3:E3622,"")</f>
        <v>0</v>
      </c>
      <c r="AD3622" s="111">
        <f>SUMIFS('Deductions and Deposits'!$D:$D,'Deductions and Deposits'!$C:$C,D3622)+SUMIFS($F:$F,$D:$D,D3622,$C:$C,"Coin Deduction")</f>
        <v>0</v>
      </c>
      <c r="AE3622" s="111">
        <f>Table5[[#This Row],[Column4]]+Table5[[#This Row],[Column14]]+Table5[[#This Row],[Column19]]+Table5[[#This Row],[Column12]]</f>
        <v>0</v>
      </c>
      <c r="AF3622" s="111">
        <f>Table5[[#This Row],[Column5]]+Table5[[#This Row],[Column13]]+Table5[[#This Row],[Column21]]+Table5[[#This Row],[Column18]]</f>
        <v>0</v>
      </c>
      <c r="AG3622" s="111">
        <f t="shared" si="623"/>
        <v>0</v>
      </c>
      <c r="AH3622" s="111">
        <f t="shared" si="624"/>
        <v>0</v>
      </c>
      <c r="AI3622" s="111">
        <f>Table5[[#This Row],[Column17]]-Table5[[#This Row],[Column20]]</f>
        <v>0</v>
      </c>
      <c r="AJ3622" s="111">
        <f t="shared" si="625"/>
        <v>0</v>
      </c>
      <c r="AK3622" s="111">
        <f t="shared" si="618"/>
        <v>0</v>
      </c>
      <c r="AL3622" s="111">
        <f t="shared" si="626"/>
        <v>0</v>
      </c>
      <c r="AM3622" s="111" t="str">
        <f t="shared" si="627"/>
        <v/>
      </c>
      <c r="AN3622" s="111" t="str">
        <f t="shared" ca="1" si="628"/>
        <v/>
      </c>
    </row>
    <row r="3623" spans="1:40" ht="20.25" customHeight="1" x14ac:dyDescent="0.3">
      <c r="A3623" s="107"/>
      <c r="B3623" s="144"/>
      <c r="C3623" s="119"/>
      <c r="D3623" s="120"/>
      <c r="E3623" s="119"/>
      <c r="F3623" s="119"/>
      <c r="G3623" s="120"/>
      <c r="H3623" s="119"/>
      <c r="I3623" s="109"/>
      <c r="L3623" s="108"/>
      <c r="M3623" s="108"/>
      <c r="N3623" s="108"/>
      <c r="O3623" s="108"/>
      <c r="P3623" s="108"/>
      <c r="Q3623" s="108"/>
      <c r="R3623" s="108"/>
      <c r="S3623" s="108"/>
      <c r="T3623" s="100">
        <f t="shared" si="619"/>
        <v>0</v>
      </c>
      <c r="U3623" s="111"/>
      <c r="V3623" s="111"/>
      <c r="W3623" s="111">
        <f>SUMIFS($F$3:F3623,$D$3:D3623,D3623,$C$3:C3623,"Buy")+SUMIFS($F$3:F3623,$D$3:D3623,D3623,$C$3:C3623,"Coin Deposit",$E$3:E3623,"&lt;&gt;")</f>
        <v>0</v>
      </c>
      <c r="X3623" s="111">
        <f t="shared" si="620"/>
        <v>0</v>
      </c>
      <c r="Y3623" s="111">
        <f>IF($D3623=Y$1,SUMIFS($H$3:$H3623,$G$3:$G3623,Y$1,$C$3:$C3623,"Sell"),0)</f>
        <v>0</v>
      </c>
      <c r="Z3623" s="111">
        <f t="shared" si="621"/>
        <v>0</v>
      </c>
      <c r="AA3623" s="111">
        <f>IF($D3623=AA$1,SUMIFS($H$3:$H3623,$G$3:$G3623,AA$1,$C$3:$C3623,"Sell"),0)</f>
        <v>0</v>
      </c>
      <c r="AB3623" s="111">
        <f t="shared" si="622"/>
        <v>0</v>
      </c>
      <c r="AC3623" s="111">
        <f>SUMIFS('Deductions and Deposits'!$H:$H,'Deductions and Deposits'!$G:$G,D3623,'Deductions and Deposits'!$F:$F,"&lt;="&amp;B3623)+SUMIFS($F$3:F3623,$D$3:D3623,D3623,$C$3:C3623,"Coin Deposit",$E$3:E3623,"")</f>
        <v>0</v>
      </c>
      <c r="AD3623" s="111">
        <f>SUMIFS('Deductions and Deposits'!$D:$D,'Deductions and Deposits'!$C:$C,D3623)+SUMIFS($F:$F,$D:$D,D3623,$C:$C,"Coin Deduction")</f>
        <v>0</v>
      </c>
      <c r="AE3623" s="111">
        <f>Table5[[#This Row],[Column4]]+Table5[[#This Row],[Column14]]+Table5[[#This Row],[Column19]]+Table5[[#This Row],[Column12]]</f>
        <v>0</v>
      </c>
      <c r="AF3623" s="111">
        <f>Table5[[#This Row],[Column5]]+Table5[[#This Row],[Column13]]+Table5[[#This Row],[Column21]]+Table5[[#This Row],[Column18]]</f>
        <v>0</v>
      </c>
      <c r="AG3623" s="111">
        <f t="shared" si="623"/>
        <v>0</v>
      </c>
      <c r="AH3623" s="111">
        <f t="shared" si="624"/>
        <v>0</v>
      </c>
      <c r="AI3623" s="111">
        <f>Table5[[#This Row],[Column17]]-Table5[[#This Row],[Column20]]</f>
        <v>0</v>
      </c>
      <c r="AJ3623" s="111">
        <f t="shared" si="625"/>
        <v>0</v>
      </c>
      <c r="AK3623" s="111">
        <f t="shared" si="618"/>
        <v>0</v>
      </c>
      <c r="AL3623" s="111">
        <f t="shared" si="626"/>
        <v>0</v>
      </c>
      <c r="AM3623" s="111" t="str">
        <f t="shared" si="627"/>
        <v/>
      </c>
      <c r="AN3623" s="111" t="str">
        <f t="shared" ca="1" si="628"/>
        <v/>
      </c>
    </row>
    <row r="3624" spans="1:40" ht="20.25" customHeight="1" x14ac:dyDescent="0.3">
      <c r="A3624" s="107"/>
      <c r="B3624" s="144"/>
      <c r="C3624" s="119"/>
      <c r="D3624" s="120"/>
      <c r="E3624" s="119"/>
      <c r="F3624" s="119"/>
      <c r="G3624" s="120"/>
      <c r="H3624" s="119"/>
      <c r="I3624" s="109"/>
      <c r="L3624" s="108"/>
      <c r="M3624" s="108"/>
      <c r="N3624" s="108"/>
      <c r="O3624" s="108"/>
      <c r="P3624" s="108"/>
      <c r="Q3624" s="108"/>
      <c r="R3624" s="108"/>
      <c r="S3624" s="108"/>
      <c r="T3624" s="100">
        <f t="shared" si="619"/>
        <v>0</v>
      </c>
      <c r="U3624" s="111"/>
      <c r="V3624" s="111"/>
      <c r="W3624" s="111">
        <f>SUMIFS($F$3:F3624,$D$3:D3624,D3624,$C$3:C3624,"Buy")+SUMIFS($F$3:F3624,$D$3:D3624,D3624,$C$3:C3624,"Coin Deposit",$E$3:E3624,"&lt;&gt;")</f>
        <v>0</v>
      </c>
      <c r="X3624" s="111">
        <f t="shared" si="620"/>
        <v>0</v>
      </c>
      <c r="Y3624" s="111">
        <f>IF($D3624=Y$1,SUMIFS($H$3:$H3624,$G$3:$G3624,Y$1,$C$3:$C3624,"Sell"),0)</f>
        <v>0</v>
      </c>
      <c r="Z3624" s="111">
        <f t="shared" si="621"/>
        <v>0</v>
      </c>
      <c r="AA3624" s="111">
        <f>IF($D3624=AA$1,SUMIFS($H$3:$H3624,$G$3:$G3624,AA$1,$C$3:$C3624,"Sell"),0)</f>
        <v>0</v>
      </c>
      <c r="AB3624" s="111">
        <f t="shared" si="622"/>
        <v>0</v>
      </c>
      <c r="AC3624" s="111">
        <f>SUMIFS('Deductions and Deposits'!$H:$H,'Deductions and Deposits'!$G:$G,D3624,'Deductions and Deposits'!$F:$F,"&lt;="&amp;B3624)+SUMIFS($F$3:F3624,$D$3:D3624,D3624,$C$3:C3624,"Coin Deposit",$E$3:E3624,"")</f>
        <v>0</v>
      </c>
      <c r="AD3624" s="111">
        <f>SUMIFS('Deductions and Deposits'!$D:$D,'Deductions and Deposits'!$C:$C,D3624)+SUMIFS($F:$F,$D:$D,D3624,$C:$C,"Coin Deduction")</f>
        <v>0</v>
      </c>
      <c r="AE3624" s="111">
        <f>Table5[[#This Row],[Column4]]+Table5[[#This Row],[Column14]]+Table5[[#This Row],[Column19]]+Table5[[#This Row],[Column12]]</f>
        <v>0</v>
      </c>
      <c r="AF3624" s="111">
        <f>Table5[[#This Row],[Column5]]+Table5[[#This Row],[Column13]]+Table5[[#This Row],[Column21]]+Table5[[#This Row],[Column18]]</f>
        <v>0</v>
      </c>
      <c r="AG3624" s="111">
        <f t="shared" si="623"/>
        <v>0</v>
      </c>
      <c r="AH3624" s="111">
        <f t="shared" si="624"/>
        <v>0</v>
      </c>
      <c r="AI3624" s="111">
        <f>Table5[[#This Row],[Column17]]-Table5[[#This Row],[Column20]]</f>
        <v>0</v>
      </c>
      <c r="AJ3624" s="111">
        <f t="shared" si="625"/>
        <v>0</v>
      </c>
      <c r="AK3624" s="111">
        <f t="shared" si="618"/>
        <v>0</v>
      </c>
      <c r="AL3624" s="111">
        <f t="shared" si="626"/>
        <v>0</v>
      </c>
      <c r="AM3624" s="111" t="str">
        <f t="shared" si="627"/>
        <v/>
      </c>
      <c r="AN3624" s="111" t="str">
        <f t="shared" ca="1" si="628"/>
        <v/>
      </c>
    </row>
    <row r="3625" spans="1:40" ht="20.25" customHeight="1" x14ac:dyDescent="0.3">
      <c r="A3625" s="107"/>
      <c r="B3625" s="144"/>
      <c r="C3625" s="119"/>
      <c r="D3625" s="120"/>
      <c r="E3625" s="119"/>
      <c r="F3625" s="119"/>
      <c r="G3625" s="120"/>
      <c r="H3625" s="119"/>
      <c r="I3625" s="109"/>
      <c r="L3625" s="108"/>
      <c r="M3625" s="108"/>
      <c r="N3625" s="108"/>
      <c r="O3625" s="108"/>
      <c r="P3625" s="108"/>
      <c r="Q3625" s="108"/>
      <c r="R3625" s="108"/>
      <c r="S3625" s="108"/>
      <c r="T3625" s="100">
        <f t="shared" si="619"/>
        <v>0</v>
      </c>
      <c r="U3625" s="111"/>
      <c r="V3625" s="111"/>
      <c r="W3625" s="111">
        <f>SUMIFS($F$3:F3625,$D$3:D3625,D3625,$C$3:C3625,"Buy")+SUMIFS($F$3:F3625,$D$3:D3625,D3625,$C$3:C3625,"Coin Deposit",$E$3:E3625,"&lt;&gt;")</f>
        <v>0</v>
      </c>
      <c r="X3625" s="111">
        <f t="shared" si="620"/>
        <v>0</v>
      </c>
      <c r="Y3625" s="111">
        <f>IF($D3625=Y$1,SUMIFS($H$3:$H3625,$G$3:$G3625,Y$1,$C$3:$C3625,"Sell"),0)</f>
        <v>0</v>
      </c>
      <c r="Z3625" s="111">
        <f t="shared" si="621"/>
        <v>0</v>
      </c>
      <c r="AA3625" s="111">
        <f>IF($D3625=AA$1,SUMIFS($H$3:$H3625,$G$3:$G3625,AA$1,$C$3:$C3625,"Sell"),0)</f>
        <v>0</v>
      </c>
      <c r="AB3625" s="111">
        <f t="shared" si="622"/>
        <v>0</v>
      </c>
      <c r="AC3625" s="111">
        <f>SUMIFS('Deductions and Deposits'!$H:$H,'Deductions and Deposits'!$G:$G,D3625,'Deductions and Deposits'!$F:$F,"&lt;="&amp;B3625)+SUMIFS($F$3:F3625,$D$3:D3625,D3625,$C$3:C3625,"Coin Deposit",$E$3:E3625,"")</f>
        <v>0</v>
      </c>
      <c r="AD3625" s="111">
        <f>SUMIFS('Deductions and Deposits'!$D:$D,'Deductions and Deposits'!$C:$C,D3625)+SUMIFS($F:$F,$D:$D,D3625,$C:$C,"Coin Deduction")</f>
        <v>0</v>
      </c>
      <c r="AE3625" s="111">
        <f>Table5[[#This Row],[Column4]]+Table5[[#This Row],[Column14]]+Table5[[#This Row],[Column19]]+Table5[[#This Row],[Column12]]</f>
        <v>0</v>
      </c>
      <c r="AF3625" s="111">
        <f>Table5[[#This Row],[Column5]]+Table5[[#This Row],[Column13]]+Table5[[#This Row],[Column21]]+Table5[[#This Row],[Column18]]</f>
        <v>0</v>
      </c>
      <c r="AG3625" s="111">
        <f t="shared" si="623"/>
        <v>0</v>
      </c>
      <c r="AH3625" s="111">
        <f t="shared" si="624"/>
        <v>0</v>
      </c>
      <c r="AI3625" s="111">
        <f>Table5[[#This Row],[Column17]]-Table5[[#This Row],[Column20]]</f>
        <v>0</v>
      </c>
      <c r="AJ3625" s="111">
        <f t="shared" si="625"/>
        <v>0</v>
      </c>
      <c r="AK3625" s="111">
        <f t="shared" si="618"/>
        <v>0</v>
      </c>
      <c r="AL3625" s="111">
        <f t="shared" si="626"/>
        <v>0</v>
      </c>
      <c r="AM3625" s="111" t="str">
        <f t="shared" si="627"/>
        <v/>
      </c>
      <c r="AN3625" s="111" t="str">
        <f t="shared" ca="1" si="628"/>
        <v/>
      </c>
    </row>
    <row r="3626" spans="1:40" ht="20.25" customHeight="1" x14ac:dyDescent="0.3">
      <c r="A3626" s="107"/>
      <c r="B3626" s="144"/>
      <c r="C3626" s="119"/>
      <c r="D3626" s="120"/>
      <c r="E3626" s="119"/>
      <c r="F3626" s="119"/>
      <c r="G3626" s="120"/>
      <c r="H3626" s="119"/>
      <c r="I3626" s="109"/>
      <c r="L3626" s="108"/>
      <c r="M3626" s="108"/>
      <c r="N3626" s="108"/>
      <c r="O3626" s="108"/>
      <c r="P3626" s="108"/>
      <c r="Q3626" s="108"/>
      <c r="R3626" s="108"/>
      <c r="S3626" s="108"/>
      <c r="T3626" s="100">
        <f t="shared" si="619"/>
        <v>0</v>
      </c>
      <c r="U3626" s="111"/>
      <c r="V3626" s="111"/>
      <c r="W3626" s="111">
        <f>SUMIFS($F$3:F3626,$D$3:D3626,D3626,$C$3:C3626,"Buy")+SUMIFS($F$3:F3626,$D$3:D3626,D3626,$C$3:C3626,"Coin Deposit",$E$3:E3626,"&lt;&gt;")</f>
        <v>0</v>
      </c>
      <c r="X3626" s="111">
        <f t="shared" si="620"/>
        <v>0</v>
      </c>
      <c r="Y3626" s="111">
        <f>IF($D3626=Y$1,SUMIFS($H$3:$H3626,$G$3:$G3626,Y$1,$C$3:$C3626,"Sell"),0)</f>
        <v>0</v>
      </c>
      <c r="Z3626" s="111">
        <f t="shared" si="621"/>
        <v>0</v>
      </c>
      <c r="AA3626" s="111">
        <f>IF($D3626=AA$1,SUMIFS($H$3:$H3626,$G$3:$G3626,AA$1,$C$3:$C3626,"Sell"),0)</f>
        <v>0</v>
      </c>
      <c r="AB3626" s="111">
        <f t="shared" si="622"/>
        <v>0</v>
      </c>
      <c r="AC3626" s="111">
        <f>SUMIFS('Deductions and Deposits'!$H:$H,'Deductions and Deposits'!$G:$G,D3626,'Deductions and Deposits'!$F:$F,"&lt;="&amp;B3626)+SUMIFS($F$3:F3626,$D$3:D3626,D3626,$C$3:C3626,"Coin Deposit",$E$3:E3626,"")</f>
        <v>0</v>
      </c>
      <c r="AD3626" s="111">
        <f>SUMIFS('Deductions and Deposits'!$D:$D,'Deductions and Deposits'!$C:$C,D3626)+SUMIFS($F:$F,$D:$D,D3626,$C:$C,"Coin Deduction")</f>
        <v>0</v>
      </c>
      <c r="AE3626" s="111">
        <f>Table5[[#This Row],[Column4]]+Table5[[#This Row],[Column14]]+Table5[[#This Row],[Column19]]+Table5[[#This Row],[Column12]]</f>
        <v>0</v>
      </c>
      <c r="AF3626" s="111">
        <f>Table5[[#This Row],[Column5]]+Table5[[#This Row],[Column13]]+Table5[[#This Row],[Column21]]+Table5[[#This Row],[Column18]]</f>
        <v>0</v>
      </c>
      <c r="AG3626" s="111">
        <f t="shared" si="623"/>
        <v>0</v>
      </c>
      <c r="AH3626" s="111">
        <f t="shared" si="624"/>
        <v>0</v>
      </c>
      <c r="AI3626" s="111">
        <f>Table5[[#This Row],[Column17]]-Table5[[#This Row],[Column20]]</f>
        <v>0</v>
      </c>
      <c r="AJ3626" s="111">
        <f t="shared" si="625"/>
        <v>0</v>
      </c>
      <c r="AK3626" s="111">
        <f t="shared" si="618"/>
        <v>0</v>
      </c>
      <c r="AL3626" s="111">
        <f t="shared" si="626"/>
        <v>0</v>
      </c>
      <c r="AM3626" s="111" t="str">
        <f t="shared" si="627"/>
        <v/>
      </c>
      <c r="AN3626" s="111" t="str">
        <f t="shared" ca="1" si="628"/>
        <v/>
      </c>
    </row>
    <row r="3627" spans="1:40" ht="20.25" customHeight="1" x14ac:dyDescent="0.3">
      <c r="A3627" s="107"/>
      <c r="B3627" s="144"/>
      <c r="C3627" s="119"/>
      <c r="D3627" s="120"/>
      <c r="E3627" s="119"/>
      <c r="F3627" s="119"/>
      <c r="G3627" s="120"/>
      <c r="H3627" s="119"/>
      <c r="I3627" s="109"/>
      <c r="L3627" s="108"/>
      <c r="M3627" s="108"/>
      <c r="N3627" s="108"/>
      <c r="O3627" s="108"/>
      <c r="P3627" s="108"/>
      <c r="Q3627" s="108"/>
      <c r="R3627" s="108"/>
      <c r="S3627" s="108"/>
      <c r="T3627" s="100">
        <f t="shared" si="619"/>
        <v>0</v>
      </c>
      <c r="U3627" s="111"/>
      <c r="V3627" s="111"/>
      <c r="W3627" s="111">
        <f>SUMIFS($F$3:F3627,$D$3:D3627,D3627,$C$3:C3627,"Buy")+SUMIFS($F$3:F3627,$D$3:D3627,D3627,$C$3:C3627,"Coin Deposit",$E$3:E3627,"&lt;&gt;")</f>
        <v>0</v>
      </c>
      <c r="X3627" s="111">
        <f t="shared" si="620"/>
        <v>0</v>
      </c>
      <c r="Y3627" s="111">
        <f>IF($D3627=Y$1,SUMIFS($H$3:$H3627,$G$3:$G3627,Y$1,$C$3:$C3627,"Sell"),0)</f>
        <v>0</v>
      </c>
      <c r="Z3627" s="111">
        <f t="shared" si="621"/>
        <v>0</v>
      </c>
      <c r="AA3627" s="111">
        <f>IF($D3627=AA$1,SUMIFS($H$3:$H3627,$G$3:$G3627,AA$1,$C$3:$C3627,"Sell"),0)</f>
        <v>0</v>
      </c>
      <c r="AB3627" s="111">
        <f t="shared" si="622"/>
        <v>0</v>
      </c>
      <c r="AC3627" s="111">
        <f>SUMIFS('Deductions and Deposits'!$H:$H,'Deductions and Deposits'!$G:$G,D3627,'Deductions and Deposits'!$F:$F,"&lt;="&amp;B3627)+SUMIFS($F$3:F3627,$D$3:D3627,D3627,$C$3:C3627,"Coin Deposit",$E$3:E3627,"")</f>
        <v>0</v>
      </c>
      <c r="AD3627" s="111">
        <f>SUMIFS('Deductions and Deposits'!$D:$D,'Deductions and Deposits'!$C:$C,D3627)+SUMIFS($F:$F,$D:$D,D3627,$C:$C,"Coin Deduction")</f>
        <v>0</v>
      </c>
      <c r="AE3627" s="111">
        <f>Table5[[#This Row],[Column4]]+Table5[[#This Row],[Column14]]+Table5[[#This Row],[Column19]]+Table5[[#This Row],[Column12]]</f>
        <v>0</v>
      </c>
      <c r="AF3627" s="111">
        <f>Table5[[#This Row],[Column5]]+Table5[[#This Row],[Column13]]+Table5[[#This Row],[Column21]]+Table5[[#This Row],[Column18]]</f>
        <v>0</v>
      </c>
      <c r="AG3627" s="111">
        <f t="shared" si="623"/>
        <v>0</v>
      </c>
      <c r="AH3627" s="111">
        <f t="shared" si="624"/>
        <v>0</v>
      </c>
      <c r="AI3627" s="111">
        <f>Table5[[#This Row],[Column17]]-Table5[[#This Row],[Column20]]</f>
        <v>0</v>
      </c>
      <c r="AJ3627" s="111">
        <f t="shared" si="625"/>
        <v>0</v>
      </c>
      <c r="AK3627" s="111">
        <f t="shared" si="618"/>
        <v>0</v>
      </c>
      <c r="AL3627" s="111">
        <f t="shared" si="626"/>
        <v>0</v>
      </c>
      <c r="AM3627" s="111" t="str">
        <f t="shared" si="627"/>
        <v/>
      </c>
      <c r="AN3627" s="111" t="str">
        <f t="shared" ca="1" si="628"/>
        <v/>
      </c>
    </row>
    <row r="3628" spans="1:40" ht="20.25" customHeight="1" x14ac:dyDescent="0.3">
      <c r="A3628" s="107"/>
      <c r="B3628" s="144"/>
      <c r="C3628" s="119"/>
      <c r="D3628" s="120"/>
      <c r="E3628" s="119"/>
      <c r="F3628" s="119"/>
      <c r="G3628" s="120"/>
      <c r="H3628" s="119"/>
      <c r="I3628" s="109"/>
      <c r="L3628" s="108"/>
      <c r="M3628" s="108"/>
      <c r="N3628" s="108"/>
      <c r="O3628" s="108"/>
      <c r="P3628" s="108"/>
      <c r="Q3628" s="108"/>
      <c r="R3628" s="108"/>
      <c r="S3628" s="108"/>
      <c r="T3628" s="100">
        <f t="shared" si="619"/>
        <v>0</v>
      </c>
      <c r="U3628" s="111"/>
      <c r="V3628" s="111"/>
      <c r="W3628" s="111">
        <f>SUMIFS($F$3:F3628,$D$3:D3628,D3628,$C$3:C3628,"Buy")+SUMIFS($F$3:F3628,$D$3:D3628,D3628,$C$3:C3628,"Coin Deposit",$E$3:E3628,"&lt;&gt;")</f>
        <v>0</v>
      </c>
      <c r="X3628" s="111">
        <f t="shared" si="620"/>
        <v>0</v>
      </c>
      <c r="Y3628" s="111">
        <f>IF($D3628=Y$1,SUMIFS($H$3:$H3628,$G$3:$G3628,Y$1,$C$3:$C3628,"Sell"),0)</f>
        <v>0</v>
      </c>
      <c r="Z3628" s="111">
        <f t="shared" si="621"/>
        <v>0</v>
      </c>
      <c r="AA3628" s="111">
        <f>IF($D3628=AA$1,SUMIFS($H$3:$H3628,$G$3:$G3628,AA$1,$C$3:$C3628,"Sell"),0)</f>
        <v>0</v>
      </c>
      <c r="AB3628" s="111">
        <f t="shared" si="622"/>
        <v>0</v>
      </c>
      <c r="AC3628" s="111">
        <f>SUMIFS('Deductions and Deposits'!$H:$H,'Deductions and Deposits'!$G:$G,D3628,'Deductions and Deposits'!$F:$F,"&lt;="&amp;B3628)+SUMIFS($F$3:F3628,$D$3:D3628,D3628,$C$3:C3628,"Coin Deposit",$E$3:E3628,"")</f>
        <v>0</v>
      </c>
      <c r="AD3628" s="111">
        <f>SUMIFS('Deductions and Deposits'!$D:$D,'Deductions and Deposits'!$C:$C,D3628)+SUMIFS($F:$F,$D:$D,D3628,$C:$C,"Coin Deduction")</f>
        <v>0</v>
      </c>
      <c r="AE3628" s="111">
        <f>Table5[[#This Row],[Column4]]+Table5[[#This Row],[Column14]]+Table5[[#This Row],[Column19]]+Table5[[#This Row],[Column12]]</f>
        <v>0</v>
      </c>
      <c r="AF3628" s="111">
        <f>Table5[[#This Row],[Column5]]+Table5[[#This Row],[Column13]]+Table5[[#This Row],[Column21]]+Table5[[#This Row],[Column18]]</f>
        <v>0</v>
      </c>
      <c r="AG3628" s="111">
        <f t="shared" si="623"/>
        <v>0</v>
      </c>
      <c r="AH3628" s="111">
        <f t="shared" si="624"/>
        <v>0</v>
      </c>
      <c r="AI3628" s="111">
        <f>Table5[[#This Row],[Column17]]-Table5[[#This Row],[Column20]]</f>
        <v>0</v>
      </c>
      <c r="AJ3628" s="111">
        <f t="shared" si="625"/>
        <v>0</v>
      </c>
      <c r="AK3628" s="111">
        <f t="shared" si="618"/>
        <v>0</v>
      </c>
      <c r="AL3628" s="111">
        <f t="shared" si="626"/>
        <v>0</v>
      </c>
      <c r="AM3628" s="111" t="str">
        <f t="shared" si="627"/>
        <v/>
      </c>
      <c r="AN3628" s="111" t="str">
        <f t="shared" ca="1" si="628"/>
        <v/>
      </c>
    </row>
    <row r="3629" spans="1:40" ht="20.25" customHeight="1" x14ac:dyDescent="0.3">
      <c r="A3629" s="107"/>
      <c r="B3629" s="144"/>
      <c r="C3629" s="119"/>
      <c r="D3629" s="120"/>
      <c r="E3629" s="119"/>
      <c r="F3629" s="119"/>
      <c r="G3629" s="120"/>
      <c r="H3629" s="119"/>
      <c r="I3629" s="109"/>
      <c r="L3629" s="108"/>
      <c r="M3629" s="108"/>
      <c r="N3629" s="108"/>
      <c r="O3629" s="108"/>
      <c r="P3629" s="108"/>
      <c r="Q3629" s="108"/>
      <c r="R3629" s="108"/>
      <c r="S3629" s="108"/>
      <c r="T3629" s="100">
        <f t="shared" si="619"/>
        <v>0</v>
      </c>
      <c r="U3629" s="111"/>
      <c r="V3629" s="111"/>
      <c r="W3629" s="111">
        <f>SUMIFS($F$3:F3629,$D$3:D3629,D3629,$C$3:C3629,"Buy")+SUMIFS($F$3:F3629,$D$3:D3629,D3629,$C$3:C3629,"Coin Deposit",$E$3:E3629,"&lt;&gt;")</f>
        <v>0</v>
      </c>
      <c r="X3629" s="111">
        <f t="shared" si="620"/>
        <v>0</v>
      </c>
      <c r="Y3629" s="111">
        <f>IF($D3629=Y$1,SUMIFS($H$3:$H3629,$G$3:$G3629,Y$1,$C$3:$C3629,"Sell"),0)</f>
        <v>0</v>
      </c>
      <c r="Z3629" s="111">
        <f t="shared" si="621"/>
        <v>0</v>
      </c>
      <c r="AA3629" s="111">
        <f>IF($D3629=AA$1,SUMIFS($H$3:$H3629,$G$3:$G3629,AA$1,$C$3:$C3629,"Sell"),0)</f>
        <v>0</v>
      </c>
      <c r="AB3629" s="111">
        <f t="shared" si="622"/>
        <v>0</v>
      </c>
      <c r="AC3629" s="111">
        <f>SUMIFS('Deductions and Deposits'!$H:$H,'Deductions and Deposits'!$G:$G,D3629,'Deductions and Deposits'!$F:$F,"&lt;="&amp;B3629)+SUMIFS($F$3:F3629,$D$3:D3629,D3629,$C$3:C3629,"Coin Deposit",$E$3:E3629,"")</f>
        <v>0</v>
      </c>
      <c r="AD3629" s="111">
        <f>SUMIFS('Deductions and Deposits'!$D:$D,'Deductions and Deposits'!$C:$C,D3629)+SUMIFS($F:$F,$D:$D,D3629,$C:$C,"Coin Deduction")</f>
        <v>0</v>
      </c>
      <c r="AE3629" s="111">
        <f>Table5[[#This Row],[Column4]]+Table5[[#This Row],[Column14]]+Table5[[#This Row],[Column19]]+Table5[[#This Row],[Column12]]</f>
        <v>0</v>
      </c>
      <c r="AF3629" s="111">
        <f>Table5[[#This Row],[Column5]]+Table5[[#This Row],[Column13]]+Table5[[#This Row],[Column21]]+Table5[[#This Row],[Column18]]</f>
        <v>0</v>
      </c>
      <c r="AG3629" s="111">
        <f t="shared" si="623"/>
        <v>0</v>
      </c>
      <c r="AH3629" s="111">
        <f t="shared" si="624"/>
        <v>0</v>
      </c>
      <c r="AI3629" s="111">
        <f>Table5[[#This Row],[Column17]]-Table5[[#This Row],[Column20]]</f>
        <v>0</v>
      </c>
      <c r="AJ3629" s="111">
        <f t="shared" si="625"/>
        <v>0</v>
      </c>
      <c r="AK3629" s="111">
        <f t="shared" si="618"/>
        <v>0</v>
      </c>
      <c r="AL3629" s="111">
        <f t="shared" si="626"/>
        <v>0</v>
      </c>
      <c r="AM3629" s="111" t="str">
        <f t="shared" si="627"/>
        <v/>
      </c>
      <c r="AN3629" s="111" t="str">
        <f t="shared" ca="1" si="628"/>
        <v/>
      </c>
    </row>
    <row r="3630" spans="1:40" ht="20.25" customHeight="1" x14ac:dyDescent="0.3">
      <c r="A3630" s="107"/>
      <c r="B3630" s="144"/>
      <c r="C3630" s="119"/>
      <c r="D3630" s="120"/>
      <c r="E3630" s="119"/>
      <c r="F3630" s="119"/>
      <c r="G3630" s="120"/>
      <c r="H3630" s="119"/>
      <c r="I3630" s="109"/>
      <c r="L3630" s="108"/>
      <c r="M3630" s="108"/>
      <c r="N3630" s="108"/>
      <c r="O3630" s="108"/>
      <c r="P3630" s="108"/>
      <c r="Q3630" s="108"/>
      <c r="R3630" s="108"/>
      <c r="S3630" s="108"/>
      <c r="T3630" s="100">
        <f t="shared" si="619"/>
        <v>0</v>
      </c>
      <c r="U3630" s="111"/>
      <c r="V3630" s="111"/>
      <c r="W3630" s="111">
        <f>SUMIFS($F$3:F3630,$D$3:D3630,D3630,$C$3:C3630,"Buy")+SUMIFS($F$3:F3630,$D$3:D3630,D3630,$C$3:C3630,"Coin Deposit",$E$3:E3630,"&lt;&gt;")</f>
        <v>0</v>
      </c>
      <c r="X3630" s="111">
        <f t="shared" si="620"/>
        <v>0</v>
      </c>
      <c r="Y3630" s="111">
        <f>IF($D3630=Y$1,SUMIFS($H$3:$H3630,$G$3:$G3630,Y$1,$C$3:$C3630,"Sell"),0)</f>
        <v>0</v>
      </c>
      <c r="Z3630" s="111">
        <f t="shared" si="621"/>
        <v>0</v>
      </c>
      <c r="AA3630" s="111">
        <f>IF($D3630=AA$1,SUMIFS($H$3:$H3630,$G$3:$G3630,AA$1,$C$3:$C3630,"Sell"),0)</f>
        <v>0</v>
      </c>
      <c r="AB3630" s="111">
        <f t="shared" si="622"/>
        <v>0</v>
      </c>
      <c r="AC3630" s="111">
        <f>SUMIFS('Deductions and Deposits'!$H:$H,'Deductions and Deposits'!$G:$G,D3630,'Deductions and Deposits'!$F:$F,"&lt;="&amp;B3630)+SUMIFS($F$3:F3630,$D$3:D3630,D3630,$C$3:C3630,"Coin Deposit",$E$3:E3630,"")</f>
        <v>0</v>
      </c>
      <c r="AD3630" s="111">
        <f>SUMIFS('Deductions and Deposits'!$D:$D,'Deductions and Deposits'!$C:$C,D3630)+SUMIFS($F:$F,$D:$D,D3630,$C:$C,"Coin Deduction")</f>
        <v>0</v>
      </c>
      <c r="AE3630" s="111">
        <f>Table5[[#This Row],[Column4]]+Table5[[#This Row],[Column14]]+Table5[[#This Row],[Column19]]+Table5[[#This Row],[Column12]]</f>
        <v>0</v>
      </c>
      <c r="AF3630" s="111">
        <f>Table5[[#This Row],[Column5]]+Table5[[#This Row],[Column13]]+Table5[[#This Row],[Column21]]+Table5[[#This Row],[Column18]]</f>
        <v>0</v>
      </c>
      <c r="AG3630" s="111">
        <f t="shared" si="623"/>
        <v>0</v>
      </c>
      <c r="AH3630" s="111">
        <f t="shared" si="624"/>
        <v>0</v>
      </c>
      <c r="AI3630" s="111">
        <f>Table5[[#This Row],[Column17]]-Table5[[#This Row],[Column20]]</f>
        <v>0</v>
      </c>
      <c r="AJ3630" s="111">
        <f t="shared" si="625"/>
        <v>0</v>
      </c>
      <c r="AK3630" s="111">
        <f t="shared" si="618"/>
        <v>0</v>
      </c>
      <c r="AL3630" s="111">
        <f t="shared" si="626"/>
        <v>0</v>
      </c>
      <c r="AM3630" s="111" t="str">
        <f t="shared" si="627"/>
        <v/>
      </c>
      <c r="AN3630" s="111" t="str">
        <f t="shared" ca="1" si="628"/>
        <v/>
      </c>
    </row>
    <row r="3631" spans="1:40" ht="20.25" customHeight="1" x14ac:dyDescent="0.3">
      <c r="A3631" s="107"/>
      <c r="B3631" s="144"/>
      <c r="C3631" s="119"/>
      <c r="D3631" s="120"/>
      <c r="E3631" s="119"/>
      <c r="F3631" s="119"/>
      <c r="G3631" s="120"/>
      <c r="H3631" s="119"/>
      <c r="I3631" s="109"/>
      <c r="L3631" s="108"/>
      <c r="M3631" s="108"/>
      <c r="N3631" s="108"/>
      <c r="O3631" s="108"/>
      <c r="P3631" s="108"/>
      <c r="Q3631" s="108"/>
      <c r="R3631" s="108"/>
      <c r="S3631" s="108"/>
      <c r="T3631" s="100">
        <f t="shared" si="619"/>
        <v>0</v>
      </c>
      <c r="U3631" s="111"/>
      <c r="V3631" s="111"/>
      <c r="W3631" s="111">
        <f>SUMIFS($F$3:F3631,$D$3:D3631,D3631,$C$3:C3631,"Buy")+SUMIFS($F$3:F3631,$D$3:D3631,D3631,$C$3:C3631,"Coin Deposit",$E$3:E3631,"&lt;&gt;")</f>
        <v>0</v>
      </c>
      <c r="X3631" s="111">
        <f t="shared" si="620"/>
        <v>0</v>
      </c>
      <c r="Y3631" s="111">
        <f>IF($D3631=Y$1,SUMIFS($H$3:$H3631,$G$3:$G3631,Y$1,$C$3:$C3631,"Sell"),0)</f>
        <v>0</v>
      </c>
      <c r="Z3631" s="111">
        <f t="shared" si="621"/>
        <v>0</v>
      </c>
      <c r="AA3631" s="111">
        <f>IF($D3631=AA$1,SUMIFS($H$3:$H3631,$G$3:$G3631,AA$1,$C$3:$C3631,"Sell"),0)</f>
        <v>0</v>
      </c>
      <c r="AB3631" s="111">
        <f t="shared" si="622"/>
        <v>0</v>
      </c>
      <c r="AC3631" s="111">
        <f>SUMIFS('Deductions and Deposits'!$H:$H,'Deductions and Deposits'!$G:$G,D3631,'Deductions and Deposits'!$F:$F,"&lt;="&amp;B3631)+SUMIFS($F$3:F3631,$D$3:D3631,D3631,$C$3:C3631,"Coin Deposit",$E$3:E3631,"")</f>
        <v>0</v>
      </c>
      <c r="AD3631" s="111">
        <f>SUMIFS('Deductions and Deposits'!$D:$D,'Deductions and Deposits'!$C:$C,D3631)+SUMIFS($F:$F,$D:$D,D3631,$C:$C,"Coin Deduction")</f>
        <v>0</v>
      </c>
      <c r="AE3631" s="111">
        <f>Table5[[#This Row],[Column4]]+Table5[[#This Row],[Column14]]+Table5[[#This Row],[Column19]]+Table5[[#This Row],[Column12]]</f>
        <v>0</v>
      </c>
      <c r="AF3631" s="111">
        <f>Table5[[#This Row],[Column5]]+Table5[[#This Row],[Column13]]+Table5[[#This Row],[Column21]]+Table5[[#This Row],[Column18]]</f>
        <v>0</v>
      </c>
      <c r="AG3631" s="111">
        <f t="shared" si="623"/>
        <v>0</v>
      </c>
      <c r="AH3631" s="111">
        <f t="shared" si="624"/>
        <v>0</v>
      </c>
      <c r="AI3631" s="111">
        <f>Table5[[#This Row],[Column17]]-Table5[[#This Row],[Column20]]</f>
        <v>0</v>
      </c>
      <c r="AJ3631" s="111">
        <f t="shared" si="625"/>
        <v>0</v>
      </c>
      <c r="AK3631" s="111">
        <f t="shared" si="618"/>
        <v>0</v>
      </c>
      <c r="AL3631" s="111">
        <f t="shared" si="626"/>
        <v>0</v>
      </c>
      <c r="AM3631" s="111" t="str">
        <f t="shared" si="627"/>
        <v/>
      </c>
      <c r="AN3631" s="111" t="str">
        <f t="shared" ca="1" si="628"/>
        <v/>
      </c>
    </row>
    <row r="3632" spans="1:40" ht="20.25" customHeight="1" x14ac:dyDescent="0.3">
      <c r="A3632" s="107"/>
      <c r="B3632" s="144"/>
      <c r="C3632" s="119"/>
      <c r="D3632" s="120"/>
      <c r="E3632" s="119"/>
      <c r="F3632" s="119"/>
      <c r="G3632" s="120"/>
      <c r="H3632" s="119"/>
      <c r="I3632" s="109"/>
      <c r="L3632" s="108"/>
      <c r="M3632" s="108"/>
      <c r="N3632" s="108"/>
      <c r="O3632" s="108"/>
      <c r="P3632" s="108"/>
      <c r="Q3632" s="108"/>
      <c r="R3632" s="108"/>
      <c r="S3632" s="108"/>
      <c r="T3632" s="100">
        <f t="shared" si="619"/>
        <v>0</v>
      </c>
      <c r="U3632" s="111"/>
      <c r="V3632" s="111"/>
      <c r="W3632" s="111">
        <f>SUMIFS($F$3:F3632,$D$3:D3632,D3632,$C$3:C3632,"Buy")+SUMIFS($F$3:F3632,$D$3:D3632,D3632,$C$3:C3632,"Coin Deposit",$E$3:E3632,"&lt;&gt;")</f>
        <v>0</v>
      </c>
      <c r="X3632" s="111">
        <f t="shared" si="620"/>
        <v>0</v>
      </c>
      <c r="Y3632" s="111">
        <f>IF($D3632=Y$1,SUMIFS($H$3:$H3632,$G$3:$G3632,Y$1,$C$3:$C3632,"Sell"),0)</f>
        <v>0</v>
      </c>
      <c r="Z3632" s="111">
        <f t="shared" si="621"/>
        <v>0</v>
      </c>
      <c r="AA3632" s="111">
        <f>IF($D3632=AA$1,SUMIFS($H$3:$H3632,$G$3:$G3632,AA$1,$C$3:$C3632,"Sell"),0)</f>
        <v>0</v>
      </c>
      <c r="AB3632" s="111">
        <f t="shared" si="622"/>
        <v>0</v>
      </c>
      <c r="AC3632" s="111">
        <f>SUMIFS('Deductions and Deposits'!$H:$H,'Deductions and Deposits'!$G:$G,D3632,'Deductions and Deposits'!$F:$F,"&lt;="&amp;B3632)+SUMIFS($F$3:F3632,$D$3:D3632,D3632,$C$3:C3632,"Coin Deposit",$E$3:E3632,"")</f>
        <v>0</v>
      </c>
      <c r="AD3632" s="111">
        <f>SUMIFS('Deductions and Deposits'!$D:$D,'Deductions and Deposits'!$C:$C,D3632)+SUMIFS($F:$F,$D:$D,D3632,$C:$C,"Coin Deduction")</f>
        <v>0</v>
      </c>
      <c r="AE3632" s="111">
        <f>Table5[[#This Row],[Column4]]+Table5[[#This Row],[Column14]]+Table5[[#This Row],[Column19]]+Table5[[#This Row],[Column12]]</f>
        <v>0</v>
      </c>
      <c r="AF3632" s="111">
        <f>Table5[[#This Row],[Column5]]+Table5[[#This Row],[Column13]]+Table5[[#This Row],[Column21]]+Table5[[#This Row],[Column18]]</f>
        <v>0</v>
      </c>
      <c r="AG3632" s="111">
        <f t="shared" si="623"/>
        <v>0</v>
      </c>
      <c r="AH3632" s="111">
        <f t="shared" si="624"/>
        <v>0</v>
      </c>
      <c r="AI3632" s="111">
        <f>Table5[[#This Row],[Column17]]-Table5[[#This Row],[Column20]]</f>
        <v>0</v>
      </c>
      <c r="AJ3632" s="111">
        <f t="shared" si="625"/>
        <v>0</v>
      </c>
      <c r="AK3632" s="111">
        <f t="shared" si="618"/>
        <v>0</v>
      </c>
      <c r="AL3632" s="111">
        <f t="shared" si="626"/>
        <v>0</v>
      </c>
      <c r="AM3632" s="111" t="str">
        <f t="shared" si="627"/>
        <v/>
      </c>
      <c r="AN3632" s="111" t="str">
        <f t="shared" ca="1" si="628"/>
        <v/>
      </c>
    </row>
    <row r="3633" spans="1:40" ht="20.25" customHeight="1" x14ac:dyDescent="0.3">
      <c r="A3633" s="107"/>
      <c r="B3633" s="144"/>
      <c r="C3633" s="119"/>
      <c r="D3633" s="120"/>
      <c r="E3633" s="119"/>
      <c r="F3633" s="119"/>
      <c r="G3633" s="120"/>
      <c r="H3633" s="119"/>
      <c r="I3633" s="109"/>
      <c r="L3633" s="108"/>
      <c r="M3633" s="108"/>
      <c r="N3633" s="108"/>
      <c r="O3633" s="108"/>
      <c r="P3633" s="108"/>
      <c r="Q3633" s="108"/>
      <c r="R3633" s="108"/>
      <c r="S3633" s="108"/>
      <c r="T3633" s="100">
        <f t="shared" si="619"/>
        <v>0</v>
      </c>
      <c r="U3633" s="111"/>
      <c r="V3633" s="111"/>
      <c r="W3633" s="111">
        <f>SUMIFS($F$3:F3633,$D$3:D3633,D3633,$C$3:C3633,"Buy")+SUMIFS($F$3:F3633,$D$3:D3633,D3633,$C$3:C3633,"Coin Deposit",$E$3:E3633,"&lt;&gt;")</f>
        <v>0</v>
      </c>
      <c r="X3633" s="111">
        <f t="shared" si="620"/>
        <v>0</v>
      </c>
      <c r="Y3633" s="111">
        <f>IF($D3633=Y$1,SUMIFS($H$3:$H3633,$G$3:$G3633,Y$1,$C$3:$C3633,"Sell"),0)</f>
        <v>0</v>
      </c>
      <c r="Z3633" s="111">
        <f t="shared" si="621"/>
        <v>0</v>
      </c>
      <c r="AA3633" s="111">
        <f>IF($D3633=AA$1,SUMIFS($H$3:$H3633,$G$3:$G3633,AA$1,$C$3:$C3633,"Sell"),0)</f>
        <v>0</v>
      </c>
      <c r="AB3633" s="111">
        <f t="shared" si="622"/>
        <v>0</v>
      </c>
      <c r="AC3633" s="111">
        <f>SUMIFS('Deductions and Deposits'!$H:$H,'Deductions and Deposits'!$G:$G,D3633,'Deductions and Deposits'!$F:$F,"&lt;="&amp;B3633)+SUMIFS($F$3:F3633,$D$3:D3633,D3633,$C$3:C3633,"Coin Deposit",$E$3:E3633,"")</f>
        <v>0</v>
      </c>
      <c r="AD3633" s="111">
        <f>SUMIFS('Deductions and Deposits'!$D:$D,'Deductions and Deposits'!$C:$C,D3633)+SUMIFS($F:$F,$D:$D,D3633,$C:$C,"Coin Deduction")</f>
        <v>0</v>
      </c>
      <c r="AE3633" s="111">
        <f>Table5[[#This Row],[Column4]]+Table5[[#This Row],[Column14]]+Table5[[#This Row],[Column19]]+Table5[[#This Row],[Column12]]</f>
        <v>0</v>
      </c>
      <c r="AF3633" s="111">
        <f>Table5[[#This Row],[Column5]]+Table5[[#This Row],[Column13]]+Table5[[#This Row],[Column21]]+Table5[[#This Row],[Column18]]</f>
        <v>0</v>
      </c>
      <c r="AG3633" s="111">
        <f t="shared" si="623"/>
        <v>0</v>
      </c>
      <c r="AH3633" s="111">
        <f t="shared" si="624"/>
        <v>0</v>
      </c>
      <c r="AI3633" s="111">
        <f>Table5[[#This Row],[Column17]]-Table5[[#This Row],[Column20]]</f>
        <v>0</v>
      </c>
      <c r="AJ3633" s="111">
        <f t="shared" si="625"/>
        <v>0</v>
      </c>
      <c r="AK3633" s="111">
        <f t="shared" si="618"/>
        <v>0</v>
      </c>
      <c r="AL3633" s="111">
        <f t="shared" si="626"/>
        <v>0</v>
      </c>
      <c r="AM3633" s="111" t="str">
        <f t="shared" si="627"/>
        <v/>
      </c>
      <c r="AN3633" s="111" t="str">
        <f t="shared" ca="1" si="628"/>
        <v/>
      </c>
    </row>
    <row r="3634" spans="1:40" ht="20.25" customHeight="1" x14ac:dyDescent="0.3">
      <c r="A3634" s="107"/>
      <c r="B3634" s="144"/>
      <c r="C3634" s="119"/>
      <c r="D3634" s="120"/>
      <c r="E3634" s="119"/>
      <c r="F3634" s="119"/>
      <c r="G3634" s="120"/>
      <c r="H3634" s="119"/>
      <c r="I3634" s="109"/>
      <c r="L3634" s="108"/>
      <c r="M3634" s="108"/>
      <c r="N3634" s="108"/>
      <c r="O3634" s="108"/>
      <c r="P3634" s="108"/>
      <c r="Q3634" s="108"/>
      <c r="R3634" s="108"/>
      <c r="S3634" s="108"/>
      <c r="T3634" s="100">
        <f t="shared" si="619"/>
        <v>0</v>
      </c>
      <c r="U3634" s="111"/>
      <c r="V3634" s="111"/>
      <c r="W3634" s="111">
        <f>SUMIFS($F$3:F3634,$D$3:D3634,D3634,$C$3:C3634,"Buy")+SUMIFS($F$3:F3634,$D$3:D3634,D3634,$C$3:C3634,"Coin Deposit",$E$3:E3634,"&lt;&gt;")</f>
        <v>0</v>
      </c>
      <c r="X3634" s="111">
        <f t="shared" si="620"/>
        <v>0</v>
      </c>
      <c r="Y3634" s="111">
        <f>IF($D3634=Y$1,SUMIFS($H$3:$H3634,$G$3:$G3634,Y$1,$C$3:$C3634,"Sell"),0)</f>
        <v>0</v>
      </c>
      <c r="Z3634" s="111">
        <f t="shared" si="621"/>
        <v>0</v>
      </c>
      <c r="AA3634" s="111">
        <f>IF($D3634=AA$1,SUMIFS($H$3:$H3634,$G$3:$G3634,AA$1,$C$3:$C3634,"Sell"),0)</f>
        <v>0</v>
      </c>
      <c r="AB3634" s="111">
        <f t="shared" si="622"/>
        <v>0</v>
      </c>
      <c r="AC3634" s="111">
        <f>SUMIFS('Deductions and Deposits'!$H:$H,'Deductions and Deposits'!$G:$G,D3634,'Deductions and Deposits'!$F:$F,"&lt;="&amp;B3634)+SUMIFS($F$3:F3634,$D$3:D3634,D3634,$C$3:C3634,"Coin Deposit",$E$3:E3634,"")</f>
        <v>0</v>
      </c>
      <c r="AD3634" s="111">
        <f>SUMIFS('Deductions and Deposits'!$D:$D,'Deductions and Deposits'!$C:$C,D3634)+SUMIFS($F:$F,$D:$D,D3634,$C:$C,"Coin Deduction")</f>
        <v>0</v>
      </c>
      <c r="AE3634" s="111">
        <f>Table5[[#This Row],[Column4]]+Table5[[#This Row],[Column14]]+Table5[[#This Row],[Column19]]+Table5[[#This Row],[Column12]]</f>
        <v>0</v>
      </c>
      <c r="AF3634" s="111">
        <f>Table5[[#This Row],[Column5]]+Table5[[#This Row],[Column13]]+Table5[[#This Row],[Column21]]+Table5[[#This Row],[Column18]]</f>
        <v>0</v>
      </c>
      <c r="AG3634" s="111">
        <f t="shared" si="623"/>
        <v>0</v>
      </c>
      <c r="AH3634" s="111">
        <f t="shared" si="624"/>
        <v>0</v>
      </c>
      <c r="AI3634" s="111">
        <f>Table5[[#This Row],[Column17]]-Table5[[#This Row],[Column20]]</f>
        <v>0</v>
      </c>
      <c r="AJ3634" s="111">
        <f t="shared" si="625"/>
        <v>0</v>
      </c>
      <c r="AK3634" s="111">
        <f t="shared" si="618"/>
        <v>0</v>
      </c>
      <c r="AL3634" s="111">
        <f t="shared" si="626"/>
        <v>0</v>
      </c>
      <c r="AM3634" s="111" t="str">
        <f t="shared" si="627"/>
        <v/>
      </c>
      <c r="AN3634" s="111" t="str">
        <f t="shared" ca="1" si="628"/>
        <v/>
      </c>
    </row>
    <row r="3635" spans="1:40" ht="20.25" customHeight="1" x14ac:dyDescent="0.3">
      <c r="A3635" s="107"/>
      <c r="B3635" s="144"/>
      <c r="C3635" s="119"/>
      <c r="D3635" s="120"/>
      <c r="E3635" s="119"/>
      <c r="F3635" s="119"/>
      <c r="G3635" s="120"/>
      <c r="H3635" s="119"/>
      <c r="I3635" s="109"/>
      <c r="L3635" s="108"/>
      <c r="M3635" s="108"/>
      <c r="N3635" s="108"/>
      <c r="O3635" s="108"/>
      <c r="P3635" s="108"/>
      <c r="Q3635" s="108"/>
      <c r="R3635" s="108"/>
      <c r="S3635" s="108"/>
      <c r="T3635" s="100">
        <f t="shared" si="619"/>
        <v>0</v>
      </c>
      <c r="U3635" s="111"/>
      <c r="V3635" s="111"/>
      <c r="W3635" s="111">
        <f>SUMIFS($F$3:F3635,$D$3:D3635,D3635,$C$3:C3635,"Buy")+SUMIFS($F$3:F3635,$D$3:D3635,D3635,$C$3:C3635,"Coin Deposit",$E$3:E3635,"&lt;&gt;")</f>
        <v>0</v>
      </c>
      <c r="X3635" s="111">
        <f t="shared" si="620"/>
        <v>0</v>
      </c>
      <c r="Y3635" s="111">
        <f>IF($D3635=Y$1,SUMIFS($H$3:$H3635,$G$3:$G3635,Y$1,$C$3:$C3635,"Sell"),0)</f>
        <v>0</v>
      </c>
      <c r="Z3635" s="111">
        <f t="shared" si="621"/>
        <v>0</v>
      </c>
      <c r="AA3635" s="111">
        <f>IF($D3635=AA$1,SUMIFS($H$3:$H3635,$G$3:$G3635,AA$1,$C$3:$C3635,"Sell"),0)</f>
        <v>0</v>
      </c>
      <c r="AB3635" s="111">
        <f t="shared" si="622"/>
        <v>0</v>
      </c>
      <c r="AC3635" s="111">
        <f>SUMIFS('Deductions and Deposits'!$H:$H,'Deductions and Deposits'!$G:$G,D3635,'Deductions and Deposits'!$F:$F,"&lt;="&amp;B3635)+SUMIFS($F$3:F3635,$D$3:D3635,D3635,$C$3:C3635,"Coin Deposit",$E$3:E3635,"")</f>
        <v>0</v>
      </c>
      <c r="AD3635" s="111">
        <f>SUMIFS('Deductions and Deposits'!$D:$D,'Deductions and Deposits'!$C:$C,D3635)+SUMIFS($F:$F,$D:$D,D3635,$C:$C,"Coin Deduction")</f>
        <v>0</v>
      </c>
      <c r="AE3635" s="111">
        <f>Table5[[#This Row],[Column4]]+Table5[[#This Row],[Column14]]+Table5[[#This Row],[Column19]]+Table5[[#This Row],[Column12]]</f>
        <v>0</v>
      </c>
      <c r="AF3635" s="111">
        <f>Table5[[#This Row],[Column5]]+Table5[[#This Row],[Column13]]+Table5[[#This Row],[Column21]]+Table5[[#This Row],[Column18]]</f>
        <v>0</v>
      </c>
      <c r="AG3635" s="111">
        <f t="shared" si="623"/>
        <v>0</v>
      </c>
      <c r="AH3635" s="111">
        <f t="shared" si="624"/>
        <v>0</v>
      </c>
      <c r="AI3635" s="111">
        <f>Table5[[#This Row],[Column17]]-Table5[[#This Row],[Column20]]</f>
        <v>0</v>
      </c>
      <c r="AJ3635" s="111">
        <f t="shared" si="625"/>
        <v>0</v>
      </c>
      <c r="AK3635" s="111">
        <f t="shared" si="618"/>
        <v>0</v>
      </c>
      <c r="AL3635" s="111">
        <f t="shared" si="626"/>
        <v>0</v>
      </c>
      <c r="AM3635" s="111" t="str">
        <f t="shared" si="627"/>
        <v/>
      </c>
      <c r="AN3635" s="111" t="str">
        <f t="shared" ca="1" si="628"/>
        <v/>
      </c>
    </row>
    <row r="3636" spans="1:40" ht="20.25" customHeight="1" x14ac:dyDescent="0.3">
      <c r="A3636" s="107"/>
      <c r="B3636" s="144"/>
      <c r="C3636" s="119"/>
      <c r="D3636" s="120"/>
      <c r="E3636" s="119"/>
      <c r="F3636" s="119"/>
      <c r="G3636" s="120"/>
      <c r="H3636" s="119"/>
      <c r="I3636" s="109"/>
      <c r="L3636" s="108"/>
      <c r="M3636" s="108"/>
      <c r="N3636" s="108"/>
      <c r="O3636" s="108"/>
      <c r="P3636" s="108"/>
      <c r="Q3636" s="108"/>
      <c r="R3636" s="108"/>
      <c r="S3636" s="108"/>
      <c r="T3636" s="100">
        <f t="shared" si="619"/>
        <v>0</v>
      </c>
      <c r="U3636" s="111"/>
      <c r="V3636" s="111"/>
      <c r="W3636" s="111">
        <f>SUMIFS($F$3:F3636,$D$3:D3636,D3636,$C$3:C3636,"Buy")+SUMIFS($F$3:F3636,$D$3:D3636,D3636,$C$3:C3636,"Coin Deposit",$E$3:E3636,"&lt;&gt;")</f>
        <v>0</v>
      </c>
      <c r="X3636" s="111">
        <f t="shared" si="620"/>
        <v>0</v>
      </c>
      <c r="Y3636" s="111">
        <f>IF($D3636=Y$1,SUMIFS($H$3:$H3636,$G$3:$G3636,Y$1,$C$3:$C3636,"Sell"),0)</f>
        <v>0</v>
      </c>
      <c r="Z3636" s="111">
        <f t="shared" si="621"/>
        <v>0</v>
      </c>
      <c r="AA3636" s="111">
        <f>IF($D3636=AA$1,SUMIFS($H$3:$H3636,$G$3:$G3636,AA$1,$C$3:$C3636,"Sell"),0)</f>
        <v>0</v>
      </c>
      <c r="AB3636" s="111">
        <f t="shared" si="622"/>
        <v>0</v>
      </c>
      <c r="AC3636" s="111">
        <f>SUMIFS('Deductions and Deposits'!$H:$H,'Deductions and Deposits'!$G:$G,D3636,'Deductions and Deposits'!$F:$F,"&lt;="&amp;B3636)+SUMIFS($F$3:F3636,$D$3:D3636,D3636,$C$3:C3636,"Coin Deposit",$E$3:E3636,"")</f>
        <v>0</v>
      </c>
      <c r="AD3636" s="111">
        <f>SUMIFS('Deductions and Deposits'!$D:$D,'Deductions and Deposits'!$C:$C,D3636)+SUMIFS($F:$F,$D:$D,D3636,$C:$C,"Coin Deduction")</f>
        <v>0</v>
      </c>
      <c r="AE3636" s="111">
        <f>Table5[[#This Row],[Column4]]+Table5[[#This Row],[Column14]]+Table5[[#This Row],[Column19]]+Table5[[#This Row],[Column12]]</f>
        <v>0</v>
      </c>
      <c r="AF3636" s="111">
        <f>Table5[[#This Row],[Column5]]+Table5[[#This Row],[Column13]]+Table5[[#This Row],[Column21]]+Table5[[#This Row],[Column18]]</f>
        <v>0</v>
      </c>
      <c r="AG3636" s="111">
        <f t="shared" si="623"/>
        <v>0</v>
      </c>
      <c r="AH3636" s="111">
        <f t="shared" si="624"/>
        <v>0</v>
      </c>
      <c r="AI3636" s="111">
        <f>Table5[[#This Row],[Column17]]-Table5[[#This Row],[Column20]]</f>
        <v>0</v>
      </c>
      <c r="AJ3636" s="111">
        <f t="shared" si="625"/>
        <v>0</v>
      </c>
      <c r="AK3636" s="111">
        <f t="shared" si="618"/>
        <v>0</v>
      </c>
      <c r="AL3636" s="111">
        <f t="shared" si="626"/>
        <v>0</v>
      </c>
      <c r="AM3636" s="111" t="str">
        <f t="shared" si="627"/>
        <v/>
      </c>
      <c r="AN3636" s="111" t="str">
        <f t="shared" ca="1" si="628"/>
        <v/>
      </c>
    </row>
    <row r="3637" spans="1:40" ht="20.25" customHeight="1" x14ac:dyDescent="0.3">
      <c r="A3637" s="107"/>
      <c r="B3637" s="144"/>
      <c r="C3637" s="119"/>
      <c r="D3637" s="120"/>
      <c r="E3637" s="119"/>
      <c r="F3637" s="119"/>
      <c r="G3637" s="120"/>
      <c r="H3637" s="119"/>
      <c r="I3637" s="109"/>
      <c r="L3637" s="108"/>
      <c r="M3637" s="108"/>
      <c r="N3637" s="108"/>
      <c r="O3637" s="108"/>
      <c r="P3637" s="108"/>
      <c r="Q3637" s="108"/>
      <c r="R3637" s="108"/>
      <c r="S3637" s="108"/>
      <c r="T3637" s="100">
        <f t="shared" si="619"/>
        <v>0</v>
      </c>
      <c r="U3637" s="111"/>
      <c r="V3637" s="111"/>
      <c r="W3637" s="111">
        <f>SUMIFS($F$3:F3637,$D$3:D3637,D3637,$C$3:C3637,"Buy")+SUMIFS($F$3:F3637,$D$3:D3637,D3637,$C$3:C3637,"Coin Deposit",$E$3:E3637,"&lt;&gt;")</f>
        <v>0</v>
      </c>
      <c r="X3637" s="111">
        <f t="shared" si="620"/>
        <v>0</v>
      </c>
      <c r="Y3637" s="111">
        <f>IF($D3637=Y$1,SUMIFS($H$3:$H3637,$G$3:$G3637,Y$1,$C$3:$C3637,"Sell"),0)</f>
        <v>0</v>
      </c>
      <c r="Z3637" s="111">
        <f t="shared" si="621"/>
        <v>0</v>
      </c>
      <c r="AA3637" s="111">
        <f>IF($D3637=AA$1,SUMIFS($H$3:$H3637,$G$3:$G3637,AA$1,$C$3:$C3637,"Sell"),0)</f>
        <v>0</v>
      </c>
      <c r="AB3637" s="111">
        <f t="shared" si="622"/>
        <v>0</v>
      </c>
      <c r="AC3637" s="111">
        <f>SUMIFS('Deductions and Deposits'!$H:$H,'Deductions and Deposits'!$G:$G,D3637,'Deductions and Deposits'!$F:$F,"&lt;="&amp;B3637)+SUMIFS($F$3:F3637,$D$3:D3637,D3637,$C$3:C3637,"Coin Deposit",$E$3:E3637,"")</f>
        <v>0</v>
      </c>
      <c r="AD3637" s="111">
        <f>SUMIFS('Deductions and Deposits'!$D:$D,'Deductions and Deposits'!$C:$C,D3637)+SUMIFS($F:$F,$D:$D,D3637,$C:$C,"Coin Deduction")</f>
        <v>0</v>
      </c>
      <c r="AE3637" s="111">
        <f>Table5[[#This Row],[Column4]]+Table5[[#This Row],[Column14]]+Table5[[#This Row],[Column19]]+Table5[[#This Row],[Column12]]</f>
        <v>0</v>
      </c>
      <c r="AF3637" s="111">
        <f>Table5[[#This Row],[Column5]]+Table5[[#This Row],[Column13]]+Table5[[#This Row],[Column21]]+Table5[[#This Row],[Column18]]</f>
        <v>0</v>
      </c>
      <c r="AG3637" s="111">
        <f t="shared" si="623"/>
        <v>0</v>
      </c>
      <c r="AH3637" s="111">
        <f t="shared" si="624"/>
        <v>0</v>
      </c>
      <c r="AI3637" s="111">
        <f>Table5[[#This Row],[Column17]]-Table5[[#This Row],[Column20]]</f>
        <v>0</v>
      </c>
      <c r="AJ3637" s="111">
        <f t="shared" si="625"/>
        <v>0</v>
      </c>
      <c r="AK3637" s="111">
        <f t="shared" si="618"/>
        <v>0</v>
      </c>
      <c r="AL3637" s="111">
        <f t="shared" si="626"/>
        <v>0</v>
      </c>
      <c r="AM3637" s="111" t="str">
        <f t="shared" si="627"/>
        <v/>
      </c>
      <c r="AN3637" s="111" t="str">
        <f t="shared" ca="1" si="628"/>
        <v/>
      </c>
    </row>
    <row r="3638" spans="1:40" ht="20.25" customHeight="1" x14ac:dyDescent="0.3">
      <c r="A3638" s="107"/>
      <c r="B3638" s="144"/>
      <c r="C3638" s="119"/>
      <c r="D3638" s="120"/>
      <c r="E3638" s="119"/>
      <c r="F3638" s="119"/>
      <c r="G3638" s="120"/>
      <c r="H3638" s="119"/>
      <c r="I3638" s="109"/>
      <c r="L3638" s="108"/>
      <c r="M3638" s="108"/>
      <c r="N3638" s="108"/>
      <c r="O3638" s="108"/>
      <c r="P3638" s="108"/>
      <c r="Q3638" s="108"/>
      <c r="R3638" s="108"/>
      <c r="S3638" s="108"/>
      <c r="T3638" s="100">
        <f t="shared" si="619"/>
        <v>0</v>
      </c>
      <c r="U3638" s="111"/>
      <c r="V3638" s="111"/>
      <c r="W3638" s="111">
        <f>SUMIFS($F$3:F3638,$D$3:D3638,D3638,$C$3:C3638,"Buy")+SUMIFS($F$3:F3638,$D$3:D3638,D3638,$C$3:C3638,"Coin Deposit",$E$3:E3638,"&lt;&gt;")</f>
        <v>0</v>
      </c>
      <c r="X3638" s="111">
        <f t="shared" si="620"/>
        <v>0</v>
      </c>
      <c r="Y3638" s="111">
        <f>IF($D3638=Y$1,SUMIFS($H$3:$H3638,$G$3:$G3638,Y$1,$C$3:$C3638,"Sell"),0)</f>
        <v>0</v>
      </c>
      <c r="Z3638" s="111">
        <f t="shared" si="621"/>
        <v>0</v>
      </c>
      <c r="AA3638" s="111">
        <f>IF($D3638=AA$1,SUMIFS($H$3:$H3638,$G$3:$G3638,AA$1,$C$3:$C3638,"Sell"),0)</f>
        <v>0</v>
      </c>
      <c r="AB3638" s="111">
        <f t="shared" si="622"/>
        <v>0</v>
      </c>
      <c r="AC3638" s="111">
        <f>SUMIFS('Deductions and Deposits'!$H:$H,'Deductions and Deposits'!$G:$G,D3638,'Deductions and Deposits'!$F:$F,"&lt;="&amp;B3638)+SUMIFS($F$3:F3638,$D$3:D3638,D3638,$C$3:C3638,"Coin Deposit",$E$3:E3638,"")</f>
        <v>0</v>
      </c>
      <c r="AD3638" s="111">
        <f>SUMIFS('Deductions and Deposits'!$D:$D,'Deductions and Deposits'!$C:$C,D3638)+SUMIFS($F:$F,$D:$D,D3638,$C:$C,"Coin Deduction")</f>
        <v>0</v>
      </c>
      <c r="AE3638" s="111">
        <f>Table5[[#This Row],[Column4]]+Table5[[#This Row],[Column14]]+Table5[[#This Row],[Column19]]+Table5[[#This Row],[Column12]]</f>
        <v>0</v>
      </c>
      <c r="AF3638" s="111">
        <f>Table5[[#This Row],[Column5]]+Table5[[#This Row],[Column13]]+Table5[[#This Row],[Column21]]+Table5[[#This Row],[Column18]]</f>
        <v>0</v>
      </c>
      <c r="AG3638" s="111">
        <f t="shared" si="623"/>
        <v>0</v>
      </c>
      <c r="AH3638" s="111">
        <f t="shared" si="624"/>
        <v>0</v>
      </c>
      <c r="AI3638" s="111">
        <f>Table5[[#This Row],[Column17]]-Table5[[#This Row],[Column20]]</f>
        <v>0</v>
      </c>
      <c r="AJ3638" s="111">
        <f t="shared" si="625"/>
        <v>0</v>
      </c>
      <c r="AK3638" s="111">
        <f t="shared" ref="AK3638:AK3685" si="629">AJ3638*T3638</f>
        <v>0</v>
      </c>
      <c r="AL3638" s="111">
        <f t="shared" si="626"/>
        <v>0</v>
      </c>
      <c r="AM3638" s="111" t="str">
        <f t="shared" si="627"/>
        <v/>
      </c>
      <c r="AN3638" s="111" t="str">
        <f t="shared" ca="1" si="628"/>
        <v/>
      </c>
    </row>
    <row r="3639" spans="1:40" ht="20.25" customHeight="1" x14ac:dyDescent="0.3">
      <c r="A3639" s="107"/>
      <c r="B3639" s="144"/>
      <c r="C3639" s="119"/>
      <c r="D3639" s="120"/>
      <c r="E3639" s="119"/>
      <c r="F3639" s="119"/>
      <c r="G3639" s="120"/>
      <c r="H3639" s="119"/>
      <c r="I3639" s="109"/>
      <c r="L3639" s="108"/>
      <c r="M3639" s="108"/>
      <c r="N3639" s="108"/>
      <c r="O3639" s="108"/>
      <c r="P3639" s="108"/>
      <c r="Q3639" s="108"/>
      <c r="R3639" s="108"/>
      <c r="S3639" s="108"/>
      <c r="T3639" s="100">
        <f t="shared" si="619"/>
        <v>0</v>
      </c>
      <c r="U3639" s="111"/>
      <c r="V3639" s="111"/>
      <c r="W3639" s="111">
        <f>SUMIFS($F$3:F3639,$D$3:D3639,D3639,$C$3:C3639,"Buy")+SUMIFS($F$3:F3639,$D$3:D3639,D3639,$C$3:C3639,"Coin Deposit",$E$3:E3639,"&lt;&gt;")</f>
        <v>0</v>
      </c>
      <c r="X3639" s="111">
        <f t="shared" si="620"/>
        <v>0</v>
      </c>
      <c r="Y3639" s="111">
        <f>IF($D3639=Y$1,SUMIFS($H$3:$H3639,$G$3:$G3639,Y$1,$C$3:$C3639,"Sell"),0)</f>
        <v>0</v>
      </c>
      <c r="Z3639" s="111">
        <f t="shared" si="621"/>
        <v>0</v>
      </c>
      <c r="AA3639" s="111">
        <f>IF($D3639=AA$1,SUMIFS($H$3:$H3639,$G$3:$G3639,AA$1,$C$3:$C3639,"Sell"),0)</f>
        <v>0</v>
      </c>
      <c r="AB3639" s="111">
        <f t="shared" si="622"/>
        <v>0</v>
      </c>
      <c r="AC3639" s="111">
        <f>SUMIFS('Deductions and Deposits'!$H:$H,'Deductions and Deposits'!$G:$G,D3639,'Deductions and Deposits'!$F:$F,"&lt;="&amp;B3639)+SUMIFS($F$3:F3639,$D$3:D3639,D3639,$C$3:C3639,"Coin Deposit",$E$3:E3639,"")</f>
        <v>0</v>
      </c>
      <c r="AD3639" s="111">
        <f>SUMIFS('Deductions and Deposits'!$D:$D,'Deductions and Deposits'!$C:$C,D3639)+SUMIFS($F:$F,$D:$D,D3639,$C:$C,"Coin Deduction")</f>
        <v>0</v>
      </c>
      <c r="AE3639" s="111">
        <f>Table5[[#This Row],[Column4]]+Table5[[#This Row],[Column14]]+Table5[[#This Row],[Column19]]+Table5[[#This Row],[Column12]]</f>
        <v>0</v>
      </c>
      <c r="AF3639" s="111">
        <f>Table5[[#This Row],[Column5]]+Table5[[#This Row],[Column13]]+Table5[[#This Row],[Column21]]+Table5[[#This Row],[Column18]]</f>
        <v>0</v>
      </c>
      <c r="AG3639" s="111">
        <f t="shared" si="623"/>
        <v>0</v>
      </c>
      <c r="AH3639" s="111">
        <f t="shared" si="624"/>
        <v>0</v>
      </c>
      <c r="AI3639" s="111">
        <f>Table5[[#This Row],[Column17]]-Table5[[#This Row],[Column20]]</f>
        <v>0</v>
      </c>
      <c r="AJ3639" s="111">
        <f t="shared" si="625"/>
        <v>0</v>
      </c>
      <c r="AK3639" s="111">
        <f t="shared" si="629"/>
        <v>0</v>
      </c>
      <c r="AL3639" s="111">
        <f t="shared" si="626"/>
        <v>0</v>
      </c>
      <c r="AM3639" s="111" t="str">
        <f t="shared" si="627"/>
        <v/>
      </c>
      <c r="AN3639" s="111" t="str">
        <f t="shared" ca="1" si="628"/>
        <v/>
      </c>
    </row>
    <row r="3640" spans="1:40" ht="20.25" customHeight="1" x14ac:dyDescent="0.3">
      <c r="A3640" s="107"/>
      <c r="B3640" s="144"/>
      <c r="C3640" s="119"/>
      <c r="D3640" s="120"/>
      <c r="E3640" s="119"/>
      <c r="F3640" s="119"/>
      <c r="G3640" s="120"/>
      <c r="H3640" s="119"/>
      <c r="I3640" s="109"/>
      <c r="L3640" s="108"/>
      <c r="M3640" s="108"/>
      <c r="N3640" s="108"/>
      <c r="O3640" s="108"/>
      <c r="P3640" s="108"/>
      <c r="Q3640" s="108"/>
      <c r="R3640" s="108"/>
      <c r="S3640" s="108"/>
      <c r="T3640" s="100">
        <f t="shared" si="619"/>
        <v>0</v>
      </c>
      <c r="U3640" s="111"/>
      <c r="V3640" s="111"/>
      <c r="W3640" s="111">
        <f>SUMIFS($F$3:F3640,$D$3:D3640,D3640,$C$3:C3640,"Buy")+SUMIFS($F$3:F3640,$D$3:D3640,D3640,$C$3:C3640,"Coin Deposit",$E$3:E3640,"&lt;&gt;")</f>
        <v>0</v>
      </c>
      <c r="X3640" s="111">
        <f t="shared" si="620"/>
        <v>0</v>
      </c>
      <c r="Y3640" s="111">
        <f>IF($D3640=Y$1,SUMIFS($H$3:$H3640,$G$3:$G3640,Y$1,$C$3:$C3640,"Sell"),0)</f>
        <v>0</v>
      </c>
      <c r="Z3640" s="111">
        <f t="shared" si="621"/>
        <v>0</v>
      </c>
      <c r="AA3640" s="111">
        <f>IF($D3640=AA$1,SUMIFS($H$3:$H3640,$G$3:$G3640,AA$1,$C$3:$C3640,"Sell"),0)</f>
        <v>0</v>
      </c>
      <c r="AB3640" s="111">
        <f t="shared" si="622"/>
        <v>0</v>
      </c>
      <c r="AC3640" s="111">
        <f>SUMIFS('Deductions and Deposits'!$H:$H,'Deductions and Deposits'!$G:$G,D3640,'Deductions and Deposits'!$F:$F,"&lt;="&amp;B3640)+SUMIFS($F$3:F3640,$D$3:D3640,D3640,$C$3:C3640,"Coin Deposit",$E$3:E3640,"")</f>
        <v>0</v>
      </c>
      <c r="AD3640" s="111">
        <f>SUMIFS('Deductions and Deposits'!$D:$D,'Deductions and Deposits'!$C:$C,D3640)+SUMIFS($F:$F,$D:$D,D3640,$C:$C,"Coin Deduction")</f>
        <v>0</v>
      </c>
      <c r="AE3640" s="111">
        <f>Table5[[#This Row],[Column4]]+Table5[[#This Row],[Column14]]+Table5[[#This Row],[Column19]]+Table5[[#This Row],[Column12]]</f>
        <v>0</v>
      </c>
      <c r="AF3640" s="111">
        <f>Table5[[#This Row],[Column5]]+Table5[[#This Row],[Column13]]+Table5[[#This Row],[Column21]]+Table5[[#This Row],[Column18]]</f>
        <v>0</v>
      </c>
      <c r="AG3640" s="111">
        <f t="shared" si="623"/>
        <v>0</v>
      </c>
      <c r="AH3640" s="111">
        <f t="shared" si="624"/>
        <v>0</v>
      </c>
      <c r="AI3640" s="111">
        <f>Table5[[#This Row],[Column17]]-Table5[[#This Row],[Column20]]</f>
        <v>0</v>
      </c>
      <c r="AJ3640" s="111">
        <f t="shared" si="625"/>
        <v>0</v>
      </c>
      <c r="AK3640" s="111">
        <f t="shared" si="629"/>
        <v>0</v>
      </c>
      <c r="AL3640" s="111">
        <f t="shared" si="626"/>
        <v>0</v>
      </c>
      <c r="AM3640" s="111" t="str">
        <f t="shared" si="627"/>
        <v/>
      </c>
      <c r="AN3640" s="111" t="str">
        <f t="shared" ca="1" si="628"/>
        <v/>
      </c>
    </row>
    <row r="3641" spans="1:40" ht="20.25" customHeight="1" x14ac:dyDescent="0.3">
      <c r="A3641" s="107"/>
      <c r="B3641" s="144"/>
      <c r="C3641" s="119"/>
      <c r="D3641" s="120"/>
      <c r="E3641" s="119"/>
      <c r="F3641" s="119"/>
      <c r="G3641" s="120"/>
      <c r="H3641" s="119"/>
      <c r="I3641" s="109"/>
      <c r="L3641" s="108"/>
      <c r="M3641" s="108"/>
      <c r="N3641" s="108"/>
      <c r="O3641" s="108"/>
      <c r="P3641" s="108"/>
      <c r="Q3641" s="108"/>
      <c r="R3641" s="108"/>
      <c r="S3641" s="108"/>
      <c r="T3641" s="100">
        <f t="shared" si="619"/>
        <v>0</v>
      </c>
      <c r="U3641" s="111"/>
      <c r="V3641" s="111"/>
      <c r="W3641" s="111">
        <f>SUMIFS($F$3:F3641,$D$3:D3641,D3641,$C$3:C3641,"Buy")+SUMIFS($F$3:F3641,$D$3:D3641,D3641,$C$3:C3641,"Coin Deposit",$E$3:E3641,"&lt;&gt;")</f>
        <v>0</v>
      </c>
      <c r="X3641" s="111">
        <f t="shared" si="620"/>
        <v>0</v>
      </c>
      <c r="Y3641" s="111">
        <f>IF($D3641=Y$1,SUMIFS($H$3:$H3641,$G$3:$G3641,Y$1,$C$3:$C3641,"Sell"),0)</f>
        <v>0</v>
      </c>
      <c r="Z3641" s="111">
        <f t="shared" si="621"/>
        <v>0</v>
      </c>
      <c r="AA3641" s="111">
        <f>IF($D3641=AA$1,SUMIFS($H$3:$H3641,$G$3:$G3641,AA$1,$C$3:$C3641,"Sell"),0)</f>
        <v>0</v>
      </c>
      <c r="AB3641" s="111">
        <f t="shared" si="622"/>
        <v>0</v>
      </c>
      <c r="AC3641" s="111">
        <f>SUMIFS('Deductions and Deposits'!$H:$H,'Deductions and Deposits'!$G:$G,D3641,'Deductions and Deposits'!$F:$F,"&lt;="&amp;B3641)+SUMIFS($F$3:F3641,$D$3:D3641,D3641,$C$3:C3641,"Coin Deposit",$E$3:E3641,"")</f>
        <v>0</v>
      </c>
      <c r="AD3641" s="111">
        <f>SUMIFS('Deductions and Deposits'!$D:$D,'Deductions and Deposits'!$C:$C,D3641)+SUMIFS($F:$F,$D:$D,D3641,$C:$C,"Coin Deduction")</f>
        <v>0</v>
      </c>
      <c r="AE3641" s="111">
        <f>Table5[[#This Row],[Column4]]+Table5[[#This Row],[Column14]]+Table5[[#This Row],[Column19]]+Table5[[#This Row],[Column12]]</f>
        <v>0</v>
      </c>
      <c r="AF3641" s="111">
        <f>Table5[[#This Row],[Column5]]+Table5[[#This Row],[Column13]]+Table5[[#This Row],[Column21]]+Table5[[#This Row],[Column18]]</f>
        <v>0</v>
      </c>
      <c r="AG3641" s="111">
        <f t="shared" si="623"/>
        <v>0</v>
      </c>
      <c r="AH3641" s="111">
        <f t="shared" si="624"/>
        <v>0</v>
      </c>
      <c r="AI3641" s="111">
        <f>Table5[[#This Row],[Column17]]-Table5[[#This Row],[Column20]]</f>
        <v>0</v>
      </c>
      <c r="AJ3641" s="111">
        <f t="shared" si="625"/>
        <v>0</v>
      </c>
      <c r="AK3641" s="111">
        <f t="shared" si="629"/>
        <v>0</v>
      </c>
      <c r="AL3641" s="111">
        <f t="shared" si="626"/>
        <v>0</v>
      </c>
      <c r="AM3641" s="111" t="str">
        <f t="shared" si="627"/>
        <v/>
      </c>
      <c r="AN3641" s="111" t="str">
        <f t="shared" ca="1" si="628"/>
        <v/>
      </c>
    </row>
    <row r="3642" spans="1:40" ht="20.25" customHeight="1" x14ac:dyDescent="0.3">
      <c r="A3642" s="107"/>
      <c r="B3642" s="144"/>
      <c r="C3642" s="119"/>
      <c r="D3642" s="120"/>
      <c r="E3642" s="119"/>
      <c r="F3642" s="119"/>
      <c r="G3642" s="120"/>
      <c r="H3642" s="119"/>
      <c r="I3642" s="109"/>
      <c r="L3642" s="108"/>
      <c r="M3642" s="108"/>
      <c r="N3642" s="108"/>
      <c r="O3642" s="108"/>
      <c r="P3642" s="108"/>
      <c r="Q3642" s="108"/>
      <c r="R3642" s="108"/>
      <c r="S3642" s="108"/>
      <c r="T3642" s="100">
        <f t="shared" si="619"/>
        <v>0</v>
      </c>
      <c r="U3642" s="111"/>
      <c r="V3642" s="111"/>
      <c r="W3642" s="111">
        <f>SUMIFS($F$3:F3642,$D$3:D3642,D3642,$C$3:C3642,"Buy")+SUMIFS($F$3:F3642,$D$3:D3642,D3642,$C$3:C3642,"Coin Deposit",$E$3:E3642,"&lt;&gt;")</f>
        <v>0</v>
      </c>
      <c r="X3642" s="111">
        <f t="shared" si="620"/>
        <v>0</v>
      </c>
      <c r="Y3642" s="111">
        <f>IF($D3642=Y$1,SUMIFS($H$3:$H3642,$G$3:$G3642,Y$1,$C$3:$C3642,"Sell"),0)</f>
        <v>0</v>
      </c>
      <c r="Z3642" s="111">
        <f t="shared" si="621"/>
        <v>0</v>
      </c>
      <c r="AA3642" s="111">
        <f>IF($D3642=AA$1,SUMIFS($H$3:$H3642,$G$3:$G3642,AA$1,$C$3:$C3642,"Sell"),0)</f>
        <v>0</v>
      </c>
      <c r="AB3642" s="111">
        <f t="shared" si="622"/>
        <v>0</v>
      </c>
      <c r="AC3642" s="111">
        <f>SUMIFS('Deductions and Deposits'!$H:$H,'Deductions and Deposits'!$G:$G,D3642,'Deductions and Deposits'!$F:$F,"&lt;="&amp;B3642)+SUMIFS($F$3:F3642,$D$3:D3642,D3642,$C$3:C3642,"Coin Deposit",$E$3:E3642,"")</f>
        <v>0</v>
      </c>
      <c r="AD3642" s="111">
        <f>SUMIFS('Deductions and Deposits'!$D:$D,'Deductions and Deposits'!$C:$C,D3642)+SUMIFS($F:$F,$D:$D,D3642,$C:$C,"Coin Deduction")</f>
        <v>0</v>
      </c>
      <c r="AE3642" s="111">
        <f>Table5[[#This Row],[Column4]]+Table5[[#This Row],[Column14]]+Table5[[#This Row],[Column19]]+Table5[[#This Row],[Column12]]</f>
        <v>0</v>
      </c>
      <c r="AF3642" s="111">
        <f>Table5[[#This Row],[Column5]]+Table5[[#This Row],[Column13]]+Table5[[#This Row],[Column21]]+Table5[[#This Row],[Column18]]</f>
        <v>0</v>
      </c>
      <c r="AG3642" s="111">
        <f t="shared" si="623"/>
        <v>0</v>
      </c>
      <c r="AH3642" s="111">
        <f t="shared" si="624"/>
        <v>0</v>
      </c>
      <c r="AI3642" s="111">
        <f>Table5[[#This Row],[Column17]]-Table5[[#This Row],[Column20]]</f>
        <v>0</v>
      </c>
      <c r="AJ3642" s="111">
        <f t="shared" si="625"/>
        <v>0</v>
      </c>
      <c r="AK3642" s="111">
        <f t="shared" si="629"/>
        <v>0</v>
      </c>
      <c r="AL3642" s="111">
        <f t="shared" si="626"/>
        <v>0</v>
      </c>
      <c r="AM3642" s="111" t="str">
        <f t="shared" si="627"/>
        <v/>
      </c>
      <c r="AN3642" s="111" t="str">
        <f t="shared" ca="1" si="628"/>
        <v/>
      </c>
    </row>
    <row r="3643" spans="1:40" ht="20.25" customHeight="1" x14ac:dyDescent="0.3">
      <c r="A3643" s="107"/>
      <c r="B3643" s="144"/>
      <c r="C3643" s="119"/>
      <c r="D3643" s="120"/>
      <c r="E3643" s="119"/>
      <c r="F3643" s="119"/>
      <c r="G3643" s="120"/>
      <c r="H3643" s="119"/>
      <c r="I3643" s="109"/>
      <c r="L3643" s="108"/>
      <c r="M3643" s="108"/>
      <c r="N3643" s="108"/>
      <c r="O3643" s="108"/>
      <c r="P3643" s="108"/>
      <c r="Q3643" s="108"/>
      <c r="R3643" s="108"/>
      <c r="S3643" s="108"/>
      <c r="T3643" s="100">
        <f t="shared" si="619"/>
        <v>0</v>
      </c>
      <c r="U3643" s="111"/>
      <c r="V3643" s="111"/>
      <c r="W3643" s="111">
        <f>SUMIFS($F$3:F3643,$D$3:D3643,D3643,$C$3:C3643,"Buy")+SUMIFS($F$3:F3643,$D$3:D3643,D3643,$C$3:C3643,"Coin Deposit",$E$3:E3643,"&lt;&gt;")</f>
        <v>0</v>
      </c>
      <c r="X3643" s="111">
        <f t="shared" si="620"/>
        <v>0</v>
      </c>
      <c r="Y3643" s="111">
        <f>IF($D3643=Y$1,SUMIFS($H$3:$H3643,$G$3:$G3643,Y$1,$C$3:$C3643,"Sell"),0)</f>
        <v>0</v>
      </c>
      <c r="Z3643" s="111">
        <f t="shared" si="621"/>
        <v>0</v>
      </c>
      <c r="AA3643" s="111">
        <f>IF($D3643=AA$1,SUMIFS($H$3:$H3643,$G$3:$G3643,AA$1,$C$3:$C3643,"Sell"),0)</f>
        <v>0</v>
      </c>
      <c r="AB3643" s="111">
        <f t="shared" si="622"/>
        <v>0</v>
      </c>
      <c r="AC3643" s="111">
        <f>SUMIFS('Deductions and Deposits'!$H:$H,'Deductions and Deposits'!$G:$G,D3643,'Deductions and Deposits'!$F:$F,"&lt;="&amp;B3643)+SUMIFS($F$3:F3643,$D$3:D3643,D3643,$C$3:C3643,"Coin Deposit",$E$3:E3643,"")</f>
        <v>0</v>
      </c>
      <c r="AD3643" s="111">
        <f>SUMIFS('Deductions and Deposits'!$D:$D,'Deductions and Deposits'!$C:$C,D3643)+SUMIFS($F:$F,$D:$D,D3643,$C:$C,"Coin Deduction")</f>
        <v>0</v>
      </c>
      <c r="AE3643" s="111">
        <f>Table5[[#This Row],[Column4]]+Table5[[#This Row],[Column14]]+Table5[[#This Row],[Column19]]+Table5[[#This Row],[Column12]]</f>
        <v>0</v>
      </c>
      <c r="AF3643" s="111">
        <f>Table5[[#This Row],[Column5]]+Table5[[#This Row],[Column13]]+Table5[[#This Row],[Column21]]+Table5[[#This Row],[Column18]]</f>
        <v>0</v>
      </c>
      <c r="AG3643" s="111">
        <f t="shared" si="623"/>
        <v>0</v>
      </c>
      <c r="AH3643" s="111">
        <f t="shared" si="624"/>
        <v>0</v>
      </c>
      <c r="AI3643" s="111">
        <f>Table5[[#This Row],[Column17]]-Table5[[#This Row],[Column20]]</f>
        <v>0</v>
      </c>
      <c r="AJ3643" s="111">
        <f t="shared" si="625"/>
        <v>0</v>
      </c>
      <c r="AK3643" s="111">
        <f t="shared" si="629"/>
        <v>0</v>
      </c>
      <c r="AL3643" s="111">
        <f t="shared" si="626"/>
        <v>0</v>
      </c>
      <c r="AM3643" s="111" t="str">
        <f t="shared" si="627"/>
        <v/>
      </c>
      <c r="AN3643" s="111" t="str">
        <f t="shared" ca="1" si="628"/>
        <v/>
      </c>
    </row>
    <row r="3644" spans="1:40" ht="20.25" customHeight="1" x14ac:dyDescent="0.3">
      <c r="A3644" s="107"/>
      <c r="B3644" s="144"/>
      <c r="C3644" s="119"/>
      <c r="D3644" s="120"/>
      <c r="E3644" s="119"/>
      <c r="F3644" s="119"/>
      <c r="G3644" s="120"/>
      <c r="H3644" s="119"/>
      <c r="I3644" s="109"/>
      <c r="L3644" s="108"/>
      <c r="M3644" s="108"/>
      <c r="N3644" s="108"/>
      <c r="O3644" s="108"/>
      <c r="P3644" s="108"/>
      <c r="Q3644" s="108"/>
      <c r="R3644" s="108"/>
      <c r="S3644" s="108"/>
      <c r="T3644" s="100">
        <f t="shared" si="619"/>
        <v>0</v>
      </c>
      <c r="U3644" s="111"/>
      <c r="V3644" s="111"/>
      <c r="W3644" s="111">
        <f>SUMIFS($F$3:F3644,$D$3:D3644,D3644,$C$3:C3644,"Buy")+SUMIFS($F$3:F3644,$D$3:D3644,D3644,$C$3:C3644,"Coin Deposit",$E$3:E3644,"&lt;&gt;")</f>
        <v>0</v>
      </c>
      <c r="X3644" s="111">
        <f t="shared" si="620"/>
        <v>0</v>
      </c>
      <c r="Y3644" s="111">
        <f>IF($D3644=Y$1,SUMIFS($H$3:$H3644,$G$3:$G3644,Y$1,$C$3:$C3644,"Sell"),0)</f>
        <v>0</v>
      </c>
      <c r="Z3644" s="111">
        <f t="shared" si="621"/>
        <v>0</v>
      </c>
      <c r="AA3644" s="111">
        <f>IF($D3644=AA$1,SUMIFS($H$3:$H3644,$G$3:$G3644,AA$1,$C$3:$C3644,"Sell"),0)</f>
        <v>0</v>
      </c>
      <c r="AB3644" s="111">
        <f t="shared" si="622"/>
        <v>0</v>
      </c>
      <c r="AC3644" s="111">
        <f>SUMIFS('Deductions and Deposits'!$H:$H,'Deductions and Deposits'!$G:$G,D3644,'Deductions and Deposits'!$F:$F,"&lt;="&amp;B3644)+SUMIFS($F$3:F3644,$D$3:D3644,D3644,$C$3:C3644,"Coin Deposit",$E$3:E3644,"")</f>
        <v>0</v>
      </c>
      <c r="AD3644" s="111">
        <f>SUMIFS('Deductions and Deposits'!$D:$D,'Deductions and Deposits'!$C:$C,D3644)+SUMIFS($F:$F,$D:$D,D3644,$C:$C,"Coin Deduction")</f>
        <v>0</v>
      </c>
      <c r="AE3644" s="111">
        <f>Table5[[#This Row],[Column4]]+Table5[[#This Row],[Column14]]+Table5[[#This Row],[Column19]]+Table5[[#This Row],[Column12]]</f>
        <v>0</v>
      </c>
      <c r="AF3644" s="111">
        <f>Table5[[#This Row],[Column5]]+Table5[[#This Row],[Column13]]+Table5[[#This Row],[Column21]]+Table5[[#This Row],[Column18]]</f>
        <v>0</v>
      </c>
      <c r="AG3644" s="111">
        <f t="shared" si="623"/>
        <v>0</v>
      </c>
      <c r="AH3644" s="111">
        <f t="shared" si="624"/>
        <v>0</v>
      </c>
      <c r="AI3644" s="111">
        <f>Table5[[#This Row],[Column17]]-Table5[[#This Row],[Column20]]</f>
        <v>0</v>
      </c>
      <c r="AJ3644" s="111">
        <f t="shared" si="625"/>
        <v>0</v>
      </c>
      <c r="AK3644" s="111">
        <f t="shared" si="629"/>
        <v>0</v>
      </c>
      <c r="AL3644" s="111">
        <f t="shared" si="626"/>
        <v>0</v>
      </c>
      <c r="AM3644" s="111" t="str">
        <f t="shared" si="627"/>
        <v/>
      </c>
      <c r="AN3644" s="111" t="str">
        <f t="shared" ca="1" si="628"/>
        <v/>
      </c>
    </row>
    <row r="3645" spans="1:40" ht="20.25" customHeight="1" x14ac:dyDescent="0.3">
      <c r="A3645" s="107"/>
      <c r="B3645" s="144"/>
      <c r="C3645" s="119"/>
      <c r="D3645" s="120"/>
      <c r="E3645" s="119"/>
      <c r="F3645" s="119"/>
      <c r="G3645" s="120"/>
      <c r="H3645" s="119"/>
      <c r="I3645" s="109"/>
      <c r="L3645" s="108"/>
      <c r="M3645" s="108"/>
      <c r="N3645" s="108"/>
      <c r="O3645" s="108"/>
      <c r="P3645" s="108"/>
      <c r="Q3645" s="108"/>
      <c r="R3645" s="108"/>
      <c r="S3645" s="108"/>
      <c r="T3645" s="100">
        <f t="shared" si="619"/>
        <v>0</v>
      </c>
      <c r="U3645" s="111"/>
      <c r="V3645" s="111"/>
      <c r="W3645" s="111">
        <f>SUMIFS($F$3:F3645,$D$3:D3645,D3645,$C$3:C3645,"Buy")+SUMIFS($F$3:F3645,$D$3:D3645,D3645,$C$3:C3645,"Coin Deposit",$E$3:E3645,"&lt;&gt;")</f>
        <v>0</v>
      </c>
      <c r="X3645" s="111">
        <f t="shared" si="620"/>
        <v>0</v>
      </c>
      <c r="Y3645" s="111">
        <f>IF($D3645=Y$1,SUMIFS($H$3:$H3645,$G$3:$G3645,Y$1,$C$3:$C3645,"Sell"),0)</f>
        <v>0</v>
      </c>
      <c r="Z3645" s="111">
        <f t="shared" si="621"/>
        <v>0</v>
      </c>
      <c r="AA3645" s="111">
        <f>IF($D3645=AA$1,SUMIFS($H$3:$H3645,$G$3:$G3645,AA$1,$C$3:$C3645,"Sell"),0)</f>
        <v>0</v>
      </c>
      <c r="AB3645" s="111">
        <f t="shared" si="622"/>
        <v>0</v>
      </c>
      <c r="AC3645" s="111">
        <f>SUMIFS('Deductions and Deposits'!$H:$H,'Deductions and Deposits'!$G:$G,D3645,'Deductions and Deposits'!$F:$F,"&lt;="&amp;B3645)+SUMIFS($F$3:F3645,$D$3:D3645,D3645,$C$3:C3645,"Coin Deposit",$E$3:E3645,"")</f>
        <v>0</v>
      </c>
      <c r="AD3645" s="111">
        <f>SUMIFS('Deductions and Deposits'!$D:$D,'Deductions and Deposits'!$C:$C,D3645)+SUMIFS($F:$F,$D:$D,D3645,$C:$C,"Coin Deduction")</f>
        <v>0</v>
      </c>
      <c r="AE3645" s="111">
        <f>Table5[[#This Row],[Column4]]+Table5[[#This Row],[Column14]]+Table5[[#This Row],[Column19]]+Table5[[#This Row],[Column12]]</f>
        <v>0</v>
      </c>
      <c r="AF3645" s="111">
        <f>Table5[[#This Row],[Column5]]+Table5[[#This Row],[Column13]]+Table5[[#This Row],[Column21]]+Table5[[#This Row],[Column18]]</f>
        <v>0</v>
      </c>
      <c r="AG3645" s="111">
        <f t="shared" si="623"/>
        <v>0</v>
      </c>
      <c r="AH3645" s="111">
        <f t="shared" si="624"/>
        <v>0</v>
      </c>
      <c r="AI3645" s="111">
        <f>Table5[[#This Row],[Column17]]-Table5[[#This Row],[Column20]]</f>
        <v>0</v>
      </c>
      <c r="AJ3645" s="111">
        <f t="shared" si="625"/>
        <v>0</v>
      </c>
      <c r="AK3645" s="111">
        <f t="shared" si="629"/>
        <v>0</v>
      </c>
      <c r="AL3645" s="111">
        <f t="shared" si="626"/>
        <v>0</v>
      </c>
      <c r="AM3645" s="111" t="str">
        <f t="shared" si="627"/>
        <v/>
      </c>
      <c r="AN3645" s="111" t="str">
        <f t="shared" ca="1" si="628"/>
        <v/>
      </c>
    </row>
    <row r="3646" spans="1:40" ht="20.25" customHeight="1" x14ac:dyDescent="0.3">
      <c r="A3646" s="107"/>
      <c r="B3646" s="144"/>
      <c r="C3646" s="119"/>
      <c r="D3646" s="120"/>
      <c r="E3646" s="119"/>
      <c r="F3646" s="119"/>
      <c r="G3646" s="120"/>
      <c r="H3646" s="119"/>
      <c r="I3646" s="109"/>
      <c r="L3646" s="108"/>
      <c r="M3646" s="108"/>
      <c r="N3646" s="108"/>
      <c r="O3646" s="108"/>
      <c r="P3646" s="108"/>
      <c r="Q3646" s="108"/>
      <c r="R3646" s="108"/>
      <c r="S3646" s="108"/>
      <c r="T3646" s="100">
        <f t="shared" si="619"/>
        <v>0</v>
      </c>
      <c r="U3646" s="111"/>
      <c r="V3646" s="111"/>
      <c r="W3646" s="111">
        <f>SUMIFS($F$3:F3646,$D$3:D3646,D3646,$C$3:C3646,"Buy")+SUMIFS($F$3:F3646,$D$3:D3646,D3646,$C$3:C3646,"Coin Deposit",$E$3:E3646,"&lt;&gt;")</f>
        <v>0</v>
      </c>
      <c r="X3646" s="111">
        <f t="shared" si="620"/>
        <v>0</v>
      </c>
      <c r="Y3646" s="111">
        <f>IF($D3646=Y$1,SUMIFS($H$3:$H3646,$G$3:$G3646,Y$1,$C$3:$C3646,"Sell"),0)</f>
        <v>0</v>
      </c>
      <c r="Z3646" s="111">
        <f t="shared" si="621"/>
        <v>0</v>
      </c>
      <c r="AA3646" s="111">
        <f>IF($D3646=AA$1,SUMIFS($H$3:$H3646,$G$3:$G3646,AA$1,$C$3:$C3646,"Sell"),0)</f>
        <v>0</v>
      </c>
      <c r="AB3646" s="111">
        <f t="shared" si="622"/>
        <v>0</v>
      </c>
      <c r="AC3646" s="111">
        <f>SUMIFS('Deductions and Deposits'!$H:$H,'Deductions and Deposits'!$G:$G,D3646,'Deductions and Deposits'!$F:$F,"&lt;="&amp;B3646)+SUMIFS($F$3:F3646,$D$3:D3646,D3646,$C$3:C3646,"Coin Deposit",$E$3:E3646,"")</f>
        <v>0</v>
      </c>
      <c r="AD3646" s="111">
        <f>SUMIFS('Deductions and Deposits'!$D:$D,'Deductions and Deposits'!$C:$C,D3646)+SUMIFS($F:$F,$D:$D,D3646,$C:$C,"Coin Deduction")</f>
        <v>0</v>
      </c>
      <c r="AE3646" s="111">
        <f>Table5[[#This Row],[Column4]]+Table5[[#This Row],[Column14]]+Table5[[#This Row],[Column19]]+Table5[[#This Row],[Column12]]</f>
        <v>0</v>
      </c>
      <c r="AF3646" s="111">
        <f>Table5[[#This Row],[Column5]]+Table5[[#This Row],[Column13]]+Table5[[#This Row],[Column21]]+Table5[[#This Row],[Column18]]</f>
        <v>0</v>
      </c>
      <c r="AG3646" s="111">
        <f t="shared" si="623"/>
        <v>0</v>
      </c>
      <c r="AH3646" s="111">
        <f t="shared" si="624"/>
        <v>0</v>
      </c>
      <c r="AI3646" s="111">
        <f>Table5[[#This Row],[Column17]]-Table5[[#This Row],[Column20]]</f>
        <v>0</v>
      </c>
      <c r="AJ3646" s="111">
        <f t="shared" si="625"/>
        <v>0</v>
      </c>
      <c r="AK3646" s="111">
        <f t="shared" si="629"/>
        <v>0</v>
      </c>
      <c r="AL3646" s="111">
        <f t="shared" si="626"/>
        <v>0</v>
      </c>
      <c r="AM3646" s="111" t="str">
        <f t="shared" si="627"/>
        <v/>
      </c>
      <c r="AN3646" s="111" t="str">
        <f t="shared" ca="1" si="628"/>
        <v/>
      </c>
    </row>
    <row r="3647" spans="1:40" ht="20.25" customHeight="1" x14ac:dyDescent="0.3">
      <c r="A3647" s="107"/>
      <c r="B3647" s="144"/>
      <c r="C3647" s="119"/>
      <c r="D3647" s="120"/>
      <c r="E3647" s="119"/>
      <c r="F3647" s="119"/>
      <c r="G3647" s="120"/>
      <c r="H3647" s="119"/>
      <c r="I3647" s="109"/>
      <c r="L3647" s="108"/>
      <c r="M3647" s="108"/>
      <c r="N3647" s="108"/>
      <c r="O3647" s="108"/>
      <c r="P3647" s="108"/>
      <c r="Q3647" s="108"/>
      <c r="R3647" s="108"/>
      <c r="S3647" s="108"/>
      <c r="T3647" s="100">
        <f t="shared" si="619"/>
        <v>0</v>
      </c>
      <c r="U3647" s="111"/>
      <c r="V3647" s="111"/>
      <c r="W3647" s="111">
        <f>SUMIFS($F$3:F3647,$D$3:D3647,D3647,$C$3:C3647,"Buy")+SUMIFS($F$3:F3647,$D$3:D3647,D3647,$C$3:C3647,"Coin Deposit",$E$3:E3647,"&lt;&gt;")</f>
        <v>0</v>
      </c>
      <c r="X3647" s="111">
        <f t="shared" si="620"/>
        <v>0</v>
      </c>
      <c r="Y3647" s="111">
        <f>IF($D3647=Y$1,SUMIFS($H$3:$H3647,$G$3:$G3647,Y$1,$C$3:$C3647,"Sell"),0)</f>
        <v>0</v>
      </c>
      <c r="Z3647" s="111">
        <f t="shared" si="621"/>
        <v>0</v>
      </c>
      <c r="AA3647" s="111">
        <f>IF($D3647=AA$1,SUMIFS($H$3:$H3647,$G$3:$G3647,AA$1,$C$3:$C3647,"Sell"),0)</f>
        <v>0</v>
      </c>
      <c r="AB3647" s="111">
        <f t="shared" si="622"/>
        <v>0</v>
      </c>
      <c r="AC3647" s="111">
        <f>SUMIFS('Deductions and Deposits'!$H:$H,'Deductions and Deposits'!$G:$G,D3647,'Deductions and Deposits'!$F:$F,"&lt;="&amp;B3647)+SUMIFS($F$3:F3647,$D$3:D3647,D3647,$C$3:C3647,"Coin Deposit",$E$3:E3647,"")</f>
        <v>0</v>
      </c>
      <c r="AD3647" s="111">
        <f>SUMIFS('Deductions and Deposits'!$D:$D,'Deductions and Deposits'!$C:$C,D3647)+SUMIFS($F:$F,$D:$D,D3647,$C:$C,"Coin Deduction")</f>
        <v>0</v>
      </c>
      <c r="AE3647" s="111">
        <f>Table5[[#This Row],[Column4]]+Table5[[#This Row],[Column14]]+Table5[[#This Row],[Column19]]+Table5[[#This Row],[Column12]]</f>
        <v>0</v>
      </c>
      <c r="AF3647" s="111">
        <f>Table5[[#This Row],[Column5]]+Table5[[#This Row],[Column13]]+Table5[[#This Row],[Column21]]+Table5[[#This Row],[Column18]]</f>
        <v>0</v>
      </c>
      <c r="AG3647" s="111">
        <f t="shared" si="623"/>
        <v>0</v>
      </c>
      <c r="AH3647" s="111">
        <f t="shared" si="624"/>
        <v>0</v>
      </c>
      <c r="AI3647" s="111">
        <f>Table5[[#This Row],[Column17]]-Table5[[#This Row],[Column20]]</f>
        <v>0</v>
      </c>
      <c r="AJ3647" s="111">
        <f t="shared" si="625"/>
        <v>0</v>
      </c>
      <c r="AK3647" s="111">
        <f t="shared" si="629"/>
        <v>0</v>
      </c>
      <c r="AL3647" s="111">
        <f t="shared" si="626"/>
        <v>0</v>
      </c>
      <c r="AM3647" s="111" t="str">
        <f t="shared" si="627"/>
        <v/>
      </c>
      <c r="AN3647" s="111" t="str">
        <f t="shared" ca="1" si="628"/>
        <v/>
      </c>
    </row>
    <row r="3648" spans="1:40" ht="20.25" customHeight="1" x14ac:dyDescent="0.3">
      <c r="A3648" s="107"/>
      <c r="B3648" s="144"/>
      <c r="C3648" s="119"/>
      <c r="D3648" s="120"/>
      <c r="E3648" s="119"/>
      <c r="F3648" s="119"/>
      <c r="G3648" s="120"/>
      <c r="H3648" s="119"/>
      <c r="I3648" s="109"/>
      <c r="L3648" s="108"/>
      <c r="M3648" s="108"/>
      <c r="N3648" s="108"/>
      <c r="O3648" s="108"/>
      <c r="P3648" s="108"/>
      <c r="Q3648" s="108"/>
      <c r="R3648" s="108"/>
      <c r="S3648" s="108"/>
      <c r="T3648" s="100">
        <f t="shared" si="619"/>
        <v>0</v>
      </c>
      <c r="U3648" s="111"/>
      <c r="V3648" s="111"/>
      <c r="W3648" s="111">
        <f>SUMIFS($F$3:F3648,$D$3:D3648,D3648,$C$3:C3648,"Buy")+SUMIFS($F$3:F3648,$D$3:D3648,D3648,$C$3:C3648,"Coin Deposit",$E$3:E3648,"&lt;&gt;")</f>
        <v>0</v>
      </c>
      <c r="X3648" s="111">
        <f t="shared" si="620"/>
        <v>0</v>
      </c>
      <c r="Y3648" s="111">
        <f>IF($D3648=Y$1,SUMIFS($H$3:$H3648,$G$3:$G3648,Y$1,$C$3:$C3648,"Sell"),0)</f>
        <v>0</v>
      </c>
      <c r="Z3648" s="111">
        <f t="shared" si="621"/>
        <v>0</v>
      </c>
      <c r="AA3648" s="111">
        <f>IF($D3648=AA$1,SUMIFS($H$3:$H3648,$G$3:$G3648,AA$1,$C$3:$C3648,"Sell"),0)</f>
        <v>0</v>
      </c>
      <c r="AB3648" s="111">
        <f t="shared" si="622"/>
        <v>0</v>
      </c>
      <c r="AC3648" s="111">
        <f>SUMIFS('Deductions and Deposits'!$H:$H,'Deductions and Deposits'!$G:$G,D3648,'Deductions and Deposits'!$F:$F,"&lt;="&amp;B3648)+SUMIFS($F$3:F3648,$D$3:D3648,D3648,$C$3:C3648,"Coin Deposit",$E$3:E3648,"")</f>
        <v>0</v>
      </c>
      <c r="AD3648" s="111">
        <f>SUMIFS('Deductions and Deposits'!$D:$D,'Deductions and Deposits'!$C:$C,D3648)+SUMIFS($F:$F,$D:$D,D3648,$C:$C,"Coin Deduction")</f>
        <v>0</v>
      </c>
      <c r="AE3648" s="111">
        <f>Table5[[#This Row],[Column4]]+Table5[[#This Row],[Column14]]+Table5[[#This Row],[Column19]]+Table5[[#This Row],[Column12]]</f>
        <v>0</v>
      </c>
      <c r="AF3648" s="111">
        <f>Table5[[#This Row],[Column5]]+Table5[[#This Row],[Column13]]+Table5[[#This Row],[Column21]]+Table5[[#This Row],[Column18]]</f>
        <v>0</v>
      </c>
      <c r="AG3648" s="111">
        <f t="shared" si="623"/>
        <v>0</v>
      </c>
      <c r="AH3648" s="111">
        <f t="shared" si="624"/>
        <v>0</v>
      </c>
      <c r="AI3648" s="111">
        <f>Table5[[#This Row],[Column17]]-Table5[[#This Row],[Column20]]</f>
        <v>0</v>
      </c>
      <c r="AJ3648" s="111">
        <f t="shared" si="625"/>
        <v>0</v>
      </c>
      <c r="AK3648" s="111">
        <f t="shared" si="629"/>
        <v>0</v>
      </c>
      <c r="AL3648" s="111">
        <f t="shared" si="626"/>
        <v>0</v>
      </c>
      <c r="AM3648" s="111" t="str">
        <f t="shared" si="627"/>
        <v/>
      </c>
      <c r="AN3648" s="111" t="str">
        <f t="shared" ca="1" si="628"/>
        <v/>
      </c>
    </row>
    <row r="3649" spans="1:40" ht="20.25" customHeight="1" x14ac:dyDescent="0.3">
      <c r="A3649" s="107"/>
      <c r="B3649" s="144"/>
      <c r="C3649" s="119"/>
      <c r="D3649" s="120"/>
      <c r="E3649" s="119"/>
      <c r="F3649" s="119"/>
      <c r="G3649" s="120"/>
      <c r="H3649" s="119"/>
      <c r="I3649" s="109"/>
      <c r="L3649" s="108"/>
      <c r="M3649" s="108"/>
      <c r="N3649" s="108"/>
      <c r="O3649" s="108"/>
      <c r="P3649" s="108"/>
      <c r="Q3649" s="108"/>
      <c r="R3649" s="108"/>
      <c r="S3649" s="108"/>
      <c r="T3649" s="100">
        <f t="shared" si="619"/>
        <v>0</v>
      </c>
      <c r="U3649" s="111"/>
      <c r="V3649" s="111"/>
      <c r="W3649" s="111">
        <f>SUMIFS($F$3:F3649,$D$3:D3649,D3649,$C$3:C3649,"Buy")+SUMIFS($F$3:F3649,$D$3:D3649,D3649,$C$3:C3649,"Coin Deposit",$E$3:E3649,"&lt;&gt;")</f>
        <v>0</v>
      </c>
      <c r="X3649" s="111">
        <f t="shared" si="620"/>
        <v>0</v>
      </c>
      <c r="Y3649" s="111">
        <f>IF($D3649=Y$1,SUMIFS($H$3:$H3649,$G$3:$G3649,Y$1,$C$3:$C3649,"Sell"),0)</f>
        <v>0</v>
      </c>
      <c r="Z3649" s="111">
        <f t="shared" si="621"/>
        <v>0</v>
      </c>
      <c r="AA3649" s="111">
        <f>IF($D3649=AA$1,SUMIFS($H$3:$H3649,$G$3:$G3649,AA$1,$C$3:$C3649,"Sell"),0)</f>
        <v>0</v>
      </c>
      <c r="AB3649" s="111">
        <f t="shared" si="622"/>
        <v>0</v>
      </c>
      <c r="AC3649" s="111">
        <f>SUMIFS('Deductions and Deposits'!$H:$H,'Deductions and Deposits'!$G:$G,D3649,'Deductions and Deposits'!$F:$F,"&lt;="&amp;B3649)+SUMIFS($F$3:F3649,$D$3:D3649,D3649,$C$3:C3649,"Coin Deposit",$E$3:E3649,"")</f>
        <v>0</v>
      </c>
      <c r="AD3649" s="111">
        <f>SUMIFS('Deductions and Deposits'!$D:$D,'Deductions and Deposits'!$C:$C,D3649)+SUMIFS($F:$F,$D:$D,D3649,$C:$C,"Coin Deduction")</f>
        <v>0</v>
      </c>
      <c r="AE3649" s="111">
        <f>Table5[[#This Row],[Column4]]+Table5[[#This Row],[Column14]]+Table5[[#This Row],[Column19]]+Table5[[#This Row],[Column12]]</f>
        <v>0</v>
      </c>
      <c r="AF3649" s="111">
        <f>Table5[[#This Row],[Column5]]+Table5[[#This Row],[Column13]]+Table5[[#This Row],[Column21]]+Table5[[#This Row],[Column18]]</f>
        <v>0</v>
      </c>
      <c r="AG3649" s="111">
        <f t="shared" si="623"/>
        <v>0</v>
      </c>
      <c r="AH3649" s="111">
        <f t="shared" si="624"/>
        <v>0</v>
      </c>
      <c r="AI3649" s="111">
        <f>Table5[[#This Row],[Column17]]-Table5[[#This Row],[Column20]]</f>
        <v>0</v>
      </c>
      <c r="AJ3649" s="111">
        <f t="shared" si="625"/>
        <v>0</v>
      </c>
      <c r="AK3649" s="111">
        <f t="shared" si="629"/>
        <v>0</v>
      </c>
      <c r="AL3649" s="111">
        <f t="shared" si="626"/>
        <v>0</v>
      </c>
      <c r="AM3649" s="111" t="str">
        <f t="shared" si="627"/>
        <v/>
      </c>
      <c r="AN3649" s="111" t="str">
        <f t="shared" ca="1" si="628"/>
        <v/>
      </c>
    </row>
    <row r="3650" spans="1:40" ht="20.25" customHeight="1" x14ac:dyDescent="0.3">
      <c r="A3650" s="107"/>
      <c r="B3650" s="144"/>
      <c r="C3650" s="119"/>
      <c r="D3650" s="120"/>
      <c r="E3650" s="119"/>
      <c r="F3650" s="119"/>
      <c r="G3650" s="120"/>
      <c r="H3650" s="119"/>
      <c r="I3650" s="109"/>
      <c r="L3650" s="108"/>
      <c r="M3650" s="108"/>
      <c r="N3650" s="108"/>
      <c r="O3650" s="108"/>
      <c r="P3650" s="108"/>
      <c r="Q3650" s="108"/>
      <c r="R3650" s="108"/>
      <c r="S3650" s="108"/>
      <c r="T3650" s="100">
        <f t="shared" si="619"/>
        <v>0</v>
      </c>
      <c r="U3650" s="111"/>
      <c r="V3650" s="111"/>
      <c r="W3650" s="111">
        <f>SUMIFS($F$3:F3650,$D$3:D3650,D3650,$C$3:C3650,"Buy")+SUMIFS($F$3:F3650,$D$3:D3650,D3650,$C$3:C3650,"Coin Deposit",$E$3:E3650,"&lt;&gt;")</f>
        <v>0</v>
      </c>
      <c r="X3650" s="111">
        <f t="shared" si="620"/>
        <v>0</v>
      </c>
      <c r="Y3650" s="111">
        <f>IF($D3650=Y$1,SUMIFS($H$3:$H3650,$G$3:$G3650,Y$1,$C$3:$C3650,"Sell"),0)</f>
        <v>0</v>
      </c>
      <c r="Z3650" s="111">
        <f t="shared" si="621"/>
        <v>0</v>
      </c>
      <c r="AA3650" s="111">
        <f>IF($D3650=AA$1,SUMIFS($H$3:$H3650,$G$3:$G3650,AA$1,$C$3:$C3650,"Sell"),0)</f>
        <v>0</v>
      </c>
      <c r="AB3650" s="111">
        <f t="shared" si="622"/>
        <v>0</v>
      </c>
      <c r="AC3650" s="111">
        <f>SUMIFS('Deductions and Deposits'!$H:$H,'Deductions and Deposits'!$G:$G,D3650,'Deductions and Deposits'!$F:$F,"&lt;="&amp;B3650)+SUMIFS($F$3:F3650,$D$3:D3650,D3650,$C$3:C3650,"Coin Deposit",$E$3:E3650,"")</f>
        <v>0</v>
      </c>
      <c r="AD3650" s="111">
        <f>SUMIFS('Deductions and Deposits'!$D:$D,'Deductions and Deposits'!$C:$C,D3650)+SUMIFS($F:$F,$D:$D,D3650,$C:$C,"Coin Deduction")</f>
        <v>0</v>
      </c>
      <c r="AE3650" s="111">
        <f>Table5[[#This Row],[Column4]]+Table5[[#This Row],[Column14]]+Table5[[#This Row],[Column19]]+Table5[[#This Row],[Column12]]</f>
        <v>0</v>
      </c>
      <c r="AF3650" s="111">
        <f>Table5[[#This Row],[Column5]]+Table5[[#This Row],[Column13]]+Table5[[#This Row],[Column21]]+Table5[[#This Row],[Column18]]</f>
        <v>0</v>
      </c>
      <c r="AG3650" s="111">
        <f t="shared" si="623"/>
        <v>0</v>
      </c>
      <c r="AH3650" s="111">
        <f t="shared" si="624"/>
        <v>0</v>
      </c>
      <c r="AI3650" s="111">
        <f>Table5[[#This Row],[Column17]]-Table5[[#This Row],[Column20]]</f>
        <v>0</v>
      </c>
      <c r="AJ3650" s="111">
        <f t="shared" si="625"/>
        <v>0</v>
      </c>
      <c r="AK3650" s="111">
        <f t="shared" si="629"/>
        <v>0</v>
      </c>
      <c r="AL3650" s="111">
        <f t="shared" si="626"/>
        <v>0</v>
      </c>
      <c r="AM3650" s="111" t="str">
        <f t="shared" si="627"/>
        <v/>
      </c>
      <c r="AN3650" s="111" t="str">
        <f t="shared" ca="1" si="628"/>
        <v/>
      </c>
    </row>
    <row r="3651" spans="1:40" ht="20.25" customHeight="1" x14ac:dyDescent="0.3">
      <c r="A3651" s="107"/>
      <c r="B3651" s="144"/>
      <c r="C3651" s="119"/>
      <c r="D3651" s="120"/>
      <c r="E3651" s="119"/>
      <c r="F3651" s="119"/>
      <c r="G3651" s="120"/>
      <c r="H3651" s="119"/>
      <c r="I3651" s="109"/>
      <c r="L3651" s="108"/>
      <c r="M3651" s="108"/>
      <c r="N3651" s="108"/>
      <c r="O3651" s="108"/>
      <c r="P3651" s="108"/>
      <c r="Q3651" s="108"/>
      <c r="R3651" s="108"/>
      <c r="S3651" s="108"/>
      <c r="T3651" s="100">
        <f t="shared" ref="T3651:T3714" si="630">IF(E3651&lt;&gt;"",E3651,0)</f>
        <v>0</v>
      </c>
      <c r="U3651" s="111"/>
      <c r="V3651" s="111"/>
      <c r="W3651" s="111">
        <f>SUMIFS($F$3:F3651,$D$3:D3651,D3651,$C$3:C3651,"Buy")+SUMIFS($F$3:F3651,$D$3:D3651,D3651,$C$3:C3651,"Coin Deposit",$E$3:E3651,"&lt;&gt;")</f>
        <v>0</v>
      </c>
      <c r="X3651" s="111">
        <f t="shared" ref="X3651:X3714" si="631">IF(OR(C3651="buy",AND(C3651="Coin Deposit",E3651&lt;&gt;"")),SUMIFS($F:$F,$D:$D,D3651,$C:$C,"sell"),0)</f>
        <v>0</v>
      </c>
      <c r="Y3651" s="111">
        <f>IF($D3651=Y$1,SUMIFS($H$3:$H3651,$G$3:$G3651,Y$1,$C$3:$C3651,"Sell"),0)</f>
        <v>0</v>
      </c>
      <c r="Z3651" s="111">
        <f t="shared" ref="Z3651:Z3714" si="632">IF($D3651=Z$1,SUMIFS($H:$H,$G:$G,Z$1,$C:$C,"Buy")+SUMIFS($H:$H,$G:$G,Z$1,$C:$C,"Coin Deposit",$E:$E,"&lt;&gt;"),0)</f>
        <v>0</v>
      </c>
      <c r="AA3651" s="111">
        <f>IF($D3651=AA$1,SUMIFS($H$3:$H3651,$G$3:$G3651,AA$1,$C$3:$C3651,"Sell"),0)</f>
        <v>0</v>
      </c>
      <c r="AB3651" s="111">
        <f t="shared" ref="AB3651:AB3714" si="633">IF($D3651=AB$1,SUMIFS($H:$H,$G:$G,AB$1,$C:$C,"Buy")+SUMIFS($H:$H,$G:$G,AB$1,$C:$C,"Coin Deposit",$E:$E,"&lt;&gt;"),0)</f>
        <v>0</v>
      </c>
      <c r="AC3651" s="111">
        <f>SUMIFS('Deductions and Deposits'!$H:$H,'Deductions and Deposits'!$G:$G,D3651,'Deductions and Deposits'!$F:$F,"&lt;="&amp;B3651)+SUMIFS($F$3:F3651,$D$3:D3651,D3651,$C$3:C3651,"Coin Deposit",$E$3:E3651,"")</f>
        <v>0</v>
      </c>
      <c r="AD3651" s="111">
        <f>SUMIFS('Deductions and Deposits'!$D:$D,'Deductions and Deposits'!$C:$C,D3651)+SUMIFS($F:$F,$D:$D,D3651,$C:$C,"Coin Deduction")</f>
        <v>0</v>
      </c>
      <c r="AE3651" s="111">
        <f>Table5[[#This Row],[Column4]]+Table5[[#This Row],[Column14]]+Table5[[#This Row],[Column19]]+Table5[[#This Row],[Column12]]</f>
        <v>0</v>
      </c>
      <c r="AF3651" s="111">
        <f>Table5[[#This Row],[Column5]]+Table5[[#This Row],[Column13]]+Table5[[#This Row],[Column21]]+Table5[[#This Row],[Column18]]</f>
        <v>0</v>
      </c>
      <c r="AG3651" s="111">
        <f t="shared" ref="AG3651:AG3714" si="634">IF(AND((AC3651+Y3651+AA3651)&gt;AF3651,OR(C3651="buy",AND(C3651="Coin Deposit",E3651&lt;&gt;""))),(AC3651+Y3651+AA3651)-AF3651,0)</f>
        <v>0</v>
      </c>
      <c r="AH3651" s="111">
        <f t="shared" ref="AH3651:AH3714" si="635">IF(AND(AE3651&gt;AF3651,OR(C3651="buy",AND(C3651="Coin Deposit",E3651&lt;&gt;""))),AE3651-AF3651,0)</f>
        <v>0</v>
      </c>
      <c r="AI3651" s="111">
        <f>Table5[[#This Row],[Column17]]-Table5[[#This Row],[Column20]]</f>
        <v>0</v>
      </c>
      <c r="AJ3651" s="111">
        <f t="shared" ref="AJ3651:AJ3714" si="636">IF(AI3651&gt;F3651,F3651,AI3651)</f>
        <v>0</v>
      </c>
      <c r="AK3651" s="111">
        <f t="shared" si="629"/>
        <v>0</v>
      </c>
      <c r="AL3651" s="111">
        <f t="shared" ref="AL3651:AL3714" si="637">IFERROR(SUMIFS($AK:$AK,$D:$D,D3651)/SUMIFS($AJ:$AJ,$D:$D,D3651),0)</f>
        <v>0</v>
      </c>
      <c r="AM3651" s="111" t="str">
        <f t="shared" ref="AM3651:AM3714" si="638">C3651&amp;D3651</f>
        <v/>
      </c>
      <c r="AN3651" s="111" t="str">
        <f t="shared" ref="AN3651:AN3714" ca="1" si="639">OFFSET(AM3651,COUNTA($AM:$AM)-ROW()-(ROW()-ROW($AN$2)-1),)</f>
        <v/>
      </c>
    </row>
    <row r="3652" spans="1:40" ht="20.25" customHeight="1" x14ac:dyDescent="0.3">
      <c r="A3652" s="107"/>
      <c r="B3652" s="144"/>
      <c r="C3652" s="119"/>
      <c r="D3652" s="120"/>
      <c r="E3652" s="119"/>
      <c r="F3652" s="119"/>
      <c r="G3652" s="120"/>
      <c r="H3652" s="119"/>
      <c r="I3652" s="109"/>
      <c r="L3652" s="108"/>
      <c r="M3652" s="108"/>
      <c r="N3652" s="108"/>
      <c r="O3652" s="108"/>
      <c r="P3652" s="108"/>
      <c r="Q3652" s="108"/>
      <c r="R3652" s="108"/>
      <c r="S3652" s="108"/>
      <c r="T3652" s="100">
        <f t="shared" si="630"/>
        <v>0</v>
      </c>
      <c r="U3652" s="111"/>
      <c r="V3652" s="111"/>
      <c r="W3652" s="111">
        <f>SUMIFS($F$3:F3652,$D$3:D3652,D3652,$C$3:C3652,"Buy")+SUMIFS($F$3:F3652,$D$3:D3652,D3652,$C$3:C3652,"Coin Deposit",$E$3:E3652,"&lt;&gt;")</f>
        <v>0</v>
      </c>
      <c r="X3652" s="111">
        <f t="shared" si="631"/>
        <v>0</v>
      </c>
      <c r="Y3652" s="111">
        <f>IF($D3652=Y$1,SUMIFS($H$3:$H3652,$G$3:$G3652,Y$1,$C$3:$C3652,"Sell"),0)</f>
        <v>0</v>
      </c>
      <c r="Z3652" s="111">
        <f t="shared" si="632"/>
        <v>0</v>
      </c>
      <c r="AA3652" s="111">
        <f>IF($D3652=AA$1,SUMIFS($H$3:$H3652,$G$3:$G3652,AA$1,$C$3:$C3652,"Sell"),0)</f>
        <v>0</v>
      </c>
      <c r="AB3652" s="111">
        <f t="shared" si="633"/>
        <v>0</v>
      </c>
      <c r="AC3652" s="111">
        <f>SUMIFS('Deductions and Deposits'!$H:$H,'Deductions and Deposits'!$G:$G,D3652,'Deductions and Deposits'!$F:$F,"&lt;="&amp;B3652)+SUMIFS($F$3:F3652,$D$3:D3652,D3652,$C$3:C3652,"Coin Deposit",$E$3:E3652,"")</f>
        <v>0</v>
      </c>
      <c r="AD3652" s="111">
        <f>SUMIFS('Deductions and Deposits'!$D:$D,'Deductions and Deposits'!$C:$C,D3652)+SUMIFS($F:$F,$D:$D,D3652,$C:$C,"Coin Deduction")</f>
        <v>0</v>
      </c>
      <c r="AE3652" s="111">
        <f>Table5[[#This Row],[Column4]]+Table5[[#This Row],[Column14]]+Table5[[#This Row],[Column19]]+Table5[[#This Row],[Column12]]</f>
        <v>0</v>
      </c>
      <c r="AF3652" s="111">
        <f>Table5[[#This Row],[Column5]]+Table5[[#This Row],[Column13]]+Table5[[#This Row],[Column21]]+Table5[[#This Row],[Column18]]</f>
        <v>0</v>
      </c>
      <c r="AG3652" s="111">
        <f t="shared" si="634"/>
        <v>0</v>
      </c>
      <c r="AH3652" s="111">
        <f t="shared" si="635"/>
        <v>0</v>
      </c>
      <c r="AI3652" s="111">
        <f>Table5[[#This Row],[Column17]]-Table5[[#This Row],[Column20]]</f>
        <v>0</v>
      </c>
      <c r="AJ3652" s="111">
        <f t="shared" si="636"/>
        <v>0</v>
      </c>
      <c r="AK3652" s="111">
        <f t="shared" si="629"/>
        <v>0</v>
      </c>
      <c r="AL3652" s="111">
        <f t="shared" si="637"/>
        <v>0</v>
      </c>
      <c r="AM3652" s="111" t="str">
        <f t="shared" si="638"/>
        <v/>
      </c>
      <c r="AN3652" s="111" t="str">
        <f t="shared" ca="1" si="639"/>
        <v/>
      </c>
    </row>
    <row r="3653" spans="1:40" ht="20.25" customHeight="1" x14ac:dyDescent="0.3">
      <c r="A3653" s="107"/>
      <c r="B3653" s="144"/>
      <c r="C3653" s="119"/>
      <c r="D3653" s="120"/>
      <c r="E3653" s="119"/>
      <c r="F3653" s="119"/>
      <c r="G3653" s="120"/>
      <c r="H3653" s="119"/>
      <c r="I3653" s="109"/>
      <c r="L3653" s="108"/>
      <c r="M3653" s="108"/>
      <c r="N3653" s="108"/>
      <c r="O3653" s="108"/>
      <c r="P3653" s="108"/>
      <c r="Q3653" s="108"/>
      <c r="R3653" s="108"/>
      <c r="S3653" s="108"/>
      <c r="T3653" s="100">
        <f t="shared" si="630"/>
        <v>0</v>
      </c>
      <c r="U3653" s="111"/>
      <c r="V3653" s="111"/>
      <c r="W3653" s="111">
        <f>SUMIFS($F$3:F3653,$D$3:D3653,D3653,$C$3:C3653,"Buy")+SUMIFS($F$3:F3653,$D$3:D3653,D3653,$C$3:C3653,"Coin Deposit",$E$3:E3653,"&lt;&gt;")</f>
        <v>0</v>
      </c>
      <c r="X3653" s="111">
        <f t="shared" si="631"/>
        <v>0</v>
      </c>
      <c r="Y3653" s="111">
        <f>IF($D3653=Y$1,SUMIFS($H$3:$H3653,$G$3:$G3653,Y$1,$C$3:$C3653,"Sell"),0)</f>
        <v>0</v>
      </c>
      <c r="Z3653" s="111">
        <f t="shared" si="632"/>
        <v>0</v>
      </c>
      <c r="AA3653" s="111">
        <f>IF($D3653=AA$1,SUMIFS($H$3:$H3653,$G$3:$G3653,AA$1,$C$3:$C3653,"Sell"),0)</f>
        <v>0</v>
      </c>
      <c r="AB3653" s="111">
        <f t="shared" si="633"/>
        <v>0</v>
      </c>
      <c r="AC3653" s="111">
        <f>SUMIFS('Deductions and Deposits'!$H:$H,'Deductions and Deposits'!$G:$G,D3653,'Deductions and Deposits'!$F:$F,"&lt;="&amp;B3653)+SUMIFS($F$3:F3653,$D$3:D3653,D3653,$C$3:C3653,"Coin Deposit",$E$3:E3653,"")</f>
        <v>0</v>
      </c>
      <c r="AD3653" s="111">
        <f>SUMIFS('Deductions and Deposits'!$D:$D,'Deductions and Deposits'!$C:$C,D3653)+SUMIFS($F:$F,$D:$D,D3653,$C:$C,"Coin Deduction")</f>
        <v>0</v>
      </c>
      <c r="AE3653" s="111">
        <f>Table5[[#This Row],[Column4]]+Table5[[#This Row],[Column14]]+Table5[[#This Row],[Column19]]+Table5[[#This Row],[Column12]]</f>
        <v>0</v>
      </c>
      <c r="AF3653" s="111">
        <f>Table5[[#This Row],[Column5]]+Table5[[#This Row],[Column13]]+Table5[[#This Row],[Column21]]+Table5[[#This Row],[Column18]]</f>
        <v>0</v>
      </c>
      <c r="AG3653" s="111">
        <f t="shared" si="634"/>
        <v>0</v>
      </c>
      <c r="AH3653" s="111">
        <f t="shared" si="635"/>
        <v>0</v>
      </c>
      <c r="AI3653" s="111">
        <f>Table5[[#This Row],[Column17]]-Table5[[#This Row],[Column20]]</f>
        <v>0</v>
      </c>
      <c r="AJ3653" s="111">
        <f t="shared" si="636"/>
        <v>0</v>
      </c>
      <c r="AK3653" s="111">
        <f t="shared" si="629"/>
        <v>0</v>
      </c>
      <c r="AL3653" s="111">
        <f t="shared" si="637"/>
        <v>0</v>
      </c>
      <c r="AM3653" s="111" t="str">
        <f t="shared" si="638"/>
        <v/>
      </c>
      <c r="AN3653" s="111" t="str">
        <f t="shared" ca="1" si="639"/>
        <v/>
      </c>
    </row>
    <row r="3654" spans="1:40" ht="20.25" customHeight="1" x14ac:dyDescent="0.3">
      <c r="A3654" s="107"/>
      <c r="B3654" s="144"/>
      <c r="C3654" s="119"/>
      <c r="D3654" s="120"/>
      <c r="E3654" s="119"/>
      <c r="F3654" s="119"/>
      <c r="G3654" s="120"/>
      <c r="H3654" s="119"/>
      <c r="I3654" s="109"/>
      <c r="L3654" s="108"/>
      <c r="M3654" s="108"/>
      <c r="N3654" s="108"/>
      <c r="O3654" s="108"/>
      <c r="P3654" s="108"/>
      <c r="Q3654" s="108"/>
      <c r="R3654" s="108"/>
      <c r="S3654" s="108"/>
      <c r="T3654" s="100">
        <f t="shared" si="630"/>
        <v>0</v>
      </c>
      <c r="U3654" s="111"/>
      <c r="V3654" s="111"/>
      <c r="W3654" s="111">
        <f>SUMIFS($F$3:F3654,$D$3:D3654,D3654,$C$3:C3654,"Buy")+SUMIFS($F$3:F3654,$D$3:D3654,D3654,$C$3:C3654,"Coin Deposit",$E$3:E3654,"&lt;&gt;")</f>
        <v>0</v>
      </c>
      <c r="X3654" s="111">
        <f t="shared" si="631"/>
        <v>0</v>
      </c>
      <c r="Y3654" s="111">
        <f>IF($D3654=Y$1,SUMIFS($H$3:$H3654,$G$3:$G3654,Y$1,$C$3:$C3654,"Sell"),0)</f>
        <v>0</v>
      </c>
      <c r="Z3654" s="111">
        <f t="shared" si="632"/>
        <v>0</v>
      </c>
      <c r="AA3654" s="111">
        <f>IF($D3654=AA$1,SUMIFS($H$3:$H3654,$G$3:$G3654,AA$1,$C$3:$C3654,"Sell"),0)</f>
        <v>0</v>
      </c>
      <c r="AB3654" s="111">
        <f t="shared" si="633"/>
        <v>0</v>
      </c>
      <c r="AC3654" s="111">
        <f>SUMIFS('Deductions and Deposits'!$H:$H,'Deductions and Deposits'!$G:$G,D3654,'Deductions and Deposits'!$F:$F,"&lt;="&amp;B3654)+SUMIFS($F$3:F3654,$D$3:D3654,D3654,$C$3:C3654,"Coin Deposit",$E$3:E3654,"")</f>
        <v>0</v>
      </c>
      <c r="AD3654" s="111">
        <f>SUMIFS('Deductions and Deposits'!$D:$D,'Deductions and Deposits'!$C:$C,D3654)+SUMIFS($F:$F,$D:$D,D3654,$C:$C,"Coin Deduction")</f>
        <v>0</v>
      </c>
      <c r="AE3654" s="111">
        <f>Table5[[#This Row],[Column4]]+Table5[[#This Row],[Column14]]+Table5[[#This Row],[Column19]]+Table5[[#This Row],[Column12]]</f>
        <v>0</v>
      </c>
      <c r="AF3654" s="111">
        <f>Table5[[#This Row],[Column5]]+Table5[[#This Row],[Column13]]+Table5[[#This Row],[Column21]]+Table5[[#This Row],[Column18]]</f>
        <v>0</v>
      </c>
      <c r="AG3654" s="111">
        <f t="shared" si="634"/>
        <v>0</v>
      </c>
      <c r="AH3654" s="111">
        <f t="shared" si="635"/>
        <v>0</v>
      </c>
      <c r="AI3654" s="111">
        <f>Table5[[#This Row],[Column17]]-Table5[[#This Row],[Column20]]</f>
        <v>0</v>
      </c>
      <c r="AJ3654" s="111">
        <f t="shared" si="636"/>
        <v>0</v>
      </c>
      <c r="AK3654" s="111">
        <f t="shared" si="629"/>
        <v>0</v>
      </c>
      <c r="AL3654" s="111">
        <f t="shared" si="637"/>
        <v>0</v>
      </c>
      <c r="AM3654" s="111" t="str">
        <f t="shared" si="638"/>
        <v/>
      </c>
      <c r="AN3654" s="111" t="str">
        <f t="shared" ca="1" si="639"/>
        <v/>
      </c>
    </row>
    <row r="3655" spans="1:40" ht="20.25" customHeight="1" x14ac:dyDescent="0.3">
      <c r="A3655" s="107"/>
      <c r="B3655" s="144"/>
      <c r="C3655" s="119"/>
      <c r="D3655" s="120"/>
      <c r="E3655" s="119"/>
      <c r="F3655" s="119"/>
      <c r="G3655" s="120"/>
      <c r="H3655" s="119"/>
      <c r="I3655" s="109"/>
      <c r="L3655" s="108"/>
      <c r="M3655" s="108"/>
      <c r="N3655" s="108"/>
      <c r="O3655" s="108"/>
      <c r="P3655" s="108"/>
      <c r="Q3655" s="108"/>
      <c r="R3655" s="108"/>
      <c r="S3655" s="108"/>
      <c r="T3655" s="100">
        <f t="shared" si="630"/>
        <v>0</v>
      </c>
      <c r="U3655" s="111"/>
      <c r="V3655" s="111"/>
      <c r="W3655" s="111">
        <f>SUMIFS($F$3:F3655,$D$3:D3655,D3655,$C$3:C3655,"Buy")+SUMIFS($F$3:F3655,$D$3:D3655,D3655,$C$3:C3655,"Coin Deposit",$E$3:E3655,"&lt;&gt;")</f>
        <v>0</v>
      </c>
      <c r="X3655" s="111">
        <f t="shared" si="631"/>
        <v>0</v>
      </c>
      <c r="Y3655" s="111">
        <f>IF($D3655=Y$1,SUMIFS($H$3:$H3655,$G$3:$G3655,Y$1,$C$3:$C3655,"Sell"),0)</f>
        <v>0</v>
      </c>
      <c r="Z3655" s="111">
        <f t="shared" si="632"/>
        <v>0</v>
      </c>
      <c r="AA3655" s="111">
        <f>IF($D3655=AA$1,SUMIFS($H$3:$H3655,$G$3:$G3655,AA$1,$C$3:$C3655,"Sell"),0)</f>
        <v>0</v>
      </c>
      <c r="AB3655" s="111">
        <f t="shared" si="633"/>
        <v>0</v>
      </c>
      <c r="AC3655" s="111">
        <f>SUMIFS('Deductions and Deposits'!$H:$H,'Deductions and Deposits'!$G:$G,D3655,'Deductions and Deposits'!$F:$F,"&lt;="&amp;B3655)+SUMIFS($F$3:F3655,$D$3:D3655,D3655,$C$3:C3655,"Coin Deposit",$E$3:E3655,"")</f>
        <v>0</v>
      </c>
      <c r="AD3655" s="111">
        <f>SUMIFS('Deductions and Deposits'!$D:$D,'Deductions and Deposits'!$C:$C,D3655)+SUMIFS($F:$F,$D:$D,D3655,$C:$C,"Coin Deduction")</f>
        <v>0</v>
      </c>
      <c r="AE3655" s="111">
        <f>Table5[[#This Row],[Column4]]+Table5[[#This Row],[Column14]]+Table5[[#This Row],[Column19]]+Table5[[#This Row],[Column12]]</f>
        <v>0</v>
      </c>
      <c r="AF3655" s="111">
        <f>Table5[[#This Row],[Column5]]+Table5[[#This Row],[Column13]]+Table5[[#This Row],[Column21]]+Table5[[#This Row],[Column18]]</f>
        <v>0</v>
      </c>
      <c r="AG3655" s="111">
        <f t="shared" si="634"/>
        <v>0</v>
      </c>
      <c r="AH3655" s="111">
        <f t="shared" si="635"/>
        <v>0</v>
      </c>
      <c r="AI3655" s="111">
        <f>Table5[[#This Row],[Column17]]-Table5[[#This Row],[Column20]]</f>
        <v>0</v>
      </c>
      <c r="AJ3655" s="111">
        <f t="shared" si="636"/>
        <v>0</v>
      </c>
      <c r="AK3655" s="111">
        <f t="shared" si="629"/>
        <v>0</v>
      </c>
      <c r="AL3655" s="111">
        <f t="shared" si="637"/>
        <v>0</v>
      </c>
      <c r="AM3655" s="111" t="str">
        <f t="shared" si="638"/>
        <v/>
      </c>
      <c r="AN3655" s="111" t="str">
        <f t="shared" ca="1" si="639"/>
        <v/>
      </c>
    </row>
    <row r="3656" spans="1:40" ht="20.25" customHeight="1" x14ac:dyDescent="0.3">
      <c r="A3656" s="107"/>
      <c r="B3656" s="144"/>
      <c r="C3656" s="119"/>
      <c r="D3656" s="120"/>
      <c r="E3656" s="119"/>
      <c r="F3656" s="119"/>
      <c r="G3656" s="120"/>
      <c r="H3656" s="119"/>
      <c r="I3656" s="109"/>
      <c r="L3656" s="108"/>
      <c r="M3656" s="108"/>
      <c r="N3656" s="108"/>
      <c r="O3656" s="108"/>
      <c r="P3656" s="108"/>
      <c r="Q3656" s="108"/>
      <c r="R3656" s="108"/>
      <c r="S3656" s="108"/>
      <c r="T3656" s="100">
        <f t="shared" si="630"/>
        <v>0</v>
      </c>
      <c r="U3656" s="111"/>
      <c r="V3656" s="111"/>
      <c r="W3656" s="111">
        <f>SUMIFS($F$3:F3656,$D$3:D3656,D3656,$C$3:C3656,"Buy")+SUMIFS($F$3:F3656,$D$3:D3656,D3656,$C$3:C3656,"Coin Deposit",$E$3:E3656,"&lt;&gt;")</f>
        <v>0</v>
      </c>
      <c r="X3656" s="111">
        <f t="shared" si="631"/>
        <v>0</v>
      </c>
      <c r="Y3656" s="111">
        <f>IF($D3656=Y$1,SUMIFS($H$3:$H3656,$G$3:$G3656,Y$1,$C$3:$C3656,"Sell"),0)</f>
        <v>0</v>
      </c>
      <c r="Z3656" s="111">
        <f t="shared" si="632"/>
        <v>0</v>
      </c>
      <c r="AA3656" s="111">
        <f>IF($D3656=AA$1,SUMIFS($H$3:$H3656,$G$3:$G3656,AA$1,$C$3:$C3656,"Sell"),0)</f>
        <v>0</v>
      </c>
      <c r="AB3656" s="111">
        <f t="shared" si="633"/>
        <v>0</v>
      </c>
      <c r="AC3656" s="111">
        <f>SUMIFS('Deductions and Deposits'!$H:$H,'Deductions and Deposits'!$G:$G,D3656,'Deductions and Deposits'!$F:$F,"&lt;="&amp;B3656)+SUMIFS($F$3:F3656,$D$3:D3656,D3656,$C$3:C3656,"Coin Deposit",$E$3:E3656,"")</f>
        <v>0</v>
      </c>
      <c r="AD3656" s="111">
        <f>SUMIFS('Deductions and Deposits'!$D:$D,'Deductions and Deposits'!$C:$C,D3656)+SUMIFS($F:$F,$D:$D,D3656,$C:$C,"Coin Deduction")</f>
        <v>0</v>
      </c>
      <c r="AE3656" s="111">
        <f>Table5[[#This Row],[Column4]]+Table5[[#This Row],[Column14]]+Table5[[#This Row],[Column19]]+Table5[[#This Row],[Column12]]</f>
        <v>0</v>
      </c>
      <c r="AF3656" s="111">
        <f>Table5[[#This Row],[Column5]]+Table5[[#This Row],[Column13]]+Table5[[#This Row],[Column21]]+Table5[[#This Row],[Column18]]</f>
        <v>0</v>
      </c>
      <c r="AG3656" s="111">
        <f t="shared" si="634"/>
        <v>0</v>
      </c>
      <c r="AH3656" s="111">
        <f t="shared" si="635"/>
        <v>0</v>
      </c>
      <c r="AI3656" s="111">
        <f>Table5[[#This Row],[Column17]]-Table5[[#This Row],[Column20]]</f>
        <v>0</v>
      </c>
      <c r="AJ3656" s="111">
        <f t="shared" si="636"/>
        <v>0</v>
      </c>
      <c r="AK3656" s="111">
        <f t="shared" si="629"/>
        <v>0</v>
      </c>
      <c r="AL3656" s="111">
        <f t="shared" si="637"/>
        <v>0</v>
      </c>
      <c r="AM3656" s="111" t="str">
        <f t="shared" si="638"/>
        <v/>
      </c>
      <c r="AN3656" s="111" t="str">
        <f t="shared" ca="1" si="639"/>
        <v/>
      </c>
    </row>
    <row r="3657" spans="1:40" ht="20.25" customHeight="1" x14ac:dyDescent="0.3">
      <c r="A3657" s="107"/>
      <c r="B3657" s="144"/>
      <c r="C3657" s="119"/>
      <c r="D3657" s="120"/>
      <c r="E3657" s="119"/>
      <c r="F3657" s="119"/>
      <c r="G3657" s="120"/>
      <c r="H3657" s="119"/>
      <c r="I3657" s="109"/>
      <c r="L3657" s="108"/>
      <c r="M3657" s="108"/>
      <c r="N3657" s="108"/>
      <c r="O3657" s="108"/>
      <c r="P3657" s="108"/>
      <c r="Q3657" s="108"/>
      <c r="R3657" s="108"/>
      <c r="S3657" s="108"/>
      <c r="T3657" s="100">
        <f t="shared" si="630"/>
        <v>0</v>
      </c>
      <c r="U3657" s="111"/>
      <c r="V3657" s="111"/>
      <c r="W3657" s="111">
        <f>SUMIFS($F$3:F3657,$D$3:D3657,D3657,$C$3:C3657,"Buy")+SUMIFS($F$3:F3657,$D$3:D3657,D3657,$C$3:C3657,"Coin Deposit",$E$3:E3657,"&lt;&gt;")</f>
        <v>0</v>
      </c>
      <c r="X3657" s="111">
        <f t="shared" si="631"/>
        <v>0</v>
      </c>
      <c r="Y3657" s="111">
        <f>IF($D3657=Y$1,SUMIFS($H$3:$H3657,$G$3:$G3657,Y$1,$C$3:$C3657,"Sell"),0)</f>
        <v>0</v>
      </c>
      <c r="Z3657" s="111">
        <f t="shared" si="632"/>
        <v>0</v>
      </c>
      <c r="AA3657" s="111">
        <f>IF($D3657=AA$1,SUMIFS($H$3:$H3657,$G$3:$G3657,AA$1,$C$3:$C3657,"Sell"),0)</f>
        <v>0</v>
      </c>
      <c r="AB3657" s="111">
        <f t="shared" si="633"/>
        <v>0</v>
      </c>
      <c r="AC3657" s="111">
        <f>SUMIFS('Deductions and Deposits'!$H:$H,'Deductions and Deposits'!$G:$G,D3657,'Deductions and Deposits'!$F:$F,"&lt;="&amp;B3657)+SUMIFS($F$3:F3657,$D$3:D3657,D3657,$C$3:C3657,"Coin Deposit",$E$3:E3657,"")</f>
        <v>0</v>
      </c>
      <c r="AD3657" s="111">
        <f>SUMIFS('Deductions and Deposits'!$D:$D,'Deductions and Deposits'!$C:$C,D3657)+SUMIFS($F:$F,$D:$D,D3657,$C:$C,"Coin Deduction")</f>
        <v>0</v>
      </c>
      <c r="AE3657" s="111">
        <f>Table5[[#This Row],[Column4]]+Table5[[#This Row],[Column14]]+Table5[[#This Row],[Column19]]+Table5[[#This Row],[Column12]]</f>
        <v>0</v>
      </c>
      <c r="AF3657" s="111">
        <f>Table5[[#This Row],[Column5]]+Table5[[#This Row],[Column13]]+Table5[[#This Row],[Column21]]+Table5[[#This Row],[Column18]]</f>
        <v>0</v>
      </c>
      <c r="AG3657" s="111">
        <f t="shared" si="634"/>
        <v>0</v>
      </c>
      <c r="AH3657" s="111">
        <f t="shared" si="635"/>
        <v>0</v>
      </c>
      <c r="AI3657" s="111">
        <f>Table5[[#This Row],[Column17]]-Table5[[#This Row],[Column20]]</f>
        <v>0</v>
      </c>
      <c r="AJ3657" s="111">
        <f t="shared" si="636"/>
        <v>0</v>
      </c>
      <c r="AK3657" s="111">
        <f t="shared" si="629"/>
        <v>0</v>
      </c>
      <c r="AL3657" s="111">
        <f t="shared" si="637"/>
        <v>0</v>
      </c>
      <c r="AM3657" s="111" t="str">
        <f t="shared" si="638"/>
        <v/>
      </c>
      <c r="AN3657" s="111" t="str">
        <f t="shared" ca="1" si="639"/>
        <v/>
      </c>
    </row>
    <row r="3658" spans="1:40" ht="20.25" customHeight="1" x14ac:dyDescent="0.3">
      <c r="A3658" s="107"/>
      <c r="B3658" s="144"/>
      <c r="C3658" s="119"/>
      <c r="D3658" s="120"/>
      <c r="E3658" s="119"/>
      <c r="F3658" s="119"/>
      <c r="G3658" s="120"/>
      <c r="H3658" s="119"/>
      <c r="I3658" s="109"/>
      <c r="L3658" s="108"/>
      <c r="M3658" s="108"/>
      <c r="N3658" s="108"/>
      <c r="O3658" s="108"/>
      <c r="P3658" s="108"/>
      <c r="Q3658" s="108"/>
      <c r="R3658" s="108"/>
      <c r="S3658" s="108"/>
      <c r="T3658" s="100">
        <f t="shared" si="630"/>
        <v>0</v>
      </c>
      <c r="U3658" s="111"/>
      <c r="V3658" s="111"/>
      <c r="W3658" s="111">
        <f>SUMIFS($F$3:F3658,$D$3:D3658,D3658,$C$3:C3658,"Buy")+SUMIFS($F$3:F3658,$D$3:D3658,D3658,$C$3:C3658,"Coin Deposit",$E$3:E3658,"&lt;&gt;")</f>
        <v>0</v>
      </c>
      <c r="X3658" s="111">
        <f t="shared" si="631"/>
        <v>0</v>
      </c>
      <c r="Y3658" s="111">
        <f>IF($D3658=Y$1,SUMIFS($H$3:$H3658,$G$3:$G3658,Y$1,$C$3:$C3658,"Sell"),0)</f>
        <v>0</v>
      </c>
      <c r="Z3658" s="111">
        <f t="shared" si="632"/>
        <v>0</v>
      </c>
      <c r="AA3658" s="111">
        <f>IF($D3658=AA$1,SUMIFS($H$3:$H3658,$G$3:$G3658,AA$1,$C$3:$C3658,"Sell"),0)</f>
        <v>0</v>
      </c>
      <c r="AB3658" s="111">
        <f t="shared" si="633"/>
        <v>0</v>
      </c>
      <c r="AC3658" s="111">
        <f>SUMIFS('Deductions and Deposits'!$H:$H,'Deductions and Deposits'!$G:$G,D3658,'Deductions and Deposits'!$F:$F,"&lt;="&amp;B3658)+SUMIFS($F$3:F3658,$D$3:D3658,D3658,$C$3:C3658,"Coin Deposit",$E$3:E3658,"")</f>
        <v>0</v>
      </c>
      <c r="AD3658" s="111">
        <f>SUMIFS('Deductions and Deposits'!$D:$D,'Deductions and Deposits'!$C:$C,D3658)+SUMIFS($F:$F,$D:$D,D3658,$C:$C,"Coin Deduction")</f>
        <v>0</v>
      </c>
      <c r="AE3658" s="111">
        <f>Table5[[#This Row],[Column4]]+Table5[[#This Row],[Column14]]+Table5[[#This Row],[Column19]]+Table5[[#This Row],[Column12]]</f>
        <v>0</v>
      </c>
      <c r="AF3658" s="111">
        <f>Table5[[#This Row],[Column5]]+Table5[[#This Row],[Column13]]+Table5[[#This Row],[Column21]]+Table5[[#This Row],[Column18]]</f>
        <v>0</v>
      </c>
      <c r="AG3658" s="111">
        <f t="shared" si="634"/>
        <v>0</v>
      </c>
      <c r="AH3658" s="111">
        <f t="shared" si="635"/>
        <v>0</v>
      </c>
      <c r="AI3658" s="111">
        <f>Table5[[#This Row],[Column17]]-Table5[[#This Row],[Column20]]</f>
        <v>0</v>
      </c>
      <c r="AJ3658" s="111">
        <f t="shared" si="636"/>
        <v>0</v>
      </c>
      <c r="AK3658" s="111">
        <f t="shared" si="629"/>
        <v>0</v>
      </c>
      <c r="AL3658" s="111">
        <f t="shared" si="637"/>
        <v>0</v>
      </c>
      <c r="AM3658" s="111" t="str">
        <f t="shared" si="638"/>
        <v/>
      </c>
      <c r="AN3658" s="111" t="str">
        <f t="shared" ca="1" si="639"/>
        <v/>
      </c>
    </row>
    <row r="3659" spans="1:40" ht="20.25" customHeight="1" x14ac:dyDescent="0.3">
      <c r="A3659" s="107"/>
      <c r="B3659" s="144"/>
      <c r="C3659" s="119"/>
      <c r="D3659" s="120"/>
      <c r="E3659" s="119"/>
      <c r="F3659" s="119"/>
      <c r="G3659" s="120"/>
      <c r="H3659" s="119"/>
      <c r="I3659" s="109"/>
      <c r="L3659" s="108"/>
      <c r="M3659" s="108"/>
      <c r="N3659" s="108"/>
      <c r="O3659" s="108"/>
      <c r="P3659" s="108"/>
      <c r="Q3659" s="108"/>
      <c r="R3659" s="108"/>
      <c r="S3659" s="108"/>
      <c r="T3659" s="100">
        <f t="shared" si="630"/>
        <v>0</v>
      </c>
      <c r="U3659" s="111"/>
      <c r="V3659" s="111"/>
      <c r="W3659" s="111">
        <f>SUMIFS($F$3:F3659,$D$3:D3659,D3659,$C$3:C3659,"Buy")+SUMIFS($F$3:F3659,$D$3:D3659,D3659,$C$3:C3659,"Coin Deposit",$E$3:E3659,"&lt;&gt;")</f>
        <v>0</v>
      </c>
      <c r="X3659" s="111">
        <f t="shared" si="631"/>
        <v>0</v>
      </c>
      <c r="Y3659" s="111">
        <f>IF($D3659=Y$1,SUMIFS($H$3:$H3659,$G$3:$G3659,Y$1,$C$3:$C3659,"Sell"),0)</f>
        <v>0</v>
      </c>
      <c r="Z3659" s="111">
        <f t="shared" si="632"/>
        <v>0</v>
      </c>
      <c r="AA3659" s="111">
        <f>IF($D3659=AA$1,SUMIFS($H$3:$H3659,$G$3:$G3659,AA$1,$C$3:$C3659,"Sell"),0)</f>
        <v>0</v>
      </c>
      <c r="AB3659" s="111">
        <f t="shared" si="633"/>
        <v>0</v>
      </c>
      <c r="AC3659" s="111">
        <f>SUMIFS('Deductions and Deposits'!$H:$H,'Deductions and Deposits'!$G:$G,D3659,'Deductions and Deposits'!$F:$F,"&lt;="&amp;B3659)+SUMIFS($F$3:F3659,$D$3:D3659,D3659,$C$3:C3659,"Coin Deposit",$E$3:E3659,"")</f>
        <v>0</v>
      </c>
      <c r="AD3659" s="111">
        <f>SUMIFS('Deductions and Deposits'!$D:$D,'Deductions and Deposits'!$C:$C,D3659)+SUMIFS($F:$F,$D:$D,D3659,$C:$C,"Coin Deduction")</f>
        <v>0</v>
      </c>
      <c r="AE3659" s="111">
        <f>Table5[[#This Row],[Column4]]+Table5[[#This Row],[Column14]]+Table5[[#This Row],[Column19]]+Table5[[#This Row],[Column12]]</f>
        <v>0</v>
      </c>
      <c r="AF3659" s="111">
        <f>Table5[[#This Row],[Column5]]+Table5[[#This Row],[Column13]]+Table5[[#This Row],[Column21]]+Table5[[#This Row],[Column18]]</f>
        <v>0</v>
      </c>
      <c r="AG3659" s="111">
        <f t="shared" si="634"/>
        <v>0</v>
      </c>
      <c r="AH3659" s="111">
        <f t="shared" si="635"/>
        <v>0</v>
      </c>
      <c r="AI3659" s="111">
        <f>Table5[[#This Row],[Column17]]-Table5[[#This Row],[Column20]]</f>
        <v>0</v>
      </c>
      <c r="AJ3659" s="111">
        <f t="shared" si="636"/>
        <v>0</v>
      </c>
      <c r="AK3659" s="111">
        <f t="shared" si="629"/>
        <v>0</v>
      </c>
      <c r="AL3659" s="111">
        <f t="shared" si="637"/>
        <v>0</v>
      </c>
      <c r="AM3659" s="111" t="str">
        <f t="shared" si="638"/>
        <v/>
      </c>
      <c r="AN3659" s="111" t="str">
        <f t="shared" ca="1" si="639"/>
        <v/>
      </c>
    </row>
    <row r="3660" spans="1:40" ht="20.25" customHeight="1" x14ac:dyDescent="0.3">
      <c r="A3660" s="107"/>
      <c r="B3660" s="144"/>
      <c r="C3660" s="119"/>
      <c r="D3660" s="120"/>
      <c r="E3660" s="119"/>
      <c r="F3660" s="119"/>
      <c r="G3660" s="120"/>
      <c r="H3660" s="119"/>
      <c r="I3660" s="109"/>
      <c r="L3660" s="108"/>
      <c r="M3660" s="108"/>
      <c r="N3660" s="108"/>
      <c r="O3660" s="108"/>
      <c r="P3660" s="108"/>
      <c r="Q3660" s="108"/>
      <c r="R3660" s="108"/>
      <c r="S3660" s="108"/>
      <c r="T3660" s="100">
        <f t="shared" si="630"/>
        <v>0</v>
      </c>
      <c r="U3660" s="111"/>
      <c r="V3660" s="111"/>
      <c r="W3660" s="111">
        <f>SUMIFS($F$3:F3660,$D$3:D3660,D3660,$C$3:C3660,"Buy")+SUMIFS($F$3:F3660,$D$3:D3660,D3660,$C$3:C3660,"Coin Deposit",$E$3:E3660,"&lt;&gt;")</f>
        <v>0</v>
      </c>
      <c r="X3660" s="111">
        <f t="shared" si="631"/>
        <v>0</v>
      </c>
      <c r="Y3660" s="111">
        <f>IF($D3660=Y$1,SUMIFS($H$3:$H3660,$G$3:$G3660,Y$1,$C$3:$C3660,"Sell"),0)</f>
        <v>0</v>
      </c>
      <c r="Z3660" s="111">
        <f t="shared" si="632"/>
        <v>0</v>
      </c>
      <c r="AA3660" s="111">
        <f>IF($D3660=AA$1,SUMIFS($H$3:$H3660,$G$3:$G3660,AA$1,$C$3:$C3660,"Sell"),0)</f>
        <v>0</v>
      </c>
      <c r="AB3660" s="111">
        <f t="shared" si="633"/>
        <v>0</v>
      </c>
      <c r="AC3660" s="111">
        <f>SUMIFS('Deductions and Deposits'!$H:$H,'Deductions and Deposits'!$G:$G,D3660,'Deductions and Deposits'!$F:$F,"&lt;="&amp;B3660)+SUMIFS($F$3:F3660,$D$3:D3660,D3660,$C$3:C3660,"Coin Deposit",$E$3:E3660,"")</f>
        <v>0</v>
      </c>
      <c r="AD3660" s="111">
        <f>SUMIFS('Deductions and Deposits'!$D:$D,'Deductions and Deposits'!$C:$C,D3660)+SUMIFS($F:$F,$D:$D,D3660,$C:$C,"Coin Deduction")</f>
        <v>0</v>
      </c>
      <c r="AE3660" s="111">
        <f>Table5[[#This Row],[Column4]]+Table5[[#This Row],[Column14]]+Table5[[#This Row],[Column19]]+Table5[[#This Row],[Column12]]</f>
        <v>0</v>
      </c>
      <c r="AF3660" s="111">
        <f>Table5[[#This Row],[Column5]]+Table5[[#This Row],[Column13]]+Table5[[#This Row],[Column21]]+Table5[[#This Row],[Column18]]</f>
        <v>0</v>
      </c>
      <c r="AG3660" s="111">
        <f t="shared" si="634"/>
        <v>0</v>
      </c>
      <c r="AH3660" s="111">
        <f t="shared" si="635"/>
        <v>0</v>
      </c>
      <c r="AI3660" s="111">
        <f>Table5[[#This Row],[Column17]]-Table5[[#This Row],[Column20]]</f>
        <v>0</v>
      </c>
      <c r="AJ3660" s="111">
        <f t="shared" si="636"/>
        <v>0</v>
      </c>
      <c r="AK3660" s="111">
        <f t="shared" si="629"/>
        <v>0</v>
      </c>
      <c r="AL3660" s="111">
        <f t="shared" si="637"/>
        <v>0</v>
      </c>
      <c r="AM3660" s="111" t="str">
        <f t="shared" si="638"/>
        <v/>
      </c>
      <c r="AN3660" s="111" t="str">
        <f t="shared" ca="1" si="639"/>
        <v/>
      </c>
    </row>
    <row r="3661" spans="1:40" ht="20.25" customHeight="1" x14ac:dyDescent="0.3">
      <c r="A3661" s="107"/>
      <c r="B3661" s="144"/>
      <c r="C3661" s="119"/>
      <c r="D3661" s="120"/>
      <c r="E3661" s="119"/>
      <c r="F3661" s="119"/>
      <c r="G3661" s="120"/>
      <c r="H3661" s="119"/>
      <c r="I3661" s="109"/>
      <c r="L3661" s="108"/>
      <c r="M3661" s="108"/>
      <c r="N3661" s="108"/>
      <c r="O3661" s="108"/>
      <c r="P3661" s="108"/>
      <c r="Q3661" s="108"/>
      <c r="R3661" s="108"/>
      <c r="S3661" s="108"/>
      <c r="T3661" s="100">
        <f t="shared" si="630"/>
        <v>0</v>
      </c>
      <c r="U3661" s="111"/>
      <c r="V3661" s="111"/>
      <c r="W3661" s="111">
        <f>SUMIFS($F$3:F3661,$D$3:D3661,D3661,$C$3:C3661,"Buy")+SUMIFS($F$3:F3661,$D$3:D3661,D3661,$C$3:C3661,"Coin Deposit",$E$3:E3661,"&lt;&gt;")</f>
        <v>0</v>
      </c>
      <c r="X3661" s="111">
        <f t="shared" si="631"/>
        <v>0</v>
      </c>
      <c r="Y3661" s="111">
        <f>IF($D3661=Y$1,SUMIFS($H$3:$H3661,$G$3:$G3661,Y$1,$C$3:$C3661,"Sell"),0)</f>
        <v>0</v>
      </c>
      <c r="Z3661" s="111">
        <f t="shared" si="632"/>
        <v>0</v>
      </c>
      <c r="AA3661" s="111">
        <f>IF($D3661=AA$1,SUMIFS($H$3:$H3661,$G$3:$G3661,AA$1,$C$3:$C3661,"Sell"),0)</f>
        <v>0</v>
      </c>
      <c r="AB3661" s="111">
        <f t="shared" si="633"/>
        <v>0</v>
      </c>
      <c r="AC3661" s="111">
        <f>SUMIFS('Deductions and Deposits'!$H:$H,'Deductions and Deposits'!$G:$G,D3661,'Deductions and Deposits'!$F:$F,"&lt;="&amp;B3661)+SUMIFS($F$3:F3661,$D$3:D3661,D3661,$C$3:C3661,"Coin Deposit",$E$3:E3661,"")</f>
        <v>0</v>
      </c>
      <c r="AD3661" s="111">
        <f>SUMIFS('Deductions and Deposits'!$D:$D,'Deductions and Deposits'!$C:$C,D3661)+SUMIFS($F:$F,$D:$D,D3661,$C:$C,"Coin Deduction")</f>
        <v>0</v>
      </c>
      <c r="AE3661" s="111">
        <f>Table5[[#This Row],[Column4]]+Table5[[#This Row],[Column14]]+Table5[[#This Row],[Column19]]+Table5[[#This Row],[Column12]]</f>
        <v>0</v>
      </c>
      <c r="AF3661" s="111">
        <f>Table5[[#This Row],[Column5]]+Table5[[#This Row],[Column13]]+Table5[[#This Row],[Column21]]+Table5[[#This Row],[Column18]]</f>
        <v>0</v>
      </c>
      <c r="AG3661" s="111">
        <f t="shared" si="634"/>
        <v>0</v>
      </c>
      <c r="AH3661" s="111">
        <f t="shared" si="635"/>
        <v>0</v>
      </c>
      <c r="AI3661" s="111">
        <f>Table5[[#This Row],[Column17]]-Table5[[#This Row],[Column20]]</f>
        <v>0</v>
      </c>
      <c r="AJ3661" s="111">
        <f t="shared" si="636"/>
        <v>0</v>
      </c>
      <c r="AK3661" s="111">
        <f t="shared" si="629"/>
        <v>0</v>
      </c>
      <c r="AL3661" s="111">
        <f t="shared" si="637"/>
        <v>0</v>
      </c>
      <c r="AM3661" s="111" t="str">
        <f t="shared" si="638"/>
        <v/>
      </c>
      <c r="AN3661" s="111" t="str">
        <f t="shared" ca="1" si="639"/>
        <v/>
      </c>
    </row>
    <row r="3662" spans="1:40" ht="20.25" customHeight="1" x14ac:dyDescent="0.3">
      <c r="A3662" s="107"/>
      <c r="B3662" s="144"/>
      <c r="C3662" s="119"/>
      <c r="D3662" s="120"/>
      <c r="E3662" s="119"/>
      <c r="F3662" s="119"/>
      <c r="G3662" s="120"/>
      <c r="H3662" s="119"/>
      <c r="I3662" s="109"/>
      <c r="L3662" s="108"/>
      <c r="M3662" s="108"/>
      <c r="N3662" s="108"/>
      <c r="O3662" s="108"/>
      <c r="P3662" s="108"/>
      <c r="Q3662" s="108"/>
      <c r="R3662" s="108"/>
      <c r="S3662" s="108"/>
      <c r="T3662" s="100">
        <f t="shared" si="630"/>
        <v>0</v>
      </c>
      <c r="U3662" s="111"/>
      <c r="V3662" s="111"/>
      <c r="W3662" s="111">
        <f>SUMIFS($F$3:F3662,$D$3:D3662,D3662,$C$3:C3662,"Buy")+SUMIFS($F$3:F3662,$D$3:D3662,D3662,$C$3:C3662,"Coin Deposit",$E$3:E3662,"&lt;&gt;")</f>
        <v>0</v>
      </c>
      <c r="X3662" s="111">
        <f t="shared" si="631"/>
        <v>0</v>
      </c>
      <c r="Y3662" s="111">
        <f>IF($D3662=Y$1,SUMIFS($H$3:$H3662,$G$3:$G3662,Y$1,$C$3:$C3662,"Sell"),0)</f>
        <v>0</v>
      </c>
      <c r="Z3662" s="111">
        <f t="shared" si="632"/>
        <v>0</v>
      </c>
      <c r="AA3662" s="111">
        <f>IF($D3662=AA$1,SUMIFS($H$3:$H3662,$G$3:$G3662,AA$1,$C$3:$C3662,"Sell"),0)</f>
        <v>0</v>
      </c>
      <c r="AB3662" s="111">
        <f t="shared" si="633"/>
        <v>0</v>
      </c>
      <c r="AC3662" s="111">
        <f>SUMIFS('Deductions and Deposits'!$H:$H,'Deductions and Deposits'!$G:$G,D3662,'Deductions and Deposits'!$F:$F,"&lt;="&amp;B3662)+SUMIFS($F$3:F3662,$D$3:D3662,D3662,$C$3:C3662,"Coin Deposit",$E$3:E3662,"")</f>
        <v>0</v>
      </c>
      <c r="AD3662" s="111">
        <f>SUMIFS('Deductions and Deposits'!$D:$D,'Deductions and Deposits'!$C:$C,D3662)+SUMIFS($F:$F,$D:$D,D3662,$C:$C,"Coin Deduction")</f>
        <v>0</v>
      </c>
      <c r="AE3662" s="111">
        <f>Table5[[#This Row],[Column4]]+Table5[[#This Row],[Column14]]+Table5[[#This Row],[Column19]]+Table5[[#This Row],[Column12]]</f>
        <v>0</v>
      </c>
      <c r="AF3662" s="111">
        <f>Table5[[#This Row],[Column5]]+Table5[[#This Row],[Column13]]+Table5[[#This Row],[Column21]]+Table5[[#This Row],[Column18]]</f>
        <v>0</v>
      </c>
      <c r="AG3662" s="111">
        <f t="shared" si="634"/>
        <v>0</v>
      </c>
      <c r="AH3662" s="111">
        <f t="shared" si="635"/>
        <v>0</v>
      </c>
      <c r="AI3662" s="111">
        <f>Table5[[#This Row],[Column17]]-Table5[[#This Row],[Column20]]</f>
        <v>0</v>
      </c>
      <c r="AJ3662" s="111">
        <f t="shared" si="636"/>
        <v>0</v>
      </c>
      <c r="AK3662" s="111">
        <f t="shared" si="629"/>
        <v>0</v>
      </c>
      <c r="AL3662" s="111">
        <f t="shared" si="637"/>
        <v>0</v>
      </c>
      <c r="AM3662" s="111" t="str">
        <f t="shared" si="638"/>
        <v/>
      </c>
      <c r="AN3662" s="111" t="str">
        <f t="shared" ca="1" si="639"/>
        <v/>
      </c>
    </row>
    <row r="3663" spans="1:40" ht="20.25" customHeight="1" x14ac:dyDescent="0.3">
      <c r="A3663" s="107"/>
      <c r="B3663" s="144"/>
      <c r="C3663" s="119"/>
      <c r="D3663" s="120"/>
      <c r="E3663" s="119"/>
      <c r="F3663" s="119"/>
      <c r="G3663" s="120"/>
      <c r="H3663" s="119"/>
      <c r="I3663" s="109"/>
      <c r="L3663" s="108"/>
      <c r="M3663" s="108"/>
      <c r="N3663" s="108"/>
      <c r="O3663" s="108"/>
      <c r="P3663" s="108"/>
      <c r="Q3663" s="108"/>
      <c r="R3663" s="108"/>
      <c r="S3663" s="108"/>
      <c r="T3663" s="100">
        <f t="shared" si="630"/>
        <v>0</v>
      </c>
      <c r="U3663" s="111"/>
      <c r="V3663" s="111"/>
      <c r="W3663" s="111">
        <f>SUMIFS($F$3:F3663,$D$3:D3663,D3663,$C$3:C3663,"Buy")+SUMIFS($F$3:F3663,$D$3:D3663,D3663,$C$3:C3663,"Coin Deposit",$E$3:E3663,"&lt;&gt;")</f>
        <v>0</v>
      </c>
      <c r="X3663" s="111">
        <f t="shared" si="631"/>
        <v>0</v>
      </c>
      <c r="Y3663" s="111">
        <f>IF($D3663=Y$1,SUMIFS($H$3:$H3663,$G$3:$G3663,Y$1,$C$3:$C3663,"Sell"),0)</f>
        <v>0</v>
      </c>
      <c r="Z3663" s="111">
        <f t="shared" si="632"/>
        <v>0</v>
      </c>
      <c r="AA3663" s="111">
        <f>IF($D3663=AA$1,SUMIFS($H$3:$H3663,$G$3:$G3663,AA$1,$C$3:$C3663,"Sell"),0)</f>
        <v>0</v>
      </c>
      <c r="AB3663" s="111">
        <f t="shared" si="633"/>
        <v>0</v>
      </c>
      <c r="AC3663" s="111">
        <f>SUMIFS('Deductions and Deposits'!$H:$H,'Deductions and Deposits'!$G:$G,D3663,'Deductions and Deposits'!$F:$F,"&lt;="&amp;B3663)+SUMIFS($F$3:F3663,$D$3:D3663,D3663,$C$3:C3663,"Coin Deposit",$E$3:E3663,"")</f>
        <v>0</v>
      </c>
      <c r="AD3663" s="111">
        <f>SUMIFS('Deductions and Deposits'!$D:$D,'Deductions and Deposits'!$C:$C,D3663)+SUMIFS($F:$F,$D:$D,D3663,$C:$C,"Coin Deduction")</f>
        <v>0</v>
      </c>
      <c r="AE3663" s="111">
        <f>Table5[[#This Row],[Column4]]+Table5[[#This Row],[Column14]]+Table5[[#This Row],[Column19]]+Table5[[#This Row],[Column12]]</f>
        <v>0</v>
      </c>
      <c r="AF3663" s="111">
        <f>Table5[[#This Row],[Column5]]+Table5[[#This Row],[Column13]]+Table5[[#This Row],[Column21]]+Table5[[#This Row],[Column18]]</f>
        <v>0</v>
      </c>
      <c r="AG3663" s="111">
        <f t="shared" si="634"/>
        <v>0</v>
      </c>
      <c r="AH3663" s="111">
        <f t="shared" si="635"/>
        <v>0</v>
      </c>
      <c r="AI3663" s="111">
        <f>Table5[[#This Row],[Column17]]-Table5[[#This Row],[Column20]]</f>
        <v>0</v>
      </c>
      <c r="AJ3663" s="111">
        <f t="shared" si="636"/>
        <v>0</v>
      </c>
      <c r="AK3663" s="111">
        <f t="shared" si="629"/>
        <v>0</v>
      </c>
      <c r="AL3663" s="111">
        <f t="shared" si="637"/>
        <v>0</v>
      </c>
      <c r="AM3663" s="111" t="str">
        <f t="shared" si="638"/>
        <v/>
      </c>
      <c r="AN3663" s="111" t="str">
        <f t="shared" ca="1" si="639"/>
        <v/>
      </c>
    </row>
    <row r="3664" spans="1:40" ht="20.25" customHeight="1" x14ac:dyDescent="0.3">
      <c r="A3664" s="107"/>
      <c r="B3664" s="144"/>
      <c r="C3664" s="119"/>
      <c r="D3664" s="120"/>
      <c r="E3664" s="119"/>
      <c r="F3664" s="119"/>
      <c r="G3664" s="120"/>
      <c r="H3664" s="119"/>
      <c r="I3664" s="109"/>
      <c r="L3664" s="108"/>
      <c r="M3664" s="108"/>
      <c r="N3664" s="108"/>
      <c r="O3664" s="108"/>
      <c r="P3664" s="108"/>
      <c r="Q3664" s="108"/>
      <c r="R3664" s="108"/>
      <c r="S3664" s="108"/>
      <c r="T3664" s="100">
        <f t="shared" si="630"/>
        <v>0</v>
      </c>
      <c r="U3664" s="111"/>
      <c r="V3664" s="111"/>
      <c r="W3664" s="111">
        <f>SUMIFS($F$3:F3664,$D$3:D3664,D3664,$C$3:C3664,"Buy")+SUMIFS($F$3:F3664,$D$3:D3664,D3664,$C$3:C3664,"Coin Deposit",$E$3:E3664,"&lt;&gt;")</f>
        <v>0</v>
      </c>
      <c r="X3664" s="111">
        <f t="shared" si="631"/>
        <v>0</v>
      </c>
      <c r="Y3664" s="111">
        <f>IF($D3664=Y$1,SUMIFS($H$3:$H3664,$G$3:$G3664,Y$1,$C$3:$C3664,"Sell"),0)</f>
        <v>0</v>
      </c>
      <c r="Z3664" s="111">
        <f t="shared" si="632"/>
        <v>0</v>
      </c>
      <c r="AA3664" s="111">
        <f>IF($D3664=AA$1,SUMIFS($H$3:$H3664,$G$3:$G3664,AA$1,$C$3:$C3664,"Sell"),0)</f>
        <v>0</v>
      </c>
      <c r="AB3664" s="111">
        <f t="shared" si="633"/>
        <v>0</v>
      </c>
      <c r="AC3664" s="111">
        <f>SUMIFS('Deductions and Deposits'!$H:$H,'Deductions and Deposits'!$G:$G,D3664,'Deductions and Deposits'!$F:$F,"&lt;="&amp;B3664)+SUMIFS($F$3:F3664,$D$3:D3664,D3664,$C$3:C3664,"Coin Deposit",$E$3:E3664,"")</f>
        <v>0</v>
      </c>
      <c r="AD3664" s="111">
        <f>SUMIFS('Deductions and Deposits'!$D:$D,'Deductions and Deposits'!$C:$C,D3664)+SUMIFS($F:$F,$D:$D,D3664,$C:$C,"Coin Deduction")</f>
        <v>0</v>
      </c>
      <c r="AE3664" s="111">
        <f>Table5[[#This Row],[Column4]]+Table5[[#This Row],[Column14]]+Table5[[#This Row],[Column19]]+Table5[[#This Row],[Column12]]</f>
        <v>0</v>
      </c>
      <c r="AF3664" s="111">
        <f>Table5[[#This Row],[Column5]]+Table5[[#This Row],[Column13]]+Table5[[#This Row],[Column21]]+Table5[[#This Row],[Column18]]</f>
        <v>0</v>
      </c>
      <c r="AG3664" s="111">
        <f t="shared" si="634"/>
        <v>0</v>
      </c>
      <c r="AH3664" s="111">
        <f t="shared" si="635"/>
        <v>0</v>
      </c>
      <c r="AI3664" s="111">
        <f>Table5[[#This Row],[Column17]]-Table5[[#This Row],[Column20]]</f>
        <v>0</v>
      </c>
      <c r="AJ3664" s="111">
        <f t="shared" si="636"/>
        <v>0</v>
      </c>
      <c r="AK3664" s="111">
        <f t="shared" si="629"/>
        <v>0</v>
      </c>
      <c r="AL3664" s="111">
        <f t="shared" si="637"/>
        <v>0</v>
      </c>
      <c r="AM3664" s="111" t="str">
        <f t="shared" si="638"/>
        <v/>
      </c>
      <c r="AN3664" s="111" t="str">
        <f t="shared" ca="1" si="639"/>
        <v/>
      </c>
    </row>
    <row r="3665" spans="1:40" ht="20.25" customHeight="1" x14ac:dyDescent="0.3">
      <c r="A3665" s="107"/>
      <c r="B3665" s="144"/>
      <c r="C3665" s="119"/>
      <c r="D3665" s="120"/>
      <c r="E3665" s="119"/>
      <c r="F3665" s="119"/>
      <c r="G3665" s="120"/>
      <c r="H3665" s="119"/>
      <c r="I3665" s="109"/>
      <c r="L3665" s="108"/>
      <c r="M3665" s="108"/>
      <c r="N3665" s="108"/>
      <c r="O3665" s="108"/>
      <c r="P3665" s="108"/>
      <c r="Q3665" s="108"/>
      <c r="R3665" s="108"/>
      <c r="S3665" s="108"/>
      <c r="T3665" s="100">
        <f t="shared" si="630"/>
        <v>0</v>
      </c>
      <c r="U3665" s="111"/>
      <c r="V3665" s="111"/>
      <c r="W3665" s="111">
        <f>SUMIFS($F$3:F3665,$D$3:D3665,D3665,$C$3:C3665,"Buy")+SUMIFS($F$3:F3665,$D$3:D3665,D3665,$C$3:C3665,"Coin Deposit",$E$3:E3665,"&lt;&gt;")</f>
        <v>0</v>
      </c>
      <c r="X3665" s="111">
        <f t="shared" si="631"/>
        <v>0</v>
      </c>
      <c r="Y3665" s="111">
        <f>IF($D3665=Y$1,SUMIFS($H$3:$H3665,$G$3:$G3665,Y$1,$C$3:$C3665,"Sell"),0)</f>
        <v>0</v>
      </c>
      <c r="Z3665" s="111">
        <f t="shared" si="632"/>
        <v>0</v>
      </c>
      <c r="AA3665" s="111">
        <f>IF($D3665=AA$1,SUMIFS($H$3:$H3665,$G$3:$G3665,AA$1,$C$3:$C3665,"Sell"),0)</f>
        <v>0</v>
      </c>
      <c r="AB3665" s="111">
        <f t="shared" si="633"/>
        <v>0</v>
      </c>
      <c r="AC3665" s="111">
        <f>SUMIFS('Deductions and Deposits'!$H:$H,'Deductions and Deposits'!$G:$G,D3665,'Deductions and Deposits'!$F:$F,"&lt;="&amp;B3665)+SUMIFS($F$3:F3665,$D$3:D3665,D3665,$C$3:C3665,"Coin Deposit",$E$3:E3665,"")</f>
        <v>0</v>
      </c>
      <c r="AD3665" s="111">
        <f>SUMIFS('Deductions and Deposits'!$D:$D,'Deductions and Deposits'!$C:$C,D3665)+SUMIFS($F:$F,$D:$D,D3665,$C:$C,"Coin Deduction")</f>
        <v>0</v>
      </c>
      <c r="AE3665" s="111">
        <f>Table5[[#This Row],[Column4]]+Table5[[#This Row],[Column14]]+Table5[[#This Row],[Column19]]+Table5[[#This Row],[Column12]]</f>
        <v>0</v>
      </c>
      <c r="AF3665" s="111">
        <f>Table5[[#This Row],[Column5]]+Table5[[#This Row],[Column13]]+Table5[[#This Row],[Column21]]+Table5[[#This Row],[Column18]]</f>
        <v>0</v>
      </c>
      <c r="AG3665" s="111">
        <f t="shared" si="634"/>
        <v>0</v>
      </c>
      <c r="AH3665" s="111">
        <f t="shared" si="635"/>
        <v>0</v>
      </c>
      <c r="AI3665" s="111">
        <f>Table5[[#This Row],[Column17]]-Table5[[#This Row],[Column20]]</f>
        <v>0</v>
      </c>
      <c r="AJ3665" s="111">
        <f t="shared" si="636"/>
        <v>0</v>
      </c>
      <c r="AK3665" s="111">
        <f t="shared" si="629"/>
        <v>0</v>
      </c>
      <c r="AL3665" s="111">
        <f t="shared" si="637"/>
        <v>0</v>
      </c>
      <c r="AM3665" s="111" t="str">
        <f t="shared" si="638"/>
        <v/>
      </c>
      <c r="AN3665" s="111" t="str">
        <f t="shared" ca="1" si="639"/>
        <v/>
      </c>
    </row>
    <row r="3666" spans="1:40" ht="20.25" customHeight="1" x14ac:dyDescent="0.3">
      <c r="A3666" s="107"/>
      <c r="B3666" s="144"/>
      <c r="C3666" s="119"/>
      <c r="D3666" s="120"/>
      <c r="E3666" s="119"/>
      <c r="F3666" s="119"/>
      <c r="G3666" s="120"/>
      <c r="H3666" s="119"/>
      <c r="I3666" s="109"/>
      <c r="L3666" s="108"/>
      <c r="M3666" s="108"/>
      <c r="N3666" s="108"/>
      <c r="O3666" s="108"/>
      <c r="P3666" s="108"/>
      <c r="Q3666" s="108"/>
      <c r="R3666" s="108"/>
      <c r="S3666" s="108"/>
      <c r="T3666" s="100">
        <f t="shared" si="630"/>
        <v>0</v>
      </c>
      <c r="U3666" s="111"/>
      <c r="V3666" s="111"/>
      <c r="W3666" s="111">
        <f>SUMIFS($F$3:F3666,$D$3:D3666,D3666,$C$3:C3666,"Buy")+SUMIFS($F$3:F3666,$D$3:D3666,D3666,$C$3:C3666,"Coin Deposit",$E$3:E3666,"&lt;&gt;")</f>
        <v>0</v>
      </c>
      <c r="X3666" s="111">
        <f t="shared" si="631"/>
        <v>0</v>
      </c>
      <c r="Y3666" s="111">
        <f>IF($D3666=Y$1,SUMIFS($H$3:$H3666,$G$3:$G3666,Y$1,$C$3:$C3666,"Sell"),0)</f>
        <v>0</v>
      </c>
      <c r="Z3666" s="111">
        <f t="shared" si="632"/>
        <v>0</v>
      </c>
      <c r="AA3666" s="111">
        <f>IF($D3666=AA$1,SUMIFS($H$3:$H3666,$G$3:$G3666,AA$1,$C$3:$C3666,"Sell"),0)</f>
        <v>0</v>
      </c>
      <c r="AB3666" s="111">
        <f t="shared" si="633"/>
        <v>0</v>
      </c>
      <c r="AC3666" s="111">
        <f>SUMIFS('Deductions and Deposits'!$H:$H,'Deductions and Deposits'!$G:$G,D3666,'Deductions and Deposits'!$F:$F,"&lt;="&amp;B3666)+SUMIFS($F$3:F3666,$D$3:D3666,D3666,$C$3:C3666,"Coin Deposit",$E$3:E3666,"")</f>
        <v>0</v>
      </c>
      <c r="AD3666" s="111">
        <f>SUMIFS('Deductions and Deposits'!$D:$D,'Deductions and Deposits'!$C:$C,D3666)+SUMIFS($F:$F,$D:$D,D3666,$C:$C,"Coin Deduction")</f>
        <v>0</v>
      </c>
      <c r="AE3666" s="111">
        <f>Table5[[#This Row],[Column4]]+Table5[[#This Row],[Column14]]+Table5[[#This Row],[Column19]]+Table5[[#This Row],[Column12]]</f>
        <v>0</v>
      </c>
      <c r="AF3666" s="111">
        <f>Table5[[#This Row],[Column5]]+Table5[[#This Row],[Column13]]+Table5[[#This Row],[Column21]]+Table5[[#This Row],[Column18]]</f>
        <v>0</v>
      </c>
      <c r="AG3666" s="111">
        <f t="shared" si="634"/>
        <v>0</v>
      </c>
      <c r="AH3666" s="111">
        <f t="shared" si="635"/>
        <v>0</v>
      </c>
      <c r="AI3666" s="111">
        <f>Table5[[#This Row],[Column17]]-Table5[[#This Row],[Column20]]</f>
        <v>0</v>
      </c>
      <c r="AJ3666" s="111">
        <f t="shared" si="636"/>
        <v>0</v>
      </c>
      <c r="AK3666" s="111">
        <f t="shared" si="629"/>
        <v>0</v>
      </c>
      <c r="AL3666" s="111">
        <f t="shared" si="637"/>
        <v>0</v>
      </c>
      <c r="AM3666" s="111" t="str">
        <f t="shared" si="638"/>
        <v/>
      </c>
      <c r="AN3666" s="111" t="str">
        <f t="shared" ca="1" si="639"/>
        <v/>
      </c>
    </row>
    <row r="3667" spans="1:40" ht="20.25" customHeight="1" x14ac:dyDescent="0.3">
      <c r="A3667" s="107"/>
      <c r="B3667" s="144"/>
      <c r="C3667" s="119"/>
      <c r="D3667" s="120"/>
      <c r="E3667" s="119"/>
      <c r="F3667" s="119"/>
      <c r="G3667" s="120"/>
      <c r="H3667" s="119"/>
      <c r="I3667" s="109"/>
      <c r="L3667" s="108"/>
      <c r="M3667" s="108"/>
      <c r="N3667" s="108"/>
      <c r="O3667" s="108"/>
      <c r="P3667" s="108"/>
      <c r="Q3667" s="108"/>
      <c r="R3667" s="108"/>
      <c r="S3667" s="108"/>
      <c r="T3667" s="100">
        <f t="shared" si="630"/>
        <v>0</v>
      </c>
      <c r="U3667" s="111"/>
      <c r="V3667" s="111"/>
      <c r="W3667" s="111">
        <f>SUMIFS($F$3:F3667,$D$3:D3667,D3667,$C$3:C3667,"Buy")+SUMIFS($F$3:F3667,$D$3:D3667,D3667,$C$3:C3667,"Coin Deposit",$E$3:E3667,"&lt;&gt;")</f>
        <v>0</v>
      </c>
      <c r="X3667" s="111">
        <f t="shared" si="631"/>
        <v>0</v>
      </c>
      <c r="Y3667" s="111">
        <f>IF($D3667=Y$1,SUMIFS($H$3:$H3667,$G$3:$G3667,Y$1,$C$3:$C3667,"Sell"),0)</f>
        <v>0</v>
      </c>
      <c r="Z3667" s="111">
        <f t="shared" si="632"/>
        <v>0</v>
      </c>
      <c r="AA3667" s="111">
        <f>IF($D3667=AA$1,SUMIFS($H$3:$H3667,$G$3:$G3667,AA$1,$C$3:$C3667,"Sell"),0)</f>
        <v>0</v>
      </c>
      <c r="AB3667" s="111">
        <f t="shared" si="633"/>
        <v>0</v>
      </c>
      <c r="AC3667" s="111">
        <f>SUMIFS('Deductions and Deposits'!$H:$H,'Deductions and Deposits'!$G:$G,D3667,'Deductions and Deposits'!$F:$F,"&lt;="&amp;B3667)+SUMIFS($F$3:F3667,$D$3:D3667,D3667,$C$3:C3667,"Coin Deposit",$E$3:E3667,"")</f>
        <v>0</v>
      </c>
      <c r="AD3667" s="111">
        <f>SUMIFS('Deductions and Deposits'!$D:$D,'Deductions and Deposits'!$C:$C,D3667)+SUMIFS($F:$F,$D:$D,D3667,$C:$C,"Coin Deduction")</f>
        <v>0</v>
      </c>
      <c r="AE3667" s="111">
        <f>Table5[[#This Row],[Column4]]+Table5[[#This Row],[Column14]]+Table5[[#This Row],[Column19]]+Table5[[#This Row],[Column12]]</f>
        <v>0</v>
      </c>
      <c r="AF3667" s="111">
        <f>Table5[[#This Row],[Column5]]+Table5[[#This Row],[Column13]]+Table5[[#This Row],[Column21]]+Table5[[#This Row],[Column18]]</f>
        <v>0</v>
      </c>
      <c r="AG3667" s="111">
        <f t="shared" si="634"/>
        <v>0</v>
      </c>
      <c r="AH3667" s="111">
        <f t="shared" si="635"/>
        <v>0</v>
      </c>
      <c r="AI3667" s="111">
        <f>Table5[[#This Row],[Column17]]-Table5[[#This Row],[Column20]]</f>
        <v>0</v>
      </c>
      <c r="AJ3667" s="111">
        <f t="shared" si="636"/>
        <v>0</v>
      </c>
      <c r="AK3667" s="111">
        <f t="shared" si="629"/>
        <v>0</v>
      </c>
      <c r="AL3667" s="111">
        <f t="shared" si="637"/>
        <v>0</v>
      </c>
      <c r="AM3667" s="111" t="str">
        <f t="shared" si="638"/>
        <v/>
      </c>
      <c r="AN3667" s="111" t="str">
        <f t="shared" ca="1" si="639"/>
        <v/>
      </c>
    </row>
    <row r="3668" spans="1:40" ht="20.25" customHeight="1" x14ac:dyDescent="0.3">
      <c r="A3668" s="107"/>
      <c r="B3668" s="144"/>
      <c r="C3668" s="119"/>
      <c r="D3668" s="120"/>
      <c r="E3668" s="119"/>
      <c r="F3668" s="119"/>
      <c r="G3668" s="120"/>
      <c r="H3668" s="119"/>
      <c r="I3668" s="109"/>
      <c r="L3668" s="108"/>
      <c r="M3668" s="108"/>
      <c r="N3668" s="108"/>
      <c r="O3668" s="108"/>
      <c r="P3668" s="108"/>
      <c r="Q3668" s="108"/>
      <c r="R3668" s="108"/>
      <c r="S3668" s="108"/>
      <c r="T3668" s="100">
        <f t="shared" si="630"/>
        <v>0</v>
      </c>
      <c r="U3668" s="111"/>
      <c r="V3668" s="111"/>
      <c r="W3668" s="111">
        <f>SUMIFS($F$3:F3668,$D$3:D3668,D3668,$C$3:C3668,"Buy")+SUMIFS($F$3:F3668,$D$3:D3668,D3668,$C$3:C3668,"Coin Deposit",$E$3:E3668,"&lt;&gt;")</f>
        <v>0</v>
      </c>
      <c r="X3668" s="111">
        <f t="shared" si="631"/>
        <v>0</v>
      </c>
      <c r="Y3668" s="111">
        <f>IF($D3668=Y$1,SUMIFS($H$3:$H3668,$G$3:$G3668,Y$1,$C$3:$C3668,"Sell"),0)</f>
        <v>0</v>
      </c>
      <c r="Z3668" s="111">
        <f t="shared" si="632"/>
        <v>0</v>
      </c>
      <c r="AA3668" s="111">
        <f>IF($D3668=AA$1,SUMIFS($H$3:$H3668,$G$3:$G3668,AA$1,$C$3:$C3668,"Sell"),0)</f>
        <v>0</v>
      </c>
      <c r="AB3668" s="111">
        <f t="shared" si="633"/>
        <v>0</v>
      </c>
      <c r="AC3668" s="111">
        <f>SUMIFS('Deductions and Deposits'!$H:$H,'Deductions and Deposits'!$G:$G,D3668,'Deductions and Deposits'!$F:$F,"&lt;="&amp;B3668)+SUMIFS($F$3:F3668,$D$3:D3668,D3668,$C$3:C3668,"Coin Deposit",$E$3:E3668,"")</f>
        <v>0</v>
      </c>
      <c r="AD3668" s="111">
        <f>SUMIFS('Deductions and Deposits'!$D:$D,'Deductions and Deposits'!$C:$C,D3668)+SUMIFS($F:$F,$D:$D,D3668,$C:$C,"Coin Deduction")</f>
        <v>0</v>
      </c>
      <c r="AE3668" s="111">
        <f>Table5[[#This Row],[Column4]]+Table5[[#This Row],[Column14]]+Table5[[#This Row],[Column19]]+Table5[[#This Row],[Column12]]</f>
        <v>0</v>
      </c>
      <c r="AF3668" s="111">
        <f>Table5[[#This Row],[Column5]]+Table5[[#This Row],[Column13]]+Table5[[#This Row],[Column21]]+Table5[[#This Row],[Column18]]</f>
        <v>0</v>
      </c>
      <c r="AG3668" s="111">
        <f t="shared" si="634"/>
        <v>0</v>
      </c>
      <c r="AH3668" s="111">
        <f t="shared" si="635"/>
        <v>0</v>
      </c>
      <c r="AI3668" s="111">
        <f>Table5[[#This Row],[Column17]]-Table5[[#This Row],[Column20]]</f>
        <v>0</v>
      </c>
      <c r="AJ3668" s="111">
        <f t="shared" si="636"/>
        <v>0</v>
      </c>
      <c r="AK3668" s="111">
        <f t="shared" si="629"/>
        <v>0</v>
      </c>
      <c r="AL3668" s="111">
        <f t="shared" si="637"/>
        <v>0</v>
      </c>
      <c r="AM3668" s="111" t="str">
        <f t="shared" si="638"/>
        <v/>
      </c>
      <c r="AN3668" s="111" t="str">
        <f t="shared" ca="1" si="639"/>
        <v/>
      </c>
    </row>
    <row r="3669" spans="1:40" ht="20.25" customHeight="1" x14ac:dyDescent="0.3">
      <c r="A3669" s="107"/>
      <c r="B3669" s="144"/>
      <c r="C3669" s="119"/>
      <c r="D3669" s="120"/>
      <c r="E3669" s="119"/>
      <c r="F3669" s="119"/>
      <c r="G3669" s="120"/>
      <c r="H3669" s="119"/>
      <c r="I3669" s="109"/>
      <c r="L3669" s="108"/>
      <c r="M3669" s="108"/>
      <c r="N3669" s="108"/>
      <c r="O3669" s="108"/>
      <c r="P3669" s="108"/>
      <c r="Q3669" s="108"/>
      <c r="R3669" s="108"/>
      <c r="S3669" s="108"/>
      <c r="T3669" s="100">
        <f t="shared" si="630"/>
        <v>0</v>
      </c>
      <c r="U3669" s="111"/>
      <c r="V3669" s="111"/>
      <c r="W3669" s="111">
        <f>SUMIFS($F$3:F3669,$D$3:D3669,D3669,$C$3:C3669,"Buy")+SUMIFS($F$3:F3669,$D$3:D3669,D3669,$C$3:C3669,"Coin Deposit",$E$3:E3669,"&lt;&gt;")</f>
        <v>0</v>
      </c>
      <c r="X3669" s="111">
        <f t="shared" si="631"/>
        <v>0</v>
      </c>
      <c r="Y3669" s="111">
        <f>IF($D3669=Y$1,SUMIFS($H$3:$H3669,$G$3:$G3669,Y$1,$C$3:$C3669,"Sell"),0)</f>
        <v>0</v>
      </c>
      <c r="Z3669" s="111">
        <f t="shared" si="632"/>
        <v>0</v>
      </c>
      <c r="AA3669" s="111">
        <f>IF($D3669=AA$1,SUMIFS($H$3:$H3669,$G$3:$G3669,AA$1,$C$3:$C3669,"Sell"),0)</f>
        <v>0</v>
      </c>
      <c r="AB3669" s="111">
        <f t="shared" si="633"/>
        <v>0</v>
      </c>
      <c r="AC3669" s="111">
        <f>SUMIFS('Deductions and Deposits'!$H:$H,'Deductions and Deposits'!$G:$G,D3669,'Deductions and Deposits'!$F:$F,"&lt;="&amp;B3669)+SUMIFS($F$3:F3669,$D$3:D3669,D3669,$C$3:C3669,"Coin Deposit",$E$3:E3669,"")</f>
        <v>0</v>
      </c>
      <c r="AD3669" s="111">
        <f>SUMIFS('Deductions and Deposits'!$D:$D,'Deductions and Deposits'!$C:$C,D3669)+SUMIFS($F:$F,$D:$D,D3669,$C:$C,"Coin Deduction")</f>
        <v>0</v>
      </c>
      <c r="AE3669" s="111">
        <f>Table5[[#This Row],[Column4]]+Table5[[#This Row],[Column14]]+Table5[[#This Row],[Column19]]+Table5[[#This Row],[Column12]]</f>
        <v>0</v>
      </c>
      <c r="AF3669" s="111">
        <f>Table5[[#This Row],[Column5]]+Table5[[#This Row],[Column13]]+Table5[[#This Row],[Column21]]+Table5[[#This Row],[Column18]]</f>
        <v>0</v>
      </c>
      <c r="AG3669" s="111">
        <f t="shared" si="634"/>
        <v>0</v>
      </c>
      <c r="AH3669" s="111">
        <f t="shared" si="635"/>
        <v>0</v>
      </c>
      <c r="AI3669" s="111">
        <f>Table5[[#This Row],[Column17]]-Table5[[#This Row],[Column20]]</f>
        <v>0</v>
      </c>
      <c r="AJ3669" s="111">
        <f t="shared" si="636"/>
        <v>0</v>
      </c>
      <c r="AK3669" s="111">
        <f t="shared" si="629"/>
        <v>0</v>
      </c>
      <c r="AL3669" s="111">
        <f t="shared" si="637"/>
        <v>0</v>
      </c>
      <c r="AM3669" s="111" t="str">
        <f t="shared" si="638"/>
        <v/>
      </c>
      <c r="AN3669" s="111" t="str">
        <f t="shared" ca="1" si="639"/>
        <v/>
      </c>
    </row>
    <row r="3670" spans="1:40" ht="20.25" customHeight="1" x14ac:dyDescent="0.3">
      <c r="A3670" s="107"/>
      <c r="B3670" s="144"/>
      <c r="C3670" s="119"/>
      <c r="D3670" s="120"/>
      <c r="E3670" s="119"/>
      <c r="F3670" s="119"/>
      <c r="G3670" s="120"/>
      <c r="H3670" s="119"/>
      <c r="I3670" s="109"/>
      <c r="L3670" s="108"/>
      <c r="M3670" s="108"/>
      <c r="N3670" s="108"/>
      <c r="O3670" s="108"/>
      <c r="P3670" s="108"/>
      <c r="Q3670" s="108"/>
      <c r="R3670" s="108"/>
      <c r="S3670" s="108"/>
      <c r="T3670" s="100">
        <f t="shared" si="630"/>
        <v>0</v>
      </c>
      <c r="U3670" s="111"/>
      <c r="V3670" s="111"/>
      <c r="W3670" s="111">
        <f>SUMIFS($F$3:F3670,$D$3:D3670,D3670,$C$3:C3670,"Buy")+SUMIFS($F$3:F3670,$D$3:D3670,D3670,$C$3:C3670,"Coin Deposit",$E$3:E3670,"&lt;&gt;")</f>
        <v>0</v>
      </c>
      <c r="X3670" s="111">
        <f t="shared" si="631"/>
        <v>0</v>
      </c>
      <c r="Y3670" s="111">
        <f>IF($D3670=Y$1,SUMIFS($H$3:$H3670,$G$3:$G3670,Y$1,$C$3:$C3670,"Sell"),0)</f>
        <v>0</v>
      </c>
      <c r="Z3670" s="111">
        <f t="shared" si="632"/>
        <v>0</v>
      </c>
      <c r="AA3670" s="111">
        <f>IF($D3670=AA$1,SUMIFS($H$3:$H3670,$G$3:$G3670,AA$1,$C$3:$C3670,"Sell"),0)</f>
        <v>0</v>
      </c>
      <c r="AB3670" s="111">
        <f t="shared" si="633"/>
        <v>0</v>
      </c>
      <c r="AC3670" s="111">
        <f>SUMIFS('Deductions and Deposits'!$H:$H,'Deductions and Deposits'!$G:$G,D3670,'Deductions and Deposits'!$F:$F,"&lt;="&amp;B3670)+SUMIFS($F$3:F3670,$D$3:D3670,D3670,$C$3:C3670,"Coin Deposit",$E$3:E3670,"")</f>
        <v>0</v>
      </c>
      <c r="AD3670" s="111">
        <f>SUMIFS('Deductions and Deposits'!$D:$D,'Deductions and Deposits'!$C:$C,D3670)+SUMIFS($F:$F,$D:$D,D3670,$C:$C,"Coin Deduction")</f>
        <v>0</v>
      </c>
      <c r="AE3670" s="111">
        <f>Table5[[#This Row],[Column4]]+Table5[[#This Row],[Column14]]+Table5[[#This Row],[Column19]]+Table5[[#This Row],[Column12]]</f>
        <v>0</v>
      </c>
      <c r="AF3670" s="111">
        <f>Table5[[#This Row],[Column5]]+Table5[[#This Row],[Column13]]+Table5[[#This Row],[Column21]]+Table5[[#This Row],[Column18]]</f>
        <v>0</v>
      </c>
      <c r="AG3670" s="111">
        <f t="shared" si="634"/>
        <v>0</v>
      </c>
      <c r="AH3670" s="111">
        <f t="shared" si="635"/>
        <v>0</v>
      </c>
      <c r="AI3670" s="111">
        <f>Table5[[#This Row],[Column17]]-Table5[[#This Row],[Column20]]</f>
        <v>0</v>
      </c>
      <c r="AJ3670" s="111">
        <f t="shared" si="636"/>
        <v>0</v>
      </c>
      <c r="AK3670" s="111">
        <f t="shared" si="629"/>
        <v>0</v>
      </c>
      <c r="AL3670" s="111">
        <f t="shared" si="637"/>
        <v>0</v>
      </c>
      <c r="AM3670" s="111" t="str">
        <f t="shared" si="638"/>
        <v/>
      </c>
      <c r="AN3670" s="111" t="str">
        <f t="shared" ca="1" si="639"/>
        <v/>
      </c>
    </row>
    <row r="3671" spans="1:40" ht="20.25" customHeight="1" x14ac:dyDescent="0.3">
      <c r="A3671" s="107"/>
      <c r="B3671" s="144"/>
      <c r="C3671" s="119"/>
      <c r="D3671" s="120"/>
      <c r="E3671" s="119"/>
      <c r="F3671" s="119"/>
      <c r="G3671" s="120"/>
      <c r="H3671" s="119"/>
      <c r="I3671" s="109"/>
      <c r="L3671" s="108"/>
      <c r="M3671" s="108"/>
      <c r="N3671" s="108"/>
      <c r="O3671" s="108"/>
      <c r="P3671" s="108"/>
      <c r="Q3671" s="108"/>
      <c r="R3671" s="108"/>
      <c r="S3671" s="108"/>
      <c r="T3671" s="100">
        <f t="shared" si="630"/>
        <v>0</v>
      </c>
      <c r="U3671" s="111"/>
      <c r="V3671" s="111"/>
      <c r="W3671" s="111">
        <f>SUMIFS($F$3:F3671,$D$3:D3671,D3671,$C$3:C3671,"Buy")+SUMIFS($F$3:F3671,$D$3:D3671,D3671,$C$3:C3671,"Coin Deposit",$E$3:E3671,"&lt;&gt;")</f>
        <v>0</v>
      </c>
      <c r="X3671" s="111">
        <f t="shared" si="631"/>
        <v>0</v>
      </c>
      <c r="Y3671" s="111">
        <f>IF($D3671=Y$1,SUMIFS($H$3:$H3671,$G$3:$G3671,Y$1,$C$3:$C3671,"Sell"),0)</f>
        <v>0</v>
      </c>
      <c r="Z3671" s="111">
        <f t="shared" si="632"/>
        <v>0</v>
      </c>
      <c r="AA3671" s="111">
        <f>IF($D3671=AA$1,SUMIFS($H$3:$H3671,$G$3:$G3671,AA$1,$C$3:$C3671,"Sell"),0)</f>
        <v>0</v>
      </c>
      <c r="AB3671" s="111">
        <f t="shared" si="633"/>
        <v>0</v>
      </c>
      <c r="AC3671" s="111">
        <f>SUMIFS('Deductions and Deposits'!$H:$H,'Deductions and Deposits'!$G:$G,D3671,'Deductions and Deposits'!$F:$F,"&lt;="&amp;B3671)+SUMIFS($F$3:F3671,$D$3:D3671,D3671,$C$3:C3671,"Coin Deposit",$E$3:E3671,"")</f>
        <v>0</v>
      </c>
      <c r="AD3671" s="111">
        <f>SUMIFS('Deductions and Deposits'!$D:$D,'Deductions and Deposits'!$C:$C,D3671)+SUMIFS($F:$F,$D:$D,D3671,$C:$C,"Coin Deduction")</f>
        <v>0</v>
      </c>
      <c r="AE3671" s="111">
        <f>Table5[[#This Row],[Column4]]+Table5[[#This Row],[Column14]]+Table5[[#This Row],[Column19]]+Table5[[#This Row],[Column12]]</f>
        <v>0</v>
      </c>
      <c r="AF3671" s="111">
        <f>Table5[[#This Row],[Column5]]+Table5[[#This Row],[Column13]]+Table5[[#This Row],[Column21]]+Table5[[#This Row],[Column18]]</f>
        <v>0</v>
      </c>
      <c r="AG3671" s="111">
        <f t="shared" si="634"/>
        <v>0</v>
      </c>
      <c r="AH3671" s="111">
        <f t="shared" si="635"/>
        <v>0</v>
      </c>
      <c r="AI3671" s="111">
        <f>Table5[[#This Row],[Column17]]-Table5[[#This Row],[Column20]]</f>
        <v>0</v>
      </c>
      <c r="AJ3671" s="111">
        <f t="shared" si="636"/>
        <v>0</v>
      </c>
      <c r="AK3671" s="111">
        <f t="shared" si="629"/>
        <v>0</v>
      </c>
      <c r="AL3671" s="111">
        <f t="shared" si="637"/>
        <v>0</v>
      </c>
      <c r="AM3671" s="111" t="str">
        <f t="shared" si="638"/>
        <v/>
      </c>
      <c r="AN3671" s="111" t="str">
        <f t="shared" ca="1" si="639"/>
        <v/>
      </c>
    </row>
    <row r="3672" spans="1:40" ht="20.25" customHeight="1" x14ac:dyDescent="0.3">
      <c r="A3672" s="107"/>
      <c r="B3672" s="144"/>
      <c r="C3672" s="119"/>
      <c r="D3672" s="120"/>
      <c r="E3672" s="119"/>
      <c r="F3672" s="119"/>
      <c r="G3672" s="120"/>
      <c r="H3672" s="119"/>
      <c r="I3672" s="109"/>
      <c r="L3672" s="108"/>
      <c r="M3672" s="108"/>
      <c r="N3672" s="108"/>
      <c r="O3672" s="108"/>
      <c r="P3672" s="108"/>
      <c r="Q3672" s="108"/>
      <c r="R3672" s="108"/>
      <c r="S3672" s="108"/>
      <c r="T3672" s="100">
        <f t="shared" si="630"/>
        <v>0</v>
      </c>
      <c r="U3672" s="111"/>
      <c r="V3672" s="111"/>
      <c r="W3672" s="111">
        <f>SUMIFS($F$3:F3672,$D$3:D3672,D3672,$C$3:C3672,"Buy")+SUMIFS($F$3:F3672,$D$3:D3672,D3672,$C$3:C3672,"Coin Deposit",$E$3:E3672,"&lt;&gt;")</f>
        <v>0</v>
      </c>
      <c r="X3672" s="111">
        <f t="shared" si="631"/>
        <v>0</v>
      </c>
      <c r="Y3672" s="111">
        <f>IF($D3672=Y$1,SUMIFS($H$3:$H3672,$G$3:$G3672,Y$1,$C$3:$C3672,"Sell"),0)</f>
        <v>0</v>
      </c>
      <c r="Z3672" s="111">
        <f t="shared" si="632"/>
        <v>0</v>
      </c>
      <c r="AA3672" s="111">
        <f>IF($D3672=AA$1,SUMIFS($H$3:$H3672,$G$3:$G3672,AA$1,$C$3:$C3672,"Sell"),0)</f>
        <v>0</v>
      </c>
      <c r="AB3672" s="111">
        <f t="shared" si="633"/>
        <v>0</v>
      </c>
      <c r="AC3672" s="111">
        <f>SUMIFS('Deductions and Deposits'!$H:$H,'Deductions and Deposits'!$G:$G,D3672,'Deductions and Deposits'!$F:$F,"&lt;="&amp;B3672)+SUMIFS($F$3:F3672,$D$3:D3672,D3672,$C$3:C3672,"Coin Deposit",$E$3:E3672,"")</f>
        <v>0</v>
      </c>
      <c r="AD3672" s="111">
        <f>SUMIFS('Deductions and Deposits'!$D:$D,'Deductions and Deposits'!$C:$C,D3672)+SUMIFS($F:$F,$D:$D,D3672,$C:$C,"Coin Deduction")</f>
        <v>0</v>
      </c>
      <c r="AE3672" s="111">
        <f>Table5[[#This Row],[Column4]]+Table5[[#This Row],[Column14]]+Table5[[#This Row],[Column19]]+Table5[[#This Row],[Column12]]</f>
        <v>0</v>
      </c>
      <c r="AF3672" s="111">
        <f>Table5[[#This Row],[Column5]]+Table5[[#This Row],[Column13]]+Table5[[#This Row],[Column21]]+Table5[[#This Row],[Column18]]</f>
        <v>0</v>
      </c>
      <c r="AG3672" s="111">
        <f t="shared" si="634"/>
        <v>0</v>
      </c>
      <c r="AH3672" s="111">
        <f t="shared" si="635"/>
        <v>0</v>
      </c>
      <c r="AI3672" s="111">
        <f>Table5[[#This Row],[Column17]]-Table5[[#This Row],[Column20]]</f>
        <v>0</v>
      </c>
      <c r="AJ3672" s="111">
        <f t="shared" si="636"/>
        <v>0</v>
      </c>
      <c r="AK3672" s="111">
        <f t="shared" si="629"/>
        <v>0</v>
      </c>
      <c r="AL3672" s="111">
        <f t="shared" si="637"/>
        <v>0</v>
      </c>
      <c r="AM3672" s="111" t="str">
        <f t="shared" si="638"/>
        <v/>
      </c>
      <c r="AN3672" s="111" t="str">
        <f t="shared" ca="1" si="639"/>
        <v/>
      </c>
    </row>
    <row r="3673" spans="1:40" ht="20.25" customHeight="1" x14ac:dyDescent="0.3">
      <c r="A3673" s="107"/>
      <c r="B3673" s="144"/>
      <c r="C3673" s="119"/>
      <c r="D3673" s="120"/>
      <c r="E3673" s="119"/>
      <c r="F3673" s="119"/>
      <c r="G3673" s="120"/>
      <c r="H3673" s="119"/>
      <c r="I3673" s="109"/>
      <c r="L3673" s="108"/>
      <c r="M3673" s="108"/>
      <c r="N3673" s="108"/>
      <c r="O3673" s="108"/>
      <c r="P3673" s="108"/>
      <c r="Q3673" s="108"/>
      <c r="R3673" s="108"/>
      <c r="S3673" s="108"/>
      <c r="T3673" s="100">
        <f t="shared" si="630"/>
        <v>0</v>
      </c>
      <c r="U3673" s="111"/>
      <c r="V3673" s="111"/>
      <c r="W3673" s="111">
        <f>SUMIFS($F$3:F3673,$D$3:D3673,D3673,$C$3:C3673,"Buy")+SUMIFS($F$3:F3673,$D$3:D3673,D3673,$C$3:C3673,"Coin Deposit",$E$3:E3673,"&lt;&gt;")</f>
        <v>0</v>
      </c>
      <c r="X3673" s="111">
        <f t="shared" si="631"/>
        <v>0</v>
      </c>
      <c r="Y3673" s="111">
        <f>IF($D3673=Y$1,SUMIFS($H$3:$H3673,$G$3:$G3673,Y$1,$C$3:$C3673,"Sell"),0)</f>
        <v>0</v>
      </c>
      <c r="Z3673" s="111">
        <f t="shared" si="632"/>
        <v>0</v>
      </c>
      <c r="AA3673" s="111">
        <f>IF($D3673=AA$1,SUMIFS($H$3:$H3673,$G$3:$G3673,AA$1,$C$3:$C3673,"Sell"),0)</f>
        <v>0</v>
      </c>
      <c r="AB3673" s="111">
        <f t="shared" si="633"/>
        <v>0</v>
      </c>
      <c r="AC3673" s="111">
        <f>SUMIFS('Deductions and Deposits'!$H:$H,'Deductions and Deposits'!$G:$G,D3673,'Deductions and Deposits'!$F:$F,"&lt;="&amp;B3673)+SUMIFS($F$3:F3673,$D$3:D3673,D3673,$C$3:C3673,"Coin Deposit",$E$3:E3673,"")</f>
        <v>0</v>
      </c>
      <c r="AD3673" s="111">
        <f>SUMIFS('Deductions and Deposits'!$D:$D,'Deductions and Deposits'!$C:$C,D3673)+SUMIFS($F:$F,$D:$D,D3673,$C:$C,"Coin Deduction")</f>
        <v>0</v>
      </c>
      <c r="AE3673" s="111">
        <f>Table5[[#This Row],[Column4]]+Table5[[#This Row],[Column14]]+Table5[[#This Row],[Column19]]+Table5[[#This Row],[Column12]]</f>
        <v>0</v>
      </c>
      <c r="AF3673" s="111">
        <f>Table5[[#This Row],[Column5]]+Table5[[#This Row],[Column13]]+Table5[[#This Row],[Column21]]+Table5[[#This Row],[Column18]]</f>
        <v>0</v>
      </c>
      <c r="AG3673" s="111">
        <f t="shared" si="634"/>
        <v>0</v>
      </c>
      <c r="AH3673" s="111">
        <f t="shared" si="635"/>
        <v>0</v>
      </c>
      <c r="AI3673" s="111">
        <f>Table5[[#This Row],[Column17]]-Table5[[#This Row],[Column20]]</f>
        <v>0</v>
      </c>
      <c r="AJ3673" s="111">
        <f t="shared" si="636"/>
        <v>0</v>
      </c>
      <c r="AK3673" s="111">
        <f t="shared" si="629"/>
        <v>0</v>
      </c>
      <c r="AL3673" s="111">
        <f t="shared" si="637"/>
        <v>0</v>
      </c>
      <c r="AM3673" s="111" t="str">
        <f t="shared" si="638"/>
        <v/>
      </c>
      <c r="AN3673" s="111" t="str">
        <f t="shared" ca="1" si="639"/>
        <v/>
      </c>
    </row>
    <row r="3674" spans="1:40" ht="20.25" customHeight="1" x14ac:dyDescent="0.3">
      <c r="A3674" s="107"/>
      <c r="B3674" s="144"/>
      <c r="C3674" s="119"/>
      <c r="D3674" s="120"/>
      <c r="E3674" s="119"/>
      <c r="F3674" s="119"/>
      <c r="G3674" s="120"/>
      <c r="H3674" s="119"/>
      <c r="I3674" s="109"/>
      <c r="L3674" s="108"/>
      <c r="M3674" s="108"/>
      <c r="N3674" s="108"/>
      <c r="O3674" s="108"/>
      <c r="P3674" s="108"/>
      <c r="Q3674" s="108"/>
      <c r="R3674" s="108"/>
      <c r="S3674" s="108"/>
      <c r="T3674" s="100">
        <f t="shared" si="630"/>
        <v>0</v>
      </c>
      <c r="U3674" s="111"/>
      <c r="V3674" s="111"/>
      <c r="W3674" s="111">
        <f>SUMIFS($F$3:F3674,$D$3:D3674,D3674,$C$3:C3674,"Buy")+SUMIFS($F$3:F3674,$D$3:D3674,D3674,$C$3:C3674,"Coin Deposit",$E$3:E3674,"&lt;&gt;")</f>
        <v>0</v>
      </c>
      <c r="X3674" s="111">
        <f t="shared" si="631"/>
        <v>0</v>
      </c>
      <c r="Y3674" s="111">
        <f>IF($D3674=Y$1,SUMIFS($H$3:$H3674,$G$3:$G3674,Y$1,$C$3:$C3674,"Sell"),0)</f>
        <v>0</v>
      </c>
      <c r="Z3674" s="111">
        <f t="shared" si="632"/>
        <v>0</v>
      </c>
      <c r="AA3674" s="111">
        <f>IF($D3674=AA$1,SUMIFS($H$3:$H3674,$G$3:$G3674,AA$1,$C$3:$C3674,"Sell"),0)</f>
        <v>0</v>
      </c>
      <c r="AB3674" s="111">
        <f t="shared" si="633"/>
        <v>0</v>
      </c>
      <c r="AC3674" s="111">
        <f>SUMIFS('Deductions and Deposits'!$H:$H,'Deductions and Deposits'!$G:$G,D3674,'Deductions and Deposits'!$F:$F,"&lt;="&amp;B3674)+SUMIFS($F$3:F3674,$D$3:D3674,D3674,$C$3:C3674,"Coin Deposit",$E$3:E3674,"")</f>
        <v>0</v>
      </c>
      <c r="AD3674" s="111">
        <f>SUMIFS('Deductions and Deposits'!$D:$D,'Deductions and Deposits'!$C:$C,D3674)+SUMIFS($F:$F,$D:$D,D3674,$C:$C,"Coin Deduction")</f>
        <v>0</v>
      </c>
      <c r="AE3674" s="111">
        <f>Table5[[#This Row],[Column4]]+Table5[[#This Row],[Column14]]+Table5[[#This Row],[Column19]]+Table5[[#This Row],[Column12]]</f>
        <v>0</v>
      </c>
      <c r="AF3674" s="111">
        <f>Table5[[#This Row],[Column5]]+Table5[[#This Row],[Column13]]+Table5[[#This Row],[Column21]]+Table5[[#This Row],[Column18]]</f>
        <v>0</v>
      </c>
      <c r="AG3674" s="111">
        <f t="shared" si="634"/>
        <v>0</v>
      </c>
      <c r="AH3674" s="111">
        <f t="shared" si="635"/>
        <v>0</v>
      </c>
      <c r="AI3674" s="111">
        <f>Table5[[#This Row],[Column17]]-Table5[[#This Row],[Column20]]</f>
        <v>0</v>
      </c>
      <c r="AJ3674" s="111">
        <f t="shared" si="636"/>
        <v>0</v>
      </c>
      <c r="AK3674" s="111">
        <f t="shared" si="629"/>
        <v>0</v>
      </c>
      <c r="AL3674" s="111">
        <f t="shared" si="637"/>
        <v>0</v>
      </c>
      <c r="AM3674" s="111" t="str">
        <f t="shared" si="638"/>
        <v/>
      </c>
      <c r="AN3674" s="111" t="str">
        <f t="shared" ca="1" si="639"/>
        <v/>
      </c>
    </row>
    <row r="3675" spans="1:40" ht="20.25" customHeight="1" x14ac:dyDescent="0.3">
      <c r="A3675" s="107"/>
      <c r="B3675" s="144"/>
      <c r="C3675" s="119"/>
      <c r="D3675" s="120"/>
      <c r="E3675" s="119"/>
      <c r="F3675" s="119"/>
      <c r="G3675" s="120"/>
      <c r="H3675" s="119"/>
      <c r="I3675" s="109"/>
      <c r="L3675" s="108"/>
      <c r="M3675" s="108"/>
      <c r="N3675" s="108"/>
      <c r="O3675" s="108"/>
      <c r="P3675" s="108"/>
      <c r="Q3675" s="108"/>
      <c r="R3675" s="108"/>
      <c r="S3675" s="108"/>
      <c r="T3675" s="100">
        <f t="shared" si="630"/>
        <v>0</v>
      </c>
      <c r="U3675" s="111"/>
      <c r="V3675" s="111"/>
      <c r="W3675" s="111">
        <f>SUMIFS($F$3:F3675,$D$3:D3675,D3675,$C$3:C3675,"Buy")+SUMIFS($F$3:F3675,$D$3:D3675,D3675,$C$3:C3675,"Coin Deposit",$E$3:E3675,"&lt;&gt;")</f>
        <v>0</v>
      </c>
      <c r="X3675" s="111">
        <f t="shared" si="631"/>
        <v>0</v>
      </c>
      <c r="Y3675" s="111">
        <f>IF($D3675=Y$1,SUMIFS($H$3:$H3675,$G$3:$G3675,Y$1,$C$3:$C3675,"Sell"),0)</f>
        <v>0</v>
      </c>
      <c r="Z3675" s="111">
        <f t="shared" si="632"/>
        <v>0</v>
      </c>
      <c r="AA3675" s="111">
        <f>IF($D3675=AA$1,SUMIFS($H$3:$H3675,$G$3:$G3675,AA$1,$C$3:$C3675,"Sell"),0)</f>
        <v>0</v>
      </c>
      <c r="AB3675" s="111">
        <f t="shared" si="633"/>
        <v>0</v>
      </c>
      <c r="AC3675" s="111">
        <f>SUMIFS('Deductions and Deposits'!$H:$H,'Deductions and Deposits'!$G:$G,D3675,'Deductions and Deposits'!$F:$F,"&lt;="&amp;B3675)+SUMIFS($F$3:F3675,$D$3:D3675,D3675,$C$3:C3675,"Coin Deposit",$E$3:E3675,"")</f>
        <v>0</v>
      </c>
      <c r="AD3675" s="111">
        <f>SUMIFS('Deductions and Deposits'!$D:$D,'Deductions and Deposits'!$C:$C,D3675)+SUMIFS($F:$F,$D:$D,D3675,$C:$C,"Coin Deduction")</f>
        <v>0</v>
      </c>
      <c r="AE3675" s="111">
        <f>Table5[[#This Row],[Column4]]+Table5[[#This Row],[Column14]]+Table5[[#This Row],[Column19]]+Table5[[#This Row],[Column12]]</f>
        <v>0</v>
      </c>
      <c r="AF3675" s="111">
        <f>Table5[[#This Row],[Column5]]+Table5[[#This Row],[Column13]]+Table5[[#This Row],[Column21]]+Table5[[#This Row],[Column18]]</f>
        <v>0</v>
      </c>
      <c r="AG3675" s="111">
        <f t="shared" si="634"/>
        <v>0</v>
      </c>
      <c r="AH3675" s="111">
        <f t="shared" si="635"/>
        <v>0</v>
      </c>
      <c r="AI3675" s="111">
        <f>Table5[[#This Row],[Column17]]-Table5[[#This Row],[Column20]]</f>
        <v>0</v>
      </c>
      <c r="AJ3675" s="111">
        <f t="shared" si="636"/>
        <v>0</v>
      </c>
      <c r="AK3675" s="111">
        <f t="shared" si="629"/>
        <v>0</v>
      </c>
      <c r="AL3675" s="111">
        <f t="shared" si="637"/>
        <v>0</v>
      </c>
      <c r="AM3675" s="111" t="str">
        <f t="shared" si="638"/>
        <v/>
      </c>
      <c r="AN3675" s="111" t="str">
        <f t="shared" ca="1" si="639"/>
        <v/>
      </c>
    </row>
    <row r="3676" spans="1:40" ht="20.25" customHeight="1" x14ac:dyDescent="0.3">
      <c r="A3676" s="107"/>
      <c r="B3676" s="144"/>
      <c r="C3676" s="119"/>
      <c r="D3676" s="120"/>
      <c r="E3676" s="119"/>
      <c r="F3676" s="119"/>
      <c r="G3676" s="120"/>
      <c r="H3676" s="119"/>
      <c r="I3676" s="109"/>
      <c r="L3676" s="108"/>
      <c r="M3676" s="108"/>
      <c r="N3676" s="108"/>
      <c r="O3676" s="108"/>
      <c r="P3676" s="108"/>
      <c r="Q3676" s="108"/>
      <c r="R3676" s="108"/>
      <c r="S3676" s="108"/>
      <c r="T3676" s="100">
        <f t="shared" si="630"/>
        <v>0</v>
      </c>
      <c r="U3676" s="111"/>
      <c r="V3676" s="111"/>
      <c r="W3676" s="111">
        <f>SUMIFS($F$3:F3676,$D$3:D3676,D3676,$C$3:C3676,"Buy")+SUMIFS($F$3:F3676,$D$3:D3676,D3676,$C$3:C3676,"Coin Deposit",$E$3:E3676,"&lt;&gt;")</f>
        <v>0</v>
      </c>
      <c r="X3676" s="111">
        <f t="shared" si="631"/>
        <v>0</v>
      </c>
      <c r="Y3676" s="111">
        <f>IF($D3676=Y$1,SUMIFS($H$3:$H3676,$G$3:$G3676,Y$1,$C$3:$C3676,"Sell"),0)</f>
        <v>0</v>
      </c>
      <c r="Z3676" s="111">
        <f t="shared" si="632"/>
        <v>0</v>
      </c>
      <c r="AA3676" s="111">
        <f>IF($D3676=AA$1,SUMIFS($H$3:$H3676,$G$3:$G3676,AA$1,$C$3:$C3676,"Sell"),0)</f>
        <v>0</v>
      </c>
      <c r="AB3676" s="111">
        <f t="shared" si="633"/>
        <v>0</v>
      </c>
      <c r="AC3676" s="111">
        <f>SUMIFS('Deductions and Deposits'!$H:$H,'Deductions and Deposits'!$G:$G,D3676,'Deductions and Deposits'!$F:$F,"&lt;="&amp;B3676)+SUMIFS($F$3:F3676,$D$3:D3676,D3676,$C$3:C3676,"Coin Deposit",$E$3:E3676,"")</f>
        <v>0</v>
      </c>
      <c r="AD3676" s="111">
        <f>SUMIFS('Deductions and Deposits'!$D:$D,'Deductions and Deposits'!$C:$C,D3676)+SUMIFS($F:$F,$D:$D,D3676,$C:$C,"Coin Deduction")</f>
        <v>0</v>
      </c>
      <c r="AE3676" s="111">
        <f>Table5[[#This Row],[Column4]]+Table5[[#This Row],[Column14]]+Table5[[#This Row],[Column19]]+Table5[[#This Row],[Column12]]</f>
        <v>0</v>
      </c>
      <c r="AF3676" s="111">
        <f>Table5[[#This Row],[Column5]]+Table5[[#This Row],[Column13]]+Table5[[#This Row],[Column21]]+Table5[[#This Row],[Column18]]</f>
        <v>0</v>
      </c>
      <c r="AG3676" s="111">
        <f t="shared" si="634"/>
        <v>0</v>
      </c>
      <c r="AH3676" s="111">
        <f t="shared" si="635"/>
        <v>0</v>
      </c>
      <c r="AI3676" s="111">
        <f>Table5[[#This Row],[Column17]]-Table5[[#This Row],[Column20]]</f>
        <v>0</v>
      </c>
      <c r="AJ3676" s="111">
        <f t="shared" si="636"/>
        <v>0</v>
      </c>
      <c r="AK3676" s="111">
        <f t="shared" si="629"/>
        <v>0</v>
      </c>
      <c r="AL3676" s="111">
        <f t="shared" si="637"/>
        <v>0</v>
      </c>
      <c r="AM3676" s="111" t="str">
        <f t="shared" si="638"/>
        <v/>
      </c>
      <c r="AN3676" s="111" t="str">
        <f t="shared" ca="1" si="639"/>
        <v/>
      </c>
    </row>
    <row r="3677" spans="1:40" ht="20.25" customHeight="1" x14ac:dyDescent="0.3">
      <c r="A3677" s="107"/>
      <c r="B3677" s="144"/>
      <c r="C3677" s="119"/>
      <c r="D3677" s="120"/>
      <c r="E3677" s="119"/>
      <c r="F3677" s="119"/>
      <c r="G3677" s="120"/>
      <c r="H3677" s="119"/>
      <c r="I3677" s="109"/>
      <c r="L3677" s="108"/>
      <c r="M3677" s="108"/>
      <c r="N3677" s="108"/>
      <c r="O3677" s="108"/>
      <c r="P3677" s="108"/>
      <c r="Q3677" s="108"/>
      <c r="R3677" s="108"/>
      <c r="S3677" s="108"/>
      <c r="T3677" s="100">
        <f t="shared" si="630"/>
        <v>0</v>
      </c>
      <c r="U3677" s="111"/>
      <c r="V3677" s="111"/>
      <c r="W3677" s="111">
        <f>SUMIFS($F$3:F3677,$D$3:D3677,D3677,$C$3:C3677,"Buy")+SUMIFS($F$3:F3677,$D$3:D3677,D3677,$C$3:C3677,"Coin Deposit",$E$3:E3677,"&lt;&gt;")</f>
        <v>0</v>
      </c>
      <c r="X3677" s="111">
        <f t="shared" si="631"/>
        <v>0</v>
      </c>
      <c r="Y3677" s="111">
        <f>IF($D3677=Y$1,SUMIFS($H$3:$H3677,$G$3:$G3677,Y$1,$C$3:$C3677,"Sell"),0)</f>
        <v>0</v>
      </c>
      <c r="Z3677" s="111">
        <f t="shared" si="632"/>
        <v>0</v>
      </c>
      <c r="AA3677" s="111">
        <f>IF($D3677=AA$1,SUMIFS($H$3:$H3677,$G$3:$G3677,AA$1,$C$3:$C3677,"Sell"),0)</f>
        <v>0</v>
      </c>
      <c r="AB3677" s="111">
        <f t="shared" si="633"/>
        <v>0</v>
      </c>
      <c r="AC3677" s="111">
        <f>SUMIFS('Deductions and Deposits'!$H:$H,'Deductions and Deposits'!$G:$G,D3677,'Deductions and Deposits'!$F:$F,"&lt;="&amp;B3677)+SUMIFS($F$3:F3677,$D$3:D3677,D3677,$C$3:C3677,"Coin Deposit",$E$3:E3677,"")</f>
        <v>0</v>
      </c>
      <c r="AD3677" s="111">
        <f>SUMIFS('Deductions and Deposits'!$D:$D,'Deductions and Deposits'!$C:$C,D3677)+SUMIFS($F:$F,$D:$D,D3677,$C:$C,"Coin Deduction")</f>
        <v>0</v>
      </c>
      <c r="AE3677" s="111">
        <f>Table5[[#This Row],[Column4]]+Table5[[#This Row],[Column14]]+Table5[[#This Row],[Column19]]+Table5[[#This Row],[Column12]]</f>
        <v>0</v>
      </c>
      <c r="AF3677" s="111">
        <f>Table5[[#This Row],[Column5]]+Table5[[#This Row],[Column13]]+Table5[[#This Row],[Column21]]+Table5[[#This Row],[Column18]]</f>
        <v>0</v>
      </c>
      <c r="AG3677" s="111">
        <f t="shared" si="634"/>
        <v>0</v>
      </c>
      <c r="AH3677" s="111">
        <f t="shared" si="635"/>
        <v>0</v>
      </c>
      <c r="AI3677" s="111">
        <f>Table5[[#This Row],[Column17]]-Table5[[#This Row],[Column20]]</f>
        <v>0</v>
      </c>
      <c r="AJ3677" s="111">
        <f t="shared" si="636"/>
        <v>0</v>
      </c>
      <c r="AK3677" s="111">
        <f t="shared" si="629"/>
        <v>0</v>
      </c>
      <c r="AL3677" s="111">
        <f t="shared" si="637"/>
        <v>0</v>
      </c>
      <c r="AM3677" s="111" t="str">
        <f t="shared" si="638"/>
        <v/>
      </c>
      <c r="AN3677" s="111" t="str">
        <f t="shared" ca="1" si="639"/>
        <v/>
      </c>
    </row>
    <row r="3678" spans="1:40" ht="20.25" customHeight="1" x14ac:dyDescent="0.3">
      <c r="A3678" s="107"/>
      <c r="B3678" s="144"/>
      <c r="C3678" s="119"/>
      <c r="D3678" s="120"/>
      <c r="E3678" s="119"/>
      <c r="F3678" s="119"/>
      <c r="G3678" s="120"/>
      <c r="H3678" s="119"/>
      <c r="I3678" s="109"/>
      <c r="L3678" s="108"/>
      <c r="M3678" s="108"/>
      <c r="N3678" s="108"/>
      <c r="O3678" s="108"/>
      <c r="P3678" s="108"/>
      <c r="Q3678" s="108"/>
      <c r="R3678" s="108"/>
      <c r="S3678" s="108"/>
      <c r="T3678" s="100">
        <f t="shared" si="630"/>
        <v>0</v>
      </c>
      <c r="U3678" s="111"/>
      <c r="V3678" s="111"/>
      <c r="W3678" s="111">
        <f>SUMIFS($F$3:F3678,$D$3:D3678,D3678,$C$3:C3678,"Buy")+SUMIFS($F$3:F3678,$D$3:D3678,D3678,$C$3:C3678,"Coin Deposit",$E$3:E3678,"&lt;&gt;")</f>
        <v>0</v>
      </c>
      <c r="X3678" s="111">
        <f t="shared" si="631"/>
        <v>0</v>
      </c>
      <c r="Y3678" s="111">
        <f>IF($D3678=Y$1,SUMIFS($H$3:$H3678,$G$3:$G3678,Y$1,$C$3:$C3678,"Sell"),0)</f>
        <v>0</v>
      </c>
      <c r="Z3678" s="111">
        <f t="shared" si="632"/>
        <v>0</v>
      </c>
      <c r="AA3678" s="111">
        <f>IF($D3678=AA$1,SUMIFS($H$3:$H3678,$G$3:$G3678,AA$1,$C$3:$C3678,"Sell"),0)</f>
        <v>0</v>
      </c>
      <c r="AB3678" s="111">
        <f t="shared" si="633"/>
        <v>0</v>
      </c>
      <c r="AC3678" s="111">
        <f>SUMIFS('Deductions and Deposits'!$H:$H,'Deductions and Deposits'!$G:$G,D3678,'Deductions and Deposits'!$F:$F,"&lt;="&amp;B3678)+SUMIFS($F$3:F3678,$D$3:D3678,D3678,$C$3:C3678,"Coin Deposit",$E$3:E3678,"")</f>
        <v>0</v>
      </c>
      <c r="AD3678" s="111">
        <f>SUMIFS('Deductions and Deposits'!$D:$D,'Deductions and Deposits'!$C:$C,D3678)+SUMIFS($F:$F,$D:$D,D3678,$C:$C,"Coin Deduction")</f>
        <v>0</v>
      </c>
      <c r="AE3678" s="111">
        <f>Table5[[#This Row],[Column4]]+Table5[[#This Row],[Column14]]+Table5[[#This Row],[Column19]]+Table5[[#This Row],[Column12]]</f>
        <v>0</v>
      </c>
      <c r="AF3678" s="111">
        <f>Table5[[#This Row],[Column5]]+Table5[[#This Row],[Column13]]+Table5[[#This Row],[Column21]]+Table5[[#This Row],[Column18]]</f>
        <v>0</v>
      </c>
      <c r="AG3678" s="111">
        <f t="shared" si="634"/>
        <v>0</v>
      </c>
      <c r="AH3678" s="111">
        <f t="shared" si="635"/>
        <v>0</v>
      </c>
      <c r="AI3678" s="111">
        <f>Table5[[#This Row],[Column17]]-Table5[[#This Row],[Column20]]</f>
        <v>0</v>
      </c>
      <c r="AJ3678" s="111">
        <f t="shared" si="636"/>
        <v>0</v>
      </c>
      <c r="AK3678" s="111">
        <f t="shared" si="629"/>
        <v>0</v>
      </c>
      <c r="AL3678" s="111">
        <f t="shared" si="637"/>
        <v>0</v>
      </c>
      <c r="AM3678" s="111" t="str">
        <f t="shared" si="638"/>
        <v/>
      </c>
      <c r="AN3678" s="111" t="str">
        <f t="shared" ca="1" si="639"/>
        <v/>
      </c>
    </row>
    <row r="3679" spans="1:40" ht="20.25" customHeight="1" x14ac:dyDescent="0.3">
      <c r="A3679" s="107"/>
      <c r="B3679" s="144"/>
      <c r="C3679" s="119"/>
      <c r="D3679" s="120"/>
      <c r="E3679" s="119"/>
      <c r="F3679" s="119"/>
      <c r="G3679" s="120"/>
      <c r="H3679" s="119"/>
      <c r="I3679" s="109"/>
      <c r="L3679" s="108"/>
      <c r="M3679" s="108"/>
      <c r="N3679" s="108"/>
      <c r="O3679" s="108"/>
      <c r="P3679" s="108"/>
      <c r="Q3679" s="108"/>
      <c r="R3679" s="108"/>
      <c r="S3679" s="108"/>
      <c r="T3679" s="100">
        <f t="shared" si="630"/>
        <v>0</v>
      </c>
      <c r="U3679" s="111"/>
      <c r="V3679" s="111"/>
      <c r="W3679" s="111">
        <f>SUMIFS($F$3:F3679,$D$3:D3679,D3679,$C$3:C3679,"Buy")+SUMIFS($F$3:F3679,$D$3:D3679,D3679,$C$3:C3679,"Coin Deposit",$E$3:E3679,"&lt;&gt;")</f>
        <v>0</v>
      </c>
      <c r="X3679" s="111">
        <f t="shared" si="631"/>
        <v>0</v>
      </c>
      <c r="Y3679" s="111">
        <f>IF($D3679=Y$1,SUMIFS($H$3:$H3679,$G$3:$G3679,Y$1,$C$3:$C3679,"Sell"),0)</f>
        <v>0</v>
      </c>
      <c r="Z3679" s="111">
        <f t="shared" si="632"/>
        <v>0</v>
      </c>
      <c r="AA3679" s="111">
        <f>IF($D3679=AA$1,SUMIFS($H$3:$H3679,$G$3:$G3679,AA$1,$C$3:$C3679,"Sell"),0)</f>
        <v>0</v>
      </c>
      <c r="AB3679" s="111">
        <f t="shared" si="633"/>
        <v>0</v>
      </c>
      <c r="AC3679" s="111">
        <f>SUMIFS('Deductions and Deposits'!$H:$H,'Deductions and Deposits'!$G:$G,D3679,'Deductions and Deposits'!$F:$F,"&lt;="&amp;B3679)+SUMIFS($F$3:F3679,$D$3:D3679,D3679,$C$3:C3679,"Coin Deposit",$E$3:E3679,"")</f>
        <v>0</v>
      </c>
      <c r="AD3679" s="111">
        <f>SUMIFS('Deductions and Deposits'!$D:$D,'Deductions and Deposits'!$C:$C,D3679)+SUMIFS($F:$F,$D:$D,D3679,$C:$C,"Coin Deduction")</f>
        <v>0</v>
      </c>
      <c r="AE3679" s="111">
        <f>Table5[[#This Row],[Column4]]+Table5[[#This Row],[Column14]]+Table5[[#This Row],[Column19]]+Table5[[#This Row],[Column12]]</f>
        <v>0</v>
      </c>
      <c r="AF3679" s="111">
        <f>Table5[[#This Row],[Column5]]+Table5[[#This Row],[Column13]]+Table5[[#This Row],[Column21]]+Table5[[#This Row],[Column18]]</f>
        <v>0</v>
      </c>
      <c r="AG3679" s="111">
        <f t="shared" si="634"/>
        <v>0</v>
      </c>
      <c r="AH3679" s="111">
        <f t="shared" si="635"/>
        <v>0</v>
      </c>
      <c r="AI3679" s="111">
        <f>Table5[[#This Row],[Column17]]-Table5[[#This Row],[Column20]]</f>
        <v>0</v>
      </c>
      <c r="AJ3679" s="111">
        <f t="shared" si="636"/>
        <v>0</v>
      </c>
      <c r="AK3679" s="111">
        <f t="shared" si="629"/>
        <v>0</v>
      </c>
      <c r="AL3679" s="111">
        <f t="shared" si="637"/>
        <v>0</v>
      </c>
      <c r="AM3679" s="111" t="str">
        <f t="shared" si="638"/>
        <v/>
      </c>
      <c r="AN3679" s="111" t="str">
        <f t="shared" ca="1" si="639"/>
        <v/>
      </c>
    </row>
    <row r="3680" spans="1:40" ht="20.25" customHeight="1" x14ac:dyDescent="0.3">
      <c r="A3680" s="107"/>
      <c r="B3680" s="144"/>
      <c r="C3680" s="119"/>
      <c r="D3680" s="120"/>
      <c r="E3680" s="119"/>
      <c r="F3680" s="119"/>
      <c r="G3680" s="120"/>
      <c r="H3680" s="119"/>
      <c r="I3680" s="109"/>
      <c r="L3680" s="108"/>
      <c r="M3680" s="108"/>
      <c r="N3680" s="108"/>
      <c r="O3680" s="108"/>
      <c r="P3680" s="108"/>
      <c r="Q3680" s="108"/>
      <c r="R3680" s="108"/>
      <c r="S3680" s="108"/>
      <c r="T3680" s="100">
        <f t="shared" si="630"/>
        <v>0</v>
      </c>
      <c r="U3680" s="111"/>
      <c r="V3680" s="111"/>
      <c r="W3680" s="111">
        <f>SUMIFS($F$3:F3680,$D$3:D3680,D3680,$C$3:C3680,"Buy")+SUMIFS($F$3:F3680,$D$3:D3680,D3680,$C$3:C3680,"Coin Deposit",$E$3:E3680,"&lt;&gt;")</f>
        <v>0</v>
      </c>
      <c r="X3680" s="111">
        <f t="shared" si="631"/>
        <v>0</v>
      </c>
      <c r="Y3680" s="111">
        <f>IF($D3680=Y$1,SUMIFS($H$3:$H3680,$G$3:$G3680,Y$1,$C$3:$C3680,"Sell"),0)</f>
        <v>0</v>
      </c>
      <c r="Z3680" s="111">
        <f t="shared" si="632"/>
        <v>0</v>
      </c>
      <c r="AA3680" s="111">
        <f>IF($D3680=AA$1,SUMIFS($H$3:$H3680,$G$3:$G3680,AA$1,$C$3:$C3680,"Sell"),0)</f>
        <v>0</v>
      </c>
      <c r="AB3680" s="111">
        <f t="shared" si="633"/>
        <v>0</v>
      </c>
      <c r="AC3680" s="111">
        <f>SUMIFS('Deductions and Deposits'!$H:$H,'Deductions and Deposits'!$G:$G,D3680,'Deductions and Deposits'!$F:$F,"&lt;="&amp;B3680)+SUMIFS($F$3:F3680,$D$3:D3680,D3680,$C$3:C3680,"Coin Deposit",$E$3:E3680,"")</f>
        <v>0</v>
      </c>
      <c r="AD3680" s="111">
        <f>SUMIFS('Deductions and Deposits'!$D:$D,'Deductions and Deposits'!$C:$C,D3680)+SUMIFS($F:$F,$D:$D,D3680,$C:$C,"Coin Deduction")</f>
        <v>0</v>
      </c>
      <c r="AE3680" s="111">
        <f>Table5[[#This Row],[Column4]]+Table5[[#This Row],[Column14]]+Table5[[#This Row],[Column19]]+Table5[[#This Row],[Column12]]</f>
        <v>0</v>
      </c>
      <c r="AF3680" s="111">
        <f>Table5[[#This Row],[Column5]]+Table5[[#This Row],[Column13]]+Table5[[#This Row],[Column21]]+Table5[[#This Row],[Column18]]</f>
        <v>0</v>
      </c>
      <c r="AG3680" s="111">
        <f t="shared" si="634"/>
        <v>0</v>
      </c>
      <c r="AH3680" s="111">
        <f t="shared" si="635"/>
        <v>0</v>
      </c>
      <c r="AI3680" s="111">
        <f>Table5[[#This Row],[Column17]]-Table5[[#This Row],[Column20]]</f>
        <v>0</v>
      </c>
      <c r="AJ3680" s="111">
        <f t="shared" si="636"/>
        <v>0</v>
      </c>
      <c r="AK3680" s="111">
        <f t="shared" si="629"/>
        <v>0</v>
      </c>
      <c r="AL3680" s="111">
        <f t="shared" si="637"/>
        <v>0</v>
      </c>
      <c r="AM3680" s="111" t="str">
        <f t="shared" si="638"/>
        <v/>
      </c>
      <c r="AN3680" s="111" t="str">
        <f t="shared" ca="1" si="639"/>
        <v/>
      </c>
    </row>
    <row r="3681" spans="1:40" ht="20.25" customHeight="1" x14ac:dyDescent="0.3">
      <c r="A3681" s="107"/>
      <c r="B3681" s="144"/>
      <c r="C3681" s="119"/>
      <c r="D3681" s="120"/>
      <c r="E3681" s="119"/>
      <c r="F3681" s="119"/>
      <c r="G3681" s="120"/>
      <c r="H3681" s="119"/>
      <c r="I3681" s="109"/>
      <c r="L3681" s="108"/>
      <c r="M3681" s="108"/>
      <c r="N3681" s="108"/>
      <c r="O3681" s="108"/>
      <c r="P3681" s="108"/>
      <c r="Q3681" s="108"/>
      <c r="R3681" s="108"/>
      <c r="S3681" s="108"/>
      <c r="T3681" s="100">
        <f t="shared" si="630"/>
        <v>0</v>
      </c>
      <c r="U3681" s="111"/>
      <c r="V3681" s="111"/>
      <c r="W3681" s="111">
        <f>SUMIFS($F$3:F3681,$D$3:D3681,D3681,$C$3:C3681,"Buy")+SUMIFS($F$3:F3681,$D$3:D3681,D3681,$C$3:C3681,"Coin Deposit",$E$3:E3681,"&lt;&gt;")</f>
        <v>0</v>
      </c>
      <c r="X3681" s="111">
        <f t="shared" si="631"/>
        <v>0</v>
      </c>
      <c r="Y3681" s="111">
        <f>IF($D3681=Y$1,SUMIFS($H$3:$H3681,$G$3:$G3681,Y$1,$C$3:$C3681,"Sell"),0)</f>
        <v>0</v>
      </c>
      <c r="Z3681" s="111">
        <f t="shared" si="632"/>
        <v>0</v>
      </c>
      <c r="AA3681" s="111">
        <f>IF($D3681=AA$1,SUMIFS($H$3:$H3681,$G$3:$G3681,AA$1,$C$3:$C3681,"Sell"),0)</f>
        <v>0</v>
      </c>
      <c r="AB3681" s="111">
        <f t="shared" si="633"/>
        <v>0</v>
      </c>
      <c r="AC3681" s="111">
        <f>SUMIFS('Deductions and Deposits'!$H:$H,'Deductions and Deposits'!$G:$G,D3681,'Deductions and Deposits'!$F:$F,"&lt;="&amp;B3681)+SUMIFS($F$3:F3681,$D$3:D3681,D3681,$C$3:C3681,"Coin Deposit",$E$3:E3681,"")</f>
        <v>0</v>
      </c>
      <c r="AD3681" s="111">
        <f>SUMIFS('Deductions and Deposits'!$D:$D,'Deductions and Deposits'!$C:$C,D3681)+SUMIFS($F:$F,$D:$D,D3681,$C:$C,"Coin Deduction")</f>
        <v>0</v>
      </c>
      <c r="AE3681" s="111">
        <f>Table5[[#This Row],[Column4]]+Table5[[#This Row],[Column14]]+Table5[[#This Row],[Column19]]+Table5[[#This Row],[Column12]]</f>
        <v>0</v>
      </c>
      <c r="AF3681" s="111">
        <f>Table5[[#This Row],[Column5]]+Table5[[#This Row],[Column13]]+Table5[[#This Row],[Column21]]+Table5[[#This Row],[Column18]]</f>
        <v>0</v>
      </c>
      <c r="AG3681" s="111">
        <f t="shared" si="634"/>
        <v>0</v>
      </c>
      <c r="AH3681" s="111">
        <f t="shared" si="635"/>
        <v>0</v>
      </c>
      <c r="AI3681" s="111">
        <f>Table5[[#This Row],[Column17]]-Table5[[#This Row],[Column20]]</f>
        <v>0</v>
      </c>
      <c r="AJ3681" s="111">
        <f t="shared" si="636"/>
        <v>0</v>
      </c>
      <c r="AK3681" s="111">
        <f t="shared" si="629"/>
        <v>0</v>
      </c>
      <c r="AL3681" s="111">
        <f t="shared" si="637"/>
        <v>0</v>
      </c>
      <c r="AM3681" s="111" t="str">
        <f t="shared" si="638"/>
        <v/>
      </c>
      <c r="AN3681" s="111" t="str">
        <f t="shared" ca="1" si="639"/>
        <v/>
      </c>
    </row>
    <row r="3682" spans="1:40" ht="20.25" customHeight="1" x14ac:dyDescent="0.3">
      <c r="A3682" s="107"/>
      <c r="B3682" s="144"/>
      <c r="C3682" s="119"/>
      <c r="D3682" s="120"/>
      <c r="E3682" s="119"/>
      <c r="F3682" s="119"/>
      <c r="G3682" s="120"/>
      <c r="H3682" s="119"/>
      <c r="I3682" s="109"/>
      <c r="L3682" s="108"/>
      <c r="M3682" s="108"/>
      <c r="N3682" s="108"/>
      <c r="O3682" s="108"/>
      <c r="P3682" s="108"/>
      <c r="Q3682" s="108"/>
      <c r="R3682" s="108"/>
      <c r="S3682" s="108"/>
      <c r="T3682" s="100">
        <f t="shared" si="630"/>
        <v>0</v>
      </c>
      <c r="U3682" s="111"/>
      <c r="V3682" s="111"/>
      <c r="W3682" s="111">
        <f>SUMIFS($F$3:F3682,$D$3:D3682,D3682,$C$3:C3682,"Buy")+SUMIFS($F$3:F3682,$D$3:D3682,D3682,$C$3:C3682,"Coin Deposit",$E$3:E3682,"&lt;&gt;")</f>
        <v>0</v>
      </c>
      <c r="X3682" s="111">
        <f t="shared" si="631"/>
        <v>0</v>
      </c>
      <c r="Y3682" s="111">
        <f>IF($D3682=Y$1,SUMIFS($H$3:$H3682,$G$3:$G3682,Y$1,$C$3:$C3682,"Sell"),0)</f>
        <v>0</v>
      </c>
      <c r="Z3682" s="111">
        <f t="shared" si="632"/>
        <v>0</v>
      </c>
      <c r="AA3682" s="111">
        <f>IF($D3682=AA$1,SUMIFS($H$3:$H3682,$G$3:$G3682,AA$1,$C$3:$C3682,"Sell"),0)</f>
        <v>0</v>
      </c>
      <c r="AB3682" s="111">
        <f t="shared" si="633"/>
        <v>0</v>
      </c>
      <c r="AC3682" s="111">
        <f>SUMIFS('Deductions and Deposits'!$H:$H,'Deductions and Deposits'!$G:$G,D3682,'Deductions and Deposits'!$F:$F,"&lt;="&amp;B3682)+SUMIFS($F$3:F3682,$D$3:D3682,D3682,$C$3:C3682,"Coin Deposit",$E$3:E3682,"")</f>
        <v>0</v>
      </c>
      <c r="AD3682" s="111">
        <f>SUMIFS('Deductions and Deposits'!$D:$D,'Deductions and Deposits'!$C:$C,D3682)+SUMIFS($F:$F,$D:$D,D3682,$C:$C,"Coin Deduction")</f>
        <v>0</v>
      </c>
      <c r="AE3682" s="111">
        <f>Table5[[#This Row],[Column4]]+Table5[[#This Row],[Column14]]+Table5[[#This Row],[Column19]]+Table5[[#This Row],[Column12]]</f>
        <v>0</v>
      </c>
      <c r="AF3682" s="111">
        <f>Table5[[#This Row],[Column5]]+Table5[[#This Row],[Column13]]+Table5[[#This Row],[Column21]]+Table5[[#This Row],[Column18]]</f>
        <v>0</v>
      </c>
      <c r="AG3682" s="111">
        <f t="shared" si="634"/>
        <v>0</v>
      </c>
      <c r="AH3682" s="111">
        <f t="shared" si="635"/>
        <v>0</v>
      </c>
      <c r="AI3682" s="111">
        <f>Table5[[#This Row],[Column17]]-Table5[[#This Row],[Column20]]</f>
        <v>0</v>
      </c>
      <c r="AJ3682" s="111">
        <f t="shared" si="636"/>
        <v>0</v>
      </c>
      <c r="AK3682" s="111">
        <f t="shared" si="629"/>
        <v>0</v>
      </c>
      <c r="AL3682" s="111">
        <f t="shared" si="637"/>
        <v>0</v>
      </c>
      <c r="AM3682" s="111" t="str">
        <f t="shared" si="638"/>
        <v/>
      </c>
      <c r="AN3682" s="111" t="str">
        <f t="shared" ca="1" si="639"/>
        <v/>
      </c>
    </row>
    <row r="3683" spans="1:40" ht="20.25" customHeight="1" x14ac:dyDescent="0.3">
      <c r="A3683" s="107"/>
      <c r="B3683" s="144"/>
      <c r="C3683" s="119"/>
      <c r="D3683" s="120"/>
      <c r="E3683" s="119"/>
      <c r="F3683" s="119"/>
      <c r="G3683" s="120"/>
      <c r="H3683" s="119"/>
      <c r="I3683" s="109"/>
      <c r="L3683" s="108"/>
      <c r="M3683" s="108"/>
      <c r="N3683" s="108"/>
      <c r="O3683" s="108"/>
      <c r="P3683" s="108"/>
      <c r="Q3683" s="108"/>
      <c r="R3683" s="108"/>
      <c r="S3683" s="108"/>
      <c r="T3683" s="100">
        <f t="shared" si="630"/>
        <v>0</v>
      </c>
      <c r="U3683" s="111"/>
      <c r="V3683" s="111"/>
      <c r="W3683" s="111">
        <f>SUMIFS($F$3:F3683,$D$3:D3683,D3683,$C$3:C3683,"Buy")+SUMIFS($F$3:F3683,$D$3:D3683,D3683,$C$3:C3683,"Coin Deposit",$E$3:E3683,"&lt;&gt;")</f>
        <v>0</v>
      </c>
      <c r="X3683" s="111">
        <f t="shared" si="631"/>
        <v>0</v>
      </c>
      <c r="Y3683" s="111">
        <f>IF($D3683=Y$1,SUMIFS($H$3:$H3683,$G$3:$G3683,Y$1,$C$3:$C3683,"Sell"),0)</f>
        <v>0</v>
      </c>
      <c r="Z3683" s="111">
        <f t="shared" si="632"/>
        <v>0</v>
      </c>
      <c r="AA3683" s="111">
        <f>IF($D3683=AA$1,SUMIFS($H$3:$H3683,$G$3:$G3683,AA$1,$C$3:$C3683,"Sell"),0)</f>
        <v>0</v>
      </c>
      <c r="AB3683" s="111">
        <f t="shared" si="633"/>
        <v>0</v>
      </c>
      <c r="AC3683" s="111">
        <f>SUMIFS('Deductions and Deposits'!$H:$H,'Deductions and Deposits'!$G:$G,D3683,'Deductions and Deposits'!$F:$F,"&lt;="&amp;B3683)+SUMIFS($F$3:F3683,$D$3:D3683,D3683,$C$3:C3683,"Coin Deposit",$E$3:E3683,"")</f>
        <v>0</v>
      </c>
      <c r="AD3683" s="111">
        <f>SUMIFS('Deductions and Deposits'!$D:$D,'Deductions and Deposits'!$C:$C,D3683)+SUMIFS($F:$F,$D:$D,D3683,$C:$C,"Coin Deduction")</f>
        <v>0</v>
      </c>
      <c r="AE3683" s="111">
        <f>Table5[[#This Row],[Column4]]+Table5[[#This Row],[Column14]]+Table5[[#This Row],[Column19]]+Table5[[#This Row],[Column12]]</f>
        <v>0</v>
      </c>
      <c r="AF3683" s="111">
        <f>Table5[[#This Row],[Column5]]+Table5[[#This Row],[Column13]]+Table5[[#This Row],[Column21]]+Table5[[#This Row],[Column18]]</f>
        <v>0</v>
      </c>
      <c r="AG3683" s="111">
        <f t="shared" si="634"/>
        <v>0</v>
      </c>
      <c r="AH3683" s="111">
        <f t="shared" si="635"/>
        <v>0</v>
      </c>
      <c r="AI3683" s="111">
        <f>Table5[[#This Row],[Column17]]-Table5[[#This Row],[Column20]]</f>
        <v>0</v>
      </c>
      <c r="AJ3683" s="111">
        <f t="shared" si="636"/>
        <v>0</v>
      </c>
      <c r="AK3683" s="111">
        <f t="shared" si="629"/>
        <v>0</v>
      </c>
      <c r="AL3683" s="111">
        <f t="shared" si="637"/>
        <v>0</v>
      </c>
      <c r="AM3683" s="111" t="str">
        <f t="shared" si="638"/>
        <v/>
      </c>
      <c r="AN3683" s="111" t="str">
        <f t="shared" ca="1" si="639"/>
        <v/>
      </c>
    </row>
    <row r="3684" spans="1:40" ht="20.25" customHeight="1" x14ac:dyDescent="0.3">
      <c r="A3684" s="107"/>
      <c r="B3684" s="144"/>
      <c r="C3684" s="119"/>
      <c r="D3684" s="120"/>
      <c r="E3684" s="119"/>
      <c r="F3684" s="119"/>
      <c r="G3684" s="120"/>
      <c r="H3684" s="119"/>
      <c r="I3684" s="109"/>
      <c r="L3684" s="108"/>
      <c r="M3684" s="108"/>
      <c r="N3684" s="108"/>
      <c r="O3684" s="108"/>
      <c r="P3684" s="108"/>
      <c r="Q3684" s="108"/>
      <c r="R3684" s="108"/>
      <c r="S3684" s="108"/>
      <c r="T3684" s="100">
        <f t="shared" si="630"/>
        <v>0</v>
      </c>
      <c r="U3684" s="111"/>
      <c r="V3684" s="111"/>
      <c r="W3684" s="111">
        <f>SUMIFS($F$3:F3684,$D$3:D3684,D3684,$C$3:C3684,"Buy")+SUMIFS($F$3:F3684,$D$3:D3684,D3684,$C$3:C3684,"Coin Deposit",$E$3:E3684,"&lt;&gt;")</f>
        <v>0</v>
      </c>
      <c r="X3684" s="111">
        <f t="shared" si="631"/>
        <v>0</v>
      </c>
      <c r="Y3684" s="111">
        <f>IF($D3684=Y$1,SUMIFS($H$3:$H3684,$G$3:$G3684,Y$1,$C$3:$C3684,"Sell"),0)</f>
        <v>0</v>
      </c>
      <c r="Z3684" s="111">
        <f t="shared" si="632"/>
        <v>0</v>
      </c>
      <c r="AA3684" s="111">
        <f>IF($D3684=AA$1,SUMIFS($H$3:$H3684,$G$3:$G3684,AA$1,$C$3:$C3684,"Sell"),0)</f>
        <v>0</v>
      </c>
      <c r="AB3684" s="111">
        <f t="shared" si="633"/>
        <v>0</v>
      </c>
      <c r="AC3684" s="111">
        <f>SUMIFS('Deductions and Deposits'!$H:$H,'Deductions and Deposits'!$G:$G,D3684,'Deductions and Deposits'!$F:$F,"&lt;="&amp;B3684)+SUMIFS($F$3:F3684,$D$3:D3684,D3684,$C$3:C3684,"Coin Deposit",$E$3:E3684,"")</f>
        <v>0</v>
      </c>
      <c r="AD3684" s="111">
        <f>SUMIFS('Deductions and Deposits'!$D:$D,'Deductions and Deposits'!$C:$C,D3684)+SUMIFS($F:$F,$D:$D,D3684,$C:$C,"Coin Deduction")</f>
        <v>0</v>
      </c>
      <c r="AE3684" s="111">
        <f>Table5[[#This Row],[Column4]]+Table5[[#This Row],[Column14]]+Table5[[#This Row],[Column19]]+Table5[[#This Row],[Column12]]</f>
        <v>0</v>
      </c>
      <c r="AF3684" s="111">
        <f>Table5[[#This Row],[Column5]]+Table5[[#This Row],[Column13]]+Table5[[#This Row],[Column21]]+Table5[[#This Row],[Column18]]</f>
        <v>0</v>
      </c>
      <c r="AG3684" s="111">
        <f t="shared" si="634"/>
        <v>0</v>
      </c>
      <c r="AH3684" s="111">
        <f t="shared" si="635"/>
        <v>0</v>
      </c>
      <c r="AI3684" s="111">
        <f>Table5[[#This Row],[Column17]]-Table5[[#This Row],[Column20]]</f>
        <v>0</v>
      </c>
      <c r="AJ3684" s="111">
        <f t="shared" si="636"/>
        <v>0</v>
      </c>
      <c r="AK3684" s="111">
        <f t="shared" si="629"/>
        <v>0</v>
      </c>
      <c r="AL3684" s="111">
        <f t="shared" si="637"/>
        <v>0</v>
      </c>
      <c r="AM3684" s="111" t="str">
        <f t="shared" si="638"/>
        <v/>
      </c>
      <c r="AN3684" s="111" t="str">
        <f t="shared" ca="1" si="639"/>
        <v/>
      </c>
    </row>
    <row r="3685" spans="1:40" ht="20.25" customHeight="1" x14ac:dyDescent="0.3">
      <c r="A3685" s="107"/>
      <c r="B3685" s="144"/>
      <c r="C3685" s="119"/>
      <c r="D3685" s="120"/>
      <c r="E3685" s="119"/>
      <c r="F3685" s="119"/>
      <c r="G3685" s="120"/>
      <c r="H3685" s="119"/>
      <c r="I3685" s="109"/>
      <c r="L3685" s="108"/>
      <c r="M3685" s="108"/>
      <c r="N3685" s="108"/>
      <c r="O3685" s="108"/>
      <c r="P3685" s="108"/>
      <c r="Q3685" s="108"/>
      <c r="R3685" s="108"/>
      <c r="S3685" s="108"/>
      <c r="T3685" s="100">
        <f t="shared" si="630"/>
        <v>0</v>
      </c>
      <c r="U3685" s="111"/>
      <c r="V3685" s="111"/>
      <c r="W3685" s="111">
        <f>SUMIFS($F$3:F3685,$D$3:D3685,D3685,$C$3:C3685,"Buy")+SUMIFS($F$3:F3685,$D$3:D3685,D3685,$C$3:C3685,"Coin Deposit",$E$3:E3685,"&lt;&gt;")</f>
        <v>0</v>
      </c>
      <c r="X3685" s="111">
        <f t="shared" si="631"/>
        <v>0</v>
      </c>
      <c r="Y3685" s="111">
        <f>IF($D3685=Y$1,SUMIFS($H$3:$H3685,$G$3:$G3685,Y$1,$C$3:$C3685,"Sell"),0)</f>
        <v>0</v>
      </c>
      <c r="Z3685" s="111">
        <f t="shared" si="632"/>
        <v>0</v>
      </c>
      <c r="AA3685" s="111">
        <f>IF($D3685=AA$1,SUMIFS($H$3:$H3685,$G$3:$G3685,AA$1,$C$3:$C3685,"Sell"),0)</f>
        <v>0</v>
      </c>
      <c r="AB3685" s="111">
        <f t="shared" si="633"/>
        <v>0</v>
      </c>
      <c r="AC3685" s="111">
        <f>SUMIFS('Deductions and Deposits'!$H:$H,'Deductions and Deposits'!$G:$G,D3685,'Deductions and Deposits'!$F:$F,"&lt;="&amp;B3685)+SUMIFS($F$3:F3685,$D$3:D3685,D3685,$C$3:C3685,"Coin Deposit",$E$3:E3685,"")</f>
        <v>0</v>
      </c>
      <c r="AD3685" s="111">
        <f>SUMIFS('Deductions and Deposits'!$D:$D,'Deductions and Deposits'!$C:$C,D3685)+SUMIFS($F:$F,$D:$D,D3685,$C:$C,"Coin Deduction")</f>
        <v>0</v>
      </c>
      <c r="AE3685" s="111">
        <f>Table5[[#This Row],[Column4]]+Table5[[#This Row],[Column14]]+Table5[[#This Row],[Column19]]+Table5[[#This Row],[Column12]]</f>
        <v>0</v>
      </c>
      <c r="AF3685" s="111">
        <f>Table5[[#This Row],[Column5]]+Table5[[#This Row],[Column13]]+Table5[[#This Row],[Column21]]+Table5[[#This Row],[Column18]]</f>
        <v>0</v>
      </c>
      <c r="AG3685" s="111">
        <f t="shared" si="634"/>
        <v>0</v>
      </c>
      <c r="AH3685" s="111">
        <f t="shared" si="635"/>
        <v>0</v>
      </c>
      <c r="AI3685" s="111">
        <f>Table5[[#This Row],[Column17]]-Table5[[#This Row],[Column20]]</f>
        <v>0</v>
      </c>
      <c r="AJ3685" s="111">
        <f t="shared" si="636"/>
        <v>0</v>
      </c>
      <c r="AK3685" s="111">
        <f t="shared" si="629"/>
        <v>0</v>
      </c>
      <c r="AL3685" s="111">
        <f t="shared" si="637"/>
        <v>0</v>
      </c>
      <c r="AM3685" s="111" t="str">
        <f t="shared" si="638"/>
        <v/>
      </c>
      <c r="AN3685" s="111" t="str">
        <f t="shared" ca="1" si="639"/>
        <v/>
      </c>
    </row>
    <row r="3686" spans="1:40" ht="20.25" customHeight="1" x14ac:dyDescent="0.3">
      <c r="A3686" s="107"/>
      <c r="B3686" s="144"/>
      <c r="C3686" s="119"/>
      <c r="D3686" s="120"/>
      <c r="E3686" s="119"/>
      <c r="F3686" s="119"/>
      <c r="G3686" s="120"/>
      <c r="H3686" s="119"/>
      <c r="I3686" s="109"/>
      <c r="L3686" s="108"/>
      <c r="M3686" s="108"/>
      <c r="N3686" s="108"/>
      <c r="O3686" s="108"/>
      <c r="P3686" s="108"/>
      <c r="Q3686" s="108"/>
      <c r="R3686" s="108"/>
      <c r="S3686" s="108"/>
      <c r="T3686" s="100">
        <f t="shared" si="630"/>
        <v>0</v>
      </c>
      <c r="U3686" s="111"/>
      <c r="V3686" s="111"/>
      <c r="W3686" s="111">
        <f>SUMIFS($F$3:F3686,$D$3:D3686,D3686,$C$3:C3686,"Buy")+SUMIFS($F$3:F3686,$D$3:D3686,D3686,$C$3:C3686,"Coin Deposit",$E$3:E3686,"&lt;&gt;")</f>
        <v>0</v>
      </c>
      <c r="X3686" s="111">
        <f t="shared" si="631"/>
        <v>0</v>
      </c>
      <c r="Y3686" s="111">
        <f>IF($D3686=Y$1,SUMIFS($H$3:$H3686,$G$3:$G3686,Y$1,$C$3:$C3686,"Sell"),0)</f>
        <v>0</v>
      </c>
      <c r="Z3686" s="111">
        <f t="shared" si="632"/>
        <v>0</v>
      </c>
      <c r="AA3686" s="111">
        <f>IF($D3686=AA$1,SUMIFS($H$3:$H3686,$G$3:$G3686,AA$1,$C$3:$C3686,"Sell"),0)</f>
        <v>0</v>
      </c>
      <c r="AB3686" s="111">
        <f t="shared" si="633"/>
        <v>0</v>
      </c>
      <c r="AC3686" s="111">
        <f>SUMIFS('Deductions and Deposits'!$H:$H,'Deductions and Deposits'!$G:$G,D3686,'Deductions and Deposits'!$F:$F,"&lt;="&amp;B3686)+SUMIFS($F$3:F3686,$D$3:D3686,D3686,$C$3:C3686,"Coin Deposit",$E$3:E3686,"")</f>
        <v>0</v>
      </c>
      <c r="AD3686" s="111">
        <f>SUMIFS('Deductions and Deposits'!$D:$D,'Deductions and Deposits'!$C:$C,D3686)+SUMIFS($F:$F,$D:$D,D3686,$C:$C,"Coin Deduction")</f>
        <v>0</v>
      </c>
      <c r="AE3686" s="111">
        <f>Table5[[#This Row],[Column4]]+Table5[[#This Row],[Column14]]+Table5[[#This Row],[Column19]]+Table5[[#This Row],[Column12]]</f>
        <v>0</v>
      </c>
      <c r="AF3686" s="111">
        <f>Table5[[#This Row],[Column5]]+Table5[[#This Row],[Column13]]+Table5[[#This Row],[Column21]]+Table5[[#This Row],[Column18]]</f>
        <v>0</v>
      </c>
      <c r="AG3686" s="111">
        <f t="shared" si="634"/>
        <v>0</v>
      </c>
      <c r="AH3686" s="111">
        <f t="shared" si="635"/>
        <v>0</v>
      </c>
      <c r="AI3686" s="111">
        <f>Table5[[#This Row],[Column17]]-Table5[[#This Row],[Column20]]</f>
        <v>0</v>
      </c>
      <c r="AJ3686" s="111">
        <f t="shared" si="636"/>
        <v>0</v>
      </c>
      <c r="AK3686" s="111">
        <f>AJ3686*T3686</f>
        <v>0</v>
      </c>
      <c r="AL3686" s="111">
        <f t="shared" si="637"/>
        <v>0</v>
      </c>
      <c r="AM3686" s="111" t="str">
        <f t="shared" si="638"/>
        <v/>
      </c>
      <c r="AN3686" s="111" t="str">
        <f t="shared" ca="1" si="639"/>
        <v/>
      </c>
    </row>
    <row r="3687" spans="1:40" ht="20.25" customHeight="1" x14ac:dyDescent="0.3">
      <c r="A3687" s="107"/>
      <c r="B3687" s="144"/>
      <c r="C3687" s="119"/>
      <c r="D3687" s="120"/>
      <c r="E3687" s="119"/>
      <c r="F3687" s="119"/>
      <c r="G3687" s="120"/>
      <c r="H3687" s="119"/>
      <c r="I3687" s="109"/>
      <c r="L3687" s="108"/>
      <c r="M3687" s="108"/>
      <c r="N3687" s="108"/>
      <c r="O3687" s="108"/>
      <c r="P3687" s="108"/>
      <c r="Q3687" s="108"/>
      <c r="R3687" s="108"/>
      <c r="S3687" s="108"/>
      <c r="T3687" s="100">
        <f t="shared" si="630"/>
        <v>0</v>
      </c>
      <c r="U3687" s="111"/>
      <c r="V3687" s="111"/>
      <c r="W3687" s="111">
        <f>SUMIFS($F$3:F3687,$D$3:D3687,D3687,$C$3:C3687,"Buy")+SUMIFS($F$3:F3687,$D$3:D3687,D3687,$C$3:C3687,"Coin Deposit",$E$3:E3687,"&lt;&gt;")</f>
        <v>0</v>
      </c>
      <c r="X3687" s="111">
        <f t="shared" si="631"/>
        <v>0</v>
      </c>
      <c r="Y3687" s="111">
        <f>IF($D3687=Y$1,SUMIFS($H$3:$H3687,$G$3:$G3687,Y$1,$C$3:$C3687,"Sell"),0)</f>
        <v>0</v>
      </c>
      <c r="Z3687" s="111">
        <f t="shared" si="632"/>
        <v>0</v>
      </c>
      <c r="AA3687" s="111">
        <f>IF($D3687=AA$1,SUMIFS($H$3:$H3687,$G$3:$G3687,AA$1,$C$3:$C3687,"Sell"),0)</f>
        <v>0</v>
      </c>
      <c r="AB3687" s="111">
        <f t="shared" si="633"/>
        <v>0</v>
      </c>
      <c r="AC3687" s="111">
        <f>SUMIFS('Deductions and Deposits'!$H:$H,'Deductions and Deposits'!$G:$G,D3687,'Deductions and Deposits'!$F:$F,"&lt;="&amp;B3687)+SUMIFS($F$3:F3687,$D$3:D3687,D3687,$C$3:C3687,"Coin Deposit",$E$3:E3687,"")</f>
        <v>0</v>
      </c>
      <c r="AD3687" s="111">
        <f>SUMIFS('Deductions and Deposits'!$D:$D,'Deductions and Deposits'!$C:$C,D3687)+SUMIFS($F:$F,$D:$D,D3687,$C:$C,"Coin Deduction")</f>
        <v>0</v>
      </c>
      <c r="AE3687" s="111">
        <f>Table5[[#This Row],[Column4]]+Table5[[#This Row],[Column14]]+Table5[[#This Row],[Column19]]+Table5[[#This Row],[Column12]]</f>
        <v>0</v>
      </c>
      <c r="AF3687" s="111">
        <f>Table5[[#This Row],[Column5]]+Table5[[#This Row],[Column13]]+Table5[[#This Row],[Column21]]+Table5[[#This Row],[Column18]]</f>
        <v>0</v>
      </c>
      <c r="AG3687" s="111">
        <f t="shared" si="634"/>
        <v>0</v>
      </c>
      <c r="AH3687" s="111">
        <f t="shared" si="635"/>
        <v>0</v>
      </c>
      <c r="AI3687" s="111">
        <f>Table5[[#This Row],[Column17]]-Table5[[#This Row],[Column20]]</f>
        <v>0</v>
      </c>
      <c r="AJ3687" s="111">
        <f t="shared" si="636"/>
        <v>0</v>
      </c>
      <c r="AK3687" s="111">
        <f t="shared" si="451"/>
        <v>0</v>
      </c>
      <c r="AL3687" s="111">
        <f t="shared" si="637"/>
        <v>0</v>
      </c>
      <c r="AM3687" s="111" t="str">
        <f t="shared" si="638"/>
        <v/>
      </c>
      <c r="AN3687" s="111" t="str">
        <f t="shared" ca="1" si="639"/>
        <v/>
      </c>
    </row>
    <row r="3688" spans="1:40" ht="20.25" customHeight="1" x14ac:dyDescent="0.3">
      <c r="A3688" s="107"/>
      <c r="B3688" s="144"/>
      <c r="C3688" s="119"/>
      <c r="D3688" s="120"/>
      <c r="E3688" s="119"/>
      <c r="F3688" s="119"/>
      <c r="G3688" s="120"/>
      <c r="H3688" s="119"/>
      <c r="I3688" s="109"/>
      <c r="L3688" s="108"/>
      <c r="M3688" s="108"/>
      <c r="N3688" s="108"/>
      <c r="O3688" s="108"/>
      <c r="P3688" s="108"/>
      <c r="Q3688" s="108"/>
      <c r="R3688" s="108"/>
      <c r="S3688" s="108"/>
      <c r="T3688" s="100">
        <f t="shared" si="630"/>
        <v>0</v>
      </c>
      <c r="U3688" s="111"/>
      <c r="V3688" s="111"/>
      <c r="W3688" s="111">
        <f>SUMIFS($F$3:F3688,$D$3:D3688,D3688,$C$3:C3688,"Buy")+SUMIFS($F$3:F3688,$D$3:D3688,D3688,$C$3:C3688,"Coin Deposit",$E$3:E3688,"&lt;&gt;")</f>
        <v>0</v>
      </c>
      <c r="X3688" s="111">
        <f t="shared" si="631"/>
        <v>0</v>
      </c>
      <c r="Y3688" s="111">
        <f>IF($D3688=Y$1,SUMIFS($H$3:$H3688,$G$3:$G3688,Y$1,$C$3:$C3688,"Sell"),0)</f>
        <v>0</v>
      </c>
      <c r="Z3688" s="111">
        <f t="shared" si="632"/>
        <v>0</v>
      </c>
      <c r="AA3688" s="111">
        <f>IF($D3688=AA$1,SUMIFS($H$3:$H3688,$G$3:$G3688,AA$1,$C$3:$C3688,"Sell"),0)</f>
        <v>0</v>
      </c>
      <c r="AB3688" s="111">
        <f t="shared" si="633"/>
        <v>0</v>
      </c>
      <c r="AC3688" s="111">
        <f>SUMIFS('Deductions and Deposits'!$H:$H,'Deductions and Deposits'!$G:$G,D3688,'Deductions and Deposits'!$F:$F,"&lt;="&amp;B3688)+SUMIFS($F$3:F3688,$D$3:D3688,D3688,$C$3:C3688,"Coin Deposit",$E$3:E3688,"")</f>
        <v>0</v>
      </c>
      <c r="AD3688" s="111">
        <f>SUMIFS('Deductions and Deposits'!$D:$D,'Deductions and Deposits'!$C:$C,D3688)+SUMIFS($F:$F,$D:$D,D3688,$C:$C,"Coin Deduction")</f>
        <v>0</v>
      </c>
      <c r="AE3688" s="111">
        <f>Table5[[#This Row],[Column4]]+Table5[[#This Row],[Column14]]+Table5[[#This Row],[Column19]]+Table5[[#This Row],[Column12]]</f>
        <v>0</v>
      </c>
      <c r="AF3688" s="111">
        <f>Table5[[#This Row],[Column5]]+Table5[[#This Row],[Column13]]+Table5[[#This Row],[Column21]]+Table5[[#This Row],[Column18]]</f>
        <v>0</v>
      </c>
      <c r="AG3688" s="111">
        <f t="shared" si="634"/>
        <v>0</v>
      </c>
      <c r="AH3688" s="111">
        <f t="shared" si="635"/>
        <v>0</v>
      </c>
      <c r="AI3688" s="111">
        <f>Table5[[#This Row],[Column17]]-Table5[[#This Row],[Column20]]</f>
        <v>0</v>
      </c>
      <c r="AJ3688" s="111">
        <f t="shared" si="636"/>
        <v>0</v>
      </c>
      <c r="AK3688" s="111">
        <f t="shared" si="451"/>
        <v>0</v>
      </c>
      <c r="AL3688" s="111">
        <f t="shared" si="637"/>
        <v>0</v>
      </c>
      <c r="AM3688" s="111" t="str">
        <f t="shared" si="638"/>
        <v/>
      </c>
      <c r="AN3688" s="111" t="str">
        <f t="shared" ca="1" si="639"/>
        <v/>
      </c>
    </row>
    <row r="3689" spans="1:40" ht="20.25" customHeight="1" x14ac:dyDescent="0.3">
      <c r="A3689" s="107"/>
      <c r="B3689" s="144"/>
      <c r="C3689" s="119"/>
      <c r="D3689" s="120"/>
      <c r="E3689" s="119"/>
      <c r="F3689" s="119"/>
      <c r="G3689" s="120"/>
      <c r="H3689" s="119"/>
      <c r="I3689" s="109"/>
      <c r="L3689" s="108"/>
      <c r="M3689" s="108"/>
      <c r="N3689" s="108"/>
      <c r="O3689" s="108"/>
      <c r="P3689" s="108"/>
      <c r="Q3689" s="108"/>
      <c r="R3689" s="108"/>
      <c r="S3689" s="108"/>
      <c r="T3689" s="100">
        <f t="shared" si="630"/>
        <v>0</v>
      </c>
      <c r="U3689" s="111"/>
      <c r="V3689" s="111"/>
      <c r="W3689" s="111">
        <f>SUMIFS($F$3:F3689,$D$3:D3689,D3689,$C$3:C3689,"Buy")+SUMIFS($F$3:F3689,$D$3:D3689,D3689,$C$3:C3689,"Coin Deposit",$E$3:E3689,"&lt;&gt;")</f>
        <v>0</v>
      </c>
      <c r="X3689" s="111">
        <f t="shared" si="631"/>
        <v>0</v>
      </c>
      <c r="Y3689" s="111">
        <f>IF($D3689=Y$1,SUMIFS($H$3:$H3689,$G$3:$G3689,Y$1,$C$3:$C3689,"Sell"),0)</f>
        <v>0</v>
      </c>
      <c r="Z3689" s="111">
        <f t="shared" si="632"/>
        <v>0</v>
      </c>
      <c r="AA3689" s="111">
        <f>IF($D3689=AA$1,SUMIFS($H$3:$H3689,$G$3:$G3689,AA$1,$C$3:$C3689,"Sell"),0)</f>
        <v>0</v>
      </c>
      <c r="AB3689" s="111">
        <f t="shared" si="633"/>
        <v>0</v>
      </c>
      <c r="AC3689" s="111">
        <f>SUMIFS('Deductions and Deposits'!$H:$H,'Deductions and Deposits'!$G:$G,D3689,'Deductions and Deposits'!$F:$F,"&lt;="&amp;B3689)+SUMIFS($F$3:F3689,$D$3:D3689,D3689,$C$3:C3689,"Coin Deposit",$E$3:E3689,"")</f>
        <v>0</v>
      </c>
      <c r="AD3689" s="111">
        <f>SUMIFS('Deductions and Deposits'!$D:$D,'Deductions and Deposits'!$C:$C,D3689)+SUMIFS($F:$F,$D:$D,D3689,$C:$C,"Coin Deduction")</f>
        <v>0</v>
      </c>
      <c r="AE3689" s="111">
        <f>Table5[[#This Row],[Column4]]+Table5[[#This Row],[Column14]]+Table5[[#This Row],[Column19]]+Table5[[#This Row],[Column12]]</f>
        <v>0</v>
      </c>
      <c r="AF3689" s="111">
        <f>Table5[[#This Row],[Column5]]+Table5[[#This Row],[Column13]]+Table5[[#This Row],[Column21]]+Table5[[#This Row],[Column18]]</f>
        <v>0</v>
      </c>
      <c r="AG3689" s="111">
        <f t="shared" si="634"/>
        <v>0</v>
      </c>
      <c r="AH3689" s="111">
        <f t="shared" si="635"/>
        <v>0</v>
      </c>
      <c r="AI3689" s="111">
        <f>Table5[[#This Row],[Column17]]-Table5[[#This Row],[Column20]]</f>
        <v>0</v>
      </c>
      <c r="AJ3689" s="111">
        <f t="shared" si="636"/>
        <v>0</v>
      </c>
      <c r="AK3689" s="111">
        <f t="shared" si="451"/>
        <v>0</v>
      </c>
      <c r="AL3689" s="111">
        <f t="shared" si="637"/>
        <v>0</v>
      </c>
      <c r="AM3689" s="111" t="str">
        <f t="shared" si="638"/>
        <v/>
      </c>
      <c r="AN3689" s="111" t="str">
        <f t="shared" ca="1" si="639"/>
        <v/>
      </c>
    </row>
    <row r="3690" spans="1:40" ht="20.25" customHeight="1" x14ac:dyDescent="0.3">
      <c r="A3690" s="107"/>
      <c r="B3690" s="144"/>
      <c r="C3690" s="119"/>
      <c r="D3690" s="120"/>
      <c r="E3690" s="119"/>
      <c r="F3690" s="119"/>
      <c r="G3690" s="120"/>
      <c r="H3690" s="119"/>
      <c r="I3690" s="109"/>
      <c r="L3690" s="108"/>
      <c r="M3690" s="108"/>
      <c r="N3690" s="108"/>
      <c r="O3690" s="108"/>
      <c r="P3690" s="108"/>
      <c r="Q3690" s="108"/>
      <c r="R3690" s="108"/>
      <c r="S3690" s="108"/>
      <c r="T3690" s="100">
        <f t="shared" si="630"/>
        <v>0</v>
      </c>
      <c r="U3690" s="111"/>
      <c r="V3690" s="111"/>
      <c r="W3690" s="111">
        <f>SUMIFS($F$3:F3690,$D$3:D3690,D3690,$C$3:C3690,"Buy")+SUMIFS($F$3:F3690,$D$3:D3690,D3690,$C$3:C3690,"Coin Deposit",$E$3:E3690,"&lt;&gt;")</f>
        <v>0</v>
      </c>
      <c r="X3690" s="111">
        <f t="shared" si="631"/>
        <v>0</v>
      </c>
      <c r="Y3690" s="111">
        <f>IF($D3690=Y$1,SUMIFS($H$3:$H3690,$G$3:$G3690,Y$1,$C$3:$C3690,"Sell"),0)</f>
        <v>0</v>
      </c>
      <c r="Z3690" s="111">
        <f t="shared" si="632"/>
        <v>0</v>
      </c>
      <c r="AA3690" s="111">
        <f>IF($D3690=AA$1,SUMIFS($H$3:$H3690,$G$3:$G3690,AA$1,$C$3:$C3690,"Sell"),0)</f>
        <v>0</v>
      </c>
      <c r="AB3690" s="111">
        <f t="shared" si="633"/>
        <v>0</v>
      </c>
      <c r="AC3690" s="111">
        <f>SUMIFS('Deductions and Deposits'!$H:$H,'Deductions and Deposits'!$G:$G,D3690,'Deductions and Deposits'!$F:$F,"&lt;="&amp;B3690)+SUMIFS($F$3:F3690,$D$3:D3690,D3690,$C$3:C3690,"Coin Deposit",$E$3:E3690,"")</f>
        <v>0</v>
      </c>
      <c r="AD3690" s="111">
        <f>SUMIFS('Deductions and Deposits'!$D:$D,'Deductions and Deposits'!$C:$C,D3690)+SUMIFS($F:$F,$D:$D,D3690,$C:$C,"Coin Deduction")</f>
        <v>0</v>
      </c>
      <c r="AE3690" s="111">
        <f>Table5[[#This Row],[Column4]]+Table5[[#This Row],[Column14]]+Table5[[#This Row],[Column19]]+Table5[[#This Row],[Column12]]</f>
        <v>0</v>
      </c>
      <c r="AF3690" s="111">
        <f>Table5[[#This Row],[Column5]]+Table5[[#This Row],[Column13]]+Table5[[#This Row],[Column21]]+Table5[[#This Row],[Column18]]</f>
        <v>0</v>
      </c>
      <c r="AG3690" s="111">
        <f t="shared" si="634"/>
        <v>0</v>
      </c>
      <c r="AH3690" s="111">
        <f t="shared" si="635"/>
        <v>0</v>
      </c>
      <c r="AI3690" s="111">
        <f>Table5[[#This Row],[Column17]]-Table5[[#This Row],[Column20]]</f>
        <v>0</v>
      </c>
      <c r="AJ3690" s="111">
        <f t="shared" si="636"/>
        <v>0</v>
      </c>
      <c r="AK3690" s="111">
        <f t="shared" si="451"/>
        <v>0</v>
      </c>
      <c r="AL3690" s="111">
        <f t="shared" si="637"/>
        <v>0</v>
      </c>
      <c r="AM3690" s="111" t="str">
        <f t="shared" si="638"/>
        <v/>
      </c>
      <c r="AN3690" s="111" t="str">
        <f t="shared" ca="1" si="639"/>
        <v/>
      </c>
    </row>
    <row r="3691" spans="1:40" ht="20.25" customHeight="1" x14ac:dyDescent="0.3">
      <c r="A3691" s="107"/>
      <c r="B3691" s="144"/>
      <c r="C3691" s="119"/>
      <c r="D3691" s="120"/>
      <c r="E3691" s="119"/>
      <c r="F3691" s="119"/>
      <c r="G3691" s="120"/>
      <c r="H3691" s="119"/>
      <c r="I3691" s="109"/>
      <c r="L3691" s="108"/>
      <c r="M3691" s="108"/>
      <c r="N3691" s="108"/>
      <c r="O3691" s="108"/>
      <c r="P3691" s="108"/>
      <c r="Q3691" s="108"/>
      <c r="R3691" s="108"/>
      <c r="S3691" s="108"/>
      <c r="T3691" s="100">
        <f t="shared" si="630"/>
        <v>0</v>
      </c>
      <c r="U3691" s="111"/>
      <c r="V3691" s="111"/>
      <c r="W3691" s="111">
        <f>SUMIFS($F$3:F3691,$D$3:D3691,D3691,$C$3:C3691,"Buy")+SUMIFS($F$3:F3691,$D$3:D3691,D3691,$C$3:C3691,"Coin Deposit",$E$3:E3691,"&lt;&gt;")</f>
        <v>0</v>
      </c>
      <c r="X3691" s="111">
        <f t="shared" si="631"/>
        <v>0</v>
      </c>
      <c r="Y3691" s="111">
        <f>IF($D3691=Y$1,SUMIFS($H$3:$H3691,$G$3:$G3691,Y$1,$C$3:$C3691,"Sell"),0)</f>
        <v>0</v>
      </c>
      <c r="Z3691" s="111">
        <f t="shared" si="632"/>
        <v>0</v>
      </c>
      <c r="AA3691" s="111">
        <f>IF($D3691=AA$1,SUMIFS($H$3:$H3691,$G$3:$G3691,AA$1,$C$3:$C3691,"Sell"),0)</f>
        <v>0</v>
      </c>
      <c r="AB3691" s="111">
        <f t="shared" si="633"/>
        <v>0</v>
      </c>
      <c r="AC3691" s="111">
        <f>SUMIFS('Deductions and Deposits'!$H:$H,'Deductions and Deposits'!$G:$G,D3691,'Deductions and Deposits'!$F:$F,"&lt;="&amp;B3691)+SUMIFS($F$3:F3691,$D$3:D3691,D3691,$C$3:C3691,"Coin Deposit",$E$3:E3691,"")</f>
        <v>0</v>
      </c>
      <c r="AD3691" s="111">
        <f>SUMIFS('Deductions and Deposits'!$D:$D,'Deductions and Deposits'!$C:$C,D3691)+SUMIFS($F:$F,$D:$D,D3691,$C:$C,"Coin Deduction")</f>
        <v>0</v>
      </c>
      <c r="AE3691" s="111">
        <f>Table5[[#This Row],[Column4]]+Table5[[#This Row],[Column14]]+Table5[[#This Row],[Column19]]+Table5[[#This Row],[Column12]]</f>
        <v>0</v>
      </c>
      <c r="AF3691" s="111">
        <f>Table5[[#This Row],[Column5]]+Table5[[#This Row],[Column13]]+Table5[[#This Row],[Column21]]+Table5[[#This Row],[Column18]]</f>
        <v>0</v>
      </c>
      <c r="AG3691" s="111">
        <f t="shared" si="634"/>
        <v>0</v>
      </c>
      <c r="AH3691" s="111">
        <f t="shared" si="635"/>
        <v>0</v>
      </c>
      <c r="AI3691" s="111">
        <f>Table5[[#This Row],[Column17]]-Table5[[#This Row],[Column20]]</f>
        <v>0</v>
      </c>
      <c r="AJ3691" s="111">
        <f t="shared" si="636"/>
        <v>0</v>
      </c>
      <c r="AK3691" s="111">
        <f t="shared" si="451"/>
        <v>0</v>
      </c>
      <c r="AL3691" s="111">
        <f t="shared" si="637"/>
        <v>0</v>
      </c>
      <c r="AM3691" s="111" t="str">
        <f t="shared" si="638"/>
        <v/>
      </c>
      <c r="AN3691" s="111" t="str">
        <f t="shared" ca="1" si="639"/>
        <v/>
      </c>
    </row>
    <row r="3692" spans="1:40" ht="20.25" customHeight="1" x14ac:dyDescent="0.3">
      <c r="A3692" s="107"/>
      <c r="B3692" s="144"/>
      <c r="C3692" s="119"/>
      <c r="D3692" s="120"/>
      <c r="E3692" s="119"/>
      <c r="F3692" s="119"/>
      <c r="G3692" s="120"/>
      <c r="H3692" s="119"/>
      <c r="I3692" s="109"/>
      <c r="L3692" s="108"/>
      <c r="M3692" s="108"/>
      <c r="N3692" s="108"/>
      <c r="O3692" s="108"/>
      <c r="P3692" s="108"/>
      <c r="Q3692" s="108"/>
      <c r="R3692" s="108"/>
      <c r="S3692" s="108"/>
      <c r="T3692" s="100">
        <f t="shared" si="630"/>
        <v>0</v>
      </c>
      <c r="U3692" s="111"/>
      <c r="V3692" s="111"/>
      <c r="W3692" s="111">
        <f>SUMIFS($F$3:F3692,$D$3:D3692,D3692,$C$3:C3692,"Buy")+SUMIFS($F$3:F3692,$D$3:D3692,D3692,$C$3:C3692,"Coin Deposit",$E$3:E3692,"&lt;&gt;")</f>
        <v>0</v>
      </c>
      <c r="X3692" s="111">
        <f t="shared" si="631"/>
        <v>0</v>
      </c>
      <c r="Y3692" s="111">
        <f>IF($D3692=Y$1,SUMIFS($H$3:$H3692,$G$3:$G3692,Y$1,$C$3:$C3692,"Sell"),0)</f>
        <v>0</v>
      </c>
      <c r="Z3692" s="111">
        <f t="shared" si="632"/>
        <v>0</v>
      </c>
      <c r="AA3692" s="111">
        <f>IF($D3692=AA$1,SUMIFS($H$3:$H3692,$G$3:$G3692,AA$1,$C$3:$C3692,"Sell"),0)</f>
        <v>0</v>
      </c>
      <c r="AB3692" s="111">
        <f t="shared" si="633"/>
        <v>0</v>
      </c>
      <c r="AC3692" s="111">
        <f>SUMIFS('Deductions and Deposits'!$H:$H,'Deductions and Deposits'!$G:$G,D3692,'Deductions and Deposits'!$F:$F,"&lt;="&amp;B3692)+SUMIFS($F$3:F3692,$D$3:D3692,D3692,$C$3:C3692,"Coin Deposit",$E$3:E3692,"")</f>
        <v>0</v>
      </c>
      <c r="AD3692" s="111">
        <f>SUMIFS('Deductions and Deposits'!$D:$D,'Deductions and Deposits'!$C:$C,D3692)+SUMIFS($F:$F,$D:$D,D3692,$C:$C,"Coin Deduction")</f>
        <v>0</v>
      </c>
      <c r="AE3692" s="111">
        <f>Table5[[#This Row],[Column4]]+Table5[[#This Row],[Column14]]+Table5[[#This Row],[Column19]]+Table5[[#This Row],[Column12]]</f>
        <v>0</v>
      </c>
      <c r="AF3692" s="111">
        <f>Table5[[#This Row],[Column5]]+Table5[[#This Row],[Column13]]+Table5[[#This Row],[Column21]]+Table5[[#This Row],[Column18]]</f>
        <v>0</v>
      </c>
      <c r="AG3692" s="111">
        <f t="shared" si="634"/>
        <v>0</v>
      </c>
      <c r="AH3692" s="111">
        <f t="shared" si="635"/>
        <v>0</v>
      </c>
      <c r="AI3692" s="111">
        <f>Table5[[#This Row],[Column17]]-Table5[[#This Row],[Column20]]</f>
        <v>0</v>
      </c>
      <c r="AJ3692" s="111">
        <f t="shared" si="636"/>
        <v>0</v>
      </c>
      <c r="AK3692" s="111">
        <f t="shared" si="451"/>
        <v>0</v>
      </c>
      <c r="AL3692" s="111">
        <f t="shared" si="637"/>
        <v>0</v>
      </c>
      <c r="AM3692" s="111" t="str">
        <f t="shared" si="638"/>
        <v/>
      </c>
      <c r="AN3692" s="111" t="str">
        <f t="shared" ca="1" si="639"/>
        <v/>
      </c>
    </row>
    <row r="3693" spans="1:40" ht="20.25" customHeight="1" x14ac:dyDescent="0.3">
      <c r="A3693" s="107"/>
      <c r="B3693" s="144"/>
      <c r="C3693" s="119"/>
      <c r="D3693" s="120"/>
      <c r="E3693" s="119"/>
      <c r="F3693" s="119"/>
      <c r="G3693" s="120"/>
      <c r="H3693" s="119"/>
      <c r="I3693" s="109"/>
      <c r="L3693" s="108"/>
      <c r="M3693" s="108"/>
      <c r="N3693" s="108"/>
      <c r="O3693" s="108"/>
      <c r="P3693" s="108"/>
      <c r="Q3693" s="108"/>
      <c r="R3693" s="108"/>
      <c r="S3693" s="108"/>
      <c r="T3693" s="100">
        <f t="shared" si="630"/>
        <v>0</v>
      </c>
      <c r="U3693" s="111"/>
      <c r="V3693" s="111"/>
      <c r="W3693" s="111">
        <f>SUMIFS($F$3:F3693,$D$3:D3693,D3693,$C$3:C3693,"Buy")+SUMIFS($F$3:F3693,$D$3:D3693,D3693,$C$3:C3693,"Coin Deposit",$E$3:E3693,"&lt;&gt;")</f>
        <v>0</v>
      </c>
      <c r="X3693" s="111">
        <f t="shared" si="631"/>
        <v>0</v>
      </c>
      <c r="Y3693" s="111">
        <f>IF($D3693=Y$1,SUMIFS($H$3:$H3693,$G$3:$G3693,Y$1,$C$3:$C3693,"Sell"),0)</f>
        <v>0</v>
      </c>
      <c r="Z3693" s="111">
        <f t="shared" si="632"/>
        <v>0</v>
      </c>
      <c r="AA3693" s="111">
        <f>IF($D3693=AA$1,SUMIFS($H$3:$H3693,$G$3:$G3693,AA$1,$C$3:$C3693,"Sell"),0)</f>
        <v>0</v>
      </c>
      <c r="AB3693" s="111">
        <f t="shared" si="633"/>
        <v>0</v>
      </c>
      <c r="AC3693" s="111">
        <f>SUMIFS('Deductions and Deposits'!$H:$H,'Deductions and Deposits'!$G:$G,D3693,'Deductions and Deposits'!$F:$F,"&lt;="&amp;B3693)+SUMIFS($F$3:F3693,$D$3:D3693,D3693,$C$3:C3693,"Coin Deposit",$E$3:E3693,"")</f>
        <v>0</v>
      </c>
      <c r="AD3693" s="111">
        <f>SUMIFS('Deductions and Deposits'!$D:$D,'Deductions and Deposits'!$C:$C,D3693)+SUMIFS($F:$F,$D:$D,D3693,$C:$C,"Coin Deduction")</f>
        <v>0</v>
      </c>
      <c r="AE3693" s="111">
        <f>Table5[[#This Row],[Column4]]+Table5[[#This Row],[Column14]]+Table5[[#This Row],[Column19]]+Table5[[#This Row],[Column12]]</f>
        <v>0</v>
      </c>
      <c r="AF3693" s="111">
        <f>Table5[[#This Row],[Column5]]+Table5[[#This Row],[Column13]]+Table5[[#This Row],[Column21]]+Table5[[#This Row],[Column18]]</f>
        <v>0</v>
      </c>
      <c r="AG3693" s="111">
        <f t="shared" si="634"/>
        <v>0</v>
      </c>
      <c r="AH3693" s="111">
        <f t="shared" si="635"/>
        <v>0</v>
      </c>
      <c r="AI3693" s="111">
        <f>Table5[[#This Row],[Column17]]-Table5[[#This Row],[Column20]]</f>
        <v>0</v>
      </c>
      <c r="AJ3693" s="111">
        <f t="shared" si="636"/>
        <v>0</v>
      </c>
      <c r="AK3693" s="111">
        <f t="shared" si="451"/>
        <v>0</v>
      </c>
      <c r="AL3693" s="111">
        <f t="shared" si="637"/>
        <v>0</v>
      </c>
      <c r="AM3693" s="111" t="str">
        <f t="shared" si="638"/>
        <v/>
      </c>
      <c r="AN3693" s="111" t="str">
        <f t="shared" ca="1" si="639"/>
        <v/>
      </c>
    </row>
    <row r="3694" spans="1:40" ht="20.25" customHeight="1" x14ac:dyDescent="0.3">
      <c r="A3694" s="107"/>
      <c r="B3694" s="144"/>
      <c r="C3694" s="119"/>
      <c r="D3694" s="120"/>
      <c r="E3694" s="119"/>
      <c r="F3694" s="119"/>
      <c r="G3694" s="120"/>
      <c r="H3694" s="119"/>
      <c r="I3694" s="109"/>
      <c r="L3694" s="108"/>
      <c r="M3694" s="108"/>
      <c r="N3694" s="108"/>
      <c r="O3694" s="108"/>
      <c r="P3694" s="108"/>
      <c r="Q3694" s="108"/>
      <c r="R3694" s="108"/>
      <c r="S3694" s="108"/>
      <c r="T3694" s="100">
        <f t="shared" si="630"/>
        <v>0</v>
      </c>
      <c r="U3694" s="111"/>
      <c r="V3694" s="111"/>
      <c r="W3694" s="111">
        <f>SUMIFS($F$3:F3694,$D$3:D3694,D3694,$C$3:C3694,"Buy")+SUMIFS($F$3:F3694,$D$3:D3694,D3694,$C$3:C3694,"Coin Deposit",$E$3:E3694,"&lt;&gt;")</f>
        <v>0</v>
      </c>
      <c r="X3694" s="111">
        <f t="shared" si="631"/>
        <v>0</v>
      </c>
      <c r="Y3694" s="111">
        <f>IF($D3694=Y$1,SUMIFS($H$3:$H3694,$G$3:$G3694,Y$1,$C$3:$C3694,"Sell"),0)</f>
        <v>0</v>
      </c>
      <c r="Z3694" s="111">
        <f t="shared" si="632"/>
        <v>0</v>
      </c>
      <c r="AA3694" s="111">
        <f>IF($D3694=AA$1,SUMIFS($H$3:$H3694,$G$3:$G3694,AA$1,$C$3:$C3694,"Sell"),0)</f>
        <v>0</v>
      </c>
      <c r="AB3694" s="111">
        <f t="shared" si="633"/>
        <v>0</v>
      </c>
      <c r="AC3694" s="111">
        <f>SUMIFS('Deductions and Deposits'!$H:$H,'Deductions and Deposits'!$G:$G,D3694,'Deductions and Deposits'!$F:$F,"&lt;="&amp;B3694)+SUMIFS($F$3:F3694,$D$3:D3694,D3694,$C$3:C3694,"Coin Deposit",$E$3:E3694,"")</f>
        <v>0</v>
      </c>
      <c r="AD3694" s="111">
        <f>SUMIFS('Deductions and Deposits'!$D:$D,'Deductions and Deposits'!$C:$C,D3694)+SUMIFS($F:$F,$D:$D,D3694,$C:$C,"Coin Deduction")</f>
        <v>0</v>
      </c>
      <c r="AE3694" s="111">
        <f>Table5[[#This Row],[Column4]]+Table5[[#This Row],[Column14]]+Table5[[#This Row],[Column19]]+Table5[[#This Row],[Column12]]</f>
        <v>0</v>
      </c>
      <c r="AF3694" s="111">
        <f>Table5[[#This Row],[Column5]]+Table5[[#This Row],[Column13]]+Table5[[#This Row],[Column21]]+Table5[[#This Row],[Column18]]</f>
        <v>0</v>
      </c>
      <c r="AG3694" s="111">
        <f t="shared" si="634"/>
        <v>0</v>
      </c>
      <c r="AH3694" s="111">
        <f t="shared" si="635"/>
        <v>0</v>
      </c>
      <c r="AI3694" s="111">
        <f>Table5[[#This Row],[Column17]]-Table5[[#This Row],[Column20]]</f>
        <v>0</v>
      </c>
      <c r="AJ3694" s="111">
        <f t="shared" si="636"/>
        <v>0</v>
      </c>
      <c r="AK3694" s="111">
        <f t="shared" si="451"/>
        <v>0</v>
      </c>
      <c r="AL3694" s="111">
        <f t="shared" si="637"/>
        <v>0</v>
      </c>
      <c r="AM3694" s="111" t="str">
        <f t="shared" si="638"/>
        <v/>
      </c>
      <c r="AN3694" s="111" t="str">
        <f t="shared" ca="1" si="639"/>
        <v/>
      </c>
    </row>
    <row r="3695" spans="1:40" ht="20.25" customHeight="1" x14ac:dyDescent="0.3">
      <c r="A3695" s="107"/>
      <c r="B3695" s="144"/>
      <c r="C3695" s="119"/>
      <c r="D3695" s="120"/>
      <c r="E3695" s="119"/>
      <c r="F3695" s="119"/>
      <c r="G3695" s="120"/>
      <c r="H3695" s="119"/>
      <c r="I3695" s="109"/>
      <c r="L3695" s="108"/>
      <c r="M3695" s="108"/>
      <c r="N3695" s="108"/>
      <c r="O3695" s="108"/>
      <c r="P3695" s="108"/>
      <c r="Q3695" s="108"/>
      <c r="R3695" s="108"/>
      <c r="S3695" s="108"/>
      <c r="T3695" s="100">
        <f t="shared" si="630"/>
        <v>0</v>
      </c>
      <c r="U3695" s="111"/>
      <c r="V3695" s="111"/>
      <c r="W3695" s="111">
        <f>SUMIFS($F$3:F3695,$D$3:D3695,D3695,$C$3:C3695,"Buy")+SUMIFS($F$3:F3695,$D$3:D3695,D3695,$C$3:C3695,"Coin Deposit",$E$3:E3695,"&lt;&gt;")</f>
        <v>0</v>
      </c>
      <c r="X3695" s="111">
        <f t="shared" si="631"/>
        <v>0</v>
      </c>
      <c r="Y3695" s="111">
        <f>IF($D3695=Y$1,SUMIFS($H$3:$H3695,$G$3:$G3695,Y$1,$C$3:$C3695,"Sell"),0)</f>
        <v>0</v>
      </c>
      <c r="Z3695" s="111">
        <f t="shared" si="632"/>
        <v>0</v>
      </c>
      <c r="AA3695" s="111">
        <f>IF($D3695=AA$1,SUMIFS($H$3:$H3695,$G$3:$G3695,AA$1,$C$3:$C3695,"Sell"),0)</f>
        <v>0</v>
      </c>
      <c r="AB3695" s="111">
        <f t="shared" si="633"/>
        <v>0</v>
      </c>
      <c r="AC3695" s="111">
        <f>SUMIFS('Deductions and Deposits'!$H:$H,'Deductions and Deposits'!$G:$G,D3695,'Deductions and Deposits'!$F:$F,"&lt;="&amp;B3695)+SUMIFS($F$3:F3695,$D$3:D3695,D3695,$C$3:C3695,"Coin Deposit",$E$3:E3695,"")</f>
        <v>0</v>
      </c>
      <c r="AD3695" s="111">
        <f>SUMIFS('Deductions and Deposits'!$D:$D,'Deductions and Deposits'!$C:$C,D3695)+SUMIFS($F:$F,$D:$D,D3695,$C:$C,"Coin Deduction")</f>
        <v>0</v>
      </c>
      <c r="AE3695" s="111">
        <f>Table5[[#This Row],[Column4]]+Table5[[#This Row],[Column14]]+Table5[[#This Row],[Column19]]+Table5[[#This Row],[Column12]]</f>
        <v>0</v>
      </c>
      <c r="AF3695" s="111">
        <f>Table5[[#This Row],[Column5]]+Table5[[#This Row],[Column13]]+Table5[[#This Row],[Column21]]+Table5[[#This Row],[Column18]]</f>
        <v>0</v>
      </c>
      <c r="AG3695" s="111">
        <f t="shared" si="634"/>
        <v>0</v>
      </c>
      <c r="AH3695" s="111">
        <f t="shared" si="635"/>
        <v>0</v>
      </c>
      <c r="AI3695" s="111">
        <f>Table5[[#This Row],[Column17]]-Table5[[#This Row],[Column20]]</f>
        <v>0</v>
      </c>
      <c r="AJ3695" s="111">
        <f t="shared" si="636"/>
        <v>0</v>
      </c>
      <c r="AK3695" s="111">
        <f t="shared" si="451"/>
        <v>0</v>
      </c>
      <c r="AL3695" s="111">
        <f t="shared" si="637"/>
        <v>0</v>
      </c>
      <c r="AM3695" s="111" t="str">
        <f t="shared" si="638"/>
        <v/>
      </c>
      <c r="AN3695" s="111" t="str">
        <f t="shared" ca="1" si="639"/>
        <v/>
      </c>
    </row>
    <row r="3696" spans="1:40" ht="20.25" customHeight="1" x14ac:dyDescent="0.3">
      <c r="A3696" s="107"/>
      <c r="B3696" s="144"/>
      <c r="C3696" s="119"/>
      <c r="D3696" s="120"/>
      <c r="E3696" s="119"/>
      <c r="F3696" s="119"/>
      <c r="G3696" s="120"/>
      <c r="H3696" s="119"/>
      <c r="I3696" s="109"/>
      <c r="L3696" s="108"/>
      <c r="M3696" s="108"/>
      <c r="N3696" s="108"/>
      <c r="O3696" s="108"/>
      <c r="P3696" s="108"/>
      <c r="Q3696" s="108"/>
      <c r="R3696" s="108"/>
      <c r="S3696" s="108"/>
      <c r="T3696" s="100">
        <f t="shared" si="630"/>
        <v>0</v>
      </c>
      <c r="U3696" s="111"/>
      <c r="V3696" s="111"/>
      <c r="W3696" s="111">
        <f>SUMIFS($F$3:F3696,$D$3:D3696,D3696,$C$3:C3696,"Buy")+SUMIFS($F$3:F3696,$D$3:D3696,D3696,$C$3:C3696,"Coin Deposit",$E$3:E3696,"&lt;&gt;")</f>
        <v>0</v>
      </c>
      <c r="X3696" s="111">
        <f t="shared" si="631"/>
        <v>0</v>
      </c>
      <c r="Y3696" s="111">
        <f>IF($D3696=Y$1,SUMIFS($H$3:$H3696,$G$3:$G3696,Y$1,$C$3:$C3696,"Sell"),0)</f>
        <v>0</v>
      </c>
      <c r="Z3696" s="111">
        <f t="shared" si="632"/>
        <v>0</v>
      </c>
      <c r="AA3696" s="111">
        <f>IF($D3696=AA$1,SUMIFS($H$3:$H3696,$G$3:$G3696,AA$1,$C$3:$C3696,"Sell"),0)</f>
        <v>0</v>
      </c>
      <c r="AB3696" s="111">
        <f t="shared" si="633"/>
        <v>0</v>
      </c>
      <c r="AC3696" s="111">
        <f>SUMIFS('Deductions and Deposits'!$H:$H,'Deductions and Deposits'!$G:$G,D3696,'Deductions and Deposits'!$F:$F,"&lt;="&amp;B3696)+SUMIFS($F$3:F3696,$D$3:D3696,D3696,$C$3:C3696,"Coin Deposit",$E$3:E3696,"")</f>
        <v>0</v>
      </c>
      <c r="AD3696" s="111">
        <f>SUMIFS('Deductions and Deposits'!$D:$D,'Deductions and Deposits'!$C:$C,D3696)+SUMIFS($F:$F,$D:$D,D3696,$C:$C,"Coin Deduction")</f>
        <v>0</v>
      </c>
      <c r="AE3696" s="111">
        <f>Table5[[#This Row],[Column4]]+Table5[[#This Row],[Column14]]+Table5[[#This Row],[Column19]]+Table5[[#This Row],[Column12]]</f>
        <v>0</v>
      </c>
      <c r="AF3696" s="111">
        <f>Table5[[#This Row],[Column5]]+Table5[[#This Row],[Column13]]+Table5[[#This Row],[Column21]]+Table5[[#This Row],[Column18]]</f>
        <v>0</v>
      </c>
      <c r="AG3696" s="111">
        <f t="shared" si="634"/>
        <v>0</v>
      </c>
      <c r="AH3696" s="111">
        <f t="shared" si="635"/>
        <v>0</v>
      </c>
      <c r="AI3696" s="111">
        <f>Table5[[#This Row],[Column17]]-Table5[[#This Row],[Column20]]</f>
        <v>0</v>
      </c>
      <c r="AJ3696" s="111">
        <f t="shared" si="636"/>
        <v>0</v>
      </c>
      <c r="AK3696" s="111">
        <f t="shared" si="451"/>
        <v>0</v>
      </c>
      <c r="AL3696" s="111">
        <f t="shared" si="637"/>
        <v>0</v>
      </c>
      <c r="AM3696" s="111" t="str">
        <f t="shared" si="638"/>
        <v/>
      </c>
      <c r="AN3696" s="111" t="str">
        <f t="shared" ca="1" si="639"/>
        <v/>
      </c>
    </row>
    <row r="3697" spans="1:40" ht="20.25" customHeight="1" x14ac:dyDescent="0.3">
      <c r="A3697" s="107"/>
      <c r="B3697" s="144"/>
      <c r="C3697" s="119"/>
      <c r="D3697" s="120"/>
      <c r="E3697" s="119"/>
      <c r="F3697" s="119"/>
      <c r="G3697" s="120"/>
      <c r="H3697" s="119"/>
      <c r="I3697" s="109"/>
      <c r="L3697" s="108"/>
      <c r="M3697" s="108"/>
      <c r="N3697" s="108"/>
      <c r="O3697" s="108"/>
      <c r="P3697" s="108"/>
      <c r="Q3697" s="108"/>
      <c r="R3697" s="108"/>
      <c r="S3697" s="108"/>
      <c r="T3697" s="100">
        <f t="shared" si="630"/>
        <v>0</v>
      </c>
      <c r="U3697" s="111"/>
      <c r="V3697" s="111"/>
      <c r="W3697" s="111">
        <f>SUMIFS($F$3:F3697,$D$3:D3697,D3697,$C$3:C3697,"Buy")+SUMIFS($F$3:F3697,$D$3:D3697,D3697,$C$3:C3697,"Coin Deposit",$E$3:E3697,"&lt;&gt;")</f>
        <v>0</v>
      </c>
      <c r="X3697" s="111">
        <f t="shared" si="631"/>
        <v>0</v>
      </c>
      <c r="Y3697" s="111">
        <f>IF($D3697=Y$1,SUMIFS($H$3:$H3697,$G$3:$G3697,Y$1,$C$3:$C3697,"Sell"),0)</f>
        <v>0</v>
      </c>
      <c r="Z3697" s="111">
        <f t="shared" si="632"/>
        <v>0</v>
      </c>
      <c r="AA3697" s="111">
        <f>IF($D3697=AA$1,SUMIFS($H$3:$H3697,$G$3:$G3697,AA$1,$C$3:$C3697,"Sell"),0)</f>
        <v>0</v>
      </c>
      <c r="AB3697" s="111">
        <f t="shared" si="633"/>
        <v>0</v>
      </c>
      <c r="AC3697" s="111">
        <f>SUMIFS('Deductions and Deposits'!$H:$H,'Deductions and Deposits'!$G:$G,D3697,'Deductions and Deposits'!$F:$F,"&lt;="&amp;B3697)+SUMIFS($F$3:F3697,$D$3:D3697,D3697,$C$3:C3697,"Coin Deposit",$E$3:E3697,"")</f>
        <v>0</v>
      </c>
      <c r="AD3697" s="111">
        <f>SUMIFS('Deductions and Deposits'!$D:$D,'Deductions and Deposits'!$C:$C,D3697)+SUMIFS($F:$F,$D:$D,D3697,$C:$C,"Coin Deduction")</f>
        <v>0</v>
      </c>
      <c r="AE3697" s="111">
        <f>Table5[[#This Row],[Column4]]+Table5[[#This Row],[Column14]]+Table5[[#This Row],[Column19]]+Table5[[#This Row],[Column12]]</f>
        <v>0</v>
      </c>
      <c r="AF3697" s="111">
        <f>Table5[[#This Row],[Column5]]+Table5[[#This Row],[Column13]]+Table5[[#This Row],[Column21]]+Table5[[#This Row],[Column18]]</f>
        <v>0</v>
      </c>
      <c r="AG3697" s="111">
        <f t="shared" si="634"/>
        <v>0</v>
      </c>
      <c r="AH3697" s="111">
        <f t="shared" si="635"/>
        <v>0</v>
      </c>
      <c r="AI3697" s="111">
        <f>Table5[[#This Row],[Column17]]-Table5[[#This Row],[Column20]]</f>
        <v>0</v>
      </c>
      <c r="AJ3697" s="111">
        <f t="shared" si="636"/>
        <v>0</v>
      </c>
      <c r="AK3697" s="111">
        <f t="shared" si="451"/>
        <v>0</v>
      </c>
      <c r="AL3697" s="111">
        <f t="shared" si="637"/>
        <v>0</v>
      </c>
      <c r="AM3697" s="111" t="str">
        <f t="shared" si="638"/>
        <v/>
      </c>
      <c r="AN3697" s="111" t="str">
        <f t="shared" ca="1" si="639"/>
        <v/>
      </c>
    </row>
    <row r="3698" spans="1:40" ht="20.25" customHeight="1" x14ac:dyDescent="0.3">
      <c r="A3698" s="107"/>
      <c r="B3698" s="144"/>
      <c r="C3698" s="119"/>
      <c r="D3698" s="120"/>
      <c r="E3698" s="119"/>
      <c r="F3698" s="119"/>
      <c r="G3698" s="120"/>
      <c r="H3698" s="119"/>
      <c r="I3698" s="109"/>
      <c r="L3698" s="108"/>
      <c r="M3698" s="108"/>
      <c r="N3698" s="108"/>
      <c r="O3698" s="108"/>
      <c r="P3698" s="108"/>
      <c r="Q3698" s="108"/>
      <c r="R3698" s="108"/>
      <c r="S3698" s="108"/>
      <c r="T3698" s="100">
        <f t="shared" si="630"/>
        <v>0</v>
      </c>
      <c r="U3698" s="111"/>
      <c r="V3698" s="111"/>
      <c r="W3698" s="111">
        <f>SUMIFS($F$3:F3698,$D$3:D3698,D3698,$C$3:C3698,"Buy")+SUMIFS($F$3:F3698,$D$3:D3698,D3698,$C$3:C3698,"Coin Deposit",$E$3:E3698,"&lt;&gt;")</f>
        <v>0</v>
      </c>
      <c r="X3698" s="111">
        <f t="shared" si="631"/>
        <v>0</v>
      </c>
      <c r="Y3698" s="111">
        <f>IF($D3698=Y$1,SUMIFS($H$3:$H3698,$G$3:$G3698,Y$1,$C$3:$C3698,"Sell"),0)</f>
        <v>0</v>
      </c>
      <c r="Z3698" s="111">
        <f t="shared" si="632"/>
        <v>0</v>
      </c>
      <c r="AA3698" s="111">
        <f>IF($D3698=AA$1,SUMIFS($H$3:$H3698,$G$3:$G3698,AA$1,$C$3:$C3698,"Sell"),0)</f>
        <v>0</v>
      </c>
      <c r="AB3698" s="111">
        <f t="shared" si="633"/>
        <v>0</v>
      </c>
      <c r="AC3698" s="111">
        <f>SUMIFS('Deductions and Deposits'!$H:$H,'Deductions and Deposits'!$G:$G,D3698,'Deductions and Deposits'!$F:$F,"&lt;="&amp;B3698)+SUMIFS($F$3:F3698,$D$3:D3698,D3698,$C$3:C3698,"Coin Deposit",$E$3:E3698,"")</f>
        <v>0</v>
      </c>
      <c r="AD3698" s="111">
        <f>SUMIFS('Deductions and Deposits'!$D:$D,'Deductions and Deposits'!$C:$C,D3698)+SUMIFS($F:$F,$D:$D,D3698,$C:$C,"Coin Deduction")</f>
        <v>0</v>
      </c>
      <c r="AE3698" s="111">
        <f>Table5[[#This Row],[Column4]]+Table5[[#This Row],[Column14]]+Table5[[#This Row],[Column19]]+Table5[[#This Row],[Column12]]</f>
        <v>0</v>
      </c>
      <c r="AF3698" s="111">
        <f>Table5[[#This Row],[Column5]]+Table5[[#This Row],[Column13]]+Table5[[#This Row],[Column21]]+Table5[[#This Row],[Column18]]</f>
        <v>0</v>
      </c>
      <c r="AG3698" s="111">
        <f t="shared" si="634"/>
        <v>0</v>
      </c>
      <c r="AH3698" s="111">
        <f t="shared" si="635"/>
        <v>0</v>
      </c>
      <c r="AI3698" s="111">
        <f>Table5[[#This Row],[Column17]]-Table5[[#This Row],[Column20]]</f>
        <v>0</v>
      </c>
      <c r="AJ3698" s="111">
        <f t="shared" si="636"/>
        <v>0</v>
      </c>
      <c r="AK3698" s="111">
        <f t="shared" ref="AK3698:AK4000" si="640">AJ3698*T3698</f>
        <v>0</v>
      </c>
      <c r="AL3698" s="111">
        <f t="shared" si="637"/>
        <v>0</v>
      </c>
      <c r="AM3698" s="111" t="str">
        <f t="shared" si="638"/>
        <v/>
      </c>
      <c r="AN3698" s="111" t="str">
        <f t="shared" ca="1" si="639"/>
        <v/>
      </c>
    </row>
    <row r="3699" spans="1:40" ht="20.25" customHeight="1" x14ac:dyDescent="0.3">
      <c r="A3699" s="107"/>
      <c r="B3699" s="144"/>
      <c r="C3699" s="119"/>
      <c r="D3699" s="120"/>
      <c r="E3699" s="119"/>
      <c r="F3699" s="119"/>
      <c r="G3699" s="120"/>
      <c r="H3699" s="119"/>
      <c r="I3699" s="109"/>
      <c r="L3699" s="108"/>
      <c r="M3699" s="108"/>
      <c r="N3699" s="108"/>
      <c r="O3699" s="108"/>
      <c r="P3699" s="108"/>
      <c r="Q3699" s="108"/>
      <c r="R3699" s="108"/>
      <c r="S3699" s="108"/>
      <c r="T3699" s="100">
        <f t="shared" si="630"/>
        <v>0</v>
      </c>
      <c r="U3699" s="111"/>
      <c r="V3699" s="111"/>
      <c r="W3699" s="111">
        <f>SUMIFS($F$3:F3699,$D$3:D3699,D3699,$C$3:C3699,"Buy")+SUMIFS($F$3:F3699,$D$3:D3699,D3699,$C$3:C3699,"Coin Deposit",$E$3:E3699,"&lt;&gt;")</f>
        <v>0</v>
      </c>
      <c r="X3699" s="111">
        <f t="shared" si="631"/>
        <v>0</v>
      </c>
      <c r="Y3699" s="111">
        <f>IF($D3699=Y$1,SUMIFS($H$3:$H3699,$G$3:$G3699,Y$1,$C$3:$C3699,"Sell"),0)</f>
        <v>0</v>
      </c>
      <c r="Z3699" s="111">
        <f t="shared" si="632"/>
        <v>0</v>
      </c>
      <c r="AA3699" s="111">
        <f>IF($D3699=AA$1,SUMIFS($H$3:$H3699,$G$3:$G3699,AA$1,$C$3:$C3699,"Sell"),0)</f>
        <v>0</v>
      </c>
      <c r="AB3699" s="111">
        <f t="shared" si="633"/>
        <v>0</v>
      </c>
      <c r="AC3699" s="111">
        <f>SUMIFS('Deductions and Deposits'!$H:$H,'Deductions and Deposits'!$G:$G,D3699,'Deductions and Deposits'!$F:$F,"&lt;="&amp;B3699)+SUMIFS($F$3:F3699,$D$3:D3699,D3699,$C$3:C3699,"Coin Deposit",$E$3:E3699,"")</f>
        <v>0</v>
      </c>
      <c r="AD3699" s="111">
        <f>SUMIFS('Deductions and Deposits'!$D:$D,'Deductions and Deposits'!$C:$C,D3699)+SUMIFS($F:$F,$D:$D,D3699,$C:$C,"Coin Deduction")</f>
        <v>0</v>
      </c>
      <c r="AE3699" s="111">
        <f>Table5[[#This Row],[Column4]]+Table5[[#This Row],[Column14]]+Table5[[#This Row],[Column19]]+Table5[[#This Row],[Column12]]</f>
        <v>0</v>
      </c>
      <c r="AF3699" s="111">
        <f>Table5[[#This Row],[Column5]]+Table5[[#This Row],[Column13]]+Table5[[#This Row],[Column21]]+Table5[[#This Row],[Column18]]</f>
        <v>0</v>
      </c>
      <c r="AG3699" s="111">
        <f t="shared" si="634"/>
        <v>0</v>
      </c>
      <c r="AH3699" s="111">
        <f t="shared" si="635"/>
        <v>0</v>
      </c>
      <c r="AI3699" s="111">
        <f>Table5[[#This Row],[Column17]]-Table5[[#This Row],[Column20]]</f>
        <v>0</v>
      </c>
      <c r="AJ3699" s="111">
        <f t="shared" si="636"/>
        <v>0</v>
      </c>
      <c r="AK3699" s="111">
        <f t="shared" si="640"/>
        <v>0</v>
      </c>
      <c r="AL3699" s="111">
        <f t="shared" si="637"/>
        <v>0</v>
      </c>
      <c r="AM3699" s="111" t="str">
        <f t="shared" si="638"/>
        <v/>
      </c>
      <c r="AN3699" s="111" t="str">
        <f t="shared" ca="1" si="639"/>
        <v/>
      </c>
    </row>
    <row r="3700" spans="1:40" ht="20.25" customHeight="1" x14ac:dyDescent="0.3">
      <c r="A3700" s="107"/>
      <c r="B3700" s="144"/>
      <c r="C3700" s="119"/>
      <c r="D3700" s="120"/>
      <c r="E3700" s="119"/>
      <c r="F3700" s="119"/>
      <c r="G3700" s="120"/>
      <c r="H3700" s="119"/>
      <c r="I3700" s="109"/>
      <c r="L3700" s="108"/>
      <c r="M3700" s="108"/>
      <c r="N3700" s="108"/>
      <c r="O3700" s="108"/>
      <c r="P3700" s="108"/>
      <c r="Q3700" s="108"/>
      <c r="R3700" s="108"/>
      <c r="S3700" s="108"/>
      <c r="T3700" s="100">
        <f t="shared" si="630"/>
        <v>0</v>
      </c>
      <c r="U3700" s="111"/>
      <c r="V3700" s="111"/>
      <c r="W3700" s="111">
        <f>SUMIFS($F$3:F3700,$D$3:D3700,D3700,$C$3:C3700,"Buy")+SUMIFS($F$3:F3700,$D$3:D3700,D3700,$C$3:C3700,"Coin Deposit",$E$3:E3700,"&lt;&gt;")</f>
        <v>0</v>
      </c>
      <c r="X3700" s="111">
        <f t="shared" si="631"/>
        <v>0</v>
      </c>
      <c r="Y3700" s="111">
        <f>IF($D3700=Y$1,SUMIFS($H$3:$H3700,$G$3:$G3700,Y$1,$C$3:$C3700,"Sell"),0)</f>
        <v>0</v>
      </c>
      <c r="Z3700" s="111">
        <f t="shared" si="632"/>
        <v>0</v>
      </c>
      <c r="AA3700" s="111">
        <f>IF($D3700=AA$1,SUMIFS($H$3:$H3700,$G$3:$G3700,AA$1,$C$3:$C3700,"Sell"),0)</f>
        <v>0</v>
      </c>
      <c r="AB3700" s="111">
        <f t="shared" si="633"/>
        <v>0</v>
      </c>
      <c r="AC3700" s="111">
        <f>SUMIFS('Deductions and Deposits'!$H:$H,'Deductions and Deposits'!$G:$G,D3700,'Deductions and Deposits'!$F:$F,"&lt;="&amp;B3700)+SUMIFS($F$3:F3700,$D$3:D3700,D3700,$C$3:C3700,"Coin Deposit",$E$3:E3700,"")</f>
        <v>0</v>
      </c>
      <c r="AD3700" s="111">
        <f>SUMIFS('Deductions and Deposits'!$D:$D,'Deductions and Deposits'!$C:$C,D3700)+SUMIFS($F:$F,$D:$D,D3700,$C:$C,"Coin Deduction")</f>
        <v>0</v>
      </c>
      <c r="AE3700" s="111">
        <f>Table5[[#This Row],[Column4]]+Table5[[#This Row],[Column14]]+Table5[[#This Row],[Column19]]+Table5[[#This Row],[Column12]]</f>
        <v>0</v>
      </c>
      <c r="AF3700" s="111">
        <f>Table5[[#This Row],[Column5]]+Table5[[#This Row],[Column13]]+Table5[[#This Row],[Column21]]+Table5[[#This Row],[Column18]]</f>
        <v>0</v>
      </c>
      <c r="AG3700" s="111">
        <f t="shared" si="634"/>
        <v>0</v>
      </c>
      <c r="AH3700" s="111">
        <f t="shared" si="635"/>
        <v>0</v>
      </c>
      <c r="AI3700" s="111">
        <f>Table5[[#This Row],[Column17]]-Table5[[#This Row],[Column20]]</f>
        <v>0</v>
      </c>
      <c r="AJ3700" s="111">
        <f t="shared" si="636"/>
        <v>0</v>
      </c>
      <c r="AK3700" s="111">
        <f t="shared" si="640"/>
        <v>0</v>
      </c>
      <c r="AL3700" s="111">
        <f t="shared" si="637"/>
        <v>0</v>
      </c>
      <c r="AM3700" s="111" t="str">
        <f t="shared" si="638"/>
        <v/>
      </c>
      <c r="AN3700" s="111" t="str">
        <f t="shared" ca="1" si="639"/>
        <v/>
      </c>
    </row>
    <row r="3701" spans="1:40" ht="20.25" customHeight="1" x14ac:dyDescent="0.3">
      <c r="A3701" s="107"/>
      <c r="B3701" s="144"/>
      <c r="C3701" s="119"/>
      <c r="D3701" s="120"/>
      <c r="E3701" s="119"/>
      <c r="F3701" s="119"/>
      <c r="G3701" s="120"/>
      <c r="H3701" s="119"/>
      <c r="I3701" s="109"/>
      <c r="L3701" s="108"/>
      <c r="M3701" s="108"/>
      <c r="N3701" s="108"/>
      <c r="O3701" s="108"/>
      <c r="P3701" s="108"/>
      <c r="Q3701" s="108"/>
      <c r="R3701" s="108"/>
      <c r="S3701" s="108"/>
      <c r="T3701" s="100">
        <f t="shared" si="630"/>
        <v>0</v>
      </c>
      <c r="U3701" s="111"/>
      <c r="V3701" s="111"/>
      <c r="W3701" s="111">
        <f>SUMIFS($F$3:F3701,$D$3:D3701,D3701,$C$3:C3701,"Buy")+SUMIFS($F$3:F3701,$D$3:D3701,D3701,$C$3:C3701,"Coin Deposit",$E$3:E3701,"&lt;&gt;")</f>
        <v>0</v>
      </c>
      <c r="X3701" s="111">
        <f t="shared" si="631"/>
        <v>0</v>
      </c>
      <c r="Y3701" s="111">
        <f>IF($D3701=Y$1,SUMIFS($H$3:$H3701,$G$3:$G3701,Y$1,$C$3:$C3701,"Sell"),0)</f>
        <v>0</v>
      </c>
      <c r="Z3701" s="111">
        <f t="shared" si="632"/>
        <v>0</v>
      </c>
      <c r="AA3701" s="111">
        <f>IF($D3701=AA$1,SUMIFS($H$3:$H3701,$G$3:$G3701,AA$1,$C$3:$C3701,"Sell"),0)</f>
        <v>0</v>
      </c>
      <c r="AB3701" s="111">
        <f t="shared" si="633"/>
        <v>0</v>
      </c>
      <c r="AC3701" s="111">
        <f>SUMIFS('Deductions and Deposits'!$H:$H,'Deductions and Deposits'!$G:$G,D3701,'Deductions and Deposits'!$F:$F,"&lt;="&amp;B3701)+SUMIFS($F$3:F3701,$D$3:D3701,D3701,$C$3:C3701,"Coin Deposit",$E$3:E3701,"")</f>
        <v>0</v>
      </c>
      <c r="AD3701" s="111">
        <f>SUMIFS('Deductions and Deposits'!$D:$D,'Deductions and Deposits'!$C:$C,D3701)+SUMIFS($F:$F,$D:$D,D3701,$C:$C,"Coin Deduction")</f>
        <v>0</v>
      </c>
      <c r="AE3701" s="111">
        <f>Table5[[#This Row],[Column4]]+Table5[[#This Row],[Column14]]+Table5[[#This Row],[Column19]]+Table5[[#This Row],[Column12]]</f>
        <v>0</v>
      </c>
      <c r="AF3701" s="111">
        <f>Table5[[#This Row],[Column5]]+Table5[[#This Row],[Column13]]+Table5[[#This Row],[Column21]]+Table5[[#This Row],[Column18]]</f>
        <v>0</v>
      </c>
      <c r="AG3701" s="111">
        <f t="shared" si="634"/>
        <v>0</v>
      </c>
      <c r="AH3701" s="111">
        <f t="shared" si="635"/>
        <v>0</v>
      </c>
      <c r="AI3701" s="111">
        <f>Table5[[#This Row],[Column17]]-Table5[[#This Row],[Column20]]</f>
        <v>0</v>
      </c>
      <c r="AJ3701" s="111">
        <f t="shared" si="636"/>
        <v>0</v>
      </c>
      <c r="AK3701" s="111">
        <f t="shared" si="640"/>
        <v>0</v>
      </c>
      <c r="AL3701" s="111">
        <f t="shared" si="637"/>
        <v>0</v>
      </c>
      <c r="AM3701" s="111" t="str">
        <f t="shared" si="638"/>
        <v/>
      </c>
      <c r="AN3701" s="111" t="str">
        <f t="shared" ca="1" si="639"/>
        <v/>
      </c>
    </row>
    <row r="3702" spans="1:40" ht="20.25" customHeight="1" x14ac:dyDescent="0.3">
      <c r="A3702" s="107"/>
      <c r="B3702" s="144"/>
      <c r="C3702" s="119"/>
      <c r="D3702" s="120"/>
      <c r="E3702" s="119"/>
      <c r="F3702" s="119"/>
      <c r="G3702" s="120"/>
      <c r="H3702" s="119"/>
      <c r="I3702" s="109"/>
      <c r="L3702" s="108"/>
      <c r="M3702" s="108"/>
      <c r="N3702" s="108"/>
      <c r="O3702" s="108"/>
      <c r="P3702" s="108"/>
      <c r="Q3702" s="108"/>
      <c r="R3702" s="108"/>
      <c r="S3702" s="108"/>
      <c r="T3702" s="100">
        <f t="shared" si="630"/>
        <v>0</v>
      </c>
      <c r="U3702" s="111"/>
      <c r="V3702" s="111"/>
      <c r="W3702" s="111">
        <f>SUMIFS($F$3:F3702,$D$3:D3702,D3702,$C$3:C3702,"Buy")+SUMIFS($F$3:F3702,$D$3:D3702,D3702,$C$3:C3702,"Coin Deposit",$E$3:E3702,"&lt;&gt;")</f>
        <v>0</v>
      </c>
      <c r="X3702" s="111">
        <f t="shared" si="631"/>
        <v>0</v>
      </c>
      <c r="Y3702" s="111">
        <f>IF($D3702=Y$1,SUMIFS($H$3:$H3702,$G$3:$G3702,Y$1,$C$3:$C3702,"Sell"),0)</f>
        <v>0</v>
      </c>
      <c r="Z3702" s="111">
        <f t="shared" si="632"/>
        <v>0</v>
      </c>
      <c r="AA3702" s="111">
        <f>IF($D3702=AA$1,SUMIFS($H$3:$H3702,$G$3:$G3702,AA$1,$C$3:$C3702,"Sell"),0)</f>
        <v>0</v>
      </c>
      <c r="AB3702" s="111">
        <f t="shared" si="633"/>
        <v>0</v>
      </c>
      <c r="AC3702" s="111">
        <f>SUMIFS('Deductions and Deposits'!$H:$H,'Deductions and Deposits'!$G:$G,D3702,'Deductions and Deposits'!$F:$F,"&lt;="&amp;B3702)+SUMIFS($F$3:F3702,$D$3:D3702,D3702,$C$3:C3702,"Coin Deposit",$E$3:E3702,"")</f>
        <v>0</v>
      </c>
      <c r="AD3702" s="111">
        <f>SUMIFS('Deductions and Deposits'!$D:$D,'Deductions and Deposits'!$C:$C,D3702)+SUMIFS($F:$F,$D:$D,D3702,$C:$C,"Coin Deduction")</f>
        <v>0</v>
      </c>
      <c r="AE3702" s="111">
        <f>Table5[[#This Row],[Column4]]+Table5[[#This Row],[Column14]]+Table5[[#This Row],[Column19]]+Table5[[#This Row],[Column12]]</f>
        <v>0</v>
      </c>
      <c r="AF3702" s="111">
        <f>Table5[[#This Row],[Column5]]+Table5[[#This Row],[Column13]]+Table5[[#This Row],[Column21]]+Table5[[#This Row],[Column18]]</f>
        <v>0</v>
      </c>
      <c r="AG3702" s="111">
        <f t="shared" si="634"/>
        <v>0</v>
      </c>
      <c r="AH3702" s="111">
        <f t="shared" si="635"/>
        <v>0</v>
      </c>
      <c r="AI3702" s="111">
        <f>Table5[[#This Row],[Column17]]-Table5[[#This Row],[Column20]]</f>
        <v>0</v>
      </c>
      <c r="AJ3702" s="111">
        <f t="shared" si="636"/>
        <v>0</v>
      </c>
      <c r="AK3702" s="111">
        <f t="shared" si="640"/>
        <v>0</v>
      </c>
      <c r="AL3702" s="111">
        <f t="shared" si="637"/>
        <v>0</v>
      </c>
      <c r="AM3702" s="111" t="str">
        <f t="shared" si="638"/>
        <v/>
      </c>
      <c r="AN3702" s="111" t="str">
        <f t="shared" ca="1" si="639"/>
        <v/>
      </c>
    </row>
    <row r="3703" spans="1:40" ht="20.25" customHeight="1" x14ac:dyDescent="0.3">
      <c r="A3703" s="107"/>
      <c r="B3703" s="144"/>
      <c r="C3703" s="119"/>
      <c r="D3703" s="120"/>
      <c r="E3703" s="119"/>
      <c r="F3703" s="119"/>
      <c r="G3703" s="120"/>
      <c r="H3703" s="119"/>
      <c r="I3703" s="109"/>
      <c r="L3703" s="108"/>
      <c r="M3703" s="108"/>
      <c r="N3703" s="108"/>
      <c r="O3703" s="108"/>
      <c r="P3703" s="108"/>
      <c r="Q3703" s="108"/>
      <c r="R3703" s="108"/>
      <c r="S3703" s="108"/>
      <c r="T3703" s="100">
        <f t="shared" si="630"/>
        <v>0</v>
      </c>
      <c r="U3703" s="111"/>
      <c r="V3703" s="111"/>
      <c r="W3703" s="111">
        <f>SUMIFS($F$3:F3703,$D$3:D3703,D3703,$C$3:C3703,"Buy")+SUMIFS($F$3:F3703,$D$3:D3703,D3703,$C$3:C3703,"Coin Deposit",$E$3:E3703,"&lt;&gt;")</f>
        <v>0</v>
      </c>
      <c r="X3703" s="111">
        <f t="shared" si="631"/>
        <v>0</v>
      </c>
      <c r="Y3703" s="111">
        <f>IF($D3703=Y$1,SUMIFS($H$3:$H3703,$G$3:$G3703,Y$1,$C$3:$C3703,"Sell"),0)</f>
        <v>0</v>
      </c>
      <c r="Z3703" s="111">
        <f t="shared" si="632"/>
        <v>0</v>
      </c>
      <c r="AA3703" s="111">
        <f>IF($D3703=AA$1,SUMIFS($H$3:$H3703,$G$3:$G3703,AA$1,$C$3:$C3703,"Sell"),0)</f>
        <v>0</v>
      </c>
      <c r="AB3703" s="111">
        <f t="shared" si="633"/>
        <v>0</v>
      </c>
      <c r="AC3703" s="111">
        <f>SUMIFS('Deductions and Deposits'!$H:$H,'Deductions and Deposits'!$G:$G,D3703,'Deductions and Deposits'!$F:$F,"&lt;="&amp;B3703)+SUMIFS($F$3:F3703,$D$3:D3703,D3703,$C$3:C3703,"Coin Deposit",$E$3:E3703,"")</f>
        <v>0</v>
      </c>
      <c r="AD3703" s="111">
        <f>SUMIFS('Deductions and Deposits'!$D:$D,'Deductions and Deposits'!$C:$C,D3703)+SUMIFS($F:$F,$D:$D,D3703,$C:$C,"Coin Deduction")</f>
        <v>0</v>
      </c>
      <c r="AE3703" s="111">
        <f>Table5[[#This Row],[Column4]]+Table5[[#This Row],[Column14]]+Table5[[#This Row],[Column19]]+Table5[[#This Row],[Column12]]</f>
        <v>0</v>
      </c>
      <c r="AF3703" s="111">
        <f>Table5[[#This Row],[Column5]]+Table5[[#This Row],[Column13]]+Table5[[#This Row],[Column21]]+Table5[[#This Row],[Column18]]</f>
        <v>0</v>
      </c>
      <c r="AG3703" s="111">
        <f t="shared" si="634"/>
        <v>0</v>
      </c>
      <c r="AH3703" s="111">
        <f t="shared" si="635"/>
        <v>0</v>
      </c>
      <c r="AI3703" s="111">
        <f>Table5[[#This Row],[Column17]]-Table5[[#This Row],[Column20]]</f>
        <v>0</v>
      </c>
      <c r="AJ3703" s="111">
        <f t="shared" si="636"/>
        <v>0</v>
      </c>
      <c r="AK3703" s="111">
        <f t="shared" si="640"/>
        <v>0</v>
      </c>
      <c r="AL3703" s="111">
        <f t="shared" si="637"/>
        <v>0</v>
      </c>
      <c r="AM3703" s="111" t="str">
        <f t="shared" si="638"/>
        <v/>
      </c>
      <c r="AN3703" s="111" t="str">
        <f t="shared" ca="1" si="639"/>
        <v/>
      </c>
    </row>
    <row r="3704" spans="1:40" ht="20.25" customHeight="1" x14ac:dyDescent="0.3">
      <c r="A3704" s="107"/>
      <c r="B3704" s="144"/>
      <c r="C3704" s="119"/>
      <c r="D3704" s="120"/>
      <c r="E3704" s="119"/>
      <c r="F3704" s="119"/>
      <c r="G3704" s="120"/>
      <c r="H3704" s="119"/>
      <c r="I3704" s="109"/>
      <c r="L3704" s="108"/>
      <c r="M3704" s="108"/>
      <c r="N3704" s="108"/>
      <c r="O3704" s="108"/>
      <c r="P3704" s="108"/>
      <c r="Q3704" s="108"/>
      <c r="R3704" s="108"/>
      <c r="S3704" s="108"/>
      <c r="T3704" s="100">
        <f t="shared" si="630"/>
        <v>0</v>
      </c>
      <c r="U3704" s="111"/>
      <c r="V3704" s="111"/>
      <c r="W3704" s="111">
        <f>SUMIFS($F$3:F3704,$D$3:D3704,D3704,$C$3:C3704,"Buy")+SUMIFS($F$3:F3704,$D$3:D3704,D3704,$C$3:C3704,"Coin Deposit",$E$3:E3704,"&lt;&gt;")</f>
        <v>0</v>
      </c>
      <c r="X3704" s="111">
        <f t="shared" si="631"/>
        <v>0</v>
      </c>
      <c r="Y3704" s="111">
        <f>IF($D3704=Y$1,SUMIFS($H$3:$H3704,$G$3:$G3704,Y$1,$C$3:$C3704,"Sell"),0)</f>
        <v>0</v>
      </c>
      <c r="Z3704" s="111">
        <f t="shared" si="632"/>
        <v>0</v>
      </c>
      <c r="AA3704" s="111">
        <f>IF($D3704=AA$1,SUMIFS($H$3:$H3704,$G$3:$G3704,AA$1,$C$3:$C3704,"Sell"),0)</f>
        <v>0</v>
      </c>
      <c r="AB3704" s="111">
        <f t="shared" si="633"/>
        <v>0</v>
      </c>
      <c r="AC3704" s="111">
        <f>SUMIFS('Deductions and Deposits'!$H:$H,'Deductions and Deposits'!$G:$G,D3704,'Deductions and Deposits'!$F:$F,"&lt;="&amp;B3704)+SUMIFS($F$3:F3704,$D$3:D3704,D3704,$C$3:C3704,"Coin Deposit",$E$3:E3704,"")</f>
        <v>0</v>
      </c>
      <c r="AD3704" s="111">
        <f>SUMIFS('Deductions and Deposits'!$D:$D,'Deductions and Deposits'!$C:$C,D3704)+SUMIFS($F:$F,$D:$D,D3704,$C:$C,"Coin Deduction")</f>
        <v>0</v>
      </c>
      <c r="AE3704" s="111">
        <f>Table5[[#This Row],[Column4]]+Table5[[#This Row],[Column14]]+Table5[[#This Row],[Column19]]+Table5[[#This Row],[Column12]]</f>
        <v>0</v>
      </c>
      <c r="AF3704" s="111">
        <f>Table5[[#This Row],[Column5]]+Table5[[#This Row],[Column13]]+Table5[[#This Row],[Column21]]+Table5[[#This Row],[Column18]]</f>
        <v>0</v>
      </c>
      <c r="AG3704" s="111">
        <f t="shared" si="634"/>
        <v>0</v>
      </c>
      <c r="AH3704" s="111">
        <f t="shared" si="635"/>
        <v>0</v>
      </c>
      <c r="AI3704" s="111">
        <f>Table5[[#This Row],[Column17]]-Table5[[#This Row],[Column20]]</f>
        <v>0</v>
      </c>
      <c r="AJ3704" s="111">
        <f t="shared" si="636"/>
        <v>0</v>
      </c>
      <c r="AK3704" s="111">
        <f t="shared" si="640"/>
        <v>0</v>
      </c>
      <c r="AL3704" s="111">
        <f t="shared" si="637"/>
        <v>0</v>
      </c>
      <c r="AM3704" s="111" t="str">
        <f t="shared" si="638"/>
        <v/>
      </c>
      <c r="AN3704" s="111" t="str">
        <f t="shared" ca="1" si="639"/>
        <v/>
      </c>
    </row>
    <row r="3705" spans="1:40" ht="20.25" customHeight="1" x14ac:dyDescent="0.3">
      <c r="A3705" s="107"/>
      <c r="B3705" s="144"/>
      <c r="C3705" s="119"/>
      <c r="D3705" s="120"/>
      <c r="E3705" s="119"/>
      <c r="F3705" s="119"/>
      <c r="G3705" s="120"/>
      <c r="H3705" s="119"/>
      <c r="I3705" s="109"/>
      <c r="L3705" s="108"/>
      <c r="M3705" s="108"/>
      <c r="N3705" s="108"/>
      <c r="O3705" s="108"/>
      <c r="P3705" s="108"/>
      <c r="Q3705" s="108"/>
      <c r="R3705" s="108"/>
      <c r="S3705" s="108"/>
      <c r="T3705" s="100">
        <f t="shared" si="630"/>
        <v>0</v>
      </c>
      <c r="U3705" s="111"/>
      <c r="V3705" s="111"/>
      <c r="W3705" s="111">
        <f>SUMIFS($F$3:F3705,$D$3:D3705,D3705,$C$3:C3705,"Buy")+SUMIFS($F$3:F3705,$D$3:D3705,D3705,$C$3:C3705,"Coin Deposit",$E$3:E3705,"&lt;&gt;")</f>
        <v>0</v>
      </c>
      <c r="X3705" s="111">
        <f t="shared" si="631"/>
        <v>0</v>
      </c>
      <c r="Y3705" s="111">
        <f>IF($D3705=Y$1,SUMIFS($H$3:$H3705,$G$3:$G3705,Y$1,$C$3:$C3705,"Sell"),0)</f>
        <v>0</v>
      </c>
      <c r="Z3705" s="111">
        <f t="shared" si="632"/>
        <v>0</v>
      </c>
      <c r="AA3705" s="111">
        <f>IF($D3705=AA$1,SUMIFS($H$3:$H3705,$G$3:$G3705,AA$1,$C$3:$C3705,"Sell"),0)</f>
        <v>0</v>
      </c>
      <c r="AB3705" s="111">
        <f t="shared" si="633"/>
        <v>0</v>
      </c>
      <c r="AC3705" s="111">
        <f>SUMIFS('Deductions and Deposits'!$H:$H,'Deductions and Deposits'!$G:$G,D3705,'Deductions and Deposits'!$F:$F,"&lt;="&amp;B3705)+SUMIFS($F$3:F3705,$D$3:D3705,D3705,$C$3:C3705,"Coin Deposit",$E$3:E3705,"")</f>
        <v>0</v>
      </c>
      <c r="AD3705" s="111">
        <f>SUMIFS('Deductions and Deposits'!$D:$D,'Deductions and Deposits'!$C:$C,D3705)+SUMIFS($F:$F,$D:$D,D3705,$C:$C,"Coin Deduction")</f>
        <v>0</v>
      </c>
      <c r="AE3705" s="111">
        <f>Table5[[#This Row],[Column4]]+Table5[[#This Row],[Column14]]+Table5[[#This Row],[Column19]]+Table5[[#This Row],[Column12]]</f>
        <v>0</v>
      </c>
      <c r="AF3705" s="111">
        <f>Table5[[#This Row],[Column5]]+Table5[[#This Row],[Column13]]+Table5[[#This Row],[Column21]]+Table5[[#This Row],[Column18]]</f>
        <v>0</v>
      </c>
      <c r="AG3705" s="111">
        <f t="shared" si="634"/>
        <v>0</v>
      </c>
      <c r="AH3705" s="111">
        <f t="shared" si="635"/>
        <v>0</v>
      </c>
      <c r="AI3705" s="111">
        <f>Table5[[#This Row],[Column17]]-Table5[[#This Row],[Column20]]</f>
        <v>0</v>
      </c>
      <c r="AJ3705" s="111">
        <f t="shared" si="636"/>
        <v>0</v>
      </c>
      <c r="AK3705" s="111">
        <f t="shared" si="640"/>
        <v>0</v>
      </c>
      <c r="AL3705" s="111">
        <f t="shared" si="637"/>
        <v>0</v>
      </c>
      <c r="AM3705" s="111" t="str">
        <f t="shared" si="638"/>
        <v/>
      </c>
      <c r="AN3705" s="111" t="str">
        <f t="shared" ca="1" si="639"/>
        <v/>
      </c>
    </row>
    <row r="3706" spans="1:40" ht="20.25" customHeight="1" x14ac:dyDescent="0.3">
      <c r="A3706" s="107"/>
      <c r="B3706" s="144"/>
      <c r="C3706" s="119"/>
      <c r="D3706" s="120"/>
      <c r="E3706" s="119"/>
      <c r="F3706" s="119"/>
      <c r="G3706" s="120"/>
      <c r="H3706" s="119"/>
      <c r="I3706" s="109"/>
      <c r="L3706" s="108"/>
      <c r="M3706" s="108"/>
      <c r="N3706" s="108"/>
      <c r="O3706" s="108"/>
      <c r="P3706" s="108"/>
      <c r="Q3706" s="108"/>
      <c r="R3706" s="108"/>
      <c r="S3706" s="108"/>
      <c r="T3706" s="100">
        <f t="shared" si="630"/>
        <v>0</v>
      </c>
      <c r="U3706" s="111"/>
      <c r="V3706" s="111"/>
      <c r="W3706" s="111">
        <f>SUMIFS($F$3:F3706,$D$3:D3706,D3706,$C$3:C3706,"Buy")+SUMIFS($F$3:F3706,$D$3:D3706,D3706,$C$3:C3706,"Coin Deposit",$E$3:E3706,"&lt;&gt;")</f>
        <v>0</v>
      </c>
      <c r="X3706" s="111">
        <f t="shared" si="631"/>
        <v>0</v>
      </c>
      <c r="Y3706" s="111">
        <f>IF($D3706=Y$1,SUMIFS($H$3:$H3706,$G$3:$G3706,Y$1,$C$3:$C3706,"Sell"),0)</f>
        <v>0</v>
      </c>
      <c r="Z3706" s="111">
        <f t="shared" si="632"/>
        <v>0</v>
      </c>
      <c r="AA3706" s="111">
        <f>IF($D3706=AA$1,SUMIFS($H$3:$H3706,$G$3:$G3706,AA$1,$C$3:$C3706,"Sell"),0)</f>
        <v>0</v>
      </c>
      <c r="AB3706" s="111">
        <f t="shared" si="633"/>
        <v>0</v>
      </c>
      <c r="AC3706" s="111">
        <f>SUMIFS('Deductions and Deposits'!$H:$H,'Deductions and Deposits'!$G:$G,D3706,'Deductions and Deposits'!$F:$F,"&lt;="&amp;B3706)+SUMIFS($F$3:F3706,$D$3:D3706,D3706,$C$3:C3706,"Coin Deposit",$E$3:E3706,"")</f>
        <v>0</v>
      </c>
      <c r="AD3706" s="111">
        <f>SUMIFS('Deductions and Deposits'!$D:$D,'Deductions and Deposits'!$C:$C,D3706)+SUMIFS($F:$F,$D:$D,D3706,$C:$C,"Coin Deduction")</f>
        <v>0</v>
      </c>
      <c r="AE3706" s="111">
        <f>Table5[[#This Row],[Column4]]+Table5[[#This Row],[Column14]]+Table5[[#This Row],[Column19]]+Table5[[#This Row],[Column12]]</f>
        <v>0</v>
      </c>
      <c r="AF3706" s="111">
        <f>Table5[[#This Row],[Column5]]+Table5[[#This Row],[Column13]]+Table5[[#This Row],[Column21]]+Table5[[#This Row],[Column18]]</f>
        <v>0</v>
      </c>
      <c r="AG3706" s="111">
        <f t="shared" si="634"/>
        <v>0</v>
      </c>
      <c r="AH3706" s="111">
        <f t="shared" si="635"/>
        <v>0</v>
      </c>
      <c r="AI3706" s="111">
        <f>Table5[[#This Row],[Column17]]-Table5[[#This Row],[Column20]]</f>
        <v>0</v>
      </c>
      <c r="AJ3706" s="111">
        <f t="shared" si="636"/>
        <v>0</v>
      </c>
      <c r="AK3706" s="111">
        <f t="shared" si="640"/>
        <v>0</v>
      </c>
      <c r="AL3706" s="111">
        <f t="shared" si="637"/>
        <v>0</v>
      </c>
      <c r="AM3706" s="111" t="str">
        <f t="shared" si="638"/>
        <v/>
      </c>
      <c r="AN3706" s="111" t="str">
        <f t="shared" ca="1" si="639"/>
        <v/>
      </c>
    </row>
    <row r="3707" spans="1:40" ht="20.25" customHeight="1" x14ac:dyDescent="0.3">
      <c r="A3707" s="107"/>
      <c r="B3707" s="144"/>
      <c r="C3707" s="119"/>
      <c r="D3707" s="120"/>
      <c r="E3707" s="119"/>
      <c r="F3707" s="119"/>
      <c r="G3707" s="120"/>
      <c r="H3707" s="119"/>
      <c r="I3707" s="109"/>
      <c r="L3707" s="108"/>
      <c r="M3707" s="108"/>
      <c r="N3707" s="108"/>
      <c r="O3707" s="108"/>
      <c r="P3707" s="108"/>
      <c r="Q3707" s="108"/>
      <c r="R3707" s="108"/>
      <c r="S3707" s="108"/>
      <c r="T3707" s="100">
        <f t="shared" si="630"/>
        <v>0</v>
      </c>
      <c r="U3707" s="111"/>
      <c r="V3707" s="111"/>
      <c r="W3707" s="111">
        <f>SUMIFS($F$3:F3707,$D$3:D3707,D3707,$C$3:C3707,"Buy")+SUMIFS($F$3:F3707,$D$3:D3707,D3707,$C$3:C3707,"Coin Deposit",$E$3:E3707,"&lt;&gt;")</f>
        <v>0</v>
      </c>
      <c r="X3707" s="111">
        <f t="shared" si="631"/>
        <v>0</v>
      </c>
      <c r="Y3707" s="111">
        <f>IF($D3707=Y$1,SUMIFS($H$3:$H3707,$G$3:$G3707,Y$1,$C$3:$C3707,"Sell"),0)</f>
        <v>0</v>
      </c>
      <c r="Z3707" s="111">
        <f t="shared" si="632"/>
        <v>0</v>
      </c>
      <c r="AA3707" s="111">
        <f>IF($D3707=AA$1,SUMIFS($H$3:$H3707,$G$3:$G3707,AA$1,$C$3:$C3707,"Sell"),0)</f>
        <v>0</v>
      </c>
      <c r="AB3707" s="111">
        <f t="shared" si="633"/>
        <v>0</v>
      </c>
      <c r="AC3707" s="111">
        <f>SUMIFS('Deductions and Deposits'!$H:$H,'Deductions and Deposits'!$G:$G,D3707,'Deductions and Deposits'!$F:$F,"&lt;="&amp;B3707)+SUMIFS($F$3:F3707,$D$3:D3707,D3707,$C$3:C3707,"Coin Deposit",$E$3:E3707,"")</f>
        <v>0</v>
      </c>
      <c r="AD3707" s="111">
        <f>SUMIFS('Deductions and Deposits'!$D:$D,'Deductions and Deposits'!$C:$C,D3707)+SUMIFS($F:$F,$D:$D,D3707,$C:$C,"Coin Deduction")</f>
        <v>0</v>
      </c>
      <c r="AE3707" s="111">
        <f>Table5[[#This Row],[Column4]]+Table5[[#This Row],[Column14]]+Table5[[#This Row],[Column19]]+Table5[[#This Row],[Column12]]</f>
        <v>0</v>
      </c>
      <c r="AF3707" s="111">
        <f>Table5[[#This Row],[Column5]]+Table5[[#This Row],[Column13]]+Table5[[#This Row],[Column21]]+Table5[[#This Row],[Column18]]</f>
        <v>0</v>
      </c>
      <c r="AG3707" s="111">
        <f t="shared" si="634"/>
        <v>0</v>
      </c>
      <c r="AH3707" s="111">
        <f t="shared" si="635"/>
        <v>0</v>
      </c>
      <c r="AI3707" s="111">
        <f>Table5[[#This Row],[Column17]]-Table5[[#This Row],[Column20]]</f>
        <v>0</v>
      </c>
      <c r="AJ3707" s="111">
        <f t="shared" si="636"/>
        <v>0</v>
      </c>
      <c r="AK3707" s="111">
        <f t="shared" si="640"/>
        <v>0</v>
      </c>
      <c r="AL3707" s="111">
        <f t="shared" si="637"/>
        <v>0</v>
      </c>
      <c r="AM3707" s="111" t="str">
        <f t="shared" si="638"/>
        <v/>
      </c>
      <c r="AN3707" s="111" t="str">
        <f t="shared" ca="1" si="639"/>
        <v/>
      </c>
    </row>
    <row r="3708" spans="1:40" ht="20.25" customHeight="1" x14ac:dyDescent="0.3">
      <c r="A3708" s="107"/>
      <c r="B3708" s="144"/>
      <c r="C3708" s="119"/>
      <c r="D3708" s="120"/>
      <c r="E3708" s="119"/>
      <c r="F3708" s="119"/>
      <c r="G3708" s="120"/>
      <c r="H3708" s="119"/>
      <c r="I3708" s="109"/>
      <c r="L3708" s="108"/>
      <c r="M3708" s="108"/>
      <c r="N3708" s="108"/>
      <c r="O3708" s="108"/>
      <c r="P3708" s="108"/>
      <c r="Q3708" s="108"/>
      <c r="R3708" s="108"/>
      <c r="S3708" s="108"/>
      <c r="T3708" s="100">
        <f t="shared" si="630"/>
        <v>0</v>
      </c>
      <c r="U3708" s="111"/>
      <c r="V3708" s="111"/>
      <c r="W3708" s="111">
        <f>SUMIFS($F$3:F3708,$D$3:D3708,D3708,$C$3:C3708,"Buy")+SUMIFS($F$3:F3708,$D$3:D3708,D3708,$C$3:C3708,"Coin Deposit",$E$3:E3708,"&lt;&gt;")</f>
        <v>0</v>
      </c>
      <c r="X3708" s="111">
        <f t="shared" si="631"/>
        <v>0</v>
      </c>
      <c r="Y3708" s="111">
        <f>IF($D3708=Y$1,SUMIFS($H$3:$H3708,$G$3:$G3708,Y$1,$C$3:$C3708,"Sell"),0)</f>
        <v>0</v>
      </c>
      <c r="Z3708" s="111">
        <f t="shared" si="632"/>
        <v>0</v>
      </c>
      <c r="AA3708" s="111">
        <f>IF($D3708=AA$1,SUMIFS($H$3:$H3708,$G$3:$G3708,AA$1,$C$3:$C3708,"Sell"),0)</f>
        <v>0</v>
      </c>
      <c r="AB3708" s="111">
        <f t="shared" si="633"/>
        <v>0</v>
      </c>
      <c r="AC3708" s="111">
        <f>SUMIFS('Deductions and Deposits'!$H:$H,'Deductions and Deposits'!$G:$G,D3708,'Deductions and Deposits'!$F:$F,"&lt;="&amp;B3708)+SUMIFS($F$3:F3708,$D$3:D3708,D3708,$C$3:C3708,"Coin Deposit",$E$3:E3708,"")</f>
        <v>0</v>
      </c>
      <c r="AD3708" s="111">
        <f>SUMIFS('Deductions and Deposits'!$D:$D,'Deductions and Deposits'!$C:$C,D3708)+SUMIFS($F:$F,$D:$D,D3708,$C:$C,"Coin Deduction")</f>
        <v>0</v>
      </c>
      <c r="AE3708" s="111">
        <f>Table5[[#This Row],[Column4]]+Table5[[#This Row],[Column14]]+Table5[[#This Row],[Column19]]+Table5[[#This Row],[Column12]]</f>
        <v>0</v>
      </c>
      <c r="AF3708" s="111">
        <f>Table5[[#This Row],[Column5]]+Table5[[#This Row],[Column13]]+Table5[[#This Row],[Column21]]+Table5[[#This Row],[Column18]]</f>
        <v>0</v>
      </c>
      <c r="AG3708" s="111">
        <f t="shared" si="634"/>
        <v>0</v>
      </c>
      <c r="AH3708" s="111">
        <f t="shared" si="635"/>
        <v>0</v>
      </c>
      <c r="AI3708" s="111">
        <f>Table5[[#This Row],[Column17]]-Table5[[#This Row],[Column20]]</f>
        <v>0</v>
      </c>
      <c r="AJ3708" s="111">
        <f t="shared" si="636"/>
        <v>0</v>
      </c>
      <c r="AK3708" s="111">
        <f t="shared" si="640"/>
        <v>0</v>
      </c>
      <c r="AL3708" s="111">
        <f t="shared" si="637"/>
        <v>0</v>
      </c>
      <c r="AM3708" s="111" t="str">
        <f t="shared" si="638"/>
        <v/>
      </c>
      <c r="AN3708" s="111" t="str">
        <f t="shared" ca="1" si="639"/>
        <v/>
      </c>
    </row>
    <row r="3709" spans="1:40" ht="20.25" customHeight="1" x14ac:dyDescent="0.3">
      <c r="A3709" s="107"/>
      <c r="B3709" s="144"/>
      <c r="C3709" s="119"/>
      <c r="D3709" s="120"/>
      <c r="E3709" s="119"/>
      <c r="F3709" s="119"/>
      <c r="G3709" s="120"/>
      <c r="H3709" s="119"/>
      <c r="I3709" s="109"/>
      <c r="L3709" s="108"/>
      <c r="M3709" s="108"/>
      <c r="N3709" s="108"/>
      <c r="O3709" s="108"/>
      <c r="P3709" s="108"/>
      <c r="Q3709" s="108"/>
      <c r="R3709" s="108"/>
      <c r="S3709" s="108"/>
      <c r="T3709" s="100">
        <f t="shared" si="630"/>
        <v>0</v>
      </c>
      <c r="U3709" s="111"/>
      <c r="V3709" s="111"/>
      <c r="W3709" s="111">
        <f>SUMIFS($F$3:F3709,$D$3:D3709,D3709,$C$3:C3709,"Buy")+SUMIFS($F$3:F3709,$D$3:D3709,D3709,$C$3:C3709,"Coin Deposit",$E$3:E3709,"&lt;&gt;")</f>
        <v>0</v>
      </c>
      <c r="X3709" s="111">
        <f t="shared" si="631"/>
        <v>0</v>
      </c>
      <c r="Y3709" s="111">
        <f>IF($D3709=Y$1,SUMIFS($H$3:$H3709,$G$3:$G3709,Y$1,$C$3:$C3709,"Sell"),0)</f>
        <v>0</v>
      </c>
      <c r="Z3709" s="111">
        <f t="shared" si="632"/>
        <v>0</v>
      </c>
      <c r="AA3709" s="111">
        <f>IF($D3709=AA$1,SUMIFS($H$3:$H3709,$G$3:$G3709,AA$1,$C$3:$C3709,"Sell"),0)</f>
        <v>0</v>
      </c>
      <c r="AB3709" s="111">
        <f t="shared" si="633"/>
        <v>0</v>
      </c>
      <c r="AC3709" s="111">
        <f>SUMIFS('Deductions and Deposits'!$H:$H,'Deductions and Deposits'!$G:$G,D3709,'Deductions and Deposits'!$F:$F,"&lt;="&amp;B3709)+SUMIFS($F$3:F3709,$D$3:D3709,D3709,$C$3:C3709,"Coin Deposit",$E$3:E3709,"")</f>
        <v>0</v>
      </c>
      <c r="AD3709" s="111">
        <f>SUMIFS('Deductions and Deposits'!$D:$D,'Deductions and Deposits'!$C:$C,D3709)+SUMIFS($F:$F,$D:$D,D3709,$C:$C,"Coin Deduction")</f>
        <v>0</v>
      </c>
      <c r="AE3709" s="111">
        <f>Table5[[#This Row],[Column4]]+Table5[[#This Row],[Column14]]+Table5[[#This Row],[Column19]]+Table5[[#This Row],[Column12]]</f>
        <v>0</v>
      </c>
      <c r="AF3709" s="111">
        <f>Table5[[#This Row],[Column5]]+Table5[[#This Row],[Column13]]+Table5[[#This Row],[Column21]]+Table5[[#This Row],[Column18]]</f>
        <v>0</v>
      </c>
      <c r="AG3709" s="111">
        <f t="shared" si="634"/>
        <v>0</v>
      </c>
      <c r="AH3709" s="111">
        <f t="shared" si="635"/>
        <v>0</v>
      </c>
      <c r="AI3709" s="111">
        <f>Table5[[#This Row],[Column17]]-Table5[[#This Row],[Column20]]</f>
        <v>0</v>
      </c>
      <c r="AJ3709" s="111">
        <f t="shared" si="636"/>
        <v>0</v>
      </c>
      <c r="AK3709" s="111">
        <f t="shared" si="640"/>
        <v>0</v>
      </c>
      <c r="AL3709" s="111">
        <f t="shared" si="637"/>
        <v>0</v>
      </c>
      <c r="AM3709" s="111" t="str">
        <f t="shared" si="638"/>
        <v/>
      </c>
      <c r="AN3709" s="111" t="str">
        <f t="shared" ca="1" si="639"/>
        <v/>
      </c>
    </row>
    <row r="3710" spans="1:40" ht="20.25" customHeight="1" x14ac:dyDescent="0.3">
      <c r="A3710" s="107"/>
      <c r="B3710" s="144"/>
      <c r="C3710" s="119"/>
      <c r="D3710" s="120"/>
      <c r="E3710" s="119"/>
      <c r="F3710" s="119"/>
      <c r="G3710" s="120"/>
      <c r="H3710" s="119"/>
      <c r="I3710" s="109"/>
      <c r="L3710" s="108"/>
      <c r="M3710" s="108"/>
      <c r="N3710" s="108"/>
      <c r="O3710" s="108"/>
      <c r="P3710" s="108"/>
      <c r="Q3710" s="108"/>
      <c r="R3710" s="108"/>
      <c r="S3710" s="108"/>
      <c r="T3710" s="100">
        <f t="shared" si="630"/>
        <v>0</v>
      </c>
      <c r="U3710" s="111"/>
      <c r="V3710" s="111"/>
      <c r="W3710" s="111">
        <f>SUMIFS($F$3:F3710,$D$3:D3710,D3710,$C$3:C3710,"Buy")+SUMIFS($F$3:F3710,$D$3:D3710,D3710,$C$3:C3710,"Coin Deposit",$E$3:E3710,"&lt;&gt;")</f>
        <v>0</v>
      </c>
      <c r="X3710" s="111">
        <f t="shared" si="631"/>
        <v>0</v>
      </c>
      <c r="Y3710" s="111">
        <f>IF($D3710=Y$1,SUMIFS($H$3:$H3710,$G$3:$G3710,Y$1,$C$3:$C3710,"Sell"),0)</f>
        <v>0</v>
      </c>
      <c r="Z3710" s="111">
        <f t="shared" si="632"/>
        <v>0</v>
      </c>
      <c r="AA3710" s="111">
        <f>IF($D3710=AA$1,SUMIFS($H$3:$H3710,$G$3:$G3710,AA$1,$C$3:$C3710,"Sell"),0)</f>
        <v>0</v>
      </c>
      <c r="AB3710" s="111">
        <f t="shared" si="633"/>
        <v>0</v>
      </c>
      <c r="AC3710" s="111">
        <f>SUMIFS('Deductions and Deposits'!$H:$H,'Deductions and Deposits'!$G:$G,D3710,'Deductions and Deposits'!$F:$F,"&lt;="&amp;B3710)+SUMIFS($F$3:F3710,$D$3:D3710,D3710,$C$3:C3710,"Coin Deposit",$E$3:E3710,"")</f>
        <v>0</v>
      </c>
      <c r="AD3710" s="111">
        <f>SUMIFS('Deductions and Deposits'!$D:$D,'Deductions and Deposits'!$C:$C,D3710)+SUMIFS($F:$F,$D:$D,D3710,$C:$C,"Coin Deduction")</f>
        <v>0</v>
      </c>
      <c r="AE3710" s="111">
        <f>Table5[[#This Row],[Column4]]+Table5[[#This Row],[Column14]]+Table5[[#This Row],[Column19]]+Table5[[#This Row],[Column12]]</f>
        <v>0</v>
      </c>
      <c r="AF3710" s="111">
        <f>Table5[[#This Row],[Column5]]+Table5[[#This Row],[Column13]]+Table5[[#This Row],[Column21]]+Table5[[#This Row],[Column18]]</f>
        <v>0</v>
      </c>
      <c r="AG3710" s="111">
        <f t="shared" si="634"/>
        <v>0</v>
      </c>
      <c r="AH3710" s="111">
        <f t="shared" si="635"/>
        <v>0</v>
      </c>
      <c r="AI3710" s="111">
        <f>Table5[[#This Row],[Column17]]-Table5[[#This Row],[Column20]]</f>
        <v>0</v>
      </c>
      <c r="AJ3710" s="111">
        <f t="shared" si="636"/>
        <v>0</v>
      </c>
      <c r="AK3710" s="111">
        <f t="shared" si="640"/>
        <v>0</v>
      </c>
      <c r="AL3710" s="111">
        <f t="shared" si="637"/>
        <v>0</v>
      </c>
      <c r="AM3710" s="111" t="str">
        <f t="shared" si="638"/>
        <v/>
      </c>
      <c r="AN3710" s="111" t="str">
        <f t="shared" ca="1" si="639"/>
        <v/>
      </c>
    </row>
    <row r="3711" spans="1:40" ht="20.25" customHeight="1" x14ac:dyDescent="0.3">
      <c r="A3711" s="107"/>
      <c r="B3711" s="144"/>
      <c r="C3711" s="119"/>
      <c r="D3711" s="120"/>
      <c r="E3711" s="119"/>
      <c r="F3711" s="119"/>
      <c r="G3711" s="120"/>
      <c r="H3711" s="119"/>
      <c r="I3711" s="109"/>
      <c r="L3711" s="108"/>
      <c r="M3711" s="108"/>
      <c r="N3711" s="108"/>
      <c r="O3711" s="108"/>
      <c r="P3711" s="108"/>
      <c r="Q3711" s="108"/>
      <c r="R3711" s="108"/>
      <c r="S3711" s="108"/>
      <c r="T3711" s="100">
        <f t="shared" si="630"/>
        <v>0</v>
      </c>
      <c r="U3711" s="111"/>
      <c r="V3711" s="111"/>
      <c r="W3711" s="111">
        <f>SUMIFS($F$3:F3711,$D$3:D3711,D3711,$C$3:C3711,"Buy")+SUMIFS($F$3:F3711,$D$3:D3711,D3711,$C$3:C3711,"Coin Deposit",$E$3:E3711,"&lt;&gt;")</f>
        <v>0</v>
      </c>
      <c r="X3711" s="111">
        <f t="shared" si="631"/>
        <v>0</v>
      </c>
      <c r="Y3711" s="111">
        <f>IF($D3711=Y$1,SUMIFS($H$3:$H3711,$G$3:$G3711,Y$1,$C$3:$C3711,"Sell"),0)</f>
        <v>0</v>
      </c>
      <c r="Z3711" s="111">
        <f t="shared" si="632"/>
        <v>0</v>
      </c>
      <c r="AA3711" s="111">
        <f>IF($D3711=AA$1,SUMIFS($H$3:$H3711,$G$3:$G3711,AA$1,$C$3:$C3711,"Sell"),0)</f>
        <v>0</v>
      </c>
      <c r="AB3711" s="111">
        <f t="shared" si="633"/>
        <v>0</v>
      </c>
      <c r="AC3711" s="111">
        <f>SUMIFS('Deductions and Deposits'!$H:$H,'Deductions and Deposits'!$G:$G,D3711,'Deductions and Deposits'!$F:$F,"&lt;="&amp;B3711)+SUMIFS($F$3:F3711,$D$3:D3711,D3711,$C$3:C3711,"Coin Deposit",$E$3:E3711,"")</f>
        <v>0</v>
      </c>
      <c r="AD3711" s="111">
        <f>SUMIFS('Deductions and Deposits'!$D:$D,'Deductions and Deposits'!$C:$C,D3711)+SUMIFS($F:$F,$D:$D,D3711,$C:$C,"Coin Deduction")</f>
        <v>0</v>
      </c>
      <c r="AE3711" s="111">
        <f>Table5[[#This Row],[Column4]]+Table5[[#This Row],[Column14]]+Table5[[#This Row],[Column19]]+Table5[[#This Row],[Column12]]</f>
        <v>0</v>
      </c>
      <c r="AF3711" s="111">
        <f>Table5[[#This Row],[Column5]]+Table5[[#This Row],[Column13]]+Table5[[#This Row],[Column21]]+Table5[[#This Row],[Column18]]</f>
        <v>0</v>
      </c>
      <c r="AG3711" s="111">
        <f t="shared" si="634"/>
        <v>0</v>
      </c>
      <c r="AH3711" s="111">
        <f t="shared" si="635"/>
        <v>0</v>
      </c>
      <c r="AI3711" s="111">
        <f>Table5[[#This Row],[Column17]]-Table5[[#This Row],[Column20]]</f>
        <v>0</v>
      </c>
      <c r="AJ3711" s="111">
        <f t="shared" si="636"/>
        <v>0</v>
      </c>
      <c r="AK3711" s="111">
        <f t="shared" si="640"/>
        <v>0</v>
      </c>
      <c r="AL3711" s="111">
        <f t="shared" si="637"/>
        <v>0</v>
      </c>
      <c r="AM3711" s="111" t="str">
        <f t="shared" si="638"/>
        <v/>
      </c>
      <c r="AN3711" s="111" t="str">
        <f t="shared" ca="1" si="639"/>
        <v/>
      </c>
    </row>
    <row r="3712" spans="1:40" ht="20.25" customHeight="1" x14ac:dyDescent="0.3">
      <c r="A3712" s="107"/>
      <c r="B3712" s="144"/>
      <c r="C3712" s="119"/>
      <c r="D3712" s="120"/>
      <c r="E3712" s="119"/>
      <c r="F3712" s="119"/>
      <c r="G3712" s="120"/>
      <c r="H3712" s="119"/>
      <c r="I3712" s="109"/>
      <c r="L3712" s="108"/>
      <c r="M3712" s="108"/>
      <c r="N3712" s="108"/>
      <c r="O3712" s="108"/>
      <c r="P3712" s="108"/>
      <c r="Q3712" s="108"/>
      <c r="R3712" s="108"/>
      <c r="S3712" s="108"/>
      <c r="T3712" s="100">
        <f t="shared" si="630"/>
        <v>0</v>
      </c>
      <c r="U3712" s="111"/>
      <c r="V3712" s="111"/>
      <c r="W3712" s="111">
        <f>SUMIFS($F$3:F3712,$D$3:D3712,D3712,$C$3:C3712,"Buy")+SUMIFS($F$3:F3712,$D$3:D3712,D3712,$C$3:C3712,"Coin Deposit",$E$3:E3712,"&lt;&gt;")</f>
        <v>0</v>
      </c>
      <c r="X3712" s="111">
        <f t="shared" si="631"/>
        <v>0</v>
      </c>
      <c r="Y3712" s="111">
        <f>IF($D3712=Y$1,SUMIFS($H$3:$H3712,$G$3:$G3712,Y$1,$C$3:$C3712,"Sell"),0)</f>
        <v>0</v>
      </c>
      <c r="Z3712" s="111">
        <f t="shared" si="632"/>
        <v>0</v>
      </c>
      <c r="AA3712" s="111">
        <f>IF($D3712=AA$1,SUMIFS($H$3:$H3712,$G$3:$G3712,AA$1,$C$3:$C3712,"Sell"),0)</f>
        <v>0</v>
      </c>
      <c r="AB3712" s="111">
        <f t="shared" si="633"/>
        <v>0</v>
      </c>
      <c r="AC3712" s="111">
        <f>SUMIFS('Deductions and Deposits'!$H:$H,'Deductions and Deposits'!$G:$G,D3712,'Deductions and Deposits'!$F:$F,"&lt;="&amp;B3712)+SUMIFS($F$3:F3712,$D$3:D3712,D3712,$C$3:C3712,"Coin Deposit",$E$3:E3712,"")</f>
        <v>0</v>
      </c>
      <c r="AD3712" s="111">
        <f>SUMIFS('Deductions and Deposits'!$D:$D,'Deductions and Deposits'!$C:$C,D3712)+SUMIFS($F:$F,$D:$D,D3712,$C:$C,"Coin Deduction")</f>
        <v>0</v>
      </c>
      <c r="AE3712" s="111">
        <f>Table5[[#This Row],[Column4]]+Table5[[#This Row],[Column14]]+Table5[[#This Row],[Column19]]+Table5[[#This Row],[Column12]]</f>
        <v>0</v>
      </c>
      <c r="AF3712" s="111">
        <f>Table5[[#This Row],[Column5]]+Table5[[#This Row],[Column13]]+Table5[[#This Row],[Column21]]+Table5[[#This Row],[Column18]]</f>
        <v>0</v>
      </c>
      <c r="AG3712" s="111">
        <f t="shared" si="634"/>
        <v>0</v>
      </c>
      <c r="AH3712" s="111">
        <f t="shared" si="635"/>
        <v>0</v>
      </c>
      <c r="AI3712" s="111">
        <f>Table5[[#This Row],[Column17]]-Table5[[#This Row],[Column20]]</f>
        <v>0</v>
      </c>
      <c r="AJ3712" s="111">
        <f t="shared" si="636"/>
        <v>0</v>
      </c>
      <c r="AK3712" s="111">
        <f t="shared" si="640"/>
        <v>0</v>
      </c>
      <c r="AL3712" s="111">
        <f t="shared" si="637"/>
        <v>0</v>
      </c>
      <c r="AM3712" s="111" t="str">
        <f t="shared" si="638"/>
        <v/>
      </c>
      <c r="AN3712" s="111" t="str">
        <f t="shared" ca="1" si="639"/>
        <v/>
      </c>
    </row>
    <row r="3713" spans="1:40" ht="20.25" customHeight="1" x14ac:dyDescent="0.3">
      <c r="A3713" s="107"/>
      <c r="B3713" s="144"/>
      <c r="C3713" s="119"/>
      <c r="D3713" s="120"/>
      <c r="E3713" s="119"/>
      <c r="F3713" s="119"/>
      <c r="G3713" s="120"/>
      <c r="H3713" s="119"/>
      <c r="I3713" s="109"/>
      <c r="L3713" s="108"/>
      <c r="M3713" s="108"/>
      <c r="N3713" s="108"/>
      <c r="O3713" s="108"/>
      <c r="P3713" s="108"/>
      <c r="Q3713" s="108"/>
      <c r="R3713" s="108"/>
      <c r="S3713" s="108"/>
      <c r="T3713" s="100">
        <f t="shared" si="630"/>
        <v>0</v>
      </c>
      <c r="U3713" s="111"/>
      <c r="V3713" s="111"/>
      <c r="W3713" s="111">
        <f>SUMIFS($F$3:F3713,$D$3:D3713,D3713,$C$3:C3713,"Buy")+SUMIFS($F$3:F3713,$D$3:D3713,D3713,$C$3:C3713,"Coin Deposit",$E$3:E3713,"&lt;&gt;")</f>
        <v>0</v>
      </c>
      <c r="X3713" s="111">
        <f t="shared" si="631"/>
        <v>0</v>
      </c>
      <c r="Y3713" s="111">
        <f>IF($D3713=Y$1,SUMIFS($H$3:$H3713,$G$3:$G3713,Y$1,$C$3:$C3713,"Sell"),0)</f>
        <v>0</v>
      </c>
      <c r="Z3713" s="111">
        <f t="shared" si="632"/>
        <v>0</v>
      </c>
      <c r="AA3713" s="111">
        <f>IF($D3713=AA$1,SUMIFS($H$3:$H3713,$G$3:$G3713,AA$1,$C$3:$C3713,"Sell"),0)</f>
        <v>0</v>
      </c>
      <c r="AB3713" s="111">
        <f t="shared" si="633"/>
        <v>0</v>
      </c>
      <c r="AC3713" s="111">
        <f>SUMIFS('Deductions and Deposits'!$H:$H,'Deductions and Deposits'!$G:$G,D3713,'Deductions and Deposits'!$F:$F,"&lt;="&amp;B3713)+SUMIFS($F$3:F3713,$D$3:D3713,D3713,$C$3:C3713,"Coin Deposit",$E$3:E3713,"")</f>
        <v>0</v>
      </c>
      <c r="AD3713" s="111">
        <f>SUMIFS('Deductions and Deposits'!$D:$D,'Deductions and Deposits'!$C:$C,D3713)+SUMIFS($F:$F,$D:$D,D3713,$C:$C,"Coin Deduction")</f>
        <v>0</v>
      </c>
      <c r="AE3713" s="111">
        <f>Table5[[#This Row],[Column4]]+Table5[[#This Row],[Column14]]+Table5[[#This Row],[Column19]]+Table5[[#This Row],[Column12]]</f>
        <v>0</v>
      </c>
      <c r="AF3713" s="111">
        <f>Table5[[#This Row],[Column5]]+Table5[[#This Row],[Column13]]+Table5[[#This Row],[Column21]]+Table5[[#This Row],[Column18]]</f>
        <v>0</v>
      </c>
      <c r="AG3713" s="111">
        <f t="shared" si="634"/>
        <v>0</v>
      </c>
      <c r="AH3713" s="111">
        <f t="shared" si="635"/>
        <v>0</v>
      </c>
      <c r="AI3713" s="111">
        <f>Table5[[#This Row],[Column17]]-Table5[[#This Row],[Column20]]</f>
        <v>0</v>
      </c>
      <c r="AJ3713" s="111">
        <f t="shared" si="636"/>
        <v>0</v>
      </c>
      <c r="AK3713" s="111">
        <f t="shared" si="640"/>
        <v>0</v>
      </c>
      <c r="AL3713" s="111">
        <f t="shared" si="637"/>
        <v>0</v>
      </c>
      <c r="AM3713" s="111" t="str">
        <f t="shared" si="638"/>
        <v/>
      </c>
      <c r="AN3713" s="111" t="str">
        <f t="shared" ca="1" si="639"/>
        <v/>
      </c>
    </row>
    <row r="3714" spans="1:40" ht="20.25" customHeight="1" x14ac:dyDescent="0.3">
      <c r="A3714" s="107"/>
      <c r="B3714" s="144"/>
      <c r="C3714" s="119"/>
      <c r="D3714" s="120"/>
      <c r="E3714" s="119"/>
      <c r="F3714" s="119"/>
      <c r="G3714" s="120"/>
      <c r="H3714" s="119"/>
      <c r="I3714" s="109"/>
      <c r="L3714" s="108"/>
      <c r="M3714" s="108"/>
      <c r="N3714" s="108"/>
      <c r="O3714" s="108"/>
      <c r="P3714" s="108"/>
      <c r="Q3714" s="108"/>
      <c r="R3714" s="108"/>
      <c r="S3714" s="108"/>
      <c r="T3714" s="100">
        <f t="shared" si="630"/>
        <v>0</v>
      </c>
      <c r="U3714" s="111"/>
      <c r="V3714" s="111"/>
      <c r="W3714" s="111">
        <f>SUMIFS($F$3:F3714,$D$3:D3714,D3714,$C$3:C3714,"Buy")+SUMIFS($F$3:F3714,$D$3:D3714,D3714,$C$3:C3714,"Coin Deposit",$E$3:E3714,"&lt;&gt;")</f>
        <v>0</v>
      </c>
      <c r="X3714" s="111">
        <f t="shared" si="631"/>
        <v>0</v>
      </c>
      <c r="Y3714" s="111">
        <f>IF($D3714=Y$1,SUMIFS($H$3:$H3714,$G$3:$G3714,Y$1,$C$3:$C3714,"Sell"),0)</f>
        <v>0</v>
      </c>
      <c r="Z3714" s="111">
        <f t="shared" si="632"/>
        <v>0</v>
      </c>
      <c r="AA3714" s="111">
        <f>IF($D3714=AA$1,SUMIFS($H$3:$H3714,$G$3:$G3714,AA$1,$C$3:$C3714,"Sell"),0)</f>
        <v>0</v>
      </c>
      <c r="AB3714" s="111">
        <f t="shared" si="633"/>
        <v>0</v>
      </c>
      <c r="AC3714" s="111">
        <f>SUMIFS('Deductions and Deposits'!$H:$H,'Deductions and Deposits'!$G:$G,D3714,'Deductions and Deposits'!$F:$F,"&lt;="&amp;B3714)+SUMIFS($F$3:F3714,$D$3:D3714,D3714,$C$3:C3714,"Coin Deposit",$E$3:E3714,"")</f>
        <v>0</v>
      </c>
      <c r="AD3714" s="111">
        <f>SUMIFS('Deductions and Deposits'!$D:$D,'Deductions and Deposits'!$C:$C,D3714)+SUMIFS($F:$F,$D:$D,D3714,$C:$C,"Coin Deduction")</f>
        <v>0</v>
      </c>
      <c r="AE3714" s="111">
        <f>Table5[[#This Row],[Column4]]+Table5[[#This Row],[Column14]]+Table5[[#This Row],[Column19]]+Table5[[#This Row],[Column12]]</f>
        <v>0</v>
      </c>
      <c r="AF3714" s="111">
        <f>Table5[[#This Row],[Column5]]+Table5[[#This Row],[Column13]]+Table5[[#This Row],[Column21]]+Table5[[#This Row],[Column18]]</f>
        <v>0</v>
      </c>
      <c r="AG3714" s="111">
        <f t="shared" si="634"/>
        <v>0</v>
      </c>
      <c r="AH3714" s="111">
        <f t="shared" si="635"/>
        <v>0</v>
      </c>
      <c r="AI3714" s="111">
        <f>Table5[[#This Row],[Column17]]-Table5[[#This Row],[Column20]]</f>
        <v>0</v>
      </c>
      <c r="AJ3714" s="111">
        <f t="shared" si="636"/>
        <v>0</v>
      </c>
      <c r="AK3714" s="111">
        <f t="shared" si="640"/>
        <v>0</v>
      </c>
      <c r="AL3714" s="111">
        <f t="shared" si="637"/>
        <v>0</v>
      </c>
      <c r="AM3714" s="111" t="str">
        <f t="shared" si="638"/>
        <v/>
      </c>
      <c r="AN3714" s="111" t="str">
        <f t="shared" ca="1" si="639"/>
        <v/>
      </c>
    </row>
    <row r="3715" spans="1:40" ht="20.25" customHeight="1" x14ac:dyDescent="0.3">
      <c r="A3715" s="107"/>
      <c r="B3715" s="144"/>
      <c r="C3715" s="119"/>
      <c r="D3715" s="120"/>
      <c r="E3715" s="119"/>
      <c r="F3715" s="119"/>
      <c r="G3715" s="120"/>
      <c r="H3715" s="119"/>
      <c r="I3715" s="109"/>
      <c r="L3715" s="108"/>
      <c r="M3715" s="108"/>
      <c r="N3715" s="108"/>
      <c r="O3715" s="108"/>
      <c r="P3715" s="108"/>
      <c r="Q3715" s="108"/>
      <c r="R3715" s="108"/>
      <c r="S3715" s="108"/>
      <c r="T3715" s="100">
        <f t="shared" ref="T3715:T3778" si="641">IF(E3715&lt;&gt;"",E3715,0)</f>
        <v>0</v>
      </c>
      <c r="U3715" s="111"/>
      <c r="V3715" s="111"/>
      <c r="W3715" s="111">
        <f>SUMIFS($F$3:F3715,$D$3:D3715,D3715,$C$3:C3715,"Buy")+SUMIFS($F$3:F3715,$D$3:D3715,D3715,$C$3:C3715,"Coin Deposit",$E$3:E3715,"&lt;&gt;")</f>
        <v>0</v>
      </c>
      <c r="X3715" s="111">
        <f t="shared" ref="X3715:X3778" si="642">IF(OR(C3715="buy",AND(C3715="Coin Deposit",E3715&lt;&gt;"")),SUMIFS($F:$F,$D:$D,D3715,$C:$C,"sell"),0)</f>
        <v>0</v>
      </c>
      <c r="Y3715" s="111">
        <f>IF($D3715=Y$1,SUMIFS($H$3:$H3715,$G$3:$G3715,Y$1,$C$3:$C3715,"Sell"),0)</f>
        <v>0</v>
      </c>
      <c r="Z3715" s="111">
        <f t="shared" ref="Z3715:Z3778" si="643">IF($D3715=Z$1,SUMIFS($H:$H,$G:$G,Z$1,$C:$C,"Buy")+SUMIFS($H:$H,$G:$G,Z$1,$C:$C,"Coin Deposit",$E:$E,"&lt;&gt;"),0)</f>
        <v>0</v>
      </c>
      <c r="AA3715" s="111">
        <f>IF($D3715=AA$1,SUMIFS($H$3:$H3715,$G$3:$G3715,AA$1,$C$3:$C3715,"Sell"),0)</f>
        <v>0</v>
      </c>
      <c r="AB3715" s="111">
        <f t="shared" ref="AB3715:AB3778" si="644">IF($D3715=AB$1,SUMIFS($H:$H,$G:$G,AB$1,$C:$C,"Buy")+SUMIFS($H:$H,$G:$G,AB$1,$C:$C,"Coin Deposit",$E:$E,"&lt;&gt;"),0)</f>
        <v>0</v>
      </c>
      <c r="AC3715" s="111">
        <f>SUMIFS('Deductions and Deposits'!$H:$H,'Deductions and Deposits'!$G:$G,D3715,'Deductions and Deposits'!$F:$F,"&lt;="&amp;B3715)+SUMIFS($F$3:F3715,$D$3:D3715,D3715,$C$3:C3715,"Coin Deposit",$E$3:E3715,"")</f>
        <v>0</v>
      </c>
      <c r="AD3715" s="111">
        <f>SUMIFS('Deductions and Deposits'!$D:$D,'Deductions and Deposits'!$C:$C,D3715)+SUMIFS($F:$F,$D:$D,D3715,$C:$C,"Coin Deduction")</f>
        <v>0</v>
      </c>
      <c r="AE3715" s="111">
        <f>Table5[[#This Row],[Column4]]+Table5[[#This Row],[Column14]]+Table5[[#This Row],[Column19]]+Table5[[#This Row],[Column12]]</f>
        <v>0</v>
      </c>
      <c r="AF3715" s="111">
        <f>Table5[[#This Row],[Column5]]+Table5[[#This Row],[Column13]]+Table5[[#This Row],[Column21]]+Table5[[#This Row],[Column18]]</f>
        <v>0</v>
      </c>
      <c r="AG3715" s="111">
        <f t="shared" ref="AG3715:AG3778" si="645">IF(AND((AC3715+Y3715+AA3715)&gt;AF3715,OR(C3715="buy",AND(C3715="Coin Deposit",E3715&lt;&gt;""))),(AC3715+Y3715+AA3715)-AF3715,0)</f>
        <v>0</v>
      </c>
      <c r="AH3715" s="111">
        <f t="shared" ref="AH3715:AH3778" si="646">IF(AND(AE3715&gt;AF3715,OR(C3715="buy",AND(C3715="Coin Deposit",E3715&lt;&gt;""))),AE3715-AF3715,0)</f>
        <v>0</v>
      </c>
      <c r="AI3715" s="111">
        <f>Table5[[#This Row],[Column17]]-Table5[[#This Row],[Column20]]</f>
        <v>0</v>
      </c>
      <c r="AJ3715" s="111">
        <f t="shared" ref="AJ3715:AJ3778" si="647">IF(AI3715&gt;F3715,F3715,AI3715)</f>
        <v>0</v>
      </c>
      <c r="AK3715" s="111">
        <f t="shared" si="640"/>
        <v>0</v>
      </c>
      <c r="AL3715" s="111">
        <f t="shared" ref="AL3715:AL3778" si="648">IFERROR(SUMIFS($AK:$AK,$D:$D,D3715)/SUMIFS($AJ:$AJ,$D:$D,D3715),0)</f>
        <v>0</v>
      </c>
      <c r="AM3715" s="111" t="str">
        <f t="shared" ref="AM3715:AM3778" si="649">C3715&amp;D3715</f>
        <v/>
      </c>
      <c r="AN3715" s="111" t="str">
        <f t="shared" ref="AN3715:AN3736" ca="1" si="650">OFFSET(AM3715,COUNTA($AM:$AM)-ROW()-(ROW()-ROW($AN$2)-1),)</f>
        <v/>
      </c>
    </row>
    <row r="3716" spans="1:40" ht="20.25" customHeight="1" x14ac:dyDescent="0.3">
      <c r="A3716" s="107"/>
      <c r="B3716" s="144"/>
      <c r="C3716" s="119"/>
      <c r="D3716" s="120"/>
      <c r="E3716" s="119"/>
      <c r="F3716" s="119"/>
      <c r="G3716" s="120"/>
      <c r="H3716" s="119"/>
      <c r="I3716" s="109"/>
      <c r="L3716" s="108"/>
      <c r="M3716" s="108"/>
      <c r="N3716" s="108"/>
      <c r="O3716" s="108"/>
      <c r="P3716" s="108"/>
      <c r="Q3716" s="108"/>
      <c r="R3716" s="108"/>
      <c r="S3716" s="108"/>
      <c r="T3716" s="100">
        <f t="shared" si="641"/>
        <v>0</v>
      </c>
      <c r="U3716" s="111"/>
      <c r="V3716" s="111"/>
      <c r="W3716" s="111">
        <f>SUMIFS($F$3:F3716,$D$3:D3716,D3716,$C$3:C3716,"Buy")+SUMIFS($F$3:F3716,$D$3:D3716,D3716,$C$3:C3716,"Coin Deposit",$E$3:E3716,"&lt;&gt;")</f>
        <v>0</v>
      </c>
      <c r="X3716" s="111">
        <f t="shared" si="642"/>
        <v>0</v>
      </c>
      <c r="Y3716" s="111">
        <f>IF($D3716=Y$1,SUMIFS($H$3:$H3716,$G$3:$G3716,Y$1,$C$3:$C3716,"Sell"),0)</f>
        <v>0</v>
      </c>
      <c r="Z3716" s="111">
        <f t="shared" si="643"/>
        <v>0</v>
      </c>
      <c r="AA3716" s="111">
        <f>IF($D3716=AA$1,SUMIFS($H$3:$H3716,$G$3:$G3716,AA$1,$C$3:$C3716,"Sell"),0)</f>
        <v>0</v>
      </c>
      <c r="AB3716" s="111">
        <f t="shared" si="644"/>
        <v>0</v>
      </c>
      <c r="AC3716" s="111">
        <f>SUMIFS('Deductions and Deposits'!$H:$H,'Deductions and Deposits'!$G:$G,D3716,'Deductions and Deposits'!$F:$F,"&lt;="&amp;B3716)+SUMIFS($F$3:F3716,$D$3:D3716,D3716,$C$3:C3716,"Coin Deposit",$E$3:E3716,"")</f>
        <v>0</v>
      </c>
      <c r="AD3716" s="111">
        <f>SUMIFS('Deductions and Deposits'!$D:$D,'Deductions and Deposits'!$C:$C,D3716)+SUMIFS($F:$F,$D:$D,D3716,$C:$C,"Coin Deduction")</f>
        <v>0</v>
      </c>
      <c r="AE3716" s="111">
        <f>Table5[[#This Row],[Column4]]+Table5[[#This Row],[Column14]]+Table5[[#This Row],[Column19]]+Table5[[#This Row],[Column12]]</f>
        <v>0</v>
      </c>
      <c r="AF3716" s="111">
        <f>Table5[[#This Row],[Column5]]+Table5[[#This Row],[Column13]]+Table5[[#This Row],[Column21]]+Table5[[#This Row],[Column18]]</f>
        <v>0</v>
      </c>
      <c r="AG3716" s="111">
        <f t="shared" si="645"/>
        <v>0</v>
      </c>
      <c r="AH3716" s="111">
        <f t="shared" si="646"/>
        <v>0</v>
      </c>
      <c r="AI3716" s="111">
        <f>Table5[[#This Row],[Column17]]-Table5[[#This Row],[Column20]]</f>
        <v>0</v>
      </c>
      <c r="AJ3716" s="111">
        <f t="shared" si="647"/>
        <v>0</v>
      </c>
      <c r="AK3716" s="111">
        <f t="shared" si="640"/>
        <v>0</v>
      </c>
      <c r="AL3716" s="111">
        <f t="shared" si="648"/>
        <v>0</v>
      </c>
      <c r="AM3716" s="111" t="str">
        <f t="shared" si="649"/>
        <v/>
      </c>
      <c r="AN3716" s="111" t="str">
        <f t="shared" ca="1" si="650"/>
        <v/>
      </c>
    </row>
    <row r="3717" spans="1:40" ht="20.25" customHeight="1" x14ac:dyDescent="0.3">
      <c r="A3717" s="107"/>
      <c r="B3717" s="144"/>
      <c r="C3717" s="119"/>
      <c r="D3717" s="120"/>
      <c r="E3717" s="119"/>
      <c r="F3717" s="119"/>
      <c r="G3717" s="120"/>
      <c r="H3717" s="119"/>
      <c r="I3717" s="109"/>
      <c r="L3717" s="108"/>
      <c r="M3717" s="108"/>
      <c r="N3717" s="108"/>
      <c r="O3717" s="108"/>
      <c r="P3717" s="108"/>
      <c r="Q3717" s="108"/>
      <c r="R3717" s="108"/>
      <c r="S3717" s="108"/>
      <c r="T3717" s="100">
        <f t="shared" si="641"/>
        <v>0</v>
      </c>
      <c r="U3717" s="111"/>
      <c r="V3717" s="111"/>
      <c r="W3717" s="111">
        <f>SUMIFS($F$3:F3717,$D$3:D3717,D3717,$C$3:C3717,"Buy")+SUMIFS($F$3:F3717,$D$3:D3717,D3717,$C$3:C3717,"Coin Deposit",$E$3:E3717,"&lt;&gt;")</f>
        <v>0</v>
      </c>
      <c r="X3717" s="111">
        <f t="shared" si="642"/>
        <v>0</v>
      </c>
      <c r="Y3717" s="111">
        <f>IF($D3717=Y$1,SUMIFS($H$3:$H3717,$G$3:$G3717,Y$1,$C$3:$C3717,"Sell"),0)</f>
        <v>0</v>
      </c>
      <c r="Z3717" s="111">
        <f t="shared" si="643"/>
        <v>0</v>
      </c>
      <c r="AA3717" s="111">
        <f>IF($D3717=AA$1,SUMIFS($H$3:$H3717,$G$3:$G3717,AA$1,$C$3:$C3717,"Sell"),0)</f>
        <v>0</v>
      </c>
      <c r="AB3717" s="111">
        <f t="shared" si="644"/>
        <v>0</v>
      </c>
      <c r="AC3717" s="111">
        <f>SUMIFS('Deductions and Deposits'!$H:$H,'Deductions and Deposits'!$G:$G,D3717,'Deductions and Deposits'!$F:$F,"&lt;="&amp;B3717)+SUMIFS($F$3:F3717,$D$3:D3717,D3717,$C$3:C3717,"Coin Deposit",$E$3:E3717,"")</f>
        <v>0</v>
      </c>
      <c r="AD3717" s="111">
        <f>SUMIFS('Deductions and Deposits'!$D:$D,'Deductions and Deposits'!$C:$C,D3717)+SUMIFS($F:$F,$D:$D,D3717,$C:$C,"Coin Deduction")</f>
        <v>0</v>
      </c>
      <c r="AE3717" s="111">
        <f>Table5[[#This Row],[Column4]]+Table5[[#This Row],[Column14]]+Table5[[#This Row],[Column19]]+Table5[[#This Row],[Column12]]</f>
        <v>0</v>
      </c>
      <c r="AF3717" s="111">
        <f>Table5[[#This Row],[Column5]]+Table5[[#This Row],[Column13]]+Table5[[#This Row],[Column21]]+Table5[[#This Row],[Column18]]</f>
        <v>0</v>
      </c>
      <c r="AG3717" s="111">
        <f t="shared" si="645"/>
        <v>0</v>
      </c>
      <c r="AH3717" s="111">
        <f t="shared" si="646"/>
        <v>0</v>
      </c>
      <c r="AI3717" s="111">
        <f>Table5[[#This Row],[Column17]]-Table5[[#This Row],[Column20]]</f>
        <v>0</v>
      </c>
      <c r="AJ3717" s="111">
        <f t="shared" si="647"/>
        <v>0</v>
      </c>
      <c r="AK3717" s="111">
        <f t="shared" si="640"/>
        <v>0</v>
      </c>
      <c r="AL3717" s="111">
        <f t="shared" si="648"/>
        <v>0</v>
      </c>
      <c r="AM3717" s="111" t="str">
        <f t="shared" si="649"/>
        <v/>
      </c>
      <c r="AN3717" s="111" t="str">
        <f t="shared" ca="1" si="650"/>
        <v/>
      </c>
    </row>
    <row r="3718" spans="1:40" ht="20.25" customHeight="1" x14ac:dyDescent="0.3">
      <c r="A3718" s="107"/>
      <c r="B3718" s="144"/>
      <c r="C3718" s="119"/>
      <c r="D3718" s="120"/>
      <c r="E3718" s="119"/>
      <c r="F3718" s="119"/>
      <c r="G3718" s="120"/>
      <c r="H3718" s="119"/>
      <c r="I3718" s="109"/>
      <c r="L3718" s="108"/>
      <c r="M3718" s="108"/>
      <c r="N3718" s="108"/>
      <c r="O3718" s="108"/>
      <c r="P3718" s="108"/>
      <c r="Q3718" s="108"/>
      <c r="R3718" s="108"/>
      <c r="S3718" s="108"/>
      <c r="T3718" s="100">
        <f t="shared" si="641"/>
        <v>0</v>
      </c>
      <c r="U3718" s="111"/>
      <c r="V3718" s="111"/>
      <c r="W3718" s="111">
        <f>SUMIFS($F$3:F3718,$D$3:D3718,D3718,$C$3:C3718,"Buy")+SUMIFS($F$3:F3718,$D$3:D3718,D3718,$C$3:C3718,"Coin Deposit",$E$3:E3718,"&lt;&gt;")</f>
        <v>0</v>
      </c>
      <c r="X3718" s="111">
        <f t="shared" si="642"/>
        <v>0</v>
      </c>
      <c r="Y3718" s="111">
        <f>IF($D3718=Y$1,SUMIFS($H$3:$H3718,$G$3:$G3718,Y$1,$C$3:$C3718,"Sell"),0)</f>
        <v>0</v>
      </c>
      <c r="Z3718" s="111">
        <f t="shared" si="643"/>
        <v>0</v>
      </c>
      <c r="AA3718" s="111">
        <f>IF($D3718=AA$1,SUMIFS($H$3:$H3718,$G$3:$G3718,AA$1,$C$3:$C3718,"Sell"),0)</f>
        <v>0</v>
      </c>
      <c r="AB3718" s="111">
        <f t="shared" si="644"/>
        <v>0</v>
      </c>
      <c r="AC3718" s="111">
        <f>SUMIFS('Deductions and Deposits'!$H:$H,'Deductions and Deposits'!$G:$G,D3718,'Deductions and Deposits'!$F:$F,"&lt;="&amp;B3718)+SUMIFS($F$3:F3718,$D$3:D3718,D3718,$C$3:C3718,"Coin Deposit",$E$3:E3718,"")</f>
        <v>0</v>
      </c>
      <c r="AD3718" s="111">
        <f>SUMIFS('Deductions and Deposits'!$D:$D,'Deductions and Deposits'!$C:$C,D3718)+SUMIFS($F:$F,$D:$D,D3718,$C:$C,"Coin Deduction")</f>
        <v>0</v>
      </c>
      <c r="AE3718" s="111">
        <f>Table5[[#This Row],[Column4]]+Table5[[#This Row],[Column14]]+Table5[[#This Row],[Column19]]+Table5[[#This Row],[Column12]]</f>
        <v>0</v>
      </c>
      <c r="AF3718" s="111">
        <f>Table5[[#This Row],[Column5]]+Table5[[#This Row],[Column13]]+Table5[[#This Row],[Column21]]+Table5[[#This Row],[Column18]]</f>
        <v>0</v>
      </c>
      <c r="AG3718" s="111">
        <f t="shared" si="645"/>
        <v>0</v>
      </c>
      <c r="AH3718" s="111">
        <f t="shared" si="646"/>
        <v>0</v>
      </c>
      <c r="AI3718" s="111">
        <f>Table5[[#This Row],[Column17]]-Table5[[#This Row],[Column20]]</f>
        <v>0</v>
      </c>
      <c r="AJ3718" s="111">
        <f t="shared" si="647"/>
        <v>0</v>
      </c>
      <c r="AK3718" s="111">
        <f t="shared" si="640"/>
        <v>0</v>
      </c>
      <c r="AL3718" s="111">
        <f t="shared" si="648"/>
        <v>0</v>
      </c>
      <c r="AM3718" s="111" t="str">
        <f t="shared" si="649"/>
        <v/>
      </c>
      <c r="AN3718" s="111" t="str">
        <f t="shared" ca="1" si="650"/>
        <v/>
      </c>
    </row>
    <row r="3719" spans="1:40" ht="20.25" customHeight="1" x14ac:dyDescent="0.3">
      <c r="A3719" s="107"/>
      <c r="B3719" s="144"/>
      <c r="C3719" s="119"/>
      <c r="D3719" s="120"/>
      <c r="E3719" s="119"/>
      <c r="F3719" s="119"/>
      <c r="G3719" s="120"/>
      <c r="H3719" s="119"/>
      <c r="I3719" s="109"/>
      <c r="L3719" s="108"/>
      <c r="M3719" s="108"/>
      <c r="N3719" s="108"/>
      <c r="O3719" s="108"/>
      <c r="P3719" s="108"/>
      <c r="Q3719" s="108"/>
      <c r="R3719" s="108"/>
      <c r="S3719" s="108"/>
      <c r="T3719" s="100">
        <f t="shared" si="641"/>
        <v>0</v>
      </c>
      <c r="U3719" s="111"/>
      <c r="V3719" s="111"/>
      <c r="W3719" s="111">
        <f>SUMIFS($F$3:F3719,$D$3:D3719,D3719,$C$3:C3719,"Buy")+SUMIFS($F$3:F3719,$D$3:D3719,D3719,$C$3:C3719,"Coin Deposit",$E$3:E3719,"&lt;&gt;")</f>
        <v>0</v>
      </c>
      <c r="X3719" s="111">
        <f t="shared" si="642"/>
        <v>0</v>
      </c>
      <c r="Y3719" s="111">
        <f>IF($D3719=Y$1,SUMIFS($H$3:$H3719,$G$3:$G3719,Y$1,$C$3:$C3719,"Sell"),0)</f>
        <v>0</v>
      </c>
      <c r="Z3719" s="111">
        <f t="shared" si="643"/>
        <v>0</v>
      </c>
      <c r="AA3719" s="111">
        <f>IF($D3719=AA$1,SUMIFS($H$3:$H3719,$G$3:$G3719,AA$1,$C$3:$C3719,"Sell"),0)</f>
        <v>0</v>
      </c>
      <c r="AB3719" s="111">
        <f t="shared" si="644"/>
        <v>0</v>
      </c>
      <c r="AC3719" s="111">
        <f>SUMIFS('Deductions and Deposits'!$H:$H,'Deductions and Deposits'!$G:$G,D3719,'Deductions and Deposits'!$F:$F,"&lt;="&amp;B3719)+SUMIFS($F$3:F3719,$D$3:D3719,D3719,$C$3:C3719,"Coin Deposit",$E$3:E3719,"")</f>
        <v>0</v>
      </c>
      <c r="AD3719" s="111">
        <f>SUMIFS('Deductions and Deposits'!$D:$D,'Deductions and Deposits'!$C:$C,D3719)+SUMIFS($F:$F,$D:$D,D3719,$C:$C,"Coin Deduction")</f>
        <v>0</v>
      </c>
      <c r="AE3719" s="111">
        <f>Table5[[#This Row],[Column4]]+Table5[[#This Row],[Column14]]+Table5[[#This Row],[Column19]]+Table5[[#This Row],[Column12]]</f>
        <v>0</v>
      </c>
      <c r="AF3719" s="111">
        <f>Table5[[#This Row],[Column5]]+Table5[[#This Row],[Column13]]+Table5[[#This Row],[Column21]]+Table5[[#This Row],[Column18]]</f>
        <v>0</v>
      </c>
      <c r="AG3719" s="111">
        <f t="shared" si="645"/>
        <v>0</v>
      </c>
      <c r="AH3719" s="111">
        <f t="shared" si="646"/>
        <v>0</v>
      </c>
      <c r="AI3719" s="111">
        <f>Table5[[#This Row],[Column17]]-Table5[[#This Row],[Column20]]</f>
        <v>0</v>
      </c>
      <c r="AJ3719" s="111">
        <f t="shared" si="647"/>
        <v>0</v>
      </c>
      <c r="AK3719" s="111">
        <f t="shared" si="640"/>
        <v>0</v>
      </c>
      <c r="AL3719" s="111">
        <f t="shared" si="648"/>
        <v>0</v>
      </c>
      <c r="AM3719" s="111" t="str">
        <f t="shared" si="649"/>
        <v/>
      </c>
      <c r="AN3719" s="111" t="str">
        <f t="shared" ca="1" si="650"/>
        <v/>
      </c>
    </row>
    <row r="3720" spans="1:40" ht="20.25" customHeight="1" x14ac:dyDescent="0.3">
      <c r="A3720" s="107"/>
      <c r="B3720" s="144"/>
      <c r="C3720" s="119"/>
      <c r="D3720" s="120"/>
      <c r="E3720" s="119"/>
      <c r="F3720" s="119"/>
      <c r="G3720" s="120"/>
      <c r="H3720" s="119"/>
      <c r="I3720" s="109"/>
      <c r="L3720" s="108"/>
      <c r="M3720" s="108"/>
      <c r="N3720" s="108"/>
      <c r="O3720" s="108"/>
      <c r="P3720" s="108"/>
      <c r="Q3720" s="108"/>
      <c r="R3720" s="108"/>
      <c r="S3720" s="108"/>
      <c r="T3720" s="100">
        <f t="shared" si="641"/>
        <v>0</v>
      </c>
      <c r="U3720" s="111"/>
      <c r="V3720" s="111"/>
      <c r="W3720" s="111">
        <f>SUMIFS($F$3:F3720,$D$3:D3720,D3720,$C$3:C3720,"Buy")+SUMIFS($F$3:F3720,$D$3:D3720,D3720,$C$3:C3720,"Coin Deposit",$E$3:E3720,"&lt;&gt;")</f>
        <v>0</v>
      </c>
      <c r="X3720" s="111">
        <f t="shared" si="642"/>
        <v>0</v>
      </c>
      <c r="Y3720" s="111">
        <f>IF($D3720=Y$1,SUMIFS($H$3:$H3720,$G$3:$G3720,Y$1,$C$3:$C3720,"Sell"),0)</f>
        <v>0</v>
      </c>
      <c r="Z3720" s="111">
        <f t="shared" si="643"/>
        <v>0</v>
      </c>
      <c r="AA3720" s="111">
        <f>IF($D3720=AA$1,SUMIFS($H$3:$H3720,$G$3:$G3720,AA$1,$C$3:$C3720,"Sell"),0)</f>
        <v>0</v>
      </c>
      <c r="AB3720" s="111">
        <f t="shared" si="644"/>
        <v>0</v>
      </c>
      <c r="AC3720" s="111">
        <f>SUMIFS('Deductions and Deposits'!$H:$H,'Deductions and Deposits'!$G:$G,D3720,'Deductions and Deposits'!$F:$F,"&lt;="&amp;B3720)+SUMIFS($F$3:F3720,$D$3:D3720,D3720,$C$3:C3720,"Coin Deposit",$E$3:E3720,"")</f>
        <v>0</v>
      </c>
      <c r="AD3720" s="111">
        <f>SUMIFS('Deductions and Deposits'!$D:$D,'Deductions and Deposits'!$C:$C,D3720)+SUMIFS($F:$F,$D:$D,D3720,$C:$C,"Coin Deduction")</f>
        <v>0</v>
      </c>
      <c r="AE3720" s="111">
        <f>Table5[[#This Row],[Column4]]+Table5[[#This Row],[Column14]]+Table5[[#This Row],[Column19]]+Table5[[#This Row],[Column12]]</f>
        <v>0</v>
      </c>
      <c r="AF3720" s="111">
        <f>Table5[[#This Row],[Column5]]+Table5[[#This Row],[Column13]]+Table5[[#This Row],[Column21]]+Table5[[#This Row],[Column18]]</f>
        <v>0</v>
      </c>
      <c r="AG3720" s="111">
        <f t="shared" si="645"/>
        <v>0</v>
      </c>
      <c r="AH3720" s="111">
        <f t="shared" si="646"/>
        <v>0</v>
      </c>
      <c r="AI3720" s="111">
        <f>Table5[[#This Row],[Column17]]-Table5[[#This Row],[Column20]]</f>
        <v>0</v>
      </c>
      <c r="AJ3720" s="111">
        <f t="shared" si="647"/>
        <v>0</v>
      </c>
      <c r="AK3720" s="111">
        <f t="shared" si="640"/>
        <v>0</v>
      </c>
      <c r="AL3720" s="111">
        <f t="shared" si="648"/>
        <v>0</v>
      </c>
      <c r="AM3720" s="111" t="str">
        <f t="shared" si="649"/>
        <v/>
      </c>
      <c r="AN3720" s="111" t="str">
        <f t="shared" ca="1" si="650"/>
        <v/>
      </c>
    </row>
    <row r="3721" spans="1:40" ht="20.25" customHeight="1" x14ac:dyDescent="0.3">
      <c r="A3721" s="107"/>
      <c r="B3721" s="144"/>
      <c r="C3721" s="119"/>
      <c r="D3721" s="120"/>
      <c r="E3721" s="119"/>
      <c r="F3721" s="119"/>
      <c r="G3721" s="120"/>
      <c r="H3721" s="119"/>
      <c r="I3721" s="109"/>
      <c r="L3721" s="108"/>
      <c r="M3721" s="108"/>
      <c r="N3721" s="108"/>
      <c r="O3721" s="108"/>
      <c r="P3721" s="108"/>
      <c r="Q3721" s="108"/>
      <c r="R3721" s="108"/>
      <c r="S3721" s="108"/>
      <c r="T3721" s="100">
        <f t="shared" si="641"/>
        <v>0</v>
      </c>
      <c r="U3721" s="111"/>
      <c r="V3721" s="111"/>
      <c r="W3721" s="111">
        <f>SUMIFS($F$3:F3721,$D$3:D3721,D3721,$C$3:C3721,"Buy")+SUMIFS($F$3:F3721,$D$3:D3721,D3721,$C$3:C3721,"Coin Deposit",$E$3:E3721,"&lt;&gt;")</f>
        <v>0</v>
      </c>
      <c r="X3721" s="111">
        <f t="shared" si="642"/>
        <v>0</v>
      </c>
      <c r="Y3721" s="111">
        <f>IF($D3721=Y$1,SUMIFS($H$3:$H3721,$G$3:$G3721,Y$1,$C$3:$C3721,"Sell"),0)</f>
        <v>0</v>
      </c>
      <c r="Z3721" s="111">
        <f t="shared" si="643"/>
        <v>0</v>
      </c>
      <c r="AA3721" s="111">
        <f>IF($D3721=AA$1,SUMIFS($H$3:$H3721,$G$3:$G3721,AA$1,$C$3:$C3721,"Sell"),0)</f>
        <v>0</v>
      </c>
      <c r="AB3721" s="111">
        <f t="shared" si="644"/>
        <v>0</v>
      </c>
      <c r="AC3721" s="111">
        <f>SUMIFS('Deductions and Deposits'!$H:$H,'Deductions and Deposits'!$G:$G,D3721,'Deductions and Deposits'!$F:$F,"&lt;="&amp;B3721)+SUMIFS($F$3:F3721,$D$3:D3721,D3721,$C$3:C3721,"Coin Deposit",$E$3:E3721,"")</f>
        <v>0</v>
      </c>
      <c r="AD3721" s="111">
        <f>SUMIFS('Deductions and Deposits'!$D:$D,'Deductions and Deposits'!$C:$C,D3721)+SUMIFS($F:$F,$D:$D,D3721,$C:$C,"Coin Deduction")</f>
        <v>0</v>
      </c>
      <c r="AE3721" s="111">
        <f>Table5[[#This Row],[Column4]]+Table5[[#This Row],[Column14]]+Table5[[#This Row],[Column19]]+Table5[[#This Row],[Column12]]</f>
        <v>0</v>
      </c>
      <c r="AF3721" s="111">
        <f>Table5[[#This Row],[Column5]]+Table5[[#This Row],[Column13]]+Table5[[#This Row],[Column21]]+Table5[[#This Row],[Column18]]</f>
        <v>0</v>
      </c>
      <c r="AG3721" s="111">
        <f t="shared" si="645"/>
        <v>0</v>
      </c>
      <c r="AH3721" s="111">
        <f t="shared" si="646"/>
        <v>0</v>
      </c>
      <c r="AI3721" s="111">
        <f>Table5[[#This Row],[Column17]]-Table5[[#This Row],[Column20]]</f>
        <v>0</v>
      </c>
      <c r="AJ3721" s="111">
        <f t="shared" si="647"/>
        <v>0</v>
      </c>
      <c r="AK3721" s="111">
        <f t="shared" si="640"/>
        <v>0</v>
      </c>
      <c r="AL3721" s="111">
        <f t="shared" si="648"/>
        <v>0</v>
      </c>
      <c r="AM3721" s="111" t="str">
        <f t="shared" si="649"/>
        <v/>
      </c>
      <c r="AN3721" s="111" t="str">
        <f t="shared" ca="1" si="650"/>
        <v/>
      </c>
    </row>
    <row r="3722" spans="1:40" ht="20.25" customHeight="1" x14ac:dyDescent="0.3">
      <c r="A3722" s="107"/>
      <c r="B3722" s="144"/>
      <c r="C3722" s="119"/>
      <c r="D3722" s="120"/>
      <c r="E3722" s="119"/>
      <c r="F3722" s="119"/>
      <c r="G3722" s="120"/>
      <c r="H3722" s="119"/>
      <c r="I3722" s="109"/>
      <c r="L3722" s="108"/>
      <c r="M3722" s="108"/>
      <c r="N3722" s="108"/>
      <c r="O3722" s="108"/>
      <c r="P3722" s="108"/>
      <c r="Q3722" s="108"/>
      <c r="R3722" s="108"/>
      <c r="S3722" s="108"/>
      <c r="T3722" s="100">
        <f t="shared" si="641"/>
        <v>0</v>
      </c>
      <c r="U3722" s="111"/>
      <c r="V3722" s="111"/>
      <c r="W3722" s="111">
        <f>SUMIFS($F$3:F3722,$D$3:D3722,D3722,$C$3:C3722,"Buy")+SUMIFS($F$3:F3722,$D$3:D3722,D3722,$C$3:C3722,"Coin Deposit",$E$3:E3722,"&lt;&gt;")</f>
        <v>0</v>
      </c>
      <c r="X3722" s="111">
        <f t="shared" si="642"/>
        <v>0</v>
      </c>
      <c r="Y3722" s="111">
        <f>IF($D3722=Y$1,SUMIFS($H$3:$H3722,$G$3:$G3722,Y$1,$C$3:$C3722,"Sell"),0)</f>
        <v>0</v>
      </c>
      <c r="Z3722" s="111">
        <f t="shared" si="643"/>
        <v>0</v>
      </c>
      <c r="AA3722" s="111">
        <f>IF($D3722=AA$1,SUMIFS($H$3:$H3722,$G$3:$G3722,AA$1,$C$3:$C3722,"Sell"),0)</f>
        <v>0</v>
      </c>
      <c r="AB3722" s="111">
        <f t="shared" si="644"/>
        <v>0</v>
      </c>
      <c r="AC3722" s="111">
        <f>SUMIFS('Deductions and Deposits'!$H:$H,'Deductions and Deposits'!$G:$G,D3722,'Deductions and Deposits'!$F:$F,"&lt;="&amp;B3722)+SUMIFS($F$3:F3722,$D$3:D3722,D3722,$C$3:C3722,"Coin Deposit",$E$3:E3722,"")</f>
        <v>0</v>
      </c>
      <c r="AD3722" s="111">
        <f>SUMIFS('Deductions and Deposits'!$D:$D,'Deductions and Deposits'!$C:$C,D3722)+SUMIFS($F:$F,$D:$D,D3722,$C:$C,"Coin Deduction")</f>
        <v>0</v>
      </c>
      <c r="AE3722" s="111">
        <f>Table5[[#This Row],[Column4]]+Table5[[#This Row],[Column14]]+Table5[[#This Row],[Column19]]+Table5[[#This Row],[Column12]]</f>
        <v>0</v>
      </c>
      <c r="AF3722" s="111">
        <f>Table5[[#This Row],[Column5]]+Table5[[#This Row],[Column13]]+Table5[[#This Row],[Column21]]+Table5[[#This Row],[Column18]]</f>
        <v>0</v>
      </c>
      <c r="AG3722" s="111">
        <f t="shared" si="645"/>
        <v>0</v>
      </c>
      <c r="AH3722" s="111">
        <f t="shared" si="646"/>
        <v>0</v>
      </c>
      <c r="AI3722" s="111">
        <f>Table5[[#This Row],[Column17]]-Table5[[#This Row],[Column20]]</f>
        <v>0</v>
      </c>
      <c r="AJ3722" s="111">
        <f t="shared" si="647"/>
        <v>0</v>
      </c>
      <c r="AK3722" s="111">
        <f t="shared" si="640"/>
        <v>0</v>
      </c>
      <c r="AL3722" s="111">
        <f t="shared" si="648"/>
        <v>0</v>
      </c>
      <c r="AM3722" s="111" t="str">
        <f t="shared" si="649"/>
        <v/>
      </c>
      <c r="AN3722" s="111" t="str">
        <f t="shared" ca="1" si="650"/>
        <v/>
      </c>
    </row>
    <row r="3723" spans="1:40" ht="20.25" customHeight="1" x14ac:dyDescent="0.3">
      <c r="A3723" s="107"/>
      <c r="B3723" s="144"/>
      <c r="C3723" s="119"/>
      <c r="D3723" s="120"/>
      <c r="E3723" s="119"/>
      <c r="F3723" s="119"/>
      <c r="G3723" s="120"/>
      <c r="H3723" s="119"/>
      <c r="I3723" s="109"/>
      <c r="L3723" s="108"/>
      <c r="M3723" s="108"/>
      <c r="N3723" s="108"/>
      <c r="O3723" s="108"/>
      <c r="P3723" s="108"/>
      <c r="Q3723" s="108"/>
      <c r="R3723" s="108"/>
      <c r="S3723" s="108"/>
      <c r="T3723" s="100">
        <f t="shared" si="641"/>
        <v>0</v>
      </c>
      <c r="U3723" s="111"/>
      <c r="V3723" s="111"/>
      <c r="W3723" s="111">
        <f>SUMIFS($F$3:F3723,$D$3:D3723,D3723,$C$3:C3723,"Buy")+SUMIFS($F$3:F3723,$D$3:D3723,D3723,$C$3:C3723,"Coin Deposit",$E$3:E3723,"&lt;&gt;")</f>
        <v>0</v>
      </c>
      <c r="X3723" s="111">
        <f t="shared" si="642"/>
        <v>0</v>
      </c>
      <c r="Y3723" s="111">
        <f>IF($D3723=Y$1,SUMIFS($H$3:$H3723,$G$3:$G3723,Y$1,$C$3:$C3723,"Sell"),0)</f>
        <v>0</v>
      </c>
      <c r="Z3723" s="111">
        <f t="shared" si="643"/>
        <v>0</v>
      </c>
      <c r="AA3723" s="111">
        <f>IF($D3723=AA$1,SUMIFS($H$3:$H3723,$G$3:$G3723,AA$1,$C$3:$C3723,"Sell"),0)</f>
        <v>0</v>
      </c>
      <c r="AB3723" s="111">
        <f t="shared" si="644"/>
        <v>0</v>
      </c>
      <c r="AC3723" s="111">
        <f>SUMIFS('Deductions and Deposits'!$H:$H,'Deductions and Deposits'!$G:$G,D3723,'Deductions and Deposits'!$F:$F,"&lt;="&amp;B3723)+SUMIFS($F$3:F3723,$D$3:D3723,D3723,$C$3:C3723,"Coin Deposit",$E$3:E3723,"")</f>
        <v>0</v>
      </c>
      <c r="AD3723" s="111">
        <f>SUMIFS('Deductions and Deposits'!$D:$D,'Deductions and Deposits'!$C:$C,D3723)+SUMIFS($F:$F,$D:$D,D3723,$C:$C,"Coin Deduction")</f>
        <v>0</v>
      </c>
      <c r="AE3723" s="111">
        <f>Table5[[#This Row],[Column4]]+Table5[[#This Row],[Column14]]+Table5[[#This Row],[Column19]]+Table5[[#This Row],[Column12]]</f>
        <v>0</v>
      </c>
      <c r="AF3723" s="111">
        <f>Table5[[#This Row],[Column5]]+Table5[[#This Row],[Column13]]+Table5[[#This Row],[Column21]]+Table5[[#This Row],[Column18]]</f>
        <v>0</v>
      </c>
      <c r="AG3723" s="111">
        <f t="shared" si="645"/>
        <v>0</v>
      </c>
      <c r="AH3723" s="111">
        <f t="shared" si="646"/>
        <v>0</v>
      </c>
      <c r="AI3723" s="111">
        <f>Table5[[#This Row],[Column17]]-Table5[[#This Row],[Column20]]</f>
        <v>0</v>
      </c>
      <c r="AJ3723" s="111">
        <f t="shared" si="647"/>
        <v>0</v>
      </c>
      <c r="AK3723" s="111">
        <f t="shared" si="640"/>
        <v>0</v>
      </c>
      <c r="AL3723" s="111">
        <f t="shared" si="648"/>
        <v>0</v>
      </c>
      <c r="AM3723" s="111" t="str">
        <f t="shared" si="649"/>
        <v/>
      </c>
      <c r="AN3723" s="111" t="str">
        <f t="shared" ca="1" si="650"/>
        <v/>
      </c>
    </row>
    <row r="3724" spans="1:40" ht="20.25" customHeight="1" x14ac:dyDescent="0.3">
      <c r="A3724" s="107"/>
      <c r="B3724" s="144"/>
      <c r="C3724" s="119"/>
      <c r="D3724" s="120"/>
      <c r="E3724" s="119"/>
      <c r="F3724" s="119"/>
      <c r="G3724" s="120"/>
      <c r="H3724" s="119"/>
      <c r="I3724" s="109"/>
      <c r="L3724" s="108"/>
      <c r="M3724" s="108"/>
      <c r="N3724" s="108"/>
      <c r="O3724" s="108"/>
      <c r="P3724" s="108"/>
      <c r="Q3724" s="108"/>
      <c r="R3724" s="108"/>
      <c r="S3724" s="108"/>
      <c r="T3724" s="100">
        <f t="shared" si="641"/>
        <v>0</v>
      </c>
      <c r="U3724" s="111"/>
      <c r="V3724" s="111"/>
      <c r="W3724" s="111">
        <f>SUMIFS($F$3:F3724,$D$3:D3724,D3724,$C$3:C3724,"Buy")+SUMIFS($F$3:F3724,$D$3:D3724,D3724,$C$3:C3724,"Coin Deposit",$E$3:E3724,"&lt;&gt;")</f>
        <v>0</v>
      </c>
      <c r="X3724" s="111">
        <f t="shared" si="642"/>
        <v>0</v>
      </c>
      <c r="Y3724" s="111">
        <f>IF($D3724=Y$1,SUMIFS($H$3:$H3724,$G$3:$G3724,Y$1,$C$3:$C3724,"Sell"),0)</f>
        <v>0</v>
      </c>
      <c r="Z3724" s="111">
        <f t="shared" si="643"/>
        <v>0</v>
      </c>
      <c r="AA3724" s="111">
        <f>IF($D3724=AA$1,SUMIFS($H$3:$H3724,$G$3:$G3724,AA$1,$C$3:$C3724,"Sell"),0)</f>
        <v>0</v>
      </c>
      <c r="AB3724" s="111">
        <f t="shared" si="644"/>
        <v>0</v>
      </c>
      <c r="AC3724" s="111">
        <f>SUMIFS('Deductions and Deposits'!$H:$H,'Deductions and Deposits'!$G:$G,D3724,'Deductions and Deposits'!$F:$F,"&lt;="&amp;B3724)+SUMIFS($F$3:F3724,$D$3:D3724,D3724,$C$3:C3724,"Coin Deposit",$E$3:E3724,"")</f>
        <v>0</v>
      </c>
      <c r="AD3724" s="111">
        <f>SUMIFS('Deductions and Deposits'!$D:$D,'Deductions and Deposits'!$C:$C,D3724)+SUMIFS($F:$F,$D:$D,D3724,$C:$C,"Coin Deduction")</f>
        <v>0</v>
      </c>
      <c r="AE3724" s="111">
        <f>Table5[[#This Row],[Column4]]+Table5[[#This Row],[Column14]]+Table5[[#This Row],[Column19]]+Table5[[#This Row],[Column12]]</f>
        <v>0</v>
      </c>
      <c r="AF3724" s="111">
        <f>Table5[[#This Row],[Column5]]+Table5[[#This Row],[Column13]]+Table5[[#This Row],[Column21]]+Table5[[#This Row],[Column18]]</f>
        <v>0</v>
      </c>
      <c r="AG3724" s="111">
        <f t="shared" si="645"/>
        <v>0</v>
      </c>
      <c r="AH3724" s="111">
        <f t="shared" si="646"/>
        <v>0</v>
      </c>
      <c r="AI3724" s="111">
        <f>Table5[[#This Row],[Column17]]-Table5[[#This Row],[Column20]]</f>
        <v>0</v>
      </c>
      <c r="AJ3724" s="111">
        <f t="shared" si="647"/>
        <v>0</v>
      </c>
      <c r="AK3724" s="111">
        <f t="shared" si="640"/>
        <v>0</v>
      </c>
      <c r="AL3724" s="111">
        <f t="shared" si="648"/>
        <v>0</v>
      </c>
      <c r="AM3724" s="111" t="str">
        <f t="shared" si="649"/>
        <v/>
      </c>
      <c r="AN3724" s="111" t="str">
        <f t="shared" ca="1" si="650"/>
        <v/>
      </c>
    </row>
    <row r="3725" spans="1:40" ht="20.25" customHeight="1" x14ac:dyDescent="0.3">
      <c r="A3725" s="107"/>
      <c r="B3725" s="144"/>
      <c r="C3725" s="119"/>
      <c r="D3725" s="120"/>
      <c r="E3725" s="119"/>
      <c r="F3725" s="119"/>
      <c r="G3725" s="120"/>
      <c r="H3725" s="119"/>
      <c r="I3725" s="109"/>
      <c r="L3725" s="108"/>
      <c r="M3725" s="108"/>
      <c r="N3725" s="108"/>
      <c r="O3725" s="108"/>
      <c r="P3725" s="108"/>
      <c r="Q3725" s="108"/>
      <c r="R3725" s="108"/>
      <c r="S3725" s="108"/>
      <c r="T3725" s="100">
        <f t="shared" si="641"/>
        <v>0</v>
      </c>
      <c r="U3725" s="111"/>
      <c r="V3725" s="111"/>
      <c r="W3725" s="111">
        <f>SUMIFS($F$3:F3725,$D$3:D3725,D3725,$C$3:C3725,"Buy")+SUMIFS($F$3:F3725,$D$3:D3725,D3725,$C$3:C3725,"Coin Deposit",$E$3:E3725,"&lt;&gt;")</f>
        <v>0</v>
      </c>
      <c r="X3725" s="111">
        <f t="shared" si="642"/>
        <v>0</v>
      </c>
      <c r="Y3725" s="111">
        <f>IF($D3725=Y$1,SUMIFS($H$3:$H3725,$G$3:$G3725,Y$1,$C$3:$C3725,"Sell"),0)</f>
        <v>0</v>
      </c>
      <c r="Z3725" s="111">
        <f t="shared" si="643"/>
        <v>0</v>
      </c>
      <c r="AA3725" s="111">
        <f>IF($D3725=AA$1,SUMIFS($H$3:$H3725,$G$3:$G3725,AA$1,$C$3:$C3725,"Sell"),0)</f>
        <v>0</v>
      </c>
      <c r="AB3725" s="111">
        <f t="shared" si="644"/>
        <v>0</v>
      </c>
      <c r="AC3725" s="111">
        <f>SUMIFS('Deductions and Deposits'!$H:$H,'Deductions and Deposits'!$G:$G,D3725,'Deductions and Deposits'!$F:$F,"&lt;="&amp;B3725)+SUMIFS($F$3:F3725,$D$3:D3725,D3725,$C$3:C3725,"Coin Deposit",$E$3:E3725,"")</f>
        <v>0</v>
      </c>
      <c r="AD3725" s="111">
        <f>SUMIFS('Deductions and Deposits'!$D:$D,'Deductions and Deposits'!$C:$C,D3725)+SUMIFS($F:$F,$D:$D,D3725,$C:$C,"Coin Deduction")</f>
        <v>0</v>
      </c>
      <c r="AE3725" s="111">
        <f>Table5[[#This Row],[Column4]]+Table5[[#This Row],[Column14]]+Table5[[#This Row],[Column19]]+Table5[[#This Row],[Column12]]</f>
        <v>0</v>
      </c>
      <c r="AF3725" s="111">
        <f>Table5[[#This Row],[Column5]]+Table5[[#This Row],[Column13]]+Table5[[#This Row],[Column21]]+Table5[[#This Row],[Column18]]</f>
        <v>0</v>
      </c>
      <c r="AG3725" s="111">
        <f t="shared" si="645"/>
        <v>0</v>
      </c>
      <c r="AH3725" s="111">
        <f t="shared" si="646"/>
        <v>0</v>
      </c>
      <c r="AI3725" s="111">
        <f>Table5[[#This Row],[Column17]]-Table5[[#This Row],[Column20]]</f>
        <v>0</v>
      </c>
      <c r="AJ3725" s="111">
        <f t="shared" si="647"/>
        <v>0</v>
      </c>
      <c r="AK3725" s="111">
        <f t="shared" si="640"/>
        <v>0</v>
      </c>
      <c r="AL3725" s="111">
        <f t="shared" si="648"/>
        <v>0</v>
      </c>
      <c r="AM3725" s="111" t="str">
        <f t="shared" si="649"/>
        <v/>
      </c>
      <c r="AN3725" s="111" t="str">
        <f t="shared" ca="1" si="650"/>
        <v/>
      </c>
    </row>
    <row r="3726" spans="1:40" ht="20.25" customHeight="1" x14ac:dyDescent="0.3">
      <c r="A3726" s="107"/>
      <c r="B3726" s="144"/>
      <c r="C3726" s="119"/>
      <c r="D3726" s="120"/>
      <c r="E3726" s="119"/>
      <c r="F3726" s="119"/>
      <c r="G3726" s="120"/>
      <c r="H3726" s="119"/>
      <c r="I3726" s="109"/>
      <c r="L3726" s="108"/>
      <c r="M3726" s="108"/>
      <c r="N3726" s="108"/>
      <c r="O3726" s="108"/>
      <c r="P3726" s="108"/>
      <c r="Q3726" s="108"/>
      <c r="R3726" s="108"/>
      <c r="S3726" s="108"/>
      <c r="T3726" s="100">
        <f t="shared" si="641"/>
        <v>0</v>
      </c>
      <c r="U3726" s="111"/>
      <c r="V3726" s="111"/>
      <c r="W3726" s="111">
        <f>SUMIFS($F$3:F3726,$D$3:D3726,D3726,$C$3:C3726,"Buy")+SUMIFS($F$3:F3726,$D$3:D3726,D3726,$C$3:C3726,"Coin Deposit",$E$3:E3726,"&lt;&gt;")</f>
        <v>0</v>
      </c>
      <c r="X3726" s="111">
        <f t="shared" si="642"/>
        <v>0</v>
      </c>
      <c r="Y3726" s="111">
        <f>IF($D3726=Y$1,SUMIFS($H$3:$H3726,$G$3:$G3726,Y$1,$C$3:$C3726,"Sell"),0)</f>
        <v>0</v>
      </c>
      <c r="Z3726" s="111">
        <f t="shared" si="643"/>
        <v>0</v>
      </c>
      <c r="AA3726" s="111">
        <f>IF($D3726=AA$1,SUMIFS($H$3:$H3726,$G$3:$G3726,AA$1,$C$3:$C3726,"Sell"),0)</f>
        <v>0</v>
      </c>
      <c r="AB3726" s="111">
        <f t="shared" si="644"/>
        <v>0</v>
      </c>
      <c r="AC3726" s="111">
        <f>SUMIFS('Deductions and Deposits'!$H:$H,'Deductions and Deposits'!$G:$G,D3726,'Deductions and Deposits'!$F:$F,"&lt;="&amp;B3726)+SUMIFS($F$3:F3726,$D$3:D3726,D3726,$C$3:C3726,"Coin Deposit",$E$3:E3726,"")</f>
        <v>0</v>
      </c>
      <c r="AD3726" s="111">
        <f>SUMIFS('Deductions and Deposits'!$D:$D,'Deductions and Deposits'!$C:$C,D3726)+SUMIFS($F:$F,$D:$D,D3726,$C:$C,"Coin Deduction")</f>
        <v>0</v>
      </c>
      <c r="AE3726" s="111">
        <f>Table5[[#This Row],[Column4]]+Table5[[#This Row],[Column14]]+Table5[[#This Row],[Column19]]+Table5[[#This Row],[Column12]]</f>
        <v>0</v>
      </c>
      <c r="AF3726" s="111">
        <f>Table5[[#This Row],[Column5]]+Table5[[#This Row],[Column13]]+Table5[[#This Row],[Column21]]+Table5[[#This Row],[Column18]]</f>
        <v>0</v>
      </c>
      <c r="AG3726" s="111">
        <f t="shared" si="645"/>
        <v>0</v>
      </c>
      <c r="AH3726" s="111">
        <f t="shared" si="646"/>
        <v>0</v>
      </c>
      <c r="AI3726" s="111">
        <f>Table5[[#This Row],[Column17]]-Table5[[#This Row],[Column20]]</f>
        <v>0</v>
      </c>
      <c r="AJ3726" s="111">
        <f t="shared" si="647"/>
        <v>0</v>
      </c>
      <c r="AK3726" s="111">
        <f t="shared" si="640"/>
        <v>0</v>
      </c>
      <c r="AL3726" s="111">
        <f t="shared" si="648"/>
        <v>0</v>
      </c>
      <c r="AM3726" s="111" t="str">
        <f t="shared" si="649"/>
        <v/>
      </c>
      <c r="AN3726" s="111" t="str">
        <f t="shared" ca="1" si="650"/>
        <v/>
      </c>
    </row>
    <row r="3727" spans="1:40" ht="20.25" customHeight="1" x14ac:dyDescent="0.3">
      <c r="A3727" s="107"/>
      <c r="B3727" s="144"/>
      <c r="C3727" s="119"/>
      <c r="D3727" s="120"/>
      <c r="E3727" s="119"/>
      <c r="F3727" s="119"/>
      <c r="G3727" s="120"/>
      <c r="H3727" s="119"/>
      <c r="I3727" s="109"/>
      <c r="L3727" s="108"/>
      <c r="M3727" s="108"/>
      <c r="N3727" s="108"/>
      <c r="O3727" s="108"/>
      <c r="P3727" s="108"/>
      <c r="Q3727" s="108"/>
      <c r="R3727" s="108"/>
      <c r="S3727" s="108"/>
      <c r="T3727" s="100">
        <f t="shared" si="641"/>
        <v>0</v>
      </c>
      <c r="U3727" s="111"/>
      <c r="V3727" s="111"/>
      <c r="W3727" s="111">
        <f>SUMIFS($F$3:F3727,$D$3:D3727,D3727,$C$3:C3727,"Buy")+SUMIFS($F$3:F3727,$D$3:D3727,D3727,$C$3:C3727,"Coin Deposit",$E$3:E3727,"&lt;&gt;")</f>
        <v>0</v>
      </c>
      <c r="X3727" s="111">
        <f t="shared" si="642"/>
        <v>0</v>
      </c>
      <c r="Y3727" s="111">
        <f>IF($D3727=Y$1,SUMIFS($H$3:$H3727,$G$3:$G3727,Y$1,$C$3:$C3727,"Sell"),0)</f>
        <v>0</v>
      </c>
      <c r="Z3727" s="111">
        <f t="shared" si="643"/>
        <v>0</v>
      </c>
      <c r="AA3727" s="111">
        <f>IF($D3727=AA$1,SUMIFS($H$3:$H3727,$G$3:$G3727,AA$1,$C$3:$C3727,"Sell"),0)</f>
        <v>0</v>
      </c>
      <c r="AB3727" s="111">
        <f t="shared" si="644"/>
        <v>0</v>
      </c>
      <c r="AC3727" s="111">
        <f>SUMIFS('Deductions and Deposits'!$H:$H,'Deductions and Deposits'!$G:$G,D3727,'Deductions and Deposits'!$F:$F,"&lt;="&amp;B3727)+SUMIFS($F$3:F3727,$D$3:D3727,D3727,$C$3:C3727,"Coin Deposit",$E$3:E3727,"")</f>
        <v>0</v>
      </c>
      <c r="AD3727" s="111">
        <f>SUMIFS('Deductions and Deposits'!$D:$D,'Deductions and Deposits'!$C:$C,D3727)+SUMIFS($F:$F,$D:$D,D3727,$C:$C,"Coin Deduction")</f>
        <v>0</v>
      </c>
      <c r="AE3727" s="111">
        <f>Table5[[#This Row],[Column4]]+Table5[[#This Row],[Column14]]+Table5[[#This Row],[Column19]]+Table5[[#This Row],[Column12]]</f>
        <v>0</v>
      </c>
      <c r="AF3727" s="111">
        <f>Table5[[#This Row],[Column5]]+Table5[[#This Row],[Column13]]+Table5[[#This Row],[Column21]]+Table5[[#This Row],[Column18]]</f>
        <v>0</v>
      </c>
      <c r="AG3727" s="111">
        <f t="shared" si="645"/>
        <v>0</v>
      </c>
      <c r="AH3727" s="111">
        <f t="shared" si="646"/>
        <v>0</v>
      </c>
      <c r="AI3727" s="111">
        <f>Table5[[#This Row],[Column17]]-Table5[[#This Row],[Column20]]</f>
        <v>0</v>
      </c>
      <c r="AJ3727" s="111">
        <f t="shared" si="647"/>
        <v>0</v>
      </c>
      <c r="AK3727" s="111">
        <f t="shared" si="640"/>
        <v>0</v>
      </c>
      <c r="AL3727" s="111">
        <f t="shared" si="648"/>
        <v>0</v>
      </c>
      <c r="AM3727" s="111" t="str">
        <f t="shared" si="649"/>
        <v/>
      </c>
      <c r="AN3727" s="111" t="str">
        <f t="shared" ca="1" si="650"/>
        <v/>
      </c>
    </row>
    <row r="3728" spans="1:40" ht="20.25" customHeight="1" x14ac:dyDescent="0.3">
      <c r="A3728" s="107"/>
      <c r="B3728" s="144"/>
      <c r="C3728" s="119"/>
      <c r="D3728" s="120"/>
      <c r="E3728" s="119"/>
      <c r="F3728" s="119"/>
      <c r="G3728" s="120"/>
      <c r="H3728" s="119"/>
      <c r="I3728" s="109"/>
      <c r="L3728" s="108"/>
      <c r="M3728" s="108"/>
      <c r="N3728" s="108"/>
      <c r="O3728" s="108"/>
      <c r="P3728" s="108"/>
      <c r="Q3728" s="108"/>
      <c r="R3728" s="108"/>
      <c r="S3728" s="108"/>
      <c r="T3728" s="100">
        <f t="shared" si="641"/>
        <v>0</v>
      </c>
      <c r="U3728" s="111"/>
      <c r="V3728" s="111"/>
      <c r="W3728" s="111">
        <f>SUMIFS($F$3:F3728,$D$3:D3728,D3728,$C$3:C3728,"Buy")+SUMIFS($F$3:F3728,$D$3:D3728,D3728,$C$3:C3728,"Coin Deposit",$E$3:E3728,"&lt;&gt;")</f>
        <v>0</v>
      </c>
      <c r="X3728" s="111">
        <f t="shared" si="642"/>
        <v>0</v>
      </c>
      <c r="Y3728" s="111">
        <f>IF($D3728=Y$1,SUMIFS($H$3:$H3728,$G$3:$G3728,Y$1,$C$3:$C3728,"Sell"),0)</f>
        <v>0</v>
      </c>
      <c r="Z3728" s="111">
        <f t="shared" si="643"/>
        <v>0</v>
      </c>
      <c r="AA3728" s="111">
        <f>IF($D3728=AA$1,SUMIFS($H$3:$H3728,$G$3:$G3728,AA$1,$C$3:$C3728,"Sell"),0)</f>
        <v>0</v>
      </c>
      <c r="AB3728" s="111">
        <f t="shared" si="644"/>
        <v>0</v>
      </c>
      <c r="AC3728" s="111">
        <f>SUMIFS('Deductions and Deposits'!$H:$H,'Deductions and Deposits'!$G:$G,D3728,'Deductions and Deposits'!$F:$F,"&lt;="&amp;B3728)+SUMIFS($F$3:F3728,$D$3:D3728,D3728,$C$3:C3728,"Coin Deposit",$E$3:E3728,"")</f>
        <v>0</v>
      </c>
      <c r="AD3728" s="111">
        <f>SUMIFS('Deductions and Deposits'!$D:$D,'Deductions and Deposits'!$C:$C,D3728)+SUMIFS($F:$F,$D:$D,D3728,$C:$C,"Coin Deduction")</f>
        <v>0</v>
      </c>
      <c r="AE3728" s="111">
        <f>Table5[[#This Row],[Column4]]+Table5[[#This Row],[Column14]]+Table5[[#This Row],[Column19]]+Table5[[#This Row],[Column12]]</f>
        <v>0</v>
      </c>
      <c r="AF3728" s="111">
        <f>Table5[[#This Row],[Column5]]+Table5[[#This Row],[Column13]]+Table5[[#This Row],[Column21]]+Table5[[#This Row],[Column18]]</f>
        <v>0</v>
      </c>
      <c r="AG3728" s="111">
        <f t="shared" si="645"/>
        <v>0</v>
      </c>
      <c r="AH3728" s="111">
        <f t="shared" si="646"/>
        <v>0</v>
      </c>
      <c r="AI3728" s="111">
        <f>Table5[[#This Row],[Column17]]-Table5[[#This Row],[Column20]]</f>
        <v>0</v>
      </c>
      <c r="AJ3728" s="111">
        <f t="shared" si="647"/>
        <v>0</v>
      </c>
      <c r="AK3728" s="111">
        <f t="shared" si="640"/>
        <v>0</v>
      </c>
      <c r="AL3728" s="111">
        <f t="shared" si="648"/>
        <v>0</v>
      </c>
      <c r="AM3728" s="111" t="str">
        <f t="shared" si="649"/>
        <v/>
      </c>
      <c r="AN3728" s="111" t="str">
        <f t="shared" ca="1" si="650"/>
        <v/>
      </c>
    </row>
    <row r="3729" spans="1:40" ht="20.25" customHeight="1" x14ac:dyDescent="0.3">
      <c r="A3729" s="107"/>
      <c r="B3729" s="144"/>
      <c r="C3729" s="119"/>
      <c r="D3729" s="120"/>
      <c r="E3729" s="119"/>
      <c r="F3729" s="119"/>
      <c r="G3729" s="120"/>
      <c r="H3729" s="119"/>
      <c r="I3729" s="109"/>
      <c r="L3729" s="108"/>
      <c r="M3729" s="108"/>
      <c r="N3729" s="108"/>
      <c r="O3729" s="108"/>
      <c r="P3729" s="108"/>
      <c r="Q3729" s="108"/>
      <c r="R3729" s="108"/>
      <c r="S3729" s="108"/>
      <c r="T3729" s="100">
        <f t="shared" si="641"/>
        <v>0</v>
      </c>
      <c r="U3729" s="111"/>
      <c r="V3729" s="111"/>
      <c r="W3729" s="111">
        <f>SUMIFS($F$3:F3729,$D$3:D3729,D3729,$C$3:C3729,"Buy")+SUMIFS($F$3:F3729,$D$3:D3729,D3729,$C$3:C3729,"Coin Deposit",$E$3:E3729,"&lt;&gt;")</f>
        <v>0</v>
      </c>
      <c r="X3729" s="111">
        <f t="shared" si="642"/>
        <v>0</v>
      </c>
      <c r="Y3729" s="111">
        <f>IF($D3729=Y$1,SUMIFS($H$3:$H3729,$G$3:$G3729,Y$1,$C$3:$C3729,"Sell"),0)</f>
        <v>0</v>
      </c>
      <c r="Z3729" s="111">
        <f t="shared" si="643"/>
        <v>0</v>
      </c>
      <c r="AA3729" s="111">
        <f>IF($D3729=AA$1,SUMIFS($H$3:$H3729,$G$3:$G3729,AA$1,$C$3:$C3729,"Sell"),0)</f>
        <v>0</v>
      </c>
      <c r="AB3729" s="111">
        <f t="shared" si="644"/>
        <v>0</v>
      </c>
      <c r="AC3729" s="111">
        <f>SUMIFS('Deductions and Deposits'!$H:$H,'Deductions and Deposits'!$G:$G,D3729,'Deductions and Deposits'!$F:$F,"&lt;="&amp;B3729)+SUMIFS($F$3:F3729,$D$3:D3729,D3729,$C$3:C3729,"Coin Deposit",$E$3:E3729,"")</f>
        <v>0</v>
      </c>
      <c r="AD3729" s="111">
        <f>SUMIFS('Deductions and Deposits'!$D:$D,'Deductions and Deposits'!$C:$C,D3729)+SUMIFS($F:$F,$D:$D,D3729,$C:$C,"Coin Deduction")</f>
        <v>0</v>
      </c>
      <c r="AE3729" s="111">
        <f>Table5[[#This Row],[Column4]]+Table5[[#This Row],[Column14]]+Table5[[#This Row],[Column19]]+Table5[[#This Row],[Column12]]</f>
        <v>0</v>
      </c>
      <c r="AF3729" s="111">
        <f>Table5[[#This Row],[Column5]]+Table5[[#This Row],[Column13]]+Table5[[#This Row],[Column21]]+Table5[[#This Row],[Column18]]</f>
        <v>0</v>
      </c>
      <c r="AG3729" s="111">
        <f t="shared" si="645"/>
        <v>0</v>
      </c>
      <c r="AH3729" s="111">
        <f t="shared" si="646"/>
        <v>0</v>
      </c>
      <c r="AI3729" s="111">
        <f>Table5[[#This Row],[Column17]]-Table5[[#This Row],[Column20]]</f>
        <v>0</v>
      </c>
      <c r="AJ3729" s="111">
        <f t="shared" si="647"/>
        <v>0</v>
      </c>
      <c r="AK3729" s="111">
        <f t="shared" si="640"/>
        <v>0</v>
      </c>
      <c r="AL3729" s="111">
        <f t="shared" si="648"/>
        <v>0</v>
      </c>
      <c r="AM3729" s="111" t="str">
        <f t="shared" si="649"/>
        <v/>
      </c>
      <c r="AN3729" s="111" t="str">
        <f t="shared" ca="1" si="650"/>
        <v/>
      </c>
    </row>
    <row r="3730" spans="1:40" ht="20.25" customHeight="1" x14ac:dyDescent="0.3">
      <c r="A3730" s="107"/>
      <c r="B3730" s="144"/>
      <c r="C3730" s="119"/>
      <c r="D3730" s="120"/>
      <c r="E3730" s="119"/>
      <c r="F3730" s="119"/>
      <c r="G3730" s="120"/>
      <c r="H3730" s="119"/>
      <c r="I3730" s="109"/>
      <c r="L3730" s="108"/>
      <c r="M3730" s="108"/>
      <c r="N3730" s="108"/>
      <c r="O3730" s="108"/>
      <c r="P3730" s="108"/>
      <c r="Q3730" s="108"/>
      <c r="R3730" s="108"/>
      <c r="S3730" s="108"/>
      <c r="T3730" s="100">
        <f t="shared" si="641"/>
        <v>0</v>
      </c>
      <c r="U3730" s="111"/>
      <c r="V3730" s="111"/>
      <c r="W3730" s="111">
        <f>SUMIFS($F$3:F3730,$D$3:D3730,D3730,$C$3:C3730,"Buy")+SUMIFS($F$3:F3730,$D$3:D3730,D3730,$C$3:C3730,"Coin Deposit",$E$3:E3730,"&lt;&gt;")</f>
        <v>0</v>
      </c>
      <c r="X3730" s="111">
        <f t="shared" si="642"/>
        <v>0</v>
      </c>
      <c r="Y3730" s="111">
        <f>IF($D3730=Y$1,SUMIFS($H$3:$H3730,$G$3:$G3730,Y$1,$C$3:$C3730,"Sell"),0)</f>
        <v>0</v>
      </c>
      <c r="Z3730" s="111">
        <f t="shared" si="643"/>
        <v>0</v>
      </c>
      <c r="AA3730" s="111">
        <f>IF($D3730=AA$1,SUMIFS($H$3:$H3730,$G$3:$G3730,AA$1,$C$3:$C3730,"Sell"),0)</f>
        <v>0</v>
      </c>
      <c r="AB3730" s="111">
        <f t="shared" si="644"/>
        <v>0</v>
      </c>
      <c r="AC3730" s="111">
        <f>SUMIFS('Deductions and Deposits'!$H:$H,'Deductions and Deposits'!$G:$G,D3730,'Deductions and Deposits'!$F:$F,"&lt;="&amp;B3730)+SUMIFS($F$3:F3730,$D$3:D3730,D3730,$C$3:C3730,"Coin Deposit",$E$3:E3730,"")</f>
        <v>0</v>
      </c>
      <c r="AD3730" s="111">
        <f>SUMIFS('Deductions and Deposits'!$D:$D,'Deductions and Deposits'!$C:$C,D3730)+SUMIFS($F:$F,$D:$D,D3730,$C:$C,"Coin Deduction")</f>
        <v>0</v>
      </c>
      <c r="AE3730" s="111">
        <f>Table5[[#This Row],[Column4]]+Table5[[#This Row],[Column14]]+Table5[[#This Row],[Column19]]+Table5[[#This Row],[Column12]]</f>
        <v>0</v>
      </c>
      <c r="AF3730" s="111">
        <f>Table5[[#This Row],[Column5]]+Table5[[#This Row],[Column13]]+Table5[[#This Row],[Column21]]+Table5[[#This Row],[Column18]]</f>
        <v>0</v>
      </c>
      <c r="AG3730" s="111">
        <f t="shared" si="645"/>
        <v>0</v>
      </c>
      <c r="AH3730" s="111">
        <f t="shared" si="646"/>
        <v>0</v>
      </c>
      <c r="AI3730" s="111">
        <f>Table5[[#This Row],[Column17]]-Table5[[#This Row],[Column20]]</f>
        <v>0</v>
      </c>
      <c r="AJ3730" s="111">
        <f t="shared" si="647"/>
        <v>0</v>
      </c>
      <c r="AK3730" s="111">
        <f t="shared" si="640"/>
        <v>0</v>
      </c>
      <c r="AL3730" s="111">
        <f t="shared" si="648"/>
        <v>0</v>
      </c>
      <c r="AM3730" s="111" t="str">
        <f t="shared" si="649"/>
        <v/>
      </c>
      <c r="AN3730" s="111" t="str">
        <f t="shared" ca="1" si="650"/>
        <v/>
      </c>
    </row>
    <row r="3731" spans="1:40" ht="20.25" customHeight="1" x14ac:dyDescent="0.3">
      <c r="A3731" s="107"/>
      <c r="B3731" s="144"/>
      <c r="C3731" s="119"/>
      <c r="D3731" s="120"/>
      <c r="E3731" s="119"/>
      <c r="F3731" s="119"/>
      <c r="G3731" s="120"/>
      <c r="H3731" s="119"/>
      <c r="I3731" s="109"/>
      <c r="L3731" s="108"/>
      <c r="M3731" s="108"/>
      <c r="N3731" s="108"/>
      <c r="O3731" s="108"/>
      <c r="P3731" s="108"/>
      <c r="Q3731" s="108"/>
      <c r="R3731" s="108"/>
      <c r="S3731" s="108"/>
      <c r="T3731" s="100">
        <f t="shared" si="641"/>
        <v>0</v>
      </c>
      <c r="U3731" s="111"/>
      <c r="V3731" s="111"/>
      <c r="W3731" s="111">
        <f>SUMIFS($F$3:F3731,$D$3:D3731,D3731,$C$3:C3731,"Buy")+SUMIFS($F$3:F3731,$D$3:D3731,D3731,$C$3:C3731,"Coin Deposit",$E$3:E3731,"&lt;&gt;")</f>
        <v>0</v>
      </c>
      <c r="X3731" s="111">
        <f t="shared" si="642"/>
        <v>0</v>
      </c>
      <c r="Y3731" s="111">
        <f>IF($D3731=Y$1,SUMIFS($H$3:$H3731,$G$3:$G3731,Y$1,$C$3:$C3731,"Sell"),0)</f>
        <v>0</v>
      </c>
      <c r="Z3731" s="111">
        <f t="shared" si="643"/>
        <v>0</v>
      </c>
      <c r="AA3731" s="111">
        <f>IF($D3731=AA$1,SUMIFS($H$3:$H3731,$G$3:$G3731,AA$1,$C$3:$C3731,"Sell"),0)</f>
        <v>0</v>
      </c>
      <c r="AB3731" s="111">
        <f t="shared" si="644"/>
        <v>0</v>
      </c>
      <c r="AC3731" s="111">
        <f>SUMIFS('Deductions and Deposits'!$H:$H,'Deductions and Deposits'!$G:$G,D3731,'Deductions and Deposits'!$F:$F,"&lt;="&amp;B3731)+SUMIFS($F$3:F3731,$D$3:D3731,D3731,$C$3:C3731,"Coin Deposit",$E$3:E3731,"")</f>
        <v>0</v>
      </c>
      <c r="AD3731" s="111">
        <f>SUMIFS('Deductions and Deposits'!$D:$D,'Deductions and Deposits'!$C:$C,D3731)+SUMIFS($F:$F,$D:$D,D3731,$C:$C,"Coin Deduction")</f>
        <v>0</v>
      </c>
      <c r="AE3731" s="111">
        <f>Table5[[#This Row],[Column4]]+Table5[[#This Row],[Column14]]+Table5[[#This Row],[Column19]]+Table5[[#This Row],[Column12]]</f>
        <v>0</v>
      </c>
      <c r="AF3731" s="111">
        <f>Table5[[#This Row],[Column5]]+Table5[[#This Row],[Column13]]+Table5[[#This Row],[Column21]]+Table5[[#This Row],[Column18]]</f>
        <v>0</v>
      </c>
      <c r="AG3731" s="111">
        <f t="shared" si="645"/>
        <v>0</v>
      </c>
      <c r="AH3731" s="111">
        <f t="shared" si="646"/>
        <v>0</v>
      </c>
      <c r="AI3731" s="111">
        <f>Table5[[#This Row],[Column17]]-Table5[[#This Row],[Column20]]</f>
        <v>0</v>
      </c>
      <c r="AJ3731" s="111">
        <f t="shared" si="647"/>
        <v>0</v>
      </c>
      <c r="AK3731" s="111">
        <f t="shared" si="640"/>
        <v>0</v>
      </c>
      <c r="AL3731" s="111">
        <f t="shared" si="648"/>
        <v>0</v>
      </c>
      <c r="AM3731" s="111" t="str">
        <f t="shared" si="649"/>
        <v/>
      </c>
      <c r="AN3731" s="111" t="str">
        <f t="shared" ca="1" si="650"/>
        <v/>
      </c>
    </row>
    <row r="3732" spans="1:40" ht="20.25" customHeight="1" x14ac:dyDescent="0.3">
      <c r="A3732" s="107"/>
      <c r="B3732" s="144"/>
      <c r="C3732" s="119"/>
      <c r="D3732" s="120"/>
      <c r="E3732" s="119"/>
      <c r="F3732" s="119"/>
      <c r="G3732" s="120"/>
      <c r="H3732" s="119"/>
      <c r="I3732" s="109"/>
      <c r="L3732" s="108"/>
      <c r="M3732" s="108"/>
      <c r="N3732" s="108"/>
      <c r="O3732" s="108"/>
      <c r="P3732" s="108"/>
      <c r="Q3732" s="108"/>
      <c r="R3732" s="108"/>
      <c r="S3732" s="108"/>
      <c r="T3732" s="100">
        <f t="shared" si="641"/>
        <v>0</v>
      </c>
      <c r="U3732" s="111"/>
      <c r="V3732" s="111"/>
      <c r="W3732" s="111">
        <f>SUMIFS($F$3:F3732,$D$3:D3732,D3732,$C$3:C3732,"Buy")+SUMIFS($F$3:F3732,$D$3:D3732,D3732,$C$3:C3732,"Coin Deposit",$E$3:E3732,"&lt;&gt;")</f>
        <v>0</v>
      </c>
      <c r="X3732" s="111">
        <f t="shared" si="642"/>
        <v>0</v>
      </c>
      <c r="Y3732" s="111">
        <f>IF($D3732=Y$1,SUMIFS($H$3:$H3732,$G$3:$G3732,Y$1,$C$3:$C3732,"Sell"),0)</f>
        <v>0</v>
      </c>
      <c r="Z3732" s="111">
        <f t="shared" si="643"/>
        <v>0</v>
      </c>
      <c r="AA3732" s="111">
        <f>IF($D3732=AA$1,SUMIFS($H$3:$H3732,$G$3:$G3732,AA$1,$C$3:$C3732,"Sell"),0)</f>
        <v>0</v>
      </c>
      <c r="AB3732" s="111">
        <f t="shared" si="644"/>
        <v>0</v>
      </c>
      <c r="AC3732" s="111">
        <f>SUMIFS('Deductions and Deposits'!$H:$H,'Deductions and Deposits'!$G:$G,D3732,'Deductions and Deposits'!$F:$F,"&lt;="&amp;B3732)+SUMIFS($F$3:F3732,$D$3:D3732,D3732,$C$3:C3732,"Coin Deposit",$E$3:E3732,"")</f>
        <v>0</v>
      </c>
      <c r="AD3732" s="111">
        <f>SUMIFS('Deductions and Deposits'!$D:$D,'Deductions and Deposits'!$C:$C,D3732)+SUMIFS($F:$F,$D:$D,D3732,$C:$C,"Coin Deduction")</f>
        <v>0</v>
      </c>
      <c r="AE3732" s="111">
        <f>Table5[[#This Row],[Column4]]+Table5[[#This Row],[Column14]]+Table5[[#This Row],[Column19]]+Table5[[#This Row],[Column12]]</f>
        <v>0</v>
      </c>
      <c r="AF3732" s="111">
        <f>Table5[[#This Row],[Column5]]+Table5[[#This Row],[Column13]]+Table5[[#This Row],[Column21]]+Table5[[#This Row],[Column18]]</f>
        <v>0</v>
      </c>
      <c r="AG3732" s="111">
        <f t="shared" si="645"/>
        <v>0</v>
      </c>
      <c r="AH3732" s="111">
        <f t="shared" si="646"/>
        <v>0</v>
      </c>
      <c r="AI3732" s="111">
        <f>Table5[[#This Row],[Column17]]-Table5[[#This Row],[Column20]]</f>
        <v>0</v>
      </c>
      <c r="AJ3732" s="111">
        <f t="shared" si="647"/>
        <v>0</v>
      </c>
      <c r="AK3732" s="111">
        <f t="shared" si="640"/>
        <v>0</v>
      </c>
      <c r="AL3732" s="111">
        <f t="shared" si="648"/>
        <v>0</v>
      </c>
      <c r="AM3732" s="111" t="str">
        <f t="shared" si="649"/>
        <v/>
      </c>
      <c r="AN3732" s="111" t="str">
        <f t="shared" ca="1" si="650"/>
        <v/>
      </c>
    </row>
    <row r="3733" spans="1:40" ht="20.25" customHeight="1" x14ac:dyDescent="0.3">
      <c r="A3733" s="107"/>
      <c r="B3733" s="144"/>
      <c r="C3733" s="119"/>
      <c r="D3733" s="120"/>
      <c r="E3733" s="119"/>
      <c r="F3733" s="119"/>
      <c r="G3733" s="120"/>
      <c r="H3733" s="119"/>
      <c r="I3733" s="109"/>
      <c r="L3733" s="108"/>
      <c r="M3733" s="108"/>
      <c r="N3733" s="108"/>
      <c r="O3733" s="108"/>
      <c r="P3733" s="108"/>
      <c r="Q3733" s="108"/>
      <c r="R3733" s="108"/>
      <c r="S3733" s="108"/>
      <c r="T3733" s="100">
        <f t="shared" si="641"/>
        <v>0</v>
      </c>
      <c r="U3733" s="111"/>
      <c r="V3733" s="111"/>
      <c r="W3733" s="111">
        <f>SUMIFS($F$3:F3733,$D$3:D3733,D3733,$C$3:C3733,"Buy")+SUMIFS($F$3:F3733,$D$3:D3733,D3733,$C$3:C3733,"Coin Deposit",$E$3:E3733,"&lt;&gt;")</f>
        <v>0</v>
      </c>
      <c r="X3733" s="111">
        <f t="shared" si="642"/>
        <v>0</v>
      </c>
      <c r="Y3733" s="111">
        <f>IF($D3733=Y$1,SUMIFS($H$3:$H3733,$G$3:$G3733,Y$1,$C$3:$C3733,"Sell"),0)</f>
        <v>0</v>
      </c>
      <c r="Z3733" s="111">
        <f t="shared" si="643"/>
        <v>0</v>
      </c>
      <c r="AA3733" s="111">
        <f>IF($D3733=AA$1,SUMIFS($H$3:$H3733,$G$3:$G3733,AA$1,$C$3:$C3733,"Sell"),0)</f>
        <v>0</v>
      </c>
      <c r="AB3733" s="111">
        <f t="shared" si="644"/>
        <v>0</v>
      </c>
      <c r="AC3733" s="111">
        <f>SUMIFS('Deductions and Deposits'!$H:$H,'Deductions and Deposits'!$G:$G,D3733,'Deductions and Deposits'!$F:$F,"&lt;="&amp;B3733)+SUMIFS($F$3:F3733,$D$3:D3733,D3733,$C$3:C3733,"Coin Deposit",$E$3:E3733,"")</f>
        <v>0</v>
      </c>
      <c r="AD3733" s="111">
        <f>SUMIFS('Deductions and Deposits'!$D:$D,'Deductions and Deposits'!$C:$C,D3733)+SUMIFS($F:$F,$D:$D,D3733,$C:$C,"Coin Deduction")</f>
        <v>0</v>
      </c>
      <c r="AE3733" s="111">
        <f>Table5[[#This Row],[Column4]]+Table5[[#This Row],[Column14]]+Table5[[#This Row],[Column19]]+Table5[[#This Row],[Column12]]</f>
        <v>0</v>
      </c>
      <c r="AF3733" s="111">
        <f>Table5[[#This Row],[Column5]]+Table5[[#This Row],[Column13]]+Table5[[#This Row],[Column21]]+Table5[[#This Row],[Column18]]</f>
        <v>0</v>
      </c>
      <c r="AG3733" s="111">
        <f t="shared" si="645"/>
        <v>0</v>
      </c>
      <c r="AH3733" s="111">
        <f t="shared" si="646"/>
        <v>0</v>
      </c>
      <c r="AI3733" s="111">
        <f>Table5[[#This Row],[Column17]]-Table5[[#This Row],[Column20]]</f>
        <v>0</v>
      </c>
      <c r="AJ3733" s="111">
        <f t="shared" si="647"/>
        <v>0</v>
      </c>
      <c r="AK3733" s="111">
        <f t="shared" si="640"/>
        <v>0</v>
      </c>
      <c r="AL3733" s="111">
        <f t="shared" si="648"/>
        <v>0</v>
      </c>
      <c r="AM3733" s="111" t="str">
        <f t="shared" si="649"/>
        <v/>
      </c>
      <c r="AN3733" s="111" t="str">
        <f t="shared" ca="1" si="650"/>
        <v/>
      </c>
    </row>
    <row r="3734" spans="1:40" ht="20.25" customHeight="1" x14ac:dyDescent="0.3">
      <c r="A3734" s="107"/>
      <c r="B3734" s="144"/>
      <c r="C3734" s="119"/>
      <c r="D3734" s="120"/>
      <c r="E3734" s="119"/>
      <c r="F3734" s="119"/>
      <c r="G3734" s="120"/>
      <c r="H3734" s="119"/>
      <c r="I3734" s="109"/>
      <c r="L3734" s="108"/>
      <c r="M3734" s="108"/>
      <c r="N3734" s="108"/>
      <c r="O3734" s="108"/>
      <c r="P3734" s="108"/>
      <c r="Q3734" s="108"/>
      <c r="R3734" s="108"/>
      <c r="S3734" s="108"/>
      <c r="T3734" s="100">
        <f t="shared" si="641"/>
        <v>0</v>
      </c>
      <c r="U3734" s="111"/>
      <c r="V3734" s="111"/>
      <c r="W3734" s="111">
        <f>SUMIFS($F$3:F3734,$D$3:D3734,D3734,$C$3:C3734,"Buy")+SUMIFS($F$3:F3734,$D$3:D3734,D3734,$C$3:C3734,"Coin Deposit",$E$3:E3734,"&lt;&gt;")</f>
        <v>0</v>
      </c>
      <c r="X3734" s="111">
        <f t="shared" si="642"/>
        <v>0</v>
      </c>
      <c r="Y3734" s="111">
        <f>IF($D3734=Y$1,SUMIFS($H$3:$H3734,$G$3:$G3734,Y$1,$C$3:$C3734,"Sell"),0)</f>
        <v>0</v>
      </c>
      <c r="Z3734" s="111">
        <f t="shared" si="643"/>
        <v>0</v>
      </c>
      <c r="AA3734" s="111">
        <f>IF($D3734=AA$1,SUMIFS($H$3:$H3734,$G$3:$G3734,AA$1,$C$3:$C3734,"Sell"),0)</f>
        <v>0</v>
      </c>
      <c r="AB3734" s="111">
        <f t="shared" si="644"/>
        <v>0</v>
      </c>
      <c r="AC3734" s="111">
        <f>SUMIFS('Deductions and Deposits'!$H:$H,'Deductions and Deposits'!$G:$G,D3734,'Deductions and Deposits'!$F:$F,"&lt;="&amp;B3734)+SUMIFS($F$3:F3734,$D$3:D3734,D3734,$C$3:C3734,"Coin Deposit",$E$3:E3734,"")</f>
        <v>0</v>
      </c>
      <c r="AD3734" s="111">
        <f>SUMIFS('Deductions and Deposits'!$D:$D,'Deductions and Deposits'!$C:$C,D3734)+SUMIFS($F:$F,$D:$D,D3734,$C:$C,"Coin Deduction")</f>
        <v>0</v>
      </c>
      <c r="AE3734" s="111">
        <f>Table5[[#This Row],[Column4]]+Table5[[#This Row],[Column14]]+Table5[[#This Row],[Column19]]+Table5[[#This Row],[Column12]]</f>
        <v>0</v>
      </c>
      <c r="AF3734" s="111">
        <f>Table5[[#This Row],[Column5]]+Table5[[#This Row],[Column13]]+Table5[[#This Row],[Column21]]+Table5[[#This Row],[Column18]]</f>
        <v>0</v>
      </c>
      <c r="AG3734" s="111">
        <f t="shared" si="645"/>
        <v>0</v>
      </c>
      <c r="AH3734" s="111">
        <f t="shared" si="646"/>
        <v>0</v>
      </c>
      <c r="AI3734" s="111">
        <f>Table5[[#This Row],[Column17]]-Table5[[#This Row],[Column20]]</f>
        <v>0</v>
      </c>
      <c r="AJ3734" s="111">
        <f t="shared" si="647"/>
        <v>0</v>
      </c>
      <c r="AK3734" s="111">
        <f t="shared" si="640"/>
        <v>0</v>
      </c>
      <c r="AL3734" s="111">
        <f t="shared" si="648"/>
        <v>0</v>
      </c>
      <c r="AM3734" s="111" t="str">
        <f t="shared" si="649"/>
        <v/>
      </c>
      <c r="AN3734" s="111" t="str">
        <f t="shared" ca="1" si="650"/>
        <v/>
      </c>
    </row>
    <row r="3735" spans="1:40" ht="20.25" customHeight="1" x14ac:dyDescent="0.3">
      <c r="A3735" s="107"/>
      <c r="B3735" s="144"/>
      <c r="C3735" s="119"/>
      <c r="D3735" s="120"/>
      <c r="E3735" s="119"/>
      <c r="F3735" s="119"/>
      <c r="G3735" s="120"/>
      <c r="H3735" s="119"/>
      <c r="I3735" s="109"/>
      <c r="L3735" s="108"/>
      <c r="M3735" s="108"/>
      <c r="N3735" s="108"/>
      <c r="O3735" s="108"/>
      <c r="P3735" s="108"/>
      <c r="Q3735" s="108"/>
      <c r="R3735" s="108"/>
      <c r="S3735" s="108"/>
      <c r="T3735" s="100">
        <f t="shared" si="641"/>
        <v>0</v>
      </c>
      <c r="U3735" s="111"/>
      <c r="V3735" s="111"/>
      <c r="W3735" s="111">
        <f>SUMIFS($F$3:F3735,$D$3:D3735,D3735,$C$3:C3735,"Buy")+SUMIFS($F$3:F3735,$D$3:D3735,D3735,$C$3:C3735,"Coin Deposit",$E$3:E3735,"&lt;&gt;")</f>
        <v>0</v>
      </c>
      <c r="X3735" s="111">
        <f t="shared" si="642"/>
        <v>0</v>
      </c>
      <c r="Y3735" s="111">
        <f>IF($D3735=Y$1,SUMIFS($H$3:$H3735,$G$3:$G3735,Y$1,$C$3:$C3735,"Sell"),0)</f>
        <v>0</v>
      </c>
      <c r="Z3735" s="111">
        <f t="shared" si="643"/>
        <v>0</v>
      </c>
      <c r="AA3735" s="111">
        <f>IF($D3735=AA$1,SUMIFS($H$3:$H3735,$G$3:$G3735,AA$1,$C$3:$C3735,"Sell"),0)</f>
        <v>0</v>
      </c>
      <c r="AB3735" s="111">
        <f t="shared" si="644"/>
        <v>0</v>
      </c>
      <c r="AC3735" s="111">
        <f>SUMIFS('Deductions and Deposits'!$H:$H,'Deductions and Deposits'!$G:$G,D3735,'Deductions and Deposits'!$F:$F,"&lt;="&amp;B3735)+SUMIFS($F$3:F3735,$D$3:D3735,D3735,$C$3:C3735,"Coin Deposit",$E$3:E3735,"")</f>
        <v>0</v>
      </c>
      <c r="AD3735" s="111">
        <f>SUMIFS('Deductions and Deposits'!$D:$D,'Deductions and Deposits'!$C:$C,D3735)+SUMIFS($F:$F,$D:$D,D3735,$C:$C,"Coin Deduction")</f>
        <v>0</v>
      </c>
      <c r="AE3735" s="111">
        <f>Table5[[#This Row],[Column4]]+Table5[[#This Row],[Column14]]+Table5[[#This Row],[Column19]]+Table5[[#This Row],[Column12]]</f>
        <v>0</v>
      </c>
      <c r="AF3735" s="111">
        <f>Table5[[#This Row],[Column5]]+Table5[[#This Row],[Column13]]+Table5[[#This Row],[Column21]]+Table5[[#This Row],[Column18]]</f>
        <v>0</v>
      </c>
      <c r="AG3735" s="111">
        <f t="shared" si="645"/>
        <v>0</v>
      </c>
      <c r="AH3735" s="111">
        <f t="shared" si="646"/>
        <v>0</v>
      </c>
      <c r="AI3735" s="111">
        <f>Table5[[#This Row],[Column17]]-Table5[[#This Row],[Column20]]</f>
        <v>0</v>
      </c>
      <c r="AJ3735" s="111">
        <f t="shared" si="647"/>
        <v>0</v>
      </c>
      <c r="AK3735" s="111">
        <f t="shared" si="640"/>
        <v>0</v>
      </c>
      <c r="AL3735" s="111">
        <f t="shared" si="648"/>
        <v>0</v>
      </c>
      <c r="AM3735" s="111" t="str">
        <f t="shared" si="649"/>
        <v/>
      </c>
      <c r="AN3735" s="111" t="str">
        <f t="shared" ca="1" si="650"/>
        <v/>
      </c>
    </row>
    <row r="3736" spans="1:40" ht="20.25" customHeight="1" x14ac:dyDescent="0.3">
      <c r="A3736" s="107"/>
      <c r="B3736" s="144"/>
      <c r="C3736" s="119"/>
      <c r="D3736" s="120"/>
      <c r="E3736" s="119"/>
      <c r="F3736" s="119"/>
      <c r="G3736" s="120"/>
      <c r="H3736" s="119"/>
      <c r="I3736" s="109"/>
      <c r="L3736" s="108"/>
      <c r="M3736" s="108"/>
      <c r="N3736" s="108"/>
      <c r="O3736" s="108"/>
      <c r="P3736" s="108"/>
      <c r="Q3736" s="108"/>
      <c r="R3736" s="108"/>
      <c r="S3736" s="108"/>
      <c r="T3736" s="100">
        <f t="shared" si="641"/>
        <v>0</v>
      </c>
      <c r="U3736" s="111"/>
      <c r="V3736" s="111"/>
      <c r="W3736" s="111">
        <f>SUMIFS($F$3:F3736,$D$3:D3736,D3736,$C$3:C3736,"Buy")+SUMIFS($F$3:F3736,$D$3:D3736,D3736,$C$3:C3736,"Coin Deposit",$E$3:E3736,"&lt;&gt;")</f>
        <v>0</v>
      </c>
      <c r="X3736" s="111">
        <f t="shared" si="642"/>
        <v>0</v>
      </c>
      <c r="Y3736" s="111">
        <f>IF($D3736=Y$1,SUMIFS($H$3:$H3736,$G$3:$G3736,Y$1,$C$3:$C3736,"Sell"),0)</f>
        <v>0</v>
      </c>
      <c r="Z3736" s="111">
        <f t="shared" si="643"/>
        <v>0</v>
      </c>
      <c r="AA3736" s="111">
        <f>IF($D3736=AA$1,SUMIFS($H$3:$H3736,$G$3:$G3736,AA$1,$C$3:$C3736,"Sell"),0)</f>
        <v>0</v>
      </c>
      <c r="AB3736" s="111">
        <f t="shared" si="644"/>
        <v>0</v>
      </c>
      <c r="AC3736" s="111">
        <f>SUMIFS('Deductions and Deposits'!$H:$H,'Deductions and Deposits'!$G:$G,D3736,'Deductions and Deposits'!$F:$F,"&lt;="&amp;B3736)+SUMIFS($F$3:F3736,$D$3:D3736,D3736,$C$3:C3736,"Coin Deposit",$E$3:E3736,"")</f>
        <v>0</v>
      </c>
      <c r="AD3736" s="111">
        <f>SUMIFS('Deductions and Deposits'!$D:$D,'Deductions and Deposits'!$C:$C,D3736)+SUMIFS($F:$F,$D:$D,D3736,$C:$C,"Coin Deduction")</f>
        <v>0</v>
      </c>
      <c r="AE3736" s="111">
        <f>Table5[[#This Row],[Column4]]+Table5[[#This Row],[Column14]]+Table5[[#This Row],[Column19]]+Table5[[#This Row],[Column12]]</f>
        <v>0</v>
      </c>
      <c r="AF3736" s="111">
        <f>Table5[[#This Row],[Column5]]+Table5[[#This Row],[Column13]]+Table5[[#This Row],[Column21]]+Table5[[#This Row],[Column18]]</f>
        <v>0</v>
      </c>
      <c r="AG3736" s="111">
        <f t="shared" si="645"/>
        <v>0</v>
      </c>
      <c r="AH3736" s="111">
        <f t="shared" si="646"/>
        <v>0</v>
      </c>
      <c r="AI3736" s="111">
        <f>Table5[[#This Row],[Column17]]-Table5[[#This Row],[Column20]]</f>
        <v>0</v>
      </c>
      <c r="AJ3736" s="111">
        <f t="shared" si="647"/>
        <v>0</v>
      </c>
      <c r="AK3736" s="111">
        <f t="shared" si="640"/>
        <v>0</v>
      </c>
      <c r="AL3736" s="111">
        <f t="shared" si="648"/>
        <v>0</v>
      </c>
      <c r="AM3736" s="111" t="str">
        <f t="shared" si="649"/>
        <v/>
      </c>
      <c r="AN3736" s="111" t="str">
        <f t="shared" ca="1" si="650"/>
        <v/>
      </c>
    </row>
    <row r="3737" spans="1:40" ht="20.25" customHeight="1" x14ac:dyDescent="0.3">
      <c r="A3737" s="107"/>
      <c r="B3737" s="144"/>
      <c r="C3737" s="119"/>
      <c r="D3737" s="120"/>
      <c r="E3737" s="119"/>
      <c r="F3737" s="119"/>
      <c r="G3737" s="120"/>
      <c r="H3737" s="119"/>
      <c r="I3737" s="109"/>
      <c r="L3737" s="108"/>
      <c r="M3737" s="108"/>
      <c r="N3737" s="108"/>
      <c r="O3737" s="108"/>
      <c r="P3737" s="108"/>
      <c r="Q3737" s="108"/>
      <c r="R3737" s="108"/>
      <c r="S3737" s="108"/>
      <c r="T3737" s="100">
        <f t="shared" si="641"/>
        <v>0</v>
      </c>
      <c r="U3737" s="111"/>
      <c r="V3737" s="111"/>
      <c r="W3737" s="111">
        <f>SUMIFS($F$3:F3737,$D$3:D3737,D3737,$C$3:C3737,"Buy")+SUMIFS($F$3:F3737,$D$3:D3737,D3737,$C$3:C3737,"Coin Deposit",$E$3:E3737,"&lt;&gt;")</f>
        <v>0</v>
      </c>
      <c r="X3737" s="111">
        <f t="shared" si="642"/>
        <v>0</v>
      </c>
      <c r="Y3737" s="111">
        <f>IF($D3737=Y$1,SUMIFS($H$3:$H3737,$G$3:$G3737,Y$1,$C$3:$C3737,"Sell"),0)</f>
        <v>0</v>
      </c>
      <c r="Z3737" s="111">
        <f t="shared" si="643"/>
        <v>0</v>
      </c>
      <c r="AA3737" s="111">
        <f>IF($D3737=AA$1,SUMIFS($H$3:$H3737,$G$3:$G3737,AA$1,$C$3:$C3737,"Sell"),0)</f>
        <v>0</v>
      </c>
      <c r="AB3737" s="111">
        <f t="shared" si="644"/>
        <v>0</v>
      </c>
      <c r="AC3737" s="111">
        <f>SUMIFS('Deductions and Deposits'!$H:$H,'Deductions and Deposits'!$G:$G,D3737,'Deductions and Deposits'!$F:$F,"&lt;="&amp;B3737)+SUMIFS($F$3:F3737,$D$3:D3737,D3737,$C$3:C3737,"Coin Deposit",$E$3:E3737,"")</f>
        <v>0</v>
      </c>
      <c r="AD3737" s="111">
        <f>SUMIFS('Deductions and Deposits'!$D:$D,'Deductions and Deposits'!$C:$C,D3737)+SUMIFS($F:$F,$D:$D,D3737,$C:$C,"Coin Deduction")</f>
        <v>0</v>
      </c>
      <c r="AE3737" s="111">
        <f>Table5[[#This Row],[Column4]]+Table5[[#This Row],[Column14]]+Table5[[#This Row],[Column19]]+Table5[[#This Row],[Column12]]</f>
        <v>0</v>
      </c>
      <c r="AF3737" s="111">
        <f>Table5[[#This Row],[Column5]]+Table5[[#This Row],[Column13]]+Table5[[#This Row],[Column21]]+Table5[[#This Row],[Column18]]</f>
        <v>0</v>
      </c>
      <c r="AG3737" s="111">
        <f t="shared" si="645"/>
        <v>0</v>
      </c>
      <c r="AH3737" s="111">
        <f t="shared" si="646"/>
        <v>0</v>
      </c>
      <c r="AI3737" s="111">
        <f>Table5[[#This Row],[Column17]]-Table5[[#This Row],[Column20]]</f>
        <v>0</v>
      </c>
      <c r="AJ3737" s="111">
        <f t="shared" si="647"/>
        <v>0</v>
      </c>
      <c r="AK3737" s="111">
        <f t="shared" ref="AK3737:AK3800" si="651">AJ3737*T3737</f>
        <v>0</v>
      </c>
      <c r="AL3737" s="111">
        <f t="shared" si="648"/>
        <v>0</v>
      </c>
      <c r="AM3737" s="111" t="str">
        <f t="shared" si="649"/>
        <v/>
      </c>
      <c r="AN3737" s="111" t="str">
        <f t="shared" ref="AN3737:AN3800" ca="1" si="652">OFFSET(AM3737,COUNTA($AM:$AM)-ROW()-(ROW()-ROW($AN$2)-1),)</f>
        <v/>
      </c>
    </row>
    <row r="3738" spans="1:40" ht="20.25" customHeight="1" x14ac:dyDescent="0.3">
      <c r="A3738" s="107"/>
      <c r="B3738" s="144"/>
      <c r="C3738" s="119"/>
      <c r="D3738" s="120"/>
      <c r="E3738" s="119"/>
      <c r="F3738" s="119"/>
      <c r="G3738" s="120"/>
      <c r="H3738" s="119"/>
      <c r="I3738" s="109"/>
      <c r="L3738" s="108"/>
      <c r="M3738" s="108"/>
      <c r="N3738" s="108"/>
      <c r="O3738" s="108"/>
      <c r="P3738" s="108"/>
      <c r="Q3738" s="108"/>
      <c r="R3738" s="108"/>
      <c r="S3738" s="108"/>
      <c r="T3738" s="100">
        <f t="shared" si="641"/>
        <v>0</v>
      </c>
      <c r="U3738" s="111"/>
      <c r="V3738" s="111"/>
      <c r="W3738" s="111">
        <f>SUMIFS($F$3:F3738,$D$3:D3738,D3738,$C$3:C3738,"Buy")+SUMIFS($F$3:F3738,$D$3:D3738,D3738,$C$3:C3738,"Coin Deposit",$E$3:E3738,"&lt;&gt;")</f>
        <v>0</v>
      </c>
      <c r="X3738" s="111">
        <f t="shared" si="642"/>
        <v>0</v>
      </c>
      <c r="Y3738" s="111">
        <f>IF($D3738=Y$1,SUMIFS($H$3:$H3738,$G$3:$G3738,Y$1,$C$3:$C3738,"Sell"),0)</f>
        <v>0</v>
      </c>
      <c r="Z3738" s="111">
        <f t="shared" si="643"/>
        <v>0</v>
      </c>
      <c r="AA3738" s="111">
        <f>IF($D3738=AA$1,SUMIFS($H$3:$H3738,$G$3:$G3738,AA$1,$C$3:$C3738,"Sell"),0)</f>
        <v>0</v>
      </c>
      <c r="AB3738" s="111">
        <f t="shared" si="644"/>
        <v>0</v>
      </c>
      <c r="AC3738" s="111">
        <f>SUMIFS('Deductions and Deposits'!$H:$H,'Deductions and Deposits'!$G:$G,D3738,'Deductions and Deposits'!$F:$F,"&lt;="&amp;B3738)+SUMIFS($F$3:F3738,$D$3:D3738,D3738,$C$3:C3738,"Coin Deposit",$E$3:E3738,"")</f>
        <v>0</v>
      </c>
      <c r="AD3738" s="111">
        <f>SUMIFS('Deductions and Deposits'!$D:$D,'Deductions and Deposits'!$C:$C,D3738)+SUMIFS($F:$F,$D:$D,D3738,$C:$C,"Coin Deduction")</f>
        <v>0</v>
      </c>
      <c r="AE3738" s="111">
        <f>Table5[[#This Row],[Column4]]+Table5[[#This Row],[Column14]]+Table5[[#This Row],[Column19]]+Table5[[#This Row],[Column12]]</f>
        <v>0</v>
      </c>
      <c r="AF3738" s="111">
        <f>Table5[[#This Row],[Column5]]+Table5[[#This Row],[Column13]]+Table5[[#This Row],[Column21]]+Table5[[#This Row],[Column18]]</f>
        <v>0</v>
      </c>
      <c r="AG3738" s="111">
        <f t="shared" si="645"/>
        <v>0</v>
      </c>
      <c r="AH3738" s="111">
        <f t="shared" si="646"/>
        <v>0</v>
      </c>
      <c r="AI3738" s="111">
        <f>Table5[[#This Row],[Column17]]-Table5[[#This Row],[Column20]]</f>
        <v>0</v>
      </c>
      <c r="AJ3738" s="111">
        <f t="shared" si="647"/>
        <v>0</v>
      </c>
      <c r="AK3738" s="111">
        <f t="shared" si="651"/>
        <v>0</v>
      </c>
      <c r="AL3738" s="111">
        <f t="shared" si="648"/>
        <v>0</v>
      </c>
      <c r="AM3738" s="111" t="str">
        <f t="shared" si="649"/>
        <v/>
      </c>
      <c r="AN3738" s="111" t="str">
        <f t="shared" ca="1" si="652"/>
        <v/>
      </c>
    </row>
    <row r="3739" spans="1:40" ht="20.25" customHeight="1" x14ac:dyDescent="0.3">
      <c r="A3739" s="107"/>
      <c r="B3739" s="144"/>
      <c r="C3739" s="119"/>
      <c r="D3739" s="120"/>
      <c r="E3739" s="119"/>
      <c r="F3739" s="119"/>
      <c r="G3739" s="120"/>
      <c r="H3739" s="119"/>
      <c r="I3739" s="109"/>
      <c r="L3739" s="108"/>
      <c r="M3739" s="108"/>
      <c r="N3739" s="108"/>
      <c r="O3739" s="108"/>
      <c r="P3739" s="108"/>
      <c r="Q3739" s="108"/>
      <c r="R3739" s="108"/>
      <c r="S3739" s="108"/>
      <c r="T3739" s="100">
        <f t="shared" si="641"/>
        <v>0</v>
      </c>
      <c r="U3739" s="111"/>
      <c r="V3739" s="111"/>
      <c r="W3739" s="111">
        <f>SUMIFS($F$3:F3739,$D$3:D3739,D3739,$C$3:C3739,"Buy")+SUMIFS($F$3:F3739,$D$3:D3739,D3739,$C$3:C3739,"Coin Deposit",$E$3:E3739,"&lt;&gt;")</f>
        <v>0</v>
      </c>
      <c r="X3739" s="111">
        <f t="shared" si="642"/>
        <v>0</v>
      </c>
      <c r="Y3739" s="111">
        <f>IF($D3739=Y$1,SUMIFS($H$3:$H3739,$G$3:$G3739,Y$1,$C$3:$C3739,"Sell"),0)</f>
        <v>0</v>
      </c>
      <c r="Z3739" s="111">
        <f t="shared" si="643"/>
        <v>0</v>
      </c>
      <c r="AA3739" s="111">
        <f>IF($D3739=AA$1,SUMIFS($H$3:$H3739,$G$3:$G3739,AA$1,$C$3:$C3739,"Sell"),0)</f>
        <v>0</v>
      </c>
      <c r="AB3739" s="111">
        <f t="shared" si="644"/>
        <v>0</v>
      </c>
      <c r="AC3739" s="111">
        <f>SUMIFS('Deductions and Deposits'!$H:$H,'Deductions and Deposits'!$G:$G,D3739,'Deductions and Deposits'!$F:$F,"&lt;="&amp;B3739)+SUMIFS($F$3:F3739,$D$3:D3739,D3739,$C$3:C3739,"Coin Deposit",$E$3:E3739,"")</f>
        <v>0</v>
      </c>
      <c r="AD3739" s="111">
        <f>SUMIFS('Deductions and Deposits'!$D:$D,'Deductions and Deposits'!$C:$C,D3739)+SUMIFS($F:$F,$D:$D,D3739,$C:$C,"Coin Deduction")</f>
        <v>0</v>
      </c>
      <c r="AE3739" s="111">
        <f>Table5[[#This Row],[Column4]]+Table5[[#This Row],[Column14]]+Table5[[#This Row],[Column19]]+Table5[[#This Row],[Column12]]</f>
        <v>0</v>
      </c>
      <c r="AF3739" s="111">
        <f>Table5[[#This Row],[Column5]]+Table5[[#This Row],[Column13]]+Table5[[#This Row],[Column21]]+Table5[[#This Row],[Column18]]</f>
        <v>0</v>
      </c>
      <c r="AG3739" s="111">
        <f t="shared" si="645"/>
        <v>0</v>
      </c>
      <c r="AH3739" s="111">
        <f t="shared" si="646"/>
        <v>0</v>
      </c>
      <c r="AI3739" s="111">
        <f>Table5[[#This Row],[Column17]]-Table5[[#This Row],[Column20]]</f>
        <v>0</v>
      </c>
      <c r="AJ3739" s="111">
        <f t="shared" si="647"/>
        <v>0</v>
      </c>
      <c r="AK3739" s="111">
        <f t="shared" si="651"/>
        <v>0</v>
      </c>
      <c r="AL3739" s="111">
        <f t="shared" si="648"/>
        <v>0</v>
      </c>
      <c r="AM3739" s="111" t="str">
        <f t="shared" si="649"/>
        <v/>
      </c>
      <c r="AN3739" s="111" t="str">
        <f t="shared" ca="1" si="652"/>
        <v/>
      </c>
    </row>
    <row r="3740" spans="1:40" ht="20.25" customHeight="1" x14ac:dyDescent="0.3">
      <c r="A3740" s="107"/>
      <c r="B3740" s="144"/>
      <c r="C3740" s="119"/>
      <c r="D3740" s="120"/>
      <c r="E3740" s="119"/>
      <c r="F3740" s="119"/>
      <c r="G3740" s="120"/>
      <c r="H3740" s="119"/>
      <c r="I3740" s="109"/>
      <c r="L3740" s="108"/>
      <c r="M3740" s="108"/>
      <c r="N3740" s="108"/>
      <c r="O3740" s="108"/>
      <c r="P3740" s="108"/>
      <c r="Q3740" s="108"/>
      <c r="R3740" s="108"/>
      <c r="S3740" s="108"/>
      <c r="T3740" s="100">
        <f t="shared" si="641"/>
        <v>0</v>
      </c>
      <c r="U3740" s="111"/>
      <c r="V3740" s="111"/>
      <c r="W3740" s="111">
        <f>SUMIFS($F$3:F3740,$D$3:D3740,D3740,$C$3:C3740,"Buy")+SUMIFS($F$3:F3740,$D$3:D3740,D3740,$C$3:C3740,"Coin Deposit",$E$3:E3740,"&lt;&gt;")</f>
        <v>0</v>
      </c>
      <c r="X3740" s="111">
        <f t="shared" si="642"/>
        <v>0</v>
      </c>
      <c r="Y3740" s="111">
        <f>IF($D3740=Y$1,SUMIFS($H$3:$H3740,$G$3:$G3740,Y$1,$C$3:$C3740,"Sell"),0)</f>
        <v>0</v>
      </c>
      <c r="Z3740" s="111">
        <f t="shared" si="643"/>
        <v>0</v>
      </c>
      <c r="AA3740" s="111">
        <f>IF($D3740=AA$1,SUMIFS($H$3:$H3740,$G$3:$G3740,AA$1,$C$3:$C3740,"Sell"),0)</f>
        <v>0</v>
      </c>
      <c r="AB3740" s="111">
        <f t="shared" si="644"/>
        <v>0</v>
      </c>
      <c r="AC3740" s="111">
        <f>SUMIFS('Deductions and Deposits'!$H:$H,'Deductions and Deposits'!$G:$G,D3740,'Deductions and Deposits'!$F:$F,"&lt;="&amp;B3740)+SUMIFS($F$3:F3740,$D$3:D3740,D3740,$C$3:C3740,"Coin Deposit",$E$3:E3740,"")</f>
        <v>0</v>
      </c>
      <c r="AD3740" s="111">
        <f>SUMIFS('Deductions and Deposits'!$D:$D,'Deductions and Deposits'!$C:$C,D3740)+SUMIFS($F:$F,$D:$D,D3740,$C:$C,"Coin Deduction")</f>
        <v>0</v>
      </c>
      <c r="AE3740" s="111">
        <f>Table5[[#This Row],[Column4]]+Table5[[#This Row],[Column14]]+Table5[[#This Row],[Column19]]+Table5[[#This Row],[Column12]]</f>
        <v>0</v>
      </c>
      <c r="AF3740" s="111">
        <f>Table5[[#This Row],[Column5]]+Table5[[#This Row],[Column13]]+Table5[[#This Row],[Column21]]+Table5[[#This Row],[Column18]]</f>
        <v>0</v>
      </c>
      <c r="AG3740" s="111">
        <f t="shared" si="645"/>
        <v>0</v>
      </c>
      <c r="AH3740" s="111">
        <f t="shared" si="646"/>
        <v>0</v>
      </c>
      <c r="AI3740" s="111">
        <f>Table5[[#This Row],[Column17]]-Table5[[#This Row],[Column20]]</f>
        <v>0</v>
      </c>
      <c r="AJ3740" s="111">
        <f t="shared" si="647"/>
        <v>0</v>
      </c>
      <c r="AK3740" s="111">
        <f t="shared" si="651"/>
        <v>0</v>
      </c>
      <c r="AL3740" s="111">
        <f t="shared" si="648"/>
        <v>0</v>
      </c>
      <c r="AM3740" s="111" t="str">
        <f t="shared" si="649"/>
        <v/>
      </c>
      <c r="AN3740" s="111" t="str">
        <f t="shared" ca="1" si="652"/>
        <v/>
      </c>
    </row>
    <row r="3741" spans="1:40" ht="20.25" customHeight="1" x14ac:dyDescent="0.3">
      <c r="A3741" s="107"/>
      <c r="B3741" s="144"/>
      <c r="C3741" s="119"/>
      <c r="D3741" s="120"/>
      <c r="E3741" s="119"/>
      <c r="F3741" s="119"/>
      <c r="G3741" s="120"/>
      <c r="H3741" s="119"/>
      <c r="I3741" s="109"/>
      <c r="L3741" s="108"/>
      <c r="M3741" s="108"/>
      <c r="N3741" s="108"/>
      <c r="O3741" s="108"/>
      <c r="P3741" s="108"/>
      <c r="Q3741" s="108"/>
      <c r="R3741" s="108"/>
      <c r="S3741" s="108"/>
      <c r="T3741" s="100">
        <f t="shared" si="641"/>
        <v>0</v>
      </c>
      <c r="U3741" s="111"/>
      <c r="V3741" s="111"/>
      <c r="W3741" s="111">
        <f>SUMIFS($F$3:F3741,$D$3:D3741,D3741,$C$3:C3741,"Buy")+SUMIFS($F$3:F3741,$D$3:D3741,D3741,$C$3:C3741,"Coin Deposit",$E$3:E3741,"&lt;&gt;")</f>
        <v>0</v>
      </c>
      <c r="X3741" s="111">
        <f t="shared" si="642"/>
        <v>0</v>
      </c>
      <c r="Y3741" s="111">
        <f>IF($D3741=Y$1,SUMIFS($H$3:$H3741,$G$3:$G3741,Y$1,$C$3:$C3741,"Sell"),0)</f>
        <v>0</v>
      </c>
      <c r="Z3741" s="111">
        <f t="shared" si="643"/>
        <v>0</v>
      </c>
      <c r="AA3741" s="111">
        <f>IF($D3741=AA$1,SUMIFS($H$3:$H3741,$G$3:$G3741,AA$1,$C$3:$C3741,"Sell"),0)</f>
        <v>0</v>
      </c>
      <c r="AB3741" s="111">
        <f t="shared" si="644"/>
        <v>0</v>
      </c>
      <c r="AC3741" s="111">
        <f>SUMIFS('Deductions and Deposits'!$H:$H,'Deductions and Deposits'!$G:$G,D3741,'Deductions and Deposits'!$F:$F,"&lt;="&amp;B3741)+SUMIFS($F$3:F3741,$D$3:D3741,D3741,$C$3:C3741,"Coin Deposit",$E$3:E3741,"")</f>
        <v>0</v>
      </c>
      <c r="AD3741" s="111">
        <f>SUMIFS('Deductions and Deposits'!$D:$D,'Deductions and Deposits'!$C:$C,D3741)+SUMIFS($F:$F,$D:$D,D3741,$C:$C,"Coin Deduction")</f>
        <v>0</v>
      </c>
      <c r="AE3741" s="111">
        <f>Table5[[#This Row],[Column4]]+Table5[[#This Row],[Column14]]+Table5[[#This Row],[Column19]]+Table5[[#This Row],[Column12]]</f>
        <v>0</v>
      </c>
      <c r="AF3741" s="111">
        <f>Table5[[#This Row],[Column5]]+Table5[[#This Row],[Column13]]+Table5[[#This Row],[Column21]]+Table5[[#This Row],[Column18]]</f>
        <v>0</v>
      </c>
      <c r="AG3741" s="111">
        <f t="shared" si="645"/>
        <v>0</v>
      </c>
      <c r="AH3741" s="111">
        <f t="shared" si="646"/>
        <v>0</v>
      </c>
      <c r="AI3741" s="111">
        <f>Table5[[#This Row],[Column17]]-Table5[[#This Row],[Column20]]</f>
        <v>0</v>
      </c>
      <c r="AJ3741" s="111">
        <f t="shared" si="647"/>
        <v>0</v>
      </c>
      <c r="AK3741" s="111">
        <f t="shared" si="651"/>
        <v>0</v>
      </c>
      <c r="AL3741" s="111">
        <f t="shared" si="648"/>
        <v>0</v>
      </c>
      <c r="AM3741" s="111" t="str">
        <f t="shared" si="649"/>
        <v/>
      </c>
      <c r="AN3741" s="111" t="str">
        <f t="shared" ca="1" si="652"/>
        <v/>
      </c>
    </row>
    <row r="3742" spans="1:40" ht="20.25" customHeight="1" x14ac:dyDescent="0.3">
      <c r="A3742" s="107"/>
      <c r="B3742" s="144"/>
      <c r="C3742" s="119"/>
      <c r="D3742" s="120"/>
      <c r="E3742" s="119"/>
      <c r="F3742" s="119"/>
      <c r="G3742" s="120"/>
      <c r="H3742" s="119"/>
      <c r="I3742" s="109"/>
      <c r="L3742" s="108"/>
      <c r="M3742" s="108"/>
      <c r="N3742" s="108"/>
      <c r="O3742" s="108"/>
      <c r="P3742" s="108"/>
      <c r="Q3742" s="108"/>
      <c r="R3742" s="108"/>
      <c r="S3742" s="108"/>
      <c r="T3742" s="100">
        <f t="shared" si="641"/>
        <v>0</v>
      </c>
      <c r="U3742" s="111"/>
      <c r="V3742" s="111"/>
      <c r="W3742" s="111">
        <f>SUMIFS($F$3:F3742,$D$3:D3742,D3742,$C$3:C3742,"Buy")+SUMIFS($F$3:F3742,$D$3:D3742,D3742,$C$3:C3742,"Coin Deposit",$E$3:E3742,"&lt;&gt;")</f>
        <v>0</v>
      </c>
      <c r="X3742" s="111">
        <f t="shared" si="642"/>
        <v>0</v>
      </c>
      <c r="Y3742" s="111">
        <f>IF($D3742=Y$1,SUMIFS($H$3:$H3742,$G$3:$G3742,Y$1,$C$3:$C3742,"Sell"),0)</f>
        <v>0</v>
      </c>
      <c r="Z3742" s="111">
        <f t="shared" si="643"/>
        <v>0</v>
      </c>
      <c r="AA3742" s="111">
        <f>IF($D3742=AA$1,SUMIFS($H$3:$H3742,$G$3:$G3742,AA$1,$C$3:$C3742,"Sell"),0)</f>
        <v>0</v>
      </c>
      <c r="AB3742" s="111">
        <f t="shared" si="644"/>
        <v>0</v>
      </c>
      <c r="AC3742" s="111">
        <f>SUMIFS('Deductions and Deposits'!$H:$H,'Deductions and Deposits'!$G:$G,D3742,'Deductions and Deposits'!$F:$F,"&lt;="&amp;B3742)+SUMIFS($F$3:F3742,$D$3:D3742,D3742,$C$3:C3742,"Coin Deposit",$E$3:E3742,"")</f>
        <v>0</v>
      </c>
      <c r="AD3742" s="111">
        <f>SUMIFS('Deductions and Deposits'!$D:$D,'Deductions and Deposits'!$C:$C,D3742)+SUMIFS($F:$F,$D:$D,D3742,$C:$C,"Coin Deduction")</f>
        <v>0</v>
      </c>
      <c r="AE3742" s="111">
        <f>Table5[[#This Row],[Column4]]+Table5[[#This Row],[Column14]]+Table5[[#This Row],[Column19]]+Table5[[#This Row],[Column12]]</f>
        <v>0</v>
      </c>
      <c r="AF3742" s="111">
        <f>Table5[[#This Row],[Column5]]+Table5[[#This Row],[Column13]]+Table5[[#This Row],[Column21]]+Table5[[#This Row],[Column18]]</f>
        <v>0</v>
      </c>
      <c r="AG3742" s="111">
        <f t="shared" si="645"/>
        <v>0</v>
      </c>
      <c r="AH3742" s="111">
        <f t="shared" si="646"/>
        <v>0</v>
      </c>
      <c r="AI3742" s="111">
        <f>Table5[[#This Row],[Column17]]-Table5[[#This Row],[Column20]]</f>
        <v>0</v>
      </c>
      <c r="AJ3742" s="111">
        <f t="shared" si="647"/>
        <v>0</v>
      </c>
      <c r="AK3742" s="111">
        <f t="shared" si="651"/>
        <v>0</v>
      </c>
      <c r="AL3742" s="111">
        <f t="shared" si="648"/>
        <v>0</v>
      </c>
      <c r="AM3742" s="111" t="str">
        <f t="shared" si="649"/>
        <v/>
      </c>
      <c r="AN3742" s="111" t="str">
        <f t="shared" ca="1" si="652"/>
        <v/>
      </c>
    </row>
    <row r="3743" spans="1:40" ht="20.25" customHeight="1" x14ac:dyDescent="0.3">
      <c r="A3743" s="107"/>
      <c r="B3743" s="144"/>
      <c r="C3743" s="119"/>
      <c r="D3743" s="120"/>
      <c r="E3743" s="119"/>
      <c r="F3743" s="119"/>
      <c r="G3743" s="120"/>
      <c r="H3743" s="119"/>
      <c r="I3743" s="109"/>
      <c r="L3743" s="108"/>
      <c r="M3743" s="108"/>
      <c r="N3743" s="108"/>
      <c r="O3743" s="108"/>
      <c r="P3743" s="108"/>
      <c r="Q3743" s="108"/>
      <c r="R3743" s="108"/>
      <c r="S3743" s="108"/>
      <c r="T3743" s="100">
        <f t="shared" si="641"/>
        <v>0</v>
      </c>
      <c r="U3743" s="111"/>
      <c r="V3743" s="111"/>
      <c r="W3743" s="111">
        <f>SUMIFS($F$3:F3743,$D$3:D3743,D3743,$C$3:C3743,"Buy")+SUMIFS($F$3:F3743,$D$3:D3743,D3743,$C$3:C3743,"Coin Deposit",$E$3:E3743,"&lt;&gt;")</f>
        <v>0</v>
      </c>
      <c r="X3743" s="111">
        <f t="shared" si="642"/>
        <v>0</v>
      </c>
      <c r="Y3743" s="111">
        <f>IF($D3743=Y$1,SUMIFS($H$3:$H3743,$G$3:$G3743,Y$1,$C$3:$C3743,"Sell"),0)</f>
        <v>0</v>
      </c>
      <c r="Z3743" s="111">
        <f t="shared" si="643"/>
        <v>0</v>
      </c>
      <c r="AA3743" s="111">
        <f>IF($D3743=AA$1,SUMIFS($H$3:$H3743,$G$3:$G3743,AA$1,$C$3:$C3743,"Sell"),0)</f>
        <v>0</v>
      </c>
      <c r="AB3743" s="111">
        <f t="shared" si="644"/>
        <v>0</v>
      </c>
      <c r="AC3743" s="111">
        <f>SUMIFS('Deductions and Deposits'!$H:$H,'Deductions and Deposits'!$G:$G,D3743,'Deductions and Deposits'!$F:$F,"&lt;="&amp;B3743)+SUMIFS($F$3:F3743,$D$3:D3743,D3743,$C$3:C3743,"Coin Deposit",$E$3:E3743,"")</f>
        <v>0</v>
      </c>
      <c r="AD3743" s="111">
        <f>SUMIFS('Deductions and Deposits'!$D:$D,'Deductions and Deposits'!$C:$C,D3743)+SUMIFS($F:$F,$D:$D,D3743,$C:$C,"Coin Deduction")</f>
        <v>0</v>
      </c>
      <c r="AE3743" s="111">
        <f>Table5[[#This Row],[Column4]]+Table5[[#This Row],[Column14]]+Table5[[#This Row],[Column19]]+Table5[[#This Row],[Column12]]</f>
        <v>0</v>
      </c>
      <c r="AF3743" s="111">
        <f>Table5[[#This Row],[Column5]]+Table5[[#This Row],[Column13]]+Table5[[#This Row],[Column21]]+Table5[[#This Row],[Column18]]</f>
        <v>0</v>
      </c>
      <c r="AG3743" s="111">
        <f t="shared" si="645"/>
        <v>0</v>
      </c>
      <c r="AH3743" s="111">
        <f t="shared" si="646"/>
        <v>0</v>
      </c>
      <c r="AI3743" s="111">
        <f>Table5[[#This Row],[Column17]]-Table5[[#This Row],[Column20]]</f>
        <v>0</v>
      </c>
      <c r="AJ3743" s="111">
        <f t="shared" si="647"/>
        <v>0</v>
      </c>
      <c r="AK3743" s="111">
        <f t="shared" si="651"/>
        <v>0</v>
      </c>
      <c r="AL3743" s="111">
        <f t="shared" si="648"/>
        <v>0</v>
      </c>
      <c r="AM3743" s="111" t="str">
        <f t="shared" si="649"/>
        <v/>
      </c>
      <c r="AN3743" s="111" t="str">
        <f t="shared" ca="1" si="652"/>
        <v/>
      </c>
    </row>
    <row r="3744" spans="1:40" ht="20.25" customHeight="1" x14ac:dyDescent="0.3">
      <c r="A3744" s="107"/>
      <c r="B3744" s="144"/>
      <c r="C3744" s="119"/>
      <c r="D3744" s="120"/>
      <c r="E3744" s="119"/>
      <c r="F3744" s="119"/>
      <c r="G3744" s="120"/>
      <c r="H3744" s="119"/>
      <c r="I3744" s="109"/>
      <c r="L3744" s="108"/>
      <c r="M3744" s="108"/>
      <c r="N3744" s="108"/>
      <c r="O3744" s="108"/>
      <c r="P3744" s="108"/>
      <c r="Q3744" s="108"/>
      <c r="R3744" s="108"/>
      <c r="S3744" s="108"/>
      <c r="T3744" s="100">
        <f t="shared" si="641"/>
        <v>0</v>
      </c>
      <c r="U3744" s="111"/>
      <c r="V3744" s="111"/>
      <c r="W3744" s="111">
        <f>SUMIFS($F$3:F3744,$D$3:D3744,D3744,$C$3:C3744,"Buy")+SUMIFS($F$3:F3744,$D$3:D3744,D3744,$C$3:C3744,"Coin Deposit",$E$3:E3744,"&lt;&gt;")</f>
        <v>0</v>
      </c>
      <c r="X3744" s="111">
        <f t="shared" si="642"/>
        <v>0</v>
      </c>
      <c r="Y3744" s="111">
        <f>IF($D3744=Y$1,SUMIFS($H$3:$H3744,$G$3:$G3744,Y$1,$C$3:$C3744,"Sell"),0)</f>
        <v>0</v>
      </c>
      <c r="Z3744" s="111">
        <f t="shared" si="643"/>
        <v>0</v>
      </c>
      <c r="AA3744" s="111">
        <f>IF($D3744=AA$1,SUMIFS($H$3:$H3744,$G$3:$G3744,AA$1,$C$3:$C3744,"Sell"),0)</f>
        <v>0</v>
      </c>
      <c r="AB3744" s="111">
        <f t="shared" si="644"/>
        <v>0</v>
      </c>
      <c r="AC3744" s="111">
        <f>SUMIFS('Deductions and Deposits'!$H:$H,'Deductions and Deposits'!$G:$G,D3744,'Deductions and Deposits'!$F:$F,"&lt;="&amp;B3744)+SUMIFS($F$3:F3744,$D$3:D3744,D3744,$C$3:C3744,"Coin Deposit",$E$3:E3744,"")</f>
        <v>0</v>
      </c>
      <c r="AD3744" s="111">
        <f>SUMIFS('Deductions and Deposits'!$D:$D,'Deductions and Deposits'!$C:$C,D3744)+SUMIFS($F:$F,$D:$D,D3744,$C:$C,"Coin Deduction")</f>
        <v>0</v>
      </c>
      <c r="AE3744" s="111">
        <f>Table5[[#This Row],[Column4]]+Table5[[#This Row],[Column14]]+Table5[[#This Row],[Column19]]+Table5[[#This Row],[Column12]]</f>
        <v>0</v>
      </c>
      <c r="AF3744" s="111">
        <f>Table5[[#This Row],[Column5]]+Table5[[#This Row],[Column13]]+Table5[[#This Row],[Column21]]+Table5[[#This Row],[Column18]]</f>
        <v>0</v>
      </c>
      <c r="AG3744" s="111">
        <f t="shared" si="645"/>
        <v>0</v>
      </c>
      <c r="AH3744" s="111">
        <f t="shared" si="646"/>
        <v>0</v>
      </c>
      <c r="AI3744" s="111">
        <f>Table5[[#This Row],[Column17]]-Table5[[#This Row],[Column20]]</f>
        <v>0</v>
      </c>
      <c r="AJ3744" s="111">
        <f t="shared" si="647"/>
        <v>0</v>
      </c>
      <c r="AK3744" s="111">
        <f t="shared" si="651"/>
        <v>0</v>
      </c>
      <c r="AL3744" s="111">
        <f t="shared" si="648"/>
        <v>0</v>
      </c>
      <c r="AM3744" s="111" t="str">
        <f t="shared" si="649"/>
        <v/>
      </c>
      <c r="AN3744" s="111" t="str">
        <f t="shared" ca="1" si="652"/>
        <v/>
      </c>
    </row>
    <row r="3745" spans="1:40" ht="20.25" customHeight="1" x14ac:dyDescent="0.3">
      <c r="A3745" s="107"/>
      <c r="B3745" s="144"/>
      <c r="C3745" s="119"/>
      <c r="D3745" s="120"/>
      <c r="E3745" s="119"/>
      <c r="F3745" s="119"/>
      <c r="G3745" s="120"/>
      <c r="H3745" s="119"/>
      <c r="I3745" s="109"/>
      <c r="L3745" s="108"/>
      <c r="M3745" s="108"/>
      <c r="N3745" s="108"/>
      <c r="O3745" s="108"/>
      <c r="P3745" s="108"/>
      <c r="Q3745" s="108"/>
      <c r="R3745" s="108"/>
      <c r="S3745" s="108"/>
      <c r="T3745" s="100">
        <f t="shared" si="641"/>
        <v>0</v>
      </c>
      <c r="U3745" s="111"/>
      <c r="V3745" s="111"/>
      <c r="W3745" s="111">
        <f>SUMIFS($F$3:F3745,$D$3:D3745,D3745,$C$3:C3745,"Buy")+SUMIFS($F$3:F3745,$D$3:D3745,D3745,$C$3:C3745,"Coin Deposit",$E$3:E3745,"&lt;&gt;")</f>
        <v>0</v>
      </c>
      <c r="X3745" s="111">
        <f t="shared" si="642"/>
        <v>0</v>
      </c>
      <c r="Y3745" s="111">
        <f>IF($D3745=Y$1,SUMIFS($H$3:$H3745,$G$3:$G3745,Y$1,$C$3:$C3745,"Sell"),0)</f>
        <v>0</v>
      </c>
      <c r="Z3745" s="111">
        <f t="shared" si="643"/>
        <v>0</v>
      </c>
      <c r="AA3745" s="111">
        <f>IF($D3745=AA$1,SUMIFS($H$3:$H3745,$G$3:$G3745,AA$1,$C$3:$C3745,"Sell"),0)</f>
        <v>0</v>
      </c>
      <c r="AB3745" s="111">
        <f t="shared" si="644"/>
        <v>0</v>
      </c>
      <c r="AC3745" s="111">
        <f>SUMIFS('Deductions and Deposits'!$H:$H,'Deductions and Deposits'!$G:$G,D3745,'Deductions and Deposits'!$F:$F,"&lt;="&amp;B3745)+SUMIFS($F$3:F3745,$D$3:D3745,D3745,$C$3:C3745,"Coin Deposit",$E$3:E3745,"")</f>
        <v>0</v>
      </c>
      <c r="AD3745" s="111">
        <f>SUMIFS('Deductions and Deposits'!$D:$D,'Deductions and Deposits'!$C:$C,D3745)+SUMIFS($F:$F,$D:$D,D3745,$C:$C,"Coin Deduction")</f>
        <v>0</v>
      </c>
      <c r="AE3745" s="111">
        <f>Table5[[#This Row],[Column4]]+Table5[[#This Row],[Column14]]+Table5[[#This Row],[Column19]]+Table5[[#This Row],[Column12]]</f>
        <v>0</v>
      </c>
      <c r="AF3745" s="111">
        <f>Table5[[#This Row],[Column5]]+Table5[[#This Row],[Column13]]+Table5[[#This Row],[Column21]]+Table5[[#This Row],[Column18]]</f>
        <v>0</v>
      </c>
      <c r="AG3745" s="111">
        <f t="shared" si="645"/>
        <v>0</v>
      </c>
      <c r="AH3745" s="111">
        <f t="shared" si="646"/>
        <v>0</v>
      </c>
      <c r="AI3745" s="111">
        <f>Table5[[#This Row],[Column17]]-Table5[[#This Row],[Column20]]</f>
        <v>0</v>
      </c>
      <c r="AJ3745" s="111">
        <f t="shared" si="647"/>
        <v>0</v>
      </c>
      <c r="AK3745" s="111">
        <f t="shared" si="651"/>
        <v>0</v>
      </c>
      <c r="AL3745" s="111">
        <f t="shared" si="648"/>
        <v>0</v>
      </c>
      <c r="AM3745" s="111" t="str">
        <f t="shared" si="649"/>
        <v/>
      </c>
      <c r="AN3745" s="111" t="str">
        <f t="shared" ca="1" si="652"/>
        <v/>
      </c>
    </row>
    <row r="3746" spans="1:40" ht="20.25" customHeight="1" x14ac:dyDescent="0.3">
      <c r="A3746" s="107"/>
      <c r="B3746" s="144"/>
      <c r="C3746" s="119"/>
      <c r="D3746" s="120"/>
      <c r="E3746" s="119"/>
      <c r="F3746" s="119"/>
      <c r="G3746" s="120"/>
      <c r="H3746" s="119"/>
      <c r="I3746" s="109"/>
      <c r="L3746" s="108"/>
      <c r="M3746" s="108"/>
      <c r="N3746" s="108"/>
      <c r="O3746" s="108"/>
      <c r="P3746" s="108"/>
      <c r="Q3746" s="108"/>
      <c r="R3746" s="108"/>
      <c r="S3746" s="108"/>
      <c r="T3746" s="100">
        <f t="shared" si="641"/>
        <v>0</v>
      </c>
      <c r="U3746" s="111"/>
      <c r="V3746" s="111"/>
      <c r="W3746" s="111">
        <f>SUMIFS($F$3:F3746,$D$3:D3746,D3746,$C$3:C3746,"Buy")+SUMIFS($F$3:F3746,$D$3:D3746,D3746,$C$3:C3746,"Coin Deposit",$E$3:E3746,"&lt;&gt;")</f>
        <v>0</v>
      </c>
      <c r="X3746" s="111">
        <f t="shared" si="642"/>
        <v>0</v>
      </c>
      <c r="Y3746" s="111">
        <f>IF($D3746=Y$1,SUMIFS($H$3:$H3746,$G$3:$G3746,Y$1,$C$3:$C3746,"Sell"),0)</f>
        <v>0</v>
      </c>
      <c r="Z3746" s="111">
        <f t="shared" si="643"/>
        <v>0</v>
      </c>
      <c r="AA3746" s="111">
        <f>IF($D3746=AA$1,SUMIFS($H$3:$H3746,$G$3:$G3746,AA$1,$C$3:$C3746,"Sell"),0)</f>
        <v>0</v>
      </c>
      <c r="AB3746" s="111">
        <f t="shared" si="644"/>
        <v>0</v>
      </c>
      <c r="AC3746" s="111">
        <f>SUMIFS('Deductions and Deposits'!$H:$H,'Deductions and Deposits'!$G:$G,D3746,'Deductions and Deposits'!$F:$F,"&lt;="&amp;B3746)+SUMIFS($F$3:F3746,$D$3:D3746,D3746,$C$3:C3746,"Coin Deposit",$E$3:E3746,"")</f>
        <v>0</v>
      </c>
      <c r="AD3746" s="111">
        <f>SUMIFS('Deductions and Deposits'!$D:$D,'Deductions and Deposits'!$C:$C,D3746)+SUMIFS($F:$F,$D:$D,D3746,$C:$C,"Coin Deduction")</f>
        <v>0</v>
      </c>
      <c r="AE3746" s="111">
        <f>Table5[[#This Row],[Column4]]+Table5[[#This Row],[Column14]]+Table5[[#This Row],[Column19]]+Table5[[#This Row],[Column12]]</f>
        <v>0</v>
      </c>
      <c r="AF3746" s="111">
        <f>Table5[[#This Row],[Column5]]+Table5[[#This Row],[Column13]]+Table5[[#This Row],[Column21]]+Table5[[#This Row],[Column18]]</f>
        <v>0</v>
      </c>
      <c r="AG3746" s="111">
        <f t="shared" si="645"/>
        <v>0</v>
      </c>
      <c r="AH3746" s="111">
        <f t="shared" si="646"/>
        <v>0</v>
      </c>
      <c r="AI3746" s="111">
        <f>Table5[[#This Row],[Column17]]-Table5[[#This Row],[Column20]]</f>
        <v>0</v>
      </c>
      <c r="AJ3746" s="111">
        <f t="shared" si="647"/>
        <v>0</v>
      </c>
      <c r="AK3746" s="111">
        <f t="shared" si="651"/>
        <v>0</v>
      </c>
      <c r="AL3746" s="111">
        <f t="shared" si="648"/>
        <v>0</v>
      </c>
      <c r="AM3746" s="111" t="str">
        <f t="shared" si="649"/>
        <v/>
      </c>
      <c r="AN3746" s="111" t="str">
        <f t="shared" ca="1" si="652"/>
        <v/>
      </c>
    </row>
    <row r="3747" spans="1:40" ht="20.25" customHeight="1" x14ac:dyDescent="0.3">
      <c r="A3747" s="107"/>
      <c r="B3747" s="144"/>
      <c r="C3747" s="119"/>
      <c r="D3747" s="120"/>
      <c r="E3747" s="119"/>
      <c r="F3747" s="119"/>
      <c r="G3747" s="120"/>
      <c r="H3747" s="119"/>
      <c r="I3747" s="109"/>
      <c r="L3747" s="108"/>
      <c r="M3747" s="108"/>
      <c r="N3747" s="108"/>
      <c r="O3747" s="108"/>
      <c r="P3747" s="108"/>
      <c r="Q3747" s="108"/>
      <c r="R3747" s="108"/>
      <c r="S3747" s="108"/>
      <c r="T3747" s="100">
        <f t="shared" si="641"/>
        <v>0</v>
      </c>
      <c r="U3747" s="111"/>
      <c r="V3747" s="111"/>
      <c r="W3747" s="111">
        <f>SUMIFS($F$3:F3747,$D$3:D3747,D3747,$C$3:C3747,"Buy")+SUMIFS($F$3:F3747,$D$3:D3747,D3747,$C$3:C3747,"Coin Deposit",$E$3:E3747,"&lt;&gt;")</f>
        <v>0</v>
      </c>
      <c r="X3747" s="111">
        <f t="shared" si="642"/>
        <v>0</v>
      </c>
      <c r="Y3747" s="111">
        <f>IF($D3747=Y$1,SUMIFS($H$3:$H3747,$G$3:$G3747,Y$1,$C$3:$C3747,"Sell"),0)</f>
        <v>0</v>
      </c>
      <c r="Z3747" s="111">
        <f t="shared" si="643"/>
        <v>0</v>
      </c>
      <c r="AA3747" s="111">
        <f>IF($D3747=AA$1,SUMIFS($H$3:$H3747,$G$3:$G3747,AA$1,$C$3:$C3747,"Sell"),0)</f>
        <v>0</v>
      </c>
      <c r="AB3747" s="111">
        <f t="shared" si="644"/>
        <v>0</v>
      </c>
      <c r="AC3747" s="111">
        <f>SUMIFS('Deductions and Deposits'!$H:$H,'Deductions and Deposits'!$G:$G,D3747,'Deductions and Deposits'!$F:$F,"&lt;="&amp;B3747)+SUMIFS($F$3:F3747,$D$3:D3747,D3747,$C$3:C3747,"Coin Deposit",$E$3:E3747,"")</f>
        <v>0</v>
      </c>
      <c r="AD3747" s="111">
        <f>SUMIFS('Deductions and Deposits'!$D:$D,'Deductions and Deposits'!$C:$C,D3747)+SUMIFS($F:$F,$D:$D,D3747,$C:$C,"Coin Deduction")</f>
        <v>0</v>
      </c>
      <c r="AE3747" s="111">
        <f>Table5[[#This Row],[Column4]]+Table5[[#This Row],[Column14]]+Table5[[#This Row],[Column19]]+Table5[[#This Row],[Column12]]</f>
        <v>0</v>
      </c>
      <c r="AF3747" s="111">
        <f>Table5[[#This Row],[Column5]]+Table5[[#This Row],[Column13]]+Table5[[#This Row],[Column21]]+Table5[[#This Row],[Column18]]</f>
        <v>0</v>
      </c>
      <c r="AG3747" s="111">
        <f t="shared" si="645"/>
        <v>0</v>
      </c>
      <c r="AH3747" s="111">
        <f t="shared" si="646"/>
        <v>0</v>
      </c>
      <c r="AI3747" s="111">
        <f>Table5[[#This Row],[Column17]]-Table5[[#This Row],[Column20]]</f>
        <v>0</v>
      </c>
      <c r="AJ3747" s="111">
        <f t="shared" si="647"/>
        <v>0</v>
      </c>
      <c r="AK3747" s="111">
        <f t="shared" si="651"/>
        <v>0</v>
      </c>
      <c r="AL3747" s="111">
        <f t="shared" si="648"/>
        <v>0</v>
      </c>
      <c r="AM3747" s="111" t="str">
        <f t="shared" si="649"/>
        <v/>
      </c>
      <c r="AN3747" s="111" t="str">
        <f t="shared" ca="1" si="652"/>
        <v/>
      </c>
    </row>
    <row r="3748" spans="1:40" ht="20.25" customHeight="1" x14ac:dyDescent="0.3">
      <c r="A3748" s="107"/>
      <c r="B3748" s="144"/>
      <c r="C3748" s="119"/>
      <c r="D3748" s="120"/>
      <c r="E3748" s="119"/>
      <c r="F3748" s="119"/>
      <c r="G3748" s="120"/>
      <c r="H3748" s="119"/>
      <c r="I3748" s="109"/>
      <c r="L3748" s="108"/>
      <c r="M3748" s="108"/>
      <c r="N3748" s="108"/>
      <c r="O3748" s="108"/>
      <c r="P3748" s="108"/>
      <c r="Q3748" s="108"/>
      <c r="R3748" s="108"/>
      <c r="S3748" s="108"/>
      <c r="T3748" s="100">
        <f t="shared" si="641"/>
        <v>0</v>
      </c>
      <c r="U3748" s="111"/>
      <c r="V3748" s="111"/>
      <c r="W3748" s="111">
        <f>SUMIFS($F$3:F3748,$D$3:D3748,D3748,$C$3:C3748,"Buy")+SUMIFS($F$3:F3748,$D$3:D3748,D3748,$C$3:C3748,"Coin Deposit",$E$3:E3748,"&lt;&gt;")</f>
        <v>0</v>
      </c>
      <c r="X3748" s="111">
        <f t="shared" si="642"/>
        <v>0</v>
      </c>
      <c r="Y3748" s="111">
        <f>IF($D3748=Y$1,SUMIFS($H$3:$H3748,$G$3:$G3748,Y$1,$C$3:$C3748,"Sell"),0)</f>
        <v>0</v>
      </c>
      <c r="Z3748" s="111">
        <f t="shared" si="643"/>
        <v>0</v>
      </c>
      <c r="AA3748" s="111">
        <f>IF($D3748=AA$1,SUMIFS($H$3:$H3748,$G$3:$G3748,AA$1,$C$3:$C3748,"Sell"),0)</f>
        <v>0</v>
      </c>
      <c r="AB3748" s="111">
        <f t="shared" si="644"/>
        <v>0</v>
      </c>
      <c r="AC3748" s="111">
        <f>SUMIFS('Deductions and Deposits'!$H:$H,'Deductions and Deposits'!$G:$G,D3748,'Deductions and Deposits'!$F:$F,"&lt;="&amp;B3748)+SUMIFS($F$3:F3748,$D$3:D3748,D3748,$C$3:C3748,"Coin Deposit",$E$3:E3748,"")</f>
        <v>0</v>
      </c>
      <c r="AD3748" s="111">
        <f>SUMIFS('Deductions and Deposits'!$D:$D,'Deductions and Deposits'!$C:$C,D3748)+SUMIFS($F:$F,$D:$D,D3748,$C:$C,"Coin Deduction")</f>
        <v>0</v>
      </c>
      <c r="AE3748" s="111">
        <f>Table5[[#This Row],[Column4]]+Table5[[#This Row],[Column14]]+Table5[[#This Row],[Column19]]+Table5[[#This Row],[Column12]]</f>
        <v>0</v>
      </c>
      <c r="AF3748" s="111">
        <f>Table5[[#This Row],[Column5]]+Table5[[#This Row],[Column13]]+Table5[[#This Row],[Column21]]+Table5[[#This Row],[Column18]]</f>
        <v>0</v>
      </c>
      <c r="AG3748" s="111">
        <f t="shared" si="645"/>
        <v>0</v>
      </c>
      <c r="AH3748" s="111">
        <f t="shared" si="646"/>
        <v>0</v>
      </c>
      <c r="AI3748" s="111">
        <f>Table5[[#This Row],[Column17]]-Table5[[#This Row],[Column20]]</f>
        <v>0</v>
      </c>
      <c r="AJ3748" s="111">
        <f t="shared" si="647"/>
        <v>0</v>
      </c>
      <c r="AK3748" s="111">
        <f t="shared" si="651"/>
        <v>0</v>
      </c>
      <c r="AL3748" s="111">
        <f t="shared" si="648"/>
        <v>0</v>
      </c>
      <c r="AM3748" s="111" t="str">
        <f t="shared" si="649"/>
        <v/>
      </c>
      <c r="AN3748" s="111" t="str">
        <f t="shared" ca="1" si="652"/>
        <v/>
      </c>
    </row>
    <row r="3749" spans="1:40" ht="20.25" customHeight="1" x14ac:dyDescent="0.3">
      <c r="A3749" s="107"/>
      <c r="B3749" s="144"/>
      <c r="C3749" s="119"/>
      <c r="D3749" s="120"/>
      <c r="E3749" s="119"/>
      <c r="F3749" s="119"/>
      <c r="G3749" s="120"/>
      <c r="H3749" s="119"/>
      <c r="I3749" s="109"/>
      <c r="L3749" s="108"/>
      <c r="M3749" s="108"/>
      <c r="N3749" s="108"/>
      <c r="O3749" s="108"/>
      <c r="P3749" s="108"/>
      <c r="Q3749" s="108"/>
      <c r="R3749" s="108"/>
      <c r="S3749" s="108"/>
      <c r="T3749" s="100">
        <f t="shared" si="641"/>
        <v>0</v>
      </c>
      <c r="U3749" s="111"/>
      <c r="V3749" s="111"/>
      <c r="W3749" s="111">
        <f>SUMIFS($F$3:F3749,$D$3:D3749,D3749,$C$3:C3749,"Buy")+SUMIFS($F$3:F3749,$D$3:D3749,D3749,$C$3:C3749,"Coin Deposit",$E$3:E3749,"&lt;&gt;")</f>
        <v>0</v>
      </c>
      <c r="X3749" s="111">
        <f t="shared" si="642"/>
        <v>0</v>
      </c>
      <c r="Y3749" s="111">
        <f>IF($D3749=Y$1,SUMIFS($H$3:$H3749,$G$3:$G3749,Y$1,$C$3:$C3749,"Sell"),0)</f>
        <v>0</v>
      </c>
      <c r="Z3749" s="111">
        <f t="shared" si="643"/>
        <v>0</v>
      </c>
      <c r="AA3749" s="111">
        <f>IF($D3749=AA$1,SUMIFS($H$3:$H3749,$G$3:$G3749,AA$1,$C$3:$C3749,"Sell"),0)</f>
        <v>0</v>
      </c>
      <c r="AB3749" s="111">
        <f t="shared" si="644"/>
        <v>0</v>
      </c>
      <c r="AC3749" s="111">
        <f>SUMIFS('Deductions and Deposits'!$H:$H,'Deductions and Deposits'!$G:$G,D3749,'Deductions and Deposits'!$F:$F,"&lt;="&amp;B3749)+SUMIFS($F$3:F3749,$D$3:D3749,D3749,$C$3:C3749,"Coin Deposit",$E$3:E3749,"")</f>
        <v>0</v>
      </c>
      <c r="AD3749" s="111">
        <f>SUMIFS('Deductions and Deposits'!$D:$D,'Deductions and Deposits'!$C:$C,D3749)+SUMIFS($F:$F,$D:$D,D3749,$C:$C,"Coin Deduction")</f>
        <v>0</v>
      </c>
      <c r="AE3749" s="111">
        <f>Table5[[#This Row],[Column4]]+Table5[[#This Row],[Column14]]+Table5[[#This Row],[Column19]]+Table5[[#This Row],[Column12]]</f>
        <v>0</v>
      </c>
      <c r="AF3749" s="111">
        <f>Table5[[#This Row],[Column5]]+Table5[[#This Row],[Column13]]+Table5[[#This Row],[Column21]]+Table5[[#This Row],[Column18]]</f>
        <v>0</v>
      </c>
      <c r="AG3749" s="111">
        <f t="shared" si="645"/>
        <v>0</v>
      </c>
      <c r="AH3749" s="111">
        <f t="shared" si="646"/>
        <v>0</v>
      </c>
      <c r="AI3749" s="111">
        <f>Table5[[#This Row],[Column17]]-Table5[[#This Row],[Column20]]</f>
        <v>0</v>
      </c>
      <c r="AJ3749" s="111">
        <f t="shared" si="647"/>
        <v>0</v>
      </c>
      <c r="AK3749" s="111">
        <f t="shared" si="651"/>
        <v>0</v>
      </c>
      <c r="AL3749" s="111">
        <f t="shared" si="648"/>
        <v>0</v>
      </c>
      <c r="AM3749" s="111" t="str">
        <f t="shared" si="649"/>
        <v/>
      </c>
      <c r="AN3749" s="111" t="str">
        <f t="shared" ca="1" si="652"/>
        <v/>
      </c>
    </row>
    <row r="3750" spans="1:40" ht="20.25" customHeight="1" x14ac:dyDescent="0.3">
      <c r="A3750" s="107"/>
      <c r="B3750" s="144"/>
      <c r="C3750" s="119"/>
      <c r="D3750" s="120"/>
      <c r="E3750" s="119"/>
      <c r="F3750" s="119"/>
      <c r="G3750" s="120"/>
      <c r="H3750" s="119"/>
      <c r="I3750" s="109"/>
      <c r="L3750" s="108"/>
      <c r="M3750" s="108"/>
      <c r="N3750" s="108"/>
      <c r="O3750" s="108"/>
      <c r="P3750" s="108"/>
      <c r="Q3750" s="108"/>
      <c r="R3750" s="108"/>
      <c r="S3750" s="108"/>
      <c r="T3750" s="100">
        <f t="shared" si="641"/>
        <v>0</v>
      </c>
      <c r="U3750" s="111"/>
      <c r="V3750" s="111"/>
      <c r="W3750" s="111">
        <f>SUMIFS($F$3:F3750,$D$3:D3750,D3750,$C$3:C3750,"Buy")+SUMIFS($F$3:F3750,$D$3:D3750,D3750,$C$3:C3750,"Coin Deposit",$E$3:E3750,"&lt;&gt;")</f>
        <v>0</v>
      </c>
      <c r="X3750" s="111">
        <f t="shared" si="642"/>
        <v>0</v>
      </c>
      <c r="Y3750" s="111">
        <f>IF($D3750=Y$1,SUMIFS($H$3:$H3750,$G$3:$G3750,Y$1,$C$3:$C3750,"Sell"),0)</f>
        <v>0</v>
      </c>
      <c r="Z3750" s="111">
        <f t="shared" si="643"/>
        <v>0</v>
      </c>
      <c r="AA3750" s="111">
        <f>IF($D3750=AA$1,SUMIFS($H$3:$H3750,$G$3:$G3750,AA$1,$C$3:$C3750,"Sell"),0)</f>
        <v>0</v>
      </c>
      <c r="AB3750" s="111">
        <f t="shared" si="644"/>
        <v>0</v>
      </c>
      <c r="AC3750" s="111">
        <f>SUMIFS('Deductions and Deposits'!$H:$H,'Deductions and Deposits'!$G:$G,D3750,'Deductions and Deposits'!$F:$F,"&lt;="&amp;B3750)+SUMIFS($F$3:F3750,$D$3:D3750,D3750,$C$3:C3750,"Coin Deposit",$E$3:E3750,"")</f>
        <v>0</v>
      </c>
      <c r="AD3750" s="111">
        <f>SUMIFS('Deductions and Deposits'!$D:$D,'Deductions and Deposits'!$C:$C,D3750)+SUMIFS($F:$F,$D:$D,D3750,$C:$C,"Coin Deduction")</f>
        <v>0</v>
      </c>
      <c r="AE3750" s="111">
        <f>Table5[[#This Row],[Column4]]+Table5[[#This Row],[Column14]]+Table5[[#This Row],[Column19]]+Table5[[#This Row],[Column12]]</f>
        <v>0</v>
      </c>
      <c r="AF3750" s="111">
        <f>Table5[[#This Row],[Column5]]+Table5[[#This Row],[Column13]]+Table5[[#This Row],[Column21]]+Table5[[#This Row],[Column18]]</f>
        <v>0</v>
      </c>
      <c r="AG3750" s="111">
        <f t="shared" si="645"/>
        <v>0</v>
      </c>
      <c r="AH3750" s="111">
        <f t="shared" si="646"/>
        <v>0</v>
      </c>
      <c r="AI3750" s="111">
        <f>Table5[[#This Row],[Column17]]-Table5[[#This Row],[Column20]]</f>
        <v>0</v>
      </c>
      <c r="AJ3750" s="111">
        <f t="shared" si="647"/>
        <v>0</v>
      </c>
      <c r="AK3750" s="111">
        <f t="shared" si="651"/>
        <v>0</v>
      </c>
      <c r="AL3750" s="111">
        <f t="shared" si="648"/>
        <v>0</v>
      </c>
      <c r="AM3750" s="111" t="str">
        <f t="shared" si="649"/>
        <v/>
      </c>
      <c r="AN3750" s="111" t="str">
        <f t="shared" ca="1" si="652"/>
        <v/>
      </c>
    </row>
    <row r="3751" spans="1:40" ht="20.25" customHeight="1" x14ac:dyDescent="0.3">
      <c r="A3751" s="107"/>
      <c r="B3751" s="144"/>
      <c r="C3751" s="119"/>
      <c r="D3751" s="120"/>
      <c r="E3751" s="119"/>
      <c r="F3751" s="119"/>
      <c r="G3751" s="120"/>
      <c r="H3751" s="119"/>
      <c r="I3751" s="109"/>
      <c r="L3751" s="108"/>
      <c r="M3751" s="108"/>
      <c r="N3751" s="108"/>
      <c r="O3751" s="108"/>
      <c r="P3751" s="108"/>
      <c r="Q3751" s="108"/>
      <c r="R3751" s="108"/>
      <c r="S3751" s="108"/>
      <c r="T3751" s="100">
        <f t="shared" si="641"/>
        <v>0</v>
      </c>
      <c r="U3751" s="111"/>
      <c r="V3751" s="111"/>
      <c r="W3751" s="111">
        <f>SUMIFS($F$3:F3751,$D$3:D3751,D3751,$C$3:C3751,"Buy")+SUMIFS($F$3:F3751,$D$3:D3751,D3751,$C$3:C3751,"Coin Deposit",$E$3:E3751,"&lt;&gt;")</f>
        <v>0</v>
      </c>
      <c r="X3751" s="111">
        <f t="shared" si="642"/>
        <v>0</v>
      </c>
      <c r="Y3751" s="111">
        <f>IF($D3751=Y$1,SUMIFS($H$3:$H3751,$G$3:$G3751,Y$1,$C$3:$C3751,"Sell"),0)</f>
        <v>0</v>
      </c>
      <c r="Z3751" s="111">
        <f t="shared" si="643"/>
        <v>0</v>
      </c>
      <c r="AA3751" s="111">
        <f>IF($D3751=AA$1,SUMIFS($H$3:$H3751,$G$3:$G3751,AA$1,$C$3:$C3751,"Sell"),0)</f>
        <v>0</v>
      </c>
      <c r="AB3751" s="111">
        <f t="shared" si="644"/>
        <v>0</v>
      </c>
      <c r="AC3751" s="111">
        <f>SUMIFS('Deductions and Deposits'!$H:$H,'Deductions and Deposits'!$G:$G,D3751,'Deductions and Deposits'!$F:$F,"&lt;="&amp;B3751)+SUMIFS($F$3:F3751,$D$3:D3751,D3751,$C$3:C3751,"Coin Deposit",$E$3:E3751,"")</f>
        <v>0</v>
      </c>
      <c r="AD3751" s="111">
        <f>SUMIFS('Deductions and Deposits'!$D:$D,'Deductions and Deposits'!$C:$C,D3751)+SUMIFS($F:$F,$D:$D,D3751,$C:$C,"Coin Deduction")</f>
        <v>0</v>
      </c>
      <c r="AE3751" s="111">
        <f>Table5[[#This Row],[Column4]]+Table5[[#This Row],[Column14]]+Table5[[#This Row],[Column19]]+Table5[[#This Row],[Column12]]</f>
        <v>0</v>
      </c>
      <c r="AF3751" s="111">
        <f>Table5[[#This Row],[Column5]]+Table5[[#This Row],[Column13]]+Table5[[#This Row],[Column21]]+Table5[[#This Row],[Column18]]</f>
        <v>0</v>
      </c>
      <c r="AG3751" s="111">
        <f t="shared" si="645"/>
        <v>0</v>
      </c>
      <c r="AH3751" s="111">
        <f t="shared" si="646"/>
        <v>0</v>
      </c>
      <c r="AI3751" s="111">
        <f>Table5[[#This Row],[Column17]]-Table5[[#This Row],[Column20]]</f>
        <v>0</v>
      </c>
      <c r="AJ3751" s="111">
        <f t="shared" si="647"/>
        <v>0</v>
      </c>
      <c r="AK3751" s="111">
        <f t="shared" si="651"/>
        <v>0</v>
      </c>
      <c r="AL3751" s="111">
        <f t="shared" si="648"/>
        <v>0</v>
      </c>
      <c r="AM3751" s="111" t="str">
        <f t="shared" si="649"/>
        <v/>
      </c>
      <c r="AN3751" s="111" t="str">
        <f t="shared" ca="1" si="652"/>
        <v/>
      </c>
    </row>
    <row r="3752" spans="1:40" ht="20.25" customHeight="1" x14ac:dyDescent="0.3">
      <c r="A3752" s="107"/>
      <c r="B3752" s="144"/>
      <c r="C3752" s="119"/>
      <c r="D3752" s="120"/>
      <c r="E3752" s="119"/>
      <c r="F3752" s="119"/>
      <c r="G3752" s="120"/>
      <c r="H3752" s="119"/>
      <c r="I3752" s="109"/>
      <c r="L3752" s="108"/>
      <c r="M3752" s="108"/>
      <c r="N3752" s="108"/>
      <c r="O3752" s="108"/>
      <c r="P3752" s="108"/>
      <c r="Q3752" s="108"/>
      <c r="R3752" s="108"/>
      <c r="S3752" s="108"/>
      <c r="T3752" s="100">
        <f t="shared" si="641"/>
        <v>0</v>
      </c>
      <c r="U3752" s="111"/>
      <c r="V3752" s="111"/>
      <c r="W3752" s="111">
        <f>SUMIFS($F$3:F3752,$D$3:D3752,D3752,$C$3:C3752,"Buy")+SUMIFS($F$3:F3752,$D$3:D3752,D3752,$C$3:C3752,"Coin Deposit",$E$3:E3752,"&lt;&gt;")</f>
        <v>0</v>
      </c>
      <c r="X3752" s="111">
        <f t="shared" si="642"/>
        <v>0</v>
      </c>
      <c r="Y3752" s="111">
        <f>IF($D3752=Y$1,SUMIFS($H$3:$H3752,$G$3:$G3752,Y$1,$C$3:$C3752,"Sell"),0)</f>
        <v>0</v>
      </c>
      <c r="Z3752" s="111">
        <f t="shared" si="643"/>
        <v>0</v>
      </c>
      <c r="AA3752" s="111">
        <f>IF($D3752=AA$1,SUMIFS($H$3:$H3752,$G$3:$G3752,AA$1,$C$3:$C3752,"Sell"),0)</f>
        <v>0</v>
      </c>
      <c r="AB3752" s="111">
        <f t="shared" si="644"/>
        <v>0</v>
      </c>
      <c r="AC3752" s="111">
        <f>SUMIFS('Deductions and Deposits'!$H:$H,'Deductions and Deposits'!$G:$G,D3752,'Deductions and Deposits'!$F:$F,"&lt;="&amp;B3752)+SUMIFS($F$3:F3752,$D$3:D3752,D3752,$C$3:C3752,"Coin Deposit",$E$3:E3752,"")</f>
        <v>0</v>
      </c>
      <c r="AD3752" s="111">
        <f>SUMIFS('Deductions and Deposits'!$D:$D,'Deductions and Deposits'!$C:$C,D3752)+SUMIFS($F:$F,$D:$D,D3752,$C:$C,"Coin Deduction")</f>
        <v>0</v>
      </c>
      <c r="AE3752" s="111">
        <f>Table5[[#This Row],[Column4]]+Table5[[#This Row],[Column14]]+Table5[[#This Row],[Column19]]+Table5[[#This Row],[Column12]]</f>
        <v>0</v>
      </c>
      <c r="AF3752" s="111">
        <f>Table5[[#This Row],[Column5]]+Table5[[#This Row],[Column13]]+Table5[[#This Row],[Column21]]+Table5[[#This Row],[Column18]]</f>
        <v>0</v>
      </c>
      <c r="AG3752" s="111">
        <f t="shared" si="645"/>
        <v>0</v>
      </c>
      <c r="AH3752" s="111">
        <f t="shared" si="646"/>
        <v>0</v>
      </c>
      <c r="AI3752" s="111">
        <f>Table5[[#This Row],[Column17]]-Table5[[#This Row],[Column20]]</f>
        <v>0</v>
      </c>
      <c r="AJ3752" s="111">
        <f t="shared" si="647"/>
        <v>0</v>
      </c>
      <c r="AK3752" s="111">
        <f t="shared" si="651"/>
        <v>0</v>
      </c>
      <c r="AL3752" s="111">
        <f t="shared" si="648"/>
        <v>0</v>
      </c>
      <c r="AM3752" s="111" t="str">
        <f t="shared" si="649"/>
        <v/>
      </c>
      <c r="AN3752" s="111" t="str">
        <f t="shared" ca="1" si="652"/>
        <v/>
      </c>
    </row>
    <row r="3753" spans="1:40" ht="20.25" customHeight="1" x14ac:dyDescent="0.3">
      <c r="A3753" s="107"/>
      <c r="B3753" s="144"/>
      <c r="C3753" s="119"/>
      <c r="D3753" s="120"/>
      <c r="E3753" s="119"/>
      <c r="F3753" s="119"/>
      <c r="G3753" s="120"/>
      <c r="H3753" s="119"/>
      <c r="I3753" s="109"/>
      <c r="L3753" s="108"/>
      <c r="M3753" s="108"/>
      <c r="N3753" s="108"/>
      <c r="O3753" s="108"/>
      <c r="P3753" s="108"/>
      <c r="Q3753" s="108"/>
      <c r="R3753" s="108"/>
      <c r="S3753" s="108"/>
      <c r="T3753" s="100">
        <f t="shared" si="641"/>
        <v>0</v>
      </c>
      <c r="U3753" s="111"/>
      <c r="V3753" s="111"/>
      <c r="W3753" s="111">
        <f>SUMIFS($F$3:F3753,$D$3:D3753,D3753,$C$3:C3753,"Buy")+SUMIFS($F$3:F3753,$D$3:D3753,D3753,$C$3:C3753,"Coin Deposit",$E$3:E3753,"&lt;&gt;")</f>
        <v>0</v>
      </c>
      <c r="X3753" s="111">
        <f t="shared" si="642"/>
        <v>0</v>
      </c>
      <c r="Y3753" s="111">
        <f>IF($D3753=Y$1,SUMIFS($H$3:$H3753,$G$3:$G3753,Y$1,$C$3:$C3753,"Sell"),0)</f>
        <v>0</v>
      </c>
      <c r="Z3753" s="111">
        <f t="shared" si="643"/>
        <v>0</v>
      </c>
      <c r="AA3753" s="111">
        <f>IF($D3753=AA$1,SUMIFS($H$3:$H3753,$G$3:$G3753,AA$1,$C$3:$C3753,"Sell"),0)</f>
        <v>0</v>
      </c>
      <c r="AB3753" s="111">
        <f t="shared" si="644"/>
        <v>0</v>
      </c>
      <c r="AC3753" s="111">
        <f>SUMIFS('Deductions and Deposits'!$H:$H,'Deductions and Deposits'!$G:$G,D3753,'Deductions and Deposits'!$F:$F,"&lt;="&amp;B3753)+SUMIFS($F$3:F3753,$D$3:D3753,D3753,$C$3:C3753,"Coin Deposit",$E$3:E3753,"")</f>
        <v>0</v>
      </c>
      <c r="AD3753" s="111">
        <f>SUMIFS('Deductions and Deposits'!$D:$D,'Deductions and Deposits'!$C:$C,D3753)+SUMIFS($F:$F,$D:$D,D3753,$C:$C,"Coin Deduction")</f>
        <v>0</v>
      </c>
      <c r="AE3753" s="111">
        <f>Table5[[#This Row],[Column4]]+Table5[[#This Row],[Column14]]+Table5[[#This Row],[Column19]]+Table5[[#This Row],[Column12]]</f>
        <v>0</v>
      </c>
      <c r="AF3753" s="111">
        <f>Table5[[#This Row],[Column5]]+Table5[[#This Row],[Column13]]+Table5[[#This Row],[Column21]]+Table5[[#This Row],[Column18]]</f>
        <v>0</v>
      </c>
      <c r="AG3753" s="111">
        <f t="shared" si="645"/>
        <v>0</v>
      </c>
      <c r="AH3753" s="111">
        <f t="shared" si="646"/>
        <v>0</v>
      </c>
      <c r="AI3753" s="111">
        <f>Table5[[#This Row],[Column17]]-Table5[[#This Row],[Column20]]</f>
        <v>0</v>
      </c>
      <c r="AJ3753" s="111">
        <f t="shared" si="647"/>
        <v>0</v>
      </c>
      <c r="AK3753" s="111">
        <f t="shared" si="651"/>
        <v>0</v>
      </c>
      <c r="AL3753" s="111">
        <f t="shared" si="648"/>
        <v>0</v>
      </c>
      <c r="AM3753" s="111" t="str">
        <f t="shared" si="649"/>
        <v/>
      </c>
      <c r="AN3753" s="111" t="str">
        <f t="shared" ca="1" si="652"/>
        <v/>
      </c>
    </row>
    <row r="3754" spans="1:40" ht="20.25" customHeight="1" x14ac:dyDescent="0.3">
      <c r="A3754" s="107"/>
      <c r="B3754" s="144"/>
      <c r="C3754" s="119"/>
      <c r="D3754" s="120"/>
      <c r="E3754" s="119"/>
      <c r="F3754" s="119"/>
      <c r="G3754" s="120"/>
      <c r="H3754" s="119"/>
      <c r="I3754" s="109"/>
      <c r="L3754" s="108"/>
      <c r="M3754" s="108"/>
      <c r="N3754" s="108"/>
      <c r="O3754" s="108"/>
      <c r="P3754" s="108"/>
      <c r="Q3754" s="108"/>
      <c r="R3754" s="108"/>
      <c r="S3754" s="108"/>
      <c r="T3754" s="100">
        <f t="shared" si="641"/>
        <v>0</v>
      </c>
      <c r="U3754" s="111"/>
      <c r="V3754" s="111"/>
      <c r="W3754" s="111">
        <f>SUMIFS($F$3:F3754,$D$3:D3754,D3754,$C$3:C3754,"Buy")+SUMIFS($F$3:F3754,$D$3:D3754,D3754,$C$3:C3754,"Coin Deposit",$E$3:E3754,"&lt;&gt;")</f>
        <v>0</v>
      </c>
      <c r="X3754" s="111">
        <f t="shared" si="642"/>
        <v>0</v>
      </c>
      <c r="Y3754" s="111">
        <f>IF($D3754=Y$1,SUMIFS($H$3:$H3754,$G$3:$G3754,Y$1,$C$3:$C3754,"Sell"),0)</f>
        <v>0</v>
      </c>
      <c r="Z3754" s="111">
        <f t="shared" si="643"/>
        <v>0</v>
      </c>
      <c r="AA3754" s="111">
        <f>IF($D3754=AA$1,SUMIFS($H$3:$H3754,$G$3:$G3754,AA$1,$C$3:$C3754,"Sell"),0)</f>
        <v>0</v>
      </c>
      <c r="AB3754" s="111">
        <f t="shared" si="644"/>
        <v>0</v>
      </c>
      <c r="AC3754" s="111">
        <f>SUMIFS('Deductions and Deposits'!$H:$H,'Deductions and Deposits'!$G:$G,D3754,'Deductions and Deposits'!$F:$F,"&lt;="&amp;B3754)+SUMIFS($F$3:F3754,$D$3:D3754,D3754,$C$3:C3754,"Coin Deposit",$E$3:E3754,"")</f>
        <v>0</v>
      </c>
      <c r="AD3754" s="111">
        <f>SUMIFS('Deductions and Deposits'!$D:$D,'Deductions and Deposits'!$C:$C,D3754)+SUMIFS($F:$F,$D:$D,D3754,$C:$C,"Coin Deduction")</f>
        <v>0</v>
      </c>
      <c r="AE3754" s="111">
        <f>Table5[[#This Row],[Column4]]+Table5[[#This Row],[Column14]]+Table5[[#This Row],[Column19]]+Table5[[#This Row],[Column12]]</f>
        <v>0</v>
      </c>
      <c r="AF3754" s="111">
        <f>Table5[[#This Row],[Column5]]+Table5[[#This Row],[Column13]]+Table5[[#This Row],[Column21]]+Table5[[#This Row],[Column18]]</f>
        <v>0</v>
      </c>
      <c r="AG3754" s="111">
        <f t="shared" si="645"/>
        <v>0</v>
      </c>
      <c r="AH3754" s="111">
        <f t="shared" si="646"/>
        <v>0</v>
      </c>
      <c r="AI3754" s="111">
        <f>Table5[[#This Row],[Column17]]-Table5[[#This Row],[Column20]]</f>
        <v>0</v>
      </c>
      <c r="AJ3754" s="111">
        <f t="shared" si="647"/>
        <v>0</v>
      </c>
      <c r="AK3754" s="111">
        <f t="shared" si="651"/>
        <v>0</v>
      </c>
      <c r="AL3754" s="111">
        <f t="shared" si="648"/>
        <v>0</v>
      </c>
      <c r="AM3754" s="111" t="str">
        <f t="shared" si="649"/>
        <v/>
      </c>
      <c r="AN3754" s="111" t="str">
        <f t="shared" ca="1" si="652"/>
        <v/>
      </c>
    </row>
    <row r="3755" spans="1:40" ht="20.25" customHeight="1" x14ac:dyDescent="0.3">
      <c r="A3755" s="107"/>
      <c r="B3755" s="144"/>
      <c r="C3755" s="119"/>
      <c r="D3755" s="120"/>
      <c r="E3755" s="119"/>
      <c r="F3755" s="119"/>
      <c r="G3755" s="120"/>
      <c r="H3755" s="119"/>
      <c r="I3755" s="109"/>
      <c r="L3755" s="108"/>
      <c r="M3755" s="108"/>
      <c r="N3755" s="108"/>
      <c r="O3755" s="108"/>
      <c r="P3755" s="108"/>
      <c r="Q3755" s="108"/>
      <c r="R3755" s="108"/>
      <c r="S3755" s="108"/>
      <c r="T3755" s="100">
        <f t="shared" si="641"/>
        <v>0</v>
      </c>
      <c r="U3755" s="111"/>
      <c r="V3755" s="111"/>
      <c r="W3755" s="111">
        <f>SUMIFS($F$3:F3755,$D$3:D3755,D3755,$C$3:C3755,"Buy")+SUMIFS($F$3:F3755,$D$3:D3755,D3755,$C$3:C3755,"Coin Deposit",$E$3:E3755,"&lt;&gt;")</f>
        <v>0</v>
      </c>
      <c r="X3755" s="111">
        <f t="shared" si="642"/>
        <v>0</v>
      </c>
      <c r="Y3755" s="111">
        <f>IF($D3755=Y$1,SUMIFS($H$3:$H3755,$G$3:$G3755,Y$1,$C$3:$C3755,"Sell"),0)</f>
        <v>0</v>
      </c>
      <c r="Z3755" s="111">
        <f t="shared" si="643"/>
        <v>0</v>
      </c>
      <c r="AA3755" s="111">
        <f>IF($D3755=AA$1,SUMIFS($H$3:$H3755,$G$3:$G3755,AA$1,$C$3:$C3755,"Sell"),0)</f>
        <v>0</v>
      </c>
      <c r="AB3755" s="111">
        <f t="shared" si="644"/>
        <v>0</v>
      </c>
      <c r="AC3755" s="111">
        <f>SUMIFS('Deductions and Deposits'!$H:$H,'Deductions and Deposits'!$G:$G,D3755,'Deductions and Deposits'!$F:$F,"&lt;="&amp;B3755)+SUMIFS($F$3:F3755,$D$3:D3755,D3755,$C$3:C3755,"Coin Deposit",$E$3:E3755,"")</f>
        <v>0</v>
      </c>
      <c r="AD3755" s="111">
        <f>SUMIFS('Deductions and Deposits'!$D:$D,'Deductions and Deposits'!$C:$C,D3755)+SUMIFS($F:$F,$D:$D,D3755,$C:$C,"Coin Deduction")</f>
        <v>0</v>
      </c>
      <c r="AE3755" s="111">
        <f>Table5[[#This Row],[Column4]]+Table5[[#This Row],[Column14]]+Table5[[#This Row],[Column19]]+Table5[[#This Row],[Column12]]</f>
        <v>0</v>
      </c>
      <c r="AF3755" s="111">
        <f>Table5[[#This Row],[Column5]]+Table5[[#This Row],[Column13]]+Table5[[#This Row],[Column21]]+Table5[[#This Row],[Column18]]</f>
        <v>0</v>
      </c>
      <c r="AG3755" s="111">
        <f t="shared" si="645"/>
        <v>0</v>
      </c>
      <c r="AH3755" s="111">
        <f t="shared" si="646"/>
        <v>0</v>
      </c>
      <c r="AI3755" s="111">
        <f>Table5[[#This Row],[Column17]]-Table5[[#This Row],[Column20]]</f>
        <v>0</v>
      </c>
      <c r="AJ3755" s="111">
        <f t="shared" si="647"/>
        <v>0</v>
      </c>
      <c r="AK3755" s="111">
        <f t="shared" si="651"/>
        <v>0</v>
      </c>
      <c r="AL3755" s="111">
        <f t="shared" si="648"/>
        <v>0</v>
      </c>
      <c r="AM3755" s="111" t="str">
        <f t="shared" si="649"/>
        <v/>
      </c>
      <c r="AN3755" s="111" t="str">
        <f t="shared" ca="1" si="652"/>
        <v/>
      </c>
    </row>
    <row r="3756" spans="1:40" ht="20.25" customHeight="1" x14ac:dyDescent="0.3">
      <c r="A3756" s="107"/>
      <c r="B3756" s="144"/>
      <c r="C3756" s="119"/>
      <c r="D3756" s="120"/>
      <c r="E3756" s="119"/>
      <c r="F3756" s="119"/>
      <c r="G3756" s="120"/>
      <c r="H3756" s="119"/>
      <c r="I3756" s="109"/>
      <c r="L3756" s="108"/>
      <c r="M3756" s="108"/>
      <c r="N3756" s="108"/>
      <c r="O3756" s="108"/>
      <c r="P3756" s="108"/>
      <c r="Q3756" s="108"/>
      <c r="R3756" s="108"/>
      <c r="S3756" s="108"/>
      <c r="T3756" s="100">
        <f t="shared" si="641"/>
        <v>0</v>
      </c>
      <c r="U3756" s="111"/>
      <c r="V3756" s="111"/>
      <c r="W3756" s="111">
        <f>SUMIFS($F$3:F3756,$D$3:D3756,D3756,$C$3:C3756,"Buy")+SUMIFS($F$3:F3756,$D$3:D3756,D3756,$C$3:C3756,"Coin Deposit",$E$3:E3756,"&lt;&gt;")</f>
        <v>0</v>
      </c>
      <c r="X3756" s="111">
        <f t="shared" si="642"/>
        <v>0</v>
      </c>
      <c r="Y3756" s="111">
        <f>IF($D3756=Y$1,SUMIFS($H$3:$H3756,$G$3:$G3756,Y$1,$C$3:$C3756,"Sell"),0)</f>
        <v>0</v>
      </c>
      <c r="Z3756" s="111">
        <f t="shared" si="643"/>
        <v>0</v>
      </c>
      <c r="AA3756" s="111">
        <f>IF($D3756=AA$1,SUMIFS($H$3:$H3756,$G$3:$G3756,AA$1,$C$3:$C3756,"Sell"),0)</f>
        <v>0</v>
      </c>
      <c r="AB3756" s="111">
        <f t="shared" si="644"/>
        <v>0</v>
      </c>
      <c r="AC3756" s="111">
        <f>SUMIFS('Deductions and Deposits'!$H:$H,'Deductions and Deposits'!$G:$G,D3756,'Deductions and Deposits'!$F:$F,"&lt;="&amp;B3756)+SUMIFS($F$3:F3756,$D$3:D3756,D3756,$C$3:C3756,"Coin Deposit",$E$3:E3756,"")</f>
        <v>0</v>
      </c>
      <c r="AD3756" s="111">
        <f>SUMIFS('Deductions and Deposits'!$D:$D,'Deductions and Deposits'!$C:$C,D3756)+SUMIFS($F:$F,$D:$D,D3756,$C:$C,"Coin Deduction")</f>
        <v>0</v>
      </c>
      <c r="AE3756" s="111">
        <f>Table5[[#This Row],[Column4]]+Table5[[#This Row],[Column14]]+Table5[[#This Row],[Column19]]+Table5[[#This Row],[Column12]]</f>
        <v>0</v>
      </c>
      <c r="AF3756" s="111">
        <f>Table5[[#This Row],[Column5]]+Table5[[#This Row],[Column13]]+Table5[[#This Row],[Column21]]+Table5[[#This Row],[Column18]]</f>
        <v>0</v>
      </c>
      <c r="AG3756" s="111">
        <f t="shared" si="645"/>
        <v>0</v>
      </c>
      <c r="AH3756" s="111">
        <f t="shared" si="646"/>
        <v>0</v>
      </c>
      <c r="AI3756" s="111">
        <f>Table5[[#This Row],[Column17]]-Table5[[#This Row],[Column20]]</f>
        <v>0</v>
      </c>
      <c r="AJ3756" s="111">
        <f t="shared" si="647"/>
        <v>0</v>
      </c>
      <c r="AK3756" s="111">
        <f t="shared" si="651"/>
        <v>0</v>
      </c>
      <c r="AL3756" s="111">
        <f t="shared" si="648"/>
        <v>0</v>
      </c>
      <c r="AM3756" s="111" t="str">
        <f t="shared" si="649"/>
        <v/>
      </c>
      <c r="AN3756" s="111" t="str">
        <f t="shared" ca="1" si="652"/>
        <v/>
      </c>
    </row>
    <row r="3757" spans="1:40" ht="20.25" customHeight="1" x14ac:dyDescent="0.3">
      <c r="A3757" s="107"/>
      <c r="B3757" s="144"/>
      <c r="C3757" s="119"/>
      <c r="D3757" s="120"/>
      <c r="E3757" s="119"/>
      <c r="F3757" s="119"/>
      <c r="G3757" s="120"/>
      <c r="H3757" s="119"/>
      <c r="I3757" s="109"/>
      <c r="L3757" s="108"/>
      <c r="M3757" s="108"/>
      <c r="N3757" s="108"/>
      <c r="O3757" s="108"/>
      <c r="P3757" s="108"/>
      <c r="Q3757" s="108"/>
      <c r="R3757" s="108"/>
      <c r="S3757" s="108"/>
      <c r="T3757" s="100">
        <f t="shared" si="641"/>
        <v>0</v>
      </c>
      <c r="U3757" s="111"/>
      <c r="V3757" s="111"/>
      <c r="W3757" s="111">
        <f>SUMIFS($F$3:F3757,$D$3:D3757,D3757,$C$3:C3757,"Buy")+SUMIFS($F$3:F3757,$D$3:D3757,D3757,$C$3:C3757,"Coin Deposit",$E$3:E3757,"&lt;&gt;")</f>
        <v>0</v>
      </c>
      <c r="X3757" s="111">
        <f t="shared" si="642"/>
        <v>0</v>
      </c>
      <c r="Y3757" s="111">
        <f>IF($D3757=Y$1,SUMIFS($H$3:$H3757,$G$3:$G3757,Y$1,$C$3:$C3757,"Sell"),0)</f>
        <v>0</v>
      </c>
      <c r="Z3757" s="111">
        <f t="shared" si="643"/>
        <v>0</v>
      </c>
      <c r="AA3757" s="111">
        <f>IF($D3757=AA$1,SUMIFS($H$3:$H3757,$G$3:$G3757,AA$1,$C$3:$C3757,"Sell"),0)</f>
        <v>0</v>
      </c>
      <c r="AB3757" s="111">
        <f t="shared" si="644"/>
        <v>0</v>
      </c>
      <c r="AC3757" s="111">
        <f>SUMIFS('Deductions and Deposits'!$H:$H,'Deductions and Deposits'!$G:$G,D3757,'Deductions and Deposits'!$F:$F,"&lt;="&amp;B3757)+SUMIFS($F$3:F3757,$D$3:D3757,D3757,$C$3:C3757,"Coin Deposit",$E$3:E3757,"")</f>
        <v>0</v>
      </c>
      <c r="AD3757" s="111">
        <f>SUMIFS('Deductions and Deposits'!$D:$D,'Deductions and Deposits'!$C:$C,D3757)+SUMIFS($F:$F,$D:$D,D3757,$C:$C,"Coin Deduction")</f>
        <v>0</v>
      </c>
      <c r="AE3757" s="111">
        <f>Table5[[#This Row],[Column4]]+Table5[[#This Row],[Column14]]+Table5[[#This Row],[Column19]]+Table5[[#This Row],[Column12]]</f>
        <v>0</v>
      </c>
      <c r="AF3757" s="111">
        <f>Table5[[#This Row],[Column5]]+Table5[[#This Row],[Column13]]+Table5[[#This Row],[Column21]]+Table5[[#This Row],[Column18]]</f>
        <v>0</v>
      </c>
      <c r="AG3757" s="111">
        <f t="shared" si="645"/>
        <v>0</v>
      </c>
      <c r="AH3757" s="111">
        <f t="shared" si="646"/>
        <v>0</v>
      </c>
      <c r="AI3757" s="111">
        <f>Table5[[#This Row],[Column17]]-Table5[[#This Row],[Column20]]</f>
        <v>0</v>
      </c>
      <c r="AJ3757" s="111">
        <f t="shared" si="647"/>
        <v>0</v>
      </c>
      <c r="AK3757" s="111">
        <f t="shared" si="651"/>
        <v>0</v>
      </c>
      <c r="AL3757" s="111">
        <f t="shared" si="648"/>
        <v>0</v>
      </c>
      <c r="AM3757" s="111" t="str">
        <f t="shared" si="649"/>
        <v/>
      </c>
      <c r="AN3757" s="111" t="str">
        <f t="shared" ca="1" si="652"/>
        <v/>
      </c>
    </row>
    <row r="3758" spans="1:40" ht="20.25" customHeight="1" x14ac:dyDescent="0.3">
      <c r="A3758" s="107"/>
      <c r="B3758" s="144"/>
      <c r="C3758" s="119"/>
      <c r="D3758" s="120"/>
      <c r="E3758" s="119"/>
      <c r="F3758" s="119"/>
      <c r="G3758" s="120"/>
      <c r="H3758" s="119"/>
      <c r="I3758" s="109"/>
      <c r="L3758" s="108"/>
      <c r="M3758" s="108"/>
      <c r="N3758" s="108"/>
      <c r="O3758" s="108"/>
      <c r="P3758" s="108"/>
      <c r="Q3758" s="108"/>
      <c r="R3758" s="108"/>
      <c r="S3758" s="108"/>
      <c r="T3758" s="100">
        <f t="shared" si="641"/>
        <v>0</v>
      </c>
      <c r="U3758" s="111"/>
      <c r="V3758" s="111"/>
      <c r="W3758" s="111">
        <f>SUMIFS($F$3:F3758,$D$3:D3758,D3758,$C$3:C3758,"Buy")+SUMIFS($F$3:F3758,$D$3:D3758,D3758,$C$3:C3758,"Coin Deposit",$E$3:E3758,"&lt;&gt;")</f>
        <v>0</v>
      </c>
      <c r="X3758" s="111">
        <f t="shared" si="642"/>
        <v>0</v>
      </c>
      <c r="Y3758" s="111">
        <f>IF($D3758=Y$1,SUMIFS($H$3:$H3758,$G$3:$G3758,Y$1,$C$3:$C3758,"Sell"),0)</f>
        <v>0</v>
      </c>
      <c r="Z3758" s="111">
        <f t="shared" si="643"/>
        <v>0</v>
      </c>
      <c r="AA3758" s="111">
        <f>IF($D3758=AA$1,SUMIFS($H$3:$H3758,$G$3:$G3758,AA$1,$C$3:$C3758,"Sell"),0)</f>
        <v>0</v>
      </c>
      <c r="AB3758" s="111">
        <f t="shared" si="644"/>
        <v>0</v>
      </c>
      <c r="AC3758" s="111">
        <f>SUMIFS('Deductions and Deposits'!$H:$H,'Deductions and Deposits'!$G:$G,D3758,'Deductions and Deposits'!$F:$F,"&lt;="&amp;B3758)+SUMIFS($F$3:F3758,$D$3:D3758,D3758,$C$3:C3758,"Coin Deposit",$E$3:E3758,"")</f>
        <v>0</v>
      </c>
      <c r="AD3758" s="111">
        <f>SUMIFS('Deductions and Deposits'!$D:$D,'Deductions and Deposits'!$C:$C,D3758)+SUMIFS($F:$F,$D:$D,D3758,$C:$C,"Coin Deduction")</f>
        <v>0</v>
      </c>
      <c r="AE3758" s="111">
        <f>Table5[[#This Row],[Column4]]+Table5[[#This Row],[Column14]]+Table5[[#This Row],[Column19]]+Table5[[#This Row],[Column12]]</f>
        <v>0</v>
      </c>
      <c r="AF3758" s="111">
        <f>Table5[[#This Row],[Column5]]+Table5[[#This Row],[Column13]]+Table5[[#This Row],[Column21]]+Table5[[#This Row],[Column18]]</f>
        <v>0</v>
      </c>
      <c r="AG3758" s="111">
        <f t="shared" si="645"/>
        <v>0</v>
      </c>
      <c r="AH3758" s="111">
        <f t="shared" si="646"/>
        <v>0</v>
      </c>
      <c r="AI3758" s="111">
        <f>Table5[[#This Row],[Column17]]-Table5[[#This Row],[Column20]]</f>
        <v>0</v>
      </c>
      <c r="AJ3758" s="111">
        <f t="shared" si="647"/>
        <v>0</v>
      </c>
      <c r="AK3758" s="111">
        <f t="shared" si="651"/>
        <v>0</v>
      </c>
      <c r="AL3758" s="111">
        <f t="shared" si="648"/>
        <v>0</v>
      </c>
      <c r="AM3758" s="111" t="str">
        <f t="shared" si="649"/>
        <v/>
      </c>
      <c r="AN3758" s="111" t="str">
        <f t="shared" ca="1" si="652"/>
        <v/>
      </c>
    </row>
    <row r="3759" spans="1:40" ht="20.25" customHeight="1" x14ac:dyDescent="0.3">
      <c r="A3759" s="107"/>
      <c r="B3759" s="144"/>
      <c r="C3759" s="119"/>
      <c r="D3759" s="120"/>
      <c r="E3759" s="119"/>
      <c r="F3759" s="119"/>
      <c r="G3759" s="120"/>
      <c r="H3759" s="119"/>
      <c r="I3759" s="109"/>
      <c r="L3759" s="108"/>
      <c r="M3759" s="108"/>
      <c r="N3759" s="108"/>
      <c r="O3759" s="108"/>
      <c r="P3759" s="108"/>
      <c r="Q3759" s="108"/>
      <c r="R3759" s="108"/>
      <c r="S3759" s="108"/>
      <c r="T3759" s="100">
        <f t="shared" si="641"/>
        <v>0</v>
      </c>
      <c r="U3759" s="111"/>
      <c r="V3759" s="111"/>
      <c r="W3759" s="111">
        <f>SUMIFS($F$3:F3759,$D$3:D3759,D3759,$C$3:C3759,"Buy")+SUMIFS($F$3:F3759,$D$3:D3759,D3759,$C$3:C3759,"Coin Deposit",$E$3:E3759,"&lt;&gt;")</f>
        <v>0</v>
      </c>
      <c r="X3759" s="111">
        <f t="shared" si="642"/>
        <v>0</v>
      </c>
      <c r="Y3759" s="111">
        <f>IF($D3759=Y$1,SUMIFS($H$3:$H3759,$G$3:$G3759,Y$1,$C$3:$C3759,"Sell"),0)</f>
        <v>0</v>
      </c>
      <c r="Z3759" s="111">
        <f t="shared" si="643"/>
        <v>0</v>
      </c>
      <c r="AA3759" s="111">
        <f>IF($D3759=AA$1,SUMIFS($H$3:$H3759,$G$3:$G3759,AA$1,$C$3:$C3759,"Sell"),0)</f>
        <v>0</v>
      </c>
      <c r="AB3759" s="111">
        <f t="shared" si="644"/>
        <v>0</v>
      </c>
      <c r="AC3759" s="111">
        <f>SUMIFS('Deductions and Deposits'!$H:$H,'Deductions and Deposits'!$G:$G,D3759,'Deductions and Deposits'!$F:$F,"&lt;="&amp;B3759)+SUMIFS($F$3:F3759,$D$3:D3759,D3759,$C$3:C3759,"Coin Deposit",$E$3:E3759,"")</f>
        <v>0</v>
      </c>
      <c r="AD3759" s="111">
        <f>SUMIFS('Deductions and Deposits'!$D:$D,'Deductions and Deposits'!$C:$C,D3759)+SUMIFS($F:$F,$D:$D,D3759,$C:$C,"Coin Deduction")</f>
        <v>0</v>
      </c>
      <c r="AE3759" s="111">
        <f>Table5[[#This Row],[Column4]]+Table5[[#This Row],[Column14]]+Table5[[#This Row],[Column19]]+Table5[[#This Row],[Column12]]</f>
        <v>0</v>
      </c>
      <c r="AF3759" s="111">
        <f>Table5[[#This Row],[Column5]]+Table5[[#This Row],[Column13]]+Table5[[#This Row],[Column21]]+Table5[[#This Row],[Column18]]</f>
        <v>0</v>
      </c>
      <c r="AG3759" s="111">
        <f t="shared" si="645"/>
        <v>0</v>
      </c>
      <c r="AH3759" s="111">
        <f t="shared" si="646"/>
        <v>0</v>
      </c>
      <c r="AI3759" s="111">
        <f>Table5[[#This Row],[Column17]]-Table5[[#This Row],[Column20]]</f>
        <v>0</v>
      </c>
      <c r="AJ3759" s="111">
        <f t="shared" si="647"/>
        <v>0</v>
      </c>
      <c r="AK3759" s="111">
        <f t="shared" si="651"/>
        <v>0</v>
      </c>
      <c r="AL3759" s="111">
        <f t="shared" si="648"/>
        <v>0</v>
      </c>
      <c r="AM3759" s="111" t="str">
        <f t="shared" si="649"/>
        <v/>
      </c>
      <c r="AN3759" s="111" t="str">
        <f t="shared" ca="1" si="652"/>
        <v/>
      </c>
    </row>
    <row r="3760" spans="1:40" ht="20.25" customHeight="1" x14ac:dyDescent="0.3">
      <c r="A3760" s="107"/>
      <c r="B3760" s="144"/>
      <c r="C3760" s="119"/>
      <c r="D3760" s="120"/>
      <c r="E3760" s="119"/>
      <c r="F3760" s="119"/>
      <c r="G3760" s="120"/>
      <c r="H3760" s="119"/>
      <c r="I3760" s="109"/>
      <c r="L3760" s="108"/>
      <c r="M3760" s="108"/>
      <c r="N3760" s="108"/>
      <c r="O3760" s="108"/>
      <c r="P3760" s="108"/>
      <c r="Q3760" s="108"/>
      <c r="R3760" s="108"/>
      <c r="S3760" s="108"/>
      <c r="T3760" s="100">
        <f t="shared" si="641"/>
        <v>0</v>
      </c>
      <c r="U3760" s="111"/>
      <c r="V3760" s="111"/>
      <c r="W3760" s="111">
        <f>SUMIFS($F$3:F3760,$D$3:D3760,D3760,$C$3:C3760,"Buy")+SUMIFS($F$3:F3760,$D$3:D3760,D3760,$C$3:C3760,"Coin Deposit",$E$3:E3760,"&lt;&gt;")</f>
        <v>0</v>
      </c>
      <c r="X3760" s="111">
        <f t="shared" si="642"/>
        <v>0</v>
      </c>
      <c r="Y3760" s="111">
        <f>IF($D3760=Y$1,SUMIFS($H$3:$H3760,$G$3:$G3760,Y$1,$C$3:$C3760,"Sell"),0)</f>
        <v>0</v>
      </c>
      <c r="Z3760" s="111">
        <f t="shared" si="643"/>
        <v>0</v>
      </c>
      <c r="AA3760" s="111">
        <f>IF($D3760=AA$1,SUMIFS($H$3:$H3760,$G$3:$G3760,AA$1,$C$3:$C3760,"Sell"),0)</f>
        <v>0</v>
      </c>
      <c r="AB3760" s="111">
        <f t="shared" si="644"/>
        <v>0</v>
      </c>
      <c r="AC3760" s="111">
        <f>SUMIFS('Deductions and Deposits'!$H:$H,'Deductions and Deposits'!$G:$G,D3760,'Deductions and Deposits'!$F:$F,"&lt;="&amp;B3760)+SUMIFS($F$3:F3760,$D$3:D3760,D3760,$C$3:C3760,"Coin Deposit",$E$3:E3760,"")</f>
        <v>0</v>
      </c>
      <c r="AD3760" s="111">
        <f>SUMIFS('Deductions and Deposits'!$D:$D,'Deductions and Deposits'!$C:$C,D3760)+SUMIFS($F:$F,$D:$D,D3760,$C:$C,"Coin Deduction")</f>
        <v>0</v>
      </c>
      <c r="AE3760" s="111">
        <f>Table5[[#This Row],[Column4]]+Table5[[#This Row],[Column14]]+Table5[[#This Row],[Column19]]+Table5[[#This Row],[Column12]]</f>
        <v>0</v>
      </c>
      <c r="AF3760" s="111">
        <f>Table5[[#This Row],[Column5]]+Table5[[#This Row],[Column13]]+Table5[[#This Row],[Column21]]+Table5[[#This Row],[Column18]]</f>
        <v>0</v>
      </c>
      <c r="AG3760" s="111">
        <f t="shared" si="645"/>
        <v>0</v>
      </c>
      <c r="AH3760" s="111">
        <f t="shared" si="646"/>
        <v>0</v>
      </c>
      <c r="AI3760" s="111">
        <f>Table5[[#This Row],[Column17]]-Table5[[#This Row],[Column20]]</f>
        <v>0</v>
      </c>
      <c r="AJ3760" s="111">
        <f t="shared" si="647"/>
        <v>0</v>
      </c>
      <c r="AK3760" s="111">
        <f t="shared" si="651"/>
        <v>0</v>
      </c>
      <c r="AL3760" s="111">
        <f t="shared" si="648"/>
        <v>0</v>
      </c>
      <c r="AM3760" s="111" t="str">
        <f t="shared" si="649"/>
        <v/>
      </c>
      <c r="AN3760" s="111" t="str">
        <f t="shared" ca="1" si="652"/>
        <v/>
      </c>
    </row>
    <row r="3761" spans="1:40" ht="20.25" customHeight="1" x14ac:dyDescent="0.3">
      <c r="A3761" s="107"/>
      <c r="B3761" s="144"/>
      <c r="C3761" s="119"/>
      <c r="D3761" s="120"/>
      <c r="E3761" s="119"/>
      <c r="F3761" s="119"/>
      <c r="G3761" s="120"/>
      <c r="H3761" s="119"/>
      <c r="I3761" s="109"/>
      <c r="L3761" s="108"/>
      <c r="M3761" s="108"/>
      <c r="N3761" s="108"/>
      <c r="O3761" s="108"/>
      <c r="P3761" s="108"/>
      <c r="Q3761" s="108"/>
      <c r="R3761" s="108"/>
      <c r="S3761" s="108"/>
      <c r="T3761" s="100">
        <f t="shared" si="641"/>
        <v>0</v>
      </c>
      <c r="U3761" s="111"/>
      <c r="V3761" s="111"/>
      <c r="W3761" s="111">
        <f>SUMIFS($F$3:F3761,$D$3:D3761,D3761,$C$3:C3761,"Buy")+SUMIFS($F$3:F3761,$D$3:D3761,D3761,$C$3:C3761,"Coin Deposit",$E$3:E3761,"&lt;&gt;")</f>
        <v>0</v>
      </c>
      <c r="X3761" s="111">
        <f t="shared" si="642"/>
        <v>0</v>
      </c>
      <c r="Y3761" s="111">
        <f>IF($D3761=Y$1,SUMIFS($H$3:$H3761,$G$3:$G3761,Y$1,$C$3:$C3761,"Sell"),0)</f>
        <v>0</v>
      </c>
      <c r="Z3761" s="111">
        <f t="shared" si="643"/>
        <v>0</v>
      </c>
      <c r="AA3761" s="111">
        <f>IF($D3761=AA$1,SUMIFS($H$3:$H3761,$G$3:$G3761,AA$1,$C$3:$C3761,"Sell"),0)</f>
        <v>0</v>
      </c>
      <c r="AB3761" s="111">
        <f t="shared" si="644"/>
        <v>0</v>
      </c>
      <c r="AC3761" s="111">
        <f>SUMIFS('Deductions and Deposits'!$H:$H,'Deductions and Deposits'!$G:$G,D3761,'Deductions and Deposits'!$F:$F,"&lt;="&amp;B3761)+SUMIFS($F$3:F3761,$D$3:D3761,D3761,$C$3:C3761,"Coin Deposit",$E$3:E3761,"")</f>
        <v>0</v>
      </c>
      <c r="AD3761" s="111">
        <f>SUMIFS('Deductions and Deposits'!$D:$D,'Deductions and Deposits'!$C:$C,D3761)+SUMIFS($F:$F,$D:$D,D3761,$C:$C,"Coin Deduction")</f>
        <v>0</v>
      </c>
      <c r="AE3761" s="111">
        <f>Table5[[#This Row],[Column4]]+Table5[[#This Row],[Column14]]+Table5[[#This Row],[Column19]]+Table5[[#This Row],[Column12]]</f>
        <v>0</v>
      </c>
      <c r="AF3761" s="111">
        <f>Table5[[#This Row],[Column5]]+Table5[[#This Row],[Column13]]+Table5[[#This Row],[Column21]]+Table5[[#This Row],[Column18]]</f>
        <v>0</v>
      </c>
      <c r="AG3761" s="111">
        <f t="shared" si="645"/>
        <v>0</v>
      </c>
      <c r="AH3761" s="111">
        <f t="shared" si="646"/>
        <v>0</v>
      </c>
      <c r="AI3761" s="111">
        <f>Table5[[#This Row],[Column17]]-Table5[[#This Row],[Column20]]</f>
        <v>0</v>
      </c>
      <c r="AJ3761" s="111">
        <f t="shared" si="647"/>
        <v>0</v>
      </c>
      <c r="AK3761" s="111">
        <f t="shared" si="651"/>
        <v>0</v>
      </c>
      <c r="AL3761" s="111">
        <f t="shared" si="648"/>
        <v>0</v>
      </c>
      <c r="AM3761" s="111" t="str">
        <f t="shared" si="649"/>
        <v/>
      </c>
      <c r="AN3761" s="111" t="str">
        <f t="shared" ca="1" si="652"/>
        <v/>
      </c>
    </row>
    <row r="3762" spans="1:40" ht="20.25" customHeight="1" x14ac:dyDescent="0.3">
      <c r="A3762" s="107"/>
      <c r="B3762" s="144"/>
      <c r="C3762" s="119"/>
      <c r="D3762" s="120"/>
      <c r="E3762" s="119"/>
      <c r="F3762" s="119"/>
      <c r="G3762" s="120"/>
      <c r="H3762" s="119"/>
      <c r="I3762" s="109"/>
      <c r="L3762" s="108"/>
      <c r="M3762" s="108"/>
      <c r="N3762" s="108"/>
      <c r="O3762" s="108"/>
      <c r="P3762" s="108"/>
      <c r="Q3762" s="108"/>
      <c r="R3762" s="108"/>
      <c r="S3762" s="108"/>
      <c r="T3762" s="100">
        <f t="shared" si="641"/>
        <v>0</v>
      </c>
      <c r="U3762" s="111"/>
      <c r="V3762" s="111"/>
      <c r="W3762" s="111">
        <f>SUMIFS($F$3:F3762,$D$3:D3762,D3762,$C$3:C3762,"Buy")+SUMIFS($F$3:F3762,$D$3:D3762,D3762,$C$3:C3762,"Coin Deposit",$E$3:E3762,"&lt;&gt;")</f>
        <v>0</v>
      </c>
      <c r="X3762" s="111">
        <f t="shared" si="642"/>
        <v>0</v>
      </c>
      <c r="Y3762" s="111">
        <f>IF($D3762=Y$1,SUMIFS($H$3:$H3762,$G$3:$G3762,Y$1,$C$3:$C3762,"Sell"),0)</f>
        <v>0</v>
      </c>
      <c r="Z3762" s="111">
        <f t="shared" si="643"/>
        <v>0</v>
      </c>
      <c r="AA3762" s="111">
        <f>IF($D3762=AA$1,SUMIFS($H$3:$H3762,$G$3:$G3762,AA$1,$C$3:$C3762,"Sell"),0)</f>
        <v>0</v>
      </c>
      <c r="AB3762" s="111">
        <f t="shared" si="644"/>
        <v>0</v>
      </c>
      <c r="AC3762" s="111">
        <f>SUMIFS('Deductions and Deposits'!$H:$H,'Deductions and Deposits'!$G:$G,D3762,'Deductions and Deposits'!$F:$F,"&lt;="&amp;B3762)+SUMIFS($F$3:F3762,$D$3:D3762,D3762,$C$3:C3762,"Coin Deposit",$E$3:E3762,"")</f>
        <v>0</v>
      </c>
      <c r="AD3762" s="111">
        <f>SUMIFS('Deductions and Deposits'!$D:$D,'Deductions and Deposits'!$C:$C,D3762)+SUMIFS($F:$F,$D:$D,D3762,$C:$C,"Coin Deduction")</f>
        <v>0</v>
      </c>
      <c r="AE3762" s="111">
        <f>Table5[[#This Row],[Column4]]+Table5[[#This Row],[Column14]]+Table5[[#This Row],[Column19]]+Table5[[#This Row],[Column12]]</f>
        <v>0</v>
      </c>
      <c r="AF3762" s="111">
        <f>Table5[[#This Row],[Column5]]+Table5[[#This Row],[Column13]]+Table5[[#This Row],[Column21]]+Table5[[#This Row],[Column18]]</f>
        <v>0</v>
      </c>
      <c r="AG3762" s="111">
        <f t="shared" si="645"/>
        <v>0</v>
      </c>
      <c r="AH3762" s="111">
        <f t="shared" si="646"/>
        <v>0</v>
      </c>
      <c r="AI3762" s="111">
        <f>Table5[[#This Row],[Column17]]-Table5[[#This Row],[Column20]]</f>
        <v>0</v>
      </c>
      <c r="AJ3762" s="111">
        <f t="shared" si="647"/>
        <v>0</v>
      </c>
      <c r="AK3762" s="111">
        <f t="shared" si="651"/>
        <v>0</v>
      </c>
      <c r="AL3762" s="111">
        <f t="shared" si="648"/>
        <v>0</v>
      </c>
      <c r="AM3762" s="111" t="str">
        <f t="shared" si="649"/>
        <v/>
      </c>
      <c r="AN3762" s="111" t="str">
        <f t="shared" ca="1" si="652"/>
        <v/>
      </c>
    </row>
    <row r="3763" spans="1:40" ht="20.25" customHeight="1" x14ac:dyDescent="0.3">
      <c r="A3763" s="107"/>
      <c r="B3763" s="144"/>
      <c r="C3763" s="119"/>
      <c r="D3763" s="120"/>
      <c r="E3763" s="119"/>
      <c r="F3763" s="119"/>
      <c r="G3763" s="120"/>
      <c r="H3763" s="119"/>
      <c r="I3763" s="109"/>
      <c r="L3763" s="108"/>
      <c r="M3763" s="108"/>
      <c r="N3763" s="108"/>
      <c r="O3763" s="108"/>
      <c r="P3763" s="108"/>
      <c r="Q3763" s="108"/>
      <c r="R3763" s="108"/>
      <c r="S3763" s="108"/>
      <c r="T3763" s="100">
        <f t="shared" si="641"/>
        <v>0</v>
      </c>
      <c r="U3763" s="111"/>
      <c r="V3763" s="111"/>
      <c r="W3763" s="111">
        <f>SUMIFS($F$3:F3763,$D$3:D3763,D3763,$C$3:C3763,"Buy")+SUMIFS($F$3:F3763,$D$3:D3763,D3763,$C$3:C3763,"Coin Deposit",$E$3:E3763,"&lt;&gt;")</f>
        <v>0</v>
      </c>
      <c r="X3763" s="111">
        <f t="shared" si="642"/>
        <v>0</v>
      </c>
      <c r="Y3763" s="111">
        <f>IF($D3763=Y$1,SUMIFS($H$3:$H3763,$G$3:$G3763,Y$1,$C$3:$C3763,"Sell"),0)</f>
        <v>0</v>
      </c>
      <c r="Z3763" s="111">
        <f t="shared" si="643"/>
        <v>0</v>
      </c>
      <c r="AA3763" s="111">
        <f>IF($D3763=AA$1,SUMIFS($H$3:$H3763,$G$3:$G3763,AA$1,$C$3:$C3763,"Sell"),0)</f>
        <v>0</v>
      </c>
      <c r="AB3763" s="111">
        <f t="shared" si="644"/>
        <v>0</v>
      </c>
      <c r="AC3763" s="111">
        <f>SUMIFS('Deductions and Deposits'!$H:$H,'Deductions and Deposits'!$G:$G,D3763,'Deductions and Deposits'!$F:$F,"&lt;="&amp;B3763)+SUMIFS($F$3:F3763,$D$3:D3763,D3763,$C$3:C3763,"Coin Deposit",$E$3:E3763,"")</f>
        <v>0</v>
      </c>
      <c r="AD3763" s="111">
        <f>SUMIFS('Deductions and Deposits'!$D:$D,'Deductions and Deposits'!$C:$C,D3763)+SUMIFS($F:$F,$D:$D,D3763,$C:$C,"Coin Deduction")</f>
        <v>0</v>
      </c>
      <c r="AE3763" s="111">
        <f>Table5[[#This Row],[Column4]]+Table5[[#This Row],[Column14]]+Table5[[#This Row],[Column19]]+Table5[[#This Row],[Column12]]</f>
        <v>0</v>
      </c>
      <c r="AF3763" s="111">
        <f>Table5[[#This Row],[Column5]]+Table5[[#This Row],[Column13]]+Table5[[#This Row],[Column21]]+Table5[[#This Row],[Column18]]</f>
        <v>0</v>
      </c>
      <c r="AG3763" s="111">
        <f t="shared" si="645"/>
        <v>0</v>
      </c>
      <c r="AH3763" s="111">
        <f t="shared" si="646"/>
        <v>0</v>
      </c>
      <c r="AI3763" s="111">
        <f>Table5[[#This Row],[Column17]]-Table5[[#This Row],[Column20]]</f>
        <v>0</v>
      </c>
      <c r="AJ3763" s="111">
        <f t="shared" si="647"/>
        <v>0</v>
      </c>
      <c r="AK3763" s="111">
        <f t="shared" si="651"/>
        <v>0</v>
      </c>
      <c r="AL3763" s="111">
        <f t="shared" si="648"/>
        <v>0</v>
      </c>
      <c r="AM3763" s="111" t="str">
        <f t="shared" si="649"/>
        <v/>
      </c>
      <c r="AN3763" s="111" t="str">
        <f t="shared" ca="1" si="652"/>
        <v/>
      </c>
    </row>
    <row r="3764" spans="1:40" ht="20.25" customHeight="1" x14ac:dyDescent="0.3">
      <c r="A3764" s="107"/>
      <c r="B3764" s="144"/>
      <c r="C3764" s="119"/>
      <c r="D3764" s="120"/>
      <c r="E3764" s="119"/>
      <c r="F3764" s="119"/>
      <c r="G3764" s="120"/>
      <c r="H3764" s="119"/>
      <c r="I3764" s="109"/>
      <c r="L3764" s="108"/>
      <c r="M3764" s="108"/>
      <c r="N3764" s="108"/>
      <c r="O3764" s="108"/>
      <c r="P3764" s="108"/>
      <c r="Q3764" s="108"/>
      <c r="R3764" s="108"/>
      <c r="S3764" s="108"/>
      <c r="T3764" s="100">
        <f t="shared" si="641"/>
        <v>0</v>
      </c>
      <c r="U3764" s="111"/>
      <c r="V3764" s="111"/>
      <c r="W3764" s="111">
        <f>SUMIFS($F$3:F3764,$D$3:D3764,D3764,$C$3:C3764,"Buy")+SUMIFS($F$3:F3764,$D$3:D3764,D3764,$C$3:C3764,"Coin Deposit",$E$3:E3764,"&lt;&gt;")</f>
        <v>0</v>
      </c>
      <c r="X3764" s="111">
        <f t="shared" si="642"/>
        <v>0</v>
      </c>
      <c r="Y3764" s="111">
        <f>IF($D3764=Y$1,SUMIFS($H$3:$H3764,$G$3:$G3764,Y$1,$C$3:$C3764,"Sell"),0)</f>
        <v>0</v>
      </c>
      <c r="Z3764" s="111">
        <f t="shared" si="643"/>
        <v>0</v>
      </c>
      <c r="AA3764" s="111">
        <f>IF($D3764=AA$1,SUMIFS($H$3:$H3764,$G$3:$G3764,AA$1,$C$3:$C3764,"Sell"),0)</f>
        <v>0</v>
      </c>
      <c r="AB3764" s="111">
        <f t="shared" si="644"/>
        <v>0</v>
      </c>
      <c r="AC3764" s="111">
        <f>SUMIFS('Deductions and Deposits'!$H:$H,'Deductions and Deposits'!$G:$G,D3764,'Deductions and Deposits'!$F:$F,"&lt;="&amp;B3764)+SUMIFS($F$3:F3764,$D$3:D3764,D3764,$C$3:C3764,"Coin Deposit",$E$3:E3764,"")</f>
        <v>0</v>
      </c>
      <c r="AD3764" s="111">
        <f>SUMIFS('Deductions and Deposits'!$D:$D,'Deductions and Deposits'!$C:$C,D3764)+SUMIFS($F:$F,$D:$D,D3764,$C:$C,"Coin Deduction")</f>
        <v>0</v>
      </c>
      <c r="AE3764" s="111">
        <f>Table5[[#This Row],[Column4]]+Table5[[#This Row],[Column14]]+Table5[[#This Row],[Column19]]+Table5[[#This Row],[Column12]]</f>
        <v>0</v>
      </c>
      <c r="AF3764" s="111">
        <f>Table5[[#This Row],[Column5]]+Table5[[#This Row],[Column13]]+Table5[[#This Row],[Column21]]+Table5[[#This Row],[Column18]]</f>
        <v>0</v>
      </c>
      <c r="AG3764" s="111">
        <f t="shared" si="645"/>
        <v>0</v>
      </c>
      <c r="AH3764" s="111">
        <f t="shared" si="646"/>
        <v>0</v>
      </c>
      <c r="AI3764" s="111">
        <f>Table5[[#This Row],[Column17]]-Table5[[#This Row],[Column20]]</f>
        <v>0</v>
      </c>
      <c r="AJ3764" s="111">
        <f t="shared" si="647"/>
        <v>0</v>
      </c>
      <c r="AK3764" s="111">
        <f t="shared" si="651"/>
        <v>0</v>
      </c>
      <c r="AL3764" s="111">
        <f t="shared" si="648"/>
        <v>0</v>
      </c>
      <c r="AM3764" s="111" t="str">
        <f t="shared" si="649"/>
        <v/>
      </c>
      <c r="AN3764" s="111" t="str">
        <f t="shared" ca="1" si="652"/>
        <v/>
      </c>
    </row>
    <row r="3765" spans="1:40" ht="20.25" customHeight="1" x14ac:dyDescent="0.3">
      <c r="A3765" s="107"/>
      <c r="B3765" s="144"/>
      <c r="C3765" s="119"/>
      <c r="D3765" s="120"/>
      <c r="E3765" s="119"/>
      <c r="F3765" s="119"/>
      <c r="G3765" s="120"/>
      <c r="H3765" s="119"/>
      <c r="I3765" s="109"/>
      <c r="L3765" s="108"/>
      <c r="M3765" s="108"/>
      <c r="N3765" s="108"/>
      <c r="O3765" s="108"/>
      <c r="P3765" s="108"/>
      <c r="Q3765" s="108"/>
      <c r="R3765" s="108"/>
      <c r="S3765" s="108"/>
      <c r="T3765" s="100">
        <f t="shared" si="641"/>
        <v>0</v>
      </c>
      <c r="U3765" s="111"/>
      <c r="V3765" s="111"/>
      <c r="W3765" s="111">
        <f>SUMIFS($F$3:F3765,$D$3:D3765,D3765,$C$3:C3765,"Buy")+SUMIFS($F$3:F3765,$D$3:D3765,D3765,$C$3:C3765,"Coin Deposit",$E$3:E3765,"&lt;&gt;")</f>
        <v>0</v>
      </c>
      <c r="X3765" s="111">
        <f t="shared" si="642"/>
        <v>0</v>
      </c>
      <c r="Y3765" s="111">
        <f>IF($D3765=Y$1,SUMIFS($H$3:$H3765,$G$3:$G3765,Y$1,$C$3:$C3765,"Sell"),0)</f>
        <v>0</v>
      </c>
      <c r="Z3765" s="111">
        <f t="shared" si="643"/>
        <v>0</v>
      </c>
      <c r="AA3765" s="111">
        <f>IF($D3765=AA$1,SUMIFS($H$3:$H3765,$G$3:$G3765,AA$1,$C$3:$C3765,"Sell"),0)</f>
        <v>0</v>
      </c>
      <c r="AB3765" s="111">
        <f t="shared" si="644"/>
        <v>0</v>
      </c>
      <c r="AC3765" s="111">
        <f>SUMIFS('Deductions and Deposits'!$H:$H,'Deductions and Deposits'!$G:$G,D3765,'Deductions and Deposits'!$F:$F,"&lt;="&amp;B3765)+SUMIFS($F$3:F3765,$D$3:D3765,D3765,$C$3:C3765,"Coin Deposit",$E$3:E3765,"")</f>
        <v>0</v>
      </c>
      <c r="AD3765" s="111">
        <f>SUMIFS('Deductions and Deposits'!$D:$D,'Deductions and Deposits'!$C:$C,D3765)+SUMIFS($F:$F,$D:$D,D3765,$C:$C,"Coin Deduction")</f>
        <v>0</v>
      </c>
      <c r="AE3765" s="111">
        <f>Table5[[#This Row],[Column4]]+Table5[[#This Row],[Column14]]+Table5[[#This Row],[Column19]]+Table5[[#This Row],[Column12]]</f>
        <v>0</v>
      </c>
      <c r="AF3765" s="111">
        <f>Table5[[#This Row],[Column5]]+Table5[[#This Row],[Column13]]+Table5[[#This Row],[Column21]]+Table5[[#This Row],[Column18]]</f>
        <v>0</v>
      </c>
      <c r="AG3765" s="111">
        <f t="shared" si="645"/>
        <v>0</v>
      </c>
      <c r="AH3765" s="111">
        <f t="shared" si="646"/>
        <v>0</v>
      </c>
      <c r="AI3765" s="111">
        <f>Table5[[#This Row],[Column17]]-Table5[[#This Row],[Column20]]</f>
        <v>0</v>
      </c>
      <c r="AJ3765" s="111">
        <f t="shared" si="647"/>
        <v>0</v>
      </c>
      <c r="AK3765" s="111">
        <f t="shared" si="651"/>
        <v>0</v>
      </c>
      <c r="AL3765" s="111">
        <f t="shared" si="648"/>
        <v>0</v>
      </c>
      <c r="AM3765" s="111" t="str">
        <f t="shared" si="649"/>
        <v/>
      </c>
      <c r="AN3765" s="111" t="str">
        <f t="shared" ca="1" si="652"/>
        <v/>
      </c>
    </row>
    <row r="3766" spans="1:40" ht="20.25" customHeight="1" x14ac:dyDescent="0.3">
      <c r="A3766" s="107"/>
      <c r="B3766" s="144"/>
      <c r="C3766" s="119"/>
      <c r="D3766" s="120"/>
      <c r="E3766" s="119"/>
      <c r="F3766" s="119"/>
      <c r="G3766" s="120"/>
      <c r="H3766" s="119"/>
      <c r="I3766" s="109"/>
      <c r="L3766" s="108"/>
      <c r="M3766" s="108"/>
      <c r="N3766" s="108"/>
      <c r="O3766" s="108"/>
      <c r="P3766" s="108"/>
      <c r="Q3766" s="108"/>
      <c r="R3766" s="108"/>
      <c r="S3766" s="108"/>
      <c r="T3766" s="100">
        <f t="shared" si="641"/>
        <v>0</v>
      </c>
      <c r="U3766" s="111"/>
      <c r="V3766" s="111"/>
      <c r="W3766" s="111">
        <f>SUMIFS($F$3:F3766,$D$3:D3766,D3766,$C$3:C3766,"Buy")+SUMIFS($F$3:F3766,$D$3:D3766,D3766,$C$3:C3766,"Coin Deposit",$E$3:E3766,"&lt;&gt;")</f>
        <v>0</v>
      </c>
      <c r="X3766" s="111">
        <f t="shared" si="642"/>
        <v>0</v>
      </c>
      <c r="Y3766" s="111">
        <f>IF($D3766=Y$1,SUMIFS($H$3:$H3766,$G$3:$G3766,Y$1,$C$3:$C3766,"Sell"),0)</f>
        <v>0</v>
      </c>
      <c r="Z3766" s="111">
        <f t="shared" si="643"/>
        <v>0</v>
      </c>
      <c r="AA3766" s="111">
        <f>IF($D3766=AA$1,SUMIFS($H$3:$H3766,$G$3:$G3766,AA$1,$C$3:$C3766,"Sell"),0)</f>
        <v>0</v>
      </c>
      <c r="AB3766" s="111">
        <f t="shared" si="644"/>
        <v>0</v>
      </c>
      <c r="AC3766" s="111">
        <f>SUMIFS('Deductions and Deposits'!$H:$H,'Deductions and Deposits'!$G:$G,D3766,'Deductions and Deposits'!$F:$F,"&lt;="&amp;B3766)+SUMIFS($F$3:F3766,$D$3:D3766,D3766,$C$3:C3766,"Coin Deposit",$E$3:E3766,"")</f>
        <v>0</v>
      </c>
      <c r="AD3766" s="111">
        <f>SUMIFS('Deductions and Deposits'!$D:$D,'Deductions and Deposits'!$C:$C,D3766)+SUMIFS($F:$F,$D:$D,D3766,$C:$C,"Coin Deduction")</f>
        <v>0</v>
      </c>
      <c r="AE3766" s="111">
        <f>Table5[[#This Row],[Column4]]+Table5[[#This Row],[Column14]]+Table5[[#This Row],[Column19]]+Table5[[#This Row],[Column12]]</f>
        <v>0</v>
      </c>
      <c r="AF3766" s="111">
        <f>Table5[[#This Row],[Column5]]+Table5[[#This Row],[Column13]]+Table5[[#This Row],[Column21]]+Table5[[#This Row],[Column18]]</f>
        <v>0</v>
      </c>
      <c r="AG3766" s="111">
        <f t="shared" si="645"/>
        <v>0</v>
      </c>
      <c r="AH3766" s="111">
        <f t="shared" si="646"/>
        <v>0</v>
      </c>
      <c r="AI3766" s="111">
        <f>Table5[[#This Row],[Column17]]-Table5[[#This Row],[Column20]]</f>
        <v>0</v>
      </c>
      <c r="AJ3766" s="111">
        <f t="shared" si="647"/>
        <v>0</v>
      </c>
      <c r="AK3766" s="111">
        <f t="shared" si="651"/>
        <v>0</v>
      </c>
      <c r="AL3766" s="111">
        <f t="shared" si="648"/>
        <v>0</v>
      </c>
      <c r="AM3766" s="111" t="str">
        <f t="shared" si="649"/>
        <v/>
      </c>
      <c r="AN3766" s="111" t="str">
        <f t="shared" ca="1" si="652"/>
        <v/>
      </c>
    </row>
    <row r="3767" spans="1:40" ht="20.25" customHeight="1" x14ac:dyDescent="0.3">
      <c r="A3767" s="107"/>
      <c r="B3767" s="144"/>
      <c r="C3767" s="119"/>
      <c r="D3767" s="120"/>
      <c r="E3767" s="119"/>
      <c r="F3767" s="119"/>
      <c r="G3767" s="120"/>
      <c r="H3767" s="119"/>
      <c r="I3767" s="109"/>
      <c r="L3767" s="108"/>
      <c r="M3767" s="108"/>
      <c r="N3767" s="108"/>
      <c r="O3767" s="108"/>
      <c r="P3767" s="108"/>
      <c r="Q3767" s="108"/>
      <c r="R3767" s="108"/>
      <c r="S3767" s="108"/>
      <c r="T3767" s="100">
        <f t="shared" si="641"/>
        <v>0</v>
      </c>
      <c r="U3767" s="111"/>
      <c r="V3767" s="111"/>
      <c r="W3767" s="111">
        <f>SUMIFS($F$3:F3767,$D$3:D3767,D3767,$C$3:C3767,"Buy")+SUMIFS($F$3:F3767,$D$3:D3767,D3767,$C$3:C3767,"Coin Deposit",$E$3:E3767,"&lt;&gt;")</f>
        <v>0</v>
      </c>
      <c r="X3767" s="111">
        <f t="shared" si="642"/>
        <v>0</v>
      </c>
      <c r="Y3767" s="111">
        <f>IF($D3767=Y$1,SUMIFS($H$3:$H3767,$G$3:$G3767,Y$1,$C$3:$C3767,"Sell"),0)</f>
        <v>0</v>
      </c>
      <c r="Z3767" s="111">
        <f t="shared" si="643"/>
        <v>0</v>
      </c>
      <c r="AA3767" s="111">
        <f>IF($D3767=AA$1,SUMIFS($H$3:$H3767,$G$3:$G3767,AA$1,$C$3:$C3767,"Sell"),0)</f>
        <v>0</v>
      </c>
      <c r="AB3767" s="111">
        <f t="shared" si="644"/>
        <v>0</v>
      </c>
      <c r="AC3767" s="111">
        <f>SUMIFS('Deductions and Deposits'!$H:$H,'Deductions and Deposits'!$G:$G,D3767,'Deductions and Deposits'!$F:$F,"&lt;="&amp;B3767)+SUMIFS($F$3:F3767,$D$3:D3767,D3767,$C$3:C3767,"Coin Deposit",$E$3:E3767,"")</f>
        <v>0</v>
      </c>
      <c r="AD3767" s="111">
        <f>SUMIFS('Deductions and Deposits'!$D:$D,'Deductions and Deposits'!$C:$C,D3767)+SUMIFS($F:$F,$D:$D,D3767,$C:$C,"Coin Deduction")</f>
        <v>0</v>
      </c>
      <c r="AE3767" s="111">
        <f>Table5[[#This Row],[Column4]]+Table5[[#This Row],[Column14]]+Table5[[#This Row],[Column19]]+Table5[[#This Row],[Column12]]</f>
        <v>0</v>
      </c>
      <c r="AF3767" s="111">
        <f>Table5[[#This Row],[Column5]]+Table5[[#This Row],[Column13]]+Table5[[#This Row],[Column21]]+Table5[[#This Row],[Column18]]</f>
        <v>0</v>
      </c>
      <c r="AG3767" s="111">
        <f t="shared" si="645"/>
        <v>0</v>
      </c>
      <c r="AH3767" s="111">
        <f t="shared" si="646"/>
        <v>0</v>
      </c>
      <c r="AI3767" s="111">
        <f>Table5[[#This Row],[Column17]]-Table5[[#This Row],[Column20]]</f>
        <v>0</v>
      </c>
      <c r="AJ3767" s="111">
        <f t="shared" si="647"/>
        <v>0</v>
      </c>
      <c r="AK3767" s="111">
        <f t="shared" si="651"/>
        <v>0</v>
      </c>
      <c r="AL3767" s="111">
        <f t="shared" si="648"/>
        <v>0</v>
      </c>
      <c r="AM3767" s="111" t="str">
        <f t="shared" si="649"/>
        <v/>
      </c>
      <c r="AN3767" s="111" t="str">
        <f t="shared" ca="1" si="652"/>
        <v/>
      </c>
    </row>
    <row r="3768" spans="1:40" ht="20.25" customHeight="1" x14ac:dyDescent="0.3">
      <c r="A3768" s="107"/>
      <c r="B3768" s="144"/>
      <c r="C3768" s="119"/>
      <c r="D3768" s="120"/>
      <c r="E3768" s="119"/>
      <c r="F3768" s="119"/>
      <c r="G3768" s="120"/>
      <c r="H3768" s="119"/>
      <c r="I3768" s="109"/>
      <c r="L3768" s="108"/>
      <c r="M3768" s="108"/>
      <c r="N3768" s="108"/>
      <c r="O3768" s="108"/>
      <c r="P3768" s="108"/>
      <c r="Q3768" s="108"/>
      <c r="R3768" s="108"/>
      <c r="S3768" s="108"/>
      <c r="T3768" s="100">
        <f t="shared" si="641"/>
        <v>0</v>
      </c>
      <c r="U3768" s="111"/>
      <c r="V3768" s="111"/>
      <c r="W3768" s="111">
        <f>SUMIFS($F$3:F3768,$D$3:D3768,D3768,$C$3:C3768,"Buy")+SUMIFS($F$3:F3768,$D$3:D3768,D3768,$C$3:C3768,"Coin Deposit",$E$3:E3768,"&lt;&gt;")</f>
        <v>0</v>
      </c>
      <c r="X3768" s="111">
        <f t="shared" si="642"/>
        <v>0</v>
      </c>
      <c r="Y3768" s="111">
        <f>IF($D3768=Y$1,SUMIFS($H$3:$H3768,$G$3:$G3768,Y$1,$C$3:$C3768,"Sell"),0)</f>
        <v>0</v>
      </c>
      <c r="Z3768" s="111">
        <f t="shared" si="643"/>
        <v>0</v>
      </c>
      <c r="AA3768" s="111">
        <f>IF($D3768=AA$1,SUMIFS($H$3:$H3768,$G$3:$G3768,AA$1,$C$3:$C3768,"Sell"),0)</f>
        <v>0</v>
      </c>
      <c r="AB3768" s="111">
        <f t="shared" si="644"/>
        <v>0</v>
      </c>
      <c r="AC3768" s="111">
        <f>SUMIFS('Deductions and Deposits'!$H:$H,'Deductions and Deposits'!$G:$G,D3768,'Deductions and Deposits'!$F:$F,"&lt;="&amp;B3768)+SUMIFS($F$3:F3768,$D$3:D3768,D3768,$C$3:C3768,"Coin Deposit",$E$3:E3768,"")</f>
        <v>0</v>
      </c>
      <c r="AD3768" s="111">
        <f>SUMIFS('Deductions and Deposits'!$D:$D,'Deductions and Deposits'!$C:$C,D3768)+SUMIFS($F:$F,$D:$D,D3768,$C:$C,"Coin Deduction")</f>
        <v>0</v>
      </c>
      <c r="AE3768" s="111">
        <f>Table5[[#This Row],[Column4]]+Table5[[#This Row],[Column14]]+Table5[[#This Row],[Column19]]+Table5[[#This Row],[Column12]]</f>
        <v>0</v>
      </c>
      <c r="AF3768" s="111">
        <f>Table5[[#This Row],[Column5]]+Table5[[#This Row],[Column13]]+Table5[[#This Row],[Column21]]+Table5[[#This Row],[Column18]]</f>
        <v>0</v>
      </c>
      <c r="AG3768" s="111">
        <f t="shared" si="645"/>
        <v>0</v>
      </c>
      <c r="AH3768" s="111">
        <f t="shared" si="646"/>
        <v>0</v>
      </c>
      <c r="AI3768" s="111">
        <f>Table5[[#This Row],[Column17]]-Table5[[#This Row],[Column20]]</f>
        <v>0</v>
      </c>
      <c r="AJ3768" s="111">
        <f t="shared" si="647"/>
        <v>0</v>
      </c>
      <c r="AK3768" s="111">
        <f t="shared" si="651"/>
        <v>0</v>
      </c>
      <c r="AL3768" s="111">
        <f t="shared" si="648"/>
        <v>0</v>
      </c>
      <c r="AM3768" s="111" t="str">
        <f t="shared" si="649"/>
        <v/>
      </c>
      <c r="AN3768" s="111" t="str">
        <f t="shared" ca="1" si="652"/>
        <v/>
      </c>
    </row>
    <row r="3769" spans="1:40" ht="20.25" customHeight="1" x14ac:dyDescent="0.3">
      <c r="A3769" s="107"/>
      <c r="B3769" s="144"/>
      <c r="C3769" s="119"/>
      <c r="D3769" s="120"/>
      <c r="E3769" s="119"/>
      <c r="F3769" s="119"/>
      <c r="G3769" s="120"/>
      <c r="H3769" s="119"/>
      <c r="I3769" s="109"/>
      <c r="L3769" s="108"/>
      <c r="M3769" s="108"/>
      <c r="N3769" s="108"/>
      <c r="O3769" s="108"/>
      <c r="P3769" s="108"/>
      <c r="Q3769" s="108"/>
      <c r="R3769" s="108"/>
      <c r="S3769" s="108"/>
      <c r="T3769" s="100">
        <f t="shared" si="641"/>
        <v>0</v>
      </c>
      <c r="U3769" s="111"/>
      <c r="V3769" s="111"/>
      <c r="W3769" s="111">
        <f>SUMIFS($F$3:F3769,$D$3:D3769,D3769,$C$3:C3769,"Buy")+SUMIFS($F$3:F3769,$D$3:D3769,D3769,$C$3:C3769,"Coin Deposit",$E$3:E3769,"&lt;&gt;")</f>
        <v>0</v>
      </c>
      <c r="X3769" s="111">
        <f t="shared" si="642"/>
        <v>0</v>
      </c>
      <c r="Y3769" s="111">
        <f>IF($D3769=Y$1,SUMIFS($H$3:$H3769,$G$3:$G3769,Y$1,$C$3:$C3769,"Sell"),0)</f>
        <v>0</v>
      </c>
      <c r="Z3769" s="111">
        <f t="shared" si="643"/>
        <v>0</v>
      </c>
      <c r="AA3769" s="111">
        <f>IF($D3769=AA$1,SUMIFS($H$3:$H3769,$G$3:$G3769,AA$1,$C$3:$C3769,"Sell"),0)</f>
        <v>0</v>
      </c>
      <c r="AB3769" s="111">
        <f t="shared" si="644"/>
        <v>0</v>
      </c>
      <c r="AC3769" s="111">
        <f>SUMIFS('Deductions and Deposits'!$H:$H,'Deductions and Deposits'!$G:$G,D3769,'Deductions and Deposits'!$F:$F,"&lt;="&amp;B3769)+SUMIFS($F$3:F3769,$D$3:D3769,D3769,$C$3:C3769,"Coin Deposit",$E$3:E3769,"")</f>
        <v>0</v>
      </c>
      <c r="AD3769" s="111">
        <f>SUMIFS('Deductions and Deposits'!$D:$D,'Deductions and Deposits'!$C:$C,D3769)+SUMIFS($F:$F,$D:$D,D3769,$C:$C,"Coin Deduction")</f>
        <v>0</v>
      </c>
      <c r="AE3769" s="111">
        <f>Table5[[#This Row],[Column4]]+Table5[[#This Row],[Column14]]+Table5[[#This Row],[Column19]]+Table5[[#This Row],[Column12]]</f>
        <v>0</v>
      </c>
      <c r="AF3769" s="111">
        <f>Table5[[#This Row],[Column5]]+Table5[[#This Row],[Column13]]+Table5[[#This Row],[Column21]]+Table5[[#This Row],[Column18]]</f>
        <v>0</v>
      </c>
      <c r="AG3769" s="111">
        <f t="shared" si="645"/>
        <v>0</v>
      </c>
      <c r="AH3769" s="111">
        <f t="shared" si="646"/>
        <v>0</v>
      </c>
      <c r="AI3769" s="111">
        <f>Table5[[#This Row],[Column17]]-Table5[[#This Row],[Column20]]</f>
        <v>0</v>
      </c>
      <c r="AJ3769" s="111">
        <f t="shared" si="647"/>
        <v>0</v>
      </c>
      <c r="AK3769" s="111">
        <f t="shared" si="651"/>
        <v>0</v>
      </c>
      <c r="AL3769" s="111">
        <f t="shared" si="648"/>
        <v>0</v>
      </c>
      <c r="AM3769" s="111" t="str">
        <f t="shared" si="649"/>
        <v/>
      </c>
      <c r="AN3769" s="111" t="str">
        <f t="shared" ca="1" si="652"/>
        <v/>
      </c>
    </row>
    <row r="3770" spans="1:40" ht="20.25" customHeight="1" x14ac:dyDescent="0.3">
      <c r="A3770" s="107"/>
      <c r="B3770" s="144"/>
      <c r="C3770" s="119"/>
      <c r="D3770" s="120"/>
      <c r="E3770" s="119"/>
      <c r="F3770" s="119"/>
      <c r="G3770" s="120"/>
      <c r="H3770" s="119"/>
      <c r="I3770" s="109"/>
      <c r="L3770" s="108"/>
      <c r="M3770" s="108"/>
      <c r="N3770" s="108"/>
      <c r="O3770" s="108"/>
      <c r="P3770" s="108"/>
      <c r="Q3770" s="108"/>
      <c r="R3770" s="108"/>
      <c r="S3770" s="108"/>
      <c r="T3770" s="100">
        <f t="shared" si="641"/>
        <v>0</v>
      </c>
      <c r="U3770" s="111"/>
      <c r="V3770" s="111"/>
      <c r="W3770" s="111">
        <f>SUMIFS($F$3:F3770,$D$3:D3770,D3770,$C$3:C3770,"Buy")+SUMIFS($F$3:F3770,$D$3:D3770,D3770,$C$3:C3770,"Coin Deposit",$E$3:E3770,"&lt;&gt;")</f>
        <v>0</v>
      </c>
      <c r="X3770" s="111">
        <f t="shared" si="642"/>
        <v>0</v>
      </c>
      <c r="Y3770" s="111">
        <f>IF($D3770=Y$1,SUMIFS($H$3:$H3770,$G$3:$G3770,Y$1,$C$3:$C3770,"Sell"),0)</f>
        <v>0</v>
      </c>
      <c r="Z3770" s="111">
        <f t="shared" si="643"/>
        <v>0</v>
      </c>
      <c r="AA3770" s="111">
        <f>IF($D3770=AA$1,SUMIFS($H$3:$H3770,$G$3:$G3770,AA$1,$C$3:$C3770,"Sell"),0)</f>
        <v>0</v>
      </c>
      <c r="AB3770" s="111">
        <f t="shared" si="644"/>
        <v>0</v>
      </c>
      <c r="AC3770" s="111">
        <f>SUMIFS('Deductions and Deposits'!$H:$H,'Deductions and Deposits'!$G:$G,D3770,'Deductions and Deposits'!$F:$F,"&lt;="&amp;B3770)+SUMIFS($F$3:F3770,$D$3:D3770,D3770,$C$3:C3770,"Coin Deposit",$E$3:E3770,"")</f>
        <v>0</v>
      </c>
      <c r="AD3770" s="111">
        <f>SUMIFS('Deductions and Deposits'!$D:$D,'Deductions and Deposits'!$C:$C,D3770)+SUMIFS($F:$F,$D:$D,D3770,$C:$C,"Coin Deduction")</f>
        <v>0</v>
      </c>
      <c r="AE3770" s="111">
        <f>Table5[[#This Row],[Column4]]+Table5[[#This Row],[Column14]]+Table5[[#This Row],[Column19]]+Table5[[#This Row],[Column12]]</f>
        <v>0</v>
      </c>
      <c r="AF3770" s="111">
        <f>Table5[[#This Row],[Column5]]+Table5[[#This Row],[Column13]]+Table5[[#This Row],[Column21]]+Table5[[#This Row],[Column18]]</f>
        <v>0</v>
      </c>
      <c r="AG3770" s="111">
        <f t="shared" si="645"/>
        <v>0</v>
      </c>
      <c r="AH3770" s="111">
        <f t="shared" si="646"/>
        <v>0</v>
      </c>
      <c r="AI3770" s="111">
        <f>Table5[[#This Row],[Column17]]-Table5[[#This Row],[Column20]]</f>
        <v>0</v>
      </c>
      <c r="AJ3770" s="111">
        <f t="shared" si="647"/>
        <v>0</v>
      </c>
      <c r="AK3770" s="111">
        <f t="shared" si="651"/>
        <v>0</v>
      </c>
      <c r="AL3770" s="111">
        <f t="shared" si="648"/>
        <v>0</v>
      </c>
      <c r="AM3770" s="111" t="str">
        <f t="shared" si="649"/>
        <v/>
      </c>
      <c r="AN3770" s="111" t="str">
        <f t="shared" ca="1" si="652"/>
        <v/>
      </c>
    </row>
    <row r="3771" spans="1:40" ht="20.25" customHeight="1" x14ac:dyDescent="0.3">
      <c r="A3771" s="107"/>
      <c r="B3771" s="144"/>
      <c r="C3771" s="119"/>
      <c r="D3771" s="120"/>
      <c r="E3771" s="119"/>
      <c r="F3771" s="119"/>
      <c r="G3771" s="120"/>
      <c r="H3771" s="119"/>
      <c r="I3771" s="109"/>
      <c r="L3771" s="108"/>
      <c r="M3771" s="108"/>
      <c r="N3771" s="108"/>
      <c r="O3771" s="108"/>
      <c r="P3771" s="108"/>
      <c r="Q3771" s="108"/>
      <c r="R3771" s="108"/>
      <c r="S3771" s="108"/>
      <c r="T3771" s="100">
        <f t="shared" si="641"/>
        <v>0</v>
      </c>
      <c r="U3771" s="111"/>
      <c r="V3771" s="111"/>
      <c r="W3771" s="111">
        <f>SUMIFS($F$3:F3771,$D$3:D3771,D3771,$C$3:C3771,"Buy")+SUMIFS($F$3:F3771,$D$3:D3771,D3771,$C$3:C3771,"Coin Deposit",$E$3:E3771,"&lt;&gt;")</f>
        <v>0</v>
      </c>
      <c r="X3771" s="111">
        <f t="shared" si="642"/>
        <v>0</v>
      </c>
      <c r="Y3771" s="111">
        <f>IF($D3771=Y$1,SUMIFS($H$3:$H3771,$G$3:$G3771,Y$1,$C$3:$C3771,"Sell"),0)</f>
        <v>0</v>
      </c>
      <c r="Z3771" s="111">
        <f t="shared" si="643"/>
        <v>0</v>
      </c>
      <c r="AA3771" s="111">
        <f>IF($D3771=AA$1,SUMIFS($H$3:$H3771,$G$3:$G3771,AA$1,$C$3:$C3771,"Sell"),0)</f>
        <v>0</v>
      </c>
      <c r="AB3771" s="111">
        <f t="shared" si="644"/>
        <v>0</v>
      </c>
      <c r="AC3771" s="111">
        <f>SUMIFS('Deductions and Deposits'!$H:$H,'Deductions and Deposits'!$G:$G,D3771,'Deductions and Deposits'!$F:$F,"&lt;="&amp;B3771)+SUMIFS($F$3:F3771,$D$3:D3771,D3771,$C$3:C3771,"Coin Deposit",$E$3:E3771,"")</f>
        <v>0</v>
      </c>
      <c r="AD3771" s="111">
        <f>SUMIFS('Deductions and Deposits'!$D:$D,'Deductions and Deposits'!$C:$C,D3771)+SUMIFS($F:$F,$D:$D,D3771,$C:$C,"Coin Deduction")</f>
        <v>0</v>
      </c>
      <c r="AE3771" s="111">
        <f>Table5[[#This Row],[Column4]]+Table5[[#This Row],[Column14]]+Table5[[#This Row],[Column19]]+Table5[[#This Row],[Column12]]</f>
        <v>0</v>
      </c>
      <c r="AF3771" s="111">
        <f>Table5[[#This Row],[Column5]]+Table5[[#This Row],[Column13]]+Table5[[#This Row],[Column21]]+Table5[[#This Row],[Column18]]</f>
        <v>0</v>
      </c>
      <c r="AG3771" s="111">
        <f t="shared" si="645"/>
        <v>0</v>
      </c>
      <c r="AH3771" s="111">
        <f t="shared" si="646"/>
        <v>0</v>
      </c>
      <c r="AI3771" s="111">
        <f>Table5[[#This Row],[Column17]]-Table5[[#This Row],[Column20]]</f>
        <v>0</v>
      </c>
      <c r="AJ3771" s="111">
        <f t="shared" si="647"/>
        <v>0</v>
      </c>
      <c r="AK3771" s="111">
        <f t="shared" si="651"/>
        <v>0</v>
      </c>
      <c r="AL3771" s="111">
        <f t="shared" si="648"/>
        <v>0</v>
      </c>
      <c r="AM3771" s="111" t="str">
        <f t="shared" si="649"/>
        <v/>
      </c>
      <c r="AN3771" s="111" t="str">
        <f t="shared" ca="1" si="652"/>
        <v/>
      </c>
    </row>
    <row r="3772" spans="1:40" ht="20.25" customHeight="1" x14ac:dyDescent="0.3">
      <c r="A3772" s="107"/>
      <c r="B3772" s="144"/>
      <c r="C3772" s="119"/>
      <c r="D3772" s="120"/>
      <c r="E3772" s="119"/>
      <c r="F3772" s="119"/>
      <c r="G3772" s="120"/>
      <c r="H3772" s="119"/>
      <c r="I3772" s="109"/>
      <c r="L3772" s="108"/>
      <c r="M3772" s="108"/>
      <c r="N3772" s="108"/>
      <c r="O3772" s="108"/>
      <c r="P3772" s="108"/>
      <c r="Q3772" s="108"/>
      <c r="R3772" s="108"/>
      <c r="S3772" s="108"/>
      <c r="T3772" s="100">
        <f t="shared" si="641"/>
        <v>0</v>
      </c>
      <c r="U3772" s="111"/>
      <c r="V3772" s="111"/>
      <c r="W3772" s="111">
        <f>SUMIFS($F$3:F3772,$D$3:D3772,D3772,$C$3:C3772,"Buy")+SUMIFS($F$3:F3772,$D$3:D3772,D3772,$C$3:C3772,"Coin Deposit",$E$3:E3772,"&lt;&gt;")</f>
        <v>0</v>
      </c>
      <c r="X3772" s="111">
        <f t="shared" si="642"/>
        <v>0</v>
      </c>
      <c r="Y3772" s="111">
        <f>IF($D3772=Y$1,SUMIFS($H$3:$H3772,$G$3:$G3772,Y$1,$C$3:$C3772,"Sell"),0)</f>
        <v>0</v>
      </c>
      <c r="Z3772" s="111">
        <f t="shared" si="643"/>
        <v>0</v>
      </c>
      <c r="AA3772" s="111">
        <f>IF($D3772=AA$1,SUMIFS($H$3:$H3772,$G$3:$G3772,AA$1,$C$3:$C3772,"Sell"),0)</f>
        <v>0</v>
      </c>
      <c r="AB3772" s="111">
        <f t="shared" si="644"/>
        <v>0</v>
      </c>
      <c r="AC3772" s="111">
        <f>SUMIFS('Deductions and Deposits'!$H:$H,'Deductions and Deposits'!$G:$G,D3772,'Deductions and Deposits'!$F:$F,"&lt;="&amp;B3772)+SUMIFS($F$3:F3772,$D$3:D3772,D3772,$C$3:C3772,"Coin Deposit",$E$3:E3772,"")</f>
        <v>0</v>
      </c>
      <c r="AD3772" s="111">
        <f>SUMIFS('Deductions and Deposits'!$D:$D,'Deductions and Deposits'!$C:$C,D3772)+SUMIFS($F:$F,$D:$D,D3772,$C:$C,"Coin Deduction")</f>
        <v>0</v>
      </c>
      <c r="AE3772" s="111">
        <f>Table5[[#This Row],[Column4]]+Table5[[#This Row],[Column14]]+Table5[[#This Row],[Column19]]+Table5[[#This Row],[Column12]]</f>
        <v>0</v>
      </c>
      <c r="AF3772" s="111">
        <f>Table5[[#This Row],[Column5]]+Table5[[#This Row],[Column13]]+Table5[[#This Row],[Column21]]+Table5[[#This Row],[Column18]]</f>
        <v>0</v>
      </c>
      <c r="AG3772" s="111">
        <f t="shared" si="645"/>
        <v>0</v>
      </c>
      <c r="AH3772" s="111">
        <f t="shared" si="646"/>
        <v>0</v>
      </c>
      <c r="AI3772" s="111">
        <f>Table5[[#This Row],[Column17]]-Table5[[#This Row],[Column20]]</f>
        <v>0</v>
      </c>
      <c r="AJ3772" s="111">
        <f t="shared" si="647"/>
        <v>0</v>
      </c>
      <c r="AK3772" s="111">
        <f t="shared" si="651"/>
        <v>0</v>
      </c>
      <c r="AL3772" s="111">
        <f t="shared" si="648"/>
        <v>0</v>
      </c>
      <c r="AM3772" s="111" t="str">
        <f t="shared" si="649"/>
        <v/>
      </c>
      <c r="AN3772" s="111" t="str">
        <f t="shared" ca="1" si="652"/>
        <v/>
      </c>
    </row>
    <row r="3773" spans="1:40" ht="20.25" customHeight="1" x14ac:dyDescent="0.3">
      <c r="A3773" s="107"/>
      <c r="B3773" s="144"/>
      <c r="C3773" s="119"/>
      <c r="D3773" s="120"/>
      <c r="E3773" s="119"/>
      <c r="F3773" s="119"/>
      <c r="G3773" s="120"/>
      <c r="H3773" s="119"/>
      <c r="I3773" s="109"/>
      <c r="L3773" s="108"/>
      <c r="M3773" s="108"/>
      <c r="N3773" s="108"/>
      <c r="O3773" s="108"/>
      <c r="P3773" s="108"/>
      <c r="Q3773" s="108"/>
      <c r="R3773" s="108"/>
      <c r="S3773" s="108"/>
      <c r="T3773" s="100">
        <f t="shared" si="641"/>
        <v>0</v>
      </c>
      <c r="U3773" s="111"/>
      <c r="V3773" s="111"/>
      <c r="W3773" s="111">
        <f>SUMIFS($F$3:F3773,$D$3:D3773,D3773,$C$3:C3773,"Buy")+SUMIFS($F$3:F3773,$D$3:D3773,D3773,$C$3:C3773,"Coin Deposit",$E$3:E3773,"&lt;&gt;")</f>
        <v>0</v>
      </c>
      <c r="X3773" s="111">
        <f t="shared" si="642"/>
        <v>0</v>
      </c>
      <c r="Y3773" s="111">
        <f>IF($D3773=Y$1,SUMIFS($H$3:$H3773,$G$3:$G3773,Y$1,$C$3:$C3773,"Sell"),0)</f>
        <v>0</v>
      </c>
      <c r="Z3773" s="111">
        <f t="shared" si="643"/>
        <v>0</v>
      </c>
      <c r="AA3773" s="111">
        <f>IF($D3773=AA$1,SUMIFS($H$3:$H3773,$G$3:$G3773,AA$1,$C$3:$C3773,"Sell"),0)</f>
        <v>0</v>
      </c>
      <c r="AB3773" s="111">
        <f t="shared" si="644"/>
        <v>0</v>
      </c>
      <c r="AC3773" s="111">
        <f>SUMIFS('Deductions and Deposits'!$H:$H,'Deductions and Deposits'!$G:$G,D3773,'Deductions and Deposits'!$F:$F,"&lt;="&amp;B3773)+SUMIFS($F$3:F3773,$D$3:D3773,D3773,$C$3:C3773,"Coin Deposit",$E$3:E3773,"")</f>
        <v>0</v>
      </c>
      <c r="AD3773" s="111">
        <f>SUMIFS('Deductions and Deposits'!$D:$D,'Deductions and Deposits'!$C:$C,D3773)+SUMIFS($F:$F,$D:$D,D3773,$C:$C,"Coin Deduction")</f>
        <v>0</v>
      </c>
      <c r="AE3773" s="111">
        <f>Table5[[#This Row],[Column4]]+Table5[[#This Row],[Column14]]+Table5[[#This Row],[Column19]]+Table5[[#This Row],[Column12]]</f>
        <v>0</v>
      </c>
      <c r="AF3773" s="111">
        <f>Table5[[#This Row],[Column5]]+Table5[[#This Row],[Column13]]+Table5[[#This Row],[Column21]]+Table5[[#This Row],[Column18]]</f>
        <v>0</v>
      </c>
      <c r="AG3773" s="111">
        <f t="shared" si="645"/>
        <v>0</v>
      </c>
      <c r="AH3773" s="111">
        <f t="shared" si="646"/>
        <v>0</v>
      </c>
      <c r="AI3773" s="111">
        <f>Table5[[#This Row],[Column17]]-Table5[[#This Row],[Column20]]</f>
        <v>0</v>
      </c>
      <c r="AJ3773" s="111">
        <f t="shared" si="647"/>
        <v>0</v>
      </c>
      <c r="AK3773" s="111">
        <f t="shared" si="651"/>
        <v>0</v>
      </c>
      <c r="AL3773" s="111">
        <f t="shared" si="648"/>
        <v>0</v>
      </c>
      <c r="AM3773" s="111" t="str">
        <f t="shared" si="649"/>
        <v/>
      </c>
      <c r="AN3773" s="111" t="str">
        <f t="shared" ca="1" si="652"/>
        <v/>
      </c>
    </row>
    <row r="3774" spans="1:40" ht="20.25" customHeight="1" x14ac:dyDescent="0.3">
      <c r="A3774" s="107"/>
      <c r="B3774" s="144"/>
      <c r="C3774" s="119"/>
      <c r="D3774" s="120"/>
      <c r="E3774" s="119"/>
      <c r="F3774" s="119"/>
      <c r="G3774" s="120"/>
      <c r="H3774" s="119"/>
      <c r="I3774" s="109"/>
      <c r="L3774" s="108"/>
      <c r="M3774" s="108"/>
      <c r="N3774" s="108"/>
      <c r="O3774" s="108"/>
      <c r="P3774" s="108"/>
      <c r="Q3774" s="108"/>
      <c r="R3774" s="108"/>
      <c r="S3774" s="108"/>
      <c r="T3774" s="100">
        <f t="shared" si="641"/>
        <v>0</v>
      </c>
      <c r="U3774" s="111"/>
      <c r="V3774" s="111"/>
      <c r="W3774" s="111">
        <f>SUMIFS($F$3:F3774,$D$3:D3774,D3774,$C$3:C3774,"Buy")+SUMIFS($F$3:F3774,$D$3:D3774,D3774,$C$3:C3774,"Coin Deposit",$E$3:E3774,"&lt;&gt;")</f>
        <v>0</v>
      </c>
      <c r="X3774" s="111">
        <f t="shared" si="642"/>
        <v>0</v>
      </c>
      <c r="Y3774" s="111">
        <f>IF($D3774=Y$1,SUMIFS($H$3:$H3774,$G$3:$G3774,Y$1,$C$3:$C3774,"Sell"),0)</f>
        <v>0</v>
      </c>
      <c r="Z3774" s="111">
        <f t="shared" si="643"/>
        <v>0</v>
      </c>
      <c r="AA3774" s="111">
        <f>IF($D3774=AA$1,SUMIFS($H$3:$H3774,$G$3:$G3774,AA$1,$C$3:$C3774,"Sell"),0)</f>
        <v>0</v>
      </c>
      <c r="AB3774" s="111">
        <f t="shared" si="644"/>
        <v>0</v>
      </c>
      <c r="AC3774" s="111">
        <f>SUMIFS('Deductions and Deposits'!$H:$H,'Deductions and Deposits'!$G:$G,D3774,'Deductions and Deposits'!$F:$F,"&lt;="&amp;B3774)+SUMIFS($F$3:F3774,$D$3:D3774,D3774,$C$3:C3774,"Coin Deposit",$E$3:E3774,"")</f>
        <v>0</v>
      </c>
      <c r="AD3774" s="111">
        <f>SUMIFS('Deductions and Deposits'!$D:$D,'Deductions and Deposits'!$C:$C,D3774)+SUMIFS($F:$F,$D:$D,D3774,$C:$C,"Coin Deduction")</f>
        <v>0</v>
      </c>
      <c r="AE3774" s="111">
        <f>Table5[[#This Row],[Column4]]+Table5[[#This Row],[Column14]]+Table5[[#This Row],[Column19]]+Table5[[#This Row],[Column12]]</f>
        <v>0</v>
      </c>
      <c r="AF3774" s="111">
        <f>Table5[[#This Row],[Column5]]+Table5[[#This Row],[Column13]]+Table5[[#This Row],[Column21]]+Table5[[#This Row],[Column18]]</f>
        <v>0</v>
      </c>
      <c r="AG3774" s="111">
        <f t="shared" si="645"/>
        <v>0</v>
      </c>
      <c r="AH3774" s="111">
        <f t="shared" si="646"/>
        <v>0</v>
      </c>
      <c r="AI3774" s="111">
        <f>Table5[[#This Row],[Column17]]-Table5[[#This Row],[Column20]]</f>
        <v>0</v>
      </c>
      <c r="AJ3774" s="111">
        <f t="shared" si="647"/>
        <v>0</v>
      </c>
      <c r="AK3774" s="111">
        <f t="shared" si="651"/>
        <v>0</v>
      </c>
      <c r="AL3774" s="111">
        <f t="shared" si="648"/>
        <v>0</v>
      </c>
      <c r="AM3774" s="111" t="str">
        <f t="shared" si="649"/>
        <v/>
      </c>
      <c r="AN3774" s="111" t="str">
        <f t="shared" ca="1" si="652"/>
        <v/>
      </c>
    </row>
    <row r="3775" spans="1:40" ht="20.25" customHeight="1" x14ac:dyDescent="0.3">
      <c r="A3775" s="107"/>
      <c r="B3775" s="144"/>
      <c r="C3775" s="119"/>
      <c r="D3775" s="120"/>
      <c r="E3775" s="119"/>
      <c r="F3775" s="119"/>
      <c r="G3775" s="120"/>
      <c r="H3775" s="119"/>
      <c r="I3775" s="109"/>
      <c r="L3775" s="108"/>
      <c r="M3775" s="108"/>
      <c r="N3775" s="108"/>
      <c r="O3775" s="108"/>
      <c r="P3775" s="108"/>
      <c r="Q3775" s="108"/>
      <c r="R3775" s="108"/>
      <c r="S3775" s="108"/>
      <c r="T3775" s="100">
        <f t="shared" si="641"/>
        <v>0</v>
      </c>
      <c r="U3775" s="111"/>
      <c r="V3775" s="111"/>
      <c r="W3775" s="111">
        <f>SUMIFS($F$3:F3775,$D$3:D3775,D3775,$C$3:C3775,"Buy")+SUMIFS($F$3:F3775,$D$3:D3775,D3775,$C$3:C3775,"Coin Deposit",$E$3:E3775,"&lt;&gt;")</f>
        <v>0</v>
      </c>
      <c r="X3775" s="111">
        <f t="shared" si="642"/>
        <v>0</v>
      </c>
      <c r="Y3775" s="111">
        <f>IF($D3775=Y$1,SUMIFS($H$3:$H3775,$G$3:$G3775,Y$1,$C$3:$C3775,"Sell"),0)</f>
        <v>0</v>
      </c>
      <c r="Z3775" s="111">
        <f t="shared" si="643"/>
        <v>0</v>
      </c>
      <c r="AA3775" s="111">
        <f>IF($D3775=AA$1,SUMIFS($H$3:$H3775,$G$3:$G3775,AA$1,$C$3:$C3775,"Sell"),0)</f>
        <v>0</v>
      </c>
      <c r="AB3775" s="111">
        <f t="shared" si="644"/>
        <v>0</v>
      </c>
      <c r="AC3775" s="111">
        <f>SUMIFS('Deductions and Deposits'!$H:$H,'Deductions and Deposits'!$G:$G,D3775,'Deductions and Deposits'!$F:$F,"&lt;="&amp;B3775)+SUMIFS($F$3:F3775,$D$3:D3775,D3775,$C$3:C3775,"Coin Deposit",$E$3:E3775,"")</f>
        <v>0</v>
      </c>
      <c r="AD3775" s="111">
        <f>SUMIFS('Deductions and Deposits'!$D:$D,'Deductions and Deposits'!$C:$C,D3775)+SUMIFS($F:$F,$D:$D,D3775,$C:$C,"Coin Deduction")</f>
        <v>0</v>
      </c>
      <c r="AE3775" s="111">
        <f>Table5[[#This Row],[Column4]]+Table5[[#This Row],[Column14]]+Table5[[#This Row],[Column19]]+Table5[[#This Row],[Column12]]</f>
        <v>0</v>
      </c>
      <c r="AF3775" s="111">
        <f>Table5[[#This Row],[Column5]]+Table5[[#This Row],[Column13]]+Table5[[#This Row],[Column21]]+Table5[[#This Row],[Column18]]</f>
        <v>0</v>
      </c>
      <c r="AG3775" s="111">
        <f t="shared" si="645"/>
        <v>0</v>
      </c>
      <c r="AH3775" s="111">
        <f t="shared" si="646"/>
        <v>0</v>
      </c>
      <c r="AI3775" s="111">
        <f>Table5[[#This Row],[Column17]]-Table5[[#This Row],[Column20]]</f>
        <v>0</v>
      </c>
      <c r="AJ3775" s="111">
        <f t="shared" si="647"/>
        <v>0</v>
      </c>
      <c r="AK3775" s="111">
        <f t="shared" si="651"/>
        <v>0</v>
      </c>
      <c r="AL3775" s="111">
        <f t="shared" si="648"/>
        <v>0</v>
      </c>
      <c r="AM3775" s="111" t="str">
        <f t="shared" si="649"/>
        <v/>
      </c>
      <c r="AN3775" s="111" t="str">
        <f t="shared" ca="1" si="652"/>
        <v/>
      </c>
    </row>
    <row r="3776" spans="1:40" ht="20.25" customHeight="1" x14ac:dyDescent="0.3">
      <c r="A3776" s="107"/>
      <c r="B3776" s="144"/>
      <c r="C3776" s="119"/>
      <c r="D3776" s="120"/>
      <c r="E3776" s="119"/>
      <c r="F3776" s="119"/>
      <c r="G3776" s="120"/>
      <c r="H3776" s="119"/>
      <c r="I3776" s="109"/>
      <c r="L3776" s="108"/>
      <c r="M3776" s="108"/>
      <c r="N3776" s="108"/>
      <c r="O3776" s="108"/>
      <c r="P3776" s="108"/>
      <c r="Q3776" s="108"/>
      <c r="R3776" s="108"/>
      <c r="S3776" s="108"/>
      <c r="T3776" s="100">
        <f t="shared" si="641"/>
        <v>0</v>
      </c>
      <c r="U3776" s="111"/>
      <c r="V3776" s="111"/>
      <c r="W3776" s="111">
        <f>SUMIFS($F$3:F3776,$D$3:D3776,D3776,$C$3:C3776,"Buy")+SUMIFS($F$3:F3776,$D$3:D3776,D3776,$C$3:C3776,"Coin Deposit",$E$3:E3776,"&lt;&gt;")</f>
        <v>0</v>
      </c>
      <c r="X3776" s="111">
        <f t="shared" si="642"/>
        <v>0</v>
      </c>
      <c r="Y3776" s="111">
        <f>IF($D3776=Y$1,SUMIFS($H$3:$H3776,$G$3:$G3776,Y$1,$C$3:$C3776,"Sell"),0)</f>
        <v>0</v>
      </c>
      <c r="Z3776" s="111">
        <f t="shared" si="643"/>
        <v>0</v>
      </c>
      <c r="AA3776" s="111">
        <f>IF($D3776=AA$1,SUMIFS($H$3:$H3776,$G$3:$G3776,AA$1,$C$3:$C3776,"Sell"),0)</f>
        <v>0</v>
      </c>
      <c r="AB3776" s="111">
        <f t="shared" si="644"/>
        <v>0</v>
      </c>
      <c r="AC3776" s="111">
        <f>SUMIFS('Deductions and Deposits'!$H:$H,'Deductions and Deposits'!$G:$G,D3776,'Deductions and Deposits'!$F:$F,"&lt;="&amp;B3776)+SUMIFS($F$3:F3776,$D$3:D3776,D3776,$C$3:C3776,"Coin Deposit",$E$3:E3776,"")</f>
        <v>0</v>
      </c>
      <c r="AD3776" s="111">
        <f>SUMIFS('Deductions and Deposits'!$D:$D,'Deductions and Deposits'!$C:$C,D3776)+SUMIFS($F:$F,$D:$D,D3776,$C:$C,"Coin Deduction")</f>
        <v>0</v>
      </c>
      <c r="AE3776" s="111">
        <f>Table5[[#This Row],[Column4]]+Table5[[#This Row],[Column14]]+Table5[[#This Row],[Column19]]+Table5[[#This Row],[Column12]]</f>
        <v>0</v>
      </c>
      <c r="AF3776" s="111">
        <f>Table5[[#This Row],[Column5]]+Table5[[#This Row],[Column13]]+Table5[[#This Row],[Column21]]+Table5[[#This Row],[Column18]]</f>
        <v>0</v>
      </c>
      <c r="AG3776" s="111">
        <f t="shared" si="645"/>
        <v>0</v>
      </c>
      <c r="AH3776" s="111">
        <f t="shared" si="646"/>
        <v>0</v>
      </c>
      <c r="AI3776" s="111">
        <f>Table5[[#This Row],[Column17]]-Table5[[#This Row],[Column20]]</f>
        <v>0</v>
      </c>
      <c r="AJ3776" s="111">
        <f t="shared" si="647"/>
        <v>0</v>
      </c>
      <c r="AK3776" s="111">
        <f t="shared" si="651"/>
        <v>0</v>
      </c>
      <c r="AL3776" s="111">
        <f t="shared" si="648"/>
        <v>0</v>
      </c>
      <c r="AM3776" s="111" t="str">
        <f t="shared" si="649"/>
        <v/>
      </c>
      <c r="AN3776" s="111" t="str">
        <f t="shared" ca="1" si="652"/>
        <v/>
      </c>
    </row>
    <row r="3777" spans="1:40" ht="20.25" customHeight="1" x14ac:dyDescent="0.3">
      <c r="A3777" s="107"/>
      <c r="B3777" s="144"/>
      <c r="C3777" s="119"/>
      <c r="D3777" s="120"/>
      <c r="E3777" s="119"/>
      <c r="F3777" s="119"/>
      <c r="G3777" s="120"/>
      <c r="H3777" s="119"/>
      <c r="I3777" s="109"/>
      <c r="L3777" s="108"/>
      <c r="M3777" s="108"/>
      <c r="N3777" s="108"/>
      <c r="O3777" s="108"/>
      <c r="P3777" s="108"/>
      <c r="Q3777" s="108"/>
      <c r="R3777" s="108"/>
      <c r="S3777" s="108"/>
      <c r="T3777" s="100">
        <f t="shared" si="641"/>
        <v>0</v>
      </c>
      <c r="U3777" s="111"/>
      <c r="V3777" s="111"/>
      <c r="W3777" s="111">
        <f>SUMIFS($F$3:F3777,$D$3:D3777,D3777,$C$3:C3777,"Buy")+SUMIFS($F$3:F3777,$D$3:D3777,D3777,$C$3:C3777,"Coin Deposit",$E$3:E3777,"&lt;&gt;")</f>
        <v>0</v>
      </c>
      <c r="X3777" s="111">
        <f t="shared" si="642"/>
        <v>0</v>
      </c>
      <c r="Y3777" s="111">
        <f>IF($D3777=Y$1,SUMIFS($H$3:$H3777,$G$3:$G3777,Y$1,$C$3:$C3777,"Sell"),0)</f>
        <v>0</v>
      </c>
      <c r="Z3777" s="111">
        <f t="shared" si="643"/>
        <v>0</v>
      </c>
      <c r="AA3777" s="111">
        <f>IF($D3777=AA$1,SUMIFS($H$3:$H3777,$G$3:$G3777,AA$1,$C$3:$C3777,"Sell"),0)</f>
        <v>0</v>
      </c>
      <c r="AB3777" s="111">
        <f t="shared" si="644"/>
        <v>0</v>
      </c>
      <c r="AC3777" s="111">
        <f>SUMIFS('Deductions and Deposits'!$H:$H,'Deductions and Deposits'!$G:$G,D3777,'Deductions and Deposits'!$F:$F,"&lt;="&amp;B3777)+SUMIFS($F$3:F3777,$D$3:D3777,D3777,$C$3:C3777,"Coin Deposit",$E$3:E3777,"")</f>
        <v>0</v>
      </c>
      <c r="AD3777" s="111">
        <f>SUMIFS('Deductions and Deposits'!$D:$D,'Deductions and Deposits'!$C:$C,D3777)+SUMIFS($F:$F,$D:$D,D3777,$C:$C,"Coin Deduction")</f>
        <v>0</v>
      </c>
      <c r="AE3777" s="111">
        <f>Table5[[#This Row],[Column4]]+Table5[[#This Row],[Column14]]+Table5[[#This Row],[Column19]]+Table5[[#This Row],[Column12]]</f>
        <v>0</v>
      </c>
      <c r="AF3777" s="111">
        <f>Table5[[#This Row],[Column5]]+Table5[[#This Row],[Column13]]+Table5[[#This Row],[Column21]]+Table5[[#This Row],[Column18]]</f>
        <v>0</v>
      </c>
      <c r="AG3777" s="111">
        <f t="shared" si="645"/>
        <v>0</v>
      </c>
      <c r="AH3777" s="111">
        <f t="shared" si="646"/>
        <v>0</v>
      </c>
      <c r="AI3777" s="111">
        <f>Table5[[#This Row],[Column17]]-Table5[[#This Row],[Column20]]</f>
        <v>0</v>
      </c>
      <c r="AJ3777" s="111">
        <f t="shared" si="647"/>
        <v>0</v>
      </c>
      <c r="AK3777" s="111">
        <f t="shared" si="651"/>
        <v>0</v>
      </c>
      <c r="AL3777" s="111">
        <f t="shared" si="648"/>
        <v>0</v>
      </c>
      <c r="AM3777" s="111" t="str">
        <f t="shared" si="649"/>
        <v/>
      </c>
      <c r="AN3777" s="111" t="str">
        <f t="shared" ca="1" si="652"/>
        <v/>
      </c>
    </row>
    <row r="3778" spans="1:40" ht="20.25" customHeight="1" x14ac:dyDescent="0.3">
      <c r="A3778" s="107"/>
      <c r="B3778" s="144"/>
      <c r="C3778" s="119"/>
      <c r="D3778" s="120"/>
      <c r="E3778" s="119"/>
      <c r="F3778" s="119"/>
      <c r="G3778" s="120"/>
      <c r="H3778" s="119"/>
      <c r="I3778" s="109"/>
      <c r="L3778" s="108"/>
      <c r="M3778" s="108"/>
      <c r="N3778" s="108"/>
      <c r="O3778" s="108"/>
      <c r="P3778" s="108"/>
      <c r="Q3778" s="108"/>
      <c r="R3778" s="108"/>
      <c r="S3778" s="108"/>
      <c r="T3778" s="100">
        <f t="shared" si="641"/>
        <v>0</v>
      </c>
      <c r="U3778" s="111"/>
      <c r="V3778" s="111"/>
      <c r="W3778" s="111">
        <f>SUMIFS($F$3:F3778,$D$3:D3778,D3778,$C$3:C3778,"Buy")+SUMIFS($F$3:F3778,$D$3:D3778,D3778,$C$3:C3778,"Coin Deposit",$E$3:E3778,"&lt;&gt;")</f>
        <v>0</v>
      </c>
      <c r="X3778" s="111">
        <f t="shared" si="642"/>
        <v>0</v>
      </c>
      <c r="Y3778" s="111">
        <f>IF($D3778=Y$1,SUMIFS($H$3:$H3778,$G$3:$G3778,Y$1,$C$3:$C3778,"Sell"),0)</f>
        <v>0</v>
      </c>
      <c r="Z3778" s="111">
        <f t="shared" si="643"/>
        <v>0</v>
      </c>
      <c r="AA3778" s="111">
        <f>IF($D3778=AA$1,SUMIFS($H$3:$H3778,$G$3:$G3778,AA$1,$C$3:$C3778,"Sell"),0)</f>
        <v>0</v>
      </c>
      <c r="AB3778" s="111">
        <f t="shared" si="644"/>
        <v>0</v>
      </c>
      <c r="AC3778" s="111">
        <f>SUMIFS('Deductions and Deposits'!$H:$H,'Deductions and Deposits'!$G:$G,D3778,'Deductions and Deposits'!$F:$F,"&lt;="&amp;B3778)+SUMIFS($F$3:F3778,$D$3:D3778,D3778,$C$3:C3778,"Coin Deposit",$E$3:E3778,"")</f>
        <v>0</v>
      </c>
      <c r="AD3778" s="111">
        <f>SUMIFS('Deductions and Deposits'!$D:$D,'Deductions and Deposits'!$C:$C,D3778)+SUMIFS($F:$F,$D:$D,D3778,$C:$C,"Coin Deduction")</f>
        <v>0</v>
      </c>
      <c r="AE3778" s="111">
        <f>Table5[[#This Row],[Column4]]+Table5[[#This Row],[Column14]]+Table5[[#This Row],[Column19]]+Table5[[#This Row],[Column12]]</f>
        <v>0</v>
      </c>
      <c r="AF3778" s="111">
        <f>Table5[[#This Row],[Column5]]+Table5[[#This Row],[Column13]]+Table5[[#This Row],[Column21]]+Table5[[#This Row],[Column18]]</f>
        <v>0</v>
      </c>
      <c r="AG3778" s="111">
        <f t="shared" si="645"/>
        <v>0</v>
      </c>
      <c r="AH3778" s="111">
        <f t="shared" si="646"/>
        <v>0</v>
      </c>
      <c r="AI3778" s="111">
        <f>Table5[[#This Row],[Column17]]-Table5[[#This Row],[Column20]]</f>
        <v>0</v>
      </c>
      <c r="AJ3778" s="111">
        <f t="shared" si="647"/>
        <v>0</v>
      </c>
      <c r="AK3778" s="111">
        <f t="shared" si="651"/>
        <v>0</v>
      </c>
      <c r="AL3778" s="111">
        <f t="shared" si="648"/>
        <v>0</v>
      </c>
      <c r="AM3778" s="111" t="str">
        <f t="shared" si="649"/>
        <v/>
      </c>
      <c r="AN3778" s="111" t="str">
        <f t="shared" ca="1" si="652"/>
        <v/>
      </c>
    </row>
    <row r="3779" spans="1:40" ht="20.25" customHeight="1" x14ac:dyDescent="0.3">
      <c r="A3779" s="107"/>
      <c r="B3779" s="144"/>
      <c r="C3779" s="119"/>
      <c r="D3779" s="120"/>
      <c r="E3779" s="119"/>
      <c r="F3779" s="119"/>
      <c r="G3779" s="120"/>
      <c r="H3779" s="119"/>
      <c r="I3779" s="109"/>
      <c r="L3779" s="108"/>
      <c r="M3779" s="108"/>
      <c r="N3779" s="108"/>
      <c r="O3779" s="108"/>
      <c r="P3779" s="108"/>
      <c r="Q3779" s="108"/>
      <c r="R3779" s="108"/>
      <c r="S3779" s="108"/>
      <c r="T3779" s="100">
        <f t="shared" ref="T3779:T3842" si="653">IF(E3779&lt;&gt;"",E3779,0)</f>
        <v>0</v>
      </c>
      <c r="U3779" s="111"/>
      <c r="V3779" s="111"/>
      <c r="W3779" s="111">
        <f>SUMIFS($F$3:F3779,$D$3:D3779,D3779,$C$3:C3779,"Buy")+SUMIFS($F$3:F3779,$D$3:D3779,D3779,$C$3:C3779,"Coin Deposit",$E$3:E3779,"&lt;&gt;")</f>
        <v>0</v>
      </c>
      <c r="X3779" s="111">
        <f t="shared" ref="X3779:X3842" si="654">IF(OR(C3779="buy",AND(C3779="Coin Deposit",E3779&lt;&gt;"")),SUMIFS($F:$F,$D:$D,D3779,$C:$C,"sell"),0)</f>
        <v>0</v>
      </c>
      <c r="Y3779" s="111">
        <f>IF($D3779=Y$1,SUMIFS($H$3:$H3779,$G$3:$G3779,Y$1,$C$3:$C3779,"Sell"),0)</f>
        <v>0</v>
      </c>
      <c r="Z3779" s="111">
        <f t="shared" ref="Z3779:Z3842" si="655">IF($D3779=Z$1,SUMIFS($H:$H,$G:$G,Z$1,$C:$C,"Buy")+SUMIFS($H:$H,$G:$G,Z$1,$C:$C,"Coin Deposit",$E:$E,"&lt;&gt;"),0)</f>
        <v>0</v>
      </c>
      <c r="AA3779" s="111">
        <f>IF($D3779=AA$1,SUMIFS($H$3:$H3779,$G$3:$G3779,AA$1,$C$3:$C3779,"Sell"),0)</f>
        <v>0</v>
      </c>
      <c r="AB3779" s="111">
        <f t="shared" ref="AB3779:AB3842" si="656">IF($D3779=AB$1,SUMIFS($H:$H,$G:$G,AB$1,$C:$C,"Buy")+SUMIFS($H:$H,$G:$G,AB$1,$C:$C,"Coin Deposit",$E:$E,"&lt;&gt;"),0)</f>
        <v>0</v>
      </c>
      <c r="AC3779" s="111">
        <f>SUMIFS('Deductions and Deposits'!$H:$H,'Deductions and Deposits'!$G:$G,D3779,'Deductions and Deposits'!$F:$F,"&lt;="&amp;B3779)+SUMIFS($F$3:F3779,$D$3:D3779,D3779,$C$3:C3779,"Coin Deposit",$E$3:E3779,"")</f>
        <v>0</v>
      </c>
      <c r="AD3779" s="111">
        <f>SUMIFS('Deductions and Deposits'!$D:$D,'Deductions and Deposits'!$C:$C,D3779)+SUMIFS($F:$F,$D:$D,D3779,$C:$C,"Coin Deduction")</f>
        <v>0</v>
      </c>
      <c r="AE3779" s="111">
        <f>Table5[[#This Row],[Column4]]+Table5[[#This Row],[Column14]]+Table5[[#This Row],[Column19]]+Table5[[#This Row],[Column12]]</f>
        <v>0</v>
      </c>
      <c r="AF3779" s="111">
        <f>Table5[[#This Row],[Column5]]+Table5[[#This Row],[Column13]]+Table5[[#This Row],[Column21]]+Table5[[#This Row],[Column18]]</f>
        <v>0</v>
      </c>
      <c r="AG3779" s="111">
        <f t="shared" ref="AG3779:AG3842" si="657">IF(AND((AC3779+Y3779+AA3779)&gt;AF3779,OR(C3779="buy",AND(C3779="Coin Deposit",E3779&lt;&gt;""))),(AC3779+Y3779+AA3779)-AF3779,0)</f>
        <v>0</v>
      </c>
      <c r="AH3779" s="111">
        <f t="shared" ref="AH3779:AH3842" si="658">IF(AND(AE3779&gt;AF3779,OR(C3779="buy",AND(C3779="Coin Deposit",E3779&lt;&gt;""))),AE3779-AF3779,0)</f>
        <v>0</v>
      </c>
      <c r="AI3779" s="111">
        <f>Table5[[#This Row],[Column17]]-Table5[[#This Row],[Column20]]</f>
        <v>0</v>
      </c>
      <c r="AJ3779" s="111">
        <f t="shared" ref="AJ3779:AJ3842" si="659">IF(AI3779&gt;F3779,F3779,AI3779)</f>
        <v>0</v>
      </c>
      <c r="AK3779" s="111">
        <f t="shared" si="651"/>
        <v>0</v>
      </c>
      <c r="AL3779" s="111">
        <f t="shared" ref="AL3779:AL3842" si="660">IFERROR(SUMIFS($AK:$AK,$D:$D,D3779)/SUMIFS($AJ:$AJ,$D:$D,D3779),0)</f>
        <v>0</v>
      </c>
      <c r="AM3779" s="111" t="str">
        <f t="shared" ref="AM3779:AM3842" si="661">C3779&amp;D3779</f>
        <v/>
      </c>
      <c r="AN3779" s="111" t="str">
        <f t="shared" ca="1" si="652"/>
        <v/>
      </c>
    </row>
    <row r="3780" spans="1:40" ht="20.25" customHeight="1" x14ac:dyDescent="0.3">
      <c r="A3780" s="107"/>
      <c r="B3780" s="144"/>
      <c r="C3780" s="119"/>
      <c r="D3780" s="120"/>
      <c r="E3780" s="119"/>
      <c r="F3780" s="119"/>
      <c r="G3780" s="120"/>
      <c r="H3780" s="119"/>
      <c r="I3780" s="109"/>
      <c r="L3780" s="108"/>
      <c r="M3780" s="108"/>
      <c r="N3780" s="108"/>
      <c r="O3780" s="108"/>
      <c r="P3780" s="108"/>
      <c r="Q3780" s="108"/>
      <c r="R3780" s="108"/>
      <c r="S3780" s="108"/>
      <c r="T3780" s="100">
        <f t="shared" si="653"/>
        <v>0</v>
      </c>
      <c r="U3780" s="111"/>
      <c r="V3780" s="111"/>
      <c r="W3780" s="111">
        <f>SUMIFS($F$3:F3780,$D$3:D3780,D3780,$C$3:C3780,"Buy")+SUMIFS($F$3:F3780,$D$3:D3780,D3780,$C$3:C3780,"Coin Deposit",$E$3:E3780,"&lt;&gt;")</f>
        <v>0</v>
      </c>
      <c r="X3780" s="111">
        <f t="shared" si="654"/>
        <v>0</v>
      </c>
      <c r="Y3780" s="111">
        <f>IF($D3780=Y$1,SUMIFS($H$3:$H3780,$G$3:$G3780,Y$1,$C$3:$C3780,"Sell"),0)</f>
        <v>0</v>
      </c>
      <c r="Z3780" s="111">
        <f t="shared" si="655"/>
        <v>0</v>
      </c>
      <c r="AA3780" s="111">
        <f>IF($D3780=AA$1,SUMIFS($H$3:$H3780,$G$3:$G3780,AA$1,$C$3:$C3780,"Sell"),0)</f>
        <v>0</v>
      </c>
      <c r="AB3780" s="111">
        <f t="shared" si="656"/>
        <v>0</v>
      </c>
      <c r="AC3780" s="111">
        <f>SUMIFS('Deductions and Deposits'!$H:$H,'Deductions and Deposits'!$G:$G,D3780,'Deductions and Deposits'!$F:$F,"&lt;="&amp;B3780)+SUMIFS($F$3:F3780,$D$3:D3780,D3780,$C$3:C3780,"Coin Deposit",$E$3:E3780,"")</f>
        <v>0</v>
      </c>
      <c r="AD3780" s="111">
        <f>SUMIFS('Deductions and Deposits'!$D:$D,'Deductions and Deposits'!$C:$C,D3780)+SUMIFS($F:$F,$D:$D,D3780,$C:$C,"Coin Deduction")</f>
        <v>0</v>
      </c>
      <c r="AE3780" s="111">
        <f>Table5[[#This Row],[Column4]]+Table5[[#This Row],[Column14]]+Table5[[#This Row],[Column19]]+Table5[[#This Row],[Column12]]</f>
        <v>0</v>
      </c>
      <c r="AF3780" s="111">
        <f>Table5[[#This Row],[Column5]]+Table5[[#This Row],[Column13]]+Table5[[#This Row],[Column21]]+Table5[[#This Row],[Column18]]</f>
        <v>0</v>
      </c>
      <c r="AG3780" s="111">
        <f t="shared" si="657"/>
        <v>0</v>
      </c>
      <c r="AH3780" s="111">
        <f t="shared" si="658"/>
        <v>0</v>
      </c>
      <c r="AI3780" s="111">
        <f>Table5[[#This Row],[Column17]]-Table5[[#This Row],[Column20]]</f>
        <v>0</v>
      </c>
      <c r="AJ3780" s="111">
        <f t="shared" si="659"/>
        <v>0</v>
      </c>
      <c r="AK3780" s="111">
        <f t="shared" si="651"/>
        <v>0</v>
      </c>
      <c r="AL3780" s="111">
        <f t="shared" si="660"/>
        <v>0</v>
      </c>
      <c r="AM3780" s="111" t="str">
        <f t="shared" si="661"/>
        <v/>
      </c>
      <c r="AN3780" s="111" t="str">
        <f t="shared" ca="1" si="652"/>
        <v/>
      </c>
    </row>
    <row r="3781" spans="1:40" ht="20.25" customHeight="1" x14ac:dyDescent="0.3">
      <c r="A3781" s="107"/>
      <c r="B3781" s="144"/>
      <c r="C3781" s="119"/>
      <c r="D3781" s="120"/>
      <c r="E3781" s="119"/>
      <c r="F3781" s="119"/>
      <c r="G3781" s="120"/>
      <c r="H3781" s="119"/>
      <c r="I3781" s="109"/>
      <c r="L3781" s="108"/>
      <c r="M3781" s="108"/>
      <c r="N3781" s="108"/>
      <c r="O3781" s="108"/>
      <c r="P3781" s="108"/>
      <c r="Q3781" s="108"/>
      <c r="R3781" s="108"/>
      <c r="S3781" s="108"/>
      <c r="T3781" s="100">
        <f t="shared" si="653"/>
        <v>0</v>
      </c>
      <c r="U3781" s="111"/>
      <c r="V3781" s="111"/>
      <c r="W3781" s="111">
        <f>SUMIFS($F$3:F3781,$D$3:D3781,D3781,$C$3:C3781,"Buy")+SUMIFS($F$3:F3781,$D$3:D3781,D3781,$C$3:C3781,"Coin Deposit",$E$3:E3781,"&lt;&gt;")</f>
        <v>0</v>
      </c>
      <c r="X3781" s="111">
        <f t="shared" si="654"/>
        <v>0</v>
      </c>
      <c r="Y3781" s="111">
        <f>IF($D3781=Y$1,SUMIFS($H$3:$H3781,$G$3:$G3781,Y$1,$C$3:$C3781,"Sell"),0)</f>
        <v>0</v>
      </c>
      <c r="Z3781" s="111">
        <f t="shared" si="655"/>
        <v>0</v>
      </c>
      <c r="AA3781" s="111">
        <f>IF($D3781=AA$1,SUMIFS($H$3:$H3781,$G$3:$G3781,AA$1,$C$3:$C3781,"Sell"),0)</f>
        <v>0</v>
      </c>
      <c r="AB3781" s="111">
        <f t="shared" si="656"/>
        <v>0</v>
      </c>
      <c r="AC3781" s="111">
        <f>SUMIFS('Deductions and Deposits'!$H:$H,'Deductions and Deposits'!$G:$G,D3781,'Deductions and Deposits'!$F:$F,"&lt;="&amp;B3781)+SUMIFS($F$3:F3781,$D$3:D3781,D3781,$C$3:C3781,"Coin Deposit",$E$3:E3781,"")</f>
        <v>0</v>
      </c>
      <c r="AD3781" s="111">
        <f>SUMIFS('Deductions and Deposits'!$D:$D,'Deductions and Deposits'!$C:$C,D3781)+SUMIFS($F:$F,$D:$D,D3781,$C:$C,"Coin Deduction")</f>
        <v>0</v>
      </c>
      <c r="AE3781" s="111">
        <f>Table5[[#This Row],[Column4]]+Table5[[#This Row],[Column14]]+Table5[[#This Row],[Column19]]+Table5[[#This Row],[Column12]]</f>
        <v>0</v>
      </c>
      <c r="AF3781" s="111">
        <f>Table5[[#This Row],[Column5]]+Table5[[#This Row],[Column13]]+Table5[[#This Row],[Column21]]+Table5[[#This Row],[Column18]]</f>
        <v>0</v>
      </c>
      <c r="AG3781" s="111">
        <f t="shared" si="657"/>
        <v>0</v>
      </c>
      <c r="AH3781" s="111">
        <f t="shared" si="658"/>
        <v>0</v>
      </c>
      <c r="AI3781" s="111">
        <f>Table5[[#This Row],[Column17]]-Table5[[#This Row],[Column20]]</f>
        <v>0</v>
      </c>
      <c r="AJ3781" s="111">
        <f t="shared" si="659"/>
        <v>0</v>
      </c>
      <c r="AK3781" s="111">
        <f t="shared" si="651"/>
        <v>0</v>
      </c>
      <c r="AL3781" s="111">
        <f t="shared" si="660"/>
        <v>0</v>
      </c>
      <c r="AM3781" s="111" t="str">
        <f t="shared" si="661"/>
        <v/>
      </c>
      <c r="AN3781" s="111" t="str">
        <f t="shared" ca="1" si="652"/>
        <v/>
      </c>
    </row>
    <row r="3782" spans="1:40" ht="20.25" customHeight="1" x14ac:dyDescent="0.3">
      <c r="A3782" s="107"/>
      <c r="B3782" s="144"/>
      <c r="C3782" s="119"/>
      <c r="D3782" s="120"/>
      <c r="E3782" s="119"/>
      <c r="F3782" s="119"/>
      <c r="G3782" s="120"/>
      <c r="H3782" s="119"/>
      <c r="I3782" s="109"/>
      <c r="L3782" s="108"/>
      <c r="M3782" s="108"/>
      <c r="N3782" s="108"/>
      <c r="O3782" s="108"/>
      <c r="P3782" s="108"/>
      <c r="Q3782" s="108"/>
      <c r="R3782" s="108"/>
      <c r="S3782" s="108"/>
      <c r="T3782" s="100">
        <f t="shared" si="653"/>
        <v>0</v>
      </c>
      <c r="U3782" s="111"/>
      <c r="V3782" s="111"/>
      <c r="W3782" s="111">
        <f>SUMIFS($F$3:F3782,$D$3:D3782,D3782,$C$3:C3782,"Buy")+SUMIFS($F$3:F3782,$D$3:D3782,D3782,$C$3:C3782,"Coin Deposit",$E$3:E3782,"&lt;&gt;")</f>
        <v>0</v>
      </c>
      <c r="X3782" s="111">
        <f t="shared" si="654"/>
        <v>0</v>
      </c>
      <c r="Y3782" s="111">
        <f>IF($D3782=Y$1,SUMIFS($H$3:$H3782,$G$3:$G3782,Y$1,$C$3:$C3782,"Sell"),0)</f>
        <v>0</v>
      </c>
      <c r="Z3782" s="111">
        <f t="shared" si="655"/>
        <v>0</v>
      </c>
      <c r="AA3782" s="111">
        <f>IF($D3782=AA$1,SUMIFS($H$3:$H3782,$G$3:$G3782,AA$1,$C$3:$C3782,"Sell"),0)</f>
        <v>0</v>
      </c>
      <c r="AB3782" s="111">
        <f t="shared" si="656"/>
        <v>0</v>
      </c>
      <c r="AC3782" s="111">
        <f>SUMIFS('Deductions and Deposits'!$H:$H,'Deductions and Deposits'!$G:$G,D3782,'Deductions and Deposits'!$F:$F,"&lt;="&amp;B3782)+SUMIFS($F$3:F3782,$D$3:D3782,D3782,$C$3:C3782,"Coin Deposit",$E$3:E3782,"")</f>
        <v>0</v>
      </c>
      <c r="AD3782" s="111">
        <f>SUMIFS('Deductions and Deposits'!$D:$D,'Deductions and Deposits'!$C:$C,D3782)+SUMIFS($F:$F,$D:$D,D3782,$C:$C,"Coin Deduction")</f>
        <v>0</v>
      </c>
      <c r="AE3782" s="111">
        <f>Table5[[#This Row],[Column4]]+Table5[[#This Row],[Column14]]+Table5[[#This Row],[Column19]]+Table5[[#This Row],[Column12]]</f>
        <v>0</v>
      </c>
      <c r="AF3782" s="111">
        <f>Table5[[#This Row],[Column5]]+Table5[[#This Row],[Column13]]+Table5[[#This Row],[Column21]]+Table5[[#This Row],[Column18]]</f>
        <v>0</v>
      </c>
      <c r="AG3782" s="111">
        <f t="shared" si="657"/>
        <v>0</v>
      </c>
      <c r="AH3782" s="111">
        <f t="shared" si="658"/>
        <v>0</v>
      </c>
      <c r="AI3782" s="111">
        <f>Table5[[#This Row],[Column17]]-Table5[[#This Row],[Column20]]</f>
        <v>0</v>
      </c>
      <c r="AJ3782" s="111">
        <f t="shared" si="659"/>
        <v>0</v>
      </c>
      <c r="AK3782" s="111">
        <f t="shared" si="651"/>
        <v>0</v>
      </c>
      <c r="AL3782" s="111">
        <f t="shared" si="660"/>
        <v>0</v>
      </c>
      <c r="AM3782" s="111" t="str">
        <f t="shared" si="661"/>
        <v/>
      </c>
      <c r="AN3782" s="111" t="str">
        <f t="shared" ca="1" si="652"/>
        <v/>
      </c>
    </row>
    <row r="3783" spans="1:40" ht="20.25" customHeight="1" x14ac:dyDescent="0.3">
      <c r="A3783" s="107"/>
      <c r="B3783" s="144"/>
      <c r="C3783" s="119"/>
      <c r="D3783" s="120"/>
      <c r="E3783" s="119"/>
      <c r="F3783" s="119"/>
      <c r="G3783" s="120"/>
      <c r="H3783" s="119"/>
      <c r="I3783" s="109"/>
      <c r="L3783" s="108"/>
      <c r="M3783" s="108"/>
      <c r="N3783" s="108"/>
      <c r="O3783" s="108"/>
      <c r="P3783" s="108"/>
      <c r="Q3783" s="108"/>
      <c r="R3783" s="108"/>
      <c r="S3783" s="108"/>
      <c r="T3783" s="100">
        <f t="shared" si="653"/>
        <v>0</v>
      </c>
      <c r="U3783" s="111"/>
      <c r="V3783" s="111"/>
      <c r="W3783" s="111">
        <f>SUMIFS($F$3:F3783,$D$3:D3783,D3783,$C$3:C3783,"Buy")+SUMIFS($F$3:F3783,$D$3:D3783,D3783,$C$3:C3783,"Coin Deposit",$E$3:E3783,"&lt;&gt;")</f>
        <v>0</v>
      </c>
      <c r="X3783" s="111">
        <f t="shared" si="654"/>
        <v>0</v>
      </c>
      <c r="Y3783" s="111">
        <f>IF($D3783=Y$1,SUMIFS($H$3:$H3783,$G$3:$G3783,Y$1,$C$3:$C3783,"Sell"),0)</f>
        <v>0</v>
      </c>
      <c r="Z3783" s="111">
        <f t="shared" si="655"/>
        <v>0</v>
      </c>
      <c r="AA3783" s="111">
        <f>IF($D3783=AA$1,SUMIFS($H$3:$H3783,$G$3:$G3783,AA$1,$C$3:$C3783,"Sell"),0)</f>
        <v>0</v>
      </c>
      <c r="AB3783" s="111">
        <f t="shared" si="656"/>
        <v>0</v>
      </c>
      <c r="AC3783" s="111">
        <f>SUMIFS('Deductions and Deposits'!$H:$H,'Deductions and Deposits'!$G:$G,D3783,'Deductions and Deposits'!$F:$F,"&lt;="&amp;B3783)+SUMIFS($F$3:F3783,$D$3:D3783,D3783,$C$3:C3783,"Coin Deposit",$E$3:E3783,"")</f>
        <v>0</v>
      </c>
      <c r="AD3783" s="111">
        <f>SUMIFS('Deductions and Deposits'!$D:$D,'Deductions and Deposits'!$C:$C,D3783)+SUMIFS($F:$F,$D:$D,D3783,$C:$C,"Coin Deduction")</f>
        <v>0</v>
      </c>
      <c r="AE3783" s="111">
        <f>Table5[[#This Row],[Column4]]+Table5[[#This Row],[Column14]]+Table5[[#This Row],[Column19]]+Table5[[#This Row],[Column12]]</f>
        <v>0</v>
      </c>
      <c r="AF3783" s="111">
        <f>Table5[[#This Row],[Column5]]+Table5[[#This Row],[Column13]]+Table5[[#This Row],[Column21]]+Table5[[#This Row],[Column18]]</f>
        <v>0</v>
      </c>
      <c r="AG3783" s="111">
        <f t="shared" si="657"/>
        <v>0</v>
      </c>
      <c r="AH3783" s="111">
        <f t="shared" si="658"/>
        <v>0</v>
      </c>
      <c r="AI3783" s="111">
        <f>Table5[[#This Row],[Column17]]-Table5[[#This Row],[Column20]]</f>
        <v>0</v>
      </c>
      <c r="AJ3783" s="111">
        <f t="shared" si="659"/>
        <v>0</v>
      </c>
      <c r="AK3783" s="111">
        <f t="shared" si="651"/>
        <v>0</v>
      </c>
      <c r="AL3783" s="111">
        <f t="shared" si="660"/>
        <v>0</v>
      </c>
      <c r="AM3783" s="111" t="str">
        <f t="shared" si="661"/>
        <v/>
      </c>
      <c r="AN3783" s="111" t="str">
        <f t="shared" ca="1" si="652"/>
        <v/>
      </c>
    </row>
    <row r="3784" spans="1:40" ht="20.25" customHeight="1" x14ac:dyDescent="0.3">
      <c r="A3784" s="107"/>
      <c r="B3784" s="144"/>
      <c r="C3784" s="119"/>
      <c r="D3784" s="120"/>
      <c r="E3784" s="119"/>
      <c r="F3784" s="119"/>
      <c r="G3784" s="120"/>
      <c r="H3784" s="119"/>
      <c r="I3784" s="109"/>
      <c r="L3784" s="108"/>
      <c r="M3784" s="108"/>
      <c r="N3784" s="108"/>
      <c r="O3784" s="108"/>
      <c r="P3784" s="108"/>
      <c r="Q3784" s="108"/>
      <c r="R3784" s="108"/>
      <c r="S3784" s="108"/>
      <c r="T3784" s="100">
        <f t="shared" si="653"/>
        <v>0</v>
      </c>
      <c r="U3784" s="111"/>
      <c r="V3784" s="111"/>
      <c r="W3784" s="111">
        <f>SUMIFS($F$3:F3784,$D$3:D3784,D3784,$C$3:C3784,"Buy")+SUMIFS($F$3:F3784,$D$3:D3784,D3784,$C$3:C3784,"Coin Deposit",$E$3:E3784,"&lt;&gt;")</f>
        <v>0</v>
      </c>
      <c r="X3784" s="111">
        <f t="shared" si="654"/>
        <v>0</v>
      </c>
      <c r="Y3784" s="111">
        <f>IF($D3784=Y$1,SUMIFS($H$3:$H3784,$G$3:$G3784,Y$1,$C$3:$C3784,"Sell"),0)</f>
        <v>0</v>
      </c>
      <c r="Z3784" s="111">
        <f t="shared" si="655"/>
        <v>0</v>
      </c>
      <c r="AA3784" s="111">
        <f>IF($D3784=AA$1,SUMIFS($H$3:$H3784,$G$3:$G3784,AA$1,$C$3:$C3784,"Sell"),0)</f>
        <v>0</v>
      </c>
      <c r="AB3784" s="111">
        <f t="shared" si="656"/>
        <v>0</v>
      </c>
      <c r="AC3784" s="111">
        <f>SUMIFS('Deductions and Deposits'!$H:$H,'Deductions and Deposits'!$G:$G,D3784,'Deductions and Deposits'!$F:$F,"&lt;="&amp;B3784)+SUMIFS($F$3:F3784,$D$3:D3784,D3784,$C$3:C3784,"Coin Deposit",$E$3:E3784,"")</f>
        <v>0</v>
      </c>
      <c r="AD3784" s="111">
        <f>SUMIFS('Deductions and Deposits'!$D:$D,'Deductions and Deposits'!$C:$C,D3784)+SUMIFS($F:$F,$D:$D,D3784,$C:$C,"Coin Deduction")</f>
        <v>0</v>
      </c>
      <c r="AE3784" s="111">
        <f>Table5[[#This Row],[Column4]]+Table5[[#This Row],[Column14]]+Table5[[#This Row],[Column19]]+Table5[[#This Row],[Column12]]</f>
        <v>0</v>
      </c>
      <c r="AF3784" s="111">
        <f>Table5[[#This Row],[Column5]]+Table5[[#This Row],[Column13]]+Table5[[#This Row],[Column21]]+Table5[[#This Row],[Column18]]</f>
        <v>0</v>
      </c>
      <c r="AG3784" s="111">
        <f t="shared" si="657"/>
        <v>0</v>
      </c>
      <c r="AH3784" s="111">
        <f t="shared" si="658"/>
        <v>0</v>
      </c>
      <c r="AI3784" s="111">
        <f>Table5[[#This Row],[Column17]]-Table5[[#This Row],[Column20]]</f>
        <v>0</v>
      </c>
      <c r="AJ3784" s="111">
        <f t="shared" si="659"/>
        <v>0</v>
      </c>
      <c r="AK3784" s="111">
        <f t="shared" si="651"/>
        <v>0</v>
      </c>
      <c r="AL3784" s="111">
        <f t="shared" si="660"/>
        <v>0</v>
      </c>
      <c r="AM3784" s="111" t="str">
        <f t="shared" si="661"/>
        <v/>
      </c>
      <c r="AN3784" s="111" t="str">
        <f t="shared" ca="1" si="652"/>
        <v/>
      </c>
    </row>
    <row r="3785" spans="1:40" ht="20.25" customHeight="1" x14ac:dyDescent="0.3">
      <c r="A3785" s="107"/>
      <c r="B3785" s="144"/>
      <c r="C3785" s="119"/>
      <c r="D3785" s="120"/>
      <c r="E3785" s="119"/>
      <c r="F3785" s="119"/>
      <c r="G3785" s="120"/>
      <c r="H3785" s="119"/>
      <c r="I3785" s="109"/>
      <c r="L3785" s="108"/>
      <c r="M3785" s="108"/>
      <c r="N3785" s="108"/>
      <c r="O3785" s="108"/>
      <c r="P3785" s="108"/>
      <c r="Q3785" s="108"/>
      <c r="R3785" s="108"/>
      <c r="S3785" s="108"/>
      <c r="T3785" s="100">
        <f t="shared" si="653"/>
        <v>0</v>
      </c>
      <c r="U3785" s="111"/>
      <c r="V3785" s="111"/>
      <c r="W3785" s="111">
        <f>SUMIFS($F$3:F3785,$D$3:D3785,D3785,$C$3:C3785,"Buy")+SUMIFS($F$3:F3785,$D$3:D3785,D3785,$C$3:C3785,"Coin Deposit",$E$3:E3785,"&lt;&gt;")</f>
        <v>0</v>
      </c>
      <c r="X3785" s="111">
        <f t="shared" si="654"/>
        <v>0</v>
      </c>
      <c r="Y3785" s="111">
        <f>IF($D3785=Y$1,SUMIFS($H$3:$H3785,$G$3:$G3785,Y$1,$C$3:$C3785,"Sell"),0)</f>
        <v>0</v>
      </c>
      <c r="Z3785" s="111">
        <f t="shared" si="655"/>
        <v>0</v>
      </c>
      <c r="AA3785" s="111">
        <f>IF($D3785=AA$1,SUMIFS($H$3:$H3785,$G$3:$G3785,AA$1,$C$3:$C3785,"Sell"),0)</f>
        <v>0</v>
      </c>
      <c r="AB3785" s="111">
        <f t="shared" si="656"/>
        <v>0</v>
      </c>
      <c r="AC3785" s="111">
        <f>SUMIFS('Deductions and Deposits'!$H:$H,'Deductions and Deposits'!$G:$G,D3785,'Deductions and Deposits'!$F:$F,"&lt;="&amp;B3785)+SUMIFS($F$3:F3785,$D$3:D3785,D3785,$C$3:C3785,"Coin Deposit",$E$3:E3785,"")</f>
        <v>0</v>
      </c>
      <c r="AD3785" s="111">
        <f>SUMIFS('Deductions and Deposits'!$D:$D,'Deductions and Deposits'!$C:$C,D3785)+SUMIFS($F:$F,$D:$D,D3785,$C:$C,"Coin Deduction")</f>
        <v>0</v>
      </c>
      <c r="AE3785" s="111">
        <f>Table5[[#This Row],[Column4]]+Table5[[#This Row],[Column14]]+Table5[[#This Row],[Column19]]+Table5[[#This Row],[Column12]]</f>
        <v>0</v>
      </c>
      <c r="AF3785" s="111">
        <f>Table5[[#This Row],[Column5]]+Table5[[#This Row],[Column13]]+Table5[[#This Row],[Column21]]+Table5[[#This Row],[Column18]]</f>
        <v>0</v>
      </c>
      <c r="AG3785" s="111">
        <f t="shared" si="657"/>
        <v>0</v>
      </c>
      <c r="AH3785" s="111">
        <f t="shared" si="658"/>
        <v>0</v>
      </c>
      <c r="AI3785" s="111">
        <f>Table5[[#This Row],[Column17]]-Table5[[#This Row],[Column20]]</f>
        <v>0</v>
      </c>
      <c r="AJ3785" s="111">
        <f t="shared" si="659"/>
        <v>0</v>
      </c>
      <c r="AK3785" s="111">
        <f t="shared" si="651"/>
        <v>0</v>
      </c>
      <c r="AL3785" s="111">
        <f t="shared" si="660"/>
        <v>0</v>
      </c>
      <c r="AM3785" s="111" t="str">
        <f t="shared" si="661"/>
        <v/>
      </c>
      <c r="AN3785" s="111" t="str">
        <f t="shared" ca="1" si="652"/>
        <v/>
      </c>
    </row>
    <row r="3786" spans="1:40" ht="20.25" customHeight="1" x14ac:dyDescent="0.3">
      <c r="A3786" s="107"/>
      <c r="B3786" s="144"/>
      <c r="C3786" s="119"/>
      <c r="D3786" s="120"/>
      <c r="E3786" s="119"/>
      <c r="F3786" s="119"/>
      <c r="G3786" s="120"/>
      <c r="H3786" s="119"/>
      <c r="I3786" s="109"/>
      <c r="L3786" s="108"/>
      <c r="M3786" s="108"/>
      <c r="N3786" s="108"/>
      <c r="O3786" s="108"/>
      <c r="P3786" s="108"/>
      <c r="Q3786" s="108"/>
      <c r="R3786" s="108"/>
      <c r="S3786" s="108"/>
      <c r="T3786" s="100">
        <f t="shared" si="653"/>
        <v>0</v>
      </c>
      <c r="U3786" s="111"/>
      <c r="V3786" s="111"/>
      <c r="W3786" s="111">
        <f>SUMIFS($F$3:F3786,$D$3:D3786,D3786,$C$3:C3786,"Buy")+SUMIFS($F$3:F3786,$D$3:D3786,D3786,$C$3:C3786,"Coin Deposit",$E$3:E3786,"&lt;&gt;")</f>
        <v>0</v>
      </c>
      <c r="X3786" s="111">
        <f t="shared" si="654"/>
        <v>0</v>
      </c>
      <c r="Y3786" s="111">
        <f>IF($D3786=Y$1,SUMIFS($H$3:$H3786,$G$3:$G3786,Y$1,$C$3:$C3786,"Sell"),0)</f>
        <v>0</v>
      </c>
      <c r="Z3786" s="111">
        <f t="shared" si="655"/>
        <v>0</v>
      </c>
      <c r="AA3786" s="111">
        <f>IF($D3786=AA$1,SUMIFS($H$3:$H3786,$G$3:$G3786,AA$1,$C$3:$C3786,"Sell"),0)</f>
        <v>0</v>
      </c>
      <c r="AB3786" s="111">
        <f t="shared" si="656"/>
        <v>0</v>
      </c>
      <c r="AC3786" s="111">
        <f>SUMIFS('Deductions and Deposits'!$H:$H,'Deductions and Deposits'!$G:$G,D3786,'Deductions and Deposits'!$F:$F,"&lt;="&amp;B3786)+SUMIFS($F$3:F3786,$D$3:D3786,D3786,$C$3:C3786,"Coin Deposit",$E$3:E3786,"")</f>
        <v>0</v>
      </c>
      <c r="AD3786" s="111">
        <f>SUMIFS('Deductions and Deposits'!$D:$D,'Deductions and Deposits'!$C:$C,D3786)+SUMIFS($F:$F,$D:$D,D3786,$C:$C,"Coin Deduction")</f>
        <v>0</v>
      </c>
      <c r="AE3786" s="111">
        <f>Table5[[#This Row],[Column4]]+Table5[[#This Row],[Column14]]+Table5[[#This Row],[Column19]]+Table5[[#This Row],[Column12]]</f>
        <v>0</v>
      </c>
      <c r="AF3786" s="111">
        <f>Table5[[#This Row],[Column5]]+Table5[[#This Row],[Column13]]+Table5[[#This Row],[Column21]]+Table5[[#This Row],[Column18]]</f>
        <v>0</v>
      </c>
      <c r="AG3786" s="111">
        <f t="shared" si="657"/>
        <v>0</v>
      </c>
      <c r="AH3786" s="111">
        <f t="shared" si="658"/>
        <v>0</v>
      </c>
      <c r="AI3786" s="111">
        <f>Table5[[#This Row],[Column17]]-Table5[[#This Row],[Column20]]</f>
        <v>0</v>
      </c>
      <c r="AJ3786" s="111">
        <f t="shared" si="659"/>
        <v>0</v>
      </c>
      <c r="AK3786" s="111">
        <f t="shared" si="651"/>
        <v>0</v>
      </c>
      <c r="AL3786" s="111">
        <f t="shared" si="660"/>
        <v>0</v>
      </c>
      <c r="AM3786" s="111" t="str">
        <f t="shared" si="661"/>
        <v/>
      </c>
      <c r="AN3786" s="111" t="str">
        <f t="shared" ca="1" si="652"/>
        <v/>
      </c>
    </row>
    <row r="3787" spans="1:40" ht="20.25" customHeight="1" x14ac:dyDescent="0.3">
      <c r="A3787" s="107"/>
      <c r="B3787" s="144"/>
      <c r="C3787" s="119"/>
      <c r="D3787" s="120"/>
      <c r="E3787" s="119"/>
      <c r="F3787" s="119"/>
      <c r="G3787" s="120"/>
      <c r="H3787" s="119"/>
      <c r="I3787" s="109"/>
      <c r="L3787" s="108"/>
      <c r="M3787" s="108"/>
      <c r="N3787" s="108"/>
      <c r="O3787" s="108"/>
      <c r="P3787" s="108"/>
      <c r="Q3787" s="108"/>
      <c r="R3787" s="108"/>
      <c r="S3787" s="108"/>
      <c r="T3787" s="100">
        <f t="shared" si="653"/>
        <v>0</v>
      </c>
      <c r="U3787" s="111"/>
      <c r="V3787" s="111"/>
      <c r="W3787" s="111">
        <f>SUMIFS($F$3:F3787,$D$3:D3787,D3787,$C$3:C3787,"Buy")+SUMIFS($F$3:F3787,$D$3:D3787,D3787,$C$3:C3787,"Coin Deposit",$E$3:E3787,"&lt;&gt;")</f>
        <v>0</v>
      </c>
      <c r="X3787" s="111">
        <f t="shared" si="654"/>
        <v>0</v>
      </c>
      <c r="Y3787" s="111">
        <f>IF($D3787=Y$1,SUMIFS($H$3:$H3787,$G$3:$G3787,Y$1,$C$3:$C3787,"Sell"),0)</f>
        <v>0</v>
      </c>
      <c r="Z3787" s="111">
        <f t="shared" si="655"/>
        <v>0</v>
      </c>
      <c r="AA3787" s="111">
        <f>IF($D3787=AA$1,SUMIFS($H$3:$H3787,$G$3:$G3787,AA$1,$C$3:$C3787,"Sell"),0)</f>
        <v>0</v>
      </c>
      <c r="AB3787" s="111">
        <f t="shared" si="656"/>
        <v>0</v>
      </c>
      <c r="AC3787" s="111">
        <f>SUMIFS('Deductions and Deposits'!$H:$H,'Deductions and Deposits'!$G:$G,D3787,'Deductions and Deposits'!$F:$F,"&lt;="&amp;B3787)+SUMIFS($F$3:F3787,$D$3:D3787,D3787,$C$3:C3787,"Coin Deposit",$E$3:E3787,"")</f>
        <v>0</v>
      </c>
      <c r="AD3787" s="111">
        <f>SUMIFS('Deductions and Deposits'!$D:$D,'Deductions and Deposits'!$C:$C,D3787)+SUMIFS($F:$F,$D:$D,D3787,$C:$C,"Coin Deduction")</f>
        <v>0</v>
      </c>
      <c r="AE3787" s="111">
        <f>Table5[[#This Row],[Column4]]+Table5[[#This Row],[Column14]]+Table5[[#This Row],[Column19]]+Table5[[#This Row],[Column12]]</f>
        <v>0</v>
      </c>
      <c r="AF3787" s="111">
        <f>Table5[[#This Row],[Column5]]+Table5[[#This Row],[Column13]]+Table5[[#This Row],[Column21]]+Table5[[#This Row],[Column18]]</f>
        <v>0</v>
      </c>
      <c r="AG3787" s="111">
        <f t="shared" si="657"/>
        <v>0</v>
      </c>
      <c r="AH3787" s="111">
        <f t="shared" si="658"/>
        <v>0</v>
      </c>
      <c r="AI3787" s="111">
        <f>Table5[[#This Row],[Column17]]-Table5[[#This Row],[Column20]]</f>
        <v>0</v>
      </c>
      <c r="AJ3787" s="111">
        <f t="shared" si="659"/>
        <v>0</v>
      </c>
      <c r="AK3787" s="111">
        <f t="shared" si="651"/>
        <v>0</v>
      </c>
      <c r="AL3787" s="111">
        <f t="shared" si="660"/>
        <v>0</v>
      </c>
      <c r="AM3787" s="111" t="str">
        <f t="shared" si="661"/>
        <v/>
      </c>
      <c r="AN3787" s="111" t="str">
        <f t="shared" ca="1" si="652"/>
        <v/>
      </c>
    </row>
    <row r="3788" spans="1:40" ht="20.25" customHeight="1" x14ac:dyDescent="0.3">
      <c r="A3788" s="107"/>
      <c r="B3788" s="144"/>
      <c r="C3788" s="119"/>
      <c r="D3788" s="120"/>
      <c r="E3788" s="119"/>
      <c r="F3788" s="119"/>
      <c r="G3788" s="120"/>
      <c r="H3788" s="119"/>
      <c r="I3788" s="109"/>
      <c r="L3788" s="108"/>
      <c r="M3788" s="108"/>
      <c r="N3788" s="108"/>
      <c r="O3788" s="108"/>
      <c r="P3788" s="108"/>
      <c r="Q3788" s="108"/>
      <c r="R3788" s="108"/>
      <c r="S3788" s="108"/>
      <c r="T3788" s="100">
        <f t="shared" si="653"/>
        <v>0</v>
      </c>
      <c r="U3788" s="111"/>
      <c r="V3788" s="111"/>
      <c r="W3788" s="111">
        <f>SUMIFS($F$3:F3788,$D$3:D3788,D3788,$C$3:C3788,"Buy")+SUMIFS($F$3:F3788,$D$3:D3788,D3788,$C$3:C3788,"Coin Deposit",$E$3:E3788,"&lt;&gt;")</f>
        <v>0</v>
      </c>
      <c r="X3788" s="111">
        <f t="shared" si="654"/>
        <v>0</v>
      </c>
      <c r="Y3788" s="111">
        <f>IF($D3788=Y$1,SUMIFS($H$3:$H3788,$G$3:$G3788,Y$1,$C$3:$C3788,"Sell"),0)</f>
        <v>0</v>
      </c>
      <c r="Z3788" s="111">
        <f t="shared" si="655"/>
        <v>0</v>
      </c>
      <c r="AA3788" s="111">
        <f>IF($D3788=AA$1,SUMIFS($H$3:$H3788,$G$3:$G3788,AA$1,$C$3:$C3788,"Sell"),0)</f>
        <v>0</v>
      </c>
      <c r="AB3788" s="111">
        <f t="shared" si="656"/>
        <v>0</v>
      </c>
      <c r="AC3788" s="111">
        <f>SUMIFS('Deductions and Deposits'!$H:$H,'Deductions and Deposits'!$G:$G,D3788,'Deductions and Deposits'!$F:$F,"&lt;="&amp;B3788)+SUMIFS($F$3:F3788,$D$3:D3788,D3788,$C$3:C3788,"Coin Deposit",$E$3:E3788,"")</f>
        <v>0</v>
      </c>
      <c r="AD3788" s="111">
        <f>SUMIFS('Deductions and Deposits'!$D:$D,'Deductions and Deposits'!$C:$C,D3788)+SUMIFS($F:$F,$D:$D,D3788,$C:$C,"Coin Deduction")</f>
        <v>0</v>
      </c>
      <c r="AE3788" s="111">
        <f>Table5[[#This Row],[Column4]]+Table5[[#This Row],[Column14]]+Table5[[#This Row],[Column19]]+Table5[[#This Row],[Column12]]</f>
        <v>0</v>
      </c>
      <c r="AF3788" s="111">
        <f>Table5[[#This Row],[Column5]]+Table5[[#This Row],[Column13]]+Table5[[#This Row],[Column21]]+Table5[[#This Row],[Column18]]</f>
        <v>0</v>
      </c>
      <c r="AG3788" s="111">
        <f t="shared" si="657"/>
        <v>0</v>
      </c>
      <c r="AH3788" s="111">
        <f t="shared" si="658"/>
        <v>0</v>
      </c>
      <c r="AI3788" s="111">
        <f>Table5[[#This Row],[Column17]]-Table5[[#This Row],[Column20]]</f>
        <v>0</v>
      </c>
      <c r="AJ3788" s="111">
        <f t="shared" si="659"/>
        <v>0</v>
      </c>
      <c r="AK3788" s="111">
        <f t="shared" si="651"/>
        <v>0</v>
      </c>
      <c r="AL3788" s="111">
        <f t="shared" si="660"/>
        <v>0</v>
      </c>
      <c r="AM3788" s="111" t="str">
        <f t="shared" si="661"/>
        <v/>
      </c>
      <c r="AN3788" s="111" t="str">
        <f t="shared" ca="1" si="652"/>
        <v/>
      </c>
    </row>
    <row r="3789" spans="1:40" ht="20.25" customHeight="1" x14ac:dyDescent="0.3">
      <c r="A3789" s="107"/>
      <c r="B3789" s="144"/>
      <c r="C3789" s="119"/>
      <c r="D3789" s="120"/>
      <c r="E3789" s="119"/>
      <c r="F3789" s="119"/>
      <c r="G3789" s="120"/>
      <c r="H3789" s="119"/>
      <c r="I3789" s="109"/>
      <c r="L3789" s="108"/>
      <c r="M3789" s="108"/>
      <c r="N3789" s="108"/>
      <c r="O3789" s="108"/>
      <c r="P3789" s="108"/>
      <c r="Q3789" s="108"/>
      <c r="R3789" s="108"/>
      <c r="S3789" s="108"/>
      <c r="T3789" s="100">
        <f t="shared" si="653"/>
        <v>0</v>
      </c>
      <c r="U3789" s="111"/>
      <c r="V3789" s="111"/>
      <c r="W3789" s="111">
        <f>SUMIFS($F$3:F3789,$D$3:D3789,D3789,$C$3:C3789,"Buy")+SUMIFS($F$3:F3789,$D$3:D3789,D3789,$C$3:C3789,"Coin Deposit",$E$3:E3789,"&lt;&gt;")</f>
        <v>0</v>
      </c>
      <c r="X3789" s="111">
        <f t="shared" si="654"/>
        <v>0</v>
      </c>
      <c r="Y3789" s="111">
        <f>IF($D3789=Y$1,SUMIFS($H$3:$H3789,$G$3:$G3789,Y$1,$C$3:$C3789,"Sell"),0)</f>
        <v>0</v>
      </c>
      <c r="Z3789" s="111">
        <f t="shared" si="655"/>
        <v>0</v>
      </c>
      <c r="AA3789" s="111">
        <f>IF($D3789=AA$1,SUMIFS($H$3:$H3789,$G$3:$G3789,AA$1,$C$3:$C3789,"Sell"),0)</f>
        <v>0</v>
      </c>
      <c r="AB3789" s="111">
        <f t="shared" si="656"/>
        <v>0</v>
      </c>
      <c r="AC3789" s="111">
        <f>SUMIFS('Deductions and Deposits'!$H:$H,'Deductions and Deposits'!$G:$G,D3789,'Deductions and Deposits'!$F:$F,"&lt;="&amp;B3789)+SUMIFS($F$3:F3789,$D$3:D3789,D3789,$C$3:C3789,"Coin Deposit",$E$3:E3789,"")</f>
        <v>0</v>
      </c>
      <c r="AD3789" s="111">
        <f>SUMIFS('Deductions and Deposits'!$D:$D,'Deductions and Deposits'!$C:$C,D3789)+SUMIFS($F:$F,$D:$D,D3789,$C:$C,"Coin Deduction")</f>
        <v>0</v>
      </c>
      <c r="AE3789" s="111">
        <f>Table5[[#This Row],[Column4]]+Table5[[#This Row],[Column14]]+Table5[[#This Row],[Column19]]+Table5[[#This Row],[Column12]]</f>
        <v>0</v>
      </c>
      <c r="AF3789" s="111">
        <f>Table5[[#This Row],[Column5]]+Table5[[#This Row],[Column13]]+Table5[[#This Row],[Column21]]+Table5[[#This Row],[Column18]]</f>
        <v>0</v>
      </c>
      <c r="AG3789" s="111">
        <f t="shared" si="657"/>
        <v>0</v>
      </c>
      <c r="AH3789" s="111">
        <f t="shared" si="658"/>
        <v>0</v>
      </c>
      <c r="AI3789" s="111">
        <f>Table5[[#This Row],[Column17]]-Table5[[#This Row],[Column20]]</f>
        <v>0</v>
      </c>
      <c r="AJ3789" s="111">
        <f t="shared" si="659"/>
        <v>0</v>
      </c>
      <c r="AK3789" s="111">
        <f t="shared" si="651"/>
        <v>0</v>
      </c>
      <c r="AL3789" s="111">
        <f t="shared" si="660"/>
        <v>0</v>
      </c>
      <c r="AM3789" s="111" t="str">
        <f t="shared" si="661"/>
        <v/>
      </c>
      <c r="AN3789" s="111" t="str">
        <f t="shared" ca="1" si="652"/>
        <v/>
      </c>
    </row>
    <row r="3790" spans="1:40" ht="20.25" customHeight="1" x14ac:dyDescent="0.3">
      <c r="A3790" s="107"/>
      <c r="B3790" s="144"/>
      <c r="C3790" s="119"/>
      <c r="D3790" s="120"/>
      <c r="E3790" s="119"/>
      <c r="F3790" s="119"/>
      <c r="G3790" s="120"/>
      <c r="H3790" s="119"/>
      <c r="I3790" s="109"/>
      <c r="L3790" s="108"/>
      <c r="M3790" s="108"/>
      <c r="N3790" s="108"/>
      <c r="O3790" s="108"/>
      <c r="P3790" s="108"/>
      <c r="Q3790" s="108"/>
      <c r="R3790" s="108"/>
      <c r="S3790" s="108"/>
      <c r="T3790" s="100">
        <f t="shared" si="653"/>
        <v>0</v>
      </c>
      <c r="U3790" s="111"/>
      <c r="V3790" s="111"/>
      <c r="W3790" s="111">
        <f>SUMIFS($F$3:F3790,$D$3:D3790,D3790,$C$3:C3790,"Buy")+SUMIFS($F$3:F3790,$D$3:D3790,D3790,$C$3:C3790,"Coin Deposit",$E$3:E3790,"&lt;&gt;")</f>
        <v>0</v>
      </c>
      <c r="X3790" s="111">
        <f t="shared" si="654"/>
        <v>0</v>
      </c>
      <c r="Y3790" s="111">
        <f>IF($D3790=Y$1,SUMIFS($H$3:$H3790,$G$3:$G3790,Y$1,$C$3:$C3790,"Sell"),0)</f>
        <v>0</v>
      </c>
      <c r="Z3790" s="111">
        <f t="shared" si="655"/>
        <v>0</v>
      </c>
      <c r="AA3790" s="111">
        <f>IF($D3790=AA$1,SUMIFS($H$3:$H3790,$G$3:$G3790,AA$1,$C$3:$C3790,"Sell"),0)</f>
        <v>0</v>
      </c>
      <c r="AB3790" s="111">
        <f t="shared" si="656"/>
        <v>0</v>
      </c>
      <c r="AC3790" s="111">
        <f>SUMIFS('Deductions and Deposits'!$H:$H,'Deductions and Deposits'!$G:$G,D3790,'Deductions and Deposits'!$F:$F,"&lt;="&amp;B3790)+SUMIFS($F$3:F3790,$D$3:D3790,D3790,$C$3:C3790,"Coin Deposit",$E$3:E3790,"")</f>
        <v>0</v>
      </c>
      <c r="AD3790" s="111">
        <f>SUMIFS('Deductions and Deposits'!$D:$D,'Deductions and Deposits'!$C:$C,D3790)+SUMIFS($F:$F,$D:$D,D3790,$C:$C,"Coin Deduction")</f>
        <v>0</v>
      </c>
      <c r="AE3790" s="111">
        <f>Table5[[#This Row],[Column4]]+Table5[[#This Row],[Column14]]+Table5[[#This Row],[Column19]]+Table5[[#This Row],[Column12]]</f>
        <v>0</v>
      </c>
      <c r="AF3790" s="111">
        <f>Table5[[#This Row],[Column5]]+Table5[[#This Row],[Column13]]+Table5[[#This Row],[Column21]]+Table5[[#This Row],[Column18]]</f>
        <v>0</v>
      </c>
      <c r="AG3790" s="111">
        <f t="shared" si="657"/>
        <v>0</v>
      </c>
      <c r="AH3790" s="111">
        <f t="shared" si="658"/>
        <v>0</v>
      </c>
      <c r="AI3790" s="111">
        <f>Table5[[#This Row],[Column17]]-Table5[[#This Row],[Column20]]</f>
        <v>0</v>
      </c>
      <c r="AJ3790" s="111">
        <f t="shared" si="659"/>
        <v>0</v>
      </c>
      <c r="AK3790" s="111">
        <f t="shared" si="651"/>
        <v>0</v>
      </c>
      <c r="AL3790" s="111">
        <f t="shared" si="660"/>
        <v>0</v>
      </c>
      <c r="AM3790" s="111" t="str">
        <f t="shared" si="661"/>
        <v/>
      </c>
      <c r="AN3790" s="111" t="str">
        <f t="shared" ca="1" si="652"/>
        <v/>
      </c>
    </row>
    <row r="3791" spans="1:40" ht="20.25" customHeight="1" x14ac:dyDescent="0.3">
      <c r="A3791" s="107"/>
      <c r="B3791" s="144"/>
      <c r="C3791" s="119"/>
      <c r="D3791" s="120"/>
      <c r="E3791" s="119"/>
      <c r="F3791" s="119"/>
      <c r="G3791" s="120"/>
      <c r="H3791" s="119"/>
      <c r="I3791" s="109"/>
      <c r="L3791" s="108"/>
      <c r="M3791" s="108"/>
      <c r="N3791" s="108"/>
      <c r="O3791" s="108"/>
      <c r="P3791" s="108"/>
      <c r="Q3791" s="108"/>
      <c r="R3791" s="108"/>
      <c r="S3791" s="108"/>
      <c r="T3791" s="100">
        <f t="shared" si="653"/>
        <v>0</v>
      </c>
      <c r="U3791" s="111"/>
      <c r="V3791" s="111"/>
      <c r="W3791" s="111">
        <f>SUMIFS($F$3:F3791,$D$3:D3791,D3791,$C$3:C3791,"Buy")+SUMIFS($F$3:F3791,$D$3:D3791,D3791,$C$3:C3791,"Coin Deposit",$E$3:E3791,"&lt;&gt;")</f>
        <v>0</v>
      </c>
      <c r="X3791" s="111">
        <f t="shared" si="654"/>
        <v>0</v>
      </c>
      <c r="Y3791" s="111">
        <f>IF($D3791=Y$1,SUMIFS($H$3:$H3791,$G$3:$G3791,Y$1,$C$3:$C3791,"Sell"),0)</f>
        <v>0</v>
      </c>
      <c r="Z3791" s="111">
        <f t="shared" si="655"/>
        <v>0</v>
      </c>
      <c r="AA3791" s="111">
        <f>IF($D3791=AA$1,SUMIFS($H$3:$H3791,$G$3:$G3791,AA$1,$C$3:$C3791,"Sell"),0)</f>
        <v>0</v>
      </c>
      <c r="AB3791" s="111">
        <f t="shared" si="656"/>
        <v>0</v>
      </c>
      <c r="AC3791" s="111">
        <f>SUMIFS('Deductions and Deposits'!$H:$H,'Deductions and Deposits'!$G:$G,D3791,'Deductions and Deposits'!$F:$F,"&lt;="&amp;B3791)+SUMIFS($F$3:F3791,$D$3:D3791,D3791,$C$3:C3791,"Coin Deposit",$E$3:E3791,"")</f>
        <v>0</v>
      </c>
      <c r="AD3791" s="111">
        <f>SUMIFS('Deductions and Deposits'!$D:$D,'Deductions and Deposits'!$C:$C,D3791)+SUMIFS($F:$F,$D:$D,D3791,$C:$C,"Coin Deduction")</f>
        <v>0</v>
      </c>
      <c r="AE3791" s="111">
        <f>Table5[[#This Row],[Column4]]+Table5[[#This Row],[Column14]]+Table5[[#This Row],[Column19]]+Table5[[#This Row],[Column12]]</f>
        <v>0</v>
      </c>
      <c r="AF3791" s="111">
        <f>Table5[[#This Row],[Column5]]+Table5[[#This Row],[Column13]]+Table5[[#This Row],[Column21]]+Table5[[#This Row],[Column18]]</f>
        <v>0</v>
      </c>
      <c r="AG3791" s="111">
        <f t="shared" si="657"/>
        <v>0</v>
      </c>
      <c r="AH3791" s="111">
        <f t="shared" si="658"/>
        <v>0</v>
      </c>
      <c r="AI3791" s="111">
        <f>Table5[[#This Row],[Column17]]-Table5[[#This Row],[Column20]]</f>
        <v>0</v>
      </c>
      <c r="AJ3791" s="111">
        <f t="shared" si="659"/>
        <v>0</v>
      </c>
      <c r="AK3791" s="111">
        <f t="shared" si="651"/>
        <v>0</v>
      </c>
      <c r="AL3791" s="111">
        <f t="shared" si="660"/>
        <v>0</v>
      </c>
      <c r="AM3791" s="111" t="str">
        <f t="shared" si="661"/>
        <v/>
      </c>
      <c r="AN3791" s="111" t="str">
        <f t="shared" ca="1" si="652"/>
        <v/>
      </c>
    </row>
    <row r="3792" spans="1:40" ht="20.25" customHeight="1" x14ac:dyDescent="0.3">
      <c r="A3792" s="107"/>
      <c r="B3792" s="144"/>
      <c r="C3792" s="119"/>
      <c r="D3792" s="120"/>
      <c r="E3792" s="119"/>
      <c r="F3792" s="119"/>
      <c r="G3792" s="120"/>
      <c r="H3792" s="119"/>
      <c r="I3792" s="109"/>
      <c r="L3792" s="108"/>
      <c r="M3792" s="108"/>
      <c r="N3792" s="108"/>
      <c r="O3792" s="108"/>
      <c r="P3792" s="108"/>
      <c r="Q3792" s="108"/>
      <c r="R3792" s="108"/>
      <c r="S3792" s="108"/>
      <c r="T3792" s="100">
        <f t="shared" si="653"/>
        <v>0</v>
      </c>
      <c r="U3792" s="111"/>
      <c r="V3792" s="111"/>
      <c r="W3792" s="111">
        <f>SUMIFS($F$3:F3792,$D$3:D3792,D3792,$C$3:C3792,"Buy")+SUMIFS($F$3:F3792,$D$3:D3792,D3792,$C$3:C3792,"Coin Deposit",$E$3:E3792,"&lt;&gt;")</f>
        <v>0</v>
      </c>
      <c r="X3792" s="111">
        <f t="shared" si="654"/>
        <v>0</v>
      </c>
      <c r="Y3792" s="111">
        <f>IF($D3792=Y$1,SUMIFS($H$3:$H3792,$G$3:$G3792,Y$1,$C$3:$C3792,"Sell"),0)</f>
        <v>0</v>
      </c>
      <c r="Z3792" s="111">
        <f t="shared" si="655"/>
        <v>0</v>
      </c>
      <c r="AA3792" s="111">
        <f>IF($D3792=AA$1,SUMIFS($H$3:$H3792,$G$3:$G3792,AA$1,$C$3:$C3792,"Sell"),0)</f>
        <v>0</v>
      </c>
      <c r="AB3792" s="111">
        <f t="shared" si="656"/>
        <v>0</v>
      </c>
      <c r="AC3792" s="111">
        <f>SUMIFS('Deductions and Deposits'!$H:$H,'Deductions and Deposits'!$G:$G,D3792,'Deductions and Deposits'!$F:$F,"&lt;="&amp;B3792)+SUMIFS($F$3:F3792,$D$3:D3792,D3792,$C$3:C3792,"Coin Deposit",$E$3:E3792,"")</f>
        <v>0</v>
      </c>
      <c r="AD3792" s="111">
        <f>SUMIFS('Deductions and Deposits'!$D:$D,'Deductions and Deposits'!$C:$C,D3792)+SUMIFS($F:$F,$D:$D,D3792,$C:$C,"Coin Deduction")</f>
        <v>0</v>
      </c>
      <c r="AE3792" s="111">
        <f>Table5[[#This Row],[Column4]]+Table5[[#This Row],[Column14]]+Table5[[#This Row],[Column19]]+Table5[[#This Row],[Column12]]</f>
        <v>0</v>
      </c>
      <c r="AF3792" s="111">
        <f>Table5[[#This Row],[Column5]]+Table5[[#This Row],[Column13]]+Table5[[#This Row],[Column21]]+Table5[[#This Row],[Column18]]</f>
        <v>0</v>
      </c>
      <c r="AG3792" s="111">
        <f t="shared" si="657"/>
        <v>0</v>
      </c>
      <c r="AH3792" s="111">
        <f t="shared" si="658"/>
        <v>0</v>
      </c>
      <c r="AI3792" s="111">
        <f>Table5[[#This Row],[Column17]]-Table5[[#This Row],[Column20]]</f>
        <v>0</v>
      </c>
      <c r="AJ3792" s="111">
        <f t="shared" si="659"/>
        <v>0</v>
      </c>
      <c r="AK3792" s="111">
        <f t="shared" si="651"/>
        <v>0</v>
      </c>
      <c r="AL3792" s="111">
        <f t="shared" si="660"/>
        <v>0</v>
      </c>
      <c r="AM3792" s="111" t="str">
        <f t="shared" si="661"/>
        <v/>
      </c>
      <c r="AN3792" s="111" t="str">
        <f t="shared" ca="1" si="652"/>
        <v/>
      </c>
    </row>
    <row r="3793" spans="1:40" ht="20.25" customHeight="1" x14ac:dyDescent="0.3">
      <c r="A3793" s="107"/>
      <c r="B3793" s="144"/>
      <c r="C3793" s="119"/>
      <c r="D3793" s="120"/>
      <c r="E3793" s="119"/>
      <c r="F3793" s="119"/>
      <c r="G3793" s="120"/>
      <c r="H3793" s="119"/>
      <c r="I3793" s="109"/>
      <c r="L3793" s="108"/>
      <c r="M3793" s="108"/>
      <c r="N3793" s="108"/>
      <c r="O3793" s="108"/>
      <c r="P3793" s="108"/>
      <c r="Q3793" s="108"/>
      <c r="R3793" s="108"/>
      <c r="S3793" s="108"/>
      <c r="T3793" s="100">
        <f t="shared" si="653"/>
        <v>0</v>
      </c>
      <c r="U3793" s="111"/>
      <c r="V3793" s="111"/>
      <c r="W3793" s="111">
        <f>SUMIFS($F$3:F3793,$D$3:D3793,D3793,$C$3:C3793,"Buy")+SUMIFS($F$3:F3793,$D$3:D3793,D3793,$C$3:C3793,"Coin Deposit",$E$3:E3793,"&lt;&gt;")</f>
        <v>0</v>
      </c>
      <c r="X3793" s="111">
        <f t="shared" si="654"/>
        <v>0</v>
      </c>
      <c r="Y3793" s="111">
        <f>IF($D3793=Y$1,SUMIFS($H$3:$H3793,$G$3:$G3793,Y$1,$C$3:$C3793,"Sell"),0)</f>
        <v>0</v>
      </c>
      <c r="Z3793" s="111">
        <f t="shared" si="655"/>
        <v>0</v>
      </c>
      <c r="AA3793" s="111">
        <f>IF($D3793=AA$1,SUMIFS($H$3:$H3793,$G$3:$G3793,AA$1,$C$3:$C3793,"Sell"),0)</f>
        <v>0</v>
      </c>
      <c r="AB3793" s="111">
        <f t="shared" si="656"/>
        <v>0</v>
      </c>
      <c r="AC3793" s="111">
        <f>SUMIFS('Deductions and Deposits'!$H:$H,'Deductions and Deposits'!$G:$G,D3793,'Deductions and Deposits'!$F:$F,"&lt;="&amp;B3793)+SUMIFS($F$3:F3793,$D$3:D3793,D3793,$C$3:C3793,"Coin Deposit",$E$3:E3793,"")</f>
        <v>0</v>
      </c>
      <c r="AD3793" s="111">
        <f>SUMIFS('Deductions and Deposits'!$D:$D,'Deductions and Deposits'!$C:$C,D3793)+SUMIFS($F:$F,$D:$D,D3793,$C:$C,"Coin Deduction")</f>
        <v>0</v>
      </c>
      <c r="AE3793" s="111">
        <f>Table5[[#This Row],[Column4]]+Table5[[#This Row],[Column14]]+Table5[[#This Row],[Column19]]+Table5[[#This Row],[Column12]]</f>
        <v>0</v>
      </c>
      <c r="AF3793" s="111">
        <f>Table5[[#This Row],[Column5]]+Table5[[#This Row],[Column13]]+Table5[[#This Row],[Column21]]+Table5[[#This Row],[Column18]]</f>
        <v>0</v>
      </c>
      <c r="AG3793" s="111">
        <f t="shared" si="657"/>
        <v>0</v>
      </c>
      <c r="AH3793" s="111">
        <f t="shared" si="658"/>
        <v>0</v>
      </c>
      <c r="AI3793" s="111">
        <f>Table5[[#This Row],[Column17]]-Table5[[#This Row],[Column20]]</f>
        <v>0</v>
      </c>
      <c r="AJ3793" s="111">
        <f t="shared" si="659"/>
        <v>0</v>
      </c>
      <c r="AK3793" s="111">
        <f t="shared" si="651"/>
        <v>0</v>
      </c>
      <c r="AL3793" s="111">
        <f t="shared" si="660"/>
        <v>0</v>
      </c>
      <c r="AM3793" s="111" t="str">
        <f t="shared" si="661"/>
        <v/>
      </c>
      <c r="AN3793" s="111" t="str">
        <f t="shared" ca="1" si="652"/>
        <v/>
      </c>
    </row>
    <row r="3794" spans="1:40" ht="20.25" customHeight="1" x14ac:dyDescent="0.3">
      <c r="A3794" s="107"/>
      <c r="B3794" s="144"/>
      <c r="C3794" s="119"/>
      <c r="D3794" s="120"/>
      <c r="E3794" s="119"/>
      <c r="F3794" s="119"/>
      <c r="G3794" s="120"/>
      <c r="H3794" s="119"/>
      <c r="I3794" s="109"/>
      <c r="L3794" s="108"/>
      <c r="M3794" s="108"/>
      <c r="N3794" s="108"/>
      <c r="O3794" s="108"/>
      <c r="P3794" s="108"/>
      <c r="Q3794" s="108"/>
      <c r="R3794" s="108"/>
      <c r="S3794" s="108"/>
      <c r="T3794" s="100">
        <f t="shared" si="653"/>
        <v>0</v>
      </c>
      <c r="U3794" s="111"/>
      <c r="V3794" s="111"/>
      <c r="W3794" s="111">
        <f>SUMIFS($F$3:F3794,$D$3:D3794,D3794,$C$3:C3794,"Buy")+SUMIFS($F$3:F3794,$D$3:D3794,D3794,$C$3:C3794,"Coin Deposit",$E$3:E3794,"&lt;&gt;")</f>
        <v>0</v>
      </c>
      <c r="X3794" s="111">
        <f t="shared" si="654"/>
        <v>0</v>
      </c>
      <c r="Y3794" s="111">
        <f>IF($D3794=Y$1,SUMIFS($H$3:$H3794,$G$3:$G3794,Y$1,$C$3:$C3794,"Sell"),0)</f>
        <v>0</v>
      </c>
      <c r="Z3794" s="111">
        <f t="shared" si="655"/>
        <v>0</v>
      </c>
      <c r="AA3794" s="111">
        <f>IF($D3794=AA$1,SUMIFS($H$3:$H3794,$G$3:$G3794,AA$1,$C$3:$C3794,"Sell"),0)</f>
        <v>0</v>
      </c>
      <c r="AB3794" s="111">
        <f t="shared" si="656"/>
        <v>0</v>
      </c>
      <c r="AC3794" s="111">
        <f>SUMIFS('Deductions and Deposits'!$H:$H,'Deductions and Deposits'!$G:$G,D3794,'Deductions and Deposits'!$F:$F,"&lt;="&amp;B3794)+SUMIFS($F$3:F3794,$D$3:D3794,D3794,$C$3:C3794,"Coin Deposit",$E$3:E3794,"")</f>
        <v>0</v>
      </c>
      <c r="AD3794" s="111">
        <f>SUMIFS('Deductions and Deposits'!$D:$D,'Deductions and Deposits'!$C:$C,D3794)+SUMIFS($F:$F,$D:$D,D3794,$C:$C,"Coin Deduction")</f>
        <v>0</v>
      </c>
      <c r="AE3794" s="111">
        <f>Table5[[#This Row],[Column4]]+Table5[[#This Row],[Column14]]+Table5[[#This Row],[Column19]]+Table5[[#This Row],[Column12]]</f>
        <v>0</v>
      </c>
      <c r="AF3794" s="111">
        <f>Table5[[#This Row],[Column5]]+Table5[[#This Row],[Column13]]+Table5[[#This Row],[Column21]]+Table5[[#This Row],[Column18]]</f>
        <v>0</v>
      </c>
      <c r="AG3794" s="111">
        <f t="shared" si="657"/>
        <v>0</v>
      </c>
      <c r="AH3794" s="111">
        <f t="shared" si="658"/>
        <v>0</v>
      </c>
      <c r="AI3794" s="111">
        <f>Table5[[#This Row],[Column17]]-Table5[[#This Row],[Column20]]</f>
        <v>0</v>
      </c>
      <c r="AJ3794" s="111">
        <f t="shared" si="659"/>
        <v>0</v>
      </c>
      <c r="AK3794" s="111">
        <f t="shared" si="651"/>
        <v>0</v>
      </c>
      <c r="AL3794" s="111">
        <f t="shared" si="660"/>
        <v>0</v>
      </c>
      <c r="AM3794" s="111" t="str">
        <f t="shared" si="661"/>
        <v/>
      </c>
      <c r="AN3794" s="111" t="str">
        <f t="shared" ca="1" si="652"/>
        <v/>
      </c>
    </row>
    <row r="3795" spans="1:40" ht="20.25" customHeight="1" x14ac:dyDescent="0.3">
      <c r="A3795" s="107"/>
      <c r="B3795" s="144"/>
      <c r="C3795" s="119"/>
      <c r="D3795" s="120"/>
      <c r="E3795" s="119"/>
      <c r="F3795" s="119"/>
      <c r="G3795" s="120"/>
      <c r="H3795" s="119"/>
      <c r="I3795" s="109"/>
      <c r="L3795" s="108"/>
      <c r="M3795" s="108"/>
      <c r="N3795" s="108"/>
      <c r="O3795" s="108"/>
      <c r="P3795" s="108"/>
      <c r="Q3795" s="108"/>
      <c r="R3795" s="108"/>
      <c r="S3795" s="108"/>
      <c r="T3795" s="100">
        <f t="shared" si="653"/>
        <v>0</v>
      </c>
      <c r="U3795" s="111"/>
      <c r="V3795" s="111"/>
      <c r="W3795" s="111">
        <f>SUMIFS($F$3:F3795,$D$3:D3795,D3795,$C$3:C3795,"Buy")+SUMIFS($F$3:F3795,$D$3:D3795,D3795,$C$3:C3795,"Coin Deposit",$E$3:E3795,"&lt;&gt;")</f>
        <v>0</v>
      </c>
      <c r="X3795" s="111">
        <f t="shared" si="654"/>
        <v>0</v>
      </c>
      <c r="Y3795" s="111">
        <f>IF($D3795=Y$1,SUMIFS($H$3:$H3795,$G$3:$G3795,Y$1,$C$3:$C3795,"Sell"),0)</f>
        <v>0</v>
      </c>
      <c r="Z3795" s="111">
        <f t="shared" si="655"/>
        <v>0</v>
      </c>
      <c r="AA3795" s="111">
        <f>IF($D3795=AA$1,SUMIFS($H$3:$H3795,$G$3:$G3795,AA$1,$C$3:$C3795,"Sell"),0)</f>
        <v>0</v>
      </c>
      <c r="AB3795" s="111">
        <f t="shared" si="656"/>
        <v>0</v>
      </c>
      <c r="AC3795" s="111">
        <f>SUMIFS('Deductions and Deposits'!$H:$H,'Deductions and Deposits'!$G:$G,D3795,'Deductions and Deposits'!$F:$F,"&lt;="&amp;B3795)+SUMIFS($F$3:F3795,$D$3:D3795,D3795,$C$3:C3795,"Coin Deposit",$E$3:E3795,"")</f>
        <v>0</v>
      </c>
      <c r="AD3795" s="111">
        <f>SUMIFS('Deductions and Deposits'!$D:$D,'Deductions and Deposits'!$C:$C,D3795)+SUMIFS($F:$F,$D:$D,D3795,$C:$C,"Coin Deduction")</f>
        <v>0</v>
      </c>
      <c r="AE3795" s="111">
        <f>Table5[[#This Row],[Column4]]+Table5[[#This Row],[Column14]]+Table5[[#This Row],[Column19]]+Table5[[#This Row],[Column12]]</f>
        <v>0</v>
      </c>
      <c r="AF3795" s="111">
        <f>Table5[[#This Row],[Column5]]+Table5[[#This Row],[Column13]]+Table5[[#This Row],[Column21]]+Table5[[#This Row],[Column18]]</f>
        <v>0</v>
      </c>
      <c r="AG3795" s="111">
        <f t="shared" si="657"/>
        <v>0</v>
      </c>
      <c r="AH3795" s="111">
        <f t="shared" si="658"/>
        <v>0</v>
      </c>
      <c r="AI3795" s="111">
        <f>Table5[[#This Row],[Column17]]-Table5[[#This Row],[Column20]]</f>
        <v>0</v>
      </c>
      <c r="AJ3795" s="111">
        <f t="shared" si="659"/>
        <v>0</v>
      </c>
      <c r="AK3795" s="111">
        <f t="shared" si="651"/>
        <v>0</v>
      </c>
      <c r="AL3795" s="111">
        <f t="shared" si="660"/>
        <v>0</v>
      </c>
      <c r="AM3795" s="111" t="str">
        <f t="shared" si="661"/>
        <v/>
      </c>
      <c r="AN3795" s="111" t="str">
        <f t="shared" ca="1" si="652"/>
        <v/>
      </c>
    </row>
    <row r="3796" spans="1:40" ht="20.25" customHeight="1" x14ac:dyDescent="0.3">
      <c r="A3796" s="107"/>
      <c r="B3796" s="144"/>
      <c r="C3796" s="119"/>
      <c r="D3796" s="120"/>
      <c r="E3796" s="119"/>
      <c r="F3796" s="119"/>
      <c r="G3796" s="120"/>
      <c r="H3796" s="119"/>
      <c r="I3796" s="109"/>
      <c r="L3796" s="108"/>
      <c r="M3796" s="108"/>
      <c r="N3796" s="108"/>
      <c r="O3796" s="108"/>
      <c r="P3796" s="108"/>
      <c r="Q3796" s="108"/>
      <c r="R3796" s="108"/>
      <c r="S3796" s="108"/>
      <c r="T3796" s="100">
        <f t="shared" si="653"/>
        <v>0</v>
      </c>
      <c r="U3796" s="111"/>
      <c r="V3796" s="111"/>
      <c r="W3796" s="111">
        <f>SUMIFS($F$3:F3796,$D$3:D3796,D3796,$C$3:C3796,"Buy")+SUMIFS($F$3:F3796,$D$3:D3796,D3796,$C$3:C3796,"Coin Deposit",$E$3:E3796,"&lt;&gt;")</f>
        <v>0</v>
      </c>
      <c r="X3796" s="111">
        <f t="shared" si="654"/>
        <v>0</v>
      </c>
      <c r="Y3796" s="111">
        <f>IF($D3796=Y$1,SUMIFS($H$3:$H3796,$G$3:$G3796,Y$1,$C$3:$C3796,"Sell"),0)</f>
        <v>0</v>
      </c>
      <c r="Z3796" s="111">
        <f t="shared" si="655"/>
        <v>0</v>
      </c>
      <c r="AA3796" s="111">
        <f>IF($D3796=AA$1,SUMIFS($H$3:$H3796,$G$3:$G3796,AA$1,$C$3:$C3796,"Sell"),0)</f>
        <v>0</v>
      </c>
      <c r="AB3796" s="111">
        <f t="shared" si="656"/>
        <v>0</v>
      </c>
      <c r="AC3796" s="111">
        <f>SUMIFS('Deductions and Deposits'!$H:$H,'Deductions and Deposits'!$G:$G,D3796,'Deductions and Deposits'!$F:$F,"&lt;="&amp;B3796)+SUMIFS($F$3:F3796,$D$3:D3796,D3796,$C$3:C3796,"Coin Deposit",$E$3:E3796,"")</f>
        <v>0</v>
      </c>
      <c r="AD3796" s="111">
        <f>SUMIFS('Deductions and Deposits'!$D:$D,'Deductions and Deposits'!$C:$C,D3796)+SUMIFS($F:$F,$D:$D,D3796,$C:$C,"Coin Deduction")</f>
        <v>0</v>
      </c>
      <c r="AE3796" s="111">
        <f>Table5[[#This Row],[Column4]]+Table5[[#This Row],[Column14]]+Table5[[#This Row],[Column19]]+Table5[[#This Row],[Column12]]</f>
        <v>0</v>
      </c>
      <c r="AF3796" s="111">
        <f>Table5[[#This Row],[Column5]]+Table5[[#This Row],[Column13]]+Table5[[#This Row],[Column21]]+Table5[[#This Row],[Column18]]</f>
        <v>0</v>
      </c>
      <c r="AG3796" s="111">
        <f t="shared" si="657"/>
        <v>0</v>
      </c>
      <c r="AH3796" s="111">
        <f t="shared" si="658"/>
        <v>0</v>
      </c>
      <c r="AI3796" s="111">
        <f>Table5[[#This Row],[Column17]]-Table5[[#This Row],[Column20]]</f>
        <v>0</v>
      </c>
      <c r="AJ3796" s="111">
        <f t="shared" si="659"/>
        <v>0</v>
      </c>
      <c r="AK3796" s="111">
        <f t="shared" si="651"/>
        <v>0</v>
      </c>
      <c r="AL3796" s="111">
        <f t="shared" si="660"/>
        <v>0</v>
      </c>
      <c r="AM3796" s="111" t="str">
        <f t="shared" si="661"/>
        <v/>
      </c>
      <c r="AN3796" s="111" t="str">
        <f t="shared" ca="1" si="652"/>
        <v/>
      </c>
    </row>
    <row r="3797" spans="1:40" ht="20.25" customHeight="1" x14ac:dyDescent="0.3">
      <c r="A3797" s="107"/>
      <c r="B3797" s="144"/>
      <c r="C3797" s="119"/>
      <c r="D3797" s="120"/>
      <c r="E3797" s="119"/>
      <c r="F3797" s="119"/>
      <c r="G3797" s="120"/>
      <c r="H3797" s="119"/>
      <c r="I3797" s="109"/>
      <c r="L3797" s="108"/>
      <c r="M3797" s="108"/>
      <c r="N3797" s="108"/>
      <c r="O3797" s="108"/>
      <c r="P3797" s="108"/>
      <c r="Q3797" s="108"/>
      <c r="R3797" s="108"/>
      <c r="S3797" s="108"/>
      <c r="T3797" s="100">
        <f t="shared" si="653"/>
        <v>0</v>
      </c>
      <c r="U3797" s="111"/>
      <c r="V3797" s="111"/>
      <c r="W3797" s="111">
        <f>SUMIFS($F$3:F3797,$D$3:D3797,D3797,$C$3:C3797,"Buy")+SUMIFS($F$3:F3797,$D$3:D3797,D3797,$C$3:C3797,"Coin Deposit",$E$3:E3797,"&lt;&gt;")</f>
        <v>0</v>
      </c>
      <c r="X3797" s="111">
        <f t="shared" si="654"/>
        <v>0</v>
      </c>
      <c r="Y3797" s="111">
        <f>IF($D3797=Y$1,SUMIFS($H$3:$H3797,$G$3:$G3797,Y$1,$C$3:$C3797,"Sell"),0)</f>
        <v>0</v>
      </c>
      <c r="Z3797" s="111">
        <f t="shared" si="655"/>
        <v>0</v>
      </c>
      <c r="AA3797" s="111">
        <f>IF($D3797=AA$1,SUMIFS($H$3:$H3797,$G$3:$G3797,AA$1,$C$3:$C3797,"Sell"),0)</f>
        <v>0</v>
      </c>
      <c r="AB3797" s="111">
        <f t="shared" si="656"/>
        <v>0</v>
      </c>
      <c r="AC3797" s="111">
        <f>SUMIFS('Deductions and Deposits'!$H:$H,'Deductions and Deposits'!$G:$G,D3797,'Deductions and Deposits'!$F:$F,"&lt;="&amp;B3797)+SUMIFS($F$3:F3797,$D$3:D3797,D3797,$C$3:C3797,"Coin Deposit",$E$3:E3797,"")</f>
        <v>0</v>
      </c>
      <c r="AD3797" s="111">
        <f>SUMIFS('Deductions and Deposits'!$D:$D,'Deductions and Deposits'!$C:$C,D3797)+SUMIFS($F:$F,$D:$D,D3797,$C:$C,"Coin Deduction")</f>
        <v>0</v>
      </c>
      <c r="AE3797" s="111">
        <f>Table5[[#This Row],[Column4]]+Table5[[#This Row],[Column14]]+Table5[[#This Row],[Column19]]+Table5[[#This Row],[Column12]]</f>
        <v>0</v>
      </c>
      <c r="AF3797" s="111">
        <f>Table5[[#This Row],[Column5]]+Table5[[#This Row],[Column13]]+Table5[[#This Row],[Column21]]+Table5[[#This Row],[Column18]]</f>
        <v>0</v>
      </c>
      <c r="AG3797" s="111">
        <f t="shared" si="657"/>
        <v>0</v>
      </c>
      <c r="AH3797" s="111">
        <f t="shared" si="658"/>
        <v>0</v>
      </c>
      <c r="AI3797" s="111">
        <f>Table5[[#This Row],[Column17]]-Table5[[#This Row],[Column20]]</f>
        <v>0</v>
      </c>
      <c r="AJ3797" s="111">
        <f t="shared" si="659"/>
        <v>0</v>
      </c>
      <c r="AK3797" s="111">
        <f t="shared" si="651"/>
        <v>0</v>
      </c>
      <c r="AL3797" s="111">
        <f t="shared" si="660"/>
        <v>0</v>
      </c>
      <c r="AM3797" s="111" t="str">
        <f t="shared" si="661"/>
        <v/>
      </c>
      <c r="AN3797" s="111" t="str">
        <f t="shared" ca="1" si="652"/>
        <v/>
      </c>
    </row>
    <row r="3798" spans="1:40" ht="20.25" customHeight="1" x14ac:dyDescent="0.3">
      <c r="A3798" s="107"/>
      <c r="B3798" s="144"/>
      <c r="C3798" s="119"/>
      <c r="D3798" s="120"/>
      <c r="E3798" s="119"/>
      <c r="F3798" s="119"/>
      <c r="G3798" s="120"/>
      <c r="H3798" s="119"/>
      <c r="I3798" s="109"/>
      <c r="L3798" s="108"/>
      <c r="M3798" s="108"/>
      <c r="N3798" s="108"/>
      <c r="O3798" s="108"/>
      <c r="P3798" s="108"/>
      <c r="Q3798" s="108"/>
      <c r="R3798" s="108"/>
      <c r="S3798" s="108"/>
      <c r="T3798" s="100">
        <f t="shared" si="653"/>
        <v>0</v>
      </c>
      <c r="U3798" s="111"/>
      <c r="V3798" s="111"/>
      <c r="W3798" s="111">
        <f>SUMIFS($F$3:F3798,$D$3:D3798,D3798,$C$3:C3798,"Buy")+SUMIFS($F$3:F3798,$D$3:D3798,D3798,$C$3:C3798,"Coin Deposit",$E$3:E3798,"&lt;&gt;")</f>
        <v>0</v>
      </c>
      <c r="X3798" s="111">
        <f t="shared" si="654"/>
        <v>0</v>
      </c>
      <c r="Y3798" s="111">
        <f>IF($D3798=Y$1,SUMIFS($H$3:$H3798,$G$3:$G3798,Y$1,$C$3:$C3798,"Sell"),0)</f>
        <v>0</v>
      </c>
      <c r="Z3798" s="111">
        <f t="shared" si="655"/>
        <v>0</v>
      </c>
      <c r="AA3798" s="111">
        <f>IF($D3798=AA$1,SUMIFS($H$3:$H3798,$G$3:$G3798,AA$1,$C$3:$C3798,"Sell"),0)</f>
        <v>0</v>
      </c>
      <c r="AB3798" s="111">
        <f t="shared" si="656"/>
        <v>0</v>
      </c>
      <c r="AC3798" s="111">
        <f>SUMIFS('Deductions and Deposits'!$H:$H,'Deductions and Deposits'!$G:$G,D3798,'Deductions and Deposits'!$F:$F,"&lt;="&amp;B3798)+SUMIFS($F$3:F3798,$D$3:D3798,D3798,$C$3:C3798,"Coin Deposit",$E$3:E3798,"")</f>
        <v>0</v>
      </c>
      <c r="AD3798" s="111">
        <f>SUMIFS('Deductions and Deposits'!$D:$D,'Deductions and Deposits'!$C:$C,D3798)+SUMIFS($F:$F,$D:$D,D3798,$C:$C,"Coin Deduction")</f>
        <v>0</v>
      </c>
      <c r="AE3798" s="111">
        <f>Table5[[#This Row],[Column4]]+Table5[[#This Row],[Column14]]+Table5[[#This Row],[Column19]]+Table5[[#This Row],[Column12]]</f>
        <v>0</v>
      </c>
      <c r="AF3798" s="111">
        <f>Table5[[#This Row],[Column5]]+Table5[[#This Row],[Column13]]+Table5[[#This Row],[Column21]]+Table5[[#This Row],[Column18]]</f>
        <v>0</v>
      </c>
      <c r="AG3798" s="111">
        <f t="shared" si="657"/>
        <v>0</v>
      </c>
      <c r="AH3798" s="111">
        <f t="shared" si="658"/>
        <v>0</v>
      </c>
      <c r="AI3798" s="111">
        <f>Table5[[#This Row],[Column17]]-Table5[[#This Row],[Column20]]</f>
        <v>0</v>
      </c>
      <c r="AJ3798" s="111">
        <f t="shared" si="659"/>
        <v>0</v>
      </c>
      <c r="AK3798" s="111">
        <f t="shared" si="651"/>
        <v>0</v>
      </c>
      <c r="AL3798" s="111">
        <f t="shared" si="660"/>
        <v>0</v>
      </c>
      <c r="AM3798" s="111" t="str">
        <f t="shared" si="661"/>
        <v/>
      </c>
      <c r="AN3798" s="111" t="str">
        <f t="shared" ca="1" si="652"/>
        <v/>
      </c>
    </row>
    <row r="3799" spans="1:40" ht="20.25" customHeight="1" x14ac:dyDescent="0.3">
      <c r="A3799" s="107"/>
      <c r="B3799" s="144"/>
      <c r="C3799" s="119"/>
      <c r="D3799" s="120"/>
      <c r="E3799" s="119"/>
      <c r="F3799" s="119"/>
      <c r="G3799" s="120"/>
      <c r="H3799" s="119"/>
      <c r="I3799" s="109"/>
      <c r="L3799" s="108"/>
      <c r="M3799" s="108"/>
      <c r="N3799" s="108"/>
      <c r="O3799" s="108"/>
      <c r="P3799" s="108"/>
      <c r="Q3799" s="108"/>
      <c r="R3799" s="108"/>
      <c r="S3799" s="108"/>
      <c r="T3799" s="100">
        <f t="shared" si="653"/>
        <v>0</v>
      </c>
      <c r="U3799" s="111"/>
      <c r="V3799" s="111"/>
      <c r="W3799" s="111">
        <f>SUMIFS($F$3:F3799,$D$3:D3799,D3799,$C$3:C3799,"Buy")+SUMIFS($F$3:F3799,$D$3:D3799,D3799,$C$3:C3799,"Coin Deposit",$E$3:E3799,"&lt;&gt;")</f>
        <v>0</v>
      </c>
      <c r="X3799" s="111">
        <f t="shared" si="654"/>
        <v>0</v>
      </c>
      <c r="Y3799" s="111">
        <f>IF($D3799=Y$1,SUMIFS($H$3:$H3799,$G$3:$G3799,Y$1,$C$3:$C3799,"Sell"),0)</f>
        <v>0</v>
      </c>
      <c r="Z3799" s="111">
        <f t="shared" si="655"/>
        <v>0</v>
      </c>
      <c r="AA3799" s="111">
        <f>IF($D3799=AA$1,SUMIFS($H$3:$H3799,$G$3:$G3799,AA$1,$C$3:$C3799,"Sell"),0)</f>
        <v>0</v>
      </c>
      <c r="AB3799" s="111">
        <f t="shared" si="656"/>
        <v>0</v>
      </c>
      <c r="AC3799" s="111">
        <f>SUMIFS('Deductions and Deposits'!$H:$H,'Deductions and Deposits'!$G:$G,D3799,'Deductions and Deposits'!$F:$F,"&lt;="&amp;B3799)+SUMIFS($F$3:F3799,$D$3:D3799,D3799,$C$3:C3799,"Coin Deposit",$E$3:E3799,"")</f>
        <v>0</v>
      </c>
      <c r="AD3799" s="111">
        <f>SUMIFS('Deductions and Deposits'!$D:$D,'Deductions and Deposits'!$C:$C,D3799)+SUMIFS($F:$F,$D:$D,D3799,$C:$C,"Coin Deduction")</f>
        <v>0</v>
      </c>
      <c r="AE3799" s="111">
        <f>Table5[[#This Row],[Column4]]+Table5[[#This Row],[Column14]]+Table5[[#This Row],[Column19]]+Table5[[#This Row],[Column12]]</f>
        <v>0</v>
      </c>
      <c r="AF3799" s="111">
        <f>Table5[[#This Row],[Column5]]+Table5[[#This Row],[Column13]]+Table5[[#This Row],[Column21]]+Table5[[#This Row],[Column18]]</f>
        <v>0</v>
      </c>
      <c r="AG3799" s="111">
        <f t="shared" si="657"/>
        <v>0</v>
      </c>
      <c r="AH3799" s="111">
        <f t="shared" si="658"/>
        <v>0</v>
      </c>
      <c r="AI3799" s="111">
        <f>Table5[[#This Row],[Column17]]-Table5[[#This Row],[Column20]]</f>
        <v>0</v>
      </c>
      <c r="AJ3799" s="111">
        <f t="shared" si="659"/>
        <v>0</v>
      </c>
      <c r="AK3799" s="111">
        <f t="shared" si="651"/>
        <v>0</v>
      </c>
      <c r="AL3799" s="111">
        <f t="shared" si="660"/>
        <v>0</v>
      </c>
      <c r="AM3799" s="111" t="str">
        <f t="shared" si="661"/>
        <v/>
      </c>
      <c r="AN3799" s="111" t="str">
        <f t="shared" ca="1" si="652"/>
        <v/>
      </c>
    </row>
    <row r="3800" spans="1:40" ht="20.25" customHeight="1" x14ac:dyDescent="0.3">
      <c r="A3800" s="107"/>
      <c r="B3800" s="144"/>
      <c r="C3800" s="119"/>
      <c r="D3800" s="120"/>
      <c r="E3800" s="119"/>
      <c r="F3800" s="119"/>
      <c r="G3800" s="120"/>
      <c r="H3800" s="119"/>
      <c r="I3800" s="109"/>
      <c r="L3800" s="108"/>
      <c r="M3800" s="108"/>
      <c r="N3800" s="108"/>
      <c r="O3800" s="108"/>
      <c r="P3800" s="108"/>
      <c r="Q3800" s="108"/>
      <c r="R3800" s="108"/>
      <c r="S3800" s="108"/>
      <c r="T3800" s="100">
        <f t="shared" si="653"/>
        <v>0</v>
      </c>
      <c r="U3800" s="111"/>
      <c r="V3800" s="111"/>
      <c r="W3800" s="111">
        <f>SUMIFS($F$3:F3800,$D$3:D3800,D3800,$C$3:C3800,"Buy")+SUMIFS($F$3:F3800,$D$3:D3800,D3800,$C$3:C3800,"Coin Deposit",$E$3:E3800,"&lt;&gt;")</f>
        <v>0</v>
      </c>
      <c r="X3800" s="111">
        <f t="shared" si="654"/>
        <v>0</v>
      </c>
      <c r="Y3800" s="111">
        <f>IF($D3800=Y$1,SUMIFS($H$3:$H3800,$G$3:$G3800,Y$1,$C$3:$C3800,"Sell"),0)</f>
        <v>0</v>
      </c>
      <c r="Z3800" s="111">
        <f t="shared" si="655"/>
        <v>0</v>
      </c>
      <c r="AA3800" s="111">
        <f>IF($D3800=AA$1,SUMIFS($H$3:$H3800,$G$3:$G3800,AA$1,$C$3:$C3800,"Sell"),0)</f>
        <v>0</v>
      </c>
      <c r="AB3800" s="111">
        <f t="shared" si="656"/>
        <v>0</v>
      </c>
      <c r="AC3800" s="111">
        <f>SUMIFS('Deductions and Deposits'!$H:$H,'Deductions and Deposits'!$G:$G,D3800,'Deductions and Deposits'!$F:$F,"&lt;="&amp;B3800)+SUMIFS($F$3:F3800,$D$3:D3800,D3800,$C$3:C3800,"Coin Deposit",$E$3:E3800,"")</f>
        <v>0</v>
      </c>
      <c r="AD3800" s="111">
        <f>SUMIFS('Deductions and Deposits'!$D:$D,'Deductions and Deposits'!$C:$C,D3800)+SUMIFS($F:$F,$D:$D,D3800,$C:$C,"Coin Deduction")</f>
        <v>0</v>
      </c>
      <c r="AE3800" s="111">
        <f>Table5[[#This Row],[Column4]]+Table5[[#This Row],[Column14]]+Table5[[#This Row],[Column19]]+Table5[[#This Row],[Column12]]</f>
        <v>0</v>
      </c>
      <c r="AF3800" s="111">
        <f>Table5[[#This Row],[Column5]]+Table5[[#This Row],[Column13]]+Table5[[#This Row],[Column21]]+Table5[[#This Row],[Column18]]</f>
        <v>0</v>
      </c>
      <c r="AG3800" s="111">
        <f t="shared" si="657"/>
        <v>0</v>
      </c>
      <c r="AH3800" s="111">
        <f t="shared" si="658"/>
        <v>0</v>
      </c>
      <c r="AI3800" s="111">
        <f>Table5[[#This Row],[Column17]]-Table5[[#This Row],[Column20]]</f>
        <v>0</v>
      </c>
      <c r="AJ3800" s="111">
        <f t="shared" si="659"/>
        <v>0</v>
      </c>
      <c r="AK3800" s="111">
        <f t="shared" si="651"/>
        <v>0</v>
      </c>
      <c r="AL3800" s="111">
        <f t="shared" si="660"/>
        <v>0</v>
      </c>
      <c r="AM3800" s="111" t="str">
        <f t="shared" si="661"/>
        <v/>
      </c>
      <c r="AN3800" s="111" t="str">
        <f t="shared" ca="1" si="652"/>
        <v/>
      </c>
    </row>
    <row r="3801" spans="1:40" ht="20.25" customHeight="1" x14ac:dyDescent="0.3">
      <c r="A3801" s="107"/>
      <c r="B3801" s="144"/>
      <c r="C3801" s="119"/>
      <c r="D3801" s="120"/>
      <c r="E3801" s="119"/>
      <c r="F3801" s="119"/>
      <c r="G3801" s="120"/>
      <c r="H3801" s="119"/>
      <c r="I3801" s="109"/>
      <c r="L3801" s="108"/>
      <c r="M3801" s="108"/>
      <c r="N3801" s="108"/>
      <c r="O3801" s="108"/>
      <c r="P3801" s="108"/>
      <c r="Q3801" s="108"/>
      <c r="R3801" s="108"/>
      <c r="S3801" s="108"/>
      <c r="T3801" s="100">
        <f t="shared" si="653"/>
        <v>0</v>
      </c>
      <c r="U3801" s="111"/>
      <c r="V3801" s="111"/>
      <c r="W3801" s="111">
        <f>SUMIFS($F$3:F3801,$D$3:D3801,D3801,$C$3:C3801,"Buy")+SUMIFS($F$3:F3801,$D$3:D3801,D3801,$C$3:C3801,"Coin Deposit",$E$3:E3801,"&lt;&gt;")</f>
        <v>0</v>
      </c>
      <c r="X3801" s="111">
        <f t="shared" si="654"/>
        <v>0</v>
      </c>
      <c r="Y3801" s="111">
        <f>IF($D3801=Y$1,SUMIFS($H$3:$H3801,$G$3:$G3801,Y$1,$C$3:$C3801,"Sell"),0)</f>
        <v>0</v>
      </c>
      <c r="Z3801" s="111">
        <f t="shared" si="655"/>
        <v>0</v>
      </c>
      <c r="AA3801" s="111">
        <f>IF($D3801=AA$1,SUMIFS($H$3:$H3801,$G$3:$G3801,AA$1,$C$3:$C3801,"Sell"),0)</f>
        <v>0</v>
      </c>
      <c r="AB3801" s="111">
        <f t="shared" si="656"/>
        <v>0</v>
      </c>
      <c r="AC3801" s="111">
        <f>SUMIFS('Deductions and Deposits'!$H:$H,'Deductions and Deposits'!$G:$G,D3801,'Deductions and Deposits'!$F:$F,"&lt;="&amp;B3801)+SUMIFS($F$3:F3801,$D$3:D3801,D3801,$C$3:C3801,"Coin Deposit",$E$3:E3801,"")</f>
        <v>0</v>
      </c>
      <c r="AD3801" s="111">
        <f>SUMIFS('Deductions and Deposits'!$D:$D,'Deductions and Deposits'!$C:$C,D3801)+SUMIFS($F:$F,$D:$D,D3801,$C:$C,"Coin Deduction")</f>
        <v>0</v>
      </c>
      <c r="AE3801" s="111">
        <f>Table5[[#This Row],[Column4]]+Table5[[#This Row],[Column14]]+Table5[[#This Row],[Column19]]+Table5[[#This Row],[Column12]]</f>
        <v>0</v>
      </c>
      <c r="AF3801" s="111">
        <f>Table5[[#This Row],[Column5]]+Table5[[#This Row],[Column13]]+Table5[[#This Row],[Column21]]+Table5[[#This Row],[Column18]]</f>
        <v>0</v>
      </c>
      <c r="AG3801" s="111">
        <f t="shared" si="657"/>
        <v>0</v>
      </c>
      <c r="AH3801" s="111">
        <f t="shared" si="658"/>
        <v>0</v>
      </c>
      <c r="AI3801" s="111">
        <f>Table5[[#This Row],[Column17]]-Table5[[#This Row],[Column20]]</f>
        <v>0</v>
      </c>
      <c r="AJ3801" s="111">
        <f t="shared" si="659"/>
        <v>0</v>
      </c>
      <c r="AK3801" s="111">
        <f t="shared" ref="AK3801:AK3864" si="662">AJ3801*T3801</f>
        <v>0</v>
      </c>
      <c r="AL3801" s="111">
        <f t="shared" si="660"/>
        <v>0</v>
      </c>
      <c r="AM3801" s="111" t="str">
        <f t="shared" si="661"/>
        <v/>
      </c>
      <c r="AN3801" s="111" t="str">
        <f t="shared" ref="AN3801:AN3864" ca="1" si="663">OFFSET(AM3801,COUNTA($AM:$AM)-ROW()-(ROW()-ROW($AN$2)-1),)</f>
        <v/>
      </c>
    </row>
    <row r="3802" spans="1:40" ht="20.25" customHeight="1" x14ac:dyDescent="0.3">
      <c r="A3802" s="107"/>
      <c r="B3802" s="144"/>
      <c r="C3802" s="119"/>
      <c r="D3802" s="120"/>
      <c r="E3802" s="119"/>
      <c r="F3802" s="119"/>
      <c r="G3802" s="120"/>
      <c r="H3802" s="119"/>
      <c r="I3802" s="109"/>
      <c r="L3802" s="108"/>
      <c r="M3802" s="108"/>
      <c r="N3802" s="108"/>
      <c r="O3802" s="108"/>
      <c r="P3802" s="108"/>
      <c r="Q3802" s="108"/>
      <c r="R3802" s="108"/>
      <c r="S3802" s="108"/>
      <c r="T3802" s="100">
        <f t="shared" si="653"/>
        <v>0</v>
      </c>
      <c r="U3802" s="111"/>
      <c r="V3802" s="111"/>
      <c r="W3802" s="111">
        <f>SUMIFS($F$3:F3802,$D$3:D3802,D3802,$C$3:C3802,"Buy")+SUMIFS($F$3:F3802,$D$3:D3802,D3802,$C$3:C3802,"Coin Deposit",$E$3:E3802,"&lt;&gt;")</f>
        <v>0</v>
      </c>
      <c r="X3802" s="111">
        <f t="shared" si="654"/>
        <v>0</v>
      </c>
      <c r="Y3802" s="111">
        <f>IF($D3802=Y$1,SUMIFS($H$3:$H3802,$G$3:$G3802,Y$1,$C$3:$C3802,"Sell"),0)</f>
        <v>0</v>
      </c>
      <c r="Z3802" s="111">
        <f t="shared" si="655"/>
        <v>0</v>
      </c>
      <c r="AA3802" s="111">
        <f>IF($D3802=AA$1,SUMIFS($H$3:$H3802,$G$3:$G3802,AA$1,$C$3:$C3802,"Sell"),0)</f>
        <v>0</v>
      </c>
      <c r="AB3802" s="111">
        <f t="shared" si="656"/>
        <v>0</v>
      </c>
      <c r="AC3802" s="111">
        <f>SUMIFS('Deductions and Deposits'!$H:$H,'Deductions and Deposits'!$G:$G,D3802,'Deductions and Deposits'!$F:$F,"&lt;="&amp;B3802)+SUMIFS($F$3:F3802,$D$3:D3802,D3802,$C$3:C3802,"Coin Deposit",$E$3:E3802,"")</f>
        <v>0</v>
      </c>
      <c r="AD3802" s="111">
        <f>SUMIFS('Deductions and Deposits'!$D:$D,'Deductions and Deposits'!$C:$C,D3802)+SUMIFS($F:$F,$D:$D,D3802,$C:$C,"Coin Deduction")</f>
        <v>0</v>
      </c>
      <c r="AE3802" s="111">
        <f>Table5[[#This Row],[Column4]]+Table5[[#This Row],[Column14]]+Table5[[#This Row],[Column19]]+Table5[[#This Row],[Column12]]</f>
        <v>0</v>
      </c>
      <c r="AF3802" s="111">
        <f>Table5[[#This Row],[Column5]]+Table5[[#This Row],[Column13]]+Table5[[#This Row],[Column21]]+Table5[[#This Row],[Column18]]</f>
        <v>0</v>
      </c>
      <c r="AG3802" s="111">
        <f t="shared" si="657"/>
        <v>0</v>
      </c>
      <c r="AH3802" s="111">
        <f t="shared" si="658"/>
        <v>0</v>
      </c>
      <c r="AI3802" s="111">
        <f>Table5[[#This Row],[Column17]]-Table5[[#This Row],[Column20]]</f>
        <v>0</v>
      </c>
      <c r="AJ3802" s="111">
        <f t="shared" si="659"/>
        <v>0</v>
      </c>
      <c r="AK3802" s="111">
        <f t="shared" si="662"/>
        <v>0</v>
      </c>
      <c r="AL3802" s="111">
        <f t="shared" si="660"/>
        <v>0</v>
      </c>
      <c r="AM3802" s="111" t="str">
        <f t="shared" si="661"/>
        <v/>
      </c>
      <c r="AN3802" s="111" t="str">
        <f t="shared" ca="1" si="663"/>
        <v/>
      </c>
    </row>
    <row r="3803" spans="1:40" ht="20.25" customHeight="1" x14ac:dyDescent="0.3">
      <c r="A3803" s="107"/>
      <c r="B3803" s="144"/>
      <c r="C3803" s="119"/>
      <c r="D3803" s="120"/>
      <c r="E3803" s="119"/>
      <c r="F3803" s="119"/>
      <c r="G3803" s="120"/>
      <c r="H3803" s="119"/>
      <c r="I3803" s="109"/>
      <c r="L3803" s="108"/>
      <c r="M3803" s="108"/>
      <c r="N3803" s="108"/>
      <c r="O3803" s="108"/>
      <c r="P3803" s="108"/>
      <c r="Q3803" s="108"/>
      <c r="R3803" s="108"/>
      <c r="S3803" s="108"/>
      <c r="T3803" s="100">
        <f t="shared" si="653"/>
        <v>0</v>
      </c>
      <c r="U3803" s="111"/>
      <c r="V3803" s="111"/>
      <c r="W3803" s="111">
        <f>SUMIFS($F$3:F3803,$D$3:D3803,D3803,$C$3:C3803,"Buy")+SUMIFS($F$3:F3803,$D$3:D3803,D3803,$C$3:C3803,"Coin Deposit",$E$3:E3803,"&lt;&gt;")</f>
        <v>0</v>
      </c>
      <c r="X3803" s="111">
        <f t="shared" si="654"/>
        <v>0</v>
      </c>
      <c r="Y3803" s="111">
        <f>IF($D3803=Y$1,SUMIFS($H$3:$H3803,$G$3:$G3803,Y$1,$C$3:$C3803,"Sell"),0)</f>
        <v>0</v>
      </c>
      <c r="Z3803" s="111">
        <f t="shared" si="655"/>
        <v>0</v>
      </c>
      <c r="AA3803" s="111">
        <f>IF($D3803=AA$1,SUMIFS($H$3:$H3803,$G$3:$G3803,AA$1,$C$3:$C3803,"Sell"),0)</f>
        <v>0</v>
      </c>
      <c r="AB3803" s="111">
        <f t="shared" si="656"/>
        <v>0</v>
      </c>
      <c r="AC3803" s="111">
        <f>SUMIFS('Deductions and Deposits'!$H:$H,'Deductions and Deposits'!$G:$G,D3803,'Deductions and Deposits'!$F:$F,"&lt;="&amp;B3803)+SUMIFS($F$3:F3803,$D$3:D3803,D3803,$C$3:C3803,"Coin Deposit",$E$3:E3803,"")</f>
        <v>0</v>
      </c>
      <c r="AD3803" s="111">
        <f>SUMIFS('Deductions and Deposits'!$D:$D,'Deductions and Deposits'!$C:$C,D3803)+SUMIFS($F:$F,$D:$D,D3803,$C:$C,"Coin Deduction")</f>
        <v>0</v>
      </c>
      <c r="AE3803" s="111">
        <f>Table5[[#This Row],[Column4]]+Table5[[#This Row],[Column14]]+Table5[[#This Row],[Column19]]+Table5[[#This Row],[Column12]]</f>
        <v>0</v>
      </c>
      <c r="AF3803" s="111">
        <f>Table5[[#This Row],[Column5]]+Table5[[#This Row],[Column13]]+Table5[[#This Row],[Column21]]+Table5[[#This Row],[Column18]]</f>
        <v>0</v>
      </c>
      <c r="AG3803" s="111">
        <f t="shared" si="657"/>
        <v>0</v>
      </c>
      <c r="AH3803" s="111">
        <f t="shared" si="658"/>
        <v>0</v>
      </c>
      <c r="AI3803" s="111">
        <f>Table5[[#This Row],[Column17]]-Table5[[#This Row],[Column20]]</f>
        <v>0</v>
      </c>
      <c r="AJ3803" s="111">
        <f t="shared" si="659"/>
        <v>0</v>
      </c>
      <c r="AK3803" s="111">
        <f t="shared" si="662"/>
        <v>0</v>
      </c>
      <c r="AL3803" s="111">
        <f t="shared" si="660"/>
        <v>0</v>
      </c>
      <c r="AM3803" s="111" t="str">
        <f t="shared" si="661"/>
        <v/>
      </c>
      <c r="AN3803" s="111" t="str">
        <f t="shared" ca="1" si="663"/>
        <v/>
      </c>
    </row>
    <row r="3804" spans="1:40" ht="20.25" customHeight="1" x14ac:dyDescent="0.3">
      <c r="A3804" s="107"/>
      <c r="B3804" s="144"/>
      <c r="C3804" s="119"/>
      <c r="D3804" s="120"/>
      <c r="E3804" s="119"/>
      <c r="F3804" s="119"/>
      <c r="G3804" s="120"/>
      <c r="H3804" s="119"/>
      <c r="I3804" s="109"/>
      <c r="L3804" s="108"/>
      <c r="M3804" s="108"/>
      <c r="N3804" s="108"/>
      <c r="O3804" s="108"/>
      <c r="P3804" s="108"/>
      <c r="Q3804" s="108"/>
      <c r="R3804" s="108"/>
      <c r="S3804" s="108"/>
      <c r="T3804" s="100">
        <f t="shared" si="653"/>
        <v>0</v>
      </c>
      <c r="U3804" s="111"/>
      <c r="V3804" s="111"/>
      <c r="W3804" s="111">
        <f>SUMIFS($F$3:F3804,$D$3:D3804,D3804,$C$3:C3804,"Buy")+SUMIFS($F$3:F3804,$D$3:D3804,D3804,$C$3:C3804,"Coin Deposit",$E$3:E3804,"&lt;&gt;")</f>
        <v>0</v>
      </c>
      <c r="X3804" s="111">
        <f t="shared" si="654"/>
        <v>0</v>
      </c>
      <c r="Y3804" s="111">
        <f>IF($D3804=Y$1,SUMIFS($H$3:$H3804,$G$3:$G3804,Y$1,$C$3:$C3804,"Sell"),0)</f>
        <v>0</v>
      </c>
      <c r="Z3804" s="111">
        <f t="shared" si="655"/>
        <v>0</v>
      </c>
      <c r="AA3804" s="111">
        <f>IF($D3804=AA$1,SUMIFS($H$3:$H3804,$G$3:$G3804,AA$1,$C$3:$C3804,"Sell"),0)</f>
        <v>0</v>
      </c>
      <c r="AB3804" s="111">
        <f t="shared" si="656"/>
        <v>0</v>
      </c>
      <c r="AC3804" s="111">
        <f>SUMIFS('Deductions and Deposits'!$H:$H,'Deductions and Deposits'!$G:$G,D3804,'Deductions and Deposits'!$F:$F,"&lt;="&amp;B3804)+SUMIFS($F$3:F3804,$D$3:D3804,D3804,$C$3:C3804,"Coin Deposit",$E$3:E3804,"")</f>
        <v>0</v>
      </c>
      <c r="AD3804" s="111">
        <f>SUMIFS('Deductions and Deposits'!$D:$D,'Deductions and Deposits'!$C:$C,D3804)+SUMIFS($F:$F,$D:$D,D3804,$C:$C,"Coin Deduction")</f>
        <v>0</v>
      </c>
      <c r="AE3804" s="111">
        <f>Table5[[#This Row],[Column4]]+Table5[[#This Row],[Column14]]+Table5[[#This Row],[Column19]]+Table5[[#This Row],[Column12]]</f>
        <v>0</v>
      </c>
      <c r="AF3804" s="111">
        <f>Table5[[#This Row],[Column5]]+Table5[[#This Row],[Column13]]+Table5[[#This Row],[Column21]]+Table5[[#This Row],[Column18]]</f>
        <v>0</v>
      </c>
      <c r="AG3804" s="111">
        <f t="shared" si="657"/>
        <v>0</v>
      </c>
      <c r="AH3804" s="111">
        <f t="shared" si="658"/>
        <v>0</v>
      </c>
      <c r="AI3804" s="111">
        <f>Table5[[#This Row],[Column17]]-Table5[[#This Row],[Column20]]</f>
        <v>0</v>
      </c>
      <c r="AJ3804" s="111">
        <f t="shared" si="659"/>
        <v>0</v>
      </c>
      <c r="AK3804" s="111">
        <f t="shared" si="662"/>
        <v>0</v>
      </c>
      <c r="AL3804" s="111">
        <f t="shared" si="660"/>
        <v>0</v>
      </c>
      <c r="AM3804" s="111" t="str">
        <f t="shared" si="661"/>
        <v/>
      </c>
      <c r="AN3804" s="111" t="str">
        <f t="shared" ca="1" si="663"/>
        <v/>
      </c>
    </row>
    <row r="3805" spans="1:40" ht="20.25" customHeight="1" x14ac:dyDescent="0.3">
      <c r="A3805" s="107"/>
      <c r="B3805" s="144"/>
      <c r="C3805" s="119"/>
      <c r="D3805" s="120"/>
      <c r="E3805" s="119"/>
      <c r="F3805" s="119"/>
      <c r="G3805" s="120"/>
      <c r="H3805" s="119"/>
      <c r="I3805" s="109"/>
      <c r="L3805" s="108"/>
      <c r="M3805" s="108"/>
      <c r="N3805" s="108"/>
      <c r="O3805" s="108"/>
      <c r="P3805" s="108"/>
      <c r="Q3805" s="108"/>
      <c r="R3805" s="108"/>
      <c r="S3805" s="108"/>
      <c r="T3805" s="100">
        <f t="shared" si="653"/>
        <v>0</v>
      </c>
      <c r="U3805" s="111"/>
      <c r="V3805" s="111"/>
      <c r="W3805" s="111">
        <f>SUMIFS($F$3:F3805,$D$3:D3805,D3805,$C$3:C3805,"Buy")+SUMIFS($F$3:F3805,$D$3:D3805,D3805,$C$3:C3805,"Coin Deposit",$E$3:E3805,"&lt;&gt;")</f>
        <v>0</v>
      </c>
      <c r="X3805" s="111">
        <f t="shared" si="654"/>
        <v>0</v>
      </c>
      <c r="Y3805" s="111">
        <f>IF($D3805=Y$1,SUMIFS($H$3:$H3805,$G$3:$G3805,Y$1,$C$3:$C3805,"Sell"),0)</f>
        <v>0</v>
      </c>
      <c r="Z3805" s="111">
        <f t="shared" si="655"/>
        <v>0</v>
      </c>
      <c r="AA3805" s="111">
        <f>IF($D3805=AA$1,SUMIFS($H$3:$H3805,$G$3:$G3805,AA$1,$C$3:$C3805,"Sell"),0)</f>
        <v>0</v>
      </c>
      <c r="AB3805" s="111">
        <f t="shared" si="656"/>
        <v>0</v>
      </c>
      <c r="AC3805" s="111">
        <f>SUMIFS('Deductions and Deposits'!$H:$H,'Deductions and Deposits'!$G:$G,D3805,'Deductions and Deposits'!$F:$F,"&lt;="&amp;B3805)+SUMIFS($F$3:F3805,$D$3:D3805,D3805,$C$3:C3805,"Coin Deposit",$E$3:E3805,"")</f>
        <v>0</v>
      </c>
      <c r="AD3805" s="111">
        <f>SUMIFS('Deductions and Deposits'!$D:$D,'Deductions and Deposits'!$C:$C,D3805)+SUMIFS($F:$F,$D:$D,D3805,$C:$C,"Coin Deduction")</f>
        <v>0</v>
      </c>
      <c r="AE3805" s="111">
        <f>Table5[[#This Row],[Column4]]+Table5[[#This Row],[Column14]]+Table5[[#This Row],[Column19]]+Table5[[#This Row],[Column12]]</f>
        <v>0</v>
      </c>
      <c r="AF3805" s="111">
        <f>Table5[[#This Row],[Column5]]+Table5[[#This Row],[Column13]]+Table5[[#This Row],[Column21]]+Table5[[#This Row],[Column18]]</f>
        <v>0</v>
      </c>
      <c r="AG3805" s="111">
        <f t="shared" si="657"/>
        <v>0</v>
      </c>
      <c r="AH3805" s="111">
        <f t="shared" si="658"/>
        <v>0</v>
      </c>
      <c r="AI3805" s="111">
        <f>Table5[[#This Row],[Column17]]-Table5[[#This Row],[Column20]]</f>
        <v>0</v>
      </c>
      <c r="AJ3805" s="111">
        <f t="shared" si="659"/>
        <v>0</v>
      </c>
      <c r="AK3805" s="111">
        <f t="shared" si="662"/>
        <v>0</v>
      </c>
      <c r="AL3805" s="111">
        <f t="shared" si="660"/>
        <v>0</v>
      </c>
      <c r="AM3805" s="111" t="str">
        <f t="shared" si="661"/>
        <v/>
      </c>
      <c r="AN3805" s="111" t="str">
        <f t="shared" ca="1" si="663"/>
        <v/>
      </c>
    </row>
    <row r="3806" spans="1:40" ht="20.25" customHeight="1" x14ac:dyDescent="0.3">
      <c r="A3806" s="107"/>
      <c r="B3806" s="144"/>
      <c r="C3806" s="119"/>
      <c r="D3806" s="120"/>
      <c r="E3806" s="119"/>
      <c r="F3806" s="119"/>
      <c r="G3806" s="120"/>
      <c r="H3806" s="119"/>
      <c r="I3806" s="109"/>
      <c r="L3806" s="108"/>
      <c r="M3806" s="108"/>
      <c r="N3806" s="108"/>
      <c r="O3806" s="108"/>
      <c r="P3806" s="108"/>
      <c r="Q3806" s="108"/>
      <c r="R3806" s="108"/>
      <c r="S3806" s="108"/>
      <c r="T3806" s="100">
        <f t="shared" si="653"/>
        <v>0</v>
      </c>
      <c r="U3806" s="111"/>
      <c r="V3806" s="111"/>
      <c r="W3806" s="111">
        <f>SUMIFS($F$3:F3806,$D$3:D3806,D3806,$C$3:C3806,"Buy")+SUMIFS($F$3:F3806,$D$3:D3806,D3806,$C$3:C3806,"Coin Deposit",$E$3:E3806,"&lt;&gt;")</f>
        <v>0</v>
      </c>
      <c r="X3806" s="111">
        <f t="shared" si="654"/>
        <v>0</v>
      </c>
      <c r="Y3806" s="111">
        <f>IF($D3806=Y$1,SUMIFS($H$3:$H3806,$G$3:$G3806,Y$1,$C$3:$C3806,"Sell"),0)</f>
        <v>0</v>
      </c>
      <c r="Z3806" s="111">
        <f t="shared" si="655"/>
        <v>0</v>
      </c>
      <c r="AA3806" s="111">
        <f>IF($D3806=AA$1,SUMIFS($H$3:$H3806,$G$3:$G3806,AA$1,$C$3:$C3806,"Sell"),0)</f>
        <v>0</v>
      </c>
      <c r="AB3806" s="111">
        <f t="shared" si="656"/>
        <v>0</v>
      </c>
      <c r="AC3806" s="111">
        <f>SUMIFS('Deductions and Deposits'!$H:$H,'Deductions and Deposits'!$G:$G,D3806,'Deductions and Deposits'!$F:$F,"&lt;="&amp;B3806)+SUMIFS($F$3:F3806,$D$3:D3806,D3806,$C$3:C3806,"Coin Deposit",$E$3:E3806,"")</f>
        <v>0</v>
      </c>
      <c r="AD3806" s="111">
        <f>SUMIFS('Deductions and Deposits'!$D:$D,'Deductions and Deposits'!$C:$C,D3806)+SUMIFS($F:$F,$D:$D,D3806,$C:$C,"Coin Deduction")</f>
        <v>0</v>
      </c>
      <c r="AE3806" s="111">
        <f>Table5[[#This Row],[Column4]]+Table5[[#This Row],[Column14]]+Table5[[#This Row],[Column19]]+Table5[[#This Row],[Column12]]</f>
        <v>0</v>
      </c>
      <c r="AF3806" s="111">
        <f>Table5[[#This Row],[Column5]]+Table5[[#This Row],[Column13]]+Table5[[#This Row],[Column21]]+Table5[[#This Row],[Column18]]</f>
        <v>0</v>
      </c>
      <c r="AG3806" s="111">
        <f t="shared" si="657"/>
        <v>0</v>
      </c>
      <c r="AH3806" s="111">
        <f t="shared" si="658"/>
        <v>0</v>
      </c>
      <c r="AI3806" s="111">
        <f>Table5[[#This Row],[Column17]]-Table5[[#This Row],[Column20]]</f>
        <v>0</v>
      </c>
      <c r="AJ3806" s="111">
        <f t="shared" si="659"/>
        <v>0</v>
      </c>
      <c r="AK3806" s="111">
        <f t="shared" si="662"/>
        <v>0</v>
      </c>
      <c r="AL3806" s="111">
        <f t="shared" si="660"/>
        <v>0</v>
      </c>
      <c r="AM3806" s="111" t="str">
        <f t="shared" si="661"/>
        <v/>
      </c>
      <c r="AN3806" s="111" t="str">
        <f t="shared" ca="1" si="663"/>
        <v/>
      </c>
    </row>
    <row r="3807" spans="1:40" ht="20.25" customHeight="1" x14ac:dyDescent="0.3">
      <c r="A3807" s="107"/>
      <c r="B3807" s="144"/>
      <c r="C3807" s="119"/>
      <c r="D3807" s="120"/>
      <c r="E3807" s="119"/>
      <c r="F3807" s="119"/>
      <c r="G3807" s="120"/>
      <c r="H3807" s="119"/>
      <c r="I3807" s="109"/>
      <c r="L3807" s="108"/>
      <c r="M3807" s="108"/>
      <c r="N3807" s="108"/>
      <c r="O3807" s="108"/>
      <c r="P3807" s="108"/>
      <c r="Q3807" s="108"/>
      <c r="R3807" s="108"/>
      <c r="S3807" s="108"/>
      <c r="T3807" s="100">
        <f t="shared" si="653"/>
        <v>0</v>
      </c>
      <c r="U3807" s="111"/>
      <c r="V3807" s="111"/>
      <c r="W3807" s="111">
        <f>SUMIFS($F$3:F3807,$D$3:D3807,D3807,$C$3:C3807,"Buy")+SUMIFS($F$3:F3807,$D$3:D3807,D3807,$C$3:C3807,"Coin Deposit",$E$3:E3807,"&lt;&gt;")</f>
        <v>0</v>
      </c>
      <c r="X3807" s="111">
        <f t="shared" si="654"/>
        <v>0</v>
      </c>
      <c r="Y3807" s="111">
        <f>IF($D3807=Y$1,SUMIFS($H$3:$H3807,$G$3:$G3807,Y$1,$C$3:$C3807,"Sell"),0)</f>
        <v>0</v>
      </c>
      <c r="Z3807" s="111">
        <f t="shared" si="655"/>
        <v>0</v>
      </c>
      <c r="AA3807" s="111">
        <f>IF($D3807=AA$1,SUMIFS($H$3:$H3807,$G$3:$G3807,AA$1,$C$3:$C3807,"Sell"),0)</f>
        <v>0</v>
      </c>
      <c r="AB3807" s="111">
        <f t="shared" si="656"/>
        <v>0</v>
      </c>
      <c r="AC3807" s="111">
        <f>SUMIFS('Deductions and Deposits'!$H:$H,'Deductions and Deposits'!$G:$G,D3807,'Deductions and Deposits'!$F:$F,"&lt;="&amp;B3807)+SUMIFS($F$3:F3807,$D$3:D3807,D3807,$C$3:C3807,"Coin Deposit",$E$3:E3807,"")</f>
        <v>0</v>
      </c>
      <c r="AD3807" s="111">
        <f>SUMIFS('Deductions and Deposits'!$D:$D,'Deductions and Deposits'!$C:$C,D3807)+SUMIFS($F:$F,$D:$D,D3807,$C:$C,"Coin Deduction")</f>
        <v>0</v>
      </c>
      <c r="AE3807" s="111">
        <f>Table5[[#This Row],[Column4]]+Table5[[#This Row],[Column14]]+Table5[[#This Row],[Column19]]+Table5[[#This Row],[Column12]]</f>
        <v>0</v>
      </c>
      <c r="AF3807" s="111">
        <f>Table5[[#This Row],[Column5]]+Table5[[#This Row],[Column13]]+Table5[[#This Row],[Column21]]+Table5[[#This Row],[Column18]]</f>
        <v>0</v>
      </c>
      <c r="AG3807" s="111">
        <f t="shared" si="657"/>
        <v>0</v>
      </c>
      <c r="AH3807" s="111">
        <f t="shared" si="658"/>
        <v>0</v>
      </c>
      <c r="AI3807" s="111">
        <f>Table5[[#This Row],[Column17]]-Table5[[#This Row],[Column20]]</f>
        <v>0</v>
      </c>
      <c r="AJ3807" s="111">
        <f t="shared" si="659"/>
        <v>0</v>
      </c>
      <c r="AK3807" s="111">
        <f t="shared" si="662"/>
        <v>0</v>
      </c>
      <c r="AL3807" s="111">
        <f t="shared" si="660"/>
        <v>0</v>
      </c>
      <c r="AM3807" s="111" t="str">
        <f t="shared" si="661"/>
        <v/>
      </c>
      <c r="AN3807" s="111" t="str">
        <f t="shared" ca="1" si="663"/>
        <v/>
      </c>
    </row>
    <row r="3808" spans="1:40" ht="20.25" customHeight="1" x14ac:dyDescent="0.3">
      <c r="A3808" s="107"/>
      <c r="B3808" s="144"/>
      <c r="C3808" s="119"/>
      <c r="D3808" s="120"/>
      <c r="E3808" s="119"/>
      <c r="F3808" s="119"/>
      <c r="G3808" s="120"/>
      <c r="H3808" s="119"/>
      <c r="I3808" s="109"/>
      <c r="L3808" s="108"/>
      <c r="M3808" s="108"/>
      <c r="N3808" s="108"/>
      <c r="O3808" s="108"/>
      <c r="P3808" s="108"/>
      <c r="Q3808" s="108"/>
      <c r="R3808" s="108"/>
      <c r="S3808" s="108"/>
      <c r="T3808" s="100">
        <f t="shared" si="653"/>
        <v>0</v>
      </c>
      <c r="U3808" s="111"/>
      <c r="V3808" s="111"/>
      <c r="W3808" s="111">
        <f>SUMIFS($F$3:F3808,$D$3:D3808,D3808,$C$3:C3808,"Buy")+SUMIFS($F$3:F3808,$D$3:D3808,D3808,$C$3:C3808,"Coin Deposit",$E$3:E3808,"&lt;&gt;")</f>
        <v>0</v>
      </c>
      <c r="X3808" s="111">
        <f t="shared" si="654"/>
        <v>0</v>
      </c>
      <c r="Y3808" s="111">
        <f>IF($D3808=Y$1,SUMIFS($H$3:$H3808,$G$3:$G3808,Y$1,$C$3:$C3808,"Sell"),0)</f>
        <v>0</v>
      </c>
      <c r="Z3808" s="111">
        <f t="shared" si="655"/>
        <v>0</v>
      </c>
      <c r="AA3808" s="111">
        <f>IF($D3808=AA$1,SUMIFS($H$3:$H3808,$G$3:$G3808,AA$1,$C$3:$C3808,"Sell"),0)</f>
        <v>0</v>
      </c>
      <c r="AB3808" s="111">
        <f t="shared" si="656"/>
        <v>0</v>
      </c>
      <c r="AC3808" s="111">
        <f>SUMIFS('Deductions and Deposits'!$H:$H,'Deductions and Deposits'!$G:$G,D3808,'Deductions and Deposits'!$F:$F,"&lt;="&amp;B3808)+SUMIFS($F$3:F3808,$D$3:D3808,D3808,$C$3:C3808,"Coin Deposit",$E$3:E3808,"")</f>
        <v>0</v>
      </c>
      <c r="AD3808" s="111">
        <f>SUMIFS('Deductions and Deposits'!$D:$D,'Deductions and Deposits'!$C:$C,D3808)+SUMIFS($F:$F,$D:$D,D3808,$C:$C,"Coin Deduction")</f>
        <v>0</v>
      </c>
      <c r="AE3808" s="111">
        <f>Table5[[#This Row],[Column4]]+Table5[[#This Row],[Column14]]+Table5[[#This Row],[Column19]]+Table5[[#This Row],[Column12]]</f>
        <v>0</v>
      </c>
      <c r="AF3808" s="111">
        <f>Table5[[#This Row],[Column5]]+Table5[[#This Row],[Column13]]+Table5[[#This Row],[Column21]]+Table5[[#This Row],[Column18]]</f>
        <v>0</v>
      </c>
      <c r="AG3808" s="111">
        <f t="shared" si="657"/>
        <v>0</v>
      </c>
      <c r="AH3808" s="111">
        <f t="shared" si="658"/>
        <v>0</v>
      </c>
      <c r="AI3808" s="111">
        <f>Table5[[#This Row],[Column17]]-Table5[[#This Row],[Column20]]</f>
        <v>0</v>
      </c>
      <c r="AJ3808" s="111">
        <f t="shared" si="659"/>
        <v>0</v>
      </c>
      <c r="AK3808" s="111">
        <f t="shared" si="662"/>
        <v>0</v>
      </c>
      <c r="AL3808" s="111">
        <f t="shared" si="660"/>
        <v>0</v>
      </c>
      <c r="AM3808" s="111" t="str">
        <f t="shared" si="661"/>
        <v/>
      </c>
      <c r="AN3808" s="111" t="str">
        <f t="shared" ca="1" si="663"/>
        <v/>
      </c>
    </row>
    <row r="3809" spans="1:40" ht="20.25" customHeight="1" x14ac:dyDescent="0.3">
      <c r="A3809" s="107"/>
      <c r="B3809" s="144"/>
      <c r="C3809" s="119"/>
      <c r="D3809" s="120"/>
      <c r="E3809" s="119"/>
      <c r="F3809" s="119"/>
      <c r="G3809" s="120"/>
      <c r="H3809" s="119"/>
      <c r="I3809" s="109"/>
      <c r="L3809" s="108"/>
      <c r="M3809" s="108"/>
      <c r="N3809" s="108"/>
      <c r="O3809" s="108"/>
      <c r="P3809" s="108"/>
      <c r="Q3809" s="108"/>
      <c r="R3809" s="108"/>
      <c r="S3809" s="108"/>
      <c r="T3809" s="100">
        <f t="shared" si="653"/>
        <v>0</v>
      </c>
      <c r="U3809" s="111"/>
      <c r="V3809" s="111"/>
      <c r="W3809" s="111">
        <f>SUMIFS($F$3:F3809,$D$3:D3809,D3809,$C$3:C3809,"Buy")+SUMIFS($F$3:F3809,$D$3:D3809,D3809,$C$3:C3809,"Coin Deposit",$E$3:E3809,"&lt;&gt;")</f>
        <v>0</v>
      </c>
      <c r="X3809" s="111">
        <f t="shared" si="654"/>
        <v>0</v>
      </c>
      <c r="Y3809" s="111">
        <f>IF($D3809=Y$1,SUMIFS($H$3:$H3809,$G$3:$G3809,Y$1,$C$3:$C3809,"Sell"),0)</f>
        <v>0</v>
      </c>
      <c r="Z3809" s="111">
        <f t="shared" si="655"/>
        <v>0</v>
      </c>
      <c r="AA3809" s="111">
        <f>IF($D3809=AA$1,SUMIFS($H$3:$H3809,$G$3:$G3809,AA$1,$C$3:$C3809,"Sell"),0)</f>
        <v>0</v>
      </c>
      <c r="AB3809" s="111">
        <f t="shared" si="656"/>
        <v>0</v>
      </c>
      <c r="AC3809" s="111">
        <f>SUMIFS('Deductions and Deposits'!$H:$H,'Deductions and Deposits'!$G:$G,D3809,'Deductions and Deposits'!$F:$F,"&lt;="&amp;B3809)+SUMIFS($F$3:F3809,$D$3:D3809,D3809,$C$3:C3809,"Coin Deposit",$E$3:E3809,"")</f>
        <v>0</v>
      </c>
      <c r="AD3809" s="111">
        <f>SUMIFS('Deductions and Deposits'!$D:$D,'Deductions and Deposits'!$C:$C,D3809)+SUMIFS($F:$F,$D:$D,D3809,$C:$C,"Coin Deduction")</f>
        <v>0</v>
      </c>
      <c r="AE3809" s="111">
        <f>Table5[[#This Row],[Column4]]+Table5[[#This Row],[Column14]]+Table5[[#This Row],[Column19]]+Table5[[#This Row],[Column12]]</f>
        <v>0</v>
      </c>
      <c r="AF3809" s="111">
        <f>Table5[[#This Row],[Column5]]+Table5[[#This Row],[Column13]]+Table5[[#This Row],[Column21]]+Table5[[#This Row],[Column18]]</f>
        <v>0</v>
      </c>
      <c r="AG3809" s="111">
        <f t="shared" si="657"/>
        <v>0</v>
      </c>
      <c r="AH3809" s="111">
        <f t="shared" si="658"/>
        <v>0</v>
      </c>
      <c r="AI3809" s="111">
        <f>Table5[[#This Row],[Column17]]-Table5[[#This Row],[Column20]]</f>
        <v>0</v>
      </c>
      <c r="AJ3809" s="111">
        <f t="shared" si="659"/>
        <v>0</v>
      </c>
      <c r="AK3809" s="111">
        <f t="shared" si="662"/>
        <v>0</v>
      </c>
      <c r="AL3809" s="111">
        <f t="shared" si="660"/>
        <v>0</v>
      </c>
      <c r="AM3809" s="111" t="str">
        <f t="shared" si="661"/>
        <v/>
      </c>
      <c r="AN3809" s="111" t="str">
        <f t="shared" ca="1" si="663"/>
        <v/>
      </c>
    </row>
    <row r="3810" spans="1:40" ht="20.25" customHeight="1" x14ac:dyDescent="0.3">
      <c r="A3810" s="107"/>
      <c r="B3810" s="144"/>
      <c r="C3810" s="119"/>
      <c r="D3810" s="120"/>
      <c r="E3810" s="119"/>
      <c r="F3810" s="119"/>
      <c r="G3810" s="120"/>
      <c r="H3810" s="119"/>
      <c r="I3810" s="109"/>
      <c r="L3810" s="108"/>
      <c r="M3810" s="108"/>
      <c r="N3810" s="108"/>
      <c r="O3810" s="108"/>
      <c r="P3810" s="108"/>
      <c r="Q3810" s="108"/>
      <c r="R3810" s="108"/>
      <c r="S3810" s="108"/>
      <c r="T3810" s="100">
        <f t="shared" si="653"/>
        <v>0</v>
      </c>
      <c r="U3810" s="111"/>
      <c r="V3810" s="111"/>
      <c r="W3810" s="111">
        <f>SUMIFS($F$3:F3810,$D$3:D3810,D3810,$C$3:C3810,"Buy")+SUMIFS($F$3:F3810,$D$3:D3810,D3810,$C$3:C3810,"Coin Deposit",$E$3:E3810,"&lt;&gt;")</f>
        <v>0</v>
      </c>
      <c r="X3810" s="111">
        <f t="shared" si="654"/>
        <v>0</v>
      </c>
      <c r="Y3810" s="111">
        <f>IF($D3810=Y$1,SUMIFS($H$3:$H3810,$G$3:$G3810,Y$1,$C$3:$C3810,"Sell"),0)</f>
        <v>0</v>
      </c>
      <c r="Z3810" s="111">
        <f t="shared" si="655"/>
        <v>0</v>
      </c>
      <c r="AA3810" s="111">
        <f>IF($D3810=AA$1,SUMIFS($H$3:$H3810,$G$3:$G3810,AA$1,$C$3:$C3810,"Sell"),0)</f>
        <v>0</v>
      </c>
      <c r="AB3810" s="111">
        <f t="shared" si="656"/>
        <v>0</v>
      </c>
      <c r="AC3810" s="111">
        <f>SUMIFS('Deductions and Deposits'!$H:$H,'Deductions and Deposits'!$G:$G,D3810,'Deductions and Deposits'!$F:$F,"&lt;="&amp;B3810)+SUMIFS($F$3:F3810,$D$3:D3810,D3810,$C$3:C3810,"Coin Deposit",$E$3:E3810,"")</f>
        <v>0</v>
      </c>
      <c r="AD3810" s="111">
        <f>SUMIFS('Deductions and Deposits'!$D:$D,'Deductions and Deposits'!$C:$C,D3810)+SUMIFS($F:$F,$D:$D,D3810,$C:$C,"Coin Deduction")</f>
        <v>0</v>
      </c>
      <c r="AE3810" s="111">
        <f>Table5[[#This Row],[Column4]]+Table5[[#This Row],[Column14]]+Table5[[#This Row],[Column19]]+Table5[[#This Row],[Column12]]</f>
        <v>0</v>
      </c>
      <c r="AF3810" s="111">
        <f>Table5[[#This Row],[Column5]]+Table5[[#This Row],[Column13]]+Table5[[#This Row],[Column21]]+Table5[[#This Row],[Column18]]</f>
        <v>0</v>
      </c>
      <c r="AG3810" s="111">
        <f t="shared" si="657"/>
        <v>0</v>
      </c>
      <c r="AH3810" s="111">
        <f t="shared" si="658"/>
        <v>0</v>
      </c>
      <c r="AI3810" s="111">
        <f>Table5[[#This Row],[Column17]]-Table5[[#This Row],[Column20]]</f>
        <v>0</v>
      </c>
      <c r="AJ3810" s="111">
        <f t="shared" si="659"/>
        <v>0</v>
      </c>
      <c r="AK3810" s="111">
        <f t="shared" si="662"/>
        <v>0</v>
      </c>
      <c r="AL3810" s="111">
        <f t="shared" si="660"/>
        <v>0</v>
      </c>
      <c r="AM3810" s="111" t="str">
        <f t="shared" si="661"/>
        <v/>
      </c>
      <c r="AN3810" s="111" t="str">
        <f t="shared" ca="1" si="663"/>
        <v/>
      </c>
    </row>
    <row r="3811" spans="1:40" ht="20.25" customHeight="1" x14ac:dyDescent="0.3">
      <c r="A3811" s="107"/>
      <c r="B3811" s="144"/>
      <c r="C3811" s="119"/>
      <c r="D3811" s="120"/>
      <c r="E3811" s="119"/>
      <c r="F3811" s="119"/>
      <c r="G3811" s="120"/>
      <c r="H3811" s="119"/>
      <c r="I3811" s="109"/>
      <c r="L3811" s="108"/>
      <c r="M3811" s="108"/>
      <c r="N3811" s="108"/>
      <c r="O3811" s="108"/>
      <c r="P3811" s="108"/>
      <c r="Q3811" s="108"/>
      <c r="R3811" s="108"/>
      <c r="S3811" s="108"/>
      <c r="T3811" s="100">
        <f t="shared" si="653"/>
        <v>0</v>
      </c>
      <c r="U3811" s="111"/>
      <c r="V3811" s="111"/>
      <c r="W3811" s="111">
        <f>SUMIFS($F$3:F3811,$D$3:D3811,D3811,$C$3:C3811,"Buy")+SUMIFS($F$3:F3811,$D$3:D3811,D3811,$C$3:C3811,"Coin Deposit",$E$3:E3811,"&lt;&gt;")</f>
        <v>0</v>
      </c>
      <c r="X3811" s="111">
        <f t="shared" si="654"/>
        <v>0</v>
      </c>
      <c r="Y3811" s="111">
        <f>IF($D3811=Y$1,SUMIFS($H$3:$H3811,$G$3:$G3811,Y$1,$C$3:$C3811,"Sell"),0)</f>
        <v>0</v>
      </c>
      <c r="Z3811" s="111">
        <f t="shared" si="655"/>
        <v>0</v>
      </c>
      <c r="AA3811" s="111">
        <f>IF($D3811=AA$1,SUMIFS($H$3:$H3811,$G$3:$G3811,AA$1,$C$3:$C3811,"Sell"),0)</f>
        <v>0</v>
      </c>
      <c r="AB3811" s="111">
        <f t="shared" si="656"/>
        <v>0</v>
      </c>
      <c r="AC3811" s="111">
        <f>SUMIFS('Deductions and Deposits'!$H:$H,'Deductions and Deposits'!$G:$G,D3811,'Deductions and Deposits'!$F:$F,"&lt;="&amp;B3811)+SUMIFS($F$3:F3811,$D$3:D3811,D3811,$C$3:C3811,"Coin Deposit",$E$3:E3811,"")</f>
        <v>0</v>
      </c>
      <c r="AD3811" s="111">
        <f>SUMIFS('Deductions and Deposits'!$D:$D,'Deductions and Deposits'!$C:$C,D3811)+SUMIFS($F:$F,$D:$D,D3811,$C:$C,"Coin Deduction")</f>
        <v>0</v>
      </c>
      <c r="AE3811" s="111">
        <f>Table5[[#This Row],[Column4]]+Table5[[#This Row],[Column14]]+Table5[[#This Row],[Column19]]+Table5[[#This Row],[Column12]]</f>
        <v>0</v>
      </c>
      <c r="AF3811" s="111">
        <f>Table5[[#This Row],[Column5]]+Table5[[#This Row],[Column13]]+Table5[[#This Row],[Column21]]+Table5[[#This Row],[Column18]]</f>
        <v>0</v>
      </c>
      <c r="AG3811" s="111">
        <f t="shared" si="657"/>
        <v>0</v>
      </c>
      <c r="AH3811" s="111">
        <f t="shared" si="658"/>
        <v>0</v>
      </c>
      <c r="AI3811" s="111">
        <f>Table5[[#This Row],[Column17]]-Table5[[#This Row],[Column20]]</f>
        <v>0</v>
      </c>
      <c r="AJ3811" s="111">
        <f t="shared" si="659"/>
        <v>0</v>
      </c>
      <c r="AK3811" s="111">
        <f t="shared" si="662"/>
        <v>0</v>
      </c>
      <c r="AL3811" s="111">
        <f t="shared" si="660"/>
        <v>0</v>
      </c>
      <c r="AM3811" s="111" t="str">
        <f t="shared" si="661"/>
        <v/>
      </c>
      <c r="AN3811" s="111" t="str">
        <f t="shared" ca="1" si="663"/>
        <v/>
      </c>
    </row>
    <row r="3812" spans="1:40" ht="20.25" customHeight="1" x14ac:dyDescent="0.3">
      <c r="A3812" s="107"/>
      <c r="B3812" s="144"/>
      <c r="C3812" s="119"/>
      <c r="D3812" s="120"/>
      <c r="E3812" s="119"/>
      <c r="F3812" s="119"/>
      <c r="G3812" s="120"/>
      <c r="H3812" s="119"/>
      <c r="I3812" s="109"/>
      <c r="L3812" s="108"/>
      <c r="M3812" s="108"/>
      <c r="N3812" s="108"/>
      <c r="O3812" s="108"/>
      <c r="P3812" s="108"/>
      <c r="Q3812" s="108"/>
      <c r="R3812" s="108"/>
      <c r="S3812" s="108"/>
      <c r="T3812" s="100">
        <f t="shared" si="653"/>
        <v>0</v>
      </c>
      <c r="U3812" s="111"/>
      <c r="V3812" s="111"/>
      <c r="W3812" s="111">
        <f>SUMIFS($F$3:F3812,$D$3:D3812,D3812,$C$3:C3812,"Buy")+SUMIFS($F$3:F3812,$D$3:D3812,D3812,$C$3:C3812,"Coin Deposit",$E$3:E3812,"&lt;&gt;")</f>
        <v>0</v>
      </c>
      <c r="X3812" s="111">
        <f t="shared" si="654"/>
        <v>0</v>
      </c>
      <c r="Y3812" s="111">
        <f>IF($D3812=Y$1,SUMIFS($H$3:$H3812,$G$3:$G3812,Y$1,$C$3:$C3812,"Sell"),0)</f>
        <v>0</v>
      </c>
      <c r="Z3812" s="111">
        <f t="shared" si="655"/>
        <v>0</v>
      </c>
      <c r="AA3812" s="111">
        <f>IF($D3812=AA$1,SUMIFS($H$3:$H3812,$G$3:$G3812,AA$1,$C$3:$C3812,"Sell"),0)</f>
        <v>0</v>
      </c>
      <c r="AB3812" s="111">
        <f t="shared" si="656"/>
        <v>0</v>
      </c>
      <c r="AC3812" s="111">
        <f>SUMIFS('Deductions and Deposits'!$H:$H,'Deductions and Deposits'!$G:$G,D3812,'Deductions and Deposits'!$F:$F,"&lt;="&amp;B3812)+SUMIFS($F$3:F3812,$D$3:D3812,D3812,$C$3:C3812,"Coin Deposit",$E$3:E3812,"")</f>
        <v>0</v>
      </c>
      <c r="AD3812" s="111">
        <f>SUMIFS('Deductions and Deposits'!$D:$D,'Deductions and Deposits'!$C:$C,D3812)+SUMIFS($F:$F,$D:$D,D3812,$C:$C,"Coin Deduction")</f>
        <v>0</v>
      </c>
      <c r="AE3812" s="111">
        <f>Table5[[#This Row],[Column4]]+Table5[[#This Row],[Column14]]+Table5[[#This Row],[Column19]]+Table5[[#This Row],[Column12]]</f>
        <v>0</v>
      </c>
      <c r="AF3812" s="111">
        <f>Table5[[#This Row],[Column5]]+Table5[[#This Row],[Column13]]+Table5[[#This Row],[Column21]]+Table5[[#This Row],[Column18]]</f>
        <v>0</v>
      </c>
      <c r="AG3812" s="111">
        <f t="shared" si="657"/>
        <v>0</v>
      </c>
      <c r="AH3812" s="111">
        <f t="shared" si="658"/>
        <v>0</v>
      </c>
      <c r="AI3812" s="111">
        <f>Table5[[#This Row],[Column17]]-Table5[[#This Row],[Column20]]</f>
        <v>0</v>
      </c>
      <c r="AJ3812" s="111">
        <f t="shared" si="659"/>
        <v>0</v>
      </c>
      <c r="AK3812" s="111">
        <f t="shared" si="662"/>
        <v>0</v>
      </c>
      <c r="AL3812" s="111">
        <f t="shared" si="660"/>
        <v>0</v>
      </c>
      <c r="AM3812" s="111" t="str">
        <f t="shared" si="661"/>
        <v/>
      </c>
      <c r="AN3812" s="111" t="str">
        <f t="shared" ca="1" si="663"/>
        <v/>
      </c>
    </row>
    <row r="3813" spans="1:40" ht="20.25" customHeight="1" x14ac:dyDescent="0.3">
      <c r="A3813" s="107"/>
      <c r="B3813" s="144"/>
      <c r="C3813" s="119"/>
      <c r="D3813" s="120"/>
      <c r="E3813" s="119"/>
      <c r="F3813" s="119"/>
      <c r="G3813" s="120"/>
      <c r="H3813" s="119"/>
      <c r="I3813" s="109"/>
      <c r="L3813" s="108"/>
      <c r="M3813" s="108"/>
      <c r="N3813" s="108"/>
      <c r="O3813" s="108"/>
      <c r="P3813" s="108"/>
      <c r="Q3813" s="108"/>
      <c r="R3813" s="108"/>
      <c r="S3813" s="108"/>
      <c r="T3813" s="100">
        <f t="shared" si="653"/>
        <v>0</v>
      </c>
      <c r="U3813" s="111"/>
      <c r="V3813" s="111"/>
      <c r="W3813" s="111">
        <f>SUMIFS($F$3:F3813,$D$3:D3813,D3813,$C$3:C3813,"Buy")+SUMIFS($F$3:F3813,$D$3:D3813,D3813,$C$3:C3813,"Coin Deposit",$E$3:E3813,"&lt;&gt;")</f>
        <v>0</v>
      </c>
      <c r="X3813" s="111">
        <f t="shared" si="654"/>
        <v>0</v>
      </c>
      <c r="Y3813" s="111">
        <f>IF($D3813=Y$1,SUMIFS($H$3:$H3813,$G$3:$G3813,Y$1,$C$3:$C3813,"Sell"),0)</f>
        <v>0</v>
      </c>
      <c r="Z3813" s="111">
        <f t="shared" si="655"/>
        <v>0</v>
      </c>
      <c r="AA3813" s="111">
        <f>IF($D3813=AA$1,SUMIFS($H$3:$H3813,$G$3:$G3813,AA$1,$C$3:$C3813,"Sell"),0)</f>
        <v>0</v>
      </c>
      <c r="AB3813" s="111">
        <f t="shared" si="656"/>
        <v>0</v>
      </c>
      <c r="AC3813" s="111">
        <f>SUMIFS('Deductions and Deposits'!$H:$H,'Deductions and Deposits'!$G:$G,D3813,'Deductions and Deposits'!$F:$F,"&lt;="&amp;B3813)+SUMIFS($F$3:F3813,$D$3:D3813,D3813,$C$3:C3813,"Coin Deposit",$E$3:E3813,"")</f>
        <v>0</v>
      </c>
      <c r="AD3813" s="111">
        <f>SUMIFS('Deductions and Deposits'!$D:$D,'Deductions and Deposits'!$C:$C,D3813)+SUMIFS($F:$F,$D:$D,D3813,$C:$C,"Coin Deduction")</f>
        <v>0</v>
      </c>
      <c r="AE3813" s="111">
        <f>Table5[[#This Row],[Column4]]+Table5[[#This Row],[Column14]]+Table5[[#This Row],[Column19]]+Table5[[#This Row],[Column12]]</f>
        <v>0</v>
      </c>
      <c r="AF3813" s="111">
        <f>Table5[[#This Row],[Column5]]+Table5[[#This Row],[Column13]]+Table5[[#This Row],[Column21]]+Table5[[#This Row],[Column18]]</f>
        <v>0</v>
      </c>
      <c r="AG3813" s="111">
        <f t="shared" si="657"/>
        <v>0</v>
      </c>
      <c r="AH3813" s="111">
        <f t="shared" si="658"/>
        <v>0</v>
      </c>
      <c r="AI3813" s="111">
        <f>Table5[[#This Row],[Column17]]-Table5[[#This Row],[Column20]]</f>
        <v>0</v>
      </c>
      <c r="AJ3813" s="111">
        <f t="shared" si="659"/>
        <v>0</v>
      </c>
      <c r="AK3813" s="111">
        <f t="shared" si="662"/>
        <v>0</v>
      </c>
      <c r="AL3813" s="111">
        <f t="shared" si="660"/>
        <v>0</v>
      </c>
      <c r="AM3813" s="111" t="str">
        <f t="shared" si="661"/>
        <v/>
      </c>
      <c r="AN3813" s="111" t="str">
        <f t="shared" ca="1" si="663"/>
        <v/>
      </c>
    </row>
    <row r="3814" spans="1:40" ht="20.25" customHeight="1" x14ac:dyDescent="0.3">
      <c r="A3814" s="107"/>
      <c r="B3814" s="144"/>
      <c r="C3814" s="119"/>
      <c r="D3814" s="120"/>
      <c r="E3814" s="119"/>
      <c r="F3814" s="119"/>
      <c r="G3814" s="120"/>
      <c r="H3814" s="119"/>
      <c r="I3814" s="109"/>
      <c r="L3814" s="108"/>
      <c r="M3814" s="108"/>
      <c r="N3814" s="108"/>
      <c r="O3814" s="108"/>
      <c r="P3814" s="108"/>
      <c r="Q3814" s="108"/>
      <c r="R3814" s="108"/>
      <c r="S3814" s="108"/>
      <c r="T3814" s="100">
        <f t="shared" si="653"/>
        <v>0</v>
      </c>
      <c r="U3814" s="111"/>
      <c r="V3814" s="111"/>
      <c r="W3814" s="111">
        <f>SUMIFS($F$3:F3814,$D$3:D3814,D3814,$C$3:C3814,"Buy")+SUMIFS($F$3:F3814,$D$3:D3814,D3814,$C$3:C3814,"Coin Deposit",$E$3:E3814,"&lt;&gt;")</f>
        <v>0</v>
      </c>
      <c r="X3814" s="111">
        <f t="shared" si="654"/>
        <v>0</v>
      </c>
      <c r="Y3814" s="111">
        <f>IF($D3814=Y$1,SUMIFS($H$3:$H3814,$G$3:$G3814,Y$1,$C$3:$C3814,"Sell"),0)</f>
        <v>0</v>
      </c>
      <c r="Z3814" s="111">
        <f t="shared" si="655"/>
        <v>0</v>
      </c>
      <c r="AA3814" s="111">
        <f>IF($D3814=AA$1,SUMIFS($H$3:$H3814,$G$3:$G3814,AA$1,$C$3:$C3814,"Sell"),0)</f>
        <v>0</v>
      </c>
      <c r="AB3814" s="111">
        <f t="shared" si="656"/>
        <v>0</v>
      </c>
      <c r="AC3814" s="111">
        <f>SUMIFS('Deductions and Deposits'!$H:$H,'Deductions and Deposits'!$G:$G,D3814,'Deductions and Deposits'!$F:$F,"&lt;="&amp;B3814)+SUMIFS($F$3:F3814,$D$3:D3814,D3814,$C$3:C3814,"Coin Deposit",$E$3:E3814,"")</f>
        <v>0</v>
      </c>
      <c r="AD3814" s="111">
        <f>SUMIFS('Deductions and Deposits'!$D:$D,'Deductions and Deposits'!$C:$C,D3814)+SUMIFS($F:$F,$D:$D,D3814,$C:$C,"Coin Deduction")</f>
        <v>0</v>
      </c>
      <c r="AE3814" s="111">
        <f>Table5[[#This Row],[Column4]]+Table5[[#This Row],[Column14]]+Table5[[#This Row],[Column19]]+Table5[[#This Row],[Column12]]</f>
        <v>0</v>
      </c>
      <c r="AF3814" s="111">
        <f>Table5[[#This Row],[Column5]]+Table5[[#This Row],[Column13]]+Table5[[#This Row],[Column21]]+Table5[[#This Row],[Column18]]</f>
        <v>0</v>
      </c>
      <c r="AG3814" s="111">
        <f t="shared" si="657"/>
        <v>0</v>
      </c>
      <c r="AH3814" s="111">
        <f t="shared" si="658"/>
        <v>0</v>
      </c>
      <c r="AI3814" s="111">
        <f>Table5[[#This Row],[Column17]]-Table5[[#This Row],[Column20]]</f>
        <v>0</v>
      </c>
      <c r="AJ3814" s="111">
        <f t="shared" si="659"/>
        <v>0</v>
      </c>
      <c r="AK3814" s="111">
        <f t="shared" si="662"/>
        <v>0</v>
      </c>
      <c r="AL3814" s="111">
        <f t="shared" si="660"/>
        <v>0</v>
      </c>
      <c r="AM3814" s="111" t="str">
        <f t="shared" si="661"/>
        <v/>
      </c>
      <c r="AN3814" s="111" t="str">
        <f t="shared" ca="1" si="663"/>
        <v/>
      </c>
    </row>
    <row r="3815" spans="1:40" ht="20.25" customHeight="1" x14ac:dyDescent="0.3">
      <c r="A3815" s="107"/>
      <c r="B3815" s="144"/>
      <c r="C3815" s="119"/>
      <c r="D3815" s="120"/>
      <c r="E3815" s="119"/>
      <c r="F3815" s="119"/>
      <c r="G3815" s="120"/>
      <c r="H3815" s="119"/>
      <c r="I3815" s="109"/>
      <c r="L3815" s="108"/>
      <c r="M3815" s="108"/>
      <c r="N3815" s="108"/>
      <c r="O3815" s="108"/>
      <c r="P3815" s="108"/>
      <c r="Q3815" s="108"/>
      <c r="R3815" s="108"/>
      <c r="S3815" s="108"/>
      <c r="T3815" s="100">
        <f t="shared" si="653"/>
        <v>0</v>
      </c>
      <c r="U3815" s="111"/>
      <c r="V3815" s="111"/>
      <c r="W3815" s="111">
        <f>SUMIFS($F$3:F3815,$D$3:D3815,D3815,$C$3:C3815,"Buy")+SUMIFS($F$3:F3815,$D$3:D3815,D3815,$C$3:C3815,"Coin Deposit",$E$3:E3815,"&lt;&gt;")</f>
        <v>0</v>
      </c>
      <c r="X3815" s="111">
        <f t="shared" si="654"/>
        <v>0</v>
      </c>
      <c r="Y3815" s="111">
        <f>IF($D3815=Y$1,SUMIFS($H$3:$H3815,$G$3:$G3815,Y$1,$C$3:$C3815,"Sell"),0)</f>
        <v>0</v>
      </c>
      <c r="Z3815" s="111">
        <f t="shared" si="655"/>
        <v>0</v>
      </c>
      <c r="AA3815" s="111">
        <f>IF($D3815=AA$1,SUMIFS($H$3:$H3815,$G$3:$G3815,AA$1,$C$3:$C3815,"Sell"),0)</f>
        <v>0</v>
      </c>
      <c r="AB3815" s="111">
        <f t="shared" si="656"/>
        <v>0</v>
      </c>
      <c r="AC3815" s="111">
        <f>SUMIFS('Deductions and Deposits'!$H:$H,'Deductions and Deposits'!$G:$G,D3815,'Deductions and Deposits'!$F:$F,"&lt;="&amp;B3815)+SUMIFS($F$3:F3815,$D$3:D3815,D3815,$C$3:C3815,"Coin Deposit",$E$3:E3815,"")</f>
        <v>0</v>
      </c>
      <c r="AD3815" s="111">
        <f>SUMIFS('Deductions and Deposits'!$D:$D,'Deductions and Deposits'!$C:$C,D3815)+SUMIFS($F:$F,$D:$D,D3815,$C:$C,"Coin Deduction")</f>
        <v>0</v>
      </c>
      <c r="AE3815" s="111">
        <f>Table5[[#This Row],[Column4]]+Table5[[#This Row],[Column14]]+Table5[[#This Row],[Column19]]+Table5[[#This Row],[Column12]]</f>
        <v>0</v>
      </c>
      <c r="AF3815" s="111">
        <f>Table5[[#This Row],[Column5]]+Table5[[#This Row],[Column13]]+Table5[[#This Row],[Column21]]+Table5[[#This Row],[Column18]]</f>
        <v>0</v>
      </c>
      <c r="AG3815" s="111">
        <f t="shared" si="657"/>
        <v>0</v>
      </c>
      <c r="AH3815" s="111">
        <f t="shared" si="658"/>
        <v>0</v>
      </c>
      <c r="AI3815" s="111">
        <f>Table5[[#This Row],[Column17]]-Table5[[#This Row],[Column20]]</f>
        <v>0</v>
      </c>
      <c r="AJ3815" s="111">
        <f t="shared" si="659"/>
        <v>0</v>
      </c>
      <c r="AK3815" s="111">
        <f t="shared" si="662"/>
        <v>0</v>
      </c>
      <c r="AL3815" s="111">
        <f t="shared" si="660"/>
        <v>0</v>
      </c>
      <c r="AM3815" s="111" t="str">
        <f t="shared" si="661"/>
        <v/>
      </c>
      <c r="AN3815" s="111" t="str">
        <f t="shared" ca="1" si="663"/>
        <v/>
      </c>
    </row>
    <row r="3816" spans="1:40" ht="20.25" customHeight="1" x14ac:dyDescent="0.3">
      <c r="A3816" s="107"/>
      <c r="B3816" s="144"/>
      <c r="C3816" s="119"/>
      <c r="D3816" s="120"/>
      <c r="E3816" s="119"/>
      <c r="F3816" s="119"/>
      <c r="G3816" s="120"/>
      <c r="H3816" s="119"/>
      <c r="I3816" s="109"/>
      <c r="L3816" s="108"/>
      <c r="M3816" s="108"/>
      <c r="N3816" s="108"/>
      <c r="O3816" s="108"/>
      <c r="P3816" s="108"/>
      <c r="Q3816" s="108"/>
      <c r="R3816" s="108"/>
      <c r="S3816" s="108"/>
      <c r="T3816" s="100">
        <f t="shared" si="653"/>
        <v>0</v>
      </c>
      <c r="U3816" s="111"/>
      <c r="V3816" s="111"/>
      <c r="W3816" s="111">
        <f>SUMIFS($F$3:F3816,$D$3:D3816,D3816,$C$3:C3816,"Buy")+SUMIFS($F$3:F3816,$D$3:D3816,D3816,$C$3:C3816,"Coin Deposit",$E$3:E3816,"&lt;&gt;")</f>
        <v>0</v>
      </c>
      <c r="X3816" s="111">
        <f t="shared" si="654"/>
        <v>0</v>
      </c>
      <c r="Y3816" s="111">
        <f>IF($D3816=Y$1,SUMIFS($H$3:$H3816,$G$3:$G3816,Y$1,$C$3:$C3816,"Sell"),0)</f>
        <v>0</v>
      </c>
      <c r="Z3816" s="111">
        <f t="shared" si="655"/>
        <v>0</v>
      </c>
      <c r="AA3816" s="111">
        <f>IF($D3816=AA$1,SUMIFS($H$3:$H3816,$G$3:$G3816,AA$1,$C$3:$C3816,"Sell"),0)</f>
        <v>0</v>
      </c>
      <c r="AB3816" s="111">
        <f t="shared" si="656"/>
        <v>0</v>
      </c>
      <c r="AC3816" s="111">
        <f>SUMIFS('Deductions and Deposits'!$H:$H,'Deductions and Deposits'!$G:$G,D3816,'Deductions and Deposits'!$F:$F,"&lt;="&amp;B3816)+SUMIFS($F$3:F3816,$D$3:D3816,D3816,$C$3:C3816,"Coin Deposit",$E$3:E3816,"")</f>
        <v>0</v>
      </c>
      <c r="AD3816" s="111">
        <f>SUMIFS('Deductions and Deposits'!$D:$D,'Deductions and Deposits'!$C:$C,D3816)+SUMIFS($F:$F,$D:$D,D3816,$C:$C,"Coin Deduction")</f>
        <v>0</v>
      </c>
      <c r="AE3816" s="111">
        <f>Table5[[#This Row],[Column4]]+Table5[[#This Row],[Column14]]+Table5[[#This Row],[Column19]]+Table5[[#This Row],[Column12]]</f>
        <v>0</v>
      </c>
      <c r="AF3816" s="111">
        <f>Table5[[#This Row],[Column5]]+Table5[[#This Row],[Column13]]+Table5[[#This Row],[Column21]]+Table5[[#This Row],[Column18]]</f>
        <v>0</v>
      </c>
      <c r="AG3816" s="111">
        <f t="shared" si="657"/>
        <v>0</v>
      </c>
      <c r="AH3816" s="111">
        <f t="shared" si="658"/>
        <v>0</v>
      </c>
      <c r="AI3816" s="111">
        <f>Table5[[#This Row],[Column17]]-Table5[[#This Row],[Column20]]</f>
        <v>0</v>
      </c>
      <c r="AJ3816" s="111">
        <f t="shared" si="659"/>
        <v>0</v>
      </c>
      <c r="AK3816" s="111">
        <f t="shared" si="662"/>
        <v>0</v>
      </c>
      <c r="AL3816" s="111">
        <f t="shared" si="660"/>
        <v>0</v>
      </c>
      <c r="AM3816" s="111" t="str">
        <f t="shared" si="661"/>
        <v/>
      </c>
      <c r="AN3816" s="111" t="str">
        <f t="shared" ca="1" si="663"/>
        <v/>
      </c>
    </row>
    <row r="3817" spans="1:40" ht="20.25" customHeight="1" x14ac:dyDescent="0.3">
      <c r="A3817" s="107"/>
      <c r="B3817" s="144"/>
      <c r="C3817" s="119"/>
      <c r="D3817" s="120"/>
      <c r="E3817" s="119"/>
      <c r="F3817" s="119"/>
      <c r="G3817" s="120"/>
      <c r="H3817" s="119"/>
      <c r="I3817" s="109"/>
      <c r="L3817" s="108"/>
      <c r="M3817" s="108"/>
      <c r="N3817" s="108"/>
      <c r="O3817" s="108"/>
      <c r="P3817" s="108"/>
      <c r="Q3817" s="108"/>
      <c r="R3817" s="108"/>
      <c r="S3817" s="108"/>
      <c r="T3817" s="100">
        <f t="shared" si="653"/>
        <v>0</v>
      </c>
      <c r="U3817" s="111"/>
      <c r="V3817" s="111"/>
      <c r="W3817" s="111">
        <f>SUMIFS($F$3:F3817,$D$3:D3817,D3817,$C$3:C3817,"Buy")+SUMIFS($F$3:F3817,$D$3:D3817,D3817,$C$3:C3817,"Coin Deposit",$E$3:E3817,"&lt;&gt;")</f>
        <v>0</v>
      </c>
      <c r="X3817" s="111">
        <f t="shared" si="654"/>
        <v>0</v>
      </c>
      <c r="Y3817" s="111">
        <f>IF($D3817=Y$1,SUMIFS($H$3:$H3817,$G$3:$G3817,Y$1,$C$3:$C3817,"Sell"),0)</f>
        <v>0</v>
      </c>
      <c r="Z3817" s="111">
        <f t="shared" si="655"/>
        <v>0</v>
      </c>
      <c r="AA3817" s="111">
        <f>IF($D3817=AA$1,SUMIFS($H$3:$H3817,$G$3:$G3817,AA$1,$C$3:$C3817,"Sell"),0)</f>
        <v>0</v>
      </c>
      <c r="AB3817" s="111">
        <f t="shared" si="656"/>
        <v>0</v>
      </c>
      <c r="AC3817" s="111">
        <f>SUMIFS('Deductions and Deposits'!$H:$H,'Deductions and Deposits'!$G:$G,D3817,'Deductions and Deposits'!$F:$F,"&lt;="&amp;B3817)+SUMIFS($F$3:F3817,$D$3:D3817,D3817,$C$3:C3817,"Coin Deposit",$E$3:E3817,"")</f>
        <v>0</v>
      </c>
      <c r="AD3817" s="111">
        <f>SUMIFS('Deductions and Deposits'!$D:$D,'Deductions and Deposits'!$C:$C,D3817)+SUMIFS($F:$F,$D:$D,D3817,$C:$C,"Coin Deduction")</f>
        <v>0</v>
      </c>
      <c r="AE3817" s="111">
        <f>Table5[[#This Row],[Column4]]+Table5[[#This Row],[Column14]]+Table5[[#This Row],[Column19]]+Table5[[#This Row],[Column12]]</f>
        <v>0</v>
      </c>
      <c r="AF3817" s="111">
        <f>Table5[[#This Row],[Column5]]+Table5[[#This Row],[Column13]]+Table5[[#This Row],[Column21]]+Table5[[#This Row],[Column18]]</f>
        <v>0</v>
      </c>
      <c r="AG3817" s="111">
        <f t="shared" si="657"/>
        <v>0</v>
      </c>
      <c r="AH3817" s="111">
        <f t="shared" si="658"/>
        <v>0</v>
      </c>
      <c r="AI3817" s="111">
        <f>Table5[[#This Row],[Column17]]-Table5[[#This Row],[Column20]]</f>
        <v>0</v>
      </c>
      <c r="AJ3817" s="111">
        <f t="shared" si="659"/>
        <v>0</v>
      </c>
      <c r="AK3817" s="111">
        <f t="shared" si="662"/>
        <v>0</v>
      </c>
      <c r="AL3817" s="111">
        <f t="shared" si="660"/>
        <v>0</v>
      </c>
      <c r="AM3817" s="111" t="str">
        <f t="shared" si="661"/>
        <v/>
      </c>
      <c r="AN3817" s="111" t="str">
        <f t="shared" ca="1" si="663"/>
        <v/>
      </c>
    </row>
    <row r="3818" spans="1:40" ht="20.25" customHeight="1" x14ac:dyDescent="0.3">
      <c r="A3818" s="107"/>
      <c r="B3818" s="144"/>
      <c r="C3818" s="119"/>
      <c r="D3818" s="120"/>
      <c r="E3818" s="119"/>
      <c r="F3818" s="119"/>
      <c r="G3818" s="120"/>
      <c r="H3818" s="119"/>
      <c r="I3818" s="109"/>
      <c r="L3818" s="108"/>
      <c r="M3818" s="108"/>
      <c r="N3818" s="108"/>
      <c r="O3818" s="108"/>
      <c r="P3818" s="108"/>
      <c r="Q3818" s="108"/>
      <c r="R3818" s="108"/>
      <c r="S3818" s="108"/>
      <c r="T3818" s="100">
        <f t="shared" si="653"/>
        <v>0</v>
      </c>
      <c r="U3818" s="111"/>
      <c r="V3818" s="111"/>
      <c r="W3818" s="111">
        <f>SUMIFS($F$3:F3818,$D$3:D3818,D3818,$C$3:C3818,"Buy")+SUMIFS($F$3:F3818,$D$3:D3818,D3818,$C$3:C3818,"Coin Deposit",$E$3:E3818,"&lt;&gt;")</f>
        <v>0</v>
      </c>
      <c r="X3818" s="111">
        <f t="shared" si="654"/>
        <v>0</v>
      </c>
      <c r="Y3818" s="111">
        <f>IF($D3818=Y$1,SUMIFS($H$3:$H3818,$G$3:$G3818,Y$1,$C$3:$C3818,"Sell"),0)</f>
        <v>0</v>
      </c>
      <c r="Z3818" s="111">
        <f t="shared" si="655"/>
        <v>0</v>
      </c>
      <c r="AA3818" s="111">
        <f>IF($D3818=AA$1,SUMIFS($H$3:$H3818,$G$3:$G3818,AA$1,$C$3:$C3818,"Sell"),0)</f>
        <v>0</v>
      </c>
      <c r="AB3818" s="111">
        <f t="shared" si="656"/>
        <v>0</v>
      </c>
      <c r="AC3818" s="111">
        <f>SUMIFS('Deductions and Deposits'!$H:$H,'Deductions and Deposits'!$G:$G,D3818,'Deductions and Deposits'!$F:$F,"&lt;="&amp;B3818)+SUMIFS($F$3:F3818,$D$3:D3818,D3818,$C$3:C3818,"Coin Deposit",$E$3:E3818,"")</f>
        <v>0</v>
      </c>
      <c r="AD3818" s="111">
        <f>SUMIFS('Deductions and Deposits'!$D:$D,'Deductions and Deposits'!$C:$C,D3818)+SUMIFS($F:$F,$D:$D,D3818,$C:$C,"Coin Deduction")</f>
        <v>0</v>
      </c>
      <c r="AE3818" s="111">
        <f>Table5[[#This Row],[Column4]]+Table5[[#This Row],[Column14]]+Table5[[#This Row],[Column19]]+Table5[[#This Row],[Column12]]</f>
        <v>0</v>
      </c>
      <c r="AF3818" s="111">
        <f>Table5[[#This Row],[Column5]]+Table5[[#This Row],[Column13]]+Table5[[#This Row],[Column21]]+Table5[[#This Row],[Column18]]</f>
        <v>0</v>
      </c>
      <c r="AG3818" s="111">
        <f t="shared" si="657"/>
        <v>0</v>
      </c>
      <c r="AH3818" s="111">
        <f t="shared" si="658"/>
        <v>0</v>
      </c>
      <c r="AI3818" s="111">
        <f>Table5[[#This Row],[Column17]]-Table5[[#This Row],[Column20]]</f>
        <v>0</v>
      </c>
      <c r="AJ3818" s="111">
        <f t="shared" si="659"/>
        <v>0</v>
      </c>
      <c r="AK3818" s="111">
        <f t="shared" si="662"/>
        <v>0</v>
      </c>
      <c r="AL3818" s="111">
        <f t="shared" si="660"/>
        <v>0</v>
      </c>
      <c r="AM3818" s="111" t="str">
        <f t="shared" si="661"/>
        <v/>
      </c>
      <c r="AN3818" s="111" t="str">
        <f t="shared" ca="1" si="663"/>
        <v/>
      </c>
    </row>
    <row r="3819" spans="1:40" ht="20.25" customHeight="1" x14ac:dyDescent="0.3">
      <c r="A3819" s="107"/>
      <c r="B3819" s="144"/>
      <c r="C3819" s="119"/>
      <c r="D3819" s="120"/>
      <c r="E3819" s="119"/>
      <c r="F3819" s="119"/>
      <c r="G3819" s="120"/>
      <c r="H3819" s="119"/>
      <c r="I3819" s="109"/>
      <c r="L3819" s="108"/>
      <c r="M3819" s="108"/>
      <c r="N3819" s="108"/>
      <c r="O3819" s="108"/>
      <c r="P3819" s="108"/>
      <c r="Q3819" s="108"/>
      <c r="R3819" s="108"/>
      <c r="S3819" s="108"/>
      <c r="T3819" s="100">
        <f t="shared" si="653"/>
        <v>0</v>
      </c>
      <c r="U3819" s="111"/>
      <c r="V3819" s="111"/>
      <c r="W3819" s="111">
        <f>SUMIFS($F$3:F3819,$D$3:D3819,D3819,$C$3:C3819,"Buy")+SUMIFS($F$3:F3819,$D$3:D3819,D3819,$C$3:C3819,"Coin Deposit",$E$3:E3819,"&lt;&gt;")</f>
        <v>0</v>
      </c>
      <c r="X3819" s="111">
        <f t="shared" si="654"/>
        <v>0</v>
      </c>
      <c r="Y3819" s="111">
        <f>IF($D3819=Y$1,SUMIFS($H$3:$H3819,$G$3:$G3819,Y$1,$C$3:$C3819,"Sell"),0)</f>
        <v>0</v>
      </c>
      <c r="Z3819" s="111">
        <f t="shared" si="655"/>
        <v>0</v>
      </c>
      <c r="AA3819" s="111">
        <f>IF($D3819=AA$1,SUMIFS($H$3:$H3819,$G$3:$G3819,AA$1,$C$3:$C3819,"Sell"),0)</f>
        <v>0</v>
      </c>
      <c r="AB3819" s="111">
        <f t="shared" si="656"/>
        <v>0</v>
      </c>
      <c r="AC3819" s="111">
        <f>SUMIFS('Deductions and Deposits'!$H:$H,'Deductions and Deposits'!$G:$G,D3819,'Deductions and Deposits'!$F:$F,"&lt;="&amp;B3819)+SUMIFS($F$3:F3819,$D$3:D3819,D3819,$C$3:C3819,"Coin Deposit",$E$3:E3819,"")</f>
        <v>0</v>
      </c>
      <c r="AD3819" s="111">
        <f>SUMIFS('Deductions and Deposits'!$D:$D,'Deductions and Deposits'!$C:$C,D3819)+SUMIFS($F:$F,$D:$D,D3819,$C:$C,"Coin Deduction")</f>
        <v>0</v>
      </c>
      <c r="AE3819" s="111">
        <f>Table5[[#This Row],[Column4]]+Table5[[#This Row],[Column14]]+Table5[[#This Row],[Column19]]+Table5[[#This Row],[Column12]]</f>
        <v>0</v>
      </c>
      <c r="AF3819" s="111">
        <f>Table5[[#This Row],[Column5]]+Table5[[#This Row],[Column13]]+Table5[[#This Row],[Column21]]+Table5[[#This Row],[Column18]]</f>
        <v>0</v>
      </c>
      <c r="AG3819" s="111">
        <f t="shared" si="657"/>
        <v>0</v>
      </c>
      <c r="AH3819" s="111">
        <f t="shared" si="658"/>
        <v>0</v>
      </c>
      <c r="AI3819" s="111">
        <f>Table5[[#This Row],[Column17]]-Table5[[#This Row],[Column20]]</f>
        <v>0</v>
      </c>
      <c r="AJ3819" s="111">
        <f t="shared" si="659"/>
        <v>0</v>
      </c>
      <c r="AK3819" s="111">
        <f t="shared" si="662"/>
        <v>0</v>
      </c>
      <c r="AL3819" s="111">
        <f t="shared" si="660"/>
        <v>0</v>
      </c>
      <c r="AM3819" s="111" t="str">
        <f t="shared" si="661"/>
        <v/>
      </c>
      <c r="AN3819" s="111" t="str">
        <f t="shared" ca="1" si="663"/>
        <v/>
      </c>
    </row>
    <row r="3820" spans="1:40" ht="20.25" customHeight="1" x14ac:dyDescent="0.3">
      <c r="A3820" s="107"/>
      <c r="B3820" s="144"/>
      <c r="C3820" s="119"/>
      <c r="D3820" s="120"/>
      <c r="E3820" s="119"/>
      <c r="F3820" s="119"/>
      <c r="G3820" s="120"/>
      <c r="H3820" s="119"/>
      <c r="I3820" s="109"/>
      <c r="L3820" s="108"/>
      <c r="M3820" s="108"/>
      <c r="N3820" s="108"/>
      <c r="O3820" s="108"/>
      <c r="P3820" s="108"/>
      <c r="Q3820" s="108"/>
      <c r="R3820" s="108"/>
      <c r="S3820" s="108"/>
      <c r="T3820" s="100">
        <f t="shared" si="653"/>
        <v>0</v>
      </c>
      <c r="U3820" s="111"/>
      <c r="V3820" s="111"/>
      <c r="W3820" s="111">
        <f>SUMIFS($F$3:F3820,$D$3:D3820,D3820,$C$3:C3820,"Buy")+SUMIFS($F$3:F3820,$D$3:D3820,D3820,$C$3:C3820,"Coin Deposit",$E$3:E3820,"&lt;&gt;")</f>
        <v>0</v>
      </c>
      <c r="X3820" s="111">
        <f t="shared" si="654"/>
        <v>0</v>
      </c>
      <c r="Y3820" s="111">
        <f>IF($D3820=Y$1,SUMIFS($H$3:$H3820,$G$3:$G3820,Y$1,$C$3:$C3820,"Sell"),0)</f>
        <v>0</v>
      </c>
      <c r="Z3820" s="111">
        <f t="shared" si="655"/>
        <v>0</v>
      </c>
      <c r="AA3820" s="111">
        <f>IF($D3820=AA$1,SUMIFS($H$3:$H3820,$G$3:$G3820,AA$1,$C$3:$C3820,"Sell"),0)</f>
        <v>0</v>
      </c>
      <c r="AB3820" s="111">
        <f t="shared" si="656"/>
        <v>0</v>
      </c>
      <c r="AC3820" s="111">
        <f>SUMIFS('Deductions and Deposits'!$H:$H,'Deductions and Deposits'!$G:$G,D3820,'Deductions and Deposits'!$F:$F,"&lt;="&amp;B3820)+SUMIFS($F$3:F3820,$D$3:D3820,D3820,$C$3:C3820,"Coin Deposit",$E$3:E3820,"")</f>
        <v>0</v>
      </c>
      <c r="AD3820" s="111">
        <f>SUMIFS('Deductions and Deposits'!$D:$D,'Deductions and Deposits'!$C:$C,D3820)+SUMIFS($F:$F,$D:$D,D3820,$C:$C,"Coin Deduction")</f>
        <v>0</v>
      </c>
      <c r="AE3820" s="111">
        <f>Table5[[#This Row],[Column4]]+Table5[[#This Row],[Column14]]+Table5[[#This Row],[Column19]]+Table5[[#This Row],[Column12]]</f>
        <v>0</v>
      </c>
      <c r="AF3820" s="111">
        <f>Table5[[#This Row],[Column5]]+Table5[[#This Row],[Column13]]+Table5[[#This Row],[Column21]]+Table5[[#This Row],[Column18]]</f>
        <v>0</v>
      </c>
      <c r="AG3820" s="111">
        <f t="shared" si="657"/>
        <v>0</v>
      </c>
      <c r="AH3820" s="111">
        <f t="shared" si="658"/>
        <v>0</v>
      </c>
      <c r="AI3820" s="111">
        <f>Table5[[#This Row],[Column17]]-Table5[[#This Row],[Column20]]</f>
        <v>0</v>
      </c>
      <c r="AJ3820" s="111">
        <f t="shared" si="659"/>
        <v>0</v>
      </c>
      <c r="AK3820" s="111">
        <f t="shared" si="662"/>
        <v>0</v>
      </c>
      <c r="AL3820" s="111">
        <f t="shared" si="660"/>
        <v>0</v>
      </c>
      <c r="AM3820" s="111" t="str">
        <f t="shared" si="661"/>
        <v/>
      </c>
      <c r="AN3820" s="111" t="str">
        <f t="shared" ca="1" si="663"/>
        <v/>
      </c>
    </row>
    <row r="3821" spans="1:40" ht="20.25" customHeight="1" x14ac:dyDescent="0.3">
      <c r="A3821" s="107"/>
      <c r="B3821" s="144"/>
      <c r="C3821" s="119"/>
      <c r="D3821" s="120"/>
      <c r="E3821" s="119"/>
      <c r="F3821" s="119"/>
      <c r="G3821" s="120"/>
      <c r="H3821" s="119"/>
      <c r="I3821" s="109"/>
      <c r="L3821" s="108"/>
      <c r="M3821" s="108"/>
      <c r="N3821" s="108"/>
      <c r="O3821" s="108"/>
      <c r="P3821" s="108"/>
      <c r="Q3821" s="108"/>
      <c r="R3821" s="108"/>
      <c r="S3821" s="108"/>
      <c r="T3821" s="100">
        <f t="shared" si="653"/>
        <v>0</v>
      </c>
      <c r="U3821" s="111"/>
      <c r="V3821" s="111"/>
      <c r="W3821" s="111">
        <f>SUMIFS($F$3:F3821,$D$3:D3821,D3821,$C$3:C3821,"Buy")+SUMIFS($F$3:F3821,$D$3:D3821,D3821,$C$3:C3821,"Coin Deposit",$E$3:E3821,"&lt;&gt;")</f>
        <v>0</v>
      </c>
      <c r="X3821" s="111">
        <f t="shared" si="654"/>
        <v>0</v>
      </c>
      <c r="Y3821" s="111">
        <f>IF($D3821=Y$1,SUMIFS($H$3:$H3821,$G$3:$G3821,Y$1,$C$3:$C3821,"Sell"),0)</f>
        <v>0</v>
      </c>
      <c r="Z3821" s="111">
        <f t="shared" si="655"/>
        <v>0</v>
      </c>
      <c r="AA3821" s="111">
        <f>IF($D3821=AA$1,SUMIFS($H$3:$H3821,$G$3:$G3821,AA$1,$C$3:$C3821,"Sell"),0)</f>
        <v>0</v>
      </c>
      <c r="AB3821" s="111">
        <f t="shared" si="656"/>
        <v>0</v>
      </c>
      <c r="AC3821" s="111">
        <f>SUMIFS('Deductions and Deposits'!$H:$H,'Deductions and Deposits'!$G:$G,D3821,'Deductions and Deposits'!$F:$F,"&lt;="&amp;B3821)+SUMIFS($F$3:F3821,$D$3:D3821,D3821,$C$3:C3821,"Coin Deposit",$E$3:E3821,"")</f>
        <v>0</v>
      </c>
      <c r="AD3821" s="111">
        <f>SUMIFS('Deductions and Deposits'!$D:$D,'Deductions and Deposits'!$C:$C,D3821)+SUMIFS($F:$F,$D:$D,D3821,$C:$C,"Coin Deduction")</f>
        <v>0</v>
      </c>
      <c r="AE3821" s="111">
        <f>Table5[[#This Row],[Column4]]+Table5[[#This Row],[Column14]]+Table5[[#This Row],[Column19]]+Table5[[#This Row],[Column12]]</f>
        <v>0</v>
      </c>
      <c r="AF3821" s="111">
        <f>Table5[[#This Row],[Column5]]+Table5[[#This Row],[Column13]]+Table5[[#This Row],[Column21]]+Table5[[#This Row],[Column18]]</f>
        <v>0</v>
      </c>
      <c r="AG3821" s="111">
        <f t="shared" si="657"/>
        <v>0</v>
      </c>
      <c r="AH3821" s="111">
        <f t="shared" si="658"/>
        <v>0</v>
      </c>
      <c r="AI3821" s="111">
        <f>Table5[[#This Row],[Column17]]-Table5[[#This Row],[Column20]]</f>
        <v>0</v>
      </c>
      <c r="AJ3821" s="111">
        <f t="shared" si="659"/>
        <v>0</v>
      </c>
      <c r="AK3821" s="111">
        <f t="shared" si="662"/>
        <v>0</v>
      </c>
      <c r="AL3821" s="111">
        <f t="shared" si="660"/>
        <v>0</v>
      </c>
      <c r="AM3821" s="111" t="str">
        <f t="shared" si="661"/>
        <v/>
      </c>
      <c r="AN3821" s="111" t="str">
        <f t="shared" ca="1" si="663"/>
        <v/>
      </c>
    </row>
    <row r="3822" spans="1:40" ht="20.25" customHeight="1" x14ac:dyDescent="0.3">
      <c r="A3822" s="107"/>
      <c r="B3822" s="144"/>
      <c r="C3822" s="119"/>
      <c r="D3822" s="120"/>
      <c r="E3822" s="119"/>
      <c r="F3822" s="119"/>
      <c r="G3822" s="120"/>
      <c r="H3822" s="119"/>
      <c r="I3822" s="109"/>
      <c r="L3822" s="108"/>
      <c r="M3822" s="108"/>
      <c r="N3822" s="108"/>
      <c r="O3822" s="108"/>
      <c r="P3822" s="108"/>
      <c r="Q3822" s="108"/>
      <c r="R3822" s="108"/>
      <c r="S3822" s="108"/>
      <c r="T3822" s="100">
        <f t="shared" si="653"/>
        <v>0</v>
      </c>
      <c r="U3822" s="111"/>
      <c r="V3822" s="111"/>
      <c r="W3822" s="111">
        <f>SUMIFS($F$3:F3822,$D$3:D3822,D3822,$C$3:C3822,"Buy")+SUMIFS($F$3:F3822,$D$3:D3822,D3822,$C$3:C3822,"Coin Deposit",$E$3:E3822,"&lt;&gt;")</f>
        <v>0</v>
      </c>
      <c r="X3822" s="111">
        <f t="shared" si="654"/>
        <v>0</v>
      </c>
      <c r="Y3822" s="111">
        <f>IF($D3822=Y$1,SUMIFS($H$3:$H3822,$G$3:$G3822,Y$1,$C$3:$C3822,"Sell"),0)</f>
        <v>0</v>
      </c>
      <c r="Z3822" s="111">
        <f t="shared" si="655"/>
        <v>0</v>
      </c>
      <c r="AA3822" s="111">
        <f>IF($D3822=AA$1,SUMIFS($H$3:$H3822,$G$3:$G3822,AA$1,$C$3:$C3822,"Sell"),0)</f>
        <v>0</v>
      </c>
      <c r="AB3822" s="111">
        <f t="shared" si="656"/>
        <v>0</v>
      </c>
      <c r="AC3822" s="111">
        <f>SUMIFS('Deductions and Deposits'!$H:$H,'Deductions and Deposits'!$G:$G,D3822,'Deductions and Deposits'!$F:$F,"&lt;="&amp;B3822)+SUMIFS($F$3:F3822,$D$3:D3822,D3822,$C$3:C3822,"Coin Deposit",$E$3:E3822,"")</f>
        <v>0</v>
      </c>
      <c r="AD3822" s="111">
        <f>SUMIFS('Deductions and Deposits'!$D:$D,'Deductions and Deposits'!$C:$C,D3822)+SUMIFS($F:$F,$D:$D,D3822,$C:$C,"Coin Deduction")</f>
        <v>0</v>
      </c>
      <c r="AE3822" s="111">
        <f>Table5[[#This Row],[Column4]]+Table5[[#This Row],[Column14]]+Table5[[#This Row],[Column19]]+Table5[[#This Row],[Column12]]</f>
        <v>0</v>
      </c>
      <c r="AF3822" s="111">
        <f>Table5[[#This Row],[Column5]]+Table5[[#This Row],[Column13]]+Table5[[#This Row],[Column21]]+Table5[[#This Row],[Column18]]</f>
        <v>0</v>
      </c>
      <c r="AG3822" s="111">
        <f t="shared" si="657"/>
        <v>0</v>
      </c>
      <c r="AH3822" s="111">
        <f t="shared" si="658"/>
        <v>0</v>
      </c>
      <c r="AI3822" s="111">
        <f>Table5[[#This Row],[Column17]]-Table5[[#This Row],[Column20]]</f>
        <v>0</v>
      </c>
      <c r="AJ3822" s="111">
        <f t="shared" si="659"/>
        <v>0</v>
      </c>
      <c r="AK3822" s="111">
        <f t="shared" si="662"/>
        <v>0</v>
      </c>
      <c r="AL3822" s="111">
        <f t="shared" si="660"/>
        <v>0</v>
      </c>
      <c r="AM3822" s="111" t="str">
        <f t="shared" si="661"/>
        <v/>
      </c>
      <c r="AN3822" s="111" t="str">
        <f t="shared" ca="1" si="663"/>
        <v/>
      </c>
    </row>
    <row r="3823" spans="1:40" ht="20.25" customHeight="1" x14ac:dyDescent="0.3">
      <c r="A3823" s="107"/>
      <c r="B3823" s="144"/>
      <c r="C3823" s="119"/>
      <c r="D3823" s="120"/>
      <c r="E3823" s="119"/>
      <c r="F3823" s="119"/>
      <c r="G3823" s="120"/>
      <c r="H3823" s="119"/>
      <c r="I3823" s="109"/>
      <c r="L3823" s="108"/>
      <c r="M3823" s="108"/>
      <c r="N3823" s="108"/>
      <c r="O3823" s="108"/>
      <c r="P3823" s="108"/>
      <c r="Q3823" s="108"/>
      <c r="R3823" s="108"/>
      <c r="S3823" s="108"/>
      <c r="T3823" s="100">
        <f t="shared" si="653"/>
        <v>0</v>
      </c>
      <c r="U3823" s="111"/>
      <c r="V3823" s="111"/>
      <c r="W3823" s="111">
        <f>SUMIFS($F$3:F3823,$D$3:D3823,D3823,$C$3:C3823,"Buy")+SUMIFS($F$3:F3823,$D$3:D3823,D3823,$C$3:C3823,"Coin Deposit",$E$3:E3823,"&lt;&gt;")</f>
        <v>0</v>
      </c>
      <c r="X3823" s="111">
        <f t="shared" si="654"/>
        <v>0</v>
      </c>
      <c r="Y3823" s="111">
        <f>IF($D3823=Y$1,SUMIFS($H$3:$H3823,$G$3:$G3823,Y$1,$C$3:$C3823,"Sell"),0)</f>
        <v>0</v>
      </c>
      <c r="Z3823" s="111">
        <f t="shared" si="655"/>
        <v>0</v>
      </c>
      <c r="AA3823" s="111">
        <f>IF($D3823=AA$1,SUMIFS($H$3:$H3823,$G$3:$G3823,AA$1,$C$3:$C3823,"Sell"),0)</f>
        <v>0</v>
      </c>
      <c r="AB3823" s="111">
        <f t="shared" si="656"/>
        <v>0</v>
      </c>
      <c r="AC3823" s="111">
        <f>SUMIFS('Deductions and Deposits'!$H:$H,'Deductions and Deposits'!$G:$G,D3823,'Deductions and Deposits'!$F:$F,"&lt;="&amp;B3823)+SUMIFS($F$3:F3823,$D$3:D3823,D3823,$C$3:C3823,"Coin Deposit",$E$3:E3823,"")</f>
        <v>0</v>
      </c>
      <c r="AD3823" s="111">
        <f>SUMIFS('Deductions and Deposits'!$D:$D,'Deductions and Deposits'!$C:$C,D3823)+SUMIFS($F:$F,$D:$D,D3823,$C:$C,"Coin Deduction")</f>
        <v>0</v>
      </c>
      <c r="AE3823" s="111">
        <f>Table5[[#This Row],[Column4]]+Table5[[#This Row],[Column14]]+Table5[[#This Row],[Column19]]+Table5[[#This Row],[Column12]]</f>
        <v>0</v>
      </c>
      <c r="AF3823" s="111">
        <f>Table5[[#This Row],[Column5]]+Table5[[#This Row],[Column13]]+Table5[[#This Row],[Column21]]+Table5[[#This Row],[Column18]]</f>
        <v>0</v>
      </c>
      <c r="AG3823" s="111">
        <f t="shared" si="657"/>
        <v>0</v>
      </c>
      <c r="AH3823" s="111">
        <f t="shared" si="658"/>
        <v>0</v>
      </c>
      <c r="AI3823" s="111">
        <f>Table5[[#This Row],[Column17]]-Table5[[#This Row],[Column20]]</f>
        <v>0</v>
      </c>
      <c r="AJ3823" s="111">
        <f t="shared" si="659"/>
        <v>0</v>
      </c>
      <c r="AK3823" s="111">
        <f t="shared" si="662"/>
        <v>0</v>
      </c>
      <c r="AL3823" s="111">
        <f t="shared" si="660"/>
        <v>0</v>
      </c>
      <c r="AM3823" s="111" t="str">
        <f t="shared" si="661"/>
        <v/>
      </c>
      <c r="AN3823" s="111" t="str">
        <f t="shared" ca="1" si="663"/>
        <v/>
      </c>
    </row>
    <row r="3824" spans="1:40" ht="20.25" customHeight="1" x14ac:dyDescent="0.3">
      <c r="A3824" s="107"/>
      <c r="B3824" s="144"/>
      <c r="C3824" s="119"/>
      <c r="D3824" s="120"/>
      <c r="E3824" s="119"/>
      <c r="F3824" s="119"/>
      <c r="G3824" s="120"/>
      <c r="H3824" s="119"/>
      <c r="I3824" s="109"/>
      <c r="L3824" s="108"/>
      <c r="M3824" s="108"/>
      <c r="N3824" s="108"/>
      <c r="O3824" s="108"/>
      <c r="P3824" s="108"/>
      <c r="Q3824" s="108"/>
      <c r="R3824" s="108"/>
      <c r="S3824" s="108"/>
      <c r="T3824" s="100">
        <f t="shared" si="653"/>
        <v>0</v>
      </c>
      <c r="U3824" s="111"/>
      <c r="V3824" s="111"/>
      <c r="W3824" s="111">
        <f>SUMIFS($F$3:F3824,$D$3:D3824,D3824,$C$3:C3824,"Buy")+SUMIFS($F$3:F3824,$D$3:D3824,D3824,$C$3:C3824,"Coin Deposit",$E$3:E3824,"&lt;&gt;")</f>
        <v>0</v>
      </c>
      <c r="X3824" s="111">
        <f t="shared" si="654"/>
        <v>0</v>
      </c>
      <c r="Y3824" s="111">
        <f>IF($D3824=Y$1,SUMIFS($H$3:$H3824,$G$3:$G3824,Y$1,$C$3:$C3824,"Sell"),0)</f>
        <v>0</v>
      </c>
      <c r="Z3824" s="111">
        <f t="shared" si="655"/>
        <v>0</v>
      </c>
      <c r="AA3824" s="111">
        <f>IF($D3824=AA$1,SUMIFS($H$3:$H3824,$G$3:$G3824,AA$1,$C$3:$C3824,"Sell"),0)</f>
        <v>0</v>
      </c>
      <c r="AB3824" s="111">
        <f t="shared" si="656"/>
        <v>0</v>
      </c>
      <c r="AC3824" s="111">
        <f>SUMIFS('Deductions and Deposits'!$H:$H,'Deductions and Deposits'!$G:$G,D3824,'Deductions and Deposits'!$F:$F,"&lt;="&amp;B3824)+SUMIFS($F$3:F3824,$D$3:D3824,D3824,$C$3:C3824,"Coin Deposit",$E$3:E3824,"")</f>
        <v>0</v>
      </c>
      <c r="AD3824" s="111">
        <f>SUMIFS('Deductions and Deposits'!$D:$D,'Deductions and Deposits'!$C:$C,D3824)+SUMIFS($F:$F,$D:$D,D3824,$C:$C,"Coin Deduction")</f>
        <v>0</v>
      </c>
      <c r="AE3824" s="111">
        <f>Table5[[#This Row],[Column4]]+Table5[[#This Row],[Column14]]+Table5[[#This Row],[Column19]]+Table5[[#This Row],[Column12]]</f>
        <v>0</v>
      </c>
      <c r="AF3824" s="111">
        <f>Table5[[#This Row],[Column5]]+Table5[[#This Row],[Column13]]+Table5[[#This Row],[Column21]]+Table5[[#This Row],[Column18]]</f>
        <v>0</v>
      </c>
      <c r="AG3824" s="111">
        <f t="shared" si="657"/>
        <v>0</v>
      </c>
      <c r="AH3824" s="111">
        <f t="shared" si="658"/>
        <v>0</v>
      </c>
      <c r="AI3824" s="111">
        <f>Table5[[#This Row],[Column17]]-Table5[[#This Row],[Column20]]</f>
        <v>0</v>
      </c>
      <c r="AJ3824" s="111">
        <f t="shared" si="659"/>
        <v>0</v>
      </c>
      <c r="AK3824" s="111">
        <f t="shared" si="662"/>
        <v>0</v>
      </c>
      <c r="AL3824" s="111">
        <f t="shared" si="660"/>
        <v>0</v>
      </c>
      <c r="AM3824" s="111" t="str">
        <f t="shared" si="661"/>
        <v/>
      </c>
      <c r="AN3824" s="111" t="str">
        <f t="shared" ca="1" si="663"/>
        <v/>
      </c>
    </row>
    <row r="3825" spans="1:40" ht="20.25" customHeight="1" x14ac:dyDescent="0.3">
      <c r="A3825" s="107"/>
      <c r="B3825" s="144"/>
      <c r="C3825" s="119"/>
      <c r="D3825" s="120"/>
      <c r="E3825" s="119"/>
      <c r="F3825" s="119"/>
      <c r="G3825" s="120"/>
      <c r="H3825" s="119"/>
      <c r="I3825" s="109"/>
      <c r="L3825" s="108"/>
      <c r="M3825" s="108"/>
      <c r="N3825" s="108"/>
      <c r="O3825" s="108"/>
      <c r="P3825" s="108"/>
      <c r="Q3825" s="108"/>
      <c r="R3825" s="108"/>
      <c r="S3825" s="108"/>
      <c r="T3825" s="100">
        <f t="shared" si="653"/>
        <v>0</v>
      </c>
      <c r="U3825" s="111"/>
      <c r="V3825" s="111"/>
      <c r="W3825" s="111">
        <f>SUMIFS($F$3:F3825,$D$3:D3825,D3825,$C$3:C3825,"Buy")+SUMIFS($F$3:F3825,$D$3:D3825,D3825,$C$3:C3825,"Coin Deposit",$E$3:E3825,"&lt;&gt;")</f>
        <v>0</v>
      </c>
      <c r="X3825" s="111">
        <f t="shared" si="654"/>
        <v>0</v>
      </c>
      <c r="Y3825" s="111">
        <f>IF($D3825=Y$1,SUMIFS($H$3:$H3825,$G$3:$G3825,Y$1,$C$3:$C3825,"Sell"),0)</f>
        <v>0</v>
      </c>
      <c r="Z3825" s="111">
        <f t="shared" si="655"/>
        <v>0</v>
      </c>
      <c r="AA3825" s="111">
        <f>IF($D3825=AA$1,SUMIFS($H$3:$H3825,$G$3:$G3825,AA$1,$C$3:$C3825,"Sell"),0)</f>
        <v>0</v>
      </c>
      <c r="AB3825" s="111">
        <f t="shared" si="656"/>
        <v>0</v>
      </c>
      <c r="AC3825" s="111">
        <f>SUMIFS('Deductions and Deposits'!$H:$H,'Deductions and Deposits'!$G:$G,D3825,'Deductions and Deposits'!$F:$F,"&lt;="&amp;B3825)+SUMIFS($F$3:F3825,$D$3:D3825,D3825,$C$3:C3825,"Coin Deposit",$E$3:E3825,"")</f>
        <v>0</v>
      </c>
      <c r="AD3825" s="111">
        <f>SUMIFS('Deductions and Deposits'!$D:$D,'Deductions and Deposits'!$C:$C,D3825)+SUMIFS($F:$F,$D:$D,D3825,$C:$C,"Coin Deduction")</f>
        <v>0</v>
      </c>
      <c r="AE3825" s="111">
        <f>Table5[[#This Row],[Column4]]+Table5[[#This Row],[Column14]]+Table5[[#This Row],[Column19]]+Table5[[#This Row],[Column12]]</f>
        <v>0</v>
      </c>
      <c r="AF3825" s="111">
        <f>Table5[[#This Row],[Column5]]+Table5[[#This Row],[Column13]]+Table5[[#This Row],[Column21]]+Table5[[#This Row],[Column18]]</f>
        <v>0</v>
      </c>
      <c r="AG3825" s="111">
        <f t="shared" si="657"/>
        <v>0</v>
      </c>
      <c r="AH3825" s="111">
        <f t="shared" si="658"/>
        <v>0</v>
      </c>
      <c r="AI3825" s="111">
        <f>Table5[[#This Row],[Column17]]-Table5[[#This Row],[Column20]]</f>
        <v>0</v>
      </c>
      <c r="AJ3825" s="111">
        <f t="shared" si="659"/>
        <v>0</v>
      </c>
      <c r="AK3825" s="111">
        <f t="shared" si="662"/>
        <v>0</v>
      </c>
      <c r="AL3825" s="111">
        <f t="shared" si="660"/>
        <v>0</v>
      </c>
      <c r="AM3825" s="111" t="str">
        <f t="shared" si="661"/>
        <v/>
      </c>
      <c r="AN3825" s="111" t="str">
        <f t="shared" ca="1" si="663"/>
        <v/>
      </c>
    </row>
    <row r="3826" spans="1:40" ht="20.25" customHeight="1" x14ac:dyDescent="0.3">
      <c r="A3826" s="107"/>
      <c r="B3826" s="144"/>
      <c r="C3826" s="119"/>
      <c r="D3826" s="120"/>
      <c r="E3826" s="119"/>
      <c r="F3826" s="119"/>
      <c r="G3826" s="120"/>
      <c r="H3826" s="119"/>
      <c r="I3826" s="109"/>
      <c r="L3826" s="108"/>
      <c r="M3826" s="108"/>
      <c r="N3826" s="108"/>
      <c r="O3826" s="108"/>
      <c r="P3826" s="108"/>
      <c r="Q3826" s="108"/>
      <c r="R3826" s="108"/>
      <c r="S3826" s="108"/>
      <c r="T3826" s="100">
        <f t="shared" si="653"/>
        <v>0</v>
      </c>
      <c r="U3826" s="111"/>
      <c r="V3826" s="111"/>
      <c r="W3826" s="111">
        <f>SUMIFS($F$3:F3826,$D$3:D3826,D3826,$C$3:C3826,"Buy")+SUMIFS($F$3:F3826,$D$3:D3826,D3826,$C$3:C3826,"Coin Deposit",$E$3:E3826,"&lt;&gt;")</f>
        <v>0</v>
      </c>
      <c r="X3826" s="111">
        <f t="shared" si="654"/>
        <v>0</v>
      </c>
      <c r="Y3826" s="111">
        <f>IF($D3826=Y$1,SUMIFS($H$3:$H3826,$G$3:$G3826,Y$1,$C$3:$C3826,"Sell"),0)</f>
        <v>0</v>
      </c>
      <c r="Z3826" s="111">
        <f t="shared" si="655"/>
        <v>0</v>
      </c>
      <c r="AA3826" s="111">
        <f>IF($D3826=AA$1,SUMIFS($H$3:$H3826,$G$3:$G3826,AA$1,$C$3:$C3826,"Sell"),0)</f>
        <v>0</v>
      </c>
      <c r="AB3826" s="111">
        <f t="shared" si="656"/>
        <v>0</v>
      </c>
      <c r="AC3826" s="111">
        <f>SUMIFS('Deductions and Deposits'!$H:$H,'Deductions and Deposits'!$G:$G,D3826,'Deductions and Deposits'!$F:$F,"&lt;="&amp;B3826)+SUMIFS($F$3:F3826,$D$3:D3826,D3826,$C$3:C3826,"Coin Deposit",$E$3:E3826,"")</f>
        <v>0</v>
      </c>
      <c r="AD3826" s="111">
        <f>SUMIFS('Deductions and Deposits'!$D:$D,'Deductions and Deposits'!$C:$C,D3826)+SUMIFS($F:$F,$D:$D,D3826,$C:$C,"Coin Deduction")</f>
        <v>0</v>
      </c>
      <c r="AE3826" s="111">
        <f>Table5[[#This Row],[Column4]]+Table5[[#This Row],[Column14]]+Table5[[#This Row],[Column19]]+Table5[[#This Row],[Column12]]</f>
        <v>0</v>
      </c>
      <c r="AF3826" s="111">
        <f>Table5[[#This Row],[Column5]]+Table5[[#This Row],[Column13]]+Table5[[#This Row],[Column21]]+Table5[[#This Row],[Column18]]</f>
        <v>0</v>
      </c>
      <c r="AG3826" s="111">
        <f t="shared" si="657"/>
        <v>0</v>
      </c>
      <c r="AH3826" s="111">
        <f t="shared" si="658"/>
        <v>0</v>
      </c>
      <c r="AI3826" s="111">
        <f>Table5[[#This Row],[Column17]]-Table5[[#This Row],[Column20]]</f>
        <v>0</v>
      </c>
      <c r="AJ3826" s="111">
        <f t="shared" si="659"/>
        <v>0</v>
      </c>
      <c r="AK3826" s="111">
        <f t="shared" si="662"/>
        <v>0</v>
      </c>
      <c r="AL3826" s="111">
        <f t="shared" si="660"/>
        <v>0</v>
      </c>
      <c r="AM3826" s="111" t="str">
        <f t="shared" si="661"/>
        <v/>
      </c>
      <c r="AN3826" s="111" t="str">
        <f t="shared" ca="1" si="663"/>
        <v/>
      </c>
    </row>
    <row r="3827" spans="1:40" ht="20.25" customHeight="1" x14ac:dyDescent="0.3">
      <c r="A3827" s="107"/>
      <c r="B3827" s="144"/>
      <c r="C3827" s="119"/>
      <c r="D3827" s="120"/>
      <c r="E3827" s="119"/>
      <c r="F3827" s="119"/>
      <c r="G3827" s="120"/>
      <c r="H3827" s="119"/>
      <c r="I3827" s="109"/>
      <c r="L3827" s="108"/>
      <c r="M3827" s="108"/>
      <c r="N3827" s="108"/>
      <c r="O3827" s="108"/>
      <c r="P3827" s="108"/>
      <c r="Q3827" s="108"/>
      <c r="R3827" s="108"/>
      <c r="S3827" s="108"/>
      <c r="T3827" s="100">
        <f t="shared" si="653"/>
        <v>0</v>
      </c>
      <c r="U3827" s="111"/>
      <c r="V3827" s="111"/>
      <c r="W3827" s="111">
        <f>SUMIFS($F$3:F3827,$D$3:D3827,D3827,$C$3:C3827,"Buy")+SUMIFS($F$3:F3827,$D$3:D3827,D3827,$C$3:C3827,"Coin Deposit",$E$3:E3827,"&lt;&gt;")</f>
        <v>0</v>
      </c>
      <c r="X3827" s="111">
        <f t="shared" si="654"/>
        <v>0</v>
      </c>
      <c r="Y3827" s="111">
        <f>IF($D3827=Y$1,SUMIFS($H$3:$H3827,$G$3:$G3827,Y$1,$C$3:$C3827,"Sell"),0)</f>
        <v>0</v>
      </c>
      <c r="Z3827" s="111">
        <f t="shared" si="655"/>
        <v>0</v>
      </c>
      <c r="AA3827" s="111">
        <f>IF($D3827=AA$1,SUMIFS($H$3:$H3827,$G$3:$G3827,AA$1,$C$3:$C3827,"Sell"),0)</f>
        <v>0</v>
      </c>
      <c r="AB3827" s="111">
        <f t="shared" si="656"/>
        <v>0</v>
      </c>
      <c r="AC3827" s="111">
        <f>SUMIFS('Deductions and Deposits'!$H:$H,'Deductions and Deposits'!$G:$G,D3827,'Deductions and Deposits'!$F:$F,"&lt;="&amp;B3827)+SUMIFS($F$3:F3827,$D$3:D3827,D3827,$C$3:C3827,"Coin Deposit",$E$3:E3827,"")</f>
        <v>0</v>
      </c>
      <c r="AD3827" s="111">
        <f>SUMIFS('Deductions and Deposits'!$D:$D,'Deductions and Deposits'!$C:$C,D3827)+SUMIFS($F:$F,$D:$D,D3827,$C:$C,"Coin Deduction")</f>
        <v>0</v>
      </c>
      <c r="AE3827" s="111">
        <f>Table5[[#This Row],[Column4]]+Table5[[#This Row],[Column14]]+Table5[[#This Row],[Column19]]+Table5[[#This Row],[Column12]]</f>
        <v>0</v>
      </c>
      <c r="AF3827" s="111">
        <f>Table5[[#This Row],[Column5]]+Table5[[#This Row],[Column13]]+Table5[[#This Row],[Column21]]+Table5[[#This Row],[Column18]]</f>
        <v>0</v>
      </c>
      <c r="AG3827" s="111">
        <f t="shared" si="657"/>
        <v>0</v>
      </c>
      <c r="AH3827" s="111">
        <f t="shared" si="658"/>
        <v>0</v>
      </c>
      <c r="AI3827" s="111">
        <f>Table5[[#This Row],[Column17]]-Table5[[#This Row],[Column20]]</f>
        <v>0</v>
      </c>
      <c r="AJ3827" s="111">
        <f t="shared" si="659"/>
        <v>0</v>
      </c>
      <c r="AK3827" s="111">
        <f t="shared" si="662"/>
        <v>0</v>
      </c>
      <c r="AL3827" s="111">
        <f t="shared" si="660"/>
        <v>0</v>
      </c>
      <c r="AM3827" s="111" t="str">
        <f t="shared" si="661"/>
        <v/>
      </c>
      <c r="AN3827" s="111" t="str">
        <f t="shared" ca="1" si="663"/>
        <v/>
      </c>
    </row>
    <row r="3828" spans="1:40" ht="20.25" customHeight="1" x14ac:dyDescent="0.3">
      <c r="A3828" s="107"/>
      <c r="B3828" s="144"/>
      <c r="C3828" s="119"/>
      <c r="D3828" s="120"/>
      <c r="E3828" s="119"/>
      <c r="F3828" s="119"/>
      <c r="G3828" s="120"/>
      <c r="H3828" s="119"/>
      <c r="I3828" s="109"/>
      <c r="L3828" s="108"/>
      <c r="M3828" s="108"/>
      <c r="N3828" s="108"/>
      <c r="O3828" s="108"/>
      <c r="P3828" s="108"/>
      <c r="Q3828" s="108"/>
      <c r="R3828" s="108"/>
      <c r="S3828" s="108"/>
      <c r="T3828" s="100">
        <f t="shared" si="653"/>
        <v>0</v>
      </c>
      <c r="U3828" s="111"/>
      <c r="V3828" s="111"/>
      <c r="W3828" s="111">
        <f>SUMIFS($F$3:F3828,$D$3:D3828,D3828,$C$3:C3828,"Buy")+SUMIFS($F$3:F3828,$D$3:D3828,D3828,$C$3:C3828,"Coin Deposit",$E$3:E3828,"&lt;&gt;")</f>
        <v>0</v>
      </c>
      <c r="X3828" s="111">
        <f t="shared" si="654"/>
        <v>0</v>
      </c>
      <c r="Y3828" s="111">
        <f>IF($D3828=Y$1,SUMIFS($H$3:$H3828,$G$3:$G3828,Y$1,$C$3:$C3828,"Sell"),0)</f>
        <v>0</v>
      </c>
      <c r="Z3828" s="111">
        <f t="shared" si="655"/>
        <v>0</v>
      </c>
      <c r="AA3828" s="111">
        <f>IF($D3828=AA$1,SUMIFS($H$3:$H3828,$G$3:$G3828,AA$1,$C$3:$C3828,"Sell"),0)</f>
        <v>0</v>
      </c>
      <c r="AB3828" s="111">
        <f t="shared" si="656"/>
        <v>0</v>
      </c>
      <c r="AC3828" s="111">
        <f>SUMIFS('Deductions and Deposits'!$H:$H,'Deductions and Deposits'!$G:$G,D3828,'Deductions and Deposits'!$F:$F,"&lt;="&amp;B3828)+SUMIFS($F$3:F3828,$D$3:D3828,D3828,$C$3:C3828,"Coin Deposit",$E$3:E3828,"")</f>
        <v>0</v>
      </c>
      <c r="AD3828" s="111">
        <f>SUMIFS('Deductions and Deposits'!$D:$D,'Deductions and Deposits'!$C:$C,D3828)+SUMIFS($F:$F,$D:$D,D3828,$C:$C,"Coin Deduction")</f>
        <v>0</v>
      </c>
      <c r="AE3828" s="111">
        <f>Table5[[#This Row],[Column4]]+Table5[[#This Row],[Column14]]+Table5[[#This Row],[Column19]]+Table5[[#This Row],[Column12]]</f>
        <v>0</v>
      </c>
      <c r="AF3828" s="111">
        <f>Table5[[#This Row],[Column5]]+Table5[[#This Row],[Column13]]+Table5[[#This Row],[Column21]]+Table5[[#This Row],[Column18]]</f>
        <v>0</v>
      </c>
      <c r="AG3828" s="111">
        <f t="shared" si="657"/>
        <v>0</v>
      </c>
      <c r="AH3828" s="111">
        <f t="shared" si="658"/>
        <v>0</v>
      </c>
      <c r="AI3828" s="111">
        <f>Table5[[#This Row],[Column17]]-Table5[[#This Row],[Column20]]</f>
        <v>0</v>
      </c>
      <c r="AJ3828" s="111">
        <f t="shared" si="659"/>
        <v>0</v>
      </c>
      <c r="AK3828" s="111">
        <f t="shared" si="662"/>
        <v>0</v>
      </c>
      <c r="AL3828" s="111">
        <f t="shared" si="660"/>
        <v>0</v>
      </c>
      <c r="AM3828" s="111" t="str">
        <f t="shared" si="661"/>
        <v/>
      </c>
      <c r="AN3828" s="111" t="str">
        <f t="shared" ca="1" si="663"/>
        <v/>
      </c>
    </row>
    <row r="3829" spans="1:40" ht="20.25" customHeight="1" x14ac:dyDescent="0.3">
      <c r="A3829" s="107"/>
      <c r="B3829" s="144"/>
      <c r="C3829" s="119"/>
      <c r="D3829" s="120"/>
      <c r="E3829" s="119"/>
      <c r="F3829" s="119"/>
      <c r="G3829" s="120"/>
      <c r="H3829" s="119"/>
      <c r="I3829" s="109"/>
      <c r="L3829" s="108"/>
      <c r="M3829" s="108"/>
      <c r="N3829" s="108"/>
      <c r="O3829" s="108"/>
      <c r="P3829" s="108"/>
      <c r="Q3829" s="108"/>
      <c r="R3829" s="108"/>
      <c r="S3829" s="108"/>
      <c r="T3829" s="100">
        <f t="shared" si="653"/>
        <v>0</v>
      </c>
      <c r="U3829" s="111"/>
      <c r="V3829" s="111"/>
      <c r="W3829" s="111">
        <f>SUMIFS($F$3:F3829,$D$3:D3829,D3829,$C$3:C3829,"Buy")+SUMIFS($F$3:F3829,$D$3:D3829,D3829,$C$3:C3829,"Coin Deposit",$E$3:E3829,"&lt;&gt;")</f>
        <v>0</v>
      </c>
      <c r="X3829" s="111">
        <f t="shared" si="654"/>
        <v>0</v>
      </c>
      <c r="Y3829" s="111">
        <f>IF($D3829=Y$1,SUMIFS($H$3:$H3829,$G$3:$G3829,Y$1,$C$3:$C3829,"Sell"),0)</f>
        <v>0</v>
      </c>
      <c r="Z3829" s="111">
        <f t="shared" si="655"/>
        <v>0</v>
      </c>
      <c r="AA3829" s="111">
        <f>IF($D3829=AA$1,SUMIFS($H$3:$H3829,$G$3:$G3829,AA$1,$C$3:$C3829,"Sell"),0)</f>
        <v>0</v>
      </c>
      <c r="AB3829" s="111">
        <f t="shared" si="656"/>
        <v>0</v>
      </c>
      <c r="AC3829" s="111">
        <f>SUMIFS('Deductions and Deposits'!$H:$H,'Deductions and Deposits'!$G:$G,D3829,'Deductions and Deposits'!$F:$F,"&lt;="&amp;B3829)+SUMIFS($F$3:F3829,$D$3:D3829,D3829,$C$3:C3829,"Coin Deposit",$E$3:E3829,"")</f>
        <v>0</v>
      </c>
      <c r="AD3829" s="111">
        <f>SUMIFS('Deductions and Deposits'!$D:$D,'Deductions and Deposits'!$C:$C,D3829)+SUMIFS($F:$F,$D:$D,D3829,$C:$C,"Coin Deduction")</f>
        <v>0</v>
      </c>
      <c r="AE3829" s="111">
        <f>Table5[[#This Row],[Column4]]+Table5[[#This Row],[Column14]]+Table5[[#This Row],[Column19]]+Table5[[#This Row],[Column12]]</f>
        <v>0</v>
      </c>
      <c r="AF3829" s="111">
        <f>Table5[[#This Row],[Column5]]+Table5[[#This Row],[Column13]]+Table5[[#This Row],[Column21]]+Table5[[#This Row],[Column18]]</f>
        <v>0</v>
      </c>
      <c r="AG3829" s="111">
        <f t="shared" si="657"/>
        <v>0</v>
      </c>
      <c r="AH3829" s="111">
        <f t="shared" si="658"/>
        <v>0</v>
      </c>
      <c r="AI3829" s="111">
        <f>Table5[[#This Row],[Column17]]-Table5[[#This Row],[Column20]]</f>
        <v>0</v>
      </c>
      <c r="AJ3829" s="111">
        <f t="shared" si="659"/>
        <v>0</v>
      </c>
      <c r="AK3829" s="111">
        <f t="shared" si="662"/>
        <v>0</v>
      </c>
      <c r="AL3829" s="111">
        <f t="shared" si="660"/>
        <v>0</v>
      </c>
      <c r="AM3829" s="111" t="str">
        <f t="shared" si="661"/>
        <v/>
      </c>
      <c r="AN3829" s="111" t="str">
        <f t="shared" ca="1" si="663"/>
        <v/>
      </c>
    </row>
    <row r="3830" spans="1:40" ht="20.25" customHeight="1" x14ac:dyDescent="0.3">
      <c r="A3830" s="107"/>
      <c r="B3830" s="144"/>
      <c r="C3830" s="119"/>
      <c r="D3830" s="120"/>
      <c r="E3830" s="119"/>
      <c r="F3830" s="119"/>
      <c r="G3830" s="120"/>
      <c r="H3830" s="119"/>
      <c r="I3830" s="109"/>
      <c r="L3830" s="108"/>
      <c r="M3830" s="108"/>
      <c r="N3830" s="108"/>
      <c r="O3830" s="108"/>
      <c r="P3830" s="108"/>
      <c r="Q3830" s="108"/>
      <c r="R3830" s="108"/>
      <c r="S3830" s="108"/>
      <c r="T3830" s="100">
        <f t="shared" si="653"/>
        <v>0</v>
      </c>
      <c r="U3830" s="111"/>
      <c r="V3830" s="111"/>
      <c r="W3830" s="111">
        <f>SUMIFS($F$3:F3830,$D$3:D3830,D3830,$C$3:C3830,"Buy")+SUMIFS($F$3:F3830,$D$3:D3830,D3830,$C$3:C3830,"Coin Deposit",$E$3:E3830,"&lt;&gt;")</f>
        <v>0</v>
      </c>
      <c r="X3830" s="111">
        <f t="shared" si="654"/>
        <v>0</v>
      </c>
      <c r="Y3830" s="111">
        <f>IF($D3830=Y$1,SUMIFS($H$3:$H3830,$G$3:$G3830,Y$1,$C$3:$C3830,"Sell"),0)</f>
        <v>0</v>
      </c>
      <c r="Z3830" s="111">
        <f t="shared" si="655"/>
        <v>0</v>
      </c>
      <c r="AA3830" s="111">
        <f>IF($D3830=AA$1,SUMIFS($H$3:$H3830,$G$3:$G3830,AA$1,$C$3:$C3830,"Sell"),0)</f>
        <v>0</v>
      </c>
      <c r="AB3830" s="111">
        <f t="shared" si="656"/>
        <v>0</v>
      </c>
      <c r="AC3830" s="111">
        <f>SUMIFS('Deductions and Deposits'!$H:$H,'Deductions and Deposits'!$G:$G,D3830,'Deductions and Deposits'!$F:$F,"&lt;="&amp;B3830)+SUMIFS($F$3:F3830,$D$3:D3830,D3830,$C$3:C3830,"Coin Deposit",$E$3:E3830,"")</f>
        <v>0</v>
      </c>
      <c r="AD3830" s="111">
        <f>SUMIFS('Deductions and Deposits'!$D:$D,'Deductions and Deposits'!$C:$C,D3830)+SUMIFS($F:$F,$D:$D,D3830,$C:$C,"Coin Deduction")</f>
        <v>0</v>
      </c>
      <c r="AE3830" s="111">
        <f>Table5[[#This Row],[Column4]]+Table5[[#This Row],[Column14]]+Table5[[#This Row],[Column19]]+Table5[[#This Row],[Column12]]</f>
        <v>0</v>
      </c>
      <c r="AF3830" s="111">
        <f>Table5[[#This Row],[Column5]]+Table5[[#This Row],[Column13]]+Table5[[#This Row],[Column21]]+Table5[[#This Row],[Column18]]</f>
        <v>0</v>
      </c>
      <c r="AG3830" s="111">
        <f t="shared" si="657"/>
        <v>0</v>
      </c>
      <c r="AH3830" s="111">
        <f t="shared" si="658"/>
        <v>0</v>
      </c>
      <c r="AI3830" s="111">
        <f>Table5[[#This Row],[Column17]]-Table5[[#This Row],[Column20]]</f>
        <v>0</v>
      </c>
      <c r="AJ3830" s="111">
        <f t="shared" si="659"/>
        <v>0</v>
      </c>
      <c r="AK3830" s="111">
        <f t="shared" si="662"/>
        <v>0</v>
      </c>
      <c r="AL3830" s="111">
        <f t="shared" si="660"/>
        <v>0</v>
      </c>
      <c r="AM3830" s="111" t="str">
        <f t="shared" si="661"/>
        <v/>
      </c>
      <c r="AN3830" s="111" t="str">
        <f t="shared" ca="1" si="663"/>
        <v/>
      </c>
    </row>
    <row r="3831" spans="1:40" ht="20.25" customHeight="1" x14ac:dyDescent="0.3">
      <c r="A3831" s="107"/>
      <c r="B3831" s="144"/>
      <c r="C3831" s="119"/>
      <c r="D3831" s="120"/>
      <c r="E3831" s="119"/>
      <c r="F3831" s="119"/>
      <c r="G3831" s="120"/>
      <c r="H3831" s="119"/>
      <c r="I3831" s="109"/>
      <c r="L3831" s="108"/>
      <c r="M3831" s="108"/>
      <c r="N3831" s="108"/>
      <c r="O3831" s="108"/>
      <c r="P3831" s="108"/>
      <c r="Q3831" s="108"/>
      <c r="R3831" s="108"/>
      <c r="S3831" s="108"/>
      <c r="T3831" s="100">
        <f t="shared" si="653"/>
        <v>0</v>
      </c>
      <c r="U3831" s="111"/>
      <c r="V3831" s="111"/>
      <c r="W3831" s="111">
        <f>SUMIFS($F$3:F3831,$D$3:D3831,D3831,$C$3:C3831,"Buy")+SUMIFS($F$3:F3831,$D$3:D3831,D3831,$C$3:C3831,"Coin Deposit",$E$3:E3831,"&lt;&gt;")</f>
        <v>0</v>
      </c>
      <c r="X3831" s="111">
        <f t="shared" si="654"/>
        <v>0</v>
      </c>
      <c r="Y3831" s="111">
        <f>IF($D3831=Y$1,SUMIFS($H$3:$H3831,$G$3:$G3831,Y$1,$C$3:$C3831,"Sell"),0)</f>
        <v>0</v>
      </c>
      <c r="Z3831" s="111">
        <f t="shared" si="655"/>
        <v>0</v>
      </c>
      <c r="AA3831" s="111">
        <f>IF($D3831=AA$1,SUMIFS($H$3:$H3831,$G$3:$G3831,AA$1,$C$3:$C3831,"Sell"),0)</f>
        <v>0</v>
      </c>
      <c r="AB3831" s="111">
        <f t="shared" si="656"/>
        <v>0</v>
      </c>
      <c r="AC3831" s="111">
        <f>SUMIFS('Deductions and Deposits'!$H:$H,'Deductions and Deposits'!$G:$G,D3831,'Deductions and Deposits'!$F:$F,"&lt;="&amp;B3831)+SUMIFS($F$3:F3831,$D$3:D3831,D3831,$C$3:C3831,"Coin Deposit",$E$3:E3831,"")</f>
        <v>0</v>
      </c>
      <c r="AD3831" s="111">
        <f>SUMIFS('Deductions and Deposits'!$D:$D,'Deductions and Deposits'!$C:$C,D3831)+SUMIFS($F:$F,$D:$D,D3831,$C:$C,"Coin Deduction")</f>
        <v>0</v>
      </c>
      <c r="AE3831" s="111">
        <f>Table5[[#This Row],[Column4]]+Table5[[#This Row],[Column14]]+Table5[[#This Row],[Column19]]+Table5[[#This Row],[Column12]]</f>
        <v>0</v>
      </c>
      <c r="AF3831" s="111">
        <f>Table5[[#This Row],[Column5]]+Table5[[#This Row],[Column13]]+Table5[[#This Row],[Column21]]+Table5[[#This Row],[Column18]]</f>
        <v>0</v>
      </c>
      <c r="AG3831" s="111">
        <f t="shared" si="657"/>
        <v>0</v>
      </c>
      <c r="AH3831" s="111">
        <f t="shared" si="658"/>
        <v>0</v>
      </c>
      <c r="AI3831" s="111">
        <f>Table5[[#This Row],[Column17]]-Table5[[#This Row],[Column20]]</f>
        <v>0</v>
      </c>
      <c r="AJ3831" s="111">
        <f t="shared" si="659"/>
        <v>0</v>
      </c>
      <c r="AK3831" s="111">
        <f t="shared" si="662"/>
        <v>0</v>
      </c>
      <c r="AL3831" s="111">
        <f t="shared" si="660"/>
        <v>0</v>
      </c>
      <c r="AM3831" s="111" t="str">
        <f t="shared" si="661"/>
        <v/>
      </c>
      <c r="AN3831" s="111" t="str">
        <f t="shared" ca="1" si="663"/>
        <v/>
      </c>
    </row>
    <row r="3832" spans="1:40" ht="20.25" customHeight="1" x14ac:dyDescent="0.3">
      <c r="A3832" s="107"/>
      <c r="B3832" s="144"/>
      <c r="C3832" s="119"/>
      <c r="D3832" s="120"/>
      <c r="E3832" s="119"/>
      <c r="F3832" s="119"/>
      <c r="G3832" s="120"/>
      <c r="H3832" s="119"/>
      <c r="I3832" s="109"/>
      <c r="L3832" s="108"/>
      <c r="M3832" s="108"/>
      <c r="N3832" s="108"/>
      <c r="O3832" s="108"/>
      <c r="P3832" s="108"/>
      <c r="Q3832" s="108"/>
      <c r="R3832" s="108"/>
      <c r="S3832" s="108"/>
      <c r="T3832" s="100">
        <f t="shared" si="653"/>
        <v>0</v>
      </c>
      <c r="U3832" s="111"/>
      <c r="V3832" s="111"/>
      <c r="W3832" s="111">
        <f>SUMIFS($F$3:F3832,$D$3:D3832,D3832,$C$3:C3832,"Buy")+SUMIFS($F$3:F3832,$D$3:D3832,D3832,$C$3:C3832,"Coin Deposit",$E$3:E3832,"&lt;&gt;")</f>
        <v>0</v>
      </c>
      <c r="X3832" s="111">
        <f t="shared" si="654"/>
        <v>0</v>
      </c>
      <c r="Y3832" s="111">
        <f>IF($D3832=Y$1,SUMIFS($H$3:$H3832,$G$3:$G3832,Y$1,$C$3:$C3832,"Sell"),0)</f>
        <v>0</v>
      </c>
      <c r="Z3832" s="111">
        <f t="shared" si="655"/>
        <v>0</v>
      </c>
      <c r="AA3832" s="111">
        <f>IF($D3832=AA$1,SUMIFS($H$3:$H3832,$G$3:$G3832,AA$1,$C$3:$C3832,"Sell"),0)</f>
        <v>0</v>
      </c>
      <c r="AB3832" s="111">
        <f t="shared" si="656"/>
        <v>0</v>
      </c>
      <c r="AC3832" s="111">
        <f>SUMIFS('Deductions and Deposits'!$H:$H,'Deductions and Deposits'!$G:$G,D3832,'Deductions and Deposits'!$F:$F,"&lt;="&amp;B3832)+SUMIFS($F$3:F3832,$D$3:D3832,D3832,$C$3:C3832,"Coin Deposit",$E$3:E3832,"")</f>
        <v>0</v>
      </c>
      <c r="AD3832" s="111">
        <f>SUMIFS('Deductions and Deposits'!$D:$D,'Deductions and Deposits'!$C:$C,D3832)+SUMIFS($F:$F,$D:$D,D3832,$C:$C,"Coin Deduction")</f>
        <v>0</v>
      </c>
      <c r="AE3832" s="111">
        <f>Table5[[#This Row],[Column4]]+Table5[[#This Row],[Column14]]+Table5[[#This Row],[Column19]]+Table5[[#This Row],[Column12]]</f>
        <v>0</v>
      </c>
      <c r="AF3832" s="111">
        <f>Table5[[#This Row],[Column5]]+Table5[[#This Row],[Column13]]+Table5[[#This Row],[Column21]]+Table5[[#This Row],[Column18]]</f>
        <v>0</v>
      </c>
      <c r="AG3832" s="111">
        <f t="shared" si="657"/>
        <v>0</v>
      </c>
      <c r="AH3832" s="111">
        <f t="shared" si="658"/>
        <v>0</v>
      </c>
      <c r="AI3832" s="111">
        <f>Table5[[#This Row],[Column17]]-Table5[[#This Row],[Column20]]</f>
        <v>0</v>
      </c>
      <c r="AJ3832" s="111">
        <f t="shared" si="659"/>
        <v>0</v>
      </c>
      <c r="AK3832" s="111">
        <f t="shared" si="662"/>
        <v>0</v>
      </c>
      <c r="AL3832" s="111">
        <f t="shared" si="660"/>
        <v>0</v>
      </c>
      <c r="AM3832" s="111" t="str">
        <f t="shared" si="661"/>
        <v/>
      </c>
      <c r="AN3832" s="111" t="str">
        <f t="shared" ca="1" si="663"/>
        <v/>
      </c>
    </row>
    <row r="3833" spans="1:40" ht="20.25" customHeight="1" x14ac:dyDescent="0.3">
      <c r="A3833" s="107"/>
      <c r="B3833" s="144"/>
      <c r="C3833" s="119"/>
      <c r="D3833" s="120"/>
      <c r="E3833" s="119"/>
      <c r="F3833" s="119"/>
      <c r="G3833" s="120"/>
      <c r="H3833" s="119"/>
      <c r="I3833" s="109"/>
      <c r="L3833" s="108"/>
      <c r="M3833" s="108"/>
      <c r="N3833" s="108"/>
      <c r="O3833" s="108"/>
      <c r="P3833" s="108"/>
      <c r="Q3833" s="108"/>
      <c r="R3833" s="108"/>
      <c r="S3833" s="108"/>
      <c r="T3833" s="100">
        <f t="shared" si="653"/>
        <v>0</v>
      </c>
      <c r="U3833" s="111"/>
      <c r="V3833" s="111"/>
      <c r="W3833" s="111">
        <f>SUMIFS($F$3:F3833,$D$3:D3833,D3833,$C$3:C3833,"Buy")+SUMIFS($F$3:F3833,$D$3:D3833,D3833,$C$3:C3833,"Coin Deposit",$E$3:E3833,"&lt;&gt;")</f>
        <v>0</v>
      </c>
      <c r="X3833" s="111">
        <f t="shared" si="654"/>
        <v>0</v>
      </c>
      <c r="Y3833" s="111">
        <f>IF($D3833=Y$1,SUMIFS($H$3:$H3833,$G$3:$G3833,Y$1,$C$3:$C3833,"Sell"),0)</f>
        <v>0</v>
      </c>
      <c r="Z3833" s="111">
        <f t="shared" si="655"/>
        <v>0</v>
      </c>
      <c r="AA3833" s="111">
        <f>IF($D3833=AA$1,SUMIFS($H$3:$H3833,$G$3:$G3833,AA$1,$C$3:$C3833,"Sell"),0)</f>
        <v>0</v>
      </c>
      <c r="AB3833" s="111">
        <f t="shared" si="656"/>
        <v>0</v>
      </c>
      <c r="AC3833" s="111">
        <f>SUMIFS('Deductions and Deposits'!$H:$H,'Deductions and Deposits'!$G:$G,D3833,'Deductions and Deposits'!$F:$F,"&lt;="&amp;B3833)+SUMIFS($F$3:F3833,$D$3:D3833,D3833,$C$3:C3833,"Coin Deposit",$E$3:E3833,"")</f>
        <v>0</v>
      </c>
      <c r="AD3833" s="111">
        <f>SUMIFS('Deductions and Deposits'!$D:$D,'Deductions and Deposits'!$C:$C,D3833)+SUMIFS($F:$F,$D:$D,D3833,$C:$C,"Coin Deduction")</f>
        <v>0</v>
      </c>
      <c r="AE3833" s="111">
        <f>Table5[[#This Row],[Column4]]+Table5[[#This Row],[Column14]]+Table5[[#This Row],[Column19]]+Table5[[#This Row],[Column12]]</f>
        <v>0</v>
      </c>
      <c r="AF3833" s="111">
        <f>Table5[[#This Row],[Column5]]+Table5[[#This Row],[Column13]]+Table5[[#This Row],[Column21]]+Table5[[#This Row],[Column18]]</f>
        <v>0</v>
      </c>
      <c r="AG3833" s="111">
        <f t="shared" si="657"/>
        <v>0</v>
      </c>
      <c r="AH3833" s="111">
        <f t="shared" si="658"/>
        <v>0</v>
      </c>
      <c r="AI3833" s="111">
        <f>Table5[[#This Row],[Column17]]-Table5[[#This Row],[Column20]]</f>
        <v>0</v>
      </c>
      <c r="AJ3833" s="111">
        <f t="shared" si="659"/>
        <v>0</v>
      </c>
      <c r="AK3833" s="111">
        <f t="shared" si="662"/>
        <v>0</v>
      </c>
      <c r="AL3833" s="111">
        <f t="shared" si="660"/>
        <v>0</v>
      </c>
      <c r="AM3833" s="111" t="str">
        <f t="shared" si="661"/>
        <v/>
      </c>
      <c r="AN3833" s="111" t="str">
        <f t="shared" ca="1" si="663"/>
        <v/>
      </c>
    </row>
    <row r="3834" spans="1:40" ht="20.25" customHeight="1" x14ac:dyDescent="0.3">
      <c r="A3834" s="107"/>
      <c r="B3834" s="144"/>
      <c r="C3834" s="119"/>
      <c r="D3834" s="120"/>
      <c r="E3834" s="119"/>
      <c r="F3834" s="119"/>
      <c r="G3834" s="120"/>
      <c r="H3834" s="119"/>
      <c r="I3834" s="109"/>
      <c r="L3834" s="108"/>
      <c r="M3834" s="108"/>
      <c r="N3834" s="108"/>
      <c r="O3834" s="108"/>
      <c r="P3834" s="108"/>
      <c r="Q3834" s="108"/>
      <c r="R3834" s="108"/>
      <c r="S3834" s="108"/>
      <c r="T3834" s="100">
        <f t="shared" si="653"/>
        <v>0</v>
      </c>
      <c r="U3834" s="111"/>
      <c r="V3834" s="111"/>
      <c r="W3834" s="111">
        <f>SUMIFS($F$3:F3834,$D$3:D3834,D3834,$C$3:C3834,"Buy")+SUMIFS($F$3:F3834,$D$3:D3834,D3834,$C$3:C3834,"Coin Deposit",$E$3:E3834,"&lt;&gt;")</f>
        <v>0</v>
      </c>
      <c r="X3834" s="111">
        <f t="shared" si="654"/>
        <v>0</v>
      </c>
      <c r="Y3834" s="111">
        <f>IF($D3834=Y$1,SUMIFS($H$3:$H3834,$G$3:$G3834,Y$1,$C$3:$C3834,"Sell"),0)</f>
        <v>0</v>
      </c>
      <c r="Z3834" s="111">
        <f t="shared" si="655"/>
        <v>0</v>
      </c>
      <c r="AA3834" s="111">
        <f>IF($D3834=AA$1,SUMIFS($H$3:$H3834,$G$3:$G3834,AA$1,$C$3:$C3834,"Sell"),0)</f>
        <v>0</v>
      </c>
      <c r="AB3834" s="111">
        <f t="shared" si="656"/>
        <v>0</v>
      </c>
      <c r="AC3834" s="111">
        <f>SUMIFS('Deductions and Deposits'!$H:$H,'Deductions and Deposits'!$G:$G,D3834,'Deductions and Deposits'!$F:$F,"&lt;="&amp;B3834)+SUMIFS($F$3:F3834,$D$3:D3834,D3834,$C$3:C3834,"Coin Deposit",$E$3:E3834,"")</f>
        <v>0</v>
      </c>
      <c r="AD3834" s="111">
        <f>SUMIFS('Deductions and Deposits'!$D:$D,'Deductions and Deposits'!$C:$C,D3834)+SUMIFS($F:$F,$D:$D,D3834,$C:$C,"Coin Deduction")</f>
        <v>0</v>
      </c>
      <c r="AE3834" s="111">
        <f>Table5[[#This Row],[Column4]]+Table5[[#This Row],[Column14]]+Table5[[#This Row],[Column19]]+Table5[[#This Row],[Column12]]</f>
        <v>0</v>
      </c>
      <c r="AF3834" s="111">
        <f>Table5[[#This Row],[Column5]]+Table5[[#This Row],[Column13]]+Table5[[#This Row],[Column21]]+Table5[[#This Row],[Column18]]</f>
        <v>0</v>
      </c>
      <c r="AG3834" s="111">
        <f t="shared" si="657"/>
        <v>0</v>
      </c>
      <c r="AH3834" s="111">
        <f t="shared" si="658"/>
        <v>0</v>
      </c>
      <c r="AI3834" s="111">
        <f>Table5[[#This Row],[Column17]]-Table5[[#This Row],[Column20]]</f>
        <v>0</v>
      </c>
      <c r="AJ3834" s="111">
        <f t="shared" si="659"/>
        <v>0</v>
      </c>
      <c r="AK3834" s="111">
        <f t="shared" si="662"/>
        <v>0</v>
      </c>
      <c r="AL3834" s="111">
        <f t="shared" si="660"/>
        <v>0</v>
      </c>
      <c r="AM3834" s="111" t="str">
        <f t="shared" si="661"/>
        <v/>
      </c>
      <c r="AN3834" s="111" t="str">
        <f t="shared" ca="1" si="663"/>
        <v/>
      </c>
    </row>
    <row r="3835" spans="1:40" ht="20.25" customHeight="1" x14ac:dyDescent="0.3">
      <c r="A3835" s="107"/>
      <c r="B3835" s="144"/>
      <c r="C3835" s="119"/>
      <c r="D3835" s="120"/>
      <c r="E3835" s="119"/>
      <c r="F3835" s="119"/>
      <c r="G3835" s="120"/>
      <c r="H3835" s="119"/>
      <c r="I3835" s="109"/>
      <c r="L3835" s="108"/>
      <c r="M3835" s="108"/>
      <c r="N3835" s="108"/>
      <c r="O3835" s="108"/>
      <c r="P3835" s="108"/>
      <c r="Q3835" s="108"/>
      <c r="R3835" s="108"/>
      <c r="S3835" s="108"/>
      <c r="T3835" s="100">
        <f t="shared" si="653"/>
        <v>0</v>
      </c>
      <c r="U3835" s="111"/>
      <c r="V3835" s="111"/>
      <c r="W3835" s="111">
        <f>SUMIFS($F$3:F3835,$D$3:D3835,D3835,$C$3:C3835,"Buy")+SUMIFS($F$3:F3835,$D$3:D3835,D3835,$C$3:C3835,"Coin Deposit",$E$3:E3835,"&lt;&gt;")</f>
        <v>0</v>
      </c>
      <c r="X3835" s="111">
        <f t="shared" si="654"/>
        <v>0</v>
      </c>
      <c r="Y3835" s="111">
        <f>IF($D3835=Y$1,SUMIFS($H$3:$H3835,$G$3:$G3835,Y$1,$C$3:$C3835,"Sell"),0)</f>
        <v>0</v>
      </c>
      <c r="Z3835" s="111">
        <f t="shared" si="655"/>
        <v>0</v>
      </c>
      <c r="AA3835" s="111">
        <f>IF($D3835=AA$1,SUMIFS($H$3:$H3835,$G$3:$G3835,AA$1,$C$3:$C3835,"Sell"),0)</f>
        <v>0</v>
      </c>
      <c r="AB3835" s="111">
        <f t="shared" si="656"/>
        <v>0</v>
      </c>
      <c r="AC3835" s="111">
        <f>SUMIFS('Deductions and Deposits'!$H:$H,'Deductions and Deposits'!$G:$G,D3835,'Deductions and Deposits'!$F:$F,"&lt;="&amp;B3835)+SUMIFS($F$3:F3835,$D$3:D3835,D3835,$C$3:C3835,"Coin Deposit",$E$3:E3835,"")</f>
        <v>0</v>
      </c>
      <c r="AD3835" s="111">
        <f>SUMIFS('Deductions and Deposits'!$D:$D,'Deductions and Deposits'!$C:$C,D3835)+SUMIFS($F:$F,$D:$D,D3835,$C:$C,"Coin Deduction")</f>
        <v>0</v>
      </c>
      <c r="AE3835" s="111">
        <f>Table5[[#This Row],[Column4]]+Table5[[#This Row],[Column14]]+Table5[[#This Row],[Column19]]+Table5[[#This Row],[Column12]]</f>
        <v>0</v>
      </c>
      <c r="AF3835" s="111">
        <f>Table5[[#This Row],[Column5]]+Table5[[#This Row],[Column13]]+Table5[[#This Row],[Column21]]+Table5[[#This Row],[Column18]]</f>
        <v>0</v>
      </c>
      <c r="AG3835" s="111">
        <f t="shared" si="657"/>
        <v>0</v>
      </c>
      <c r="AH3835" s="111">
        <f t="shared" si="658"/>
        <v>0</v>
      </c>
      <c r="AI3835" s="111">
        <f>Table5[[#This Row],[Column17]]-Table5[[#This Row],[Column20]]</f>
        <v>0</v>
      </c>
      <c r="AJ3835" s="111">
        <f t="shared" si="659"/>
        <v>0</v>
      </c>
      <c r="AK3835" s="111">
        <f t="shared" si="662"/>
        <v>0</v>
      </c>
      <c r="AL3835" s="111">
        <f t="shared" si="660"/>
        <v>0</v>
      </c>
      <c r="AM3835" s="111" t="str">
        <f t="shared" si="661"/>
        <v/>
      </c>
      <c r="AN3835" s="111" t="str">
        <f t="shared" ca="1" si="663"/>
        <v/>
      </c>
    </row>
    <row r="3836" spans="1:40" ht="20.25" customHeight="1" x14ac:dyDescent="0.3">
      <c r="A3836" s="107"/>
      <c r="B3836" s="144"/>
      <c r="C3836" s="119"/>
      <c r="D3836" s="120"/>
      <c r="E3836" s="119"/>
      <c r="F3836" s="119"/>
      <c r="G3836" s="120"/>
      <c r="H3836" s="119"/>
      <c r="I3836" s="109"/>
      <c r="L3836" s="108"/>
      <c r="M3836" s="108"/>
      <c r="N3836" s="108"/>
      <c r="O3836" s="108"/>
      <c r="P3836" s="108"/>
      <c r="Q3836" s="108"/>
      <c r="R3836" s="108"/>
      <c r="S3836" s="108"/>
      <c r="T3836" s="100">
        <f t="shared" si="653"/>
        <v>0</v>
      </c>
      <c r="U3836" s="111"/>
      <c r="V3836" s="111"/>
      <c r="W3836" s="111">
        <f>SUMIFS($F$3:F3836,$D$3:D3836,D3836,$C$3:C3836,"Buy")+SUMIFS($F$3:F3836,$D$3:D3836,D3836,$C$3:C3836,"Coin Deposit",$E$3:E3836,"&lt;&gt;")</f>
        <v>0</v>
      </c>
      <c r="X3836" s="111">
        <f t="shared" si="654"/>
        <v>0</v>
      </c>
      <c r="Y3836" s="111">
        <f>IF($D3836=Y$1,SUMIFS($H$3:$H3836,$G$3:$G3836,Y$1,$C$3:$C3836,"Sell"),0)</f>
        <v>0</v>
      </c>
      <c r="Z3836" s="111">
        <f t="shared" si="655"/>
        <v>0</v>
      </c>
      <c r="AA3836" s="111">
        <f>IF($D3836=AA$1,SUMIFS($H$3:$H3836,$G$3:$G3836,AA$1,$C$3:$C3836,"Sell"),0)</f>
        <v>0</v>
      </c>
      <c r="AB3836" s="111">
        <f t="shared" si="656"/>
        <v>0</v>
      </c>
      <c r="AC3836" s="111">
        <f>SUMIFS('Deductions and Deposits'!$H:$H,'Deductions and Deposits'!$G:$G,D3836,'Deductions and Deposits'!$F:$F,"&lt;="&amp;B3836)+SUMIFS($F$3:F3836,$D$3:D3836,D3836,$C$3:C3836,"Coin Deposit",$E$3:E3836,"")</f>
        <v>0</v>
      </c>
      <c r="AD3836" s="111">
        <f>SUMIFS('Deductions and Deposits'!$D:$D,'Deductions and Deposits'!$C:$C,D3836)+SUMIFS($F:$F,$D:$D,D3836,$C:$C,"Coin Deduction")</f>
        <v>0</v>
      </c>
      <c r="AE3836" s="111">
        <f>Table5[[#This Row],[Column4]]+Table5[[#This Row],[Column14]]+Table5[[#This Row],[Column19]]+Table5[[#This Row],[Column12]]</f>
        <v>0</v>
      </c>
      <c r="AF3836" s="111">
        <f>Table5[[#This Row],[Column5]]+Table5[[#This Row],[Column13]]+Table5[[#This Row],[Column21]]+Table5[[#This Row],[Column18]]</f>
        <v>0</v>
      </c>
      <c r="AG3836" s="111">
        <f t="shared" si="657"/>
        <v>0</v>
      </c>
      <c r="AH3836" s="111">
        <f t="shared" si="658"/>
        <v>0</v>
      </c>
      <c r="AI3836" s="111">
        <f>Table5[[#This Row],[Column17]]-Table5[[#This Row],[Column20]]</f>
        <v>0</v>
      </c>
      <c r="AJ3836" s="111">
        <f t="shared" si="659"/>
        <v>0</v>
      </c>
      <c r="AK3836" s="111">
        <f t="shared" si="662"/>
        <v>0</v>
      </c>
      <c r="AL3836" s="111">
        <f t="shared" si="660"/>
        <v>0</v>
      </c>
      <c r="AM3836" s="111" t="str">
        <f t="shared" si="661"/>
        <v/>
      </c>
      <c r="AN3836" s="111" t="str">
        <f t="shared" ca="1" si="663"/>
        <v/>
      </c>
    </row>
    <row r="3837" spans="1:40" ht="20.25" customHeight="1" x14ac:dyDescent="0.3">
      <c r="A3837" s="107"/>
      <c r="B3837" s="144"/>
      <c r="C3837" s="119"/>
      <c r="D3837" s="120"/>
      <c r="E3837" s="119"/>
      <c r="F3837" s="119"/>
      <c r="G3837" s="120"/>
      <c r="H3837" s="119"/>
      <c r="I3837" s="109"/>
      <c r="L3837" s="108"/>
      <c r="M3837" s="108"/>
      <c r="N3837" s="108"/>
      <c r="O3837" s="108"/>
      <c r="P3837" s="108"/>
      <c r="Q3837" s="108"/>
      <c r="R3837" s="108"/>
      <c r="S3837" s="108"/>
      <c r="T3837" s="100">
        <f t="shared" si="653"/>
        <v>0</v>
      </c>
      <c r="U3837" s="111"/>
      <c r="V3837" s="111"/>
      <c r="W3837" s="111">
        <f>SUMIFS($F$3:F3837,$D$3:D3837,D3837,$C$3:C3837,"Buy")+SUMIFS($F$3:F3837,$D$3:D3837,D3837,$C$3:C3837,"Coin Deposit",$E$3:E3837,"&lt;&gt;")</f>
        <v>0</v>
      </c>
      <c r="X3837" s="111">
        <f t="shared" si="654"/>
        <v>0</v>
      </c>
      <c r="Y3837" s="111">
        <f>IF($D3837=Y$1,SUMIFS($H$3:$H3837,$G$3:$G3837,Y$1,$C$3:$C3837,"Sell"),0)</f>
        <v>0</v>
      </c>
      <c r="Z3837" s="111">
        <f t="shared" si="655"/>
        <v>0</v>
      </c>
      <c r="AA3837" s="111">
        <f>IF($D3837=AA$1,SUMIFS($H$3:$H3837,$G$3:$G3837,AA$1,$C$3:$C3837,"Sell"),0)</f>
        <v>0</v>
      </c>
      <c r="AB3837" s="111">
        <f t="shared" si="656"/>
        <v>0</v>
      </c>
      <c r="AC3837" s="111">
        <f>SUMIFS('Deductions and Deposits'!$H:$H,'Deductions and Deposits'!$G:$G,D3837,'Deductions and Deposits'!$F:$F,"&lt;="&amp;B3837)+SUMIFS($F$3:F3837,$D$3:D3837,D3837,$C$3:C3837,"Coin Deposit",$E$3:E3837,"")</f>
        <v>0</v>
      </c>
      <c r="AD3837" s="111">
        <f>SUMIFS('Deductions and Deposits'!$D:$D,'Deductions and Deposits'!$C:$C,D3837)+SUMIFS($F:$F,$D:$D,D3837,$C:$C,"Coin Deduction")</f>
        <v>0</v>
      </c>
      <c r="AE3837" s="111">
        <f>Table5[[#This Row],[Column4]]+Table5[[#This Row],[Column14]]+Table5[[#This Row],[Column19]]+Table5[[#This Row],[Column12]]</f>
        <v>0</v>
      </c>
      <c r="AF3837" s="111">
        <f>Table5[[#This Row],[Column5]]+Table5[[#This Row],[Column13]]+Table5[[#This Row],[Column21]]+Table5[[#This Row],[Column18]]</f>
        <v>0</v>
      </c>
      <c r="AG3837" s="111">
        <f t="shared" si="657"/>
        <v>0</v>
      </c>
      <c r="AH3837" s="111">
        <f t="shared" si="658"/>
        <v>0</v>
      </c>
      <c r="AI3837" s="111">
        <f>Table5[[#This Row],[Column17]]-Table5[[#This Row],[Column20]]</f>
        <v>0</v>
      </c>
      <c r="AJ3837" s="111">
        <f t="shared" si="659"/>
        <v>0</v>
      </c>
      <c r="AK3837" s="111">
        <f t="shared" si="662"/>
        <v>0</v>
      </c>
      <c r="AL3837" s="111">
        <f t="shared" si="660"/>
        <v>0</v>
      </c>
      <c r="AM3837" s="111" t="str">
        <f t="shared" si="661"/>
        <v/>
      </c>
      <c r="AN3837" s="111" t="str">
        <f t="shared" ca="1" si="663"/>
        <v/>
      </c>
    </row>
    <row r="3838" spans="1:40" ht="20.25" customHeight="1" x14ac:dyDescent="0.3">
      <c r="A3838" s="107"/>
      <c r="B3838" s="144"/>
      <c r="C3838" s="119"/>
      <c r="D3838" s="120"/>
      <c r="E3838" s="119"/>
      <c r="F3838" s="119"/>
      <c r="G3838" s="120"/>
      <c r="H3838" s="119"/>
      <c r="I3838" s="109"/>
      <c r="L3838" s="108"/>
      <c r="M3838" s="108"/>
      <c r="N3838" s="108"/>
      <c r="O3838" s="108"/>
      <c r="P3838" s="108"/>
      <c r="Q3838" s="108"/>
      <c r="R3838" s="108"/>
      <c r="S3838" s="108"/>
      <c r="T3838" s="100">
        <f t="shared" si="653"/>
        <v>0</v>
      </c>
      <c r="U3838" s="111"/>
      <c r="V3838" s="111"/>
      <c r="W3838" s="111">
        <f>SUMIFS($F$3:F3838,$D$3:D3838,D3838,$C$3:C3838,"Buy")+SUMIFS($F$3:F3838,$D$3:D3838,D3838,$C$3:C3838,"Coin Deposit",$E$3:E3838,"&lt;&gt;")</f>
        <v>0</v>
      </c>
      <c r="X3838" s="111">
        <f t="shared" si="654"/>
        <v>0</v>
      </c>
      <c r="Y3838" s="111">
        <f>IF($D3838=Y$1,SUMIFS($H$3:$H3838,$G$3:$G3838,Y$1,$C$3:$C3838,"Sell"),0)</f>
        <v>0</v>
      </c>
      <c r="Z3838" s="111">
        <f t="shared" si="655"/>
        <v>0</v>
      </c>
      <c r="AA3838" s="111">
        <f>IF($D3838=AA$1,SUMIFS($H$3:$H3838,$G$3:$G3838,AA$1,$C$3:$C3838,"Sell"),0)</f>
        <v>0</v>
      </c>
      <c r="AB3838" s="111">
        <f t="shared" si="656"/>
        <v>0</v>
      </c>
      <c r="AC3838" s="111">
        <f>SUMIFS('Deductions and Deposits'!$H:$H,'Deductions and Deposits'!$G:$G,D3838,'Deductions and Deposits'!$F:$F,"&lt;="&amp;B3838)+SUMIFS($F$3:F3838,$D$3:D3838,D3838,$C$3:C3838,"Coin Deposit",$E$3:E3838,"")</f>
        <v>0</v>
      </c>
      <c r="AD3838" s="111">
        <f>SUMIFS('Deductions and Deposits'!$D:$D,'Deductions and Deposits'!$C:$C,D3838)+SUMIFS($F:$F,$D:$D,D3838,$C:$C,"Coin Deduction")</f>
        <v>0</v>
      </c>
      <c r="AE3838" s="111">
        <f>Table5[[#This Row],[Column4]]+Table5[[#This Row],[Column14]]+Table5[[#This Row],[Column19]]+Table5[[#This Row],[Column12]]</f>
        <v>0</v>
      </c>
      <c r="AF3838" s="111">
        <f>Table5[[#This Row],[Column5]]+Table5[[#This Row],[Column13]]+Table5[[#This Row],[Column21]]+Table5[[#This Row],[Column18]]</f>
        <v>0</v>
      </c>
      <c r="AG3838" s="111">
        <f t="shared" si="657"/>
        <v>0</v>
      </c>
      <c r="AH3838" s="111">
        <f t="shared" si="658"/>
        <v>0</v>
      </c>
      <c r="AI3838" s="111">
        <f>Table5[[#This Row],[Column17]]-Table5[[#This Row],[Column20]]</f>
        <v>0</v>
      </c>
      <c r="AJ3838" s="111">
        <f t="shared" si="659"/>
        <v>0</v>
      </c>
      <c r="AK3838" s="111">
        <f t="shared" si="662"/>
        <v>0</v>
      </c>
      <c r="AL3838" s="111">
        <f t="shared" si="660"/>
        <v>0</v>
      </c>
      <c r="AM3838" s="111" t="str">
        <f t="shared" si="661"/>
        <v/>
      </c>
      <c r="AN3838" s="111" t="str">
        <f t="shared" ca="1" si="663"/>
        <v/>
      </c>
    </row>
    <row r="3839" spans="1:40" ht="20.25" customHeight="1" x14ac:dyDescent="0.3">
      <c r="A3839" s="107"/>
      <c r="B3839" s="144"/>
      <c r="C3839" s="119"/>
      <c r="D3839" s="120"/>
      <c r="E3839" s="119"/>
      <c r="F3839" s="119"/>
      <c r="G3839" s="120"/>
      <c r="H3839" s="119"/>
      <c r="I3839" s="109"/>
      <c r="L3839" s="108"/>
      <c r="M3839" s="108"/>
      <c r="N3839" s="108"/>
      <c r="O3839" s="108"/>
      <c r="P3839" s="108"/>
      <c r="Q3839" s="108"/>
      <c r="R3839" s="108"/>
      <c r="S3839" s="108"/>
      <c r="T3839" s="100">
        <f t="shared" si="653"/>
        <v>0</v>
      </c>
      <c r="U3839" s="111"/>
      <c r="V3839" s="111"/>
      <c r="W3839" s="111">
        <f>SUMIFS($F$3:F3839,$D$3:D3839,D3839,$C$3:C3839,"Buy")+SUMIFS($F$3:F3839,$D$3:D3839,D3839,$C$3:C3839,"Coin Deposit",$E$3:E3839,"&lt;&gt;")</f>
        <v>0</v>
      </c>
      <c r="X3839" s="111">
        <f t="shared" si="654"/>
        <v>0</v>
      </c>
      <c r="Y3839" s="111">
        <f>IF($D3839=Y$1,SUMIFS($H$3:$H3839,$G$3:$G3839,Y$1,$C$3:$C3839,"Sell"),0)</f>
        <v>0</v>
      </c>
      <c r="Z3839" s="111">
        <f t="shared" si="655"/>
        <v>0</v>
      </c>
      <c r="AA3839" s="111">
        <f>IF($D3839=AA$1,SUMIFS($H$3:$H3839,$G$3:$G3839,AA$1,$C$3:$C3839,"Sell"),0)</f>
        <v>0</v>
      </c>
      <c r="AB3839" s="111">
        <f t="shared" si="656"/>
        <v>0</v>
      </c>
      <c r="AC3839" s="111">
        <f>SUMIFS('Deductions and Deposits'!$H:$H,'Deductions and Deposits'!$G:$G,D3839,'Deductions and Deposits'!$F:$F,"&lt;="&amp;B3839)+SUMIFS($F$3:F3839,$D$3:D3839,D3839,$C$3:C3839,"Coin Deposit",$E$3:E3839,"")</f>
        <v>0</v>
      </c>
      <c r="AD3839" s="111">
        <f>SUMIFS('Deductions and Deposits'!$D:$D,'Deductions and Deposits'!$C:$C,D3839)+SUMIFS($F:$F,$D:$D,D3839,$C:$C,"Coin Deduction")</f>
        <v>0</v>
      </c>
      <c r="AE3839" s="111">
        <f>Table5[[#This Row],[Column4]]+Table5[[#This Row],[Column14]]+Table5[[#This Row],[Column19]]+Table5[[#This Row],[Column12]]</f>
        <v>0</v>
      </c>
      <c r="AF3839" s="111">
        <f>Table5[[#This Row],[Column5]]+Table5[[#This Row],[Column13]]+Table5[[#This Row],[Column21]]+Table5[[#This Row],[Column18]]</f>
        <v>0</v>
      </c>
      <c r="AG3839" s="111">
        <f t="shared" si="657"/>
        <v>0</v>
      </c>
      <c r="AH3839" s="111">
        <f t="shared" si="658"/>
        <v>0</v>
      </c>
      <c r="AI3839" s="111">
        <f>Table5[[#This Row],[Column17]]-Table5[[#This Row],[Column20]]</f>
        <v>0</v>
      </c>
      <c r="AJ3839" s="111">
        <f t="shared" si="659"/>
        <v>0</v>
      </c>
      <c r="AK3839" s="111">
        <f t="shared" si="662"/>
        <v>0</v>
      </c>
      <c r="AL3839" s="111">
        <f t="shared" si="660"/>
        <v>0</v>
      </c>
      <c r="AM3839" s="111" t="str">
        <f t="shared" si="661"/>
        <v/>
      </c>
      <c r="AN3839" s="111" t="str">
        <f t="shared" ca="1" si="663"/>
        <v/>
      </c>
    </row>
    <row r="3840" spans="1:40" ht="20.25" customHeight="1" x14ac:dyDescent="0.3">
      <c r="A3840" s="107"/>
      <c r="B3840" s="144"/>
      <c r="C3840" s="119"/>
      <c r="D3840" s="120"/>
      <c r="E3840" s="119"/>
      <c r="F3840" s="119"/>
      <c r="G3840" s="120"/>
      <c r="H3840" s="119"/>
      <c r="I3840" s="109"/>
      <c r="L3840" s="108"/>
      <c r="M3840" s="108"/>
      <c r="N3840" s="108"/>
      <c r="O3840" s="108"/>
      <c r="P3840" s="108"/>
      <c r="Q3840" s="108"/>
      <c r="R3840" s="108"/>
      <c r="S3840" s="108"/>
      <c r="T3840" s="100">
        <f t="shared" si="653"/>
        <v>0</v>
      </c>
      <c r="U3840" s="111"/>
      <c r="V3840" s="111"/>
      <c r="W3840" s="111">
        <f>SUMIFS($F$3:F3840,$D$3:D3840,D3840,$C$3:C3840,"Buy")+SUMIFS($F$3:F3840,$D$3:D3840,D3840,$C$3:C3840,"Coin Deposit",$E$3:E3840,"&lt;&gt;")</f>
        <v>0</v>
      </c>
      <c r="X3840" s="111">
        <f t="shared" si="654"/>
        <v>0</v>
      </c>
      <c r="Y3840" s="111">
        <f>IF($D3840=Y$1,SUMIFS($H$3:$H3840,$G$3:$G3840,Y$1,$C$3:$C3840,"Sell"),0)</f>
        <v>0</v>
      </c>
      <c r="Z3840" s="111">
        <f t="shared" si="655"/>
        <v>0</v>
      </c>
      <c r="AA3840" s="111">
        <f>IF($D3840=AA$1,SUMIFS($H$3:$H3840,$G$3:$G3840,AA$1,$C$3:$C3840,"Sell"),0)</f>
        <v>0</v>
      </c>
      <c r="AB3840" s="111">
        <f t="shared" si="656"/>
        <v>0</v>
      </c>
      <c r="AC3840" s="111">
        <f>SUMIFS('Deductions and Deposits'!$H:$H,'Deductions and Deposits'!$G:$G,D3840,'Deductions and Deposits'!$F:$F,"&lt;="&amp;B3840)+SUMIFS($F$3:F3840,$D$3:D3840,D3840,$C$3:C3840,"Coin Deposit",$E$3:E3840,"")</f>
        <v>0</v>
      </c>
      <c r="AD3840" s="111">
        <f>SUMIFS('Deductions and Deposits'!$D:$D,'Deductions and Deposits'!$C:$C,D3840)+SUMIFS($F:$F,$D:$D,D3840,$C:$C,"Coin Deduction")</f>
        <v>0</v>
      </c>
      <c r="AE3840" s="111">
        <f>Table5[[#This Row],[Column4]]+Table5[[#This Row],[Column14]]+Table5[[#This Row],[Column19]]+Table5[[#This Row],[Column12]]</f>
        <v>0</v>
      </c>
      <c r="AF3840" s="111">
        <f>Table5[[#This Row],[Column5]]+Table5[[#This Row],[Column13]]+Table5[[#This Row],[Column21]]+Table5[[#This Row],[Column18]]</f>
        <v>0</v>
      </c>
      <c r="AG3840" s="111">
        <f t="shared" si="657"/>
        <v>0</v>
      </c>
      <c r="AH3840" s="111">
        <f t="shared" si="658"/>
        <v>0</v>
      </c>
      <c r="AI3840" s="111">
        <f>Table5[[#This Row],[Column17]]-Table5[[#This Row],[Column20]]</f>
        <v>0</v>
      </c>
      <c r="AJ3840" s="111">
        <f t="shared" si="659"/>
        <v>0</v>
      </c>
      <c r="AK3840" s="111">
        <f t="shared" si="662"/>
        <v>0</v>
      </c>
      <c r="AL3840" s="111">
        <f t="shared" si="660"/>
        <v>0</v>
      </c>
      <c r="AM3840" s="111" t="str">
        <f t="shared" si="661"/>
        <v/>
      </c>
      <c r="AN3840" s="111" t="str">
        <f t="shared" ca="1" si="663"/>
        <v/>
      </c>
    </row>
    <row r="3841" spans="1:40" ht="20.25" customHeight="1" x14ac:dyDescent="0.3">
      <c r="A3841" s="107"/>
      <c r="B3841" s="144"/>
      <c r="C3841" s="119"/>
      <c r="D3841" s="120"/>
      <c r="E3841" s="119"/>
      <c r="F3841" s="119"/>
      <c r="G3841" s="120"/>
      <c r="H3841" s="119"/>
      <c r="I3841" s="109"/>
      <c r="L3841" s="108"/>
      <c r="M3841" s="108"/>
      <c r="N3841" s="108"/>
      <c r="O3841" s="108"/>
      <c r="P3841" s="108"/>
      <c r="Q3841" s="108"/>
      <c r="R3841" s="108"/>
      <c r="S3841" s="108"/>
      <c r="T3841" s="100">
        <f t="shared" si="653"/>
        <v>0</v>
      </c>
      <c r="U3841" s="111"/>
      <c r="V3841" s="111"/>
      <c r="W3841" s="111">
        <f>SUMIFS($F$3:F3841,$D$3:D3841,D3841,$C$3:C3841,"Buy")+SUMIFS($F$3:F3841,$D$3:D3841,D3841,$C$3:C3841,"Coin Deposit",$E$3:E3841,"&lt;&gt;")</f>
        <v>0</v>
      </c>
      <c r="X3841" s="111">
        <f t="shared" si="654"/>
        <v>0</v>
      </c>
      <c r="Y3841" s="111">
        <f>IF($D3841=Y$1,SUMIFS($H$3:$H3841,$G$3:$G3841,Y$1,$C$3:$C3841,"Sell"),0)</f>
        <v>0</v>
      </c>
      <c r="Z3841" s="111">
        <f t="shared" si="655"/>
        <v>0</v>
      </c>
      <c r="AA3841" s="111">
        <f>IF($D3841=AA$1,SUMIFS($H$3:$H3841,$G$3:$G3841,AA$1,$C$3:$C3841,"Sell"),0)</f>
        <v>0</v>
      </c>
      <c r="AB3841" s="111">
        <f t="shared" si="656"/>
        <v>0</v>
      </c>
      <c r="AC3841" s="111">
        <f>SUMIFS('Deductions and Deposits'!$H:$H,'Deductions and Deposits'!$G:$G,D3841,'Deductions and Deposits'!$F:$F,"&lt;="&amp;B3841)+SUMIFS($F$3:F3841,$D$3:D3841,D3841,$C$3:C3841,"Coin Deposit",$E$3:E3841,"")</f>
        <v>0</v>
      </c>
      <c r="AD3841" s="111">
        <f>SUMIFS('Deductions and Deposits'!$D:$D,'Deductions and Deposits'!$C:$C,D3841)+SUMIFS($F:$F,$D:$D,D3841,$C:$C,"Coin Deduction")</f>
        <v>0</v>
      </c>
      <c r="AE3841" s="111">
        <f>Table5[[#This Row],[Column4]]+Table5[[#This Row],[Column14]]+Table5[[#This Row],[Column19]]+Table5[[#This Row],[Column12]]</f>
        <v>0</v>
      </c>
      <c r="AF3841" s="111">
        <f>Table5[[#This Row],[Column5]]+Table5[[#This Row],[Column13]]+Table5[[#This Row],[Column21]]+Table5[[#This Row],[Column18]]</f>
        <v>0</v>
      </c>
      <c r="AG3841" s="111">
        <f t="shared" si="657"/>
        <v>0</v>
      </c>
      <c r="AH3841" s="111">
        <f t="shared" si="658"/>
        <v>0</v>
      </c>
      <c r="AI3841" s="111">
        <f>Table5[[#This Row],[Column17]]-Table5[[#This Row],[Column20]]</f>
        <v>0</v>
      </c>
      <c r="AJ3841" s="111">
        <f t="shared" si="659"/>
        <v>0</v>
      </c>
      <c r="AK3841" s="111">
        <f t="shared" si="662"/>
        <v>0</v>
      </c>
      <c r="AL3841" s="111">
        <f t="shared" si="660"/>
        <v>0</v>
      </c>
      <c r="AM3841" s="111" t="str">
        <f t="shared" si="661"/>
        <v/>
      </c>
      <c r="AN3841" s="111" t="str">
        <f t="shared" ca="1" si="663"/>
        <v/>
      </c>
    </row>
    <row r="3842" spans="1:40" ht="20.25" customHeight="1" x14ac:dyDescent="0.3">
      <c r="A3842" s="107"/>
      <c r="B3842" s="144"/>
      <c r="C3842" s="119"/>
      <c r="D3842" s="120"/>
      <c r="E3842" s="119"/>
      <c r="F3842" s="119"/>
      <c r="G3842" s="120"/>
      <c r="H3842" s="119"/>
      <c r="I3842" s="109"/>
      <c r="L3842" s="108"/>
      <c r="M3842" s="108"/>
      <c r="N3842" s="108"/>
      <c r="O3842" s="108"/>
      <c r="P3842" s="108"/>
      <c r="Q3842" s="108"/>
      <c r="R3842" s="108"/>
      <c r="S3842" s="108"/>
      <c r="T3842" s="100">
        <f t="shared" si="653"/>
        <v>0</v>
      </c>
      <c r="U3842" s="111"/>
      <c r="V3842" s="111"/>
      <c r="W3842" s="111">
        <f>SUMIFS($F$3:F3842,$D$3:D3842,D3842,$C$3:C3842,"Buy")+SUMIFS($F$3:F3842,$D$3:D3842,D3842,$C$3:C3842,"Coin Deposit",$E$3:E3842,"&lt;&gt;")</f>
        <v>0</v>
      </c>
      <c r="X3842" s="111">
        <f t="shared" si="654"/>
        <v>0</v>
      </c>
      <c r="Y3842" s="111">
        <f>IF($D3842=Y$1,SUMIFS($H$3:$H3842,$G$3:$G3842,Y$1,$C$3:$C3842,"Sell"),0)</f>
        <v>0</v>
      </c>
      <c r="Z3842" s="111">
        <f t="shared" si="655"/>
        <v>0</v>
      </c>
      <c r="AA3842" s="111">
        <f>IF($D3842=AA$1,SUMIFS($H$3:$H3842,$G$3:$G3842,AA$1,$C$3:$C3842,"Sell"),0)</f>
        <v>0</v>
      </c>
      <c r="AB3842" s="111">
        <f t="shared" si="656"/>
        <v>0</v>
      </c>
      <c r="AC3842" s="111">
        <f>SUMIFS('Deductions and Deposits'!$H:$H,'Deductions and Deposits'!$G:$G,D3842,'Deductions and Deposits'!$F:$F,"&lt;="&amp;B3842)+SUMIFS($F$3:F3842,$D$3:D3842,D3842,$C$3:C3842,"Coin Deposit",$E$3:E3842,"")</f>
        <v>0</v>
      </c>
      <c r="AD3842" s="111">
        <f>SUMIFS('Deductions and Deposits'!$D:$D,'Deductions and Deposits'!$C:$C,D3842)+SUMIFS($F:$F,$D:$D,D3842,$C:$C,"Coin Deduction")</f>
        <v>0</v>
      </c>
      <c r="AE3842" s="111">
        <f>Table5[[#This Row],[Column4]]+Table5[[#This Row],[Column14]]+Table5[[#This Row],[Column19]]+Table5[[#This Row],[Column12]]</f>
        <v>0</v>
      </c>
      <c r="AF3842" s="111">
        <f>Table5[[#This Row],[Column5]]+Table5[[#This Row],[Column13]]+Table5[[#This Row],[Column21]]+Table5[[#This Row],[Column18]]</f>
        <v>0</v>
      </c>
      <c r="AG3842" s="111">
        <f t="shared" si="657"/>
        <v>0</v>
      </c>
      <c r="AH3842" s="111">
        <f t="shared" si="658"/>
        <v>0</v>
      </c>
      <c r="AI3842" s="111">
        <f>Table5[[#This Row],[Column17]]-Table5[[#This Row],[Column20]]</f>
        <v>0</v>
      </c>
      <c r="AJ3842" s="111">
        <f t="shared" si="659"/>
        <v>0</v>
      </c>
      <c r="AK3842" s="111">
        <f t="shared" si="662"/>
        <v>0</v>
      </c>
      <c r="AL3842" s="111">
        <f t="shared" si="660"/>
        <v>0</v>
      </c>
      <c r="AM3842" s="111" t="str">
        <f t="shared" si="661"/>
        <v/>
      </c>
      <c r="AN3842" s="111" t="str">
        <f t="shared" ca="1" si="663"/>
        <v/>
      </c>
    </row>
    <row r="3843" spans="1:40" ht="20.25" customHeight="1" x14ac:dyDescent="0.3">
      <c r="A3843" s="107"/>
      <c r="B3843" s="144"/>
      <c r="C3843" s="119"/>
      <c r="D3843" s="120"/>
      <c r="E3843" s="119"/>
      <c r="F3843" s="119"/>
      <c r="G3843" s="120"/>
      <c r="H3843" s="119"/>
      <c r="I3843" s="109"/>
      <c r="L3843" s="108"/>
      <c r="M3843" s="108"/>
      <c r="N3843" s="108"/>
      <c r="O3843" s="108"/>
      <c r="P3843" s="108"/>
      <c r="Q3843" s="108"/>
      <c r="R3843" s="108"/>
      <c r="S3843" s="108"/>
      <c r="T3843" s="100">
        <f t="shared" ref="T3843:T3906" si="664">IF(E3843&lt;&gt;"",E3843,0)</f>
        <v>0</v>
      </c>
      <c r="U3843" s="111"/>
      <c r="V3843" s="111"/>
      <c r="W3843" s="111">
        <f>SUMIFS($F$3:F3843,$D$3:D3843,D3843,$C$3:C3843,"Buy")+SUMIFS($F$3:F3843,$D$3:D3843,D3843,$C$3:C3843,"Coin Deposit",$E$3:E3843,"&lt;&gt;")</f>
        <v>0</v>
      </c>
      <c r="X3843" s="111">
        <f t="shared" ref="X3843:X3906" si="665">IF(OR(C3843="buy",AND(C3843="Coin Deposit",E3843&lt;&gt;"")),SUMIFS($F:$F,$D:$D,D3843,$C:$C,"sell"),0)</f>
        <v>0</v>
      </c>
      <c r="Y3843" s="111">
        <f>IF($D3843=Y$1,SUMIFS($H$3:$H3843,$G$3:$G3843,Y$1,$C$3:$C3843,"Sell"),0)</f>
        <v>0</v>
      </c>
      <c r="Z3843" s="111">
        <f t="shared" ref="Z3843:Z3906" si="666">IF($D3843=Z$1,SUMIFS($H:$H,$G:$G,Z$1,$C:$C,"Buy")+SUMIFS($H:$H,$G:$G,Z$1,$C:$C,"Coin Deposit",$E:$E,"&lt;&gt;"),0)</f>
        <v>0</v>
      </c>
      <c r="AA3843" s="111">
        <f>IF($D3843=AA$1,SUMIFS($H$3:$H3843,$G$3:$G3843,AA$1,$C$3:$C3843,"Sell"),0)</f>
        <v>0</v>
      </c>
      <c r="AB3843" s="111">
        <f t="shared" ref="AB3843:AB3906" si="667">IF($D3843=AB$1,SUMIFS($H:$H,$G:$G,AB$1,$C:$C,"Buy")+SUMIFS($H:$H,$G:$G,AB$1,$C:$C,"Coin Deposit",$E:$E,"&lt;&gt;"),0)</f>
        <v>0</v>
      </c>
      <c r="AC3843" s="111">
        <f>SUMIFS('Deductions and Deposits'!$H:$H,'Deductions and Deposits'!$G:$G,D3843,'Deductions and Deposits'!$F:$F,"&lt;="&amp;B3843)+SUMIFS($F$3:F3843,$D$3:D3843,D3843,$C$3:C3843,"Coin Deposit",$E$3:E3843,"")</f>
        <v>0</v>
      </c>
      <c r="AD3843" s="111">
        <f>SUMIFS('Deductions and Deposits'!$D:$D,'Deductions and Deposits'!$C:$C,D3843)+SUMIFS($F:$F,$D:$D,D3843,$C:$C,"Coin Deduction")</f>
        <v>0</v>
      </c>
      <c r="AE3843" s="111">
        <f>Table5[[#This Row],[Column4]]+Table5[[#This Row],[Column14]]+Table5[[#This Row],[Column19]]+Table5[[#This Row],[Column12]]</f>
        <v>0</v>
      </c>
      <c r="AF3843" s="111">
        <f>Table5[[#This Row],[Column5]]+Table5[[#This Row],[Column13]]+Table5[[#This Row],[Column21]]+Table5[[#This Row],[Column18]]</f>
        <v>0</v>
      </c>
      <c r="AG3843" s="111">
        <f t="shared" ref="AG3843:AG3906" si="668">IF(AND((AC3843+Y3843+AA3843)&gt;AF3843,OR(C3843="buy",AND(C3843="Coin Deposit",E3843&lt;&gt;""))),(AC3843+Y3843+AA3843)-AF3843,0)</f>
        <v>0</v>
      </c>
      <c r="AH3843" s="111">
        <f t="shared" ref="AH3843:AH3906" si="669">IF(AND(AE3843&gt;AF3843,OR(C3843="buy",AND(C3843="Coin Deposit",E3843&lt;&gt;""))),AE3843-AF3843,0)</f>
        <v>0</v>
      </c>
      <c r="AI3843" s="111">
        <f>Table5[[#This Row],[Column17]]-Table5[[#This Row],[Column20]]</f>
        <v>0</v>
      </c>
      <c r="AJ3843" s="111">
        <f t="shared" ref="AJ3843:AJ3906" si="670">IF(AI3843&gt;F3843,F3843,AI3843)</f>
        <v>0</v>
      </c>
      <c r="AK3843" s="111">
        <f t="shared" si="662"/>
        <v>0</v>
      </c>
      <c r="AL3843" s="111">
        <f t="shared" ref="AL3843:AL3906" si="671">IFERROR(SUMIFS($AK:$AK,$D:$D,D3843)/SUMIFS($AJ:$AJ,$D:$D,D3843),0)</f>
        <v>0</v>
      </c>
      <c r="AM3843" s="111" t="str">
        <f t="shared" ref="AM3843:AM3906" si="672">C3843&amp;D3843</f>
        <v/>
      </c>
      <c r="AN3843" s="111" t="str">
        <f t="shared" ca="1" si="663"/>
        <v/>
      </c>
    </row>
    <row r="3844" spans="1:40" ht="20.25" customHeight="1" x14ac:dyDescent="0.3">
      <c r="A3844" s="107"/>
      <c r="B3844" s="144"/>
      <c r="C3844" s="119"/>
      <c r="D3844" s="120"/>
      <c r="E3844" s="119"/>
      <c r="F3844" s="119"/>
      <c r="G3844" s="120"/>
      <c r="H3844" s="119"/>
      <c r="I3844" s="109"/>
      <c r="L3844" s="108"/>
      <c r="M3844" s="108"/>
      <c r="N3844" s="108"/>
      <c r="O3844" s="108"/>
      <c r="P3844" s="108"/>
      <c r="Q3844" s="108"/>
      <c r="R3844" s="108"/>
      <c r="S3844" s="108"/>
      <c r="T3844" s="100">
        <f t="shared" si="664"/>
        <v>0</v>
      </c>
      <c r="U3844" s="111"/>
      <c r="V3844" s="111"/>
      <c r="W3844" s="111">
        <f>SUMIFS($F$3:F3844,$D$3:D3844,D3844,$C$3:C3844,"Buy")+SUMIFS($F$3:F3844,$D$3:D3844,D3844,$C$3:C3844,"Coin Deposit",$E$3:E3844,"&lt;&gt;")</f>
        <v>0</v>
      </c>
      <c r="X3844" s="111">
        <f t="shared" si="665"/>
        <v>0</v>
      </c>
      <c r="Y3844" s="111">
        <f>IF($D3844=Y$1,SUMIFS($H$3:$H3844,$G$3:$G3844,Y$1,$C$3:$C3844,"Sell"),0)</f>
        <v>0</v>
      </c>
      <c r="Z3844" s="111">
        <f t="shared" si="666"/>
        <v>0</v>
      </c>
      <c r="AA3844" s="111">
        <f>IF($D3844=AA$1,SUMIFS($H$3:$H3844,$G$3:$G3844,AA$1,$C$3:$C3844,"Sell"),0)</f>
        <v>0</v>
      </c>
      <c r="AB3844" s="111">
        <f t="shared" si="667"/>
        <v>0</v>
      </c>
      <c r="AC3844" s="111">
        <f>SUMIFS('Deductions and Deposits'!$H:$H,'Deductions and Deposits'!$G:$G,D3844,'Deductions and Deposits'!$F:$F,"&lt;="&amp;B3844)+SUMIFS($F$3:F3844,$D$3:D3844,D3844,$C$3:C3844,"Coin Deposit",$E$3:E3844,"")</f>
        <v>0</v>
      </c>
      <c r="AD3844" s="111">
        <f>SUMIFS('Deductions and Deposits'!$D:$D,'Deductions and Deposits'!$C:$C,D3844)+SUMIFS($F:$F,$D:$D,D3844,$C:$C,"Coin Deduction")</f>
        <v>0</v>
      </c>
      <c r="AE3844" s="111">
        <f>Table5[[#This Row],[Column4]]+Table5[[#This Row],[Column14]]+Table5[[#This Row],[Column19]]+Table5[[#This Row],[Column12]]</f>
        <v>0</v>
      </c>
      <c r="AF3844" s="111">
        <f>Table5[[#This Row],[Column5]]+Table5[[#This Row],[Column13]]+Table5[[#This Row],[Column21]]+Table5[[#This Row],[Column18]]</f>
        <v>0</v>
      </c>
      <c r="AG3844" s="111">
        <f t="shared" si="668"/>
        <v>0</v>
      </c>
      <c r="AH3844" s="111">
        <f t="shared" si="669"/>
        <v>0</v>
      </c>
      <c r="AI3844" s="111">
        <f>Table5[[#This Row],[Column17]]-Table5[[#This Row],[Column20]]</f>
        <v>0</v>
      </c>
      <c r="AJ3844" s="111">
        <f t="shared" si="670"/>
        <v>0</v>
      </c>
      <c r="AK3844" s="111">
        <f t="shared" si="662"/>
        <v>0</v>
      </c>
      <c r="AL3844" s="111">
        <f t="shared" si="671"/>
        <v>0</v>
      </c>
      <c r="AM3844" s="111" t="str">
        <f t="shared" si="672"/>
        <v/>
      </c>
      <c r="AN3844" s="111" t="str">
        <f t="shared" ca="1" si="663"/>
        <v/>
      </c>
    </row>
    <row r="3845" spans="1:40" ht="20.25" customHeight="1" x14ac:dyDescent="0.3">
      <c r="A3845" s="107"/>
      <c r="B3845" s="144"/>
      <c r="C3845" s="119"/>
      <c r="D3845" s="120"/>
      <c r="E3845" s="119"/>
      <c r="F3845" s="119"/>
      <c r="G3845" s="120"/>
      <c r="H3845" s="119"/>
      <c r="I3845" s="109"/>
      <c r="L3845" s="108"/>
      <c r="M3845" s="108"/>
      <c r="N3845" s="108"/>
      <c r="O3845" s="108"/>
      <c r="P3845" s="108"/>
      <c r="Q3845" s="108"/>
      <c r="R3845" s="108"/>
      <c r="S3845" s="108"/>
      <c r="T3845" s="100">
        <f t="shared" si="664"/>
        <v>0</v>
      </c>
      <c r="U3845" s="111"/>
      <c r="V3845" s="111"/>
      <c r="W3845" s="111">
        <f>SUMIFS($F$3:F3845,$D$3:D3845,D3845,$C$3:C3845,"Buy")+SUMIFS($F$3:F3845,$D$3:D3845,D3845,$C$3:C3845,"Coin Deposit",$E$3:E3845,"&lt;&gt;")</f>
        <v>0</v>
      </c>
      <c r="X3845" s="111">
        <f t="shared" si="665"/>
        <v>0</v>
      </c>
      <c r="Y3845" s="111">
        <f>IF($D3845=Y$1,SUMIFS($H$3:$H3845,$G$3:$G3845,Y$1,$C$3:$C3845,"Sell"),0)</f>
        <v>0</v>
      </c>
      <c r="Z3845" s="111">
        <f t="shared" si="666"/>
        <v>0</v>
      </c>
      <c r="AA3845" s="111">
        <f>IF($D3845=AA$1,SUMIFS($H$3:$H3845,$G$3:$G3845,AA$1,$C$3:$C3845,"Sell"),0)</f>
        <v>0</v>
      </c>
      <c r="AB3845" s="111">
        <f t="shared" si="667"/>
        <v>0</v>
      </c>
      <c r="AC3845" s="111">
        <f>SUMIFS('Deductions and Deposits'!$H:$H,'Deductions and Deposits'!$G:$G,D3845,'Deductions and Deposits'!$F:$F,"&lt;="&amp;B3845)+SUMIFS($F$3:F3845,$D$3:D3845,D3845,$C$3:C3845,"Coin Deposit",$E$3:E3845,"")</f>
        <v>0</v>
      </c>
      <c r="AD3845" s="111">
        <f>SUMIFS('Deductions and Deposits'!$D:$D,'Deductions and Deposits'!$C:$C,D3845)+SUMIFS($F:$F,$D:$D,D3845,$C:$C,"Coin Deduction")</f>
        <v>0</v>
      </c>
      <c r="AE3845" s="111">
        <f>Table5[[#This Row],[Column4]]+Table5[[#This Row],[Column14]]+Table5[[#This Row],[Column19]]+Table5[[#This Row],[Column12]]</f>
        <v>0</v>
      </c>
      <c r="AF3845" s="111">
        <f>Table5[[#This Row],[Column5]]+Table5[[#This Row],[Column13]]+Table5[[#This Row],[Column21]]+Table5[[#This Row],[Column18]]</f>
        <v>0</v>
      </c>
      <c r="AG3845" s="111">
        <f t="shared" si="668"/>
        <v>0</v>
      </c>
      <c r="AH3845" s="111">
        <f t="shared" si="669"/>
        <v>0</v>
      </c>
      <c r="AI3845" s="111">
        <f>Table5[[#This Row],[Column17]]-Table5[[#This Row],[Column20]]</f>
        <v>0</v>
      </c>
      <c r="AJ3845" s="111">
        <f t="shared" si="670"/>
        <v>0</v>
      </c>
      <c r="AK3845" s="111">
        <f t="shared" si="662"/>
        <v>0</v>
      </c>
      <c r="AL3845" s="111">
        <f t="shared" si="671"/>
        <v>0</v>
      </c>
      <c r="AM3845" s="111" t="str">
        <f t="shared" si="672"/>
        <v/>
      </c>
      <c r="AN3845" s="111" t="str">
        <f t="shared" ca="1" si="663"/>
        <v/>
      </c>
    </row>
    <row r="3846" spans="1:40" ht="20.25" customHeight="1" x14ac:dyDescent="0.3">
      <c r="A3846" s="107"/>
      <c r="B3846" s="144"/>
      <c r="C3846" s="119"/>
      <c r="D3846" s="120"/>
      <c r="E3846" s="119"/>
      <c r="F3846" s="119"/>
      <c r="G3846" s="120"/>
      <c r="H3846" s="119"/>
      <c r="I3846" s="109"/>
      <c r="L3846" s="108"/>
      <c r="M3846" s="108"/>
      <c r="N3846" s="108"/>
      <c r="O3846" s="108"/>
      <c r="P3846" s="108"/>
      <c r="Q3846" s="108"/>
      <c r="R3846" s="108"/>
      <c r="S3846" s="108"/>
      <c r="T3846" s="100">
        <f t="shared" si="664"/>
        <v>0</v>
      </c>
      <c r="U3846" s="111"/>
      <c r="V3846" s="111"/>
      <c r="W3846" s="111">
        <f>SUMIFS($F$3:F3846,$D$3:D3846,D3846,$C$3:C3846,"Buy")+SUMIFS($F$3:F3846,$D$3:D3846,D3846,$C$3:C3846,"Coin Deposit",$E$3:E3846,"&lt;&gt;")</f>
        <v>0</v>
      </c>
      <c r="X3846" s="111">
        <f t="shared" si="665"/>
        <v>0</v>
      </c>
      <c r="Y3846" s="111">
        <f>IF($D3846=Y$1,SUMIFS($H$3:$H3846,$G$3:$G3846,Y$1,$C$3:$C3846,"Sell"),0)</f>
        <v>0</v>
      </c>
      <c r="Z3846" s="111">
        <f t="shared" si="666"/>
        <v>0</v>
      </c>
      <c r="AA3846" s="111">
        <f>IF($D3846=AA$1,SUMIFS($H$3:$H3846,$G$3:$G3846,AA$1,$C$3:$C3846,"Sell"),0)</f>
        <v>0</v>
      </c>
      <c r="AB3846" s="111">
        <f t="shared" si="667"/>
        <v>0</v>
      </c>
      <c r="AC3846" s="111">
        <f>SUMIFS('Deductions and Deposits'!$H:$H,'Deductions and Deposits'!$G:$G,D3846,'Deductions and Deposits'!$F:$F,"&lt;="&amp;B3846)+SUMIFS($F$3:F3846,$D$3:D3846,D3846,$C$3:C3846,"Coin Deposit",$E$3:E3846,"")</f>
        <v>0</v>
      </c>
      <c r="AD3846" s="111">
        <f>SUMIFS('Deductions and Deposits'!$D:$D,'Deductions and Deposits'!$C:$C,D3846)+SUMIFS($F:$F,$D:$D,D3846,$C:$C,"Coin Deduction")</f>
        <v>0</v>
      </c>
      <c r="AE3846" s="111">
        <f>Table5[[#This Row],[Column4]]+Table5[[#This Row],[Column14]]+Table5[[#This Row],[Column19]]+Table5[[#This Row],[Column12]]</f>
        <v>0</v>
      </c>
      <c r="AF3846" s="111">
        <f>Table5[[#This Row],[Column5]]+Table5[[#This Row],[Column13]]+Table5[[#This Row],[Column21]]+Table5[[#This Row],[Column18]]</f>
        <v>0</v>
      </c>
      <c r="AG3846" s="111">
        <f t="shared" si="668"/>
        <v>0</v>
      </c>
      <c r="AH3846" s="111">
        <f t="shared" si="669"/>
        <v>0</v>
      </c>
      <c r="AI3846" s="111">
        <f>Table5[[#This Row],[Column17]]-Table5[[#This Row],[Column20]]</f>
        <v>0</v>
      </c>
      <c r="AJ3846" s="111">
        <f t="shared" si="670"/>
        <v>0</v>
      </c>
      <c r="AK3846" s="111">
        <f t="shared" si="662"/>
        <v>0</v>
      </c>
      <c r="AL3846" s="111">
        <f t="shared" si="671"/>
        <v>0</v>
      </c>
      <c r="AM3846" s="111" t="str">
        <f t="shared" si="672"/>
        <v/>
      </c>
      <c r="AN3846" s="111" t="str">
        <f t="shared" ca="1" si="663"/>
        <v/>
      </c>
    </row>
    <row r="3847" spans="1:40" ht="20.25" customHeight="1" x14ac:dyDescent="0.3">
      <c r="A3847" s="107"/>
      <c r="B3847" s="144"/>
      <c r="C3847" s="119"/>
      <c r="D3847" s="120"/>
      <c r="E3847" s="119"/>
      <c r="F3847" s="119"/>
      <c r="G3847" s="120"/>
      <c r="H3847" s="119"/>
      <c r="I3847" s="109"/>
      <c r="L3847" s="108"/>
      <c r="M3847" s="108"/>
      <c r="N3847" s="108"/>
      <c r="O3847" s="108"/>
      <c r="P3847" s="108"/>
      <c r="Q3847" s="108"/>
      <c r="R3847" s="108"/>
      <c r="S3847" s="108"/>
      <c r="T3847" s="100">
        <f t="shared" si="664"/>
        <v>0</v>
      </c>
      <c r="U3847" s="111"/>
      <c r="V3847" s="111"/>
      <c r="W3847" s="111">
        <f>SUMIFS($F$3:F3847,$D$3:D3847,D3847,$C$3:C3847,"Buy")+SUMIFS($F$3:F3847,$D$3:D3847,D3847,$C$3:C3847,"Coin Deposit",$E$3:E3847,"&lt;&gt;")</f>
        <v>0</v>
      </c>
      <c r="X3847" s="111">
        <f t="shared" si="665"/>
        <v>0</v>
      </c>
      <c r="Y3847" s="111">
        <f>IF($D3847=Y$1,SUMIFS($H$3:$H3847,$G$3:$G3847,Y$1,$C$3:$C3847,"Sell"),0)</f>
        <v>0</v>
      </c>
      <c r="Z3847" s="111">
        <f t="shared" si="666"/>
        <v>0</v>
      </c>
      <c r="AA3847" s="111">
        <f>IF($D3847=AA$1,SUMIFS($H$3:$H3847,$G$3:$G3847,AA$1,$C$3:$C3847,"Sell"),0)</f>
        <v>0</v>
      </c>
      <c r="AB3847" s="111">
        <f t="shared" si="667"/>
        <v>0</v>
      </c>
      <c r="AC3847" s="111">
        <f>SUMIFS('Deductions and Deposits'!$H:$H,'Deductions and Deposits'!$G:$G,D3847,'Deductions and Deposits'!$F:$F,"&lt;="&amp;B3847)+SUMIFS($F$3:F3847,$D$3:D3847,D3847,$C$3:C3847,"Coin Deposit",$E$3:E3847,"")</f>
        <v>0</v>
      </c>
      <c r="AD3847" s="111">
        <f>SUMIFS('Deductions and Deposits'!$D:$D,'Deductions and Deposits'!$C:$C,D3847)+SUMIFS($F:$F,$D:$D,D3847,$C:$C,"Coin Deduction")</f>
        <v>0</v>
      </c>
      <c r="AE3847" s="111">
        <f>Table5[[#This Row],[Column4]]+Table5[[#This Row],[Column14]]+Table5[[#This Row],[Column19]]+Table5[[#This Row],[Column12]]</f>
        <v>0</v>
      </c>
      <c r="AF3847" s="111">
        <f>Table5[[#This Row],[Column5]]+Table5[[#This Row],[Column13]]+Table5[[#This Row],[Column21]]+Table5[[#This Row],[Column18]]</f>
        <v>0</v>
      </c>
      <c r="AG3847" s="111">
        <f t="shared" si="668"/>
        <v>0</v>
      </c>
      <c r="AH3847" s="111">
        <f t="shared" si="669"/>
        <v>0</v>
      </c>
      <c r="AI3847" s="111">
        <f>Table5[[#This Row],[Column17]]-Table5[[#This Row],[Column20]]</f>
        <v>0</v>
      </c>
      <c r="AJ3847" s="111">
        <f t="shared" si="670"/>
        <v>0</v>
      </c>
      <c r="AK3847" s="111">
        <f t="shared" si="662"/>
        <v>0</v>
      </c>
      <c r="AL3847" s="111">
        <f t="shared" si="671"/>
        <v>0</v>
      </c>
      <c r="AM3847" s="111" t="str">
        <f t="shared" si="672"/>
        <v/>
      </c>
      <c r="AN3847" s="111" t="str">
        <f t="shared" ca="1" si="663"/>
        <v/>
      </c>
    </row>
    <row r="3848" spans="1:40" ht="20.25" customHeight="1" x14ac:dyDescent="0.3">
      <c r="A3848" s="107"/>
      <c r="B3848" s="144"/>
      <c r="C3848" s="119"/>
      <c r="D3848" s="120"/>
      <c r="E3848" s="119"/>
      <c r="F3848" s="119"/>
      <c r="G3848" s="120"/>
      <c r="H3848" s="119"/>
      <c r="I3848" s="109"/>
      <c r="L3848" s="108"/>
      <c r="M3848" s="108"/>
      <c r="N3848" s="108"/>
      <c r="O3848" s="108"/>
      <c r="P3848" s="108"/>
      <c r="Q3848" s="108"/>
      <c r="R3848" s="108"/>
      <c r="S3848" s="108"/>
      <c r="T3848" s="100">
        <f t="shared" si="664"/>
        <v>0</v>
      </c>
      <c r="U3848" s="111"/>
      <c r="V3848" s="111"/>
      <c r="W3848" s="111">
        <f>SUMIFS($F$3:F3848,$D$3:D3848,D3848,$C$3:C3848,"Buy")+SUMIFS($F$3:F3848,$D$3:D3848,D3848,$C$3:C3848,"Coin Deposit",$E$3:E3848,"&lt;&gt;")</f>
        <v>0</v>
      </c>
      <c r="X3848" s="111">
        <f t="shared" si="665"/>
        <v>0</v>
      </c>
      <c r="Y3848" s="111">
        <f>IF($D3848=Y$1,SUMIFS($H$3:$H3848,$G$3:$G3848,Y$1,$C$3:$C3848,"Sell"),0)</f>
        <v>0</v>
      </c>
      <c r="Z3848" s="111">
        <f t="shared" si="666"/>
        <v>0</v>
      </c>
      <c r="AA3848" s="111">
        <f>IF($D3848=AA$1,SUMIFS($H$3:$H3848,$G$3:$G3848,AA$1,$C$3:$C3848,"Sell"),0)</f>
        <v>0</v>
      </c>
      <c r="AB3848" s="111">
        <f t="shared" si="667"/>
        <v>0</v>
      </c>
      <c r="AC3848" s="111">
        <f>SUMIFS('Deductions and Deposits'!$H:$H,'Deductions and Deposits'!$G:$G,D3848,'Deductions and Deposits'!$F:$F,"&lt;="&amp;B3848)+SUMIFS($F$3:F3848,$D$3:D3848,D3848,$C$3:C3848,"Coin Deposit",$E$3:E3848,"")</f>
        <v>0</v>
      </c>
      <c r="AD3848" s="111">
        <f>SUMIFS('Deductions and Deposits'!$D:$D,'Deductions and Deposits'!$C:$C,D3848)+SUMIFS($F:$F,$D:$D,D3848,$C:$C,"Coin Deduction")</f>
        <v>0</v>
      </c>
      <c r="AE3848" s="111">
        <f>Table5[[#This Row],[Column4]]+Table5[[#This Row],[Column14]]+Table5[[#This Row],[Column19]]+Table5[[#This Row],[Column12]]</f>
        <v>0</v>
      </c>
      <c r="AF3848" s="111">
        <f>Table5[[#This Row],[Column5]]+Table5[[#This Row],[Column13]]+Table5[[#This Row],[Column21]]+Table5[[#This Row],[Column18]]</f>
        <v>0</v>
      </c>
      <c r="AG3848" s="111">
        <f t="shared" si="668"/>
        <v>0</v>
      </c>
      <c r="AH3848" s="111">
        <f t="shared" si="669"/>
        <v>0</v>
      </c>
      <c r="AI3848" s="111">
        <f>Table5[[#This Row],[Column17]]-Table5[[#This Row],[Column20]]</f>
        <v>0</v>
      </c>
      <c r="AJ3848" s="111">
        <f t="shared" si="670"/>
        <v>0</v>
      </c>
      <c r="AK3848" s="111">
        <f t="shared" si="662"/>
        <v>0</v>
      </c>
      <c r="AL3848" s="111">
        <f t="shared" si="671"/>
        <v>0</v>
      </c>
      <c r="AM3848" s="111" t="str">
        <f t="shared" si="672"/>
        <v/>
      </c>
      <c r="AN3848" s="111" t="str">
        <f t="shared" ca="1" si="663"/>
        <v/>
      </c>
    </row>
    <row r="3849" spans="1:40" ht="20.25" customHeight="1" x14ac:dyDescent="0.3">
      <c r="A3849" s="107"/>
      <c r="B3849" s="144"/>
      <c r="C3849" s="119"/>
      <c r="D3849" s="120"/>
      <c r="E3849" s="119"/>
      <c r="F3849" s="119"/>
      <c r="G3849" s="120"/>
      <c r="H3849" s="119"/>
      <c r="I3849" s="109"/>
      <c r="L3849" s="108"/>
      <c r="M3849" s="108"/>
      <c r="N3849" s="108"/>
      <c r="O3849" s="108"/>
      <c r="P3849" s="108"/>
      <c r="Q3849" s="108"/>
      <c r="R3849" s="108"/>
      <c r="S3849" s="108"/>
      <c r="T3849" s="100">
        <f t="shared" si="664"/>
        <v>0</v>
      </c>
      <c r="U3849" s="111"/>
      <c r="V3849" s="111"/>
      <c r="W3849" s="111">
        <f>SUMIFS($F$3:F3849,$D$3:D3849,D3849,$C$3:C3849,"Buy")+SUMIFS($F$3:F3849,$D$3:D3849,D3849,$C$3:C3849,"Coin Deposit",$E$3:E3849,"&lt;&gt;")</f>
        <v>0</v>
      </c>
      <c r="X3849" s="111">
        <f t="shared" si="665"/>
        <v>0</v>
      </c>
      <c r="Y3849" s="111">
        <f>IF($D3849=Y$1,SUMIFS($H$3:$H3849,$G$3:$G3849,Y$1,$C$3:$C3849,"Sell"),0)</f>
        <v>0</v>
      </c>
      <c r="Z3849" s="111">
        <f t="shared" si="666"/>
        <v>0</v>
      </c>
      <c r="AA3849" s="111">
        <f>IF($D3849=AA$1,SUMIFS($H$3:$H3849,$G$3:$G3849,AA$1,$C$3:$C3849,"Sell"),0)</f>
        <v>0</v>
      </c>
      <c r="AB3849" s="111">
        <f t="shared" si="667"/>
        <v>0</v>
      </c>
      <c r="AC3849" s="111">
        <f>SUMIFS('Deductions and Deposits'!$H:$H,'Deductions and Deposits'!$G:$G,D3849,'Deductions and Deposits'!$F:$F,"&lt;="&amp;B3849)+SUMIFS($F$3:F3849,$D$3:D3849,D3849,$C$3:C3849,"Coin Deposit",$E$3:E3849,"")</f>
        <v>0</v>
      </c>
      <c r="AD3849" s="111">
        <f>SUMIFS('Deductions and Deposits'!$D:$D,'Deductions and Deposits'!$C:$C,D3849)+SUMIFS($F:$F,$D:$D,D3849,$C:$C,"Coin Deduction")</f>
        <v>0</v>
      </c>
      <c r="AE3849" s="111">
        <f>Table5[[#This Row],[Column4]]+Table5[[#This Row],[Column14]]+Table5[[#This Row],[Column19]]+Table5[[#This Row],[Column12]]</f>
        <v>0</v>
      </c>
      <c r="AF3849" s="111">
        <f>Table5[[#This Row],[Column5]]+Table5[[#This Row],[Column13]]+Table5[[#This Row],[Column21]]+Table5[[#This Row],[Column18]]</f>
        <v>0</v>
      </c>
      <c r="AG3849" s="111">
        <f t="shared" si="668"/>
        <v>0</v>
      </c>
      <c r="AH3849" s="111">
        <f t="shared" si="669"/>
        <v>0</v>
      </c>
      <c r="AI3849" s="111">
        <f>Table5[[#This Row],[Column17]]-Table5[[#This Row],[Column20]]</f>
        <v>0</v>
      </c>
      <c r="AJ3849" s="111">
        <f t="shared" si="670"/>
        <v>0</v>
      </c>
      <c r="AK3849" s="111">
        <f t="shared" si="662"/>
        <v>0</v>
      </c>
      <c r="AL3849" s="111">
        <f t="shared" si="671"/>
        <v>0</v>
      </c>
      <c r="AM3849" s="111" t="str">
        <f t="shared" si="672"/>
        <v/>
      </c>
      <c r="AN3849" s="111" t="str">
        <f t="shared" ca="1" si="663"/>
        <v/>
      </c>
    </row>
    <row r="3850" spans="1:40" ht="20.25" customHeight="1" x14ac:dyDescent="0.3">
      <c r="A3850" s="107"/>
      <c r="B3850" s="144"/>
      <c r="C3850" s="119"/>
      <c r="D3850" s="120"/>
      <c r="E3850" s="119"/>
      <c r="F3850" s="119"/>
      <c r="G3850" s="120"/>
      <c r="H3850" s="119"/>
      <c r="I3850" s="109"/>
      <c r="L3850" s="108"/>
      <c r="M3850" s="108"/>
      <c r="N3850" s="108"/>
      <c r="O3850" s="108"/>
      <c r="P3850" s="108"/>
      <c r="Q3850" s="108"/>
      <c r="R3850" s="108"/>
      <c r="S3850" s="108"/>
      <c r="T3850" s="100">
        <f t="shared" si="664"/>
        <v>0</v>
      </c>
      <c r="U3850" s="111"/>
      <c r="V3850" s="111"/>
      <c r="W3850" s="111">
        <f>SUMIFS($F$3:F3850,$D$3:D3850,D3850,$C$3:C3850,"Buy")+SUMIFS($F$3:F3850,$D$3:D3850,D3850,$C$3:C3850,"Coin Deposit",$E$3:E3850,"&lt;&gt;")</f>
        <v>0</v>
      </c>
      <c r="X3850" s="111">
        <f t="shared" si="665"/>
        <v>0</v>
      </c>
      <c r="Y3850" s="111">
        <f>IF($D3850=Y$1,SUMIFS($H$3:$H3850,$G$3:$G3850,Y$1,$C$3:$C3850,"Sell"),0)</f>
        <v>0</v>
      </c>
      <c r="Z3850" s="111">
        <f t="shared" si="666"/>
        <v>0</v>
      </c>
      <c r="AA3850" s="111">
        <f>IF($D3850=AA$1,SUMIFS($H$3:$H3850,$G$3:$G3850,AA$1,$C$3:$C3850,"Sell"),0)</f>
        <v>0</v>
      </c>
      <c r="AB3850" s="111">
        <f t="shared" si="667"/>
        <v>0</v>
      </c>
      <c r="AC3850" s="111">
        <f>SUMIFS('Deductions and Deposits'!$H:$H,'Deductions and Deposits'!$G:$G,D3850,'Deductions and Deposits'!$F:$F,"&lt;="&amp;B3850)+SUMIFS($F$3:F3850,$D$3:D3850,D3850,$C$3:C3850,"Coin Deposit",$E$3:E3850,"")</f>
        <v>0</v>
      </c>
      <c r="AD3850" s="111">
        <f>SUMIFS('Deductions and Deposits'!$D:$D,'Deductions and Deposits'!$C:$C,D3850)+SUMIFS($F:$F,$D:$D,D3850,$C:$C,"Coin Deduction")</f>
        <v>0</v>
      </c>
      <c r="AE3850" s="111">
        <f>Table5[[#This Row],[Column4]]+Table5[[#This Row],[Column14]]+Table5[[#This Row],[Column19]]+Table5[[#This Row],[Column12]]</f>
        <v>0</v>
      </c>
      <c r="AF3850" s="111">
        <f>Table5[[#This Row],[Column5]]+Table5[[#This Row],[Column13]]+Table5[[#This Row],[Column21]]+Table5[[#This Row],[Column18]]</f>
        <v>0</v>
      </c>
      <c r="AG3850" s="111">
        <f t="shared" si="668"/>
        <v>0</v>
      </c>
      <c r="AH3850" s="111">
        <f t="shared" si="669"/>
        <v>0</v>
      </c>
      <c r="AI3850" s="111">
        <f>Table5[[#This Row],[Column17]]-Table5[[#This Row],[Column20]]</f>
        <v>0</v>
      </c>
      <c r="AJ3850" s="111">
        <f t="shared" si="670"/>
        <v>0</v>
      </c>
      <c r="AK3850" s="111">
        <f t="shared" si="662"/>
        <v>0</v>
      </c>
      <c r="AL3850" s="111">
        <f t="shared" si="671"/>
        <v>0</v>
      </c>
      <c r="AM3850" s="111" t="str">
        <f t="shared" si="672"/>
        <v/>
      </c>
      <c r="AN3850" s="111" t="str">
        <f t="shared" ca="1" si="663"/>
        <v/>
      </c>
    </row>
    <row r="3851" spans="1:40" ht="20.25" customHeight="1" x14ac:dyDescent="0.3">
      <c r="A3851" s="107"/>
      <c r="B3851" s="144"/>
      <c r="C3851" s="119"/>
      <c r="D3851" s="120"/>
      <c r="E3851" s="119"/>
      <c r="F3851" s="119"/>
      <c r="G3851" s="120"/>
      <c r="H3851" s="119"/>
      <c r="I3851" s="109"/>
      <c r="L3851" s="108"/>
      <c r="M3851" s="108"/>
      <c r="N3851" s="108"/>
      <c r="O3851" s="108"/>
      <c r="P3851" s="108"/>
      <c r="Q3851" s="108"/>
      <c r="R3851" s="108"/>
      <c r="S3851" s="108"/>
      <c r="T3851" s="100">
        <f t="shared" si="664"/>
        <v>0</v>
      </c>
      <c r="U3851" s="111"/>
      <c r="V3851" s="111"/>
      <c r="W3851" s="111">
        <f>SUMIFS($F$3:F3851,$D$3:D3851,D3851,$C$3:C3851,"Buy")+SUMIFS($F$3:F3851,$D$3:D3851,D3851,$C$3:C3851,"Coin Deposit",$E$3:E3851,"&lt;&gt;")</f>
        <v>0</v>
      </c>
      <c r="X3851" s="111">
        <f t="shared" si="665"/>
        <v>0</v>
      </c>
      <c r="Y3851" s="111">
        <f>IF($D3851=Y$1,SUMIFS($H$3:$H3851,$G$3:$G3851,Y$1,$C$3:$C3851,"Sell"),0)</f>
        <v>0</v>
      </c>
      <c r="Z3851" s="111">
        <f t="shared" si="666"/>
        <v>0</v>
      </c>
      <c r="AA3851" s="111">
        <f>IF($D3851=AA$1,SUMIFS($H$3:$H3851,$G$3:$G3851,AA$1,$C$3:$C3851,"Sell"),0)</f>
        <v>0</v>
      </c>
      <c r="AB3851" s="111">
        <f t="shared" si="667"/>
        <v>0</v>
      </c>
      <c r="AC3851" s="111">
        <f>SUMIFS('Deductions and Deposits'!$H:$H,'Deductions and Deposits'!$G:$G,D3851,'Deductions and Deposits'!$F:$F,"&lt;="&amp;B3851)+SUMIFS($F$3:F3851,$D$3:D3851,D3851,$C$3:C3851,"Coin Deposit",$E$3:E3851,"")</f>
        <v>0</v>
      </c>
      <c r="AD3851" s="111">
        <f>SUMIFS('Deductions and Deposits'!$D:$D,'Deductions and Deposits'!$C:$C,D3851)+SUMIFS($F:$F,$D:$D,D3851,$C:$C,"Coin Deduction")</f>
        <v>0</v>
      </c>
      <c r="AE3851" s="111">
        <f>Table5[[#This Row],[Column4]]+Table5[[#This Row],[Column14]]+Table5[[#This Row],[Column19]]+Table5[[#This Row],[Column12]]</f>
        <v>0</v>
      </c>
      <c r="AF3851" s="111">
        <f>Table5[[#This Row],[Column5]]+Table5[[#This Row],[Column13]]+Table5[[#This Row],[Column21]]+Table5[[#This Row],[Column18]]</f>
        <v>0</v>
      </c>
      <c r="AG3851" s="111">
        <f t="shared" si="668"/>
        <v>0</v>
      </c>
      <c r="AH3851" s="111">
        <f t="shared" si="669"/>
        <v>0</v>
      </c>
      <c r="AI3851" s="111">
        <f>Table5[[#This Row],[Column17]]-Table5[[#This Row],[Column20]]</f>
        <v>0</v>
      </c>
      <c r="AJ3851" s="111">
        <f t="shared" si="670"/>
        <v>0</v>
      </c>
      <c r="AK3851" s="111">
        <f t="shared" si="662"/>
        <v>0</v>
      </c>
      <c r="AL3851" s="111">
        <f t="shared" si="671"/>
        <v>0</v>
      </c>
      <c r="AM3851" s="111" t="str">
        <f t="shared" si="672"/>
        <v/>
      </c>
      <c r="AN3851" s="111" t="str">
        <f t="shared" ca="1" si="663"/>
        <v/>
      </c>
    </row>
    <row r="3852" spans="1:40" ht="20.25" customHeight="1" x14ac:dyDescent="0.3">
      <c r="A3852" s="107"/>
      <c r="B3852" s="144"/>
      <c r="C3852" s="119"/>
      <c r="D3852" s="120"/>
      <c r="E3852" s="119"/>
      <c r="F3852" s="119"/>
      <c r="G3852" s="120"/>
      <c r="H3852" s="119"/>
      <c r="I3852" s="109"/>
      <c r="L3852" s="108"/>
      <c r="M3852" s="108"/>
      <c r="N3852" s="108"/>
      <c r="O3852" s="108"/>
      <c r="P3852" s="108"/>
      <c r="Q3852" s="108"/>
      <c r="R3852" s="108"/>
      <c r="S3852" s="108"/>
      <c r="T3852" s="100">
        <f t="shared" si="664"/>
        <v>0</v>
      </c>
      <c r="U3852" s="111"/>
      <c r="V3852" s="111"/>
      <c r="W3852" s="111">
        <f>SUMIFS($F$3:F3852,$D$3:D3852,D3852,$C$3:C3852,"Buy")+SUMIFS($F$3:F3852,$D$3:D3852,D3852,$C$3:C3852,"Coin Deposit",$E$3:E3852,"&lt;&gt;")</f>
        <v>0</v>
      </c>
      <c r="X3852" s="111">
        <f t="shared" si="665"/>
        <v>0</v>
      </c>
      <c r="Y3852" s="111">
        <f>IF($D3852=Y$1,SUMIFS($H$3:$H3852,$G$3:$G3852,Y$1,$C$3:$C3852,"Sell"),0)</f>
        <v>0</v>
      </c>
      <c r="Z3852" s="111">
        <f t="shared" si="666"/>
        <v>0</v>
      </c>
      <c r="AA3852" s="111">
        <f>IF($D3852=AA$1,SUMIFS($H$3:$H3852,$G$3:$G3852,AA$1,$C$3:$C3852,"Sell"),0)</f>
        <v>0</v>
      </c>
      <c r="AB3852" s="111">
        <f t="shared" si="667"/>
        <v>0</v>
      </c>
      <c r="AC3852" s="111">
        <f>SUMIFS('Deductions and Deposits'!$H:$H,'Deductions and Deposits'!$G:$G,D3852,'Deductions and Deposits'!$F:$F,"&lt;="&amp;B3852)+SUMIFS($F$3:F3852,$D$3:D3852,D3852,$C$3:C3852,"Coin Deposit",$E$3:E3852,"")</f>
        <v>0</v>
      </c>
      <c r="AD3852" s="111">
        <f>SUMIFS('Deductions and Deposits'!$D:$D,'Deductions and Deposits'!$C:$C,D3852)+SUMIFS($F:$F,$D:$D,D3852,$C:$C,"Coin Deduction")</f>
        <v>0</v>
      </c>
      <c r="AE3852" s="111">
        <f>Table5[[#This Row],[Column4]]+Table5[[#This Row],[Column14]]+Table5[[#This Row],[Column19]]+Table5[[#This Row],[Column12]]</f>
        <v>0</v>
      </c>
      <c r="AF3852" s="111">
        <f>Table5[[#This Row],[Column5]]+Table5[[#This Row],[Column13]]+Table5[[#This Row],[Column21]]+Table5[[#This Row],[Column18]]</f>
        <v>0</v>
      </c>
      <c r="AG3852" s="111">
        <f t="shared" si="668"/>
        <v>0</v>
      </c>
      <c r="AH3852" s="111">
        <f t="shared" si="669"/>
        <v>0</v>
      </c>
      <c r="AI3852" s="111">
        <f>Table5[[#This Row],[Column17]]-Table5[[#This Row],[Column20]]</f>
        <v>0</v>
      </c>
      <c r="AJ3852" s="111">
        <f t="shared" si="670"/>
        <v>0</v>
      </c>
      <c r="AK3852" s="111">
        <f t="shared" si="662"/>
        <v>0</v>
      </c>
      <c r="AL3852" s="111">
        <f t="shared" si="671"/>
        <v>0</v>
      </c>
      <c r="AM3852" s="111" t="str">
        <f t="shared" si="672"/>
        <v/>
      </c>
      <c r="AN3852" s="111" t="str">
        <f t="shared" ca="1" si="663"/>
        <v/>
      </c>
    </row>
    <row r="3853" spans="1:40" ht="20.25" customHeight="1" x14ac:dyDescent="0.3">
      <c r="A3853" s="107"/>
      <c r="B3853" s="144"/>
      <c r="C3853" s="119"/>
      <c r="D3853" s="120"/>
      <c r="E3853" s="119"/>
      <c r="F3853" s="119"/>
      <c r="G3853" s="120"/>
      <c r="H3853" s="119"/>
      <c r="I3853" s="109"/>
      <c r="L3853" s="108"/>
      <c r="M3853" s="108"/>
      <c r="N3853" s="108"/>
      <c r="O3853" s="108"/>
      <c r="P3853" s="108"/>
      <c r="Q3853" s="108"/>
      <c r="R3853" s="108"/>
      <c r="S3853" s="108"/>
      <c r="T3853" s="100">
        <f t="shared" si="664"/>
        <v>0</v>
      </c>
      <c r="U3853" s="111"/>
      <c r="V3853" s="111"/>
      <c r="W3853" s="111">
        <f>SUMIFS($F$3:F3853,$D$3:D3853,D3853,$C$3:C3853,"Buy")+SUMIFS($F$3:F3853,$D$3:D3853,D3853,$C$3:C3853,"Coin Deposit",$E$3:E3853,"&lt;&gt;")</f>
        <v>0</v>
      </c>
      <c r="X3853" s="111">
        <f t="shared" si="665"/>
        <v>0</v>
      </c>
      <c r="Y3853" s="111">
        <f>IF($D3853=Y$1,SUMIFS($H$3:$H3853,$G$3:$G3853,Y$1,$C$3:$C3853,"Sell"),0)</f>
        <v>0</v>
      </c>
      <c r="Z3853" s="111">
        <f t="shared" si="666"/>
        <v>0</v>
      </c>
      <c r="AA3853" s="111">
        <f>IF($D3853=AA$1,SUMIFS($H$3:$H3853,$G$3:$G3853,AA$1,$C$3:$C3853,"Sell"),0)</f>
        <v>0</v>
      </c>
      <c r="AB3853" s="111">
        <f t="shared" si="667"/>
        <v>0</v>
      </c>
      <c r="AC3853" s="111">
        <f>SUMIFS('Deductions and Deposits'!$H:$H,'Deductions and Deposits'!$G:$G,D3853,'Deductions and Deposits'!$F:$F,"&lt;="&amp;B3853)+SUMIFS($F$3:F3853,$D$3:D3853,D3853,$C$3:C3853,"Coin Deposit",$E$3:E3853,"")</f>
        <v>0</v>
      </c>
      <c r="AD3853" s="111">
        <f>SUMIFS('Deductions and Deposits'!$D:$D,'Deductions and Deposits'!$C:$C,D3853)+SUMIFS($F:$F,$D:$D,D3853,$C:$C,"Coin Deduction")</f>
        <v>0</v>
      </c>
      <c r="AE3853" s="111">
        <f>Table5[[#This Row],[Column4]]+Table5[[#This Row],[Column14]]+Table5[[#This Row],[Column19]]+Table5[[#This Row],[Column12]]</f>
        <v>0</v>
      </c>
      <c r="AF3853" s="111">
        <f>Table5[[#This Row],[Column5]]+Table5[[#This Row],[Column13]]+Table5[[#This Row],[Column21]]+Table5[[#This Row],[Column18]]</f>
        <v>0</v>
      </c>
      <c r="AG3853" s="111">
        <f t="shared" si="668"/>
        <v>0</v>
      </c>
      <c r="AH3853" s="111">
        <f t="shared" si="669"/>
        <v>0</v>
      </c>
      <c r="AI3853" s="111">
        <f>Table5[[#This Row],[Column17]]-Table5[[#This Row],[Column20]]</f>
        <v>0</v>
      </c>
      <c r="AJ3853" s="111">
        <f t="shared" si="670"/>
        <v>0</v>
      </c>
      <c r="AK3853" s="111">
        <f t="shared" si="662"/>
        <v>0</v>
      </c>
      <c r="AL3853" s="111">
        <f t="shared" si="671"/>
        <v>0</v>
      </c>
      <c r="AM3853" s="111" t="str">
        <f t="shared" si="672"/>
        <v/>
      </c>
      <c r="AN3853" s="111" t="str">
        <f t="shared" ca="1" si="663"/>
        <v/>
      </c>
    </row>
    <row r="3854" spans="1:40" ht="20.25" customHeight="1" x14ac:dyDescent="0.3">
      <c r="A3854" s="107"/>
      <c r="B3854" s="144"/>
      <c r="C3854" s="119"/>
      <c r="D3854" s="120"/>
      <c r="E3854" s="119"/>
      <c r="F3854" s="119"/>
      <c r="G3854" s="120"/>
      <c r="H3854" s="119"/>
      <c r="I3854" s="109"/>
      <c r="L3854" s="108"/>
      <c r="M3854" s="108"/>
      <c r="N3854" s="108"/>
      <c r="O3854" s="108"/>
      <c r="P3854" s="108"/>
      <c r="Q3854" s="108"/>
      <c r="R3854" s="108"/>
      <c r="S3854" s="108"/>
      <c r="T3854" s="100">
        <f t="shared" si="664"/>
        <v>0</v>
      </c>
      <c r="U3854" s="111"/>
      <c r="V3854" s="111"/>
      <c r="W3854" s="111">
        <f>SUMIFS($F$3:F3854,$D$3:D3854,D3854,$C$3:C3854,"Buy")+SUMIFS($F$3:F3854,$D$3:D3854,D3854,$C$3:C3854,"Coin Deposit",$E$3:E3854,"&lt;&gt;")</f>
        <v>0</v>
      </c>
      <c r="X3854" s="111">
        <f t="shared" si="665"/>
        <v>0</v>
      </c>
      <c r="Y3854" s="111">
        <f>IF($D3854=Y$1,SUMIFS($H$3:$H3854,$G$3:$G3854,Y$1,$C$3:$C3854,"Sell"),0)</f>
        <v>0</v>
      </c>
      <c r="Z3854" s="111">
        <f t="shared" si="666"/>
        <v>0</v>
      </c>
      <c r="AA3854" s="111">
        <f>IF($D3854=AA$1,SUMIFS($H$3:$H3854,$G$3:$G3854,AA$1,$C$3:$C3854,"Sell"),0)</f>
        <v>0</v>
      </c>
      <c r="AB3854" s="111">
        <f t="shared" si="667"/>
        <v>0</v>
      </c>
      <c r="AC3854" s="111">
        <f>SUMIFS('Deductions and Deposits'!$H:$H,'Deductions and Deposits'!$G:$G,D3854,'Deductions and Deposits'!$F:$F,"&lt;="&amp;B3854)+SUMIFS($F$3:F3854,$D$3:D3854,D3854,$C$3:C3854,"Coin Deposit",$E$3:E3854,"")</f>
        <v>0</v>
      </c>
      <c r="AD3854" s="111">
        <f>SUMIFS('Deductions and Deposits'!$D:$D,'Deductions and Deposits'!$C:$C,D3854)+SUMIFS($F:$F,$D:$D,D3854,$C:$C,"Coin Deduction")</f>
        <v>0</v>
      </c>
      <c r="AE3854" s="111">
        <f>Table5[[#This Row],[Column4]]+Table5[[#This Row],[Column14]]+Table5[[#This Row],[Column19]]+Table5[[#This Row],[Column12]]</f>
        <v>0</v>
      </c>
      <c r="AF3854" s="111">
        <f>Table5[[#This Row],[Column5]]+Table5[[#This Row],[Column13]]+Table5[[#This Row],[Column21]]+Table5[[#This Row],[Column18]]</f>
        <v>0</v>
      </c>
      <c r="AG3854" s="111">
        <f t="shared" si="668"/>
        <v>0</v>
      </c>
      <c r="AH3854" s="111">
        <f t="shared" si="669"/>
        <v>0</v>
      </c>
      <c r="AI3854" s="111">
        <f>Table5[[#This Row],[Column17]]-Table5[[#This Row],[Column20]]</f>
        <v>0</v>
      </c>
      <c r="AJ3854" s="111">
        <f t="shared" si="670"/>
        <v>0</v>
      </c>
      <c r="AK3854" s="111">
        <f t="shared" si="662"/>
        <v>0</v>
      </c>
      <c r="AL3854" s="111">
        <f t="shared" si="671"/>
        <v>0</v>
      </c>
      <c r="AM3854" s="111" t="str">
        <f t="shared" si="672"/>
        <v/>
      </c>
      <c r="AN3854" s="111" t="str">
        <f t="shared" ca="1" si="663"/>
        <v/>
      </c>
    </row>
    <row r="3855" spans="1:40" ht="20.25" customHeight="1" x14ac:dyDescent="0.3">
      <c r="A3855" s="107"/>
      <c r="B3855" s="144"/>
      <c r="C3855" s="119"/>
      <c r="D3855" s="120"/>
      <c r="E3855" s="119"/>
      <c r="F3855" s="119"/>
      <c r="G3855" s="120"/>
      <c r="H3855" s="119"/>
      <c r="I3855" s="109"/>
      <c r="L3855" s="108"/>
      <c r="M3855" s="108"/>
      <c r="N3855" s="108"/>
      <c r="O3855" s="108"/>
      <c r="P3855" s="108"/>
      <c r="Q3855" s="108"/>
      <c r="R3855" s="108"/>
      <c r="S3855" s="108"/>
      <c r="T3855" s="100">
        <f t="shared" si="664"/>
        <v>0</v>
      </c>
      <c r="U3855" s="111"/>
      <c r="V3855" s="111"/>
      <c r="W3855" s="111">
        <f>SUMIFS($F$3:F3855,$D$3:D3855,D3855,$C$3:C3855,"Buy")+SUMIFS($F$3:F3855,$D$3:D3855,D3855,$C$3:C3855,"Coin Deposit",$E$3:E3855,"&lt;&gt;")</f>
        <v>0</v>
      </c>
      <c r="X3855" s="111">
        <f t="shared" si="665"/>
        <v>0</v>
      </c>
      <c r="Y3855" s="111">
        <f>IF($D3855=Y$1,SUMIFS($H$3:$H3855,$G$3:$G3855,Y$1,$C$3:$C3855,"Sell"),0)</f>
        <v>0</v>
      </c>
      <c r="Z3855" s="111">
        <f t="shared" si="666"/>
        <v>0</v>
      </c>
      <c r="AA3855" s="111">
        <f>IF($D3855=AA$1,SUMIFS($H$3:$H3855,$G$3:$G3855,AA$1,$C$3:$C3855,"Sell"),0)</f>
        <v>0</v>
      </c>
      <c r="AB3855" s="111">
        <f t="shared" si="667"/>
        <v>0</v>
      </c>
      <c r="AC3855" s="111">
        <f>SUMIFS('Deductions and Deposits'!$H:$H,'Deductions and Deposits'!$G:$G,D3855,'Deductions and Deposits'!$F:$F,"&lt;="&amp;B3855)+SUMIFS($F$3:F3855,$D$3:D3855,D3855,$C$3:C3855,"Coin Deposit",$E$3:E3855,"")</f>
        <v>0</v>
      </c>
      <c r="AD3855" s="111">
        <f>SUMIFS('Deductions and Deposits'!$D:$D,'Deductions and Deposits'!$C:$C,D3855)+SUMIFS($F:$F,$D:$D,D3855,$C:$C,"Coin Deduction")</f>
        <v>0</v>
      </c>
      <c r="AE3855" s="111">
        <f>Table5[[#This Row],[Column4]]+Table5[[#This Row],[Column14]]+Table5[[#This Row],[Column19]]+Table5[[#This Row],[Column12]]</f>
        <v>0</v>
      </c>
      <c r="AF3855" s="111">
        <f>Table5[[#This Row],[Column5]]+Table5[[#This Row],[Column13]]+Table5[[#This Row],[Column21]]+Table5[[#This Row],[Column18]]</f>
        <v>0</v>
      </c>
      <c r="AG3855" s="111">
        <f t="shared" si="668"/>
        <v>0</v>
      </c>
      <c r="AH3855" s="111">
        <f t="shared" si="669"/>
        <v>0</v>
      </c>
      <c r="AI3855" s="111">
        <f>Table5[[#This Row],[Column17]]-Table5[[#This Row],[Column20]]</f>
        <v>0</v>
      </c>
      <c r="AJ3855" s="111">
        <f t="shared" si="670"/>
        <v>0</v>
      </c>
      <c r="AK3855" s="111">
        <f t="shared" si="662"/>
        <v>0</v>
      </c>
      <c r="AL3855" s="111">
        <f t="shared" si="671"/>
        <v>0</v>
      </c>
      <c r="AM3855" s="111" t="str">
        <f t="shared" si="672"/>
        <v/>
      </c>
      <c r="AN3855" s="111" t="str">
        <f t="shared" ca="1" si="663"/>
        <v/>
      </c>
    </row>
    <row r="3856" spans="1:40" ht="20.25" customHeight="1" x14ac:dyDescent="0.3">
      <c r="A3856" s="107"/>
      <c r="B3856" s="144"/>
      <c r="C3856" s="119"/>
      <c r="D3856" s="120"/>
      <c r="E3856" s="119"/>
      <c r="F3856" s="119"/>
      <c r="G3856" s="120"/>
      <c r="H3856" s="119"/>
      <c r="I3856" s="109"/>
      <c r="L3856" s="108"/>
      <c r="M3856" s="108"/>
      <c r="N3856" s="108"/>
      <c r="O3856" s="108"/>
      <c r="P3856" s="108"/>
      <c r="Q3856" s="108"/>
      <c r="R3856" s="108"/>
      <c r="S3856" s="108"/>
      <c r="T3856" s="100">
        <f t="shared" si="664"/>
        <v>0</v>
      </c>
      <c r="U3856" s="111"/>
      <c r="V3856" s="111"/>
      <c r="W3856" s="111">
        <f>SUMIFS($F$3:F3856,$D$3:D3856,D3856,$C$3:C3856,"Buy")+SUMIFS($F$3:F3856,$D$3:D3856,D3856,$C$3:C3856,"Coin Deposit",$E$3:E3856,"&lt;&gt;")</f>
        <v>0</v>
      </c>
      <c r="X3856" s="111">
        <f t="shared" si="665"/>
        <v>0</v>
      </c>
      <c r="Y3856" s="111">
        <f>IF($D3856=Y$1,SUMIFS($H$3:$H3856,$G$3:$G3856,Y$1,$C$3:$C3856,"Sell"),0)</f>
        <v>0</v>
      </c>
      <c r="Z3856" s="111">
        <f t="shared" si="666"/>
        <v>0</v>
      </c>
      <c r="AA3856" s="111">
        <f>IF($D3856=AA$1,SUMIFS($H$3:$H3856,$G$3:$G3856,AA$1,$C$3:$C3856,"Sell"),0)</f>
        <v>0</v>
      </c>
      <c r="AB3856" s="111">
        <f t="shared" si="667"/>
        <v>0</v>
      </c>
      <c r="AC3856" s="111">
        <f>SUMIFS('Deductions and Deposits'!$H:$H,'Deductions and Deposits'!$G:$G,D3856,'Deductions and Deposits'!$F:$F,"&lt;="&amp;B3856)+SUMIFS($F$3:F3856,$D$3:D3856,D3856,$C$3:C3856,"Coin Deposit",$E$3:E3856,"")</f>
        <v>0</v>
      </c>
      <c r="AD3856" s="111">
        <f>SUMIFS('Deductions and Deposits'!$D:$D,'Deductions and Deposits'!$C:$C,D3856)+SUMIFS($F:$F,$D:$D,D3856,$C:$C,"Coin Deduction")</f>
        <v>0</v>
      </c>
      <c r="AE3856" s="111">
        <f>Table5[[#This Row],[Column4]]+Table5[[#This Row],[Column14]]+Table5[[#This Row],[Column19]]+Table5[[#This Row],[Column12]]</f>
        <v>0</v>
      </c>
      <c r="AF3856" s="111">
        <f>Table5[[#This Row],[Column5]]+Table5[[#This Row],[Column13]]+Table5[[#This Row],[Column21]]+Table5[[#This Row],[Column18]]</f>
        <v>0</v>
      </c>
      <c r="AG3856" s="111">
        <f t="shared" si="668"/>
        <v>0</v>
      </c>
      <c r="AH3856" s="111">
        <f t="shared" si="669"/>
        <v>0</v>
      </c>
      <c r="AI3856" s="111">
        <f>Table5[[#This Row],[Column17]]-Table5[[#This Row],[Column20]]</f>
        <v>0</v>
      </c>
      <c r="AJ3856" s="111">
        <f t="shared" si="670"/>
        <v>0</v>
      </c>
      <c r="AK3856" s="111">
        <f t="shared" si="662"/>
        <v>0</v>
      </c>
      <c r="AL3856" s="111">
        <f t="shared" si="671"/>
        <v>0</v>
      </c>
      <c r="AM3856" s="111" t="str">
        <f t="shared" si="672"/>
        <v/>
      </c>
      <c r="AN3856" s="111" t="str">
        <f t="shared" ca="1" si="663"/>
        <v/>
      </c>
    </row>
    <row r="3857" spans="1:40" ht="20.25" customHeight="1" x14ac:dyDescent="0.3">
      <c r="A3857" s="107"/>
      <c r="B3857" s="144"/>
      <c r="C3857" s="119"/>
      <c r="D3857" s="120"/>
      <c r="E3857" s="119"/>
      <c r="F3857" s="119"/>
      <c r="G3857" s="120"/>
      <c r="H3857" s="119"/>
      <c r="I3857" s="109"/>
      <c r="L3857" s="108"/>
      <c r="M3857" s="108"/>
      <c r="N3857" s="108"/>
      <c r="O3857" s="108"/>
      <c r="P3857" s="108"/>
      <c r="Q3857" s="108"/>
      <c r="R3857" s="108"/>
      <c r="S3857" s="108"/>
      <c r="T3857" s="100">
        <f t="shared" si="664"/>
        <v>0</v>
      </c>
      <c r="U3857" s="111"/>
      <c r="V3857" s="111"/>
      <c r="W3857" s="111">
        <f>SUMIFS($F$3:F3857,$D$3:D3857,D3857,$C$3:C3857,"Buy")+SUMIFS($F$3:F3857,$D$3:D3857,D3857,$C$3:C3857,"Coin Deposit",$E$3:E3857,"&lt;&gt;")</f>
        <v>0</v>
      </c>
      <c r="X3857" s="111">
        <f t="shared" si="665"/>
        <v>0</v>
      </c>
      <c r="Y3857" s="111">
        <f>IF($D3857=Y$1,SUMIFS($H$3:$H3857,$G$3:$G3857,Y$1,$C$3:$C3857,"Sell"),0)</f>
        <v>0</v>
      </c>
      <c r="Z3857" s="111">
        <f t="shared" si="666"/>
        <v>0</v>
      </c>
      <c r="AA3857" s="111">
        <f>IF($D3857=AA$1,SUMIFS($H$3:$H3857,$G$3:$G3857,AA$1,$C$3:$C3857,"Sell"),0)</f>
        <v>0</v>
      </c>
      <c r="AB3857" s="111">
        <f t="shared" si="667"/>
        <v>0</v>
      </c>
      <c r="AC3857" s="111">
        <f>SUMIFS('Deductions and Deposits'!$H:$H,'Deductions and Deposits'!$G:$G,D3857,'Deductions and Deposits'!$F:$F,"&lt;="&amp;B3857)+SUMIFS($F$3:F3857,$D$3:D3857,D3857,$C$3:C3857,"Coin Deposit",$E$3:E3857,"")</f>
        <v>0</v>
      </c>
      <c r="AD3857" s="111">
        <f>SUMIFS('Deductions and Deposits'!$D:$D,'Deductions and Deposits'!$C:$C,D3857)+SUMIFS($F:$F,$D:$D,D3857,$C:$C,"Coin Deduction")</f>
        <v>0</v>
      </c>
      <c r="AE3857" s="111">
        <f>Table5[[#This Row],[Column4]]+Table5[[#This Row],[Column14]]+Table5[[#This Row],[Column19]]+Table5[[#This Row],[Column12]]</f>
        <v>0</v>
      </c>
      <c r="AF3857" s="111">
        <f>Table5[[#This Row],[Column5]]+Table5[[#This Row],[Column13]]+Table5[[#This Row],[Column21]]+Table5[[#This Row],[Column18]]</f>
        <v>0</v>
      </c>
      <c r="AG3857" s="111">
        <f t="shared" si="668"/>
        <v>0</v>
      </c>
      <c r="AH3857" s="111">
        <f t="shared" si="669"/>
        <v>0</v>
      </c>
      <c r="AI3857" s="111">
        <f>Table5[[#This Row],[Column17]]-Table5[[#This Row],[Column20]]</f>
        <v>0</v>
      </c>
      <c r="AJ3857" s="111">
        <f t="shared" si="670"/>
        <v>0</v>
      </c>
      <c r="AK3857" s="111">
        <f t="shared" si="662"/>
        <v>0</v>
      </c>
      <c r="AL3857" s="111">
        <f t="shared" si="671"/>
        <v>0</v>
      </c>
      <c r="AM3857" s="111" t="str">
        <f t="shared" si="672"/>
        <v/>
      </c>
      <c r="AN3857" s="111" t="str">
        <f t="shared" ca="1" si="663"/>
        <v/>
      </c>
    </row>
    <row r="3858" spans="1:40" ht="20.25" customHeight="1" x14ac:dyDescent="0.3">
      <c r="A3858" s="107"/>
      <c r="B3858" s="144"/>
      <c r="C3858" s="119"/>
      <c r="D3858" s="120"/>
      <c r="E3858" s="119"/>
      <c r="F3858" s="119"/>
      <c r="G3858" s="120"/>
      <c r="H3858" s="119"/>
      <c r="I3858" s="109"/>
      <c r="L3858" s="108"/>
      <c r="M3858" s="108"/>
      <c r="N3858" s="108"/>
      <c r="O3858" s="108"/>
      <c r="P3858" s="108"/>
      <c r="Q3858" s="108"/>
      <c r="R3858" s="108"/>
      <c r="S3858" s="108"/>
      <c r="T3858" s="100">
        <f t="shared" si="664"/>
        <v>0</v>
      </c>
      <c r="U3858" s="111"/>
      <c r="V3858" s="111"/>
      <c r="W3858" s="111">
        <f>SUMIFS($F$3:F3858,$D$3:D3858,D3858,$C$3:C3858,"Buy")+SUMIFS($F$3:F3858,$D$3:D3858,D3858,$C$3:C3858,"Coin Deposit",$E$3:E3858,"&lt;&gt;")</f>
        <v>0</v>
      </c>
      <c r="X3858" s="111">
        <f t="shared" si="665"/>
        <v>0</v>
      </c>
      <c r="Y3858" s="111">
        <f>IF($D3858=Y$1,SUMIFS($H$3:$H3858,$G$3:$G3858,Y$1,$C$3:$C3858,"Sell"),0)</f>
        <v>0</v>
      </c>
      <c r="Z3858" s="111">
        <f t="shared" si="666"/>
        <v>0</v>
      </c>
      <c r="AA3858" s="111">
        <f>IF($D3858=AA$1,SUMIFS($H$3:$H3858,$G$3:$G3858,AA$1,$C$3:$C3858,"Sell"),0)</f>
        <v>0</v>
      </c>
      <c r="AB3858" s="111">
        <f t="shared" si="667"/>
        <v>0</v>
      </c>
      <c r="AC3858" s="111">
        <f>SUMIFS('Deductions and Deposits'!$H:$H,'Deductions and Deposits'!$G:$G,D3858,'Deductions and Deposits'!$F:$F,"&lt;="&amp;B3858)+SUMIFS($F$3:F3858,$D$3:D3858,D3858,$C$3:C3858,"Coin Deposit",$E$3:E3858,"")</f>
        <v>0</v>
      </c>
      <c r="AD3858" s="111">
        <f>SUMIFS('Deductions and Deposits'!$D:$D,'Deductions and Deposits'!$C:$C,D3858)+SUMIFS($F:$F,$D:$D,D3858,$C:$C,"Coin Deduction")</f>
        <v>0</v>
      </c>
      <c r="AE3858" s="111">
        <f>Table5[[#This Row],[Column4]]+Table5[[#This Row],[Column14]]+Table5[[#This Row],[Column19]]+Table5[[#This Row],[Column12]]</f>
        <v>0</v>
      </c>
      <c r="AF3858" s="111">
        <f>Table5[[#This Row],[Column5]]+Table5[[#This Row],[Column13]]+Table5[[#This Row],[Column21]]+Table5[[#This Row],[Column18]]</f>
        <v>0</v>
      </c>
      <c r="AG3858" s="111">
        <f t="shared" si="668"/>
        <v>0</v>
      </c>
      <c r="AH3858" s="111">
        <f t="shared" si="669"/>
        <v>0</v>
      </c>
      <c r="AI3858" s="111">
        <f>Table5[[#This Row],[Column17]]-Table5[[#This Row],[Column20]]</f>
        <v>0</v>
      </c>
      <c r="AJ3858" s="111">
        <f t="shared" si="670"/>
        <v>0</v>
      </c>
      <c r="AK3858" s="111">
        <f t="shared" si="662"/>
        <v>0</v>
      </c>
      <c r="AL3858" s="111">
        <f t="shared" si="671"/>
        <v>0</v>
      </c>
      <c r="AM3858" s="111" t="str">
        <f t="shared" si="672"/>
        <v/>
      </c>
      <c r="AN3858" s="111" t="str">
        <f t="shared" ca="1" si="663"/>
        <v/>
      </c>
    </row>
    <row r="3859" spans="1:40" ht="20.25" customHeight="1" x14ac:dyDescent="0.3">
      <c r="A3859" s="107"/>
      <c r="B3859" s="144"/>
      <c r="C3859" s="119"/>
      <c r="D3859" s="120"/>
      <c r="E3859" s="119"/>
      <c r="F3859" s="119"/>
      <c r="G3859" s="120"/>
      <c r="H3859" s="119"/>
      <c r="I3859" s="109"/>
      <c r="L3859" s="108"/>
      <c r="M3859" s="108"/>
      <c r="N3859" s="108"/>
      <c r="O3859" s="108"/>
      <c r="P3859" s="108"/>
      <c r="Q3859" s="108"/>
      <c r="R3859" s="108"/>
      <c r="S3859" s="108"/>
      <c r="T3859" s="100">
        <f t="shared" si="664"/>
        <v>0</v>
      </c>
      <c r="U3859" s="111"/>
      <c r="V3859" s="111"/>
      <c r="W3859" s="111">
        <f>SUMIFS($F$3:F3859,$D$3:D3859,D3859,$C$3:C3859,"Buy")+SUMIFS($F$3:F3859,$D$3:D3859,D3859,$C$3:C3859,"Coin Deposit",$E$3:E3859,"&lt;&gt;")</f>
        <v>0</v>
      </c>
      <c r="X3859" s="111">
        <f t="shared" si="665"/>
        <v>0</v>
      </c>
      <c r="Y3859" s="111">
        <f>IF($D3859=Y$1,SUMIFS($H$3:$H3859,$G$3:$G3859,Y$1,$C$3:$C3859,"Sell"),0)</f>
        <v>0</v>
      </c>
      <c r="Z3859" s="111">
        <f t="shared" si="666"/>
        <v>0</v>
      </c>
      <c r="AA3859" s="111">
        <f>IF($D3859=AA$1,SUMIFS($H$3:$H3859,$G$3:$G3859,AA$1,$C$3:$C3859,"Sell"),0)</f>
        <v>0</v>
      </c>
      <c r="AB3859" s="111">
        <f t="shared" si="667"/>
        <v>0</v>
      </c>
      <c r="AC3859" s="111">
        <f>SUMIFS('Deductions and Deposits'!$H:$H,'Deductions and Deposits'!$G:$G,D3859,'Deductions and Deposits'!$F:$F,"&lt;="&amp;B3859)+SUMIFS($F$3:F3859,$D$3:D3859,D3859,$C$3:C3859,"Coin Deposit",$E$3:E3859,"")</f>
        <v>0</v>
      </c>
      <c r="AD3859" s="111">
        <f>SUMIFS('Deductions and Deposits'!$D:$D,'Deductions and Deposits'!$C:$C,D3859)+SUMIFS($F:$F,$D:$D,D3859,$C:$C,"Coin Deduction")</f>
        <v>0</v>
      </c>
      <c r="AE3859" s="111">
        <f>Table5[[#This Row],[Column4]]+Table5[[#This Row],[Column14]]+Table5[[#This Row],[Column19]]+Table5[[#This Row],[Column12]]</f>
        <v>0</v>
      </c>
      <c r="AF3859" s="111">
        <f>Table5[[#This Row],[Column5]]+Table5[[#This Row],[Column13]]+Table5[[#This Row],[Column21]]+Table5[[#This Row],[Column18]]</f>
        <v>0</v>
      </c>
      <c r="AG3859" s="111">
        <f t="shared" si="668"/>
        <v>0</v>
      </c>
      <c r="AH3859" s="111">
        <f t="shared" si="669"/>
        <v>0</v>
      </c>
      <c r="AI3859" s="111">
        <f>Table5[[#This Row],[Column17]]-Table5[[#This Row],[Column20]]</f>
        <v>0</v>
      </c>
      <c r="AJ3859" s="111">
        <f t="shared" si="670"/>
        <v>0</v>
      </c>
      <c r="AK3859" s="111">
        <f t="shared" si="662"/>
        <v>0</v>
      </c>
      <c r="AL3859" s="111">
        <f t="shared" si="671"/>
        <v>0</v>
      </c>
      <c r="AM3859" s="111" t="str">
        <f t="shared" si="672"/>
        <v/>
      </c>
      <c r="AN3859" s="111" t="str">
        <f t="shared" ca="1" si="663"/>
        <v/>
      </c>
    </row>
    <row r="3860" spans="1:40" ht="20.25" customHeight="1" x14ac:dyDescent="0.3">
      <c r="A3860" s="107"/>
      <c r="B3860" s="144"/>
      <c r="C3860" s="119"/>
      <c r="D3860" s="120"/>
      <c r="E3860" s="119"/>
      <c r="F3860" s="119"/>
      <c r="G3860" s="120"/>
      <c r="H3860" s="119"/>
      <c r="I3860" s="109"/>
      <c r="L3860" s="108"/>
      <c r="M3860" s="108"/>
      <c r="N3860" s="108"/>
      <c r="O3860" s="108"/>
      <c r="P3860" s="108"/>
      <c r="Q3860" s="108"/>
      <c r="R3860" s="108"/>
      <c r="S3860" s="108"/>
      <c r="T3860" s="100">
        <f t="shared" si="664"/>
        <v>0</v>
      </c>
      <c r="U3860" s="111"/>
      <c r="V3860" s="111"/>
      <c r="W3860" s="111">
        <f>SUMIFS($F$3:F3860,$D$3:D3860,D3860,$C$3:C3860,"Buy")+SUMIFS($F$3:F3860,$D$3:D3860,D3860,$C$3:C3860,"Coin Deposit",$E$3:E3860,"&lt;&gt;")</f>
        <v>0</v>
      </c>
      <c r="X3860" s="111">
        <f t="shared" si="665"/>
        <v>0</v>
      </c>
      <c r="Y3860" s="111">
        <f>IF($D3860=Y$1,SUMIFS($H$3:$H3860,$G$3:$G3860,Y$1,$C$3:$C3860,"Sell"),0)</f>
        <v>0</v>
      </c>
      <c r="Z3860" s="111">
        <f t="shared" si="666"/>
        <v>0</v>
      </c>
      <c r="AA3860" s="111">
        <f>IF($D3860=AA$1,SUMIFS($H$3:$H3860,$G$3:$G3860,AA$1,$C$3:$C3860,"Sell"),0)</f>
        <v>0</v>
      </c>
      <c r="AB3860" s="111">
        <f t="shared" si="667"/>
        <v>0</v>
      </c>
      <c r="AC3860" s="111">
        <f>SUMIFS('Deductions and Deposits'!$H:$H,'Deductions and Deposits'!$G:$G,D3860,'Deductions and Deposits'!$F:$F,"&lt;="&amp;B3860)+SUMIFS($F$3:F3860,$D$3:D3860,D3860,$C$3:C3860,"Coin Deposit",$E$3:E3860,"")</f>
        <v>0</v>
      </c>
      <c r="AD3860" s="111">
        <f>SUMIFS('Deductions and Deposits'!$D:$D,'Deductions and Deposits'!$C:$C,D3860)+SUMIFS($F:$F,$D:$D,D3860,$C:$C,"Coin Deduction")</f>
        <v>0</v>
      </c>
      <c r="AE3860" s="111">
        <f>Table5[[#This Row],[Column4]]+Table5[[#This Row],[Column14]]+Table5[[#This Row],[Column19]]+Table5[[#This Row],[Column12]]</f>
        <v>0</v>
      </c>
      <c r="AF3860" s="111">
        <f>Table5[[#This Row],[Column5]]+Table5[[#This Row],[Column13]]+Table5[[#This Row],[Column21]]+Table5[[#This Row],[Column18]]</f>
        <v>0</v>
      </c>
      <c r="AG3860" s="111">
        <f t="shared" si="668"/>
        <v>0</v>
      </c>
      <c r="AH3860" s="111">
        <f t="shared" si="669"/>
        <v>0</v>
      </c>
      <c r="AI3860" s="111">
        <f>Table5[[#This Row],[Column17]]-Table5[[#This Row],[Column20]]</f>
        <v>0</v>
      </c>
      <c r="AJ3860" s="111">
        <f t="shared" si="670"/>
        <v>0</v>
      </c>
      <c r="AK3860" s="111">
        <f t="shared" si="662"/>
        <v>0</v>
      </c>
      <c r="AL3860" s="111">
        <f t="shared" si="671"/>
        <v>0</v>
      </c>
      <c r="AM3860" s="111" t="str">
        <f t="shared" si="672"/>
        <v/>
      </c>
      <c r="AN3860" s="111" t="str">
        <f t="shared" ca="1" si="663"/>
        <v/>
      </c>
    </row>
    <row r="3861" spans="1:40" ht="20.25" customHeight="1" x14ac:dyDescent="0.3">
      <c r="A3861" s="107"/>
      <c r="B3861" s="144"/>
      <c r="C3861" s="119"/>
      <c r="D3861" s="120"/>
      <c r="E3861" s="119"/>
      <c r="F3861" s="119"/>
      <c r="G3861" s="120"/>
      <c r="H3861" s="119"/>
      <c r="I3861" s="109"/>
      <c r="L3861" s="108"/>
      <c r="M3861" s="108"/>
      <c r="N3861" s="108"/>
      <c r="O3861" s="108"/>
      <c r="P3861" s="108"/>
      <c r="Q3861" s="108"/>
      <c r="R3861" s="108"/>
      <c r="S3861" s="108"/>
      <c r="T3861" s="100">
        <f t="shared" si="664"/>
        <v>0</v>
      </c>
      <c r="U3861" s="111"/>
      <c r="V3861" s="111"/>
      <c r="W3861" s="111">
        <f>SUMIFS($F$3:F3861,$D$3:D3861,D3861,$C$3:C3861,"Buy")+SUMIFS($F$3:F3861,$D$3:D3861,D3861,$C$3:C3861,"Coin Deposit",$E$3:E3861,"&lt;&gt;")</f>
        <v>0</v>
      </c>
      <c r="X3861" s="111">
        <f t="shared" si="665"/>
        <v>0</v>
      </c>
      <c r="Y3861" s="111">
        <f>IF($D3861=Y$1,SUMIFS($H$3:$H3861,$G$3:$G3861,Y$1,$C$3:$C3861,"Sell"),0)</f>
        <v>0</v>
      </c>
      <c r="Z3861" s="111">
        <f t="shared" si="666"/>
        <v>0</v>
      </c>
      <c r="AA3861" s="111">
        <f>IF($D3861=AA$1,SUMIFS($H$3:$H3861,$G$3:$G3861,AA$1,$C$3:$C3861,"Sell"),0)</f>
        <v>0</v>
      </c>
      <c r="AB3861" s="111">
        <f t="shared" si="667"/>
        <v>0</v>
      </c>
      <c r="AC3861" s="111">
        <f>SUMIFS('Deductions and Deposits'!$H:$H,'Deductions and Deposits'!$G:$G,D3861,'Deductions and Deposits'!$F:$F,"&lt;="&amp;B3861)+SUMIFS($F$3:F3861,$D$3:D3861,D3861,$C$3:C3861,"Coin Deposit",$E$3:E3861,"")</f>
        <v>0</v>
      </c>
      <c r="AD3861" s="111">
        <f>SUMIFS('Deductions and Deposits'!$D:$D,'Deductions and Deposits'!$C:$C,D3861)+SUMIFS($F:$F,$D:$D,D3861,$C:$C,"Coin Deduction")</f>
        <v>0</v>
      </c>
      <c r="AE3861" s="111">
        <f>Table5[[#This Row],[Column4]]+Table5[[#This Row],[Column14]]+Table5[[#This Row],[Column19]]+Table5[[#This Row],[Column12]]</f>
        <v>0</v>
      </c>
      <c r="AF3861" s="111">
        <f>Table5[[#This Row],[Column5]]+Table5[[#This Row],[Column13]]+Table5[[#This Row],[Column21]]+Table5[[#This Row],[Column18]]</f>
        <v>0</v>
      </c>
      <c r="AG3861" s="111">
        <f t="shared" si="668"/>
        <v>0</v>
      </c>
      <c r="AH3861" s="111">
        <f t="shared" si="669"/>
        <v>0</v>
      </c>
      <c r="AI3861" s="111">
        <f>Table5[[#This Row],[Column17]]-Table5[[#This Row],[Column20]]</f>
        <v>0</v>
      </c>
      <c r="AJ3861" s="111">
        <f t="shared" si="670"/>
        <v>0</v>
      </c>
      <c r="AK3861" s="111">
        <f t="shared" si="662"/>
        <v>0</v>
      </c>
      <c r="AL3861" s="111">
        <f t="shared" si="671"/>
        <v>0</v>
      </c>
      <c r="AM3861" s="111" t="str">
        <f t="shared" si="672"/>
        <v/>
      </c>
      <c r="AN3861" s="111" t="str">
        <f t="shared" ca="1" si="663"/>
        <v/>
      </c>
    </row>
    <row r="3862" spans="1:40" ht="20.25" customHeight="1" x14ac:dyDescent="0.3">
      <c r="A3862" s="107"/>
      <c r="B3862" s="144"/>
      <c r="C3862" s="119"/>
      <c r="D3862" s="120"/>
      <c r="E3862" s="119"/>
      <c r="F3862" s="119"/>
      <c r="G3862" s="120"/>
      <c r="H3862" s="119"/>
      <c r="I3862" s="109"/>
      <c r="L3862" s="108"/>
      <c r="M3862" s="108"/>
      <c r="N3862" s="108"/>
      <c r="O3862" s="108"/>
      <c r="P3862" s="108"/>
      <c r="Q3862" s="108"/>
      <c r="R3862" s="108"/>
      <c r="S3862" s="108"/>
      <c r="T3862" s="100">
        <f t="shared" si="664"/>
        <v>0</v>
      </c>
      <c r="U3862" s="111"/>
      <c r="V3862" s="111"/>
      <c r="W3862" s="111">
        <f>SUMIFS($F$3:F3862,$D$3:D3862,D3862,$C$3:C3862,"Buy")+SUMIFS($F$3:F3862,$D$3:D3862,D3862,$C$3:C3862,"Coin Deposit",$E$3:E3862,"&lt;&gt;")</f>
        <v>0</v>
      </c>
      <c r="X3862" s="111">
        <f t="shared" si="665"/>
        <v>0</v>
      </c>
      <c r="Y3862" s="111">
        <f>IF($D3862=Y$1,SUMIFS($H$3:$H3862,$G$3:$G3862,Y$1,$C$3:$C3862,"Sell"),0)</f>
        <v>0</v>
      </c>
      <c r="Z3862" s="111">
        <f t="shared" si="666"/>
        <v>0</v>
      </c>
      <c r="AA3862" s="111">
        <f>IF($D3862=AA$1,SUMIFS($H$3:$H3862,$G$3:$G3862,AA$1,$C$3:$C3862,"Sell"),0)</f>
        <v>0</v>
      </c>
      <c r="AB3862" s="111">
        <f t="shared" si="667"/>
        <v>0</v>
      </c>
      <c r="AC3862" s="111">
        <f>SUMIFS('Deductions and Deposits'!$H:$H,'Deductions and Deposits'!$G:$G,D3862,'Deductions and Deposits'!$F:$F,"&lt;="&amp;B3862)+SUMIFS($F$3:F3862,$D$3:D3862,D3862,$C$3:C3862,"Coin Deposit",$E$3:E3862,"")</f>
        <v>0</v>
      </c>
      <c r="AD3862" s="111">
        <f>SUMIFS('Deductions and Deposits'!$D:$D,'Deductions and Deposits'!$C:$C,D3862)+SUMIFS($F:$F,$D:$D,D3862,$C:$C,"Coin Deduction")</f>
        <v>0</v>
      </c>
      <c r="AE3862" s="111">
        <f>Table5[[#This Row],[Column4]]+Table5[[#This Row],[Column14]]+Table5[[#This Row],[Column19]]+Table5[[#This Row],[Column12]]</f>
        <v>0</v>
      </c>
      <c r="AF3862" s="111">
        <f>Table5[[#This Row],[Column5]]+Table5[[#This Row],[Column13]]+Table5[[#This Row],[Column21]]+Table5[[#This Row],[Column18]]</f>
        <v>0</v>
      </c>
      <c r="AG3862" s="111">
        <f t="shared" si="668"/>
        <v>0</v>
      </c>
      <c r="AH3862" s="111">
        <f t="shared" si="669"/>
        <v>0</v>
      </c>
      <c r="AI3862" s="111">
        <f>Table5[[#This Row],[Column17]]-Table5[[#This Row],[Column20]]</f>
        <v>0</v>
      </c>
      <c r="AJ3862" s="111">
        <f t="shared" si="670"/>
        <v>0</v>
      </c>
      <c r="AK3862" s="111">
        <f t="shared" si="662"/>
        <v>0</v>
      </c>
      <c r="AL3862" s="111">
        <f t="shared" si="671"/>
        <v>0</v>
      </c>
      <c r="AM3862" s="111" t="str">
        <f t="shared" si="672"/>
        <v/>
      </c>
      <c r="AN3862" s="111" t="str">
        <f t="shared" ca="1" si="663"/>
        <v/>
      </c>
    </row>
    <row r="3863" spans="1:40" ht="20.25" customHeight="1" x14ac:dyDescent="0.3">
      <c r="A3863" s="107"/>
      <c r="B3863" s="144"/>
      <c r="C3863" s="119"/>
      <c r="D3863" s="120"/>
      <c r="E3863" s="119"/>
      <c r="F3863" s="119"/>
      <c r="G3863" s="120"/>
      <c r="H3863" s="119"/>
      <c r="I3863" s="109"/>
      <c r="L3863" s="108"/>
      <c r="M3863" s="108"/>
      <c r="N3863" s="108"/>
      <c r="O3863" s="108"/>
      <c r="P3863" s="108"/>
      <c r="Q3863" s="108"/>
      <c r="R3863" s="108"/>
      <c r="S3863" s="108"/>
      <c r="T3863" s="100">
        <f t="shared" si="664"/>
        <v>0</v>
      </c>
      <c r="U3863" s="111"/>
      <c r="V3863" s="111"/>
      <c r="W3863" s="111">
        <f>SUMIFS($F$3:F3863,$D$3:D3863,D3863,$C$3:C3863,"Buy")+SUMIFS($F$3:F3863,$D$3:D3863,D3863,$C$3:C3863,"Coin Deposit",$E$3:E3863,"&lt;&gt;")</f>
        <v>0</v>
      </c>
      <c r="X3863" s="111">
        <f t="shared" si="665"/>
        <v>0</v>
      </c>
      <c r="Y3863" s="111">
        <f>IF($D3863=Y$1,SUMIFS($H$3:$H3863,$G$3:$G3863,Y$1,$C$3:$C3863,"Sell"),0)</f>
        <v>0</v>
      </c>
      <c r="Z3863" s="111">
        <f t="shared" si="666"/>
        <v>0</v>
      </c>
      <c r="AA3863" s="111">
        <f>IF($D3863=AA$1,SUMIFS($H$3:$H3863,$G$3:$G3863,AA$1,$C$3:$C3863,"Sell"),0)</f>
        <v>0</v>
      </c>
      <c r="AB3863" s="111">
        <f t="shared" si="667"/>
        <v>0</v>
      </c>
      <c r="AC3863" s="111">
        <f>SUMIFS('Deductions and Deposits'!$H:$H,'Deductions and Deposits'!$G:$G,D3863,'Deductions and Deposits'!$F:$F,"&lt;="&amp;B3863)+SUMIFS($F$3:F3863,$D$3:D3863,D3863,$C$3:C3863,"Coin Deposit",$E$3:E3863,"")</f>
        <v>0</v>
      </c>
      <c r="AD3863" s="111">
        <f>SUMIFS('Deductions and Deposits'!$D:$D,'Deductions and Deposits'!$C:$C,D3863)+SUMIFS($F:$F,$D:$D,D3863,$C:$C,"Coin Deduction")</f>
        <v>0</v>
      </c>
      <c r="AE3863" s="111">
        <f>Table5[[#This Row],[Column4]]+Table5[[#This Row],[Column14]]+Table5[[#This Row],[Column19]]+Table5[[#This Row],[Column12]]</f>
        <v>0</v>
      </c>
      <c r="AF3863" s="111">
        <f>Table5[[#This Row],[Column5]]+Table5[[#This Row],[Column13]]+Table5[[#This Row],[Column21]]+Table5[[#This Row],[Column18]]</f>
        <v>0</v>
      </c>
      <c r="AG3863" s="111">
        <f t="shared" si="668"/>
        <v>0</v>
      </c>
      <c r="AH3863" s="111">
        <f t="shared" si="669"/>
        <v>0</v>
      </c>
      <c r="AI3863" s="111">
        <f>Table5[[#This Row],[Column17]]-Table5[[#This Row],[Column20]]</f>
        <v>0</v>
      </c>
      <c r="AJ3863" s="111">
        <f t="shared" si="670"/>
        <v>0</v>
      </c>
      <c r="AK3863" s="111">
        <f t="shared" si="662"/>
        <v>0</v>
      </c>
      <c r="AL3863" s="111">
        <f t="shared" si="671"/>
        <v>0</v>
      </c>
      <c r="AM3863" s="111" t="str">
        <f t="shared" si="672"/>
        <v/>
      </c>
      <c r="AN3863" s="111" t="str">
        <f t="shared" ca="1" si="663"/>
        <v/>
      </c>
    </row>
    <row r="3864" spans="1:40" ht="20.25" customHeight="1" x14ac:dyDescent="0.3">
      <c r="A3864" s="107"/>
      <c r="B3864" s="144"/>
      <c r="C3864" s="119"/>
      <c r="D3864" s="120"/>
      <c r="E3864" s="119"/>
      <c r="F3864" s="119"/>
      <c r="G3864" s="120"/>
      <c r="H3864" s="119"/>
      <c r="I3864" s="109"/>
      <c r="L3864" s="108"/>
      <c r="M3864" s="108"/>
      <c r="N3864" s="108"/>
      <c r="O3864" s="108"/>
      <c r="P3864" s="108"/>
      <c r="Q3864" s="108"/>
      <c r="R3864" s="108"/>
      <c r="S3864" s="108"/>
      <c r="T3864" s="100">
        <f t="shared" si="664"/>
        <v>0</v>
      </c>
      <c r="U3864" s="111"/>
      <c r="V3864" s="111"/>
      <c r="W3864" s="111">
        <f>SUMIFS($F$3:F3864,$D$3:D3864,D3864,$C$3:C3864,"Buy")+SUMIFS($F$3:F3864,$D$3:D3864,D3864,$C$3:C3864,"Coin Deposit",$E$3:E3864,"&lt;&gt;")</f>
        <v>0</v>
      </c>
      <c r="X3864" s="111">
        <f t="shared" si="665"/>
        <v>0</v>
      </c>
      <c r="Y3864" s="111">
        <f>IF($D3864=Y$1,SUMIFS($H$3:$H3864,$G$3:$G3864,Y$1,$C$3:$C3864,"Sell"),0)</f>
        <v>0</v>
      </c>
      <c r="Z3864" s="111">
        <f t="shared" si="666"/>
        <v>0</v>
      </c>
      <c r="AA3864" s="111">
        <f>IF($D3864=AA$1,SUMIFS($H$3:$H3864,$G$3:$G3864,AA$1,$C$3:$C3864,"Sell"),0)</f>
        <v>0</v>
      </c>
      <c r="AB3864" s="111">
        <f t="shared" si="667"/>
        <v>0</v>
      </c>
      <c r="AC3864" s="111">
        <f>SUMIFS('Deductions and Deposits'!$H:$H,'Deductions and Deposits'!$G:$G,D3864,'Deductions and Deposits'!$F:$F,"&lt;="&amp;B3864)+SUMIFS($F$3:F3864,$D$3:D3864,D3864,$C$3:C3864,"Coin Deposit",$E$3:E3864,"")</f>
        <v>0</v>
      </c>
      <c r="AD3864" s="111">
        <f>SUMIFS('Deductions and Deposits'!$D:$D,'Deductions and Deposits'!$C:$C,D3864)+SUMIFS($F:$F,$D:$D,D3864,$C:$C,"Coin Deduction")</f>
        <v>0</v>
      </c>
      <c r="AE3864" s="111">
        <f>Table5[[#This Row],[Column4]]+Table5[[#This Row],[Column14]]+Table5[[#This Row],[Column19]]+Table5[[#This Row],[Column12]]</f>
        <v>0</v>
      </c>
      <c r="AF3864" s="111">
        <f>Table5[[#This Row],[Column5]]+Table5[[#This Row],[Column13]]+Table5[[#This Row],[Column21]]+Table5[[#This Row],[Column18]]</f>
        <v>0</v>
      </c>
      <c r="AG3864" s="111">
        <f t="shared" si="668"/>
        <v>0</v>
      </c>
      <c r="AH3864" s="111">
        <f t="shared" si="669"/>
        <v>0</v>
      </c>
      <c r="AI3864" s="111">
        <f>Table5[[#This Row],[Column17]]-Table5[[#This Row],[Column20]]</f>
        <v>0</v>
      </c>
      <c r="AJ3864" s="111">
        <f t="shared" si="670"/>
        <v>0</v>
      </c>
      <c r="AK3864" s="111">
        <f t="shared" si="662"/>
        <v>0</v>
      </c>
      <c r="AL3864" s="111">
        <f t="shared" si="671"/>
        <v>0</v>
      </c>
      <c r="AM3864" s="111" t="str">
        <f t="shared" si="672"/>
        <v/>
      </c>
      <c r="AN3864" s="111" t="str">
        <f t="shared" ca="1" si="663"/>
        <v/>
      </c>
    </row>
    <row r="3865" spans="1:40" ht="20.25" customHeight="1" x14ac:dyDescent="0.3">
      <c r="A3865" s="107"/>
      <c r="B3865" s="144"/>
      <c r="C3865" s="119"/>
      <c r="D3865" s="120"/>
      <c r="E3865" s="119"/>
      <c r="F3865" s="119"/>
      <c r="G3865" s="120"/>
      <c r="H3865" s="119"/>
      <c r="I3865" s="109"/>
      <c r="L3865" s="108"/>
      <c r="M3865" s="108"/>
      <c r="N3865" s="108"/>
      <c r="O3865" s="108"/>
      <c r="P3865" s="108"/>
      <c r="Q3865" s="108"/>
      <c r="R3865" s="108"/>
      <c r="S3865" s="108"/>
      <c r="T3865" s="100">
        <f t="shared" si="664"/>
        <v>0</v>
      </c>
      <c r="U3865" s="111"/>
      <c r="V3865" s="111"/>
      <c r="W3865" s="111">
        <f>SUMIFS($F$3:F3865,$D$3:D3865,D3865,$C$3:C3865,"Buy")+SUMIFS($F$3:F3865,$D$3:D3865,D3865,$C$3:C3865,"Coin Deposit",$E$3:E3865,"&lt;&gt;")</f>
        <v>0</v>
      </c>
      <c r="X3865" s="111">
        <f t="shared" si="665"/>
        <v>0</v>
      </c>
      <c r="Y3865" s="111">
        <f>IF($D3865=Y$1,SUMIFS($H$3:$H3865,$G$3:$G3865,Y$1,$C$3:$C3865,"Sell"),0)</f>
        <v>0</v>
      </c>
      <c r="Z3865" s="111">
        <f t="shared" si="666"/>
        <v>0</v>
      </c>
      <c r="AA3865" s="111">
        <f>IF($D3865=AA$1,SUMIFS($H$3:$H3865,$G$3:$G3865,AA$1,$C$3:$C3865,"Sell"),0)</f>
        <v>0</v>
      </c>
      <c r="AB3865" s="111">
        <f t="shared" si="667"/>
        <v>0</v>
      </c>
      <c r="AC3865" s="111">
        <f>SUMIFS('Deductions and Deposits'!$H:$H,'Deductions and Deposits'!$G:$G,D3865,'Deductions and Deposits'!$F:$F,"&lt;="&amp;B3865)+SUMIFS($F$3:F3865,$D$3:D3865,D3865,$C$3:C3865,"Coin Deposit",$E$3:E3865,"")</f>
        <v>0</v>
      </c>
      <c r="AD3865" s="111">
        <f>SUMIFS('Deductions and Deposits'!$D:$D,'Deductions and Deposits'!$C:$C,D3865)+SUMIFS($F:$F,$D:$D,D3865,$C:$C,"Coin Deduction")</f>
        <v>0</v>
      </c>
      <c r="AE3865" s="111">
        <f>Table5[[#This Row],[Column4]]+Table5[[#This Row],[Column14]]+Table5[[#This Row],[Column19]]+Table5[[#This Row],[Column12]]</f>
        <v>0</v>
      </c>
      <c r="AF3865" s="111">
        <f>Table5[[#This Row],[Column5]]+Table5[[#This Row],[Column13]]+Table5[[#This Row],[Column21]]+Table5[[#This Row],[Column18]]</f>
        <v>0</v>
      </c>
      <c r="AG3865" s="111">
        <f t="shared" si="668"/>
        <v>0</v>
      </c>
      <c r="AH3865" s="111">
        <f t="shared" si="669"/>
        <v>0</v>
      </c>
      <c r="AI3865" s="111">
        <f>Table5[[#This Row],[Column17]]-Table5[[#This Row],[Column20]]</f>
        <v>0</v>
      </c>
      <c r="AJ3865" s="111">
        <f t="shared" si="670"/>
        <v>0</v>
      </c>
      <c r="AK3865" s="111">
        <f t="shared" ref="AK3865:AK3928" si="673">AJ3865*T3865</f>
        <v>0</v>
      </c>
      <c r="AL3865" s="111">
        <f t="shared" si="671"/>
        <v>0</v>
      </c>
      <c r="AM3865" s="111" t="str">
        <f t="shared" si="672"/>
        <v/>
      </c>
      <c r="AN3865" s="111" t="str">
        <f t="shared" ref="AN3865:AN3928" ca="1" si="674">OFFSET(AM3865,COUNTA($AM:$AM)-ROW()-(ROW()-ROW($AN$2)-1),)</f>
        <v/>
      </c>
    </row>
    <row r="3866" spans="1:40" ht="20.25" customHeight="1" x14ac:dyDescent="0.3">
      <c r="A3866" s="107"/>
      <c r="B3866" s="144"/>
      <c r="C3866" s="119"/>
      <c r="D3866" s="120"/>
      <c r="E3866" s="119"/>
      <c r="F3866" s="119"/>
      <c r="G3866" s="120"/>
      <c r="H3866" s="119"/>
      <c r="I3866" s="109"/>
      <c r="L3866" s="108"/>
      <c r="M3866" s="108"/>
      <c r="N3866" s="108"/>
      <c r="O3866" s="108"/>
      <c r="P3866" s="108"/>
      <c r="Q3866" s="108"/>
      <c r="R3866" s="108"/>
      <c r="S3866" s="108"/>
      <c r="T3866" s="100">
        <f t="shared" si="664"/>
        <v>0</v>
      </c>
      <c r="U3866" s="111"/>
      <c r="V3866" s="111"/>
      <c r="W3866" s="111">
        <f>SUMIFS($F$3:F3866,$D$3:D3866,D3866,$C$3:C3866,"Buy")+SUMIFS($F$3:F3866,$D$3:D3866,D3866,$C$3:C3866,"Coin Deposit",$E$3:E3866,"&lt;&gt;")</f>
        <v>0</v>
      </c>
      <c r="X3866" s="111">
        <f t="shared" si="665"/>
        <v>0</v>
      </c>
      <c r="Y3866" s="111">
        <f>IF($D3866=Y$1,SUMIFS($H$3:$H3866,$G$3:$G3866,Y$1,$C$3:$C3866,"Sell"),0)</f>
        <v>0</v>
      </c>
      <c r="Z3866" s="111">
        <f t="shared" si="666"/>
        <v>0</v>
      </c>
      <c r="AA3866" s="111">
        <f>IF($D3866=AA$1,SUMIFS($H$3:$H3866,$G$3:$G3866,AA$1,$C$3:$C3866,"Sell"),0)</f>
        <v>0</v>
      </c>
      <c r="AB3866" s="111">
        <f t="shared" si="667"/>
        <v>0</v>
      </c>
      <c r="AC3866" s="111">
        <f>SUMIFS('Deductions and Deposits'!$H:$H,'Deductions and Deposits'!$G:$G,D3866,'Deductions and Deposits'!$F:$F,"&lt;="&amp;B3866)+SUMIFS($F$3:F3866,$D$3:D3866,D3866,$C$3:C3866,"Coin Deposit",$E$3:E3866,"")</f>
        <v>0</v>
      </c>
      <c r="AD3866" s="111">
        <f>SUMIFS('Deductions and Deposits'!$D:$D,'Deductions and Deposits'!$C:$C,D3866)+SUMIFS($F:$F,$D:$D,D3866,$C:$C,"Coin Deduction")</f>
        <v>0</v>
      </c>
      <c r="AE3866" s="111">
        <f>Table5[[#This Row],[Column4]]+Table5[[#This Row],[Column14]]+Table5[[#This Row],[Column19]]+Table5[[#This Row],[Column12]]</f>
        <v>0</v>
      </c>
      <c r="AF3866" s="111">
        <f>Table5[[#This Row],[Column5]]+Table5[[#This Row],[Column13]]+Table5[[#This Row],[Column21]]+Table5[[#This Row],[Column18]]</f>
        <v>0</v>
      </c>
      <c r="AG3866" s="111">
        <f t="shared" si="668"/>
        <v>0</v>
      </c>
      <c r="AH3866" s="111">
        <f t="shared" si="669"/>
        <v>0</v>
      </c>
      <c r="AI3866" s="111">
        <f>Table5[[#This Row],[Column17]]-Table5[[#This Row],[Column20]]</f>
        <v>0</v>
      </c>
      <c r="AJ3866" s="111">
        <f t="shared" si="670"/>
        <v>0</v>
      </c>
      <c r="AK3866" s="111">
        <f t="shared" si="673"/>
        <v>0</v>
      </c>
      <c r="AL3866" s="111">
        <f t="shared" si="671"/>
        <v>0</v>
      </c>
      <c r="AM3866" s="111" t="str">
        <f t="shared" si="672"/>
        <v/>
      </c>
      <c r="AN3866" s="111" t="str">
        <f t="shared" ca="1" si="674"/>
        <v/>
      </c>
    </row>
    <row r="3867" spans="1:40" ht="20.25" customHeight="1" x14ac:dyDescent="0.3">
      <c r="A3867" s="107"/>
      <c r="B3867" s="144"/>
      <c r="C3867" s="119"/>
      <c r="D3867" s="120"/>
      <c r="E3867" s="119"/>
      <c r="F3867" s="119"/>
      <c r="G3867" s="120"/>
      <c r="H3867" s="119"/>
      <c r="I3867" s="109"/>
      <c r="L3867" s="108"/>
      <c r="M3867" s="108"/>
      <c r="N3867" s="108"/>
      <c r="O3867" s="108"/>
      <c r="P3867" s="108"/>
      <c r="Q3867" s="108"/>
      <c r="R3867" s="108"/>
      <c r="S3867" s="108"/>
      <c r="T3867" s="100">
        <f t="shared" si="664"/>
        <v>0</v>
      </c>
      <c r="U3867" s="111"/>
      <c r="V3867" s="111"/>
      <c r="W3867" s="111">
        <f>SUMIFS($F$3:F3867,$D$3:D3867,D3867,$C$3:C3867,"Buy")+SUMIFS($F$3:F3867,$D$3:D3867,D3867,$C$3:C3867,"Coin Deposit",$E$3:E3867,"&lt;&gt;")</f>
        <v>0</v>
      </c>
      <c r="X3867" s="111">
        <f t="shared" si="665"/>
        <v>0</v>
      </c>
      <c r="Y3867" s="111">
        <f>IF($D3867=Y$1,SUMIFS($H$3:$H3867,$G$3:$G3867,Y$1,$C$3:$C3867,"Sell"),0)</f>
        <v>0</v>
      </c>
      <c r="Z3867" s="111">
        <f t="shared" si="666"/>
        <v>0</v>
      </c>
      <c r="AA3867" s="111">
        <f>IF($D3867=AA$1,SUMIFS($H$3:$H3867,$G$3:$G3867,AA$1,$C$3:$C3867,"Sell"),0)</f>
        <v>0</v>
      </c>
      <c r="AB3867" s="111">
        <f t="shared" si="667"/>
        <v>0</v>
      </c>
      <c r="AC3867" s="111">
        <f>SUMIFS('Deductions and Deposits'!$H:$H,'Deductions and Deposits'!$G:$G,D3867,'Deductions and Deposits'!$F:$F,"&lt;="&amp;B3867)+SUMIFS($F$3:F3867,$D$3:D3867,D3867,$C$3:C3867,"Coin Deposit",$E$3:E3867,"")</f>
        <v>0</v>
      </c>
      <c r="AD3867" s="111">
        <f>SUMIFS('Deductions and Deposits'!$D:$D,'Deductions and Deposits'!$C:$C,D3867)+SUMIFS($F:$F,$D:$D,D3867,$C:$C,"Coin Deduction")</f>
        <v>0</v>
      </c>
      <c r="AE3867" s="111">
        <f>Table5[[#This Row],[Column4]]+Table5[[#This Row],[Column14]]+Table5[[#This Row],[Column19]]+Table5[[#This Row],[Column12]]</f>
        <v>0</v>
      </c>
      <c r="AF3867" s="111">
        <f>Table5[[#This Row],[Column5]]+Table5[[#This Row],[Column13]]+Table5[[#This Row],[Column21]]+Table5[[#This Row],[Column18]]</f>
        <v>0</v>
      </c>
      <c r="AG3867" s="111">
        <f t="shared" si="668"/>
        <v>0</v>
      </c>
      <c r="AH3867" s="111">
        <f t="shared" si="669"/>
        <v>0</v>
      </c>
      <c r="AI3867" s="111">
        <f>Table5[[#This Row],[Column17]]-Table5[[#This Row],[Column20]]</f>
        <v>0</v>
      </c>
      <c r="AJ3867" s="111">
        <f t="shared" si="670"/>
        <v>0</v>
      </c>
      <c r="AK3867" s="111">
        <f t="shared" si="673"/>
        <v>0</v>
      </c>
      <c r="AL3867" s="111">
        <f t="shared" si="671"/>
        <v>0</v>
      </c>
      <c r="AM3867" s="111" t="str">
        <f t="shared" si="672"/>
        <v/>
      </c>
      <c r="AN3867" s="111" t="str">
        <f t="shared" ca="1" si="674"/>
        <v/>
      </c>
    </row>
    <row r="3868" spans="1:40" ht="20.25" customHeight="1" x14ac:dyDescent="0.3">
      <c r="A3868" s="107"/>
      <c r="B3868" s="144"/>
      <c r="C3868" s="119"/>
      <c r="D3868" s="120"/>
      <c r="E3868" s="119"/>
      <c r="F3868" s="119"/>
      <c r="G3868" s="120"/>
      <c r="H3868" s="119"/>
      <c r="I3868" s="109"/>
      <c r="L3868" s="108"/>
      <c r="M3868" s="108"/>
      <c r="N3868" s="108"/>
      <c r="O3868" s="108"/>
      <c r="P3868" s="108"/>
      <c r="Q3868" s="108"/>
      <c r="R3868" s="108"/>
      <c r="S3868" s="108"/>
      <c r="T3868" s="100">
        <f t="shared" si="664"/>
        <v>0</v>
      </c>
      <c r="U3868" s="111"/>
      <c r="V3868" s="111"/>
      <c r="W3868" s="111">
        <f>SUMIFS($F$3:F3868,$D$3:D3868,D3868,$C$3:C3868,"Buy")+SUMIFS($F$3:F3868,$D$3:D3868,D3868,$C$3:C3868,"Coin Deposit",$E$3:E3868,"&lt;&gt;")</f>
        <v>0</v>
      </c>
      <c r="X3868" s="111">
        <f t="shared" si="665"/>
        <v>0</v>
      </c>
      <c r="Y3868" s="111">
        <f>IF($D3868=Y$1,SUMIFS($H$3:$H3868,$G$3:$G3868,Y$1,$C$3:$C3868,"Sell"),0)</f>
        <v>0</v>
      </c>
      <c r="Z3868" s="111">
        <f t="shared" si="666"/>
        <v>0</v>
      </c>
      <c r="AA3868" s="111">
        <f>IF($D3868=AA$1,SUMIFS($H$3:$H3868,$G$3:$G3868,AA$1,$C$3:$C3868,"Sell"),0)</f>
        <v>0</v>
      </c>
      <c r="AB3868" s="111">
        <f t="shared" si="667"/>
        <v>0</v>
      </c>
      <c r="AC3868" s="111">
        <f>SUMIFS('Deductions and Deposits'!$H:$H,'Deductions and Deposits'!$G:$G,D3868,'Deductions and Deposits'!$F:$F,"&lt;="&amp;B3868)+SUMIFS($F$3:F3868,$D$3:D3868,D3868,$C$3:C3868,"Coin Deposit",$E$3:E3868,"")</f>
        <v>0</v>
      </c>
      <c r="AD3868" s="111">
        <f>SUMIFS('Deductions and Deposits'!$D:$D,'Deductions and Deposits'!$C:$C,D3868)+SUMIFS($F:$F,$D:$D,D3868,$C:$C,"Coin Deduction")</f>
        <v>0</v>
      </c>
      <c r="AE3868" s="111">
        <f>Table5[[#This Row],[Column4]]+Table5[[#This Row],[Column14]]+Table5[[#This Row],[Column19]]+Table5[[#This Row],[Column12]]</f>
        <v>0</v>
      </c>
      <c r="AF3868" s="111">
        <f>Table5[[#This Row],[Column5]]+Table5[[#This Row],[Column13]]+Table5[[#This Row],[Column21]]+Table5[[#This Row],[Column18]]</f>
        <v>0</v>
      </c>
      <c r="AG3868" s="111">
        <f t="shared" si="668"/>
        <v>0</v>
      </c>
      <c r="AH3868" s="111">
        <f t="shared" si="669"/>
        <v>0</v>
      </c>
      <c r="AI3868" s="111">
        <f>Table5[[#This Row],[Column17]]-Table5[[#This Row],[Column20]]</f>
        <v>0</v>
      </c>
      <c r="AJ3868" s="111">
        <f t="shared" si="670"/>
        <v>0</v>
      </c>
      <c r="AK3868" s="111">
        <f t="shared" si="673"/>
        <v>0</v>
      </c>
      <c r="AL3868" s="111">
        <f t="shared" si="671"/>
        <v>0</v>
      </c>
      <c r="AM3868" s="111" t="str">
        <f t="shared" si="672"/>
        <v/>
      </c>
      <c r="AN3868" s="111" t="str">
        <f t="shared" ca="1" si="674"/>
        <v/>
      </c>
    </row>
    <row r="3869" spans="1:40" ht="20.25" customHeight="1" x14ac:dyDescent="0.3">
      <c r="A3869" s="107"/>
      <c r="B3869" s="144"/>
      <c r="C3869" s="119"/>
      <c r="D3869" s="120"/>
      <c r="E3869" s="119"/>
      <c r="F3869" s="119"/>
      <c r="G3869" s="120"/>
      <c r="H3869" s="119"/>
      <c r="I3869" s="109"/>
      <c r="L3869" s="108"/>
      <c r="M3869" s="108"/>
      <c r="N3869" s="108"/>
      <c r="O3869" s="108"/>
      <c r="P3869" s="108"/>
      <c r="Q3869" s="108"/>
      <c r="R3869" s="108"/>
      <c r="S3869" s="108"/>
      <c r="T3869" s="100">
        <f t="shared" si="664"/>
        <v>0</v>
      </c>
      <c r="U3869" s="111"/>
      <c r="V3869" s="111"/>
      <c r="W3869" s="111">
        <f>SUMIFS($F$3:F3869,$D$3:D3869,D3869,$C$3:C3869,"Buy")+SUMIFS($F$3:F3869,$D$3:D3869,D3869,$C$3:C3869,"Coin Deposit",$E$3:E3869,"&lt;&gt;")</f>
        <v>0</v>
      </c>
      <c r="X3869" s="111">
        <f t="shared" si="665"/>
        <v>0</v>
      </c>
      <c r="Y3869" s="111">
        <f>IF($D3869=Y$1,SUMIFS($H$3:$H3869,$G$3:$G3869,Y$1,$C$3:$C3869,"Sell"),0)</f>
        <v>0</v>
      </c>
      <c r="Z3869" s="111">
        <f t="shared" si="666"/>
        <v>0</v>
      </c>
      <c r="AA3869" s="111">
        <f>IF($D3869=AA$1,SUMIFS($H$3:$H3869,$G$3:$G3869,AA$1,$C$3:$C3869,"Sell"),0)</f>
        <v>0</v>
      </c>
      <c r="AB3869" s="111">
        <f t="shared" si="667"/>
        <v>0</v>
      </c>
      <c r="AC3869" s="111">
        <f>SUMIFS('Deductions and Deposits'!$H:$H,'Deductions and Deposits'!$G:$G,D3869,'Deductions and Deposits'!$F:$F,"&lt;="&amp;B3869)+SUMIFS($F$3:F3869,$D$3:D3869,D3869,$C$3:C3869,"Coin Deposit",$E$3:E3869,"")</f>
        <v>0</v>
      </c>
      <c r="AD3869" s="111">
        <f>SUMIFS('Deductions and Deposits'!$D:$D,'Deductions and Deposits'!$C:$C,D3869)+SUMIFS($F:$F,$D:$D,D3869,$C:$C,"Coin Deduction")</f>
        <v>0</v>
      </c>
      <c r="AE3869" s="111">
        <f>Table5[[#This Row],[Column4]]+Table5[[#This Row],[Column14]]+Table5[[#This Row],[Column19]]+Table5[[#This Row],[Column12]]</f>
        <v>0</v>
      </c>
      <c r="AF3869" s="111">
        <f>Table5[[#This Row],[Column5]]+Table5[[#This Row],[Column13]]+Table5[[#This Row],[Column21]]+Table5[[#This Row],[Column18]]</f>
        <v>0</v>
      </c>
      <c r="AG3869" s="111">
        <f t="shared" si="668"/>
        <v>0</v>
      </c>
      <c r="AH3869" s="111">
        <f t="shared" si="669"/>
        <v>0</v>
      </c>
      <c r="AI3869" s="111">
        <f>Table5[[#This Row],[Column17]]-Table5[[#This Row],[Column20]]</f>
        <v>0</v>
      </c>
      <c r="AJ3869" s="111">
        <f t="shared" si="670"/>
        <v>0</v>
      </c>
      <c r="AK3869" s="111">
        <f t="shared" si="673"/>
        <v>0</v>
      </c>
      <c r="AL3869" s="111">
        <f t="shared" si="671"/>
        <v>0</v>
      </c>
      <c r="AM3869" s="111" t="str">
        <f t="shared" si="672"/>
        <v/>
      </c>
      <c r="AN3869" s="111" t="str">
        <f t="shared" ca="1" si="674"/>
        <v/>
      </c>
    </row>
    <row r="3870" spans="1:40" ht="20.25" customHeight="1" x14ac:dyDescent="0.3">
      <c r="A3870" s="107"/>
      <c r="B3870" s="144"/>
      <c r="C3870" s="119"/>
      <c r="D3870" s="120"/>
      <c r="E3870" s="119"/>
      <c r="F3870" s="119"/>
      <c r="G3870" s="120"/>
      <c r="H3870" s="119"/>
      <c r="I3870" s="109"/>
      <c r="L3870" s="108"/>
      <c r="M3870" s="108"/>
      <c r="N3870" s="108"/>
      <c r="O3870" s="108"/>
      <c r="P3870" s="108"/>
      <c r="Q3870" s="108"/>
      <c r="R3870" s="108"/>
      <c r="S3870" s="108"/>
      <c r="T3870" s="100">
        <f t="shared" si="664"/>
        <v>0</v>
      </c>
      <c r="U3870" s="111"/>
      <c r="V3870" s="111"/>
      <c r="W3870" s="111">
        <f>SUMIFS($F$3:F3870,$D$3:D3870,D3870,$C$3:C3870,"Buy")+SUMIFS($F$3:F3870,$D$3:D3870,D3870,$C$3:C3870,"Coin Deposit",$E$3:E3870,"&lt;&gt;")</f>
        <v>0</v>
      </c>
      <c r="X3870" s="111">
        <f t="shared" si="665"/>
        <v>0</v>
      </c>
      <c r="Y3870" s="111">
        <f>IF($D3870=Y$1,SUMIFS($H$3:$H3870,$G$3:$G3870,Y$1,$C$3:$C3870,"Sell"),0)</f>
        <v>0</v>
      </c>
      <c r="Z3870" s="111">
        <f t="shared" si="666"/>
        <v>0</v>
      </c>
      <c r="AA3870" s="111">
        <f>IF($D3870=AA$1,SUMIFS($H$3:$H3870,$G$3:$G3870,AA$1,$C$3:$C3870,"Sell"),0)</f>
        <v>0</v>
      </c>
      <c r="AB3870" s="111">
        <f t="shared" si="667"/>
        <v>0</v>
      </c>
      <c r="AC3870" s="111">
        <f>SUMIFS('Deductions and Deposits'!$H:$H,'Deductions and Deposits'!$G:$G,D3870,'Deductions and Deposits'!$F:$F,"&lt;="&amp;B3870)+SUMIFS($F$3:F3870,$D$3:D3870,D3870,$C$3:C3870,"Coin Deposit",$E$3:E3870,"")</f>
        <v>0</v>
      </c>
      <c r="AD3870" s="111">
        <f>SUMIFS('Deductions and Deposits'!$D:$D,'Deductions and Deposits'!$C:$C,D3870)+SUMIFS($F:$F,$D:$D,D3870,$C:$C,"Coin Deduction")</f>
        <v>0</v>
      </c>
      <c r="AE3870" s="111">
        <f>Table5[[#This Row],[Column4]]+Table5[[#This Row],[Column14]]+Table5[[#This Row],[Column19]]+Table5[[#This Row],[Column12]]</f>
        <v>0</v>
      </c>
      <c r="AF3870" s="111">
        <f>Table5[[#This Row],[Column5]]+Table5[[#This Row],[Column13]]+Table5[[#This Row],[Column21]]+Table5[[#This Row],[Column18]]</f>
        <v>0</v>
      </c>
      <c r="AG3870" s="111">
        <f t="shared" si="668"/>
        <v>0</v>
      </c>
      <c r="AH3870" s="111">
        <f t="shared" si="669"/>
        <v>0</v>
      </c>
      <c r="AI3870" s="111">
        <f>Table5[[#This Row],[Column17]]-Table5[[#This Row],[Column20]]</f>
        <v>0</v>
      </c>
      <c r="AJ3870" s="111">
        <f t="shared" si="670"/>
        <v>0</v>
      </c>
      <c r="AK3870" s="111">
        <f t="shared" si="673"/>
        <v>0</v>
      </c>
      <c r="AL3870" s="111">
        <f t="shared" si="671"/>
        <v>0</v>
      </c>
      <c r="AM3870" s="111" t="str">
        <f t="shared" si="672"/>
        <v/>
      </c>
      <c r="AN3870" s="111" t="str">
        <f t="shared" ca="1" si="674"/>
        <v/>
      </c>
    </row>
    <row r="3871" spans="1:40" ht="20.25" customHeight="1" x14ac:dyDescent="0.3">
      <c r="A3871" s="107"/>
      <c r="B3871" s="144"/>
      <c r="C3871" s="119"/>
      <c r="D3871" s="120"/>
      <c r="E3871" s="119"/>
      <c r="F3871" s="119"/>
      <c r="G3871" s="120"/>
      <c r="H3871" s="119"/>
      <c r="I3871" s="109"/>
      <c r="L3871" s="108"/>
      <c r="M3871" s="108"/>
      <c r="N3871" s="108"/>
      <c r="O3871" s="108"/>
      <c r="P3871" s="108"/>
      <c r="Q3871" s="108"/>
      <c r="R3871" s="108"/>
      <c r="S3871" s="108"/>
      <c r="T3871" s="100">
        <f t="shared" si="664"/>
        <v>0</v>
      </c>
      <c r="U3871" s="111"/>
      <c r="V3871" s="111"/>
      <c r="W3871" s="111">
        <f>SUMIFS($F$3:F3871,$D$3:D3871,D3871,$C$3:C3871,"Buy")+SUMIFS($F$3:F3871,$D$3:D3871,D3871,$C$3:C3871,"Coin Deposit",$E$3:E3871,"&lt;&gt;")</f>
        <v>0</v>
      </c>
      <c r="X3871" s="111">
        <f t="shared" si="665"/>
        <v>0</v>
      </c>
      <c r="Y3871" s="111">
        <f>IF($D3871=Y$1,SUMIFS($H$3:$H3871,$G$3:$G3871,Y$1,$C$3:$C3871,"Sell"),0)</f>
        <v>0</v>
      </c>
      <c r="Z3871" s="111">
        <f t="shared" si="666"/>
        <v>0</v>
      </c>
      <c r="AA3871" s="111">
        <f>IF($D3871=AA$1,SUMIFS($H$3:$H3871,$G$3:$G3871,AA$1,$C$3:$C3871,"Sell"),0)</f>
        <v>0</v>
      </c>
      <c r="AB3871" s="111">
        <f t="shared" si="667"/>
        <v>0</v>
      </c>
      <c r="AC3871" s="111">
        <f>SUMIFS('Deductions and Deposits'!$H:$H,'Deductions and Deposits'!$G:$G,D3871,'Deductions and Deposits'!$F:$F,"&lt;="&amp;B3871)+SUMIFS($F$3:F3871,$D$3:D3871,D3871,$C$3:C3871,"Coin Deposit",$E$3:E3871,"")</f>
        <v>0</v>
      </c>
      <c r="AD3871" s="111">
        <f>SUMIFS('Deductions and Deposits'!$D:$D,'Deductions and Deposits'!$C:$C,D3871)+SUMIFS($F:$F,$D:$D,D3871,$C:$C,"Coin Deduction")</f>
        <v>0</v>
      </c>
      <c r="AE3871" s="111">
        <f>Table5[[#This Row],[Column4]]+Table5[[#This Row],[Column14]]+Table5[[#This Row],[Column19]]+Table5[[#This Row],[Column12]]</f>
        <v>0</v>
      </c>
      <c r="AF3871" s="111">
        <f>Table5[[#This Row],[Column5]]+Table5[[#This Row],[Column13]]+Table5[[#This Row],[Column21]]+Table5[[#This Row],[Column18]]</f>
        <v>0</v>
      </c>
      <c r="AG3871" s="111">
        <f t="shared" si="668"/>
        <v>0</v>
      </c>
      <c r="AH3871" s="111">
        <f t="shared" si="669"/>
        <v>0</v>
      </c>
      <c r="AI3871" s="111">
        <f>Table5[[#This Row],[Column17]]-Table5[[#This Row],[Column20]]</f>
        <v>0</v>
      </c>
      <c r="AJ3871" s="111">
        <f t="shared" si="670"/>
        <v>0</v>
      </c>
      <c r="AK3871" s="111">
        <f t="shared" si="673"/>
        <v>0</v>
      </c>
      <c r="AL3871" s="111">
        <f t="shared" si="671"/>
        <v>0</v>
      </c>
      <c r="AM3871" s="111" t="str">
        <f t="shared" si="672"/>
        <v/>
      </c>
      <c r="AN3871" s="111" t="str">
        <f t="shared" ca="1" si="674"/>
        <v/>
      </c>
    </row>
    <row r="3872" spans="1:40" ht="20.25" customHeight="1" x14ac:dyDescent="0.3">
      <c r="A3872" s="107"/>
      <c r="B3872" s="144"/>
      <c r="C3872" s="119"/>
      <c r="D3872" s="120"/>
      <c r="E3872" s="119"/>
      <c r="F3872" s="119"/>
      <c r="G3872" s="120"/>
      <c r="H3872" s="119"/>
      <c r="I3872" s="109"/>
      <c r="L3872" s="108"/>
      <c r="M3872" s="108"/>
      <c r="N3872" s="108"/>
      <c r="O3872" s="108"/>
      <c r="P3872" s="108"/>
      <c r="Q3872" s="108"/>
      <c r="R3872" s="108"/>
      <c r="S3872" s="108"/>
      <c r="T3872" s="100">
        <f t="shared" si="664"/>
        <v>0</v>
      </c>
      <c r="U3872" s="111"/>
      <c r="V3872" s="111"/>
      <c r="W3872" s="111">
        <f>SUMIFS($F$3:F3872,$D$3:D3872,D3872,$C$3:C3872,"Buy")+SUMIFS($F$3:F3872,$D$3:D3872,D3872,$C$3:C3872,"Coin Deposit",$E$3:E3872,"&lt;&gt;")</f>
        <v>0</v>
      </c>
      <c r="X3872" s="111">
        <f t="shared" si="665"/>
        <v>0</v>
      </c>
      <c r="Y3872" s="111">
        <f>IF($D3872=Y$1,SUMIFS($H$3:$H3872,$G$3:$G3872,Y$1,$C$3:$C3872,"Sell"),0)</f>
        <v>0</v>
      </c>
      <c r="Z3872" s="111">
        <f t="shared" si="666"/>
        <v>0</v>
      </c>
      <c r="AA3872" s="111">
        <f>IF($D3872=AA$1,SUMIFS($H$3:$H3872,$G$3:$G3872,AA$1,$C$3:$C3872,"Sell"),0)</f>
        <v>0</v>
      </c>
      <c r="AB3872" s="111">
        <f t="shared" si="667"/>
        <v>0</v>
      </c>
      <c r="AC3872" s="111">
        <f>SUMIFS('Deductions and Deposits'!$H:$H,'Deductions and Deposits'!$G:$G,D3872,'Deductions and Deposits'!$F:$F,"&lt;="&amp;B3872)+SUMIFS($F$3:F3872,$D$3:D3872,D3872,$C$3:C3872,"Coin Deposit",$E$3:E3872,"")</f>
        <v>0</v>
      </c>
      <c r="AD3872" s="111">
        <f>SUMIFS('Deductions and Deposits'!$D:$D,'Deductions and Deposits'!$C:$C,D3872)+SUMIFS($F:$F,$D:$D,D3872,$C:$C,"Coin Deduction")</f>
        <v>0</v>
      </c>
      <c r="AE3872" s="111">
        <f>Table5[[#This Row],[Column4]]+Table5[[#This Row],[Column14]]+Table5[[#This Row],[Column19]]+Table5[[#This Row],[Column12]]</f>
        <v>0</v>
      </c>
      <c r="AF3872" s="111">
        <f>Table5[[#This Row],[Column5]]+Table5[[#This Row],[Column13]]+Table5[[#This Row],[Column21]]+Table5[[#This Row],[Column18]]</f>
        <v>0</v>
      </c>
      <c r="AG3872" s="111">
        <f t="shared" si="668"/>
        <v>0</v>
      </c>
      <c r="AH3872" s="111">
        <f t="shared" si="669"/>
        <v>0</v>
      </c>
      <c r="AI3872" s="111">
        <f>Table5[[#This Row],[Column17]]-Table5[[#This Row],[Column20]]</f>
        <v>0</v>
      </c>
      <c r="AJ3872" s="111">
        <f t="shared" si="670"/>
        <v>0</v>
      </c>
      <c r="AK3872" s="111">
        <f t="shared" si="673"/>
        <v>0</v>
      </c>
      <c r="AL3872" s="111">
        <f t="shared" si="671"/>
        <v>0</v>
      </c>
      <c r="AM3872" s="111" t="str">
        <f t="shared" si="672"/>
        <v/>
      </c>
      <c r="AN3872" s="111" t="str">
        <f t="shared" ca="1" si="674"/>
        <v/>
      </c>
    </row>
    <row r="3873" spans="1:40" ht="20.25" customHeight="1" x14ac:dyDescent="0.3">
      <c r="A3873" s="107"/>
      <c r="B3873" s="144"/>
      <c r="C3873" s="119"/>
      <c r="D3873" s="120"/>
      <c r="E3873" s="119"/>
      <c r="F3873" s="119"/>
      <c r="G3873" s="120"/>
      <c r="H3873" s="119"/>
      <c r="I3873" s="109"/>
      <c r="L3873" s="108"/>
      <c r="M3873" s="108"/>
      <c r="N3873" s="108"/>
      <c r="O3873" s="108"/>
      <c r="P3873" s="108"/>
      <c r="Q3873" s="108"/>
      <c r="R3873" s="108"/>
      <c r="S3873" s="108"/>
      <c r="T3873" s="100">
        <f t="shared" si="664"/>
        <v>0</v>
      </c>
      <c r="U3873" s="111"/>
      <c r="V3873" s="111"/>
      <c r="W3873" s="111">
        <f>SUMIFS($F$3:F3873,$D$3:D3873,D3873,$C$3:C3873,"Buy")+SUMIFS($F$3:F3873,$D$3:D3873,D3873,$C$3:C3873,"Coin Deposit",$E$3:E3873,"&lt;&gt;")</f>
        <v>0</v>
      </c>
      <c r="X3873" s="111">
        <f t="shared" si="665"/>
        <v>0</v>
      </c>
      <c r="Y3873" s="111">
        <f>IF($D3873=Y$1,SUMIFS($H$3:$H3873,$G$3:$G3873,Y$1,$C$3:$C3873,"Sell"),0)</f>
        <v>0</v>
      </c>
      <c r="Z3873" s="111">
        <f t="shared" si="666"/>
        <v>0</v>
      </c>
      <c r="AA3873" s="111">
        <f>IF($D3873=AA$1,SUMIFS($H$3:$H3873,$G$3:$G3873,AA$1,$C$3:$C3873,"Sell"),0)</f>
        <v>0</v>
      </c>
      <c r="AB3873" s="111">
        <f t="shared" si="667"/>
        <v>0</v>
      </c>
      <c r="AC3873" s="111">
        <f>SUMIFS('Deductions and Deposits'!$H:$H,'Deductions and Deposits'!$G:$G,D3873,'Deductions and Deposits'!$F:$F,"&lt;="&amp;B3873)+SUMIFS($F$3:F3873,$D$3:D3873,D3873,$C$3:C3873,"Coin Deposit",$E$3:E3873,"")</f>
        <v>0</v>
      </c>
      <c r="AD3873" s="111">
        <f>SUMIFS('Deductions and Deposits'!$D:$D,'Deductions and Deposits'!$C:$C,D3873)+SUMIFS($F:$F,$D:$D,D3873,$C:$C,"Coin Deduction")</f>
        <v>0</v>
      </c>
      <c r="AE3873" s="111">
        <f>Table5[[#This Row],[Column4]]+Table5[[#This Row],[Column14]]+Table5[[#This Row],[Column19]]+Table5[[#This Row],[Column12]]</f>
        <v>0</v>
      </c>
      <c r="AF3873" s="111">
        <f>Table5[[#This Row],[Column5]]+Table5[[#This Row],[Column13]]+Table5[[#This Row],[Column21]]+Table5[[#This Row],[Column18]]</f>
        <v>0</v>
      </c>
      <c r="AG3873" s="111">
        <f t="shared" si="668"/>
        <v>0</v>
      </c>
      <c r="AH3873" s="111">
        <f t="shared" si="669"/>
        <v>0</v>
      </c>
      <c r="AI3873" s="111">
        <f>Table5[[#This Row],[Column17]]-Table5[[#This Row],[Column20]]</f>
        <v>0</v>
      </c>
      <c r="AJ3873" s="111">
        <f t="shared" si="670"/>
        <v>0</v>
      </c>
      <c r="AK3873" s="111">
        <f t="shared" si="673"/>
        <v>0</v>
      </c>
      <c r="AL3873" s="111">
        <f t="shared" si="671"/>
        <v>0</v>
      </c>
      <c r="AM3873" s="111" t="str">
        <f t="shared" si="672"/>
        <v/>
      </c>
      <c r="AN3873" s="111" t="str">
        <f t="shared" ca="1" si="674"/>
        <v/>
      </c>
    </row>
    <row r="3874" spans="1:40" ht="20.25" customHeight="1" x14ac:dyDescent="0.3">
      <c r="A3874" s="107"/>
      <c r="B3874" s="144"/>
      <c r="C3874" s="119"/>
      <c r="D3874" s="120"/>
      <c r="E3874" s="119"/>
      <c r="F3874" s="119"/>
      <c r="G3874" s="120"/>
      <c r="H3874" s="119"/>
      <c r="I3874" s="109"/>
      <c r="L3874" s="108"/>
      <c r="M3874" s="108"/>
      <c r="N3874" s="108"/>
      <c r="O3874" s="108"/>
      <c r="P3874" s="108"/>
      <c r="Q3874" s="108"/>
      <c r="R3874" s="108"/>
      <c r="S3874" s="108"/>
      <c r="T3874" s="100">
        <f t="shared" si="664"/>
        <v>0</v>
      </c>
      <c r="U3874" s="111"/>
      <c r="V3874" s="111"/>
      <c r="W3874" s="111">
        <f>SUMIFS($F$3:F3874,$D$3:D3874,D3874,$C$3:C3874,"Buy")+SUMIFS($F$3:F3874,$D$3:D3874,D3874,$C$3:C3874,"Coin Deposit",$E$3:E3874,"&lt;&gt;")</f>
        <v>0</v>
      </c>
      <c r="X3874" s="111">
        <f t="shared" si="665"/>
        <v>0</v>
      </c>
      <c r="Y3874" s="111">
        <f>IF($D3874=Y$1,SUMIFS($H$3:$H3874,$G$3:$G3874,Y$1,$C$3:$C3874,"Sell"),0)</f>
        <v>0</v>
      </c>
      <c r="Z3874" s="111">
        <f t="shared" si="666"/>
        <v>0</v>
      </c>
      <c r="AA3874" s="111">
        <f>IF($D3874=AA$1,SUMIFS($H$3:$H3874,$G$3:$G3874,AA$1,$C$3:$C3874,"Sell"),0)</f>
        <v>0</v>
      </c>
      <c r="AB3874" s="111">
        <f t="shared" si="667"/>
        <v>0</v>
      </c>
      <c r="AC3874" s="111">
        <f>SUMIFS('Deductions and Deposits'!$H:$H,'Deductions and Deposits'!$G:$G,D3874,'Deductions and Deposits'!$F:$F,"&lt;="&amp;B3874)+SUMIFS($F$3:F3874,$D$3:D3874,D3874,$C$3:C3874,"Coin Deposit",$E$3:E3874,"")</f>
        <v>0</v>
      </c>
      <c r="AD3874" s="111">
        <f>SUMIFS('Deductions and Deposits'!$D:$D,'Deductions and Deposits'!$C:$C,D3874)+SUMIFS($F:$F,$D:$D,D3874,$C:$C,"Coin Deduction")</f>
        <v>0</v>
      </c>
      <c r="AE3874" s="111">
        <f>Table5[[#This Row],[Column4]]+Table5[[#This Row],[Column14]]+Table5[[#This Row],[Column19]]+Table5[[#This Row],[Column12]]</f>
        <v>0</v>
      </c>
      <c r="AF3874" s="111">
        <f>Table5[[#This Row],[Column5]]+Table5[[#This Row],[Column13]]+Table5[[#This Row],[Column21]]+Table5[[#This Row],[Column18]]</f>
        <v>0</v>
      </c>
      <c r="AG3874" s="111">
        <f t="shared" si="668"/>
        <v>0</v>
      </c>
      <c r="AH3874" s="111">
        <f t="shared" si="669"/>
        <v>0</v>
      </c>
      <c r="AI3874" s="111">
        <f>Table5[[#This Row],[Column17]]-Table5[[#This Row],[Column20]]</f>
        <v>0</v>
      </c>
      <c r="AJ3874" s="111">
        <f t="shared" si="670"/>
        <v>0</v>
      </c>
      <c r="AK3874" s="111">
        <f t="shared" si="673"/>
        <v>0</v>
      </c>
      <c r="AL3874" s="111">
        <f t="shared" si="671"/>
        <v>0</v>
      </c>
      <c r="AM3874" s="111" t="str">
        <f t="shared" si="672"/>
        <v/>
      </c>
      <c r="AN3874" s="111" t="str">
        <f t="shared" ca="1" si="674"/>
        <v/>
      </c>
    </row>
    <row r="3875" spans="1:40" ht="20.25" customHeight="1" x14ac:dyDescent="0.3">
      <c r="A3875" s="107"/>
      <c r="B3875" s="144"/>
      <c r="C3875" s="119"/>
      <c r="D3875" s="120"/>
      <c r="E3875" s="119"/>
      <c r="F3875" s="119"/>
      <c r="G3875" s="120"/>
      <c r="H3875" s="119"/>
      <c r="I3875" s="109"/>
      <c r="L3875" s="108"/>
      <c r="M3875" s="108"/>
      <c r="N3875" s="108"/>
      <c r="O3875" s="108"/>
      <c r="P3875" s="108"/>
      <c r="Q3875" s="108"/>
      <c r="R3875" s="108"/>
      <c r="S3875" s="108"/>
      <c r="T3875" s="100">
        <f t="shared" si="664"/>
        <v>0</v>
      </c>
      <c r="U3875" s="111"/>
      <c r="V3875" s="111"/>
      <c r="W3875" s="111">
        <f>SUMIFS($F$3:F3875,$D$3:D3875,D3875,$C$3:C3875,"Buy")+SUMIFS($F$3:F3875,$D$3:D3875,D3875,$C$3:C3875,"Coin Deposit",$E$3:E3875,"&lt;&gt;")</f>
        <v>0</v>
      </c>
      <c r="X3875" s="111">
        <f t="shared" si="665"/>
        <v>0</v>
      </c>
      <c r="Y3875" s="111">
        <f>IF($D3875=Y$1,SUMIFS($H$3:$H3875,$G$3:$G3875,Y$1,$C$3:$C3875,"Sell"),0)</f>
        <v>0</v>
      </c>
      <c r="Z3875" s="111">
        <f t="shared" si="666"/>
        <v>0</v>
      </c>
      <c r="AA3875" s="111">
        <f>IF($D3875=AA$1,SUMIFS($H$3:$H3875,$G$3:$G3875,AA$1,$C$3:$C3875,"Sell"),0)</f>
        <v>0</v>
      </c>
      <c r="AB3875" s="111">
        <f t="shared" si="667"/>
        <v>0</v>
      </c>
      <c r="AC3875" s="111">
        <f>SUMIFS('Deductions and Deposits'!$H:$H,'Deductions and Deposits'!$G:$G,D3875,'Deductions and Deposits'!$F:$F,"&lt;="&amp;B3875)+SUMIFS($F$3:F3875,$D$3:D3875,D3875,$C$3:C3875,"Coin Deposit",$E$3:E3875,"")</f>
        <v>0</v>
      </c>
      <c r="AD3875" s="111">
        <f>SUMIFS('Deductions and Deposits'!$D:$D,'Deductions and Deposits'!$C:$C,D3875)+SUMIFS($F:$F,$D:$D,D3875,$C:$C,"Coin Deduction")</f>
        <v>0</v>
      </c>
      <c r="AE3875" s="111">
        <f>Table5[[#This Row],[Column4]]+Table5[[#This Row],[Column14]]+Table5[[#This Row],[Column19]]+Table5[[#This Row],[Column12]]</f>
        <v>0</v>
      </c>
      <c r="AF3875" s="111">
        <f>Table5[[#This Row],[Column5]]+Table5[[#This Row],[Column13]]+Table5[[#This Row],[Column21]]+Table5[[#This Row],[Column18]]</f>
        <v>0</v>
      </c>
      <c r="AG3875" s="111">
        <f t="shared" si="668"/>
        <v>0</v>
      </c>
      <c r="AH3875" s="111">
        <f t="shared" si="669"/>
        <v>0</v>
      </c>
      <c r="AI3875" s="111">
        <f>Table5[[#This Row],[Column17]]-Table5[[#This Row],[Column20]]</f>
        <v>0</v>
      </c>
      <c r="AJ3875" s="111">
        <f t="shared" si="670"/>
        <v>0</v>
      </c>
      <c r="AK3875" s="111">
        <f t="shared" si="673"/>
        <v>0</v>
      </c>
      <c r="AL3875" s="111">
        <f t="shared" si="671"/>
        <v>0</v>
      </c>
      <c r="AM3875" s="111" t="str">
        <f t="shared" si="672"/>
        <v/>
      </c>
      <c r="AN3875" s="111" t="str">
        <f t="shared" ca="1" si="674"/>
        <v/>
      </c>
    </row>
    <row r="3876" spans="1:40" ht="20.25" customHeight="1" x14ac:dyDescent="0.3">
      <c r="A3876" s="107"/>
      <c r="B3876" s="144"/>
      <c r="C3876" s="119"/>
      <c r="D3876" s="120"/>
      <c r="E3876" s="119"/>
      <c r="F3876" s="119"/>
      <c r="G3876" s="120"/>
      <c r="H3876" s="119"/>
      <c r="I3876" s="109"/>
      <c r="L3876" s="108"/>
      <c r="M3876" s="108"/>
      <c r="N3876" s="108"/>
      <c r="O3876" s="108"/>
      <c r="P3876" s="108"/>
      <c r="Q3876" s="108"/>
      <c r="R3876" s="108"/>
      <c r="S3876" s="108"/>
      <c r="T3876" s="100">
        <f t="shared" si="664"/>
        <v>0</v>
      </c>
      <c r="U3876" s="111"/>
      <c r="V3876" s="111"/>
      <c r="W3876" s="111">
        <f>SUMIFS($F$3:F3876,$D$3:D3876,D3876,$C$3:C3876,"Buy")+SUMIFS($F$3:F3876,$D$3:D3876,D3876,$C$3:C3876,"Coin Deposit",$E$3:E3876,"&lt;&gt;")</f>
        <v>0</v>
      </c>
      <c r="X3876" s="111">
        <f t="shared" si="665"/>
        <v>0</v>
      </c>
      <c r="Y3876" s="111">
        <f>IF($D3876=Y$1,SUMIFS($H$3:$H3876,$G$3:$G3876,Y$1,$C$3:$C3876,"Sell"),0)</f>
        <v>0</v>
      </c>
      <c r="Z3876" s="111">
        <f t="shared" si="666"/>
        <v>0</v>
      </c>
      <c r="AA3876" s="111">
        <f>IF($D3876=AA$1,SUMIFS($H$3:$H3876,$G$3:$G3876,AA$1,$C$3:$C3876,"Sell"),0)</f>
        <v>0</v>
      </c>
      <c r="AB3876" s="111">
        <f t="shared" si="667"/>
        <v>0</v>
      </c>
      <c r="AC3876" s="111">
        <f>SUMIFS('Deductions and Deposits'!$H:$H,'Deductions and Deposits'!$G:$G,D3876,'Deductions and Deposits'!$F:$F,"&lt;="&amp;B3876)+SUMIFS($F$3:F3876,$D$3:D3876,D3876,$C$3:C3876,"Coin Deposit",$E$3:E3876,"")</f>
        <v>0</v>
      </c>
      <c r="AD3876" s="111">
        <f>SUMIFS('Deductions and Deposits'!$D:$D,'Deductions and Deposits'!$C:$C,D3876)+SUMIFS($F:$F,$D:$D,D3876,$C:$C,"Coin Deduction")</f>
        <v>0</v>
      </c>
      <c r="AE3876" s="111">
        <f>Table5[[#This Row],[Column4]]+Table5[[#This Row],[Column14]]+Table5[[#This Row],[Column19]]+Table5[[#This Row],[Column12]]</f>
        <v>0</v>
      </c>
      <c r="AF3876" s="111">
        <f>Table5[[#This Row],[Column5]]+Table5[[#This Row],[Column13]]+Table5[[#This Row],[Column21]]+Table5[[#This Row],[Column18]]</f>
        <v>0</v>
      </c>
      <c r="AG3876" s="111">
        <f t="shared" si="668"/>
        <v>0</v>
      </c>
      <c r="AH3876" s="111">
        <f t="shared" si="669"/>
        <v>0</v>
      </c>
      <c r="AI3876" s="111">
        <f>Table5[[#This Row],[Column17]]-Table5[[#This Row],[Column20]]</f>
        <v>0</v>
      </c>
      <c r="AJ3876" s="111">
        <f t="shared" si="670"/>
        <v>0</v>
      </c>
      <c r="AK3876" s="111">
        <f t="shared" si="673"/>
        <v>0</v>
      </c>
      <c r="AL3876" s="111">
        <f t="shared" si="671"/>
        <v>0</v>
      </c>
      <c r="AM3876" s="111" t="str">
        <f t="shared" si="672"/>
        <v/>
      </c>
      <c r="AN3876" s="111" t="str">
        <f t="shared" ca="1" si="674"/>
        <v/>
      </c>
    </row>
    <row r="3877" spans="1:40" ht="20.25" customHeight="1" x14ac:dyDescent="0.3">
      <c r="A3877" s="107"/>
      <c r="B3877" s="144"/>
      <c r="C3877" s="119"/>
      <c r="D3877" s="120"/>
      <c r="E3877" s="119"/>
      <c r="F3877" s="119"/>
      <c r="G3877" s="120"/>
      <c r="H3877" s="119"/>
      <c r="I3877" s="109"/>
      <c r="L3877" s="108"/>
      <c r="M3877" s="108"/>
      <c r="N3877" s="108"/>
      <c r="O3877" s="108"/>
      <c r="P3877" s="108"/>
      <c r="Q3877" s="108"/>
      <c r="R3877" s="108"/>
      <c r="S3877" s="108"/>
      <c r="T3877" s="100">
        <f t="shared" si="664"/>
        <v>0</v>
      </c>
      <c r="U3877" s="111"/>
      <c r="V3877" s="111"/>
      <c r="W3877" s="111">
        <f>SUMIFS($F$3:F3877,$D$3:D3877,D3877,$C$3:C3877,"Buy")+SUMIFS($F$3:F3877,$D$3:D3877,D3877,$C$3:C3877,"Coin Deposit",$E$3:E3877,"&lt;&gt;")</f>
        <v>0</v>
      </c>
      <c r="X3877" s="111">
        <f t="shared" si="665"/>
        <v>0</v>
      </c>
      <c r="Y3877" s="111">
        <f>IF($D3877=Y$1,SUMIFS($H$3:$H3877,$G$3:$G3877,Y$1,$C$3:$C3877,"Sell"),0)</f>
        <v>0</v>
      </c>
      <c r="Z3877" s="111">
        <f t="shared" si="666"/>
        <v>0</v>
      </c>
      <c r="AA3877" s="111">
        <f>IF($D3877=AA$1,SUMIFS($H$3:$H3877,$G$3:$G3877,AA$1,$C$3:$C3877,"Sell"),0)</f>
        <v>0</v>
      </c>
      <c r="AB3877" s="111">
        <f t="shared" si="667"/>
        <v>0</v>
      </c>
      <c r="AC3877" s="111">
        <f>SUMIFS('Deductions and Deposits'!$H:$H,'Deductions and Deposits'!$G:$G,D3877,'Deductions and Deposits'!$F:$F,"&lt;="&amp;B3877)+SUMIFS($F$3:F3877,$D$3:D3877,D3877,$C$3:C3877,"Coin Deposit",$E$3:E3877,"")</f>
        <v>0</v>
      </c>
      <c r="AD3877" s="111">
        <f>SUMIFS('Deductions and Deposits'!$D:$D,'Deductions and Deposits'!$C:$C,D3877)+SUMIFS($F:$F,$D:$D,D3877,$C:$C,"Coin Deduction")</f>
        <v>0</v>
      </c>
      <c r="AE3877" s="111">
        <f>Table5[[#This Row],[Column4]]+Table5[[#This Row],[Column14]]+Table5[[#This Row],[Column19]]+Table5[[#This Row],[Column12]]</f>
        <v>0</v>
      </c>
      <c r="AF3877" s="111">
        <f>Table5[[#This Row],[Column5]]+Table5[[#This Row],[Column13]]+Table5[[#This Row],[Column21]]+Table5[[#This Row],[Column18]]</f>
        <v>0</v>
      </c>
      <c r="AG3877" s="111">
        <f t="shared" si="668"/>
        <v>0</v>
      </c>
      <c r="AH3877" s="111">
        <f t="shared" si="669"/>
        <v>0</v>
      </c>
      <c r="AI3877" s="111">
        <f>Table5[[#This Row],[Column17]]-Table5[[#This Row],[Column20]]</f>
        <v>0</v>
      </c>
      <c r="AJ3877" s="111">
        <f t="shared" si="670"/>
        <v>0</v>
      </c>
      <c r="AK3877" s="111">
        <f t="shared" si="673"/>
        <v>0</v>
      </c>
      <c r="AL3877" s="111">
        <f t="shared" si="671"/>
        <v>0</v>
      </c>
      <c r="AM3877" s="111" t="str">
        <f t="shared" si="672"/>
        <v/>
      </c>
      <c r="AN3877" s="111" t="str">
        <f t="shared" ca="1" si="674"/>
        <v/>
      </c>
    </row>
    <row r="3878" spans="1:40" ht="20.25" customHeight="1" x14ac:dyDescent="0.3">
      <c r="A3878" s="107"/>
      <c r="B3878" s="144"/>
      <c r="C3878" s="119"/>
      <c r="D3878" s="120"/>
      <c r="E3878" s="119"/>
      <c r="F3878" s="119"/>
      <c r="G3878" s="120"/>
      <c r="H3878" s="119"/>
      <c r="I3878" s="109"/>
      <c r="L3878" s="108"/>
      <c r="M3878" s="108"/>
      <c r="N3878" s="108"/>
      <c r="O3878" s="108"/>
      <c r="P3878" s="108"/>
      <c r="Q3878" s="108"/>
      <c r="R3878" s="108"/>
      <c r="S3878" s="108"/>
      <c r="T3878" s="100">
        <f t="shared" si="664"/>
        <v>0</v>
      </c>
      <c r="U3878" s="111"/>
      <c r="V3878" s="111"/>
      <c r="W3878" s="111">
        <f>SUMIFS($F$3:F3878,$D$3:D3878,D3878,$C$3:C3878,"Buy")+SUMIFS($F$3:F3878,$D$3:D3878,D3878,$C$3:C3878,"Coin Deposit",$E$3:E3878,"&lt;&gt;")</f>
        <v>0</v>
      </c>
      <c r="X3878" s="111">
        <f t="shared" si="665"/>
        <v>0</v>
      </c>
      <c r="Y3878" s="111">
        <f>IF($D3878=Y$1,SUMIFS($H$3:$H3878,$G$3:$G3878,Y$1,$C$3:$C3878,"Sell"),0)</f>
        <v>0</v>
      </c>
      <c r="Z3878" s="111">
        <f t="shared" si="666"/>
        <v>0</v>
      </c>
      <c r="AA3878" s="111">
        <f>IF($D3878=AA$1,SUMIFS($H$3:$H3878,$G$3:$G3878,AA$1,$C$3:$C3878,"Sell"),0)</f>
        <v>0</v>
      </c>
      <c r="AB3878" s="111">
        <f t="shared" si="667"/>
        <v>0</v>
      </c>
      <c r="AC3878" s="111">
        <f>SUMIFS('Deductions and Deposits'!$H:$H,'Deductions and Deposits'!$G:$G,D3878,'Deductions and Deposits'!$F:$F,"&lt;="&amp;B3878)+SUMIFS($F$3:F3878,$D$3:D3878,D3878,$C$3:C3878,"Coin Deposit",$E$3:E3878,"")</f>
        <v>0</v>
      </c>
      <c r="AD3878" s="111">
        <f>SUMIFS('Deductions and Deposits'!$D:$D,'Deductions and Deposits'!$C:$C,D3878)+SUMIFS($F:$F,$D:$D,D3878,$C:$C,"Coin Deduction")</f>
        <v>0</v>
      </c>
      <c r="AE3878" s="111">
        <f>Table5[[#This Row],[Column4]]+Table5[[#This Row],[Column14]]+Table5[[#This Row],[Column19]]+Table5[[#This Row],[Column12]]</f>
        <v>0</v>
      </c>
      <c r="AF3878" s="111">
        <f>Table5[[#This Row],[Column5]]+Table5[[#This Row],[Column13]]+Table5[[#This Row],[Column21]]+Table5[[#This Row],[Column18]]</f>
        <v>0</v>
      </c>
      <c r="AG3878" s="111">
        <f t="shared" si="668"/>
        <v>0</v>
      </c>
      <c r="AH3878" s="111">
        <f t="shared" si="669"/>
        <v>0</v>
      </c>
      <c r="AI3878" s="111">
        <f>Table5[[#This Row],[Column17]]-Table5[[#This Row],[Column20]]</f>
        <v>0</v>
      </c>
      <c r="AJ3878" s="111">
        <f t="shared" si="670"/>
        <v>0</v>
      </c>
      <c r="AK3878" s="111">
        <f t="shared" si="673"/>
        <v>0</v>
      </c>
      <c r="AL3878" s="111">
        <f t="shared" si="671"/>
        <v>0</v>
      </c>
      <c r="AM3878" s="111" t="str">
        <f t="shared" si="672"/>
        <v/>
      </c>
      <c r="AN3878" s="111" t="str">
        <f t="shared" ca="1" si="674"/>
        <v/>
      </c>
    </row>
    <row r="3879" spans="1:40" ht="20.25" customHeight="1" x14ac:dyDescent="0.3">
      <c r="A3879" s="107"/>
      <c r="B3879" s="144"/>
      <c r="C3879" s="119"/>
      <c r="D3879" s="120"/>
      <c r="E3879" s="119"/>
      <c r="F3879" s="119"/>
      <c r="G3879" s="120"/>
      <c r="H3879" s="119"/>
      <c r="I3879" s="109"/>
      <c r="L3879" s="108"/>
      <c r="M3879" s="108"/>
      <c r="N3879" s="108"/>
      <c r="O3879" s="108"/>
      <c r="P3879" s="108"/>
      <c r="Q3879" s="108"/>
      <c r="R3879" s="108"/>
      <c r="S3879" s="108"/>
      <c r="T3879" s="100">
        <f t="shared" si="664"/>
        <v>0</v>
      </c>
      <c r="U3879" s="111"/>
      <c r="V3879" s="111"/>
      <c r="W3879" s="111">
        <f>SUMIFS($F$3:F3879,$D$3:D3879,D3879,$C$3:C3879,"Buy")+SUMIFS($F$3:F3879,$D$3:D3879,D3879,$C$3:C3879,"Coin Deposit",$E$3:E3879,"&lt;&gt;")</f>
        <v>0</v>
      </c>
      <c r="X3879" s="111">
        <f t="shared" si="665"/>
        <v>0</v>
      </c>
      <c r="Y3879" s="111">
        <f>IF($D3879=Y$1,SUMIFS($H$3:$H3879,$G$3:$G3879,Y$1,$C$3:$C3879,"Sell"),0)</f>
        <v>0</v>
      </c>
      <c r="Z3879" s="111">
        <f t="shared" si="666"/>
        <v>0</v>
      </c>
      <c r="AA3879" s="111">
        <f>IF($D3879=AA$1,SUMIFS($H$3:$H3879,$G$3:$G3879,AA$1,$C$3:$C3879,"Sell"),0)</f>
        <v>0</v>
      </c>
      <c r="AB3879" s="111">
        <f t="shared" si="667"/>
        <v>0</v>
      </c>
      <c r="AC3879" s="111">
        <f>SUMIFS('Deductions and Deposits'!$H:$H,'Deductions and Deposits'!$G:$G,D3879,'Deductions and Deposits'!$F:$F,"&lt;="&amp;B3879)+SUMIFS($F$3:F3879,$D$3:D3879,D3879,$C$3:C3879,"Coin Deposit",$E$3:E3879,"")</f>
        <v>0</v>
      </c>
      <c r="AD3879" s="111">
        <f>SUMIFS('Deductions and Deposits'!$D:$D,'Deductions and Deposits'!$C:$C,D3879)+SUMIFS($F:$F,$D:$D,D3879,$C:$C,"Coin Deduction")</f>
        <v>0</v>
      </c>
      <c r="AE3879" s="111">
        <f>Table5[[#This Row],[Column4]]+Table5[[#This Row],[Column14]]+Table5[[#This Row],[Column19]]+Table5[[#This Row],[Column12]]</f>
        <v>0</v>
      </c>
      <c r="AF3879" s="111">
        <f>Table5[[#This Row],[Column5]]+Table5[[#This Row],[Column13]]+Table5[[#This Row],[Column21]]+Table5[[#This Row],[Column18]]</f>
        <v>0</v>
      </c>
      <c r="AG3879" s="111">
        <f t="shared" si="668"/>
        <v>0</v>
      </c>
      <c r="AH3879" s="111">
        <f t="shared" si="669"/>
        <v>0</v>
      </c>
      <c r="AI3879" s="111">
        <f>Table5[[#This Row],[Column17]]-Table5[[#This Row],[Column20]]</f>
        <v>0</v>
      </c>
      <c r="AJ3879" s="111">
        <f t="shared" si="670"/>
        <v>0</v>
      </c>
      <c r="AK3879" s="111">
        <f t="shared" si="673"/>
        <v>0</v>
      </c>
      <c r="AL3879" s="111">
        <f t="shared" si="671"/>
        <v>0</v>
      </c>
      <c r="AM3879" s="111" t="str">
        <f t="shared" si="672"/>
        <v/>
      </c>
      <c r="AN3879" s="111" t="str">
        <f t="shared" ca="1" si="674"/>
        <v/>
      </c>
    </row>
    <row r="3880" spans="1:40" ht="20.25" customHeight="1" x14ac:dyDescent="0.3">
      <c r="A3880" s="107"/>
      <c r="B3880" s="144"/>
      <c r="C3880" s="119"/>
      <c r="D3880" s="120"/>
      <c r="E3880" s="119"/>
      <c r="F3880" s="119"/>
      <c r="G3880" s="120"/>
      <c r="H3880" s="119"/>
      <c r="I3880" s="109"/>
      <c r="L3880" s="108"/>
      <c r="M3880" s="108"/>
      <c r="N3880" s="108"/>
      <c r="O3880" s="108"/>
      <c r="P3880" s="108"/>
      <c r="Q3880" s="108"/>
      <c r="R3880" s="108"/>
      <c r="S3880" s="108"/>
      <c r="T3880" s="100">
        <f t="shared" si="664"/>
        <v>0</v>
      </c>
      <c r="U3880" s="111"/>
      <c r="V3880" s="111"/>
      <c r="W3880" s="111">
        <f>SUMIFS($F$3:F3880,$D$3:D3880,D3880,$C$3:C3880,"Buy")+SUMIFS($F$3:F3880,$D$3:D3880,D3880,$C$3:C3880,"Coin Deposit",$E$3:E3880,"&lt;&gt;")</f>
        <v>0</v>
      </c>
      <c r="X3880" s="111">
        <f t="shared" si="665"/>
        <v>0</v>
      </c>
      <c r="Y3880" s="111">
        <f>IF($D3880=Y$1,SUMIFS($H$3:$H3880,$G$3:$G3880,Y$1,$C$3:$C3880,"Sell"),0)</f>
        <v>0</v>
      </c>
      <c r="Z3880" s="111">
        <f t="shared" si="666"/>
        <v>0</v>
      </c>
      <c r="AA3880" s="111">
        <f>IF($D3880=AA$1,SUMIFS($H$3:$H3880,$G$3:$G3880,AA$1,$C$3:$C3880,"Sell"),0)</f>
        <v>0</v>
      </c>
      <c r="AB3880" s="111">
        <f t="shared" si="667"/>
        <v>0</v>
      </c>
      <c r="AC3880" s="111">
        <f>SUMIFS('Deductions and Deposits'!$H:$H,'Deductions and Deposits'!$G:$G,D3880,'Deductions and Deposits'!$F:$F,"&lt;="&amp;B3880)+SUMIFS($F$3:F3880,$D$3:D3880,D3880,$C$3:C3880,"Coin Deposit",$E$3:E3880,"")</f>
        <v>0</v>
      </c>
      <c r="AD3880" s="111">
        <f>SUMIFS('Deductions and Deposits'!$D:$D,'Deductions and Deposits'!$C:$C,D3880)+SUMIFS($F:$F,$D:$D,D3880,$C:$C,"Coin Deduction")</f>
        <v>0</v>
      </c>
      <c r="AE3880" s="111">
        <f>Table5[[#This Row],[Column4]]+Table5[[#This Row],[Column14]]+Table5[[#This Row],[Column19]]+Table5[[#This Row],[Column12]]</f>
        <v>0</v>
      </c>
      <c r="AF3880" s="111">
        <f>Table5[[#This Row],[Column5]]+Table5[[#This Row],[Column13]]+Table5[[#This Row],[Column21]]+Table5[[#This Row],[Column18]]</f>
        <v>0</v>
      </c>
      <c r="AG3880" s="111">
        <f t="shared" si="668"/>
        <v>0</v>
      </c>
      <c r="AH3880" s="111">
        <f t="shared" si="669"/>
        <v>0</v>
      </c>
      <c r="AI3880" s="111">
        <f>Table5[[#This Row],[Column17]]-Table5[[#This Row],[Column20]]</f>
        <v>0</v>
      </c>
      <c r="AJ3880" s="111">
        <f t="shared" si="670"/>
        <v>0</v>
      </c>
      <c r="AK3880" s="111">
        <f t="shared" si="673"/>
        <v>0</v>
      </c>
      <c r="AL3880" s="111">
        <f t="shared" si="671"/>
        <v>0</v>
      </c>
      <c r="AM3880" s="111" t="str">
        <f t="shared" si="672"/>
        <v/>
      </c>
      <c r="AN3880" s="111" t="str">
        <f t="shared" ca="1" si="674"/>
        <v/>
      </c>
    </row>
    <row r="3881" spans="1:40" ht="20.25" customHeight="1" x14ac:dyDescent="0.3">
      <c r="A3881" s="107"/>
      <c r="B3881" s="144"/>
      <c r="C3881" s="119"/>
      <c r="D3881" s="120"/>
      <c r="E3881" s="119"/>
      <c r="F3881" s="119"/>
      <c r="G3881" s="120"/>
      <c r="H3881" s="119"/>
      <c r="I3881" s="109"/>
      <c r="L3881" s="108"/>
      <c r="M3881" s="108"/>
      <c r="N3881" s="108"/>
      <c r="O3881" s="108"/>
      <c r="P3881" s="108"/>
      <c r="Q3881" s="108"/>
      <c r="R3881" s="108"/>
      <c r="S3881" s="108"/>
      <c r="T3881" s="100">
        <f t="shared" si="664"/>
        <v>0</v>
      </c>
      <c r="U3881" s="111"/>
      <c r="V3881" s="111"/>
      <c r="W3881" s="111">
        <f>SUMIFS($F$3:F3881,$D$3:D3881,D3881,$C$3:C3881,"Buy")+SUMIFS($F$3:F3881,$D$3:D3881,D3881,$C$3:C3881,"Coin Deposit",$E$3:E3881,"&lt;&gt;")</f>
        <v>0</v>
      </c>
      <c r="X3881" s="111">
        <f t="shared" si="665"/>
        <v>0</v>
      </c>
      <c r="Y3881" s="111">
        <f>IF($D3881=Y$1,SUMIFS($H$3:$H3881,$G$3:$G3881,Y$1,$C$3:$C3881,"Sell"),0)</f>
        <v>0</v>
      </c>
      <c r="Z3881" s="111">
        <f t="shared" si="666"/>
        <v>0</v>
      </c>
      <c r="AA3881" s="111">
        <f>IF($D3881=AA$1,SUMIFS($H$3:$H3881,$G$3:$G3881,AA$1,$C$3:$C3881,"Sell"),0)</f>
        <v>0</v>
      </c>
      <c r="AB3881" s="111">
        <f t="shared" si="667"/>
        <v>0</v>
      </c>
      <c r="AC3881" s="111">
        <f>SUMIFS('Deductions and Deposits'!$H:$H,'Deductions and Deposits'!$G:$G,D3881,'Deductions and Deposits'!$F:$F,"&lt;="&amp;B3881)+SUMIFS($F$3:F3881,$D$3:D3881,D3881,$C$3:C3881,"Coin Deposit",$E$3:E3881,"")</f>
        <v>0</v>
      </c>
      <c r="AD3881" s="111">
        <f>SUMIFS('Deductions and Deposits'!$D:$D,'Deductions and Deposits'!$C:$C,D3881)+SUMIFS($F:$F,$D:$D,D3881,$C:$C,"Coin Deduction")</f>
        <v>0</v>
      </c>
      <c r="AE3881" s="111">
        <f>Table5[[#This Row],[Column4]]+Table5[[#This Row],[Column14]]+Table5[[#This Row],[Column19]]+Table5[[#This Row],[Column12]]</f>
        <v>0</v>
      </c>
      <c r="AF3881" s="111">
        <f>Table5[[#This Row],[Column5]]+Table5[[#This Row],[Column13]]+Table5[[#This Row],[Column21]]+Table5[[#This Row],[Column18]]</f>
        <v>0</v>
      </c>
      <c r="AG3881" s="111">
        <f t="shared" si="668"/>
        <v>0</v>
      </c>
      <c r="AH3881" s="111">
        <f t="shared" si="669"/>
        <v>0</v>
      </c>
      <c r="AI3881" s="111">
        <f>Table5[[#This Row],[Column17]]-Table5[[#This Row],[Column20]]</f>
        <v>0</v>
      </c>
      <c r="AJ3881" s="111">
        <f t="shared" si="670"/>
        <v>0</v>
      </c>
      <c r="AK3881" s="111">
        <f t="shared" si="673"/>
        <v>0</v>
      </c>
      <c r="AL3881" s="111">
        <f t="shared" si="671"/>
        <v>0</v>
      </c>
      <c r="AM3881" s="111" t="str">
        <f t="shared" si="672"/>
        <v/>
      </c>
      <c r="AN3881" s="111" t="str">
        <f t="shared" ca="1" si="674"/>
        <v/>
      </c>
    </row>
    <row r="3882" spans="1:40" ht="20.25" customHeight="1" x14ac:dyDescent="0.3">
      <c r="A3882" s="107"/>
      <c r="B3882" s="144"/>
      <c r="C3882" s="119"/>
      <c r="D3882" s="120"/>
      <c r="E3882" s="119"/>
      <c r="F3882" s="119"/>
      <c r="G3882" s="120"/>
      <c r="H3882" s="119"/>
      <c r="I3882" s="109"/>
      <c r="L3882" s="108"/>
      <c r="M3882" s="108"/>
      <c r="N3882" s="108"/>
      <c r="O3882" s="108"/>
      <c r="P3882" s="108"/>
      <c r="Q3882" s="108"/>
      <c r="R3882" s="108"/>
      <c r="S3882" s="108"/>
      <c r="T3882" s="100">
        <f t="shared" si="664"/>
        <v>0</v>
      </c>
      <c r="U3882" s="111"/>
      <c r="V3882" s="111"/>
      <c r="W3882" s="111">
        <f>SUMIFS($F$3:F3882,$D$3:D3882,D3882,$C$3:C3882,"Buy")+SUMIFS($F$3:F3882,$D$3:D3882,D3882,$C$3:C3882,"Coin Deposit",$E$3:E3882,"&lt;&gt;")</f>
        <v>0</v>
      </c>
      <c r="X3882" s="111">
        <f t="shared" si="665"/>
        <v>0</v>
      </c>
      <c r="Y3882" s="111">
        <f>IF($D3882=Y$1,SUMIFS($H$3:$H3882,$G$3:$G3882,Y$1,$C$3:$C3882,"Sell"),0)</f>
        <v>0</v>
      </c>
      <c r="Z3882" s="111">
        <f t="shared" si="666"/>
        <v>0</v>
      </c>
      <c r="AA3882" s="111">
        <f>IF($D3882=AA$1,SUMIFS($H$3:$H3882,$G$3:$G3882,AA$1,$C$3:$C3882,"Sell"),0)</f>
        <v>0</v>
      </c>
      <c r="AB3882" s="111">
        <f t="shared" si="667"/>
        <v>0</v>
      </c>
      <c r="AC3882" s="111">
        <f>SUMIFS('Deductions and Deposits'!$H:$H,'Deductions and Deposits'!$G:$G,D3882,'Deductions and Deposits'!$F:$F,"&lt;="&amp;B3882)+SUMIFS($F$3:F3882,$D$3:D3882,D3882,$C$3:C3882,"Coin Deposit",$E$3:E3882,"")</f>
        <v>0</v>
      </c>
      <c r="AD3882" s="111">
        <f>SUMIFS('Deductions and Deposits'!$D:$D,'Deductions and Deposits'!$C:$C,D3882)+SUMIFS($F:$F,$D:$D,D3882,$C:$C,"Coin Deduction")</f>
        <v>0</v>
      </c>
      <c r="AE3882" s="111">
        <f>Table5[[#This Row],[Column4]]+Table5[[#This Row],[Column14]]+Table5[[#This Row],[Column19]]+Table5[[#This Row],[Column12]]</f>
        <v>0</v>
      </c>
      <c r="AF3882" s="111">
        <f>Table5[[#This Row],[Column5]]+Table5[[#This Row],[Column13]]+Table5[[#This Row],[Column21]]+Table5[[#This Row],[Column18]]</f>
        <v>0</v>
      </c>
      <c r="AG3882" s="111">
        <f t="shared" si="668"/>
        <v>0</v>
      </c>
      <c r="AH3882" s="111">
        <f t="shared" si="669"/>
        <v>0</v>
      </c>
      <c r="AI3882" s="111">
        <f>Table5[[#This Row],[Column17]]-Table5[[#This Row],[Column20]]</f>
        <v>0</v>
      </c>
      <c r="AJ3882" s="111">
        <f t="shared" si="670"/>
        <v>0</v>
      </c>
      <c r="AK3882" s="111">
        <f t="shared" si="673"/>
        <v>0</v>
      </c>
      <c r="AL3882" s="111">
        <f t="shared" si="671"/>
        <v>0</v>
      </c>
      <c r="AM3882" s="111" t="str">
        <f t="shared" si="672"/>
        <v/>
      </c>
      <c r="AN3882" s="111" t="str">
        <f t="shared" ca="1" si="674"/>
        <v/>
      </c>
    </row>
    <row r="3883" spans="1:40" ht="20.25" customHeight="1" x14ac:dyDescent="0.3">
      <c r="A3883" s="107"/>
      <c r="B3883" s="144"/>
      <c r="C3883" s="119"/>
      <c r="D3883" s="120"/>
      <c r="E3883" s="119"/>
      <c r="F3883" s="119"/>
      <c r="G3883" s="120"/>
      <c r="H3883" s="119"/>
      <c r="I3883" s="109"/>
      <c r="L3883" s="108"/>
      <c r="M3883" s="108"/>
      <c r="N3883" s="108"/>
      <c r="O3883" s="108"/>
      <c r="P3883" s="108"/>
      <c r="Q3883" s="108"/>
      <c r="R3883" s="108"/>
      <c r="S3883" s="108"/>
      <c r="T3883" s="100">
        <f t="shared" si="664"/>
        <v>0</v>
      </c>
      <c r="U3883" s="111"/>
      <c r="V3883" s="111"/>
      <c r="W3883" s="111">
        <f>SUMIFS($F$3:F3883,$D$3:D3883,D3883,$C$3:C3883,"Buy")+SUMIFS($F$3:F3883,$D$3:D3883,D3883,$C$3:C3883,"Coin Deposit",$E$3:E3883,"&lt;&gt;")</f>
        <v>0</v>
      </c>
      <c r="X3883" s="111">
        <f t="shared" si="665"/>
        <v>0</v>
      </c>
      <c r="Y3883" s="111">
        <f>IF($D3883=Y$1,SUMIFS($H$3:$H3883,$G$3:$G3883,Y$1,$C$3:$C3883,"Sell"),0)</f>
        <v>0</v>
      </c>
      <c r="Z3883" s="111">
        <f t="shared" si="666"/>
        <v>0</v>
      </c>
      <c r="AA3883" s="111">
        <f>IF($D3883=AA$1,SUMIFS($H$3:$H3883,$G$3:$G3883,AA$1,$C$3:$C3883,"Sell"),0)</f>
        <v>0</v>
      </c>
      <c r="AB3883" s="111">
        <f t="shared" si="667"/>
        <v>0</v>
      </c>
      <c r="AC3883" s="111">
        <f>SUMIFS('Deductions and Deposits'!$H:$H,'Deductions and Deposits'!$G:$G,D3883,'Deductions and Deposits'!$F:$F,"&lt;="&amp;B3883)+SUMIFS($F$3:F3883,$D$3:D3883,D3883,$C$3:C3883,"Coin Deposit",$E$3:E3883,"")</f>
        <v>0</v>
      </c>
      <c r="AD3883" s="111">
        <f>SUMIFS('Deductions and Deposits'!$D:$D,'Deductions and Deposits'!$C:$C,D3883)+SUMIFS($F:$F,$D:$D,D3883,$C:$C,"Coin Deduction")</f>
        <v>0</v>
      </c>
      <c r="AE3883" s="111">
        <f>Table5[[#This Row],[Column4]]+Table5[[#This Row],[Column14]]+Table5[[#This Row],[Column19]]+Table5[[#This Row],[Column12]]</f>
        <v>0</v>
      </c>
      <c r="AF3883" s="111">
        <f>Table5[[#This Row],[Column5]]+Table5[[#This Row],[Column13]]+Table5[[#This Row],[Column21]]+Table5[[#This Row],[Column18]]</f>
        <v>0</v>
      </c>
      <c r="AG3883" s="111">
        <f t="shared" si="668"/>
        <v>0</v>
      </c>
      <c r="AH3883" s="111">
        <f t="shared" si="669"/>
        <v>0</v>
      </c>
      <c r="AI3883" s="111">
        <f>Table5[[#This Row],[Column17]]-Table5[[#This Row],[Column20]]</f>
        <v>0</v>
      </c>
      <c r="AJ3883" s="111">
        <f t="shared" si="670"/>
        <v>0</v>
      </c>
      <c r="AK3883" s="111">
        <f t="shared" si="673"/>
        <v>0</v>
      </c>
      <c r="AL3883" s="111">
        <f t="shared" si="671"/>
        <v>0</v>
      </c>
      <c r="AM3883" s="111" t="str">
        <f t="shared" si="672"/>
        <v/>
      </c>
      <c r="AN3883" s="111" t="str">
        <f t="shared" ca="1" si="674"/>
        <v/>
      </c>
    </row>
    <row r="3884" spans="1:40" ht="20.25" customHeight="1" x14ac:dyDescent="0.3">
      <c r="A3884" s="107"/>
      <c r="B3884" s="144"/>
      <c r="C3884" s="119"/>
      <c r="D3884" s="120"/>
      <c r="E3884" s="119"/>
      <c r="F3884" s="119"/>
      <c r="G3884" s="120"/>
      <c r="H3884" s="119"/>
      <c r="I3884" s="109"/>
      <c r="L3884" s="108"/>
      <c r="M3884" s="108"/>
      <c r="N3884" s="108"/>
      <c r="O3884" s="108"/>
      <c r="P3884" s="108"/>
      <c r="Q3884" s="108"/>
      <c r="R3884" s="108"/>
      <c r="S3884" s="108"/>
      <c r="T3884" s="100">
        <f t="shared" si="664"/>
        <v>0</v>
      </c>
      <c r="U3884" s="111"/>
      <c r="V3884" s="111"/>
      <c r="W3884" s="111">
        <f>SUMIFS($F$3:F3884,$D$3:D3884,D3884,$C$3:C3884,"Buy")+SUMIFS($F$3:F3884,$D$3:D3884,D3884,$C$3:C3884,"Coin Deposit",$E$3:E3884,"&lt;&gt;")</f>
        <v>0</v>
      </c>
      <c r="X3884" s="111">
        <f t="shared" si="665"/>
        <v>0</v>
      </c>
      <c r="Y3884" s="111">
        <f>IF($D3884=Y$1,SUMIFS($H$3:$H3884,$G$3:$G3884,Y$1,$C$3:$C3884,"Sell"),0)</f>
        <v>0</v>
      </c>
      <c r="Z3884" s="111">
        <f t="shared" si="666"/>
        <v>0</v>
      </c>
      <c r="AA3884" s="111">
        <f>IF($D3884=AA$1,SUMIFS($H$3:$H3884,$G$3:$G3884,AA$1,$C$3:$C3884,"Sell"),0)</f>
        <v>0</v>
      </c>
      <c r="AB3884" s="111">
        <f t="shared" si="667"/>
        <v>0</v>
      </c>
      <c r="AC3884" s="111">
        <f>SUMIFS('Deductions and Deposits'!$H:$H,'Deductions and Deposits'!$G:$G,D3884,'Deductions and Deposits'!$F:$F,"&lt;="&amp;B3884)+SUMIFS($F$3:F3884,$D$3:D3884,D3884,$C$3:C3884,"Coin Deposit",$E$3:E3884,"")</f>
        <v>0</v>
      </c>
      <c r="AD3884" s="111">
        <f>SUMIFS('Deductions and Deposits'!$D:$D,'Deductions and Deposits'!$C:$C,D3884)+SUMIFS($F:$F,$D:$D,D3884,$C:$C,"Coin Deduction")</f>
        <v>0</v>
      </c>
      <c r="AE3884" s="111">
        <f>Table5[[#This Row],[Column4]]+Table5[[#This Row],[Column14]]+Table5[[#This Row],[Column19]]+Table5[[#This Row],[Column12]]</f>
        <v>0</v>
      </c>
      <c r="AF3884" s="111">
        <f>Table5[[#This Row],[Column5]]+Table5[[#This Row],[Column13]]+Table5[[#This Row],[Column21]]+Table5[[#This Row],[Column18]]</f>
        <v>0</v>
      </c>
      <c r="AG3884" s="111">
        <f t="shared" si="668"/>
        <v>0</v>
      </c>
      <c r="AH3884" s="111">
        <f t="shared" si="669"/>
        <v>0</v>
      </c>
      <c r="AI3884" s="111">
        <f>Table5[[#This Row],[Column17]]-Table5[[#This Row],[Column20]]</f>
        <v>0</v>
      </c>
      <c r="AJ3884" s="111">
        <f t="shared" si="670"/>
        <v>0</v>
      </c>
      <c r="AK3884" s="111">
        <f t="shared" si="673"/>
        <v>0</v>
      </c>
      <c r="AL3884" s="111">
        <f t="shared" si="671"/>
        <v>0</v>
      </c>
      <c r="AM3884" s="111" t="str">
        <f t="shared" si="672"/>
        <v/>
      </c>
      <c r="AN3884" s="111" t="str">
        <f t="shared" ca="1" si="674"/>
        <v/>
      </c>
    </row>
    <row r="3885" spans="1:40" ht="20.25" customHeight="1" x14ac:dyDescent="0.3">
      <c r="A3885" s="107"/>
      <c r="B3885" s="144"/>
      <c r="C3885" s="119"/>
      <c r="D3885" s="120"/>
      <c r="E3885" s="119"/>
      <c r="F3885" s="119"/>
      <c r="G3885" s="120"/>
      <c r="H3885" s="119"/>
      <c r="I3885" s="109"/>
      <c r="L3885" s="108"/>
      <c r="M3885" s="108"/>
      <c r="N3885" s="108"/>
      <c r="O3885" s="108"/>
      <c r="P3885" s="108"/>
      <c r="Q3885" s="108"/>
      <c r="R3885" s="108"/>
      <c r="S3885" s="108"/>
      <c r="T3885" s="100">
        <f t="shared" si="664"/>
        <v>0</v>
      </c>
      <c r="U3885" s="111"/>
      <c r="V3885" s="111"/>
      <c r="W3885" s="111">
        <f>SUMIFS($F$3:F3885,$D$3:D3885,D3885,$C$3:C3885,"Buy")+SUMIFS($F$3:F3885,$D$3:D3885,D3885,$C$3:C3885,"Coin Deposit",$E$3:E3885,"&lt;&gt;")</f>
        <v>0</v>
      </c>
      <c r="X3885" s="111">
        <f t="shared" si="665"/>
        <v>0</v>
      </c>
      <c r="Y3885" s="111">
        <f>IF($D3885=Y$1,SUMIFS($H$3:$H3885,$G$3:$G3885,Y$1,$C$3:$C3885,"Sell"),0)</f>
        <v>0</v>
      </c>
      <c r="Z3885" s="111">
        <f t="shared" si="666"/>
        <v>0</v>
      </c>
      <c r="AA3885" s="111">
        <f>IF($D3885=AA$1,SUMIFS($H$3:$H3885,$G$3:$G3885,AA$1,$C$3:$C3885,"Sell"),0)</f>
        <v>0</v>
      </c>
      <c r="AB3885" s="111">
        <f t="shared" si="667"/>
        <v>0</v>
      </c>
      <c r="AC3885" s="111">
        <f>SUMIFS('Deductions and Deposits'!$H:$H,'Deductions and Deposits'!$G:$G,D3885,'Deductions and Deposits'!$F:$F,"&lt;="&amp;B3885)+SUMIFS($F$3:F3885,$D$3:D3885,D3885,$C$3:C3885,"Coin Deposit",$E$3:E3885,"")</f>
        <v>0</v>
      </c>
      <c r="AD3885" s="111">
        <f>SUMIFS('Deductions and Deposits'!$D:$D,'Deductions and Deposits'!$C:$C,D3885)+SUMIFS($F:$F,$D:$D,D3885,$C:$C,"Coin Deduction")</f>
        <v>0</v>
      </c>
      <c r="AE3885" s="111">
        <f>Table5[[#This Row],[Column4]]+Table5[[#This Row],[Column14]]+Table5[[#This Row],[Column19]]+Table5[[#This Row],[Column12]]</f>
        <v>0</v>
      </c>
      <c r="AF3885" s="111">
        <f>Table5[[#This Row],[Column5]]+Table5[[#This Row],[Column13]]+Table5[[#This Row],[Column21]]+Table5[[#This Row],[Column18]]</f>
        <v>0</v>
      </c>
      <c r="AG3885" s="111">
        <f t="shared" si="668"/>
        <v>0</v>
      </c>
      <c r="AH3885" s="111">
        <f t="shared" si="669"/>
        <v>0</v>
      </c>
      <c r="AI3885" s="111">
        <f>Table5[[#This Row],[Column17]]-Table5[[#This Row],[Column20]]</f>
        <v>0</v>
      </c>
      <c r="AJ3885" s="111">
        <f t="shared" si="670"/>
        <v>0</v>
      </c>
      <c r="AK3885" s="111">
        <f t="shared" si="673"/>
        <v>0</v>
      </c>
      <c r="AL3885" s="111">
        <f t="shared" si="671"/>
        <v>0</v>
      </c>
      <c r="AM3885" s="111" t="str">
        <f t="shared" si="672"/>
        <v/>
      </c>
      <c r="AN3885" s="111" t="str">
        <f t="shared" ca="1" si="674"/>
        <v/>
      </c>
    </row>
    <row r="3886" spans="1:40" ht="20.25" customHeight="1" x14ac:dyDescent="0.3">
      <c r="A3886" s="107"/>
      <c r="B3886" s="144"/>
      <c r="C3886" s="119"/>
      <c r="D3886" s="120"/>
      <c r="E3886" s="119"/>
      <c r="F3886" s="119"/>
      <c r="G3886" s="120"/>
      <c r="H3886" s="119"/>
      <c r="I3886" s="109"/>
      <c r="L3886" s="108"/>
      <c r="M3886" s="108"/>
      <c r="N3886" s="108"/>
      <c r="O3886" s="108"/>
      <c r="P3886" s="108"/>
      <c r="Q3886" s="108"/>
      <c r="R3886" s="108"/>
      <c r="S3886" s="108"/>
      <c r="T3886" s="100">
        <f t="shared" si="664"/>
        <v>0</v>
      </c>
      <c r="U3886" s="111"/>
      <c r="V3886" s="111"/>
      <c r="W3886" s="111">
        <f>SUMIFS($F$3:F3886,$D$3:D3886,D3886,$C$3:C3886,"Buy")+SUMIFS($F$3:F3886,$D$3:D3886,D3886,$C$3:C3886,"Coin Deposit",$E$3:E3886,"&lt;&gt;")</f>
        <v>0</v>
      </c>
      <c r="X3886" s="111">
        <f t="shared" si="665"/>
        <v>0</v>
      </c>
      <c r="Y3886" s="111">
        <f>IF($D3886=Y$1,SUMIFS($H$3:$H3886,$G$3:$G3886,Y$1,$C$3:$C3886,"Sell"),0)</f>
        <v>0</v>
      </c>
      <c r="Z3886" s="111">
        <f t="shared" si="666"/>
        <v>0</v>
      </c>
      <c r="AA3886" s="111">
        <f>IF($D3886=AA$1,SUMIFS($H$3:$H3886,$G$3:$G3886,AA$1,$C$3:$C3886,"Sell"),0)</f>
        <v>0</v>
      </c>
      <c r="AB3886" s="111">
        <f t="shared" si="667"/>
        <v>0</v>
      </c>
      <c r="AC3886" s="111">
        <f>SUMIFS('Deductions and Deposits'!$H:$H,'Deductions and Deposits'!$G:$G,D3886,'Deductions and Deposits'!$F:$F,"&lt;="&amp;B3886)+SUMIFS($F$3:F3886,$D$3:D3886,D3886,$C$3:C3886,"Coin Deposit",$E$3:E3886,"")</f>
        <v>0</v>
      </c>
      <c r="AD3886" s="111">
        <f>SUMIFS('Deductions and Deposits'!$D:$D,'Deductions and Deposits'!$C:$C,D3886)+SUMIFS($F:$F,$D:$D,D3886,$C:$C,"Coin Deduction")</f>
        <v>0</v>
      </c>
      <c r="AE3886" s="111">
        <f>Table5[[#This Row],[Column4]]+Table5[[#This Row],[Column14]]+Table5[[#This Row],[Column19]]+Table5[[#This Row],[Column12]]</f>
        <v>0</v>
      </c>
      <c r="AF3886" s="111">
        <f>Table5[[#This Row],[Column5]]+Table5[[#This Row],[Column13]]+Table5[[#This Row],[Column21]]+Table5[[#This Row],[Column18]]</f>
        <v>0</v>
      </c>
      <c r="AG3886" s="111">
        <f t="shared" si="668"/>
        <v>0</v>
      </c>
      <c r="AH3886" s="111">
        <f t="shared" si="669"/>
        <v>0</v>
      </c>
      <c r="AI3886" s="111">
        <f>Table5[[#This Row],[Column17]]-Table5[[#This Row],[Column20]]</f>
        <v>0</v>
      </c>
      <c r="AJ3886" s="111">
        <f t="shared" si="670"/>
        <v>0</v>
      </c>
      <c r="AK3886" s="111">
        <f t="shared" si="673"/>
        <v>0</v>
      </c>
      <c r="AL3886" s="111">
        <f t="shared" si="671"/>
        <v>0</v>
      </c>
      <c r="AM3886" s="111" t="str">
        <f t="shared" si="672"/>
        <v/>
      </c>
      <c r="AN3886" s="111" t="str">
        <f t="shared" ca="1" si="674"/>
        <v/>
      </c>
    </row>
    <row r="3887" spans="1:40" ht="20.25" customHeight="1" x14ac:dyDescent="0.3">
      <c r="A3887" s="107"/>
      <c r="B3887" s="144"/>
      <c r="C3887" s="119"/>
      <c r="D3887" s="120"/>
      <c r="E3887" s="119"/>
      <c r="F3887" s="119"/>
      <c r="G3887" s="120"/>
      <c r="H3887" s="119"/>
      <c r="I3887" s="109"/>
      <c r="L3887" s="108"/>
      <c r="M3887" s="108"/>
      <c r="N3887" s="108"/>
      <c r="O3887" s="108"/>
      <c r="P3887" s="108"/>
      <c r="Q3887" s="108"/>
      <c r="R3887" s="108"/>
      <c r="S3887" s="108"/>
      <c r="T3887" s="100">
        <f t="shared" si="664"/>
        <v>0</v>
      </c>
      <c r="U3887" s="111"/>
      <c r="V3887" s="111"/>
      <c r="W3887" s="111">
        <f>SUMIFS($F$3:F3887,$D$3:D3887,D3887,$C$3:C3887,"Buy")+SUMIFS($F$3:F3887,$D$3:D3887,D3887,$C$3:C3887,"Coin Deposit",$E$3:E3887,"&lt;&gt;")</f>
        <v>0</v>
      </c>
      <c r="X3887" s="111">
        <f t="shared" si="665"/>
        <v>0</v>
      </c>
      <c r="Y3887" s="111">
        <f>IF($D3887=Y$1,SUMIFS($H$3:$H3887,$G$3:$G3887,Y$1,$C$3:$C3887,"Sell"),0)</f>
        <v>0</v>
      </c>
      <c r="Z3887" s="111">
        <f t="shared" si="666"/>
        <v>0</v>
      </c>
      <c r="AA3887" s="111">
        <f>IF($D3887=AA$1,SUMIFS($H$3:$H3887,$G$3:$G3887,AA$1,$C$3:$C3887,"Sell"),0)</f>
        <v>0</v>
      </c>
      <c r="AB3887" s="111">
        <f t="shared" si="667"/>
        <v>0</v>
      </c>
      <c r="AC3887" s="111">
        <f>SUMIFS('Deductions and Deposits'!$H:$H,'Deductions and Deposits'!$G:$G,D3887,'Deductions and Deposits'!$F:$F,"&lt;="&amp;B3887)+SUMIFS($F$3:F3887,$D$3:D3887,D3887,$C$3:C3887,"Coin Deposit",$E$3:E3887,"")</f>
        <v>0</v>
      </c>
      <c r="AD3887" s="111">
        <f>SUMIFS('Deductions and Deposits'!$D:$D,'Deductions and Deposits'!$C:$C,D3887)+SUMIFS($F:$F,$D:$D,D3887,$C:$C,"Coin Deduction")</f>
        <v>0</v>
      </c>
      <c r="AE3887" s="111">
        <f>Table5[[#This Row],[Column4]]+Table5[[#This Row],[Column14]]+Table5[[#This Row],[Column19]]+Table5[[#This Row],[Column12]]</f>
        <v>0</v>
      </c>
      <c r="AF3887" s="111">
        <f>Table5[[#This Row],[Column5]]+Table5[[#This Row],[Column13]]+Table5[[#This Row],[Column21]]+Table5[[#This Row],[Column18]]</f>
        <v>0</v>
      </c>
      <c r="AG3887" s="111">
        <f t="shared" si="668"/>
        <v>0</v>
      </c>
      <c r="AH3887" s="111">
        <f t="shared" si="669"/>
        <v>0</v>
      </c>
      <c r="AI3887" s="111">
        <f>Table5[[#This Row],[Column17]]-Table5[[#This Row],[Column20]]</f>
        <v>0</v>
      </c>
      <c r="AJ3887" s="111">
        <f t="shared" si="670"/>
        <v>0</v>
      </c>
      <c r="AK3887" s="111">
        <f t="shared" si="673"/>
        <v>0</v>
      </c>
      <c r="AL3887" s="111">
        <f t="shared" si="671"/>
        <v>0</v>
      </c>
      <c r="AM3887" s="111" t="str">
        <f t="shared" si="672"/>
        <v/>
      </c>
      <c r="AN3887" s="111" t="str">
        <f t="shared" ca="1" si="674"/>
        <v/>
      </c>
    </row>
    <row r="3888" spans="1:40" ht="20.25" customHeight="1" x14ac:dyDescent="0.3">
      <c r="A3888" s="107"/>
      <c r="B3888" s="144"/>
      <c r="C3888" s="119"/>
      <c r="D3888" s="120"/>
      <c r="E3888" s="119"/>
      <c r="F3888" s="119"/>
      <c r="G3888" s="120"/>
      <c r="H3888" s="119"/>
      <c r="I3888" s="109"/>
      <c r="L3888" s="108"/>
      <c r="M3888" s="108"/>
      <c r="N3888" s="108"/>
      <c r="O3888" s="108"/>
      <c r="P3888" s="108"/>
      <c r="Q3888" s="108"/>
      <c r="R3888" s="108"/>
      <c r="S3888" s="108"/>
      <c r="T3888" s="100">
        <f t="shared" si="664"/>
        <v>0</v>
      </c>
      <c r="U3888" s="111"/>
      <c r="V3888" s="111"/>
      <c r="W3888" s="111">
        <f>SUMIFS($F$3:F3888,$D$3:D3888,D3888,$C$3:C3888,"Buy")+SUMIFS($F$3:F3888,$D$3:D3888,D3888,$C$3:C3888,"Coin Deposit",$E$3:E3888,"&lt;&gt;")</f>
        <v>0</v>
      </c>
      <c r="X3888" s="111">
        <f t="shared" si="665"/>
        <v>0</v>
      </c>
      <c r="Y3888" s="111">
        <f>IF($D3888=Y$1,SUMIFS($H$3:$H3888,$G$3:$G3888,Y$1,$C$3:$C3888,"Sell"),0)</f>
        <v>0</v>
      </c>
      <c r="Z3888" s="111">
        <f t="shared" si="666"/>
        <v>0</v>
      </c>
      <c r="AA3888" s="111">
        <f>IF($D3888=AA$1,SUMIFS($H$3:$H3888,$G$3:$G3888,AA$1,$C$3:$C3888,"Sell"),0)</f>
        <v>0</v>
      </c>
      <c r="AB3888" s="111">
        <f t="shared" si="667"/>
        <v>0</v>
      </c>
      <c r="AC3888" s="111">
        <f>SUMIFS('Deductions and Deposits'!$H:$H,'Deductions and Deposits'!$G:$G,D3888,'Deductions and Deposits'!$F:$F,"&lt;="&amp;B3888)+SUMIFS($F$3:F3888,$D$3:D3888,D3888,$C$3:C3888,"Coin Deposit",$E$3:E3888,"")</f>
        <v>0</v>
      </c>
      <c r="AD3888" s="111">
        <f>SUMIFS('Deductions and Deposits'!$D:$D,'Deductions and Deposits'!$C:$C,D3888)+SUMIFS($F:$F,$D:$D,D3888,$C:$C,"Coin Deduction")</f>
        <v>0</v>
      </c>
      <c r="AE3888" s="111">
        <f>Table5[[#This Row],[Column4]]+Table5[[#This Row],[Column14]]+Table5[[#This Row],[Column19]]+Table5[[#This Row],[Column12]]</f>
        <v>0</v>
      </c>
      <c r="AF3888" s="111">
        <f>Table5[[#This Row],[Column5]]+Table5[[#This Row],[Column13]]+Table5[[#This Row],[Column21]]+Table5[[#This Row],[Column18]]</f>
        <v>0</v>
      </c>
      <c r="AG3888" s="111">
        <f t="shared" si="668"/>
        <v>0</v>
      </c>
      <c r="AH3888" s="111">
        <f t="shared" si="669"/>
        <v>0</v>
      </c>
      <c r="AI3888" s="111">
        <f>Table5[[#This Row],[Column17]]-Table5[[#This Row],[Column20]]</f>
        <v>0</v>
      </c>
      <c r="AJ3888" s="111">
        <f t="shared" si="670"/>
        <v>0</v>
      </c>
      <c r="AK3888" s="111">
        <f t="shared" si="673"/>
        <v>0</v>
      </c>
      <c r="AL3888" s="111">
        <f t="shared" si="671"/>
        <v>0</v>
      </c>
      <c r="AM3888" s="111" t="str">
        <f t="shared" si="672"/>
        <v/>
      </c>
      <c r="AN3888" s="111" t="str">
        <f t="shared" ca="1" si="674"/>
        <v/>
      </c>
    </row>
    <row r="3889" spans="1:40" ht="20.25" customHeight="1" x14ac:dyDescent="0.3">
      <c r="A3889" s="107"/>
      <c r="B3889" s="144"/>
      <c r="C3889" s="119"/>
      <c r="D3889" s="120"/>
      <c r="E3889" s="119"/>
      <c r="F3889" s="119"/>
      <c r="G3889" s="120"/>
      <c r="H3889" s="119"/>
      <c r="I3889" s="109"/>
      <c r="L3889" s="108"/>
      <c r="M3889" s="108"/>
      <c r="N3889" s="108"/>
      <c r="O3889" s="108"/>
      <c r="P3889" s="108"/>
      <c r="Q3889" s="108"/>
      <c r="R3889" s="108"/>
      <c r="S3889" s="108"/>
      <c r="T3889" s="100">
        <f t="shared" si="664"/>
        <v>0</v>
      </c>
      <c r="U3889" s="111"/>
      <c r="V3889" s="111"/>
      <c r="W3889" s="111">
        <f>SUMIFS($F$3:F3889,$D$3:D3889,D3889,$C$3:C3889,"Buy")+SUMIFS($F$3:F3889,$D$3:D3889,D3889,$C$3:C3889,"Coin Deposit",$E$3:E3889,"&lt;&gt;")</f>
        <v>0</v>
      </c>
      <c r="X3889" s="111">
        <f t="shared" si="665"/>
        <v>0</v>
      </c>
      <c r="Y3889" s="111">
        <f>IF($D3889=Y$1,SUMIFS($H$3:$H3889,$G$3:$G3889,Y$1,$C$3:$C3889,"Sell"),0)</f>
        <v>0</v>
      </c>
      <c r="Z3889" s="111">
        <f t="shared" si="666"/>
        <v>0</v>
      </c>
      <c r="AA3889" s="111">
        <f>IF($D3889=AA$1,SUMIFS($H$3:$H3889,$G$3:$G3889,AA$1,$C$3:$C3889,"Sell"),0)</f>
        <v>0</v>
      </c>
      <c r="AB3889" s="111">
        <f t="shared" si="667"/>
        <v>0</v>
      </c>
      <c r="AC3889" s="111">
        <f>SUMIFS('Deductions and Deposits'!$H:$H,'Deductions and Deposits'!$G:$G,D3889,'Deductions and Deposits'!$F:$F,"&lt;="&amp;B3889)+SUMIFS($F$3:F3889,$D$3:D3889,D3889,$C$3:C3889,"Coin Deposit",$E$3:E3889,"")</f>
        <v>0</v>
      </c>
      <c r="AD3889" s="111">
        <f>SUMIFS('Deductions and Deposits'!$D:$D,'Deductions and Deposits'!$C:$C,D3889)+SUMIFS($F:$F,$D:$D,D3889,$C:$C,"Coin Deduction")</f>
        <v>0</v>
      </c>
      <c r="AE3889" s="111">
        <f>Table5[[#This Row],[Column4]]+Table5[[#This Row],[Column14]]+Table5[[#This Row],[Column19]]+Table5[[#This Row],[Column12]]</f>
        <v>0</v>
      </c>
      <c r="AF3889" s="111">
        <f>Table5[[#This Row],[Column5]]+Table5[[#This Row],[Column13]]+Table5[[#This Row],[Column21]]+Table5[[#This Row],[Column18]]</f>
        <v>0</v>
      </c>
      <c r="AG3889" s="111">
        <f t="shared" si="668"/>
        <v>0</v>
      </c>
      <c r="AH3889" s="111">
        <f t="shared" si="669"/>
        <v>0</v>
      </c>
      <c r="AI3889" s="111">
        <f>Table5[[#This Row],[Column17]]-Table5[[#This Row],[Column20]]</f>
        <v>0</v>
      </c>
      <c r="AJ3889" s="111">
        <f t="shared" si="670"/>
        <v>0</v>
      </c>
      <c r="AK3889" s="111">
        <f t="shared" si="673"/>
        <v>0</v>
      </c>
      <c r="AL3889" s="111">
        <f t="shared" si="671"/>
        <v>0</v>
      </c>
      <c r="AM3889" s="111" t="str">
        <f t="shared" si="672"/>
        <v/>
      </c>
      <c r="AN3889" s="111" t="str">
        <f t="shared" ca="1" si="674"/>
        <v/>
      </c>
    </row>
    <row r="3890" spans="1:40" ht="20.25" customHeight="1" x14ac:dyDescent="0.3">
      <c r="A3890" s="107"/>
      <c r="B3890" s="144"/>
      <c r="C3890" s="119"/>
      <c r="D3890" s="120"/>
      <c r="E3890" s="119"/>
      <c r="F3890" s="119"/>
      <c r="G3890" s="120"/>
      <c r="H3890" s="119"/>
      <c r="I3890" s="109"/>
      <c r="L3890" s="108"/>
      <c r="M3890" s="108"/>
      <c r="N3890" s="108"/>
      <c r="O3890" s="108"/>
      <c r="P3890" s="108"/>
      <c r="Q3890" s="108"/>
      <c r="R3890" s="108"/>
      <c r="S3890" s="108"/>
      <c r="T3890" s="100">
        <f t="shared" si="664"/>
        <v>0</v>
      </c>
      <c r="U3890" s="111"/>
      <c r="V3890" s="111"/>
      <c r="W3890" s="111">
        <f>SUMIFS($F$3:F3890,$D$3:D3890,D3890,$C$3:C3890,"Buy")+SUMIFS($F$3:F3890,$D$3:D3890,D3890,$C$3:C3890,"Coin Deposit",$E$3:E3890,"&lt;&gt;")</f>
        <v>0</v>
      </c>
      <c r="X3890" s="111">
        <f t="shared" si="665"/>
        <v>0</v>
      </c>
      <c r="Y3890" s="111">
        <f>IF($D3890=Y$1,SUMIFS($H$3:$H3890,$G$3:$G3890,Y$1,$C$3:$C3890,"Sell"),0)</f>
        <v>0</v>
      </c>
      <c r="Z3890" s="111">
        <f t="shared" si="666"/>
        <v>0</v>
      </c>
      <c r="AA3890" s="111">
        <f>IF($D3890=AA$1,SUMIFS($H$3:$H3890,$G$3:$G3890,AA$1,$C$3:$C3890,"Sell"),0)</f>
        <v>0</v>
      </c>
      <c r="AB3890" s="111">
        <f t="shared" si="667"/>
        <v>0</v>
      </c>
      <c r="AC3890" s="111">
        <f>SUMIFS('Deductions and Deposits'!$H:$H,'Deductions and Deposits'!$G:$G,D3890,'Deductions and Deposits'!$F:$F,"&lt;="&amp;B3890)+SUMIFS($F$3:F3890,$D$3:D3890,D3890,$C$3:C3890,"Coin Deposit",$E$3:E3890,"")</f>
        <v>0</v>
      </c>
      <c r="AD3890" s="111">
        <f>SUMIFS('Deductions and Deposits'!$D:$D,'Deductions and Deposits'!$C:$C,D3890)+SUMIFS($F:$F,$D:$D,D3890,$C:$C,"Coin Deduction")</f>
        <v>0</v>
      </c>
      <c r="AE3890" s="111">
        <f>Table5[[#This Row],[Column4]]+Table5[[#This Row],[Column14]]+Table5[[#This Row],[Column19]]+Table5[[#This Row],[Column12]]</f>
        <v>0</v>
      </c>
      <c r="AF3890" s="111">
        <f>Table5[[#This Row],[Column5]]+Table5[[#This Row],[Column13]]+Table5[[#This Row],[Column21]]+Table5[[#This Row],[Column18]]</f>
        <v>0</v>
      </c>
      <c r="AG3890" s="111">
        <f t="shared" si="668"/>
        <v>0</v>
      </c>
      <c r="AH3890" s="111">
        <f t="shared" si="669"/>
        <v>0</v>
      </c>
      <c r="AI3890" s="111">
        <f>Table5[[#This Row],[Column17]]-Table5[[#This Row],[Column20]]</f>
        <v>0</v>
      </c>
      <c r="AJ3890" s="111">
        <f t="shared" si="670"/>
        <v>0</v>
      </c>
      <c r="AK3890" s="111">
        <f t="shared" si="673"/>
        <v>0</v>
      </c>
      <c r="AL3890" s="111">
        <f t="shared" si="671"/>
        <v>0</v>
      </c>
      <c r="AM3890" s="111" t="str">
        <f t="shared" si="672"/>
        <v/>
      </c>
      <c r="AN3890" s="111" t="str">
        <f t="shared" ca="1" si="674"/>
        <v/>
      </c>
    </row>
    <row r="3891" spans="1:40" ht="20.25" customHeight="1" x14ac:dyDescent="0.3">
      <c r="A3891" s="107"/>
      <c r="B3891" s="144"/>
      <c r="C3891" s="119"/>
      <c r="D3891" s="120"/>
      <c r="E3891" s="119"/>
      <c r="F3891" s="119"/>
      <c r="G3891" s="120"/>
      <c r="H3891" s="119"/>
      <c r="I3891" s="109"/>
      <c r="L3891" s="108"/>
      <c r="M3891" s="108"/>
      <c r="N3891" s="108"/>
      <c r="O3891" s="108"/>
      <c r="P3891" s="108"/>
      <c r="Q3891" s="108"/>
      <c r="R3891" s="108"/>
      <c r="S3891" s="108"/>
      <c r="T3891" s="100">
        <f t="shared" si="664"/>
        <v>0</v>
      </c>
      <c r="U3891" s="111"/>
      <c r="V3891" s="111"/>
      <c r="W3891" s="111">
        <f>SUMIFS($F$3:F3891,$D$3:D3891,D3891,$C$3:C3891,"Buy")+SUMIFS($F$3:F3891,$D$3:D3891,D3891,$C$3:C3891,"Coin Deposit",$E$3:E3891,"&lt;&gt;")</f>
        <v>0</v>
      </c>
      <c r="X3891" s="111">
        <f t="shared" si="665"/>
        <v>0</v>
      </c>
      <c r="Y3891" s="111">
        <f>IF($D3891=Y$1,SUMIFS($H$3:$H3891,$G$3:$G3891,Y$1,$C$3:$C3891,"Sell"),0)</f>
        <v>0</v>
      </c>
      <c r="Z3891" s="111">
        <f t="shared" si="666"/>
        <v>0</v>
      </c>
      <c r="AA3891" s="111">
        <f>IF($D3891=AA$1,SUMIFS($H$3:$H3891,$G$3:$G3891,AA$1,$C$3:$C3891,"Sell"),0)</f>
        <v>0</v>
      </c>
      <c r="AB3891" s="111">
        <f t="shared" si="667"/>
        <v>0</v>
      </c>
      <c r="AC3891" s="111">
        <f>SUMIFS('Deductions and Deposits'!$H:$H,'Deductions and Deposits'!$G:$G,D3891,'Deductions and Deposits'!$F:$F,"&lt;="&amp;B3891)+SUMIFS($F$3:F3891,$D$3:D3891,D3891,$C$3:C3891,"Coin Deposit",$E$3:E3891,"")</f>
        <v>0</v>
      </c>
      <c r="AD3891" s="111">
        <f>SUMIFS('Deductions and Deposits'!$D:$D,'Deductions and Deposits'!$C:$C,D3891)+SUMIFS($F:$F,$D:$D,D3891,$C:$C,"Coin Deduction")</f>
        <v>0</v>
      </c>
      <c r="AE3891" s="111">
        <f>Table5[[#This Row],[Column4]]+Table5[[#This Row],[Column14]]+Table5[[#This Row],[Column19]]+Table5[[#This Row],[Column12]]</f>
        <v>0</v>
      </c>
      <c r="AF3891" s="111">
        <f>Table5[[#This Row],[Column5]]+Table5[[#This Row],[Column13]]+Table5[[#This Row],[Column21]]+Table5[[#This Row],[Column18]]</f>
        <v>0</v>
      </c>
      <c r="AG3891" s="111">
        <f t="shared" si="668"/>
        <v>0</v>
      </c>
      <c r="AH3891" s="111">
        <f t="shared" si="669"/>
        <v>0</v>
      </c>
      <c r="AI3891" s="111">
        <f>Table5[[#This Row],[Column17]]-Table5[[#This Row],[Column20]]</f>
        <v>0</v>
      </c>
      <c r="AJ3891" s="111">
        <f t="shared" si="670"/>
        <v>0</v>
      </c>
      <c r="AK3891" s="111">
        <f t="shared" si="673"/>
        <v>0</v>
      </c>
      <c r="AL3891" s="111">
        <f t="shared" si="671"/>
        <v>0</v>
      </c>
      <c r="AM3891" s="111" t="str">
        <f t="shared" si="672"/>
        <v/>
      </c>
      <c r="AN3891" s="111" t="str">
        <f t="shared" ca="1" si="674"/>
        <v/>
      </c>
    </row>
    <row r="3892" spans="1:40" ht="20.25" customHeight="1" x14ac:dyDescent="0.3">
      <c r="A3892" s="107"/>
      <c r="B3892" s="144"/>
      <c r="C3892" s="119"/>
      <c r="D3892" s="120"/>
      <c r="E3892" s="119"/>
      <c r="F3892" s="119"/>
      <c r="G3892" s="120"/>
      <c r="H3892" s="119"/>
      <c r="I3892" s="109"/>
      <c r="L3892" s="108"/>
      <c r="M3892" s="108"/>
      <c r="N3892" s="108"/>
      <c r="O3892" s="108"/>
      <c r="P3892" s="108"/>
      <c r="Q3892" s="108"/>
      <c r="R3892" s="108"/>
      <c r="S3892" s="108"/>
      <c r="T3892" s="100">
        <f t="shared" si="664"/>
        <v>0</v>
      </c>
      <c r="U3892" s="111"/>
      <c r="V3892" s="111"/>
      <c r="W3892" s="111">
        <f>SUMIFS($F$3:F3892,$D$3:D3892,D3892,$C$3:C3892,"Buy")+SUMIFS($F$3:F3892,$D$3:D3892,D3892,$C$3:C3892,"Coin Deposit",$E$3:E3892,"&lt;&gt;")</f>
        <v>0</v>
      </c>
      <c r="X3892" s="111">
        <f t="shared" si="665"/>
        <v>0</v>
      </c>
      <c r="Y3892" s="111">
        <f>IF($D3892=Y$1,SUMIFS($H$3:$H3892,$G$3:$G3892,Y$1,$C$3:$C3892,"Sell"),0)</f>
        <v>0</v>
      </c>
      <c r="Z3892" s="111">
        <f t="shared" si="666"/>
        <v>0</v>
      </c>
      <c r="AA3892" s="111">
        <f>IF($D3892=AA$1,SUMIFS($H$3:$H3892,$G$3:$G3892,AA$1,$C$3:$C3892,"Sell"),0)</f>
        <v>0</v>
      </c>
      <c r="AB3892" s="111">
        <f t="shared" si="667"/>
        <v>0</v>
      </c>
      <c r="AC3892" s="111">
        <f>SUMIFS('Deductions and Deposits'!$H:$H,'Deductions and Deposits'!$G:$G,D3892,'Deductions and Deposits'!$F:$F,"&lt;="&amp;B3892)+SUMIFS($F$3:F3892,$D$3:D3892,D3892,$C$3:C3892,"Coin Deposit",$E$3:E3892,"")</f>
        <v>0</v>
      </c>
      <c r="AD3892" s="111">
        <f>SUMIFS('Deductions and Deposits'!$D:$D,'Deductions and Deposits'!$C:$C,D3892)+SUMIFS($F:$F,$D:$D,D3892,$C:$C,"Coin Deduction")</f>
        <v>0</v>
      </c>
      <c r="AE3892" s="111">
        <f>Table5[[#This Row],[Column4]]+Table5[[#This Row],[Column14]]+Table5[[#This Row],[Column19]]+Table5[[#This Row],[Column12]]</f>
        <v>0</v>
      </c>
      <c r="AF3892" s="111">
        <f>Table5[[#This Row],[Column5]]+Table5[[#This Row],[Column13]]+Table5[[#This Row],[Column21]]+Table5[[#This Row],[Column18]]</f>
        <v>0</v>
      </c>
      <c r="AG3892" s="111">
        <f t="shared" si="668"/>
        <v>0</v>
      </c>
      <c r="AH3892" s="111">
        <f t="shared" si="669"/>
        <v>0</v>
      </c>
      <c r="AI3892" s="111">
        <f>Table5[[#This Row],[Column17]]-Table5[[#This Row],[Column20]]</f>
        <v>0</v>
      </c>
      <c r="AJ3892" s="111">
        <f t="shared" si="670"/>
        <v>0</v>
      </c>
      <c r="AK3892" s="111">
        <f t="shared" si="673"/>
        <v>0</v>
      </c>
      <c r="AL3892" s="111">
        <f t="shared" si="671"/>
        <v>0</v>
      </c>
      <c r="AM3892" s="111" t="str">
        <f t="shared" si="672"/>
        <v/>
      </c>
      <c r="AN3892" s="111" t="str">
        <f t="shared" ca="1" si="674"/>
        <v/>
      </c>
    </row>
    <row r="3893" spans="1:40" ht="20.25" customHeight="1" x14ac:dyDescent="0.3">
      <c r="A3893" s="107"/>
      <c r="B3893" s="144"/>
      <c r="C3893" s="119"/>
      <c r="D3893" s="120"/>
      <c r="E3893" s="119"/>
      <c r="F3893" s="119"/>
      <c r="G3893" s="120"/>
      <c r="H3893" s="119"/>
      <c r="I3893" s="109"/>
      <c r="L3893" s="108"/>
      <c r="M3893" s="108"/>
      <c r="N3893" s="108"/>
      <c r="O3893" s="108"/>
      <c r="P3893" s="108"/>
      <c r="Q3893" s="108"/>
      <c r="R3893" s="108"/>
      <c r="S3893" s="108"/>
      <c r="T3893" s="100">
        <f t="shared" si="664"/>
        <v>0</v>
      </c>
      <c r="U3893" s="111"/>
      <c r="V3893" s="111"/>
      <c r="W3893" s="111">
        <f>SUMIFS($F$3:F3893,$D$3:D3893,D3893,$C$3:C3893,"Buy")+SUMIFS($F$3:F3893,$D$3:D3893,D3893,$C$3:C3893,"Coin Deposit",$E$3:E3893,"&lt;&gt;")</f>
        <v>0</v>
      </c>
      <c r="X3893" s="111">
        <f t="shared" si="665"/>
        <v>0</v>
      </c>
      <c r="Y3893" s="111">
        <f>IF($D3893=Y$1,SUMIFS($H$3:$H3893,$G$3:$G3893,Y$1,$C$3:$C3893,"Sell"),0)</f>
        <v>0</v>
      </c>
      <c r="Z3893" s="111">
        <f t="shared" si="666"/>
        <v>0</v>
      </c>
      <c r="AA3893" s="111">
        <f>IF($D3893=AA$1,SUMIFS($H$3:$H3893,$G$3:$G3893,AA$1,$C$3:$C3893,"Sell"),0)</f>
        <v>0</v>
      </c>
      <c r="AB3893" s="111">
        <f t="shared" si="667"/>
        <v>0</v>
      </c>
      <c r="AC3893" s="111">
        <f>SUMIFS('Deductions and Deposits'!$H:$H,'Deductions and Deposits'!$G:$G,D3893,'Deductions and Deposits'!$F:$F,"&lt;="&amp;B3893)+SUMIFS($F$3:F3893,$D$3:D3893,D3893,$C$3:C3893,"Coin Deposit",$E$3:E3893,"")</f>
        <v>0</v>
      </c>
      <c r="AD3893" s="111">
        <f>SUMIFS('Deductions and Deposits'!$D:$D,'Deductions and Deposits'!$C:$C,D3893)+SUMIFS($F:$F,$D:$D,D3893,$C:$C,"Coin Deduction")</f>
        <v>0</v>
      </c>
      <c r="AE3893" s="111">
        <f>Table5[[#This Row],[Column4]]+Table5[[#This Row],[Column14]]+Table5[[#This Row],[Column19]]+Table5[[#This Row],[Column12]]</f>
        <v>0</v>
      </c>
      <c r="AF3893" s="111">
        <f>Table5[[#This Row],[Column5]]+Table5[[#This Row],[Column13]]+Table5[[#This Row],[Column21]]+Table5[[#This Row],[Column18]]</f>
        <v>0</v>
      </c>
      <c r="AG3893" s="111">
        <f t="shared" si="668"/>
        <v>0</v>
      </c>
      <c r="AH3893" s="111">
        <f t="shared" si="669"/>
        <v>0</v>
      </c>
      <c r="AI3893" s="111">
        <f>Table5[[#This Row],[Column17]]-Table5[[#This Row],[Column20]]</f>
        <v>0</v>
      </c>
      <c r="AJ3893" s="111">
        <f t="shared" si="670"/>
        <v>0</v>
      </c>
      <c r="AK3893" s="111">
        <f t="shared" si="673"/>
        <v>0</v>
      </c>
      <c r="AL3893" s="111">
        <f t="shared" si="671"/>
        <v>0</v>
      </c>
      <c r="AM3893" s="111" t="str">
        <f t="shared" si="672"/>
        <v/>
      </c>
      <c r="AN3893" s="111" t="str">
        <f t="shared" ca="1" si="674"/>
        <v/>
      </c>
    </row>
    <row r="3894" spans="1:40" ht="20.25" customHeight="1" x14ac:dyDescent="0.3">
      <c r="A3894" s="107"/>
      <c r="B3894" s="144"/>
      <c r="C3894" s="119"/>
      <c r="D3894" s="120"/>
      <c r="E3894" s="119"/>
      <c r="F3894" s="119"/>
      <c r="G3894" s="120"/>
      <c r="H3894" s="119"/>
      <c r="I3894" s="109"/>
      <c r="L3894" s="108"/>
      <c r="M3894" s="108"/>
      <c r="N3894" s="108"/>
      <c r="O3894" s="108"/>
      <c r="P3894" s="108"/>
      <c r="Q3894" s="108"/>
      <c r="R3894" s="108"/>
      <c r="S3894" s="108"/>
      <c r="T3894" s="100">
        <f t="shared" si="664"/>
        <v>0</v>
      </c>
      <c r="U3894" s="111"/>
      <c r="V3894" s="111"/>
      <c r="W3894" s="111">
        <f>SUMIFS($F$3:F3894,$D$3:D3894,D3894,$C$3:C3894,"Buy")+SUMIFS($F$3:F3894,$D$3:D3894,D3894,$C$3:C3894,"Coin Deposit",$E$3:E3894,"&lt;&gt;")</f>
        <v>0</v>
      </c>
      <c r="X3894" s="111">
        <f t="shared" si="665"/>
        <v>0</v>
      </c>
      <c r="Y3894" s="111">
        <f>IF($D3894=Y$1,SUMIFS($H$3:$H3894,$G$3:$G3894,Y$1,$C$3:$C3894,"Sell"),0)</f>
        <v>0</v>
      </c>
      <c r="Z3894" s="111">
        <f t="shared" si="666"/>
        <v>0</v>
      </c>
      <c r="AA3894" s="111">
        <f>IF($D3894=AA$1,SUMIFS($H$3:$H3894,$G$3:$G3894,AA$1,$C$3:$C3894,"Sell"),0)</f>
        <v>0</v>
      </c>
      <c r="AB3894" s="111">
        <f t="shared" si="667"/>
        <v>0</v>
      </c>
      <c r="AC3894" s="111">
        <f>SUMIFS('Deductions and Deposits'!$H:$H,'Deductions and Deposits'!$G:$G,D3894,'Deductions and Deposits'!$F:$F,"&lt;="&amp;B3894)+SUMIFS($F$3:F3894,$D$3:D3894,D3894,$C$3:C3894,"Coin Deposit",$E$3:E3894,"")</f>
        <v>0</v>
      </c>
      <c r="AD3894" s="111">
        <f>SUMIFS('Deductions and Deposits'!$D:$D,'Deductions and Deposits'!$C:$C,D3894)+SUMIFS($F:$F,$D:$D,D3894,$C:$C,"Coin Deduction")</f>
        <v>0</v>
      </c>
      <c r="AE3894" s="111">
        <f>Table5[[#This Row],[Column4]]+Table5[[#This Row],[Column14]]+Table5[[#This Row],[Column19]]+Table5[[#This Row],[Column12]]</f>
        <v>0</v>
      </c>
      <c r="AF3894" s="111">
        <f>Table5[[#This Row],[Column5]]+Table5[[#This Row],[Column13]]+Table5[[#This Row],[Column21]]+Table5[[#This Row],[Column18]]</f>
        <v>0</v>
      </c>
      <c r="AG3894" s="111">
        <f t="shared" si="668"/>
        <v>0</v>
      </c>
      <c r="AH3894" s="111">
        <f t="shared" si="669"/>
        <v>0</v>
      </c>
      <c r="AI3894" s="111">
        <f>Table5[[#This Row],[Column17]]-Table5[[#This Row],[Column20]]</f>
        <v>0</v>
      </c>
      <c r="AJ3894" s="111">
        <f t="shared" si="670"/>
        <v>0</v>
      </c>
      <c r="AK3894" s="111">
        <f t="shared" si="673"/>
        <v>0</v>
      </c>
      <c r="AL3894" s="111">
        <f t="shared" si="671"/>
        <v>0</v>
      </c>
      <c r="AM3894" s="111" t="str">
        <f t="shared" si="672"/>
        <v/>
      </c>
      <c r="AN3894" s="111" t="str">
        <f t="shared" ca="1" si="674"/>
        <v/>
      </c>
    </row>
    <row r="3895" spans="1:40" ht="20.25" customHeight="1" x14ac:dyDescent="0.3">
      <c r="A3895" s="107"/>
      <c r="B3895" s="144"/>
      <c r="C3895" s="119"/>
      <c r="D3895" s="120"/>
      <c r="E3895" s="119"/>
      <c r="F3895" s="119"/>
      <c r="G3895" s="120"/>
      <c r="H3895" s="119"/>
      <c r="I3895" s="109"/>
      <c r="L3895" s="108"/>
      <c r="M3895" s="108"/>
      <c r="N3895" s="108"/>
      <c r="O3895" s="108"/>
      <c r="P3895" s="108"/>
      <c r="Q3895" s="108"/>
      <c r="R3895" s="108"/>
      <c r="S3895" s="108"/>
      <c r="T3895" s="100">
        <f t="shared" si="664"/>
        <v>0</v>
      </c>
      <c r="U3895" s="111"/>
      <c r="V3895" s="111"/>
      <c r="W3895" s="111">
        <f>SUMIFS($F$3:F3895,$D$3:D3895,D3895,$C$3:C3895,"Buy")+SUMIFS($F$3:F3895,$D$3:D3895,D3895,$C$3:C3895,"Coin Deposit",$E$3:E3895,"&lt;&gt;")</f>
        <v>0</v>
      </c>
      <c r="X3895" s="111">
        <f t="shared" si="665"/>
        <v>0</v>
      </c>
      <c r="Y3895" s="111">
        <f>IF($D3895=Y$1,SUMIFS($H$3:$H3895,$G$3:$G3895,Y$1,$C$3:$C3895,"Sell"),0)</f>
        <v>0</v>
      </c>
      <c r="Z3895" s="111">
        <f t="shared" si="666"/>
        <v>0</v>
      </c>
      <c r="AA3895" s="111">
        <f>IF($D3895=AA$1,SUMIFS($H$3:$H3895,$G$3:$G3895,AA$1,$C$3:$C3895,"Sell"),0)</f>
        <v>0</v>
      </c>
      <c r="AB3895" s="111">
        <f t="shared" si="667"/>
        <v>0</v>
      </c>
      <c r="AC3895" s="111">
        <f>SUMIFS('Deductions and Deposits'!$H:$H,'Deductions and Deposits'!$G:$G,D3895,'Deductions and Deposits'!$F:$F,"&lt;="&amp;B3895)+SUMIFS($F$3:F3895,$D$3:D3895,D3895,$C$3:C3895,"Coin Deposit",$E$3:E3895,"")</f>
        <v>0</v>
      </c>
      <c r="AD3895" s="111">
        <f>SUMIFS('Deductions and Deposits'!$D:$D,'Deductions and Deposits'!$C:$C,D3895)+SUMIFS($F:$F,$D:$D,D3895,$C:$C,"Coin Deduction")</f>
        <v>0</v>
      </c>
      <c r="AE3895" s="111">
        <f>Table5[[#This Row],[Column4]]+Table5[[#This Row],[Column14]]+Table5[[#This Row],[Column19]]+Table5[[#This Row],[Column12]]</f>
        <v>0</v>
      </c>
      <c r="AF3895" s="111">
        <f>Table5[[#This Row],[Column5]]+Table5[[#This Row],[Column13]]+Table5[[#This Row],[Column21]]+Table5[[#This Row],[Column18]]</f>
        <v>0</v>
      </c>
      <c r="AG3895" s="111">
        <f t="shared" si="668"/>
        <v>0</v>
      </c>
      <c r="AH3895" s="111">
        <f t="shared" si="669"/>
        <v>0</v>
      </c>
      <c r="AI3895" s="111">
        <f>Table5[[#This Row],[Column17]]-Table5[[#This Row],[Column20]]</f>
        <v>0</v>
      </c>
      <c r="AJ3895" s="111">
        <f t="shared" si="670"/>
        <v>0</v>
      </c>
      <c r="AK3895" s="111">
        <f t="shared" si="673"/>
        <v>0</v>
      </c>
      <c r="AL3895" s="111">
        <f t="shared" si="671"/>
        <v>0</v>
      </c>
      <c r="AM3895" s="111" t="str">
        <f t="shared" si="672"/>
        <v/>
      </c>
      <c r="AN3895" s="111" t="str">
        <f t="shared" ca="1" si="674"/>
        <v/>
      </c>
    </row>
    <row r="3896" spans="1:40" ht="20.25" customHeight="1" x14ac:dyDescent="0.3">
      <c r="A3896" s="107"/>
      <c r="B3896" s="144"/>
      <c r="C3896" s="119"/>
      <c r="D3896" s="120"/>
      <c r="E3896" s="119"/>
      <c r="F3896" s="119"/>
      <c r="G3896" s="120"/>
      <c r="H3896" s="119"/>
      <c r="I3896" s="109"/>
      <c r="L3896" s="108"/>
      <c r="M3896" s="108"/>
      <c r="N3896" s="108"/>
      <c r="O3896" s="108"/>
      <c r="P3896" s="108"/>
      <c r="Q3896" s="108"/>
      <c r="R3896" s="108"/>
      <c r="S3896" s="108"/>
      <c r="T3896" s="100">
        <f t="shared" si="664"/>
        <v>0</v>
      </c>
      <c r="U3896" s="111"/>
      <c r="V3896" s="111"/>
      <c r="W3896" s="111">
        <f>SUMIFS($F$3:F3896,$D$3:D3896,D3896,$C$3:C3896,"Buy")+SUMIFS($F$3:F3896,$D$3:D3896,D3896,$C$3:C3896,"Coin Deposit",$E$3:E3896,"&lt;&gt;")</f>
        <v>0</v>
      </c>
      <c r="X3896" s="111">
        <f t="shared" si="665"/>
        <v>0</v>
      </c>
      <c r="Y3896" s="111">
        <f>IF($D3896=Y$1,SUMIFS($H$3:$H3896,$G$3:$G3896,Y$1,$C$3:$C3896,"Sell"),0)</f>
        <v>0</v>
      </c>
      <c r="Z3896" s="111">
        <f t="shared" si="666"/>
        <v>0</v>
      </c>
      <c r="AA3896" s="111">
        <f>IF($D3896=AA$1,SUMIFS($H$3:$H3896,$G$3:$G3896,AA$1,$C$3:$C3896,"Sell"),0)</f>
        <v>0</v>
      </c>
      <c r="AB3896" s="111">
        <f t="shared" si="667"/>
        <v>0</v>
      </c>
      <c r="AC3896" s="111">
        <f>SUMIFS('Deductions and Deposits'!$H:$H,'Deductions and Deposits'!$G:$G,D3896,'Deductions and Deposits'!$F:$F,"&lt;="&amp;B3896)+SUMIFS($F$3:F3896,$D$3:D3896,D3896,$C$3:C3896,"Coin Deposit",$E$3:E3896,"")</f>
        <v>0</v>
      </c>
      <c r="AD3896" s="111">
        <f>SUMIFS('Deductions and Deposits'!$D:$D,'Deductions and Deposits'!$C:$C,D3896)+SUMIFS($F:$F,$D:$D,D3896,$C:$C,"Coin Deduction")</f>
        <v>0</v>
      </c>
      <c r="AE3896" s="111">
        <f>Table5[[#This Row],[Column4]]+Table5[[#This Row],[Column14]]+Table5[[#This Row],[Column19]]+Table5[[#This Row],[Column12]]</f>
        <v>0</v>
      </c>
      <c r="AF3896" s="111">
        <f>Table5[[#This Row],[Column5]]+Table5[[#This Row],[Column13]]+Table5[[#This Row],[Column21]]+Table5[[#This Row],[Column18]]</f>
        <v>0</v>
      </c>
      <c r="AG3896" s="111">
        <f t="shared" si="668"/>
        <v>0</v>
      </c>
      <c r="AH3896" s="111">
        <f t="shared" si="669"/>
        <v>0</v>
      </c>
      <c r="AI3896" s="111">
        <f>Table5[[#This Row],[Column17]]-Table5[[#This Row],[Column20]]</f>
        <v>0</v>
      </c>
      <c r="AJ3896" s="111">
        <f t="shared" si="670"/>
        <v>0</v>
      </c>
      <c r="AK3896" s="111">
        <f t="shared" si="673"/>
        <v>0</v>
      </c>
      <c r="AL3896" s="111">
        <f t="shared" si="671"/>
        <v>0</v>
      </c>
      <c r="AM3896" s="111" t="str">
        <f t="shared" si="672"/>
        <v/>
      </c>
      <c r="AN3896" s="111" t="str">
        <f t="shared" ca="1" si="674"/>
        <v/>
      </c>
    </row>
    <row r="3897" spans="1:40" ht="20.25" customHeight="1" x14ac:dyDescent="0.3">
      <c r="A3897" s="107"/>
      <c r="B3897" s="144"/>
      <c r="C3897" s="119"/>
      <c r="D3897" s="120"/>
      <c r="E3897" s="119"/>
      <c r="F3897" s="119"/>
      <c r="G3897" s="120"/>
      <c r="H3897" s="119"/>
      <c r="I3897" s="109"/>
      <c r="L3897" s="108"/>
      <c r="M3897" s="108"/>
      <c r="N3897" s="108"/>
      <c r="O3897" s="108"/>
      <c r="P3897" s="108"/>
      <c r="Q3897" s="108"/>
      <c r="R3897" s="108"/>
      <c r="S3897" s="108"/>
      <c r="T3897" s="100">
        <f t="shared" si="664"/>
        <v>0</v>
      </c>
      <c r="U3897" s="111"/>
      <c r="V3897" s="111"/>
      <c r="W3897" s="111">
        <f>SUMIFS($F$3:F3897,$D$3:D3897,D3897,$C$3:C3897,"Buy")+SUMIFS($F$3:F3897,$D$3:D3897,D3897,$C$3:C3897,"Coin Deposit",$E$3:E3897,"&lt;&gt;")</f>
        <v>0</v>
      </c>
      <c r="X3897" s="111">
        <f t="shared" si="665"/>
        <v>0</v>
      </c>
      <c r="Y3897" s="111">
        <f>IF($D3897=Y$1,SUMIFS($H$3:$H3897,$G$3:$G3897,Y$1,$C$3:$C3897,"Sell"),0)</f>
        <v>0</v>
      </c>
      <c r="Z3897" s="111">
        <f t="shared" si="666"/>
        <v>0</v>
      </c>
      <c r="AA3897" s="111">
        <f>IF($D3897=AA$1,SUMIFS($H$3:$H3897,$G$3:$G3897,AA$1,$C$3:$C3897,"Sell"),0)</f>
        <v>0</v>
      </c>
      <c r="AB3897" s="111">
        <f t="shared" si="667"/>
        <v>0</v>
      </c>
      <c r="AC3897" s="111">
        <f>SUMIFS('Deductions and Deposits'!$H:$H,'Deductions and Deposits'!$G:$G,D3897,'Deductions and Deposits'!$F:$F,"&lt;="&amp;B3897)+SUMIFS($F$3:F3897,$D$3:D3897,D3897,$C$3:C3897,"Coin Deposit",$E$3:E3897,"")</f>
        <v>0</v>
      </c>
      <c r="AD3897" s="111">
        <f>SUMIFS('Deductions and Deposits'!$D:$D,'Deductions and Deposits'!$C:$C,D3897)+SUMIFS($F:$F,$D:$D,D3897,$C:$C,"Coin Deduction")</f>
        <v>0</v>
      </c>
      <c r="AE3897" s="111">
        <f>Table5[[#This Row],[Column4]]+Table5[[#This Row],[Column14]]+Table5[[#This Row],[Column19]]+Table5[[#This Row],[Column12]]</f>
        <v>0</v>
      </c>
      <c r="AF3897" s="111">
        <f>Table5[[#This Row],[Column5]]+Table5[[#This Row],[Column13]]+Table5[[#This Row],[Column21]]+Table5[[#This Row],[Column18]]</f>
        <v>0</v>
      </c>
      <c r="AG3897" s="111">
        <f t="shared" si="668"/>
        <v>0</v>
      </c>
      <c r="AH3897" s="111">
        <f t="shared" si="669"/>
        <v>0</v>
      </c>
      <c r="AI3897" s="111">
        <f>Table5[[#This Row],[Column17]]-Table5[[#This Row],[Column20]]</f>
        <v>0</v>
      </c>
      <c r="AJ3897" s="111">
        <f t="shared" si="670"/>
        <v>0</v>
      </c>
      <c r="AK3897" s="111">
        <f t="shared" si="673"/>
        <v>0</v>
      </c>
      <c r="AL3897" s="111">
        <f t="shared" si="671"/>
        <v>0</v>
      </c>
      <c r="AM3897" s="111" t="str">
        <f t="shared" si="672"/>
        <v/>
      </c>
      <c r="AN3897" s="111" t="str">
        <f t="shared" ca="1" si="674"/>
        <v/>
      </c>
    </row>
    <row r="3898" spans="1:40" ht="20.25" customHeight="1" x14ac:dyDescent="0.3">
      <c r="A3898" s="107"/>
      <c r="B3898" s="144"/>
      <c r="C3898" s="119"/>
      <c r="D3898" s="120"/>
      <c r="E3898" s="119"/>
      <c r="F3898" s="119"/>
      <c r="G3898" s="120"/>
      <c r="H3898" s="119"/>
      <c r="I3898" s="109"/>
      <c r="L3898" s="108"/>
      <c r="M3898" s="108"/>
      <c r="N3898" s="108"/>
      <c r="O3898" s="108"/>
      <c r="P3898" s="108"/>
      <c r="Q3898" s="108"/>
      <c r="R3898" s="108"/>
      <c r="S3898" s="108"/>
      <c r="T3898" s="100">
        <f t="shared" si="664"/>
        <v>0</v>
      </c>
      <c r="U3898" s="111"/>
      <c r="V3898" s="111"/>
      <c r="W3898" s="111">
        <f>SUMIFS($F$3:F3898,$D$3:D3898,D3898,$C$3:C3898,"Buy")+SUMIFS($F$3:F3898,$D$3:D3898,D3898,$C$3:C3898,"Coin Deposit",$E$3:E3898,"&lt;&gt;")</f>
        <v>0</v>
      </c>
      <c r="X3898" s="111">
        <f t="shared" si="665"/>
        <v>0</v>
      </c>
      <c r="Y3898" s="111">
        <f>IF($D3898=Y$1,SUMIFS($H$3:$H3898,$G$3:$G3898,Y$1,$C$3:$C3898,"Sell"),0)</f>
        <v>0</v>
      </c>
      <c r="Z3898" s="111">
        <f t="shared" si="666"/>
        <v>0</v>
      </c>
      <c r="AA3898" s="111">
        <f>IF($D3898=AA$1,SUMIFS($H$3:$H3898,$G$3:$G3898,AA$1,$C$3:$C3898,"Sell"),0)</f>
        <v>0</v>
      </c>
      <c r="AB3898" s="111">
        <f t="shared" si="667"/>
        <v>0</v>
      </c>
      <c r="AC3898" s="111">
        <f>SUMIFS('Deductions and Deposits'!$H:$H,'Deductions and Deposits'!$G:$G,D3898,'Deductions and Deposits'!$F:$F,"&lt;="&amp;B3898)+SUMIFS($F$3:F3898,$D$3:D3898,D3898,$C$3:C3898,"Coin Deposit",$E$3:E3898,"")</f>
        <v>0</v>
      </c>
      <c r="AD3898" s="111">
        <f>SUMIFS('Deductions and Deposits'!$D:$D,'Deductions and Deposits'!$C:$C,D3898)+SUMIFS($F:$F,$D:$D,D3898,$C:$C,"Coin Deduction")</f>
        <v>0</v>
      </c>
      <c r="AE3898" s="111">
        <f>Table5[[#This Row],[Column4]]+Table5[[#This Row],[Column14]]+Table5[[#This Row],[Column19]]+Table5[[#This Row],[Column12]]</f>
        <v>0</v>
      </c>
      <c r="AF3898" s="111">
        <f>Table5[[#This Row],[Column5]]+Table5[[#This Row],[Column13]]+Table5[[#This Row],[Column21]]+Table5[[#This Row],[Column18]]</f>
        <v>0</v>
      </c>
      <c r="AG3898" s="111">
        <f t="shared" si="668"/>
        <v>0</v>
      </c>
      <c r="AH3898" s="111">
        <f t="shared" si="669"/>
        <v>0</v>
      </c>
      <c r="AI3898" s="111">
        <f>Table5[[#This Row],[Column17]]-Table5[[#This Row],[Column20]]</f>
        <v>0</v>
      </c>
      <c r="AJ3898" s="111">
        <f t="shared" si="670"/>
        <v>0</v>
      </c>
      <c r="AK3898" s="111">
        <f t="shared" si="673"/>
        <v>0</v>
      </c>
      <c r="AL3898" s="111">
        <f t="shared" si="671"/>
        <v>0</v>
      </c>
      <c r="AM3898" s="111" t="str">
        <f t="shared" si="672"/>
        <v/>
      </c>
      <c r="AN3898" s="111" t="str">
        <f t="shared" ca="1" si="674"/>
        <v/>
      </c>
    </row>
    <row r="3899" spans="1:40" ht="20.25" customHeight="1" x14ac:dyDescent="0.3">
      <c r="A3899" s="107"/>
      <c r="B3899" s="144"/>
      <c r="C3899" s="119"/>
      <c r="D3899" s="120"/>
      <c r="E3899" s="119"/>
      <c r="F3899" s="119"/>
      <c r="G3899" s="120"/>
      <c r="H3899" s="119"/>
      <c r="I3899" s="109"/>
      <c r="L3899" s="108"/>
      <c r="M3899" s="108"/>
      <c r="N3899" s="108"/>
      <c r="O3899" s="108"/>
      <c r="P3899" s="108"/>
      <c r="Q3899" s="108"/>
      <c r="R3899" s="108"/>
      <c r="S3899" s="108"/>
      <c r="T3899" s="100">
        <f t="shared" si="664"/>
        <v>0</v>
      </c>
      <c r="U3899" s="111"/>
      <c r="V3899" s="111"/>
      <c r="W3899" s="111">
        <f>SUMIFS($F$3:F3899,$D$3:D3899,D3899,$C$3:C3899,"Buy")+SUMIFS($F$3:F3899,$D$3:D3899,D3899,$C$3:C3899,"Coin Deposit",$E$3:E3899,"&lt;&gt;")</f>
        <v>0</v>
      </c>
      <c r="X3899" s="111">
        <f t="shared" si="665"/>
        <v>0</v>
      </c>
      <c r="Y3899" s="111">
        <f>IF($D3899=Y$1,SUMIFS($H$3:$H3899,$G$3:$G3899,Y$1,$C$3:$C3899,"Sell"),0)</f>
        <v>0</v>
      </c>
      <c r="Z3899" s="111">
        <f t="shared" si="666"/>
        <v>0</v>
      </c>
      <c r="AA3899" s="111">
        <f>IF($D3899=AA$1,SUMIFS($H$3:$H3899,$G$3:$G3899,AA$1,$C$3:$C3899,"Sell"),0)</f>
        <v>0</v>
      </c>
      <c r="AB3899" s="111">
        <f t="shared" si="667"/>
        <v>0</v>
      </c>
      <c r="AC3899" s="111">
        <f>SUMIFS('Deductions and Deposits'!$H:$H,'Deductions and Deposits'!$G:$G,D3899,'Deductions and Deposits'!$F:$F,"&lt;="&amp;B3899)+SUMIFS($F$3:F3899,$D$3:D3899,D3899,$C$3:C3899,"Coin Deposit",$E$3:E3899,"")</f>
        <v>0</v>
      </c>
      <c r="AD3899" s="111">
        <f>SUMIFS('Deductions and Deposits'!$D:$D,'Deductions and Deposits'!$C:$C,D3899)+SUMIFS($F:$F,$D:$D,D3899,$C:$C,"Coin Deduction")</f>
        <v>0</v>
      </c>
      <c r="AE3899" s="111">
        <f>Table5[[#This Row],[Column4]]+Table5[[#This Row],[Column14]]+Table5[[#This Row],[Column19]]+Table5[[#This Row],[Column12]]</f>
        <v>0</v>
      </c>
      <c r="AF3899" s="111">
        <f>Table5[[#This Row],[Column5]]+Table5[[#This Row],[Column13]]+Table5[[#This Row],[Column21]]+Table5[[#This Row],[Column18]]</f>
        <v>0</v>
      </c>
      <c r="AG3899" s="111">
        <f t="shared" si="668"/>
        <v>0</v>
      </c>
      <c r="AH3899" s="111">
        <f t="shared" si="669"/>
        <v>0</v>
      </c>
      <c r="AI3899" s="111">
        <f>Table5[[#This Row],[Column17]]-Table5[[#This Row],[Column20]]</f>
        <v>0</v>
      </c>
      <c r="AJ3899" s="111">
        <f t="shared" si="670"/>
        <v>0</v>
      </c>
      <c r="AK3899" s="111">
        <f t="shared" si="673"/>
        <v>0</v>
      </c>
      <c r="AL3899" s="111">
        <f t="shared" si="671"/>
        <v>0</v>
      </c>
      <c r="AM3899" s="111" t="str">
        <f t="shared" si="672"/>
        <v/>
      </c>
      <c r="AN3899" s="111" t="str">
        <f t="shared" ca="1" si="674"/>
        <v/>
      </c>
    </row>
    <row r="3900" spans="1:40" ht="20.25" customHeight="1" x14ac:dyDescent="0.3">
      <c r="A3900" s="107"/>
      <c r="B3900" s="144"/>
      <c r="C3900" s="119"/>
      <c r="D3900" s="120"/>
      <c r="E3900" s="119"/>
      <c r="F3900" s="119"/>
      <c r="G3900" s="120"/>
      <c r="H3900" s="119"/>
      <c r="I3900" s="109"/>
      <c r="L3900" s="108"/>
      <c r="M3900" s="108"/>
      <c r="N3900" s="108"/>
      <c r="O3900" s="108"/>
      <c r="P3900" s="108"/>
      <c r="Q3900" s="108"/>
      <c r="R3900" s="108"/>
      <c r="S3900" s="108"/>
      <c r="T3900" s="100">
        <f t="shared" si="664"/>
        <v>0</v>
      </c>
      <c r="U3900" s="111"/>
      <c r="V3900" s="111"/>
      <c r="W3900" s="111">
        <f>SUMIFS($F$3:F3900,$D$3:D3900,D3900,$C$3:C3900,"Buy")+SUMIFS($F$3:F3900,$D$3:D3900,D3900,$C$3:C3900,"Coin Deposit",$E$3:E3900,"&lt;&gt;")</f>
        <v>0</v>
      </c>
      <c r="X3900" s="111">
        <f t="shared" si="665"/>
        <v>0</v>
      </c>
      <c r="Y3900" s="111">
        <f>IF($D3900=Y$1,SUMIFS($H$3:$H3900,$G$3:$G3900,Y$1,$C$3:$C3900,"Sell"),0)</f>
        <v>0</v>
      </c>
      <c r="Z3900" s="111">
        <f t="shared" si="666"/>
        <v>0</v>
      </c>
      <c r="AA3900" s="111">
        <f>IF($D3900=AA$1,SUMIFS($H$3:$H3900,$G$3:$G3900,AA$1,$C$3:$C3900,"Sell"),0)</f>
        <v>0</v>
      </c>
      <c r="AB3900" s="111">
        <f t="shared" si="667"/>
        <v>0</v>
      </c>
      <c r="AC3900" s="111">
        <f>SUMIFS('Deductions and Deposits'!$H:$H,'Deductions and Deposits'!$G:$G,D3900,'Deductions and Deposits'!$F:$F,"&lt;="&amp;B3900)+SUMIFS($F$3:F3900,$D$3:D3900,D3900,$C$3:C3900,"Coin Deposit",$E$3:E3900,"")</f>
        <v>0</v>
      </c>
      <c r="AD3900" s="111">
        <f>SUMIFS('Deductions and Deposits'!$D:$D,'Deductions and Deposits'!$C:$C,D3900)+SUMIFS($F:$F,$D:$D,D3900,$C:$C,"Coin Deduction")</f>
        <v>0</v>
      </c>
      <c r="AE3900" s="111">
        <f>Table5[[#This Row],[Column4]]+Table5[[#This Row],[Column14]]+Table5[[#This Row],[Column19]]+Table5[[#This Row],[Column12]]</f>
        <v>0</v>
      </c>
      <c r="AF3900" s="111">
        <f>Table5[[#This Row],[Column5]]+Table5[[#This Row],[Column13]]+Table5[[#This Row],[Column21]]+Table5[[#This Row],[Column18]]</f>
        <v>0</v>
      </c>
      <c r="AG3900" s="111">
        <f t="shared" si="668"/>
        <v>0</v>
      </c>
      <c r="AH3900" s="111">
        <f t="shared" si="669"/>
        <v>0</v>
      </c>
      <c r="AI3900" s="111">
        <f>Table5[[#This Row],[Column17]]-Table5[[#This Row],[Column20]]</f>
        <v>0</v>
      </c>
      <c r="AJ3900" s="111">
        <f t="shared" si="670"/>
        <v>0</v>
      </c>
      <c r="AK3900" s="111">
        <f t="shared" si="673"/>
        <v>0</v>
      </c>
      <c r="AL3900" s="111">
        <f t="shared" si="671"/>
        <v>0</v>
      </c>
      <c r="AM3900" s="111" t="str">
        <f t="shared" si="672"/>
        <v/>
      </c>
      <c r="AN3900" s="111" t="str">
        <f t="shared" ca="1" si="674"/>
        <v/>
      </c>
    </row>
    <row r="3901" spans="1:40" ht="20.25" customHeight="1" x14ac:dyDescent="0.3">
      <c r="A3901" s="107"/>
      <c r="B3901" s="144"/>
      <c r="C3901" s="119"/>
      <c r="D3901" s="120"/>
      <c r="E3901" s="119"/>
      <c r="F3901" s="119"/>
      <c r="G3901" s="120"/>
      <c r="H3901" s="119"/>
      <c r="I3901" s="109"/>
      <c r="L3901" s="108"/>
      <c r="M3901" s="108"/>
      <c r="N3901" s="108"/>
      <c r="O3901" s="108"/>
      <c r="P3901" s="108"/>
      <c r="Q3901" s="108"/>
      <c r="R3901" s="108"/>
      <c r="S3901" s="108"/>
      <c r="T3901" s="100">
        <f t="shared" si="664"/>
        <v>0</v>
      </c>
      <c r="U3901" s="111"/>
      <c r="V3901" s="111"/>
      <c r="W3901" s="111">
        <f>SUMIFS($F$3:F3901,$D$3:D3901,D3901,$C$3:C3901,"Buy")+SUMIFS($F$3:F3901,$D$3:D3901,D3901,$C$3:C3901,"Coin Deposit",$E$3:E3901,"&lt;&gt;")</f>
        <v>0</v>
      </c>
      <c r="X3901" s="111">
        <f t="shared" si="665"/>
        <v>0</v>
      </c>
      <c r="Y3901" s="111">
        <f>IF($D3901=Y$1,SUMIFS($H$3:$H3901,$G$3:$G3901,Y$1,$C$3:$C3901,"Sell"),0)</f>
        <v>0</v>
      </c>
      <c r="Z3901" s="111">
        <f t="shared" si="666"/>
        <v>0</v>
      </c>
      <c r="AA3901" s="111">
        <f>IF($D3901=AA$1,SUMIFS($H$3:$H3901,$G$3:$G3901,AA$1,$C$3:$C3901,"Sell"),0)</f>
        <v>0</v>
      </c>
      <c r="AB3901" s="111">
        <f t="shared" si="667"/>
        <v>0</v>
      </c>
      <c r="AC3901" s="111">
        <f>SUMIFS('Deductions and Deposits'!$H:$H,'Deductions and Deposits'!$G:$G,D3901,'Deductions and Deposits'!$F:$F,"&lt;="&amp;B3901)+SUMIFS($F$3:F3901,$D$3:D3901,D3901,$C$3:C3901,"Coin Deposit",$E$3:E3901,"")</f>
        <v>0</v>
      </c>
      <c r="AD3901" s="111">
        <f>SUMIFS('Deductions and Deposits'!$D:$D,'Deductions and Deposits'!$C:$C,D3901)+SUMIFS($F:$F,$D:$D,D3901,$C:$C,"Coin Deduction")</f>
        <v>0</v>
      </c>
      <c r="AE3901" s="111">
        <f>Table5[[#This Row],[Column4]]+Table5[[#This Row],[Column14]]+Table5[[#This Row],[Column19]]+Table5[[#This Row],[Column12]]</f>
        <v>0</v>
      </c>
      <c r="AF3901" s="111">
        <f>Table5[[#This Row],[Column5]]+Table5[[#This Row],[Column13]]+Table5[[#This Row],[Column21]]+Table5[[#This Row],[Column18]]</f>
        <v>0</v>
      </c>
      <c r="AG3901" s="111">
        <f t="shared" si="668"/>
        <v>0</v>
      </c>
      <c r="AH3901" s="111">
        <f t="shared" si="669"/>
        <v>0</v>
      </c>
      <c r="AI3901" s="111">
        <f>Table5[[#This Row],[Column17]]-Table5[[#This Row],[Column20]]</f>
        <v>0</v>
      </c>
      <c r="AJ3901" s="111">
        <f t="shared" si="670"/>
        <v>0</v>
      </c>
      <c r="AK3901" s="111">
        <f t="shared" si="673"/>
        <v>0</v>
      </c>
      <c r="AL3901" s="111">
        <f t="shared" si="671"/>
        <v>0</v>
      </c>
      <c r="AM3901" s="111" t="str">
        <f t="shared" si="672"/>
        <v/>
      </c>
      <c r="AN3901" s="111" t="str">
        <f t="shared" ca="1" si="674"/>
        <v/>
      </c>
    </row>
    <row r="3902" spans="1:40" ht="20.25" customHeight="1" x14ac:dyDescent="0.3">
      <c r="A3902" s="107"/>
      <c r="B3902" s="144"/>
      <c r="C3902" s="119"/>
      <c r="D3902" s="120"/>
      <c r="E3902" s="119"/>
      <c r="F3902" s="119"/>
      <c r="G3902" s="120"/>
      <c r="H3902" s="119"/>
      <c r="I3902" s="109"/>
      <c r="L3902" s="108"/>
      <c r="M3902" s="108"/>
      <c r="N3902" s="108"/>
      <c r="O3902" s="108"/>
      <c r="P3902" s="108"/>
      <c r="Q3902" s="108"/>
      <c r="R3902" s="108"/>
      <c r="S3902" s="108"/>
      <c r="T3902" s="100">
        <f t="shared" si="664"/>
        <v>0</v>
      </c>
      <c r="U3902" s="111"/>
      <c r="V3902" s="111"/>
      <c r="W3902" s="111">
        <f>SUMIFS($F$3:F3902,$D$3:D3902,D3902,$C$3:C3902,"Buy")+SUMIFS($F$3:F3902,$D$3:D3902,D3902,$C$3:C3902,"Coin Deposit",$E$3:E3902,"&lt;&gt;")</f>
        <v>0</v>
      </c>
      <c r="X3902" s="111">
        <f t="shared" si="665"/>
        <v>0</v>
      </c>
      <c r="Y3902" s="111">
        <f>IF($D3902=Y$1,SUMIFS($H$3:$H3902,$G$3:$G3902,Y$1,$C$3:$C3902,"Sell"),0)</f>
        <v>0</v>
      </c>
      <c r="Z3902" s="111">
        <f t="shared" si="666"/>
        <v>0</v>
      </c>
      <c r="AA3902" s="111">
        <f>IF($D3902=AA$1,SUMIFS($H$3:$H3902,$G$3:$G3902,AA$1,$C$3:$C3902,"Sell"),0)</f>
        <v>0</v>
      </c>
      <c r="AB3902" s="111">
        <f t="shared" si="667"/>
        <v>0</v>
      </c>
      <c r="AC3902" s="111">
        <f>SUMIFS('Deductions and Deposits'!$H:$H,'Deductions and Deposits'!$G:$G,D3902,'Deductions and Deposits'!$F:$F,"&lt;="&amp;B3902)+SUMIFS($F$3:F3902,$D$3:D3902,D3902,$C$3:C3902,"Coin Deposit",$E$3:E3902,"")</f>
        <v>0</v>
      </c>
      <c r="AD3902" s="111">
        <f>SUMIFS('Deductions and Deposits'!$D:$D,'Deductions and Deposits'!$C:$C,D3902)+SUMIFS($F:$F,$D:$D,D3902,$C:$C,"Coin Deduction")</f>
        <v>0</v>
      </c>
      <c r="AE3902" s="111">
        <f>Table5[[#This Row],[Column4]]+Table5[[#This Row],[Column14]]+Table5[[#This Row],[Column19]]+Table5[[#This Row],[Column12]]</f>
        <v>0</v>
      </c>
      <c r="AF3902" s="111">
        <f>Table5[[#This Row],[Column5]]+Table5[[#This Row],[Column13]]+Table5[[#This Row],[Column21]]+Table5[[#This Row],[Column18]]</f>
        <v>0</v>
      </c>
      <c r="AG3902" s="111">
        <f t="shared" si="668"/>
        <v>0</v>
      </c>
      <c r="AH3902" s="111">
        <f t="shared" si="669"/>
        <v>0</v>
      </c>
      <c r="AI3902" s="111">
        <f>Table5[[#This Row],[Column17]]-Table5[[#This Row],[Column20]]</f>
        <v>0</v>
      </c>
      <c r="AJ3902" s="111">
        <f t="shared" si="670"/>
        <v>0</v>
      </c>
      <c r="AK3902" s="111">
        <f t="shared" si="673"/>
        <v>0</v>
      </c>
      <c r="AL3902" s="111">
        <f t="shared" si="671"/>
        <v>0</v>
      </c>
      <c r="AM3902" s="111" t="str">
        <f t="shared" si="672"/>
        <v/>
      </c>
      <c r="AN3902" s="111" t="str">
        <f t="shared" ca="1" si="674"/>
        <v/>
      </c>
    </row>
    <row r="3903" spans="1:40" ht="20.25" customHeight="1" x14ac:dyDescent="0.3">
      <c r="A3903" s="107"/>
      <c r="B3903" s="144"/>
      <c r="C3903" s="119"/>
      <c r="D3903" s="120"/>
      <c r="E3903" s="119"/>
      <c r="F3903" s="119"/>
      <c r="G3903" s="120"/>
      <c r="H3903" s="119"/>
      <c r="I3903" s="109"/>
      <c r="L3903" s="108"/>
      <c r="M3903" s="108"/>
      <c r="N3903" s="108"/>
      <c r="O3903" s="108"/>
      <c r="P3903" s="108"/>
      <c r="Q3903" s="108"/>
      <c r="R3903" s="108"/>
      <c r="S3903" s="108"/>
      <c r="T3903" s="100">
        <f t="shared" si="664"/>
        <v>0</v>
      </c>
      <c r="U3903" s="111"/>
      <c r="V3903" s="111"/>
      <c r="W3903" s="111">
        <f>SUMIFS($F$3:F3903,$D$3:D3903,D3903,$C$3:C3903,"Buy")+SUMIFS($F$3:F3903,$D$3:D3903,D3903,$C$3:C3903,"Coin Deposit",$E$3:E3903,"&lt;&gt;")</f>
        <v>0</v>
      </c>
      <c r="X3903" s="111">
        <f t="shared" si="665"/>
        <v>0</v>
      </c>
      <c r="Y3903" s="111">
        <f>IF($D3903=Y$1,SUMIFS($H$3:$H3903,$G$3:$G3903,Y$1,$C$3:$C3903,"Sell"),0)</f>
        <v>0</v>
      </c>
      <c r="Z3903" s="111">
        <f t="shared" si="666"/>
        <v>0</v>
      </c>
      <c r="AA3903" s="111">
        <f>IF($D3903=AA$1,SUMIFS($H$3:$H3903,$G$3:$G3903,AA$1,$C$3:$C3903,"Sell"),0)</f>
        <v>0</v>
      </c>
      <c r="AB3903" s="111">
        <f t="shared" si="667"/>
        <v>0</v>
      </c>
      <c r="AC3903" s="111">
        <f>SUMIFS('Deductions and Deposits'!$H:$H,'Deductions and Deposits'!$G:$G,D3903,'Deductions and Deposits'!$F:$F,"&lt;="&amp;B3903)+SUMIFS($F$3:F3903,$D$3:D3903,D3903,$C$3:C3903,"Coin Deposit",$E$3:E3903,"")</f>
        <v>0</v>
      </c>
      <c r="AD3903" s="111">
        <f>SUMIFS('Deductions and Deposits'!$D:$D,'Deductions and Deposits'!$C:$C,D3903)+SUMIFS($F:$F,$D:$D,D3903,$C:$C,"Coin Deduction")</f>
        <v>0</v>
      </c>
      <c r="AE3903" s="111">
        <f>Table5[[#This Row],[Column4]]+Table5[[#This Row],[Column14]]+Table5[[#This Row],[Column19]]+Table5[[#This Row],[Column12]]</f>
        <v>0</v>
      </c>
      <c r="AF3903" s="111">
        <f>Table5[[#This Row],[Column5]]+Table5[[#This Row],[Column13]]+Table5[[#This Row],[Column21]]+Table5[[#This Row],[Column18]]</f>
        <v>0</v>
      </c>
      <c r="AG3903" s="111">
        <f t="shared" si="668"/>
        <v>0</v>
      </c>
      <c r="AH3903" s="111">
        <f t="shared" si="669"/>
        <v>0</v>
      </c>
      <c r="AI3903" s="111">
        <f>Table5[[#This Row],[Column17]]-Table5[[#This Row],[Column20]]</f>
        <v>0</v>
      </c>
      <c r="AJ3903" s="111">
        <f t="shared" si="670"/>
        <v>0</v>
      </c>
      <c r="AK3903" s="111">
        <f t="shared" si="673"/>
        <v>0</v>
      </c>
      <c r="AL3903" s="111">
        <f t="shared" si="671"/>
        <v>0</v>
      </c>
      <c r="AM3903" s="111" t="str">
        <f t="shared" si="672"/>
        <v/>
      </c>
      <c r="AN3903" s="111" t="str">
        <f t="shared" ca="1" si="674"/>
        <v/>
      </c>
    </row>
    <row r="3904" spans="1:40" ht="20.25" customHeight="1" x14ac:dyDescent="0.3">
      <c r="A3904" s="107"/>
      <c r="B3904" s="144"/>
      <c r="C3904" s="119"/>
      <c r="D3904" s="120"/>
      <c r="E3904" s="119"/>
      <c r="F3904" s="119"/>
      <c r="G3904" s="120"/>
      <c r="H3904" s="119"/>
      <c r="I3904" s="109"/>
      <c r="L3904" s="108"/>
      <c r="M3904" s="108"/>
      <c r="N3904" s="108"/>
      <c r="O3904" s="108"/>
      <c r="P3904" s="108"/>
      <c r="Q3904" s="108"/>
      <c r="R3904" s="108"/>
      <c r="S3904" s="108"/>
      <c r="T3904" s="100">
        <f t="shared" si="664"/>
        <v>0</v>
      </c>
      <c r="U3904" s="111"/>
      <c r="V3904" s="111"/>
      <c r="W3904" s="111">
        <f>SUMIFS($F$3:F3904,$D$3:D3904,D3904,$C$3:C3904,"Buy")+SUMIFS($F$3:F3904,$D$3:D3904,D3904,$C$3:C3904,"Coin Deposit",$E$3:E3904,"&lt;&gt;")</f>
        <v>0</v>
      </c>
      <c r="X3904" s="111">
        <f t="shared" si="665"/>
        <v>0</v>
      </c>
      <c r="Y3904" s="111">
        <f>IF($D3904=Y$1,SUMIFS($H$3:$H3904,$G$3:$G3904,Y$1,$C$3:$C3904,"Sell"),0)</f>
        <v>0</v>
      </c>
      <c r="Z3904" s="111">
        <f t="shared" si="666"/>
        <v>0</v>
      </c>
      <c r="AA3904" s="111">
        <f>IF($D3904=AA$1,SUMIFS($H$3:$H3904,$G$3:$G3904,AA$1,$C$3:$C3904,"Sell"),0)</f>
        <v>0</v>
      </c>
      <c r="AB3904" s="111">
        <f t="shared" si="667"/>
        <v>0</v>
      </c>
      <c r="AC3904" s="111">
        <f>SUMIFS('Deductions and Deposits'!$H:$H,'Deductions and Deposits'!$G:$G,D3904,'Deductions and Deposits'!$F:$F,"&lt;="&amp;B3904)+SUMIFS($F$3:F3904,$D$3:D3904,D3904,$C$3:C3904,"Coin Deposit",$E$3:E3904,"")</f>
        <v>0</v>
      </c>
      <c r="AD3904" s="111">
        <f>SUMIFS('Deductions and Deposits'!$D:$D,'Deductions and Deposits'!$C:$C,D3904)+SUMIFS($F:$F,$D:$D,D3904,$C:$C,"Coin Deduction")</f>
        <v>0</v>
      </c>
      <c r="AE3904" s="111">
        <f>Table5[[#This Row],[Column4]]+Table5[[#This Row],[Column14]]+Table5[[#This Row],[Column19]]+Table5[[#This Row],[Column12]]</f>
        <v>0</v>
      </c>
      <c r="AF3904" s="111">
        <f>Table5[[#This Row],[Column5]]+Table5[[#This Row],[Column13]]+Table5[[#This Row],[Column21]]+Table5[[#This Row],[Column18]]</f>
        <v>0</v>
      </c>
      <c r="AG3904" s="111">
        <f t="shared" si="668"/>
        <v>0</v>
      </c>
      <c r="AH3904" s="111">
        <f t="shared" si="669"/>
        <v>0</v>
      </c>
      <c r="AI3904" s="111">
        <f>Table5[[#This Row],[Column17]]-Table5[[#This Row],[Column20]]</f>
        <v>0</v>
      </c>
      <c r="AJ3904" s="111">
        <f t="shared" si="670"/>
        <v>0</v>
      </c>
      <c r="AK3904" s="111">
        <f t="shared" si="673"/>
        <v>0</v>
      </c>
      <c r="AL3904" s="111">
        <f t="shared" si="671"/>
        <v>0</v>
      </c>
      <c r="AM3904" s="111" t="str">
        <f t="shared" si="672"/>
        <v/>
      </c>
      <c r="AN3904" s="111" t="str">
        <f t="shared" ca="1" si="674"/>
        <v/>
      </c>
    </row>
    <row r="3905" spans="1:40" ht="20.25" customHeight="1" x14ac:dyDescent="0.3">
      <c r="A3905" s="107"/>
      <c r="B3905" s="144"/>
      <c r="C3905" s="119"/>
      <c r="D3905" s="120"/>
      <c r="E3905" s="119"/>
      <c r="F3905" s="119"/>
      <c r="G3905" s="120"/>
      <c r="H3905" s="119"/>
      <c r="I3905" s="109"/>
      <c r="L3905" s="108"/>
      <c r="M3905" s="108"/>
      <c r="N3905" s="108"/>
      <c r="O3905" s="108"/>
      <c r="P3905" s="108"/>
      <c r="Q3905" s="108"/>
      <c r="R3905" s="108"/>
      <c r="S3905" s="108"/>
      <c r="T3905" s="100">
        <f t="shared" si="664"/>
        <v>0</v>
      </c>
      <c r="U3905" s="111"/>
      <c r="V3905" s="111"/>
      <c r="W3905" s="111">
        <f>SUMIFS($F$3:F3905,$D$3:D3905,D3905,$C$3:C3905,"Buy")+SUMIFS($F$3:F3905,$D$3:D3905,D3905,$C$3:C3905,"Coin Deposit",$E$3:E3905,"&lt;&gt;")</f>
        <v>0</v>
      </c>
      <c r="X3905" s="111">
        <f t="shared" si="665"/>
        <v>0</v>
      </c>
      <c r="Y3905" s="111">
        <f>IF($D3905=Y$1,SUMIFS($H$3:$H3905,$G$3:$G3905,Y$1,$C$3:$C3905,"Sell"),0)</f>
        <v>0</v>
      </c>
      <c r="Z3905" s="111">
        <f t="shared" si="666"/>
        <v>0</v>
      </c>
      <c r="AA3905" s="111">
        <f>IF($D3905=AA$1,SUMIFS($H$3:$H3905,$G$3:$G3905,AA$1,$C$3:$C3905,"Sell"),0)</f>
        <v>0</v>
      </c>
      <c r="AB3905" s="111">
        <f t="shared" si="667"/>
        <v>0</v>
      </c>
      <c r="AC3905" s="111">
        <f>SUMIFS('Deductions and Deposits'!$H:$H,'Deductions and Deposits'!$G:$G,D3905,'Deductions and Deposits'!$F:$F,"&lt;="&amp;B3905)+SUMIFS($F$3:F3905,$D$3:D3905,D3905,$C$3:C3905,"Coin Deposit",$E$3:E3905,"")</f>
        <v>0</v>
      </c>
      <c r="AD3905" s="111">
        <f>SUMIFS('Deductions and Deposits'!$D:$D,'Deductions and Deposits'!$C:$C,D3905)+SUMIFS($F:$F,$D:$D,D3905,$C:$C,"Coin Deduction")</f>
        <v>0</v>
      </c>
      <c r="AE3905" s="111">
        <f>Table5[[#This Row],[Column4]]+Table5[[#This Row],[Column14]]+Table5[[#This Row],[Column19]]+Table5[[#This Row],[Column12]]</f>
        <v>0</v>
      </c>
      <c r="AF3905" s="111">
        <f>Table5[[#This Row],[Column5]]+Table5[[#This Row],[Column13]]+Table5[[#This Row],[Column21]]+Table5[[#This Row],[Column18]]</f>
        <v>0</v>
      </c>
      <c r="AG3905" s="111">
        <f t="shared" si="668"/>
        <v>0</v>
      </c>
      <c r="AH3905" s="111">
        <f t="shared" si="669"/>
        <v>0</v>
      </c>
      <c r="AI3905" s="111">
        <f>Table5[[#This Row],[Column17]]-Table5[[#This Row],[Column20]]</f>
        <v>0</v>
      </c>
      <c r="AJ3905" s="111">
        <f t="shared" si="670"/>
        <v>0</v>
      </c>
      <c r="AK3905" s="111">
        <f t="shared" si="673"/>
        <v>0</v>
      </c>
      <c r="AL3905" s="111">
        <f t="shared" si="671"/>
        <v>0</v>
      </c>
      <c r="AM3905" s="111" t="str">
        <f t="shared" si="672"/>
        <v/>
      </c>
      <c r="AN3905" s="111" t="str">
        <f t="shared" ca="1" si="674"/>
        <v/>
      </c>
    </row>
    <row r="3906" spans="1:40" ht="20.25" customHeight="1" x14ac:dyDescent="0.3">
      <c r="A3906" s="107"/>
      <c r="B3906" s="144"/>
      <c r="C3906" s="119"/>
      <c r="D3906" s="120"/>
      <c r="E3906" s="119"/>
      <c r="F3906" s="119"/>
      <c r="G3906" s="120"/>
      <c r="H3906" s="119"/>
      <c r="I3906" s="109"/>
      <c r="L3906" s="108"/>
      <c r="M3906" s="108"/>
      <c r="N3906" s="108"/>
      <c r="O3906" s="108"/>
      <c r="P3906" s="108"/>
      <c r="Q3906" s="108"/>
      <c r="R3906" s="108"/>
      <c r="S3906" s="108"/>
      <c r="T3906" s="100">
        <f t="shared" si="664"/>
        <v>0</v>
      </c>
      <c r="U3906" s="111"/>
      <c r="V3906" s="111"/>
      <c r="W3906" s="111">
        <f>SUMIFS($F$3:F3906,$D$3:D3906,D3906,$C$3:C3906,"Buy")+SUMIFS($F$3:F3906,$D$3:D3906,D3906,$C$3:C3906,"Coin Deposit",$E$3:E3906,"&lt;&gt;")</f>
        <v>0</v>
      </c>
      <c r="X3906" s="111">
        <f t="shared" si="665"/>
        <v>0</v>
      </c>
      <c r="Y3906" s="111">
        <f>IF($D3906=Y$1,SUMIFS($H$3:$H3906,$G$3:$G3906,Y$1,$C$3:$C3906,"Sell"),0)</f>
        <v>0</v>
      </c>
      <c r="Z3906" s="111">
        <f t="shared" si="666"/>
        <v>0</v>
      </c>
      <c r="AA3906" s="111">
        <f>IF($D3906=AA$1,SUMIFS($H$3:$H3906,$G$3:$G3906,AA$1,$C$3:$C3906,"Sell"),0)</f>
        <v>0</v>
      </c>
      <c r="AB3906" s="111">
        <f t="shared" si="667"/>
        <v>0</v>
      </c>
      <c r="AC3906" s="111">
        <f>SUMIFS('Deductions and Deposits'!$H:$H,'Deductions and Deposits'!$G:$G,D3906,'Deductions and Deposits'!$F:$F,"&lt;="&amp;B3906)+SUMIFS($F$3:F3906,$D$3:D3906,D3906,$C$3:C3906,"Coin Deposit",$E$3:E3906,"")</f>
        <v>0</v>
      </c>
      <c r="AD3906" s="111">
        <f>SUMIFS('Deductions and Deposits'!$D:$D,'Deductions and Deposits'!$C:$C,D3906)+SUMIFS($F:$F,$D:$D,D3906,$C:$C,"Coin Deduction")</f>
        <v>0</v>
      </c>
      <c r="AE3906" s="111">
        <f>Table5[[#This Row],[Column4]]+Table5[[#This Row],[Column14]]+Table5[[#This Row],[Column19]]+Table5[[#This Row],[Column12]]</f>
        <v>0</v>
      </c>
      <c r="AF3906" s="111">
        <f>Table5[[#This Row],[Column5]]+Table5[[#This Row],[Column13]]+Table5[[#This Row],[Column21]]+Table5[[#This Row],[Column18]]</f>
        <v>0</v>
      </c>
      <c r="AG3906" s="111">
        <f t="shared" si="668"/>
        <v>0</v>
      </c>
      <c r="AH3906" s="111">
        <f t="shared" si="669"/>
        <v>0</v>
      </c>
      <c r="AI3906" s="111">
        <f>Table5[[#This Row],[Column17]]-Table5[[#This Row],[Column20]]</f>
        <v>0</v>
      </c>
      <c r="AJ3906" s="111">
        <f t="shared" si="670"/>
        <v>0</v>
      </c>
      <c r="AK3906" s="111">
        <f t="shared" si="673"/>
        <v>0</v>
      </c>
      <c r="AL3906" s="111">
        <f t="shared" si="671"/>
        <v>0</v>
      </c>
      <c r="AM3906" s="111" t="str">
        <f t="shared" si="672"/>
        <v/>
      </c>
      <c r="AN3906" s="111" t="str">
        <f t="shared" ca="1" si="674"/>
        <v/>
      </c>
    </row>
    <row r="3907" spans="1:40" ht="20.25" customHeight="1" x14ac:dyDescent="0.3">
      <c r="A3907" s="107"/>
      <c r="B3907" s="144"/>
      <c r="C3907" s="119"/>
      <c r="D3907" s="120"/>
      <c r="E3907" s="119"/>
      <c r="F3907" s="119"/>
      <c r="G3907" s="120"/>
      <c r="H3907" s="119"/>
      <c r="I3907" s="109"/>
      <c r="L3907" s="108"/>
      <c r="M3907" s="108"/>
      <c r="N3907" s="108"/>
      <c r="O3907" s="108"/>
      <c r="P3907" s="108"/>
      <c r="Q3907" s="108"/>
      <c r="R3907" s="108"/>
      <c r="S3907" s="108"/>
      <c r="T3907" s="100">
        <f t="shared" ref="T3907:T3970" si="675">IF(E3907&lt;&gt;"",E3907,0)</f>
        <v>0</v>
      </c>
      <c r="U3907" s="111"/>
      <c r="V3907" s="111"/>
      <c r="W3907" s="111">
        <f>SUMIFS($F$3:F3907,$D$3:D3907,D3907,$C$3:C3907,"Buy")+SUMIFS($F$3:F3907,$D$3:D3907,D3907,$C$3:C3907,"Coin Deposit",$E$3:E3907,"&lt;&gt;")</f>
        <v>0</v>
      </c>
      <c r="X3907" s="111">
        <f t="shared" ref="X3907:X3970" si="676">IF(OR(C3907="buy",AND(C3907="Coin Deposit",E3907&lt;&gt;"")),SUMIFS($F:$F,$D:$D,D3907,$C:$C,"sell"),0)</f>
        <v>0</v>
      </c>
      <c r="Y3907" s="111">
        <f>IF($D3907=Y$1,SUMIFS($H$3:$H3907,$G$3:$G3907,Y$1,$C$3:$C3907,"Sell"),0)</f>
        <v>0</v>
      </c>
      <c r="Z3907" s="111">
        <f t="shared" ref="Z3907:Z3970" si="677">IF($D3907=Z$1,SUMIFS($H:$H,$G:$G,Z$1,$C:$C,"Buy")+SUMIFS($H:$H,$G:$G,Z$1,$C:$C,"Coin Deposit",$E:$E,"&lt;&gt;"),0)</f>
        <v>0</v>
      </c>
      <c r="AA3907" s="111">
        <f>IF($D3907=AA$1,SUMIFS($H$3:$H3907,$G$3:$G3907,AA$1,$C$3:$C3907,"Sell"),0)</f>
        <v>0</v>
      </c>
      <c r="AB3907" s="111">
        <f t="shared" ref="AB3907:AB3970" si="678">IF($D3907=AB$1,SUMIFS($H:$H,$G:$G,AB$1,$C:$C,"Buy")+SUMIFS($H:$H,$G:$G,AB$1,$C:$C,"Coin Deposit",$E:$E,"&lt;&gt;"),0)</f>
        <v>0</v>
      </c>
      <c r="AC3907" s="111">
        <f>SUMIFS('Deductions and Deposits'!$H:$H,'Deductions and Deposits'!$G:$G,D3907,'Deductions and Deposits'!$F:$F,"&lt;="&amp;B3907)+SUMIFS($F$3:F3907,$D$3:D3907,D3907,$C$3:C3907,"Coin Deposit",$E$3:E3907,"")</f>
        <v>0</v>
      </c>
      <c r="AD3907" s="111">
        <f>SUMIFS('Deductions and Deposits'!$D:$D,'Deductions and Deposits'!$C:$C,D3907)+SUMIFS($F:$F,$D:$D,D3907,$C:$C,"Coin Deduction")</f>
        <v>0</v>
      </c>
      <c r="AE3907" s="111">
        <f>Table5[[#This Row],[Column4]]+Table5[[#This Row],[Column14]]+Table5[[#This Row],[Column19]]+Table5[[#This Row],[Column12]]</f>
        <v>0</v>
      </c>
      <c r="AF3907" s="111">
        <f>Table5[[#This Row],[Column5]]+Table5[[#This Row],[Column13]]+Table5[[#This Row],[Column21]]+Table5[[#This Row],[Column18]]</f>
        <v>0</v>
      </c>
      <c r="AG3907" s="111">
        <f t="shared" ref="AG3907:AG3970" si="679">IF(AND((AC3907+Y3907+AA3907)&gt;AF3907,OR(C3907="buy",AND(C3907="Coin Deposit",E3907&lt;&gt;""))),(AC3907+Y3907+AA3907)-AF3907,0)</f>
        <v>0</v>
      </c>
      <c r="AH3907" s="111">
        <f t="shared" ref="AH3907:AH3970" si="680">IF(AND(AE3907&gt;AF3907,OR(C3907="buy",AND(C3907="Coin Deposit",E3907&lt;&gt;""))),AE3907-AF3907,0)</f>
        <v>0</v>
      </c>
      <c r="AI3907" s="111">
        <f>Table5[[#This Row],[Column17]]-Table5[[#This Row],[Column20]]</f>
        <v>0</v>
      </c>
      <c r="AJ3907" s="111">
        <f t="shared" ref="AJ3907:AJ3970" si="681">IF(AI3907&gt;F3907,F3907,AI3907)</f>
        <v>0</v>
      </c>
      <c r="AK3907" s="111">
        <f t="shared" si="673"/>
        <v>0</v>
      </c>
      <c r="AL3907" s="111">
        <f t="shared" ref="AL3907:AL3970" si="682">IFERROR(SUMIFS($AK:$AK,$D:$D,D3907)/SUMIFS($AJ:$AJ,$D:$D,D3907),0)</f>
        <v>0</v>
      </c>
      <c r="AM3907" s="111" t="str">
        <f t="shared" ref="AM3907:AM3970" si="683">C3907&amp;D3907</f>
        <v/>
      </c>
      <c r="AN3907" s="111" t="str">
        <f t="shared" ca="1" si="674"/>
        <v/>
      </c>
    </row>
    <row r="3908" spans="1:40" ht="20.25" customHeight="1" x14ac:dyDescent="0.3">
      <c r="A3908" s="107"/>
      <c r="B3908" s="144"/>
      <c r="C3908" s="119"/>
      <c r="D3908" s="120"/>
      <c r="E3908" s="119"/>
      <c r="F3908" s="119"/>
      <c r="G3908" s="120"/>
      <c r="H3908" s="119"/>
      <c r="I3908" s="109"/>
      <c r="L3908" s="108"/>
      <c r="M3908" s="108"/>
      <c r="N3908" s="108"/>
      <c r="O3908" s="108"/>
      <c r="P3908" s="108"/>
      <c r="Q3908" s="108"/>
      <c r="R3908" s="108"/>
      <c r="S3908" s="108"/>
      <c r="T3908" s="100">
        <f t="shared" si="675"/>
        <v>0</v>
      </c>
      <c r="U3908" s="111"/>
      <c r="V3908" s="111"/>
      <c r="W3908" s="111">
        <f>SUMIFS($F$3:F3908,$D$3:D3908,D3908,$C$3:C3908,"Buy")+SUMIFS($F$3:F3908,$D$3:D3908,D3908,$C$3:C3908,"Coin Deposit",$E$3:E3908,"&lt;&gt;")</f>
        <v>0</v>
      </c>
      <c r="X3908" s="111">
        <f t="shared" si="676"/>
        <v>0</v>
      </c>
      <c r="Y3908" s="111">
        <f>IF($D3908=Y$1,SUMIFS($H$3:$H3908,$G$3:$G3908,Y$1,$C$3:$C3908,"Sell"),0)</f>
        <v>0</v>
      </c>
      <c r="Z3908" s="111">
        <f t="shared" si="677"/>
        <v>0</v>
      </c>
      <c r="AA3908" s="111">
        <f>IF($D3908=AA$1,SUMIFS($H$3:$H3908,$G$3:$G3908,AA$1,$C$3:$C3908,"Sell"),0)</f>
        <v>0</v>
      </c>
      <c r="AB3908" s="111">
        <f t="shared" si="678"/>
        <v>0</v>
      </c>
      <c r="AC3908" s="111">
        <f>SUMIFS('Deductions and Deposits'!$H:$H,'Deductions and Deposits'!$G:$G,D3908,'Deductions and Deposits'!$F:$F,"&lt;="&amp;B3908)+SUMIFS($F$3:F3908,$D$3:D3908,D3908,$C$3:C3908,"Coin Deposit",$E$3:E3908,"")</f>
        <v>0</v>
      </c>
      <c r="AD3908" s="111">
        <f>SUMIFS('Deductions and Deposits'!$D:$D,'Deductions and Deposits'!$C:$C,D3908)+SUMIFS($F:$F,$D:$D,D3908,$C:$C,"Coin Deduction")</f>
        <v>0</v>
      </c>
      <c r="AE3908" s="111">
        <f>Table5[[#This Row],[Column4]]+Table5[[#This Row],[Column14]]+Table5[[#This Row],[Column19]]+Table5[[#This Row],[Column12]]</f>
        <v>0</v>
      </c>
      <c r="AF3908" s="111">
        <f>Table5[[#This Row],[Column5]]+Table5[[#This Row],[Column13]]+Table5[[#This Row],[Column21]]+Table5[[#This Row],[Column18]]</f>
        <v>0</v>
      </c>
      <c r="AG3908" s="111">
        <f t="shared" si="679"/>
        <v>0</v>
      </c>
      <c r="AH3908" s="111">
        <f t="shared" si="680"/>
        <v>0</v>
      </c>
      <c r="AI3908" s="111">
        <f>Table5[[#This Row],[Column17]]-Table5[[#This Row],[Column20]]</f>
        <v>0</v>
      </c>
      <c r="AJ3908" s="111">
        <f t="shared" si="681"/>
        <v>0</v>
      </c>
      <c r="AK3908" s="111">
        <f t="shared" si="673"/>
        <v>0</v>
      </c>
      <c r="AL3908" s="111">
        <f t="shared" si="682"/>
        <v>0</v>
      </c>
      <c r="AM3908" s="111" t="str">
        <f t="shared" si="683"/>
        <v/>
      </c>
      <c r="AN3908" s="111" t="str">
        <f t="shared" ca="1" si="674"/>
        <v/>
      </c>
    </row>
    <row r="3909" spans="1:40" ht="20.25" customHeight="1" x14ac:dyDescent="0.3">
      <c r="A3909" s="107"/>
      <c r="B3909" s="144"/>
      <c r="C3909" s="119"/>
      <c r="D3909" s="120"/>
      <c r="E3909" s="119"/>
      <c r="F3909" s="119"/>
      <c r="G3909" s="120"/>
      <c r="H3909" s="119"/>
      <c r="I3909" s="109"/>
      <c r="L3909" s="108"/>
      <c r="M3909" s="108"/>
      <c r="N3909" s="108"/>
      <c r="O3909" s="108"/>
      <c r="P3909" s="108"/>
      <c r="Q3909" s="108"/>
      <c r="R3909" s="108"/>
      <c r="S3909" s="108"/>
      <c r="T3909" s="100">
        <f t="shared" si="675"/>
        <v>0</v>
      </c>
      <c r="U3909" s="111"/>
      <c r="V3909" s="111"/>
      <c r="W3909" s="111">
        <f>SUMIFS($F$3:F3909,$D$3:D3909,D3909,$C$3:C3909,"Buy")+SUMIFS($F$3:F3909,$D$3:D3909,D3909,$C$3:C3909,"Coin Deposit",$E$3:E3909,"&lt;&gt;")</f>
        <v>0</v>
      </c>
      <c r="X3909" s="111">
        <f t="shared" si="676"/>
        <v>0</v>
      </c>
      <c r="Y3909" s="111">
        <f>IF($D3909=Y$1,SUMIFS($H$3:$H3909,$G$3:$G3909,Y$1,$C$3:$C3909,"Sell"),0)</f>
        <v>0</v>
      </c>
      <c r="Z3909" s="111">
        <f t="shared" si="677"/>
        <v>0</v>
      </c>
      <c r="AA3909" s="111">
        <f>IF($D3909=AA$1,SUMIFS($H$3:$H3909,$G$3:$G3909,AA$1,$C$3:$C3909,"Sell"),0)</f>
        <v>0</v>
      </c>
      <c r="AB3909" s="111">
        <f t="shared" si="678"/>
        <v>0</v>
      </c>
      <c r="AC3909" s="111">
        <f>SUMIFS('Deductions and Deposits'!$H:$H,'Deductions and Deposits'!$G:$G,D3909,'Deductions and Deposits'!$F:$F,"&lt;="&amp;B3909)+SUMIFS($F$3:F3909,$D$3:D3909,D3909,$C$3:C3909,"Coin Deposit",$E$3:E3909,"")</f>
        <v>0</v>
      </c>
      <c r="AD3909" s="111">
        <f>SUMIFS('Deductions and Deposits'!$D:$D,'Deductions and Deposits'!$C:$C,D3909)+SUMIFS($F:$F,$D:$D,D3909,$C:$C,"Coin Deduction")</f>
        <v>0</v>
      </c>
      <c r="AE3909" s="111">
        <f>Table5[[#This Row],[Column4]]+Table5[[#This Row],[Column14]]+Table5[[#This Row],[Column19]]+Table5[[#This Row],[Column12]]</f>
        <v>0</v>
      </c>
      <c r="AF3909" s="111">
        <f>Table5[[#This Row],[Column5]]+Table5[[#This Row],[Column13]]+Table5[[#This Row],[Column21]]+Table5[[#This Row],[Column18]]</f>
        <v>0</v>
      </c>
      <c r="AG3909" s="111">
        <f t="shared" si="679"/>
        <v>0</v>
      </c>
      <c r="AH3909" s="111">
        <f t="shared" si="680"/>
        <v>0</v>
      </c>
      <c r="AI3909" s="111">
        <f>Table5[[#This Row],[Column17]]-Table5[[#This Row],[Column20]]</f>
        <v>0</v>
      </c>
      <c r="AJ3909" s="111">
        <f t="shared" si="681"/>
        <v>0</v>
      </c>
      <c r="AK3909" s="111">
        <f t="shared" si="673"/>
        <v>0</v>
      </c>
      <c r="AL3909" s="111">
        <f t="shared" si="682"/>
        <v>0</v>
      </c>
      <c r="AM3909" s="111" t="str">
        <f t="shared" si="683"/>
        <v/>
      </c>
      <c r="AN3909" s="111" t="str">
        <f t="shared" ca="1" si="674"/>
        <v/>
      </c>
    </row>
    <row r="3910" spans="1:40" ht="20.25" customHeight="1" x14ac:dyDescent="0.3">
      <c r="A3910" s="107"/>
      <c r="B3910" s="144"/>
      <c r="C3910" s="119"/>
      <c r="D3910" s="120"/>
      <c r="E3910" s="119"/>
      <c r="F3910" s="119"/>
      <c r="G3910" s="120"/>
      <c r="H3910" s="119"/>
      <c r="I3910" s="109"/>
      <c r="L3910" s="108"/>
      <c r="M3910" s="108"/>
      <c r="N3910" s="108"/>
      <c r="O3910" s="108"/>
      <c r="P3910" s="108"/>
      <c r="Q3910" s="108"/>
      <c r="R3910" s="108"/>
      <c r="S3910" s="108"/>
      <c r="T3910" s="100">
        <f t="shared" si="675"/>
        <v>0</v>
      </c>
      <c r="U3910" s="111"/>
      <c r="V3910" s="111"/>
      <c r="W3910" s="111">
        <f>SUMIFS($F$3:F3910,$D$3:D3910,D3910,$C$3:C3910,"Buy")+SUMIFS($F$3:F3910,$D$3:D3910,D3910,$C$3:C3910,"Coin Deposit",$E$3:E3910,"&lt;&gt;")</f>
        <v>0</v>
      </c>
      <c r="X3910" s="111">
        <f t="shared" si="676"/>
        <v>0</v>
      </c>
      <c r="Y3910" s="111">
        <f>IF($D3910=Y$1,SUMIFS($H$3:$H3910,$G$3:$G3910,Y$1,$C$3:$C3910,"Sell"),0)</f>
        <v>0</v>
      </c>
      <c r="Z3910" s="111">
        <f t="shared" si="677"/>
        <v>0</v>
      </c>
      <c r="AA3910" s="111">
        <f>IF($D3910=AA$1,SUMIFS($H$3:$H3910,$G$3:$G3910,AA$1,$C$3:$C3910,"Sell"),0)</f>
        <v>0</v>
      </c>
      <c r="AB3910" s="111">
        <f t="shared" si="678"/>
        <v>0</v>
      </c>
      <c r="AC3910" s="111">
        <f>SUMIFS('Deductions and Deposits'!$H:$H,'Deductions and Deposits'!$G:$G,D3910,'Deductions and Deposits'!$F:$F,"&lt;="&amp;B3910)+SUMIFS($F$3:F3910,$D$3:D3910,D3910,$C$3:C3910,"Coin Deposit",$E$3:E3910,"")</f>
        <v>0</v>
      </c>
      <c r="AD3910" s="111">
        <f>SUMIFS('Deductions and Deposits'!$D:$D,'Deductions and Deposits'!$C:$C,D3910)+SUMIFS($F:$F,$D:$D,D3910,$C:$C,"Coin Deduction")</f>
        <v>0</v>
      </c>
      <c r="AE3910" s="111">
        <f>Table5[[#This Row],[Column4]]+Table5[[#This Row],[Column14]]+Table5[[#This Row],[Column19]]+Table5[[#This Row],[Column12]]</f>
        <v>0</v>
      </c>
      <c r="AF3910" s="111">
        <f>Table5[[#This Row],[Column5]]+Table5[[#This Row],[Column13]]+Table5[[#This Row],[Column21]]+Table5[[#This Row],[Column18]]</f>
        <v>0</v>
      </c>
      <c r="AG3910" s="111">
        <f t="shared" si="679"/>
        <v>0</v>
      </c>
      <c r="AH3910" s="111">
        <f t="shared" si="680"/>
        <v>0</v>
      </c>
      <c r="AI3910" s="111">
        <f>Table5[[#This Row],[Column17]]-Table5[[#This Row],[Column20]]</f>
        <v>0</v>
      </c>
      <c r="AJ3910" s="111">
        <f t="shared" si="681"/>
        <v>0</v>
      </c>
      <c r="AK3910" s="111">
        <f t="shared" si="673"/>
        <v>0</v>
      </c>
      <c r="AL3910" s="111">
        <f t="shared" si="682"/>
        <v>0</v>
      </c>
      <c r="AM3910" s="111" t="str">
        <f t="shared" si="683"/>
        <v/>
      </c>
      <c r="AN3910" s="111" t="str">
        <f t="shared" ca="1" si="674"/>
        <v/>
      </c>
    </row>
    <row r="3911" spans="1:40" ht="20.25" customHeight="1" x14ac:dyDescent="0.3">
      <c r="A3911" s="107"/>
      <c r="B3911" s="144"/>
      <c r="C3911" s="119"/>
      <c r="D3911" s="120"/>
      <c r="E3911" s="119"/>
      <c r="F3911" s="119"/>
      <c r="G3911" s="120"/>
      <c r="H3911" s="119"/>
      <c r="I3911" s="109"/>
      <c r="L3911" s="108"/>
      <c r="M3911" s="108"/>
      <c r="N3911" s="108"/>
      <c r="O3911" s="108"/>
      <c r="P3911" s="108"/>
      <c r="Q3911" s="108"/>
      <c r="R3911" s="108"/>
      <c r="S3911" s="108"/>
      <c r="T3911" s="100">
        <f t="shared" si="675"/>
        <v>0</v>
      </c>
      <c r="U3911" s="111"/>
      <c r="V3911" s="111"/>
      <c r="W3911" s="111">
        <f>SUMIFS($F$3:F3911,$D$3:D3911,D3911,$C$3:C3911,"Buy")+SUMIFS($F$3:F3911,$D$3:D3911,D3911,$C$3:C3911,"Coin Deposit",$E$3:E3911,"&lt;&gt;")</f>
        <v>0</v>
      </c>
      <c r="X3911" s="111">
        <f t="shared" si="676"/>
        <v>0</v>
      </c>
      <c r="Y3911" s="111">
        <f>IF($D3911=Y$1,SUMIFS($H$3:$H3911,$G$3:$G3911,Y$1,$C$3:$C3911,"Sell"),0)</f>
        <v>0</v>
      </c>
      <c r="Z3911" s="111">
        <f t="shared" si="677"/>
        <v>0</v>
      </c>
      <c r="AA3911" s="111">
        <f>IF($D3911=AA$1,SUMIFS($H$3:$H3911,$G$3:$G3911,AA$1,$C$3:$C3911,"Sell"),0)</f>
        <v>0</v>
      </c>
      <c r="AB3911" s="111">
        <f t="shared" si="678"/>
        <v>0</v>
      </c>
      <c r="AC3911" s="111">
        <f>SUMIFS('Deductions and Deposits'!$H:$H,'Deductions and Deposits'!$G:$G,D3911,'Deductions and Deposits'!$F:$F,"&lt;="&amp;B3911)+SUMIFS($F$3:F3911,$D$3:D3911,D3911,$C$3:C3911,"Coin Deposit",$E$3:E3911,"")</f>
        <v>0</v>
      </c>
      <c r="AD3911" s="111">
        <f>SUMIFS('Deductions and Deposits'!$D:$D,'Deductions and Deposits'!$C:$C,D3911)+SUMIFS($F:$F,$D:$D,D3911,$C:$C,"Coin Deduction")</f>
        <v>0</v>
      </c>
      <c r="AE3911" s="111">
        <f>Table5[[#This Row],[Column4]]+Table5[[#This Row],[Column14]]+Table5[[#This Row],[Column19]]+Table5[[#This Row],[Column12]]</f>
        <v>0</v>
      </c>
      <c r="AF3911" s="111">
        <f>Table5[[#This Row],[Column5]]+Table5[[#This Row],[Column13]]+Table5[[#This Row],[Column21]]+Table5[[#This Row],[Column18]]</f>
        <v>0</v>
      </c>
      <c r="AG3911" s="111">
        <f t="shared" si="679"/>
        <v>0</v>
      </c>
      <c r="AH3911" s="111">
        <f t="shared" si="680"/>
        <v>0</v>
      </c>
      <c r="AI3911" s="111">
        <f>Table5[[#This Row],[Column17]]-Table5[[#This Row],[Column20]]</f>
        <v>0</v>
      </c>
      <c r="AJ3911" s="111">
        <f t="shared" si="681"/>
        <v>0</v>
      </c>
      <c r="AK3911" s="111">
        <f t="shared" si="673"/>
        <v>0</v>
      </c>
      <c r="AL3911" s="111">
        <f t="shared" si="682"/>
        <v>0</v>
      </c>
      <c r="AM3911" s="111" t="str">
        <f t="shared" si="683"/>
        <v/>
      </c>
      <c r="AN3911" s="111" t="str">
        <f t="shared" ca="1" si="674"/>
        <v/>
      </c>
    </row>
    <row r="3912" spans="1:40" ht="20.25" customHeight="1" x14ac:dyDescent="0.3">
      <c r="A3912" s="107"/>
      <c r="B3912" s="144"/>
      <c r="C3912" s="119"/>
      <c r="D3912" s="120"/>
      <c r="E3912" s="119"/>
      <c r="F3912" s="119"/>
      <c r="G3912" s="120"/>
      <c r="H3912" s="119"/>
      <c r="I3912" s="109"/>
      <c r="L3912" s="108"/>
      <c r="M3912" s="108"/>
      <c r="N3912" s="108"/>
      <c r="O3912" s="108"/>
      <c r="P3912" s="108"/>
      <c r="Q3912" s="108"/>
      <c r="R3912" s="108"/>
      <c r="S3912" s="108"/>
      <c r="T3912" s="100">
        <f t="shared" si="675"/>
        <v>0</v>
      </c>
      <c r="U3912" s="111"/>
      <c r="V3912" s="111"/>
      <c r="W3912" s="111">
        <f>SUMIFS($F$3:F3912,$D$3:D3912,D3912,$C$3:C3912,"Buy")+SUMIFS($F$3:F3912,$D$3:D3912,D3912,$C$3:C3912,"Coin Deposit",$E$3:E3912,"&lt;&gt;")</f>
        <v>0</v>
      </c>
      <c r="X3912" s="111">
        <f t="shared" si="676"/>
        <v>0</v>
      </c>
      <c r="Y3912" s="111">
        <f>IF($D3912=Y$1,SUMIFS($H$3:$H3912,$G$3:$G3912,Y$1,$C$3:$C3912,"Sell"),0)</f>
        <v>0</v>
      </c>
      <c r="Z3912" s="111">
        <f t="shared" si="677"/>
        <v>0</v>
      </c>
      <c r="AA3912" s="111">
        <f>IF($D3912=AA$1,SUMIFS($H$3:$H3912,$G$3:$G3912,AA$1,$C$3:$C3912,"Sell"),0)</f>
        <v>0</v>
      </c>
      <c r="AB3912" s="111">
        <f t="shared" si="678"/>
        <v>0</v>
      </c>
      <c r="AC3912" s="111">
        <f>SUMIFS('Deductions and Deposits'!$H:$H,'Deductions and Deposits'!$G:$G,D3912,'Deductions and Deposits'!$F:$F,"&lt;="&amp;B3912)+SUMIFS($F$3:F3912,$D$3:D3912,D3912,$C$3:C3912,"Coin Deposit",$E$3:E3912,"")</f>
        <v>0</v>
      </c>
      <c r="AD3912" s="111">
        <f>SUMIFS('Deductions and Deposits'!$D:$D,'Deductions and Deposits'!$C:$C,D3912)+SUMIFS($F:$F,$D:$D,D3912,$C:$C,"Coin Deduction")</f>
        <v>0</v>
      </c>
      <c r="AE3912" s="111">
        <f>Table5[[#This Row],[Column4]]+Table5[[#This Row],[Column14]]+Table5[[#This Row],[Column19]]+Table5[[#This Row],[Column12]]</f>
        <v>0</v>
      </c>
      <c r="AF3912" s="111">
        <f>Table5[[#This Row],[Column5]]+Table5[[#This Row],[Column13]]+Table5[[#This Row],[Column21]]+Table5[[#This Row],[Column18]]</f>
        <v>0</v>
      </c>
      <c r="AG3912" s="111">
        <f t="shared" si="679"/>
        <v>0</v>
      </c>
      <c r="AH3912" s="111">
        <f t="shared" si="680"/>
        <v>0</v>
      </c>
      <c r="AI3912" s="111">
        <f>Table5[[#This Row],[Column17]]-Table5[[#This Row],[Column20]]</f>
        <v>0</v>
      </c>
      <c r="AJ3912" s="111">
        <f t="shared" si="681"/>
        <v>0</v>
      </c>
      <c r="AK3912" s="111">
        <f t="shared" si="673"/>
        <v>0</v>
      </c>
      <c r="AL3912" s="111">
        <f t="shared" si="682"/>
        <v>0</v>
      </c>
      <c r="AM3912" s="111" t="str">
        <f t="shared" si="683"/>
        <v/>
      </c>
      <c r="AN3912" s="111" t="str">
        <f t="shared" ca="1" si="674"/>
        <v/>
      </c>
    </row>
    <row r="3913" spans="1:40" ht="20.25" customHeight="1" x14ac:dyDescent="0.3">
      <c r="A3913" s="107"/>
      <c r="B3913" s="144"/>
      <c r="C3913" s="119"/>
      <c r="D3913" s="120"/>
      <c r="E3913" s="119"/>
      <c r="F3913" s="119"/>
      <c r="G3913" s="120"/>
      <c r="H3913" s="119"/>
      <c r="I3913" s="109"/>
      <c r="L3913" s="108"/>
      <c r="M3913" s="108"/>
      <c r="N3913" s="108"/>
      <c r="O3913" s="108"/>
      <c r="P3913" s="108"/>
      <c r="Q3913" s="108"/>
      <c r="R3913" s="108"/>
      <c r="S3913" s="108"/>
      <c r="T3913" s="100">
        <f t="shared" si="675"/>
        <v>0</v>
      </c>
      <c r="U3913" s="111"/>
      <c r="V3913" s="111"/>
      <c r="W3913" s="111">
        <f>SUMIFS($F$3:F3913,$D$3:D3913,D3913,$C$3:C3913,"Buy")+SUMIFS($F$3:F3913,$D$3:D3913,D3913,$C$3:C3913,"Coin Deposit",$E$3:E3913,"&lt;&gt;")</f>
        <v>0</v>
      </c>
      <c r="X3913" s="111">
        <f t="shared" si="676"/>
        <v>0</v>
      </c>
      <c r="Y3913" s="111">
        <f>IF($D3913=Y$1,SUMIFS($H$3:$H3913,$G$3:$G3913,Y$1,$C$3:$C3913,"Sell"),0)</f>
        <v>0</v>
      </c>
      <c r="Z3913" s="111">
        <f t="shared" si="677"/>
        <v>0</v>
      </c>
      <c r="AA3913" s="111">
        <f>IF($D3913=AA$1,SUMIFS($H$3:$H3913,$G$3:$G3913,AA$1,$C$3:$C3913,"Sell"),0)</f>
        <v>0</v>
      </c>
      <c r="AB3913" s="111">
        <f t="shared" si="678"/>
        <v>0</v>
      </c>
      <c r="AC3913" s="111">
        <f>SUMIFS('Deductions and Deposits'!$H:$H,'Deductions and Deposits'!$G:$G,D3913,'Deductions and Deposits'!$F:$F,"&lt;="&amp;B3913)+SUMIFS($F$3:F3913,$D$3:D3913,D3913,$C$3:C3913,"Coin Deposit",$E$3:E3913,"")</f>
        <v>0</v>
      </c>
      <c r="AD3913" s="111">
        <f>SUMIFS('Deductions and Deposits'!$D:$D,'Deductions and Deposits'!$C:$C,D3913)+SUMIFS($F:$F,$D:$D,D3913,$C:$C,"Coin Deduction")</f>
        <v>0</v>
      </c>
      <c r="AE3913" s="111">
        <f>Table5[[#This Row],[Column4]]+Table5[[#This Row],[Column14]]+Table5[[#This Row],[Column19]]+Table5[[#This Row],[Column12]]</f>
        <v>0</v>
      </c>
      <c r="AF3913" s="111">
        <f>Table5[[#This Row],[Column5]]+Table5[[#This Row],[Column13]]+Table5[[#This Row],[Column21]]+Table5[[#This Row],[Column18]]</f>
        <v>0</v>
      </c>
      <c r="AG3913" s="111">
        <f t="shared" si="679"/>
        <v>0</v>
      </c>
      <c r="AH3913" s="111">
        <f t="shared" si="680"/>
        <v>0</v>
      </c>
      <c r="AI3913" s="111">
        <f>Table5[[#This Row],[Column17]]-Table5[[#This Row],[Column20]]</f>
        <v>0</v>
      </c>
      <c r="AJ3913" s="111">
        <f t="shared" si="681"/>
        <v>0</v>
      </c>
      <c r="AK3913" s="111">
        <f t="shared" si="673"/>
        <v>0</v>
      </c>
      <c r="AL3913" s="111">
        <f t="shared" si="682"/>
        <v>0</v>
      </c>
      <c r="AM3913" s="111" t="str">
        <f t="shared" si="683"/>
        <v/>
      </c>
      <c r="AN3913" s="111" t="str">
        <f t="shared" ca="1" si="674"/>
        <v/>
      </c>
    </row>
    <row r="3914" spans="1:40" ht="20.25" customHeight="1" x14ac:dyDescent="0.3">
      <c r="A3914" s="107"/>
      <c r="B3914" s="144"/>
      <c r="C3914" s="119"/>
      <c r="D3914" s="120"/>
      <c r="E3914" s="119"/>
      <c r="F3914" s="119"/>
      <c r="G3914" s="120"/>
      <c r="H3914" s="119"/>
      <c r="I3914" s="109"/>
      <c r="L3914" s="108"/>
      <c r="M3914" s="108"/>
      <c r="N3914" s="108"/>
      <c r="O3914" s="108"/>
      <c r="P3914" s="108"/>
      <c r="Q3914" s="108"/>
      <c r="R3914" s="108"/>
      <c r="S3914" s="108"/>
      <c r="T3914" s="100">
        <f t="shared" si="675"/>
        <v>0</v>
      </c>
      <c r="U3914" s="111"/>
      <c r="V3914" s="111"/>
      <c r="W3914" s="111">
        <f>SUMIFS($F$3:F3914,$D$3:D3914,D3914,$C$3:C3914,"Buy")+SUMIFS($F$3:F3914,$D$3:D3914,D3914,$C$3:C3914,"Coin Deposit",$E$3:E3914,"&lt;&gt;")</f>
        <v>0</v>
      </c>
      <c r="X3914" s="111">
        <f t="shared" si="676"/>
        <v>0</v>
      </c>
      <c r="Y3914" s="111">
        <f>IF($D3914=Y$1,SUMIFS($H$3:$H3914,$G$3:$G3914,Y$1,$C$3:$C3914,"Sell"),0)</f>
        <v>0</v>
      </c>
      <c r="Z3914" s="111">
        <f t="shared" si="677"/>
        <v>0</v>
      </c>
      <c r="AA3914" s="111">
        <f>IF($D3914=AA$1,SUMIFS($H$3:$H3914,$G$3:$G3914,AA$1,$C$3:$C3914,"Sell"),0)</f>
        <v>0</v>
      </c>
      <c r="AB3914" s="111">
        <f t="shared" si="678"/>
        <v>0</v>
      </c>
      <c r="AC3914" s="111">
        <f>SUMIFS('Deductions and Deposits'!$H:$H,'Deductions and Deposits'!$G:$G,D3914,'Deductions and Deposits'!$F:$F,"&lt;="&amp;B3914)+SUMIFS($F$3:F3914,$D$3:D3914,D3914,$C$3:C3914,"Coin Deposit",$E$3:E3914,"")</f>
        <v>0</v>
      </c>
      <c r="AD3914" s="111">
        <f>SUMIFS('Deductions and Deposits'!$D:$D,'Deductions and Deposits'!$C:$C,D3914)+SUMIFS($F:$F,$D:$D,D3914,$C:$C,"Coin Deduction")</f>
        <v>0</v>
      </c>
      <c r="AE3914" s="111">
        <f>Table5[[#This Row],[Column4]]+Table5[[#This Row],[Column14]]+Table5[[#This Row],[Column19]]+Table5[[#This Row],[Column12]]</f>
        <v>0</v>
      </c>
      <c r="AF3914" s="111">
        <f>Table5[[#This Row],[Column5]]+Table5[[#This Row],[Column13]]+Table5[[#This Row],[Column21]]+Table5[[#This Row],[Column18]]</f>
        <v>0</v>
      </c>
      <c r="AG3914" s="111">
        <f t="shared" si="679"/>
        <v>0</v>
      </c>
      <c r="AH3914" s="111">
        <f t="shared" si="680"/>
        <v>0</v>
      </c>
      <c r="AI3914" s="111">
        <f>Table5[[#This Row],[Column17]]-Table5[[#This Row],[Column20]]</f>
        <v>0</v>
      </c>
      <c r="AJ3914" s="111">
        <f t="shared" si="681"/>
        <v>0</v>
      </c>
      <c r="AK3914" s="111">
        <f t="shared" si="673"/>
        <v>0</v>
      </c>
      <c r="AL3914" s="111">
        <f t="shared" si="682"/>
        <v>0</v>
      </c>
      <c r="AM3914" s="111" t="str">
        <f t="shared" si="683"/>
        <v/>
      </c>
      <c r="AN3914" s="111" t="str">
        <f t="shared" ca="1" si="674"/>
        <v/>
      </c>
    </row>
    <row r="3915" spans="1:40" ht="20.25" customHeight="1" x14ac:dyDescent="0.3">
      <c r="A3915" s="107"/>
      <c r="B3915" s="144"/>
      <c r="C3915" s="119"/>
      <c r="D3915" s="120"/>
      <c r="E3915" s="119"/>
      <c r="F3915" s="119"/>
      <c r="G3915" s="120"/>
      <c r="H3915" s="119"/>
      <c r="I3915" s="109"/>
      <c r="L3915" s="108"/>
      <c r="M3915" s="108"/>
      <c r="N3915" s="108"/>
      <c r="O3915" s="108"/>
      <c r="P3915" s="108"/>
      <c r="Q3915" s="108"/>
      <c r="R3915" s="108"/>
      <c r="S3915" s="108"/>
      <c r="T3915" s="100">
        <f t="shared" si="675"/>
        <v>0</v>
      </c>
      <c r="U3915" s="111"/>
      <c r="V3915" s="111"/>
      <c r="W3915" s="111">
        <f>SUMIFS($F$3:F3915,$D$3:D3915,D3915,$C$3:C3915,"Buy")+SUMIFS($F$3:F3915,$D$3:D3915,D3915,$C$3:C3915,"Coin Deposit",$E$3:E3915,"&lt;&gt;")</f>
        <v>0</v>
      </c>
      <c r="X3915" s="111">
        <f t="shared" si="676"/>
        <v>0</v>
      </c>
      <c r="Y3915" s="111">
        <f>IF($D3915=Y$1,SUMIFS($H$3:$H3915,$G$3:$G3915,Y$1,$C$3:$C3915,"Sell"),0)</f>
        <v>0</v>
      </c>
      <c r="Z3915" s="111">
        <f t="shared" si="677"/>
        <v>0</v>
      </c>
      <c r="AA3915" s="111">
        <f>IF($D3915=AA$1,SUMIFS($H$3:$H3915,$G$3:$G3915,AA$1,$C$3:$C3915,"Sell"),0)</f>
        <v>0</v>
      </c>
      <c r="AB3915" s="111">
        <f t="shared" si="678"/>
        <v>0</v>
      </c>
      <c r="AC3915" s="111">
        <f>SUMIFS('Deductions and Deposits'!$H:$H,'Deductions and Deposits'!$G:$G,D3915,'Deductions and Deposits'!$F:$F,"&lt;="&amp;B3915)+SUMIFS($F$3:F3915,$D$3:D3915,D3915,$C$3:C3915,"Coin Deposit",$E$3:E3915,"")</f>
        <v>0</v>
      </c>
      <c r="AD3915" s="111">
        <f>SUMIFS('Deductions and Deposits'!$D:$D,'Deductions and Deposits'!$C:$C,D3915)+SUMIFS($F:$F,$D:$D,D3915,$C:$C,"Coin Deduction")</f>
        <v>0</v>
      </c>
      <c r="AE3915" s="111">
        <f>Table5[[#This Row],[Column4]]+Table5[[#This Row],[Column14]]+Table5[[#This Row],[Column19]]+Table5[[#This Row],[Column12]]</f>
        <v>0</v>
      </c>
      <c r="AF3915" s="111">
        <f>Table5[[#This Row],[Column5]]+Table5[[#This Row],[Column13]]+Table5[[#This Row],[Column21]]+Table5[[#This Row],[Column18]]</f>
        <v>0</v>
      </c>
      <c r="AG3915" s="111">
        <f t="shared" si="679"/>
        <v>0</v>
      </c>
      <c r="AH3915" s="111">
        <f t="shared" si="680"/>
        <v>0</v>
      </c>
      <c r="AI3915" s="111">
        <f>Table5[[#This Row],[Column17]]-Table5[[#This Row],[Column20]]</f>
        <v>0</v>
      </c>
      <c r="AJ3915" s="111">
        <f t="shared" si="681"/>
        <v>0</v>
      </c>
      <c r="AK3915" s="111">
        <f t="shared" si="673"/>
        <v>0</v>
      </c>
      <c r="AL3915" s="111">
        <f t="shared" si="682"/>
        <v>0</v>
      </c>
      <c r="AM3915" s="111" t="str">
        <f t="shared" si="683"/>
        <v/>
      </c>
      <c r="AN3915" s="111" t="str">
        <f t="shared" ca="1" si="674"/>
        <v/>
      </c>
    </row>
    <row r="3916" spans="1:40" ht="20.25" customHeight="1" x14ac:dyDescent="0.3">
      <c r="A3916" s="107"/>
      <c r="B3916" s="144"/>
      <c r="C3916" s="119"/>
      <c r="D3916" s="120"/>
      <c r="E3916" s="119"/>
      <c r="F3916" s="119"/>
      <c r="G3916" s="120"/>
      <c r="H3916" s="119"/>
      <c r="I3916" s="109"/>
      <c r="L3916" s="108"/>
      <c r="M3916" s="108"/>
      <c r="N3916" s="108"/>
      <c r="O3916" s="108"/>
      <c r="P3916" s="108"/>
      <c r="Q3916" s="108"/>
      <c r="R3916" s="108"/>
      <c r="S3916" s="108"/>
      <c r="T3916" s="100">
        <f t="shared" si="675"/>
        <v>0</v>
      </c>
      <c r="U3916" s="111"/>
      <c r="V3916" s="111"/>
      <c r="W3916" s="111">
        <f>SUMIFS($F$3:F3916,$D$3:D3916,D3916,$C$3:C3916,"Buy")+SUMIFS($F$3:F3916,$D$3:D3916,D3916,$C$3:C3916,"Coin Deposit",$E$3:E3916,"&lt;&gt;")</f>
        <v>0</v>
      </c>
      <c r="X3916" s="111">
        <f t="shared" si="676"/>
        <v>0</v>
      </c>
      <c r="Y3916" s="111">
        <f>IF($D3916=Y$1,SUMIFS($H$3:$H3916,$G$3:$G3916,Y$1,$C$3:$C3916,"Sell"),0)</f>
        <v>0</v>
      </c>
      <c r="Z3916" s="111">
        <f t="shared" si="677"/>
        <v>0</v>
      </c>
      <c r="AA3916" s="111">
        <f>IF($D3916=AA$1,SUMIFS($H$3:$H3916,$G$3:$G3916,AA$1,$C$3:$C3916,"Sell"),0)</f>
        <v>0</v>
      </c>
      <c r="AB3916" s="111">
        <f t="shared" si="678"/>
        <v>0</v>
      </c>
      <c r="AC3916" s="111">
        <f>SUMIFS('Deductions and Deposits'!$H:$H,'Deductions and Deposits'!$G:$G,D3916,'Deductions and Deposits'!$F:$F,"&lt;="&amp;B3916)+SUMIFS($F$3:F3916,$D$3:D3916,D3916,$C$3:C3916,"Coin Deposit",$E$3:E3916,"")</f>
        <v>0</v>
      </c>
      <c r="AD3916" s="111">
        <f>SUMIFS('Deductions and Deposits'!$D:$D,'Deductions and Deposits'!$C:$C,D3916)+SUMIFS($F:$F,$D:$D,D3916,$C:$C,"Coin Deduction")</f>
        <v>0</v>
      </c>
      <c r="AE3916" s="111">
        <f>Table5[[#This Row],[Column4]]+Table5[[#This Row],[Column14]]+Table5[[#This Row],[Column19]]+Table5[[#This Row],[Column12]]</f>
        <v>0</v>
      </c>
      <c r="AF3916" s="111">
        <f>Table5[[#This Row],[Column5]]+Table5[[#This Row],[Column13]]+Table5[[#This Row],[Column21]]+Table5[[#This Row],[Column18]]</f>
        <v>0</v>
      </c>
      <c r="AG3916" s="111">
        <f t="shared" si="679"/>
        <v>0</v>
      </c>
      <c r="AH3916" s="111">
        <f t="shared" si="680"/>
        <v>0</v>
      </c>
      <c r="AI3916" s="111">
        <f>Table5[[#This Row],[Column17]]-Table5[[#This Row],[Column20]]</f>
        <v>0</v>
      </c>
      <c r="AJ3916" s="111">
        <f t="shared" si="681"/>
        <v>0</v>
      </c>
      <c r="AK3916" s="111">
        <f t="shared" si="673"/>
        <v>0</v>
      </c>
      <c r="AL3916" s="111">
        <f t="shared" si="682"/>
        <v>0</v>
      </c>
      <c r="AM3916" s="111" t="str">
        <f t="shared" si="683"/>
        <v/>
      </c>
      <c r="AN3916" s="111" t="str">
        <f t="shared" ca="1" si="674"/>
        <v/>
      </c>
    </row>
    <row r="3917" spans="1:40" ht="20.25" customHeight="1" x14ac:dyDescent="0.3">
      <c r="A3917" s="107"/>
      <c r="B3917" s="144"/>
      <c r="C3917" s="119"/>
      <c r="D3917" s="120"/>
      <c r="E3917" s="119"/>
      <c r="F3917" s="119"/>
      <c r="G3917" s="120"/>
      <c r="H3917" s="119"/>
      <c r="I3917" s="109"/>
      <c r="L3917" s="108"/>
      <c r="M3917" s="108"/>
      <c r="N3917" s="108"/>
      <c r="O3917" s="108"/>
      <c r="P3917" s="108"/>
      <c r="Q3917" s="108"/>
      <c r="R3917" s="108"/>
      <c r="S3917" s="108"/>
      <c r="T3917" s="100">
        <f t="shared" si="675"/>
        <v>0</v>
      </c>
      <c r="U3917" s="111"/>
      <c r="V3917" s="111"/>
      <c r="W3917" s="111">
        <f>SUMIFS($F$3:F3917,$D$3:D3917,D3917,$C$3:C3917,"Buy")+SUMIFS($F$3:F3917,$D$3:D3917,D3917,$C$3:C3917,"Coin Deposit",$E$3:E3917,"&lt;&gt;")</f>
        <v>0</v>
      </c>
      <c r="X3917" s="111">
        <f t="shared" si="676"/>
        <v>0</v>
      </c>
      <c r="Y3917" s="111">
        <f>IF($D3917=Y$1,SUMIFS($H$3:$H3917,$G$3:$G3917,Y$1,$C$3:$C3917,"Sell"),0)</f>
        <v>0</v>
      </c>
      <c r="Z3917" s="111">
        <f t="shared" si="677"/>
        <v>0</v>
      </c>
      <c r="AA3917" s="111">
        <f>IF($D3917=AA$1,SUMIFS($H$3:$H3917,$G$3:$G3917,AA$1,$C$3:$C3917,"Sell"),0)</f>
        <v>0</v>
      </c>
      <c r="AB3917" s="111">
        <f t="shared" si="678"/>
        <v>0</v>
      </c>
      <c r="AC3917" s="111">
        <f>SUMIFS('Deductions and Deposits'!$H:$H,'Deductions and Deposits'!$G:$G,D3917,'Deductions and Deposits'!$F:$F,"&lt;="&amp;B3917)+SUMIFS($F$3:F3917,$D$3:D3917,D3917,$C$3:C3917,"Coin Deposit",$E$3:E3917,"")</f>
        <v>0</v>
      </c>
      <c r="AD3917" s="111">
        <f>SUMIFS('Deductions and Deposits'!$D:$D,'Deductions and Deposits'!$C:$C,D3917)+SUMIFS($F:$F,$D:$D,D3917,$C:$C,"Coin Deduction")</f>
        <v>0</v>
      </c>
      <c r="AE3917" s="111">
        <f>Table5[[#This Row],[Column4]]+Table5[[#This Row],[Column14]]+Table5[[#This Row],[Column19]]+Table5[[#This Row],[Column12]]</f>
        <v>0</v>
      </c>
      <c r="AF3917" s="111">
        <f>Table5[[#This Row],[Column5]]+Table5[[#This Row],[Column13]]+Table5[[#This Row],[Column21]]+Table5[[#This Row],[Column18]]</f>
        <v>0</v>
      </c>
      <c r="AG3917" s="111">
        <f t="shared" si="679"/>
        <v>0</v>
      </c>
      <c r="AH3917" s="111">
        <f t="shared" si="680"/>
        <v>0</v>
      </c>
      <c r="AI3917" s="111">
        <f>Table5[[#This Row],[Column17]]-Table5[[#This Row],[Column20]]</f>
        <v>0</v>
      </c>
      <c r="AJ3917" s="111">
        <f t="shared" si="681"/>
        <v>0</v>
      </c>
      <c r="AK3917" s="111">
        <f t="shared" si="673"/>
        <v>0</v>
      </c>
      <c r="AL3917" s="111">
        <f t="shared" si="682"/>
        <v>0</v>
      </c>
      <c r="AM3917" s="111" t="str">
        <f t="shared" si="683"/>
        <v/>
      </c>
      <c r="AN3917" s="111" t="str">
        <f t="shared" ca="1" si="674"/>
        <v/>
      </c>
    </row>
    <row r="3918" spans="1:40" ht="20.25" customHeight="1" x14ac:dyDescent="0.3">
      <c r="A3918" s="107"/>
      <c r="B3918" s="144"/>
      <c r="C3918" s="119"/>
      <c r="D3918" s="120"/>
      <c r="E3918" s="119"/>
      <c r="F3918" s="119"/>
      <c r="G3918" s="120"/>
      <c r="H3918" s="119"/>
      <c r="I3918" s="109"/>
      <c r="L3918" s="108"/>
      <c r="M3918" s="108"/>
      <c r="N3918" s="108"/>
      <c r="O3918" s="108"/>
      <c r="P3918" s="108"/>
      <c r="Q3918" s="108"/>
      <c r="R3918" s="108"/>
      <c r="S3918" s="108"/>
      <c r="T3918" s="100">
        <f t="shared" si="675"/>
        <v>0</v>
      </c>
      <c r="U3918" s="111"/>
      <c r="V3918" s="111"/>
      <c r="W3918" s="111">
        <f>SUMIFS($F$3:F3918,$D$3:D3918,D3918,$C$3:C3918,"Buy")+SUMIFS($F$3:F3918,$D$3:D3918,D3918,$C$3:C3918,"Coin Deposit",$E$3:E3918,"&lt;&gt;")</f>
        <v>0</v>
      </c>
      <c r="X3918" s="111">
        <f t="shared" si="676"/>
        <v>0</v>
      </c>
      <c r="Y3918" s="111">
        <f>IF($D3918=Y$1,SUMIFS($H$3:$H3918,$G$3:$G3918,Y$1,$C$3:$C3918,"Sell"),0)</f>
        <v>0</v>
      </c>
      <c r="Z3918" s="111">
        <f t="shared" si="677"/>
        <v>0</v>
      </c>
      <c r="AA3918" s="111">
        <f>IF($D3918=AA$1,SUMIFS($H$3:$H3918,$G$3:$G3918,AA$1,$C$3:$C3918,"Sell"),0)</f>
        <v>0</v>
      </c>
      <c r="AB3918" s="111">
        <f t="shared" si="678"/>
        <v>0</v>
      </c>
      <c r="AC3918" s="111">
        <f>SUMIFS('Deductions and Deposits'!$H:$H,'Deductions and Deposits'!$G:$G,D3918,'Deductions and Deposits'!$F:$F,"&lt;="&amp;B3918)+SUMIFS($F$3:F3918,$D$3:D3918,D3918,$C$3:C3918,"Coin Deposit",$E$3:E3918,"")</f>
        <v>0</v>
      </c>
      <c r="AD3918" s="111">
        <f>SUMIFS('Deductions and Deposits'!$D:$D,'Deductions and Deposits'!$C:$C,D3918)+SUMIFS($F:$F,$D:$D,D3918,$C:$C,"Coin Deduction")</f>
        <v>0</v>
      </c>
      <c r="AE3918" s="111">
        <f>Table5[[#This Row],[Column4]]+Table5[[#This Row],[Column14]]+Table5[[#This Row],[Column19]]+Table5[[#This Row],[Column12]]</f>
        <v>0</v>
      </c>
      <c r="AF3918" s="111">
        <f>Table5[[#This Row],[Column5]]+Table5[[#This Row],[Column13]]+Table5[[#This Row],[Column21]]+Table5[[#This Row],[Column18]]</f>
        <v>0</v>
      </c>
      <c r="AG3918" s="111">
        <f t="shared" si="679"/>
        <v>0</v>
      </c>
      <c r="AH3918" s="111">
        <f t="shared" si="680"/>
        <v>0</v>
      </c>
      <c r="AI3918" s="111">
        <f>Table5[[#This Row],[Column17]]-Table5[[#This Row],[Column20]]</f>
        <v>0</v>
      </c>
      <c r="AJ3918" s="111">
        <f t="shared" si="681"/>
        <v>0</v>
      </c>
      <c r="AK3918" s="111">
        <f t="shared" si="673"/>
        <v>0</v>
      </c>
      <c r="AL3918" s="111">
        <f t="shared" si="682"/>
        <v>0</v>
      </c>
      <c r="AM3918" s="111" t="str">
        <f t="shared" si="683"/>
        <v/>
      </c>
      <c r="AN3918" s="111" t="str">
        <f t="shared" ca="1" si="674"/>
        <v/>
      </c>
    </row>
    <row r="3919" spans="1:40" ht="20.25" customHeight="1" x14ac:dyDescent="0.3">
      <c r="A3919" s="107"/>
      <c r="B3919" s="144"/>
      <c r="C3919" s="119"/>
      <c r="D3919" s="120"/>
      <c r="E3919" s="119"/>
      <c r="F3919" s="119"/>
      <c r="G3919" s="120"/>
      <c r="H3919" s="119"/>
      <c r="I3919" s="109"/>
      <c r="L3919" s="108"/>
      <c r="M3919" s="108"/>
      <c r="N3919" s="108"/>
      <c r="O3919" s="108"/>
      <c r="P3919" s="108"/>
      <c r="Q3919" s="108"/>
      <c r="R3919" s="108"/>
      <c r="S3919" s="108"/>
      <c r="T3919" s="100">
        <f t="shared" si="675"/>
        <v>0</v>
      </c>
      <c r="U3919" s="111"/>
      <c r="V3919" s="111"/>
      <c r="W3919" s="111">
        <f>SUMIFS($F$3:F3919,$D$3:D3919,D3919,$C$3:C3919,"Buy")+SUMIFS($F$3:F3919,$D$3:D3919,D3919,$C$3:C3919,"Coin Deposit",$E$3:E3919,"&lt;&gt;")</f>
        <v>0</v>
      </c>
      <c r="X3919" s="111">
        <f t="shared" si="676"/>
        <v>0</v>
      </c>
      <c r="Y3919" s="111">
        <f>IF($D3919=Y$1,SUMIFS($H$3:$H3919,$G$3:$G3919,Y$1,$C$3:$C3919,"Sell"),0)</f>
        <v>0</v>
      </c>
      <c r="Z3919" s="111">
        <f t="shared" si="677"/>
        <v>0</v>
      </c>
      <c r="AA3919" s="111">
        <f>IF($D3919=AA$1,SUMIFS($H$3:$H3919,$G$3:$G3919,AA$1,$C$3:$C3919,"Sell"),0)</f>
        <v>0</v>
      </c>
      <c r="AB3919" s="111">
        <f t="shared" si="678"/>
        <v>0</v>
      </c>
      <c r="AC3919" s="111">
        <f>SUMIFS('Deductions and Deposits'!$H:$H,'Deductions and Deposits'!$G:$G,D3919,'Deductions and Deposits'!$F:$F,"&lt;="&amp;B3919)+SUMIFS($F$3:F3919,$D$3:D3919,D3919,$C$3:C3919,"Coin Deposit",$E$3:E3919,"")</f>
        <v>0</v>
      </c>
      <c r="AD3919" s="111">
        <f>SUMIFS('Deductions and Deposits'!$D:$D,'Deductions and Deposits'!$C:$C,D3919)+SUMIFS($F:$F,$D:$D,D3919,$C:$C,"Coin Deduction")</f>
        <v>0</v>
      </c>
      <c r="AE3919" s="111">
        <f>Table5[[#This Row],[Column4]]+Table5[[#This Row],[Column14]]+Table5[[#This Row],[Column19]]+Table5[[#This Row],[Column12]]</f>
        <v>0</v>
      </c>
      <c r="AF3919" s="111">
        <f>Table5[[#This Row],[Column5]]+Table5[[#This Row],[Column13]]+Table5[[#This Row],[Column21]]+Table5[[#This Row],[Column18]]</f>
        <v>0</v>
      </c>
      <c r="AG3919" s="111">
        <f t="shared" si="679"/>
        <v>0</v>
      </c>
      <c r="AH3919" s="111">
        <f t="shared" si="680"/>
        <v>0</v>
      </c>
      <c r="AI3919" s="111">
        <f>Table5[[#This Row],[Column17]]-Table5[[#This Row],[Column20]]</f>
        <v>0</v>
      </c>
      <c r="AJ3919" s="111">
        <f t="shared" si="681"/>
        <v>0</v>
      </c>
      <c r="AK3919" s="111">
        <f t="shared" si="673"/>
        <v>0</v>
      </c>
      <c r="AL3919" s="111">
        <f t="shared" si="682"/>
        <v>0</v>
      </c>
      <c r="AM3919" s="111" t="str">
        <f t="shared" si="683"/>
        <v/>
      </c>
      <c r="AN3919" s="111" t="str">
        <f t="shared" ca="1" si="674"/>
        <v/>
      </c>
    </row>
    <row r="3920" spans="1:40" ht="20.25" customHeight="1" x14ac:dyDescent="0.3">
      <c r="A3920" s="107"/>
      <c r="B3920" s="144"/>
      <c r="C3920" s="119"/>
      <c r="D3920" s="120"/>
      <c r="E3920" s="119"/>
      <c r="F3920" s="119"/>
      <c r="G3920" s="120"/>
      <c r="H3920" s="119"/>
      <c r="I3920" s="109"/>
      <c r="L3920" s="108"/>
      <c r="M3920" s="108"/>
      <c r="N3920" s="108"/>
      <c r="O3920" s="108"/>
      <c r="P3920" s="108"/>
      <c r="Q3920" s="108"/>
      <c r="R3920" s="108"/>
      <c r="S3920" s="108"/>
      <c r="T3920" s="100">
        <f t="shared" si="675"/>
        <v>0</v>
      </c>
      <c r="U3920" s="111"/>
      <c r="V3920" s="111"/>
      <c r="W3920" s="111">
        <f>SUMIFS($F$3:F3920,$D$3:D3920,D3920,$C$3:C3920,"Buy")+SUMIFS($F$3:F3920,$D$3:D3920,D3920,$C$3:C3920,"Coin Deposit",$E$3:E3920,"&lt;&gt;")</f>
        <v>0</v>
      </c>
      <c r="X3920" s="111">
        <f t="shared" si="676"/>
        <v>0</v>
      </c>
      <c r="Y3920" s="111">
        <f>IF($D3920=Y$1,SUMIFS($H$3:$H3920,$G$3:$G3920,Y$1,$C$3:$C3920,"Sell"),0)</f>
        <v>0</v>
      </c>
      <c r="Z3920" s="111">
        <f t="shared" si="677"/>
        <v>0</v>
      </c>
      <c r="AA3920" s="111">
        <f>IF($D3920=AA$1,SUMIFS($H$3:$H3920,$G$3:$G3920,AA$1,$C$3:$C3920,"Sell"),0)</f>
        <v>0</v>
      </c>
      <c r="AB3920" s="111">
        <f t="shared" si="678"/>
        <v>0</v>
      </c>
      <c r="AC3920" s="111">
        <f>SUMIFS('Deductions and Deposits'!$H:$H,'Deductions and Deposits'!$G:$G,D3920,'Deductions and Deposits'!$F:$F,"&lt;="&amp;B3920)+SUMIFS($F$3:F3920,$D$3:D3920,D3920,$C$3:C3920,"Coin Deposit",$E$3:E3920,"")</f>
        <v>0</v>
      </c>
      <c r="AD3920" s="111">
        <f>SUMIFS('Deductions and Deposits'!$D:$D,'Deductions and Deposits'!$C:$C,D3920)+SUMIFS($F:$F,$D:$D,D3920,$C:$C,"Coin Deduction")</f>
        <v>0</v>
      </c>
      <c r="AE3920" s="111">
        <f>Table5[[#This Row],[Column4]]+Table5[[#This Row],[Column14]]+Table5[[#This Row],[Column19]]+Table5[[#This Row],[Column12]]</f>
        <v>0</v>
      </c>
      <c r="AF3920" s="111">
        <f>Table5[[#This Row],[Column5]]+Table5[[#This Row],[Column13]]+Table5[[#This Row],[Column21]]+Table5[[#This Row],[Column18]]</f>
        <v>0</v>
      </c>
      <c r="AG3920" s="111">
        <f t="shared" si="679"/>
        <v>0</v>
      </c>
      <c r="AH3920" s="111">
        <f t="shared" si="680"/>
        <v>0</v>
      </c>
      <c r="AI3920" s="111">
        <f>Table5[[#This Row],[Column17]]-Table5[[#This Row],[Column20]]</f>
        <v>0</v>
      </c>
      <c r="AJ3920" s="111">
        <f t="shared" si="681"/>
        <v>0</v>
      </c>
      <c r="AK3920" s="111">
        <f t="shared" si="673"/>
        <v>0</v>
      </c>
      <c r="AL3920" s="111">
        <f t="shared" si="682"/>
        <v>0</v>
      </c>
      <c r="AM3920" s="111" t="str">
        <f t="shared" si="683"/>
        <v/>
      </c>
      <c r="AN3920" s="111" t="str">
        <f t="shared" ca="1" si="674"/>
        <v/>
      </c>
    </row>
    <row r="3921" spans="1:40" ht="20.25" customHeight="1" x14ac:dyDescent="0.3">
      <c r="A3921" s="107"/>
      <c r="B3921" s="144"/>
      <c r="C3921" s="119"/>
      <c r="D3921" s="120"/>
      <c r="E3921" s="119"/>
      <c r="F3921" s="119"/>
      <c r="G3921" s="120"/>
      <c r="H3921" s="119"/>
      <c r="I3921" s="109"/>
      <c r="L3921" s="108"/>
      <c r="M3921" s="108"/>
      <c r="N3921" s="108"/>
      <c r="O3921" s="108"/>
      <c r="P3921" s="108"/>
      <c r="Q3921" s="108"/>
      <c r="R3921" s="108"/>
      <c r="S3921" s="108"/>
      <c r="T3921" s="100">
        <f t="shared" si="675"/>
        <v>0</v>
      </c>
      <c r="U3921" s="111"/>
      <c r="V3921" s="111"/>
      <c r="W3921" s="111">
        <f>SUMIFS($F$3:F3921,$D$3:D3921,D3921,$C$3:C3921,"Buy")+SUMIFS($F$3:F3921,$D$3:D3921,D3921,$C$3:C3921,"Coin Deposit",$E$3:E3921,"&lt;&gt;")</f>
        <v>0</v>
      </c>
      <c r="X3921" s="111">
        <f t="shared" si="676"/>
        <v>0</v>
      </c>
      <c r="Y3921" s="111">
        <f>IF($D3921=Y$1,SUMIFS($H$3:$H3921,$G$3:$G3921,Y$1,$C$3:$C3921,"Sell"),0)</f>
        <v>0</v>
      </c>
      <c r="Z3921" s="111">
        <f t="shared" si="677"/>
        <v>0</v>
      </c>
      <c r="AA3921" s="111">
        <f>IF($D3921=AA$1,SUMIFS($H$3:$H3921,$G$3:$G3921,AA$1,$C$3:$C3921,"Sell"),0)</f>
        <v>0</v>
      </c>
      <c r="AB3921" s="111">
        <f t="shared" si="678"/>
        <v>0</v>
      </c>
      <c r="AC3921" s="111">
        <f>SUMIFS('Deductions and Deposits'!$H:$H,'Deductions and Deposits'!$G:$G,D3921,'Deductions and Deposits'!$F:$F,"&lt;="&amp;B3921)+SUMIFS($F$3:F3921,$D$3:D3921,D3921,$C$3:C3921,"Coin Deposit",$E$3:E3921,"")</f>
        <v>0</v>
      </c>
      <c r="AD3921" s="111">
        <f>SUMIFS('Deductions and Deposits'!$D:$D,'Deductions and Deposits'!$C:$C,D3921)+SUMIFS($F:$F,$D:$D,D3921,$C:$C,"Coin Deduction")</f>
        <v>0</v>
      </c>
      <c r="AE3921" s="111">
        <f>Table5[[#This Row],[Column4]]+Table5[[#This Row],[Column14]]+Table5[[#This Row],[Column19]]+Table5[[#This Row],[Column12]]</f>
        <v>0</v>
      </c>
      <c r="AF3921" s="111">
        <f>Table5[[#This Row],[Column5]]+Table5[[#This Row],[Column13]]+Table5[[#This Row],[Column21]]+Table5[[#This Row],[Column18]]</f>
        <v>0</v>
      </c>
      <c r="AG3921" s="111">
        <f t="shared" si="679"/>
        <v>0</v>
      </c>
      <c r="AH3921" s="111">
        <f t="shared" si="680"/>
        <v>0</v>
      </c>
      <c r="AI3921" s="111">
        <f>Table5[[#This Row],[Column17]]-Table5[[#This Row],[Column20]]</f>
        <v>0</v>
      </c>
      <c r="AJ3921" s="111">
        <f t="shared" si="681"/>
        <v>0</v>
      </c>
      <c r="AK3921" s="111">
        <f t="shared" si="673"/>
        <v>0</v>
      </c>
      <c r="AL3921" s="111">
        <f t="shared" si="682"/>
        <v>0</v>
      </c>
      <c r="AM3921" s="111" t="str">
        <f t="shared" si="683"/>
        <v/>
      </c>
      <c r="AN3921" s="111" t="str">
        <f t="shared" ca="1" si="674"/>
        <v/>
      </c>
    </row>
    <row r="3922" spans="1:40" ht="20.25" customHeight="1" x14ac:dyDescent="0.3">
      <c r="A3922" s="107"/>
      <c r="B3922" s="144"/>
      <c r="C3922" s="119"/>
      <c r="D3922" s="120"/>
      <c r="E3922" s="119"/>
      <c r="F3922" s="119"/>
      <c r="G3922" s="120"/>
      <c r="H3922" s="119"/>
      <c r="I3922" s="109"/>
      <c r="L3922" s="108"/>
      <c r="M3922" s="108"/>
      <c r="N3922" s="108"/>
      <c r="O3922" s="108"/>
      <c r="P3922" s="108"/>
      <c r="Q3922" s="108"/>
      <c r="R3922" s="108"/>
      <c r="S3922" s="108"/>
      <c r="T3922" s="100">
        <f t="shared" si="675"/>
        <v>0</v>
      </c>
      <c r="U3922" s="111"/>
      <c r="V3922" s="111"/>
      <c r="W3922" s="111">
        <f>SUMIFS($F$3:F3922,$D$3:D3922,D3922,$C$3:C3922,"Buy")+SUMIFS($F$3:F3922,$D$3:D3922,D3922,$C$3:C3922,"Coin Deposit",$E$3:E3922,"&lt;&gt;")</f>
        <v>0</v>
      </c>
      <c r="X3922" s="111">
        <f t="shared" si="676"/>
        <v>0</v>
      </c>
      <c r="Y3922" s="111">
        <f>IF($D3922=Y$1,SUMIFS($H$3:$H3922,$G$3:$G3922,Y$1,$C$3:$C3922,"Sell"),0)</f>
        <v>0</v>
      </c>
      <c r="Z3922" s="111">
        <f t="shared" si="677"/>
        <v>0</v>
      </c>
      <c r="AA3922" s="111">
        <f>IF($D3922=AA$1,SUMIFS($H$3:$H3922,$G$3:$G3922,AA$1,$C$3:$C3922,"Sell"),0)</f>
        <v>0</v>
      </c>
      <c r="AB3922" s="111">
        <f t="shared" si="678"/>
        <v>0</v>
      </c>
      <c r="AC3922" s="111">
        <f>SUMIFS('Deductions and Deposits'!$H:$H,'Deductions and Deposits'!$G:$G,D3922,'Deductions and Deposits'!$F:$F,"&lt;="&amp;B3922)+SUMIFS($F$3:F3922,$D$3:D3922,D3922,$C$3:C3922,"Coin Deposit",$E$3:E3922,"")</f>
        <v>0</v>
      </c>
      <c r="AD3922" s="111">
        <f>SUMIFS('Deductions and Deposits'!$D:$D,'Deductions and Deposits'!$C:$C,D3922)+SUMIFS($F:$F,$D:$D,D3922,$C:$C,"Coin Deduction")</f>
        <v>0</v>
      </c>
      <c r="AE3922" s="111">
        <f>Table5[[#This Row],[Column4]]+Table5[[#This Row],[Column14]]+Table5[[#This Row],[Column19]]+Table5[[#This Row],[Column12]]</f>
        <v>0</v>
      </c>
      <c r="AF3922" s="111">
        <f>Table5[[#This Row],[Column5]]+Table5[[#This Row],[Column13]]+Table5[[#This Row],[Column21]]+Table5[[#This Row],[Column18]]</f>
        <v>0</v>
      </c>
      <c r="AG3922" s="111">
        <f t="shared" si="679"/>
        <v>0</v>
      </c>
      <c r="AH3922" s="111">
        <f t="shared" si="680"/>
        <v>0</v>
      </c>
      <c r="AI3922" s="111">
        <f>Table5[[#This Row],[Column17]]-Table5[[#This Row],[Column20]]</f>
        <v>0</v>
      </c>
      <c r="AJ3922" s="111">
        <f t="shared" si="681"/>
        <v>0</v>
      </c>
      <c r="AK3922" s="111">
        <f t="shared" si="673"/>
        <v>0</v>
      </c>
      <c r="AL3922" s="111">
        <f t="shared" si="682"/>
        <v>0</v>
      </c>
      <c r="AM3922" s="111" t="str">
        <f t="shared" si="683"/>
        <v/>
      </c>
      <c r="AN3922" s="111" t="str">
        <f t="shared" ca="1" si="674"/>
        <v/>
      </c>
    </row>
    <row r="3923" spans="1:40" ht="20.25" customHeight="1" x14ac:dyDescent="0.3">
      <c r="A3923" s="107"/>
      <c r="B3923" s="144"/>
      <c r="C3923" s="119"/>
      <c r="D3923" s="120"/>
      <c r="E3923" s="119"/>
      <c r="F3923" s="119"/>
      <c r="G3923" s="120"/>
      <c r="H3923" s="119"/>
      <c r="I3923" s="109"/>
      <c r="L3923" s="108"/>
      <c r="M3923" s="108"/>
      <c r="N3923" s="108"/>
      <c r="O3923" s="108"/>
      <c r="P3923" s="108"/>
      <c r="Q3923" s="108"/>
      <c r="R3923" s="108"/>
      <c r="S3923" s="108"/>
      <c r="T3923" s="100">
        <f t="shared" si="675"/>
        <v>0</v>
      </c>
      <c r="U3923" s="111"/>
      <c r="V3923" s="111"/>
      <c r="W3923" s="111">
        <f>SUMIFS($F$3:F3923,$D$3:D3923,D3923,$C$3:C3923,"Buy")+SUMIFS($F$3:F3923,$D$3:D3923,D3923,$C$3:C3923,"Coin Deposit",$E$3:E3923,"&lt;&gt;")</f>
        <v>0</v>
      </c>
      <c r="X3923" s="111">
        <f t="shared" si="676"/>
        <v>0</v>
      </c>
      <c r="Y3923" s="111">
        <f>IF($D3923=Y$1,SUMIFS($H$3:$H3923,$G$3:$G3923,Y$1,$C$3:$C3923,"Sell"),0)</f>
        <v>0</v>
      </c>
      <c r="Z3923" s="111">
        <f t="shared" si="677"/>
        <v>0</v>
      </c>
      <c r="AA3923" s="111">
        <f>IF($D3923=AA$1,SUMIFS($H$3:$H3923,$G$3:$G3923,AA$1,$C$3:$C3923,"Sell"),0)</f>
        <v>0</v>
      </c>
      <c r="AB3923" s="111">
        <f t="shared" si="678"/>
        <v>0</v>
      </c>
      <c r="AC3923" s="111">
        <f>SUMIFS('Deductions and Deposits'!$H:$H,'Deductions and Deposits'!$G:$G,D3923,'Deductions and Deposits'!$F:$F,"&lt;="&amp;B3923)+SUMIFS($F$3:F3923,$D$3:D3923,D3923,$C$3:C3923,"Coin Deposit",$E$3:E3923,"")</f>
        <v>0</v>
      </c>
      <c r="AD3923" s="111">
        <f>SUMIFS('Deductions and Deposits'!$D:$D,'Deductions and Deposits'!$C:$C,D3923)+SUMIFS($F:$F,$D:$D,D3923,$C:$C,"Coin Deduction")</f>
        <v>0</v>
      </c>
      <c r="AE3923" s="111">
        <f>Table5[[#This Row],[Column4]]+Table5[[#This Row],[Column14]]+Table5[[#This Row],[Column19]]+Table5[[#This Row],[Column12]]</f>
        <v>0</v>
      </c>
      <c r="AF3923" s="111">
        <f>Table5[[#This Row],[Column5]]+Table5[[#This Row],[Column13]]+Table5[[#This Row],[Column21]]+Table5[[#This Row],[Column18]]</f>
        <v>0</v>
      </c>
      <c r="AG3923" s="111">
        <f t="shared" si="679"/>
        <v>0</v>
      </c>
      <c r="AH3923" s="111">
        <f t="shared" si="680"/>
        <v>0</v>
      </c>
      <c r="AI3923" s="111">
        <f>Table5[[#This Row],[Column17]]-Table5[[#This Row],[Column20]]</f>
        <v>0</v>
      </c>
      <c r="AJ3923" s="111">
        <f t="shared" si="681"/>
        <v>0</v>
      </c>
      <c r="AK3923" s="111">
        <f t="shared" si="673"/>
        <v>0</v>
      </c>
      <c r="AL3923" s="111">
        <f t="shared" si="682"/>
        <v>0</v>
      </c>
      <c r="AM3923" s="111" t="str">
        <f t="shared" si="683"/>
        <v/>
      </c>
      <c r="AN3923" s="111" t="str">
        <f t="shared" ca="1" si="674"/>
        <v/>
      </c>
    </row>
    <row r="3924" spans="1:40" ht="20.25" customHeight="1" x14ac:dyDescent="0.3">
      <c r="A3924" s="107"/>
      <c r="B3924" s="144"/>
      <c r="C3924" s="119"/>
      <c r="D3924" s="120"/>
      <c r="E3924" s="119"/>
      <c r="F3924" s="119"/>
      <c r="G3924" s="120"/>
      <c r="H3924" s="119"/>
      <c r="I3924" s="109"/>
      <c r="L3924" s="108"/>
      <c r="M3924" s="108"/>
      <c r="N3924" s="108"/>
      <c r="O3924" s="108"/>
      <c r="P3924" s="108"/>
      <c r="Q3924" s="108"/>
      <c r="R3924" s="108"/>
      <c r="S3924" s="108"/>
      <c r="T3924" s="100">
        <f t="shared" si="675"/>
        <v>0</v>
      </c>
      <c r="U3924" s="111"/>
      <c r="V3924" s="111"/>
      <c r="W3924" s="111">
        <f>SUMIFS($F$3:F3924,$D$3:D3924,D3924,$C$3:C3924,"Buy")+SUMIFS($F$3:F3924,$D$3:D3924,D3924,$C$3:C3924,"Coin Deposit",$E$3:E3924,"&lt;&gt;")</f>
        <v>0</v>
      </c>
      <c r="X3924" s="111">
        <f t="shared" si="676"/>
        <v>0</v>
      </c>
      <c r="Y3924" s="111">
        <f>IF($D3924=Y$1,SUMIFS($H$3:$H3924,$G$3:$G3924,Y$1,$C$3:$C3924,"Sell"),0)</f>
        <v>0</v>
      </c>
      <c r="Z3924" s="111">
        <f t="shared" si="677"/>
        <v>0</v>
      </c>
      <c r="AA3924" s="111">
        <f>IF($D3924=AA$1,SUMIFS($H$3:$H3924,$G$3:$G3924,AA$1,$C$3:$C3924,"Sell"),0)</f>
        <v>0</v>
      </c>
      <c r="AB3924" s="111">
        <f t="shared" si="678"/>
        <v>0</v>
      </c>
      <c r="AC3924" s="111">
        <f>SUMIFS('Deductions and Deposits'!$H:$H,'Deductions and Deposits'!$G:$G,D3924,'Deductions and Deposits'!$F:$F,"&lt;="&amp;B3924)+SUMIFS($F$3:F3924,$D$3:D3924,D3924,$C$3:C3924,"Coin Deposit",$E$3:E3924,"")</f>
        <v>0</v>
      </c>
      <c r="AD3924" s="111">
        <f>SUMIFS('Deductions and Deposits'!$D:$D,'Deductions and Deposits'!$C:$C,D3924)+SUMIFS($F:$F,$D:$D,D3924,$C:$C,"Coin Deduction")</f>
        <v>0</v>
      </c>
      <c r="AE3924" s="111">
        <f>Table5[[#This Row],[Column4]]+Table5[[#This Row],[Column14]]+Table5[[#This Row],[Column19]]+Table5[[#This Row],[Column12]]</f>
        <v>0</v>
      </c>
      <c r="AF3924" s="111">
        <f>Table5[[#This Row],[Column5]]+Table5[[#This Row],[Column13]]+Table5[[#This Row],[Column21]]+Table5[[#This Row],[Column18]]</f>
        <v>0</v>
      </c>
      <c r="AG3924" s="111">
        <f t="shared" si="679"/>
        <v>0</v>
      </c>
      <c r="AH3924" s="111">
        <f t="shared" si="680"/>
        <v>0</v>
      </c>
      <c r="AI3924" s="111">
        <f>Table5[[#This Row],[Column17]]-Table5[[#This Row],[Column20]]</f>
        <v>0</v>
      </c>
      <c r="AJ3924" s="111">
        <f t="shared" si="681"/>
        <v>0</v>
      </c>
      <c r="AK3924" s="111">
        <f t="shared" si="673"/>
        <v>0</v>
      </c>
      <c r="AL3924" s="111">
        <f t="shared" si="682"/>
        <v>0</v>
      </c>
      <c r="AM3924" s="111" t="str">
        <f t="shared" si="683"/>
        <v/>
      </c>
      <c r="AN3924" s="111" t="str">
        <f t="shared" ca="1" si="674"/>
        <v/>
      </c>
    </row>
    <row r="3925" spans="1:40" ht="20.25" customHeight="1" x14ac:dyDescent="0.3">
      <c r="A3925" s="107"/>
      <c r="B3925" s="144"/>
      <c r="C3925" s="119"/>
      <c r="D3925" s="120"/>
      <c r="E3925" s="119"/>
      <c r="F3925" s="119"/>
      <c r="G3925" s="120"/>
      <c r="H3925" s="119"/>
      <c r="I3925" s="109"/>
      <c r="L3925" s="108"/>
      <c r="M3925" s="108"/>
      <c r="N3925" s="108"/>
      <c r="O3925" s="108"/>
      <c r="P3925" s="108"/>
      <c r="Q3925" s="108"/>
      <c r="R3925" s="108"/>
      <c r="S3925" s="108"/>
      <c r="T3925" s="100">
        <f t="shared" si="675"/>
        <v>0</v>
      </c>
      <c r="U3925" s="111"/>
      <c r="V3925" s="111"/>
      <c r="W3925" s="111">
        <f>SUMIFS($F$3:F3925,$D$3:D3925,D3925,$C$3:C3925,"Buy")+SUMIFS($F$3:F3925,$D$3:D3925,D3925,$C$3:C3925,"Coin Deposit",$E$3:E3925,"&lt;&gt;")</f>
        <v>0</v>
      </c>
      <c r="X3925" s="111">
        <f t="shared" si="676"/>
        <v>0</v>
      </c>
      <c r="Y3925" s="111">
        <f>IF($D3925=Y$1,SUMIFS($H$3:$H3925,$G$3:$G3925,Y$1,$C$3:$C3925,"Sell"),0)</f>
        <v>0</v>
      </c>
      <c r="Z3925" s="111">
        <f t="shared" si="677"/>
        <v>0</v>
      </c>
      <c r="AA3925" s="111">
        <f>IF($D3925=AA$1,SUMIFS($H$3:$H3925,$G$3:$G3925,AA$1,$C$3:$C3925,"Sell"),0)</f>
        <v>0</v>
      </c>
      <c r="AB3925" s="111">
        <f t="shared" si="678"/>
        <v>0</v>
      </c>
      <c r="AC3925" s="111">
        <f>SUMIFS('Deductions and Deposits'!$H:$H,'Deductions and Deposits'!$G:$G,D3925,'Deductions and Deposits'!$F:$F,"&lt;="&amp;B3925)+SUMIFS($F$3:F3925,$D$3:D3925,D3925,$C$3:C3925,"Coin Deposit",$E$3:E3925,"")</f>
        <v>0</v>
      </c>
      <c r="AD3925" s="111">
        <f>SUMIFS('Deductions and Deposits'!$D:$D,'Deductions and Deposits'!$C:$C,D3925)+SUMIFS($F:$F,$D:$D,D3925,$C:$C,"Coin Deduction")</f>
        <v>0</v>
      </c>
      <c r="AE3925" s="111">
        <f>Table5[[#This Row],[Column4]]+Table5[[#This Row],[Column14]]+Table5[[#This Row],[Column19]]+Table5[[#This Row],[Column12]]</f>
        <v>0</v>
      </c>
      <c r="AF3925" s="111">
        <f>Table5[[#This Row],[Column5]]+Table5[[#This Row],[Column13]]+Table5[[#This Row],[Column21]]+Table5[[#This Row],[Column18]]</f>
        <v>0</v>
      </c>
      <c r="AG3925" s="111">
        <f t="shared" si="679"/>
        <v>0</v>
      </c>
      <c r="AH3925" s="111">
        <f t="shared" si="680"/>
        <v>0</v>
      </c>
      <c r="AI3925" s="111">
        <f>Table5[[#This Row],[Column17]]-Table5[[#This Row],[Column20]]</f>
        <v>0</v>
      </c>
      <c r="AJ3925" s="111">
        <f t="shared" si="681"/>
        <v>0</v>
      </c>
      <c r="AK3925" s="111">
        <f t="shared" si="673"/>
        <v>0</v>
      </c>
      <c r="AL3925" s="111">
        <f t="shared" si="682"/>
        <v>0</v>
      </c>
      <c r="AM3925" s="111" t="str">
        <f t="shared" si="683"/>
        <v/>
      </c>
      <c r="AN3925" s="111" t="str">
        <f t="shared" ca="1" si="674"/>
        <v/>
      </c>
    </row>
    <row r="3926" spans="1:40" ht="20.25" customHeight="1" x14ac:dyDescent="0.3">
      <c r="A3926" s="107"/>
      <c r="B3926" s="144"/>
      <c r="C3926" s="119"/>
      <c r="D3926" s="120"/>
      <c r="E3926" s="119"/>
      <c r="F3926" s="119"/>
      <c r="G3926" s="120"/>
      <c r="H3926" s="119"/>
      <c r="I3926" s="109"/>
      <c r="L3926" s="108"/>
      <c r="M3926" s="108"/>
      <c r="N3926" s="108"/>
      <c r="O3926" s="108"/>
      <c r="P3926" s="108"/>
      <c r="Q3926" s="108"/>
      <c r="R3926" s="108"/>
      <c r="S3926" s="108"/>
      <c r="T3926" s="100">
        <f t="shared" si="675"/>
        <v>0</v>
      </c>
      <c r="U3926" s="111"/>
      <c r="V3926" s="111"/>
      <c r="W3926" s="111">
        <f>SUMIFS($F$3:F3926,$D$3:D3926,D3926,$C$3:C3926,"Buy")+SUMIFS($F$3:F3926,$D$3:D3926,D3926,$C$3:C3926,"Coin Deposit",$E$3:E3926,"&lt;&gt;")</f>
        <v>0</v>
      </c>
      <c r="X3926" s="111">
        <f t="shared" si="676"/>
        <v>0</v>
      </c>
      <c r="Y3926" s="111">
        <f>IF($D3926=Y$1,SUMIFS($H$3:$H3926,$G$3:$G3926,Y$1,$C$3:$C3926,"Sell"),0)</f>
        <v>0</v>
      </c>
      <c r="Z3926" s="111">
        <f t="shared" si="677"/>
        <v>0</v>
      </c>
      <c r="AA3926" s="111">
        <f>IF($D3926=AA$1,SUMIFS($H$3:$H3926,$G$3:$G3926,AA$1,$C$3:$C3926,"Sell"),0)</f>
        <v>0</v>
      </c>
      <c r="AB3926" s="111">
        <f t="shared" si="678"/>
        <v>0</v>
      </c>
      <c r="AC3926" s="111">
        <f>SUMIFS('Deductions and Deposits'!$H:$H,'Deductions and Deposits'!$G:$G,D3926,'Deductions and Deposits'!$F:$F,"&lt;="&amp;B3926)+SUMIFS($F$3:F3926,$D$3:D3926,D3926,$C$3:C3926,"Coin Deposit",$E$3:E3926,"")</f>
        <v>0</v>
      </c>
      <c r="AD3926" s="111">
        <f>SUMIFS('Deductions and Deposits'!$D:$D,'Deductions and Deposits'!$C:$C,D3926)+SUMIFS($F:$F,$D:$D,D3926,$C:$C,"Coin Deduction")</f>
        <v>0</v>
      </c>
      <c r="AE3926" s="111">
        <f>Table5[[#This Row],[Column4]]+Table5[[#This Row],[Column14]]+Table5[[#This Row],[Column19]]+Table5[[#This Row],[Column12]]</f>
        <v>0</v>
      </c>
      <c r="AF3926" s="111">
        <f>Table5[[#This Row],[Column5]]+Table5[[#This Row],[Column13]]+Table5[[#This Row],[Column21]]+Table5[[#This Row],[Column18]]</f>
        <v>0</v>
      </c>
      <c r="AG3926" s="111">
        <f t="shared" si="679"/>
        <v>0</v>
      </c>
      <c r="AH3926" s="111">
        <f t="shared" si="680"/>
        <v>0</v>
      </c>
      <c r="AI3926" s="111">
        <f>Table5[[#This Row],[Column17]]-Table5[[#This Row],[Column20]]</f>
        <v>0</v>
      </c>
      <c r="AJ3926" s="111">
        <f t="shared" si="681"/>
        <v>0</v>
      </c>
      <c r="AK3926" s="111">
        <f t="shared" si="673"/>
        <v>0</v>
      </c>
      <c r="AL3926" s="111">
        <f t="shared" si="682"/>
        <v>0</v>
      </c>
      <c r="AM3926" s="111" t="str">
        <f t="shared" si="683"/>
        <v/>
      </c>
      <c r="AN3926" s="111" t="str">
        <f t="shared" ca="1" si="674"/>
        <v/>
      </c>
    </row>
    <row r="3927" spans="1:40" ht="20.25" customHeight="1" x14ac:dyDescent="0.3">
      <c r="A3927" s="107"/>
      <c r="B3927" s="144"/>
      <c r="C3927" s="119"/>
      <c r="D3927" s="120"/>
      <c r="E3927" s="119"/>
      <c r="F3927" s="119"/>
      <c r="G3927" s="120"/>
      <c r="H3927" s="119"/>
      <c r="I3927" s="109"/>
      <c r="L3927" s="108"/>
      <c r="M3927" s="108"/>
      <c r="N3927" s="108"/>
      <c r="O3927" s="108"/>
      <c r="P3927" s="108"/>
      <c r="Q3927" s="108"/>
      <c r="R3927" s="108"/>
      <c r="S3927" s="108"/>
      <c r="T3927" s="100">
        <f t="shared" si="675"/>
        <v>0</v>
      </c>
      <c r="U3927" s="111"/>
      <c r="V3927" s="111"/>
      <c r="W3927" s="111">
        <f>SUMIFS($F$3:F3927,$D$3:D3927,D3927,$C$3:C3927,"Buy")+SUMIFS($F$3:F3927,$D$3:D3927,D3927,$C$3:C3927,"Coin Deposit",$E$3:E3927,"&lt;&gt;")</f>
        <v>0</v>
      </c>
      <c r="X3927" s="111">
        <f t="shared" si="676"/>
        <v>0</v>
      </c>
      <c r="Y3927" s="111">
        <f>IF($D3927=Y$1,SUMIFS($H$3:$H3927,$G$3:$G3927,Y$1,$C$3:$C3927,"Sell"),0)</f>
        <v>0</v>
      </c>
      <c r="Z3927" s="111">
        <f t="shared" si="677"/>
        <v>0</v>
      </c>
      <c r="AA3927" s="111">
        <f>IF($D3927=AA$1,SUMIFS($H$3:$H3927,$G$3:$G3927,AA$1,$C$3:$C3927,"Sell"),0)</f>
        <v>0</v>
      </c>
      <c r="AB3927" s="111">
        <f t="shared" si="678"/>
        <v>0</v>
      </c>
      <c r="AC3927" s="111">
        <f>SUMIFS('Deductions and Deposits'!$H:$H,'Deductions and Deposits'!$G:$G,D3927,'Deductions and Deposits'!$F:$F,"&lt;="&amp;B3927)+SUMIFS($F$3:F3927,$D$3:D3927,D3927,$C$3:C3927,"Coin Deposit",$E$3:E3927,"")</f>
        <v>0</v>
      </c>
      <c r="AD3927" s="111">
        <f>SUMIFS('Deductions and Deposits'!$D:$D,'Deductions and Deposits'!$C:$C,D3927)+SUMIFS($F:$F,$D:$D,D3927,$C:$C,"Coin Deduction")</f>
        <v>0</v>
      </c>
      <c r="AE3927" s="111">
        <f>Table5[[#This Row],[Column4]]+Table5[[#This Row],[Column14]]+Table5[[#This Row],[Column19]]+Table5[[#This Row],[Column12]]</f>
        <v>0</v>
      </c>
      <c r="AF3927" s="111">
        <f>Table5[[#This Row],[Column5]]+Table5[[#This Row],[Column13]]+Table5[[#This Row],[Column21]]+Table5[[#This Row],[Column18]]</f>
        <v>0</v>
      </c>
      <c r="AG3927" s="111">
        <f t="shared" si="679"/>
        <v>0</v>
      </c>
      <c r="AH3927" s="111">
        <f t="shared" si="680"/>
        <v>0</v>
      </c>
      <c r="AI3927" s="111">
        <f>Table5[[#This Row],[Column17]]-Table5[[#This Row],[Column20]]</f>
        <v>0</v>
      </c>
      <c r="AJ3927" s="111">
        <f t="shared" si="681"/>
        <v>0</v>
      </c>
      <c r="AK3927" s="111">
        <f t="shared" si="673"/>
        <v>0</v>
      </c>
      <c r="AL3927" s="111">
        <f t="shared" si="682"/>
        <v>0</v>
      </c>
      <c r="AM3927" s="111" t="str">
        <f t="shared" si="683"/>
        <v/>
      </c>
      <c r="AN3927" s="111" t="str">
        <f t="shared" ca="1" si="674"/>
        <v/>
      </c>
    </row>
    <row r="3928" spans="1:40" ht="20.25" customHeight="1" x14ac:dyDescent="0.3">
      <c r="A3928" s="107"/>
      <c r="B3928" s="144"/>
      <c r="C3928" s="119"/>
      <c r="D3928" s="120"/>
      <c r="E3928" s="119"/>
      <c r="F3928" s="119"/>
      <c r="G3928" s="120"/>
      <c r="H3928" s="119"/>
      <c r="I3928" s="109"/>
      <c r="L3928" s="108"/>
      <c r="M3928" s="108"/>
      <c r="N3928" s="108"/>
      <c r="O3928" s="108"/>
      <c r="P3928" s="108"/>
      <c r="Q3928" s="108"/>
      <c r="R3928" s="108"/>
      <c r="S3928" s="108"/>
      <c r="T3928" s="100">
        <f t="shared" si="675"/>
        <v>0</v>
      </c>
      <c r="U3928" s="111"/>
      <c r="V3928" s="111"/>
      <c r="W3928" s="111">
        <f>SUMIFS($F$3:F3928,$D$3:D3928,D3928,$C$3:C3928,"Buy")+SUMIFS($F$3:F3928,$D$3:D3928,D3928,$C$3:C3928,"Coin Deposit",$E$3:E3928,"&lt;&gt;")</f>
        <v>0</v>
      </c>
      <c r="X3928" s="111">
        <f t="shared" si="676"/>
        <v>0</v>
      </c>
      <c r="Y3928" s="111">
        <f>IF($D3928=Y$1,SUMIFS($H$3:$H3928,$G$3:$G3928,Y$1,$C$3:$C3928,"Sell"),0)</f>
        <v>0</v>
      </c>
      <c r="Z3928" s="111">
        <f t="shared" si="677"/>
        <v>0</v>
      </c>
      <c r="AA3928" s="111">
        <f>IF($D3928=AA$1,SUMIFS($H$3:$H3928,$G$3:$G3928,AA$1,$C$3:$C3928,"Sell"),0)</f>
        <v>0</v>
      </c>
      <c r="AB3928" s="111">
        <f t="shared" si="678"/>
        <v>0</v>
      </c>
      <c r="AC3928" s="111">
        <f>SUMIFS('Deductions and Deposits'!$H:$H,'Deductions and Deposits'!$G:$G,D3928,'Deductions and Deposits'!$F:$F,"&lt;="&amp;B3928)+SUMIFS($F$3:F3928,$D$3:D3928,D3928,$C$3:C3928,"Coin Deposit",$E$3:E3928,"")</f>
        <v>0</v>
      </c>
      <c r="AD3928" s="111">
        <f>SUMIFS('Deductions and Deposits'!$D:$D,'Deductions and Deposits'!$C:$C,D3928)+SUMIFS($F:$F,$D:$D,D3928,$C:$C,"Coin Deduction")</f>
        <v>0</v>
      </c>
      <c r="AE3928" s="111">
        <f>Table5[[#This Row],[Column4]]+Table5[[#This Row],[Column14]]+Table5[[#This Row],[Column19]]+Table5[[#This Row],[Column12]]</f>
        <v>0</v>
      </c>
      <c r="AF3928" s="111">
        <f>Table5[[#This Row],[Column5]]+Table5[[#This Row],[Column13]]+Table5[[#This Row],[Column21]]+Table5[[#This Row],[Column18]]</f>
        <v>0</v>
      </c>
      <c r="AG3928" s="111">
        <f t="shared" si="679"/>
        <v>0</v>
      </c>
      <c r="AH3928" s="111">
        <f t="shared" si="680"/>
        <v>0</v>
      </c>
      <c r="AI3928" s="111">
        <f>Table5[[#This Row],[Column17]]-Table5[[#This Row],[Column20]]</f>
        <v>0</v>
      </c>
      <c r="AJ3928" s="111">
        <f t="shared" si="681"/>
        <v>0</v>
      </c>
      <c r="AK3928" s="111">
        <f t="shared" si="673"/>
        <v>0</v>
      </c>
      <c r="AL3928" s="111">
        <f t="shared" si="682"/>
        <v>0</v>
      </c>
      <c r="AM3928" s="111" t="str">
        <f t="shared" si="683"/>
        <v/>
      </c>
      <c r="AN3928" s="111" t="str">
        <f t="shared" ca="1" si="674"/>
        <v/>
      </c>
    </row>
    <row r="3929" spans="1:40" ht="20.25" customHeight="1" x14ac:dyDescent="0.3">
      <c r="A3929" s="107"/>
      <c r="B3929" s="144"/>
      <c r="C3929" s="119"/>
      <c r="D3929" s="120"/>
      <c r="E3929" s="119"/>
      <c r="F3929" s="119"/>
      <c r="G3929" s="120"/>
      <c r="H3929" s="119"/>
      <c r="I3929" s="109"/>
      <c r="L3929" s="108"/>
      <c r="M3929" s="108"/>
      <c r="N3929" s="108"/>
      <c r="O3929" s="108"/>
      <c r="P3929" s="108"/>
      <c r="Q3929" s="108"/>
      <c r="R3929" s="108"/>
      <c r="S3929" s="108"/>
      <c r="T3929" s="100">
        <f t="shared" si="675"/>
        <v>0</v>
      </c>
      <c r="U3929" s="111"/>
      <c r="V3929" s="111"/>
      <c r="W3929" s="111">
        <f>SUMIFS($F$3:F3929,$D$3:D3929,D3929,$C$3:C3929,"Buy")+SUMIFS($F$3:F3929,$D$3:D3929,D3929,$C$3:C3929,"Coin Deposit",$E$3:E3929,"&lt;&gt;")</f>
        <v>0</v>
      </c>
      <c r="X3929" s="111">
        <f t="shared" si="676"/>
        <v>0</v>
      </c>
      <c r="Y3929" s="111">
        <f>IF($D3929=Y$1,SUMIFS($H$3:$H3929,$G$3:$G3929,Y$1,$C$3:$C3929,"Sell"),0)</f>
        <v>0</v>
      </c>
      <c r="Z3929" s="111">
        <f t="shared" si="677"/>
        <v>0</v>
      </c>
      <c r="AA3929" s="111">
        <f>IF($D3929=AA$1,SUMIFS($H$3:$H3929,$G$3:$G3929,AA$1,$C$3:$C3929,"Sell"),0)</f>
        <v>0</v>
      </c>
      <c r="AB3929" s="111">
        <f t="shared" si="678"/>
        <v>0</v>
      </c>
      <c r="AC3929" s="111">
        <f>SUMIFS('Deductions and Deposits'!$H:$H,'Deductions and Deposits'!$G:$G,D3929,'Deductions and Deposits'!$F:$F,"&lt;="&amp;B3929)+SUMIFS($F$3:F3929,$D$3:D3929,D3929,$C$3:C3929,"Coin Deposit",$E$3:E3929,"")</f>
        <v>0</v>
      </c>
      <c r="AD3929" s="111">
        <f>SUMIFS('Deductions and Deposits'!$D:$D,'Deductions and Deposits'!$C:$C,D3929)+SUMIFS($F:$F,$D:$D,D3929,$C:$C,"Coin Deduction")</f>
        <v>0</v>
      </c>
      <c r="AE3929" s="111">
        <f>Table5[[#This Row],[Column4]]+Table5[[#This Row],[Column14]]+Table5[[#This Row],[Column19]]+Table5[[#This Row],[Column12]]</f>
        <v>0</v>
      </c>
      <c r="AF3929" s="111">
        <f>Table5[[#This Row],[Column5]]+Table5[[#This Row],[Column13]]+Table5[[#This Row],[Column21]]+Table5[[#This Row],[Column18]]</f>
        <v>0</v>
      </c>
      <c r="AG3929" s="111">
        <f t="shared" si="679"/>
        <v>0</v>
      </c>
      <c r="AH3929" s="111">
        <f t="shared" si="680"/>
        <v>0</v>
      </c>
      <c r="AI3929" s="111">
        <f>Table5[[#This Row],[Column17]]-Table5[[#This Row],[Column20]]</f>
        <v>0</v>
      </c>
      <c r="AJ3929" s="111">
        <f t="shared" si="681"/>
        <v>0</v>
      </c>
      <c r="AK3929" s="111">
        <f t="shared" ref="AK3929:AK3992" si="684">AJ3929*T3929</f>
        <v>0</v>
      </c>
      <c r="AL3929" s="111">
        <f t="shared" si="682"/>
        <v>0</v>
      </c>
      <c r="AM3929" s="111" t="str">
        <f t="shared" si="683"/>
        <v/>
      </c>
      <c r="AN3929" s="111" t="str">
        <f t="shared" ref="AN3929:AN3992" ca="1" si="685">OFFSET(AM3929,COUNTA($AM:$AM)-ROW()-(ROW()-ROW($AN$2)-1),)</f>
        <v/>
      </c>
    </row>
    <row r="3930" spans="1:40" ht="20.25" customHeight="1" x14ac:dyDescent="0.3">
      <c r="A3930" s="107"/>
      <c r="B3930" s="144"/>
      <c r="C3930" s="119"/>
      <c r="D3930" s="120"/>
      <c r="E3930" s="119"/>
      <c r="F3930" s="119"/>
      <c r="G3930" s="120"/>
      <c r="H3930" s="119"/>
      <c r="I3930" s="109"/>
      <c r="L3930" s="108"/>
      <c r="M3930" s="108"/>
      <c r="N3930" s="108"/>
      <c r="O3930" s="108"/>
      <c r="P3930" s="108"/>
      <c r="Q3930" s="108"/>
      <c r="R3930" s="108"/>
      <c r="S3930" s="108"/>
      <c r="T3930" s="100">
        <f t="shared" si="675"/>
        <v>0</v>
      </c>
      <c r="U3930" s="111"/>
      <c r="V3930" s="111"/>
      <c r="W3930" s="111">
        <f>SUMIFS($F$3:F3930,$D$3:D3930,D3930,$C$3:C3930,"Buy")+SUMIFS($F$3:F3930,$D$3:D3930,D3930,$C$3:C3930,"Coin Deposit",$E$3:E3930,"&lt;&gt;")</f>
        <v>0</v>
      </c>
      <c r="X3930" s="111">
        <f t="shared" si="676"/>
        <v>0</v>
      </c>
      <c r="Y3930" s="111">
        <f>IF($D3930=Y$1,SUMIFS($H$3:$H3930,$G$3:$G3930,Y$1,$C$3:$C3930,"Sell"),0)</f>
        <v>0</v>
      </c>
      <c r="Z3930" s="111">
        <f t="shared" si="677"/>
        <v>0</v>
      </c>
      <c r="AA3930" s="111">
        <f>IF($D3930=AA$1,SUMIFS($H$3:$H3930,$G$3:$G3930,AA$1,$C$3:$C3930,"Sell"),0)</f>
        <v>0</v>
      </c>
      <c r="AB3930" s="111">
        <f t="shared" si="678"/>
        <v>0</v>
      </c>
      <c r="AC3930" s="111">
        <f>SUMIFS('Deductions and Deposits'!$H:$H,'Deductions and Deposits'!$G:$G,D3930,'Deductions and Deposits'!$F:$F,"&lt;="&amp;B3930)+SUMIFS($F$3:F3930,$D$3:D3930,D3930,$C$3:C3930,"Coin Deposit",$E$3:E3930,"")</f>
        <v>0</v>
      </c>
      <c r="AD3930" s="111">
        <f>SUMIFS('Deductions and Deposits'!$D:$D,'Deductions and Deposits'!$C:$C,D3930)+SUMIFS($F:$F,$D:$D,D3930,$C:$C,"Coin Deduction")</f>
        <v>0</v>
      </c>
      <c r="AE3930" s="111">
        <f>Table5[[#This Row],[Column4]]+Table5[[#This Row],[Column14]]+Table5[[#This Row],[Column19]]+Table5[[#This Row],[Column12]]</f>
        <v>0</v>
      </c>
      <c r="AF3930" s="111">
        <f>Table5[[#This Row],[Column5]]+Table5[[#This Row],[Column13]]+Table5[[#This Row],[Column21]]+Table5[[#This Row],[Column18]]</f>
        <v>0</v>
      </c>
      <c r="AG3930" s="111">
        <f t="shared" si="679"/>
        <v>0</v>
      </c>
      <c r="AH3930" s="111">
        <f t="shared" si="680"/>
        <v>0</v>
      </c>
      <c r="AI3930" s="111">
        <f>Table5[[#This Row],[Column17]]-Table5[[#This Row],[Column20]]</f>
        <v>0</v>
      </c>
      <c r="AJ3930" s="111">
        <f t="shared" si="681"/>
        <v>0</v>
      </c>
      <c r="AK3930" s="111">
        <f t="shared" si="684"/>
        <v>0</v>
      </c>
      <c r="AL3930" s="111">
        <f t="shared" si="682"/>
        <v>0</v>
      </c>
      <c r="AM3930" s="111" t="str">
        <f t="shared" si="683"/>
        <v/>
      </c>
      <c r="AN3930" s="111" t="str">
        <f t="shared" ca="1" si="685"/>
        <v/>
      </c>
    </row>
    <row r="3931" spans="1:40" ht="20.25" customHeight="1" x14ac:dyDescent="0.3">
      <c r="A3931" s="107"/>
      <c r="B3931" s="144"/>
      <c r="C3931" s="119"/>
      <c r="D3931" s="120"/>
      <c r="E3931" s="119"/>
      <c r="F3931" s="119"/>
      <c r="G3931" s="120"/>
      <c r="H3931" s="119"/>
      <c r="I3931" s="109"/>
      <c r="L3931" s="108"/>
      <c r="M3931" s="108"/>
      <c r="N3931" s="108"/>
      <c r="O3931" s="108"/>
      <c r="P3931" s="108"/>
      <c r="Q3931" s="108"/>
      <c r="R3931" s="108"/>
      <c r="S3931" s="108"/>
      <c r="T3931" s="100">
        <f t="shared" si="675"/>
        <v>0</v>
      </c>
      <c r="U3931" s="111"/>
      <c r="V3931" s="111"/>
      <c r="W3931" s="111">
        <f>SUMIFS($F$3:F3931,$D$3:D3931,D3931,$C$3:C3931,"Buy")+SUMIFS($F$3:F3931,$D$3:D3931,D3931,$C$3:C3931,"Coin Deposit",$E$3:E3931,"&lt;&gt;")</f>
        <v>0</v>
      </c>
      <c r="X3931" s="111">
        <f t="shared" si="676"/>
        <v>0</v>
      </c>
      <c r="Y3931" s="111">
        <f>IF($D3931=Y$1,SUMIFS($H$3:$H3931,$G$3:$G3931,Y$1,$C$3:$C3931,"Sell"),0)</f>
        <v>0</v>
      </c>
      <c r="Z3931" s="111">
        <f t="shared" si="677"/>
        <v>0</v>
      </c>
      <c r="AA3931" s="111">
        <f>IF($D3931=AA$1,SUMIFS($H$3:$H3931,$G$3:$G3931,AA$1,$C$3:$C3931,"Sell"),0)</f>
        <v>0</v>
      </c>
      <c r="AB3931" s="111">
        <f t="shared" si="678"/>
        <v>0</v>
      </c>
      <c r="AC3931" s="111">
        <f>SUMIFS('Deductions and Deposits'!$H:$H,'Deductions and Deposits'!$G:$G,D3931,'Deductions and Deposits'!$F:$F,"&lt;="&amp;B3931)+SUMIFS($F$3:F3931,$D$3:D3931,D3931,$C$3:C3931,"Coin Deposit",$E$3:E3931,"")</f>
        <v>0</v>
      </c>
      <c r="AD3931" s="111">
        <f>SUMIFS('Deductions and Deposits'!$D:$D,'Deductions and Deposits'!$C:$C,D3931)+SUMIFS($F:$F,$D:$D,D3931,$C:$C,"Coin Deduction")</f>
        <v>0</v>
      </c>
      <c r="AE3931" s="111">
        <f>Table5[[#This Row],[Column4]]+Table5[[#This Row],[Column14]]+Table5[[#This Row],[Column19]]+Table5[[#This Row],[Column12]]</f>
        <v>0</v>
      </c>
      <c r="AF3931" s="111">
        <f>Table5[[#This Row],[Column5]]+Table5[[#This Row],[Column13]]+Table5[[#This Row],[Column21]]+Table5[[#This Row],[Column18]]</f>
        <v>0</v>
      </c>
      <c r="AG3931" s="111">
        <f t="shared" si="679"/>
        <v>0</v>
      </c>
      <c r="AH3931" s="111">
        <f t="shared" si="680"/>
        <v>0</v>
      </c>
      <c r="AI3931" s="111">
        <f>Table5[[#This Row],[Column17]]-Table5[[#This Row],[Column20]]</f>
        <v>0</v>
      </c>
      <c r="AJ3931" s="111">
        <f t="shared" si="681"/>
        <v>0</v>
      </c>
      <c r="AK3931" s="111">
        <f t="shared" si="684"/>
        <v>0</v>
      </c>
      <c r="AL3931" s="111">
        <f t="shared" si="682"/>
        <v>0</v>
      </c>
      <c r="AM3931" s="111" t="str">
        <f t="shared" si="683"/>
        <v/>
      </c>
      <c r="AN3931" s="111" t="str">
        <f t="shared" ca="1" si="685"/>
        <v/>
      </c>
    </row>
    <row r="3932" spans="1:40" ht="20.25" customHeight="1" x14ac:dyDescent="0.3">
      <c r="A3932" s="107"/>
      <c r="B3932" s="144"/>
      <c r="C3932" s="119"/>
      <c r="D3932" s="120"/>
      <c r="E3932" s="119"/>
      <c r="F3932" s="119"/>
      <c r="G3932" s="120"/>
      <c r="H3932" s="119"/>
      <c r="I3932" s="109"/>
      <c r="L3932" s="108"/>
      <c r="M3932" s="108"/>
      <c r="N3932" s="108"/>
      <c r="O3932" s="108"/>
      <c r="P3932" s="108"/>
      <c r="Q3932" s="108"/>
      <c r="R3932" s="108"/>
      <c r="S3932" s="108"/>
      <c r="T3932" s="100">
        <f t="shared" si="675"/>
        <v>0</v>
      </c>
      <c r="U3932" s="111"/>
      <c r="V3932" s="111"/>
      <c r="W3932" s="111">
        <f>SUMIFS($F$3:F3932,$D$3:D3932,D3932,$C$3:C3932,"Buy")+SUMIFS($F$3:F3932,$D$3:D3932,D3932,$C$3:C3932,"Coin Deposit",$E$3:E3932,"&lt;&gt;")</f>
        <v>0</v>
      </c>
      <c r="X3932" s="111">
        <f t="shared" si="676"/>
        <v>0</v>
      </c>
      <c r="Y3932" s="111">
        <f>IF($D3932=Y$1,SUMIFS($H$3:$H3932,$G$3:$G3932,Y$1,$C$3:$C3932,"Sell"),0)</f>
        <v>0</v>
      </c>
      <c r="Z3932" s="111">
        <f t="shared" si="677"/>
        <v>0</v>
      </c>
      <c r="AA3932" s="111">
        <f>IF($D3932=AA$1,SUMIFS($H$3:$H3932,$G$3:$G3932,AA$1,$C$3:$C3932,"Sell"),0)</f>
        <v>0</v>
      </c>
      <c r="AB3932" s="111">
        <f t="shared" si="678"/>
        <v>0</v>
      </c>
      <c r="AC3932" s="111">
        <f>SUMIFS('Deductions and Deposits'!$H:$H,'Deductions and Deposits'!$G:$G,D3932,'Deductions and Deposits'!$F:$F,"&lt;="&amp;B3932)+SUMIFS($F$3:F3932,$D$3:D3932,D3932,$C$3:C3932,"Coin Deposit",$E$3:E3932,"")</f>
        <v>0</v>
      </c>
      <c r="AD3932" s="111">
        <f>SUMIFS('Deductions and Deposits'!$D:$D,'Deductions and Deposits'!$C:$C,D3932)+SUMIFS($F:$F,$D:$D,D3932,$C:$C,"Coin Deduction")</f>
        <v>0</v>
      </c>
      <c r="AE3932" s="111">
        <f>Table5[[#This Row],[Column4]]+Table5[[#This Row],[Column14]]+Table5[[#This Row],[Column19]]+Table5[[#This Row],[Column12]]</f>
        <v>0</v>
      </c>
      <c r="AF3932" s="111">
        <f>Table5[[#This Row],[Column5]]+Table5[[#This Row],[Column13]]+Table5[[#This Row],[Column21]]+Table5[[#This Row],[Column18]]</f>
        <v>0</v>
      </c>
      <c r="AG3932" s="111">
        <f t="shared" si="679"/>
        <v>0</v>
      </c>
      <c r="AH3932" s="111">
        <f t="shared" si="680"/>
        <v>0</v>
      </c>
      <c r="AI3932" s="111">
        <f>Table5[[#This Row],[Column17]]-Table5[[#This Row],[Column20]]</f>
        <v>0</v>
      </c>
      <c r="AJ3932" s="111">
        <f t="shared" si="681"/>
        <v>0</v>
      </c>
      <c r="AK3932" s="111">
        <f t="shared" si="684"/>
        <v>0</v>
      </c>
      <c r="AL3932" s="111">
        <f t="shared" si="682"/>
        <v>0</v>
      </c>
      <c r="AM3932" s="111" t="str">
        <f t="shared" si="683"/>
        <v/>
      </c>
      <c r="AN3932" s="111" t="str">
        <f t="shared" ca="1" si="685"/>
        <v/>
      </c>
    </row>
    <row r="3933" spans="1:40" ht="20.25" customHeight="1" x14ac:dyDescent="0.3">
      <c r="A3933" s="107"/>
      <c r="B3933" s="144"/>
      <c r="C3933" s="119"/>
      <c r="D3933" s="120"/>
      <c r="E3933" s="119"/>
      <c r="F3933" s="119"/>
      <c r="G3933" s="120"/>
      <c r="H3933" s="119"/>
      <c r="I3933" s="109"/>
      <c r="L3933" s="108"/>
      <c r="M3933" s="108"/>
      <c r="N3933" s="108"/>
      <c r="O3933" s="108"/>
      <c r="P3933" s="108"/>
      <c r="Q3933" s="108"/>
      <c r="R3933" s="108"/>
      <c r="S3933" s="108"/>
      <c r="T3933" s="100">
        <f t="shared" si="675"/>
        <v>0</v>
      </c>
      <c r="U3933" s="111"/>
      <c r="V3933" s="111"/>
      <c r="W3933" s="111">
        <f>SUMIFS($F$3:F3933,$D$3:D3933,D3933,$C$3:C3933,"Buy")+SUMIFS($F$3:F3933,$D$3:D3933,D3933,$C$3:C3933,"Coin Deposit",$E$3:E3933,"&lt;&gt;")</f>
        <v>0</v>
      </c>
      <c r="X3933" s="111">
        <f t="shared" si="676"/>
        <v>0</v>
      </c>
      <c r="Y3933" s="111">
        <f>IF($D3933=Y$1,SUMIFS($H$3:$H3933,$G$3:$G3933,Y$1,$C$3:$C3933,"Sell"),0)</f>
        <v>0</v>
      </c>
      <c r="Z3933" s="111">
        <f t="shared" si="677"/>
        <v>0</v>
      </c>
      <c r="AA3933" s="111">
        <f>IF($D3933=AA$1,SUMIFS($H$3:$H3933,$G$3:$G3933,AA$1,$C$3:$C3933,"Sell"),0)</f>
        <v>0</v>
      </c>
      <c r="AB3933" s="111">
        <f t="shared" si="678"/>
        <v>0</v>
      </c>
      <c r="AC3933" s="111">
        <f>SUMIFS('Deductions and Deposits'!$H:$H,'Deductions and Deposits'!$G:$G,D3933,'Deductions and Deposits'!$F:$F,"&lt;="&amp;B3933)+SUMIFS($F$3:F3933,$D$3:D3933,D3933,$C$3:C3933,"Coin Deposit",$E$3:E3933,"")</f>
        <v>0</v>
      </c>
      <c r="AD3933" s="111">
        <f>SUMIFS('Deductions and Deposits'!$D:$D,'Deductions and Deposits'!$C:$C,D3933)+SUMIFS($F:$F,$D:$D,D3933,$C:$C,"Coin Deduction")</f>
        <v>0</v>
      </c>
      <c r="AE3933" s="111">
        <f>Table5[[#This Row],[Column4]]+Table5[[#This Row],[Column14]]+Table5[[#This Row],[Column19]]+Table5[[#This Row],[Column12]]</f>
        <v>0</v>
      </c>
      <c r="AF3933" s="111">
        <f>Table5[[#This Row],[Column5]]+Table5[[#This Row],[Column13]]+Table5[[#This Row],[Column21]]+Table5[[#This Row],[Column18]]</f>
        <v>0</v>
      </c>
      <c r="AG3933" s="111">
        <f t="shared" si="679"/>
        <v>0</v>
      </c>
      <c r="AH3933" s="111">
        <f t="shared" si="680"/>
        <v>0</v>
      </c>
      <c r="AI3933" s="111">
        <f>Table5[[#This Row],[Column17]]-Table5[[#This Row],[Column20]]</f>
        <v>0</v>
      </c>
      <c r="AJ3933" s="111">
        <f t="shared" si="681"/>
        <v>0</v>
      </c>
      <c r="AK3933" s="111">
        <f t="shared" si="684"/>
        <v>0</v>
      </c>
      <c r="AL3933" s="111">
        <f t="shared" si="682"/>
        <v>0</v>
      </c>
      <c r="AM3933" s="111" t="str">
        <f t="shared" si="683"/>
        <v/>
      </c>
      <c r="AN3933" s="111" t="str">
        <f t="shared" ca="1" si="685"/>
        <v/>
      </c>
    </row>
    <row r="3934" spans="1:40" ht="20.25" customHeight="1" x14ac:dyDescent="0.3">
      <c r="A3934" s="107"/>
      <c r="B3934" s="144"/>
      <c r="C3934" s="119"/>
      <c r="D3934" s="120"/>
      <c r="E3934" s="119"/>
      <c r="F3934" s="119"/>
      <c r="G3934" s="120"/>
      <c r="H3934" s="119"/>
      <c r="I3934" s="109"/>
      <c r="L3934" s="108"/>
      <c r="M3934" s="108"/>
      <c r="N3934" s="108"/>
      <c r="O3934" s="108"/>
      <c r="P3934" s="108"/>
      <c r="Q3934" s="108"/>
      <c r="R3934" s="108"/>
      <c r="S3934" s="108"/>
      <c r="T3934" s="100">
        <f t="shared" si="675"/>
        <v>0</v>
      </c>
      <c r="U3934" s="111"/>
      <c r="V3934" s="111"/>
      <c r="W3934" s="111">
        <f>SUMIFS($F$3:F3934,$D$3:D3934,D3934,$C$3:C3934,"Buy")+SUMIFS($F$3:F3934,$D$3:D3934,D3934,$C$3:C3934,"Coin Deposit",$E$3:E3934,"&lt;&gt;")</f>
        <v>0</v>
      </c>
      <c r="X3934" s="111">
        <f t="shared" si="676"/>
        <v>0</v>
      </c>
      <c r="Y3934" s="111">
        <f>IF($D3934=Y$1,SUMIFS($H$3:$H3934,$G$3:$G3934,Y$1,$C$3:$C3934,"Sell"),0)</f>
        <v>0</v>
      </c>
      <c r="Z3934" s="111">
        <f t="shared" si="677"/>
        <v>0</v>
      </c>
      <c r="AA3934" s="111">
        <f>IF($D3934=AA$1,SUMIFS($H$3:$H3934,$G$3:$G3934,AA$1,$C$3:$C3934,"Sell"),0)</f>
        <v>0</v>
      </c>
      <c r="AB3934" s="111">
        <f t="shared" si="678"/>
        <v>0</v>
      </c>
      <c r="AC3934" s="111">
        <f>SUMIFS('Deductions and Deposits'!$H:$H,'Deductions and Deposits'!$G:$G,D3934,'Deductions and Deposits'!$F:$F,"&lt;="&amp;B3934)+SUMIFS($F$3:F3934,$D$3:D3934,D3934,$C$3:C3934,"Coin Deposit",$E$3:E3934,"")</f>
        <v>0</v>
      </c>
      <c r="AD3934" s="111">
        <f>SUMIFS('Deductions and Deposits'!$D:$D,'Deductions and Deposits'!$C:$C,D3934)+SUMIFS($F:$F,$D:$D,D3934,$C:$C,"Coin Deduction")</f>
        <v>0</v>
      </c>
      <c r="AE3934" s="111">
        <f>Table5[[#This Row],[Column4]]+Table5[[#This Row],[Column14]]+Table5[[#This Row],[Column19]]+Table5[[#This Row],[Column12]]</f>
        <v>0</v>
      </c>
      <c r="AF3934" s="111">
        <f>Table5[[#This Row],[Column5]]+Table5[[#This Row],[Column13]]+Table5[[#This Row],[Column21]]+Table5[[#This Row],[Column18]]</f>
        <v>0</v>
      </c>
      <c r="AG3934" s="111">
        <f t="shared" si="679"/>
        <v>0</v>
      </c>
      <c r="AH3934" s="111">
        <f t="shared" si="680"/>
        <v>0</v>
      </c>
      <c r="AI3934" s="111">
        <f>Table5[[#This Row],[Column17]]-Table5[[#This Row],[Column20]]</f>
        <v>0</v>
      </c>
      <c r="AJ3934" s="111">
        <f t="shared" si="681"/>
        <v>0</v>
      </c>
      <c r="AK3934" s="111">
        <f t="shared" si="684"/>
        <v>0</v>
      </c>
      <c r="AL3934" s="111">
        <f t="shared" si="682"/>
        <v>0</v>
      </c>
      <c r="AM3934" s="111" t="str">
        <f t="shared" si="683"/>
        <v/>
      </c>
      <c r="AN3934" s="111" t="str">
        <f t="shared" ca="1" si="685"/>
        <v/>
      </c>
    </row>
    <row r="3935" spans="1:40" ht="20.25" customHeight="1" x14ac:dyDescent="0.3">
      <c r="A3935" s="107"/>
      <c r="B3935" s="144"/>
      <c r="C3935" s="119"/>
      <c r="D3935" s="120"/>
      <c r="E3935" s="119"/>
      <c r="F3935" s="119"/>
      <c r="G3935" s="120"/>
      <c r="H3935" s="119"/>
      <c r="I3935" s="109"/>
      <c r="L3935" s="108"/>
      <c r="M3935" s="108"/>
      <c r="N3935" s="108"/>
      <c r="O3935" s="108"/>
      <c r="P3935" s="108"/>
      <c r="Q3935" s="108"/>
      <c r="R3935" s="108"/>
      <c r="S3935" s="108"/>
      <c r="T3935" s="100">
        <f t="shared" si="675"/>
        <v>0</v>
      </c>
      <c r="U3935" s="111"/>
      <c r="V3935" s="111"/>
      <c r="W3935" s="111">
        <f>SUMIFS($F$3:F3935,$D$3:D3935,D3935,$C$3:C3935,"Buy")+SUMIFS($F$3:F3935,$D$3:D3935,D3935,$C$3:C3935,"Coin Deposit",$E$3:E3935,"&lt;&gt;")</f>
        <v>0</v>
      </c>
      <c r="X3935" s="111">
        <f t="shared" si="676"/>
        <v>0</v>
      </c>
      <c r="Y3935" s="111">
        <f>IF($D3935=Y$1,SUMIFS($H$3:$H3935,$G$3:$G3935,Y$1,$C$3:$C3935,"Sell"),0)</f>
        <v>0</v>
      </c>
      <c r="Z3935" s="111">
        <f t="shared" si="677"/>
        <v>0</v>
      </c>
      <c r="AA3935" s="111">
        <f>IF($D3935=AA$1,SUMIFS($H$3:$H3935,$G$3:$G3935,AA$1,$C$3:$C3935,"Sell"),0)</f>
        <v>0</v>
      </c>
      <c r="AB3935" s="111">
        <f t="shared" si="678"/>
        <v>0</v>
      </c>
      <c r="AC3935" s="111">
        <f>SUMIFS('Deductions and Deposits'!$H:$H,'Deductions and Deposits'!$G:$G,D3935,'Deductions and Deposits'!$F:$F,"&lt;="&amp;B3935)+SUMIFS($F$3:F3935,$D$3:D3935,D3935,$C$3:C3935,"Coin Deposit",$E$3:E3935,"")</f>
        <v>0</v>
      </c>
      <c r="AD3935" s="111">
        <f>SUMIFS('Deductions and Deposits'!$D:$D,'Deductions and Deposits'!$C:$C,D3935)+SUMIFS($F:$F,$D:$D,D3935,$C:$C,"Coin Deduction")</f>
        <v>0</v>
      </c>
      <c r="AE3935" s="111">
        <f>Table5[[#This Row],[Column4]]+Table5[[#This Row],[Column14]]+Table5[[#This Row],[Column19]]+Table5[[#This Row],[Column12]]</f>
        <v>0</v>
      </c>
      <c r="AF3935" s="111">
        <f>Table5[[#This Row],[Column5]]+Table5[[#This Row],[Column13]]+Table5[[#This Row],[Column21]]+Table5[[#This Row],[Column18]]</f>
        <v>0</v>
      </c>
      <c r="AG3935" s="111">
        <f t="shared" si="679"/>
        <v>0</v>
      </c>
      <c r="AH3935" s="111">
        <f t="shared" si="680"/>
        <v>0</v>
      </c>
      <c r="AI3935" s="111">
        <f>Table5[[#This Row],[Column17]]-Table5[[#This Row],[Column20]]</f>
        <v>0</v>
      </c>
      <c r="AJ3935" s="111">
        <f t="shared" si="681"/>
        <v>0</v>
      </c>
      <c r="AK3935" s="111">
        <f t="shared" si="684"/>
        <v>0</v>
      </c>
      <c r="AL3935" s="111">
        <f t="shared" si="682"/>
        <v>0</v>
      </c>
      <c r="AM3935" s="111" t="str">
        <f t="shared" si="683"/>
        <v/>
      </c>
      <c r="AN3935" s="111" t="str">
        <f t="shared" ca="1" si="685"/>
        <v/>
      </c>
    </row>
    <row r="3936" spans="1:40" ht="20.25" customHeight="1" x14ac:dyDescent="0.3">
      <c r="A3936" s="107"/>
      <c r="B3936" s="144"/>
      <c r="C3936" s="119"/>
      <c r="D3936" s="120"/>
      <c r="E3936" s="119"/>
      <c r="F3936" s="119"/>
      <c r="G3936" s="120"/>
      <c r="H3936" s="119"/>
      <c r="I3936" s="109"/>
      <c r="L3936" s="108"/>
      <c r="M3936" s="108"/>
      <c r="N3936" s="108"/>
      <c r="O3936" s="108"/>
      <c r="P3936" s="108"/>
      <c r="Q3936" s="108"/>
      <c r="R3936" s="108"/>
      <c r="S3936" s="108"/>
      <c r="T3936" s="100">
        <f t="shared" si="675"/>
        <v>0</v>
      </c>
      <c r="U3936" s="111"/>
      <c r="V3936" s="111"/>
      <c r="W3936" s="111">
        <f>SUMIFS($F$3:F3936,$D$3:D3936,D3936,$C$3:C3936,"Buy")+SUMIFS($F$3:F3936,$D$3:D3936,D3936,$C$3:C3936,"Coin Deposit",$E$3:E3936,"&lt;&gt;")</f>
        <v>0</v>
      </c>
      <c r="X3936" s="111">
        <f t="shared" si="676"/>
        <v>0</v>
      </c>
      <c r="Y3936" s="111">
        <f>IF($D3936=Y$1,SUMIFS($H$3:$H3936,$G$3:$G3936,Y$1,$C$3:$C3936,"Sell"),0)</f>
        <v>0</v>
      </c>
      <c r="Z3936" s="111">
        <f t="shared" si="677"/>
        <v>0</v>
      </c>
      <c r="AA3936" s="111">
        <f>IF($D3936=AA$1,SUMIFS($H$3:$H3936,$G$3:$G3936,AA$1,$C$3:$C3936,"Sell"),0)</f>
        <v>0</v>
      </c>
      <c r="AB3936" s="111">
        <f t="shared" si="678"/>
        <v>0</v>
      </c>
      <c r="AC3936" s="111">
        <f>SUMIFS('Deductions and Deposits'!$H:$H,'Deductions and Deposits'!$G:$G,D3936,'Deductions and Deposits'!$F:$F,"&lt;="&amp;B3936)+SUMIFS($F$3:F3936,$D$3:D3936,D3936,$C$3:C3936,"Coin Deposit",$E$3:E3936,"")</f>
        <v>0</v>
      </c>
      <c r="AD3936" s="111">
        <f>SUMIFS('Deductions and Deposits'!$D:$D,'Deductions and Deposits'!$C:$C,D3936)+SUMIFS($F:$F,$D:$D,D3936,$C:$C,"Coin Deduction")</f>
        <v>0</v>
      </c>
      <c r="AE3936" s="111">
        <f>Table5[[#This Row],[Column4]]+Table5[[#This Row],[Column14]]+Table5[[#This Row],[Column19]]+Table5[[#This Row],[Column12]]</f>
        <v>0</v>
      </c>
      <c r="AF3936" s="111">
        <f>Table5[[#This Row],[Column5]]+Table5[[#This Row],[Column13]]+Table5[[#This Row],[Column21]]+Table5[[#This Row],[Column18]]</f>
        <v>0</v>
      </c>
      <c r="AG3936" s="111">
        <f t="shared" si="679"/>
        <v>0</v>
      </c>
      <c r="AH3936" s="111">
        <f t="shared" si="680"/>
        <v>0</v>
      </c>
      <c r="AI3936" s="111">
        <f>Table5[[#This Row],[Column17]]-Table5[[#This Row],[Column20]]</f>
        <v>0</v>
      </c>
      <c r="AJ3936" s="111">
        <f t="shared" si="681"/>
        <v>0</v>
      </c>
      <c r="AK3936" s="111">
        <f t="shared" si="684"/>
        <v>0</v>
      </c>
      <c r="AL3936" s="111">
        <f t="shared" si="682"/>
        <v>0</v>
      </c>
      <c r="AM3936" s="111" t="str">
        <f t="shared" si="683"/>
        <v/>
      </c>
      <c r="AN3936" s="111" t="str">
        <f t="shared" ca="1" si="685"/>
        <v/>
      </c>
    </row>
    <row r="3937" spans="1:40" ht="20.25" customHeight="1" x14ac:dyDescent="0.3">
      <c r="A3937" s="107"/>
      <c r="B3937" s="144"/>
      <c r="C3937" s="119"/>
      <c r="D3937" s="120"/>
      <c r="E3937" s="119"/>
      <c r="F3937" s="119"/>
      <c r="G3937" s="120"/>
      <c r="H3937" s="119"/>
      <c r="I3937" s="109"/>
      <c r="L3937" s="108"/>
      <c r="M3937" s="108"/>
      <c r="N3937" s="108"/>
      <c r="O3937" s="108"/>
      <c r="P3937" s="108"/>
      <c r="Q3937" s="108"/>
      <c r="R3937" s="108"/>
      <c r="S3937" s="108"/>
      <c r="T3937" s="100">
        <f t="shared" si="675"/>
        <v>0</v>
      </c>
      <c r="U3937" s="111"/>
      <c r="V3937" s="111"/>
      <c r="W3937" s="111">
        <f>SUMIFS($F$3:F3937,$D$3:D3937,D3937,$C$3:C3937,"Buy")+SUMIFS($F$3:F3937,$D$3:D3937,D3937,$C$3:C3937,"Coin Deposit",$E$3:E3937,"&lt;&gt;")</f>
        <v>0</v>
      </c>
      <c r="X3937" s="111">
        <f t="shared" si="676"/>
        <v>0</v>
      </c>
      <c r="Y3937" s="111">
        <f>IF($D3937=Y$1,SUMIFS($H$3:$H3937,$G$3:$G3937,Y$1,$C$3:$C3937,"Sell"),0)</f>
        <v>0</v>
      </c>
      <c r="Z3937" s="111">
        <f t="shared" si="677"/>
        <v>0</v>
      </c>
      <c r="AA3937" s="111">
        <f>IF($D3937=AA$1,SUMIFS($H$3:$H3937,$G$3:$G3937,AA$1,$C$3:$C3937,"Sell"),0)</f>
        <v>0</v>
      </c>
      <c r="AB3937" s="111">
        <f t="shared" si="678"/>
        <v>0</v>
      </c>
      <c r="AC3937" s="111">
        <f>SUMIFS('Deductions and Deposits'!$H:$H,'Deductions and Deposits'!$G:$G,D3937,'Deductions and Deposits'!$F:$F,"&lt;="&amp;B3937)+SUMIFS($F$3:F3937,$D$3:D3937,D3937,$C$3:C3937,"Coin Deposit",$E$3:E3937,"")</f>
        <v>0</v>
      </c>
      <c r="AD3937" s="111">
        <f>SUMIFS('Deductions and Deposits'!$D:$D,'Deductions and Deposits'!$C:$C,D3937)+SUMIFS($F:$F,$D:$D,D3937,$C:$C,"Coin Deduction")</f>
        <v>0</v>
      </c>
      <c r="AE3937" s="111">
        <f>Table5[[#This Row],[Column4]]+Table5[[#This Row],[Column14]]+Table5[[#This Row],[Column19]]+Table5[[#This Row],[Column12]]</f>
        <v>0</v>
      </c>
      <c r="AF3937" s="111">
        <f>Table5[[#This Row],[Column5]]+Table5[[#This Row],[Column13]]+Table5[[#This Row],[Column21]]+Table5[[#This Row],[Column18]]</f>
        <v>0</v>
      </c>
      <c r="AG3937" s="111">
        <f t="shared" si="679"/>
        <v>0</v>
      </c>
      <c r="AH3937" s="111">
        <f t="shared" si="680"/>
        <v>0</v>
      </c>
      <c r="AI3937" s="111">
        <f>Table5[[#This Row],[Column17]]-Table5[[#This Row],[Column20]]</f>
        <v>0</v>
      </c>
      <c r="AJ3937" s="111">
        <f t="shared" si="681"/>
        <v>0</v>
      </c>
      <c r="AK3937" s="111">
        <f t="shared" si="684"/>
        <v>0</v>
      </c>
      <c r="AL3937" s="111">
        <f t="shared" si="682"/>
        <v>0</v>
      </c>
      <c r="AM3937" s="111" t="str">
        <f t="shared" si="683"/>
        <v/>
      </c>
      <c r="AN3937" s="111" t="str">
        <f t="shared" ca="1" si="685"/>
        <v/>
      </c>
    </row>
    <row r="3938" spans="1:40" ht="20.25" customHeight="1" x14ac:dyDescent="0.3">
      <c r="A3938" s="107"/>
      <c r="B3938" s="144"/>
      <c r="C3938" s="119"/>
      <c r="D3938" s="120"/>
      <c r="E3938" s="119"/>
      <c r="F3938" s="119"/>
      <c r="G3938" s="120"/>
      <c r="H3938" s="119"/>
      <c r="I3938" s="109"/>
      <c r="L3938" s="108"/>
      <c r="M3938" s="108"/>
      <c r="N3938" s="108"/>
      <c r="O3938" s="108"/>
      <c r="P3938" s="108"/>
      <c r="Q3938" s="108"/>
      <c r="R3938" s="108"/>
      <c r="S3938" s="108"/>
      <c r="T3938" s="100">
        <f t="shared" si="675"/>
        <v>0</v>
      </c>
      <c r="U3938" s="111"/>
      <c r="V3938" s="111"/>
      <c r="W3938" s="111">
        <f>SUMIFS($F$3:F3938,$D$3:D3938,D3938,$C$3:C3938,"Buy")+SUMIFS($F$3:F3938,$D$3:D3938,D3938,$C$3:C3938,"Coin Deposit",$E$3:E3938,"&lt;&gt;")</f>
        <v>0</v>
      </c>
      <c r="X3938" s="111">
        <f t="shared" si="676"/>
        <v>0</v>
      </c>
      <c r="Y3938" s="111">
        <f>IF($D3938=Y$1,SUMIFS($H$3:$H3938,$G$3:$G3938,Y$1,$C$3:$C3938,"Sell"),0)</f>
        <v>0</v>
      </c>
      <c r="Z3938" s="111">
        <f t="shared" si="677"/>
        <v>0</v>
      </c>
      <c r="AA3938" s="111">
        <f>IF($D3938=AA$1,SUMIFS($H$3:$H3938,$G$3:$G3938,AA$1,$C$3:$C3938,"Sell"),0)</f>
        <v>0</v>
      </c>
      <c r="AB3938" s="111">
        <f t="shared" si="678"/>
        <v>0</v>
      </c>
      <c r="AC3938" s="111">
        <f>SUMIFS('Deductions and Deposits'!$H:$H,'Deductions and Deposits'!$G:$G,D3938,'Deductions and Deposits'!$F:$F,"&lt;="&amp;B3938)+SUMIFS($F$3:F3938,$D$3:D3938,D3938,$C$3:C3938,"Coin Deposit",$E$3:E3938,"")</f>
        <v>0</v>
      </c>
      <c r="AD3938" s="111">
        <f>SUMIFS('Deductions and Deposits'!$D:$D,'Deductions and Deposits'!$C:$C,D3938)+SUMIFS($F:$F,$D:$D,D3938,$C:$C,"Coin Deduction")</f>
        <v>0</v>
      </c>
      <c r="AE3938" s="111">
        <f>Table5[[#This Row],[Column4]]+Table5[[#This Row],[Column14]]+Table5[[#This Row],[Column19]]+Table5[[#This Row],[Column12]]</f>
        <v>0</v>
      </c>
      <c r="AF3938" s="111">
        <f>Table5[[#This Row],[Column5]]+Table5[[#This Row],[Column13]]+Table5[[#This Row],[Column21]]+Table5[[#This Row],[Column18]]</f>
        <v>0</v>
      </c>
      <c r="AG3938" s="111">
        <f t="shared" si="679"/>
        <v>0</v>
      </c>
      <c r="AH3938" s="111">
        <f t="shared" si="680"/>
        <v>0</v>
      </c>
      <c r="AI3938" s="111">
        <f>Table5[[#This Row],[Column17]]-Table5[[#This Row],[Column20]]</f>
        <v>0</v>
      </c>
      <c r="AJ3938" s="111">
        <f t="shared" si="681"/>
        <v>0</v>
      </c>
      <c r="AK3938" s="111">
        <f t="shared" si="684"/>
        <v>0</v>
      </c>
      <c r="AL3938" s="111">
        <f t="shared" si="682"/>
        <v>0</v>
      </c>
      <c r="AM3938" s="111" t="str">
        <f t="shared" si="683"/>
        <v/>
      </c>
      <c r="AN3938" s="111" t="str">
        <f t="shared" ca="1" si="685"/>
        <v/>
      </c>
    </row>
    <row r="3939" spans="1:40" ht="20.25" customHeight="1" x14ac:dyDescent="0.3">
      <c r="A3939" s="107"/>
      <c r="B3939" s="144"/>
      <c r="C3939" s="119"/>
      <c r="D3939" s="120"/>
      <c r="E3939" s="119"/>
      <c r="F3939" s="119"/>
      <c r="G3939" s="120"/>
      <c r="H3939" s="119"/>
      <c r="I3939" s="109"/>
      <c r="L3939" s="108"/>
      <c r="M3939" s="108"/>
      <c r="N3939" s="108"/>
      <c r="O3939" s="108"/>
      <c r="P3939" s="108"/>
      <c r="Q3939" s="108"/>
      <c r="R3939" s="108"/>
      <c r="S3939" s="108"/>
      <c r="T3939" s="100">
        <f t="shared" si="675"/>
        <v>0</v>
      </c>
      <c r="U3939" s="111"/>
      <c r="V3939" s="111"/>
      <c r="W3939" s="111">
        <f>SUMIFS($F$3:F3939,$D$3:D3939,D3939,$C$3:C3939,"Buy")+SUMIFS($F$3:F3939,$D$3:D3939,D3939,$C$3:C3939,"Coin Deposit",$E$3:E3939,"&lt;&gt;")</f>
        <v>0</v>
      </c>
      <c r="X3939" s="111">
        <f t="shared" si="676"/>
        <v>0</v>
      </c>
      <c r="Y3939" s="111">
        <f>IF($D3939=Y$1,SUMIFS($H$3:$H3939,$G$3:$G3939,Y$1,$C$3:$C3939,"Sell"),0)</f>
        <v>0</v>
      </c>
      <c r="Z3939" s="111">
        <f t="shared" si="677"/>
        <v>0</v>
      </c>
      <c r="AA3939" s="111">
        <f>IF($D3939=AA$1,SUMIFS($H$3:$H3939,$G$3:$G3939,AA$1,$C$3:$C3939,"Sell"),0)</f>
        <v>0</v>
      </c>
      <c r="AB3939" s="111">
        <f t="shared" si="678"/>
        <v>0</v>
      </c>
      <c r="AC3939" s="111">
        <f>SUMIFS('Deductions and Deposits'!$H:$H,'Deductions and Deposits'!$G:$G,D3939,'Deductions and Deposits'!$F:$F,"&lt;="&amp;B3939)+SUMIFS($F$3:F3939,$D$3:D3939,D3939,$C$3:C3939,"Coin Deposit",$E$3:E3939,"")</f>
        <v>0</v>
      </c>
      <c r="AD3939" s="111">
        <f>SUMIFS('Deductions and Deposits'!$D:$D,'Deductions and Deposits'!$C:$C,D3939)+SUMIFS($F:$F,$D:$D,D3939,$C:$C,"Coin Deduction")</f>
        <v>0</v>
      </c>
      <c r="AE3939" s="111">
        <f>Table5[[#This Row],[Column4]]+Table5[[#This Row],[Column14]]+Table5[[#This Row],[Column19]]+Table5[[#This Row],[Column12]]</f>
        <v>0</v>
      </c>
      <c r="AF3939" s="111">
        <f>Table5[[#This Row],[Column5]]+Table5[[#This Row],[Column13]]+Table5[[#This Row],[Column21]]+Table5[[#This Row],[Column18]]</f>
        <v>0</v>
      </c>
      <c r="AG3939" s="111">
        <f t="shared" si="679"/>
        <v>0</v>
      </c>
      <c r="AH3939" s="111">
        <f t="shared" si="680"/>
        <v>0</v>
      </c>
      <c r="AI3939" s="111">
        <f>Table5[[#This Row],[Column17]]-Table5[[#This Row],[Column20]]</f>
        <v>0</v>
      </c>
      <c r="AJ3939" s="111">
        <f t="shared" si="681"/>
        <v>0</v>
      </c>
      <c r="AK3939" s="111">
        <f t="shared" si="684"/>
        <v>0</v>
      </c>
      <c r="AL3939" s="111">
        <f t="shared" si="682"/>
        <v>0</v>
      </c>
      <c r="AM3939" s="111" t="str">
        <f t="shared" si="683"/>
        <v/>
      </c>
      <c r="AN3939" s="111" t="str">
        <f t="shared" ca="1" si="685"/>
        <v/>
      </c>
    </row>
    <row r="3940" spans="1:40" ht="20.25" customHeight="1" x14ac:dyDescent="0.3">
      <c r="A3940" s="107"/>
      <c r="B3940" s="144"/>
      <c r="C3940" s="119"/>
      <c r="D3940" s="120"/>
      <c r="E3940" s="119"/>
      <c r="F3940" s="119"/>
      <c r="G3940" s="120"/>
      <c r="H3940" s="119"/>
      <c r="I3940" s="109"/>
      <c r="L3940" s="108"/>
      <c r="M3940" s="108"/>
      <c r="N3940" s="108"/>
      <c r="O3940" s="108"/>
      <c r="P3940" s="108"/>
      <c r="Q3940" s="108"/>
      <c r="R3940" s="108"/>
      <c r="S3940" s="108"/>
      <c r="T3940" s="100">
        <f t="shared" si="675"/>
        <v>0</v>
      </c>
      <c r="U3940" s="111"/>
      <c r="V3940" s="111"/>
      <c r="W3940" s="111">
        <f>SUMIFS($F$3:F3940,$D$3:D3940,D3940,$C$3:C3940,"Buy")+SUMIFS($F$3:F3940,$D$3:D3940,D3940,$C$3:C3940,"Coin Deposit",$E$3:E3940,"&lt;&gt;")</f>
        <v>0</v>
      </c>
      <c r="X3940" s="111">
        <f t="shared" si="676"/>
        <v>0</v>
      </c>
      <c r="Y3940" s="111">
        <f>IF($D3940=Y$1,SUMIFS($H$3:$H3940,$G$3:$G3940,Y$1,$C$3:$C3940,"Sell"),0)</f>
        <v>0</v>
      </c>
      <c r="Z3940" s="111">
        <f t="shared" si="677"/>
        <v>0</v>
      </c>
      <c r="AA3940" s="111">
        <f>IF($D3940=AA$1,SUMIFS($H$3:$H3940,$G$3:$G3940,AA$1,$C$3:$C3940,"Sell"),0)</f>
        <v>0</v>
      </c>
      <c r="AB3940" s="111">
        <f t="shared" si="678"/>
        <v>0</v>
      </c>
      <c r="AC3940" s="111">
        <f>SUMIFS('Deductions and Deposits'!$H:$H,'Deductions and Deposits'!$G:$G,D3940,'Deductions and Deposits'!$F:$F,"&lt;="&amp;B3940)+SUMIFS($F$3:F3940,$D$3:D3940,D3940,$C$3:C3940,"Coin Deposit",$E$3:E3940,"")</f>
        <v>0</v>
      </c>
      <c r="AD3940" s="111">
        <f>SUMIFS('Deductions and Deposits'!$D:$D,'Deductions and Deposits'!$C:$C,D3940)+SUMIFS($F:$F,$D:$D,D3940,$C:$C,"Coin Deduction")</f>
        <v>0</v>
      </c>
      <c r="AE3940" s="111">
        <f>Table5[[#This Row],[Column4]]+Table5[[#This Row],[Column14]]+Table5[[#This Row],[Column19]]+Table5[[#This Row],[Column12]]</f>
        <v>0</v>
      </c>
      <c r="AF3940" s="111">
        <f>Table5[[#This Row],[Column5]]+Table5[[#This Row],[Column13]]+Table5[[#This Row],[Column21]]+Table5[[#This Row],[Column18]]</f>
        <v>0</v>
      </c>
      <c r="AG3940" s="111">
        <f t="shared" si="679"/>
        <v>0</v>
      </c>
      <c r="AH3940" s="111">
        <f t="shared" si="680"/>
        <v>0</v>
      </c>
      <c r="AI3940" s="111">
        <f>Table5[[#This Row],[Column17]]-Table5[[#This Row],[Column20]]</f>
        <v>0</v>
      </c>
      <c r="AJ3940" s="111">
        <f t="shared" si="681"/>
        <v>0</v>
      </c>
      <c r="AK3940" s="111">
        <f t="shared" si="684"/>
        <v>0</v>
      </c>
      <c r="AL3940" s="111">
        <f t="shared" si="682"/>
        <v>0</v>
      </c>
      <c r="AM3940" s="111" t="str">
        <f t="shared" si="683"/>
        <v/>
      </c>
      <c r="AN3940" s="111" t="str">
        <f t="shared" ca="1" si="685"/>
        <v/>
      </c>
    </row>
    <row r="3941" spans="1:40" ht="20.25" customHeight="1" x14ac:dyDescent="0.3">
      <c r="A3941" s="107"/>
      <c r="B3941" s="144"/>
      <c r="C3941" s="119"/>
      <c r="D3941" s="120"/>
      <c r="E3941" s="119"/>
      <c r="F3941" s="119"/>
      <c r="G3941" s="120"/>
      <c r="H3941" s="119"/>
      <c r="I3941" s="109"/>
      <c r="L3941" s="108"/>
      <c r="M3941" s="108"/>
      <c r="N3941" s="108"/>
      <c r="O3941" s="108"/>
      <c r="P3941" s="108"/>
      <c r="Q3941" s="108"/>
      <c r="R3941" s="108"/>
      <c r="S3941" s="108"/>
      <c r="T3941" s="100">
        <f t="shared" si="675"/>
        <v>0</v>
      </c>
      <c r="U3941" s="111"/>
      <c r="V3941" s="111"/>
      <c r="W3941" s="111">
        <f>SUMIFS($F$3:F3941,$D$3:D3941,D3941,$C$3:C3941,"Buy")+SUMIFS($F$3:F3941,$D$3:D3941,D3941,$C$3:C3941,"Coin Deposit",$E$3:E3941,"&lt;&gt;")</f>
        <v>0</v>
      </c>
      <c r="X3941" s="111">
        <f t="shared" si="676"/>
        <v>0</v>
      </c>
      <c r="Y3941" s="111">
        <f>IF($D3941=Y$1,SUMIFS($H$3:$H3941,$G$3:$G3941,Y$1,$C$3:$C3941,"Sell"),0)</f>
        <v>0</v>
      </c>
      <c r="Z3941" s="111">
        <f t="shared" si="677"/>
        <v>0</v>
      </c>
      <c r="AA3941" s="111">
        <f>IF($D3941=AA$1,SUMIFS($H$3:$H3941,$G$3:$G3941,AA$1,$C$3:$C3941,"Sell"),0)</f>
        <v>0</v>
      </c>
      <c r="AB3941" s="111">
        <f t="shared" si="678"/>
        <v>0</v>
      </c>
      <c r="AC3941" s="111">
        <f>SUMIFS('Deductions and Deposits'!$H:$H,'Deductions and Deposits'!$G:$G,D3941,'Deductions and Deposits'!$F:$F,"&lt;="&amp;B3941)+SUMIFS($F$3:F3941,$D$3:D3941,D3941,$C$3:C3941,"Coin Deposit",$E$3:E3941,"")</f>
        <v>0</v>
      </c>
      <c r="AD3941" s="111">
        <f>SUMIFS('Deductions and Deposits'!$D:$D,'Deductions and Deposits'!$C:$C,D3941)+SUMIFS($F:$F,$D:$D,D3941,$C:$C,"Coin Deduction")</f>
        <v>0</v>
      </c>
      <c r="AE3941" s="111">
        <f>Table5[[#This Row],[Column4]]+Table5[[#This Row],[Column14]]+Table5[[#This Row],[Column19]]+Table5[[#This Row],[Column12]]</f>
        <v>0</v>
      </c>
      <c r="AF3941" s="111">
        <f>Table5[[#This Row],[Column5]]+Table5[[#This Row],[Column13]]+Table5[[#This Row],[Column21]]+Table5[[#This Row],[Column18]]</f>
        <v>0</v>
      </c>
      <c r="AG3941" s="111">
        <f t="shared" si="679"/>
        <v>0</v>
      </c>
      <c r="AH3941" s="111">
        <f t="shared" si="680"/>
        <v>0</v>
      </c>
      <c r="AI3941" s="111">
        <f>Table5[[#This Row],[Column17]]-Table5[[#This Row],[Column20]]</f>
        <v>0</v>
      </c>
      <c r="AJ3941" s="111">
        <f t="shared" si="681"/>
        <v>0</v>
      </c>
      <c r="AK3941" s="111">
        <f t="shared" si="684"/>
        <v>0</v>
      </c>
      <c r="AL3941" s="111">
        <f t="shared" si="682"/>
        <v>0</v>
      </c>
      <c r="AM3941" s="111" t="str">
        <f t="shared" si="683"/>
        <v/>
      </c>
      <c r="AN3941" s="111" t="str">
        <f t="shared" ca="1" si="685"/>
        <v/>
      </c>
    </row>
    <row r="3942" spans="1:40" ht="20.25" customHeight="1" x14ac:dyDescent="0.3">
      <c r="A3942" s="107"/>
      <c r="B3942" s="144"/>
      <c r="C3942" s="119"/>
      <c r="D3942" s="120"/>
      <c r="E3942" s="119"/>
      <c r="F3942" s="119"/>
      <c r="G3942" s="120"/>
      <c r="H3942" s="119"/>
      <c r="I3942" s="109"/>
      <c r="L3942" s="108"/>
      <c r="M3942" s="108"/>
      <c r="N3942" s="108"/>
      <c r="O3942" s="108"/>
      <c r="P3942" s="108"/>
      <c r="Q3942" s="108"/>
      <c r="R3942" s="108"/>
      <c r="S3942" s="108"/>
      <c r="T3942" s="100">
        <f t="shared" si="675"/>
        <v>0</v>
      </c>
      <c r="U3942" s="111"/>
      <c r="V3942" s="111"/>
      <c r="W3942" s="111">
        <f>SUMIFS($F$3:F3942,$D$3:D3942,D3942,$C$3:C3942,"Buy")+SUMIFS($F$3:F3942,$D$3:D3942,D3942,$C$3:C3942,"Coin Deposit",$E$3:E3942,"&lt;&gt;")</f>
        <v>0</v>
      </c>
      <c r="X3942" s="111">
        <f t="shared" si="676"/>
        <v>0</v>
      </c>
      <c r="Y3942" s="111">
        <f>IF($D3942=Y$1,SUMIFS($H$3:$H3942,$G$3:$G3942,Y$1,$C$3:$C3942,"Sell"),0)</f>
        <v>0</v>
      </c>
      <c r="Z3942" s="111">
        <f t="shared" si="677"/>
        <v>0</v>
      </c>
      <c r="AA3942" s="111">
        <f>IF($D3942=AA$1,SUMIFS($H$3:$H3942,$G$3:$G3942,AA$1,$C$3:$C3942,"Sell"),0)</f>
        <v>0</v>
      </c>
      <c r="AB3942" s="111">
        <f t="shared" si="678"/>
        <v>0</v>
      </c>
      <c r="AC3942" s="111">
        <f>SUMIFS('Deductions and Deposits'!$H:$H,'Deductions and Deposits'!$G:$G,D3942,'Deductions and Deposits'!$F:$F,"&lt;="&amp;B3942)+SUMIFS($F$3:F3942,$D$3:D3942,D3942,$C$3:C3942,"Coin Deposit",$E$3:E3942,"")</f>
        <v>0</v>
      </c>
      <c r="AD3942" s="111">
        <f>SUMIFS('Deductions and Deposits'!$D:$D,'Deductions and Deposits'!$C:$C,D3942)+SUMIFS($F:$F,$D:$D,D3942,$C:$C,"Coin Deduction")</f>
        <v>0</v>
      </c>
      <c r="AE3942" s="111">
        <f>Table5[[#This Row],[Column4]]+Table5[[#This Row],[Column14]]+Table5[[#This Row],[Column19]]+Table5[[#This Row],[Column12]]</f>
        <v>0</v>
      </c>
      <c r="AF3942" s="111">
        <f>Table5[[#This Row],[Column5]]+Table5[[#This Row],[Column13]]+Table5[[#This Row],[Column21]]+Table5[[#This Row],[Column18]]</f>
        <v>0</v>
      </c>
      <c r="AG3942" s="111">
        <f t="shared" si="679"/>
        <v>0</v>
      </c>
      <c r="AH3942" s="111">
        <f t="shared" si="680"/>
        <v>0</v>
      </c>
      <c r="AI3942" s="111">
        <f>Table5[[#This Row],[Column17]]-Table5[[#This Row],[Column20]]</f>
        <v>0</v>
      </c>
      <c r="AJ3942" s="111">
        <f t="shared" si="681"/>
        <v>0</v>
      </c>
      <c r="AK3942" s="111">
        <f t="shared" si="684"/>
        <v>0</v>
      </c>
      <c r="AL3942" s="111">
        <f t="shared" si="682"/>
        <v>0</v>
      </c>
      <c r="AM3942" s="111" t="str">
        <f t="shared" si="683"/>
        <v/>
      </c>
      <c r="AN3942" s="111" t="str">
        <f t="shared" ca="1" si="685"/>
        <v/>
      </c>
    </row>
    <row r="3943" spans="1:40" ht="20.25" customHeight="1" x14ac:dyDescent="0.3">
      <c r="A3943" s="107"/>
      <c r="B3943" s="144"/>
      <c r="C3943" s="119"/>
      <c r="D3943" s="120"/>
      <c r="E3943" s="119"/>
      <c r="F3943" s="119"/>
      <c r="G3943" s="120"/>
      <c r="H3943" s="119"/>
      <c r="I3943" s="109"/>
      <c r="L3943" s="108"/>
      <c r="M3943" s="108"/>
      <c r="N3943" s="108"/>
      <c r="O3943" s="108"/>
      <c r="P3943" s="108"/>
      <c r="Q3943" s="108"/>
      <c r="R3943" s="108"/>
      <c r="S3943" s="108"/>
      <c r="T3943" s="100">
        <f t="shared" si="675"/>
        <v>0</v>
      </c>
      <c r="U3943" s="111"/>
      <c r="V3943" s="111"/>
      <c r="W3943" s="111">
        <f>SUMIFS($F$3:F3943,$D$3:D3943,D3943,$C$3:C3943,"Buy")+SUMIFS($F$3:F3943,$D$3:D3943,D3943,$C$3:C3943,"Coin Deposit",$E$3:E3943,"&lt;&gt;")</f>
        <v>0</v>
      </c>
      <c r="X3943" s="111">
        <f t="shared" si="676"/>
        <v>0</v>
      </c>
      <c r="Y3943" s="111">
        <f>IF($D3943=Y$1,SUMIFS($H$3:$H3943,$G$3:$G3943,Y$1,$C$3:$C3943,"Sell"),0)</f>
        <v>0</v>
      </c>
      <c r="Z3943" s="111">
        <f t="shared" si="677"/>
        <v>0</v>
      </c>
      <c r="AA3943" s="111">
        <f>IF($D3943=AA$1,SUMIFS($H$3:$H3943,$G$3:$G3943,AA$1,$C$3:$C3943,"Sell"),0)</f>
        <v>0</v>
      </c>
      <c r="AB3943" s="111">
        <f t="shared" si="678"/>
        <v>0</v>
      </c>
      <c r="AC3943" s="111">
        <f>SUMIFS('Deductions and Deposits'!$H:$H,'Deductions and Deposits'!$G:$G,D3943,'Deductions and Deposits'!$F:$F,"&lt;="&amp;B3943)+SUMIFS($F$3:F3943,$D$3:D3943,D3943,$C$3:C3943,"Coin Deposit",$E$3:E3943,"")</f>
        <v>0</v>
      </c>
      <c r="AD3943" s="111">
        <f>SUMIFS('Deductions and Deposits'!$D:$D,'Deductions and Deposits'!$C:$C,D3943)+SUMIFS($F:$F,$D:$D,D3943,$C:$C,"Coin Deduction")</f>
        <v>0</v>
      </c>
      <c r="AE3943" s="111">
        <f>Table5[[#This Row],[Column4]]+Table5[[#This Row],[Column14]]+Table5[[#This Row],[Column19]]+Table5[[#This Row],[Column12]]</f>
        <v>0</v>
      </c>
      <c r="AF3943" s="111">
        <f>Table5[[#This Row],[Column5]]+Table5[[#This Row],[Column13]]+Table5[[#This Row],[Column21]]+Table5[[#This Row],[Column18]]</f>
        <v>0</v>
      </c>
      <c r="AG3943" s="111">
        <f t="shared" si="679"/>
        <v>0</v>
      </c>
      <c r="AH3943" s="111">
        <f t="shared" si="680"/>
        <v>0</v>
      </c>
      <c r="AI3943" s="111">
        <f>Table5[[#This Row],[Column17]]-Table5[[#This Row],[Column20]]</f>
        <v>0</v>
      </c>
      <c r="AJ3943" s="111">
        <f t="shared" si="681"/>
        <v>0</v>
      </c>
      <c r="AK3943" s="111">
        <f t="shared" si="684"/>
        <v>0</v>
      </c>
      <c r="AL3943" s="111">
        <f t="shared" si="682"/>
        <v>0</v>
      </c>
      <c r="AM3943" s="111" t="str">
        <f t="shared" si="683"/>
        <v/>
      </c>
      <c r="AN3943" s="111" t="str">
        <f t="shared" ca="1" si="685"/>
        <v/>
      </c>
    </row>
    <row r="3944" spans="1:40" ht="20.25" customHeight="1" x14ac:dyDescent="0.3">
      <c r="A3944" s="107"/>
      <c r="B3944" s="144"/>
      <c r="C3944" s="119"/>
      <c r="D3944" s="120"/>
      <c r="E3944" s="119"/>
      <c r="F3944" s="119"/>
      <c r="G3944" s="120"/>
      <c r="H3944" s="119"/>
      <c r="I3944" s="109"/>
      <c r="L3944" s="108"/>
      <c r="M3944" s="108"/>
      <c r="N3944" s="108"/>
      <c r="O3944" s="108"/>
      <c r="P3944" s="108"/>
      <c r="Q3944" s="108"/>
      <c r="R3944" s="108"/>
      <c r="S3944" s="108"/>
      <c r="T3944" s="100">
        <f t="shared" si="675"/>
        <v>0</v>
      </c>
      <c r="U3944" s="111"/>
      <c r="V3944" s="111"/>
      <c r="W3944" s="111">
        <f>SUMIFS($F$3:F3944,$D$3:D3944,D3944,$C$3:C3944,"Buy")+SUMIFS($F$3:F3944,$D$3:D3944,D3944,$C$3:C3944,"Coin Deposit",$E$3:E3944,"&lt;&gt;")</f>
        <v>0</v>
      </c>
      <c r="X3944" s="111">
        <f t="shared" si="676"/>
        <v>0</v>
      </c>
      <c r="Y3944" s="111">
        <f>IF($D3944=Y$1,SUMIFS($H$3:$H3944,$G$3:$G3944,Y$1,$C$3:$C3944,"Sell"),0)</f>
        <v>0</v>
      </c>
      <c r="Z3944" s="111">
        <f t="shared" si="677"/>
        <v>0</v>
      </c>
      <c r="AA3944" s="111">
        <f>IF($D3944=AA$1,SUMIFS($H$3:$H3944,$G$3:$G3944,AA$1,$C$3:$C3944,"Sell"),0)</f>
        <v>0</v>
      </c>
      <c r="AB3944" s="111">
        <f t="shared" si="678"/>
        <v>0</v>
      </c>
      <c r="AC3944" s="111">
        <f>SUMIFS('Deductions and Deposits'!$H:$H,'Deductions and Deposits'!$G:$G,D3944,'Deductions and Deposits'!$F:$F,"&lt;="&amp;B3944)+SUMIFS($F$3:F3944,$D$3:D3944,D3944,$C$3:C3944,"Coin Deposit",$E$3:E3944,"")</f>
        <v>0</v>
      </c>
      <c r="AD3944" s="111">
        <f>SUMIFS('Deductions and Deposits'!$D:$D,'Deductions and Deposits'!$C:$C,D3944)+SUMIFS($F:$F,$D:$D,D3944,$C:$C,"Coin Deduction")</f>
        <v>0</v>
      </c>
      <c r="AE3944" s="111">
        <f>Table5[[#This Row],[Column4]]+Table5[[#This Row],[Column14]]+Table5[[#This Row],[Column19]]+Table5[[#This Row],[Column12]]</f>
        <v>0</v>
      </c>
      <c r="AF3944" s="111">
        <f>Table5[[#This Row],[Column5]]+Table5[[#This Row],[Column13]]+Table5[[#This Row],[Column21]]+Table5[[#This Row],[Column18]]</f>
        <v>0</v>
      </c>
      <c r="AG3944" s="111">
        <f t="shared" si="679"/>
        <v>0</v>
      </c>
      <c r="AH3944" s="111">
        <f t="shared" si="680"/>
        <v>0</v>
      </c>
      <c r="AI3944" s="111">
        <f>Table5[[#This Row],[Column17]]-Table5[[#This Row],[Column20]]</f>
        <v>0</v>
      </c>
      <c r="AJ3944" s="111">
        <f t="shared" si="681"/>
        <v>0</v>
      </c>
      <c r="AK3944" s="111">
        <f t="shared" si="684"/>
        <v>0</v>
      </c>
      <c r="AL3944" s="111">
        <f t="shared" si="682"/>
        <v>0</v>
      </c>
      <c r="AM3944" s="111" t="str">
        <f t="shared" si="683"/>
        <v/>
      </c>
      <c r="AN3944" s="111" t="str">
        <f t="shared" ca="1" si="685"/>
        <v/>
      </c>
    </row>
    <row r="3945" spans="1:40" ht="20.25" customHeight="1" x14ac:dyDescent="0.3">
      <c r="A3945" s="107"/>
      <c r="B3945" s="144"/>
      <c r="C3945" s="119"/>
      <c r="D3945" s="120"/>
      <c r="E3945" s="119"/>
      <c r="F3945" s="119"/>
      <c r="G3945" s="120"/>
      <c r="H3945" s="119"/>
      <c r="I3945" s="109"/>
      <c r="L3945" s="108"/>
      <c r="M3945" s="108"/>
      <c r="N3945" s="108"/>
      <c r="O3945" s="108"/>
      <c r="P3945" s="108"/>
      <c r="Q3945" s="108"/>
      <c r="R3945" s="108"/>
      <c r="S3945" s="108"/>
      <c r="T3945" s="100">
        <f t="shared" si="675"/>
        <v>0</v>
      </c>
      <c r="U3945" s="111"/>
      <c r="V3945" s="111"/>
      <c r="W3945" s="111">
        <f>SUMIFS($F$3:F3945,$D$3:D3945,D3945,$C$3:C3945,"Buy")+SUMIFS($F$3:F3945,$D$3:D3945,D3945,$C$3:C3945,"Coin Deposit",$E$3:E3945,"&lt;&gt;")</f>
        <v>0</v>
      </c>
      <c r="X3945" s="111">
        <f t="shared" si="676"/>
        <v>0</v>
      </c>
      <c r="Y3945" s="111">
        <f>IF($D3945=Y$1,SUMIFS($H$3:$H3945,$G$3:$G3945,Y$1,$C$3:$C3945,"Sell"),0)</f>
        <v>0</v>
      </c>
      <c r="Z3945" s="111">
        <f t="shared" si="677"/>
        <v>0</v>
      </c>
      <c r="AA3945" s="111">
        <f>IF($D3945=AA$1,SUMIFS($H$3:$H3945,$G$3:$G3945,AA$1,$C$3:$C3945,"Sell"),0)</f>
        <v>0</v>
      </c>
      <c r="AB3945" s="111">
        <f t="shared" si="678"/>
        <v>0</v>
      </c>
      <c r="AC3945" s="111">
        <f>SUMIFS('Deductions and Deposits'!$H:$H,'Deductions and Deposits'!$G:$G,D3945,'Deductions and Deposits'!$F:$F,"&lt;="&amp;B3945)+SUMIFS($F$3:F3945,$D$3:D3945,D3945,$C$3:C3945,"Coin Deposit",$E$3:E3945,"")</f>
        <v>0</v>
      </c>
      <c r="AD3945" s="111">
        <f>SUMIFS('Deductions and Deposits'!$D:$D,'Deductions and Deposits'!$C:$C,D3945)+SUMIFS($F:$F,$D:$D,D3945,$C:$C,"Coin Deduction")</f>
        <v>0</v>
      </c>
      <c r="AE3945" s="111">
        <f>Table5[[#This Row],[Column4]]+Table5[[#This Row],[Column14]]+Table5[[#This Row],[Column19]]+Table5[[#This Row],[Column12]]</f>
        <v>0</v>
      </c>
      <c r="AF3945" s="111">
        <f>Table5[[#This Row],[Column5]]+Table5[[#This Row],[Column13]]+Table5[[#This Row],[Column21]]+Table5[[#This Row],[Column18]]</f>
        <v>0</v>
      </c>
      <c r="AG3945" s="111">
        <f t="shared" si="679"/>
        <v>0</v>
      </c>
      <c r="AH3945" s="111">
        <f t="shared" si="680"/>
        <v>0</v>
      </c>
      <c r="AI3945" s="111">
        <f>Table5[[#This Row],[Column17]]-Table5[[#This Row],[Column20]]</f>
        <v>0</v>
      </c>
      <c r="AJ3945" s="111">
        <f t="shared" si="681"/>
        <v>0</v>
      </c>
      <c r="AK3945" s="111">
        <f t="shared" si="684"/>
        <v>0</v>
      </c>
      <c r="AL3945" s="111">
        <f t="shared" si="682"/>
        <v>0</v>
      </c>
      <c r="AM3945" s="111" t="str">
        <f t="shared" si="683"/>
        <v/>
      </c>
      <c r="AN3945" s="111" t="str">
        <f t="shared" ca="1" si="685"/>
        <v/>
      </c>
    </row>
    <row r="3946" spans="1:40" ht="20.25" customHeight="1" x14ac:dyDescent="0.3">
      <c r="A3946" s="107"/>
      <c r="B3946" s="144"/>
      <c r="C3946" s="119"/>
      <c r="D3946" s="120"/>
      <c r="E3946" s="119"/>
      <c r="F3946" s="119"/>
      <c r="G3946" s="120"/>
      <c r="H3946" s="119"/>
      <c r="I3946" s="109"/>
      <c r="L3946" s="108"/>
      <c r="M3946" s="108"/>
      <c r="N3946" s="108"/>
      <c r="O3946" s="108"/>
      <c r="P3946" s="108"/>
      <c r="Q3946" s="108"/>
      <c r="R3946" s="108"/>
      <c r="S3946" s="108"/>
      <c r="T3946" s="100">
        <f t="shared" si="675"/>
        <v>0</v>
      </c>
      <c r="U3946" s="111"/>
      <c r="V3946" s="111"/>
      <c r="W3946" s="111">
        <f>SUMIFS($F$3:F3946,$D$3:D3946,D3946,$C$3:C3946,"Buy")+SUMIFS($F$3:F3946,$D$3:D3946,D3946,$C$3:C3946,"Coin Deposit",$E$3:E3946,"&lt;&gt;")</f>
        <v>0</v>
      </c>
      <c r="X3946" s="111">
        <f t="shared" si="676"/>
        <v>0</v>
      </c>
      <c r="Y3946" s="111">
        <f>IF($D3946=Y$1,SUMIFS($H$3:$H3946,$G$3:$G3946,Y$1,$C$3:$C3946,"Sell"),0)</f>
        <v>0</v>
      </c>
      <c r="Z3946" s="111">
        <f t="shared" si="677"/>
        <v>0</v>
      </c>
      <c r="AA3946" s="111">
        <f>IF($D3946=AA$1,SUMIFS($H$3:$H3946,$G$3:$G3946,AA$1,$C$3:$C3946,"Sell"),0)</f>
        <v>0</v>
      </c>
      <c r="AB3946" s="111">
        <f t="shared" si="678"/>
        <v>0</v>
      </c>
      <c r="AC3946" s="111">
        <f>SUMIFS('Deductions and Deposits'!$H:$H,'Deductions and Deposits'!$G:$G,D3946,'Deductions and Deposits'!$F:$F,"&lt;="&amp;B3946)+SUMIFS($F$3:F3946,$D$3:D3946,D3946,$C$3:C3946,"Coin Deposit",$E$3:E3946,"")</f>
        <v>0</v>
      </c>
      <c r="AD3946" s="111">
        <f>SUMIFS('Deductions and Deposits'!$D:$D,'Deductions and Deposits'!$C:$C,D3946)+SUMIFS($F:$F,$D:$D,D3946,$C:$C,"Coin Deduction")</f>
        <v>0</v>
      </c>
      <c r="AE3946" s="111">
        <f>Table5[[#This Row],[Column4]]+Table5[[#This Row],[Column14]]+Table5[[#This Row],[Column19]]+Table5[[#This Row],[Column12]]</f>
        <v>0</v>
      </c>
      <c r="AF3946" s="111">
        <f>Table5[[#This Row],[Column5]]+Table5[[#This Row],[Column13]]+Table5[[#This Row],[Column21]]+Table5[[#This Row],[Column18]]</f>
        <v>0</v>
      </c>
      <c r="AG3946" s="111">
        <f t="shared" si="679"/>
        <v>0</v>
      </c>
      <c r="AH3946" s="111">
        <f t="shared" si="680"/>
        <v>0</v>
      </c>
      <c r="AI3946" s="111">
        <f>Table5[[#This Row],[Column17]]-Table5[[#This Row],[Column20]]</f>
        <v>0</v>
      </c>
      <c r="AJ3946" s="111">
        <f t="shared" si="681"/>
        <v>0</v>
      </c>
      <c r="AK3946" s="111">
        <f t="shared" si="684"/>
        <v>0</v>
      </c>
      <c r="AL3946" s="111">
        <f t="shared" si="682"/>
        <v>0</v>
      </c>
      <c r="AM3946" s="111" t="str">
        <f t="shared" si="683"/>
        <v/>
      </c>
      <c r="AN3946" s="111" t="str">
        <f t="shared" ca="1" si="685"/>
        <v/>
      </c>
    </row>
    <row r="3947" spans="1:40" ht="20.25" customHeight="1" x14ac:dyDescent="0.3">
      <c r="A3947" s="107"/>
      <c r="B3947" s="144"/>
      <c r="C3947" s="119"/>
      <c r="D3947" s="120"/>
      <c r="E3947" s="119"/>
      <c r="F3947" s="119"/>
      <c r="G3947" s="120"/>
      <c r="H3947" s="119"/>
      <c r="I3947" s="109"/>
      <c r="L3947" s="108"/>
      <c r="M3947" s="108"/>
      <c r="N3947" s="108"/>
      <c r="O3947" s="108"/>
      <c r="P3947" s="108"/>
      <c r="Q3947" s="108"/>
      <c r="R3947" s="108"/>
      <c r="S3947" s="108"/>
      <c r="T3947" s="100">
        <f t="shared" si="675"/>
        <v>0</v>
      </c>
      <c r="U3947" s="111"/>
      <c r="V3947" s="111"/>
      <c r="W3947" s="111">
        <f>SUMIFS($F$3:F3947,$D$3:D3947,D3947,$C$3:C3947,"Buy")+SUMIFS($F$3:F3947,$D$3:D3947,D3947,$C$3:C3947,"Coin Deposit",$E$3:E3947,"&lt;&gt;")</f>
        <v>0</v>
      </c>
      <c r="X3947" s="111">
        <f t="shared" si="676"/>
        <v>0</v>
      </c>
      <c r="Y3947" s="111">
        <f>IF($D3947=Y$1,SUMIFS($H$3:$H3947,$G$3:$G3947,Y$1,$C$3:$C3947,"Sell"),0)</f>
        <v>0</v>
      </c>
      <c r="Z3947" s="111">
        <f t="shared" si="677"/>
        <v>0</v>
      </c>
      <c r="AA3947" s="111">
        <f>IF($D3947=AA$1,SUMIFS($H$3:$H3947,$G$3:$G3947,AA$1,$C$3:$C3947,"Sell"),0)</f>
        <v>0</v>
      </c>
      <c r="AB3947" s="111">
        <f t="shared" si="678"/>
        <v>0</v>
      </c>
      <c r="AC3947" s="111">
        <f>SUMIFS('Deductions and Deposits'!$H:$H,'Deductions and Deposits'!$G:$G,D3947,'Deductions and Deposits'!$F:$F,"&lt;="&amp;B3947)+SUMIFS($F$3:F3947,$D$3:D3947,D3947,$C$3:C3947,"Coin Deposit",$E$3:E3947,"")</f>
        <v>0</v>
      </c>
      <c r="AD3947" s="111">
        <f>SUMIFS('Deductions and Deposits'!$D:$D,'Deductions and Deposits'!$C:$C,D3947)+SUMIFS($F:$F,$D:$D,D3947,$C:$C,"Coin Deduction")</f>
        <v>0</v>
      </c>
      <c r="AE3947" s="111">
        <f>Table5[[#This Row],[Column4]]+Table5[[#This Row],[Column14]]+Table5[[#This Row],[Column19]]+Table5[[#This Row],[Column12]]</f>
        <v>0</v>
      </c>
      <c r="AF3947" s="111">
        <f>Table5[[#This Row],[Column5]]+Table5[[#This Row],[Column13]]+Table5[[#This Row],[Column21]]+Table5[[#This Row],[Column18]]</f>
        <v>0</v>
      </c>
      <c r="AG3947" s="111">
        <f t="shared" si="679"/>
        <v>0</v>
      </c>
      <c r="AH3947" s="111">
        <f t="shared" si="680"/>
        <v>0</v>
      </c>
      <c r="AI3947" s="111">
        <f>Table5[[#This Row],[Column17]]-Table5[[#This Row],[Column20]]</f>
        <v>0</v>
      </c>
      <c r="AJ3947" s="111">
        <f t="shared" si="681"/>
        <v>0</v>
      </c>
      <c r="AK3947" s="111">
        <f t="shared" si="684"/>
        <v>0</v>
      </c>
      <c r="AL3947" s="111">
        <f t="shared" si="682"/>
        <v>0</v>
      </c>
      <c r="AM3947" s="111" t="str">
        <f t="shared" si="683"/>
        <v/>
      </c>
      <c r="AN3947" s="111" t="str">
        <f t="shared" ca="1" si="685"/>
        <v/>
      </c>
    </row>
    <row r="3948" spans="1:40" ht="20.25" customHeight="1" x14ac:dyDescent="0.3">
      <c r="A3948" s="107"/>
      <c r="B3948" s="144"/>
      <c r="C3948" s="119"/>
      <c r="D3948" s="120"/>
      <c r="E3948" s="119"/>
      <c r="F3948" s="119"/>
      <c r="G3948" s="120"/>
      <c r="H3948" s="119"/>
      <c r="I3948" s="109"/>
      <c r="L3948" s="108"/>
      <c r="M3948" s="108"/>
      <c r="N3948" s="108"/>
      <c r="O3948" s="108"/>
      <c r="P3948" s="108"/>
      <c r="Q3948" s="108"/>
      <c r="R3948" s="108"/>
      <c r="S3948" s="108"/>
      <c r="T3948" s="100">
        <f t="shared" si="675"/>
        <v>0</v>
      </c>
      <c r="U3948" s="111"/>
      <c r="V3948" s="111"/>
      <c r="W3948" s="111">
        <f>SUMIFS($F$3:F3948,$D$3:D3948,D3948,$C$3:C3948,"Buy")+SUMIFS($F$3:F3948,$D$3:D3948,D3948,$C$3:C3948,"Coin Deposit",$E$3:E3948,"&lt;&gt;")</f>
        <v>0</v>
      </c>
      <c r="X3948" s="111">
        <f t="shared" si="676"/>
        <v>0</v>
      </c>
      <c r="Y3948" s="111">
        <f>IF($D3948=Y$1,SUMIFS($H$3:$H3948,$G$3:$G3948,Y$1,$C$3:$C3948,"Sell"),0)</f>
        <v>0</v>
      </c>
      <c r="Z3948" s="111">
        <f t="shared" si="677"/>
        <v>0</v>
      </c>
      <c r="AA3948" s="111">
        <f>IF($D3948=AA$1,SUMIFS($H$3:$H3948,$G$3:$G3948,AA$1,$C$3:$C3948,"Sell"),0)</f>
        <v>0</v>
      </c>
      <c r="AB3948" s="111">
        <f t="shared" si="678"/>
        <v>0</v>
      </c>
      <c r="AC3948" s="111">
        <f>SUMIFS('Deductions and Deposits'!$H:$H,'Deductions and Deposits'!$G:$G,D3948,'Deductions and Deposits'!$F:$F,"&lt;="&amp;B3948)+SUMIFS($F$3:F3948,$D$3:D3948,D3948,$C$3:C3948,"Coin Deposit",$E$3:E3948,"")</f>
        <v>0</v>
      </c>
      <c r="AD3948" s="111">
        <f>SUMIFS('Deductions and Deposits'!$D:$D,'Deductions and Deposits'!$C:$C,D3948)+SUMIFS($F:$F,$D:$D,D3948,$C:$C,"Coin Deduction")</f>
        <v>0</v>
      </c>
      <c r="AE3948" s="111">
        <f>Table5[[#This Row],[Column4]]+Table5[[#This Row],[Column14]]+Table5[[#This Row],[Column19]]+Table5[[#This Row],[Column12]]</f>
        <v>0</v>
      </c>
      <c r="AF3948" s="111">
        <f>Table5[[#This Row],[Column5]]+Table5[[#This Row],[Column13]]+Table5[[#This Row],[Column21]]+Table5[[#This Row],[Column18]]</f>
        <v>0</v>
      </c>
      <c r="AG3948" s="111">
        <f t="shared" si="679"/>
        <v>0</v>
      </c>
      <c r="AH3948" s="111">
        <f t="shared" si="680"/>
        <v>0</v>
      </c>
      <c r="AI3948" s="111">
        <f>Table5[[#This Row],[Column17]]-Table5[[#This Row],[Column20]]</f>
        <v>0</v>
      </c>
      <c r="AJ3948" s="111">
        <f t="shared" si="681"/>
        <v>0</v>
      </c>
      <c r="AK3948" s="111">
        <f t="shared" si="684"/>
        <v>0</v>
      </c>
      <c r="AL3948" s="111">
        <f t="shared" si="682"/>
        <v>0</v>
      </c>
      <c r="AM3948" s="111" t="str">
        <f t="shared" si="683"/>
        <v/>
      </c>
      <c r="AN3948" s="111" t="str">
        <f t="shared" ca="1" si="685"/>
        <v/>
      </c>
    </row>
    <row r="3949" spans="1:40" ht="20.25" customHeight="1" x14ac:dyDescent="0.3">
      <c r="A3949" s="107"/>
      <c r="B3949" s="144"/>
      <c r="C3949" s="119"/>
      <c r="D3949" s="120"/>
      <c r="E3949" s="119"/>
      <c r="F3949" s="119"/>
      <c r="G3949" s="120"/>
      <c r="H3949" s="119"/>
      <c r="I3949" s="109"/>
      <c r="L3949" s="108"/>
      <c r="M3949" s="108"/>
      <c r="N3949" s="108"/>
      <c r="O3949" s="108"/>
      <c r="P3949" s="108"/>
      <c r="Q3949" s="108"/>
      <c r="R3949" s="108"/>
      <c r="S3949" s="108"/>
      <c r="T3949" s="100">
        <f t="shared" si="675"/>
        <v>0</v>
      </c>
      <c r="U3949" s="111"/>
      <c r="V3949" s="111"/>
      <c r="W3949" s="111">
        <f>SUMIFS($F$3:F3949,$D$3:D3949,D3949,$C$3:C3949,"Buy")+SUMIFS($F$3:F3949,$D$3:D3949,D3949,$C$3:C3949,"Coin Deposit",$E$3:E3949,"&lt;&gt;")</f>
        <v>0</v>
      </c>
      <c r="X3949" s="111">
        <f t="shared" si="676"/>
        <v>0</v>
      </c>
      <c r="Y3949" s="111">
        <f>IF($D3949=Y$1,SUMIFS($H$3:$H3949,$G$3:$G3949,Y$1,$C$3:$C3949,"Sell"),0)</f>
        <v>0</v>
      </c>
      <c r="Z3949" s="111">
        <f t="shared" si="677"/>
        <v>0</v>
      </c>
      <c r="AA3949" s="111">
        <f>IF($D3949=AA$1,SUMIFS($H$3:$H3949,$G$3:$G3949,AA$1,$C$3:$C3949,"Sell"),0)</f>
        <v>0</v>
      </c>
      <c r="AB3949" s="111">
        <f t="shared" si="678"/>
        <v>0</v>
      </c>
      <c r="AC3949" s="111">
        <f>SUMIFS('Deductions and Deposits'!$H:$H,'Deductions and Deposits'!$G:$G,D3949,'Deductions and Deposits'!$F:$F,"&lt;="&amp;B3949)+SUMIFS($F$3:F3949,$D$3:D3949,D3949,$C$3:C3949,"Coin Deposit",$E$3:E3949,"")</f>
        <v>0</v>
      </c>
      <c r="AD3949" s="111">
        <f>SUMIFS('Deductions and Deposits'!$D:$D,'Deductions and Deposits'!$C:$C,D3949)+SUMIFS($F:$F,$D:$D,D3949,$C:$C,"Coin Deduction")</f>
        <v>0</v>
      </c>
      <c r="AE3949" s="111">
        <f>Table5[[#This Row],[Column4]]+Table5[[#This Row],[Column14]]+Table5[[#This Row],[Column19]]+Table5[[#This Row],[Column12]]</f>
        <v>0</v>
      </c>
      <c r="AF3949" s="111">
        <f>Table5[[#This Row],[Column5]]+Table5[[#This Row],[Column13]]+Table5[[#This Row],[Column21]]+Table5[[#This Row],[Column18]]</f>
        <v>0</v>
      </c>
      <c r="AG3949" s="111">
        <f t="shared" si="679"/>
        <v>0</v>
      </c>
      <c r="AH3949" s="111">
        <f t="shared" si="680"/>
        <v>0</v>
      </c>
      <c r="AI3949" s="111">
        <f>Table5[[#This Row],[Column17]]-Table5[[#This Row],[Column20]]</f>
        <v>0</v>
      </c>
      <c r="AJ3949" s="111">
        <f t="shared" si="681"/>
        <v>0</v>
      </c>
      <c r="AK3949" s="111">
        <f t="shared" si="684"/>
        <v>0</v>
      </c>
      <c r="AL3949" s="111">
        <f t="shared" si="682"/>
        <v>0</v>
      </c>
      <c r="AM3949" s="111" t="str">
        <f t="shared" si="683"/>
        <v/>
      </c>
      <c r="AN3949" s="111" t="str">
        <f t="shared" ca="1" si="685"/>
        <v/>
      </c>
    </row>
    <row r="3950" spans="1:40" ht="20.25" customHeight="1" x14ac:dyDescent="0.3">
      <c r="A3950" s="107"/>
      <c r="B3950" s="144"/>
      <c r="C3950" s="119"/>
      <c r="D3950" s="120"/>
      <c r="E3950" s="119"/>
      <c r="F3950" s="119"/>
      <c r="G3950" s="120"/>
      <c r="H3950" s="119"/>
      <c r="I3950" s="109"/>
      <c r="L3950" s="108"/>
      <c r="M3950" s="108"/>
      <c r="N3950" s="108"/>
      <c r="O3950" s="108"/>
      <c r="P3950" s="108"/>
      <c r="Q3950" s="108"/>
      <c r="R3950" s="108"/>
      <c r="S3950" s="108"/>
      <c r="T3950" s="100">
        <f t="shared" si="675"/>
        <v>0</v>
      </c>
      <c r="U3950" s="111"/>
      <c r="V3950" s="111"/>
      <c r="W3950" s="111">
        <f>SUMIFS($F$3:F3950,$D$3:D3950,D3950,$C$3:C3950,"Buy")+SUMIFS($F$3:F3950,$D$3:D3950,D3950,$C$3:C3950,"Coin Deposit",$E$3:E3950,"&lt;&gt;")</f>
        <v>0</v>
      </c>
      <c r="X3950" s="111">
        <f t="shared" si="676"/>
        <v>0</v>
      </c>
      <c r="Y3950" s="111">
        <f>IF($D3950=Y$1,SUMIFS($H$3:$H3950,$G$3:$G3950,Y$1,$C$3:$C3950,"Sell"),0)</f>
        <v>0</v>
      </c>
      <c r="Z3950" s="111">
        <f t="shared" si="677"/>
        <v>0</v>
      </c>
      <c r="AA3950" s="111">
        <f>IF($D3950=AA$1,SUMIFS($H$3:$H3950,$G$3:$G3950,AA$1,$C$3:$C3950,"Sell"),0)</f>
        <v>0</v>
      </c>
      <c r="AB3950" s="111">
        <f t="shared" si="678"/>
        <v>0</v>
      </c>
      <c r="AC3950" s="111">
        <f>SUMIFS('Deductions and Deposits'!$H:$H,'Deductions and Deposits'!$G:$G,D3950,'Deductions and Deposits'!$F:$F,"&lt;="&amp;B3950)+SUMIFS($F$3:F3950,$D$3:D3950,D3950,$C$3:C3950,"Coin Deposit",$E$3:E3950,"")</f>
        <v>0</v>
      </c>
      <c r="AD3950" s="111">
        <f>SUMIFS('Deductions and Deposits'!$D:$D,'Deductions and Deposits'!$C:$C,D3950)+SUMIFS($F:$F,$D:$D,D3950,$C:$C,"Coin Deduction")</f>
        <v>0</v>
      </c>
      <c r="AE3950" s="111">
        <f>Table5[[#This Row],[Column4]]+Table5[[#This Row],[Column14]]+Table5[[#This Row],[Column19]]+Table5[[#This Row],[Column12]]</f>
        <v>0</v>
      </c>
      <c r="AF3950" s="111">
        <f>Table5[[#This Row],[Column5]]+Table5[[#This Row],[Column13]]+Table5[[#This Row],[Column21]]+Table5[[#This Row],[Column18]]</f>
        <v>0</v>
      </c>
      <c r="AG3950" s="111">
        <f t="shared" si="679"/>
        <v>0</v>
      </c>
      <c r="AH3950" s="111">
        <f t="shared" si="680"/>
        <v>0</v>
      </c>
      <c r="AI3950" s="111">
        <f>Table5[[#This Row],[Column17]]-Table5[[#This Row],[Column20]]</f>
        <v>0</v>
      </c>
      <c r="AJ3950" s="111">
        <f t="shared" si="681"/>
        <v>0</v>
      </c>
      <c r="AK3950" s="111">
        <f t="shared" si="684"/>
        <v>0</v>
      </c>
      <c r="AL3950" s="111">
        <f t="shared" si="682"/>
        <v>0</v>
      </c>
      <c r="AM3950" s="111" t="str">
        <f t="shared" si="683"/>
        <v/>
      </c>
      <c r="AN3950" s="111" t="str">
        <f t="shared" ca="1" si="685"/>
        <v/>
      </c>
    </row>
    <row r="3951" spans="1:40" ht="20.25" customHeight="1" x14ac:dyDescent="0.3">
      <c r="A3951" s="107"/>
      <c r="B3951" s="144"/>
      <c r="C3951" s="119"/>
      <c r="D3951" s="120"/>
      <c r="E3951" s="119"/>
      <c r="F3951" s="119"/>
      <c r="G3951" s="120"/>
      <c r="H3951" s="119"/>
      <c r="I3951" s="109"/>
      <c r="L3951" s="108"/>
      <c r="M3951" s="108"/>
      <c r="N3951" s="108"/>
      <c r="O3951" s="108"/>
      <c r="P3951" s="108"/>
      <c r="Q3951" s="108"/>
      <c r="R3951" s="108"/>
      <c r="S3951" s="108"/>
      <c r="T3951" s="100">
        <f t="shared" si="675"/>
        <v>0</v>
      </c>
      <c r="U3951" s="111"/>
      <c r="V3951" s="111"/>
      <c r="W3951" s="111">
        <f>SUMIFS($F$3:F3951,$D$3:D3951,D3951,$C$3:C3951,"Buy")+SUMIFS($F$3:F3951,$D$3:D3951,D3951,$C$3:C3951,"Coin Deposit",$E$3:E3951,"&lt;&gt;")</f>
        <v>0</v>
      </c>
      <c r="X3951" s="111">
        <f t="shared" si="676"/>
        <v>0</v>
      </c>
      <c r="Y3951" s="111">
        <f>IF($D3951=Y$1,SUMIFS($H$3:$H3951,$G$3:$G3951,Y$1,$C$3:$C3951,"Sell"),0)</f>
        <v>0</v>
      </c>
      <c r="Z3951" s="111">
        <f t="shared" si="677"/>
        <v>0</v>
      </c>
      <c r="AA3951" s="111">
        <f>IF($D3951=AA$1,SUMIFS($H$3:$H3951,$G$3:$G3951,AA$1,$C$3:$C3951,"Sell"),0)</f>
        <v>0</v>
      </c>
      <c r="AB3951" s="111">
        <f t="shared" si="678"/>
        <v>0</v>
      </c>
      <c r="AC3951" s="111">
        <f>SUMIFS('Deductions and Deposits'!$H:$H,'Deductions and Deposits'!$G:$G,D3951,'Deductions and Deposits'!$F:$F,"&lt;="&amp;B3951)+SUMIFS($F$3:F3951,$D$3:D3951,D3951,$C$3:C3951,"Coin Deposit",$E$3:E3951,"")</f>
        <v>0</v>
      </c>
      <c r="AD3951" s="111">
        <f>SUMIFS('Deductions and Deposits'!$D:$D,'Deductions and Deposits'!$C:$C,D3951)+SUMIFS($F:$F,$D:$D,D3951,$C:$C,"Coin Deduction")</f>
        <v>0</v>
      </c>
      <c r="AE3951" s="111">
        <f>Table5[[#This Row],[Column4]]+Table5[[#This Row],[Column14]]+Table5[[#This Row],[Column19]]+Table5[[#This Row],[Column12]]</f>
        <v>0</v>
      </c>
      <c r="AF3951" s="111">
        <f>Table5[[#This Row],[Column5]]+Table5[[#This Row],[Column13]]+Table5[[#This Row],[Column21]]+Table5[[#This Row],[Column18]]</f>
        <v>0</v>
      </c>
      <c r="AG3951" s="111">
        <f t="shared" si="679"/>
        <v>0</v>
      </c>
      <c r="AH3951" s="111">
        <f t="shared" si="680"/>
        <v>0</v>
      </c>
      <c r="AI3951" s="111">
        <f>Table5[[#This Row],[Column17]]-Table5[[#This Row],[Column20]]</f>
        <v>0</v>
      </c>
      <c r="AJ3951" s="111">
        <f t="shared" si="681"/>
        <v>0</v>
      </c>
      <c r="AK3951" s="111">
        <f t="shared" si="684"/>
        <v>0</v>
      </c>
      <c r="AL3951" s="111">
        <f t="shared" si="682"/>
        <v>0</v>
      </c>
      <c r="AM3951" s="111" t="str">
        <f t="shared" si="683"/>
        <v/>
      </c>
      <c r="AN3951" s="111" t="str">
        <f t="shared" ca="1" si="685"/>
        <v/>
      </c>
    </row>
    <row r="3952" spans="1:40" ht="20.25" customHeight="1" x14ac:dyDescent="0.3">
      <c r="A3952" s="107"/>
      <c r="B3952" s="144"/>
      <c r="C3952" s="119"/>
      <c r="D3952" s="120"/>
      <c r="E3952" s="119"/>
      <c r="F3952" s="119"/>
      <c r="G3952" s="120"/>
      <c r="H3952" s="119"/>
      <c r="I3952" s="109"/>
      <c r="L3952" s="108"/>
      <c r="M3952" s="108"/>
      <c r="N3952" s="108"/>
      <c r="O3952" s="108"/>
      <c r="P3952" s="108"/>
      <c r="Q3952" s="108"/>
      <c r="R3952" s="108"/>
      <c r="S3952" s="108"/>
      <c r="T3952" s="100">
        <f t="shared" si="675"/>
        <v>0</v>
      </c>
      <c r="U3952" s="111"/>
      <c r="V3952" s="111"/>
      <c r="W3952" s="111">
        <f>SUMIFS($F$3:F3952,$D$3:D3952,D3952,$C$3:C3952,"Buy")+SUMIFS($F$3:F3952,$D$3:D3952,D3952,$C$3:C3952,"Coin Deposit",$E$3:E3952,"&lt;&gt;")</f>
        <v>0</v>
      </c>
      <c r="X3952" s="111">
        <f t="shared" si="676"/>
        <v>0</v>
      </c>
      <c r="Y3952" s="111">
        <f>IF($D3952=Y$1,SUMIFS($H$3:$H3952,$G$3:$G3952,Y$1,$C$3:$C3952,"Sell"),0)</f>
        <v>0</v>
      </c>
      <c r="Z3952" s="111">
        <f t="shared" si="677"/>
        <v>0</v>
      </c>
      <c r="AA3952" s="111">
        <f>IF($D3952=AA$1,SUMIFS($H$3:$H3952,$G$3:$G3952,AA$1,$C$3:$C3952,"Sell"),0)</f>
        <v>0</v>
      </c>
      <c r="AB3952" s="111">
        <f t="shared" si="678"/>
        <v>0</v>
      </c>
      <c r="AC3952" s="111">
        <f>SUMIFS('Deductions and Deposits'!$H:$H,'Deductions and Deposits'!$G:$G,D3952,'Deductions and Deposits'!$F:$F,"&lt;="&amp;B3952)+SUMIFS($F$3:F3952,$D$3:D3952,D3952,$C$3:C3952,"Coin Deposit",$E$3:E3952,"")</f>
        <v>0</v>
      </c>
      <c r="AD3952" s="111">
        <f>SUMIFS('Deductions and Deposits'!$D:$D,'Deductions and Deposits'!$C:$C,D3952)+SUMIFS($F:$F,$D:$D,D3952,$C:$C,"Coin Deduction")</f>
        <v>0</v>
      </c>
      <c r="AE3952" s="111">
        <f>Table5[[#This Row],[Column4]]+Table5[[#This Row],[Column14]]+Table5[[#This Row],[Column19]]+Table5[[#This Row],[Column12]]</f>
        <v>0</v>
      </c>
      <c r="AF3952" s="111">
        <f>Table5[[#This Row],[Column5]]+Table5[[#This Row],[Column13]]+Table5[[#This Row],[Column21]]+Table5[[#This Row],[Column18]]</f>
        <v>0</v>
      </c>
      <c r="AG3952" s="111">
        <f t="shared" si="679"/>
        <v>0</v>
      </c>
      <c r="AH3952" s="111">
        <f t="shared" si="680"/>
        <v>0</v>
      </c>
      <c r="AI3952" s="111">
        <f>Table5[[#This Row],[Column17]]-Table5[[#This Row],[Column20]]</f>
        <v>0</v>
      </c>
      <c r="AJ3952" s="111">
        <f t="shared" si="681"/>
        <v>0</v>
      </c>
      <c r="AK3952" s="111">
        <f t="shared" si="684"/>
        <v>0</v>
      </c>
      <c r="AL3952" s="111">
        <f t="shared" si="682"/>
        <v>0</v>
      </c>
      <c r="AM3952" s="111" t="str">
        <f t="shared" si="683"/>
        <v/>
      </c>
      <c r="AN3952" s="111" t="str">
        <f t="shared" ca="1" si="685"/>
        <v/>
      </c>
    </row>
    <row r="3953" spans="1:40" ht="20.25" customHeight="1" x14ac:dyDescent="0.3">
      <c r="A3953" s="107"/>
      <c r="B3953" s="144"/>
      <c r="C3953" s="119"/>
      <c r="D3953" s="120"/>
      <c r="E3953" s="119"/>
      <c r="F3953" s="119"/>
      <c r="G3953" s="120"/>
      <c r="H3953" s="119"/>
      <c r="I3953" s="109"/>
      <c r="L3953" s="108"/>
      <c r="M3953" s="108"/>
      <c r="N3953" s="108"/>
      <c r="O3953" s="108"/>
      <c r="P3953" s="108"/>
      <c r="Q3953" s="108"/>
      <c r="R3953" s="108"/>
      <c r="S3953" s="108"/>
      <c r="T3953" s="100">
        <f t="shared" si="675"/>
        <v>0</v>
      </c>
      <c r="U3953" s="111"/>
      <c r="V3953" s="111"/>
      <c r="W3953" s="111">
        <f>SUMIFS($F$3:F3953,$D$3:D3953,D3953,$C$3:C3953,"Buy")+SUMIFS($F$3:F3953,$D$3:D3953,D3953,$C$3:C3953,"Coin Deposit",$E$3:E3953,"&lt;&gt;")</f>
        <v>0</v>
      </c>
      <c r="X3953" s="111">
        <f t="shared" si="676"/>
        <v>0</v>
      </c>
      <c r="Y3953" s="111">
        <f>IF($D3953=Y$1,SUMIFS($H$3:$H3953,$G$3:$G3953,Y$1,$C$3:$C3953,"Sell"),0)</f>
        <v>0</v>
      </c>
      <c r="Z3953" s="111">
        <f t="shared" si="677"/>
        <v>0</v>
      </c>
      <c r="AA3953" s="111">
        <f>IF($D3953=AA$1,SUMIFS($H$3:$H3953,$G$3:$G3953,AA$1,$C$3:$C3953,"Sell"),0)</f>
        <v>0</v>
      </c>
      <c r="AB3953" s="111">
        <f t="shared" si="678"/>
        <v>0</v>
      </c>
      <c r="AC3953" s="111">
        <f>SUMIFS('Deductions and Deposits'!$H:$H,'Deductions and Deposits'!$G:$G,D3953,'Deductions and Deposits'!$F:$F,"&lt;="&amp;B3953)+SUMIFS($F$3:F3953,$D$3:D3953,D3953,$C$3:C3953,"Coin Deposit",$E$3:E3953,"")</f>
        <v>0</v>
      </c>
      <c r="AD3953" s="111">
        <f>SUMIFS('Deductions and Deposits'!$D:$D,'Deductions and Deposits'!$C:$C,D3953)+SUMIFS($F:$F,$D:$D,D3953,$C:$C,"Coin Deduction")</f>
        <v>0</v>
      </c>
      <c r="AE3953" s="111">
        <f>Table5[[#This Row],[Column4]]+Table5[[#This Row],[Column14]]+Table5[[#This Row],[Column19]]+Table5[[#This Row],[Column12]]</f>
        <v>0</v>
      </c>
      <c r="AF3953" s="111">
        <f>Table5[[#This Row],[Column5]]+Table5[[#This Row],[Column13]]+Table5[[#This Row],[Column21]]+Table5[[#This Row],[Column18]]</f>
        <v>0</v>
      </c>
      <c r="AG3953" s="111">
        <f t="shared" si="679"/>
        <v>0</v>
      </c>
      <c r="AH3953" s="111">
        <f t="shared" si="680"/>
        <v>0</v>
      </c>
      <c r="AI3953" s="111">
        <f>Table5[[#This Row],[Column17]]-Table5[[#This Row],[Column20]]</f>
        <v>0</v>
      </c>
      <c r="AJ3953" s="111">
        <f t="shared" si="681"/>
        <v>0</v>
      </c>
      <c r="AK3953" s="111">
        <f t="shared" si="684"/>
        <v>0</v>
      </c>
      <c r="AL3953" s="111">
        <f t="shared" si="682"/>
        <v>0</v>
      </c>
      <c r="AM3953" s="111" t="str">
        <f t="shared" si="683"/>
        <v/>
      </c>
      <c r="AN3953" s="111" t="str">
        <f t="shared" ca="1" si="685"/>
        <v/>
      </c>
    </row>
    <row r="3954" spans="1:40" ht="20.25" customHeight="1" x14ac:dyDescent="0.3">
      <c r="A3954" s="107"/>
      <c r="B3954" s="144"/>
      <c r="C3954" s="119"/>
      <c r="D3954" s="120"/>
      <c r="E3954" s="119"/>
      <c r="F3954" s="119"/>
      <c r="G3954" s="120"/>
      <c r="H3954" s="119"/>
      <c r="I3954" s="109"/>
      <c r="L3954" s="108"/>
      <c r="M3954" s="108"/>
      <c r="N3954" s="108"/>
      <c r="O3954" s="108"/>
      <c r="P3954" s="108"/>
      <c r="Q3954" s="108"/>
      <c r="R3954" s="108"/>
      <c r="S3954" s="108"/>
      <c r="T3954" s="100">
        <f t="shared" si="675"/>
        <v>0</v>
      </c>
      <c r="U3954" s="111"/>
      <c r="V3954" s="111"/>
      <c r="W3954" s="111">
        <f>SUMIFS($F$3:F3954,$D$3:D3954,D3954,$C$3:C3954,"Buy")+SUMIFS($F$3:F3954,$D$3:D3954,D3954,$C$3:C3954,"Coin Deposit",$E$3:E3954,"&lt;&gt;")</f>
        <v>0</v>
      </c>
      <c r="X3954" s="111">
        <f t="shared" si="676"/>
        <v>0</v>
      </c>
      <c r="Y3954" s="111">
        <f>IF($D3954=Y$1,SUMIFS($H$3:$H3954,$G$3:$G3954,Y$1,$C$3:$C3954,"Sell"),0)</f>
        <v>0</v>
      </c>
      <c r="Z3954" s="111">
        <f t="shared" si="677"/>
        <v>0</v>
      </c>
      <c r="AA3954" s="111">
        <f>IF($D3954=AA$1,SUMIFS($H$3:$H3954,$G$3:$G3954,AA$1,$C$3:$C3954,"Sell"),0)</f>
        <v>0</v>
      </c>
      <c r="AB3954" s="111">
        <f t="shared" si="678"/>
        <v>0</v>
      </c>
      <c r="AC3954" s="111">
        <f>SUMIFS('Deductions and Deposits'!$H:$H,'Deductions and Deposits'!$G:$G,D3954,'Deductions and Deposits'!$F:$F,"&lt;="&amp;B3954)+SUMIFS($F$3:F3954,$D$3:D3954,D3954,$C$3:C3954,"Coin Deposit",$E$3:E3954,"")</f>
        <v>0</v>
      </c>
      <c r="AD3954" s="111">
        <f>SUMIFS('Deductions and Deposits'!$D:$D,'Deductions and Deposits'!$C:$C,D3954)+SUMIFS($F:$F,$D:$D,D3954,$C:$C,"Coin Deduction")</f>
        <v>0</v>
      </c>
      <c r="AE3954" s="111">
        <f>Table5[[#This Row],[Column4]]+Table5[[#This Row],[Column14]]+Table5[[#This Row],[Column19]]+Table5[[#This Row],[Column12]]</f>
        <v>0</v>
      </c>
      <c r="AF3954" s="111">
        <f>Table5[[#This Row],[Column5]]+Table5[[#This Row],[Column13]]+Table5[[#This Row],[Column21]]+Table5[[#This Row],[Column18]]</f>
        <v>0</v>
      </c>
      <c r="AG3954" s="111">
        <f t="shared" si="679"/>
        <v>0</v>
      </c>
      <c r="AH3954" s="111">
        <f t="shared" si="680"/>
        <v>0</v>
      </c>
      <c r="AI3954" s="111">
        <f>Table5[[#This Row],[Column17]]-Table5[[#This Row],[Column20]]</f>
        <v>0</v>
      </c>
      <c r="AJ3954" s="111">
        <f t="shared" si="681"/>
        <v>0</v>
      </c>
      <c r="AK3954" s="111">
        <f t="shared" si="684"/>
        <v>0</v>
      </c>
      <c r="AL3954" s="111">
        <f t="shared" si="682"/>
        <v>0</v>
      </c>
      <c r="AM3954" s="111" t="str">
        <f t="shared" si="683"/>
        <v/>
      </c>
      <c r="AN3954" s="111" t="str">
        <f t="shared" ca="1" si="685"/>
        <v/>
      </c>
    </row>
    <row r="3955" spans="1:40" ht="20.25" customHeight="1" x14ac:dyDescent="0.3">
      <c r="A3955" s="107"/>
      <c r="B3955" s="144"/>
      <c r="C3955" s="119"/>
      <c r="D3955" s="120"/>
      <c r="E3955" s="119"/>
      <c r="F3955" s="119"/>
      <c r="G3955" s="120"/>
      <c r="H3955" s="119"/>
      <c r="I3955" s="109"/>
      <c r="L3955" s="108"/>
      <c r="M3955" s="108"/>
      <c r="N3955" s="108"/>
      <c r="O3955" s="108"/>
      <c r="P3955" s="108"/>
      <c r="Q3955" s="108"/>
      <c r="R3955" s="108"/>
      <c r="S3955" s="108"/>
      <c r="T3955" s="100">
        <f t="shared" si="675"/>
        <v>0</v>
      </c>
      <c r="U3955" s="111"/>
      <c r="V3955" s="111"/>
      <c r="W3955" s="111">
        <f>SUMIFS($F$3:F3955,$D$3:D3955,D3955,$C$3:C3955,"Buy")+SUMIFS($F$3:F3955,$D$3:D3955,D3955,$C$3:C3955,"Coin Deposit",$E$3:E3955,"&lt;&gt;")</f>
        <v>0</v>
      </c>
      <c r="X3955" s="111">
        <f t="shared" si="676"/>
        <v>0</v>
      </c>
      <c r="Y3955" s="111">
        <f>IF($D3955=Y$1,SUMIFS($H$3:$H3955,$G$3:$G3955,Y$1,$C$3:$C3955,"Sell"),0)</f>
        <v>0</v>
      </c>
      <c r="Z3955" s="111">
        <f t="shared" si="677"/>
        <v>0</v>
      </c>
      <c r="AA3955" s="111">
        <f>IF($D3955=AA$1,SUMIFS($H$3:$H3955,$G$3:$G3955,AA$1,$C$3:$C3955,"Sell"),0)</f>
        <v>0</v>
      </c>
      <c r="AB3955" s="111">
        <f t="shared" si="678"/>
        <v>0</v>
      </c>
      <c r="AC3955" s="111">
        <f>SUMIFS('Deductions and Deposits'!$H:$H,'Deductions and Deposits'!$G:$G,D3955,'Deductions and Deposits'!$F:$F,"&lt;="&amp;B3955)+SUMIFS($F$3:F3955,$D$3:D3955,D3955,$C$3:C3955,"Coin Deposit",$E$3:E3955,"")</f>
        <v>0</v>
      </c>
      <c r="AD3955" s="111">
        <f>SUMIFS('Deductions and Deposits'!$D:$D,'Deductions and Deposits'!$C:$C,D3955)+SUMIFS($F:$F,$D:$D,D3955,$C:$C,"Coin Deduction")</f>
        <v>0</v>
      </c>
      <c r="AE3955" s="111">
        <f>Table5[[#This Row],[Column4]]+Table5[[#This Row],[Column14]]+Table5[[#This Row],[Column19]]+Table5[[#This Row],[Column12]]</f>
        <v>0</v>
      </c>
      <c r="AF3955" s="111">
        <f>Table5[[#This Row],[Column5]]+Table5[[#This Row],[Column13]]+Table5[[#This Row],[Column21]]+Table5[[#This Row],[Column18]]</f>
        <v>0</v>
      </c>
      <c r="AG3955" s="111">
        <f t="shared" si="679"/>
        <v>0</v>
      </c>
      <c r="AH3955" s="111">
        <f t="shared" si="680"/>
        <v>0</v>
      </c>
      <c r="AI3955" s="111">
        <f>Table5[[#This Row],[Column17]]-Table5[[#This Row],[Column20]]</f>
        <v>0</v>
      </c>
      <c r="AJ3955" s="111">
        <f t="shared" si="681"/>
        <v>0</v>
      </c>
      <c r="AK3955" s="111">
        <f t="shared" si="684"/>
        <v>0</v>
      </c>
      <c r="AL3955" s="111">
        <f t="shared" si="682"/>
        <v>0</v>
      </c>
      <c r="AM3955" s="111" t="str">
        <f t="shared" si="683"/>
        <v/>
      </c>
      <c r="AN3955" s="111" t="str">
        <f t="shared" ca="1" si="685"/>
        <v/>
      </c>
    </row>
    <row r="3956" spans="1:40" ht="20.25" customHeight="1" x14ac:dyDescent="0.3">
      <c r="A3956" s="107"/>
      <c r="B3956" s="144"/>
      <c r="C3956" s="119"/>
      <c r="D3956" s="120"/>
      <c r="E3956" s="119"/>
      <c r="F3956" s="119"/>
      <c r="G3956" s="120"/>
      <c r="H3956" s="119"/>
      <c r="I3956" s="109"/>
      <c r="L3956" s="108"/>
      <c r="M3956" s="108"/>
      <c r="N3956" s="108"/>
      <c r="O3956" s="108"/>
      <c r="P3956" s="108"/>
      <c r="Q3956" s="108"/>
      <c r="R3956" s="108"/>
      <c r="S3956" s="108"/>
      <c r="T3956" s="100">
        <f t="shared" si="675"/>
        <v>0</v>
      </c>
      <c r="U3956" s="111"/>
      <c r="V3956" s="111"/>
      <c r="W3956" s="111">
        <f>SUMIFS($F$3:F3956,$D$3:D3956,D3956,$C$3:C3956,"Buy")+SUMIFS($F$3:F3956,$D$3:D3956,D3956,$C$3:C3956,"Coin Deposit",$E$3:E3956,"&lt;&gt;")</f>
        <v>0</v>
      </c>
      <c r="X3956" s="111">
        <f t="shared" si="676"/>
        <v>0</v>
      </c>
      <c r="Y3956" s="111">
        <f>IF($D3956=Y$1,SUMIFS($H$3:$H3956,$G$3:$G3956,Y$1,$C$3:$C3956,"Sell"),0)</f>
        <v>0</v>
      </c>
      <c r="Z3956" s="111">
        <f t="shared" si="677"/>
        <v>0</v>
      </c>
      <c r="AA3956" s="111">
        <f>IF($D3956=AA$1,SUMIFS($H$3:$H3956,$G$3:$G3956,AA$1,$C$3:$C3956,"Sell"),0)</f>
        <v>0</v>
      </c>
      <c r="AB3956" s="111">
        <f t="shared" si="678"/>
        <v>0</v>
      </c>
      <c r="AC3956" s="111">
        <f>SUMIFS('Deductions and Deposits'!$H:$H,'Deductions and Deposits'!$G:$G,D3956,'Deductions and Deposits'!$F:$F,"&lt;="&amp;B3956)+SUMIFS($F$3:F3956,$D$3:D3956,D3956,$C$3:C3956,"Coin Deposit",$E$3:E3956,"")</f>
        <v>0</v>
      </c>
      <c r="AD3956" s="111">
        <f>SUMIFS('Deductions and Deposits'!$D:$D,'Deductions and Deposits'!$C:$C,D3956)+SUMIFS($F:$F,$D:$D,D3956,$C:$C,"Coin Deduction")</f>
        <v>0</v>
      </c>
      <c r="AE3956" s="111">
        <f>Table5[[#This Row],[Column4]]+Table5[[#This Row],[Column14]]+Table5[[#This Row],[Column19]]+Table5[[#This Row],[Column12]]</f>
        <v>0</v>
      </c>
      <c r="AF3956" s="111">
        <f>Table5[[#This Row],[Column5]]+Table5[[#This Row],[Column13]]+Table5[[#This Row],[Column21]]+Table5[[#This Row],[Column18]]</f>
        <v>0</v>
      </c>
      <c r="AG3956" s="111">
        <f t="shared" si="679"/>
        <v>0</v>
      </c>
      <c r="AH3956" s="111">
        <f t="shared" si="680"/>
        <v>0</v>
      </c>
      <c r="AI3956" s="111">
        <f>Table5[[#This Row],[Column17]]-Table5[[#This Row],[Column20]]</f>
        <v>0</v>
      </c>
      <c r="AJ3956" s="111">
        <f t="shared" si="681"/>
        <v>0</v>
      </c>
      <c r="AK3956" s="111">
        <f t="shared" si="684"/>
        <v>0</v>
      </c>
      <c r="AL3956" s="111">
        <f t="shared" si="682"/>
        <v>0</v>
      </c>
      <c r="AM3956" s="111" t="str">
        <f t="shared" si="683"/>
        <v/>
      </c>
      <c r="AN3956" s="111" t="str">
        <f t="shared" ca="1" si="685"/>
        <v/>
      </c>
    </row>
    <row r="3957" spans="1:40" ht="20.25" customHeight="1" x14ac:dyDescent="0.3">
      <c r="A3957" s="107"/>
      <c r="B3957" s="144"/>
      <c r="C3957" s="119"/>
      <c r="D3957" s="120"/>
      <c r="E3957" s="119"/>
      <c r="F3957" s="119"/>
      <c r="G3957" s="120"/>
      <c r="H3957" s="119"/>
      <c r="I3957" s="109"/>
      <c r="L3957" s="108"/>
      <c r="M3957" s="108"/>
      <c r="N3957" s="108"/>
      <c r="O3957" s="108"/>
      <c r="P3957" s="108"/>
      <c r="Q3957" s="108"/>
      <c r="R3957" s="108"/>
      <c r="S3957" s="108"/>
      <c r="T3957" s="100">
        <f t="shared" si="675"/>
        <v>0</v>
      </c>
      <c r="U3957" s="111"/>
      <c r="V3957" s="111"/>
      <c r="W3957" s="111">
        <f>SUMIFS($F$3:F3957,$D$3:D3957,D3957,$C$3:C3957,"Buy")+SUMIFS($F$3:F3957,$D$3:D3957,D3957,$C$3:C3957,"Coin Deposit",$E$3:E3957,"&lt;&gt;")</f>
        <v>0</v>
      </c>
      <c r="X3957" s="111">
        <f t="shared" si="676"/>
        <v>0</v>
      </c>
      <c r="Y3957" s="111">
        <f>IF($D3957=Y$1,SUMIFS($H$3:$H3957,$G$3:$G3957,Y$1,$C$3:$C3957,"Sell"),0)</f>
        <v>0</v>
      </c>
      <c r="Z3957" s="111">
        <f t="shared" si="677"/>
        <v>0</v>
      </c>
      <c r="AA3957" s="111">
        <f>IF($D3957=AA$1,SUMIFS($H$3:$H3957,$G$3:$G3957,AA$1,$C$3:$C3957,"Sell"),0)</f>
        <v>0</v>
      </c>
      <c r="AB3957" s="111">
        <f t="shared" si="678"/>
        <v>0</v>
      </c>
      <c r="AC3957" s="111">
        <f>SUMIFS('Deductions and Deposits'!$H:$H,'Deductions and Deposits'!$G:$G,D3957,'Deductions and Deposits'!$F:$F,"&lt;="&amp;B3957)+SUMIFS($F$3:F3957,$D$3:D3957,D3957,$C$3:C3957,"Coin Deposit",$E$3:E3957,"")</f>
        <v>0</v>
      </c>
      <c r="AD3957" s="111">
        <f>SUMIFS('Deductions and Deposits'!$D:$D,'Deductions and Deposits'!$C:$C,D3957)+SUMIFS($F:$F,$D:$D,D3957,$C:$C,"Coin Deduction")</f>
        <v>0</v>
      </c>
      <c r="AE3957" s="111">
        <f>Table5[[#This Row],[Column4]]+Table5[[#This Row],[Column14]]+Table5[[#This Row],[Column19]]+Table5[[#This Row],[Column12]]</f>
        <v>0</v>
      </c>
      <c r="AF3957" s="111">
        <f>Table5[[#This Row],[Column5]]+Table5[[#This Row],[Column13]]+Table5[[#This Row],[Column21]]+Table5[[#This Row],[Column18]]</f>
        <v>0</v>
      </c>
      <c r="AG3957" s="111">
        <f t="shared" si="679"/>
        <v>0</v>
      </c>
      <c r="AH3957" s="111">
        <f t="shared" si="680"/>
        <v>0</v>
      </c>
      <c r="AI3957" s="111">
        <f>Table5[[#This Row],[Column17]]-Table5[[#This Row],[Column20]]</f>
        <v>0</v>
      </c>
      <c r="AJ3957" s="111">
        <f t="shared" si="681"/>
        <v>0</v>
      </c>
      <c r="AK3957" s="111">
        <f t="shared" si="684"/>
        <v>0</v>
      </c>
      <c r="AL3957" s="111">
        <f t="shared" si="682"/>
        <v>0</v>
      </c>
      <c r="AM3957" s="111" t="str">
        <f t="shared" si="683"/>
        <v/>
      </c>
      <c r="AN3957" s="111" t="str">
        <f t="shared" ca="1" si="685"/>
        <v/>
      </c>
    </row>
    <row r="3958" spans="1:40" ht="20.25" customHeight="1" x14ac:dyDescent="0.3">
      <c r="A3958" s="107"/>
      <c r="B3958" s="144"/>
      <c r="C3958" s="119"/>
      <c r="D3958" s="120"/>
      <c r="E3958" s="119"/>
      <c r="F3958" s="119"/>
      <c r="G3958" s="120"/>
      <c r="H3958" s="119"/>
      <c r="I3958" s="109"/>
      <c r="L3958" s="108"/>
      <c r="M3958" s="108"/>
      <c r="N3958" s="108"/>
      <c r="O3958" s="108"/>
      <c r="P3958" s="108"/>
      <c r="Q3958" s="108"/>
      <c r="R3958" s="108"/>
      <c r="S3958" s="108"/>
      <c r="T3958" s="100">
        <f t="shared" si="675"/>
        <v>0</v>
      </c>
      <c r="U3958" s="111"/>
      <c r="V3958" s="111"/>
      <c r="W3958" s="111">
        <f>SUMIFS($F$3:F3958,$D$3:D3958,D3958,$C$3:C3958,"Buy")+SUMIFS($F$3:F3958,$D$3:D3958,D3958,$C$3:C3958,"Coin Deposit",$E$3:E3958,"&lt;&gt;")</f>
        <v>0</v>
      </c>
      <c r="X3958" s="111">
        <f t="shared" si="676"/>
        <v>0</v>
      </c>
      <c r="Y3958" s="111">
        <f>IF($D3958=Y$1,SUMIFS($H$3:$H3958,$G$3:$G3958,Y$1,$C$3:$C3958,"Sell"),0)</f>
        <v>0</v>
      </c>
      <c r="Z3958" s="111">
        <f t="shared" si="677"/>
        <v>0</v>
      </c>
      <c r="AA3958" s="111">
        <f>IF($D3958=AA$1,SUMIFS($H$3:$H3958,$G$3:$G3958,AA$1,$C$3:$C3958,"Sell"),0)</f>
        <v>0</v>
      </c>
      <c r="AB3958" s="111">
        <f t="shared" si="678"/>
        <v>0</v>
      </c>
      <c r="AC3958" s="111">
        <f>SUMIFS('Deductions and Deposits'!$H:$H,'Deductions and Deposits'!$G:$G,D3958,'Deductions and Deposits'!$F:$F,"&lt;="&amp;B3958)+SUMIFS($F$3:F3958,$D$3:D3958,D3958,$C$3:C3958,"Coin Deposit",$E$3:E3958,"")</f>
        <v>0</v>
      </c>
      <c r="AD3958" s="111">
        <f>SUMIFS('Deductions and Deposits'!$D:$D,'Deductions and Deposits'!$C:$C,D3958)+SUMIFS($F:$F,$D:$D,D3958,$C:$C,"Coin Deduction")</f>
        <v>0</v>
      </c>
      <c r="AE3958" s="111">
        <f>Table5[[#This Row],[Column4]]+Table5[[#This Row],[Column14]]+Table5[[#This Row],[Column19]]+Table5[[#This Row],[Column12]]</f>
        <v>0</v>
      </c>
      <c r="AF3958" s="111">
        <f>Table5[[#This Row],[Column5]]+Table5[[#This Row],[Column13]]+Table5[[#This Row],[Column21]]+Table5[[#This Row],[Column18]]</f>
        <v>0</v>
      </c>
      <c r="AG3958" s="111">
        <f t="shared" si="679"/>
        <v>0</v>
      </c>
      <c r="AH3958" s="111">
        <f t="shared" si="680"/>
        <v>0</v>
      </c>
      <c r="AI3958" s="111">
        <f>Table5[[#This Row],[Column17]]-Table5[[#This Row],[Column20]]</f>
        <v>0</v>
      </c>
      <c r="AJ3958" s="111">
        <f t="shared" si="681"/>
        <v>0</v>
      </c>
      <c r="AK3958" s="111">
        <f t="shared" si="684"/>
        <v>0</v>
      </c>
      <c r="AL3958" s="111">
        <f t="shared" si="682"/>
        <v>0</v>
      </c>
      <c r="AM3958" s="111" t="str">
        <f t="shared" si="683"/>
        <v/>
      </c>
      <c r="AN3958" s="111" t="str">
        <f t="shared" ca="1" si="685"/>
        <v/>
      </c>
    </row>
    <row r="3959" spans="1:40" ht="20.25" customHeight="1" x14ac:dyDescent="0.3">
      <c r="A3959" s="107"/>
      <c r="B3959" s="144"/>
      <c r="C3959" s="119"/>
      <c r="D3959" s="120"/>
      <c r="E3959" s="119"/>
      <c r="F3959" s="119"/>
      <c r="G3959" s="120"/>
      <c r="H3959" s="119"/>
      <c r="I3959" s="109"/>
      <c r="L3959" s="108"/>
      <c r="M3959" s="108"/>
      <c r="N3959" s="108"/>
      <c r="O3959" s="108"/>
      <c r="P3959" s="108"/>
      <c r="Q3959" s="108"/>
      <c r="R3959" s="108"/>
      <c r="S3959" s="108"/>
      <c r="T3959" s="100">
        <f t="shared" si="675"/>
        <v>0</v>
      </c>
      <c r="U3959" s="111"/>
      <c r="V3959" s="111"/>
      <c r="W3959" s="111">
        <f>SUMIFS($F$3:F3959,$D$3:D3959,D3959,$C$3:C3959,"Buy")+SUMIFS($F$3:F3959,$D$3:D3959,D3959,$C$3:C3959,"Coin Deposit",$E$3:E3959,"&lt;&gt;")</f>
        <v>0</v>
      </c>
      <c r="X3959" s="111">
        <f t="shared" si="676"/>
        <v>0</v>
      </c>
      <c r="Y3959" s="111">
        <f>IF($D3959=Y$1,SUMIFS($H$3:$H3959,$G$3:$G3959,Y$1,$C$3:$C3959,"Sell"),0)</f>
        <v>0</v>
      </c>
      <c r="Z3959" s="111">
        <f t="shared" si="677"/>
        <v>0</v>
      </c>
      <c r="AA3959" s="111">
        <f>IF($D3959=AA$1,SUMIFS($H$3:$H3959,$G$3:$G3959,AA$1,$C$3:$C3959,"Sell"),0)</f>
        <v>0</v>
      </c>
      <c r="AB3959" s="111">
        <f t="shared" si="678"/>
        <v>0</v>
      </c>
      <c r="AC3959" s="111">
        <f>SUMIFS('Deductions and Deposits'!$H:$H,'Deductions and Deposits'!$G:$G,D3959,'Deductions and Deposits'!$F:$F,"&lt;="&amp;B3959)+SUMIFS($F$3:F3959,$D$3:D3959,D3959,$C$3:C3959,"Coin Deposit",$E$3:E3959,"")</f>
        <v>0</v>
      </c>
      <c r="AD3959" s="111">
        <f>SUMIFS('Deductions and Deposits'!$D:$D,'Deductions and Deposits'!$C:$C,D3959)+SUMIFS($F:$F,$D:$D,D3959,$C:$C,"Coin Deduction")</f>
        <v>0</v>
      </c>
      <c r="AE3959" s="111">
        <f>Table5[[#This Row],[Column4]]+Table5[[#This Row],[Column14]]+Table5[[#This Row],[Column19]]+Table5[[#This Row],[Column12]]</f>
        <v>0</v>
      </c>
      <c r="AF3959" s="111">
        <f>Table5[[#This Row],[Column5]]+Table5[[#This Row],[Column13]]+Table5[[#This Row],[Column21]]+Table5[[#This Row],[Column18]]</f>
        <v>0</v>
      </c>
      <c r="AG3959" s="111">
        <f t="shared" si="679"/>
        <v>0</v>
      </c>
      <c r="AH3959" s="111">
        <f t="shared" si="680"/>
        <v>0</v>
      </c>
      <c r="AI3959" s="111">
        <f>Table5[[#This Row],[Column17]]-Table5[[#This Row],[Column20]]</f>
        <v>0</v>
      </c>
      <c r="AJ3959" s="111">
        <f t="shared" si="681"/>
        <v>0</v>
      </c>
      <c r="AK3959" s="111">
        <f t="shared" si="684"/>
        <v>0</v>
      </c>
      <c r="AL3959" s="111">
        <f t="shared" si="682"/>
        <v>0</v>
      </c>
      <c r="AM3959" s="111" t="str">
        <f t="shared" si="683"/>
        <v/>
      </c>
      <c r="AN3959" s="111" t="str">
        <f t="shared" ca="1" si="685"/>
        <v/>
      </c>
    </row>
    <row r="3960" spans="1:40" ht="20.25" customHeight="1" x14ac:dyDescent="0.3">
      <c r="A3960" s="107"/>
      <c r="B3960" s="144"/>
      <c r="C3960" s="119"/>
      <c r="D3960" s="120"/>
      <c r="E3960" s="119"/>
      <c r="F3960" s="119"/>
      <c r="G3960" s="120"/>
      <c r="H3960" s="119"/>
      <c r="I3960" s="109"/>
      <c r="L3960" s="108"/>
      <c r="M3960" s="108"/>
      <c r="N3960" s="108"/>
      <c r="O3960" s="108"/>
      <c r="P3960" s="108"/>
      <c r="Q3960" s="108"/>
      <c r="R3960" s="108"/>
      <c r="S3960" s="108"/>
      <c r="T3960" s="100">
        <f t="shared" si="675"/>
        <v>0</v>
      </c>
      <c r="U3960" s="111"/>
      <c r="V3960" s="111"/>
      <c r="W3960" s="111">
        <f>SUMIFS($F$3:F3960,$D$3:D3960,D3960,$C$3:C3960,"Buy")+SUMIFS($F$3:F3960,$D$3:D3960,D3960,$C$3:C3960,"Coin Deposit",$E$3:E3960,"&lt;&gt;")</f>
        <v>0</v>
      </c>
      <c r="X3960" s="111">
        <f t="shared" si="676"/>
        <v>0</v>
      </c>
      <c r="Y3960" s="111">
        <f>IF($D3960=Y$1,SUMIFS($H$3:$H3960,$G$3:$G3960,Y$1,$C$3:$C3960,"Sell"),0)</f>
        <v>0</v>
      </c>
      <c r="Z3960" s="111">
        <f t="shared" si="677"/>
        <v>0</v>
      </c>
      <c r="AA3960" s="111">
        <f>IF($D3960=AA$1,SUMIFS($H$3:$H3960,$G$3:$G3960,AA$1,$C$3:$C3960,"Sell"),0)</f>
        <v>0</v>
      </c>
      <c r="AB3960" s="111">
        <f t="shared" si="678"/>
        <v>0</v>
      </c>
      <c r="AC3960" s="111">
        <f>SUMIFS('Deductions and Deposits'!$H:$H,'Deductions and Deposits'!$G:$G,D3960,'Deductions and Deposits'!$F:$F,"&lt;="&amp;B3960)+SUMIFS($F$3:F3960,$D$3:D3960,D3960,$C$3:C3960,"Coin Deposit",$E$3:E3960,"")</f>
        <v>0</v>
      </c>
      <c r="AD3960" s="111">
        <f>SUMIFS('Deductions and Deposits'!$D:$D,'Deductions and Deposits'!$C:$C,D3960)+SUMIFS($F:$F,$D:$D,D3960,$C:$C,"Coin Deduction")</f>
        <v>0</v>
      </c>
      <c r="AE3960" s="111">
        <f>Table5[[#This Row],[Column4]]+Table5[[#This Row],[Column14]]+Table5[[#This Row],[Column19]]+Table5[[#This Row],[Column12]]</f>
        <v>0</v>
      </c>
      <c r="AF3960" s="111">
        <f>Table5[[#This Row],[Column5]]+Table5[[#This Row],[Column13]]+Table5[[#This Row],[Column21]]+Table5[[#This Row],[Column18]]</f>
        <v>0</v>
      </c>
      <c r="AG3960" s="111">
        <f t="shared" si="679"/>
        <v>0</v>
      </c>
      <c r="AH3960" s="111">
        <f t="shared" si="680"/>
        <v>0</v>
      </c>
      <c r="AI3960" s="111">
        <f>Table5[[#This Row],[Column17]]-Table5[[#This Row],[Column20]]</f>
        <v>0</v>
      </c>
      <c r="AJ3960" s="111">
        <f t="shared" si="681"/>
        <v>0</v>
      </c>
      <c r="AK3960" s="111">
        <f t="shared" si="684"/>
        <v>0</v>
      </c>
      <c r="AL3960" s="111">
        <f t="shared" si="682"/>
        <v>0</v>
      </c>
      <c r="AM3960" s="111" t="str">
        <f t="shared" si="683"/>
        <v/>
      </c>
      <c r="AN3960" s="111" t="str">
        <f t="shared" ca="1" si="685"/>
        <v/>
      </c>
    </row>
    <row r="3961" spans="1:40" ht="20.25" customHeight="1" x14ac:dyDescent="0.3">
      <c r="A3961" s="107"/>
      <c r="B3961" s="144"/>
      <c r="C3961" s="119"/>
      <c r="D3961" s="120"/>
      <c r="E3961" s="119"/>
      <c r="F3961" s="119"/>
      <c r="G3961" s="120"/>
      <c r="H3961" s="119"/>
      <c r="I3961" s="109"/>
      <c r="L3961" s="108"/>
      <c r="M3961" s="108"/>
      <c r="N3961" s="108"/>
      <c r="O3961" s="108"/>
      <c r="P3961" s="108"/>
      <c r="Q3961" s="108"/>
      <c r="R3961" s="108"/>
      <c r="S3961" s="108"/>
      <c r="T3961" s="100">
        <f t="shared" si="675"/>
        <v>0</v>
      </c>
      <c r="U3961" s="111"/>
      <c r="V3961" s="111"/>
      <c r="W3961" s="111">
        <f>SUMIFS($F$3:F3961,$D$3:D3961,D3961,$C$3:C3961,"Buy")+SUMIFS($F$3:F3961,$D$3:D3961,D3961,$C$3:C3961,"Coin Deposit",$E$3:E3961,"&lt;&gt;")</f>
        <v>0</v>
      </c>
      <c r="X3961" s="111">
        <f t="shared" si="676"/>
        <v>0</v>
      </c>
      <c r="Y3961" s="111">
        <f>IF($D3961=Y$1,SUMIFS($H$3:$H3961,$G$3:$G3961,Y$1,$C$3:$C3961,"Sell"),0)</f>
        <v>0</v>
      </c>
      <c r="Z3961" s="111">
        <f t="shared" si="677"/>
        <v>0</v>
      </c>
      <c r="AA3961" s="111">
        <f>IF($D3961=AA$1,SUMIFS($H$3:$H3961,$G$3:$G3961,AA$1,$C$3:$C3961,"Sell"),0)</f>
        <v>0</v>
      </c>
      <c r="AB3961" s="111">
        <f t="shared" si="678"/>
        <v>0</v>
      </c>
      <c r="AC3961" s="111">
        <f>SUMIFS('Deductions and Deposits'!$H:$H,'Deductions and Deposits'!$G:$G,D3961,'Deductions and Deposits'!$F:$F,"&lt;="&amp;B3961)+SUMIFS($F$3:F3961,$D$3:D3961,D3961,$C$3:C3961,"Coin Deposit",$E$3:E3961,"")</f>
        <v>0</v>
      </c>
      <c r="AD3961" s="111">
        <f>SUMIFS('Deductions and Deposits'!$D:$D,'Deductions and Deposits'!$C:$C,D3961)+SUMIFS($F:$F,$D:$D,D3961,$C:$C,"Coin Deduction")</f>
        <v>0</v>
      </c>
      <c r="AE3961" s="111">
        <f>Table5[[#This Row],[Column4]]+Table5[[#This Row],[Column14]]+Table5[[#This Row],[Column19]]+Table5[[#This Row],[Column12]]</f>
        <v>0</v>
      </c>
      <c r="AF3961" s="111">
        <f>Table5[[#This Row],[Column5]]+Table5[[#This Row],[Column13]]+Table5[[#This Row],[Column21]]+Table5[[#This Row],[Column18]]</f>
        <v>0</v>
      </c>
      <c r="AG3961" s="111">
        <f t="shared" si="679"/>
        <v>0</v>
      </c>
      <c r="AH3961" s="111">
        <f t="shared" si="680"/>
        <v>0</v>
      </c>
      <c r="AI3961" s="111">
        <f>Table5[[#This Row],[Column17]]-Table5[[#This Row],[Column20]]</f>
        <v>0</v>
      </c>
      <c r="AJ3961" s="111">
        <f t="shared" si="681"/>
        <v>0</v>
      </c>
      <c r="AK3961" s="111">
        <f t="shared" si="684"/>
        <v>0</v>
      </c>
      <c r="AL3961" s="111">
        <f t="shared" si="682"/>
        <v>0</v>
      </c>
      <c r="AM3961" s="111" t="str">
        <f t="shared" si="683"/>
        <v/>
      </c>
      <c r="AN3961" s="111" t="str">
        <f t="shared" ca="1" si="685"/>
        <v/>
      </c>
    </row>
    <row r="3962" spans="1:40" ht="20.25" customHeight="1" x14ac:dyDescent="0.3">
      <c r="A3962" s="107"/>
      <c r="B3962" s="144"/>
      <c r="C3962" s="119"/>
      <c r="D3962" s="120"/>
      <c r="E3962" s="119"/>
      <c r="F3962" s="119"/>
      <c r="G3962" s="120"/>
      <c r="H3962" s="119"/>
      <c r="I3962" s="109"/>
      <c r="L3962" s="108"/>
      <c r="M3962" s="108"/>
      <c r="N3962" s="108"/>
      <c r="O3962" s="108"/>
      <c r="P3962" s="108"/>
      <c r="Q3962" s="108"/>
      <c r="R3962" s="108"/>
      <c r="S3962" s="108"/>
      <c r="T3962" s="100">
        <f t="shared" si="675"/>
        <v>0</v>
      </c>
      <c r="U3962" s="111"/>
      <c r="V3962" s="111"/>
      <c r="W3962" s="111">
        <f>SUMIFS($F$3:F3962,$D$3:D3962,D3962,$C$3:C3962,"Buy")+SUMIFS($F$3:F3962,$D$3:D3962,D3962,$C$3:C3962,"Coin Deposit",$E$3:E3962,"&lt;&gt;")</f>
        <v>0</v>
      </c>
      <c r="X3962" s="111">
        <f t="shared" si="676"/>
        <v>0</v>
      </c>
      <c r="Y3962" s="111">
        <f>IF($D3962=Y$1,SUMIFS($H$3:$H3962,$G$3:$G3962,Y$1,$C$3:$C3962,"Sell"),0)</f>
        <v>0</v>
      </c>
      <c r="Z3962" s="111">
        <f t="shared" si="677"/>
        <v>0</v>
      </c>
      <c r="AA3962" s="111">
        <f>IF($D3962=AA$1,SUMIFS($H$3:$H3962,$G$3:$G3962,AA$1,$C$3:$C3962,"Sell"),0)</f>
        <v>0</v>
      </c>
      <c r="AB3962" s="111">
        <f t="shared" si="678"/>
        <v>0</v>
      </c>
      <c r="AC3962" s="111">
        <f>SUMIFS('Deductions and Deposits'!$H:$H,'Deductions and Deposits'!$G:$G,D3962,'Deductions and Deposits'!$F:$F,"&lt;="&amp;B3962)+SUMIFS($F$3:F3962,$D$3:D3962,D3962,$C$3:C3962,"Coin Deposit",$E$3:E3962,"")</f>
        <v>0</v>
      </c>
      <c r="AD3962" s="111">
        <f>SUMIFS('Deductions and Deposits'!$D:$D,'Deductions and Deposits'!$C:$C,D3962)+SUMIFS($F:$F,$D:$D,D3962,$C:$C,"Coin Deduction")</f>
        <v>0</v>
      </c>
      <c r="AE3962" s="111">
        <f>Table5[[#This Row],[Column4]]+Table5[[#This Row],[Column14]]+Table5[[#This Row],[Column19]]+Table5[[#This Row],[Column12]]</f>
        <v>0</v>
      </c>
      <c r="AF3962" s="111">
        <f>Table5[[#This Row],[Column5]]+Table5[[#This Row],[Column13]]+Table5[[#This Row],[Column21]]+Table5[[#This Row],[Column18]]</f>
        <v>0</v>
      </c>
      <c r="AG3962" s="111">
        <f t="shared" si="679"/>
        <v>0</v>
      </c>
      <c r="AH3962" s="111">
        <f t="shared" si="680"/>
        <v>0</v>
      </c>
      <c r="AI3962" s="111">
        <f>Table5[[#This Row],[Column17]]-Table5[[#This Row],[Column20]]</f>
        <v>0</v>
      </c>
      <c r="AJ3962" s="111">
        <f t="shared" si="681"/>
        <v>0</v>
      </c>
      <c r="AK3962" s="111">
        <f t="shared" si="684"/>
        <v>0</v>
      </c>
      <c r="AL3962" s="111">
        <f t="shared" si="682"/>
        <v>0</v>
      </c>
      <c r="AM3962" s="111" t="str">
        <f t="shared" si="683"/>
        <v/>
      </c>
      <c r="AN3962" s="111" t="str">
        <f t="shared" ca="1" si="685"/>
        <v/>
      </c>
    </row>
    <row r="3963" spans="1:40" ht="20.25" customHeight="1" x14ac:dyDescent="0.3">
      <c r="A3963" s="107"/>
      <c r="B3963" s="144"/>
      <c r="C3963" s="119"/>
      <c r="D3963" s="120"/>
      <c r="E3963" s="119"/>
      <c r="F3963" s="119"/>
      <c r="G3963" s="120"/>
      <c r="H3963" s="119"/>
      <c r="I3963" s="109"/>
      <c r="L3963" s="108"/>
      <c r="M3963" s="108"/>
      <c r="N3963" s="108"/>
      <c r="O3963" s="108"/>
      <c r="P3963" s="108"/>
      <c r="Q3963" s="108"/>
      <c r="R3963" s="108"/>
      <c r="S3963" s="108"/>
      <c r="T3963" s="100">
        <f t="shared" si="675"/>
        <v>0</v>
      </c>
      <c r="U3963" s="111"/>
      <c r="V3963" s="111"/>
      <c r="W3963" s="111">
        <f>SUMIFS($F$3:F3963,$D$3:D3963,D3963,$C$3:C3963,"Buy")+SUMIFS($F$3:F3963,$D$3:D3963,D3963,$C$3:C3963,"Coin Deposit",$E$3:E3963,"&lt;&gt;")</f>
        <v>0</v>
      </c>
      <c r="X3963" s="111">
        <f t="shared" si="676"/>
        <v>0</v>
      </c>
      <c r="Y3963" s="111">
        <f>IF($D3963=Y$1,SUMIFS($H$3:$H3963,$G$3:$G3963,Y$1,$C$3:$C3963,"Sell"),0)</f>
        <v>0</v>
      </c>
      <c r="Z3963" s="111">
        <f t="shared" si="677"/>
        <v>0</v>
      </c>
      <c r="AA3963" s="111">
        <f>IF($D3963=AA$1,SUMIFS($H$3:$H3963,$G$3:$G3963,AA$1,$C$3:$C3963,"Sell"),0)</f>
        <v>0</v>
      </c>
      <c r="AB3963" s="111">
        <f t="shared" si="678"/>
        <v>0</v>
      </c>
      <c r="AC3963" s="111">
        <f>SUMIFS('Deductions and Deposits'!$H:$H,'Deductions and Deposits'!$G:$G,D3963,'Deductions and Deposits'!$F:$F,"&lt;="&amp;B3963)+SUMIFS($F$3:F3963,$D$3:D3963,D3963,$C$3:C3963,"Coin Deposit",$E$3:E3963,"")</f>
        <v>0</v>
      </c>
      <c r="AD3963" s="111">
        <f>SUMIFS('Deductions and Deposits'!$D:$D,'Deductions and Deposits'!$C:$C,D3963)+SUMIFS($F:$F,$D:$D,D3963,$C:$C,"Coin Deduction")</f>
        <v>0</v>
      </c>
      <c r="AE3963" s="111">
        <f>Table5[[#This Row],[Column4]]+Table5[[#This Row],[Column14]]+Table5[[#This Row],[Column19]]+Table5[[#This Row],[Column12]]</f>
        <v>0</v>
      </c>
      <c r="AF3963" s="111">
        <f>Table5[[#This Row],[Column5]]+Table5[[#This Row],[Column13]]+Table5[[#This Row],[Column21]]+Table5[[#This Row],[Column18]]</f>
        <v>0</v>
      </c>
      <c r="AG3963" s="111">
        <f t="shared" si="679"/>
        <v>0</v>
      </c>
      <c r="AH3963" s="111">
        <f t="shared" si="680"/>
        <v>0</v>
      </c>
      <c r="AI3963" s="111">
        <f>Table5[[#This Row],[Column17]]-Table5[[#This Row],[Column20]]</f>
        <v>0</v>
      </c>
      <c r="AJ3963" s="111">
        <f t="shared" si="681"/>
        <v>0</v>
      </c>
      <c r="AK3963" s="111">
        <f t="shared" si="684"/>
        <v>0</v>
      </c>
      <c r="AL3963" s="111">
        <f t="shared" si="682"/>
        <v>0</v>
      </c>
      <c r="AM3963" s="111" t="str">
        <f t="shared" si="683"/>
        <v/>
      </c>
      <c r="AN3963" s="111" t="str">
        <f t="shared" ca="1" si="685"/>
        <v/>
      </c>
    </row>
    <row r="3964" spans="1:40" ht="20.25" customHeight="1" x14ac:dyDescent="0.3">
      <c r="A3964" s="107"/>
      <c r="B3964" s="144"/>
      <c r="C3964" s="119"/>
      <c r="D3964" s="120"/>
      <c r="E3964" s="119"/>
      <c r="F3964" s="119"/>
      <c r="G3964" s="120"/>
      <c r="H3964" s="119"/>
      <c r="I3964" s="109"/>
      <c r="L3964" s="108"/>
      <c r="M3964" s="108"/>
      <c r="N3964" s="108"/>
      <c r="O3964" s="108"/>
      <c r="P3964" s="108"/>
      <c r="Q3964" s="108"/>
      <c r="R3964" s="108"/>
      <c r="S3964" s="108"/>
      <c r="T3964" s="100">
        <f t="shared" si="675"/>
        <v>0</v>
      </c>
      <c r="U3964" s="111"/>
      <c r="V3964" s="111"/>
      <c r="W3964" s="111">
        <f>SUMIFS($F$3:F3964,$D$3:D3964,D3964,$C$3:C3964,"Buy")+SUMIFS($F$3:F3964,$D$3:D3964,D3964,$C$3:C3964,"Coin Deposit",$E$3:E3964,"&lt;&gt;")</f>
        <v>0</v>
      </c>
      <c r="X3964" s="111">
        <f t="shared" si="676"/>
        <v>0</v>
      </c>
      <c r="Y3964" s="111">
        <f>IF($D3964=Y$1,SUMIFS($H$3:$H3964,$G$3:$G3964,Y$1,$C$3:$C3964,"Sell"),0)</f>
        <v>0</v>
      </c>
      <c r="Z3964" s="111">
        <f t="shared" si="677"/>
        <v>0</v>
      </c>
      <c r="AA3964" s="111">
        <f>IF($D3964=AA$1,SUMIFS($H$3:$H3964,$G$3:$G3964,AA$1,$C$3:$C3964,"Sell"),0)</f>
        <v>0</v>
      </c>
      <c r="AB3964" s="111">
        <f t="shared" si="678"/>
        <v>0</v>
      </c>
      <c r="AC3964" s="111">
        <f>SUMIFS('Deductions and Deposits'!$H:$H,'Deductions and Deposits'!$G:$G,D3964,'Deductions and Deposits'!$F:$F,"&lt;="&amp;B3964)+SUMIFS($F$3:F3964,$D$3:D3964,D3964,$C$3:C3964,"Coin Deposit",$E$3:E3964,"")</f>
        <v>0</v>
      </c>
      <c r="AD3964" s="111">
        <f>SUMIFS('Deductions and Deposits'!$D:$D,'Deductions and Deposits'!$C:$C,D3964)+SUMIFS($F:$F,$D:$D,D3964,$C:$C,"Coin Deduction")</f>
        <v>0</v>
      </c>
      <c r="AE3964" s="111">
        <f>Table5[[#This Row],[Column4]]+Table5[[#This Row],[Column14]]+Table5[[#This Row],[Column19]]+Table5[[#This Row],[Column12]]</f>
        <v>0</v>
      </c>
      <c r="AF3964" s="111">
        <f>Table5[[#This Row],[Column5]]+Table5[[#This Row],[Column13]]+Table5[[#This Row],[Column21]]+Table5[[#This Row],[Column18]]</f>
        <v>0</v>
      </c>
      <c r="AG3964" s="111">
        <f t="shared" si="679"/>
        <v>0</v>
      </c>
      <c r="AH3964" s="111">
        <f t="shared" si="680"/>
        <v>0</v>
      </c>
      <c r="AI3964" s="111">
        <f>Table5[[#This Row],[Column17]]-Table5[[#This Row],[Column20]]</f>
        <v>0</v>
      </c>
      <c r="AJ3964" s="111">
        <f t="shared" si="681"/>
        <v>0</v>
      </c>
      <c r="AK3964" s="111">
        <f t="shared" si="684"/>
        <v>0</v>
      </c>
      <c r="AL3964" s="111">
        <f t="shared" si="682"/>
        <v>0</v>
      </c>
      <c r="AM3964" s="111" t="str">
        <f t="shared" si="683"/>
        <v/>
      </c>
      <c r="AN3964" s="111" t="str">
        <f t="shared" ca="1" si="685"/>
        <v/>
      </c>
    </row>
    <row r="3965" spans="1:40" ht="20.25" customHeight="1" x14ac:dyDescent="0.3">
      <c r="A3965" s="107"/>
      <c r="B3965" s="144"/>
      <c r="C3965" s="119"/>
      <c r="D3965" s="120"/>
      <c r="E3965" s="119"/>
      <c r="F3965" s="119"/>
      <c r="G3965" s="120"/>
      <c r="H3965" s="119"/>
      <c r="I3965" s="109"/>
      <c r="L3965" s="108"/>
      <c r="M3965" s="108"/>
      <c r="N3965" s="108"/>
      <c r="O3965" s="108"/>
      <c r="P3965" s="108"/>
      <c r="Q3965" s="108"/>
      <c r="R3965" s="108"/>
      <c r="S3965" s="108"/>
      <c r="T3965" s="100">
        <f t="shared" si="675"/>
        <v>0</v>
      </c>
      <c r="U3965" s="111"/>
      <c r="V3965" s="111"/>
      <c r="W3965" s="111">
        <f>SUMIFS($F$3:F3965,$D$3:D3965,D3965,$C$3:C3965,"Buy")+SUMIFS($F$3:F3965,$D$3:D3965,D3965,$C$3:C3965,"Coin Deposit",$E$3:E3965,"&lt;&gt;")</f>
        <v>0</v>
      </c>
      <c r="X3965" s="111">
        <f t="shared" si="676"/>
        <v>0</v>
      </c>
      <c r="Y3965" s="111">
        <f>IF($D3965=Y$1,SUMIFS($H$3:$H3965,$G$3:$G3965,Y$1,$C$3:$C3965,"Sell"),0)</f>
        <v>0</v>
      </c>
      <c r="Z3965" s="111">
        <f t="shared" si="677"/>
        <v>0</v>
      </c>
      <c r="AA3965" s="111">
        <f>IF($D3965=AA$1,SUMIFS($H$3:$H3965,$G$3:$G3965,AA$1,$C$3:$C3965,"Sell"),0)</f>
        <v>0</v>
      </c>
      <c r="AB3965" s="111">
        <f t="shared" si="678"/>
        <v>0</v>
      </c>
      <c r="AC3965" s="111">
        <f>SUMIFS('Deductions and Deposits'!$H:$H,'Deductions and Deposits'!$G:$G,D3965,'Deductions and Deposits'!$F:$F,"&lt;="&amp;B3965)+SUMIFS($F$3:F3965,$D$3:D3965,D3965,$C$3:C3965,"Coin Deposit",$E$3:E3965,"")</f>
        <v>0</v>
      </c>
      <c r="AD3965" s="111">
        <f>SUMIFS('Deductions and Deposits'!$D:$D,'Deductions and Deposits'!$C:$C,D3965)+SUMIFS($F:$F,$D:$D,D3965,$C:$C,"Coin Deduction")</f>
        <v>0</v>
      </c>
      <c r="AE3965" s="111">
        <f>Table5[[#This Row],[Column4]]+Table5[[#This Row],[Column14]]+Table5[[#This Row],[Column19]]+Table5[[#This Row],[Column12]]</f>
        <v>0</v>
      </c>
      <c r="AF3965" s="111">
        <f>Table5[[#This Row],[Column5]]+Table5[[#This Row],[Column13]]+Table5[[#This Row],[Column21]]+Table5[[#This Row],[Column18]]</f>
        <v>0</v>
      </c>
      <c r="AG3965" s="111">
        <f t="shared" si="679"/>
        <v>0</v>
      </c>
      <c r="AH3965" s="111">
        <f t="shared" si="680"/>
        <v>0</v>
      </c>
      <c r="AI3965" s="111">
        <f>Table5[[#This Row],[Column17]]-Table5[[#This Row],[Column20]]</f>
        <v>0</v>
      </c>
      <c r="AJ3965" s="111">
        <f t="shared" si="681"/>
        <v>0</v>
      </c>
      <c r="AK3965" s="111">
        <f t="shared" si="684"/>
        <v>0</v>
      </c>
      <c r="AL3965" s="111">
        <f t="shared" si="682"/>
        <v>0</v>
      </c>
      <c r="AM3965" s="111" t="str">
        <f t="shared" si="683"/>
        <v/>
      </c>
      <c r="AN3965" s="111" t="str">
        <f t="shared" ca="1" si="685"/>
        <v/>
      </c>
    </row>
    <row r="3966" spans="1:40" ht="20.25" customHeight="1" x14ac:dyDescent="0.3">
      <c r="A3966" s="107"/>
      <c r="B3966" s="144"/>
      <c r="C3966" s="119"/>
      <c r="D3966" s="120"/>
      <c r="E3966" s="119"/>
      <c r="F3966" s="119"/>
      <c r="G3966" s="120"/>
      <c r="H3966" s="119"/>
      <c r="I3966" s="109"/>
      <c r="L3966" s="108"/>
      <c r="M3966" s="108"/>
      <c r="N3966" s="108"/>
      <c r="O3966" s="108"/>
      <c r="P3966" s="108"/>
      <c r="Q3966" s="108"/>
      <c r="R3966" s="108"/>
      <c r="S3966" s="108"/>
      <c r="T3966" s="100">
        <f t="shared" si="675"/>
        <v>0</v>
      </c>
      <c r="U3966" s="111"/>
      <c r="V3966" s="111"/>
      <c r="W3966" s="111">
        <f>SUMIFS($F$3:F3966,$D$3:D3966,D3966,$C$3:C3966,"Buy")+SUMIFS($F$3:F3966,$D$3:D3966,D3966,$C$3:C3966,"Coin Deposit",$E$3:E3966,"&lt;&gt;")</f>
        <v>0</v>
      </c>
      <c r="X3966" s="111">
        <f t="shared" si="676"/>
        <v>0</v>
      </c>
      <c r="Y3966" s="111">
        <f>IF($D3966=Y$1,SUMIFS($H$3:$H3966,$G$3:$G3966,Y$1,$C$3:$C3966,"Sell"),0)</f>
        <v>0</v>
      </c>
      <c r="Z3966" s="111">
        <f t="shared" si="677"/>
        <v>0</v>
      </c>
      <c r="AA3966" s="111">
        <f>IF($D3966=AA$1,SUMIFS($H$3:$H3966,$G$3:$G3966,AA$1,$C$3:$C3966,"Sell"),0)</f>
        <v>0</v>
      </c>
      <c r="AB3966" s="111">
        <f t="shared" si="678"/>
        <v>0</v>
      </c>
      <c r="AC3966" s="111">
        <f>SUMIFS('Deductions and Deposits'!$H:$H,'Deductions and Deposits'!$G:$G,D3966,'Deductions and Deposits'!$F:$F,"&lt;="&amp;B3966)+SUMIFS($F$3:F3966,$D$3:D3966,D3966,$C$3:C3966,"Coin Deposit",$E$3:E3966,"")</f>
        <v>0</v>
      </c>
      <c r="AD3966" s="111">
        <f>SUMIFS('Deductions and Deposits'!$D:$D,'Deductions and Deposits'!$C:$C,D3966)+SUMIFS($F:$F,$D:$D,D3966,$C:$C,"Coin Deduction")</f>
        <v>0</v>
      </c>
      <c r="AE3966" s="111">
        <f>Table5[[#This Row],[Column4]]+Table5[[#This Row],[Column14]]+Table5[[#This Row],[Column19]]+Table5[[#This Row],[Column12]]</f>
        <v>0</v>
      </c>
      <c r="AF3966" s="111">
        <f>Table5[[#This Row],[Column5]]+Table5[[#This Row],[Column13]]+Table5[[#This Row],[Column21]]+Table5[[#This Row],[Column18]]</f>
        <v>0</v>
      </c>
      <c r="AG3966" s="111">
        <f t="shared" si="679"/>
        <v>0</v>
      </c>
      <c r="AH3966" s="111">
        <f t="shared" si="680"/>
        <v>0</v>
      </c>
      <c r="AI3966" s="111">
        <f>Table5[[#This Row],[Column17]]-Table5[[#This Row],[Column20]]</f>
        <v>0</v>
      </c>
      <c r="AJ3966" s="111">
        <f t="shared" si="681"/>
        <v>0</v>
      </c>
      <c r="AK3966" s="111">
        <f t="shared" si="684"/>
        <v>0</v>
      </c>
      <c r="AL3966" s="111">
        <f t="shared" si="682"/>
        <v>0</v>
      </c>
      <c r="AM3966" s="111" t="str">
        <f t="shared" si="683"/>
        <v/>
      </c>
      <c r="AN3966" s="111" t="str">
        <f t="shared" ca="1" si="685"/>
        <v/>
      </c>
    </row>
    <row r="3967" spans="1:40" ht="20.25" customHeight="1" x14ac:dyDescent="0.3">
      <c r="A3967" s="107"/>
      <c r="B3967" s="144"/>
      <c r="C3967" s="119"/>
      <c r="D3967" s="120"/>
      <c r="E3967" s="119"/>
      <c r="F3967" s="119"/>
      <c r="G3967" s="120"/>
      <c r="H3967" s="119"/>
      <c r="I3967" s="109"/>
      <c r="L3967" s="108"/>
      <c r="M3967" s="108"/>
      <c r="N3967" s="108"/>
      <c r="O3967" s="108"/>
      <c r="P3967" s="108"/>
      <c r="Q3967" s="108"/>
      <c r="R3967" s="108"/>
      <c r="S3967" s="108"/>
      <c r="T3967" s="100">
        <f t="shared" si="675"/>
        <v>0</v>
      </c>
      <c r="U3967" s="111"/>
      <c r="V3967" s="111"/>
      <c r="W3967" s="111">
        <f>SUMIFS($F$3:F3967,$D$3:D3967,D3967,$C$3:C3967,"Buy")+SUMIFS($F$3:F3967,$D$3:D3967,D3967,$C$3:C3967,"Coin Deposit",$E$3:E3967,"&lt;&gt;")</f>
        <v>0</v>
      </c>
      <c r="X3967" s="111">
        <f t="shared" si="676"/>
        <v>0</v>
      </c>
      <c r="Y3967" s="111">
        <f>IF($D3967=Y$1,SUMIFS($H$3:$H3967,$G$3:$G3967,Y$1,$C$3:$C3967,"Sell"),0)</f>
        <v>0</v>
      </c>
      <c r="Z3967" s="111">
        <f t="shared" si="677"/>
        <v>0</v>
      </c>
      <c r="AA3967" s="111">
        <f>IF($D3967=AA$1,SUMIFS($H$3:$H3967,$G$3:$G3967,AA$1,$C$3:$C3967,"Sell"),0)</f>
        <v>0</v>
      </c>
      <c r="AB3967" s="111">
        <f t="shared" si="678"/>
        <v>0</v>
      </c>
      <c r="AC3967" s="111">
        <f>SUMIFS('Deductions and Deposits'!$H:$H,'Deductions and Deposits'!$G:$G,D3967,'Deductions and Deposits'!$F:$F,"&lt;="&amp;B3967)+SUMIFS($F$3:F3967,$D$3:D3967,D3967,$C$3:C3967,"Coin Deposit",$E$3:E3967,"")</f>
        <v>0</v>
      </c>
      <c r="AD3967" s="111">
        <f>SUMIFS('Deductions and Deposits'!$D:$D,'Deductions and Deposits'!$C:$C,D3967)+SUMIFS($F:$F,$D:$D,D3967,$C:$C,"Coin Deduction")</f>
        <v>0</v>
      </c>
      <c r="AE3967" s="111">
        <f>Table5[[#This Row],[Column4]]+Table5[[#This Row],[Column14]]+Table5[[#This Row],[Column19]]+Table5[[#This Row],[Column12]]</f>
        <v>0</v>
      </c>
      <c r="AF3967" s="111">
        <f>Table5[[#This Row],[Column5]]+Table5[[#This Row],[Column13]]+Table5[[#This Row],[Column21]]+Table5[[#This Row],[Column18]]</f>
        <v>0</v>
      </c>
      <c r="AG3967" s="111">
        <f t="shared" si="679"/>
        <v>0</v>
      </c>
      <c r="AH3967" s="111">
        <f t="shared" si="680"/>
        <v>0</v>
      </c>
      <c r="AI3967" s="111">
        <f>Table5[[#This Row],[Column17]]-Table5[[#This Row],[Column20]]</f>
        <v>0</v>
      </c>
      <c r="AJ3967" s="111">
        <f t="shared" si="681"/>
        <v>0</v>
      </c>
      <c r="AK3967" s="111">
        <f t="shared" si="684"/>
        <v>0</v>
      </c>
      <c r="AL3967" s="111">
        <f t="shared" si="682"/>
        <v>0</v>
      </c>
      <c r="AM3967" s="111" t="str">
        <f t="shared" si="683"/>
        <v/>
      </c>
      <c r="AN3967" s="111" t="str">
        <f t="shared" ca="1" si="685"/>
        <v/>
      </c>
    </row>
    <row r="3968" spans="1:40" ht="20.25" customHeight="1" x14ac:dyDescent="0.3">
      <c r="A3968" s="107"/>
      <c r="B3968" s="144"/>
      <c r="C3968" s="119"/>
      <c r="D3968" s="120"/>
      <c r="E3968" s="119"/>
      <c r="F3968" s="119"/>
      <c r="G3968" s="120"/>
      <c r="H3968" s="119"/>
      <c r="I3968" s="109"/>
      <c r="L3968" s="108"/>
      <c r="M3968" s="108"/>
      <c r="N3968" s="108"/>
      <c r="O3968" s="108"/>
      <c r="P3968" s="108"/>
      <c r="Q3968" s="108"/>
      <c r="R3968" s="108"/>
      <c r="S3968" s="108"/>
      <c r="T3968" s="100">
        <f t="shared" si="675"/>
        <v>0</v>
      </c>
      <c r="U3968" s="111"/>
      <c r="V3968" s="111"/>
      <c r="W3968" s="111">
        <f>SUMIFS($F$3:F3968,$D$3:D3968,D3968,$C$3:C3968,"Buy")+SUMIFS($F$3:F3968,$D$3:D3968,D3968,$C$3:C3968,"Coin Deposit",$E$3:E3968,"&lt;&gt;")</f>
        <v>0</v>
      </c>
      <c r="X3968" s="111">
        <f t="shared" si="676"/>
        <v>0</v>
      </c>
      <c r="Y3968" s="111">
        <f>IF($D3968=Y$1,SUMIFS($H$3:$H3968,$G$3:$G3968,Y$1,$C$3:$C3968,"Sell"),0)</f>
        <v>0</v>
      </c>
      <c r="Z3968" s="111">
        <f t="shared" si="677"/>
        <v>0</v>
      </c>
      <c r="AA3968" s="111">
        <f>IF($D3968=AA$1,SUMIFS($H$3:$H3968,$G$3:$G3968,AA$1,$C$3:$C3968,"Sell"),0)</f>
        <v>0</v>
      </c>
      <c r="AB3968" s="111">
        <f t="shared" si="678"/>
        <v>0</v>
      </c>
      <c r="AC3968" s="111">
        <f>SUMIFS('Deductions and Deposits'!$H:$H,'Deductions and Deposits'!$G:$G,D3968,'Deductions and Deposits'!$F:$F,"&lt;="&amp;B3968)+SUMIFS($F$3:F3968,$D$3:D3968,D3968,$C$3:C3968,"Coin Deposit",$E$3:E3968,"")</f>
        <v>0</v>
      </c>
      <c r="AD3968" s="111">
        <f>SUMIFS('Deductions and Deposits'!$D:$D,'Deductions and Deposits'!$C:$C,D3968)+SUMIFS($F:$F,$D:$D,D3968,$C:$C,"Coin Deduction")</f>
        <v>0</v>
      </c>
      <c r="AE3968" s="111">
        <f>Table5[[#This Row],[Column4]]+Table5[[#This Row],[Column14]]+Table5[[#This Row],[Column19]]+Table5[[#This Row],[Column12]]</f>
        <v>0</v>
      </c>
      <c r="AF3968" s="111">
        <f>Table5[[#This Row],[Column5]]+Table5[[#This Row],[Column13]]+Table5[[#This Row],[Column21]]+Table5[[#This Row],[Column18]]</f>
        <v>0</v>
      </c>
      <c r="AG3968" s="111">
        <f t="shared" si="679"/>
        <v>0</v>
      </c>
      <c r="AH3968" s="111">
        <f t="shared" si="680"/>
        <v>0</v>
      </c>
      <c r="AI3968" s="111">
        <f>Table5[[#This Row],[Column17]]-Table5[[#This Row],[Column20]]</f>
        <v>0</v>
      </c>
      <c r="AJ3968" s="111">
        <f t="shared" si="681"/>
        <v>0</v>
      </c>
      <c r="AK3968" s="111">
        <f t="shared" si="684"/>
        <v>0</v>
      </c>
      <c r="AL3968" s="111">
        <f t="shared" si="682"/>
        <v>0</v>
      </c>
      <c r="AM3968" s="111" t="str">
        <f t="shared" si="683"/>
        <v/>
      </c>
      <c r="AN3968" s="111" t="str">
        <f t="shared" ca="1" si="685"/>
        <v/>
      </c>
    </row>
    <row r="3969" spans="1:40" ht="20.25" customHeight="1" x14ac:dyDescent="0.3">
      <c r="A3969" s="107"/>
      <c r="B3969" s="144"/>
      <c r="C3969" s="119"/>
      <c r="D3969" s="120"/>
      <c r="E3969" s="119"/>
      <c r="F3969" s="119"/>
      <c r="G3969" s="120"/>
      <c r="H3969" s="119"/>
      <c r="I3969" s="109"/>
      <c r="L3969" s="108"/>
      <c r="M3969" s="108"/>
      <c r="N3969" s="108"/>
      <c r="O3969" s="108"/>
      <c r="P3969" s="108"/>
      <c r="Q3969" s="108"/>
      <c r="R3969" s="108"/>
      <c r="S3969" s="108"/>
      <c r="T3969" s="100">
        <f t="shared" si="675"/>
        <v>0</v>
      </c>
      <c r="U3969" s="111"/>
      <c r="V3969" s="111"/>
      <c r="W3969" s="111">
        <f>SUMIFS($F$3:F3969,$D$3:D3969,D3969,$C$3:C3969,"Buy")+SUMIFS($F$3:F3969,$D$3:D3969,D3969,$C$3:C3969,"Coin Deposit",$E$3:E3969,"&lt;&gt;")</f>
        <v>0</v>
      </c>
      <c r="X3969" s="111">
        <f t="shared" si="676"/>
        <v>0</v>
      </c>
      <c r="Y3969" s="111">
        <f>IF($D3969=Y$1,SUMIFS($H$3:$H3969,$G$3:$G3969,Y$1,$C$3:$C3969,"Sell"),0)</f>
        <v>0</v>
      </c>
      <c r="Z3969" s="111">
        <f t="shared" si="677"/>
        <v>0</v>
      </c>
      <c r="AA3969" s="111">
        <f>IF($D3969=AA$1,SUMIFS($H$3:$H3969,$G$3:$G3969,AA$1,$C$3:$C3969,"Sell"),0)</f>
        <v>0</v>
      </c>
      <c r="AB3969" s="111">
        <f t="shared" si="678"/>
        <v>0</v>
      </c>
      <c r="AC3969" s="111">
        <f>SUMIFS('Deductions and Deposits'!$H:$H,'Deductions and Deposits'!$G:$G,D3969,'Deductions and Deposits'!$F:$F,"&lt;="&amp;B3969)+SUMIFS($F$3:F3969,$D$3:D3969,D3969,$C$3:C3969,"Coin Deposit",$E$3:E3969,"")</f>
        <v>0</v>
      </c>
      <c r="AD3969" s="111">
        <f>SUMIFS('Deductions and Deposits'!$D:$D,'Deductions and Deposits'!$C:$C,D3969)+SUMIFS($F:$F,$D:$D,D3969,$C:$C,"Coin Deduction")</f>
        <v>0</v>
      </c>
      <c r="AE3969" s="111">
        <f>Table5[[#This Row],[Column4]]+Table5[[#This Row],[Column14]]+Table5[[#This Row],[Column19]]+Table5[[#This Row],[Column12]]</f>
        <v>0</v>
      </c>
      <c r="AF3969" s="111">
        <f>Table5[[#This Row],[Column5]]+Table5[[#This Row],[Column13]]+Table5[[#This Row],[Column21]]+Table5[[#This Row],[Column18]]</f>
        <v>0</v>
      </c>
      <c r="AG3969" s="111">
        <f t="shared" si="679"/>
        <v>0</v>
      </c>
      <c r="AH3969" s="111">
        <f t="shared" si="680"/>
        <v>0</v>
      </c>
      <c r="AI3969" s="111">
        <f>Table5[[#This Row],[Column17]]-Table5[[#This Row],[Column20]]</f>
        <v>0</v>
      </c>
      <c r="AJ3969" s="111">
        <f t="shared" si="681"/>
        <v>0</v>
      </c>
      <c r="AK3969" s="111">
        <f t="shared" si="684"/>
        <v>0</v>
      </c>
      <c r="AL3969" s="111">
        <f t="shared" si="682"/>
        <v>0</v>
      </c>
      <c r="AM3969" s="111" t="str">
        <f t="shared" si="683"/>
        <v/>
      </c>
      <c r="AN3969" s="111" t="str">
        <f t="shared" ca="1" si="685"/>
        <v/>
      </c>
    </row>
    <row r="3970" spans="1:40" ht="20.25" customHeight="1" x14ac:dyDescent="0.3">
      <c r="A3970" s="107"/>
      <c r="B3970" s="144"/>
      <c r="C3970" s="119"/>
      <c r="D3970" s="120"/>
      <c r="E3970" s="119"/>
      <c r="F3970" s="119"/>
      <c r="G3970" s="120"/>
      <c r="H3970" s="119"/>
      <c r="I3970" s="109"/>
      <c r="L3970" s="108"/>
      <c r="M3970" s="108"/>
      <c r="N3970" s="108"/>
      <c r="O3970" s="108"/>
      <c r="P3970" s="108"/>
      <c r="Q3970" s="108"/>
      <c r="R3970" s="108"/>
      <c r="S3970" s="108"/>
      <c r="T3970" s="100">
        <f t="shared" si="675"/>
        <v>0</v>
      </c>
      <c r="U3970" s="111"/>
      <c r="V3970" s="111"/>
      <c r="W3970" s="111">
        <f>SUMIFS($F$3:F3970,$D$3:D3970,D3970,$C$3:C3970,"Buy")+SUMIFS($F$3:F3970,$D$3:D3970,D3970,$C$3:C3970,"Coin Deposit",$E$3:E3970,"&lt;&gt;")</f>
        <v>0</v>
      </c>
      <c r="X3970" s="111">
        <f t="shared" si="676"/>
        <v>0</v>
      </c>
      <c r="Y3970" s="111">
        <f>IF($D3970=Y$1,SUMIFS($H$3:$H3970,$G$3:$G3970,Y$1,$C$3:$C3970,"Sell"),0)</f>
        <v>0</v>
      </c>
      <c r="Z3970" s="111">
        <f t="shared" si="677"/>
        <v>0</v>
      </c>
      <c r="AA3970" s="111">
        <f>IF($D3970=AA$1,SUMIFS($H$3:$H3970,$G$3:$G3970,AA$1,$C$3:$C3970,"Sell"),0)</f>
        <v>0</v>
      </c>
      <c r="AB3970" s="111">
        <f t="shared" si="678"/>
        <v>0</v>
      </c>
      <c r="AC3970" s="111">
        <f>SUMIFS('Deductions and Deposits'!$H:$H,'Deductions and Deposits'!$G:$G,D3970,'Deductions and Deposits'!$F:$F,"&lt;="&amp;B3970)+SUMIFS($F$3:F3970,$D$3:D3970,D3970,$C$3:C3970,"Coin Deposit",$E$3:E3970,"")</f>
        <v>0</v>
      </c>
      <c r="AD3970" s="111">
        <f>SUMIFS('Deductions and Deposits'!$D:$D,'Deductions and Deposits'!$C:$C,D3970)+SUMIFS($F:$F,$D:$D,D3970,$C:$C,"Coin Deduction")</f>
        <v>0</v>
      </c>
      <c r="AE3970" s="111">
        <f>Table5[[#This Row],[Column4]]+Table5[[#This Row],[Column14]]+Table5[[#This Row],[Column19]]+Table5[[#This Row],[Column12]]</f>
        <v>0</v>
      </c>
      <c r="AF3970" s="111">
        <f>Table5[[#This Row],[Column5]]+Table5[[#This Row],[Column13]]+Table5[[#This Row],[Column21]]+Table5[[#This Row],[Column18]]</f>
        <v>0</v>
      </c>
      <c r="AG3970" s="111">
        <f t="shared" si="679"/>
        <v>0</v>
      </c>
      <c r="AH3970" s="111">
        <f t="shared" si="680"/>
        <v>0</v>
      </c>
      <c r="AI3970" s="111">
        <f>Table5[[#This Row],[Column17]]-Table5[[#This Row],[Column20]]</f>
        <v>0</v>
      </c>
      <c r="AJ3970" s="111">
        <f t="shared" si="681"/>
        <v>0</v>
      </c>
      <c r="AK3970" s="111">
        <f t="shared" si="684"/>
        <v>0</v>
      </c>
      <c r="AL3970" s="111">
        <f t="shared" si="682"/>
        <v>0</v>
      </c>
      <c r="AM3970" s="111" t="str">
        <f t="shared" si="683"/>
        <v/>
      </c>
      <c r="AN3970" s="111" t="str">
        <f t="shared" ca="1" si="685"/>
        <v/>
      </c>
    </row>
    <row r="3971" spans="1:40" ht="20.25" customHeight="1" x14ac:dyDescent="0.3">
      <c r="A3971" s="107"/>
      <c r="B3971" s="144"/>
      <c r="C3971" s="119"/>
      <c r="D3971" s="120"/>
      <c r="E3971" s="119"/>
      <c r="F3971" s="119"/>
      <c r="G3971" s="120"/>
      <c r="H3971" s="119"/>
      <c r="I3971" s="109"/>
      <c r="L3971" s="108"/>
      <c r="M3971" s="108"/>
      <c r="N3971" s="108"/>
      <c r="O3971" s="108"/>
      <c r="P3971" s="108"/>
      <c r="Q3971" s="108"/>
      <c r="R3971" s="108"/>
      <c r="S3971" s="108"/>
      <c r="T3971" s="100">
        <f t="shared" ref="T3971:T4000" si="686">IF(E3971&lt;&gt;"",E3971,0)</f>
        <v>0</v>
      </c>
      <c r="U3971" s="111"/>
      <c r="V3971" s="111"/>
      <c r="W3971" s="111">
        <f>SUMIFS($F$3:F3971,$D$3:D3971,D3971,$C$3:C3971,"Buy")+SUMIFS($F$3:F3971,$D$3:D3971,D3971,$C$3:C3971,"Coin Deposit",$E$3:E3971,"&lt;&gt;")</f>
        <v>0</v>
      </c>
      <c r="X3971" s="111">
        <f t="shared" ref="X3971:X4000" si="687">IF(OR(C3971="buy",AND(C3971="Coin Deposit",E3971&lt;&gt;"")),SUMIFS($F:$F,$D:$D,D3971,$C:$C,"sell"),0)</f>
        <v>0</v>
      </c>
      <c r="Y3971" s="111">
        <f>IF($D3971=Y$1,SUMIFS($H$3:$H3971,$G$3:$G3971,Y$1,$C$3:$C3971,"Sell"),0)</f>
        <v>0</v>
      </c>
      <c r="Z3971" s="111">
        <f t="shared" ref="Z3971:Z4000" si="688">IF($D3971=Z$1,SUMIFS($H:$H,$G:$G,Z$1,$C:$C,"Buy")+SUMIFS($H:$H,$G:$G,Z$1,$C:$C,"Coin Deposit",$E:$E,"&lt;&gt;"),0)</f>
        <v>0</v>
      </c>
      <c r="AA3971" s="111">
        <f>IF($D3971=AA$1,SUMIFS($H$3:$H3971,$G$3:$G3971,AA$1,$C$3:$C3971,"Sell"),0)</f>
        <v>0</v>
      </c>
      <c r="AB3971" s="111">
        <f t="shared" ref="AB3971:AB4000" si="689">IF($D3971=AB$1,SUMIFS($H:$H,$G:$G,AB$1,$C:$C,"Buy")+SUMIFS($H:$H,$G:$G,AB$1,$C:$C,"Coin Deposit",$E:$E,"&lt;&gt;"),0)</f>
        <v>0</v>
      </c>
      <c r="AC3971" s="111">
        <f>SUMIFS('Deductions and Deposits'!$H:$H,'Deductions and Deposits'!$G:$G,D3971,'Deductions and Deposits'!$F:$F,"&lt;="&amp;B3971)+SUMIFS($F$3:F3971,$D$3:D3971,D3971,$C$3:C3971,"Coin Deposit",$E$3:E3971,"")</f>
        <v>0</v>
      </c>
      <c r="AD3971" s="111">
        <f>SUMIFS('Deductions and Deposits'!$D:$D,'Deductions and Deposits'!$C:$C,D3971)+SUMIFS($F:$F,$D:$D,D3971,$C:$C,"Coin Deduction")</f>
        <v>0</v>
      </c>
      <c r="AE3971" s="111">
        <f>Table5[[#This Row],[Column4]]+Table5[[#This Row],[Column14]]+Table5[[#This Row],[Column19]]+Table5[[#This Row],[Column12]]</f>
        <v>0</v>
      </c>
      <c r="AF3971" s="111">
        <f>Table5[[#This Row],[Column5]]+Table5[[#This Row],[Column13]]+Table5[[#This Row],[Column21]]+Table5[[#This Row],[Column18]]</f>
        <v>0</v>
      </c>
      <c r="AG3971" s="111">
        <f t="shared" ref="AG3971:AG4000" si="690">IF(AND((AC3971+Y3971+AA3971)&gt;AF3971,OR(C3971="buy",AND(C3971="Coin Deposit",E3971&lt;&gt;""))),(AC3971+Y3971+AA3971)-AF3971,0)</f>
        <v>0</v>
      </c>
      <c r="AH3971" s="111">
        <f t="shared" ref="AH3971:AH4000" si="691">IF(AND(AE3971&gt;AF3971,OR(C3971="buy",AND(C3971="Coin Deposit",E3971&lt;&gt;""))),AE3971-AF3971,0)</f>
        <v>0</v>
      </c>
      <c r="AI3971" s="111">
        <f>Table5[[#This Row],[Column17]]-Table5[[#This Row],[Column20]]</f>
        <v>0</v>
      </c>
      <c r="AJ3971" s="111">
        <f t="shared" ref="AJ3971:AJ4000" si="692">IF(AI3971&gt;F3971,F3971,AI3971)</f>
        <v>0</v>
      </c>
      <c r="AK3971" s="111">
        <f t="shared" si="684"/>
        <v>0</v>
      </c>
      <c r="AL3971" s="111">
        <f t="shared" ref="AL3971:AL4000" si="693">IFERROR(SUMIFS($AK:$AK,$D:$D,D3971)/SUMIFS($AJ:$AJ,$D:$D,D3971),0)</f>
        <v>0</v>
      </c>
      <c r="AM3971" s="111" t="str">
        <f t="shared" ref="AM3971:AM4000" si="694">C3971&amp;D3971</f>
        <v/>
      </c>
      <c r="AN3971" s="111" t="str">
        <f t="shared" ca="1" si="685"/>
        <v/>
      </c>
    </row>
    <row r="3972" spans="1:40" ht="20.25" customHeight="1" x14ac:dyDescent="0.3">
      <c r="A3972" s="107"/>
      <c r="B3972" s="144"/>
      <c r="C3972" s="119"/>
      <c r="D3972" s="120"/>
      <c r="E3972" s="119"/>
      <c r="F3972" s="119"/>
      <c r="G3972" s="120"/>
      <c r="H3972" s="119"/>
      <c r="I3972" s="109"/>
      <c r="L3972" s="108"/>
      <c r="M3972" s="108"/>
      <c r="N3972" s="108"/>
      <c r="O3972" s="108"/>
      <c r="P3972" s="108"/>
      <c r="Q3972" s="108"/>
      <c r="R3972" s="108"/>
      <c r="S3972" s="108"/>
      <c r="T3972" s="100">
        <f t="shared" si="686"/>
        <v>0</v>
      </c>
      <c r="U3972" s="111"/>
      <c r="V3972" s="111"/>
      <c r="W3972" s="111">
        <f>SUMIFS($F$3:F3972,$D$3:D3972,D3972,$C$3:C3972,"Buy")+SUMIFS($F$3:F3972,$D$3:D3972,D3972,$C$3:C3972,"Coin Deposit",$E$3:E3972,"&lt;&gt;")</f>
        <v>0</v>
      </c>
      <c r="X3972" s="111">
        <f t="shared" si="687"/>
        <v>0</v>
      </c>
      <c r="Y3972" s="111">
        <f>IF($D3972=Y$1,SUMIFS($H$3:$H3972,$G$3:$G3972,Y$1,$C$3:$C3972,"Sell"),0)</f>
        <v>0</v>
      </c>
      <c r="Z3972" s="111">
        <f t="shared" si="688"/>
        <v>0</v>
      </c>
      <c r="AA3972" s="111">
        <f>IF($D3972=AA$1,SUMIFS($H$3:$H3972,$G$3:$G3972,AA$1,$C$3:$C3972,"Sell"),0)</f>
        <v>0</v>
      </c>
      <c r="AB3972" s="111">
        <f t="shared" si="689"/>
        <v>0</v>
      </c>
      <c r="AC3972" s="111">
        <f>SUMIFS('Deductions and Deposits'!$H:$H,'Deductions and Deposits'!$G:$G,D3972,'Deductions and Deposits'!$F:$F,"&lt;="&amp;B3972)+SUMIFS($F$3:F3972,$D$3:D3972,D3972,$C$3:C3972,"Coin Deposit",$E$3:E3972,"")</f>
        <v>0</v>
      </c>
      <c r="AD3972" s="111">
        <f>SUMIFS('Deductions and Deposits'!$D:$D,'Deductions and Deposits'!$C:$C,D3972)+SUMIFS($F:$F,$D:$D,D3972,$C:$C,"Coin Deduction")</f>
        <v>0</v>
      </c>
      <c r="AE3972" s="111">
        <f>Table5[[#This Row],[Column4]]+Table5[[#This Row],[Column14]]+Table5[[#This Row],[Column19]]+Table5[[#This Row],[Column12]]</f>
        <v>0</v>
      </c>
      <c r="AF3972" s="111">
        <f>Table5[[#This Row],[Column5]]+Table5[[#This Row],[Column13]]+Table5[[#This Row],[Column21]]+Table5[[#This Row],[Column18]]</f>
        <v>0</v>
      </c>
      <c r="AG3972" s="111">
        <f t="shared" si="690"/>
        <v>0</v>
      </c>
      <c r="AH3972" s="111">
        <f t="shared" si="691"/>
        <v>0</v>
      </c>
      <c r="AI3972" s="111">
        <f>Table5[[#This Row],[Column17]]-Table5[[#This Row],[Column20]]</f>
        <v>0</v>
      </c>
      <c r="AJ3972" s="111">
        <f t="shared" si="692"/>
        <v>0</v>
      </c>
      <c r="AK3972" s="111">
        <f t="shared" si="684"/>
        <v>0</v>
      </c>
      <c r="AL3972" s="111">
        <f t="shared" si="693"/>
        <v>0</v>
      </c>
      <c r="AM3972" s="111" t="str">
        <f t="shared" si="694"/>
        <v/>
      </c>
      <c r="AN3972" s="111" t="str">
        <f t="shared" ca="1" si="685"/>
        <v/>
      </c>
    </row>
    <row r="3973" spans="1:40" ht="20.25" customHeight="1" x14ac:dyDescent="0.3">
      <c r="A3973" s="107"/>
      <c r="B3973" s="144"/>
      <c r="C3973" s="119"/>
      <c r="D3973" s="120"/>
      <c r="E3973" s="119"/>
      <c r="F3973" s="119"/>
      <c r="G3973" s="120"/>
      <c r="H3973" s="119"/>
      <c r="I3973" s="109"/>
      <c r="L3973" s="108"/>
      <c r="M3973" s="108"/>
      <c r="N3973" s="108"/>
      <c r="O3973" s="108"/>
      <c r="P3973" s="108"/>
      <c r="Q3973" s="108"/>
      <c r="R3973" s="108"/>
      <c r="S3973" s="108"/>
      <c r="T3973" s="100">
        <f t="shared" si="686"/>
        <v>0</v>
      </c>
      <c r="U3973" s="111"/>
      <c r="V3973" s="111"/>
      <c r="W3973" s="111">
        <f>SUMIFS($F$3:F3973,$D$3:D3973,D3973,$C$3:C3973,"Buy")+SUMIFS($F$3:F3973,$D$3:D3973,D3973,$C$3:C3973,"Coin Deposit",$E$3:E3973,"&lt;&gt;")</f>
        <v>0</v>
      </c>
      <c r="X3973" s="111">
        <f t="shared" si="687"/>
        <v>0</v>
      </c>
      <c r="Y3973" s="111">
        <f>IF($D3973=Y$1,SUMIFS($H$3:$H3973,$G$3:$G3973,Y$1,$C$3:$C3973,"Sell"),0)</f>
        <v>0</v>
      </c>
      <c r="Z3973" s="111">
        <f t="shared" si="688"/>
        <v>0</v>
      </c>
      <c r="AA3973" s="111">
        <f>IF($D3973=AA$1,SUMIFS($H$3:$H3973,$G$3:$G3973,AA$1,$C$3:$C3973,"Sell"),0)</f>
        <v>0</v>
      </c>
      <c r="AB3973" s="111">
        <f t="shared" si="689"/>
        <v>0</v>
      </c>
      <c r="AC3973" s="111">
        <f>SUMIFS('Deductions and Deposits'!$H:$H,'Deductions and Deposits'!$G:$G,D3973,'Deductions and Deposits'!$F:$F,"&lt;="&amp;B3973)+SUMIFS($F$3:F3973,$D$3:D3973,D3973,$C$3:C3973,"Coin Deposit",$E$3:E3973,"")</f>
        <v>0</v>
      </c>
      <c r="AD3973" s="111">
        <f>SUMIFS('Deductions and Deposits'!$D:$D,'Deductions and Deposits'!$C:$C,D3973)+SUMIFS($F:$F,$D:$D,D3973,$C:$C,"Coin Deduction")</f>
        <v>0</v>
      </c>
      <c r="AE3973" s="111">
        <f>Table5[[#This Row],[Column4]]+Table5[[#This Row],[Column14]]+Table5[[#This Row],[Column19]]+Table5[[#This Row],[Column12]]</f>
        <v>0</v>
      </c>
      <c r="AF3973" s="111">
        <f>Table5[[#This Row],[Column5]]+Table5[[#This Row],[Column13]]+Table5[[#This Row],[Column21]]+Table5[[#This Row],[Column18]]</f>
        <v>0</v>
      </c>
      <c r="AG3973" s="111">
        <f t="shared" si="690"/>
        <v>0</v>
      </c>
      <c r="AH3973" s="111">
        <f t="shared" si="691"/>
        <v>0</v>
      </c>
      <c r="AI3973" s="111">
        <f>Table5[[#This Row],[Column17]]-Table5[[#This Row],[Column20]]</f>
        <v>0</v>
      </c>
      <c r="AJ3973" s="111">
        <f t="shared" si="692"/>
        <v>0</v>
      </c>
      <c r="AK3973" s="111">
        <f t="shared" si="684"/>
        <v>0</v>
      </c>
      <c r="AL3973" s="111">
        <f t="shared" si="693"/>
        <v>0</v>
      </c>
      <c r="AM3973" s="111" t="str">
        <f t="shared" si="694"/>
        <v/>
      </c>
      <c r="AN3973" s="111" t="str">
        <f t="shared" ca="1" si="685"/>
        <v/>
      </c>
    </row>
    <row r="3974" spans="1:40" ht="20.25" customHeight="1" x14ac:dyDescent="0.3">
      <c r="A3974" s="107"/>
      <c r="B3974" s="144"/>
      <c r="C3974" s="119"/>
      <c r="D3974" s="120"/>
      <c r="E3974" s="119"/>
      <c r="F3974" s="119"/>
      <c r="G3974" s="120"/>
      <c r="H3974" s="119"/>
      <c r="I3974" s="109"/>
      <c r="L3974" s="108"/>
      <c r="M3974" s="108"/>
      <c r="N3974" s="108"/>
      <c r="O3974" s="108"/>
      <c r="P3974" s="108"/>
      <c r="Q3974" s="108"/>
      <c r="R3974" s="108"/>
      <c r="S3974" s="108"/>
      <c r="T3974" s="100">
        <f t="shared" si="686"/>
        <v>0</v>
      </c>
      <c r="U3974" s="111"/>
      <c r="V3974" s="111"/>
      <c r="W3974" s="111">
        <f>SUMIFS($F$3:F3974,$D$3:D3974,D3974,$C$3:C3974,"Buy")+SUMIFS($F$3:F3974,$D$3:D3974,D3974,$C$3:C3974,"Coin Deposit",$E$3:E3974,"&lt;&gt;")</f>
        <v>0</v>
      </c>
      <c r="X3974" s="111">
        <f t="shared" si="687"/>
        <v>0</v>
      </c>
      <c r="Y3974" s="111">
        <f>IF($D3974=Y$1,SUMIFS($H$3:$H3974,$G$3:$G3974,Y$1,$C$3:$C3974,"Sell"),0)</f>
        <v>0</v>
      </c>
      <c r="Z3974" s="111">
        <f t="shared" si="688"/>
        <v>0</v>
      </c>
      <c r="AA3974" s="111">
        <f>IF($D3974=AA$1,SUMIFS($H$3:$H3974,$G$3:$G3974,AA$1,$C$3:$C3974,"Sell"),0)</f>
        <v>0</v>
      </c>
      <c r="AB3974" s="111">
        <f t="shared" si="689"/>
        <v>0</v>
      </c>
      <c r="AC3974" s="111">
        <f>SUMIFS('Deductions and Deposits'!$H:$H,'Deductions and Deposits'!$G:$G,D3974,'Deductions and Deposits'!$F:$F,"&lt;="&amp;B3974)+SUMIFS($F$3:F3974,$D$3:D3974,D3974,$C$3:C3974,"Coin Deposit",$E$3:E3974,"")</f>
        <v>0</v>
      </c>
      <c r="AD3974" s="111">
        <f>SUMIFS('Deductions and Deposits'!$D:$D,'Deductions and Deposits'!$C:$C,D3974)+SUMIFS($F:$F,$D:$D,D3974,$C:$C,"Coin Deduction")</f>
        <v>0</v>
      </c>
      <c r="AE3974" s="111">
        <f>Table5[[#This Row],[Column4]]+Table5[[#This Row],[Column14]]+Table5[[#This Row],[Column19]]+Table5[[#This Row],[Column12]]</f>
        <v>0</v>
      </c>
      <c r="AF3974" s="111">
        <f>Table5[[#This Row],[Column5]]+Table5[[#This Row],[Column13]]+Table5[[#This Row],[Column21]]+Table5[[#This Row],[Column18]]</f>
        <v>0</v>
      </c>
      <c r="AG3974" s="111">
        <f t="shared" si="690"/>
        <v>0</v>
      </c>
      <c r="AH3974" s="111">
        <f t="shared" si="691"/>
        <v>0</v>
      </c>
      <c r="AI3974" s="111">
        <f>Table5[[#This Row],[Column17]]-Table5[[#This Row],[Column20]]</f>
        <v>0</v>
      </c>
      <c r="AJ3974" s="111">
        <f t="shared" si="692"/>
        <v>0</v>
      </c>
      <c r="AK3974" s="111">
        <f t="shared" si="684"/>
        <v>0</v>
      </c>
      <c r="AL3974" s="111">
        <f t="shared" si="693"/>
        <v>0</v>
      </c>
      <c r="AM3974" s="111" t="str">
        <f t="shared" si="694"/>
        <v/>
      </c>
      <c r="AN3974" s="111" t="str">
        <f t="shared" ca="1" si="685"/>
        <v/>
      </c>
    </row>
    <row r="3975" spans="1:40" ht="20.25" customHeight="1" x14ac:dyDescent="0.3">
      <c r="A3975" s="107"/>
      <c r="B3975" s="144"/>
      <c r="C3975" s="119"/>
      <c r="D3975" s="120"/>
      <c r="E3975" s="119"/>
      <c r="F3975" s="119"/>
      <c r="G3975" s="120"/>
      <c r="H3975" s="119"/>
      <c r="I3975" s="109"/>
      <c r="L3975" s="108"/>
      <c r="M3975" s="108"/>
      <c r="N3975" s="108"/>
      <c r="O3975" s="108"/>
      <c r="P3975" s="108"/>
      <c r="Q3975" s="108"/>
      <c r="R3975" s="108"/>
      <c r="S3975" s="108"/>
      <c r="T3975" s="100">
        <f t="shared" si="686"/>
        <v>0</v>
      </c>
      <c r="U3975" s="111"/>
      <c r="V3975" s="111"/>
      <c r="W3975" s="111">
        <f>SUMIFS($F$3:F3975,$D$3:D3975,D3975,$C$3:C3975,"Buy")+SUMIFS($F$3:F3975,$D$3:D3975,D3975,$C$3:C3975,"Coin Deposit",$E$3:E3975,"&lt;&gt;")</f>
        <v>0</v>
      </c>
      <c r="X3975" s="111">
        <f t="shared" si="687"/>
        <v>0</v>
      </c>
      <c r="Y3975" s="111">
        <f>IF($D3975=Y$1,SUMIFS($H$3:$H3975,$G$3:$G3975,Y$1,$C$3:$C3975,"Sell"),0)</f>
        <v>0</v>
      </c>
      <c r="Z3975" s="111">
        <f t="shared" si="688"/>
        <v>0</v>
      </c>
      <c r="AA3975" s="111">
        <f>IF($D3975=AA$1,SUMIFS($H$3:$H3975,$G$3:$G3975,AA$1,$C$3:$C3975,"Sell"),0)</f>
        <v>0</v>
      </c>
      <c r="AB3975" s="111">
        <f t="shared" si="689"/>
        <v>0</v>
      </c>
      <c r="AC3975" s="111">
        <f>SUMIFS('Deductions and Deposits'!$H:$H,'Deductions and Deposits'!$G:$G,D3975,'Deductions and Deposits'!$F:$F,"&lt;="&amp;B3975)+SUMIFS($F$3:F3975,$D$3:D3975,D3975,$C$3:C3975,"Coin Deposit",$E$3:E3975,"")</f>
        <v>0</v>
      </c>
      <c r="AD3975" s="111">
        <f>SUMIFS('Deductions and Deposits'!$D:$D,'Deductions and Deposits'!$C:$C,D3975)+SUMIFS($F:$F,$D:$D,D3975,$C:$C,"Coin Deduction")</f>
        <v>0</v>
      </c>
      <c r="AE3975" s="111">
        <f>Table5[[#This Row],[Column4]]+Table5[[#This Row],[Column14]]+Table5[[#This Row],[Column19]]+Table5[[#This Row],[Column12]]</f>
        <v>0</v>
      </c>
      <c r="AF3975" s="111">
        <f>Table5[[#This Row],[Column5]]+Table5[[#This Row],[Column13]]+Table5[[#This Row],[Column21]]+Table5[[#This Row],[Column18]]</f>
        <v>0</v>
      </c>
      <c r="AG3975" s="111">
        <f t="shared" si="690"/>
        <v>0</v>
      </c>
      <c r="AH3975" s="111">
        <f t="shared" si="691"/>
        <v>0</v>
      </c>
      <c r="AI3975" s="111">
        <f>Table5[[#This Row],[Column17]]-Table5[[#This Row],[Column20]]</f>
        <v>0</v>
      </c>
      <c r="AJ3975" s="111">
        <f t="shared" si="692"/>
        <v>0</v>
      </c>
      <c r="AK3975" s="111">
        <f t="shared" si="684"/>
        <v>0</v>
      </c>
      <c r="AL3975" s="111">
        <f t="shared" si="693"/>
        <v>0</v>
      </c>
      <c r="AM3975" s="111" t="str">
        <f t="shared" si="694"/>
        <v/>
      </c>
      <c r="AN3975" s="111" t="str">
        <f t="shared" ca="1" si="685"/>
        <v/>
      </c>
    </row>
    <row r="3976" spans="1:40" ht="20.25" customHeight="1" x14ac:dyDescent="0.3">
      <c r="A3976" s="107"/>
      <c r="B3976" s="144"/>
      <c r="C3976" s="119"/>
      <c r="D3976" s="120"/>
      <c r="E3976" s="119"/>
      <c r="F3976" s="119"/>
      <c r="G3976" s="120"/>
      <c r="H3976" s="119"/>
      <c r="I3976" s="109"/>
      <c r="L3976" s="108"/>
      <c r="M3976" s="108"/>
      <c r="N3976" s="108"/>
      <c r="O3976" s="108"/>
      <c r="P3976" s="108"/>
      <c r="Q3976" s="108"/>
      <c r="R3976" s="108"/>
      <c r="S3976" s="108"/>
      <c r="T3976" s="100">
        <f t="shared" si="686"/>
        <v>0</v>
      </c>
      <c r="U3976" s="111"/>
      <c r="V3976" s="111"/>
      <c r="W3976" s="111">
        <f>SUMIFS($F$3:F3976,$D$3:D3976,D3976,$C$3:C3976,"Buy")+SUMIFS($F$3:F3976,$D$3:D3976,D3976,$C$3:C3976,"Coin Deposit",$E$3:E3976,"&lt;&gt;")</f>
        <v>0</v>
      </c>
      <c r="X3976" s="111">
        <f t="shared" si="687"/>
        <v>0</v>
      </c>
      <c r="Y3976" s="111">
        <f>IF($D3976=Y$1,SUMIFS($H$3:$H3976,$G$3:$G3976,Y$1,$C$3:$C3976,"Sell"),0)</f>
        <v>0</v>
      </c>
      <c r="Z3976" s="111">
        <f t="shared" si="688"/>
        <v>0</v>
      </c>
      <c r="AA3976" s="111">
        <f>IF($D3976=AA$1,SUMIFS($H$3:$H3976,$G$3:$G3976,AA$1,$C$3:$C3976,"Sell"),0)</f>
        <v>0</v>
      </c>
      <c r="AB3976" s="111">
        <f t="shared" si="689"/>
        <v>0</v>
      </c>
      <c r="AC3976" s="111">
        <f>SUMIFS('Deductions and Deposits'!$H:$H,'Deductions and Deposits'!$G:$G,D3976,'Deductions and Deposits'!$F:$F,"&lt;="&amp;B3976)+SUMIFS($F$3:F3976,$D$3:D3976,D3976,$C$3:C3976,"Coin Deposit",$E$3:E3976,"")</f>
        <v>0</v>
      </c>
      <c r="AD3976" s="111">
        <f>SUMIFS('Deductions and Deposits'!$D:$D,'Deductions and Deposits'!$C:$C,D3976)+SUMIFS($F:$F,$D:$D,D3976,$C:$C,"Coin Deduction")</f>
        <v>0</v>
      </c>
      <c r="AE3976" s="111">
        <f>Table5[[#This Row],[Column4]]+Table5[[#This Row],[Column14]]+Table5[[#This Row],[Column19]]+Table5[[#This Row],[Column12]]</f>
        <v>0</v>
      </c>
      <c r="AF3976" s="111">
        <f>Table5[[#This Row],[Column5]]+Table5[[#This Row],[Column13]]+Table5[[#This Row],[Column21]]+Table5[[#This Row],[Column18]]</f>
        <v>0</v>
      </c>
      <c r="AG3976" s="111">
        <f t="shared" si="690"/>
        <v>0</v>
      </c>
      <c r="AH3976" s="111">
        <f t="shared" si="691"/>
        <v>0</v>
      </c>
      <c r="AI3976" s="111">
        <f>Table5[[#This Row],[Column17]]-Table5[[#This Row],[Column20]]</f>
        <v>0</v>
      </c>
      <c r="AJ3976" s="111">
        <f t="shared" si="692"/>
        <v>0</v>
      </c>
      <c r="AK3976" s="111">
        <f t="shared" si="684"/>
        <v>0</v>
      </c>
      <c r="AL3976" s="111">
        <f t="shared" si="693"/>
        <v>0</v>
      </c>
      <c r="AM3976" s="111" t="str">
        <f t="shared" si="694"/>
        <v/>
      </c>
      <c r="AN3976" s="111" t="str">
        <f t="shared" ca="1" si="685"/>
        <v/>
      </c>
    </row>
    <row r="3977" spans="1:40" ht="20.25" customHeight="1" x14ac:dyDescent="0.3">
      <c r="A3977" s="107"/>
      <c r="B3977" s="144"/>
      <c r="C3977" s="119"/>
      <c r="D3977" s="120"/>
      <c r="E3977" s="119"/>
      <c r="F3977" s="119"/>
      <c r="G3977" s="120"/>
      <c r="H3977" s="119"/>
      <c r="I3977" s="109"/>
      <c r="L3977" s="108"/>
      <c r="M3977" s="108"/>
      <c r="N3977" s="108"/>
      <c r="O3977" s="108"/>
      <c r="P3977" s="108"/>
      <c r="Q3977" s="108"/>
      <c r="R3977" s="108"/>
      <c r="S3977" s="108"/>
      <c r="T3977" s="100">
        <f t="shared" si="686"/>
        <v>0</v>
      </c>
      <c r="U3977" s="111"/>
      <c r="V3977" s="111"/>
      <c r="W3977" s="111">
        <f>SUMIFS($F$3:F3977,$D$3:D3977,D3977,$C$3:C3977,"Buy")+SUMIFS($F$3:F3977,$D$3:D3977,D3977,$C$3:C3977,"Coin Deposit",$E$3:E3977,"&lt;&gt;")</f>
        <v>0</v>
      </c>
      <c r="X3977" s="111">
        <f t="shared" si="687"/>
        <v>0</v>
      </c>
      <c r="Y3977" s="111">
        <f>IF($D3977=Y$1,SUMIFS($H$3:$H3977,$G$3:$G3977,Y$1,$C$3:$C3977,"Sell"),0)</f>
        <v>0</v>
      </c>
      <c r="Z3977" s="111">
        <f t="shared" si="688"/>
        <v>0</v>
      </c>
      <c r="AA3977" s="111">
        <f>IF($D3977=AA$1,SUMIFS($H$3:$H3977,$G$3:$G3977,AA$1,$C$3:$C3977,"Sell"),0)</f>
        <v>0</v>
      </c>
      <c r="AB3977" s="111">
        <f t="shared" si="689"/>
        <v>0</v>
      </c>
      <c r="AC3977" s="111">
        <f>SUMIFS('Deductions and Deposits'!$H:$H,'Deductions and Deposits'!$G:$G,D3977,'Deductions and Deposits'!$F:$F,"&lt;="&amp;B3977)+SUMIFS($F$3:F3977,$D$3:D3977,D3977,$C$3:C3977,"Coin Deposit",$E$3:E3977,"")</f>
        <v>0</v>
      </c>
      <c r="AD3977" s="111">
        <f>SUMIFS('Deductions and Deposits'!$D:$D,'Deductions and Deposits'!$C:$C,D3977)+SUMIFS($F:$F,$D:$D,D3977,$C:$C,"Coin Deduction")</f>
        <v>0</v>
      </c>
      <c r="AE3977" s="111">
        <f>Table5[[#This Row],[Column4]]+Table5[[#This Row],[Column14]]+Table5[[#This Row],[Column19]]+Table5[[#This Row],[Column12]]</f>
        <v>0</v>
      </c>
      <c r="AF3977" s="111">
        <f>Table5[[#This Row],[Column5]]+Table5[[#This Row],[Column13]]+Table5[[#This Row],[Column21]]+Table5[[#This Row],[Column18]]</f>
        <v>0</v>
      </c>
      <c r="AG3977" s="111">
        <f t="shared" si="690"/>
        <v>0</v>
      </c>
      <c r="AH3977" s="111">
        <f t="shared" si="691"/>
        <v>0</v>
      </c>
      <c r="AI3977" s="111">
        <f>Table5[[#This Row],[Column17]]-Table5[[#This Row],[Column20]]</f>
        <v>0</v>
      </c>
      <c r="AJ3977" s="111">
        <f t="shared" si="692"/>
        <v>0</v>
      </c>
      <c r="AK3977" s="111">
        <f t="shared" si="684"/>
        <v>0</v>
      </c>
      <c r="AL3977" s="111">
        <f t="shared" si="693"/>
        <v>0</v>
      </c>
      <c r="AM3977" s="111" t="str">
        <f t="shared" si="694"/>
        <v/>
      </c>
      <c r="AN3977" s="111" t="str">
        <f t="shared" ca="1" si="685"/>
        <v/>
      </c>
    </row>
    <row r="3978" spans="1:40" ht="20.25" customHeight="1" x14ac:dyDescent="0.3">
      <c r="A3978" s="107"/>
      <c r="B3978" s="144"/>
      <c r="C3978" s="119"/>
      <c r="D3978" s="120"/>
      <c r="E3978" s="119"/>
      <c r="F3978" s="119"/>
      <c r="G3978" s="120"/>
      <c r="H3978" s="119"/>
      <c r="I3978" s="109"/>
      <c r="L3978" s="108"/>
      <c r="M3978" s="108"/>
      <c r="N3978" s="108"/>
      <c r="O3978" s="108"/>
      <c r="P3978" s="108"/>
      <c r="Q3978" s="108"/>
      <c r="R3978" s="108"/>
      <c r="S3978" s="108"/>
      <c r="T3978" s="100">
        <f t="shared" si="686"/>
        <v>0</v>
      </c>
      <c r="U3978" s="111"/>
      <c r="V3978" s="111"/>
      <c r="W3978" s="111">
        <f>SUMIFS($F$3:F3978,$D$3:D3978,D3978,$C$3:C3978,"Buy")+SUMIFS($F$3:F3978,$D$3:D3978,D3978,$C$3:C3978,"Coin Deposit",$E$3:E3978,"&lt;&gt;")</f>
        <v>0</v>
      </c>
      <c r="X3978" s="111">
        <f t="shared" si="687"/>
        <v>0</v>
      </c>
      <c r="Y3978" s="111">
        <f>IF($D3978=Y$1,SUMIFS($H$3:$H3978,$G$3:$G3978,Y$1,$C$3:$C3978,"Sell"),0)</f>
        <v>0</v>
      </c>
      <c r="Z3978" s="111">
        <f t="shared" si="688"/>
        <v>0</v>
      </c>
      <c r="AA3978" s="111">
        <f>IF($D3978=AA$1,SUMIFS($H$3:$H3978,$G$3:$G3978,AA$1,$C$3:$C3978,"Sell"),0)</f>
        <v>0</v>
      </c>
      <c r="AB3978" s="111">
        <f t="shared" si="689"/>
        <v>0</v>
      </c>
      <c r="AC3978" s="111">
        <f>SUMIFS('Deductions and Deposits'!$H:$H,'Deductions and Deposits'!$G:$G,D3978,'Deductions and Deposits'!$F:$F,"&lt;="&amp;B3978)+SUMIFS($F$3:F3978,$D$3:D3978,D3978,$C$3:C3978,"Coin Deposit",$E$3:E3978,"")</f>
        <v>0</v>
      </c>
      <c r="AD3978" s="111">
        <f>SUMIFS('Deductions and Deposits'!$D:$D,'Deductions and Deposits'!$C:$C,D3978)+SUMIFS($F:$F,$D:$D,D3978,$C:$C,"Coin Deduction")</f>
        <v>0</v>
      </c>
      <c r="AE3978" s="111">
        <f>Table5[[#This Row],[Column4]]+Table5[[#This Row],[Column14]]+Table5[[#This Row],[Column19]]+Table5[[#This Row],[Column12]]</f>
        <v>0</v>
      </c>
      <c r="AF3978" s="111">
        <f>Table5[[#This Row],[Column5]]+Table5[[#This Row],[Column13]]+Table5[[#This Row],[Column21]]+Table5[[#This Row],[Column18]]</f>
        <v>0</v>
      </c>
      <c r="AG3978" s="111">
        <f t="shared" si="690"/>
        <v>0</v>
      </c>
      <c r="AH3978" s="111">
        <f t="shared" si="691"/>
        <v>0</v>
      </c>
      <c r="AI3978" s="111">
        <f>Table5[[#This Row],[Column17]]-Table5[[#This Row],[Column20]]</f>
        <v>0</v>
      </c>
      <c r="AJ3978" s="111">
        <f t="shared" si="692"/>
        <v>0</v>
      </c>
      <c r="AK3978" s="111">
        <f t="shared" si="684"/>
        <v>0</v>
      </c>
      <c r="AL3978" s="111">
        <f t="shared" si="693"/>
        <v>0</v>
      </c>
      <c r="AM3978" s="111" t="str">
        <f t="shared" si="694"/>
        <v/>
      </c>
      <c r="AN3978" s="111" t="str">
        <f t="shared" ca="1" si="685"/>
        <v/>
      </c>
    </row>
    <row r="3979" spans="1:40" ht="20.25" customHeight="1" x14ac:dyDescent="0.3">
      <c r="A3979" s="107"/>
      <c r="B3979" s="144"/>
      <c r="C3979" s="119"/>
      <c r="D3979" s="120"/>
      <c r="E3979" s="119"/>
      <c r="F3979" s="119"/>
      <c r="G3979" s="120"/>
      <c r="H3979" s="119"/>
      <c r="I3979" s="109"/>
      <c r="L3979" s="108"/>
      <c r="M3979" s="108"/>
      <c r="N3979" s="108"/>
      <c r="O3979" s="108"/>
      <c r="P3979" s="108"/>
      <c r="Q3979" s="108"/>
      <c r="R3979" s="108"/>
      <c r="S3979" s="108"/>
      <c r="T3979" s="100">
        <f t="shared" si="686"/>
        <v>0</v>
      </c>
      <c r="U3979" s="111"/>
      <c r="V3979" s="111"/>
      <c r="W3979" s="111">
        <f>SUMIFS($F$3:F3979,$D$3:D3979,D3979,$C$3:C3979,"Buy")+SUMIFS($F$3:F3979,$D$3:D3979,D3979,$C$3:C3979,"Coin Deposit",$E$3:E3979,"&lt;&gt;")</f>
        <v>0</v>
      </c>
      <c r="X3979" s="111">
        <f t="shared" si="687"/>
        <v>0</v>
      </c>
      <c r="Y3979" s="111">
        <f>IF($D3979=Y$1,SUMIFS($H$3:$H3979,$G$3:$G3979,Y$1,$C$3:$C3979,"Sell"),0)</f>
        <v>0</v>
      </c>
      <c r="Z3979" s="111">
        <f t="shared" si="688"/>
        <v>0</v>
      </c>
      <c r="AA3979" s="111">
        <f>IF($D3979=AA$1,SUMIFS($H$3:$H3979,$G$3:$G3979,AA$1,$C$3:$C3979,"Sell"),0)</f>
        <v>0</v>
      </c>
      <c r="AB3979" s="111">
        <f t="shared" si="689"/>
        <v>0</v>
      </c>
      <c r="AC3979" s="111">
        <f>SUMIFS('Deductions and Deposits'!$H:$H,'Deductions and Deposits'!$G:$G,D3979,'Deductions and Deposits'!$F:$F,"&lt;="&amp;B3979)+SUMIFS($F$3:F3979,$D$3:D3979,D3979,$C$3:C3979,"Coin Deposit",$E$3:E3979,"")</f>
        <v>0</v>
      </c>
      <c r="AD3979" s="111">
        <f>SUMIFS('Deductions and Deposits'!$D:$D,'Deductions and Deposits'!$C:$C,D3979)+SUMIFS($F:$F,$D:$D,D3979,$C:$C,"Coin Deduction")</f>
        <v>0</v>
      </c>
      <c r="AE3979" s="111">
        <f>Table5[[#This Row],[Column4]]+Table5[[#This Row],[Column14]]+Table5[[#This Row],[Column19]]+Table5[[#This Row],[Column12]]</f>
        <v>0</v>
      </c>
      <c r="AF3979" s="111">
        <f>Table5[[#This Row],[Column5]]+Table5[[#This Row],[Column13]]+Table5[[#This Row],[Column21]]+Table5[[#This Row],[Column18]]</f>
        <v>0</v>
      </c>
      <c r="AG3979" s="111">
        <f t="shared" si="690"/>
        <v>0</v>
      </c>
      <c r="AH3979" s="111">
        <f t="shared" si="691"/>
        <v>0</v>
      </c>
      <c r="AI3979" s="111">
        <f>Table5[[#This Row],[Column17]]-Table5[[#This Row],[Column20]]</f>
        <v>0</v>
      </c>
      <c r="AJ3979" s="111">
        <f t="shared" si="692"/>
        <v>0</v>
      </c>
      <c r="AK3979" s="111">
        <f t="shared" si="684"/>
        <v>0</v>
      </c>
      <c r="AL3979" s="111">
        <f t="shared" si="693"/>
        <v>0</v>
      </c>
      <c r="AM3979" s="111" t="str">
        <f t="shared" si="694"/>
        <v/>
      </c>
      <c r="AN3979" s="111" t="str">
        <f t="shared" ca="1" si="685"/>
        <v/>
      </c>
    </row>
    <row r="3980" spans="1:40" ht="20.25" customHeight="1" x14ac:dyDescent="0.3">
      <c r="A3980" s="107"/>
      <c r="B3980" s="144"/>
      <c r="C3980" s="119"/>
      <c r="D3980" s="120"/>
      <c r="E3980" s="119"/>
      <c r="F3980" s="119"/>
      <c r="G3980" s="120"/>
      <c r="H3980" s="119"/>
      <c r="I3980" s="109"/>
      <c r="L3980" s="108"/>
      <c r="M3980" s="108"/>
      <c r="N3980" s="108"/>
      <c r="O3980" s="108"/>
      <c r="P3980" s="108"/>
      <c r="Q3980" s="108"/>
      <c r="R3980" s="108"/>
      <c r="S3980" s="108"/>
      <c r="T3980" s="100">
        <f t="shared" si="686"/>
        <v>0</v>
      </c>
      <c r="U3980" s="111"/>
      <c r="V3980" s="111"/>
      <c r="W3980" s="111">
        <f>SUMIFS($F$3:F3980,$D$3:D3980,D3980,$C$3:C3980,"Buy")+SUMIFS($F$3:F3980,$D$3:D3980,D3980,$C$3:C3980,"Coin Deposit",$E$3:E3980,"&lt;&gt;")</f>
        <v>0</v>
      </c>
      <c r="X3980" s="111">
        <f t="shared" si="687"/>
        <v>0</v>
      </c>
      <c r="Y3980" s="111">
        <f>IF($D3980=Y$1,SUMIFS($H$3:$H3980,$G$3:$G3980,Y$1,$C$3:$C3980,"Sell"),0)</f>
        <v>0</v>
      </c>
      <c r="Z3980" s="111">
        <f t="shared" si="688"/>
        <v>0</v>
      </c>
      <c r="AA3980" s="111">
        <f>IF($D3980=AA$1,SUMIFS($H$3:$H3980,$G$3:$G3980,AA$1,$C$3:$C3980,"Sell"),0)</f>
        <v>0</v>
      </c>
      <c r="AB3980" s="111">
        <f t="shared" si="689"/>
        <v>0</v>
      </c>
      <c r="AC3980" s="111">
        <f>SUMIFS('Deductions and Deposits'!$H:$H,'Deductions and Deposits'!$G:$G,D3980,'Deductions and Deposits'!$F:$F,"&lt;="&amp;B3980)+SUMIFS($F$3:F3980,$D$3:D3980,D3980,$C$3:C3980,"Coin Deposit",$E$3:E3980,"")</f>
        <v>0</v>
      </c>
      <c r="AD3980" s="111">
        <f>SUMIFS('Deductions and Deposits'!$D:$D,'Deductions and Deposits'!$C:$C,D3980)+SUMIFS($F:$F,$D:$D,D3980,$C:$C,"Coin Deduction")</f>
        <v>0</v>
      </c>
      <c r="AE3980" s="111">
        <f>Table5[[#This Row],[Column4]]+Table5[[#This Row],[Column14]]+Table5[[#This Row],[Column19]]+Table5[[#This Row],[Column12]]</f>
        <v>0</v>
      </c>
      <c r="AF3980" s="111">
        <f>Table5[[#This Row],[Column5]]+Table5[[#This Row],[Column13]]+Table5[[#This Row],[Column21]]+Table5[[#This Row],[Column18]]</f>
        <v>0</v>
      </c>
      <c r="AG3980" s="111">
        <f t="shared" si="690"/>
        <v>0</v>
      </c>
      <c r="AH3980" s="111">
        <f t="shared" si="691"/>
        <v>0</v>
      </c>
      <c r="AI3980" s="111">
        <f>Table5[[#This Row],[Column17]]-Table5[[#This Row],[Column20]]</f>
        <v>0</v>
      </c>
      <c r="AJ3980" s="111">
        <f t="shared" si="692"/>
        <v>0</v>
      </c>
      <c r="AK3980" s="111">
        <f t="shared" si="684"/>
        <v>0</v>
      </c>
      <c r="AL3980" s="111">
        <f t="shared" si="693"/>
        <v>0</v>
      </c>
      <c r="AM3980" s="111" t="str">
        <f t="shared" si="694"/>
        <v/>
      </c>
      <c r="AN3980" s="111" t="str">
        <f t="shared" ca="1" si="685"/>
        <v/>
      </c>
    </row>
    <row r="3981" spans="1:40" ht="20.25" customHeight="1" x14ac:dyDescent="0.3">
      <c r="A3981" s="107"/>
      <c r="B3981" s="144"/>
      <c r="C3981" s="119"/>
      <c r="D3981" s="120"/>
      <c r="E3981" s="119"/>
      <c r="F3981" s="119"/>
      <c r="G3981" s="120"/>
      <c r="H3981" s="119"/>
      <c r="I3981" s="109"/>
      <c r="L3981" s="108"/>
      <c r="M3981" s="108"/>
      <c r="N3981" s="108"/>
      <c r="O3981" s="108"/>
      <c r="P3981" s="108"/>
      <c r="Q3981" s="108"/>
      <c r="R3981" s="108"/>
      <c r="S3981" s="108"/>
      <c r="T3981" s="100">
        <f t="shared" si="686"/>
        <v>0</v>
      </c>
      <c r="U3981" s="111"/>
      <c r="V3981" s="111"/>
      <c r="W3981" s="111">
        <f>SUMIFS($F$3:F3981,$D$3:D3981,D3981,$C$3:C3981,"Buy")+SUMIFS($F$3:F3981,$D$3:D3981,D3981,$C$3:C3981,"Coin Deposit",$E$3:E3981,"&lt;&gt;")</f>
        <v>0</v>
      </c>
      <c r="X3981" s="111">
        <f t="shared" si="687"/>
        <v>0</v>
      </c>
      <c r="Y3981" s="111">
        <f>IF($D3981=Y$1,SUMIFS($H$3:$H3981,$G$3:$G3981,Y$1,$C$3:$C3981,"Sell"),0)</f>
        <v>0</v>
      </c>
      <c r="Z3981" s="111">
        <f t="shared" si="688"/>
        <v>0</v>
      </c>
      <c r="AA3981" s="111">
        <f>IF($D3981=AA$1,SUMIFS($H$3:$H3981,$G$3:$G3981,AA$1,$C$3:$C3981,"Sell"),0)</f>
        <v>0</v>
      </c>
      <c r="AB3981" s="111">
        <f t="shared" si="689"/>
        <v>0</v>
      </c>
      <c r="AC3981" s="111">
        <f>SUMIFS('Deductions and Deposits'!$H:$H,'Deductions and Deposits'!$G:$G,D3981,'Deductions and Deposits'!$F:$F,"&lt;="&amp;B3981)+SUMIFS($F$3:F3981,$D$3:D3981,D3981,$C$3:C3981,"Coin Deposit",$E$3:E3981,"")</f>
        <v>0</v>
      </c>
      <c r="AD3981" s="111">
        <f>SUMIFS('Deductions and Deposits'!$D:$D,'Deductions and Deposits'!$C:$C,D3981)+SUMIFS($F:$F,$D:$D,D3981,$C:$C,"Coin Deduction")</f>
        <v>0</v>
      </c>
      <c r="AE3981" s="111">
        <f>Table5[[#This Row],[Column4]]+Table5[[#This Row],[Column14]]+Table5[[#This Row],[Column19]]+Table5[[#This Row],[Column12]]</f>
        <v>0</v>
      </c>
      <c r="AF3981" s="111">
        <f>Table5[[#This Row],[Column5]]+Table5[[#This Row],[Column13]]+Table5[[#This Row],[Column21]]+Table5[[#This Row],[Column18]]</f>
        <v>0</v>
      </c>
      <c r="AG3981" s="111">
        <f t="shared" si="690"/>
        <v>0</v>
      </c>
      <c r="AH3981" s="111">
        <f t="shared" si="691"/>
        <v>0</v>
      </c>
      <c r="AI3981" s="111">
        <f>Table5[[#This Row],[Column17]]-Table5[[#This Row],[Column20]]</f>
        <v>0</v>
      </c>
      <c r="AJ3981" s="111">
        <f t="shared" si="692"/>
        <v>0</v>
      </c>
      <c r="AK3981" s="111">
        <f t="shared" si="684"/>
        <v>0</v>
      </c>
      <c r="AL3981" s="111">
        <f t="shared" si="693"/>
        <v>0</v>
      </c>
      <c r="AM3981" s="111" t="str">
        <f t="shared" si="694"/>
        <v/>
      </c>
      <c r="AN3981" s="111" t="str">
        <f t="shared" ca="1" si="685"/>
        <v/>
      </c>
    </row>
    <row r="3982" spans="1:40" ht="20.25" customHeight="1" x14ac:dyDescent="0.3">
      <c r="A3982" s="107"/>
      <c r="B3982" s="144"/>
      <c r="C3982" s="119"/>
      <c r="D3982" s="120"/>
      <c r="E3982" s="119"/>
      <c r="F3982" s="119"/>
      <c r="G3982" s="120"/>
      <c r="H3982" s="119"/>
      <c r="I3982" s="109"/>
      <c r="L3982" s="108"/>
      <c r="M3982" s="108"/>
      <c r="N3982" s="108"/>
      <c r="O3982" s="108"/>
      <c r="P3982" s="108"/>
      <c r="Q3982" s="108"/>
      <c r="R3982" s="108"/>
      <c r="S3982" s="108"/>
      <c r="T3982" s="100">
        <f t="shared" si="686"/>
        <v>0</v>
      </c>
      <c r="U3982" s="111"/>
      <c r="V3982" s="111"/>
      <c r="W3982" s="111">
        <f>SUMIFS($F$3:F3982,$D$3:D3982,D3982,$C$3:C3982,"Buy")+SUMIFS($F$3:F3982,$D$3:D3982,D3982,$C$3:C3982,"Coin Deposit",$E$3:E3982,"&lt;&gt;")</f>
        <v>0</v>
      </c>
      <c r="X3982" s="111">
        <f t="shared" si="687"/>
        <v>0</v>
      </c>
      <c r="Y3982" s="111">
        <f>IF($D3982=Y$1,SUMIFS($H$3:$H3982,$G$3:$G3982,Y$1,$C$3:$C3982,"Sell"),0)</f>
        <v>0</v>
      </c>
      <c r="Z3982" s="111">
        <f t="shared" si="688"/>
        <v>0</v>
      </c>
      <c r="AA3982" s="111">
        <f>IF($D3982=AA$1,SUMIFS($H$3:$H3982,$G$3:$G3982,AA$1,$C$3:$C3982,"Sell"),0)</f>
        <v>0</v>
      </c>
      <c r="AB3982" s="111">
        <f t="shared" si="689"/>
        <v>0</v>
      </c>
      <c r="AC3982" s="111">
        <f>SUMIFS('Deductions and Deposits'!$H:$H,'Deductions and Deposits'!$G:$G,D3982,'Deductions and Deposits'!$F:$F,"&lt;="&amp;B3982)+SUMIFS($F$3:F3982,$D$3:D3982,D3982,$C$3:C3982,"Coin Deposit",$E$3:E3982,"")</f>
        <v>0</v>
      </c>
      <c r="AD3982" s="111">
        <f>SUMIFS('Deductions and Deposits'!$D:$D,'Deductions and Deposits'!$C:$C,D3982)+SUMIFS($F:$F,$D:$D,D3982,$C:$C,"Coin Deduction")</f>
        <v>0</v>
      </c>
      <c r="AE3982" s="111">
        <f>Table5[[#This Row],[Column4]]+Table5[[#This Row],[Column14]]+Table5[[#This Row],[Column19]]+Table5[[#This Row],[Column12]]</f>
        <v>0</v>
      </c>
      <c r="AF3982" s="111">
        <f>Table5[[#This Row],[Column5]]+Table5[[#This Row],[Column13]]+Table5[[#This Row],[Column21]]+Table5[[#This Row],[Column18]]</f>
        <v>0</v>
      </c>
      <c r="AG3982" s="111">
        <f t="shared" si="690"/>
        <v>0</v>
      </c>
      <c r="AH3982" s="111">
        <f t="shared" si="691"/>
        <v>0</v>
      </c>
      <c r="AI3982" s="111">
        <f>Table5[[#This Row],[Column17]]-Table5[[#This Row],[Column20]]</f>
        <v>0</v>
      </c>
      <c r="AJ3982" s="111">
        <f t="shared" si="692"/>
        <v>0</v>
      </c>
      <c r="AK3982" s="111">
        <f t="shared" si="684"/>
        <v>0</v>
      </c>
      <c r="AL3982" s="111">
        <f t="shared" si="693"/>
        <v>0</v>
      </c>
      <c r="AM3982" s="111" t="str">
        <f t="shared" si="694"/>
        <v/>
      </c>
      <c r="AN3982" s="111" t="str">
        <f t="shared" ca="1" si="685"/>
        <v/>
      </c>
    </row>
    <row r="3983" spans="1:40" ht="20.25" customHeight="1" x14ac:dyDescent="0.3">
      <c r="A3983" s="107"/>
      <c r="B3983" s="144"/>
      <c r="C3983" s="119"/>
      <c r="D3983" s="120"/>
      <c r="E3983" s="119"/>
      <c r="F3983" s="119"/>
      <c r="G3983" s="120"/>
      <c r="H3983" s="119"/>
      <c r="I3983" s="109"/>
      <c r="L3983" s="108"/>
      <c r="M3983" s="108"/>
      <c r="N3983" s="108"/>
      <c r="O3983" s="108"/>
      <c r="P3983" s="108"/>
      <c r="Q3983" s="108"/>
      <c r="R3983" s="108"/>
      <c r="S3983" s="108"/>
      <c r="T3983" s="100">
        <f t="shared" si="686"/>
        <v>0</v>
      </c>
      <c r="U3983" s="111"/>
      <c r="V3983" s="111"/>
      <c r="W3983" s="111">
        <f>SUMIFS($F$3:F3983,$D$3:D3983,D3983,$C$3:C3983,"Buy")+SUMIFS($F$3:F3983,$D$3:D3983,D3983,$C$3:C3983,"Coin Deposit",$E$3:E3983,"&lt;&gt;")</f>
        <v>0</v>
      </c>
      <c r="X3983" s="111">
        <f t="shared" si="687"/>
        <v>0</v>
      </c>
      <c r="Y3983" s="111">
        <f>IF($D3983=Y$1,SUMIFS($H$3:$H3983,$G$3:$G3983,Y$1,$C$3:$C3983,"Sell"),0)</f>
        <v>0</v>
      </c>
      <c r="Z3983" s="111">
        <f t="shared" si="688"/>
        <v>0</v>
      </c>
      <c r="AA3983" s="111">
        <f>IF($D3983=AA$1,SUMIFS($H$3:$H3983,$G$3:$G3983,AA$1,$C$3:$C3983,"Sell"),0)</f>
        <v>0</v>
      </c>
      <c r="AB3983" s="111">
        <f t="shared" si="689"/>
        <v>0</v>
      </c>
      <c r="AC3983" s="111">
        <f>SUMIFS('Deductions and Deposits'!$H:$H,'Deductions and Deposits'!$G:$G,D3983,'Deductions and Deposits'!$F:$F,"&lt;="&amp;B3983)+SUMIFS($F$3:F3983,$D$3:D3983,D3983,$C$3:C3983,"Coin Deposit",$E$3:E3983,"")</f>
        <v>0</v>
      </c>
      <c r="AD3983" s="111">
        <f>SUMIFS('Deductions and Deposits'!$D:$D,'Deductions and Deposits'!$C:$C,D3983)+SUMIFS($F:$F,$D:$D,D3983,$C:$C,"Coin Deduction")</f>
        <v>0</v>
      </c>
      <c r="AE3983" s="111">
        <f>Table5[[#This Row],[Column4]]+Table5[[#This Row],[Column14]]+Table5[[#This Row],[Column19]]+Table5[[#This Row],[Column12]]</f>
        <v>0</v>
      </c>
      <c r="AF3983" s="111">
        <f>Table5[[#This Row],[Column5]]+Table5[[#This Row],[Column13]]+Table5[[#This Row],[Column21]]+Table5[[#This Row],[Column18]]</f>
        <v>0</v>
      </c>
      <c r="AG3983" s="111">
        <f t="shared" si="690"/>
        <v>0</v>
      </c>
      <c r="AH3983" s="111">
        <f t="shared" si="691"/>
        <v>0</v>
      </c>
      <c r="AI3983" s="111">
        <f>Table5[[#This Row],[Column17]]-Table5[[#This Row],[Column20]]</f>
        <v>0</v>
      </c>
      <c r="AJ3983" s="111">
        <f t="shared" si="692"/>
        <v>0</v>
      </c>
      <c r="AK3983" s="111">
        <f t="shared" si="684"/>
        <v>0</v>
      </c>
      <c r="AL3983" s="111">
        <f t="shared" si="693"/>
        <v>0</v>
      </c>
      <c r="AM3983" s="111" t="str">
        <f t="shared" si="694"/>
        <v/>
      </c>
      <c r="AN3983" s="111" t="str">
        <f t="shared" ca="1" si="685"/>
        <v/>
      </c>
    </row>
    <row r="3984" spans="1:40" ht="20.25" customHeight="1" x14ac:dyDescent="0.3">
      <c r="A3984" s="107"/>
      <c r="B3984" s="144"/>
      <c r="C3984" s="119"/>
      <c r="D3984" s="120"/>
      <c r="E3984" s="119"/>
      <c r="F3984" s="119"/>
      <c r="G3984" s="120"/>
      <c r="H3984" s="119"/>
      <c r="I3984" s="109"/>
      <c r="L3984" s="108"/>
      <c r="M3984" s="108"/>
      <c r="N3984" s="108"/>
      <c r="O3984" s="108"/>
      <c r="P3984" s="108"/>
      <c r="Q3984" s="108"/>
      <c r="R3984" s="108"/>
      <c r="S3984" s="108"/>
      <c r="T3984" s="100">
        <f t="shared" si="686"/>
        <v>0</v>
      </c>
      <c r="U3984" s="111"/>
      <c r="V3984" s="111"/>
      <c r="W3984" s="111">
        <f>SUMIFS($F$3:F3984,$D$3:D3984,D3984,$C$3:C3984,"Buy")+SUMIFS($F$3:F3984,$D$3:D3984,D3984,$C$3:C3984,"Coin Deposit",$E$3:E3984,"&lt;&gt;")</f>
        <v>0</v>
      </c>
      <c r="X3984" s="111">
        <f t="shared" si="687"/>
        <v>0</v>
      </c>
      <c r="Y3984" s="111">
        <f>IF($D3984=Y$1,SUMIFS($H$3:$H3984,$G$3:$G3984,Y$1,$C$3:$C3984,"Sell"),0)</f>
        <v>0</v>
      </c>
      <c r="Z3984" s="111">
        <f t="shared" si="688"/>
        <v>0</v>
      </c>
      <c r="AA3984" s="111">
        <f>IF($D3984=AA$1,SUMIFS($H$3:$H3984,$G$3:$G3984,AA$1,$C$3:$C3984,"Sell"),0)</f>
        <v>0</v>
      </c>
      <c r="AB3984" s="111">
        <f t="shared" si="689"/>
        <v>0</v>
      </c>
      <c r="AC3984" s="111">
        <f>SUMIFS('Deductions and Deposits'!$H:$H,'Deductions and Deposits'!$G:$G,D3984,'Deductions and Deposits'!$F:$F,"&lt;="&amp;B3984)+SUMIFS($F$3:F3984,$D$3:D3984,D3984,$C$3:C3984,"Coin Deposit",$E$3:E3984,"")</f>
        <v>0</v>
      </c>
      <c r="AD3984" s="111">
        <f>SUMIFS('Deductions and Deposits'!$D:$D,'Deductions and Deposits'!$C:$C,D3984)+SUMIFS($F:$F,$D:$D,D3984,$C:$C,"Coin Deduction")</f>
        <v>0</v>
      </c>
      <c r="AE3984" s="111">
        <f>Table5[[#This Row],[Column4]]+Table5[[#This Row],[Column14]]+Table5[[#This Row],[Column19]]+Table5[[#This Row],[Column12]]</f>
        <v>0</v>
      </c>
      <c r="AF3984" s="111">
        <f>Table5[[#This Row],[Column5]]+Table5[[#This Row],[Column13]]+Table5[[#This Row],[Column21]]+Table5[[#This Row],[Column18]]</f>
        <v>0</v>
      </c>
      <c r="AG3984" s="111">
        <f t="shared" si="690"/>
        <v>0</v>
      </c>
      <c r="AH3984" s="111">
        <f t="shared" si="691"/>
        <v>0</v>
      </c>
      <c r="AI3984" s="111">
        <f>Table5[[#This Row],[Column17]]-Table5[[#This Row],[Column20]]</f>
        <v>0</v>
      </c>
      <c r="AJ3984" s="111">
        <f t="shared" si="692"/>
        <v>0</v>
      </c>
      <c r="AK3984" s="111">
        <f t="shared" si="684"/>
        <v>0</v>
      </c>
      <c r="AL3984" s="111">
        <f t="shared" si="693"/>
        <v>0</v>
      </c>
      <c r="AM3984" s="111" t="str">
        <f t="shared" si="694"/>
        <v/>
      </c>
      <c r="AN3984" s="111" t="str">
        <f t="shared" ca="1" si="685"/>
        <v/>
      </c>
    </row>
    <row r="3985" spans="1:40" ht="20.25" customHeight="1" x14ac:dyDescent="0.3">
      <c r="A3985" s="107"/>
      <c r="B3985" s="144"/>
      <c r="C3985" s="119"/>
      <c r="D3985" s="120"/>
      <c r="E3985" s="119"/>
      <c r="F3985" s="119"/>
      <c r="G3985" s="120"/>
      <c r="H3985" s="119"/>
      <c r="I3985" s="109"/>
      <c r="L3985" s="108"/>
      <c r="M3985" s="108"/>
      <c r="N3985" s="108"/>
      <c r="O3985" s="108"/>
      <c r="P3985" s="108"/>
      <c r="Q3985" s="108"/>
      <c r="R3985" s="108"/>
      <c r="S3985" s="108"/>
      <c r="T3985" s="100">
        <f t="shared" si="686"/>
        <v>0</v>
      </c>
      <c r="U3985" s="111"/>
      <c r="V3985" s="111"/>
      <c r="W3985" s="111">
        <f>SUMIFS($F$3:F3985,$D$3:D3985,D3985,$C$3:C3985,"Buy")+SUMIFS($F$3:F3985,$D$3:D3985,D3985,$C$3:C3985,"Coin Deposit",$E$3:E3985,"&lt;&gt;")</f>
        <v>0</v>
      </c>
      <c r="X3985" s="111">
        <f t="shared" si="687"/>
        <v>0</v>
      </c>
      <c r="Y3985" s="111">
        <f>IF($D3985=Y$1,SUMIFS($H$3:$H3985,$G$3:$G3985,Y$1,$C$3:$C3985,"Sell"),0)</f>
        <v>0</v>
      </c>
      <c r="Z3985" s="111">
        <f t="shared" si="688"/>
        <v>0</v>
      </c>
      <c r="AA3985" s="111">
        <f>IF($D3985=AA$1,SUMIFS($H$3:$H3985,$G$3:$G3985,AA$1,$C$3:$C3985,"Sell"),0)</f>
        <v>0</v>
      </c>
      <c r="AB3985" s="111">
        <f t="shared" si="689"/>
        <v>0</v>
      </c>
      <c r="AC3985" s="111">
        <f>SUMIFS('Deductions and Deposits'!$H:$H,'Deductions and Deposits'!$G:$G,D3985,'Deductions and Deposits'!$F:$F,"&lt;="&amp;B3985)+SUMIFS($F$3:F3985,$D$3:D3985,D3985,$C$3:C3985,"Coin Deposit",$E$3:E3985,"")</f>
        <v>0</v>
      </c>
      <c r="AD3985" s="111">
        <f>SUMIFS('Deductions and Deposits'!$D:$D,'Deductions and Deposits'!$C:$C,D3985)+SUMIFS($F:$F,$D:$D,D3985,$C:$C,"Coin Deduction")</f>
        <v>0</v>
      </c>
      <c r="AE3985" s="111">
        <f>Table5[[#This Row],[Column4]]+Table5[[#This Row],[Column14]]+Table5[[#This Row],[Column19]]+Table5[[#This Row],[Column12]]</f>
        <v>0</v>
      </c>
      <c r="AF3985" s="111">
        <f>Table5[[#This Row],[Column5]]+Table5[[#This Row],[Column13]]+Table5[[#This Row],[Column21]]+Table5[[#This Row],[Column18]]</f>
        <v>0</v>
      </c>
      <c r="AG3985" s="111">
        <f t="shared" si="690"/>
        <v>0</v>
      </c>
      <c r="AH3985" s="111">
        <f t="shared" si="691"/>
        <v>0</v>
      </c>
      <c r="AI3985" s="111">
        <f>Table5[[#This Row],[Column17]]-Table5[[#This Row],[Column20]]</f>
        <v>0</v>
      </c>
      <c r="AJ3985" s="111">
        <f t="shared" si="692"/>
        <v>0</v>
      </c>
      <c r="AK3985" s="111">
        <f t="shared" si="684"/>
        <v>0</v>
      </c>
      <c r="AL3985" s="111">
        <f t="shared" si="693"/>
        <v>0</v>
      </c>
      <c r="AM3985" s="111" t="str">
        <f t="shared" si="694"/>
        <v/>
      </c>
      <c r="AN3985" s="111" t="str">
        <f t="shared" ca="1" si="685"/>
        <v/>
      </c>
    </row>
    <row r="3986" spans="1:40" ht="20.25" customHeight="1" x14ac:dyDescent="0.3">
      <c r="A3986" s="107"/>
      <c r="B3986" s="144"/>
      <c r="C3986" s="119"/>
      <c r="D3986" s="120"/>
      <c r="E3986" s="119"/>
      <c r="F3986" s="119"/>
      <c r="G3986" s="120"/>
      <c r="H3986" s="119"/>
      <c r="I3986" s="109"/>
      <c r="L3986" s="108"/>
      <c r="M3986" s="108"/>
      <c r="N3986" s="108"/>
      <c r="O3986" s="108"/>
      <c r="P3986" s="108"/>
      <c r="Q3986" s="108"/>
      <c r="R3986" s="108"/>
      <c r="S3986" s="108"/>
      <c r="T3986" s="100">
        <f t="shared" si="686"/>
        <v>0</v>
      </c>
      <c r="U3986" s="111"/>
      <c r="V3986" s="111"/>
      <c r="W3986" s="111">
        <f>SUMIFS($F$3:F3986,$D$3:D3986,D3986,$C$3:C3986,"Buy")+SUMIFS($F$3:F3986,$D$3:D3986,D3986,$C$3:C3986,"Coin Deposit",$E$3:E3986,"&lt;&gt;")</f>
        <v>0</v>
      </c>
      <c r="X3986" s="111">
        <f t="shared" si="687"/>
        <v>0</v>
      </c>
      <c r="Y3986" s="111">
        <f>IF($D3986=Y$1,SUMIFS($H$3:$H3986,$G$3:$G3986,Y$1,$C$3:$C3986,"Sell"),0)</f>
        <v>0</v>
      </c>
      <c r="Z3986" s="111">
        <f t="shared" si="688"/>
        <v>0</v>
      </c>
      <c r="AA3986" s="111">
        <f>IF($D3986=AA$1,SUMIFS($H$3:$H3986,$G$3:$G3986,AA$1,$C$3:$C3986,"Sell"),0)</f>
        <v>0</v>
      </c>
      <c r="AB3986" s="111">
        <f t="shared" si="689"/>
        <v>0</v>
      </c>
      <c r="AC3986" s="111">
        <f>SUMIFS('Deductions and Deposits'!$H:$H,'Deductions and Deposits'!$G:$G,D3986,'Deductions and Deposits'!$F:$F,"&lt;="&amp;B3986)+SUMIFS($F$3:F3986,$D$3:D3986,D3986,$C$3:C3986,"Coin Deposit",$E$3:E3986,"")</f>
        <v>0</v>
      </c>
      <c r="AD3986" s="111">
        <f>SUMIFS('Deductions and Deposits'!$D:$D,'Deductions and Deposits'!$C:$C,D3986)+SUMIFS($F:$F,$D:$D,D3986,$C:$C,"Coin Deduction")</f>
        <v>0</v>
      </c>
      <c r="AE3986" s="111">
        <f>Table5[[#This Row],[Column4]]+Table5[[#This Row],[Column14]]+Table5[[#This Row],[Column19]]+Table5[[#This Row],[Column12]]</f>
        <v>0</v>
      </c>
      <c r="AF3986" s="111">
        <f>Table5[[#This Row],[Column5]]+Table5[[#This Row],[Column13]]+Table5[[#This Row],[Column21]]+Table5[[#This Row],[Column18]]</f>
        <v>0</v>
      </c>
      <c r="AG3986" s="111">
        <f t="shared" si="690"/>
        <v>0</v>
      </c>
      <c r="AH3986" s="111">
        <f t="shared" si="691"/>
        <v>0</v>
      </c>
      <c r="AI3986" s="111">
        <f>Table5[[#This Row],[Column17]]-Table5[[#This Row],[Column20]]</f>
        <v>0</v>
      </c>
      <c r="AJ3986" s="111">
        <f t="shared" si="692"/>
        <v>0</v>
      </c>
      <c r="AK3986" s="111">
        <f t="shared" si="684"/>
        <v>0</v>
      </c>
      <c r="AL3986" s="111">
        <f t="shared" si="693"/>
        <v>0</v>
      </c>
      <c r="AM3986" s="111" t="str">
        <f t="shared" si="694"/>
        <v/>
      </c>
      <c r="AN3986" s="111" t="str">
        <f t="shared" ca="1" si="685"/>
        <v/>
      </c>
    </row>
    <row r="3987" spans="1:40" ht="20.25" customHeight="1" x14ac:dyDescent="0.3">
      <c r="A3987" s="107"/>
      <c r="B3987" s="144"/>
      <c r="C3987" s="119"/>
      <c r="D3987" s="120"/>
      <c r="E3987" s="119"/>
      <c r="F3987" s="119"/>
      <c r="G3987" s="120"/>
      <c r="H3987" s="119"/>
      <c r="I3987" s="109"/>
      <c r="L3987" s="108"/>
      <c r="M3987" s="108"/>
      <c r="N3987" s="108"/>
      <c r="O3987" s="108"/>
      <c r="P3987" s="108"/>
      <c r="Q3987" s="108"/>
      <c r="R3987" s="108"/>
      <c r="S3987" s="108"/>
      <c r="T3987" s="100">
        <f t="shared" si="686"/>
        <v>0</v>
      </c>
      <c r="U3987" s="111"/>
      <c r="V3987" s="111"/>
      <c r="W3987" s="111">
        <f>SUMIFS($F$3:F3987,$D$3:D3987,D3987,$C$3:C3987,"Buy")+SUMIFS($F$3:F3987,$D$3:D3987,D3987,$C$3:C3987,"Coin Deposit",$E$3:E3987,"&lt;&gt;")</f>
        <v>0</v>
      </c>
      <c r="X3987" s="111">
        <f t="shared" si="687"/>
        <v>0</v>
      </c>
      <c r="Y3987" s="111">
        <f>IF($D3987=Y$1,SUMIFS($H$3:$H3987,$G$3:$G3987,Y$1,$C$3:$C3987,"Sell"),0)</f>
        <v>0</v>
      </c>
      <c r="Z3987" s="111">
        <f t="shared" si="688"/>
        <v>0</v>
      </c>
      <c r="AA3987" s="111">
        <f>IF($D3987=AA$1,SUMIFS($H$3:$H3987,$G$3:$G3987,AA$1,$C$3:$C3987,"Sell"),0)</f>
        <v>0</v>
      </c>
      <c r="AB3987" s="111">
        <f t="shared" si="689"/>
        <v>0</v>
      </c>
      <c r="AC3987" s="111">
        <f>SUMIFS('Deductions and Deposits'!$H:$H,'Deductions and Deposits'!$G:$G,D3987,'Deductions and Deposits'!$F:$F,"&lt;="&amp;B3987)+SUMIFS($F$3:F3987,$D$3:D3987,D3987,$C$3:C3987,"Coin Deposit",$E$3:E3987,"")</f>
        <v>0</v>
      </c>
      <c r="AD3987" s="111">
        <f>SUMIFS('Deductions and Deposits'!$D:$D,'Deductions and Deposits'!$C:$C,D3987)+SUMIFS($F:$F,$D:$D,D3987,$C:$C,"Coin Deduction")</f>
        <v>0</v>
      </c>
      <c r="AE3987" s="111">
        <f>Table5[[#This Row],[Column4]]+Table5[[#This Row],[Column14]]+Table5[[#This Row],[Column19]]+Table5[[#This Row],[Column12]]</f>
        <v>0</v>
      </c>
      <c r="AF3987" s="111">
        <f>Table5[[#This Row],[Column5]]+Table5[[#This Row],[Column13]]+Table5[[#This Row],[Column21]]+Table5[[#This Row],[Column18]]</f>
        <v>0</v>
      </c>
      <c r="AG3987" s="111">
        <f t="shared" si="690"/>
        <v>0</v>
      </c>
      <c r="AH3987" s="111">
        <f t="shared" si="691"/>
        <v>0</v>
      </c>
      <c r="AI3987" s="111">
        <f>Table5[[#This Row],[Column17]]-Table5[[#This Row],[Column20]]</f>
        <v>0</v>
      </c>
      <c r="AJ3987" s="111">
        <f t="shared" si="692"/>
        <v>0</v>
      </c>
      <c r="AK3987" s="111">
        <f t="shared" si="684"/>
        <v>0</v>
      </c>
      <c r="AL3987" s="111">
        <f t="shared" si="693"/>
        <v>0</v>
      </c>
      <c r="AM3987" s="111" t="str">
        <f t="shared" si="694"/>
        <v/>
      </c>
      <c r="AN3987" s="111" t="str">
        <f t="shared" ca="1" si="685"/>
        <v/>
      </c>
    </row>
    <row r="3988" spans="1:40" ht="20.25" customHeight="1" x14ac:dyDescent="0.3">
      <c r="A3988" s="107"/>
      <c r="B3988" s="144"/>
      <c r="C3988" s="119"/>
      <c r="D3988" s="120"/>
      <c r="E3988" s="119"/>
      <c r="F3988" s="119"/>
      <c r="G3988" s="120"/>
      <c r="H3988" s="119"/>
      <c r="I3988" s="109"/>
      <c r="L3988" s="108"/>
      <c r="M3988" s="108"/>
      <c r="N3988" s="108"/>
      <c r="O3988" s="108"/>
      <c r="P3988" s="108"/>
      <c r="Q3988" s="108"/>
      <c r="R3988" s="108"/>
      <c r="S3988" s="108"/>
      <c r="T3988" s="100">
        <f t="shared" si="686"/>
        <v>0</v>
      </c>
      <c r="U3988" s="111"/>
      <c r="V3988" s="111"/>
      <c r="W3988" s="111">
        <f>SUMIFS($F$3:F3988,$D$3:D3988,D3988,$C$3:C3988,"Buy")+SUMIFS($F$3:F3988,$D$3:D3988,D3988,$C$3:C3988,"Coin Deposit",$E$3:E3988,"&lt;&gt;")</f>
        <v>0</v>
      </c>
      <c r="X3988" s="111">
        <f t="shared" si="687"/>
        <v>0</v>
      </c>
      <c r="Y3988" s="111">
        <f>IF($D3988=Y$1,SUMIFS($H$3:$H3988,$G$3:$G3988,Y$1,$C$3:$C3988,"Sell"),0)</f>
        <v>0</v>
      </c>
      <c r="Z3988" s="111">
        <f t="shared" si="688"/>
        <v>0</v>
      </c>
      <c r="AA3988" s="111">
        <f>IF($D3988=AA$1,SUMIFS($H$3:$H3988,$G$3:$G3988,AA$1,$C$3:$C3988,"Sell"),0)</f>
        <v>0</v>
      </c>
      <c r="AB3988" s="111">
        <f t="shared" si="689"/>
        <v>0</v>
      </c>
      <c r="AC3988" s="111">
        <f>SUMIFS('Deductions and Deposits'!$H:$H,'Deductions and Deposits'!$G:$G,D3988,'Deductions and Deposits'!$F:$F,"&lt;="&amp;B3988)+SUMIFS($F$3:F3988,$D$3:D3988,D3988,$C$3:C3988,"Coin Deposit",$E$3:E3988,"")</f>
        <v>0</v>
      </c>
      <c r="AD3988" s="111">
        <f>SUMIFS('Deductions and Deposits'!$D:$D,'Deductions and Deposits'!$C:$C,D3988)+SUMIFS($F:$F,$D:$D,D3988,$C:$C,"Coin Deduction")</f>
        <v>0</v>
      </c>
      <c r="AE3988" s="111">
        <f>Table5[[#This Row],[Column4]]+Table5[[#This Row],[Column14]]+Table5[[#This Row],[Column19]]+Table5[[#This Row],[Column12]]</f>
        <v>0</v>
      </c>
      <c r="AF3988" s="111">
        <f>Table5[[#This Row],[Column5]]+Table5[[#This Row],[Column13]]+Table5[[#This Row],[Column21]]+Table5[[#This Row],[Column18]]</f>
        <v>0</v>
      </c>
      <c r="AG3988" s="111">
        <f t="shared" si="690"/>
        <v>0</v>
      </c>
      <c r="AH3988" s="111">
        <f t="shared" si="691"/>
        <v>0</v>
      </c>
      <c r="AI3988" s="111">
        <f>Table5[[#This Row],[Column17]]-Table5[[#This Row],[Column20]]</f>
        <v>0</v>
      </c>
      <c r="AJ3988" s="111">
        <f t="shared" si="692"/>
        <v>0</v>
      </c>
      <c r="AK3988" s="111">
        <f t="shared" si="684"/>
        <v>0</v>
      </c>
      <c r="AL3988" s="111">
        <f t="shared" si="693"/>
        <v>0</v>
      </c>
      <c r="AM3988" s="111" t="str">
        <f t="shared" si="694"/>
        <v/>
      </c>
      <c r="AN3988" s="111" t="str">
        <f t="shared" ca="1" si="685"/>
        <v/>
      </c>
    </row>
    <row r="3989" spans="1:40" ht="20.25" customHeight="1" x14ac:dyDescent="0.3">
      <c r="A3989" s="107"/>
      <c r="B3989" s="144"/>
      <c r="C3989" s="119"/>
      <c r="D3989" s="120"/>
      <c r="E3989" s="119"/>
      <c r="F3989" s="119"/>
      <c r="G3989" s="120"/>
      <c r="H3989" s="119"/>
      <c r="I3989" s="109"/>
      <c r="L3989" s="108"/>
      <c r="M3989" s="108"/>
      <c r="N3989" s="108"/>
      <c r="O3989" s="108"/>
      <c r="P3989" s="108"/>
      <c r="Q3989" s="108"/>
      <c r="R3989" s="108"/>
      <c r="S3989" s="108"/>
      <c r="T3989" s="100">
        <f t="shared" si="686"/>
        <v>0</v>
      </c>
      <c r="U3989" s="111"/>
      <c r="V3989" s="111"/>
      <c r="W3989" s="111">
        <f>SUMIFS($F$3:F3989,$D$3:D3989,D3989,$C$3:C3989,"Buy")+SUMIFS($F$3:F3989,$D$3:D3989,D3989,$C$3:C3989,"Coin Deposit",$E$3:E3989,"&lt;&gt;")</f>
        <v>0</v>
      </c>
      <c r="X3989" s="111">
        <f t="shared" si="687"/>
        <v>0</v>
      </c>
      <c r="Y3989" s="111">
        <f>IF($D3989=Y$1,SUMIFS($H$3:$H3989,$G$3:$G3989,Y$1,$C$3:$C3989,"Sell"),0)</f>
        <v>0</v>
      </c>
      <c r="Z3989" s="111">
        <f t="shared" si="688"/>
        <v>0</v>
      </c>
      <c r="AA3989" s="111">
        <f>IF($D3989=AA$1,SUMIFS($H$3:$H3989,$G$3:$G3989,AA$1,$C$3:$C3989,"Sell"),0)</f>
        <v>0</v>
      </c>
      <c r="AB3989" s="111">
        <f t="shared" si="689"/>
        <v>0</v>
      </c>
      <c r="AC3989" s="111">
        <f>SUMIFS('Deductions and Deposits'!$H:$H,'Deductions and Deposits'!$G:$G,D3989,'Deductions and Deposits'!$F:$F,"&lt;="&amp;B3989)+SUMIFS($F$3:F3989,$D$3:D3989,D3989,$C$3:C3989,"Coin Deposit",$E$3:E3989,"")</f>
        <v>0</v>
      </c>
      <c r="AD3989" s="111">
        <f>SUMIFS('Deductions and Deposits'!$D:$D,'Deductions and Deposits'!$C:$C,D3989)+SUMIFS($F:$F,$D:$D,D3989,$C:$C,"Coin Deduction")</f>
        <v>0</v>
      </c>
      <c r="AE3989" s="111">
        <f>Table5[[#This Row],[Column4]]+Table5[[#This Row],[Column14]]+Table5[[#This Row],[Column19]]+Table5[[#This Row],[Column12]]</f>
        <v>0</v>
      </c>
      <c r="AF3989" s="111">
        <f>Table5[[#This Row],[Column5]]+Table5[[#This Row],[Column13]]+Table5[[#This Row],[Column21]]+Table5[[#This Row],[Column18]]</f>
        <v>0</v>
      </c>
      <c r="AG3989" s="111">
        <f t="shared" si="690"/>
        <v>0</v>
      </c>
      <c r="AH3989" s="111">
        <f t="shared" si="691"/>
        <v>0</v>
      </c>
      <c r="AI3989" s="111">
        <f>Table5[[#This Row],[Column17]]-Table5[[#This Row],[Column20]]</f>
        <v>0</v>
      </c>
      <c r="AJ3989" s="111">
        <f t="shared" si="692"/>
        <v>0</v>
      </c>
      <c r="AK3989" s="111">
        <f t="shared" si="684"/>
        <v>0</v>
      </c>
      <c r="AL3989" s="111">
        <f t="shared" si="693"/>
        <v>0</v>
      </c>
      <c r="AM3989" s="111" t="str">
        <f t="shared" si="694"/>
        <v/>
      </c>
      <c r="AN3989" s="111" t="str">
        <f t="shared" ca="1" si="685"/>
        <v/>
      </c>
    </row>
    <row r="3990" spans="1:40" ht="20.25" customHeight="1" x14ac:dyDescent="0.3">
      <c r="A3990" s="107"/>
      <c r="B3990" s="144"/>
      <c r="C3990" s="119"/>
      <c r="D3990" s="120"/>
      <c r="E3990" s="119"/>
      <c r="F3990" s="119"/>
      <c r="G3990" s="120"/>
      <c r="H3990" s="119"/>
      <c r="I3990" s="109"/>
      <c r="L3990" s="108"/>
      <c r="M3990" s="108"/>
      <c r="N3990" s="108"/>
      <c r="O3990" s="108"/>
      <c r="P3990" s="108"/>
      <c r="Q3990" s="108"/>
      <c r="R3990" s="108"/>
      <c r="S3990" s="108"/>
      <c r="T3990" s="100">
        <f t="shared" si="686"/>
        <v>0</v>
      </c>
      <c r="U3990" s="111"/>
      <c r="V3990" s="111"/>
      <c r="W3990" s="111">
        <f>SUMIFS($F$3:F3990,$D$3:D3990,D3990,$C$3:C3990,"Buy")+SUMIFS($F$3:F3990,$D$3:D3990,D3990,$C$3:C3990,"Coin Deposit",$E$3:E3990,"&lt;&gt;")</f>
        <v>0</v>
      </c>
      <c r="X3990" s="111">
        <f t="shared" si="687"/>
        <v>0</v>
      </c>
      <c r="Y3990" s="111">
        <f>IF($D3990=Y$1,SUMIFS($H$3:$H3990,$G$3:$G3990,Y$1,$C$3:$C3990,"Sell"),0)</f>
        <v>0</v>
      </c>
      <c r="Z3990" s="111">
        <f t="shared" si="688"/>
        <v>0</v>
      </c>
      <c r="AA3990" s="111">
        <f>IF($D3990=AA$1,SUMIFS($H$3:$H3990,$G$3:$G3990,AA$1,$C$3:$C3990,"Sell"),0)</f>
        <v>0</v>
      </c>
      <c r="AB3990" s="111">
        <f t="shared" si="689"/>
        <v>0</v>
      </c>
      <c r="AC3990" s="111">
        <f>SUMIFS('Deductions and Deposits'!$H:$H,'Deductions and Deposits'!$G:$G,D3990,'Deductions and Deposits'!$F:$F,"&lt;="&amp;B3990)+SUMIFS($F$3:F3990,$D$3:D3990,D3990,$C$3:C3990,"Coin Deposit",$E$3:E3990,"")</f>
        <v>0</v>
      </c>
      <c r="AD3990" s="111">
        <f>SUMIFS('Deductions and Deposits'!$D:$D,'Deductions and Deposits'!$C:$C,D3990)+SUMIFS($F:$F,$D:$D,D3990,$C:$C,"Coin Deduction")</f>
        <v>0</v>
      </c>
      <c r="AE3990" s="111">
        <f>Table5[[#This Row],[Column4]]+Table5[[#This Row],[Column14]]+Table5[[#This Row],[Column19]]+Table5[[#This Row],[Column12]]</f>
        <v>0</v>
      </c>
      <c r="AF3990" s="111">
        <f>Table5[[#This Row],[Column5]]+Table5[[#This Row],[Column13]]+Table5[[#This Row],[Column21]]+Table5[[#This Row],[Column18]]</f>
        <v>0</v>
      </c>
      <c r="AG3990" s="111">
        <f t="shared" si="690"/>
        <v>0</v>
      </c>
      <c r="AH3990" s="111">
        <f t="shared" si="691"/>
        <v>0</v>
      </c>
      <c r="AI3990" s="111">
        <f>Table5[[#This Row],[Column17]]-Table5[[#This Row],[Column20]]</f>
        <v>0</v>
      </c>
      <c r="AJ3990" s="111">
        <f t="shared" si="692"/>
        <v>0</v>
      </c>
      <c r="AK3990" s="111">
        <f t="shared" si="684"/>
        <v>0</v>
      </c>
      <c r="AL3990" s="111">
        <f t="shared" si="693"/>
        <v>0</v>
      </c>
      <c r="AM3990" s="111" t="str">
        <f t="shared" si="694"/>
        <v/>
      </c>
      <c r="AN3990" s="111" t="str">
        <f t="shared" ca="1" si="685"/>
        <v/>
      </c>
    </row>
    <row r="3991" spans="1:40" ht="20.25" customHeight="1" x14ac:dyDescent="0.3">
      <c r="A3991" s="107"/>
      <c r="B3991" s="144"/>
      <c r="C3991" s="119"/>
      <c r="D3991" s="120"/>
      <c r="E3991" s="119"/>
      <c r="F3991" s="119"/>
      <c r="G3991" s="120"/>
      <c r="H3991" s="119"/>
      <c r="I3991" s="109"/>
      <c r="L3991" s="108"/>
      <c r="M3991" s="108"/>
      <c r="N3991" s="108"/>
      <c r="O3991" s="108"/>
      <c r="P3991" s="108"/>
      <c r="Q3991" s="108"/>
      <c r="R3991" s="108"/>
      <c r="S3991" s="108"/>
      <c r="T3991" s="100">
        <f t="shared" si="686"/>
        <v>0</v>
      </c>
      <c r="U3991" s="111"/>
      <c r="V3991" s="111"/>
      <c r="W3991" s="111">
        <f>SUMIFS($F$3:F3991,$D$3:D3991,D3991,$C$3:C3991,"Buy")+SUMIFS($F$3:F3991,$D$3:D3991,D3991,$C$3:C3991,"Coin Deposit",$E$3:E3991,"&lt;&gt;")</f>
        <v>0</v>
      </c>
      <c r="X3991" s="111">
        <f t="shared" si="687"/>
        <v>0</v>
      </c>
      <c r="Y3991" s="111">
        <f>IF($D3991=Y$1,SUMIFS($H$3:$H3991,$G$3:$G3991,Y$1,$C$3:$C3991,"Sell"),0)</f>
        <v>0</v>
      </c>
      <c r="Z3991" s="111">
        <f t="shared" si="688"/>
        <v>0</v>
      </c>
      <c r="AA3991" s="111">
        <f>IF($D3991=AA$1,SUMIFS($H$3:$H3991,$G$3:$G3991,AA$1,$C$3:$C3991,"Sell"),0)</f>
        <v>0</v>
      </c>
      <c r="AB3991" s="111">
        <f t="shared" si="689"/>
        <v>0</v>
      </c>
      <c r="AC3991" s="111">
        <f>SUMIFS('Deductions and Deposits'!$H:$H,'Deductions and Deposits'!$G:$G,D3991,'Deductions and Deposits'!$F:$F,"&lt;="&amp;B3991)+SUMIFS($F$3:F3991,$D$3:D3991,D3991,$C$3:C3991,"Coin Deposit",$E$3:E3991,"")</f>
        <v>0</v>
      </c>
      <c r="AD3991" s="111">
        <f>SUMIFS('Deductions and Deposits'!$D:$D,'Deductions and Deposits'!$C:$C,D3991)+SUMIFS($F:$F,$D:$D,D3991,$C:$C,"Coin Deduction")</f>
        <v>0</v>
      </c>
      <c r="AE3991" s="111">
        <f>Table5[[#This Row],[Column4]]+Table5[[#This Row],[Column14]]+Table5[[#This Row],[Column19]]+Table5[[#This Row],[Column12]]</f>
        <v>0</v>
      </c>
      <c r="AF3991" s="111">
        <f>Table5[[#This Row],[Column5]]+Table5[[#This Row],[Column13]]+Table5[[#This Row],[Column21]]+Table5[[#This Row],[Column18]]</f>
        <v>0</v>
      </c>
      <c r="AG3991" s="111">
        <f t="shared" si="690"/>
        <v>0</v>
      </c>
      <c r="AH3991" s="111">
        <f t="shared" si="691"/>
        <v>0</v>
      </c>
      <c r="AI3991" s="111">
        <f>Table5[[#This Row],[Column17]]-Table5[[#This Row],[Column20]]</f>
        <v>0</v>
      </c>
      <c r="AJ3991" s="111">
        <f t="shared" si="692"/>
        <v>0</v>
      </c>
      <c r="AK3991" s="111">
        <f t="shared" si="684"/>
        <v>0</v>
      </c>
      <c r="AL3991" s="111">
        <f t="shared" si="693"/>
        <v>0</v>
      </c>
      <c r="AM3991" s="111" t="str">
        <f t="shared" si="694"/>
        <v/>
      </c>
      <c r="AN3991" s="111" t="str">
        <f t="shared" ca="1" si="685"/>
        <v/>
      </c>
    </row>
    <row r="3992" spans="1:40" ht="20.25" customHeight="1" x14ac:dyDescent="0.3">
      <c r="A3992" s="107"/>
      <c r="B3992" s="144"/>
      <c r="C3992" s="119"/>
      <c r="D3992" s="120"/>
      <c r="E3992" s="119"/>
      <c r="F3992" s="119"/>
      <c r="G3992" s="120"/>
      <c r="H3992" s="119"/>
      <c r="I3992" s="109"/>
      <c r="L3992" s="108"/>
      <c r="M3992" s="108"/>
      <c r="N3992" s="108"/>
      <c r="O3992" s="108"/>
      <c r="P3992" s="108"/>
      <c r="Q3992" s="108"/>
      <c r="R3992" s="108"/>
      <c r="S3992" s="108"/>
      <c r="T3992" s="100">
        <f t="shared" si="686"/>
        <v>0</v>
      </c>
      <c r="U3992" s="111"/>
      <c r="V3992" s="111"/>
      <c r="W3992" s="111">
        <f>SUMIFS($F$3:F3992,$D$3:D3992,D3992,$C$3:C3992,"Buy")+SUMIFS($F$3:F3992,$D$3:D3992,D3992,$C$3:C3992,"Coin Deposit",$E$3:E3992,"&lt;&gt;")</f>
        <v>0</v>
      </c>
      <c r="X3992" s="111">
        <f t="shared" si="687"/>
        <v>0</v>
      </c>
      <c r="Y3992" s="111">
        <f>IF($D3992=Y$1,SUMIFS($H$3:$H3992,$G$3:$G3992,Y$1,$C$3:$C3992,"Sell"),0)</f>
        <v>0</v>
      </c>
      <c r="Z3992" s="111">
        <f t="shared" si="688"/>
        <v>0</v>
      </c>
      <c r="AA3992" s="111">
        <f>IF($D3992=AA$1,SUMIFS($H$3:$H3992,$G$3:$G3992,AA$1,$C$3:$C3992,"Sell"),0)</f>
        <v>0</v>
      </c>
      <c r="AB3992" s="111">
        <f t="shared" si="689"/>
        <v>0</v>
      </c>
      <c r="AC3992" s="111">
        <f>SUMIFS('Deductions and Deposits'!$H:$H,'Deductions and Deposits'!$G:$G,D3992,'Deductions and Deposits'!$F:$F,"&lt;="&amp;B3992)+SUMIFS($F$3:F3992,$D$3:D3992,D3992,$C$3:C3992,"Coin Deposit",$E$3:E3992,"")</f>
        <v>0</v>
      </c>
      <c r="AD3992" s="111">
        <f>SUMIFS('Deductions and Deposits'!$D:$D,'Deductions and Deposits'!$C:$C,D3992)+SUMIFS($F:$F,$D:$D,D3992,$C:$C,"Coin Deduction")</f>
        <v>0</v>
      </c>
      <c r="AE3992" s="111">
        <f>Table5[[#This Row],[Column4]]+Table5[[#This Row],[Column14]]+Table5[[#This Row],[Column19]]+Table5[[#This Row],[Column12]]</f>
        <v>0</v>
      </c>
      <c r="AF3992" s="111">
        <f>Table5[[#This Row],[Column5]]+Table5[[#This Row],[Column13]]+Table5[[#This Row],[Column21]]+Table5[[#This Row],[Column18]]</f>
        <v>0</v>
      </c>
      <c r="AG3992" s="111">
        <f t="shared" si="690"/>
        <v>0</v>
      </c>
      <c r="AH3992" s="111">
        <f t="shared" si="691"/>
        <v>0</v>
      </c>
      <c r="AI3992" s="111">
        <f>Table5[[#This Row],[Column17]]-Table5[[#This Row],[Column20]]</f>
        <v>0</v>
      </c>
      <c r="AJ3992" s="111">
        <f t="shared" si="692"/>
        <v>0</v>
      </c>
      <c r="AK3992" s="111">
        <f t="shared" si="684"/>
        <v>0</v>
      </c>
      <c r="AL3992" s="111">
        <f t="shared" si="693"/>
        <v>0</v>
      </c>
      <c r="AM3992" s="111" t="str">
        <f t="shared" si="694"/>
        <v/>
      </c>
      <c r="AN3992" s="111" t="str">
        <f t="shared" ca="1" si="685"/>
        <v/>
      </c>
    </row>
    <row r="3993" spans="1:40" ht="20.25" customHeight="1" x14ac:dyDescent="0.3">
      <c r="A3993" s="107"/>
      <c r="B3993" s="144"/>
      <c r="C3993" s="119"/>
      <c r="D3993" s="120"/>
      <c r="E3993" s="119"/>
      <c r="F3993" s="119"/>
      <c r="G3993" s="120"/>
      <c r="H3993" s="119"/>
      <c r="I3993" s="109"/>
      <c r="L3993" s="108"/>
      <c r="M3993" s="108"/>
      <c r="N3993" s="108"/>
      <c r="O3993" s="108"/>
      <c r="P3993" s="108"/>
      <c r="Q3993" s="108"/>
      <c r="R3993" s="108"/>
      <c r="S3993" s="108"/>
      <c r="T3993" s="100">
        <f t="shared" si="686"/>
        <v>0</v>
      </c>
      <c r="U3993" s="111"/>
      <c r="V3993" s="111"/>
      <c r="W3993" s="111">
        <f>SUMIFS($F$3:F3993,$D$3:D3993,D3993,$C$3:C3993,"Buy")+SUMIFS($F$3:F3993,$D$3:D3993,D3993,$C$3:C3993,"Coin Deposit",$E$3:E3993,"&lt;&gt;")</f>
        <v>0</v>
      </c>
      <c r="X3993" s="111">
        <f t="shared" si="687"/>
        <v>0</v>
      </c>
      <c r="Y3993" s="111">
        <f>IF($D3993=Y$1,SUMIFS($H$3:$H3993,$G$3:$G3993,Y$1,$C$3:$C3993,"Sell"),0)</f>
        <v>0</v>
      </c>
      <c r="Z3993" s="111">
        <f t="shared" si="688"/>
        <v>0</v>
      </c>
      <c r="AA3993" s="111">
        <f>IF($D3993=AA$1,SUMIFS($H$3:$H3993,$G$3:$G3993,AA$1,$C$3:$C3993,"Sell"),0)</f>
        <v>0</v>
      </c>
      <c r="AB3993" s="111">
        <f t="shared" si="689"/>
        <v>0</v>
      </c>
      <c r="AC3993" s="111">
        <f>SUMIFS('Deductions and Deposits'!$H:$H,'Deductions and Deposits'!$G:$G,D3993,'Deductions and Deposits'!$F:$F,"&lt;="&amp;B3993)+SUMIFS($F$3:F3993,$D$3:D3993,D3993,$C$3:C3993,"Coin Deposit",$E$3:E3993,"")</f>
        <v>0</v>
      </c>
      <c r="AD3993" s="111">
        <f>SUMIFS('Deductions and Deposits'!$D:$D,'Deductions and Deposits'!$C:$C,D3993)+SUMIFS($F:$F,$D:$D,D3993,$C:$C,"Coin Deduction")</f>
        <v>0</v>
      </c>
      <c r="AE3993" s="111">
        <f>Table5[[#This Row],[Column4]]+Table5[[#This Row],[Column14]]+Table5[[#This Row],[Column19]]+Table5[[#This Row],[Column12]]</f>
        <v>0</v>
      </c>
      <c r="AF3993" s="111">
        <f>Table5[[#This Row],[Column5]]+Table5[[#This Row],[Column13]]+Table5[[#This Row],[Column21]]+Table5[[#This Row],[Column18]]</f>
        <v>0</v>
      </c>
      <c r="AG3993" s="111">
        <f t="shared" si="690"/>
        <v>0</v>
      </c>
      <c r="AH3993" s="111">
        <f t="shared" si="691"/>
        <v>0</v>
      </c>
      <c r="AI3993" s="111">
        <f>Table5[[#This Row],[Column17]]-Table5[[#This Row],[Column20]]</f>
        <v>0</v>
      </c>
      <c r="AJ3993" s="111">
        <f t="shared" si="692"/>
        <v>0</v>
      </c>
      <c r="AK3993" s="111">
        <f t="shared" ref="AK3993:AK3994" si="695">AJ3993*T3993</f>
        <v>0</v>
      </c>
      <c r="AL3993" s="111">
        <f t="shared" si="693"/>
        <v>0</v>
      </c>
      <c r="AM3993" s="111" t="str">
        <f t="shared" si="694"/>
        <v/>
      </c>
      <c r="AN3993" s="111" t="str">
        <f t="shared" ref="AN3993:AN3994" ca="1" si="696">OFFSET(AM3993,COUNTA($AM:$AM)-ROW()-(ROW()-ROW($AN$2)-1),)</f>
        <v/>
      </c>
    </row>
    <row r="3994" spans="1:40" ht="20.25" customHeight="1" x14ac:dyDescent="0.3">
      <c r="A3994" s="107"/>
      <c r="B3994" s="144"/>
      <c r="C3994" s="119"/>
      <c r="D3994" s="120"/>
      <c r="E3994" s="119"/>
      <c r="F3994" s="119"/>
      <c r="G3994" s="120"/>
      <c r="H3994" s="119"/>
      <c r="I3994" s="109"/>
      <c r="L3994" s="108"/>
      <c r="M3994" s="108"/>
      <c r="N3994" s="108"/>
      <c r="O3994" s="108"/>
      <c r="P3994" s="108"/>
      <c r="Q3994" s="108"/>
      <c r="R3994" s="108"/>
      <c r="S3994" s="108"/>
      <c r="T3994" s="100">
        <f t="shared" si="686"/>
        <v>0</v>
      </c>
      <c r="U3994" s="111"/>
      <c r="V3994" s="111"/>
      <c r="W3994" s="111">
        <f>SUMIFS($F$3:F3994,$D$3:D3994,D3994,$C$3:C3994,"Buy")+SUMIFS($F$3:F3994,$D$3:D3994,D3994,$C$3:C3994,"Coin Deposit",$E$3:E3994,"&lt;&gt;")</f>
        <v>0</v>
      </c>
      <c r="X3994" s="111">
        <f t="shared" si="687"/>
        <v>0</v>
      </c>
      <c r="Y3994" s="111">
        <f>IF($D3994=Y$1,SUMIFS($H$3:$H3994,$G$3:$G3994,Y$1,$C$3:$C3994,"Sell"),0)</f>
        <v>0</v>
      </c>
      <c r="Z3994" s="111">
        <f t="shared" si="688"/>
        <v>0</v>
      </c>
      <c r="AA3994" s="111">
        <f>IF($D3994=AA$1,SUMIFS($H$3:$H3994,$G$3:$G3994,AA$1,$C$3:$C3994,"Sell"),0)</f>
        <v>0</v>
      </c>
      <c r="AB3994" s="111">
        <f t="shared" si="689"/>
        <v>0</v>
      </c>
      <c r="AC3994" s="111">
        <f>SUMIFS('Deductions and Deposits'!$H:$H,'Deductions and Deposits'!$G:$G,D3994,'Deductions and Deposits'!$F:$F,"&lt;="&amp;B3994)+SUMIFS($F$3:F3994,$D$3:D3994,D3994,$C$3:C3994,"Coin Deposit",$E$3:E3994,"")</f>
        <v>0</v>
      </c>
      <c r="AD3994" s="111">
        <f>SUMIFS('Deductions and Deposits'!$D:$D,'Deductions and Deposits'!$C:$C,D3994)+SUMIFS($F:$F,$D:$D,D3994,$C:$C,"Coin Deduction")</f>
        <v>0</v>
      </c>
      <c r="AE3994" s="111">
        <f>Table5[[#This Row],[Column4]]+Table5[[#This Row],[Column14]]+Table5[[#This Row],[Column19]]+Table5[[#This Row],[Column12]]</f>
        <v>0</v>
      </c>
      <c r="AF3994" s="111">
        <f>Table5[[#This Row],[Column5]]+Table5[[#This Row],[Column13]]+Table5[[#This Row],[Column21]]+Table5[[#This Row],[Column18]]</f>
        <v>0</v>
      </c>
      <c r="AG3994" s="111">
        <f t="shared" si="690"/>
        <v>0</v>
      </c>
      <c r="AH3994" s="111">
        <f t="shared" si="691"/>
        <v>0</v>
      </c>
      <c r="AI3994" s="111">
        <f>Table5[[#This Row],[Column17]]-Table5[[#This Row],[Column20]]</f>
        <v>0</v>
      </c>
      <c r="AJ3994" s="111">
        <f t="shared" si="692"/>
        <v>0</v>
      </c>
      <c r="AK3994" s="111">
        <f t="shared" si="695"/>
        <v>0</v>
      </c>
      <c r="AL3994" s="111">
        <f t="shared" si="693"/>
        <v>0</v>
      </c>
      <c r="AM3994" s="111" t="str">
        <f t="shared" si="694"/>
        <v/>
      </c>
      <c r="AN3994" s="111" t="str">
        <f t="shared" ca="1" si="696"/>
        <v/>
      </c>
    </row>
    <row r="3995" spans="1:40" ht="20.25" customHeight="1" x14ac:dyDescent="0.3">
      <c r="A3995" s="107"/>
      <c r="B3995" s="144"/>
      <c r="C3995" s="119"/>
      <c r="D3995" s="120"/>
      <c r="E3995" s="119"/>
      <c r="F3995" s="119"/>
      <c r="G3995" s="120"/>
      <c r="H3995" s="119"/>
      <c r="I3995" s="109"/>
      <c r="L3995" s="108"/>
      <c r="M3995" s="108"/>
      <c r="N3995" s="108"/>
      <c r="O3995" s="108"/>
      <c r="P3995" s="108"/>
      <c r="Q3995" s="108"/>
      <c r="R3995" s="108"/>
      <c r="S3995" s="108"/>
      <c r="T3995" s="100">
        <f t="shared" si="686"/>
        <v>0</v>
      </c>
      <c r="U3995" s="111"/>
      <c r="V3995" s="111"/>
      <c r="W3995" s="111">
        <f>SUMIFS($F$3:F3995,$D$3:D3995,D3995,$C$3:C3995,"Buy")+SUMIFS($F$3:F3995,$D$3:D3995,D3995,$C$3:C3995,"Coin Deposit",$E$3:E3995,"&lt;&gt;")</f>
        <v>0</v>
      </c>
      <c r="X3995" s="111">
        <f t="shared" si="687"/>
        <v>0</v>
      </c>
      <c r="Y3995" s="111">
        <f>IF($D3995=Y$1,SUMIFS($H$3:$H3995,$G$3:$G3995,Y$1,$C$3:$C3995,"Sell"),0)</f>
        <v>0</v>
      </c>
      <c r="Z3995" s="111">
        <f t="shared" si="688"/>
        <v>0</v>
      </c>
      <c r="AA3995" s="111">
        <f>IF($D3995=AA$1,SUMIFS($H$3:$H3995,$G$3:$G3995,AA$1,$C$3:$C3995,"Sell"),0)</f>
        <v>0</v>
      </c>
      <c r="AB3995" s="111">
        <f t="shared" si="689"/>
        <v>0</v>
      </c>
      <c r="AC3995" s="111">
        <f>SUMIFS('Deductions and Deposits'!$H:$H,'Deductions and Deposits'!$G:$G,D3995,'Deductions and Deposits'!$F:$F,"&lt;="&amp;B3995)+SUMIFS($F$3:F3995,$D$3:D3995,D3995,$C$3:C3995,"Coin Deposit",$E$3:E3995,"")</f>
        <v>0</v>
      </c>
      <c r="AD3995" s="111">
        <f>SUMIFS('Deductions and Deposits'!$D:$D,'Deductions and Deposits'!$C:$C,D3995)+SUMIFS($F:$F,$D:$D,D3995,$C:$C,"Coin Deduction")</f>
        <v>0</v>
      </c>
      <c r="AE3995" s="111">
        <f>Table5[[#This Row],[Column4]]+Table5[[#This Row],[Column14]]+Table5[[#This Row],[Column19]]+Table5[[#This Row],[Column12]]</f>
        <v>0</v>
      </c>
      <c r="AF3995" s="111">
        <f>Table5[[#This Row],[Column5]]+Table5[[#This Row],[Column13]]+Table5[[#This Row],[Column21]]+Table5[[#This Row],[Column18]]</f>
        <v>0</v>
      </c>
      <c r="AG3995" s="111">
        <f t="shared" si="690"/>
        <v>0</v>
      </c>
      <c r="AH3995" s="111">
        <f t="shared" si="691"/>
        <v>0</v>
      </c>
      <c r="AI3995" s="111">
        <f>Table5[[#This Row],[Column17]]-Table5[[#This Row],[Column20]]</f>
        <v>0</v>
      </c>
      <c r="AJ3995" s="111">
        <f t="shared" si="692"/>
        <v>0</v>
      </c>
      <c r="AK3995" s="111">
        <f t="shared" si="640"/>
        <v>0</v>
      </c>
      <c r="AL3995" s="111">
        <f t="shared" si="693"/>
        <v>0</v>
      </c>
      <c r="AM3995" s="111" t="str">
        <f t="shared" si="694"/>
        <v/>
      </c>
      <c r="AN3995" s="111" t="str">
        <f t="shared" ref="AN3995:AN4000" ca="1" si="697">OFFSET(AM3995,COUNTA($AM:$AM)-ROW()-(ROW()-ROW($AN$2)-1),)</f>
        <v/>
      </c>
    </row>
    <row r="3996" spans="1:40" ht="20.25" customHeight="1" x14ac:dyDescent="0.3">
      <c r="A3996" s="107"/>
      <c r="B3996" s="144"/>
      <c r="C3996" s="119"/>
      <c r="D3996" s="120"/>
      <c r="E3996" s="119"/>
      <c r="F3996" s="119"/>
      <c r="G3996" s="120"/>
      <c r="H3996" s="119"/>
      <c r="I3996" s="109"/>
      <c r="L3996" s="108"/>
      <c r="M3996" s="108"/>
      <c r="N3996" s="108"/>
      <c r="O3996" s="108"/>
      <c r="P3996" s="108"/>
      <c r="Q3996" s="108"/>
      <c r="R3996" s="108"/>
      <c r="S3996" s="108"/>
      <c r="T3996" s="100">
        <f t="shared" si="686"/>
        <v>0</v>
      </c>
      <c r="U3996" s="111"/>
      <c r="V3996" s="111"/>
      <c r="W3996" s="111">
        <f>SUMIFS($F$3:F3996,$D$3:D3996,D3996,$C$3:C3996,"Buy")+SUMIFS($F$3:F3996,$D$3:D3996,D3996,$C$3:C3996,"Coin Deposit",$E$3:E3996,"&lt;&gt;")</f>
        <v>0</v>
      </c>
      <c r="X3996" s="111">
        <f t="shared" si="687"/>
        <v>0</v>
      </c>
      <c r="Y3996" s="111">
        <f>IF($D3996=Y$1,SUMIFS($H$3:$H3996,$G$3:$G3996,Y$1,$C$3:$C3996,"Sell"),0)</f>
        <v>0</v>
      </c>
      <c r="Z3996" s="111">
        <f t="shared" si="688"/>
        <v>0</v>
      </c>
      <c r="AA3996" s="111">
        <f>IF($D3996=AA$1,SUMIFS($H$3:$H3996,$G$3:$G3996,AA$1,$C$3:$C3996,"Sell"),0)</f>
        <v>0</v>
      </c>
      <c r="AB3996" s="111">
        <f t="shared" si="689"/>
        <v>0</v>
      </c>
      <c r="AC3996" s="111">
        <f>SUMIFS('Deductions and Deposits'!$H:$H,'Deductions and Deposits'!$G:$G,D3996,'Deductions and Deposits'!$F:$F,"&lt;="&amp;B3996)+SUMIFS($F$3:F3996,$D$3:D3996,D3996,$C$3:C3996,"Coin Deposit",$E$3:E3996,"")</f>
        <v>0</v>
      </c>
      <c r="AD3996" s="111">
        <f>SUMIFS('Deductions and Deposits'!$D:$D,'Deductions and Deposits'!$C:$C,D3996)+SUMIFS($F:$F,$D:$D,D3996,$C:$C,"Coin Deduction")</f>
        <v>0</v>
      </c>
      <c r="AE3996" s="111">
        <f>Table5[[#This Row],[Column4]]+Table5[[#This Row],[Column14]]+Table5[[#This Row],[Column19]]+Table5[[#This Row],[Column12]]</f>
        <v>0</v>
      </c>
      <c r="AF3996" s="111">
        <f>Table5[[#This Row],[Column5]]+Table5[[#This Row],[Column13]]+Table5[[#This Row],[Column21]]+Table5[[#This Row],[Column18]]</f>
        <v>0</v>
      </c>
      <c r="AG3996" s="111">
        <f t="shared" si="690"/>
        <v>0</v>
      </c>
      <c r="AH3996" s="111">
        <f t="shared" si="691"/>
        <v>0</v>
      </c>
      <c r="AI3996" s="111">
        <f>Table5[[#This Row],[Column17]]-Table5[[#This Row],[Column20]]</f>
        <v>0</v>
      </c>
      <c r="AJ3996" s="111">
        <f t="shared" si="692"/>
        <v>0</v>
      </c>
      <c r="AK3996" s="111">
        <f t="shared" si="640"/>
        <v>0</v>
      </c>
      <c r="AL3996" s="111">
        <f t="shared" si="693"/>
        <v>0</v>
      </c>
      <c r="AM3996" s="111" t="str">
        <f t="shared" si="694"/>
        <v/>
      </c>
      <c r="AN3996" s="111" t="str">
        <f t="shared" ca="1" si="697"/>
        <v/>
      </c>
    </row>
    <row r="3997" spans="1:40" ht="20.25" customHeight="1" x14ac:dyDescent="0.3">
      <c r="A3997" s="107"/>
      <c r="B3997" s="144"/>
      <c r="C3997" s="119"/>
      <c r="D3997" s="120"/>
      <c r="E3997" s="119"/>
      <c r="F3997" s="119"/>
      <c r="G3997" s="120"/>
      <c r="H3997" s="119"/>
      <c r="I3997" s="109"/>
      <c r="L3997" s="108"/>
      <c r="M3997" s="108"/>
      <c r="N3997" s="108"/>
      <c r="O3997" s="108"/>
      <c r="P3997" s="108"/>
      <c r="Q3997" s="108"/>
      <c r="R3997" s="108"/>
      <c r="S3997" s="108"/>
      <c r="T3997" s="100">
        <f t="shared" si="686"/>
        <v>0</v>
      </c>
      <c r="U3997" s="111"/>
      <c r="V3997" s="111"/>
      <c r="W3997" s="111">
        <f>SUMIFS($F$3:F3997,$D$3:D3997,D3997,$C$3:C3997,"Buy")+SUMIFS($F$3:F3997,$D$3:D3997,D3997,$C$3:C3997,"Coin Deposit",$E$3:E3997,"&lt;&gt;")</f>
        <v>0</v>
      </c>
      <c r="X3997" s="111">
        <f t="shared" si="687"/>
        <v>0</v>
      </c>
      <c r="Y3997" s="111">
        <f>IF($D3997=Y$1,SUMIFS($H$3:$H3997,$G$3:$G3997,Y$1,$C$3:$C3997,"Sell"),0)</f>
        <v>0</v>
      </c>
      <c r="Z3997" s="111">
        <f t="shared" si="688"/>
        <v>0</v>
      </c>
      <c r="AA3997" s="111">
        <f>IF($D3997=AA$1,SUMIFS($H$3:$H3997,$G$3:$G3997,AA$1,$C$3:$C3997,"Sell"),0)</f>
        <v>0</v>
      </c>
      <c r="AB3997" s="111">
        <f t="shared" si="689"/>
        <v>0</v>
      </c>
      <c r="AC3997" s="111">
        <f>SUMIFS('Deductions and Deposits'!$H:$H,'Deductions and Deposits'!$G:$G,D3997,'Deductions and Deposits'!$F:$F,"&lt;="&amp;B3997)+SUMIFS($F$3:F3997,$D$3:D3997,D3997,$C$3:C3997,"Coin Deposit",$E$3:E3997,"")</f>
        <v>0</v>
      </c>
      <c r="AD3997" s="111">
        <f>SUMIFS('Deductions and Deposits'!$D:$D,'Deductions and Deposits'!$C:$C,D3997)+SUMIFS($F:$F,$D:$D,D3997,$C:$C,"Coin Deduction")</f>
        <v>0</v>
      </c>
      <c r="AE3997" s="111">
        <f>Table5[[#This Row],[Column4]]+Table5[[#This Row],[Column14]]+Table5[[#This Row],[Column19]]+Table5[[#This Row],[Column12]]</f>
        <v>0</v>
      </c>
      <c r="AF3997" s="111">
        <f>Table5[[#This Row],[Column5]]+Table5[[#This Row],[Column13]]+Table5[[#This Row],[Column21]]+Table5[[#This Row],[Column18]]</f>
        <v>0</v>
      </c>
      <c r="AG3997" s="111">
        <f t="shared" si="690"/>
        <v>0</v>
      </c>
      <c r="AH3997" s="111">
        <f t="shared" si="691"/>
        <v>0</v>
      </c>
      <c r="AI3997" s="111">
        <f>Table5[[#This Row],[Column17]]-Table5[[#This Row],[Column20]]</f>
        <v>0</v>
      </c>
      <c r="AJ3997" s="111">
        <f t="shared" si="692"/>
        <v>0</v>
      </c>
      <c r="AK3997" s="111">
        <f t="shared" si="640"/>
        <v>0</v>
      </c>
      <c r="AL3997" s="111">
        <f t="shared" si="693"/>
        <v>0</v>
      </c>
      <c r="AM3997" s="111" t="str">
        <f t="shared" si="694"/>
        <v/>
      </c>
      <c r="AN3997" s="111" t="str">
        <f t="shared" ca="1" si="697"/>
        <v/>
      </c>
    </row>
    <row r="3998" spans="1:40" ht="20.25" customHeight="1" x14ac:dyDescent="0.3">
      <c r="A3998" s="107"/>
      <c r="B3998" s="144"/>
      <c r="C3998" s="119"/>
      <c r="D3998" s="120"/>
      <c r="E3998" s="119"/>
      <c r="F3998" s="119"/>
      <c r="G3998" s="120"/>
      <c r="H3998" s="119"/>
      <c r="I3998" s="109"/>
      <c r="L3998" s="108"/>
      <c r="M3998" s="108"/>
      <c r="N3998" s="108"/>
      <c r="O3998" s="108"/>
      <c r="P3998" s="108"/>
      <c r="Q3998" s="108"/>
      <c r="R3998" s="108"/>
      <c r="S3998" s="108"/>
      <c r="T3998" s="100">
        <f t="shared" si="686"/>
        <v>0</v>
      </c>
      <c r="U3998" s="111"/>
      <c r="V3998" s="111"/>
      <c r="W3998" s="111">
        <f>SUMIFS($F$3:F3998,$D$3:D3998,D3998,$C$3:C3998,"Buy")+SUMIFS($F$3:F3998,$D$3:D3998,D3998,$C$3:C3998,"Coin Deposit",$E$3:E3998,"&lt;&gt;")</f>
        <v>0</v>
      </c>
      <c r="X3998" s="111">
        <f t="shared" si="687"/>
        <v>0</v>
      </c>
      <c r="Y3998" s="111">
        <f>IF($D3998=Y$1,SUMIFS($H$3:$H3998,$G$3:$G3998,Y$1,$C$3:$C3998,"Sell"),0)</f>
        <v>0</v>
      </c>
      <c r="Z3998" s="111">
        <f t="shared" si="688"/>
        <v>0</v>
      </c>
      <c r="AA3998" s="111">
        <f>IF($D3998=AA$1,SUMIFS($H$3:$H3998,$G$3:$G3998,AA$1,$C$3:$C3998,"Sell"),0)</f>
        <v>0</v>
      </c>
      <c r="AB3998" s="111">
        <f t="shared" si="689"/>
        <v>0</v>
      </c>
      <c r="AC3998" s="111">
        <f>SUMIFS('Deductions and Deposits'!$H:$H,'Deductions and Deposits'!$G:$G,D3998,'Deductions and Deposits'!$F:$F,"&lt;="&amp;B3998)+SUMIFS($F$3:F3998,$D$3:D3998,D3998,$C$3:C3998,"Coin Deposit",$E$3:E3998,"")</f>
        <v>0</v>
      </c>
      <c r="AD3998" s="111">
        <f>SUMIFS('Deductions and Deposits'!$D:$D,'Deductions and Deposits'!$C:$C,D3998)+SUMIFS($F:$F,$D:$D,D3998,$C:$C,"Coin Deduction")</f>
        <v>0</v>
      </c>
      <c r="AE3998" s="111">
        <f>Table5[[#This Row],[Column4]]+Table5[[#This Row],[Column14]]+Table5[[#This Row],[Column19]]+Table5[[#This Row],[Column12]]</f>
        <v>0</v>
      </c>
      <c r="AF3998" s="111">
        <f>Table5[[#This Row],[Column5]]+Table5[[#This Row],[Column13]]+Table5[[#This Row],[Column21]]+Table5[[#This Row],[Column18]]</f>
        <v>0</v>
      </c>
      <c r="AG3998" s="111">
        <f t="shared" si="690"/>
        <v>0</v>
      </c>
      <c r="AH3998" s="111">
        <f t="shared" si="691"/>
        <v>0</v>
      </c>
      <c r="AI3998" s="111">
        <f>Table5[[#This Row],[Column17]]-Table5[[#This Row],[Column20]]</f>
        <v>0</v>
      </c>
      <c r="AJ3998" s="111">
        <f t="shared" si="692"/>
        <v>0</v>
      </c>
      <c r="AK3998" s="111">
        <f t="shared" si="640"/>
        <v>0</v>
      </c>
      <c r="AL3998" s="111">
        <f t="shared" si="693"/>
        <v>0</v>
      </c>
      <c r="AM3998" s="111" t="str">
        <f t="shared" si="694"/>
        <v/>
      </c>
      <c r="AN3998" s="111" t="str">
        <f t="shared" ca="1" si="697"/>
        <v/>
      </c>
    </row>
    <row r="3999" spans="1:40" ht="20.25" customHeight="1" x14ac:dyDescent="0.3">
      <c r="A3999" s="107"/>
      <c r="B3999" s="144"/>
      <c r="C3999" s="119"/>
      <c r="D3999" s="120"/>
      <c r="E3999" s="119"/>
      <c r="F3999" s="119"/>
      <c r="G3999" s="120"/>
      <c r="H3999" s="119"/>
      <c r="I3999" s="109"/>
      <c r="L3999" s="108"/>
      <c r="M3999" s="108"/>
      <c r="N3999" s="108"/>
      <c r="O3999" s="108"/>
      <c r="P3999" s="108"/>
      <c r="Q3999" s="108"/>
      <c r="R3999" s="108"/>
      <c r="S3999" s="108"/>
      <c r="T3999" s="100">
        <f t="shared" si="686"/>
        <v>0</v>
      </c>
      <c r="U3999" s="111"/>
      <c r="V3999" s="111"/>
      <c r="W3999" s="111">
        <f>SUMIFS($F$3:F3999,$D$3:D3999,D3999,$C$3:C3999,"Buy")+SUMIFS($F$3:F3999,$D$3:D3999,D3999,$C$3:C3999,"Coin Deposit",$E$3:E3999,"&lt;&gt;")</f>
        <v>0</v>
      </c>
      <c r="X3999" s="111">
        <f t="shared" si="687"/>
        <v>0</v>
      </c>
      <c r="Y3999" s="111">
        <f>IF($D3999=Y$1,SUMIFS($H$3:$H3999,$G$3:$G3999,Y$1,$C$3:$C3999,"Sell"),0)</f>
        <v>0</v>
      </c>
      <c r="Z3999" s="111">
        <f t="shared" si="688"/>
        <v>0</v>
      </c>
      <c r="AA3999" s="111">
        <f>IF($D3999=AA$1,SUMIFS($H$3:$H3999,$G$3:$G3999,AA$1,$C$3:$C3999,"Sell"),0)</f>
        <v>0</v>
      </c>
      <c r="AB3999" s="111">
        <f t="shared" si="689"/>
        <v>0</v>
      </c>
      <c r="AC3999" s="111">
        <f>SUMIFS('Deductions and Deposits'!$H:$H,'Deductions and Deposits'!$G:$G,D3999,'Deductions and Deposits'!$F:$F,"&lt;="&amp;B3999)+SUMIFS($F$3:F3999,$D$3:D3999,D3999,$C$3:C3999,"Coin Deposit",$E$3:E3999,"")</f>
        <v>0</v>
      </c>
      <c r="AD3999" s="111">
        <f>SUMIFS('Deductions and Deposits'!$D:$D,'Deductions and Deposits'!$C:$C,D3999)+SUMIFS($F:$F,$D:$D,D3999,$C:$C,"Coin Deduction")</f>
        <v>0</v>
      </c>
      <c r="AE3999" s="111">
        <f>Table5[[#This Row],[Column4]]+Table5[[#This Row],[Column14]]+Table5[[#This Row],[Column19]]+Table5[[#This Row],[Column12]]</f>
        <v>0</v>
      </c>
      <c r="AF3999" s="111">
        <f>Table5[[#This Row],[Column5]]+Table5[[#This Row],[Column13]]+Table5[[#This Row],[Column21]]+Table5[[#This Row],[Column18]]</f>
        <v>0</v>
      </c>
      <c r="AG3999" s="111">
        <f t="shared" si="690"/>
        <v>0</v>
      </c>
      <c r="AH3999" s="111">
        <f t="shared" si="691"/>
        <v>0</v>
      </c>
      <c r="AI3999" s="111">
        <f>Table5[[#This Row],[Column17]]-Table5[[#This Row],[Column20]]</f>
        <v>0</v>
      </c>
      <c r="AJ3999" s="111">
        <f t="shared" si="692"/>
        <v>0</v>
      </c>
      <c r="AK3999" s="111">
        <f t="shared" si="640"/>
        <v>0</v>
      </c>
      <c r="AL3999" s="111">
        <f t="shared" si="693"/>
        <v>0</v>
      </c>
      <c r="AM3999" s="111" t="str">
        <f t="shared" si="694"/>
        <v/>
      </c>
      <c r="AN3999" s="111" t="str">
        <f t="shared" ca="1" si="697"/>
        <v/>
      </c>
    </row>
    <row r="4000" spans="1:40" ht="20.25" customHeight="1" x14ac:dyDescent="0.3">
      <c r="A4000" s="112"/>
      <c r="B4000" s="149"/>
      <c r="C4000" s="150"/>
      <c r="D4000" s="151"/>
      <c r="E4000" s="150"/>
      <c r="F4000" s="150"/>
      <c r="G4000" s="151"/>
      <c r="H4000" s="150"/>
      <c r="I4000" s="109"/>
      <c r="L4000" s="113"/>
      <c r="M4000" s="113"/>
      <c r="N4000" s="113"/>
      <c r="O4000" s="113"/>
      <c r="P4000" s="113"/>
      <c r="Q4000" s="113"/>
      <c r="R4000" s="113"/>
      <c r="S4000" s="113"/>
      <c r="T4000" s="100">
        <f t="shared" si="686"/>
        <v>0</v>
      </c>
      <c r="U4000" s="111"/>
      <c r="V4000" s="111"/>
      <c r="W4000" s="111">
        <f>SUMIFS($F$3:F4000,$D$3:D4000,D4000,$C$3:C4000,"Buy")+SUMIFS($F$3:F4000,$D$3:D4000,D4000,$C$3:C4000,"Coin Deposit",$E$3:E4000,"&lt;&gt;")</f>
        <v>0</v>
      </c>
      <c r="X4000" s="111">
        <f t="shared" si="687"/>
        <v>0</v>
      </c>
      <c r="Y4000" s="111">
        <f>IF($D4000=Y$1,SUMIFS($H$3:$H4000,$G$3:$G4000,Y$1,$C$3:$C4000,"Sell"),0)</f>
        <v>0</v>
      </c>
      <c r="Z4000" s="111">
        <f t="shared" si="688"/>
        <v>0</v>
      </c>
      <c r="AA4000" s="111">
        <f>IF($D4000=AA$1,SUMIFS($H$3:$H4000,$G$3:$G4000,AA$1,$C$3:$C4000,"Sell"),0)</f>
        <v>0</v>
      </c>
      <c r="AB4000" s="111">
        <f t="shared" si="689"/>
        <v>0</v>
      </c>
      <c r="AC4000" s="111">
        <f>SUMIFS('Deductions and Deposits'!$H:$H,'Deductions and Deposits'!$G:$G,D4000,'Deductions and Deposits'!$F:$F,"&lt;="&amp;B4000)+SUMIFS($F$3:F4000,$D$3:D4000,D4000,$C$3:C4000,"Coin Deposit",$E$3:E4000,"")</f>
        <v>0</v>
      </c>
      <c r="AD4000" s="111">
        <f>SUMIFS('Deductions and Deposits'!$D:$D,'Deductions and Deposits'!$C:$C,D4000)+SUMIFS($F:$F,$D:$D,D4000,$C:$C,"Coin Deduction")</f>
        <v>0</v>
      </c>
      <c r="AE4000" s="111">
        <f>Table5[[#This Row],[Column4]]+Table5[[#This Row],[Column14]]+Table5[[#This Row],[Column19]]+Table5[[#This Row],[Column12]]</f>
        <v>0</v>
      </c>
      <c r="AF4000" s="111">
        <f>Table5[[#This Row],[Column5]]+Table5[[#This Row],[Column13]]+Table5[[#This Row],[Column21]]+Table5[[#This Row],[Column18]]</f>
        <v>0</v>
      </c>
      <c r="AG4000" s="111">
        <f t="shared" si="690"/>
        <v>0</v>
      </c>
      <c r="AH4000" s="111">
        <f t="shared" si="691"/>
        <v>0</v>
      </c>
      <c r="AI4000" s="111">
        <f>Table5[[#This Row],[Column17]]-Table5[[#This Row],[Column20]]</f>
        <v>0</v>
      </c>
      <c r="AJ4000" s="111">
        <f t="shared" si="692"/>
        <v>0</v>
      </c>
      <c r="AK4000" s="111">
        <f t="shared" si="640"/>
        <v>0</v>
      </c>
      <c r="AL4000" s="111">
        <f t="shared" si="693"/>
        <v>0</v>
      </c>
      <c r="AM4000" s="111" t="str">
        <f t="shared" si="694"/>
        <v/>
      </c>
      <c r="AN4000" s="111" t="str">
        <f t="shared" ca="1" si="697"/>
        <v>key</v>
      </c>
    </row>
    <row r="4001" spans="1:19" x14ac:dyDescent="0.25">
      <c r="A4001" s="107"/>
      <c r="B4001" s="113"/>
      <c r="C4001" s="113"/>
      <c r="D4001" s="113"/>
      <c r="E4001" s="113"/>
      <c r="F4001" s="113"/>
      <c r="G4001" s="113"/>
      <c r="H4001" s="113"/>
      <c r="I4001" s="109"/>
      <c r="L4001" s="113"/>
      <c r="M4001" s="113"/>
      <c r="N4001" s="113"/>
      <c r="O4001" s="113"/>
      <c r="P4001" s="113"/>
      <c r="Q4001" s="113"/>
      <c r="R4001" s="113"/>
      <c r="S4001" s="113"/>
    </row>
    <row r="4002" spans="1:19" ht="15.75" thickBot="1" x14ac:dyDescent="0.3">
      <c r="A4002" s="107"/>
      <c r="B4002" s="114"/>
      <c r="C4002" s="114"/>
      <c r="D4002" s="114"/>
      <c r="E4002" s="114"/>
      <c r="F4002" s="114"/>
      <c r="G4002" s="114"/>
      <c r="H4002" s="114"/>
      <c r="I4002" s="109"/>
      <c r="L4002" s="113"/>
      <c r="M4002" s="113"/>
      <c r="N4002" s="113"/>
      <c r="O4002" s="113"/>
      <c r="P4002" s="113"/>
      <c r="Q4002" s="113"/>
      <c r="R4002" s="113"/>
      <c r="S4002" s="113"/>
    </row>
  </sheetData>
  <sheetProtection algorithmName="SHA-512" hashValue="MjgaT3IpXUJfYfFr6Me8EV8PVjO4aKzKXQV2Wt8zTjyoCe46GFKAA7NB6C3D9IqXid8jByiC/2uANeRsWhPEJQ==" saltValue="OjApgztO5FMsDIPJCZ82YA==" spinCount="100000" sheet="1" formatCells="0" formatRows="0" insertColumns="0" insertRows="0" insertHyperlinks="0" deleteRows="0"/>
  <conditionalFormatting sqref="G1:H1048576">
    <cfRule type="expression" dxfId="84" priority="8">
      <formula>OR($C1="coin deposit",$C1="coin deduction")</formula>
    </cfRule>
  </conditionalFormatting>
  <conditionalFormatting sqref="E1:E1048576">
    <cfRule type="expression" dxfId="83" priority="1">
      <formula>$C1="coin deduction"</formula>
    </cfRule>
    <cfRule type="expression" dxfId="82" priority="2">
      <formula>ncs="A"</formula>
    </cfRule>
    <cfRule type="expression" dxfId="81" priority="4">
      <formula>ncs="B"</formula>
    </cfRule>
    <cfRule type="expression" dxfId="80" priority="5">
      <formula>ncs="c"</formula>
    </cfRule>
    <cfRule type="expression" dxfId="79" priority="6">
      <formula>ncs="D"</formula>
    </cfRule>
    <cfRule type="expression" dxfId="78" priority="7">
      <formula>ncs="E"</formula>
    </cfRule>
    <cfRule type="expression" dxfId="77" priority="12">
      <formula>ncs="F"</formula>
    </cfRule>
  </conditionalFormatting>
  <conditionalFormatting sqref="H1:H1048576">
    <cfRule type="expression" dxfId="76" priority="9">
      <formula>G1="NZD"</formula>
    </cfRule>
    <cfRule type="expression" dxfId="75" priority="10">
      <formula>G1="GBP"</formula>
    </cfRule>
    <cfRule type="expression" dxfId="74" priority="11">
      <formula>G1="EUR"</formula>
    </cfRule>
    <cfRule type="expression" dxfId="73" priority="19">
      <formula>G1="USD"</formula>
    </cfRule>
    <cfRule type="expression" dxfId="72" priority="35">
      <formula>G1="CAD"</formula>
    </cfRule>
    <cfRule type="expression" dxfId="71" priority="37">
      <formula>G1="AUD"</formula>
    </cfRule>
    <cfRule type="expression" dxfId="70" priority="39">
      <formula>G1="ETH"</formula>
    </cfRule>
    <cfRule type="expression" dxfId="69" priority="40">
      <formula>G1="BTC"</formula>
    </cfRule>
  </conditionalFormatting>
  <dataValidations count="14">
    <dataValidation allowBlank="1" showInputMessage="1" showErrorMessage="1" promptTitle="Date" prompt="Type in the date of the trade in the mm/dd/yyyy format. Using the two-digit year is also acceptable." sqref="B2" xr:uid="{F406F744-0D06-48ED-832C-E51C1257B340}"/>
    <dataValidation allowBlank="1" showInputMessage="1" showErrorMessage="1" promptTitle="Action" prompt="Choose buy, sell, coin deposit, or coin deduction from the drop-down arrow to the right of the cell." sqref="C2" xr:uid="{8D068F7D-D4E7-4BF9-AEDA-5DB9EB9DB4EA}"/>
    <dataValidation allowBlank="1" showInputMessage="1" showErrorMessage="1" promptTitle="Asset" prompt="Type in the quantity of coins you are buying, selling, depositing, or deducting." sqref="F2" xr:uid="{A0AA9717-4995-4BD3-8537-1959B1EF357F}"/>
    <dataValidation allowBlank="1" showInputMessage="1" showErrorMessage="1" prompt="From the drop-down arrow on the right of the cell, select the currency used for the purchase of this coin, or the currency the coin is being sold into. See the User Guide for more information. " sqref="G2" xr:uid="{4043E41B-E1F7-4C3A-B694-B16627185E52}"/>
    <dataValidation allowBlank="1" showInputMessage="1" showErrorMessage="1" promptTitle="Asset Price" prompt="Type the price of the asset being bought or sold. Asset price must be in terms of the currency being used for the purchase or  the currency the asset is being sold into. This currency label (BTC, $, etc)  will automatically be affixed to the number. " sqref="F2" xr:uid="{ED1A88D5-E553-4C74-8DCC-DCF62CB5A623}"/>
    <dataValidation allowBlank="1" showInputMessage="1" showErrorMessage="1" promptTitle="Quantity" prompt="Type the quantity of the asset being bought or sold." sqref="F2" xr:uid="{583F041D-ADBE-4066-B8C2-91DC389A3813}"/>
    <dataValidation allowBlank="1" showInputMessage="1" showErrorMessage="1" prompt="Type the total cost or proceed of the transaction. Number must include all trading fees and commissions, and must be in terms of the currency used for the purchase or currency asset is being sold into. Currency label will automatically be affixed." sqref="H2" xr:uid="{D5006D11-8A5E-4AA9-89D1-475B90FB4FBF}"/>
    <dataValidation type="decimal" operator="greaterThanOrEqual" allowBlank="1" showInputMessage="1" showErrorMessage="1" errorTitle="Number_only" error="Enter number without currency label. Label will be affixed automatically." sqref="H3:H4000" xr:uid="{A8E55DF8-78F4-41CF-A726-B01B54D6575D}">
      <formula1>0</formula1>
    </dataValidation>
    <dataValidation type="decimal" operator="greaterThan" allowBlank="1" showInputMessage="1" showErrorMessage="1" errorTitle="Enter_Number_Only" error="Enter number without currency label. Label will be affixed automatically." sqref="F3:F4000" xr:uid="{12D402B2-AB4A-4D30-95DE-C595A07FD7D1}">
      <formula1>0</formula1>
    </dataValidation>
    <dataValidation type="list" allowBlank="1" showInputMessage="1" showErrorMessage="1" errorTitle="select using arrow" error="Please use the drop-down arrow to the right of this cell to make a selection." sqref="G3:G4000" xr:uid="{0C7BED74-BC56-4338-A9D5-6F49A1EC7254}">
      <formula1>INDIRECT(C3)</formula1>
    </dataValidation>
    <dataValidation allowBlank="1" showInputMessage="1" showErrorMessage="1" promptTitle="Asset" prompt="Type in the symbol of the asset you are buying, selling, depositing, or deductiing. Examples: BTC, ETH, SC, DASH etc." sqref="D2" xr:uid="{DFBFA081-3F5E-4768-823F-30920FCD580F}"/>
    <dataValidation allowBlank="1" showInputMessage="1" showErrorMessage="1" promptTitle="Asset" prompt="Type the price of the coin at the time of the transaction. Currency symbol will automatically be affixed to the number typed into the cell." sqref="E2" xr:uid="{00AE135A-CD5C-44E9-90A4-EA135F8640B3}"/>
    <dataValidation allowBlank="1" showInputMessage="1" showErrorMessage="1" promptTitle="Asset Price" prompt="Type the price of the coin at the time of the transaction. Currency symbol will automatically be affixed to the number typed into the cell." sqref="E2" xr:uid="{D5125184-E8E8-4E29-B4DA-8FCF70F25335}"/>
    <dataValidation type="decimal" operator="greaterThanOrEqual" allowBlank="1" showInputMessage="1" showErrorMessage="1" errorTitle="Enter_Number_Only" error="Enter number without currency label. Label will be affixed automatically." sqref="E3:E4000" xr:uid="{52ED5070-5F0C-4DC4-9E72-A2F0723E0007}">
      <formula1>0</formula1>
    </dataValidation>
  </dataValidations>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Select either Buy ,Sell, Coin Deposit, or Coin Deduction from the dropdown arrow to the right of the cell." xr:uid="{BC0A0A90-2A66-419D-BC5D-3D6141B3A0A1}">
          <x14:formula1>
            <xm:f>backend!$C$1:$C$4</xm:f>
          </x14:formula1>
          <xm:sqref>C3:C4000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102"/>
  <sheetViews>
    <sheetView topLeftCell="K1" zoomScale="124" zoomScaleNormal="124" workbookViewId="0">
      <selection activeCell="J1" sqref="A1:J1048576"/>
    </sheetView>
  </sheetViews>
  <sheetFormatPr defaultRowHeight="15" x14ac:dyDescent="0.25"/>
  <cols>
    <col min="1" max="1" width="3.28515625" hidden="1" customWidth="1"/>
    <col min="2" max="2" width="13.28515625" hidden="1" customWidth="1"/>
    <col min="3" max="3" width="17.5703125" style="15" hidden="1" customWidth="1"/>
    <col min="4" max="4" width="21.28515625" style="15" hidden="1" customWidth="1"/>
    <col min="5" max="5" width="36.7109375" hidden="1" customWidth="1"/>
    <col min="6" max="6" width="14.7109375" hidden="1" customWidth="1"/>
    <col min="7" max="7" width="16" hidden="1" customWidth="1"/>
    <col min="8" max="8" width="25.140625" hidden="1" customWidth="1"/>
    <col min="9" max="9" width="35" hidden="1" customWidth="1"/>
    <col min="10" max="10" width="0" hidden="1" customWidth="1"/>
  </cols>
  <sheetData>
    <row r="1" spans="2:9" ht="16.5" customHeight="1" thickBot="1" x14ac:dyDescent="0.3">
      <c r="B1" s="29"/>
      <c r="C1" s="54"/>
      <c r="D1" s="54"/>
      <c r="E1" s="29"/>
      <c r="F1" s="29"/>
      <c r="G1" s="29"/>
      <c r="H1" s="29"/>
      <c r="I1" s="29"/>
    </row>
    <row r="2" spans="2:9" ht="36" customHeight="1" x14ac:dyDescent="0.25">
      <c r="B2" s="50"/>
      <c r="C2" s="51"/>
      <c r="D2" s="51"/>
      <c r="E2" s="52"/>
      <c r="F2" s="52"/>
      <c r="G2" s="52"/>
      <c r="H2" s="52"/>
      <c r="I2" s="53"/>
    </row>
    <row r="3" spans="2:9" ht="19.5" customHeight="1" x14ac:dyDescent="0.25">
      <c r="B3" s="40"/>
      <c r="C3" s="44"/>
      <c r="D3" s="44"/>
      <c r="E3" s="41"/>
      <c r="F3" s="41"/>
      <c r="G3" s="41"/>
      <c r="H3" s="41"/>
      <c r="I3" s="42"/>
    </row>
    <row r="4" spans="2:9" ht="55.5" customHeight="1" x14ac:dyDescent="0.25">
      <c r="B4" s="45" t="s">
        <v>9</v>
      </c>
      <c r="C4" s="46" t="s">
        <v>1</v>
      </c>
      <c r="D4" s="47" t="s">
        <v>1476</v>
      </c>
      <c r="E4" s="48" t="s">
        <v>926</v>
      </c>
      <c r="F4" s="49" t="s">
        <v>9</v>
      </c>
      <c r="G4" s="46" t="s">
        <v>1</v>
      </c>
      <c r="H4" s="47" t="s">
        <v>1477</v>
      </c>
      <c r="I4" s="48" t="s">
        <v>926</v>
      </c>
    </row>
    <row r="5" spans="2:9" x14ac:dyDescent="0.25">
      <c r="B5" s="13"/>
      <c r="C5" s="12"/>
      <c r="D5" s="12"/>
      <c r="E5" s="2"/>
      <c r="F5" s="13"/>
      <c r="G5" s="12"/>
      <c r="H5" s="12"/>
      <c r="I5" s="2"/>
    </row>
    <row r="6" spans="2:9" x14ac:dyDescent="0.25">
      <c r="B6" s="1"/>
      <c r="C6" s="12"/>
      <c r="D6" s="12"/>
      <c r="E6" s="2"/>
      <c r="F6" s="13"/>
      <c r="G6" s="12"/>
      <c r="H6" s="12"/>
      <c r="I6" s="2"/>
    </row>
    <row r="7" spans="2:9" x14ac:dyDescent="0.25">
      <c r="B7" s="1"/>
      <c r="C7" s="12"/>
      <c r="D7" s="12"/>
      <c r="E7" s="2"/>
      <c r="F7" s="13"/>
      <c r="G7" s="12"/>
      <c r="H7" s="12"/>
      <c r="I7" s="2"/>
    </row>
    <row r="8" spans="2:9" x14ac:dyDescent="0.25">
      <c r="B8" s="1"/>
      <c r="C8" s="12"/>
      <c r="D8" s="12"/>
      <c r="E8" s="2"/>
      <c r="F8" s="1"/>
      <c r="G8" s="12"/>
      <c r="H8" s="12"/>
      <c r="I8" s="2"/>
    </row>
    <row r="9" spans="2:9" x14ac:dyDescent="0.25">
      <c r="B9" s="1"/>
      <c r="C9" s="12"/>
      <c r="D9" s="12"/>
      <c r="E9" s="2"/>
      <c r="F9" s="1"/>
      <c r="G9" s="12"/>
      <c r="H9" s="12"/>
      <c r="I9" s="2"/>
    </row>
    <row r="10" spans="2:9" x14ac:dyDescent="0.25">
      <c r="B10" s="1"/>
      <c r="C10" s="12"/>
      <c r="D10" s="12"/>
      <c r="E10" s="2"/>
      <c r="F10" s="1"/>
      <c r="G10" s="12"/>
      <c r="H10" s="12"/>
      <c r="I10" s="2"/>
    </row>
    <row r="11" spans="2:9" x14ac:dyDescent="0.25">
      <c r="B11" s="1"/>
      <c r="C11" s="12"/>
      <c r="D11" s="12"/>
      <c r="E11" s="2"/>
      <c r="F11" s="1"/>
      <c r="G11" s="12"/>
      <c r="H11" s="12"/>
      <c r="I11" s="2"/>
    </row>
    <row r="12" spans="2:9" x14ac:dyDescent="0.25">
      <c r="B12" s="1"/>
      <c r="C12" s="12"/>
      <c r="D12" s="12"/>
      <c r="E12" s="2"/>
      <c r="F12" s="1"/>
      <c r="G12" s="12"/>
      <c r="H12" s="12"/>
      <c r="I12" s="2"/>
    </row>
    <row r="13" spans="2:9" x14ac:dyDescent="0.25">
      <c r="B13" s="1"/>
      <c r="C13" s="12"/>
      <c r="D13" s="12"/>
      <c r="E13" s="2"/>
      <c r="F13" s="1"/>
      <c r="G13" s="12"/>
      <c r="H13" s="12"/>
      <c r="I13" s="2"/>
    </row>
    <row r="14" spans="2:9" x14ac:dyDescent="0.25">
      <c r="B14" s="1"/>
      <c r="C14" s="12"/>
      <c r="D14" s="12"/>
      <c r="E14" s="2"/>
      <c r="F14" s="1"/>
      <c r="G14" s="12"/>
      <c r="H14" s="12"/>
      <c r="I14" s="2"/>
    </row>
    <row r="15" spans="2:9" x14ac:dyDescent="0.25">
      <c r="B15" s="1"/>
      <c r="C15" s="12"/>
      <c r="D15" s="12"/>
      <c r="E15" s="2"/>
      <c r="F15" s="1"/>
      <c r="G15" s="12"/>
      <c r="H15" s="12"/>
      <c r="I15" s="2"/>
    </row>
    <row r="16" spans="2:9" x14ac:dyDescent="0.25">
      <c r="B16" s="1"/>
      <c r="C16" s="12"/>
      <c r="D16" s="12"/>
      <c r="E16" s="2"/>
      <c r="F16" s="1"/>
      <c r="G16" s="12"/>
      <c r="H16" s="12"/>
      <c r="I16" s="2"/>
    </row>
    <row r="17" spans="2:9" x14ac:dyDescent="0.25">
      <c r="B17" s="1"/>
      <c r="C17" s="12"/>
      <c r="D17" s="12"/>
      <c r="E17" s="2"/>
      <c r="F17" s="1"/>
      <c r="G17" s="12"/>
      <c r="H17" s="12"/>
      <c r="I17" s="2"/>
    </row>
    <row r="18" spans="2:9" x14ac:dyDescent="0.25">
      <c r="B18" s="1"/>
      <c r="C18" s="12"/>
      <c r="D18" s="12"/>
      <c r="E18" s="2"/>
      <c r="F18" s="1"/>
      <c r="G18" s="12"/>
      <c r="H18" s="12"/>
      <c r="I18" s="2"/>
    </row>
    <row r="19" spans="2:9" x14ac:dyDescent="0.25">
      <c r="B19" s="1"/>
      <c r="C19" s="12"/>
      <c r="D19" s="12"/>
      <c r="E19" s="2"/>
      <c r="F19" s="1"/>
      <c r="G19" s="12"/>
      <c r="H19" s="12"/>
      <c r="I19" s="2"/>
    </row>
    <row r="20" spans="2:9" x14ac:dyDescent="0.25">
      <c r="B20" s="1"/>
      <c r="C20" s="12"/>
      <c r="D20" s="12"/>
      <c r="E20" s="2"/>
      <c r="F20" s="1"/>
      <c r="G20" s="12"/>
      <c r="H20" s="12"/>
      <c r="I20" s="2"/>
    </row>
    <row r="21" spans="2:9" x14ac:dyDescent="0.25">
      <c r="B21" s="1"/>
      <c r="C21" s="12"/>
      <c r="D21" s="12"/>
      <c r="E21" s="2"/>
      <c r="F21" s="1"/>
      <c r="G21" s="12"/>
      <c r="H21" s="12"/>
      <c r="I21" s="2"/>
    </row>
    <row r="22" spans="2:9" x14ac:dyDescent="0.25">
      <c r="B22" s="1"/>
      <c r="C22" s="12"/>
      <c r="D22" s="12"/>
      <c r="E22" s="2"/>
      <c r="F22" s="1"/>
      <c r="G22" s="12"/>
      <c r="H22" s="12"/>
      <c r="I22" s="2"/>
    </row>
    <row r="23" spans="2:9" x14ac:dyDescent="0.25">
      <c r="B23" s="1"/>
      <c r="C23" s="12"/>
      <c r="D23" s="12"/>
      <c r="E23" s="2"/>
      <c r="F23" s="1"/>
      <c r="G23" s="12"/>
      <c r="H23" s="12"/>
      <c r="I23" s="2"/>
    </row>
    <row r="24" spans="2:9" x14ac:dyDescent="0.25">
      <c r="B24" s="1"/>
      <c r="C24" s="12"/>
      <c r="D24" s="12"/>
      <c r="E24" s="2"/>
      <c r="F24" s="1"/>
      <c r="G24" s="12"/>
      <c r="H24" s="12"/>
      <c r="I24" s="2"/>
    </row>
    <row r="25" spans="2:9" x14ac:dyDescent="0.25">
      <c r="B25" s="1"/>
      <c r="C25" s="12"/>
      <c r="D25" s="12"/>
      <c r="E25" s="2"/>
      <c r="F25" s="1"/>
      <c r="G25" s="12"/>
      <c r="H25" s="12"/>
      <c r="I25" s="2"/>
    </row>
    <row r="26" spans="2:9" x14ac:dyDescent="0.25">
      <c r="B26" s="1"/>
      <c r="C26" s="12"/>
      <c r="D26" s="12"/>
      <c r="E26" s="2"/>
      <c r="F26" s="1"/>
      <c r="G26" s="12"/>
      <c r="H26" s="12"/>
      <c r="I26" s="2"/>
    </row>
    <row r="27" spans="2:9" x14ac:dyDescent="0.25">
      <c r="B27" s="1"/>
      <c r="C27" s="12"/>
      <c r="D27" s="12"/>
      <c r="E27" s="2"/>
      <c r="F27" s="1"/>
      <c r="G27" s="12"/>
      <c r="H27" s="12"/>
      <c r="I27" s="2"/>
    </row>
    <row r="28" spans="2:9" x14ac:dyDescent="0.25">
      <c r="B28" s="1"/>
      <c r="C28" s="12"/>
      <c r="D28" s="12"/>
      <c r="E28" s="2"/>
      <c r="F28" s="1"/>
      <c r="G28" s="12"/>
      <c r="H28" s="12"/>
      <c r="I28" s="2"/>
    </row>
    <row r="29" spans="2:9" x14ac:dyDescent="0.25">
      <c r="B29" s="1"/>
      <c r="C29" s="12"/>
      <c r="D29" s="12"/>
      <c r="E29" s="2"/>
      <c r="F29" s="1"/>
      <c r="G29" s="12"/>
      <c r="H29" s="12"/>
      <c r="I29" s="2"/>
    </row>
    <row r="30" spans="2:9" x14ac:dyDescent="0.25">
      <c r="B30" s="1"/>
      <c r="C30" s="12"/>
      <c r="D30" s="12"/>
      <c r="E30" s="2"/>
      <c r="F30" s="1"/>
      <c r="G30" s="12"/>
      <c r="H30" s="12"/>
      <c r="I30" s="2"/>
    </row>
    <row r="31" spans="2:9" x14ac:dyDescent="0.25">
      <c r="B31" s="1"/>
      <c r="C31" s="12"/>
      <c r="D31" s="12"/>
      <c r="E31" s="2"/>
      <c r="F31" s="1"/>
      <c r="G31" s="12"/>
      <c r="H31" s="12"/>
      <c r="I31" s="2"/>
    </row>
    <row r="32" spans="2:9" x14ac:dyDescent="0.25">
      <c r="B32" s="1"/>
      <c r="C32" s="12"/>
      <c r="D32" s="12"/>
      <c r="E32" s="2"/>
      <c r="F32" s="1"/>
      <c r="G32" s="12"/>
      <c r="H32" s="12"/>
      <c r="I32" s="2"/>
    </row>
    <row r="33" spans="2:9" x14ac:dyDescent="0.25">
      <c r="B33" s="1"/>
      <c r="C33" s="12"/>
      <c r="D33" s="12"/>
      <c r="E33" s="2"/>
      <c r="F33" s="1"/>
      <c r="G33" s="12"/>
      <c r="H33" s="12"/>
      <c r="I33" s="2"/>
    </row>
    <row r="34" spans="2:9" x14ac:dyDescent="0.25">
      <c r="B34" s="1"/>
      <c r="C34" s="12"/>
      <c r="D34" s="12"/>
      <c r="E34" s="2"/>
      <c r="F34" s="1"/>
      <c r="G34" s="12"/>
      <c r="H34" s="12"/>
      <c r="I34" s="2"/>
    </row>
    <row r="35" spans="2:9" x14ac:dyDescent="0.25">
      <c r="B35" s="1"/>
      <c r="C35" s="12"/>
      <c r="D35" s="12"/>
      <c r="E35" s="2"/>
      <c r="F35" s="1"/>
      <c r="G35" s="12"/>
      <c r="H35" s="12"/>
      <c r="I35" s="2"/>
    </row>
    <row r="36" spans="2:9" x14ac:dyDescent="0.25">
      <c r="B36" s="1"/>
      <c r="C36" s="12"/>
      <c r="D36" s="12"/>
      <c r="E36" s="2"/>
      <c r="F36" s="1"/>
      <c r="G36" s="12"/>
      <c r="H36" s="12"/>
      <c r="I36" s="2"/>
    </row>
    <row r="37" spans="2:9" x14ac:dyDescent="0.25">
      <c r="B37" s="1"/>
      <c r="C37" s="12"/>
      <c r="D37" s="12"/>
      <c r="E37" s="2"/>
      <c r="F37" s="1"/>
      <c r="G37" s="12"/>
      <c r="H37" s="12"/>
      <c r="I37" s="2"/>
    </row>
    <row r="38" spans="2:9" x14ac:dyDescent="0.25">
      <c r="B38" s="1"/>
      <c r="C38" s="12"/>
      <c r="D38" s="12"/>
      <c r="E38" s="2"/>
      <c r="F38" s="1"/>
      <c r="G38" s="12"/>
      <c r="H38" s="12"/>
      <c r="I38" s="2"/>
    </row>
    <row r="39" spans="2:9" x14ac:dyDescent="0.25">
      <c r="B39" s="1"/>
      <c r="C39" s="12"/>
      <c r="D39" s="12"/>
      <c r="E39" s="2"/>
      <c r="F39" s="1"/>
      <c r="G39" s="12"/>
      <c r="H39" s="12"/>
      <c r="I39" s="2"/>
    </row>
    <row r="40" spans="2:9" x14ac:dyDescent="0.25">
      <c r="B40" s="1"/>
      <c r="C40" s="12"/>
      <c r="D40" s="12"/>
      <c r="E40" s="2"/>
      <c r="F40" s="1"/>
      <c r="G40" s="12"/>
      <c r="H40" s="12"/>
      <c r="I40" s="2"/>
    </row>
    <row r="41" spans="2:9" x14ac:dyDescent="0.25">
      <c r="B41" s="1"/>
      <c r="C41" s="12"/>
      <c r="D41" s="12"/>
      <c r="E41" s="2"/>
      <c r="F41" s="1"/>
      <c r="G41" s="12"/>
      <c r="H41" s="12"/>
      <c r="I41" s="2"/>
    </row>
    <row r="42" spans="2:9" x14ac:dyDescent="0.25">
      <c r="B42" s="1"/>
      <c r="C42" s="12"/>
      <c r="D42" s="12"/>
      <c r="E42" s="2"/>
      <c r="F42" s="1"/>
      <c r="G42" s="12"/>
      <c r="H42" s="12"/>
      <c r="I42" s="2"/>
    </row>
    <row r="43" spans="2:9" x14ac:dyDescent="0.25">
      <c r="B43" s="1"/>
      <c r="C43" s="12"/>
      <c r="D43" s="12"/>
      <c r="E43" s="2"/>
      <c r="F43" s="1"/>
      <c r="G43" s="12"/>
      <c r="H43" s="12"/>
      <c r="I43" s="2"/>
    </row>
    <row r="44" spans="2:9" x14ac:dyDescent="0.25">
      <c r="B44" s="1"/>
      <c r="C44" s="12"/>
      <c r="D44" s="12"/>
      <c r="E44" s="2"/>
      <c r="F44" s="1"/>
      <c r="G44" s="12"/>
      <c r="H44" s="12"/>
      <c r="I44" s="2"/>
    </row>
    <row r="45" spans="2:9" x14ac:dyDescent="0.25">
      <c r="B45" s="1"/>
      <c r="C45" s="12"/>
      <c r="D45" s="12"/>
      <c r="E45" s="2"/>
      <c r="F45" s="1"/>
      <c r="G45" s="12"/>
      <c r="H45" s="12"/>
      <c r="I45" s="2"/>
    </row>
    <row r="46" spans="2:9" x14ac:dyDescent="0.25">
      <c r="B46" s="1"/>
      <c r="C46" s="12"/>
      <c r="D46" s="12"/>
      <c r="E46" s="2"/>
      <c r="F46" s="1"/>
      <c r="G46" s="12"/>
      <c r="H46" s="12"/>
      <c r="I46" s="2"/>
    </row>
    <row r="47" spans="2:9" x14ac:dyDescent="0.25">
      <c r="B47" s="1"/>
      <c r="C47" s="12"/>
      <c r="D47" s="12"/>
      <c r="E47" s="2"/>
      <c r="F47" s="1"/>
      <c r="G47" s="12"/>
      <c r="H47" s="12"/>
      <c r="I47" s="2"/>
    </row>
    <row r="48" spans="2:9" x14ac:dyDescent="0.25">
      <c r="B48" s="1"/>
      <c r="C48" s="12"/>
      <c r="D48" s="12"/>
      <c r="E48" s="2"/>
      <c r="F48" s="1"/>
      <c r="G48" s="12"/>
      <c r="H48" s="12"/>
      <c r="I48" s="2"/>
    </row>
    <row r="49" spans="2:9" x14ac:dyDescent="0.25">
      <c r="B49" s="1"/>
      <c r="C49" s="12"/>
      <c r="D49" s="12"/>
      <c r="E49" s="2"/>
      <c r="F49" s="1"/>
      <c r="G49" s="12"/>
      <c r="H49" s="12"/>
      <c r="I49" s="2"/>
    </row>
    <row r="50" spans="2:9" x14ac:dyDescent="0.25">
      <c r="B50" s="1"/>
      <c r="C50" s="12"/>
      <c r="D50" s="12"/>
      <c r="E50" s="2"/>
      <c r="F50" s="1"/>
      <c r="G50" s="12"/>
      <c r="H50" s="12"/>
      <c r="I50" s="2"/>
    </row>
    <row r="51" spans="2:9" x14ac:dyDescent="0.25">
      <c r="B51" s="1"/>
      <c r="C51" s="12"/>
      <c r="D51" s="12"/>
      <c r="E51" s="2"/>
      <c r="F51" s="1"/>
      <c r="G51" s="12"/>
      <c r="H51" s="12"/>
      <c r="I51" s="2"/>
    </row>
    <row r="52" spans="2:9" x14ac:dyDescent="0.25">
      <c r="B52" s="1"/>
      <c r="C52" s="12"/>
      <c r="D52" s="12"/>
      <c r="E52" s="2"/>
      <c r="F52" s="1"/>
      <c r="G52" s="12"/>
      <c r="H52" s="12"/>
      <c r="I52" s="2"/>
    </row>
    <row r="53" spans="2:9" x14ac:dyDescent="0.25">
      <c r="B53" s="1"/>
      <c r="C53" s="12"/>
      <c r="D53" s="12"/>
      <c r="E53" s="2"/>
      <c r="F53" s="1"/>
      <c r="G53" s="12"/>
      <c r="H53" s="12"/>
      <c r="I53" s="2"/>
    </row>
    <row r="54" spans="2:9" x14ac:dyDescent="0.25">
      <c r="B54" s="1"/>
      <c r="C54" s="12"/>
      <c r="D54" s="12"/>
      <c r="E54" s="2"/>
      <c r="F54" s="1"/>
      <c r="G54" s="12"/>
      <c r="H54" s="12"/>
      <c r="I54" s="2"/>
    </row>
    <row r="55" spans="2:9" x14ac:dyDescent="0.25">
      <c r="B55" s="1"/>
      <c r="C55" s="12"/>
      <c r="D55" s="12"/>
      <c r="E55" s="2"/>
      <c r="F55" s="1"/>
      <c r="G55" s="12"/>
      <c r="H55" s="12"/>
      <c r="I55" s="2"/>
    </row>
    <row r="56" spans="2:9" x14ac:dyDescent="0.25">
      <c r="B56" s="1"/>
      <c r="C56" s="12"/>
      <c r="D56" s="12"/>
      <c r="E56" s="2"/>
      <c r="F56" s="1"/>
      <c r="G56" s="12"/>
      <c r="H56" s="12"/>
      <c r="I56" s="2"/>
    </row>
    <row r="57" spans="2:9" x14ac:dyDescent="0.25">
      <c r="B57" s="1"/>
      <c r="C57" s="12"/>
      <c r="D57" s="12"/>
      <c r="E57" s="2"/>
      <c r="F57" s="1"/>
      <c r="G57" s="12"/>
      <c r="H57" s="12"/>
      <c r="I57" s="2"/>
    </row>
    <row r="58" spans="2:9" x14ac:dyDescent="0.25">
      <c r="B58" s="1"/>
      <c r="C58" s="12"/>
      <c r="D58" s="12"/>
      <c r="E58" s="2"/>
      <c r="F58" s="1"/>
      <c r="G58" s="12"/>
      <c r="H58" s="12"/>
      <c r="I58" s="2"/>
    </row>
    <row r="59" spans="2:9" x14ac:dyDescent="0.25">
      <c r="B59" s="1"/>
      <c r="C59" s="12"/>
      <c r="D59" s="12"/>
      <c r="E59" s="2"/>
      <c r="F59" s="1"/>
      <c r="G59" s="12"/>
      <c r="H59" s="12"/>
      <c r="I59" s="2"/>
    </row>
    <row r="60" spans="2:9" x14ac:dyDescent="0.25">
      <c r="B60" s="1"/>
      <c r="C60" s="12"/>
      <c r="D60" s="12"/>
      <c r="E60" s="2"/>
      <c r="F60" s="1"/>
      <c r="G60" s="12"/>
      <c r="H60" s="12"/>
      <c r="I60" s="2"/>
    </row>
    <row r="61" spans="2:9" x14ac:dyDescent="0.25">
      <c r="B61" s="1"/>
      <c r="C61" s="12"/>
      <c r="D61" s="12"/>
      <c r="E61" s="2"/>
      <c r="F61" s="1"/>
      <c r="G61" s="12"/>
      <c r="H61" s="12"/>
      <c r="I61" s="2"/>
    </row>
    <row r="62" spans="2:9" x14ac:dyDescent="0.25">
      <c r="B62" s="1"/>
      <c r="C62" s="12"/>
      <c r="D62" s="12"/>
      <c r="E62" s="2"/>
      <c r="F62" s="1"/>
      <c r="G62" s="12"/>
      <c r="H62" s="12"/>
      <c r="I62" s="2"/>
    </row>
    <row r="63" spans="2:9" x14ac:dyDescent="0.25">
      <c r="B63" s="1"/>
      <c r="C63" s="12"/>
      <c r="D63" s="12"/>
      <c r="E63" s="2"/>
      <c r="F63" s="1"/>
      <c r="G63" s="12"/>
      <c r="H63" s="12"/>
      <c r="I63" s="2"/>
    </row>
    <row r="64" spans="2:9" x14ac:dyDescent="0.25">
      <c r="B64" s="1"/>
      <c r="C64" s="12"/>
      <c r="D64" s="12"/>
      <c r="E64" s="2"/>
      <c r="F64" s="1"/>
      <c r="G64" s="12"/>
      <c r="H64" s="12"/>
      <c r="I64" s="2"/>
    </row>
    <row r="65" spans="2:9" x14ac:dyDescent="0.25">
      <c r="B65" s="1"/>
      <c r="C65" s="12"/>
      <c r="D65" s="12"/>
      <c r="E65" s="2"/>
      <c r="F65" s="1"/>
      <c r="G65" s="12"/>
      <c r="H65" s="12"/>
      <c r="I65" s="2"/>
    </row>
    <row r="66" spans="2:9" x14ac:dyDescent="0.25">
      <c r="B66" s="1"/>
      <c r="C66" s="12"/>
      <c r="D66" s="12"/>
      <c r="E66" s="2"/>
      <c r="F66" s="1"/>
      <c r="G66" s="12"/>
      <c r="H66" s="12"/>
      <c r="I66" s="2"/>
    </row>
    <row r="67" spans="2:9" x14ac:dyDescent="0.25">
      <c r="B67" s="1"/>
      <c r="C67" s="12"/>
      <c r="D67" s="12"/>
      <c r="E67" s="2"/>
      <c r="F67" s="1"/>
      <c r="G67" s="12"/>
      <c r="H67" s="12"/>
      <c r="I67" s="2"/>
    </row>
    <row r="68" spans="2:9" x14ac:dyDescent="0.25">
      <c r="B68" s="1"/>
      <c r="C68" s="12"/>
      <c r="D68" s="12"/>
      <c r="E68" s="2"/>
      <c r="F68" s="1"/>
      <c r="G68" s="12"/>
      <c r="H68" s="12"/>
      <c r="I68" s="2"/>
    </row>
    <row r="69" spans="2:9" x14ac:dyDescent="0.25">
      <c r="B69" s="1"/>
      <c r="C69" s="12"/>
      <c r="D69" s="12"/>
      <c r="E69" s="2"/>
      <c r="F69" s="1"/>
      <c r="G69" s="12"/>
      <c r="H69" s="12"/>
      <c r="I69" s="2"/>
    </row>
    <row r="70" spans="2:9" x14ac:dyDescent="0.25">
      <c r="B70" s="1"/>
      <c r="C70" s="12"/>
      <c r="D70" s="12"/>
      <c r="E70" s="2"/>
      <c r="F70" s="1"/>
      <c r="G70" s="12"/>
      <c r="H70" s="12"/>
      <c r="I70" s="2"/>
    </row>
    <row r="71" spans="2:9" x14ac:dyDescent="0.25">
      <c r="B71" s="1"/>
      <c r="C71" s="12"/>
      <c r="D71" s="12"/>
      <c r="E71" s="2"/>
      <c r="F71" s="1"/>
      <c r="G71" s="12"/>
      <c r="H71" s="12"/>
      <c r="I71" s="2"/>
    </row>
    <row r="72" spans="2:9" x14ac:dyDescent="0.25">
      <c r="B72" s="1"/>
      <c r="C72" s="12"/>
      <c r="D72" s="12"/>
      <c r="E72" s="2"/>
      <c r="F72" s="1"/>
      <c r="G72" s="12"/>
      <c r="H72" s="12"/>
      <c r="I72" s="2"/>
    </row>
    <row r="73" spans="2:9" x14ac:dyDescent="0.25">
      <c r="B73" s="1"/>
      <c r="C73" s="12"/>
      <c r="D73" s="12"/>
      <c r="E73" s="2"/>
      <c r="F73" s="1"/>
      <c r="G73" s="12"/>
      <c r="H73" s="12"/>
      <c r="I73" s="2"/>
    </row>
    <row r="74" spans="2:9" x14ac:dyDescent="0.25">
      <c r="B74" s="1"/>
      <c r="C74" s="12"/>
      <c r="D74" s="12"/>
      <c r="E74" s="2"/>
      <c r="F74" s="1"/>
      <c r="G74" s="12"/>
      <c r="H74" s="12"/>
      <c r="I74" s="2"/>
    </row>
    <row r="75" spans="2:9" x14ac:dyDescent="0.25">
      <c r="B75" s="1"/>
      <c r="C75" s="12"/>
      <c r="D75" s="12"/>
      <c r="E75" s="2"/>
      <c r="F75" s="1"/>
      <c r="G75" s="12"/>
      <c r="H75" s="12"/>
      <c r="I75" s="2"/>
    </row>
    <row r="76" spans="2:9" x14ac:dyDescent="0.25">
      <c r="B76" s="1"/>
      <c r="C76" s="12"/>
      <c r="D76" s="12"/>
      <c r="E76" s="2"/>
      <c r="F76" s="1"/>
      <c r="G76" s="12"/>
      <c r="H76" s="12"/>
      <c r="I76" s="2"/>
    </row>
    <row r="77" spans="2:9" x14ac:dyDescent="0.25">
      <c r="B77" s="1"/>
      <c r="C77" s="12"/>
      <c r="D77" s="12"/>
      <c r="E77" s="2"/>
      <c r="F77" s="1"/>
      <c r="G77" s="12"/>
      <c r="H77" s="12"/>
      <c r="I77" s="2"/>
    </row>
    <row r="78" spans="2:9" x14ac:dyDescent="0.25">
      <c r="B78" s="1"/>
      <c r="C78" s="12"/>
      <c r="D78" s="12"/>
      <c r="E78" s="2"/>
      <c r="F78" s="1"/>
      <c r="G78" s="12"/>
      <c r="H78" s="12"/>
      <c r="I78" s="2"/>
    </row>
    <row r="79" spans="2:9" x14ac:dyDescent="0.25">
      <c r="B79" s="1"/>
      <c r="C79" s="12"/>
      <c r="D79" s="12"/>
      <c r="E79" s="2"/>
      <c r="F79" s="1"/>
      <c r="G79" s="12"/>
      <c r="H79" s="12"/>
      <c r="I79" s="2"/>
    </row>
    <row r="80" spans="2:9" x14ac:dyDescent="0.25">
      <c r="B80" s="1"/>
      <c r="C80" s="12"/>
      <c r="D80" s="12"/>
      <c r="E80" s="2"/>
      <c r="F80" s="1"/>
      <c r="G80" s="12"/>
      <c r="H80" s="12"/>
      <c r="I80" s="2"/>
    </row>
    <row r="81" spans="2:9" x14ac:dyDescent="0.25">
      <c r="B81" s="1"/>
      <c r="C81" s="12"/>
      <c r="D81" s="12"/>
      <c r="E81" s="2"/>
      <c r="F81" s="1"/>
      <c r="G81" s="12"/>
      <c r="H81" s="12"/>
      <c r="I81" s="2"/>
    </row>
    <row r="82" spans="2:9" x14ac:dyDescent="0.25">
      <c r="B82" s="1"/>
      <c r="C82" s="12"/>
      <c r="D82" s="12"/>
      <c r="E82" s="2"/>
      <c r="F82" s="1"/>
      <c r="G82" s="12"/>
      <c r="H82" s="12"/>
      <c r="I82" s="2"/>
    </row>
    <row r="83" spans="2:9" x14ac:dyDescent="0.25">
      <c r="B83" s="1"/>
      <c r="C83" s="12"/>
      <c r="D83" s="12"/>
      <c r="E83" s="2"/>
      <c r="F83" s="1"/>
      <c r="G83" s="12"/>
      <c r="H83" s="12"/>
      <c r="I83" s="2"/>
    </row>
    <row r="84" spans="2:9" x14ac:dyDescent="0.25">
      <c r="B84" s="1"/>
      <c r="C84" s="12"/>
      <c r="D84" s="12"/>
      <c r="E84" s="2"/>
      <c r="F84" s="1"/>
      <c r="G84" s="12"/>
      <c r="H84" s="12"/>
      <c r="I84" s="2"/>
    </row>
    <row r="85" spans="2:9" x14ac:dyDescent="0.25">
      <c r="B85" s="1"/>
      <c r="C85" s="12"/>
      <c r="D85" s="12"/>
      <c r="E85" s="2"/>
      <c r="F85" s="1"/>
      <c r="G85" s="12"/>
      <c r="H85" s="12"/>
      <c r="I85" s="2"/>
    </row>
    <row r="86" spans="2:9" x14ac:dyDescent="0.25">
      <c r="B86" s="1"/>
      <c r="C86" s="12"/>
      <c r="D86" s="12"/>
      <c r="E86" s="2"/>
      <c r="F86" s="1"/>
      <c r="G86" s="12"/>
      <c r="H86" s="12"/>
      <c r="I86" s="2"/>
    </row>
    <row r="87" spans="2:9" x14ac:dyDescent="0.25">
      <c r="B87" s="1"/>
      <c r="C87" s="12"/>
      <c r="D87" s="12"/>
      <c r="E87" s="2"/>
      <c r="F87" s="1"/>
      <c r="G87" s="12"/>
      <c r="H87" s="12"/>
      <c r="I87" s="2"/>
    </row>
    <row r="88" spans="2:9" x14ac:dyDescent="0.25">
      <c r="B88" s="1"/>
      <c r="C88" s="12"/>
      <c r="D88" s="12"/>
      <c r="E88" s="2"/>
      <c r="F88" s="1"/>
      <c r="G88" s="12"/>
      <c r="H88" s="12"/>
      <c r="I88" s="2"/>
    </row>
    <row r="89" spans="2:9" x14ac:dyDescent="0.25">
      <c r="B89" s="1"/>
      <c r="C89" s="12"/>
      <c r="D89" s="12"/>
      <c r="E89" s="2"/>
      <c r="F89" s="1"/>
      <c r="G89" s="12"/>
      <c r="H89" s="12"/>
      <c r="I89" s="2"/>
    </row>
    <row r="90" spans="2:9" x14ac:dyDescent="0.25">
      <c r="B90" s="1"/>
      <c r="C90" s="12"/>
      <c r="D90" s="12"/>
      <c r="E90" s="2"/>
      <c r="F90" s="1"/>
      <c r="G90" s="12"/>
      <c r="H90" s="12"/>
      <c r="I90" s="2"/>
    </row>
    <row r="91" spans="2:9" x14ac:dyDescent="0.25">
      <c r="B91" s="1"/>
      <c r="C91" s="12"/>
      <c r="D91" s="12"/>
      <c r="E91" s="2"/>
      <c r="F91" s="1"/>
      <c r="G91" s="12"/>
      <c r="H91" s="12"/>
      <c r="I91" s="2"/>
    </row>
    <row r="92" spans="2:9" x14ac:dyDescent="0.25">
      <c r="B92" s="1"/>
      <c r="C92" s="12"/>
      <c r="D92" s="12"/>
      <c r="E92" s="2"/>
      <c r="F92" s="1"/>
      <c r="G92" s="12"/>
      <c r="H92" s="12"/>
      <c r="I92" s="2"/>
    </row>
    <row r="93" spans="2:9" x14ac:dyDescent="0.25">
      <c r="B93" s="1"/>
      <c r="C93" s="12"/>
      <c r="D93" s="12"/>
      <c r="E93" s="2"/>
      <c r="F93" s="1"/>
      <c r="G93" s="12"/>
      <c r="H93" s="12"/>
      <c r="I93" s="2"/>
    </row>
    <row r="94" spans="2:9" x14ac:dyDescent="0.25">
      <c r="B94" s="1"/>
      <c r="C94" s="12"/>
      <c r="D94" s="12"/>
      <c r="E94" s="2"/>
      <c r="F94" s="1"/>
      <c r="G94" s="12"/>
      <c r="H94" s="12"/>
      <c r="I94" s="2"/>
    </row>
    <row r="95" spans="2:9" x14ac:dyDescent="0.25">
      <c r="B95" s="1"/>
      <c r="C95" s="12"/>
      <c r="D95" s="12"/>
      <c r="E95" s="2"/>
      <c r="F95" s="1"/>
      <c r="G95" s="12"/>
      <c r="H95" s="12"/>
      <c r="I95" s="2"/>
    </row>
    <row r="96" spans="2:9" x14ac:dyDescent="0.25">
      <c r="B96" s="1"/>
      <c r="C96" s="12"/>
      <c r="D96" s="12"/>
      <c r="E96" s="2"/>
      <c r="F96" s="1"/>
      <c r="G96" s="12"/>
      <c r="H96" s="12"/>
      <c r="I96" s="2"/>
    </row>
    <row r="97" spans="2:9" x14ac:dyDescent="0.25">
      <c r="B97" s="1"/>
      <c r="C97" s="12"/>
      <c r="D97" s="12"/>
      <c r="E97" s="2"/>
      <c r="F97" s="1"/>
      <c r="G97" s="12"/>
      <c r="H97" s="12"/>
      <c r="I97" s="2"/>
    </row>
    <row r="98" spans="2:9" x14ac:dyDescent="0.25">
      <c r="B98" s="1"/>
      <c r="C98" s="12"/>
      <c r="D98" s="12"/>
      <c r="E98" s="2"/>
      <c r="F98" s="1"/>
      <c r="G98" s="12"/>
      <c r="H98" s="12"/>
      <c r="I98" s="2"/>
    </row>
    <row r="99" spans="2:9" x14ac:dyDescent="0.25">
      <c r="B99" s="1"/>
      <c r="C99" s="12"/>
      <c r="D99" s="12"/>
      <c r="E99" s="2"/>
      <c r="F99" s="1"/>
      <c r="G99" s="12"/>
      <c r="H99" s="12"/>
      <c r="I99" s="2"/>
    </row>
    <row r="100" spans="2:9" x14ac:dyDescent="0.25">
      <c r="B100" s="1"/>
      <c r="C100" s="12"/>
      <c r="D100" s="12"/>
      <c r="E100" s="2"/>
      <c r="F100" s="1"/>
      <c r="G100" s="12"/>
      <c r="H100" s="12"/>
      <c r="I100" s="2"/>
    </row>
    <row r="101" spans="2:9" x14ac:dyDescent="0.25">
      <c r="B101" s="1"/>
      <c r="C101" s="12"/>
      <c r="D101" s="12"/>
      <c r="E101" s="2"/>
      <c r="F101" s="1"/>
      <c r="G101" s="12"/>
      <c r="H101" s="12"/>
      <c r="I101" s="2"/>
    </row>
    <row r="102" spans="2:9" x14ac:dyDescent="0.25">
      <c r="B102" s="1"/>
      <c r="C102" s="12"/>
      <c r="D102" s="12"/>
      <c r="E102" s="2"/>
      <c r="F102" s="1"/>
      <c r="G102" s="12"/>
      <c r="H102" s="12"/>
      <c r="I102" s="2"/>
    </row>
    <row r="103" spans="2:9" x14ac:dyDescent="0.25">
      <c r="B103" s="1"/>
      <c r="C103" s="12"/>
      <c r="D103" s="12"/>
      <c r="E103" s="2"/>
      <c r="F103" s="1"/>
      <c r="G103" s="12"/>
      <c r="H103" s="12"/>
      <c r="I103" s="2"/>
    </row>
    <row r="104" spans="2:9" x14ac:dyDescent="0.25">
      <c r="B104" s="1"/>
      <c r="C104" s="12"/>
      <c r="D104" s="12"/>
      <c r="E104" s="2"/>
      <c r="F104" s="1"/>
      <c r="G104" s="12"/>
      <c r="H104" s="12"/>
      <c r="I104" s="2"/>
    </row>
    <row r="105" spans="2:9" x14ac:dyDescent="0.25">
      <c r="B105" s="1"/>
      <c r="C105" s="12"/>
      <c r="D105" s="12"/>
      <c r="E105" s="2"/>
      <c r="F105" s="1"/>
      <c r="G105" s="12"/>
      <c r="H105" s="12"/>
      <c r="I105" s="2"/>
    </row>
    <row r="106" spans="2:9" x14ac:dyDescent="0.25">
      <c r="B106" s="1"/>
      <c r="C106" s="12"/>
      <c r="D106" s="12"/>
      <c r="E106" s="2"/>
      <c r="F106" s="1"/>
      <c r="G106" s="12"/>
      <c r="H106" s="12"/>
      <c r="I106" s="2"/>
    </row>
    <row r="107" spans="2:9" x14ac:dyDescent="0.25">
      <c r="B107" s="1"/>
      <c r="C107" s="12"/>
      <c r="D107" s="12"/>
      <c r="E107" s="2"/>
      <c r="F107" s="1"/>
      <c r="G107" s="12"/>
      <c r="H107" s="12"/>
      <c r="I107" s="2"/>
    </row>
    <row r="108" spans="2:9" x14ac:dyDescent="0.25">
      <c r="B108" s="1"/>
      <c r="C108" s="12"/>
      <c r="D108" s="12"/>
      <c r="E108" s="2"/>
      <c r="F108" s="1"/>
      <c r="G108" s="12"/>
      <c r="H108" s="12"/>
      <c r="I108" s="2"/>
    </row>
    <row r="109" spans="2:9" x14ac:dyDescent="0.25">
      <c r="B109" s="1"/>
      <c r="C109" s="12"/>
      <c r="D109" s="12"/>
      <c r="E109" s="2"/>
      <c r="F109" s="1"/>
      <c r="G109" s="12"/>
      <c r="H109" s="12"/>
      <c r="I109" s="2"/>
    </row>
    <row r="110" spans="2:9" x14ac:dyDescent="0.25">
      <c r="B110" s="1"/>
      <c r="C110" s="12"/>
      <c r="D110" s="12"/>
      <c r="E110" s="2"/>
      <c r="F110" s="1"/>
      <c r="G110" s="12"/>
      <c r="H110" s="12"/>
      <c r="I110" s="2"/>
    </row>
    <row r="111" spans="2:9" x14ac:dyDescent="0.25">
      <c r="B111" s="1"/>
      <c r="C111" s="12"/>
      <c r="D111" s="12"/>
      <c r="E111" s="2"/>
      <c r="F111" s="1"/>
      <c r="G111" s="12"/>
      <c r="H111" s="12"/>
      <c r="I111" s="2"/>
    </row>
    <row r="112" spans="2:9" x14ac:dyDescent="0.25">
      <c r="B112" s="1"/>
      <c r="C112" s="12"/>
      <c r="D112" s="12"/>
      <c r="E112" s="2"/>
      <c r="F112" s="1"/>
      <c r="G112" s="12"/>
      <c r="H112" s="12"/>
      <c r="I112" s="2"/>
    </row>
    <row r="113" spans="2:9" x14ac:dyDescent="0.25">
      <c r="B113" s="1"/>
      <c r="C113" s="12"/>
      <c r="D113" s="12"/>
      <c r="E113" s="2"/>
      <c r="F113" s="1"/>
      <c r="G113" s="12"/>
      <c r="H113" s="12"/>
      <c r="I113" s="2"/>
    </row>
    <row r="114" spans="2:9" x14ac:dyDescent="0.25">
      <c r="B114" s="1"/>
      <c r="C114" s="12"/>
      <c r="D114" s="12"/>
      <c r="E114" s="2"/>
      <c r="F114" s="1"/>
      <c r="G114" s="12"/>
      <c r="H114" s="12"/>
      <c r="I114" s="2"/>
    </row>
    <row r="115" spans="2:9" x14ac:dyDescent="0.25">
      <c r="B115" s="1"/>
      <c r="C115" s="12"/>
      <c r="D115" s="12"/>
      <c r="E115" s="2"/>
      <c r="F115" s="1"/>
      <c r="G115" s="12"/>
      <c r="H115" s="12"/>
      <c r="I115" s="2"/>
    </row>
    <row r="116" spans="2:9" x14ac:dyDescent="0.25">
      <c r="B116" s="1"/>
      <c r="C116" s="12"/>
      <c r="D116" s="12"/>
      <c r="E116" s="2"/>
      <c r="F116" s="1"/>
      <c r="G116" s="12"/>
      <c r="H116" s="12"/>
      <c r="I116" s="2"/>
    </row>
    <row r="117" spans="2:9" x14ac:dyDescent="0.25">
      <c r="B117" s="1"/>
      <c r="C117" s="12"/>
      <c r="D117" s="12"/>
      <c r="E117" s="2"/>
      <c r="F117" s="1"/>
      <c r="G117" s="12"/>
      <c r="H117" s="12"/>
      <c r="I117" s="2"/>
    </row>
    <row r="118" spans="2:9" x14ac:dyDescent="0.25">
      <c r="B118" s="1"/>
      <c r="C118" s="12"/>
      <c r="D118" s="12"/>
      <c r="E118" s="2"/>
      <c r="F118" s="1"/>
      <c r="G118" s="12"/>
      <c r="H118" s="12"/>
      <c r="I118" s="2"/>
    </row>
    <row r="119" spans="2:9" x14ac:dyDescent="0.25">
      <c r="B119" s="1"/>
      <c r="C119" s="12"/>
      <c r="D119" s="12"/>
      <c r="E119" s="2"/>
      <c r="F119" s="1"/>
      <c r="G119" s="12"/>
      <c r="H119" s="12"/>
      <c r="I119" s="2"/>
    </row>
    <row r="120" spans="2:9" x14ac:dyDescent="0.25">
      <c r="B120" s="1"/>
      <c r="C120" s="12"/>
      <c r="D120" s="12"/>
      <c r="E120" s="2"/>
      <c r="F120" s="1"/>
      <c r="G120" s="12"/>
      <c r="H120" s="12"/>
      <c r="I120" s="2"/>
    </row>
    <row r="121" spans="2:9" x14ac:dyDescent="0.25">
      <c r="B121" s="1"/>
      <c r="C121" s="12"/>
      <c r="D121" s="12"/>
      <c r="E121" s="2"/>
      <c r="F121" s="1"/>
      <c r="G121" s="12"/>
      <c r="H121" s="12"/>
      <c r="I121" s="2"/>
    </row>
    <row r="122" spans="2:9" x14ac:dyDescent="0.25">
      <c r="B122" s="1"/>
      <c r="C122" s="12"/>
      <c r="D122" s="12"/>
      <c r="E122" s="2"/>
      <c r="F122" s="1"/>
      <c r="G122" s="12"/>
      <c r="H122" s="12"/>
      <c r="I122" s="2"/>
    </row>
    <row r="123" spans="2:9" x14ac:dyDescent="0.25">
      <c r="B123" s="1"/>
      <c r="C123" s="12"/>
      <c r="D123" s="12"/>
      <c r="E123" s="2"/>
      <c r="F123" s="1"/>
      <c r="G123" s="12"/>
      <c r="H123" s="12"/>
      <c r="I123" s="2"/>
    </row>
    <row r="124" spans="2:9" x14ac:dyDescent="0.25">
      <c r="B124" s="1"/>
      <c r="C124" s="12"/>
      <c r="D124" s="12"/>
      <c r="E124" s="2"/>
      <c r="F124" s="1"/>
      <c r="G124" s="12"/>
      <c r="H124" s="12"/>
      <c r="I124" s="2"/>
    </row>
    <row r="125" spans="2:9" x14ac:dyDescent="0.25">
      <c r="B125" s="1"/>
      <c r="C125" s="12"/>
      <c r="D125" s="12"/>
      <c r="E125" s="2"/>
      <c r="F125" s="1"/>
      <c r="G125" s="12"/>
      <c r="H125" s="12"/>
      <c r="I125" s="2"/>
    </row>
    <row r="126" spans="2:9" x14ac:dyDescent="0.25">
      <c r="B126" s="1"/>
      <c r="C126" s="12"/>
      <c r="D126" s="12"/>
      <c r="E126" s="2"/>
      <c r="F126" s="1"/>
      <c r="G126" s="12"/>
      <c r="H126" s="12"/>
      <c r="I126" s="2"/>
    </row>
    <row r="127" spans="2:9" x14ac:dyDescent="0.25">
      <c r="B127" s="1"/>
      <c r="C127" s="12"/>
      <c r="D127" s="12"/>
      <c r="E127" s="2"/>
      <c r="F127" s="1"/>
      <c r="G127" s="12"/>
      <c r="H127" s="12"/>
      <c r="I127" s="2"/>
    </row>
    <row r="128" spans="2:9" x14ac:dyDescent="0.25">
      <c r="B128" s="1"/>
      <c r="C128" s="12"/>
      <c r="D128" s="12"/>
      <c r="E128" s="2"/>
      <c r="F128" s="1"/>
      <c r="G128" s="12"/>
      <c r="H128" s="12"/>
      <c r="I128" s="2"/>
    </row>
    <row r="129" spans="2:9" x14ac:dyDescent="0.25">
      <c r="B129" s="1"/>
      <c r="C129" s="12"/>
      <c r="D129" s="12"/>
      <c r="E129" s="2"/>
      <c r="F129" s="1"/>
      <c r="G129" s="12"/>
      <c r="H129" s="12"/>
      <c r="I129" s="2"/>
    </row>
    <row r="130" spans="2:9" x14ac:dyDescent="0.25">
      <c r="B130" s="1"/>
      <c r="C130" s="12"/>
      <c r="D130" s="12"/>
      <c r="E130" s="2"/>
      <c r="F130" s="1"/>
      <c r="G130" s="12"/>
      <c r="H130" s="12"/>
      <c r="I130" s="2"/>
    </row>
    <row r="131" spans="2:9" x14ac:dyDescent="0.25">
      <c r="B131" s="1"/>
      <c r="C131" s="12"/>
      <c r="D131" s="12"/>
      <c r="E131" s="2"/>
      <c r="F131" s="1"/>
      <c r="G131" s="12"/>
      <c r="H131" s="12"/>
      <c r="I131" s="2"/>
    </row>
    <row r="132" spans="2:9" x14ac:dyDescent="0.25">
      <c r="B132" s="1"/>
      <c r="C132" s="12"/>
      <c r="D132" s="12"/>
      <c r="E132" s="2"/>
      <c r="F132" s="1"/>
      <c r="G132" s="12"/>
      <c r="H132" s="12"/>
      <c r="I132" s="2"/>
    </row>
    <row r="133" spans="2:9" x14ac:dyDescent="0.25">
      <c r="B133" s="1"/>
      <c r="C133" s="12"/>
      <c r="D133" s="12"/>
      <c r="E133" s="2"/>
      <c r="F133" s="1"/>
      <c r="G133" s="12"/>
      <c r="H133" s="12"/>
      <c r="I133" s="2"/>
    </row>
    <row r="134" spans="2:9" x14ac:dyDescent="0.25">
      <c r="B134" s="1"/>
      <c r="C134" s="12"/>
      <c r="D134" s="12"/>
      <c r="E134" s="2"/>
      <c r="F134" s="1"/>
      <c r="G134" s="12"/>
      <c r="H134" s="12"/>
      <c r="I134" s="2"/>
    </row>
    <row r="135" spans="2:9" x14ac:dyDescent="0.25">
      <c r="B135" s="1"/>
      <c r="C135" s="12"/>
      <c r="D135" s="12"/>
      <c r="E135" s="2"/>
      <c r="F135" s="1"/>
      <c r="G135" s="12"/>
      <c r="H135" s="12"/>
      <c r="I135" s="2"/>
    </row>
    <row r="136" spans="2:9" x14ac:dyDescent="0.25">
      <c r="B136" s="1"/>
      <c r="C136" s="12"/>
      <c r="D136" s="12"/>
      <c r="E136" s="2"/>
      <c r="F136" s="1"/>
      <c r="G136" s="12"/>
      <c r="H136" s="12"/>
      <c r="I136" s="2"/>
    </row>
    <row r="137" spans="2:9" x14ac:dyDescent="0.25">
      <c r="B137" s="1"/>
      <c r="C137" s="12"/>
      <c r="D137" s="12"/>
      <c r="E137" s="2"/>
      <c r="F137" s="1"/>
      <c r="G137" s="12"/>
      <c r="H137" s="12"/>
      <c r="I137" s="2"/>
    </row>
    <row r="138" spans="2:9" x14ac:dyDescent="0.25">
      <c r="B138" s="1"/>
      <c r="C138" s="12"/>
      <c r="D138" s="12"/>
      <c r="E138" s="2"/>
      <c r="F138" s="1"/>
      <c r="G138" s="12"/>
      <c r="H138" s="12"/>
      <c r="I138" s="2"/>
    </row>
    <row r="139" spans="2:9" x14ac:dyDescent="0.25">
      <c r="B139" s="1"/>
      <c r="C139" s="12"/>
      <c r="D139" s="12"/>
      <c r="E139" s="2"/>
      <c r="F139" s="1"/>
      <c r="G139" s="12"/>
      <c r="H139" s="12"/>
      <c r="I139" s="2"/>
    </row>
    <row r="140" spans="2:9" x14ac:dyDescent="0.25">
      <c r="B140" s="1"/>
      <c r="C140" s="12"/>
      <c r="D140" s="12"/>
      <c r="E140" s="2"/>
      <c r="F140" s="1"/>
      <c r="G140" s="12"/>
      <c r="H140" s="12"/>
      <c r="I140" s="2"/>
    </row>
    <row r="141" spans="2:9" x14ac:dyDescent="0.25">
      <c r="B141" s="1"/>
      <c r="C141" s="12"/>
      <c r="D141" s="12"/>
      <c r="E141" s="2"/>
      <c r="F141" s="1"/>
      <c r="G141" s="12"/>
      <c r="H141" s="12"/>
      <c r="I141" s="2"/>
    </row>
    <row r="142" spans="2:9" x14ac:dyDescent="0.25">
      <c r="B142" s="1"/>
      <c r="C142" s="12"/>
      <c r="D142" s="12"/>
      <c r="E142" s="2"/>
      <c r="F142" s="1"/>
      <c r="G142" s="12"/>
      <c r="H142" s="12"/>
      <c r="I142" s="2"/>
    </row>
    <row r="143" spans="2:9" x14ac:dyDescent="0.25">
      <c r="B143" s="1"/>
      <c r="C143" s="12"/>
      <c r="D143" s="12"/>
      <c r="E143" s="2"/>
      <c r="F143" s="1"/>
      <c r="G143" s="12"/>
      <c r="H143" s="12"/>
      <c r="I143" s="2"/>
    </row>
    <row r="144" spans="2:9" x14ac:dyDescent="0.25">
      <c r="B144" s="1"/>
      <c r="C144" s="12"/>
      <c r="D144" s="12"/>
      <c r="E144" s="2"/>
      <c r="F144" s="1"/>
      <c r="G144" s="12"/>
      <c r="H144" s="12"/>
      <c r="I144" s="2"/>
    </row>
    <row r="145" spans="2:9" x14ac:dyDescent="0.25">
      <c r="B145" s="1"/>
      <c r="C145" s="12"/>
      <c r="D145" s="12"/>
      <c r="E145" s="2"/>
      <c r="F145" s="1"/>
      <c r="G145" s="12"/>
      <c r="H145" s="12"/>
      <c r="I145" s="2"/>
    </row>
    <row r="146" spans="2:9" x14ac:dyDescent="0.25">
      <c r="B146" s="1"/>
      <c r="C146" s="12"/>
      <c r="D146" s="12"/>
      <c r="E146" s="2"/>
      <c r="F146" s="1"/>
      <c r="G146" s="12"/>
      <c r="H146" s="12"/>
      <c r="I146" s="2"/>
    </row>
    <row r="147" spans="2:9" x14ac:dyDescent="0.25">
      <c r="B147" s="1"/>
      <c r="C147" s="12"/>
      <c r="D147" s="12"/>
      <c r="E147" s="2"/>
      <c r="F147" s="1"/>
      <c r="G147" s="12"/>
      <c r="H147" s="12"/>
      <c r="I147" s="2"/>
    </row>
    <row r="148" spans="2:9" x14ac:dyDescent="0.25">
      <c r="B148" s="1"/>
      <c r="C148" s="12"/>
      <c r="D148" s="12"/>
      <c r="E148" s="2"/>
      <c r="F148" s="1"/>
      <c r="G148" s="12"/>
      <c r="H148" s="12"/>
      <c r="I148" s="2"/>
    </row>
    <row r="149" spans="2:9" x14ac:dyDescent="0.25">
      <c r="B149" s="1"/>
      <c r="C149" s="12"/>
      <c r="D149" s="12"/>
      <c r="E149" s="2"/>
      <c r="F149" s="1"/>
      <c r="G149" s="12"/>
      <c r="H149" s="12"/>
      <c r="I149" s="2"/>
    </row>
    <row r="150" spans="2:9" x14ac:dyDescent="0.25">
      <c r="B150" s="1"/>
      <c r="C150" s="12"/>
      <c r="D150" s="12"/>
      <c r="E150" s="2"/>
      <c r="F150" s="1"/>
      <c r="G150" s="12"/>
      <c r="H150" s="12"/>
      <c r="I150" s="2"/>
    </row>
    <row r="151" spans="2:9" x14ac:dyDescent="0.25">
      <c r="B151" s="1"/>
      <c r="C151" s="12"/>
      <c r="D151" s="12"/>
      <c r="E151" s="2"/>
      <c r="F151" s="1"/>
      <c r="G151" s="12"/>
      <c r="H151" s="12"/>
      <c r="I151" s="2"/>
    </row>
    <row r="152" spans="2:9" x14ac:dyDescent="0.25">
      <c r="B152" s="1"/>
      <c r="C152" s="12"/>
      <c r="D152" s="12"/>
      <c r="E152" s="2"/>
      <c r="F152" s="1"/>
      <c r="G152" s="12"/>
      <c r="H152" s="12"/>
      <c r="I152" s="2"/>
    </row>
    <row r="153" spans="2:9" x14ac:dyDescent="0.25">
      <c r="B153" s="1"/>
      <c r="C153" s="12"/>
      <c r="D153" s="12"/>
      <c r="E153" s="2"/>
      <c r="F153" s="1"/>
      <c r="G153" s="12"/>
      <c r="H153" s="12"/>
      <c r="I153" s="2"/>
    </row>
    <row r="154" spans="2:9" x14ac:dyDescent="0.25">
      <c r="B154" s="1"/>
      <c r="C154" s="12"/>
      <c r="D154" s="12"/>
      <c r="E154" s="2"/>
      <c r="F154" s="1"/>
      <c r="G154" s="12"/>
      <c r="H154" s="12"/>
      <c r="I154" s="2"/>
    </row>
    <row r="155" spans="2:9" x14ac:dyDescent="0.25">
      <c r="B155" s="1"/>
      <c r="C155" s="12"/>
      <c r="D155" s="12"/>
      <c r="E155" s="2"/>
      <c r="F155" s="1"/>
      <c r="G155" s="12"/>
      <c r="H155" s="12"/>
      <c r="I155" s="2"/>
    </row>
    <row r="156" spans="2:9" x14ac:dyDescent="0.25">
      <c r="B156" s="1"/>
      <c r="C156" s="12"/>
      <c r="D156" s="12"/>
      <c r="E156" s="2"/>
      <c r="F156" s="1"/>
      <c r="G156" s="12"/>
      <c r="H156" s="12"/>
      <c r="I156" s="2"/>
    </row>
    <row r="157" spans="2:9" x14ac:dyDescent="0.25">
      <c r="B157" s="1"/>
      <c r="C157" s="12"/>
      <c r="D157" s="12"/>
      <c r="E157" s="2"/>
      <c r="F157" s="1"/>
      <c r="G157" s="12"/>
      <c r="H157" s="12"/>
      <c r="I157" s="2"/>
    </row>
    <row r="158" spans="2:9" x14ac:dyDescent="0.25">
      <c r="B158" s="1"/>
      <c r="C158" s="12"/>
      <c r="D158" s="12"/>
      <c r="E158" s="2"/>
      <c r="F158" s="1"/>
      <c r="G158" s="12"/>
      <c r="H158" s="12"/>
      <c r="I158" s="2"/>
    </row>
    <row r="159" spans="2:9" x14ac:dyDescent="0.25">
      <c r="B159" s="1"/>
      <c r="C159" s="12"/>
      <c r="D159" s="12"/>
      <c r="E159" s="2"/>
      <c r="F159" s="1"/>
      <c r="G159" s="12"/>
      <c r="H159" s="12"/>
      <c r="I159" s="2"/>
    </row>
    <row r="160" spans="2:9" x14ac:dyDescent="0.25">
      <c r="B160" s="1"/>
      <c r="C160" s="12"/>
      <c r="D160" s="12"/>
      <c r="E160" s="2"/>
      <c r="F160" s="1"/>
      <c r="G160" s="12"/>
      <c r="H160" s="12"/>
      <c r="I160" s="2"/>
    </row>
    <row r="161" spans="2:9" x14ac:dyDescent="0.25">
      <c r="B161" s="1"/>
      <c r="C161" s="12"/>
      <c r="D161" s="12"/>
      <c r="E161" s="2"/>
      <c r="F161" s="1"/>
      <c r="G161" s="12"/>
      <c r="H161" s="12"/>
      <c r="I161" s="2"/>
    </row>
    <row r="162" spans="2:9" x14ac:dyDescent="0.25">
      <c r="B162" s="1"/>
      <c r="C162" s="12"/>
      <c r="D162" s="12"/>
      <c r="E162" s="2"/>
      <c r="F162" s="1"/>
      <c r="G162" s="12"/>
      <c r="H162" s="12"/>
      <c r="I162" s="2"/>
    </row>
    <row r="163" spans="2:9" x14ac:dyDescent="0.25">
      <c r="B163" s="1"/>
      <c r="C163" s="12"/>
      <c r="D163" s="12"/>
      <c r="E163" s="2"/>
      <c r="F163" s="1"/>
      <c r="G163" s="12"/>
      <c r="H163" s="12"/>
      <c r="I163" s="2"/>
    </row>
    <row r="164" spans="2:9" x14ac:dyDescent="0.25">
      <c r="B164" s="1"/>
      <c r="C164" s="12"/>
      <c r="D164" s="12"/>
      <c r="E164" s="2"/>
      <c r="F164" s="1"/>
      <c r="G164" s="12"/>
      <c r="H164" s="12"/>
      <c r="I164" s="2"/>
    </row>
    <row r="165" spans="2:9" x14ac:dyDescent="0.25">
      <c r="B165" s="1"/>
      <c r="C165" s="12"/>
      <c r="D165" s="12"/>
      <c r="E165" s="2"/>
      <c r="F165" s="1"/>
      <c r="G165" s="12"/>
      <c r="H165" s="12"/>
      <c r="I165" s="2"/>
    </row>
    <row r="166" spans="2:9" x14ac:dyDescent="0.25">
      <c r="B166" s="1"/>
      <c r="C166" s="12"/>
      <c r="D166" s="12"/>
      <c r="E166" s="2"/>
      <c r="F166" s="1"/>
      <c r="G166" s="12"/>
      <c r="H166" s="12"/>
      <c r="I166" s="2"/>
    </row>
    <row r="167" spans="2:9" x14ac:dyDescent="0.25">
      <c r="B167" s="1"/>
      <c r="C167" s="12"/>
      <c r="D167" s="12"/>
      <c r="E167" s="2"/>
      <c r="F167" s="1"/>
      <c r="G167" s="12"/>
      <c r="H167" s="12"/>
      <c r="I167" s="2"/>
    </row>
    <row r="168" spans="2:9" x14ac:dyDescent="0.25">
      <c r="B168" s="1"/>
      <c r="C168" s="12"/>
      <c r="D168" s="12"/>
      <c r="E168" s="2"/>
      <c r="F168" s="1"/>
      <c r="G168" s="12"/>
      <c r="H168" s="12"/>
      <c r="I168" s="2"/>
    </row>
    <row r="169" spans="2:9" x14ac:dyDescent="0.25">
      <c r="B169" s="1"/>
      <c r="C169" s="12"/>
      <c r="D169" s="12"/>
      <c r="E169" s="2"/>
      <c r="F169" s="1"/>
      <c r="G169" s="12"/>
      <c r="H169" s="12"/>
      <c r="I169" s="2"/>
    </row>
    <row r="170" spans="2:9" x14ac:dyDescent="0.25">
      <c r="B170" s="1"/>
      <c r="C170" s="12"/>
      <c r="D170" s="12"/>
      <c r="E170" s="2"/>
      <c r="F170" s="1"/>
      <c r="G170" s="12"/>
      <c r="H170" s="12"/>
      <c r="I170" s="2"/>
    </row>
    <row r="171" spans="2:9" x14ac:dyDescent="0.25">
      <c r="B171" s="1"/>
      <c r="C171" s="12"/>
      <c r="D171" s="12"/>
      <c r="E171" s="2"/>
      <c r="F171" s="1"/>
      <c r="G171" s="12"/>
      <c r="H171" s="12"/>
      <c r="I171" s="2"/>
    </row>
    <row r="172" spans="2:9" x14ac:dyDescent="0.25">
      <c r="B172" s="1"/>
      <c r="C172" s="12"/>
      <c r="D172" s="12"/>
      <c r="E172" s="2"/>
      <c r="F172" s="1"/>
      <c r="G172" s="12"/>
      <c r="H172" s="12"/>
      <c r="I172" s="2"/>
    </row>
    <row r="173" spans="2:9" x14ac:dyDescent="0.25">
      <c r="B173" s="1"/>
      <c r="C173" s="12"/>
      <c r="D173" s="12"/>
      <c r="E173" s="2"/>
      <c r="F173" s="1"/>
      <c r="G173" s="12"/>
      <c r="H173" s="12"/>
      <c r="I173" s="2"/>
    </row>
    <row r="174" spans="2:9" x14ac:dyDescent="0.25">
      <c r="B174" s="1"/>
      <c r="C174" s="12"/>
      <c r="D174" s="12"/>
      <c r="E174" s="2"/>
      <c r="F174" s="1"/>
      <c r="G174" s="12"/>
      <c r="H174" s="12"/>
      <c r="I174" s="2"/>
    </row>
    <row r="175" spans="2:9" x14ac:dyDescent="0.25">
      <c r="B175" s="1"/>
      <c r="C175" s="12"/>
      <c r="D175" s="12"/>
      <c r="E175" s="2"/>
      <c r="F175" s="1"/>
      <c r="G175" s="12"/>
      <c r="H175" s="12"/>
      <c r="I175" s="2"/>
    </row>
    <row r="176" spans="2:9" x14ac:dyDescent="0.25">
      <c r="B176" s="1"/>
      <c r="C176" s="12"/>
      <c r="D176" s="12"/>
      <c r="E176" s="2"/>
      <c r="F176" s="1"/>
      <c r="G176" s="12"/>
      <c r="H176" s="12"/>
      <c r="I176" s="2"/>
    </row>
    <row r="177" spans="2:9" x14ac:dyDescent="0.25">
      <c r="B177" s="1"/>
      <c r="C177" s="12"/>
      <c r="D177" s="12"/>
      <c r="E177" s="2"/>
      <c r="F177" s="1"/>
      <c r="G177" s="12"/>
      <c r="H177" s="12"/>
      <c r="I177" s="2"/>
    </row>
    <row r="178" spans="2:9" x14ac:dyDescent="0.25">
      <c r="B178" s="1"/>
      <c r="C178" s="12"/>
      <c r="D178" s="12"/>
      <c r="E178" s="2"/>
      <c r="F178" s="1"/>
      <c r="G178" s="12"/>
      <c r="H178" s="12"/>
      <c r="I178" s="2"/>
    </row>
    <row r="179" spans="2:9" x14ac:dyDescent="0.25">
      <c r="B179" s="1"/>
      <c r="C179" s="12"/>
      <c r="D179" s="12"/>
      <c r="E179" s="2"/>
      <c r="F179" s="1"/>
      <c r="G179" s="12"/>
      <c r="H179" s="12"/>
      <c r="I179" s="2"/>
    </row>
    <row r="180" spans="2:9" x14ac:dyDescent="0.25">
      <c r="B180" s="1"/>
      <c r="C180" s="12"/>
      <c r="D180" s="12"/>
      <c r="E180" s="2"/>
      <c r="F180" s="1"/>
      <c r="G180" s="12"/>
      <c r="H180" s="12"/>
      <c r="I180" s="2"/>
    </row>
    <row r="181" spans="2:9" x14ac:dyDescent="0.25">
      <c r="B181" s="1"/>
      <c r="C181" s="12"/>
      <c r="D181" s="12"/>
      <c r="E181" s="2"/>
      <c r="F181" s="1"/>
      <c r="G181" s="12"/>
      <c r="H181" s="12"/>
      <c r="I181" s="2"/>
    </row>
    <row r="182" spans="2:9" x14ac:dyDescent="0.25">
      <c r="B182" s="1"/>
      <c r="C182" s="12"/>
      <c r="D182" s="12"/>
      <c r="E182" s="2"/>
      <c r="F182" s="1"/>
      <c r="G182" s="12"/>
      <c r="H182" s="12"/>
      <c r="I182" s="2"/>
    </row>
    <row r="183" spans="2:9" x14ac:dyDescent="0.25">
      <c r="B183" s="1"/>
      <c r="C183" s="12"/>
      <c r="D183" s="12"/>
      <c r="E183" s="2"/>
      <c r="F183" s="1"/>
      <c r="G183" s="12"/>
      <c r="H183" s="12"/>
      <c r="I183" s="2"/>
    </row>
    <row r="184" spans="2:9" x14ac:dyDescent="0.25">
      <c r="B184" s="1"/>
      <c r="C184" s="12"/>
      <c r="D184" s="12"/>
      <c r="E184" s="2"/>
      <c r="F184" s="1"/>
      <c r="G184" s="12"/>
      <c r="H184" s="12"/>
      <c r="I184" s="2"/>
    </row>
    <row r="185" spans="2:9" x14ac:dyDescent="0.25">
      <c r="B185" s="1"/>
      <c r="C185" s="12"/>
      <c r="D185" s="12"/>
      <c r="E185" s="2"/>
      <c r="F185" s="1"/>
      <c r="G185" s="12"/>
      <c r="H185" s="12"/>
      <c r="I185" s="2"/>
    </row>
    <row r="186" spans="2:9" x14ac:dyDescent="0.25">
      <c r="B186" s="1"/>
      <c r="C186" s="12"/>
      <c r="D186" s="12"/>
      <c r="E186" s="2"/>
      <c r="F186" s="1"/>
      <c r="G186" s="12"/>
      <c r="H186" s="12"/>
      <c r="I186" s="2"/>
    </row>
    <row r="187" spans="2:9" x14ac:dyDescent="0.25">
      <c r="B187" s="1"/>
      <c r="C187" s="12"/>
      <c r="D187" s="12"/>
      <c r="E187" s="2"/>
      <c r="F187" s="1"/>
      <c r="G187" s="12"/>
      <c r="H187" s="12"/>
      <c r="I187" s="2"/>
    </row>
    <row r="188" spans="2:9" x14ac:dyDescent="0.25">
      <c r="B188" s="1"/>
      <c r="C188" s="12"/>
      <c r="D188" s="12"/>
      <c r="E188" s="2"/>
      <c r="F188" s="1"/>
      <c r="G188" s="12"/>
      <c r="H188" s="12"/>
      <c r="I188" s="2"/>
    </row>
    <row r="189" spans="2:9" x14ac:dyDescent="0.25">
      <c r="B189" s="1"/>
      <c r="C189" s="12"/>
      <c r="D189" s="12"/>
      <c r="E189" s="2"/>
      <c r="F189" s="1"/>
      <c r="G189" s="12"/>
      <c r="H189" s="12"/>
      <c r="I189" s="2"/>
    </row>
    <row r="190" spans="2:9" x14ac:dyDescent="0.25">
      <c r="B190" s="1"/>
      <c r="C190" s="12"/>
      <c r="D190" s="12"/>
      <c r="E190" s="2"/>
      <c r="F190" s="1"/>
      <c r="G190" s="12"/>
      <c r="H190" s="12"/>
      <c r="I190" s="2"/>
    </row>
    <row r="191" spans="2:9" x14ac:dyDescent="0.25">
      <c r="B191" s="1"/>
      <c r="C191" s="12"/>
      <c r="D191" s="12"/>
      <c r="E191" s="2"/>
      <c r="F191" s="1"/>
      <c r="G191" s="12"/>
      <c r="H191" s="12"/>
      <c r="I191" s="2"/>
    </row>
    <row r="192" spans="2:9" x14ac:dyDescent="0.25">
      <c r="B192" s="1"/>
      <c r="C192" s="12"/>
      <c r="D192" s="12"/>
      <c r="E192" s="2"/>
      <c r="F192" s="1"/>
      <c r="G192" s="12"/>
      <c r="H192" s="12"/>
      <c r="I192" s="2"/>
    </row>
    <row r="193" spans="2:9" x14ac:dyDescent="0.25">
      <c r="B193" s="1"/>
      <c r="C193" s="12"/>
      <c r="D193" s="12"/>
      <c r="E193" s="2"/>
      <c r="F193" s="1"/>
      <c r="G193" s="12"/>
      <c r="H193" s="12"/>
      <c r="I193" s="2"/>
    </row>
    <row r="194" spans="2:9" x14ac:dyDescent="0.25">
      <c r="B194" s="1"/>
      <c r="C194" s="12"/>
      <c r="D194" s="12"/>
      <c r="E194" s="2"/>
      <c r="F194" s="1"/>
      <c r="G194" s="12"/>
      <c r="H194" s="12"/>
      <c r="I194" s="2"/>
    </row>
    <row r="195" spans="2:9" x14ac:dyDescent="0.25">
      <c r="B195" s="1"/>
      <c r="C195" s="12"/>
      <c r="D195" s="12"/>
      <c r="E195" s="2"/>
      <c r="F195" s="1"/>
      <c r="G195" s="12"/>
      <c r="H195" s="12"/>
      <c r="I195" s="2"/>
    </row>
    <row r="196" spans="2:9" x14ac:dyDescent="0.25">
      <c r="B196" s="1"/>
      <c r="C196" s="12"/>
      <c r="D196" s="12"/>
      <c r="E196" s="2"/>
      <c r="F196" s="1"/>
      <c r="G196" s="12"/>
      <c r="H196" s="12"/>
      <c r="I196" s="2"/>
    </row>
    <row r="197" spans="2:9" x14ac:dyDescent="0.25">
      <c r="B197" s="1"/>
      <c r="C197" s="12"/>
      <c r="D197" s="12"/>
      <c r="E197" s="2"/>
      <c r="F197" s="1"/>
      <c r="G197" s="12"/>
      <c r="H197" s="12"/>
      <c r="I197" s="2"/>
    </row>
    <row r="198" spans="2:9" x14ac:dyDescent="0.25">
      <c r="B198" s="1"/>
      <c r="C198" s="12"/>
      <c r="D198" s="12"/>
      <c r="E198" s="2"/>
      <c r="F198" s="1"/>
      <c r="G198" s="12"/>
      <c r="H198" s="12"/>
      <c r="I198" s="2"/>
    </row>
    <row r="199" spans="2:9" x14ac:dyDescent="0.25">
      <c r="B199" s="1"/>
      <c r="C199" s="12"/>
      <c r="D199" s="12"/>
      <c r="E199" s="2"/>
      <c r="F199" s="1"/>
      <c r="G199" s="12"/>
      <c r="H199" s="12"/>
      <c r="I199" s="2"/>
    </row>
    <row r="200" spans="2:9" x14ac:dyDescent="0.25">
      <c r="B200" s="1"/>
      <c r="C200" s="12"/>
      <c r="D200" s="12"/>
      <c r="E200" s="2"/>
      <c r="F200" s="1"/>
      <c r="G200" s="12"/>
      <c r="H200" s="12"/>
      <c r="I200" s="2"/>
    </row>
    <row r="201" spans="2:9" x14ac:dyDescent="0.25">
      <c r="B201" s="1"/>
      <c r="C201" s="12"/>
      <c r="D201" s="12"/>
      <c r="E201" s="2"/>
      <c r="F201" s="1"/>
      <c r="G201" s="12"/>
      <c r="H201" s="12"/>
      <c r="I201" s="2"/>
    </row>
    <row r="202" spans="2:9" x14ac:dyDescent="0.25">
      <c r="B202" s="1"/>
      <c r="C202" s="12"/>
      <c r="D202" s="12"/>
      <c r="E202" s="2"/>
      <c r="F202" s="1"/>
      <c r="G202" s="12"/>
      <c r="H202" s="12"/>
      <c r="I202" s="2"/>
    </row>
    <row r="203" spans="2:9" x14ac:dyDescent="0.25">
      <c r="B203" s="1"/>
      <c r="C203" s="12"/>
      <c r="D203" s="12"/>
      <c r="E203" s="2"/>
      <c r="F203" s="1"/>
      <c r="G203" s="12"/>
      <c r="H203" s="12"/>
      <c r="I203" s="2"/>
    </row>
    <row r="204" spans="2:9" x14ac:dyDescent="0.25">
      <c r="B204" s="1"/>
      <c r="C204" s="12"/>
      <c r="D204" s="12"/>
      <c r="E204" s="2"/>
      <c r="F204" s="1"/>
      <c r="G204" s="12"/>
      <c r="H204" s="12"/>
      <c r="I204" s="2"/>
    </row>
    <row r="205" spans="2:9" x14ac:dyDescent="0.25">
      <c r="B205" s="1"/>
      <c r="C205" s="12"/>
      <c r="D205" s="12"/>
      <c r="E205" s="2"/>
      <c r="F205" s="1"/>
      <c r="G205" s="12"/>
      <c r="H205" s="12"/>
      <c r="I205" s="2"/>
    </row>
    <row r="206" spans="2:9" x14ac:dyDescent="0.25">
      <c r="B206" s="1"/>
      <c r="C206" s="12"/>
      <c r="D206" s="12"/>
      <c r="E206" s="2"/>
      <c r="F206" s="1"/>
      <c r="G206" s="12"/>
      <c r="H206" s="12"/>
      <c r="I206" s="2"/>
    </row>
    <row r="207" spans="2:9" x14ac:dyDescent="0.25">
      <c r="B207" s="1"/>
      <c r="C207" s="12"/>
      <c r="D207" s="12"/>
      <c r="E207" s="2"/>
      <c r="F207" s="1"/>
      <c r="G207" s="12"/>
      <c r="H207" s="12"/>
      <c r="I207" s="2"/>
    </row>
    <row r="208" spans="2:9" x14ac:dyDescent="0.25">
      <c r="B208" s="1"/>
      <c r="C208" s="12"/>
      <c r="D208" s="12"/>
      <c r="E208" s="2"/>
      <c r="F208" s="1"/>
      <c r="G208" s="12"/>
      <c r="H208" s="12"/>
      <c r="I208" s="2"/>
    </row>
    <row r="209" spans="2:9" x14ac:dyDescent="0.25">
      <c r="B209" s="1"/>
      <c r="C209" s="12"/>
      <c r="D209" s="12"/>
      <c r="E209" s="2"/>
      <c r="F209" s="1"/>
      <c r="G209" s="12"/>
      <c r="H209" s="12"/>
      <c r="I209" s="2"/>
    </row>
    <row r="210" spans="2:9" x14ac:dyDescent="0.25">
      <c r="B210" s="1"/>
      <c r="C210" s="12"/>
      <c r="D210" s="12"/>
      <c r="E210" s="2"/>
      <c r="F210" s="1"/>
      <c r="G210" s="12"/>
      <c r="H210" s="12"/>
      <c r="I210" s="2"/>
    </row>
    <row r="211" spans="2:9" x14ac:dyDescent="0.25">
      <c r="B211" s="1"/>
      <c r="C211" s="12"/>
      <c r="D211" s="12"/>
      <c r="E211" s="2"/>
      <c r="F211" s="1"/>
      <c r="G211" s="12"/>
      <c r="H211" s="12"/>
      <c r="I211" s="2"/>
    </row>
    <row r="212" spans="2:9" x14ac:dyDescent="0.25">
      <c r="B212" s="1"/>
      <c r="C212" s="12"/>
      <c r="D212" s="12"/>
      <c r="E212" s="2"/>
      <c r="F212" s="1"/>
      <c r="G212" s="12"/>
      <c r="H212" s="12"/>
      <c r="I212" s="2"/>
    </row>
    <row r="213" spans="2:9" x14ac:dyDescent="0.25">
      <c r="B213" s="1"/>
      <c r="C213" s="12"/>
      <c r="D213" s="12"/>
      <c r="E213" s="2"/>
      <c r="F213" s="1"/>
      <c r="G213" s="12"/>
      <c r="H213" s="12"/>
      <c r="I213" s="2"/>
    </row>
    <row r="214" spans="2:9" x14ac:dyDescent="0.25">
      <c r="B214" s="1"/>
      <c r="C214" s="12"/>
      <c r="D214" s="12"/>
      <c r="E214" s="2"/>
      <c r="F214" s="1"/>
      <c r="G214" s="12"/>
      <c r="H214" s="12"/>
      <c r="I214" s="2"/>
    </row>
    <row r="215" spans="2:9" x14ac:dyDescent="0.25">
      <c r="B215" s="1"/>
      <c r="C215" s="12"/>
      <c r="D215" s="12"/>
      <c r="E215" s="2"/>
      <c r="F215" s="1"/>
      <c r="G215" s="12"/>
      <c r="H215" s="12"/>
      <c r="I215" s="2"/>
    </row>
    <row r="216" spans="2:9" x14ac:dyDescent="0.25">
      <c r="B216" s="1"/>
      <c r="C216" s="12"/>
      <c r="D216" s="12"/>
      <c r="E216" s="2"/>
      <c r="F216" s="1"/>
      <c r="G216" s="12"/>
      <c r="H216" s="12"/>
      <c r="I216" s="2"/>
    </row>
    <row r="217" spans="2:9" x14ac:dyDescent="0.25">
      <c r="B217" s="1"/>
      <c r="C217" s="12"/>
      <c r="D217" s="12"/>
      <c r="E217" s="2"/>
      <c r="F217" s="1"/>
      <c r="G217" s="12"/>
      <c r="H217" s="12"/>
      <c r="I217" s="2"/>
    </row>
    <row r="218" spans="2:9" x14ac:dyDescent="0.25">
      <c r="B218" s="1"/>
      <c r="C218" s="12"/>
      <c r="D218" s="12"/>
      <c r="E218" s="2"/>
      <c r="F218" s="1"/>
      <c r="G218" s="12"/>
      <c r="H218" s="12"/>
      <c r="I218" s="2"/>
    </row>
    <row r="219" spans="2:9" x14ac:dyDescent="0.25">
      <c r="B219" s="1"/>
      <c r="C219" s="12"/>
      <c r="D219" s="12"/>
      <c r="E219" s="2"/>
      <c r="F219" s="1"/>
      <c r="G219" s="12"/>
      <c r="H219" s="12"/>
      <c r="I219" s="2"/>
    </row>
    <row r="220" spans="2:9" x14ac:dyDescent="0.25">
      <c r="B220" s="1"/>
      <c r="C220" s="12"/>
      <c r="D220" s="12"/>
      <c r="E220" s="2"/>
      <c r="F220" s="1"/>
      <c r="G220" s="12"/>
      <c r="H220" s="12"/>
      <c r="I220" s="2"/>
    </row>
    <row r="221" spans="2:9" x14ac:dyDescent="0.25">
      <c r="B221" s="1"/>
      <c r="C221" s="12"/>
      <c r="D221" s="12"/>
      <c r="E221" s="2"/>
      <c r="F221" s="1"/>
      <c r="G221" s="12"/>
      <c r="H221" s="12"/>
      <c r="I221" s="2"/>
    </row>
    <row r="222" spans="2:9" x14ac:dyDescent="0.25">
      <c r="B222" s="1"/>
      <c r="C222" s="12"/>
      <c r="D222" s="12"/>
      <c r="E222" s="2"/>
      <c r="F222" s="1"/>
      <c r="G222" s="12"/>
      <c r="H222" s="12"/>
      <c r="I222" s="2"/>
    </row>
    <row r="223" spans="2:9" x14ac:dyDescent="0.25">
      <c r="B223" s="1"/>
      <c r="C223" s="12"/>
      <c r="D223" s="12"/>
      <c r="E223" s="2"/>
      <c r="F223" s="1"/>
      <c r="G223" s="12"/>
      <c r="H223" s="12"/>
      <c r="I223" s="2"/>
    </row>
    <row r="224" spans="2:9" x14ac:dyDescent="0.25">
      <c r="B224" s="1"/>
      <c r="C224" s="12"/>
      <c r="D224" s="12"/>
      <c r="E224" s="2"/>
      <c r="F224" s="1"/>
      <c r="G224" s="12"/>
      <c r="H224" s="12"/>
      <c r="I224" s="2"/>
    </row>
    <row r="225" spans="2:9" x14ac:dyDescent="0.25">
      <c r="B225" s="1"/>
      <c r="C225" s="12"/>
      <c r="D225" s="12"/>
      <c r="E225" s="2"/>
      <c r="F225" s="1"/>
      <c r="G225" s="12"/>
      <c r="H225" s="12"/>
      <c r="I225" s="2"/>
    </row>
    <row r="226" spans="2:9" x14ac:dyDescent="0.25">
      <c r="B226" s="1"/>
      <c r="C226" s="12"/>
      <c r="D226" s="12"/>
      <c r="E226" s="2"/>
      <c r="F226" s="1"/>
      <c r="G226" s="12"/>
      <c r="H226" s="12"/>
      <c r="I226" s="2"/>
    </row>
    <row r="227" spans="2:9" x14ac:dyDescent="0.25">
      <c r="B227" s="1"/>
      <c r="C227" s="12"/>
      <c r="D227" s="12"/>
      <c r="E227" s="2"/>
      <c r="F227" s="1"/>
      <c r="G227" s="12"/>
      <c r="H227" s="12"/>
      <c r="I227" s="2"/>
    </row>
    <row r="228" spans="2:9" x14ac:dyDescent="0.25">
      <c r="B228" s="1"/>
      <c r="C228" s="12"/>
      <c r="D228" s="12"/>
      <c r="E228" s="2"/>
      <c r="F228" s="1"/>
      <c r="G228" s="12"/>
      <c r="H228" s="12"/>
      <c r="I228" s="2"/>
    </row>
    <row r="229" spans="2:9" x14ac:dyDescent="0.25">
      <c r="B229" s="1"/>
      <c r="C229" s="12"/>
      <c r="D229" s="12"/>
      <c r="E229" s="2"/>
      <c r="F229" s="1"/>
      <c r="G229" s="12"/>
      <c r="H229" s="12"/>
      <c r="I229" s="2"/>
    </row>
    <row r="230" spans="2:9" x14ac:dyDescent="0.25">
      <c r="B230" s="1"/>
      <c r="C230" s="12"/>
      <c r="D230" s="12"/>
      <c r="E230" s="2"/>
      <c r="F230" s="1"/>
      <c r="G230" s="12"/>
      <c r="H230" s="12"/>
      <c r="I230" s="2"/>
    </row>
    <row r="231" spans="2:9" x14ac:dyDescent="0.25">
      <c r="B231" s="1"/>
      <c r="C231" s="12"/>
      <c r="D231" s="12"/>
      <c r="E231" s="2"/>
      <c r="F231" s="1"/>
      <c r="G231" s="12"/>
      <c r="H231" s="12"/>
      <c r="I231" s="2"/>
    </row>
    <row r="232" spans="2:9" x14ac:dyDescent="0.25">
      <c r="B232" s="1"/>
      <c r="C232" s="12"/>
      <c r="D232" s="12"/>
      <c r="E232" s="2"/>
      <c r="F232" s="1"/>
      <c r="G232" s="12"/>
      <c r="H232" s="12"/>
      <c r="I232" s="2"/>
    </row>
    <row r="233" spans="2:9" x14ac:dyDescent="0.25">
      <c r="B233" s="1"/>
      <c r="C233" s="12"/>
      <c r="D233" s="12"/>
      <c r="E233" s="2"/>
      <c r="F233" s="1"/>
      <c r="G233" s="12"/>
      <c r="H233" s="12"/>
      <c r="I233" s="2"/>
    </row>
    <row r="234" spans="2:9" x14ac:dyDescent="0.25">
      <c r="B234" s="1"/>
      <c r="C234" s="12"/>
      <c r="D234" s="12"/>
      <c r="E234" s="2"/>
      <c r="F234" s="1"/>
      <c r="G234" s="12"/>
      <c r="H234" s="12"/>
      <c r="I234" s="2"/>
    </row>
    <row r="235" spans="2:9" x14ac:dyDescent="0.25">
      <c r="B235" s="1"/>
      <c r="C235" s="12"/>
      <c r="D235" s="12"/>
      <c r="E235" s="2"/>
      <c r="F235" s="1"/>
      <c r="G235" s="12"/>
      <c r="H235" s="12"/>
      <c r="I235" s="2"/>
    </row>
    <row r="236" spans="2:9" x14ac:dyDescent="0.25">
      <c r="B236" s="1"/>
      <c r="C236" s="12"/>
      <c r="D236" s="12"/>
      <c r="E236" s="2"/>
      <c r="F236" s="1"/>
      <c r="G236" s="12"/>
      <c r="H236" s="12"/>
      <c r="I236" s="2"/>
    </row>
    <row r="237" spans="2:9" x14ac:dyDescent="0.25">
      <c r="B237" s="1"/>
      <c r="C237" s="12"/>
      <c r="D237" s="12"/>
      <c r="E237" s="2"/>
      <c r="F237" s="1"/>
      <c r="G237" s="12"/>
      <c r="H237" s="12"/>
      <c r="I237" s="2"/>
    </row>
    <row r="238" spans="2:9" x14ac:dyDescent="0.25">
      <c r="B238" s="1"/>
      <c r="C238" s="12"/>
      <c r="D238" s="12"/>
      <c r="E238" s="2"/>
      <c r="F238" s="1"/>
      <c r="G238" s="12"/>
      <c r="H238" s="12"/>
      <c r="I238" s="2"/>
    </row>
    <row r="239" spans="2:9" x14ac:dyDescent="0.25">
      <c r="B239" s="1"/>
      <c r="C239" s="12"/>
      <c r="D239" s="12"/>
      <c r="E239" s="2"/>
      <c r="F239" s="1"/>
      <c r="G239" s="12"/>
      <c r="H239" s="12"/>
      <c r="I239" s="2"/>
    </row>
    <row r="240" spans="2:9" x14ac:dyDescent="0.25">
      <c r="B240" s="1"/>
      <c r="C240" s="12"/>
      <c r="D240" s="12"/>
      <c r="E240" s="2"/>
      <c r="F240" s="1"/>
      <c r="G240" s="12"/>
      <c r="H240" s="12"/>
      <c r="I240" s="2"/>
    </row>
    <row r="241" spans="2:9" x14ac:dyDescent="0.25">
      <c r="B241" s="1"/>
      <c r="C241" s="12"/>
      <c r="D241" s="12"/>
      <c r="E241" s="2"/>
      <c r="F241" s="1"/>
      <c r="G241" s="12"/>
      <c r="H241" s="12"/>
      <c r="I241" s="2"/>
    </row>
    <row r="242" spans="2:9" x14ac:dyDescent="0.25">
      <c r="B242" s="1"/>
      <c r="C242" s="12"/>
      <c r="D242" s="12"/>
      <c r="E242" s="2"/>
      <c r="F242" s="1"/>
      <c r="G242" s="12"/>
      <c r="H242" s="12"/>
      <c r="I242" s="2"/>
    </row>
    <row r="243" spans="2:9" x14ac:dyDescent="0.25">
      <c r="B243" s="1"/>
      <c r="C243" s="12"/>
      <c r="D243" s="12"/>
      <c r="E243" s="2"/>
      <c r="F243" s="1"/>
      <c r="G243" s="12"/>
      <c r="H243" s="12"/>
      <c r="I243" s="2"/>
    </row>
    <row r="244" spans="2:9" x14ac:dyDescent="0.25">
      <c r="B244" s="1"/>
      <c r="C244" s="12"/>
      <c r="D244" s="12"/>
      <c r="E244" s="2"/>
      <c r="F244" s="1"/>
      <c r="G244" s="12"/>
      <c r="H244" s="12"/>
      <c r="I244" s="2"/>
    </row>
    <row r="245" spans="2:9" x14ac:dyDescent="0.25">
      <c r="B245" s="1"/>
      <c r="C245" s="12"/>
      <c r="D245" s="12"/>
      <c r="E245" s="2"/>
      <c r="F245" s="1"/>
      <c r="G245" s="12"/>
      <c r="H245" s="12"/>
      <c r="I245" s="2"/>
    </row>
    <row r="246" spans="2:9" x14ac:dyDescent="0.25">
      <c r="B246" s="1"/>
      <c r="C246" s="12"/>
      <c r="D246" s="12"/>
      <c r="E246" s="2"/>
      <c r="F246" s="1"/>
      <c r="G246" s="12"/>
      <c r="H246" s="12"/>
      <c r="I246" s="2"/>
    </row>
    <row r="247" spans="2:9" x14ac:dyDescent="0.25">
      <c r="B247" s="1"/>
      <c r="C247" s="12"/>
      <c r="D247" s="12"/>
      <c r="E247" s="2"/>
      <c r="F247" s="1"/>
      <c r="G247" s="12"/>
      <c r="H247" s="12"/>
      <c r="I247" s="2"/>
    </row>
    <row r="248" spans="2:9" x14ac:dyDescent="0.25">
      <c r="B248" s="1"/>
      <c r="C248" s="12"/>
      <c r="D248" s="12"/>
      <c r="E248" s="2"/>
      <c r="F248" s="1"/>
      <c r="G248" s="12"/>
      <c r="H248" s="12"/>
      <c r="I248" s="2"/>
    </row>
    <row r="249" spans="2:9" x14ac:dyDescent="0.25">
      <c r="B249" s="1"/>
      <c r="C249" s="12"/>
      <c r="D249" s="12"/>
      <c r="E249" s="2"/>
      <c r="F249" s="1"/>
      <c r="G249" s="12"/>
      <c r="H249" s="12"/>
      <c r="I249" s="2"/>
    </row>
    <row r="250" spans="2:9" x14ac:dyDescent="0.25">
      <c r="B250" s="1"/>
      <c r="C250" s="12"/>
      <c r="D250" s="12"/>
      <c r="E250" s="2"/>
      <c r="F250" s="1"/>
      <c r="G250" s="12"/>
      <c r="H250" s="12"/>
      <c r="I250" s="2"/>
    </row>
    <row r="251" spans="2:9" x14ac:dyDescent="0.25">
      <c r="B251" s="1"/>
      <c r="C251" s="12"/>
      <c r="D251" s="12"/>
      <c r="E251" s="2"/>
      <c r="F251" s="1"/>
      <c r="G251" s="12"/>
      <c r="H251" s="12"/>
      <c r="I251" s="2"/>
    </row>
    <row r="252" spans="2:9" x14ac:dyDescent="0.25">
      <c r="B252" s="1"/>
      <c r="C252" s="12"/>
      <c r="D252" s="12"/>
      <c r="E252" s="2"/>
      <c r="F252" s="1"/>
      <c r="G252" s="12"/>
      <c r="H252" s="12"/>
      <c r="I252" s="2"/>
    </row>
    <row r="253" spans="2:9" x14ac:dyDescent="0.25">
      <c r="B253" s="1"/>
      <c r="C253" s="12"/>
      <c r="D253" s="12"/>
      <c r="E253" s="2"/>
      <c r="F253" s="1"/>
      <c r="G253" s="12"/>
      <c r="H253" s="12"/>
      <c r="I253" s="2"/>
    </row>
    <row r="254" spans="2:9" x14ac:dyDescent="0.25">
      <c r="B254" s="1"/>
      <c r="C254" s="12"/>
      <c r="D254" s="12"/>
      <c r="E254" s="2"/>
      <c r="F254" s="1"/>
      <c r="G254" s="12"/>
      <c r="H254" s="12"/>
      <c r="I254" s="2"/>
    </row>
    <row r="255" spans="2:9" x14ac:dyDescent="0.25">
      <c r="B255" s="1"/>
      <c r="C255" s="12"/>
      <c r="D255" s="12"/>
      <c r="E255" s="2"/>
      <c r="F255" s="1"/>
      <c r="G255" s="12"/>
      <c r="H255" s="12"/>
      <c r="I255" s="2"/>
    </row>
    <row r="256" spans="2:9" x14ac:dyDescent="0.25">
      <c r="B256" s="1"/>
      <c r="C256" s="12"/>
      <c r="D256" s="12"/>
      <c r="E256" s="2"/>
      <c r="F256" s="1"/>
      <c r="G256" s="12"/>
      <c r="H256" s="12"/>
      <c r="I256" s="2"/>
    </row>
    <row r="257" spans="2:9" x14ac:dyDescent="0.25">
      <c r="B257" s="1"/>
      <c r="C257" s="12"/>
      <c r="D257" s="12"/>
      <c r="E257" s="2"/>
      <c r="F257" s="1"/>
      <c r="G257" s="12"/>
      <c r="H257" s="12"/>
      <c r="I257" s="2"/>
    </row>
    <row r="258" spans="2:9" x14ac:dyDescent="0.25">
      <c r="B258" s="1"/>
      <c r="C258" s="12"/>
      <c r="D258" s="12"/>
      <c r="E258" s="2"/>
      <c r="F258" s="1"/>
      <c r="G258" s="12"/>
      <c r="H258" s="12"/>
      <c r="I258" s="2"/>
    </row>
    <row r="259" spans="2:9" x14ac:dyDescent="0.25">
      <c r="B259" s="1"/>
      <c r="C259" s="12"/>
      <c r="D259" s="12"/>
      <c r="E259" s="2"/>
      <c r="F259" s="1"/>
      <c r="G259" s="12"/>
      <c r="H259" s="12"/>
      <c r="I259" s="2"/>
    </row>
    <row r="260" spans="2:9" x14ac:dyDescent="0.25">
      <c r="B260" s="1"/>
      <c r="C260" s="12"/>
      <c r="D260" s="12"/>
      <c r="E260" s="2"/>
      <c r="F260" s="1"/>
      <c r="G260" s="12"/>
      <c r="H260" s="12"/>
      <c r="I260" s="2"/>
    </row>
    <row r="261" spans="2:9" x14ac:dyDescent="0.25">
      <c r="B261" s="1"/>
      <c r="C261" s="12"/>
      <c r="D261" s="12"/>
      <c r="E261" s="2"/>
      <c r="F261" s="1"/>
      <c r="G261" s="12"/>
      <c r="H261" s="12"/>
      <c r="I261" s="2"/>
    </row>
    <row r="262" spans="2:9" x14ac:dyDescent="0.25">
      <c r="B262" s="1"/>
      <c r="C262" s="12"/>
      <c r="D262" s="12"/>
      <c r="E262" s="2"/>
      <c r="F262" s="1"/>
      <c r="G262" s="12"/>
      <c r="H262" s="12"/>
      <c r="I262" s="2"/>
    </row>
    <row r="263" spans="2:9" x14ac:dyDescent="0.25">
      <c r="B263" s="1"/>
      <c r="C263" s="12"/>
      <c r="D263" s="12"/>
      <c r="E263" s="2"/>
      <c r="F263" s="1"/>
      <c r="G263" s="12"/>
      <c r="H263" s="12"/>
      <c r="I263" s="2"/>
    </row>
    <row r="264" spans="2:9" x14ac:dyDescent="0.25">
      <c r="B264" s="1"/>
      <c r="C264" s="12"/>
      <c r="D264" s="12"/>
      <c r="E264" s="2"/>
      <c r="F264" s="1"/>
      <c r="G264" s="12"/>
      <c r="H264" s="12"/>
      <c r="I264" s="2"/>
    </row>
    <row r="265" spans="2:9" x14ac:dyDescent="0.25">
      <c r="B265" s="1"/>
      <c r="C265" s="12"/>
      <c r="D265" s="12"/>
      <c r="E265" s="2"/>
      <c r="F265" s="1"/>
      <c r="G265" s="12"/>
      <c r="H265" s="12"/>
      <c r="I265" s="2"/>
    </row>
    <row r="266" spans="2:9" x14ac:dyDescent="0.25">
      <c r="B266" s="1"/>
      <c r="C266" s="12"/>
      <c r="D266" s="12"/>
      <c r="E266" s="2"/>
      <c r="F266" s="1"/>
      <c r="G266" s="12"/>
      <c r="H266" s="12"/>
      <c r="I266" s="2"/>
    </row>
    <row r="267" spans="2:9" x14ac:dyDescent="0.25">
      <c r="B267" s="1"/>
      <c r="C267" s="12"/>
      <c r="D267" s="12"/>
      <c r="E267" s="2"/>
      <c r="F267" s="1"/>
      <c r="G267" s="12"/>
      <c r="H267" s="12"/>
      <c r="I267" s="2"/>
    </row>
    <row r="268" spans="2:9" x14ac:dyDescent="0.25">
      <c r="B268" s="1"/>
      <c r="C268" s="12"/>
      <c r="D268" s="12"/>
      <c r="E268" s="2"/>
      <c r="F268" s="1"/>
      <c r="G268" s="12"/>
      <c r="H268" s="12"/>
      <c r="I268" s="2"/>
    </row>
    <row r="269" spans="2:9" x14ac:dyDescent="0.25">
      <c r="B269" s="1"/>
      <c r="C269" s="12"/>
      <c r="D269" s="12"/>
      <c r="E269" s="2"/>
      <c r="F269" s="1"/>
      <c r="G269" s="12"/>
      <c r="H269" s="12"/>
      <c r="I269" s="2"/>
    </row>
    <row r="270" spans="2:9" x14ac:dyDescent="0.25">
      <c r="B270" s="1"/>
      <c r="C270" s="12"/>
      <c r="D270" s="12"/>
      <c r="E270" s="2"/>
      <c r="F270" s="1"/>
      <c r="G270" s="12"/>
      <c r="H270" s="12"/>
      <c r="I270" s="2"/>
    </row>
    <row r="271" spans="2:9" x14ac:dyDescent="0.25">
      <c r="B271" s="1"/>
      <c r="C271" s="12"/>
      <c r="D271" s="12"/>
      <c r="E271" s="2"/>
      <c r="F271" s="1"/>
      <c r="G271" s="12"/>
      <c r="H271" s="12"/>
      <c r="I271" s="2"/>
    </row>
    <row r="272" spans="2:9" x14ac:dyDescent="0.25">
      <c r="B272" s="1"/>
      <c r="C272" s="12"/>
      <c r="D272" s="12"/>
      <c r="E272" s="2"/>
      <c r="F272" s="1"/>
      <c r="G272" s="12"/>
      <c r="H272" s="12"/>
      <c r="I272" s="2"/>
    </row>
    <row r="273" spans="2:9" x14ac:dyDescent="0.25">
      <c r="B273" s="1"/>
      <c r="C273" s="12"/>
      <c r="D273" s="12"/>
      <c r="E273" s="2"/>
      <c r="F273" s="1"/>
      <c r="G273" s="12"/>
      <c r="H273" s="12"/>
      <c r="I273" s="2"/>
    </row>
    <row r="274" spans="2:9" x14ac:dyDescent="0.25">
      <c r="B274" s="1"/>
      <c r="C274" s="12"/>
      <c r="D274" s="12"/>
      <c r="E274" s="2"/>
      <c r="F274" s="1"/>
      <c r="G274" s="12"/>
      <c r="H274" s="12"/>
      <c r="I274" s="2"/>
    </row>
    <row r="275" spans="2:9" x14ac:dyDescent="0.25">
      <c r="B275" s="1"/>
      <c r="C275" s="12"/>
      <c r="D275" s="12"/>
      <c r="E275" s="2"/>
      <c r="F275" s="1"/>
      <c r="G275" s="12"/>
      <c r="H275" s="12"/>
      <c r="I275" s="2"/>
    </row>
    <row r="276" spans="2:9" x14ac:dyDescent="0.25">
      <c r="B276" s="1"/>
      <c r="C276" s="12"/>
      <c r="D276" s="12"/>
      <c r="E276" s="2"/>
      <c r="F276" s="1"/>
      <c r="G276" s="12"/>
      <c r="H276" s="12"/>
      <c r="I276" s="2"/>
    </row>
    <row r="277" spans="2:9" x14ac:dyDescent="0.25">
      <c r="B277" s="1"/>
      <c r="C277" s="12"/>
      <c r="D277" s="12"/>
      <c r="E277" s="2"/>
      <c r="F277" s="1"/>
      <c r="G277" s="12"/>
      <c r="H277" s="12"/>
      <c r="I277" s="2"/>
    </row>
    <row r="278" spans="2:9" x14ac:dyDescent="0.25">
      <c r="B278" s="1"/>
      <c r="C278" s="12"/>
      <c r="D278" s="12"/>
      <c r="E278" s="2"/>
      <c r="F278" s="1"/>
      <c r="G278" s="12"/>
      <c r="H278" s="12"/>
      <c r="I278" s="2"/>
    </row>
    <row r="279" spans="2:9" x14ac:dyDescent="0.25">
      <c r="B279" s="1"/>
      <c r="C279" s="12"/>
      <c r="D279" s="12"/>
      <c r="E279" s="2"/>
      <c r="F279" s="1"/>
      <c r="G279" s="12"/>
      <c r="H279" s="12"/>
      <c r="I279" s="2"/>
    </row>
    <row r="280" spans="2:9" x14ac:dyDescent="0.25">
      <c r="B280" s="1"/>
      <c r="C280" s="12"/>
      <c r="D280" s="12"/>
      <c r="E280" s="2"/>
      <c r="F280" s="1"/>
      <c r="G280" s="12"/>
      <c r="H280" s="12"/>
      <c r="I280" s="2"/>
    </row>
    <row r="281" spans="2:9" x14ac:dyDescent="0.25">
      <c r="B281" s="1"/>
      <c r="C281" s="12"/>
      <c r="D281" s="12"/>
      <c r="E281" s="2"/>
      <c r="F281" s="1"/>
      <c r="G281" s="12"/>
      <c r="H281" s="12"/>
      <c r="I281" s="2"/>
    </row>
    <row r="282" spans="2:9" x14ac:dyDescent="0.25">
      <c r="B282" s="1"/>
      <c r="C282" s="12"/>
      <c r="D282" s="12"/>
      <c r="E282" s="2"/>
      <c r="F282" s="1"/>
      <c r="G282" s="12"/>
      <c r="H282" s="12"/>
      <c r="I282" s="2"/>
    </row>
    <row r="283" spans="2:9" x14ac:dyDescent="0.25">
      <c r="B283" s="1"/>
      <c r="C283" s="12"/>
      <c r="D283" s="12"/>
      <c r="E283" s="2"/>
      <c r="F283" s="1"/>
      <c r="G283" s="12"/>
      <c r="H283" s="12"/>
      <c r="I283" s="2"/>
    </row>
    <row r="284" spans="2:9" x14ac:dyDescent="0.25">
      <c r="B284" s="1"/>
      <c r="C284" s="12"/>
      <c r="D284" s="12"/>
      <c r="E284" s="2"/>
      <c r="F284" s="1"/>
      <c r="G284" s="12"/>
      <c r="H284" s="12"/>
      <c r="I284" s="2"/>
    </row>
    <row r="285" spans="2:9" x14ac:dyDescent="0.25">
      <c r="B285" s="1"/>
      <c r="C285" s="12"/>
      <c r="D285" s="12"/>
      <c r="E285" s="2"/>
      <c r="F285" s="1"/>
      <c r="G285" s="12"/>
      <c r="H285" s="12"/>
      <c r="I285" s="2"/>
    </row>
    <row r="286" spans="2:9" x14ac:dyDescent="0.25">
      <c r="B286" s="1"/>
      <c r="C286" s="12"/>
      <c r="D286" s="12"/>
      <c r="E286" s="2"/>
      <c r="F286" s="1"/>
      <c r="G286" s="12"/>
      <c r="H286" s="12"/>
      <c r="I286" s="2"/>
    </row>
    <row r="287" spans="2:9" x14ac:dyDescent="0.25">
      <c r="B287" s="1"/>
      <c r="C287" s="12"/>
      <c r="D287" s="12"/>
      <c r="E287" s="2"/>
      <c r="F287" s="1"/>
      <c r="G287" s="12"/>
      <c r="H287" s="12"/>
      <c r="I287" s="2"/>
    </row>
    <row r="288" spans="2:9" x14ac:dyDescent="0.25">
      <c r="B288" s="1"/>
      <c r="C288" s="12"/>
      <c r="D288" s="12"/>
      <c r="E288" s="2"/>
      <c r="F288" s="1"/>
      <c r="G288" s="12"/>
      <c r="H288" s="12"/>
      <c r="I288" s="2"/>
    </row>
    <row r="289" spans="2:9" x14ac:dyDescent="0.25">
      <c r="B289" s="1"/>
      <c r="C289" s="12"/>
      <c r="D289" s="12"/>
      <c r="E289" s="2"/>
      <c r="F289" s="1"/>
      <c r="G289" s="12"/>
      <c r="H289" s="12"/>
      <c r="I289" s="2"/>
    </row>
    <row r="290" spans="2:9" x14ac:dyDescent="0.25">
      <c r="B290" s="1"/>
      <c r="C290" s="12"/>
      <c r="D290" s="12"/>
      <c r="E290" s="2"/>
      <c r="F290" s="1"/>
      <c r="G290" s="12"/>
      <c r="H290" s="12"/>
      <c r="I290" s="2"/>
    </row>
    <row r="291" spans="2:9" x14ac:dyDescent="0.25">
      <c r="B291" s="1"/>
      <c r="C291" s="12"/>
      <c r="D291" s="12"/>
      <c r="E291" s="2"/>
      <c r="F291" s="1"/>
      <c r="G291" s="12"/>
      <c r="H291" s="12"/>
      <c r="I291" s="2"/>
    </row>
    <row r="292" spans="2:9" x14ac:dyDescent="0.25">
      <c r="B292" s="1"/>
      <c r="C292" s="12"/>
      <c r="D292" s="12"/>
      <c r="E292" s="2"/>
      <c r="F292" s="1"/>
      <c r="G292" s="12"/>
      <c r="H292" s="12"/>
      <c r="I292" s="2"/>
    </row>
    <row r="293" spans="2:9" x14ac:dyDescent="0.25">
      <c r="B293" s="1"/>
      <c r="C293" s="12"/>
      <c r="D293" s="12"/>
      <c r="E293" s="2"/>
      <c r="F293" s="1"/>
      <c r="G293" s="12"/>
      <c r="H293" s="12"/>
      <c r="I293" s="2"/>
    </row>
    <row r="294" spans="2:9" x14ac:dyDescent="0.25">
      <c r="B294" s="1"/>
      <c r="C294" s="12"/>
      <c r="D294" s="12"/>
      <c r="E294" s="2"/>
      <c r="F294" s="1"/>
      <c r="G294" s="12"/>
      <c r="H294" s="12"/>
      <c r="I294" s="2"/>
    </row>
    <row r="295" spans="2:9" x14ac:dyDescent="0.25">
      <c r="B295" s="1"/>
      <c r="C295" s="12"/>
      <c r="D295" s="12"/>
      <c r="E295" s="2"/>
      <c r="F295" s="1"/>
      <c r="G295" s="12"/>
      <c r="H295" s="12"/>
      <c r="I295" s="2"/>
    </row>
    <row r="296" spans="2:9" x14ac:dyDescent="0.25">
      <c r="B296" s="1"/>
      <c r="C296" s="12"/>
      <c r="D296" s="12"/>
      <c r="E296" s="2"/>
      <c r="F296" s="1"/>
      <c r="G296" s="12"/>
      <c r="H296" s="12"/>
      <c r="I296" s="2"/>
    </row>
    <row r="297" spans="2:9" x14ac:dyDescent="0.25">
      <c r="B297" s="1"/>
      <c r="C297" s="12"/>
      <c r="D297" s="12"/>
      <c r="E297" s="2"/>
      <c r="F297" s="1"/>
      <c r="G297" s="12"/>
      <c r="H297" s="12"/>
      <c r="I297" s="2"/>
    </row>
    <row r="298" spans="2:9" x14ac:dyDescent="0.25">
      <c r="B298" s="1"/>
      <c r="C298" s="12"/>
      <c r="D298" s="12"/>
      <c r="E298" s="2"/>
      <c r="F298" s="1"/>
      <c r="G298" s="12"/>
      <c r="H298" s="12"/>
      <c r="I298" s="2"/>
    </row>
    <row r="299" spans="2:9" x14ac:dyDescent="0.25">
      <c r="B299" s="1"/>
      <c r="C299" s="12"/>
      <c r="D299" s="12"/>
      <c r="E299" s="2"/>
      <c r="F299" s="1"/>
      <c r="G299" s="12"/>
      <c r="H299" s="12"/>
      <c r="I299" s="2"/>
    </row>
    <row r="300" spans="2:9" x14ac:dyDescent="0.25">
      <c r="B300" s="1"/>
      <c r="C300" s="12"/>
      <c r="D300" s="12"/>
      <c r="E300" s="2"/>
      <c r="F300" s="1"/>
      <c r="G300" s="12"/>
      <c r="H300" s="12"/>
      <c r="I300" s="2"/>
    </row>
    <row r="301" spans="2:9" x14ac:dyDescent="0.25">
      <c r="B301" s="1"/>
      <c r="C301" s="12"/>
      <c r="D301" s="12"/>
      <c r="E301" s="2"/>
      <c r="F301" s="1"/>
      <c r="G301" s="12"/>
      <c r="H301" s="12"/>
      <c r="I301" s="2"/>
    </row>
    <row r="302" spans="2:9" x14ac:dyDescent="0.25">
      <c r="B302" s="1"/>
      <c r="C302" s="12"/>
      <c r="D302" s="12"/>
      <c r="E302" s="2"/>
      <c r="F302" s="1"/>
      <c r="G302" s="12"/>
      <c r="H302" s="12"/>
      <c r="I302" s="2"/>
    </row>
    <row r="303" spans="2:9" x14ac:dyDescent="0.25">
      <c r="B303" s="1"/>
      <c r="C303" s="12"/>
      <c r="D303" s="12"/>
      <c r="E303" s="2"/>
      <c r="F303" s="1"/>
      <c r="G303" s="12"/>
      <c r="H303" s="12"/>
      <c r="I303" s="2"/>
    </row>
    <row r="304" spans="2:9" x14ac:dyDescent="0.25">
      <c r="B304" s="1"/>
      <c r="C304" s="12"/>
      <c r="D304" s="12"/>
      <c r="E304" s="2"/>
      <c r="F304" s="1"/>
      <c r="G304" s="12"/>
      <c r="H304" s="12"/>
      <c r="I304" s="2"/>
    </row>
    <row r="305" spans="2:9" x14ac:dyDescent="0.25">
      <c r="B305" s="1"/>
      <c r="C305" s="12"/>
      <c r="D305" s="12"/>
      <c r="E305" s="2"/>
      <c r="F305" s="1"/>
      <c r="G305" s="12"/>
      <c r="H305" s="12"/>
      <c r="I305" s="2"/>
    </row>
    <row r="306" spans="2:9" x14ac:dyDescent="0.25">
      <c r="B306" s="1"/>
      <c r="C306" s="12"/>
      <c r="D306" s="12"/>
      <c r="E306" s="2"/>
      <c r="F306" s="1"/>
      <c r="G306" s="12"/>
      <c r="H306" s="12"/>
      <c r="I306" s="2"/>
    </row>
    <row r="307" spans="2:9" x14ac:dyDescent="0.25">
      <c r="B307" s="1"/>
      <c r="C307" s="12"/>
      <c r="D307" s="12"/>
      <c r="E307" s="2"/>
      <c r="F307" s="1"/>
      <c r="G307" s="12"/>
      <c r="H307" s="12"/>
      <c r="I307" s="2"/>
    </row>
    <row r="308" spans="2:9" x14ac:dyDescent="0.25">
      <c r="B308" s="1"/>
      <c r="C308" s="12"/>
      <c r="D308" s="12"/>
      <c r="E308" s="2"/>
      <c r="F308" s="1"/>
      <c r="G308" s="12"/>
      <c r="H308" s="12"/>
      <c r="I308" s="2"/>
    </row>
    <row r="309" spans="2:9" x14ac:dyDescent="0.25">
      <c r="B309" s="1"/>
      <c r="C309" s="12"/>
      <c r="D309" s="12"/>
      <c r="E309" s="2"/>
      <c r="F309" s="1"/>
      <c r="G309" s="12"/>
      <c r="H309" s="12"/>
      <c r="I309" s="2"/>
    </row>
    <row r="310" spans="2:9" x14ac:dyDescent="0.25">
      <c r="B310" s="1"/>
      <c r="C310" s="12"/>
      <c r="D310" s="12"/>
      <c r="E310" s="2"/>
      <c r="F310" s="1"/>
      <c r="G310" s="12"/>
      <c r="H310" s="12"/>
      <c r="I310" s="2"/>
    </row>
    <row r="311" spans="2:9" x14ac:dyDescent="0.25">
      <c r="B311" s="1"/>
      <c r="C311" s="12"/>
      <c r="D311" s="12"/>
      <c r="E311" s="2"/>
      <c r="F311" s="1"/>
      <c r="G311" s="12"/>
      <c r="H311" s="12"/>
      <c r="I311" s="2"/>
    </row>
    <row r="312" spans="2:9" x14ac:dyDescent="0.25">
      <c r="B312" s="1"/>
      <c r="C312" s="12"/>
      <c r="D312" s="12"/>
      <c r="E312" s="2"/>
      <c r="F312" s="1"/>
      <c r="G312" s="12"/>
      <c r="H312" s="12"/>
      <c r="I312" s="2"/>
    </row>
    <row r="313" spans="2:9" x14ac:dyDescent="0.25">
      <c r="B313" s="1"/>
      <c r="C313" s="12"/>
      <c r="D313" s="12"/>
      <c r="E313" s="2"/>
      <c r="F313" s="1"/>
      <c r="G313" s="12"/>
      <c r="H313" s="12"/>
      <c r="I313" s="2"/>
    </row>
    <row r="314" spans="2:9" x14ac:dyDescent="0.25">
      <c r="B314" s="1"/>
      <c r="C314" s="12"/>
      <c r="D314" s="12"/>
      <c r="E314" s="2"/>
      <c r="F314" s="1"/>
      <c r="G314" s="12"/>
      <c r="H314" s="12"/>
      <c r="I314" s="2"/>
    </row>
    <row r="315" spans="2:9" x14ac:dyDescent="0.25">
      <c r="B315" s="1"/>
      <c r="C315" s="12"/>
      <c r="D315" s="12"/>
      <c r="E315" s="2"/>
      <c r="F315" s="1"/>
      <c r="G315" s="12"/>
      <c r="H315" s="12"/>
      <c r="I315" s="2"/>
    </row>
    <row r="316" spans="2:9" x14ac:dyDescent="0.25">
      <c r="B316" s="1"/>
      <c r="C316" s="12"/>
      <c r="D316" s="12"/>
      <c r="E316" s="2"/>
      <c r="F316" s="1"/>
      <c r="G316" s="12"/>
      <c r="H316" s="12"/>
      <c r="I316" s="2"/>
    </row>
    <row r="317" spans="2:9" x14ac:dyDescent="0.25">
      <c r="B317" s="1"/>
      <c r="C317" s="12"/>
      <c r="D317" s="12"/>
      <c r="E317" s="2"/>
      <c r="F317" s="1"/>
      <c r="G317" s="12"/>
      <c r="H317" s="12"/>
      <c r="I317" s="2"/>
    </row>
    <row r="318" spans="2:9" x14ac:dyDescent="0.25">
      <c r="B318" s="1"/>
      <c r="C318" s="12"/>
      <c r="D318" s="12"/>
      <c r="E318" s="2"/>
      <c r="F318" s="1"/>
      <c r="G318" s="12"/>
      <c r="H318" s="12"/>
      <c r="I318" s="2"/>
    </row>
    <row r="319" spans="2:9" x14ac:dyDescent="0.25">
      <c r="B319" s="1"/>
      <c r="C319" s="12"/>
      <c r="D319" s="12"/>
      <c r="E319" s="2"/>
      <c r="F319" s="1"/>
      <c r="G319" s="12"/>
      <c r="H319" s="12"/>
      <c r="I319" s="2"/>
    </row>
    <row r="320" spans="2:9" x14ac:dyDescent="0.25">
      <c r="B320" s="1"/>
      <c r="C320" s="12"/>
      <c r="D320" s="12"/>
      <c r="E320" s="2"/>
      <c r="F320" s="1"/>
      <c r="G320" s="12"/>
      <c r="H320" s="12"/>
      <c r="I320" s="2"/>
    </row>
    <row r="321" spans="2:9" x14ac:dyDescent="0.25">
      <c r="B321" s="1"/>
      <c r="C321" s="12"/>
      <c r="D321" s="12"/>
      <c r="E321" s="2"/>
      <c r="F321" s="1"/>
      <c r="G321" s="12"/>
      <c r="H321" s="12"/>
      <c r="I321" s="2"/>
    </row>
    <row r="322" spans="2:9" x14ac:dyDescent="0.25">
      <c r="B322" s="1"/>
      <c r="C322" s="12"/>
      <c r="D322" s="12"/>
      <c r="E322" s="2"/>
      <c r="F322" s="1"/>
      <c r="G322" s="12"/>
      <c r="H322" s="12"/>
      <c r="I322" s="2"/>
    </row>
    <row r="323" spans="2:9" x14ac:dyDescent="0.25">
      <c r="B323" s="1"/>
      <c r="C323" s="12"/>
      <c r="D323" s="12"/>
      <c r="E323" s="2"/>
      <c r="F323" s="1"/>
      <c r="G323" s="12"/>
      <c r="H323" s="12"/>
      <c r="I323" s="2"/>
    </row>
    <row r="324" spans="2:9" x14ac:dyDescent="0.25">
      <c r="B324" s="1"/>
      <c r="C324" s="12"/>
      <c r="D324" s="12"/>
      <c r="E324" s="2"/>
      <c r="F324" s="1"/>
      <c r="G324" s="12"/>
      <c r="H324" s="12"/>
      <c r="I324" s="2"/>
    </row>
    <row r="325" spans="2:9" x14ac:dyDescent="0.25">
      <c r="B325" s="1"/>
      <c r="C325" s="12"/>
      <c r="D325" s="12"/>
      <c r="E325" s="2"/>
      <c r="F325" s="1"/>
      <c r="G325" s="12"/>
      <c r="H325" s="12"/>
      <c r="I325" s="2"/>
    </row>
    <row r="326" spans="2:9" x14ac:dyDescent="0.25">
      <c r="B326" s="1"/>
      <c r="C326" s="12"/>
      <c r="D326" s="12"/>
      <c r="E326" s="2"/>
      <c r="F326" s="1"/>
      <c r="G326" s="12"/>
      <c r="H326" s="12"/>
      <c r="I326" s="2"/>
    </row>
    <row r="327" spans="2:9" x14ac:dyDescent="0.25">
      <c r="B327" s="1"/>
      <c r="C327" s="12"/>
      <c r="D327" s="12"/>
      <c r="E327" s="2"/>
      <c r="F327" s="1"/>
      <c r="G327" s="12"/>
      <c r="H327" s="12"/>
      <c r="I327" s="2"/>
    </row>
    <row r="328" spans="2:9" x14ac:dyDescent="0.25">
      <c r="B328" s="1"/>
      <c r="C328" s="12"/>
      <c r="D328" s="12"/>
      <c r="E328" s="2"/>
      <c r="F328" s="1"/>
      <c r="G328" s="12"/>
      <c r="H328" s="12"/>
      <c r="I328" s="2"/>
    </row>
    <row r="329" spans="2:9" x14ac:dyDescent="0.25">
      <c r="B329" s="1"/>
      <c r="C329" s="12"/>
      <c r="D329" s="12"/>
      <c r="E329" s="2"/>
      <c r="F329" s="1"/>
      <c r="G329" s="12"/>
      <c r="H329" s="12"/>
      <c r="I329" s="2"/>
    </row>
    <row r="330" spans="2:9" x14ac:dyDescent="0.25">
      <c r="B330" s="1"/>
      <c r="C330" s="12"/>
      <c r="D330" s="12"/>
      <c r="E330" s="2"/>
      <c r="F330" s="1"/>
      <c r="G330" s="12"/>
      <c r="H330" s="12"/>
      <c r="I330" s="2"/>
    </row>
    <row r="331" spans="2:9" x14ac:dyDescent="0.25">
      <c r="B331" s="1"/>
      <c r="C331" s="12"/>
      <c r="D331" s="12"/>
      <c r="E331" s="2"/>
      <c r="F331" s="1"/>
      <c r="G331" s="12"/>
      <c r="H331" s="12"/>
      <c r="I331" s="2"/>
    </row>
    <row r="332" spans="2:9" x14ac:dyDescent="0.25">
      <c r="B332" s="1"/>
      <c r="C332" s="12"/>
      <c r="D332" s="12"/>
      <c r="E332" s="2"/>
      <c r="F332" s="1"/>
      <c r="G332" s="12"/>
      <c r="H332" s="12"/>
      <c r="I332" s="2"/>
    </row>
    <row r="333" spans="2:9" x14ac:dyDescent="0.25">
      <c r="B333" s="1"/>
      <c r="C333" s="12"/>
      <c r="D333" s="12"/>
      <c r="E333" s="2"/>
      <c r="F333" s="1"/>
      <c r="G333" s="12"/>
      <c r="H333" s="12"/>
      <c r="I333" s="2"/>
    </row>
    <row r="334" spans="2:9" x14ac:dyDescent="0.25">
      <c r="B334" s="1"/>
      <c r="C334" s="12"/>
      <c r="D334" s="12"/>
      <c r="E334" s="2"/>
      <c r="F334" s="1"/>
      <c r="G334" s="12"/>
      <c r="H334" s="12"/>
      <c r="I334" s="2"/>
    </row>
    <row r="335" spans="2:9" x14ac:dyDescent="0.25">
      <c r="B335" s="1"/>
      <c r="C335" s="12"/>
      <c r="D335" s="12"/>
      <c r="E335" s="2"/>
      <c r="F335" s="1"/>
      <c r="G335" s="12"/>
      <c r="H335" s="12"/>
      <c r="I335" s="2"/>
    </row>
    <row r="336" spans="2:9" x14ac:dyDescent="0.25">
      <c r="B336" s="1"/>
      <c r="C336" s="12"/>
      <c r="D336" s="12"/>
      <c r="E336" s="2"/>
      <c r="F336" s="1"/>
      <c r="G336" s="12"/>
      <c r="H336" s="12"/>
      <c r="I336" s="2"/>
    </row>
    <row r="337" spans="2:9" x14ac:dyDescent="0.25">
      <c r="B337" s="1"/>
      <c r="C337" s="12"/>
      <c r="D337" s="12"/>
      <c r="E337" s="2"/>
      <c r="F337" s="1"/>
      <c r="G337" s="12"/>
      <c r="H337" s="12"/>
      <c r="I337" s="2"/>
    </row>
    <row r="338" spans="2:9" x14ac:dyDescent="0.25">
      <c r="B338" s="1"/>
      <c r="C338" s="12"/>
      <c r="D338" s="12"/>
      <c r="E338" s="2"/>
      <c r="F338" s="1"/>
      <c r="G338" s="12"/>
      <c r="H338" s="12"/>
      <c r="I338" s="2"/>
    </row>
    <row r="339" spans="2:9" x14ac:dyDescent="0.25">
      <c r="B339" s="1"/>
      <c r="C339" s="12"/>
      <c r="D339" s="12"/>
      <c r="E339" s="2"/>
      <c r="F339" s="1"/>
      <c r="G339" s="12"/>
      <c r="H339" s="12"/>
      <c r="I339" s="2"/>
    </row>
    <row r="340" spans="2:9" x14ac:dyDescent="0.25">
      <c r="B340" s="1"/>
      <c r="C340" s="12"/>
      <c r="D340" s="12"/>
      <c r="E340" s="2"/>
      <c r="F340" s="1"/>
      <c r="G340" s="12"/>
      <c r="H340" s="12"/>
      <c r="I340" s="2"/>
    </row>
    <row r="341" spans="2:9" x14ac:dyDescent="0.25">
      <c r="B341" s="1"/>
      <c r="C341" s="12"/>
      <c r="D341" s="12"/>
      <c r="E341" s="2"/>
      <c r="F341" s="1"/>
      <c r="G341" s="12"/>
      <c r="H341" s="12"/>
      <c r="I341" s="2"/>
    </row>
    <row r="342" spans="2:9" x14ac:dyDescent="0.25">
      <c r="B342" s="1"/>
      <c r="C342" s="12"/>
      <c r="D342" s="12"/>
      <c r="E342" s="2"/>
      <c r="F342" s="1"/>
      <c r="G342" s="12"/>
      <c r="H342" s="12"/>
      <c r="I342" s="2"/>
    </row>
    <row r="343" spans="2:9" x14ac:dyDescent="0.25">
      <c r="B343" s="1"/>
      <c r="C343" s="12"/>
      <c r="D343" s="12"/>
      <c r="E343" s="2"/>
      <c r="F343" s="1"/>
      <c r="G343" s="12"/>
      <c r="H343" s="12"/>
      <c r="I343" s="2"/>
    </row>
    <row r="344" spans="2:9" x14ac:dyDescent="0.25">
      <c r="B344" s="1"/>
      <c r="C344" s="12"/>
      <c r="D344" s="12"/>
      <c r="E344" s="2"/>
      <c r="F344" s="1"/>
      <c r="G344" s="12"/>
      <c r="H344" s="12"/>
      <c r="I344" s="2"/>
    </row>
    <row r="345" spans="2:9" x14ac:dyDescent="0.25">
      <c r="B345" s="1"/>
      <c r="C345" s="12"/>
      <c r="D345" s="12"/>
      <c r="E345" s="2"/>
      <c r="F345" s="1"/>
      <c r="G345" s="12"/>
      <c r="H345" s="12"/>
      <c r="I345" s="2"/>
    </row>
    <row r="346" spans="2:9" x14ac:dyDescent="0.25">
      <c r="B346" s="1"/>
      <c r="C346" s="12"/>
      <c r="D346" s="12"/>
      <c r="E346" s="2"/>
      <c r="F346" s="1"/>
      <c r="G346" s="12"/>
      <c r="H346" s="12"/>
      <c r="I346" s="2"/>
    </row>
    <row r="347" spans="2:9" x14ac:dyDescent="0.25">
      <c r="B347" s="1"/>
      <c r="C347" s="12"/>
      <c r="D347" s="12"/>
      <c r="E347" s="2"/>
      <c r="F347" s="1"/>
      <c r="G347" s="12"/>
      <c r="H347" s="12"/>
      <c r="I347" s="2"/>
    </row>
    <row r="348" spans="2:9" x14ac:dyDescent="0.25">
      <c r="B348" s="1"/>
      <c r="C348" s="12"/>
      <c r="D348" s="12"/>
      <c r="E348" s="2"/>
      <c r="F348" s="1"/>
      <c r="G348" s="12"/>
      <c r="H348" s="12"/>
      <c r="I348" s="2"/>
    </row>
    <row r="349" spans="2:9" x14ac:dyDescent="0.25">
      <c r="B349" s="1"/>
      <c r="C349" s="12"/>
      <c r="D349" s="12"/>
      <c r="E349" s="2"/>
      <c r="F349" s="1"/>
      <c r="G349" s="12"/>
      <c r="H349" s="12"/>
      <c r="I349" s="2"/>
    </row>
    <row r="350" spans="2:9" x14ac:dyDescent="0.25">
      <c r="B350" s="1"/>
      <c r="C350" s="12"/>
      <c r="D350" s="12"/>
      <c r="E350" s="2"/>
      <c r="F350" s="1"/>
      <c r="G350" s="12"/>
      <c r="H350" s="12"/>
      <c r="I350" s="2"/>
    </row>
    <row r="351" spans="2:9" x14ac:dyDescent="0.25">
      <c r="B351" s="1"/>
      <c r="C351" s="12"/>
      <c r="D351" s="12"/>
      <c r="E351" s="2"/>
      <c r="F351" s="1"/>
      <c r="G351" s="12"/>
      <c r="H351" s="12"/>
      <c r="I351" s="2"/>
    </row>
    <row r="352" spans="2:9" x14ac:dyDescent="0.25">
      <c r="B352" s="1"/>
      <c r="C352" s="12"/>
      <c r="D352" s="12"/>
      <c r="E352" s="2"/>
      <c r="F352" s="1"/>
      <c r="G352" s="12"/>
      <c r="H352" s="12"/>
      <c r="I352" s="2"/>
    </row>
    <row r="353" spans="2:9" x14ac:dyDescent="0.25">
      <c r="B353" s="1"/>
      <c r="C353" s="12"/>
      <c r="D353" s="12"/>
      <c r="E353" s="2"/>
      <c r="F353" s="1"/>
      <c r="G353" s="12"/>
      <c r="H353" s="12"/>
      <c r="I353" s="2"/>
    </row>
    <row r="354" spans="2:9" x14ac:dyDescent="0.25">
      <c r="B354" s="1"/>
      <c r="C354" s="12"/>
      <c r="D354" s="12"/>
      <c r="E354" s="2"/>
      <c r="F354" s="1"/>
      <c r="G354" s="12"/>
      <c r="H354" s="12"/>
      <c r="I354" s="2"/>
    </row>
    <row r="355" spans="2:9" x14ac:dyDescent="0.25">
      <c r="B355" s="1"/>
      <c r="C355" s="12"/>
      <c r="D355" s="12"/>
      <c r="E355" s="2"/>
      <c r="F355" s="1"/>
      <c r="G355" s="12"/>
      <c r="H355" s="12"/>
      <c r="I355" s="2"/>
    </row>
    <row r="356" spans="2:9" x14ac:dyDescent="0.25">
      <c r="B356" s="1"/>
      <c r="C356" s="12"/>
      <c r="D356" s="12"/>
      <c r="E356" s="2"/>
      <c r="F356" s="1"/>
      <c r="G356" s="12"/>
      <c r="H356" s="12"/>
      <c r="I356" s="2"/>
    </row>
    <row r="357" spans="2:9" x14ac:dyDescent="0.25">
      <c r="B357" s="1"/>
      <c r="C357" s="12"/>
      <c r="D357" s="12"/>
      <c r="E357" s="2"/>
      <c r="F357" s="1"/>
      <c r="G357" s="12"/>
      <c r="H357" s="12"/>
      <c r="I357" s="2"/>
    </row>
    <row r="358" spans="2:9" x14ac:dyDescent="0.25">
      <c r="B358" s="1"/>
      <c r="C358" s="12"/>
      <c r="D358" s="12"/>
      <c r="E358" s="2"/>
      <c r="F358" s="1"/>
      <c r="G358" s="12"/>
      <c r="H358" s="12"/>
      <c r="I358" s="2"/>
    </row>
    <row r="359" spans="2:9" x14ac:dyDescent="0.25">
      <c r="B359" s="1"/>
      <c r="C359" s="12"/>
      <c r="D359" s="12"/>
      <c r="E359" s="2"/>
      <c r="F359" s="1"/>
      <c r="G359" s="12"/>
      <c r="H359" s="12"/>
      <c r="I359" s="2"/>
    </row>
    <row r="360" spans="2:9" x14ac:dyDescent="0.25">
      <c r="B360" s="1"/>
      <c r="C360" s="12"/>
      <c r="D360" s="12"/>
      <c r="E360" s="2"/>
      <c r="F360" s="1"/>
      <c r="G360" s="12"/>
      <c r="H360" s="12"/>
      <c r="I360" s="2"/>
    </row>
    <row r="361" spans="2:9" x14ac:dyDescent="0.25">
      <c r="B361" s="1"/>
      <c r="C361" s="12"/>
      <c r="D361" s="12"/>
      <c r="E361" s="2"/>
      <c r="F361" s="1"/>
      <c r="G361" s="12"/>
      <c r="H361" s="12"/>
      <c r="I361" s="2"/>
    </row>
    <row r="362" spans="2:9" x14ac:dyDescent="0.25">
      <c r="B362" s="1"/>
      <c r="C362" s="12"/>
      <c r="D362" s="12"/>
      <c r="E362" s="2"/>
      <c r="F362" s="1"/>
      <c r="G362" s="12"/>
      <c r="H362" s="12"/>
      <c r="I362" s="2"/>
    </row>
    <row r="363" spans="2:9" x14ac:dyDescent="0.25">
      <c r="B363" s="1"/>
      <c r="C363" s="12"/>
      <c r="D363" s="12"/>
      <c r="E363" s="2"/>
      <c r="F363" s="1"/>
      <c r="G363" s="12"/>
      <c r="H363" s="12"/>
      <c r="I363" s="2"/>
    </row>
    <row r="364" spans="2:9" x14ac:dyDescent="0.25">
      <c r="B364" s="1"/>
      <c r="C364" s="12"/>
      <c r="D364" s="12"/>
      <c r="E364" s="2"/>
      <c r="F364" s="1"/>
      <c r="G364" s="12"/>
      <c r="H364" s="12"/>
      <c r="I364" s="2"/>
    </row>
    <row r="365" spans="2:9" x14ac:dyDescent="0.25">
      <c r="B365" s="1"/>
      <c r="C365" s="12"/>
      <c r="D365" s="12"/>
      <c r="E365" s="2"/>
      <c r="F365" s="1"/>
      <c r="G365" s="12"/>
      <c r="H365" s="12"/>
      <c r="I365" s="2"/>
    </row>
    <row r="366" spans="2:9" x14ac:dyDescent="0.25">
      <c r="B366" s="1"/>
      <c r="C366" s="12"/>
      <c r="D366" s="12"/>
      <c r="E366" s="2"/>
      <c r="F366" s="1"/>
      <c r="G366" s="12"/>
      <c r="H366" s="12"/>
      <c r="I366" s="2"/>
    </row>
    <row r="367" spans="2:9" x14ac:dyDescent="0.25">
      <c r="B367" s="1"/>
      <c r="C367" s="12"/>
      <c r="D367" s="12"/>
      <c r="E367" s="2"/>
      <c r="F367" s="1"/>
      <c r="G367" s="12"/>
      <c r="H367" s="12"/>
      <c r="I367" s="2"/>
    </row>
    <row r="368" spans="2:9" x14ac:dyDescent="0.25">
      <c r="B368" s="1"/>
      <c r="C368" s="12"/>
      <c r="D368" s="12"/>
      <c r="E368" s="2"/>
      <c r="F368" s="1"/>
      <c r="G368" s="12"/>
      <c r="H368" s="12"/>
      <c r="I368" s="2"/>
    </row>
    <row r="369" spans="2:9" x14ac:dyDescent="0.25">
      <c r="B369" s="1"/>
      <c r="C369" s="12"/>
      <c r="D369" s="12"/>
      <c r="E369" s="2"/>
      <c r="F369" s="1"/>
      <c r="G369" s="12"/>
      <c r="H369" s="12"/>
      <c r="I369" s="2"/>
    </row>
    <row r="370" spans="2:9" x14ac:dyDescent="0.25">
      <c r="B370" s="1"/>
      <c r="C370" s="12"/>
      <c r="D370" s="12"/>
      <c r="E370" s="2"/>
      <c r="F370" s="1"/>
      <c r="G370" s="12"/>
      <c r="H370" s="12"/>
      <c r="I370" s="2"/>
    </row>
    <row r="371" spans="2:9" x14ac:dyDescent="0.25">
      <c r="B371" s="1"/>
      <c r="C371" s="12"/>
      <c r="D371" s="12"/>
      <c r="E371" s="2"/>
      <c r="F371" s="1"/>
      <c r="G371" s="12"/>
      <c r="H371" s="12"/>
      <c r="I371" s="2"/>
    </row>
    <row r="372" spans="2:9" x14ac:dyDescent="0.25">
      <c r="B372" s="1"/>
      <c r="C372" s="12"/>
      <c r="D372" s="12"/>
      <c r="E372" s="2"/>
      <c r="F372" s="1"/>
      <c r="G372" s="12"/>
      <c r="H372" s="12"/>
      <c r="I372" s="2"/>
    </row>
    <row r="373" spans="2:9" x14ac:dyDescent="0.25">
      <c r="B373" s="1"/>
      <c r="C373" s="12"/>
      <c r="D373" s="12"/>
      <c r="E373" s="2"/>
      <c r="F373" s="1"/>
      <c r="G373" s="12"/>
      <c r="H373" s="12"/>
      <c r="I373" s="2"/>
    </row>
    <row r="374" spans="2:9" x14ac:dyDescent="0.25">
      <c r="B374" s="1"/>
      <c r="C374" s="12"/>
      <c r="D374" s="12"/>
      <c r="E374" s="2"/>
      <c r="F374" s="1"/>
      <c r="G374" s="12"/>
      <c r="H374" s="12"/>
      <c r="I374" s="2"/>
    </row>
    <row r="375" spans="2:9" x14ac:dyDescent="0.25">
      <c r="B375" s="1"/>
      <c r="C375" s="12"/>
      <c r="D375" s="12"/>
      <c r="E375" s="2"/>
      <c r="F375" s="1"/>
      <c r="G375" s="12"/>
      <c r="H375" s="12"/>
      <c r="I375" s="2"/>
    </row>
    <row r="376" spans="2:9" x14ac:dyDescent="0.25">
      <c r="B376" s="1"/>
      <c r="C376" s="12"/>
      <c r="D376" s="12"/>
      <c r="E376" s="2"/>
      <c r="F376" s="1"/>
      <c r="G376" s="12"/>
      <c r="H376" s="12"/>
      <c r="I376" s="2"/>
    </row>
    <row r="377" spans="2:9" x14ac:dyDescent="0.25">
      <c r="B377" s="1"/>
      <c r="C377" s="12"/>
      <c r="D377" s="12"/>
      <c r="E377" s="2"/>
      <c r="F377" s="1"/>
      <c r="G377" s="12"/>
      <c r="H377" s="12"/>
      <c r="I377" s="2"/>
    </row>
    <row r="378" spans="2:9" x14ac:dyDescent="0.25">
      <c r="B378" s="1"/>
      <c r="C378" s="12"/>
      <c r="D378" s="12"/>
      <c r="E378" s="2"/>
      <c r="F378" s="1"/>
      <c r="G378" s="12"/>
      <c r="H378" s="12"/>
      <c r="I378" s="2"/>
    </row>
    <row r="379" spans="2:9" x14ac:dyDescent="0.25">
      <c r="B379" s="1"/>
      <c r="C379" s="12"/>
      <c r="D379" s="12"/>
      <c r="E379" s="2"/>
      <c r="F379" s="1"/>
      <c r="G379" s="12"/>
      <c r="H379" s="12"/>
      <c r="I379" s="2"/>
    </row>
    <row r="380" spans="2:9" x14ac:dyDescent="0.25">
      <c r="B380" s="1"/>
      <c r="C380" s="12"/>
      <c r="D380" s="12"/>
      <c r="E380" s="2"/>
      <c r="F380" s="1"/>
      <c r="G380" s="12"/>
      <c r="H380" s="12"/>
      <c r="I380" s="2"/>
    </row>
    <row r="381" spans="2:9" x14ac:dyDescent="0.25">
      <c r="B381" s="1"/>
      <c r="C381" s="12"/>
      <c r="D381" s="12"/>
      <c r="E381" s="2"/>
      <c r="F381" s="1"/>
      <c r="G381" s="12"/>
      <c r="H381" s="12"/>
      <c r="I381" s="2"/>
    </row>
    <row r="382" spans="2:9" x14ac:dyDescent="0.25">
      <c r="B382" s="1"/>
      <c r="C382" s="12"/>
      <c r="D382" s="12"/>
      <c r="E382" s="2"/>
      <c r="F382" s="1"/>
      <c r="G382" s="12"/>
      <c r="H382" s="12"/>
      <c r="I382" s="2"/>
    </row>
    <row r="383" spans="2:9" x14ac:dyDescent="0.25">
      <c r="B383" s="1"/>
      <c r="C383" s="12"/>
      <c r="D383" s="12"/>
      <c r="E383" s="2"/>
      <c r="F383" s="1"/>
      <c r="G383" s="12"/>
      <c r="H383" s="12"/>
      <c r="I383" s="2"/>
    </row>
    <row r="384" spans="2:9" x14ac:dyDescent="0.25">
      <c r="B384" s="1"/>
      <c r="C384" s="12"/>
      <c r="D384" s="12"/>
      <c r="E384" s="2"/>
      <c r="F384" s="1"/>
      <c r="G384" s="12"/>
      <c r="H384" s="12"/>
      <c r="I384" s="2"/>
    </row>
    <row r="385" spans="2:9" x14ac:dyDescent="0.25">
      <c r="B385" s="1"/>
      <c r="C385" s="12"/>
      <c r="D385" s="12"/>
      <c r="E385" s="2"/>
      <c r="F385" s="1"/>
      <c r="G385" s="12"/>
      <c r="H385" s="12"/>
      <c r="I385" s="2"/>
    </row>
    <row r="386" spans="2:9" x14ac:dyDescent="0.25">
      <c r="B386" s="1"/>
      <c r="C386" s="12"/>
      <c r="D386" s="12"/>
      <c r="E386" s="2"/>
      <c r="F386" s="1"/>
      <c r="G386" s="12"/>
      <c r="H386" s="12"/>
      <c r="I386" s="2"/>
    </row>
    <row r="387" spans="2:9" x14ac:dyDescent="0.25">
      <c r="B387" s="1"/>
      <c r="C387" s="12"/>
      <c r="D387" s="12"/>
      <c r="E387" s="2"/>
      <c r="F387" s="1"/>
      <c r="G387" s="12"/>
      <c r="H387" s="12"/>
      <c r="I387" s="2"/>
    </row>
    <row r="388" spans="2:9" x14ac:dyDescent="0.25">
      <c r="B388" s="1"/>
      <c r="C388" s="12"/>
      <c r="D388" s="12"/>
      <c r="E388" s="2"/>
      <c r="F388" s="1"/>
      <c r="G388" s="12"/>
      <c r="H388" s="12"/>
      <c r="I388" s="2"/>
    </row>
    <row r="389" spans="2:9" x14ac:dyDescent="0.25">
      <c r="B389" s="1"/>
      <c r="C389" s="12"/>
      <c r="D389" s="12"/>
      <c r="E389" s="2"/>
      <c r="F389" s="1"/>
      <c r="G389" s="12"/>
      <c r="H389" s="12"/>
      <c r="I389" s="2"/>
    </row>
    <row r="390" spans="2:9" x14ac:dyDescent="0.25">
      <c r="B390" s="1"/>
      <c r="C390" s="12"/>
      <c r="D390" s="12"/>
      <c r="E390" s="2"/>
      <c r="F390" s="1"/>
      <c r="G390" s="12"/>
      <c r="H390" s="12"/>
      <c r="I390" s="2"/>
    </row>
    <row r="391" spans="2:9" x14ac:dyDescent="0.25">
      <c r="B391" s="1"/>
      <c r="C391" s="12"/>
      <c r="D391" s="12"/>
      <c r="E391" s="2"/>
      <c r="F391" s="1"/>
      <c r="G391" s="12"/>
      <c r="H391" s="12"/>
      <c r="I391" s="2"/>
    </row>
    <row r="392" spans="2:9" x14ac:dyDescent="0.25">
      <c r="B392" s="1"/>
      <c r="C392" s="12"/>
      <c r="D392" s="12"/>
      <c r="E392" s="2"/>
      <c r="F392" s="1"/>
      <c r="G392" s="12"/>
      <c r="H392" s="12"/>
      <c r="I392" s="2"/>
    </row>
    <row r="393" spans="2:9" x14ac:dyDescent="0.25">
      <c r="B393" s="1"/>
      <c r="C393" s="12"/>
      <c r="D393" s="12"/>
      <c r="E393" s="2"/>
      <c r="F393" s="1"/>
      <c r="G393" s="12"/>
      <c r="H393" s="12"/>
      <c r="I393" s="2"/>
    </row>
    <row r="394" spans="2:9" x14ac:dyDescent="0.25">
      <c r="B394" s="1"/>
      <c r="C394" s="12"/>
      <c r="D394" s="12"/>
      <c r="E394" s="2"/>
      <c r="F394" s="1"/>
      <c r="G394" s="12"/>
      <c r="H394" s="12"/>
      <c r="I394" s="2"/>
    </row>
    <row r="395" spans="2:9" x14ac:dyDescent="0.25">
      <c r="B395" s="1"/>
      <c r="C395" s="12"/>
      <c r="D395" s="12"/>
      <c r="E395" s="2"/>
      <c r="F395" s="1"/>
      <c r="G395" s="12"/>
      <c r="H395" s="12"/>
      <c r="I395" s="2"/>
    </row>
    <row r="396" spans="2:9" x14ac:dyDescent="0.25">
      <c r="B396" s="1"/>
      <c r="C396" s="12"/>
      <c r="D396" s="12"/>
      <c r="E396" s="2"/>
      <c r="F396" s="1"/>
      <c r="G396" s="12"/>
      <c r="H396" s="12"/>
      <c r="I396" s="2"/>
    </row>
    <row r="397" spans="2:9" x14ac:dyDescent="0.25">
      <c r="B397" s="1"/>
      <c r="C397" s="12"/>
      <c r="D397" s="12"/>
      <c r="E397" s="2"/>
      <c r="F397" s="1"/>
      <c r="G397" s="12"/>
      <c r="H397" s="12"/>
      <c r="I397" s="2"/>
    </row>
    <row r="398" spans="2:9" x14ac:dyDescent="0.25">
      <c r="B398" s="1"/>
      <c r="C398" s="12"/>
      <c r="D398" s="12"/>
      <c r="E398" s="2"/>
      <c r="F398" s="1"/>
      <c r="G398" s="12"/>
      <c r="H398" s="12"/>
      <c r="I398" s="2"/>
    </row>
    <row r="399" spans="2:9" x14ac:dyDescent="0.25">
      <c r="B399" s="1"/>
      <c r="C399" s="12"/>
      <c r="D399" s="12"/>
      <c r="E399" s="2"/>
      <c r="F399" s="1"/>
      <c r="G399" s="12"/>
      <c r="H399" s="12"/>
      <c r="I399" s="2"/>
    </row>
    <row r="400" spans="2:9" x14ac:dyDescent="0.25">
      <c r="B400" s="1"/>
      <c r="C400" s="12"/>
      <c r="D400" s="12"/>
      <c r="E400" s="2"/>
      <c r="F400" s="1"/>
      <c r="G400" s="12"/>
      <c r="H400" s="12"/>
      <c r="I400" s="2"/>
    </row>
    <row r="401" spans="2:9" x14ac:dyDescent="0.25">
      <c r="B401" s="1"/>
      <c r="C401" s="12"/>
      <c r="D401" s="12"/>
      <c r="E401" s="2"/>
      <c r="F401" s="1"/>
      <c r="G401" s="12"/>
      <c r="H401" s="12"/>
      <c r="I401" s="2"/>
    </row>
    <row r="402" spans="2:9" x14ac:dyDescent="0.25">
      <c r="B402" s="1"/>
      <c r="C402" s="12"/>
      <c r="D402" s="12"/>
      <c r="E402" s="2"/>
      <c r="F402" s="1"/>
      <c r="G402" s="12"/>
      <c r="H402" s="12"/>
      <c r="I402" s="2"/>
    </row>
    <row r="403" spans="2:9" x14ac:dyDescent="0.25">
      <c r="B403" s="1"/>
      <c r="C403" s="12"/>
      <c r="D403" s="12"/>
      <c r="E403" s="2"/>
      <c r="F403" s="1"/>
      <c r="G403" s="12"/>
      <c r="H403" s="12"/>
      <c r="I403" s="2"/>
    </row>
    <row r="404" spans="2:9" x14ac:dyDescent="0.25">
      <c r="B404" s="1"/>
      <c r="C404" s="12"/>
      <c r="D404" s="12"/>
      <c r="E404" s="2"/>
      <c r="F404" s="1"/>
      <c r="G404" s="12"/>
      <c r="H404" s="12"/>
      <c r="I404" s="2"/>
    </row>
    <row r="405" spans="2:9" x14ac:dyDescent="0.25">
      <c r="B405" s="1"/>
      <c r="C405" s="12"/>
      <c r="D405" s="12"/>
      <c r="E405" s="2"/>
      <c r="F405" s="1"/>
      <c r="G405" s="12"/>
      <c r="H405" s="12"/>
      <c r="I405" s="2"/>
    </row>
    <row r="406" spans="2:9" x14ac:dyDescent="0.25">
      <c r="B406" s="1"/>
      <c r="C406" s="12"/>
      <c r="D406" s="12"/>
      <c r="E406" s="2"/>
      <c r="F406" s="1"/>
      <c r="G406" s="12"/>
      <c r="H406" s="12"/>
      <c r="I406" s="2"/>
    </row>
    <row r="407" spans="2:9" x14ac:dyDescent="0.25">
      <c r="B407" s="1"/>
      <c r="C407" s="12"/>
      <c r="D407" s="12"/>
      <c r="E407" s="2"/>
      <c r="F407" s="1"/>
      <c r="G407" s="12"/>
      <c r="H407" s="12"/>
      <c r="I407" s="2"/>
    </row>
    <row r="408" spans="2:9" x14ac:dyDescent="0.25">
      <c r="B408" s="1"/>
      <c r="C408" s="12"/>
      <c r="D408" s="12"/>
      <c r="E408" s="2"/>
      <c r="F408" s="1"/>
      <c r="G408" s="12"/>
      <c r="H408" s="12"/>
      <c r="I408" s="2"/>
    </row>
    <row r="409" spans="2:9" x14ac:dyDescent="0.25">
      <c r="B409" s="1"/>
      <c r="C409" s="12"/>
      <c r="D409" s="12"/>
      <c r="E409" s="2"/>
      <c r="F409" s="1"/>
      <c r="G409" s="12"/>
      <c r="H409" s="12"/>
      <c r="I409" s="2"/>
    </row>
    <row r="410" spans="2:9" x14ac:dyDescent="0.25">
      <c r="B410" s="1"/>
      <c r="C410" s="12"/>
      <c r="D410" s="12"/>
      <c r="E410" s="2"/>
      <c r="F410" s="1"/>
      <c r="G410" s="12"/>
      <c r="H410" s="12"/>
      <c r="I410" s="2"/>
    </row>
    <row r="411" spans="2:9" x14ac:dyDescent="0.25">
      <c r="B411" s="1"/>
      <c r="C411" s="12"/>
      <c r="D411" s="12"/>
      <c r="E411" s="2"/>
      <c r="F411" s="1"/>
      <c r="G411" s="12"/>
      <c r="H411" s="12"/>
      <c r="I411" s="2"/>
    </row>
    <row r="412" spans="2:9" x14ac:dyDescent="0.25">
      <c r="B412" s="1"/>
      <c r="C412" s="12"/>
      <c r="D412" s="12"/>
      <c r="E412" s="2"/>
      <c r="F412" s="1"/>
      <c r="G412" s="12"/>
      <c r="H412" s="12"/>
      <c r="I412" s="2"/>
    </row>
    <row r="413" spans="2:9" x14ac:dyDescent="0.25">
      <c r="B413" s="1"/>
      <c r="C413" s="12"/>
      <c r="D413" s="12"/>
      <c r="E413" s="2"/>
      <c r="F413" s="1"/>
      <c r="G413" s="12"/>
      <c r="H413" s="12"/>
      <c r="I413" s="2"/>
    </row>
    <row r="414" spans="2:9" x14ac:dyDescent="0.25">
      <c r="B414" s="1"/>
      <c r="C414" s="12"/>
      <c r="D414" s="12"/>
      <c r="E414" s="2"/>
      <c r="F414" s="1"/>
      <c r="G414" s="12"/>
      <c r="H414" s="12"/>
      <c r="I414" s="2"/>
    </row>
    <row r="415" spans="2:9" x14ac:dyDescent="0.25">
      <c r="B415" s="1"/>
      <c r="C415" s="12"/>
      <c r="D415" s="12"/>
      <c r="E415" s="2"/>
      <c r="F415" s="1"/>
      <c r="G415" s="12"/>
      <c r="H415" s="12"/>
      <c r="I415" s="2"/>
    </row>
    <row r="416" spans="2:9" x14ac:dyDescent="0.25">
      <c r="B416" s="1"/>
      <c r="C416" s="12"/>
      <c r="D416" s="12"/>
      <c r="E416" s="2"/>
      <c r="F416" s="1"/>
      <c r="G416" s="12"/>
      <c r="H416" s="12"/>
      <c r="I416" s="2"/>
    </row>
    <row r="417" spans="2:9" x14ac:dyDescent="0.25">
      <c r="B417" s="1"/>
      <c r="C417" s="12"/>
      <c r="D417" s="12"/>
      <c r="E417" s="2"/>
      <c r="F417" s="1"/>
      <c r="G417" s="12"/>
      <c r="H417" s="12"/>
      <c r="I417" s="2"/>
    </row>
    <row r="418" spans="2:9" x14ac:dyDescent="0.25">
      <c r="B418" s="1"/>
      <c r="C418" s="12"/>
      <c r="D418" s="12"/>
      <c r="E418" s="2"/>
      <c r="F418" s="1"/>
      <c r="G418" s="12"/>
      <c r="H418" s="12"/>
      <c r="I418" s="2"/>
    </row>
    <row r="419" spans="2:9" x14ac:dyDescent="0.25">
      <c r="B419" s="1"/>
      <c r="C419" s="12"/>
      <c r="D419" s="12"/>
      <c r="E419" s="2"/>
      <c r="F419" s="1"/>
      <c r="G419" s="12"/>
      <c r="H419" s="12"/>
      <c r="I419" s="2"/>
    </row>
    <row r="420" spans="2:9" x14ac:dyDescent="0.25">
      <c r="B420" s="1"/>
      <c r="C420" s="12"/>
      <c r="D420" s="12"/>
      <c r="E420" s="2"/>
      <c r="F420" s="1"/>
      <c r="G420" s="12"/>
      <c r="H420" s="12"/>
      <c r="I420" s="2"/>
    </row>
    <row r="421" spans="2:9" x14ac:dyDescent="0.25">
      <c r="B421" s="1"/>
      <c r="C421" s="12"/>
      <c r="D421" s="12"/>
      <c r="E421" s="2"/>
      <c r="F421" s="1"/>
      <c r="G421" s="12"/>
      <c r="H421" s="12"/>
      <c r="I421" s="2"/>
    </row>
    <row r="422" spans="2:9" x14ac:dyDescent="0.25">
      <c r="B422" s="1"/>
      <c r="C422" s="12"/>
      <c r="D422" s="12"/>
      <c r="E422" s="2"/>
      <c r="F422" s="1"/>
      <c r="G422" s="12"/>
      <c r="H422" s="12"/>
      <c r="I422" s="2"/>
    </row>
    <row r="423" spans="2:9" x14ac:dyDescent="0.25">
      <c r="B423" s="1"/>
      <c r="C423" s="12"/>
      <c r="D423" s="12"/>
      <c r="E423" s="2"/>
      <c r="F423" s="1"/>
      <c r="G423" s="12"/>
      <c r="H423" s="12"/>
      <c r="I423" s="2"/>
    </row>
    <row r="424" spans="2:9" x14ac:dyDescent="0.25">
      <c r="B424" s="1"/>
      <c r="C424" s="12"/>
      <c r="D424" s="12"/>
      <c r="E424" s="2"/>
      <c r="F424" s="1"/>
      <c r="G424" s="12"/>
      <c r="H424" s="12"/>
      <c r="I424" s="2"/>
    </row>
    <row r="425" spans="2:9" x14ac:dyDescent="0.25">
      <c r="B425" s="1"/>
      <c r="C425" s="12"/>
      <c r="D425" s="12"/>
      <c r="E425" s="2"/>
      <c r="F425" s="1"/>
      <c r="G425" s="12"/>
      <c r="H425" s="12"/>
      <c r="I425" s="2"/>
    </row>
    <row r="426" spans="2:9" x14ac:dyDescent="0.25">
      <c r="B426" s="1"/>
      <c r="C426" s="12"/>
      <c r="D426" s="12"/>
      <c r="E426" s="2"/>
      <c r="F426" s="1"/>
      <c r="G426" s="12"/>
      <c r="H426" s="12"/>
      <c r="I426" s="2"/>
    </row>
    <row r="427" spans="2:9" x14ac:dyDescent="0.25">
      <c r="B427" s="1"/>
      <c r="C427" s="12"/>
      <c r="D427" s="12"/>
      <c r="E427" s="2"/>
      <c r="F427" s="1"/>
      <c r="G427" s="12"/>
      <c r="H427" s="12"/>
      <c r="I427" s="2"/>
    </row>
    <row r="428" spans="2:9" x14ac:dyDescent="0.25">
      <c r="B428" s="1"/>
      <c r="C428" s="12"/>
      <c r="D428" s="12"/>
      <c r="E428" s="2"/>
      <c r="F428" s="1"/>
      <c r="G428" s="12"/>
      <c r="H428" s="12"/>
      <c r="I428" s="2"/>
    </row>
    <row r="429" spans="2:9" x14ac:dyDescent="0.25">
      <c r="B429" s="1"/>
      <c r="C429" s="12"/>
      <c r="D429" s="12"/>
      <c r="E429" s="2"/>
      <c r="F429" s="1"/>
      <c r="G429" s="12"/>
      <c r="H429" s="12"/>
      <c r="I429" s="2"/>
    </row>
    <row r="430" spans="2:9" x14ac:dyDescent="0.25">
      <c r="B430" s="1"/>
      <c r="C430" s="12"/>
      <c r="D430" s="12"/>
      <c r="E430" s="2"/>
      <c r="F430" s="1"/>
      <c r="G430" s="12"/>
      <c r="H430" s="12"/>
      <c r="I430" s="2"/>
    </row>
    <row r="431" spans="2:9" x14ac:dyDescent="0.25">
      <c r="B431" s="1"/>
      <c r="C431" s="12"/>
      <c r="D431" s="12"/>
      <c r="E431" s="2"/>
      <c r="F431" s="1"/>
      <c r="G431" s="12"/>
      <c r="H431" s="12"/>
      <c r="I431" s="2"/>
    </row>
    <row r="432" spans="2:9" x14ac:dyDescent="0.25">
      <c r="B432" s="1"/>
      <c r="C432" s="12"/>
      <c r="D432" s="12"/>
      <c r="E432" s="2"/>
      <c r="F432" s="1"/>
      <c r="G432" s="12"/>
      <c r="H432" s="12"/>
      <c r="I432" s="2"/>
    </row>
    <row r="433" spans="2:9" x14ac:dyDescent="0.25">
      <c r="B433" s="1"/>
      <c r="C433" s="12"/>
      <c r="D433" s="12"/>
      <c r="E433" s="2"/>
      <c r="F433" s="1"/>
      <c r="G433" s="12"/>
      <c r="H433" s="12"/>
      <c r="I433" s="2"/>
    </row>
    <row r="434" spans="2:9" x14ac:dyDescent="0.25">
      <c r="B434" s="1"/>
      <c r="C434" s="12"/>
      <c r="D434" s="12"/>
      <c r="E434" s="2"/>
      <c r="F434" s="1"/>
      <c r="G434" s="12"/>
      <c r="H434" s="12"/>
      <c r="I434" s="2"/>
    </row>
    <row r="435" spans="2:9" x14ac:dyDescent="0.25">
      <c r="B435" s="1"/>
      <c r="C435" s="12"/>
      <c r="D435" s="12"/>
      <c r="E435" s="2"/>
      <c r="F435" s="1"/>
      <c r="G435" s="12"/>
      <c r="H435" s="12"/>
      <c r="I435" s="2"/>
    </row>
    <row r="436" spans="2:9" x14ac:dyDescent="0.25">
      <c r="B436" s="1"/>
      <c r="C436" s="12"/>
      <c r="D436" s="12"/>
      <c r="E436" s="2"/>
      <c r="F436" s="1"/>
      <c r="G436" s="12"/>
      <c r="H436" s="12"/>
      <c r="I436" s="2"/>
    </row>
    <row r="437" spans="2:9" x14ac:dyDescent="0.25">
      <c r="B437" s="1"/>
      <c r="C437" s="12"/>
      <c r="D437" s="12"/>
      <c r="E437" s="2"/>
      <c r="F437" s="1"/>
      <c r="G437" s="12"/>
      <c r="H437" s="12"/>
      <c r="I437" s="2"/>
    </row>
    <row r="438" spans="2:9" x14ac:dyDescent="0.25">
      <c r="B438" s="1"/>
      <c r="C438" s="12"/>
      <c r="D438" s="12"/>
      <c r="E438" s="2"/>
      <c r="F438" s="1"/>
      <c r="G438" s="12"/>
      <c r="H438" s="12"/>
      <c r="I438" s="2"/>
    </row>
    <row r="439" spans="2:9" x14ac:dyDescent="0.25">
      <c r="B439" s="1"/>
      <c r="C439" s="12"/>
      <c r="D439" s="12"/>
      <c r="E439" s="2"/>
      <c r="F439" s="1"/>
      <c r="G439" s="12"/>
      <c r="H439" s="12"/>
      <c r="I439" s="2"/>
    </row>
    <row r="440" spans="2:9" x14ac:dyDescent="0.25">
      <c r="B440" s="1"/>
      <c r="C440" s="12"/>
      <c r="D440" s="12"/>
      <c r="E440" s="2"/>
      <c r="F440" s="1"/>
      <c r="G440" s="12"/>
      <c r="H440" s="12"/>
      <c r="I440" s="2"/>
    </row>
    <row r="441" spans="2:9" x14ac:dyDescent="0.25">
      <c r="B441" s="1"/>
      <c r="C441" s="12"/>
      <c r="D441" s="12"/>
      <c r="E441" s="2"/>
      <c r="F441" s="1"/>
      <c r="G441" s="12"/>
      <c r="H441" s="12"/>
      <c r="I441" s="2"/>
    </row>
    <row r="442" spans="2:9" x14ac:dyDescent="0.25">
      <c r="B442" s="1"/>
      <c r="C442" s="12"/>
      <c r="D442" s="12"/>
      <c r="E442" s="2"/>
      <c r="F442" s="1"/>
      <c r="G442" s="12"/>
      <c r="H442" s="12"/>
      <c r="I442" s="2"/>
    </row>
    <row r="443" spans="2:9" x14ac:dyDescent="0.25">
      <c r="B443" s="1"/>
      <c r="C443" s="12"/>
      <c r="D443" s="12"/>
      <c r="E443" s="2"/>
      <c r="F443" s="1"/>
      <c r="G443" s="12"/>
      <c r="H443" s="12"/>
      <c r="I443" s="2"/>
    </row>
    <row r="444" spans="2:9" x14ac:dyDescent="0.25">
      <c r="B444" s="1"/>
      <c r="C444" s="12"/>
      <c r="D444" s="12"/>
      <c r="E444" s="2"/>
      <c r="F444" s="1"/>
      <c r="G444" s="12"/>
      <c r="H444" s="12"/>
      <c r="I444" s="2"/>
    </row>
    <row r="445" spans="2:9" x14ac:dyDescent="0.25">
      <c r="B445" s="1"/>
      <c r="C445" s="12"/>
      <c r="D445" s="12"/>
      <c r="E445" s="2"/>
      <c r="F445" s="1"/>
      <c r="G445" s="12"/>
      <c r="H445" s="12"/>
      <c r="I445" s="2"/>
    </row>
    <row r="446" spans="2:9" x14ac:dyDescent="0.25">
      <c r="B446" s="1"/>
      <c r="C446" s="12"/>
      <c r="D446" s="12"/>
      <c r="E446" s="2"/>
      <c r="F446" s="1"/>
      <c r="G446" s="12"/>
      <c r="H446" s="12"/>
      <c r="I446" s="2"/>
    </row>
    <row r="447" spans="2:9" x14ac:dyDescent="0.25">
      <c r="B447" s="1"/>
      <c r="C447" s="12"/>
      <c r="D447" s="12"/>
      <c r="E447" s="2"/>
      <c r="F447" s="1"/>
      <c r="G447" s="12"/>
      <c r="H447" s="12"/>
      <c r="I447" s="2"/>
    </row>
    <row r="448" spans="2:9" x14ac:dyDescent="0.25">
      <c r="B448" s="1"/>
      <c r="C448" s="12"/>
      <c r="D448" s="12"/>
      <c r="E448" s="2"/>
      <c r="F448" s="1"/>
      <c r="G448" s="12"/>
      <c r="H448" s="12"/>
      <c r="I448" s="2"/>
    </row>
    <row r="449" spans="2:9" x14ac:dyDescent="0.25">
      <c r="B449" s="1"/>
      <c r="C449" s="12"/>
      <c r="D449" s="12"/>
      <c r="E449" s="2"/>
      <c r="F449" s="1"/>
      <c r="G449" s="12"/>
      <c r="H449" s="12"/>
      <c r="I449" s="2"/>
    </row>
    <row r="450" spans="2:9" x14ac:dyDescent="0.25">
      <c r="B450" s="1"/>
      <c r="C450" s="12"/>
      <c r="D450" s="12"/>
      <c r="E450" s="2"/>
      <c r="F450" s="1"/>
      <c r="G450" s="12"/>
      <c r="H450" s="12"/>
      <c r="I450" s="2"/>
    </row>
    <row r="451" spans="2:9" x14ac:dyDescent="0.25">
      <c r="B451" s="1"/>
      <c r="C451" s="12"/>
      <c r="D451" s="12"/>
      <c r="E451" s="2"/>
      <c r="F451" s="1"/>
      <c r="G451" s="12"/>
      <c r="H451" s="12"/>
      <c r="I451" s="2"/>
    </row>
    <row r="452" spans="2:9" x14ac:dyDescent="0.25">
      <c r="B452" s="1"/>
      <c r="C452" s="12"/>
      <c r="D452" s="12"/>
      <c r="E452" s="2"/>
      <c r="F452" s="1"/>
      <c r="G452" s="12"/>
      <c r="H452" s="12"/>
      <c r="I452" s="2"/>
    </row>
    <row r="453" spans="2:9" x14ac:dyDescent="0.25">
      <c r="B453" s="1"/>
      <c r="C453" s="12"/>
      <c r="D453" s="12"/>
      <c r="E453" s="2"/>
      <c r="F453" s="1"/>
      <c r="G453" s="12"/>
      <c r="H453" s="12"/>
      <c r="I453" s="2"/>
    </row>
    <row r="454" spans="2:9" x14ac:dyDescent="0.25">
      <c r="B454" s="1"/>
      <c r="C454" s="12"/>
      <c r="D454" s="12"/>
      <c r="E454" s="2"/>
      <c r="F454" s="1"/>
      <c r="G454" s="12"/>
      <c r="H454" s="12"/>
      <c r="I454" s="2"/>
    </row>
    <row r="455" spans="2:9" x14ac:dyDescent="0.25">
      <c r="B455" s="1"/>
      <c r="C455" s="12"/>
      <c r="D455" s="12"/>
      <c r="E455" s="2"/>
      <c r="F455" s="1"/>
      <c r="G455" s="12"/>
      <c r="H455" s="12"/>
      <c r="I455" s="2"/>
    </row>
    <row r="456" spans="2:9" x14ac:dyDescent="0.25">
      <c r="B456" s="1"/>
      <c r="C456" s="12"/>
      <c r="D456" s="12"/>
      <c r="E456" s="2"/>
      <c r="F456" s="1"/>
      <c r="G456" s="12"/>
      <c r="H456" s="12"/>
      <c r="I456" s="2"/>
    </row>
    <row r="457" spans="2:9" x14ac:dyDescent="0.25">
      <c r="B457" s="1"/>
      <c r="C457" s="12"/>
      <c r="D457" s="12"/>
      <c r="E457" s="2"/>
      <c r="F457" s="1"/>
      <c r="G457" s="12"/>
      <c r="H457" s="12"/>
      <c r="I457" s="2"/>
    </row>
    <row r="458" spans="2:9" x14ac:dyDescent="0.25">
      <c r="B458" s="1"/>
      <c r="C458" s="12"/>
      <c r="D458" s="12"/>
      <c r="E458" s="2"/>
      <c r="F458" s="1"/>
      <c r="G458" s="12"/>
      <c r="H458" s="12"/>
      <c r="I458" s="2"/>
    </row>
    <row r="459" spans="2:9" x14ac:dyDescent="0.25">
      <c r="B459" s="1"/>
      <c r="C459" s="12"/>
      <c r="D459" s="12"/>
      <c r="E459" s="2"/>
      <c r="F459" s="1"/>
      <c r="G459" s="12"/>
      <c r="H459" s="12"/>
      <c r="I459" s="2"/>
    </row>
    <row r="460" spans="2:9" x14ac:dyDescent="0.25">
      <c r="B460" s="1"/>
      <c r="C460" s="12"/>
      <c r="D460" s="12"/>
      <c r="E460" s="2"/>
      <c r="F460" s="1"/>
      <c r="G460" s="12"/>
      <c r="H460" s="12"/>
      <c r="I460" s="2"/>
    </row>
    <row r="461" spans="2:9" x14ac:dyDescent="0.25">
      <c r="B461" s="1"/>
      <c r="C461" s="12"/>
      <c r="D461" s="12"/>
      <c r="E461" s="2"/>
      <c r="F461" s="1"/>
      <c r="G461" s="12"/>
      <c r="H461" s="12"/>
      <c r="I461" s="2"/>
    </row>
    <row r="462" spans="2:9" x14ac:dyDescent="0.25">
      <c r="B462" s="1"/>
      <c r="C462" s="12"/>
      <c r="D462" s="12"/>
      <c r="E462" s="2"/>
      <c r="F462" s="1"/>
      <c r="G462" s="12"/>
      <c r="H462" s="12"/>
      <c r="I462" s="2"/>
    </row>
    <row r="463" spans="2:9" x14ac:dyDescent="0.25">
      <c r="B463" s="1"/>
      <c r="C463" s="12"/>
      <c r="D463" s="12"/>
      <c r="E463" s="2"/>
      <c r="F463" s="1"/>
      <c r="G463" s="12"/>
      <c r="H463" s="12"/>
      <c r="I463" s="2"/>
    </row>
    <row r="464" spans="2:9" x14ac:dyDescent="0.25">
      <c r="B464" s="1"/>
      <c r="C464" s="12"/>
      <c r="D464" s="12"/>
      <c r="E464" s="2"/>
      <c r="F464" s="1"/>
      <c r="G464" s="12"/>
      <c r="H464" s="12"/>
      <c r="I464" s="2"/>
    </row>
    <row r="465" spans="2:9" x14ac:dyDescent="0.25">
      <c r="B465" s="1"/>
      <c r="C465" s="12"/>
      <c r="D465" s="12"/>
      <c r="E465" s="2"/>
      <c r="F465" s="1"/>
      <c r="G465" s="12"/>
      <c r="H465" s="12"/>
      <c r="I465" s="2"/>
    </row>
    <row r="466" spans="2:9" x14ac:dyDescent="0.25">
      <c r="B466" s="1"/>
      <c r="C466" s="12"/>
      <c r="D466" s="12"/>
      <c r="E466" s="2"/>
      <c r="F466" s="1"/>
      <c r="G466" s="12"/>
      <c r="H466" s="12"/>
      <c r="I466" s="2"/>
    </row>
    <row r="467" spans="2:9" x14ac:dyDescent="0.25">
      <c r="B467" s="1"/>
      <c r="C467" s="12"/>
      <c r="D467" s="12"/>
      <c r="E467" s="2"/>
      <c r="F467" s="1"/>
      <c r="G467" s="12"/>
      <c r="H467" s="12"/>
      <c r="I467" s="2"/>
    </row>
    <row r="468" spans="2:9" x14ac:dyDescent="0.25">
      <c r="B468" s="1"/>
      <c r="C468" s="12"/>
      <c r="D468" s="12"/>
      <c r="E468" s="2"/>
      <c r="F468" s="1"/>
      <c r="G468" s="12"/>
      <c r="H468" s="12"/>
      <c r="I468" s="2"/>
    </row>
    <row r="469" spans="2:9" x14ac:dyDescent="0.25">
      <c r="B469" s="1"/>
      <c r="C469" s="12"/>
      <c r="D469" s="12"/>
      <c r="E469" s="2"/>
      <c r="F469" s="1"/>
      <c r="G469" s="12"/>
      <c r="H469" s="12"/>
      <c r="I469" s="2"/>
    </row>
    <row r="470" spans="2:9" x14ac:dyDescent="0.25">
      <c r="B470" s="1"/>
      <c r="C470" s="12"/>
      <c r="D470" s="12"/>
      <c r="E470" s="2"/>
      <c r="F470" s="1"/>
      <c r="G470" s="12"/>
      <c r="H470" s="12"/>
      <c r="I470" s="2"/>
    </row>
    <row r="471" spans="2:9" x14ac:dyDescent="0.25">
      <c r="B471" s="1"/>
      <c r="C471" s="12"/>
      <c r="D471" s="12"/>
      <c r="E471" s="2"/>
      <c r="F471" s="1"/>
      <c r="G471" s="12"/>
      <c r="H471" s="12"/>
      <c r="I471" s="2"/>
    </row>
    <row r="472" spans="2:9" x14ac:dyDescent="0.25">
      <c r="B472" s="1"/>
      <c r="C472" s="12"/>
      <c r="D472" s="12"/>
      <c r="E472" s="2"/>
      <c r="F472" s="1"/>
      <c r="G472" s="12"/>
      <c r="H472" s="12"/>
      <c r="I472" s="2"/>
    </row>
    <row r="473" spans="2:9" x14ac:dyDescent="0.25">
      <c r="B473" s="1"/>
      <c r="C473" s="12"/>
      <c r="D473" s="12"/>
      <c r="E473" s="2"/>
      <c r="F473" s="1"/>
      <c r="G473" s="12"/>
      <c r="H473" s="12"/>
      <c r="I473" s="2"/>
    </row>
    <row r="474" spans="2:9" x14ac:dyDescent="0.25">
      <c r="B474" s="1"/>
      <c r="C474" s="12"/>
      <c r="D474" s="12"/>
      <c r="E474" s="2"/>
      <c r="F474" s="1"/>
      <c r="G474" s="12"/>
      <c r="H474" s="12"/>
      <c r="I474" s="2"/>
    </row>
    <row r="475" spans="2:9" x14ac:dyDescent="0.25">
      <c r="B475" s="1"/>
      <c r="C475" s="12"/>
      <c r="D475" s="12"/>
      <c r="E475" s="2"/>
      <c r="F475" s="1"/>
      <c r="G475" s="12"/>
      <c r="H475" s="12"/>
      <c r="I475" s="2"/>
    </row>
    <row r="476" spans="2:9" x14ac:dyDescent="0.25">
      <c r="B476" s="1"/>
      <c r="C476" s="12"/>
      <c r="D476" s="12"/>
      <c r="E476" s="2"/>
      <c r="F476" s="1"/>
      <c r="G476" s="12"/>
      <c r="H476" s="12"/>
      <c r="I476" s="2"/>
    </row>
    <row r="477" spans="2:9" x14ac:dyDescent="0.25">
      <c r="B477" s="1"/>
      <c r="C477" s="12"/>
      <c r="D477" s="12"/>
      <c r="E477" s="2"/>
      <c r="F477" s="1"/>
      <c r="G477" s="12"/>
      <c r="H477" s="12"/>
      <c r="I477" s="2"/>
    </row>
    <row r="478" spans="2:9" x14ac:dyDescent="0.25">
      <c r="B478" s="1"/>
      <c r="C478" s="12"/>
      <c r="D478" s="12"/>
      <c r="E478" s="2"/>
      <c r="F478" s="1"/>
      <c r="G478" s="12"/>
      <c r="H478" s="12"/>
      <c r="I478" s="2"/>
    </row>
    <row r="479" spans="2:9" x14ac:dyDescent="0.25">
      <c r="B479" s="1"/>
      <c r="C479" s="12"/>
      <c r="D479" s="12"/>
      <c r="E479" s="2"/>
      <c r="F479" s="1"/>
      <c r="G479" s="12"/>
      <c r="H479" s="12"/>
      <c r="I479" s="2"/>
    </row>
    <row r="480" spans="2:9" x14ac:dyDescent="0.25">
      <c r="B480" s="1"/>
      <c r="C480" s="12"/>
      <c r="D480" s="12"/>
      <c r="E480" s="2"/>
      <c r="F480" s="1"/>
      <c r="G480" s="12"/>
      <c r="H480" s="12"/>
      <c r="I480" s="2"/>
    </row>
    <row r="481" spans="2:9" x14ac:dyDescent="0.25">
      <c r="B481" s="1"/>
      <c r="C481" s="12"/>
      <c r="D481" s="12"/>
      <c r="E481" s="2"/>
      <c r="F481" s="1"/>
      <c r="G481" s="12"/>
      <c r="H481" s="12"/>
      <c r="I481" s="2"/>
    </row>
    <row r="482" spans="2:9" x14ac:dyDescent="0.25">
      <c r="B482" s="1"/>
      <c r="C482" s="12"/>
      <c r="D482" s="12"/>
      <c r="E482" s="2"/>
      <c r="F482" s="1"/>
      <c r="G482" s="12"/>
      <c r="H482" s="12"/>
      <c r="I482" s="2"/>
    </row>
    <row r="483" spans="2:9" x14ac:dyDescent="0.25">
      <c r="B483" s="1"/>
      <c r="C483" s="12"/>
      <c r="D483" s="12"/>
      <c r="E483" s="2"/>
      <c r="F483" s="1"/>
      <c r="G483" s="12"/>
      <c r="H483" s="12"/>
      <c r="I483" s="2"/>
    </row>
    <row r="484" spans="2:9" x14ac:dyDescent="0.25">
      <c r="B484" s="1"/>
      <c r="C484" s="12"/>
      <c r="D484" s="12"/>
      <c r="E484" s="2"/>
      <c r="F484" s="1"/>
      <c r="G484" s="12"/>
      <c r="H484" s="12"/>
      <c r="I484" s="2"/>
    </row>
    <row r="485" spans="2:9" x14ac:dyDescent="0.25">
      <c r="B485" s="1"/>
      <c r="C485" s="12"/>
      <c r="D485" s="12"/>
      <c r="E485" s="2"/>
      <c r="F485" s="1"/>
      <c r="G485" s="12"/>
      <c r="H485" s="12"/>
      <c r="I485" s="2"/>
    </row>
    <row r="486" spans="2:9" x14ac:dyDescent="0.25">
      <c r="B486" s="1"/>
      <c r="C486" s="12"/>
      <c r="D486" s="12"/>
      <c r="E486" s="2"/>
      <c r="F486" s="1"/>
      <c r="G486" s="12"/>
      <c r="H486" s="12"/>
      <c r="I486" s="2"/>
    </row>
    <row r="487" spans="2:9" x14ac:dyDescent="0.25">
      <c r="B487" s="1"/>
      <c r="C487" s="12"/>
      <c r="D487" s="12"/>
      <c r="E487" s="2"/>
      <c r="F487" s="1"/>
      <c r="G487" s="12"/>
      <c r="H487" s="12"/>
      <c r="I487" s="2"/>
    </row>
    <row r="488" spans="2:9" x14ac:dyDescent="0.25">
      <c r="B488" s="1"/>
      <c r="C488" s="12"/>
      <c r="D488" s="12"/>
      <c r="E488" s="2"/>
      <c r="F488" s="1"/>
      <c r="G488" s="12"/>
      <c r="H488" s="12"/>
      <c r="I488" s="2"/>
    </row>
    <row r="489" spans="2:9" x14ac:dyDescent="0.25">
      <c r="B489" s="1"/>
      <c r="C489" s="12"/>
      <c r="D489" s="12"/>
      <c r="E489" s="2"/>
      <c r="F489" s="1"/>
      <c r="G489" s="12"/>
      <c r="H489" s="12"/>
      <c r="I489" s="2"/>
    </row>
    <row r="490" spans="2:9" x14ac:dyDescent="0.25">
      <c r="B490" s="1"/>
      <c r="C490" s="12"/>
      <c r="D490" s="12"/>
      <c r="E490" s="2"/>
      <c r="F490" s="1"/>
      <c r="G490" s="12"/>
      <c r="H490" s="12"/>
      <c r="I490" s="2"/>
    </row>
    <row r="491" spans="2:9" x14ac:dyDescent="0.25">
      <c r="B491" s="1"/>
      <c r="C491" s="12"/>
      <c r="D491" s="12"/>
      <c r="E491" s="2"/>
      <c r="F491" s="1"/>
      <c r="G491" s="12"/>
      <c r="H491" s="12"/>
      <c r="I491" s="2"/>
    </row>
    <row r="492" spans="2:9" x14ac:dyDescent="0.25">
      <c r="B492" s="1"/>
      <c r="C492" s="12"/>
      <c r="D492" s="12"/>
      <c r="E492" s="2"/>
      <c r="F492" s="1"/>
      <c r="G492" s="12"/>
      <c r="H492" s="12"/>
      <c r="I492" s="2"/>
    </row>
    <row r="493" spans="2:9" x14ac:dyDescent="0.25">
      <c r="B493" s="1"/>
      <c r="C493" s="12"/>
      <c r="D493" s="12"/>
      <c r="E493" s="2"/>
      <c r="F493" s="1"/>
      <c r="G493" s="12"/>
      <c r="H493" s="12"/>
      <c r="I493" s="2"/>
    </row>
    <row r="494" spans="2:9" x14ac:dyDescent="0.25">
      <c r="B494" s="1"/>
      <c r="C494" s="12"/>
      <c r="D494" s="12"/>
      <c r="E494" s="2"/>
      <c r="F494" s="1"/>
      <c r="G494" s="12"/>
      <c r="H494" s="12"/>
      <c r="I494" s="2"/>
    </row>
    <row r="495" spans="2:9" x14ac:dyDescent="0.25">
      <c r="B495" s="1"/>
      <c r="C495" s="12"/>
      <c r="D495" s="12"/>
      <c r="E495" s="2"/>
      <c r="F495" s="1"/>
      <c r="G495" s="12"/>
      <c r="H495" s="12"/>
      <c r="I495" s="2"/>
    </row>
    <row r="496" spans="2:9" x14ac:dyDescent="0.25">
      <c r="B496" s="1"/>
      <c r="C496" s="12"/>
      <c r="D496" s="12"/>
      <c r="E496" s="2"/>
      <c r="F496" s="1"/>
      <c r="G496" s="12"/>
      <c r="H496" s="12"/>
      <c r="I496" s="2"/>
    </row>
    <row r="497" spans="2:9" x14ac:dyDescent="0.25">
      <c r="B497" s="1"/>
      <c r="C497" s="12"/>
      <c r="D497" s="12"/>
      <c r="E497" s="2"/>
      <c r="F497" s="1"/>
      <c r="G497" s="12"/>
      <c r="H497" s="12"/>
      <c r="I497" s="2"/>
    </row>
    <row r="498" spans="2:9" x14ac:dyDescent="0.25">
      <c r="B498" s="1"/>
      <c r="C498" s="12"/>
      <c r="D498" s="12"/>
      <c r="E498" s="2"/>
      <c r="F498" s="1"/>
      <c r="G498" s="12"/>
      <c r="H498" s="12"/>
      <c r="I498" s="2"/>
    </row>
    <row r="499" spans="2:9" x14ac:dyDescent="0.25">
      <c r="B499" s="1"/>
      <c r="C499" s="12"/>
      <c r="D499" s="12"/>
      <c r="E499" s="2"/>
      <c r="F499" s="1"/>
      <c r="G499" s="12"/>
      <c r="H499" s="12"/>
      <c r="I499" s="2"/>
    </row>
    <row r="500" spans="2:9" x14ac:dyDescent="0.25">
      <c r="B500" s="1"/>
      <c r="C500" s="12"/>
      <c r="D500" s="12"/>
      <c r="E500" s="2"/>
      <c r="F500" s="1"/>
      <c r="G500" s="12"/>
      <c r="H500" s="12"/>
      <c r="I500" s="2"/>
    </row>
    <row r="501" spans="2:9" x14ac:dyDescent="0.25">
      <c r="B501" s="1"/>
      <c r="C501" s="12"/>
      <c r="D501" s="12"/>
      <c r="E501" s="2"/>
      <c r="F501" s="1"/>
      <c r="G501" s="12"/>
      <c r="H501" s="12"/>
      <c r="I501" s="2"/>
    </row>
    <row r="502" spans="2:9" x14ac:dyDescent="0.25">
      <c r="B502" s="1"/>
      <c r="C502" s="12"/>
      <c r="D502" s="12"/>
      <c r="E502" s="2"/>
      <c r="F502" s="1"/>
      <c r="G502" s="12"/>
      <c r="H502" s="12"/>
      <c r="I502" s="2"/>
    </row>
    <row r="503" spans="2:9" x14ac:dyDescent="0.25">
      <c r="B503" s="1"/>
      <c r="C503" s="12"/>
      <c r="D503" s="12"/>
      <c r="E503" s="2"/>
      <c r="F503" s="1"/>
      <c r="G503" s="12"/>
      <c r="H503" s="12"/>
      <c r="I503" s="2"/>
    </row>
    <row r="504" spans="2:9" x14ac:dyDescent="0.25">
      <c r="B504" s="1"/>
      <c r="C504" s="12"/>
      <c r="D504" s="12"/>
      <c r="E504" s="2"/>
      <c r="F504" s="1"/>
      <c r="G504" s="12"/>
      <c r="H504" s="12"/>
      <c r="I504" s="2"/>
    </row>
    <row r="505" spans="2:9" x14ac:dyDescent="0.25">
      <c r="B505" s="1"/>
      <c r="C505" s="12"/>
      <c r="D505" s="12"/>
      <c r="E505" s="2"/>
      <c r="F505" s="1"/>
      <c r="G505" s="12"/>
      <c r="H505" s="12"/>
      <c r="I505" s="2"/>
    </row>
    <row r="506" spans="2:9" x14ac:dyDescent="0.25">
      <c r="B506" s="1"/>
      <c r="C506" s="12"/>
      <c r="D506" s="12"/>
      <c r="E506" s="2"/>
      <c r="F506" s="1"/>
      <c r="G506" s="12"/>
      <c r="H506" s="12"/>
      <c r="I506" s="2"/>
    </row>
    <row r="507" spans="2:9" x14ac:dyDescent="0.25">
      <c r="B507" s="1"/>
      <c r="C507" s="12"/>
      <c r="D507" s="12"/>
      <c r="E507" s="2"/>
      <c r="F507" s="1"/>
      <c r="G507" s="12"/>
      <c r="H507" s="12"/>
      <c r="I507" s="2"/>
    </row>
    <row r="508" spans="2:9" x14ac:dyDescent="0.25">
      <c r="B508" s="1"/>
      <c r="C508" s="12"/>
      <c r="D508" s="12"/>
      <c r="E508" s="2"/>
      <c r="F508" s="1"/>
      <c r="G508" s="12"/>
      <c r="H508" s="12"/>
      <c r="I508" s="2"/>
    </row>
    <row r="509" spans="2:9" x14ac:dyDescent="0.25">
      <c r="B509" s="1"/>
      <c r="C509" s="12"/>
      <c r="D509" s="12"/>
      <c r="E509" s="2"/>
      <c r="F509" s="1"/>
      <c r="G509" s="12"/>
      <c r="H509" s="12"/>
      <c r="I509" s="2"/>
    </row>
    <row r="510" spans="2:9" x14ac:dyDescent="0.25">
      <c r="B510" s="1"/>
      <c r="C510" s="12"/>
      <c r="D510" s="12"/>
      <c r="E510" s="2"/>
      <c r="F510" s="1"/>
      <c r="G510" s="12"/>
      <c r="H510" s="12"/>
      <c r="I510" s="2"/>
    </row>
    <row r="511" spans="2:9" x14ac:dyDescent="0.25">
      <c r="B511" s="1"/>
      <c r="C511" s="12"/>
      <c r="D511" s="12"/>
      <c r="E511" s="2"/>
      <c r="F511" s="1"/>
      <c r="G511" s="12"/>
      <c r="H511" s="12"/>
      <c r="I511" s="2"/>
    </row>
    <row r="512" spans="2:9" x14ac:dyDescent="0.25">
      <c r="B512" s="1"/>
      <c r="C512" s="12"/>
      <c r="D512" s="12"/>
      <c r="E512" s="2"/>
      <c r="F512" s="1"/>
      <c r="G512" s="12"/>
      <c r="H512" s="12"/>
      <c r="I512" s="2"/>
    </row>
    <row r="513" spans="2:9" x14ac:dyDescent="0.25">
      <c r="B513" s="1"/>
      <c r="C513" s="12"/>
      <c r="D513" s="12"/>
      <c r="E513" s="2"/>
      <c r="F513" s="1"/>
      <c r="G513" s="12"/>
      <c r="H513" s="12"/>
      <c r="I513" s="2"/>
    </row>
    <row r="514" spans="2:9" x14ac:dyDescent="0.25">
      <c r="B514" s="1"/>
      <c r="C514" s="12"/>
      <c r="D514" s="12"/>
      <c r="E514" s="2"/>
      <c r="F514" s="1"/>
      <c r="G514" s="12"/>
      <c r="H514" s="12"/>
      <c r="I514" s="2"/>
    </row>
    <row r="515" spans="2:9" x14ac:dyDescent="0.25">
      <c r="B515" s="1"/>
      <c r="C515" s="12"/>
      <c r="D515" s="12"/>
      <c r="E515" s="2"/>
      <c r="F515" s="1"/>
      <c r="G515" s="12"/>
      <c r="H515" s="12"/>
      <c r="I515" s="2"/>
    </row>
    <row r="516" spans="2:9" x14ac:dyDescent="0.25">
      <c r="B516" s="1"/>
      <c r="C516" s="12"/>
      <c r="D516" s="12"/>
      <c r="E516" s="2"/>
      <c r="F516" s="1"/>
      <c r="G516" s="12"/>
      <c r="H516" s="12"/>
      <c r="I516" s="2"/>
    </row>
    <row r="517" spans="2:9" x14ac:dyDescent="0.25">
      <c r="B517" s="1"/>
      <c r="C517" s="12"/>
      <c r="D517" s="12"/>
      <c r="E517" s="2"/>
      <c r="F517" s="1"/>
      <c r="G517" s="12"/>
      <c r="H517" s="12"/>
      <c r="I517" s="2"/>
    </row>
    <row r="518" spans="2:9" x14ac:dyDescent="0.25">
      <c r="B518" s="1"/>
      <c r="C518" s="12"/>
      <c r="D518" s="12"/>
      <c r="E518" s="2"/>
      <c r="F518" s="1"/>
      <c r="G518" s="12"/>
      <c r="H518" s="12"/>
      <c r="I518" s="2"/>
    </row>
    <row r="519" spans="2:9" x14ac:dyDescent="0.25">
      <c r="B519" s="1"/>
      <c r="C519" s="12"/>
      <c r="D519" s="12"/>
      <c r="E519" s="2"/>
      <c r="F519" s="1"/>
      <c r="G519" s="12"/>
      <c r="H519" s="12"/>
      <c r="I519" s="2"/>
    </row>
    <row r="520" spans="2:9" x14ac:dyDescent="0.25">
      <c r="B520" s="1"/>
      <c r="C520" s="12"/>
      <c r="D520" s="12"/>
      <c r="E520" s="2"/>
      <c r="F520" s="1"/>
      <c r="G520" s="12"/>
      <c r="H520" s="12"/>
      <c r="I520" s="2"/>
    </row>
    <row r="521" spans="2:9" x14ac:dyDescent="0.25">
      <c r="B521" s="1"/>
      <c r="C521" s="12"/>
      <c r="D521" s="12"/>
      <c r="E521" s="2"/>
      <c r="F521" s="1"/>
      <c r="G521" s="12"/>
      <c r="H521" s="12"/>
      <c r="I521" s="2"/>
    </row>
    <row r="522" spans="2:9" x14ac:dyDescent="0.25">
      <c r="B522" s="1"/>
      <c r="C522" s="12"/>
      <c r="D522" s="12"/>
      <c r="E522" s="2"/>
      <c r="F522" s="1"/>
      <c r="G522" s="12"/>
      <c r="H522" s="12"/>
      <c r="I522" s="2"/>
    </row>
    <row r="523" spans="2:9" x14ac:dyDescent="0.25">
      <c r="B523" s="1"/>
      <c r="C523" s="12"/>
      <c r="D523" s="12"/>
      <c r="E523" s="2"/>
      <c r="F523" s="1"/>
      <c r="G523" s="12"/>
      <c r="H523" s="12"/>
      <c r="I523" s="2"/>
    </row>
    <row r="524" spans="2:9" x14ac:dyDescent="0.25">
      <c r="B524" s="1"/>
      <c r="C524" s="12"/>
      <c r="D524" s="12"/>
      <c r="E524" s="2"/>
      <c r="F524" s="1"/>
      <c r="G524" s="12"/>
      <c r="H524" s="12"/>
      <c r="I524" s="2"/>
    </row>
    <row r="525" spans="2:9" x14ac:dyDescent="0.25">
      <c r="B525" s="1"/>
      <c r="C525" s="12"/>
      <c r="D525" s="12"/>
      <c r="E525" s="2"/>
      <c r="F525" s="1"/>
      <c r="G525" s="12"/>
      <c r="H525" s="12"/>
      <c r="I525" s="2"/>
    </row>
    <row r="526" spans="2:9" x14ac:dyDescent="0.25">
      <c r="B526" s="1"/>
      <c r="C526" s="12"/>
      <c r="D526" s="12"/>
      <c r="E526" s="2"/>
      <c r="F526" s="1"/>
      <c r="G526" s="12"/>
      <c r="H526" s="12"/>
      <c r="I526" s="2"/>
    </row>
    <row r="527" spans="2:9" x14ac:dyDescent="0.25">
      <c r="B527" s="1"/>
      <c r="C527" s="12"/>
      <c r="D527" s="12"/>
      <c r="E527" s="2"/>
      <c r="F527" s="1"/>
      <c r="G527" s="12"/>
      <c r="H527" s="12"/>
      <c r="I527" s="2"/>
    </row>
    <row r="528" spans="2:9" x14ac:dyDescent="0.25">
      <c r="B528" s="1"/>
      <c r="C528" s="12"/>
      <c r="D528" s="12"/>
      <c r="E528" s="2"/>
      <c r="F528" s="1"/>
      <c r="G528" s="12"/>
      <c r="H528" s="12"/>
      <c r="I528" s="2"/>
    </row>
    <row r="529" spans="2:9" x14ac:dyDescent="0.25">
      <c r="B529" s="1"/>
      <c r="C529" s="12"/>
      <c r="D529" s="12"/>
      <c r="E529" s="2"/>
      <c r="F529" s="1"/>
      <c r="G529" s="12"/>
      <c r="H529" s="12"/>
      <c r="I529" s="2"/>
    </row>
    <row r="530" spans="2:9" x14ac:dyDescent="0.25">
      <c r="B530" s="1"/>
      <c r="C530" s="12"/>
      <c r="D530" s="12"/>
      <c r="E530" s="2"/>
      <c r="F530" s="1"/>
      <c r="G530" s="12"/>
      <c r="H530" s="12"/>
      <c r="I530" s="2"/>
    </row>
    <row r="531" spans="2:9" x14ac:dyDescent="0.25">
      <c r="B531" s="1"/>
      <c r="C531" s="12"/>
      <c r="D531" s="12"/>
      <c r="E531" s="2"/>
      <c r="F531" s="1"/>
      <c r="G531" s="12"/>
      <c r="H531" s="12"/>
      <c r="I531" s="2"/>
    </row>
    <row r="532" spans="2:9" x14ac:dyDescent="0.25">
      <c r="B532" s="1"/>
      <c r="C532" s="12"/>
      <c r="D532" s="12"/>
      <c r="E532" s="2"/>
      <c r="F532" s="1"/>
      <c r="G532" s="12"/>
      <c r="H532" s="12"/>
      <c r="I532" s="2"/>
    </row>
    <row r="533" spans="2:9" x14ac:dyDescent="0.25">
      <c r="B533" s="1"/>
      <c r="C533" s="12"/>
      <c r="D533" s="12"/>
      <c r="E533" s="2"/>
      <c r="F533" s="1"/>
      <c r="G533" s="12"/>
      <c r="H533" s="12"/>
      <c r="I533" s="2"/>
    </row>
    <row r="534" spans="2:9" x14ac:dyDescent="0.25">
      <c r="B534" s="1"/>
      <c r="C534" s="12"/>
      <c r="D534" s="12"/>
      <c r="E534" s="2"/>
      <c r="F534" s="1"/>
      <c r="G534" s="12"/>
      <c r="H534" s="12"/>
      <c r="I534" s="2"/>
    </row>
    <row r="535" spans="2:9" x14ac:dyDescent="0.25">
      <c r="B535" s="1"/>
      <c r="C535" s="12"/>
      <c r="D535" s="12"/>
      <c r="E535" s="2"/>
      <c r="F535" s="1"/>
      <c r="G535" s="12"/>
      <c r="H535" s="12"/>
      <c r="I535" s="2"/>
    </row>
    <row r="536" spans="2:9" x14ac:dyDescent="0.25">
      <c r="B536" s="1"/>
      <c r="C536" s="12"/>
      <c r="D536" s="12"/>
      <c r="E536" s="2"/>
      <c r="F536" s="1"/>
      <c r="G536" s="12"/>
      <c r="H536" s="12"/>
      <c r="I536" s="2"/>
    </row>
    <row r="537" spans="2:9" x14ac:dyDescent="0.25">
      <c r="B537" s="1"/>
      <c r="C537" s="12"/>
      <c r="D537" s="12"/>
      <c r="E537" s="2"/>
      <c r="F537" s="1"/>
      <c r="G537" s="12"/>
      <c r="H537" s="12"/>
      <c r="I537" s="2"/>
    </row>
    <row r="538" spans="2:9" x14ac:dyDescent="0.25">
      <c r="B538" s="1"/>
      <c r="C538" s="12"/>
      <c r="D538" s="12"/>
      <c r="E538" s="2"/>
      <c r="F538" s="1"/>
      <c r="G538" s="12"/>
      <c r="H538" s="12"/>
      <c r="I538" s="2"/>
    </row>
    <row r="539" spans="2:9" x14ac:dyDescent="0.25">
      <c r="B539" s="1"/>
      <c r="C539" s="12"/>
      <c r="D539" s="12"/>
      <c r="E539" s="2"/>
      <c r="F539" s="1"/>
      <c r="G539" s="12"/>
      <c r="H539" s="12"/>
      <c r="I539" s="2"/>
    </row>
    <row r="540" spans="2:9" x14ac:dyDescent="0.25">
      <c r="B540" s="1"/>
      <c r="C540" s="12"/>
      <c r="D540" s="12"/>
      <c r="E540" s="2"/>
      <c r="F540" s="1"/>
      <c r="G540" s="12"/>
      <c r="H540" s="12"/>
      <c r="I540" s="2"/>
    </row>
    <row r="541" spans="2:9" x14ac:dyDescent="0.25">
      <c r="B541" s="1"/>
      <c r="C541" s="12"/>
      <c r="D541" s="12"/>
      <c r="E541" s="2"/>
      <c r="F541" s="1"/>
      <c r="G541" s="12"/>
      <c r="H541" s="12"/>
      <c r="I541" s="2"/>
    </row>
    <row r="542" spans="2:9" x14ac:dyDescent="0.25">
      <c r="B542" s="1"/>
      <c r="C542" s="12"/>
      <c r="D542" s="12"/>
      <c r="E542" s="2"/>
      <c r="F542" s="1"/>
      <c r="G542" s="12"/>
      <c r="H542" s="12"/>
      <c r="I542" s="2"/>
    </row>
    <row r="543" spans="2:9" x14ac:dyDescent="0.25">
      <c r="B543" s="1"/>
      <c r="C543" s="12"/>
      <c r="D543" s="12"/>
      <c r="E543" s="2"/>
      <c r="F543" s="1"/>
      <c r="G543" s="12"/>
      <c r="H543" s="12"/>
      <c r="I543" s="2"/>
    </row>
    <row r="544" spans="2:9" x14ac:dyDescent="0.25">
      <c r="B544" s="1"/>
      <c r="C544" s="12"/>
      <c r="D544" s="12"/>
      <c r="E544" s="2"/>
      <c r="F544" s="1"/>
      <c r="G544" s="12"/>
      <c r="H544" s="12"/>
      <c r="I544" s="2"/>
    </row>
    <row r="545" spans="2:9" x14ac:dyDescent="0.25">
      <c r="B545" s="1"/>
      <c r="C545" s="12"/>
      <c r="D545" s="12"/>
      <c r="E545" s="2"/>
      <c r="F545" s="1"/>
      <c r="G545" s="12"/>
      <c r="H545" s="12"/>
      <c r="I545" s="2"/>
    </row>
    <row r="546" spans="2:9" x14ac:dyDescent="0.25">
      <c r="B546" s="1"/>
      <c r="C546" s="12"/>
      <c r="D546" s="12"/>
      <c r="E546" s="2"/>
      <c r="F546" s="1"/>
      <c r="G546" s="12"/>
      <c r="H546" s="12"/>
      <c r="I546" s="2"/>
    </row>
    <row r="547" spans="2:9" x14ac:dyDescent="0.25">
      <c r="B547" s="1"/>
      <c r="C547" s="12"/>
      <c r="D547" s="12"/>
      <c r="E547" s="2"/>
      <c r="F547" s="1"/>
      <c r="G547" s="12"/>
      <c r="H547" s="12"/>
      <c r="I547" s="2"/>
    </row>
    <row r="548" spans="2:9" x14ac:dyDescent="0.25">
      <c r="B548" s="1"/>
      <c r="C548" s="12"/>
      <c r="D548" s="12"/>
      <c r="E548" s="2"/>
      <c r="F548" s="1"/>
      <c r="G548" s="12"/>
      <c r="H548" s="12"/>
      <c r="I548" s="2"/>
    </row>
    <row r="549" spans="2:9" x14ac:dyDescent="0.25">
      <c r="B549" s="1"/>
      <c r="C549" s="12"/>
      <c r="D549" s="12"/>
      <c r="E549" s="2"/>
      <c r="F549" s="1"/>
      <c r="G549" s="12"/>
      <c r="H549" s="12"/>
      <c r="I549" s="2"/>
    </row>
    <row r="550" spans="2:9" x14ac:dyDescent="0.25">
      <c r="B550" s="1"/>
      <c r="C550" s="12"/>
      <c r="D550" s="12"/>
      <c r="E550" s="2"/>
      <c r="F550" s="1"/>
      <c r="G550" s="12"/>
      <c r="H550" s="12"/>
      <c r="I550" s="2"/>
    </row>
    <row r="551" spans="2:9" x14ac:dyDescent="0.25">
      <c r="B551" s="1"/>
      <c r="C551" s="12"/>
      <c r="D551" s="12"/>
      <c r="E551" s="2"/>
      <c r="F551" s="1"/>
      <c r="G551" s="12"/>
      <c r="H551" s="12"/>
      <c r="I551" s="2"/>
    </row>
    <row r="552" spans="2:9" x14ac:dyDescent="0.25">
      <c r="B552" s="1"/>
      <c r="C552" s="12"/>
      <c r="D552" s="12"/>
      <c r="E552" s="2"/>
      <c r="F552" s="1"/>
      <c r="G552" s="12"/>
      <c r="H552" s="12"/>
      <c r="I552" s="2"/>
    </row>
    <row r="553" spans="2:9" x14ac:dyDescent="0.25">
      <c r="B553" s="1"/>
      <c r="C553" s="12"/>
      <c r="D553" s="12"/>
      <c r="E553" s="2"/>
      <c r="F553" s="1"/>
      <c r="G553" s="12"/>
      <c r="H553" s="12"/>
      <c r="I553" s="2"/>
    </row>
    <row r="554" spans="2:9" x14ac:dyDescent="0.25">
      <c r="B554" s="1"/>
      <c r="C554" s="12"/>
      <c r="D554" s="12"/>
      <c r="E554" s="2"/>
      <c r="F554" s="1"/>
      <c r="G554" s="12"/>
      <c r="H554" s="12"/>
      <c r="I554" s="2"/>
    </row>
    <row r="555" spans="2:9" x14ac:dyDescent="0.25">
      <c r="B555" s="1"/>
      <c r="C555" s="12"/>
      <c r="D555" s="12"/>
      <c r="E555" s="2"/>
      <c r="F555" s="1"/>
      <c r="G555" s="12"/>
      <c r="H555" s="12"/>
      <c r="I555" s="2"/>
    </row>
    <row r="556" spans="2:9" x14ac:dyDescent="0.25">
      <c r="B556" s="1"/>
      <c r="C556" s="12"/>
      <c r="D556" s="12"/>
      <c r="E556" s="2"/>
      <c r="F556" s="1"/>
      <c r="G556" s="12"/>
      <c r="H556" s="12"/>
      <c r="I556" s="2"/>
    </row>
    <row r="557" spans="2:9" x14ac:dyDescent="0.25">
      <c r="B557" s="1"/>
      <c r="C557" s="12"/>
      <c r="D557" s="12"/>
      <c r="E557" s="2"/>
      <c r="F557" s="1"/>
      <c r="G557" s="12"/>
      <c r="H557" s="12"/>
      <c r="I557" s="2"/>
    </row>
    <row r="558" spans="2:9" x14ac:dyDescent="0.25">
      <c r="B558" s="1"/>
      <c r="C558" s="12"/>
      <c r="D558" s="12"/>
      <c r="E558" s="2"/>
      <c r="F558" s="1"/>
      <c r="G558" s="12"/>
      <c r="H558" s="12"/>
      <c r="I558" s="2"/>
    </row>
    <row r="559" spans="2:9" x14ac:dyDescent="0.25">
      <c r="B559" s="1"/>
      <c r="C559" s="12"/>
      <c r="D559" s="12"/>
      <c r="E559" s="2"/>
      <c r="F559" s="1"/>
      <c r="G559" s="12"/>
      <c r="H559" s="12"/>
      <c r="I559" s="2"/>
    </row>
    <row r="560" spans="2:9" x14ac:dyDescent="0.25">
      <c r="B560" s="1"/>
      <c r="C560" s="12"/>
      <c r="D560" s="12"/>
      <c r="E560" s="2"/>
      <c r="F560" s="1"/>
      <c r="G560" s="12"/>
      <c r="H560" s="12"/>
      <c r="I560" s="2"/>
    </row>
    <row r="561" spans="2:9" x14ac:dyDescent="0.25">
      <c r="B561" s="1"/>
      <c r="C561" s="12"/>
      <c r="D561" s="12"/>
      <c r="E561" s="2"/>
      <c r="F561" s="1"/>
      <c r="G561" s="12"/>
      <c r="H561" s="12"/>
      <c r="I561" s="2"/>
    </row>
    <row r="562" spans="2:9" x14ac:dyDescent="0.25">
      <c r="B562" s="1"/>
      <c r="C562" s="12"/>
      <c r="D562" s="12"/>
      <c r="E562" s="2"/>
      <c r="F562" s="1"/>
      <c r="G562" s="12"/>
      <c r="H562" s="12"/>
      <c r="I562" s="2"/>
    </row>
    <row r="563" spans="2:9" x14ac:dyDescent="0.25">
      <c r="B563" s="1"/>
      <c r="C563" s="12"/>
      <c r="D563" s="12"/>
      <c r="E563" s="2"/>
      <c r="F563" s="1"/>
      <c r="G563" s="12"/>
      <c r="H563" s="12"/>
      <c r="I563" s="2"/>
    </row>
    <row r="564" spans="2:9" x14ac:dyDescent="0.25">
      <c r="B564" s="1"/>
      <c r="C564" s="12"/>
      <c r="D564" s="12"/>
      <c r="E564" s="2"/>
      <c r="F564" s="1"/>
      <c r="G564" s="12"/>
      <c r="H564" s="12"/>
      <c r="I564" s="2"/>
    </row>
    <row r="565" spans="2:9" x14ac:dyDescent="0.25">
      <c r="B565" s="1"/>
      <c r="C565" s="12"/>
      <c r="D565" s="12"/>
      <c r="E565" s="2"/>
      <c r="F565" s="1"/>
      <c r="G565" s="12"/>
      <c r="H565" s="12"/>
      <c r="I565" s="2"/>
    </row>
    <row r="566" spans="2:9" x14ac:dyDescent="0.25">
      <c r="B566" s="1"/>
      <c r="C566" s="12"/>
      <c r="D566" s="12"/>
      <c r="E566" s="2"/>
      <c r="F566" s="1"/>
      <c r="G566" s="12"/>
      <c r="H566" s="12"/>
      <c r="I566" s="2"/>
    </row>
    <row r="567" spans="2:9" x14ac:dyDescent="0.25">
      <c r="B567" s="1"/>
      <c r="C567" s="12"/>
      <c r="D567" s="12"/>
      <c r="E567" s="2"/>
      <c r="F567" s="1"/>
      <c r="G567" s="12"/>
      <c r="H567" s="12"/>
      <c r="I567" s="2"/>
    </row>
    <row r="568" spans="2:9" x14ac:dyDescent="0.25">
      <c r="B568" s="1"/>
      <c r="C568" s="12"/>
      <c r="D568" s="12"/>
      <c r="E568" s="2"/>
      <c r="F568" s="1"/>
      <c r="G568" s="12"/>
      <c r="H568" s="12"/>
      <c r="I568" s="2"/>
    </row>
    <row r="569" spans="2:9" x14ac:dyDescent="0.25">
      <c r="B569" s="1"/>
      <c r="C569" s="12"/>
      <c r="D569" s="12"/>
      <c r="E569" s="2"/>
      <c r="F569" s="1"/>
      <c r="G569" s="12"/>
      <c r="H569" s="12"/>
      <c r="I569" s="2"/>
    </row>
    <row r="570" spans="2:9" x14ac:dyDescent="0.25">
      <c r="B570" s="1"/>
      <c r="C570" s="12"/>
      <c r="D570" s="12"/>
      <c r="E570" s="2"/>
      <c r="F570" s="1"/>
      <c r="G570" s="12"/>
      <c r="H570" s="12"/>
      <c r="I570" s="2"/>
    </row>
    <row r="571" spans="2:9" x14ac:dyDescent="0.25">
      <c r="B571" s="1"/>
      <c r="C571" s="12"/>
      <c r="D571" s="12"/>
      <c r="E571" s="2"/>
      <c r="F571" s="1"/>
      <c r="G571" s="12"/>
      <c r="H571" s="12"/>
      <c r="I571" s="2"/>
    </row>
    <row r="572" spans="2:9" x14ac:dyDescent="0.25">
      <c r="B572" s="1"/>
      <c r="C572" s="12"/>
      <c r="D572" s="12"/>
      <c r="E572" s="2"/>
      <c r="F572" s="1"/>
      <c r="G572" s="12"/>
      <c r="H572" s="12"/>
      <c r="I572" s="2"/>
    </row>
    <row r="573" spans="2:9" x14ac:dyDescent="0.25">
      <c r="B573" s="1"/>
      <c r="C573" s="12"/>
      <c r="D573" s="12"/>
      <c r="E573" s="2"/>
      <c r="F573" s="1"/>
      <c r="G573" s="12"/>
      <c r="H573" s="12"/>
      <c r="I573" s="2"/>
    </row>
    <row r="574" spans="2:9" x14ac:dyDescent="0.25">
      <c r="B574" s="1"/>
      <c r="C574" s="12"/>
      <c r="D574" s="12"/>
      <c r="E574" s="2"/>
      <c r="F574" s="1"/>
      <c r="G574" s="12"/>
      <c r="H574" s="12"/>
      <c r="I574" s="2"/>
    </row>
    <row r="575" spans="2:9" x14ac:dyDescent="0.25">
      <c r="B575" s="1"/>
      <c r="C575" s="12"/>
      <c r="D575" s="12"/>
      <c r="E575" s="2"/>
      <c r="F575" s="1"/>
      <c r="G575" s="12"/>
      <c r="H575" s="12"/>
      <c r="I575" s="2"/>
    </row>
    <row r="576" spans="2:9" x14ac:dyDescent="0.25">
      <c r="B576" s="1"/>
      <c r="C576" s="12"/>
      <c r="D576" s="12"/>
      <c r="E576" s="2"/>
      <c r="F576" s="1"/>
      <c r="G576" s="12"/>
      <c r="H576" s="12"/>
      <c r="I576" s="2"/>
    </row>
    <row r="577" spans="2:9" x14ac:dyDescent="0.25">
      <c r="B577" s="1"/>
      <c r="C577" s="12"/>
      <c r="D577" s="12"/>
      <c r="E577" s="2"/>
      <c r="F577" s="1"/>
      <c r="G577" s="12"/>
      <c r="H577" s="12"/>
      <c r="I577" s="2"/>
    </row>
    <row r="578" spans="2:9" x14ac:dyDescent="0.25">
      <c r="B578" s="1"/>
      <c r="C578" s="12"/>
      <c r="D578" s="12"/>
      <c r="E578" s="2"/>
      <c r="F578" s="1"/>
      <c r="G578" s="12"/>
      <c r="H578" s="12"/>
      <c r="I578" s="2"/>
    </row>
    <row r="579" spans="2:9" x14ac:dyDescent="0.25">
      <c r="B579" s="1"/>
      <c r="C579" s="12"/>
      <c r="D579" s="12"/>
      <c r="E579" s="2"/>
      <c r="F579" s="1"/>
      <c r="G579" s="12"/>
      <c r="H579" s="12"/>
      <c r="I579" s="2"/>
    </row>
    <row r="580" spans="2:9" x14ac:dyDescent="0.25">
      <c r="B580" s="1"/>
      <c r="C580" s="12"/>
      <c r="D580" s="12"/>
      <c r="E580" s="2"/>
      <c r="F580" s="1"/>
      <c r="G580" s="12"/>
      <c r="H580" s="12"/>
      <c r="I580" s="2"/>
    </row>
    <row r="581" spans="2:9" x14ac:dyDescent="0.25">
      <c r="B581" s="1"/>
      <c r="C581" s="12"/>
      <c r="D581" s="12"/>
      <c r="E581" s="2"/>
      <c r="F581" s="1"/>
      <c r="G581" s="12"/>
      <c r="H581" s="12"/>
      <c r="I581" s="2"/>
    </row>
    <row r="582" spans="2:9" x14ac:dyDescent="0.25">
      <c r="B582" s="1"/>
      <c r="C582" s="12"/>
      <c r="D582" s="12"/>
      <c r="E582" s="2"/>
      <c r="F582" s="1"/>
      <c r="G582" s="12"/>
      <c r="H582" s="12"/>
      <c r="I582" s="2"/>
    </row>
    <row r="583" spans="2:9" x14ac:dyDescent="0.25">
      <c r="B583" s="1"/>
      <c r="C583" s="12"/>
      <c r="D583" s="12"/>
      <c r="E583" s="2"/>
      <c r="F583" s="1"/>
      <c r="G583" s="12"/>
      <c r="H583" s="12"/>
      <c r="I583" s="2"/>
    </row>
    <row r="584" spans="2:9" x14ac:dyDescent="0.25">
      <c r="B584" s="1"/>
      <c r="C584" s="12"/>
      <c r="D584" s="12"/>
      <c r="E584" s="2"/>
      <c r="F584" s="1"/>
      <c r="G584" s="12"/>
      <c r="H584" s="12"/>
      <c r="I584" s="2"/>
    </row>
    <row r="585" spans="2:9" x14ac:dyDescent="0.25">
      <c r="B585" s="1"/>
      <c r="C585" s="12"/>
      <c r="D585" s="12"/>
      <c r="E585" s="2"/>
      <c r="F585" s="1"/>
      <c r="G585" s="12"/>
      <c r="H585" s="12"/>
      <c r="I585" s="2"/>
    </row>
    <row r="586" spans="2:9" x14ac:dyDescent="0.25">
      <c r="B586" s="1"/>
      <c r="C586" s="12"/>
      <c r="D586" s="12"/>
      <c r="E586" s="2"/>
      <c r="F586" s="1"/>
      <c r="G586" s="12"/>
      <c r="H586" s="12"/>
      <c r="I586" s="2"/>
    </row>
    <row r="587" spans="2:9" x14ac:dyDescent="0.25">
      <c r="B587" s="1"/>
      <c r="C587" s="12"/>
      <c r="D587" s="12"/>
      <c r="E587" s="2"/>
      <c r="F587" s="1"/>
      <c r="G587" s="12"/>
      <c r="H587" s="12"/>
      <c r="I587" s="2"/>
    </row>
    <row r="588" spans="2:9" x14ac:dyDescent="0.25">
      <c r="B588" s="1"/>
      <c r="C588" s="12"/>
      <c r="D588" s="12"/>
      <c r="E588" s="2"/>
      <c r="F588" s="1"/>
      <c r="G588" s="12"/>
      <c r="H588" s="12"/>
      <c r="I588" s="2"/>
    </row>
    <row r="589" spans="2:9" x14ac:dyDescent="0.25">
      <c r="B589" s="1"/>
      <c r="C589" s="12"/>
      <c r="D589" s="12"/>
      <c r="E589" s="2"/>
      <c r="F589" s="1"/>
      <c r="G589" s="12"/>
      <c r="H589" s="12"/>
      <c r="I589" s="2"/>
    </row>
    <row r="590" spans="2:9" x14ac:dyDescent="0.25">
      <c r="B590" s="1"/>
      <c r="C590" s="12"/>
      <c r="D590" s="12"/>
      <c r="E590" s="2"/>
      <c r="F590" s="1"/>
      <c r="G590" s="12"/>
      <c r="H590" s="12"/>
      <c r="I590" s="2"/>
    </row>
    <row r="591" spans="2:9" x14ac:dyDescent="0.25">
      <c r="B591" s="1"/>
      <c r="C591" s="12"/>
      <c r="D591" s="12"/>
      <c r="E591" s="2"/>
      <c r="F591" s="1"/>
      <c r="G591" s="12"/>
      <c r="H591" s="12"/>
      <c r="I591" s="2"/>
    </row>
    <row r="592" spans="2:9" x14ac:dyDescent="0.25">
      <c r="B592" s="1"/>
      <c r="C592" s="12"/>
      <c r="D592" s="12"/>
      <c r="E592" s="2"/>
      <c r="F592" s="1"/>
      <c r="G592" s="12"/>
      <c r="H592" s="12"/>
      <c r="I592" s="2"/>
    </row>
    <row r="593" spans="2:9" x14ac:dyDescent="0.25">
      <c r="B593" s="1"/>
      <c r="C593" s="12"/>
      <c r="D593" s="12"/>
      <c r="E593" s="2"/>
      <c r="F593" s="1"/>
      <c r="G593" s="12"/>
      <c r="H593" s="12"/>
      <c r="I593" s="2"/>
    </row>
    <row r="594" spans="2:9" x14ac:dyDescent="0.25">
      <c r="B594" s="1"/>
      <c r="C594" s="12"/>
      <c r="D594" s="12"/>
      <c r="E594" s="2"/>
      <c r="F594" s="1"/>
      <c r="G594" s="12"/>
      <c r="H594" s="12"/>
      <c r="I594" s="2"/>
    </row>
    <row r="595" spans="2:9" x14ac:dyDescent="0.25">
      <c r="B595" s="1"/>
      <c r="C595" s="12"/>
      <c r="D595" s="12"/>
      <c r="E595" s="2"/>
      <c r="F595" s="1"/>
      <c r="G595" s="12"/>
      <c r="H595" s="12"/>
      <c r="I595" s="2"/>
    </row>
    <row r="596" spans="2:9" x14ac:dyDescent="0.25">
      <c r="B596" s="1"/>
      <c r="C596" s="12"/>
      <c r="D596" s="12"/>
      <c r="E596" s="2"/>
      <c r="F596" s="1"/>
      <c r="G596" s="12"/>
      <c r="H596" s="12"/>
      <c r="I596" s="2"/>
    </row>
    <row r="597" spans="2:9" x14ac:dyDescent="0.25">
      <c r="B597" s="1"/>
      <c r="C597" s="12"/>
      <c r="D597" s="12"/>
      <c r="E597" s="2"/>
      <c r="F597" s="1"/>
      <c r="G597" s="12"/>
      <c r="H597" s="12"/>
      <c r="I597" s="2"/>
    </row>
    <row r="598" spans="2:9" x14ac:dyDescent="0.25">
      <c r="B598" s="1"/>
      <c r="C598" s="12"/>
      <c r="D598" s="12"/>
      <c r="E598" s="2"/>
      <c r="F598" s="1"/>
      <c r="G598" s="12"/>
      <c r="H598" s="12"/>
      <c r="I598" s="2"/>
    </row>
    <row r="599" spans="2:9" x14ac:dyDescent="0.25">
      <c r="B599" s="1"/>
      <c r="C599" s="12"/>
      <c r="D599" s="12"/>
      <c r="E599" s="2"/>
      <c r="F599" s="1"/>
      <c r="G599" s="12"/>
      <c r="H599" s="12"/>
      <c r="I599" s="2"/>
    </row>
    <row r="600" spans="2:9" x14ac:dyDescent="0.25">
      <c r="B600" s="1"/>
      <c r="C600" s="12"/>
      <c r="D600" s="12"/>
      <c r="E600" s="2"/>
      <c r="F600" s="1"/>
      <c r="G600" s="12"/>
      <c r="H600" s="12"/>
      <c r="I600" s="2"/>
    </row>
    <row r="601" spans="2:9" x14ac:dyDescent="0.25">
      <c r="B601" s="1"/>
      <c r="C601" s="12"/>
      <c r="D601" s="12"/>
      <c r="E601" s="2"/>
      <c r="F601" s="1"/>
      <c r="G601" s="12"/>
      <c r="H601" s="12"/>
      <c r="I601" s="2"/>
    </row>
    <row r="602" spans="2:9" x14ac:dyDescent="0.25">
      <c r="B602" s="1"/>
      <c r="C602" s="12"/>
      <c r="D602" s="12"/>
      <c r="E602" s="2"/>
      <c r="F602" s="1"/>
      <c r="G602" s="12"/>
      <c r="H602" s="12"/>
      <c r="I602" s="2"/>
    </row>
    <row r="603" spans="2:9" x14ac:dyDescent="0.25">
      <c r="B603" s="1"/>
      <c r="C603" s="12"/>
      <c r="D603" s="12"/>
      <c r="E603" s="2"/>
      <c r="F603" s="1"/>
      <c r="G603" s="12"/>
      <c r="H603" s="12"/>
      <c r="I603" s="2"/>
    </row>
    <row r="604" spans="2:9" x14ac:dyDescent="0.25">
      <c r="B604" s="1"/>
      <c r="C604" s="12"/>
      <c r="D604" s="12"/>
      <c r="E604" s="2"/>
      <c r="F604" s="1"/>
      <c r="G604" s="12"/>
      <c r="H604" s="12"/>
      <c r="I604" s="2"/>
    </row>
    <row r="605" spans="2:9" x14ac:dyDescent="0.25">
      <c r="B605" s="1"/>
      <c r="C605" s="12"/>
      <c r="D605" s="12"/>
      <c r="E605" s="2"/>
      <c r="F605" s="1"/>
      <c r="G605" s="12"/>
      <c r="H605" s="12"/>
      <c r="I605" s="2"/>
    </row>
    <row r="606" spans="2:9" x14ac:dyDescent="0.25">
      <c r="B606" s="1"/>
      <c r="C606" s="12"/>
      <c r="D606" s="12"/>
      <c r="E606" s="2"/>
      <c r="F606" s="1"/>
      <c r="G606" s="12"/>
      <c r="H606" s="12"/>
      <c r="I606" s="2"/>
    </row>
    <row r="607" spans="2:9" x14ac:dyDescent="0.25">
      <c r="B607" s="1"/>
      <c r="C607" s="12"/>
      <c r="D607" s="12"/>
      <c r="E607" s="2"/>
      <c r="F607" s="1"/>
      <c r="G607" s="12"/>
      <c r="H607" s="12"/>
      <c r="I607" s="2"/>
    </row>
    <row r="608" spans="2:9" x14ac:dyDescent="0.25">
      <c r="B608" s="1"/>
      <c r="C608" s="12"/>
      <c r="D608" s="12"/>
      <c r="E608" s="2"/>
      <c r="F608" s="1"/>
      <c r="G608" s="12"/>
      <c r="H608" s="12"/>
      <c r="I608" s="2"/>
    </row>
    <row r="609" spans="2:9" x14ac:dyDescent="0.25">
      <c r="B609" s="1"/>
      <c r="C609" s="12"/>
      <c r="D609" s="12"/>
      <c r="E609" s="2"/>
      <c r="F609" s="1"/>
      <c r="G609" s="12"/>
      <c r="H609" s="12"/>
      <c r="I609" s="2"/>
    </row>
    <row r="610" spans="2:9" x14ac:dyDescent="0.25">
      <c r="B610" s="1"/>
      <c r="C610" s="12"/>
      <c r="D610" s="12"/>
      <c r="E610" s="2"/>
      <c r="F610" s="1"/>
      <c r="G610" s="12"/>
      <c r="H610" s="12"/>
      <c r="I610" s="2"/>
    </row>
    <row r="611" spans="2:9" x14ac:dyDescent="0.25">
      <c r="B611" s="1"/>
      <c r="C611" s="12"/>
      <c r="D611" s="12"/>
      <c r="E611" s="2"/>
      <c r="F611" s="1"/>
      <c r="G611" s="12"/>
      <c r="H611" s="12"/>
      <c r="I611" s="2"/>
    </row>
    <row r="612" spans="2:9" x14ac:dyDescent="0.25">
      <c r="B612" s="1"/>
      <c r="C612" s="12"/>
      <c r="D612" s="12"/>
      <c r="E612" s="2"/>
      <c r="F612" s="1"/>
      <c r="G612" s="12"/>
      <c r="H612" s="12"/>
      <c r="I612" s="2"/>
    </row>
    <row r="613" spans="2:9" x14ac:dyDescent="0.25">
      <c r="B613" s="1"/>
      <c r="C613" s="12"/>
      <c r="D613" s="12"/>
      <c r="E613" s="2"/>
      <c r="F613" s="1"/>
      <c r="G613" s="12"/>
      <c r="H613" s="12"/>
      <c r="I613" s="2"/>
    </row>
    <row r="614" spans="2:9" x14ac:dyDescent="0.25">
      <c r="B614" s="1"/>
      <c r="C614" s="12"/>
      <c r="D614" s="12"/>
      <c r="E614" s="2"/>
      <c r="F614" s="1"/>
      <c r="G614" s="12"/>
      <c r="H614" s="12"/>
      <c r="I614" s="2"/>
    </row>
    <row r="615" spans="2:9" x14ac:dyDescent="0.25">
      <c r="B615" s="1"/>
      <c r="C615" s="12"/>
      <c r="D615" s="12"/>
      <c r="E615" s="2"/>
      <c r="F615" s="1"/>
      <c r="G615" s="12"/>
      <c r="H615" s="12"/>
      <c r="I615" s="2"/>
    </row>
    <row r="616" spans="2:9" x14ac:dyDescent="0.25">
      <c r="B616" s="1"/>
      <c r="C616" s="12"/>
      <c r="D616" s="12"/>
      <c r="E616" s="2"/>
      <c r="F616" s="1"/>
      <c r="G616" s="12"/>
      <c r="H616" s="12"/>
      <c r="I616" s="2"/>
    </row>
    <row r="617" spans="2:9" x14ac:dyDescent="0.25">
      <c r="B617" s="1"/>
      <c r="C617" s="12"/>
      <c r="D617" s="12"/>
      <c r="E617" s="2"/>
      <c r="F617" s="1"/>
      <c r="G617" s="12"/>
      <c r="H617" s="12"/>
      <c r="I617" s="2"/>
    </row>
    <row r="618" spans="2:9" x14ac:dyDescent="0.25">
      <c r="B618" s="1"/>
      <c r="C618" s="12"/>
      <c r="D618" s="12"/>
      <c r="E618" s="2"/>
      <c r="F618" s="1"/>
      <c r="G618" s="12"/>
      <c r="H618" s="12"/>
      <c r="I618" s="2"/>
    </row>
    <row r="619" spans="2:9" x14ac:dyDescent="0.25">
      <c r="B619" s="1"/>
      <c r="C619" s="12"/>
      <c r="D619" s="12"/>
      <c r="E619" s="2"/>
      <c r="F619" s="1"/>
      <c r="G619" s="12"/>
      <c r="H619" s="12"/>
      <c r="I619" s="2"/>
    </row>
    <row r="620" spans="2:9" x14ac:dyDescent="0.25">
      <c r="B620" s="1"/>
      <c r="C620" s="12"/>
      <c r="D620" s="12"/>
      <c r="E620" s="2"/>
      <c r="F620" s="1"/>
      <c r="G620" s="12"/>
      <c r="H620" s="12"/>
      <c r="I620" s="2"/>
    </row>
    <row r="621" spans="2:9" x14ac:dyDescent="0.25">
      <c r="B621" s="1"/>
      <c r="C621" s="12"/>
      <c r="D621" s="12"/>
      <c r="E621" s="2"/>
      <c r="F621" s="1"/>
      <c r="G621" s="12"/>
      <c r="H621" s="12"/>
      <c r="I621" s="2"/>
    </row>
    <row r="622" spans="2:9" x14ac:dyDescent="0.25">
      <c r="B622" s="1"/>
      <c r="C622" s="12"/>
      <c r="D622" s="12"/>
      <c r="E622" s="2"/>
      <c r="F622" s="1"/>
      <c r="G622" s="12"/>
      <c r="H622" s="12"/>
      <c r="I622" s="2"/>
    </row>
    <row r="623" spans="2:9" x14ac:dyDescent="0.25">
      <c r="B623" s="1"/>
      <c r="C623" s="12"/>
      <c r="D623" s="12"/>
      <c r="E623" s="2"/>
      <c r="F623" s="1"/>
      <c r="G623" s="12"/>
      <c r="H623" s="12"/>
      <c r="I623" s="2"/>
    </row>
    <row r="624" spans="2:9" x14ac:dyDescent="0.25">
      <c r="B624" s="1"/>
      <c r="C624" s="12"/>
      <c r="D624" s="12"/>
      <c r="E624" s="2"/>
      <c r="F624" s="1"/>
      <c r="G624" s="12"/>
      <c r="H624" s="12"/>
      <c r="I624" s="2"/>
    </row>
    <row r="625" spans="2:9" x14ac:dyDescent="0.25">
      <c r="B625" s="1"/>
      <c r="C625" s="12"/>
      <c r="D625" s="12"/>
      <c r="E625" s="2"/>
      <c r="F625" s="1"/>
      <c r="G625" s="12"/>
      <c r="H625" s="12"/>
      <c r="I625" s="2"/>
    </row>
    <row r="626" spans="2:9" x14ac:dyDescent="0.25">
      <c r="B626" s="1"/>
      <c r="C626" s="12"/>
      <c r="D626" s="12"/>
      <c r="E626" s="2"/>
      <c r="F626" s="1"/>
      <c r="G626" s="12"/>
      <c r="H626" s="12"/>
      <c r="I626" s="2"/>
    </row>
    <row r="627" spans="2:9" x14ac:dyDescent="0.25">
      <c r="B627" s="1"/>
      <c r="C627" s="12"/>
      <c r="D627" s="12"/>
      <c r="E627" s="2"/>
      <c r="F627" s="1"/>
      <c r="G627" s="12"/>
      <c r="H627" s="12"/>
      <c r="I627" s="2"/>
    </row>
    <row r="628" spans="2:9" x14ac:dyDescent="0.25">
      <c r="B628" s="1"/>
      <c r="C628" s="12"/>
      <c r="D628" s="12"/>
      <c r="E628" s="2"/>
      <c r="F628" s="1"/>
      <c r="G628" s="12"/>
      <c r="H628" s="12"/>
      <c r="I628" s="2"/>
    </row>
    <row r="629" spans="2:9" x14ac:dyDescent="0.25">
      <c r="B629" s="1"/>
      <c r="C629" s="12"/>
      <c r="D629" s="12"/>
      <c r="E629" s="2"/>
      <c r="F629" s="1"/>
      <c r="G629" s="12"/>
      <c r="H629" s="12"/>
      <c r="I629" s="2"/>
    </row>
    <row r="630" spans="2:9" x14ac:dyDescent="0.25">
      <c r="B630" s="1"/>
      <c r="C630" s="12"/>
      <c r="D630" s="12"/>
      <c r="E630" s="2"/>
      <c r="F630" s="1"/>
      <c r="G630" s="12"/>
      <c r="H630" s="12"/>
      <c r="I630" s="2"/>
    </row>
    <row r="631" spans="2:9" x14ac:dyDescent="0.25">
      <c r="B631" s="1"/>
      <c r="C631" s="12"/>
      <c r="D631" s="12"/>
      <c r="E631" s="2"/>
      <c r="F631" s="1"/>
      <c r="G631" s="12"/>
      <c r="H631" s="12"/>
      <c r="I631" s="2"/>
    </row>
    <row r="632" spans="2:9" x14ac:dyDescent="0.25">
      <c r="B632" s="1"/>
      <c r="C632" s="12"/>
      <c r="D632" s="12"/>
      <c r="E632" s="2"/>
      <c r="F632" s="1"/>
      <c r="G632" s="12"/>
      <c r="H632" s="12"/>
      <c r="I632" s="2"/>
    </row>
    <row r="633" spans="2:9" x14ac:dyDescent="0.25">
      <c r="B633" s="1"/>
      <c r="C633" s="12"/>
      <c r="D633" s="12"/>
      <c r="E633" s="2"/>
      <c r="F633" s="1"/>
      <c r="G633" s="12"/>
      <c r="H633" s="12"/>
      <c r="I633" s="2"/>
    </row>
    <row r="634" spans="2:9" x14ac:dyDescent="0.25">
      <c r="B634" s="1"/>
      <c r="C634" s="12"/>
      <c r="D634" s="12"/>
      <c r="E634" s="2"/>
      <c r="F634" s="1"/>
      <c r="G634" s="12"/>
      <c r="H634" s="12"/>
      <c r="I634" s="2"/>
    </row>
    <row r="635" spans="2:9" x14ac:dyDescent="0.25">
      <c r="B635" s="1"/>
      <c r="C635" s="12"/>
      <c r="D635" s="12"/>
      <c r="E635" s="2"/>
      <c r="F635" s="1"/>
      <c r="G635" s="12"/>
      <c r="H635" s="12"/>
      <c r="I635" s="2"/>
    </row>
    <row r="636" spans="2:9" x14ac:dyDescent="0.25">
      <c r="B636" s="1"/>
      <c r="C636" s="12"/>
      <c r="D636" s="12"/>
      <c r="E636" s="2"/>
      <c r="F636" s="1"/>
      <c r="G636" s="12"/>
      <c r="H636" s="12"/>
      <c r="I636" s="2"/>
    </row>
    <row r="637" spans="2:9" x14ac:dyDescent="0.25">
      <c r="B637" s="1"/>
      <c r="C637" s="12"/>
      <c r="D637" s="12"/>
      <c r="E637" s="2"/>
      <c r="F637" s="1"/>
      <c r="G637" s="12"/>
      <c r="H637" s="12"/>
      <c r="I637" s="2"/>
    </row>
    <row r="638" spans="2:9" x14ac:dyDescent="0.25">
      <c r="B638" s="1"/>
      <c r="C638" s="12"/>
      <c r="D638" s="12"/>
      <c r="E638" s="2"/>
      <c r="F638" s="1"/>
      <c r="G638" s="12"/>
      <c r="H638" s="12"/>
      <c r="I638" s="2"/>
    </row>
    <row r="639" spans="2:9" x14ac:dyDescent="0.25">
      <c r="B639" s="1"/>
      <c r="C639" s="12"/>
      <c r="D639" s="12"/>
      <c r="E639" s="2"/>
      <c r="F639" s="1"/>
      <c r="G639" s="12"/>
      <c r="H639" s="12"/>
      <c r="I639" s="2"/>
    </row>
    <row r="640" spans="2:9" x14ac:dyDescent="0.25">
      <c r="B640" s="1"/>
      <c r="C640" s="12"/>
      <c r="D640" s="12"/>
      <c r="E640" s="2"/>
      <c r="F640" s="1"/>
      <c r="G640" s="12"/>
      <c r="H640" s="12"/>
      <c r="I640" s="2"/>
    </row>
    <row r="641" spans="2:9" x14ac:dyDescent="0.25">
      <c r="B641" s="1"/>
      <c r="C641" s="12"/>
      <c r="D641" s="12"/>
      <c r="E641" s="2"/>
      <c r="F641" s="1"/>
      <c r="G641" s="12"/>
      <c r="H641" s="12"/>
      <c r="I641" s="2"/>
    </row>
    <row r="642" spans="2:9" x14ac:dyDescent="0.25">
      <c r="B642" s="1"/>
      <c r="C642" s="12"/>
      <c r="D642" s="12"/>
      <c r="E642" s="2"/>
      <c r="F642" s="1"/>
      <c r="G642" s="12"/>
      <c r="H642" s="12"/>
      <c r="I642" s="2"/>
    </row>
    <row r="643" spans="2:9" x14ac:dyDescent="0.25">
      <c r="B643" s="1"/>
      <c r="C643" s="12"/>
      <c r="D643" s="12"/>
      <c r="E643" s="2"/>
      <c r="F643" s="1"/>
      <c r="G643" s="12"/>
      <c r="H643" s="12"/>
      <c r="I643" s="2"/>
    </row>
    <row r="644" spans="2:9" x14ac:dyDescent="0.25">
      <c r="B644" s="1"/>
      <c r="C644" s="12"/>
      <c r="D644" s="12"/>
      <c r="E644" s="2"/>
      <c r="F644" s="1"/>
      <c r="G644" s="12"/>
      <c r="H644" s="12"/>
      <c r="I644" s="2"/>
    </row>
    <row r="645" spans="2:9" x14ac:dyDescent="0.25">
      <c r="B645" s="1"/>
      <c r="C645" s="12"/>
      <c r="D645" s="12"/>
      <c r="E645" s="2"/>
      <c r="F645" s="1"/>
      <c r="G645" s="12"/>
      <c r="H645" s="12"/>
      <c r="I645" s="2"/>
    </row>
    <row r="646" spans="2:9" x14ac:dyDescent="0.25">
      <c r="B646" s="1"/>
      <c r="C646" s="12"/>
      <c r="D646" s="12"/>
      <c r="E646" s="2"/>
      <c r="F646" s="1"/>
      <c r="G646" s="12"/>
      <c r="H646" s="12"/>
      <c r="I646" s="2"/>
    </row>
    <row r="647" spans="2:9" x14ac:dyDescent="0.25">
      <c r="B647" s="1"/>
      <c r="C647" s="12"/>
      <c r="D647" s="12"/>
      <c r="E647" s="2"/>
      <c r="F647" s="1"/>
      <c r="G647" s="12"/>
      <c r="H647" s="12"/>
      <c r="I647" s="2"/>
    </row>
    <row r="648" spans="2:9" x14ac:dyDescent="0.25">
      <c r="B648" s="1"/>
      <c r="C648" s="12"/>
      <c r="D648" s="12"/>
      <c r="E648" s="2"/>
      <c r="F648" s="1"/>
      <c r="G648" s="12"/>
      <c r="H648" s="12"/>
      <c r="I648" s="2"/>
    </row>
    <row r="649" spans="2:9" x14ac:dyDescent="0.25">
      <c r="B649" s="1"/>
      <c r="C649" s="12"/>
      <c r="D649" s="12"/>
      <c r="E649" s="2"/>
      <c r="F649" s="1"/>
      <c r="G649" s="12"/>
      <c r="H649" s="12"/>
      <c r="I649" s="2"/>
    </row>
    <row r="650" spans="2:9" x14ac:dyDescent="0.25">
      <c r="B650" s="1"/>
      <c r="C650" s="12"/>
      <c r="D650" s="12"/>
      <c r="E650" s="2"/>
      <c r="F650" s="1"/>
      <c r="G650" s="12"/>
      <c r="H650" s="12"/>
      <c r="I650" s="2"/>
    </row>
    <row r="651" spans="2:9" x14ac:dyDescent="0.25">
      <c r="B651" s="1"/>
      <c r="C651" s="12"/>
      <c r="D651" s="12"/>
      <c r="E651" s="2"/>
      <c r="F651" s="1"/>
      <c r="G651" s="12"/>
      <c r="H651" s="12"/>
      <c r="I651" s="2"/>
    </row>
    <row r="652" spans="2:9" x14ac:dyDescent="0.25">
      <c r="B652" s="1"/>
      <c r="C652" s="12"/>
      <c r="D652" s="12"/>
      <c r="E652" s="2"/>
      <c r="F652" s="1"/>
      <c r="G652" s="12"/>
      <c r="H652" s="12"/>
      <c r="I652" s="2"/>
    </row>
    <row r="653" spans="2:9" x14ac:dyDescent="0.25">
      <c r="B653" s="1"/>
      <c r="C653" s="12"/>
      <c r="D653" s="12"/>
      <c r="E653" s="2"/>
      <c r="F653" s="1"/>
      <c r="G653" s="12"/>
      <c r="H653" s="12"/>
      <c r="I653" s="2"/>
    </row>
    <row r="654" spans="2:9" x14ac:dyDescent="0.25">
      <c r="B654" s="1"/>
      <c r="C654" s="12"/>
      <c r="D654" s="12"/>
      <c r="E654" s="2"/>
      <c r="F654" s="1"/>
      <c r="G654" s="12"/>
      <c r="H654" s="12"/>
      <c r="I654" s="2"/>
    </row>
    <row r="655" spans="2:9" x14ac:dyDescent="0.25">
      <c r="B655" s="1"/>
      <c r="C655" s="12"/>
      <c r="D655" s="12"/>
      <c r="E655" s="2"/>
      <c r="F655" s="1"/>
      <c r="G655" s="12"/>
      <c r="H655" s="12"/>
      <c r="I655" s="2"/>
    </row>
    <row r="656" spans="2:9" x14ac:dyDescent="0.25">
      <c r="B656" s="1"/>
      <c r="C656" s="12"/>
      <c r="D656" s="12"/>
      <c r="E656" s="2"/>
      <c r="F656" s="1"/>
      <c r="G656" s="12"/>
      <c r="H656" s="12"/>
      <c r="I656" s="2"/>
    </row>
    <row r="657" spans="2:9" x14ac:dyDescent="0.25">
      <c r="B657" s="1"/>
      <c r="C657" s="12"/>
      <c r="D657" s="12"/>
      <c r="E657" s="2"/>
      <c r="F657" s="1"/>
      <c r="G657" s="12"/>
      <c r="H657" s="12"/>
      <c r="I657" s="2"/>
    </row>
    <row r="658" spans="2:9" x14ac:dyDescent="0.25">
      <c r="B658" s="1"/>
      <c r="C658" s="12"/>
      <c r="D658" s="12"/>
      <c r="E658" s="2"/>
      <c r="F658" s="1"/>
      <c r="G658" s="12"/>
      <c r="H658" s="12"/>
      <c r="I658" s="2"/>
    </row>
    <row r="659" spans="2:9" x14ac:dyDescent="0.25">
      <c r="B659" s="1"/>
      <c r="C659" s="12"/>
      <c r="D659" s="12"/>
      <c r="E659" s="2"/>
      <c r="F659" s="1"/>
      <c r="G659" s="12"/>
      <c r="H659" s="12"/>
      <c r="I659" s="2"/>
    </row>
    <row r="660" spans="2:9" x14ac:dyDescent="0.25">
      <c r="B660" s="1"/>
      <c r="C660" s="12"/>
      <c r="D660" s="12"/>
      <c r="E660" s="2"/>
      <c r="F660" s="1"/>
      <c r="G660" s="12"/>
      <c r="H660" s="12"/>
      <c r="I660" s="2"/>
    </row>
    <row r="661" spans="2:9" x14ac:dyDescent="0.25">
      <c r="B661" s="1"/>
      <c r="C661" s="12"/>
      <c r="D661" s="12"/>
      <c r="E661" s="2"/>
      <c r="F661" s="1"/>
      <c r="G661" s="12"/>
      <c r="H661" s="12"/>
      <c r="I661" s="2"/>
    </row>
    <row r="662" spans="2:9" x14ac:dyDescent="0.25">
      <c r="B662" s="1"/>
      <c r="C662" s="12"/>
      <c r="D662" s="12"/>
      <c r="E662" s="2"/>
      <c r="F662" s="1"/>
      <c r="G662" s="12"/>
      <c r="H662" s="12"/>
      <c r="I662" s="2"/>
    </row>
    <row r="663" spans="2:9" x14ac:dyDescent="0.25">
      <c r="B663" s="1"/>
      <c r="C663" s="12"/>
      <c r="D663" s="12"/>
      <c r="E663" s="2"/>
      <c r="F663" s="1"/>
      <c r="G663" s="12"/>
      <c r="H663" s="12"/>
      <c r="I663" s="2"/>
    </row>
    <row r="664" spans="2:9" x14ac:dyDescent="0.25">
      <c r="B664" s="1"/>
      <c r="C664" s="12"/>
      <c r="D664" s="12"/>
      <c r="E664" s="2"/>
      <c r="F664" s="1"/>
      <c r="G664" s="12"/>
      <c r="H664" s="12"/>
      <c r="I664" s="2"/>
    </row>
    <row r="665" spans="2:9" x14ac:dyDescent="0.25">
      <c r="B665" s="1"/>
      <c r="C665" s="12"/>
      <c r="D665" s="12"/>
      <c r="E665" s="2"/>
      <c r="F665" s="1"/>
      <c r="G665" s="12"/>
      <c r="H665" s="12"/>
      <c r="I665" s="2"/>
    </row>
    <row r="666" spans="2:9" x14ac:dyDescent="0.25">
      <c r="B666" s="1"/>
      <c r="C666" s="12"/>
      <c r="D666" s="12"/>
      <c r="E666" s="2"/>
      <c r="F666" s="1"/>
      <c r="G666" s="12"/>
      <c r="H666" s="12"/>
      <c r="I666" s="2"/>
    </row>
    <row r="667" spans="2:9" x14ac:dyDescent="0.25">
      <c r="B667" s="1"/>
      <c r="C667" s="12"/>
      <c r="D667" s="12"/>
      <c r="E667" s="2"/>
      <c r="F667" s="1"/>
      <c r="G667" s="12"/>
      <c r="H667" s="12"/>
      <c r="I667" s="2"/>
    </row>
    <row r="668" spans="2:9" x14ac:dyDescent="0.25">
      <c r="B668" s="1"/>
      <c r="C668" s="12"/>
      <c r="D668" s="12"/>
      <c r="E668" s="2"/>
      <c r="F668" s="1"/>
      <c r="G668" s="12"/>
      <c r="H668" s="12"/>
      <c r="I668" s="2"/>
    </row>
    <row r="669" spans="2:9" x14ac:dyDescent="0.25">
      <c r="B669" s="1"/>
      <c r="C669" s="12"/>
      <c r="D669" s="12"/>
      <c r="E669" s="2"/>
      <c r="F669" s="1"/>
      <c r="G669" s="12"/>
      <c r="H669" s="12"/>
      <c r="I669" s="2"/>
    </row>
    <row r="670" spans="2:9" x14ac:dyDescent="0.25">
      <c r="B670" s="1"/>
      <c r="C670" s="12"/>
      <c r="D670" s="12"/>
      <c r="E670" s="2"/>
      <c r="F670" s="1"/>
      <c r="G670" s="12"/>
      <c r="H670" s="12"/>
      <c r="I670" s="2"/>
    </row>
    <row r="671" spans="2:9" x14ac:dyDescent="0.25">
      <c r="B671" s="1"/>
      <c r="C671" s="12"/>
      <c r="D671" s="12"/>
      <c r="E671" s="2"/>
      <c r="F671" s="1"/>
      <c r="G671" s="12"/>
      <c r="H671" s="12"/>
      <c r="I671" s="2"/>
    </row>
    <row r="672" spans="2:9" x14ac:dyDescent="0.25">
      <c r="B672" s="1"/>
      <c r="C672" s="12"/>
      <c r="D672" s="12"/>
      <c r="E672" s="2"/>
      <c r="F672" s="1"/>
      <c r="G672" s="12"/>
      <c r="H672" s="12"/>
      <c r="I672" s="2"/>
    </row>
    <row r="673" spans="2:9" x14ac:dyDescent="0.25">
      <c r="B673" s="1"/>
      <c r="C673" s="12"/>
      <c r="D673" s="12"/>
      <c r="E673" s="2"/>
      <c r="F673" s="1"/>
      <c r="G673" s="12"/>
      <c r="H673" s="12"/>
      <c r="I673" s="2"/>
    </row>
    <row r="674" spans="2:9" x14ac:dyDescent="0.25">
      <c r="B674" s="1"/>
      <c r="C674" s="12"/>
      <c r="D674" s="12"/>
      <c r="E674" s="2"/>
      <c r="F674" s="1"/>
      <c r="G674" s="12"/>
      <c r="H674" s="12"/>
      <c r="I674" s="2"/>
    </row>
    <row r="675" spans="2:9" x14ac:dyDescent="0.25">
      <c r="B675" s="1"/>
      <c r="C675" s="12"/>
      <c r="D675" s="12"/>
      <c r="E675" s="2"/>
      <c r="F675" s="1"/>
      <c r="G675" s="12"/>
      <c r="H675" s="12"/>
      <c r="I675" s="2"/>
    </row>
    <row r="676" spans="2:9" x14ac:dyDescent="0.25">
      <c r="B676" s="1"/>
      <c r="C676" s="12"/>
      <c r="D676" s="12"/>
      <c r="E676" s="2"/>
      <c r="F676" s="1"/>
      <c r="G676" s="12"/>
      <c r="H676" s="12"/>
      <c r="I676" s="2"/>
    </row>
    <row r="677" spans="2:9" x14ac:dyDescent="0.25">
      <c r="B677" s="1"/>
      <c r="C677" s="12"/>
      <c r="D677" s="12"/>
      <c r="E677" s="2"/>
      <c r="F677" s="1"/>
      <c r="G677" s="12"/>
      <c r="H677" s="12"/>
      <c r="I677" s="2"/>
    </row>
    <row r="678" spans="2:9" x14ac:dyDescent="0.25">
      <c r="B678" s="1"/>
      <c r="C678" s="12"/>
      <c r="D678" s="12"/>
      <c r="E678" s="2"/>
      <c r="F678" s="1"/>
      <c r="G678" s="12"/>
      <c r="H678" s="12"/>
      <c r="I678" s="2"/>
    </row>
    <row r="679" spans="2:9" x14ac:dyDescent="0.25">
      <c r="B679" s="1"/>
      <c r="C679" s="12"/>
      <c r="D679" s="12"/>
      <c r="E679" s="2"/>
      <c r="F679" s="1"/>
      <c r="G679" s="12"/>
      <c r="H679" s="12"/>
      <c r="I679" s="2"/>
    </row>
    <row r="680" spans="2:9" x14ac:dyDescent="0.25">
      <c r="B680" s="1"/>
      <c r="C680" s="12"/>
      <c r="D680" s="12"/>
      <c r="E680" s="2"/>
      <c r="F680" s="1"/>
      <c r="G680" s="12"/>
      <c r="H680" s="12"/>
      <c r="I680" s="2"/>
    </row>
    <row r="681" spans="2:9" x14ac:dyDescent="0.25">
      <c r="B681" s="1"/>
      <c r="C681" s="12"/>
      <c r="D681" s="12"/>
      <c r="E681" s="2"/>
      <c r="F681" s="1"/>
      <c r="G681" s="12"/>
      <c r="H681" s="12"/>
      <c r="I681" s="2"/>
    </row>
    <row r="682" spans="2:9" x14ac:dyDescent="0.25">
      <c r="B682" s="1"/>
      <c r="C682" s="12"/>
      <c r="D682" s="12"/>
      <c r="E682" s="2"/>
      <c r="F682" s="1"/>
      <c r="G682" s="12"/>
      <c r="H682" s="12"/>
      <c r="I682" s="2"/>
    </row>
    <row r="683" spans="2:9" x14ac:dyDescent="0.25">
      <c r="B683" s="1"/>
      <c r="C683" s="12"/>
      <c r="D683" s="12"/>
      <c r="E683" s="2"/>
      <c r="F683" s="1"/>
      <c r="G683" s="12"/>
      <c r="H683" s="12"/>
      <c r="I683" s="2"/>
    </row>
    <row r="684" spans="2:9" x14ac:dyDescent="0.25">
      <c r="B684" s="1"/>
      <c r="C684" s="12"/>
      <c r="D684" s="12"/>
      <c r="E684" s="2"/>
      <c r="F684" s="1"/>
      <c r="G684" s="12"/>
      <c r="H684" s="12"/>
      <c r="I684" s="2"/>
    </row>
    <row r="685" spans="2:9" x14ac:dyDescent="0.25">
      <c r="B685" s="1"/>
      <c r="C685" s="12"/>
      <c r="D685" s="12"/>
      <c r="E685" s="2"/>
      <c r="F685" s="1"/>
      <c r="G685" s="12"/>
      <c r="H685" s="12"/>
      <c r="I685" s="2"/>
    </row>
    <row r="686" spans="2:9" x14ac:dyDescent="0.25">
      <c r="B686" s="1"/>
      <c r="C686" s="12"/>
      <c r="D686" s="12"/>
      <c r="E686" s="2"/>
      <c r="F686" s="1"/>
      <c r="G686" s="12"/>
      <c r="H686" s="12"/>
      <c r="I686" s="2"/>
    </row>
    <row r="687" spans="2:9" x14ac:dyDescent="0.25">
      <c r="B687" s="1"/>
      <c r="C687" s="12"/>
      <c r="D687" s="12"/>
      <c r="E687" s="2"/>
      <c r="F687" s="1"/>
      <c r="G687" s="12"/>
      <c r="H687" s="12"/>
      <c r="I687" s="2"/>
    </row>
    <row r="688" spans="2:9" x14ac:dyDescent="0.25">
      <c r="B688" s="1"/>
      <c r="C688" s="12"/>
      <c r="D688" s="12"/>
      <c r="E688" s="2"/>
      <c r="F688" s="1"/>
      <c r="G688" s="12"/>
      <c r="H688" s="12"/>
      <c r="I688" s="2"/>
    </row>
    <row r="689" spans="2:9" x14ac:dyDescent="0.25">
      <c r="B689" s="1"/>
      <c r="C689" s="12"/>
      <c r="D689" s="12"/>
      <c r="E689" s="2"/>
      <c r="F689" s="1"/>
      <c r="G689" s="12"/>
      <c r="H689" s="12"/>
      <c r="I689" s="2"/>
    </row>
    <row r="690" spans="2:9" x14ac:dyDescent="0.25">
      <c r="B690" s="1"/>
      <c r="C690" s="12"/>
      <c r="D690" s="12"/>
      <c r="E690" s="2"/>
      <c r="F690" s="1"/>
      <c r="G690" s="12"/>
      <c r="H690" s="12"/>
      <c r="I690" s="2"/>
    </row>
    <row r="691" spans="2:9" x14ac:dyDescent="0.25">
      <c r="B691" s="1"/>
      <c r="C691" s="12"/>
      <c r="D691" s="12"/>
      <c r="E691" s="2"/>
      <c r="F691" s="1"/>
      <c r="G691" s="12"/>
      <c r="H691" s="12"/>
      <c r="I691" s="2"/>
    </row>
    <row r="692" spans="2:9" x14ac:dyDescent="0.25">
      <c r="B692" s="1"/>
      <c r="C692" s="12"/>
      <c r="D692" s="12"/>
      <c r="E692" s="2"/>
      <c r="F692" s="1"/>
      <c r="G692" s="12"/>
      <c r="H692" s="12"/>
      <c r="I692" s="2"/>
    </row>
    <row r="693" spans="2:9" x14ac:dyDescent="0.25">
      <c r="B693" s="1"/>
      <c r="C693" s="12"/>
      <c r="D693" s="12"/>
      <c r="E693" s="2"/>
      <c r="F693" s="1"/>
      <c r="G693" s="12"/>
      <c r="H693" s="12"/>
      <c r="I693" s="2"/>
    </row>
    <row r="694" spans="2:9" x14ac:dyDescent="0.25">
      <c r="B694" s="1"/>
      <c r="C694" s="12"/>
      <c r="D694" s="12"/>
      <c r="E694" s="2"/>
      <c r="F694" s="1"/>
      <c r="G694" s="12"/>
      <c r="H694" s="12"/>
      <c r="I694" s="2"/>
    </row>
    <row r="695" spans="2:9" x14ac:dyDescent="0.25">
      <c r="B695" s="1"/>
      <c r="C695" s="12"/>
      <c r="D695" s="12"/>
      <c r="E695" s="2"/>
      <c r="F695" s="1"/>
      <c r="G695" s="12"/>
      <c r="H695" s="12"/>
      <c r="I695" s="2"/>
    </row>
    <row r="696" spans="2:9" x14ac:dyDescent="0.25">
      <c r="B696" s="1"/>
      <c r="C696" s="12"/>
      <c r="D696" s="12"/>
      <c r="E696" s="2"/>
      <c r="F696" s="1"/>
      <c r="G696" s="12"/>
      <c r="H696" s="12"/>
      <c r="I696" s="2"/>
    </row>
    <row r="697" spans="2:9" x14ac:dyDescent="0.25">
      <c r="B697" s="1"/>
      <c r="C697" s="12"/>
      <c r="D697" s="12"/>
      <c r="E697" s="2"/>
      <c r="F697" s="1"/>
      <c r="G697" s="12"/>
      <c r="H697" s="12"/>
      <c r="I697" s="2"/>
    </row>
    <row r="698" spans="2:9" x14ac:dyDescent="0.25">
      <c r="B698" s="1"/>
      <c r="C698" s="12"/>
      <c r="D698" s="12"/>
      <c r="E698" s="2"/>
      <c r="F698" s="1"/>
      <c r="G698" s="12"/>
      <c r="H698" s="12"/>
      <c r="I698" s="2"/>
    </row>
    <row r="699" spans="2:9" x14ac:dyDescent="0.25">
      <c r="B699" s="1"/>
      <c r="C699" s="12"/>
      <c r="D699" s="12"/>
      <c r="E699" s="2"/>
      <c r="F699" s="1"/>
      <c r="G699" s="12"/>
      <c r="H699" s="12"/>
      <c r="I699" s="2"/>
    </row>
    <row r="700" spans="2:9" x14ac:dyDescent="0.25">
      <c r="B700" s="1"/>
      <c r="C700" s="12"/>
      <c r="D700" s="12"/>
      <c r="E700" s="2"/>
      <c r="F700" s="1"/>
      <c r="G700" s="12"/>
      <c r="H700" s="12"/>
      <c r="I700" s="2"/>
    </row>
    <row r="701" spans="2:9" x14ac:dyDescent="0.25">
      <c r="B701" s="1"/>
      <c r="C701" s="12"/>
      <c r="D701" s="12"/>
      <c r="E701" s="2"/>
      <c r="F701" s="1"/>
      <c r="G701" s="12"/>
      <c r="H701" s="12"/>
      <c r="I701" s="2"/>
    </row>
    <row r="702" spans="2:9" x14ac:dyDescent="0.25">
      <c r="B702" s="1"/>
      <c r="C702" s="12"/>
      <c r="D702" s="12"/>
      <c r="E702" s="2"/>
      <c r="F702" s="1"/>
      <c r="G702" s="12"/>
      <c r="H702" s="12"/>
      <c r="I702" s="2"/>
    </row>
    <row r="703" spans="2:9" x14ac:dyDescent="0.25">
      <c r="B703" s="1"/>
      <c r="C703" s="12"/>
      <c r="D703" s="12"/>
      <c r="E703" s="2"/>
      <c r="F703" s="1"/>
      <c r="G703" s="12"/>
      <c r="H703" s="12"/>
      <c r="I703" s="2"/>
    </row>
    <row r="704" spans="2:9" x14ac:dyDescent="0.25">
      <c r="B704" s="1"/>
      <c r="C704" s="12"/>
      <c r="D704" s="12"/>
      <c r="E704" s="2"/>
      <c r="F704" s="1"/>
      <c r="G704" s="12"/>
      <c r="H704" s="12"/>
      <c r="I704" s="2"/>
    </row>
    <row r="705" spans="2:9" x14ac:dyDescent="0.25">
      <c r="B705" s="1"/>
      <c r="C705" s="12"/>
      <c r="D705" s="12"/>
      <c r="E705" s="2"/>
      <c r="F705" s="1"/>
      <c r="G705" s="12"/>
      <c r="H705" s="12"/>
      <c r="I705" s="2"/>
    </row>
    <row r="706" spans="2:9" x14ac:dyDescent="0.25">
      <c r="B706" s="1"/>
      <c r="C706" s="12"/>
      <c r="D706" s="12"/>
      <c r="E706" s="2"/>
      <c r="F706" s="1"/>
      <c r="G706" s="12"/>
      <c r="H706" s="12"/>
      <c r="I706" s="2"/>
    </row>
    <row r="707" spans="2:9" x14ac:dyDescent="0.25">
      <c r="B707" s="1"/>
      <c r="C707" s="12"/>
      <c r="D707" s="12"/>
      <c r="E707" s="2"/>
      <c r="F707" s="1"/>
      <c r="G707" s="12"/>
      <c r="H707" s="12"/>
      <c r="I707" s="2"/>
    </row>
    <row r="708" spans="2:9" x14ac:dyDescent="0.25">
      <c r="B708" s="1"/>
      <c r="C708" s="12"/>
      <c r="D708" s="12"/>
      <c r="E708" s="2"/>
      <c r="F708" s="1"/>
      <c r="G708" s="12"/>
      <c r="H708" s="12"/>
      <c r="I708" s="2"/>
    </row>
    <row r="709" spans="2:9" x14ac:dyDescent="0.25">
      <c r="B709" s="1"/>
      <c r="C709" s="12"/>
      <c r="D709" s="12"/>
      <c r="E709" s="2"/>
      <c r="F709" s="1"/>
      <c r="G709" s="12"/>
      <c r="H709" s="12"/>
      <c r="I709" s="2"/>
    </row>
    <row r="710" spans="2:9" x14ac:dyDescent="0.25">
      <c r="B710" s="1"/>
      <c r="C710" s="12"/>
      <c r="D710" s="12"/>
      <c r="E710" s="2"/>
      <c r="F710" s="1"/>
      <c r="G710" s="12"/>
      <c r="H710" s="12"/>
      <c r="I710" s="2"/>
    </row>
    <row r="711" spans="2:9" x14ac:dyDescent="0.25">
      <c r="B711" s="1"/>
      <c r="C711" s="12"/>
      <c r="D711" s="12"/>
      <c r="E711" s="2"/>
      <c r="F711" s="1"/>
      <c r="G711" s="12"/>
      <c r="H711" s="12"/>
      <c r="I711" s="2"/>
    </row>
    <row r="712" spans="2:9" x14ac:dyDescent="0.25">
      <c r="B712" s="1"/>
      <c r="C712" s="12"/>
      <c r="D712" s="12"/>
      <c r="E712" s="2"/>
      <c r="F712" s="1"/>
      <c r="G712" s="12"/>
      <c r="H712" s="12"/>
      <c r="I712" s="2"/>
    </row>
    <row r="713" spans="2:9" x14ac:dyDescent="0.25">
      <c r="B713" s="1"/>
      <c r="C713" s="12"/>
      <c r="D713" s="12"/>
      <c r="E713" s="2"/>
      <c r="F713" s="1"/>
      <c r="G713" s="12"/>
      <c r="H713" s="12"/>
      <c r="I713" s="2"/>
    </row>
    <row r="714" spans="2:9" x14ac:dyDescent="0.25">
      <c r="B714" s="1"/>
      <c r="C714" s="12"/>
      <c r="D714" s="12"/>
      <c r="E714" s="2"/>
      <c r="F714" s="1"/>
      <c r="G714" s="12"/>
      <c r="H714" s="12"/>
      <c r="I714" s="2"/>
    </row>
    <row r="715" spans="2:9" x14ac:dyDescent="0.25">
      <c r="B715" s="1"/>
      <c r="C715" s="12"/>
      <c r="D715" s="12"/>
      <c r="E715" s="2"/>
      <c r="F715" s="1"/>
      <c r="G715" s="12"/>
      <c r="H715" s="12"/>
      <c r="I715" s="2"/>
    </row>
    <row r="716" spans="2:9" x14ac:dyDescent="0.25">
      <c r="B716" s="1"/>
      <c r="C716" s="12"/>
      <c r="D716" s="12"/>
      <c r="E716" s="2"/>
      <c r="F716" s="1"/>
      <c r="G716" s="12"/>
      <c r="H716" s="12"/>
      <c r="I716" s="2"/>
    </row>
    <row r="717" spans="2:9" x14ac:dyDescent="0.25">
      <c r="B717" s="1"/>
      <c r="C717" s="12"/>
      <c r="D717" s="12"/>
      <c r="E717" s="2"/>
      <c r="F717" s="1"/>
      <c r="G717" s="12"/>
      <c r="H717" s="12"/>
      <c r="I717" s="2"/>
    </row>
    <row r="718" spans="2:9" x14ac:dyDescent="0.25">
      <c r="B718" s="1"/>
      <c r="C718" s="12"/>
      <c r="D718" s="12"/>
      <c r="E718" s="2"/>
      <c r="F718" s="1"/>
      <c r="G718" s="12"/>
      <c r="H718" s="12"/>
      <c r="I718" s="2"/>
    </row>
    <row r="719" spans="2:9" x14ac:dyDescent="0.25">
      <c r="B719" s="1"/>
      <c r="C719" s="12"/>
      <c r="D719" s="12"/>
      <c r="E719" s="2"/>
      <c r="F719" s="1"/>
      <c r="G719" s="12"/>
      <c r="H719" s="12"/>
      <c r="I719" s="2"/>
    </row>
    <row r="720" spans="2:9" x14ac:dyDescent="0.25">
      <c r="B720" s="1"/>
      <c r="C720" s="12"/>
      <c r="D720" s="12"/>
      <c r="E720" s="2"/>
      <c r="F720" s="1"/>
      <c r="G720" s="12"/>
      <c r="H720" s="12"/>
      <c r="I720" s="2"/>
    </row>
    <row r="721" spans="2:9" x14ac:dyDescent="0.25">
      <c r="B721" s="1"/>
      <c r="C721" s="12"/>
      <c r="D721" s="12"/>
      <c r="E721" s="2"/>
      <c r="F721" s="1"/>
      <c r="G721" s="12"/>
      <c r="H721" s="12"/>
      <c r="I721" s="2"/>
    </row>
    <row r="722" spans="2:9" x14ac:dyDescent="0.25">
      <c r="B722" s="1"/>
      <c r="C722" s="12"/>
      <c r="D722" s="12"/>
      <c r="E722" s="2"/>
      <c r="F722" s="1"/>
      <c r="G722" s="12"/>
      <c r="H722" s="12"/>
      <c r="I722" s="2"/>
    </row>
    <row r="723" spans="2:9" x14ac:dyDescent="0.25">
      <c r="B723" s="1"/>
      <c r="C723" s="12"/>
      <c r="D723" s="12"/>
      <c r="E723" s="2"/>
      <c r="F723" s="1"/>
      <c r="G723" s="12"/>
      <c r="H723" s="12"/>
      <c r="I723" s="2"/>
    </row>
    <row r="724" spans="2:9" x14ac:dyDescent="0.25">
      <c r="B724" s="1"/>
      <c r="C724" s="12"/>
      <c r="D724" s="12"/>
      <c r="E724" s="2"/>
      <c r="F724" s="1"/>
      <c r="G724" s="12"/>
      <c r="H724" s="12"/>
      <c r="I724" s="2"/>
    </row>
    <row r="725" spans="2:9" x14ac:dyDescent="0.25">
      <c r="B725" s="1"/>
      <c r="C725" s="12"/>
      <c r="D725" s="12"/>
      <c r="E725" s="2"/>
      <c r="F725" s="1"/>
      <c r="G725" s="12"/>
      <c r="H725" s="12"/>
      <c r="I725" s="2"/>
    </row>
    <row r="726" spans="2:9" x14ac:dyDescent="0.25">
      <c r="B726" s="1"/>
      <c r="C726" s="12"/>
      <c r="D726" s="12"/>
      <c r="E726" s="2"/>
      <c r="F726" s="1"/>
      <c r="G726" s="12"/>
      <c r="H726" s="12"/>
      <c r="I726" s="2"/>
    </row>
    <row r="727" spans="2:9" x14ac:dyDescent="0.25">
      <c r="B727" s="1"/>
      <c r="C727" s="12"/>
      <c r="D727" s="12"/>
      <c r="E727" s="2"/>
      <c r="F727" s="1"/>
      <c r="G727" s="12"/>
      <c r="H727" s="12"/>
      <c r="I727" s="2"/>
    </row>
    <row r="728" spans="2:9" x14ac:dyDescent="0.25">
      <c r="B728" s="1"/>
      <c r="C728" s="12"/>
      <c r="D728" s="12"/>
      <c r="E728" s="2"/>
      <c r="F728" s="1"/>
      <c r="G728" s="12"/>
      <c r="H728" s="12"/>
      <c r="I728" s="2"/>
    </row>
    <row r="729" spans="2:9" x14ac:dyDescent="0.25">
      <c r="B729" s="1"/>
      <c r="C729" s="12"/>
      <c r="D729" s="12"/>
      <c r="E729" s="2"/>
      <c r="F729" s="1"/>
      <c r="G729" s="12"/>
      <c r="H729" s="12"/>
      <c r="I729" s="2"/>
    </row>
    <row r="730" spans="2:9" x14ac:dyDescent="0.25">
      <c r="B730" s="1"/>
      <c r="C730" s="12"/>
      <c r="D730" s="12"/>
      <c r="E730" s="2"/>
      <c r="F730" s="1"/>
      <c r="G730" s="12"/>
      <c r="H730" s="12"/>
      <c r="I730" s="2"/>
    </row>
    <row r="731" spans="2:9" x14ac:dyDescent="0.25">
      <c r="B731" s="1"/>
      <c r="C731" s="12"/>
      <c r="D731" s="12"/>
      <c r="E731" s="2"/>
      <c r="F731" s="1"/>
      <c r="G731" s="12"/>
      <c r="H731" s="12"/>
      <c r="I731" s="2"/>
    </row>
    <row r="732" spans="2:9" x14ac:dyDescent="0.25">
      <c r="B732" s="1"/>
      <c r="C732" s="12"/>
      <c r="D732" s="12"/>
      <c r="E732" s="2"/>
      <c r="F732" s="1"/>
      <c r="G732" s="12"/>
      <c r="H732" s="12"/>
      <c r="I732" s="2"/>
    </row>
    <row r="733" spans="2:9" x14ac:dyDescent="0.25">
      <c r="B733" s="1"/>
      <c r="C733" s="12"/>
      <c r="D733" s="12"/>
      <c r="E733" s="2"/>
      <c r="F733" s="1"/>
      <c r="G733" s="12"/>
      <c r="H733" s="12"/>
      <c r="I733" s="2"/>
    </row>
    <row r="734" spans="2:9" x14ac:dyDescent="0.25">
      <c r="B734" s="1"/>
      <c r="C734" s="12"/>
      <c r="D734" s="12"/>
      <c r="E734" s="2"/>
      <c r="F734" s="1"/>
      <c r="G734" s="12"/>
      <c r="H734" s="12"/>
      <c r="I734" s="2"/>
    </row>
    <row r="735" spans="2:9" x14ac:dyDescent="0.25">
      <c r="B735" s="1"/>
      <c r="C735" s="12"/>
      <c r="D735" s="12"/>
      <c r="E735" s="2"/>
      <c r="F735" s="1"/>
      <c r="G735" s="12"/>
      <c r="H735" s="12"/>
      <c r="I735" s="2"/>
    </row>
    <row r="736" spans="2:9" x14ac:dyDescent="0.25">
      <c r="B736" s="1"/>
      <c r="C736" s="12"/>
      <c r="D736" s="12"/>
      <c r="E736" s="2"/>
      <c r="F736" s="1"/>
      <c r="G736" s="12"/>
      <c r="H736" s="12"/>
      <c r="I736" s="2"/>
    </row>
    <row r="737" spans="2:9" x14ac:dyDescent="0.25">
      <c r="B737" s="1"/>
      <c r="C737" s="12"/>
      <c r="D737" s="12"/>
      <c r="E737" s="2"/>
      <c r="F737" s="1"/>
      <c r="G737" s="12"/>
      <c r="H737" s="12"/>
      <c r="I737" s="2"/>
    </row>
    <row r="738" spans="2:9" x14ac:dyDescent="0.25">
      <c r="B738" s="1"/>
      <c r="C738" s="12"/>
      <c r="D738" s="12"/>
      <c r="E738" s="2"/>
      <c r="F738" s="1"/>
      <c r="G738" s="12"/>
      <c r="H738" s="12"/>
      <c r="I738" s="2"/>
    </row>
    <row r="739" spans="2:9" x14ac:dyDescent="0.25">
      <c r="B739" s="1"/>
      <c r="C739" s="12"/>
      <c r="D739" s="12"/>
      <c r="E739" s="2"/>
      <c r="F739" s="1"/>
      <c r="G739" s="12"/>
      <c r="H739" s="12"/>
      <c r="I739" s="2"/>
    </row>
    <row r="740" spans="2:9" x14ac:dyDescent="0.25">
      <c r="B740" s="1"/>
      <c r="C740" s="12"/>
      <c r="D740" s="12"/>
      <c r="E740" s="2"/>
      <c r="F740" s="1"/>
      <c r="G740" s="12"/>
      <c r="H740" s="12"/>
      <c r="I740" s="2"/>
    </row>
    <row r="741" spans="2:9" x14ac:dyDescent="0.25">
      <c r="B741" s="1"/>
      <c r="C741" s="12"/>
      <c r="D741" s="12"/>
      <c r="E741" s="2"/>
      <c r="F741" s="1"/>
      <c r="G741" s="12"/>
      <c r="H741" s="12"/>
      <c r="I741" s="2"/>
    </row>
    <row r="742" spans="2:9" x14ac:dyDescent="0.25">
      <c r="B742" s="1"/>
      <c r="C742" s="12"/>
      <c r="D742" s="12"/>
      <c r="E742" s="2"/>
      <c r="F742" s="1"/>
      <c r="G742" s="12"/>
      <c r="H742" s="12"/>
      <c r="I742" s="2"/>
    </row>
    <row r="743" spans="2:9" x14ac:dyDescent="0.25">
      <c r="B743" s="1"/>
      <c r="C743" s="12"/>
      <c r="D743" s="12"/>
      <c r="E743" s="2"/>
      <c r="F743" s="1"/>
      <c r="G743" s="12"/>
      <c r="H743" s="12"/>
      <c r="I743" s="2"/>
    </row>
    <row r="744" spans="2:9" x14ac:dyDescent="0.25">
      <c r="B744" s="1"/>
      <c r="C744" s="12"/>
      <c r="D744" s="12"/>
      <c r="E744" s="2"/>
      <c r="F744" s="1"/>
      <c r="G744" s="12"/>
      <c r="H744" s="12"/>
      <c r="I744" s="2"/>
    </row>
    <row r="745" spans="2:9" x14ac:dyDescent="0.25">
      <c r="B745" s="1"/>
      <c r="C745" s="12"/>
      <c r="D745" s="12"/>
      <c r="E745" s="2"/>
      <c r="F745" s="1"/>
      <c r="G745" s="12"/>
      <c r="H745" s="12"/>
      <c r="I745" s="2"/>
    </row>
    <row r="746" spans="2:9" x14ac:dyDescent="0.25">
      <c r="B746" s="1"/>
      <c r="C746" s="12"/>
      <c r="D746" s="12"/>
      <c r="E746" s="2"/>
      <c r="F746" s="1"/>
      <c r="G746" s="12"/>
      <c r="H746" s="12"/>
      <c r="I746" s="2"/>
    </row>
    <row r="747" spans="2:9" x14ac:dyDescent="0.25">
      <c r="B747" s="1"/>
      <c r="C747" s="12"/>
      <c r="D747" s="12"/>
      <c r="E747" s="2"/>
      <c r="F747" s="1"/>
      <c r="G747" s="12"/>
      <c r="H747" s="12"/>
      <c r="I747" s="2"/>
    </row>
    <row r="748" spans="2:9" x14ac:dyDescent="0.25">
      <c r="B748" s="1"/>
      <c r="C748" s="12"/>
      <c r="D748" s="12"/>
      <c r="E748" s="2"/>
      <c r="F748" s="1"/>
      <c r="G748" s="12"/>
      <c r="H748" s="12"/>
      <c r="I748" s="2"/>
    </row>
    <row r="749" spans="2:9" x14ac:dyDescent="0.25">
      <c r="B749" s="1"/>
      <c r="C749" s="12"/>
      <c r="D749" s="12"/>
      <c r="E749" s="2"/>
      <c r="F749" s="1"/>
      <c r="G749" s="12"/>
      <c r="H749" s="12"/>
      <c r="I749" s="2"/>
    </row>
    <row r="750" spans="2:9" x14ac:dyDescent="0.25">
      <c r="B750" s="1"/>
      <c r="C750" s="12"/>
      <c r="D750" s="12"/>
      <c r="E750" s="2"/>
      <c r="F750" s="1"/>
      <c r="G750" s="12"/>
      <c r="H750" s="12"/>
      <c r="I750" s="2"/>
    </row>
    <row r="751" spans="2:9" x14ac:dyDescent="0.25">
      <c r="B751" s="1"/>
      <c r="C751" s="12"/>
      <c r="D751" s="12"/>
      <c r="E751" s="2"/>
      <c r="F751" s="1"/>
      <c r="G751" s="12"/>
      <c r="H751" s="12"/>
      <c r="I751" s="2"/>
    </row>
    <row r="752" spans="2:9" x14ac:dyDescent="0.25">
      <c r="B752" s="1"/>
      <c r="C752" s="12"/>
      <c r="D752" s="12"/>
      <c r="E752" s="2"/>
      <c r="F752" s="1"/>
      <c r="G752" s="12"/>
      <c r="H752" s="12"/>
      <c r="I752" s="2"/>
    </row>
    <row r="753" spans="2:9" x14ac:dyDescent="0.25">
      <c r="B753" s="1"/>
      <c r="C753" s="12"/>
      <c r="D753" s="12"/>
      <c r="E753" s="2"/>
      <c r="F753" s="1"/>
      <c r="G753" s="12"/>
      <c r="H753" s="12"/>
      <c r="I753" s="2"/>
    </row>
    <row r="754" spans="2:9" x14ac:dyDescent="0.25">
      <c r="B754" s="1"/>
      <c r="C754" s="12"/>
      <c r="D754" s="12"/>
      <c r="E754" s="2"/>
      <c r="F754" s="1"/>
      <c r="G754" s="12"/>
      <c r="H754" s="12"/>
      <c r="I754" s="2"/>
    </row>
    <row r="755" spans="2:9" x14ac:dyDescent="0.25">
      <c r="B755" s="1"/>
      <c r="C755" s="12"/>
      <c r="D755" s="12"/>
      <c r="E755" s="2"/>
      <c r="F755" s="1"/>
      <c r="G755" s="12"/>
      <c r="H755" s="12"/>
      <c r="I755" s="2"/>
    </row>
    <row r="756" spans="2:9" x14ac:dyDescent="0.25">
      <c r="B756" s="1"/>
      <c r="C756" s="12"/>
      <c r="D756" s="12"/>
      <c r="E756" s="2"/>
      <c r="F756" s="1"/>
      <c r="G756" s="12"/>
      <c r="H756" s="12"/>
      <c r="I756" s="2"/>
    </row>
    <row r="757" spans="2:9" x14ac:dyDescent="0.25">
      <c r="B757" s="1"/>
      <c r="C757" s="12"/>
      <c r="D757" s="12"/>
      <c r="E757" s="2"/>
      <c r="F757" s="1"/>
      <c r="G757" s="12"/>
      <c r="H757" s="12"/>
      <c r="I757" s="2"/>
    </row>
    <row r="758" spans="2:9" x14ac:dyDescent="0.25">
      <c r="B758" s="1"/>
      <c r="C758" s="12"/>
      <c r="D758" s="12"/>
      <c r="E758" s="2"/>
      <c r="F758" s="1"/>
      <c r="G758" s="12"/>
      <c r="H758" s="12"/>
      <c r="I758" s="2"/>
    </row>
    <row r="759" spans="2:9" x14ac:dyDescent="0.25">
      <c r="B759" s="1"/>
      <c r="C759" s="12"/>
      <c r="D759" s="12"/>
      <c r="E759" s="2"/>
      <c r="F759" s="1"/>
      <c r="G759" s="12"/>
      <c r="H759" s="12"/>
      <c r="I759" s="2"/>
    </row>
    <row r="760" spans="2:9" x14ac:dyDescent="0.25">
      <c r="B760" s="1"/>
      <c r="C760" s="12"/>
      <c r="D760" s="12"/>
      <c r="E760" s="2"/>
      <c r="F760" s="1"/>
      <c r="G760" s="12"/>
      <c r="H760" s="12"/>
      <c r="I760" s="2"/>
    </row>
    <row r="761" spans="2:9" x14ac:dyDescent="0.25">
      <c r="B761" s="1"/>
      <c r="C761" s="12"/>
      <c r="D761" s="12"/>
      <c r="E761" s="2"/>
      <c r="F761" s="1"/>
      <c r="G761" s="12"/>
      <c r="H761" s="12"/>
      <c r="I761" s="2"/>
    </row>
    <row r="762" spans="2:9" x14ac:dyDescent="0.25">
      <c r="B762" s="1"/>
      <c r="C762" s="12"/>
      <c r="D762" s="12"/>
      <c r="E762" s="2"/>
      <c r="F762" s="1"/>
      <c r="G762" s="12"/>
      <c r="H762" s="12"/>
      <c r="I762" s="2"/>
    </row>
    <row r="763" spans="2:9" x14ac:dyDescent="0.25">
      <c r="B763" s="1"/>
      <c r="C763" s="12"/>
      <c r="D763" s="12"/>
      <c r="E763" s="2"/>
      <c r="F763" s="1"/>
      <c r="G763" s="12"/>
      <c r="H763" s="12"/>
      <c r="I763" s="2"/>
    </row>
    <row r="764" spans="2:9" x14ac:dyDescent="0.25">
      <c r="B764" s="1"/>
      <c r="C764" s="12"/>
      <c r="D764" s="12"/>
      <c r="E764" s="2"/>
      <c r="F764" s="1"/>
      <c r="G764" s="12"/>
      <c r="H764" s="12"/>
      <c r="I764" s="2"/>
    </row>
    <row r="765" spans="2:9" x14ac:dyDescent="0.25">
      <c r="B765" s="1"/>
      <c r="C765" s="12"/>
      <c r="D765" s="12"/>
      <c r="E765" s="2"/>
      <c r="F765" s="1"/>
      <c r="G765" s="12"/>
      <c r="H765" s="12"/>
      <c r="I765" s="2"/>
    </row>
    <row r="766" spans="2:9" x14ac:dyDescent="0.25">
      <c r="B766" s="1"/>
      <c r="C766" s="12"/>
      <c r="D766" s="12"/>
      <c r="E766" s="2"/>
      <c r="F766" s="1"/>
      <c r="G766" s="12"/>
      <c r="H766" s="12"/>
      <c r="I766" s="2"/>
    </row>
    <row r="767" spans="2:9" x14ac:dyDescent="0.25">
      <c r="B767" s="1"/>
      <c r="C767" s="12"/>
      <c r="D767" s="12"/>
      <c r="E767" s="2"/>
      <c r="F767" s="1"/>
      <c r="G767" s="12"/>
      <c r="H767" s="12"/>
      <c r="I767" s="2"/>
    </row>
    <row r="768" spans="2:9" x14ac:dyDescent="0.25">
      <c r="B768" s="1"/>
      <c r="C768" s="12"/>
      <c r="D768" s="12"/>
      <c r="E768" s="2"/>
      <c r="F768" s="1"/>
      <c r="G768" s="12"/>
      <c r="H768" s="12"/>
      <c r="I768" s="2"/>
    </row>
    <row r="769" spans="2:9" x14ac:dyDescent="0.25">
      <c r="B769" s="1"/>
      <c r="C769" s="12"/>
      <c r="D769" s="12"/>
      <c r="E769" s="2"/>
      <c r="F769" s="1"/>
      <c r="G769" s="12"/>
      <c r="H769" s="12"/>
      <c r="I769" s="2"/>
    </row>
    <row r="770" spans="2:9" x14ac:dyDescent="0.25">
      <c r="B770" s="1"/>
      <c r="C770" s="12"/>
      <c r="D770" s="12"/>
      <c r="E770" s="2"/>
      <c r="F770" s="1"/>
      <c r="G770" s="12"/>
      <c r="H770" s="12"/>
      <c r="I770" s="2"/>
    </row>
    <row r="771" spans="2:9" x14ac:dyDescent="0.25">
      <c r="B771" s="1"/>
      <c r="C771" s="12"/>
      <c r="D771" s="12"/>
      <c r="E771" s="2"/>
      <c r="F771" s="1"/>
      <c r="G771" s="12"/>
      <c r="H771" s="12"/>
      <c r="I771" s="2"/>
    </row>
    <row r="772" spans="2:9" x14ac:dyDescent="0.25">
      <c r="B772" s="1"/>
      <c r="C772" s="12"/>
      <c r="D772" s="12"/>
      <c r="E772" s="2"/>
      <c r="F772" s="1"/>
      <c r="G772" s="12"/>
      <c r="H772" s="12"/>
      <c r="I772" s="2"/>
    </row>
    <row r="773" spans="2:9" x14ac:dyDescent="0.25">
      <c r="B773" s="1"/>
      <c r="C773" s="12"/>
      <c r="D773" s="12"/>
      <c r="E773" s="2"/>
      <c r="F773" s="1"/>
      <c r="G773" s="12"/>
      <c r="H773" s="12"/>
      <c r="I773" s="2"/>
    </row>
    <row r="774" spans="2:9" x14ac:dyDescent="0.25">
      <c r="B774" s="1"/>
      <c r="C774" s="12"/>
      <c r="D774" s="12"/>
      <c r="E774" s="2"/>
      <c r="F774" s="1"/>
      <c r="G774" s="12"/>
      <c r="H774" s="12"/>
      <c r="I774" s="2"/>
    </row>
    <row r="775" spans="2:9" x14ac:dyDescent="0.25">
      <c r="B775" s="1"/>
      <c r="C775" s="12"/>
      <c r="D775" s="12"/>
      <c r="E775" s="2"/>
      <c r="F775" s="1"/>
      <c r="G775" s="12"/>
      <c r="H775" s="12"/>
      <c r="I775" s="2"/>
    </row>
    <row r="776" spans="2:9" x14ac:dyDescent="0.25">
      <c r="B776" s="1"/>
      <c r="C776" s="12"/>
      <c r="D776" s="12"/>
      <c r="E776" s="2"/>
      <c r="F776" s="1"/>
      <c r="G776" s="12"/>
      <c r="H776" s="12"/>
      <c r="I776" s="2"/>
    </row>
    <row r="777" spans="2:9" x14ac:dyDescent="0.25">
      <c r="B777" s="1"/>
      <c r="C777" s="12"/>
      <c r="D777" s="12"/>
      <c r="E777" s="2"/>
      <c r="F777" s="1"/>
      <c r="G777" s="12"/>
      <c r="H777" s="12"/>
      <c r="I777" s="2"/>
    </row>
    <row r="778" spans="2:9" x14ac:dyDescent="0.25">
      <c r="B778" s="1"/>
      <c r="C778" s="12"/>
      <c r="D778" s="12"/>
      <c r="E778" s="2"/>
      <c r="F778" s="1"/>
      <c r="G778" s="12"/>
      <c r="H778" s="12"/>
      <c r="I778" s="2"/>
    </row>
    <row r="779" spans="2:9" x14ac:dyDescent="0.25">
      <c r="B779" s="1"/>
      <c r="C779" s="12"/>
      <c r="D779" s="12"/>
      <c r="E779" s="2"/>
      <c r="F779" s="1"/>
      <c r="G779" s="12"/>
      <c r="H779" s="12"/>
      <c r="I779" s="2"/>
    </row>
    <row r="780" spans="2:9" x14ac:dyDescent="0.25">
      <c r="B780" s="1"/>
      <c r="C780" s="12"/>
      <c r="D780" s="12"/>
      <c r="E780" s="2"/>
      <c r="F780" s="1"/>
      <c r="G780" s="12"/>
      <c r="H780" s="12"/>
      <c r="I780" s="2"/>
    </row>
    <row r="781" spans="2:9" x14ac:dyDescent="0.25">
      <c r="B781" s="1"/>
      <c r="C781" s="12"/>
      <c r="D781" s="12"/>
      <c r="E781" s="2"/>
      <c r="F781" s="1"/>
      <c r="G781" s="12"/>
      <c r="H781" s="12"/>
      <c r="I781" s="2"/>
    </row>
    <row r="782" spans="2:9" x14ac:dyDescent="0.25">
      <c r="B782" s="1"/>
      <c r="C782" s="12"/>
      <c r="D782" s="12"/>
      <c r="E782" s="2"/>
      <c r="F782" s="1"/>
      <c r="G782" s="12"/>
      <c r="H782" s="12"/>
      <c r="I782" s="2"/>
    </row>
    <row r="783" spans="2:9" x14ac:dyDescent="0.25">
      <c r="B783" s="1"/>
      <c r="C783" s="12"/>
      <c r="D783" s="12"/>
      <c r="E783" s="2"/>
      <c r="F783" s="1"/>
      <c r="G783" s="12"/>
      <c r="H783" s="12"/>
      <c r="I783" s="2"/>
    </row>
    <row r="784" spans="2:9" x14ac:dyDescent="0.25">
      <c r="B784" s="1"/>
      <c r="C784" s="12"/>
      <c r="D784" s="12"/>
      <c r="E784" s="2"/>
      <c r="F784" s="1"/>
      <c r="G784" s="12"/>
      <c r="H784" s="12"/>
      <c r="I784" s="2"/>
    </row>
    <row r="785" spans="2:9" x14ac:dyDescent="0.25">
      <c r="B785" s="1"/>
      <c r="C785" s="12"/>
      <c r="D785" s="12"/>
      <c r="E785" s="2"/>
      <c r="F785" s="1"/>
      <c r="G785" s="12"/>
      <c r="H785" s="12"/>
      <c r="I785" s="2"/>
    </row>
    <row r="786" spans="2:9" x14ac:dyDescent="0.25">
      <c r="B786" s="1"/>
      <c r="C786" s="12"/>
      <c r="D786" s="12"/>
      <c r="E786" s="2"/>
      <c r="F786" s="1"/>
      <c r="G786" s="12"/>
      <c r="H786" s="12"/>
      <c r="I786" s="2"/>
    </row>
    <row r="787" spans="2:9" x14ac:dyDescent="0.25">
      <c r="B787" s="1"/>
      <c r="C787" s="12"/>
      <c r="D787" s="12"/>
      <c r="E787" s="2"/>
      <c r="F787" s="1"/>
      <c r="G787" s="12"/>
      <c r="H787" s="12"/>
      <c r="I787" s="2"/>
    </row>
    <row r="788" spans="2:9" x14ac:dyDescent="0.25">
      <c r="B788" s="1"/>
      <c r="C788" s="12"/>
      <c r="D788" s="12"/>
      <c r="E788" s="2"/>
      <c r="F788" s="1"/>
      <c r="G788" s="12"/>
      <c r="H788" s="12"/>
      <c r="I788" s="2"/>
    </row>
    <row r="789" spans="2:9" x14ac:dyDescent="0.25">
      <c r="B789" s="1"/>
      <c r="C789" s="12"/>
      <c r="D789" s="12"/>
      <c r="E789" s="2"/>
      <c r="F789" s="1"/>
      <c r="G789" s="12"/>
      <c r="H789" s="12"/>
      <c r="I789" s="2"/>
    </row>
    <row r="790" spans="2:9" x14ac:dyDescent="0.25">
      <c r="B790" s="1"/>
      <c r="C790" s="12"/>
      <c r="D790" s="12"/>
      <c r="E790" s="2"/>
      <c r="F790" s="1"/>
      <c r="G790" s="12"/>
      <c r="H790" s="12"/>
      <c r="I790" s="2"/>
    </row>
    <row r="791" spans="2:9" x14ac:dyDescent="0.25">
      <c r="B791" s="1"/>
      <c r="C791" s="12"/>
      <c r="D791" s="12"/>
      <c r="E791" s="2"/>
      <c r="F791" s="1"/>
      <c r="G791" s="12"/>
      <c r="H791" s="12"/>
      <c r="I791" s="2"/>
    </row>
    <row r="792" spans="2:9" x14ac:dyDescent="0.25">
      <c r="B792" s="1"/>
      <c r="C792" s="12"/>
      <c r="D792" s="12"/>
      <c r="E792" s="2"/>
      <c r="F792" s="1"/>
      <c r="G792" s="12"/>
      <c r="H792" s="12"/>
      <c r="I792" s="2"/>
    </row>
    <row r="793" spans="2:9" x14ac:dyDescent="0.25">
      <c r="B793" s="1"/>
      <c r="C793" s="12"/>
      <c r="D793" s="12"/>
      <c r="E793" s="2"/>
      <c r="F793" s="1"/>
      <c r="G793" s="12"/>
      <c r="H793" s="12"/>
      <c r="I793" s="2"/>
    </row>
    <row r="794" spans="2:9" x14ac:dyDescent="0.25">
      <c r="B794" s="1"/>
      <c r="C794" s="12"/>
      <c r="D794" s="12"/>
      <c r="E794" s="2"/>
      <c r="F794" s="1"/>
      <c r="G794" s="12"/>
      <c r="H794" s="12"/>
      <c r="I794" s="2"/>
    </row>
    <row r="795" spans="2:9" x14ac:dyDescent="0.25">
      <c r="B795" s="1"/>
      <c r="C795" s="12"/>
      <c r="D795" s="12"/>
      <c r="E795" s="2"/>
      <c r="F795" s="1"/>
      <c r="G795" s="12"/>
      <c r="H795" s="12"/>
      <c r="I795" s="2"/>
    </row>
    <row r="796" spans="2:9" x14ac:dyDescent="0.25">
      <c r="B796" s="1"/>
      <c r="C796" s="12"/>
      <c r="D796" s="12"/>
      <c r="E796" s="2"/>
      <c r="F796" s="1"/>
      <c r="G796" s="12"/>
      <c r="H796" s="12"/>
      <c r="I796" s="2"/>
    </row>
    <row r="797" spans="2:9" x14ac:dyDescent="0.25">
      <c r="B797" s="1"/>
      <c r="C797" s="12"/>
      <c r="D797" s="12"/>
      <c r="E797" s="2"/>
      <c r="F797" s="1"/>
      <c r="G797" s="12"/>
      <c r="H797" s="12"/>
      <c r="I797" s="2"/>
    </row>
    <row r="798" spans="2:9" x14ac:dyDescent="0.25">
      <c r="B798" s="1"/>
      <c r="C798" s="12"/>
      <c r="D798" s="12"/>
      <c r="E798" s="2"/>
      <c r="F798" s="1"/>
      <c r="G798" s="12"/>
      <c r="H798" s="12"/>
      <c r="I798" s="2"/>
    </row>
    <row r="799" spans="2:9" x14ac:dyDescent="0.25">
      <c r="B799" s="1"/>
      <c r="C799" s="12"/>
      <c r="D799" s="12"/>
      <c r="E799" s="2"/>
      <c r="F799" s="1"/>
      <c r="G799" s="12"/>
      <c r="H799" s="12"/>
      <c r="I799" s="2"/>
    </row>
    <row r="800" spans="2:9" x14ac:dyDescent="0.25">
      <c r="B800" s="1"/>
      <c r="C800" s="12"/>
      <c r="D800" s="12"/>
      <c r="E800" s="2"/>
      <c r="F800" s="1"/>
      <c r="G800" s="12"/>
      <c r="H800" s="12"/>
      <c r="I800" s="2"/>
    </row>
    <row r="801" spans="2:9" x14ac:dyDescent="0.25">
      <c r="B801" s="1"/>
      <c r="C801" s="12"/>
      <c r="D801" s="12"/>
      <c r="E801" s="2"/>
      <c r="F801" s="1"/>
      <c r="G801" s="12"/>
      <c r="H801" s="12"/>
      <c r="I801" s="2"/>
    </row>
    <row r="802" spans="2:9" x14ac:dyDescent="0.25">
      <c r="B802" s="1"/>
      <c r="C802" s="12"/>
      <c r="D802" s="12"/>
      <c r="E802" s="2"/>
      <c r="F802" s="1"/>
      <c r="G802" s="12"/>
      <c r="H802" s="12"/>
      <c r="I802" s="2"/>
    </row>
    <row r="803" spans="2:9" x14ac:dyDescent="0.25">
      <c r="B803" s="1"/>
      <c r="C803" s="12"/>
      <c r="D803" s="12"/>
      <c r="E803" s="2"/>
      <c r="F803" s="1"/>
      <c r="G803" s="12"/>
      <c r="H803" s="12"/>
      <c r="I803" s="2"/>
    </row>
    <row r="804" spans="2:9" x14ac:dyDescent="0.25">
      <c r="B804" s="1"/>
      <c r="C804" s="12"/>
      <c r="D804" s="12"/>
      <c r="E804" s="2"/>
      <c r="F804" s="1"/>
      <c r="G804" s="12"/>
      <c r="H804" s="12"/>
      <c r="I804" s="2"/>
    </row>
    <row r="805" spans="2:9" x14ac:dyDescent="0.25">
      <c r="B805" s="1"/>
      <c r="C805" s="12"/>
      <c r="D805" s="12"/>
      <c r="E805" s="2"/>
      <c r="F805" s="1"/>
      <c r="G805" s="12"/>
      <c r="H805" s="12"/>
      <c r="I805" s="2"/>
    </row>
    <row r="806" spans="2:9" x14ac:dyDescent="0.25">
      <c r="B806" s="1"/>
      <c r="C806" s="12"/>
      <c r="D806" s="12"/>
      <c r="E806" s="2"/>
      <c r="F806" s="1"/>
      <c r="G806" s="12"/>
      <c r="H806" s="12"/>
      <c r="I806" s="2"/>
    </row>
    <row r="807" spans="2:9" x14ac:dyDescent="0.25">
      <c r="B807" s="1"/>
      <c r="C807" s="12"/>
      <c r="D807" s="12"/>
      <c r="E807" s="2"/>
      <c r="F807" s="1"/>
      <c r="G807" s="12"/>
      <c r="H807" s="12"/>
      <c r="I807" s="2"/>
    </row>
    <row r="808" spans="2:9" x14ac:dyDescent="0.25">
      <c r="B808" s="1"/>
      <c r="C808" s="12"/>
      <c r="D808" s="12"/>
      <c r="E808" s="2"/>
      <c r="F808" s="1"/>
      <c r="G808" s="12"/>
      <c r="H808" s="12"/>
      <c r="I808" s="2"/>
    </row>
    <row r="809" spans="2:9" x14ac:dyDescent="0.25">
      <c r="B809" s="1"/>
      <c r="C809" s="12"/>
      <c r="D809" s="12"/>
      <c r="E809" s="2"/>
      <c r="F809" s="1"/>
      <c r="G809" s="12"/>
      <c r="H809" s="12"/>
      <c r="I809" s="2"/>
    </row>
    <row r="810" spans="2:9" x14ac:dyDescent="0.25">
      <c r="B810" s="1"/>
      <c r="C810" s="12"/>
      <c r="D810" s="12"/>
      <c r="E810" s="2"/>
      <c r="F810" s="1"/>
      <c r="G810" s="12"/>
      <c r="H810" s="12"/>
      <c r="I810" s="2"/>
    </row>
    <row r="811" spans="2:9" x14ac:dyDescent="0.25">
      <c r="B811" s="1"/>
      <c r="C811" s="12"/>
      <c r="D811" s="12"/>
      <c r="E811" s="2"/>
      <c r="F811" s="1"/>
      <c r="G811" s="12"/>
      <c r="H811" s="12"/>
      <c r="I811" s="2"/>
    </row>
    <row r="812" spans="2:9" x14ac:dyDescent="0.25">
      <c r="B812" s="1"/>
      <c r="C812" s="12"/>
      <c r="D812" s="12"/>
      <c r="E812" s="2"/>
      <c r="F812" s="1"/>
      <c r="G812" s="12"/>
      <c r="H812" s="12"/>
      <c r="I812" s="2"/>
    </row>
    <row r="813" spans="2:9" x14ac:dyDescent="0.25">
      <c r="B813" s="1"/>
      <c r="C813" s="12"/>
      <c r="D813" s="12"/>
      <c r="E813" s="2"/>
      <c r="F813" s="1"/>
      <c r="G813" s="12"/>
      <c r="H813" s="12"/>
      <c r="I813" s="2"/>
    </row>
    <row r="814" spans="2:9" x14ac:dyDescent="0.25">
      <c r="B814" s="1"/>
      <c r="C814" s="12"/>
      <c r="D814" s="12"/>
      <c r="E814" s="2"/>
      <c r="F814" s="1"/>
      <c r="G814" s="12"/>
      <c r="H814" s="12"/>
      <c r="I814" s="2"/>
    </row>
    <row r="815" spans="2:9" x14ac:dyDescent="0.25">
      <c r="B815" s="1"/>
      <c r="C815" s="12"/>
      <c r="D815" s="12"/>
      <c r="E815" s="2"/>
      <c r="F815" s="1"/>
      <c r="G815" s="12"/>
      <c r="H815" s="12"/>
      <c r="I815" s="2"/>
    </row>
    <row r="816" spans="2:9" x14ac:dyDescent="0.25">
      <c r="B816" s="1"/>
      <c r="C816" s="12"/>
      <c r="D816" s="12"/>
      <c r="E816" s="2"/>
      <c r="F816" s="1"/>
      <c r="G816" s="12"/>
      <c r="H816" s="12"/>
      <c r="I816" s="2"/>
    </row>
    <row r="817" spans="2:9" x14ac:dyDescent="0.25">
      <c r="B817" s="1"/>
      <c r="C817" s="12"/>
      <c r="D817" s="12"/>
      <c r="E817" s="2"/>
      <c r="F817" s="1"/>
      <c r="G817" s="12"/>
      <c r="H817" s="12"/>
      <c r="I817" s="2"/>
    </row>
    <row r="818" spans="2:9" x14ac:dyDescent="0.25">
      <c r="B818" s="1"/>
      <c r="C818" s="12"/>
      <c r="D818" s="12"/>
      <c r="E818" s="2"/>
      <c r="F818" s="1"/>
      <c r="G818" s="12"/>
      <c r="H818" s="12"/>
      <c r="I818" s="2"/>
    </row>
    <row r="819" spans="2:9" x14ac:dyDescent="0.25">
      <c r="B819" s="1"/>
      <c r="C819" s="12"/>
      <c r="D819" s="12"/>
      <c r="E819" s="2"/>
      <c r="F819" s="1"/>
      <c r="G819" s="12"/>
      <c r="H819" s="12"/>
      <c r="I819" s="2"/>
    </row>
    <row r="820" spans="2:9" x14ac:dyDescent="0.25">
      <c r="B820" s="1"/>
      <c r="C820" s="12"/>
      <c r="D820" s="12"/>
      <c r="E820" s="2"/>
      <c r="F820" s="1"/>
      <c r="G820" s="12"/>
      <c r="H820" s="12"/>
      <c r="I820" s="2"/>
    </row>
    <row r="821" spans="2:9" x14ac:dyDescent="0.25">
      <c r="B821" s="1"/>
      <c r="C821" s="12"/>
      <c r="D821" s="12"/>
      <c r="E821" s="2"/>
      <c r="F821" s="1"/>
      <c r="G821" s="12"/>
      <c r="H821" s="12"/>
      <c r="I821" s="2"/>
    </row>
    <row r="822" spans="2:9" x14ac:dyDescent="0.25">
      <c r="B822" s="1"/>
      <c r="C822" s="12"/>
      <c r="D822" s="12"/>
      <c r="E822" s="2"/>
      <c r="F822" s="1"/>
      <c r="G822" s="12"/>
      <c r="H822" s="12"/>
      <c r="I822" s="2"/>
    </row>
    <row r="823" spans="2:9" x14ac:dyDescent="0.25">
      <c r="B823" s="1"/>
      <c r="C823" s="12"/>
      <c r="D823" s="12"/>
      <c r="E823" s="2"/>
      <c r="F823" s="1"/>
      <c r="G823" s="12"/>
      <c r="H823" s="12"/>
      <c r="I823" s="2"/>
    </row>
    <row r="824" spans="2:9" x14ac:dyDescent="0.25">
      <c r="B824" s="1"/>
      <c r="C824" s="12"/>
      <c r="D824" s="12"/>
      <c r="E824" s="2"/>
      <c r="F824" s="1"/>
      <c r="G824" s="12"/>
      <c r="H824" s="12"/>
      <c r="I824" s="2"/>
    </row>
    <row r="825" spans="2:9" x14ac:dyDescent="0.25">
      <c r="B825" s="1"/>
      <c r="C825" s="12"/>
      <c r="D825" s="12"/>
      <c r="E825" s="2"/>
      <c r="F825" s="1"/>
      <c r="G825" s="12"/>
      <c r="H825" s="12"/>
      <c r="I825" s="2"/>
    </row>
    <row r="826" spans="2:9" x14ac:dyDescent="0.25">
      <c r="B826" s="1"/>
      <c r="C826" s="12"/>
      <c r="D826" s="12"/>
      <c r="E826" s="2"/>
      <c r="F826" s="1"/>
      <c r="G826" s="12"/>
      <c r="H826" s="12"/>
      <c r="I826" s="2"/>
    </row>
    <row r="827" spans="2:9" x14ac:dyDescent="0.25">
      <c r="B827" s="1"/>
      <c r="C827" s="12"/>
      <c r="D827" s="12"/>
      <c r="E827" s="2"/>
      <c r="F827" s="1"/>
      <c r="G827" s="12"/>
      <c r="H827" s="12"/>
      <c r="I827" s="2"/>
    </row>
    <row r="828" spans="2:9" x14ac:dyDescent="0.25">
      <c r="B828" s="1"/>
      <c r="C828" s="12"/>
      <c r="D828" s="12"/>
      <c r="E828" s="2"/>
      <c r="F828" s="1"/>
      <c r="G828" s="12"/>
      <c r="H828" s="12"/>
      <c r="I828" s="2"/>
    </row>
    <row r="829" spans="2:9" x14ac:dyDescent="0.25">
      <c r="B829" s="1"/>
      <c r="C829" s="12"/>
      <c r="D829" s="12"/>
      <c r="E829" s="2"/>
      <c r="F829" s="1"/>
      <c r="G829" s="12"/>
      <c r="H829" s="12"/>
      <c r="I829" s="2"/>
    </row>
    <row r="830" spans="2:9" x14ac:dyDescent="0.25">
      <c r="B830" s="1"/>
      <c r="C830" s="12"/>
      <c r="D830" s="12"/>
      <c r="E830" s="2"/>
      <c r="F830" s="1"/>
      <c r="G830" s="12"/>
      <c r="H830" s="12"/>
      <c r="I830" s="2"/>
    </row>
    <row r="831" spans="2:9" x14ac:dyDescent="0.25">
      <c r="B831" s="1"/>
      <c r="C831" s="12"/>
      <c r="D831" s="12"/>
      <c r="E831" s="2"/>
      <c r="F831" s="1"/>
      <c r="G831" s="12"/>
      <c r="H831" s="12"/>
      <c r="I831" s="2"/>
    </row>
    <row r="832" spans="2:9" x14ac:dyDescent="0.25">
      <c r="B832" s="1"/>
      <c r="C832" s="12"/>
      <c r="D832" s="12"/>
      <c r="E832" s="2"/>
      <c r="F832" s="1"/>
      <c r="G832" s="12"/>
      <c r="H832" s="12"/>
      <c r="I832" s="2"/>
    </row>
    <row r="833" spans="2:9" x14ac:dyDescent="0.25">
      <c r="B833" s="1"/>
      <c r="C833" s="12"/>
      <c r="D833" s="12"/>
      <c r="E833" s="2"/>
      <c r="F833" s="1"/>
      <c r="G833" s="12"/>
      <c r="H833" s="12"/>
      <c r="I833" s="2"/>
    </row>
    <row r="834" spans="2:9" x14ac:dyDescent="0.25">
      <c r="B834" s="1"/>
      <c r="C834" s="12"/>
      <c r="D834" s="12"/>
      <c r="E834" s="2"/>
      <c r="F834" s="1"/>
      <c r="G834" s="12"/>
      <c r="H834" s="12"/>
      <c r="I834" s="2"/>
    </row>
    <row r="835" spans="2:9" x14ac:dyDescent="0.25">
      <c r="B835" s="1"/>
      <c r="C835" s="12"/>
      <c r="D835" s="12"/>
      <c r="E835" s="2"/>
      <c r="F835" s="1"/>
      <c r="G835" s="12"/>
      <c r="H835" s="12"/>
      <c r="I835" s="2"/>
    </row>
    <row r="836" spans="2:9" x14ac:dyDescent="0.25">
      <c r="B836" s="1"/>
      <c r="C836" s="12"/>
      <c r="D836" s="12"/>
      <c r="E836" s="2"/>
      <c r="F836" s="1"/>
      <c r="G836" s="12"/>
      <c r="H836" s="12"/>
      <c r="I836" s="2"/>
    </row>
    <row r="837" spans="2:9" x14ac:dyDescent="0.25">
      <c r="B837" s="1"/>
      <c r="C837" s="12"/>
      <c r="D837" s="12"/>
      <c r="E837" s="2"/>
      <c r="F837" s="1"/>
      <c r="G837" s="12"/>
      <c r="H837" s="12"/>
      <c r="I837" s="2"/>
    </row>
    <row r="838" spans="2:9" x14ac:dyDescent="0.25">
      <c r="B838" s="1"/>
      <c r="C838" s="12"/>
      <c r="D838" s="12"/>
      <c r="E838" s="2"/>
      <c r="F838" s="1"/>
      <c r="G838" s="12"/>
      <c r="H838" s="12"/>
      <c r="I838" s="2"/>
    </row>
    <row r="839" spans="2:9" x14ac:dyDescent="0.25">
      <c r="B839" s="1"/>
      <c r="C839" s="12"/>
      <c r="D839" s="12"/>
      <c r="E839" s="2"/>
      <c r="F839" s="1"/>
      <c r="G839" s="12"/>
      <c r="H839" s="12"/>
      <c r="I839" s="2"/>
    </row>
    <row r="840" spans="2:9" x14ac:dyDescent="0.25">
      <c r="B840" s="1"/>
      <c r="C840" s="12"/>
      <c r="D840" s="12"/>
      <c r="E840" s="2"/>
      <c r="F840" s="1"/>
      <c r="G840" s="12"/>
      <c r="H840" s="12"/>
      <c r="I840" s="2"/>
    </row>
    <row r="841" spans="2:9" x14ac:dyDescent="0.25">
      <c r="B841" s="1"/>
      <c r="C841" s="12"/>
      <c r="D841" s="12"/>
      <c r="E841" s="2"/>
      <c r="F841" s="1"/>
      <c r="G841" s="12"/>
      <c r="H841" s="12"/>
      <c r="I841" s="2"/>
    </row>
    <row r="842" spans="2:9" x14ac:dyDescent="0.25">
      <c r="B842" s="1"/>
      <c r="C842" s="12"/>
      <c r="D842" s="12"/>
      <c r="E842" s="2"/>
      <c r="F842" s="1"/>
      <c r="G842" s="12"/>
      <c r="H842" s="12"/>
      <c r="I842" s="2"/>
    </row>
    <row r="843" spans="2:9" x14ac:dyDescent="0.25">
      <c r="B843" s="1"/>
      <c r="C843" s="12"/>
      <c r="D843" s="12"/>
      <c r="E843" s="2"/>
      <c r="F843" s="1"/>
      <c r="G843" s="12"/>
      <c r="H843" s="12"/>
      <c r="I843" s="2"/>
    </row>
    <row r="844" spans="2:9" x14ac:dyDescent="0.25">
      <c r="B844" s="1"/>
      <c r="C844" s="12"/>
      <c r="D844" s="12"/>
      <c r="E844" s="2"/>
      <c r="F844" s="1"/>
      <c r="G844" s="12"/>
      <c r="H844" s="12"/>
      <c r="I844" s="2"/>
    </row>
    <row r="845" spans="2:9" x14ac:dyDescent="0.25">
      <c r="B845" s="1"/>
      <c r="C845" s="12"/>
      <c r="D845" s="12"/>
      <c r="E845" s="2"/>
      <c r="F845" s="1"/>
      <c r="G845" s="12"/>
      <c r="H845" s="12"/>
      <c r="I845" s="2"/>
    </row>
    <row r="846" spans="2:9" x14ac:dyDescent="0.25">
      <c r="B846" s="1"/>
      <c r="C846" s="12"/>
      <c r="D846" s="12"/>
      <c r="E846" s="2"/>
      <c r="F846" s="1"/>
      <c r="G846" s="12"/>
      <c r="H846" s="12"/>
      <c r="I846" s="2"/>
    </row>
    <row r="847" spans="2:9" x14ac:dyDescent="0.25">
      <c r="B847" s="1"/>
      <c r="C847" s="12"/>
      <c r="D847" s="12"/>
      <c r="E847" s="2"/>
      <c r="F847" s="1"/>
      <c r="G847" s="12"/>
      <c r="H847" s="12"/>
      <c r="I847" s="2"/>
    </row>
    <row r="848" spans="2:9" x14ac:dyDescent="0.25">
      <c r="B848" s="1"/>
      <c r="C848" s="12"/>
      <c r="D848" s="12"/>
      <c r="E848" s="2"/>
      <c r="F848" s="1"/>
      <c r="G848" s="12"/>
      <c r="H848" s="12"/>
      <c r="I848" s="2"/>
    </row>
    <row r="849" spans="2:9" x14ac:dyDescent="0.25">
      <c r="B849" s="1"/>
      <c r="C849" s="12"/>
      <c r="D849" s="12"/>
      <c r="E849" s="2"/>
      <c r="F849" s="1"/>
      <c r="G849" s="12"/>
      <c r="H849" s="12"/>
      <c r="I849" s="2"/>
    </row>
    <row r="850" spans="2:9" x14ac:dyDescent="0.25">
      <c r="B850" s="1"/>
      <c r="C850" s="12"/>
      <c r="D850" s="12"/>
      <c r="E850" s="2"/>
      <c r="F850" s="1"/>
      <c r="G850" s="12"/>
      <c r="H850" s="12"/>
      <c r="I850" s="2"/>
    </row>
    <row r="851" spans="2:9" x14ac:dyDescent="0.25">
      <c r="B851" s="1"/>
      <c r="C851" s="12"/>
      <c r="D851" s="12"/>
      <c r="E851" s="2"/>
      <c r="F851" s="1"/>
      <c r="G851" s="12"/>
      <c r="H851" s="12"/>
      <c r="I851" s="2"/>
    </row>
    <row r="852" spans="2:9" x14ac:dyDescent="0.25">
      <c r="B852" s="1"/>
      <c r="C852" s="12"/>
      <c r="D852" s="12"/>
      <c r="E852" s="2"/>
      <c r="F852" s="1"/>
      <c r="G852" s="12"/>
      <c r="H852" s="12"/>
      <c r="I852" s="2"/>
    </row>
    <row r="853" spans="2:9" x14ac:dyDescent="0.25">
      <c r="B853" s="1"/>
      <c r="C853" s="12"/>
      <c r="D853" s="12"/>
      <c r="E853" s="2"/>
      <c r="F853" s="1"/>
      <c r="G853" s="12"/>
      <c r="H853" s="12"/>
      <c r="I853" s="2"/>
    </row>
    <row r="854" spans="2:9" x14ac:dyDescent="0.25">
      <c r="B854" s="1"/>
      <c r="C854" s="12"/>
      <c r="D854" s="12"/>
      <c r="E854" s="2"/>
      <c r="F854" s="1"/>
      <c r="G854" s="12"/>
      <c r="H854" s="12"/>
      <c r="I854" s="2"/>
    </row>
    <row r="855" spans="2:9" x14ac:dyDescent="0.25">
      <c r="B855" s="1"/>
      <c r="C855" s="12"/>
      <c r="D855" s="12"/>
      <c r="E855" s="2"/>
      <c r="F855" s="1"/>
      <c r="G855" s="12"/>
      <c r="H855" s="12"/>
      <c r="I855" s="2"/>
    </row>
    <row r="856" spans="2:9" x14ac:dyDescent="0.25">
      <c r="B856" s="1"/>
      <c r="C856" s="12"/>
      <c r="D856" s="12"/>
      <c r="E856" s="2"/>
      <c r="F856" s="1"/>
      <c r="G856" s="12"/>
      <c r="H856" s="12"/>
      <c r="I856" s="2"/>
    </row>
    <row r="857" spans="2:9" x14ac:dyDescent="0.25">
      <c r="B857" s="1"/>
      <c r="C857" s="12"/>
      <c r="D857" s="12"/>
      <c r="E857" s="2"/>
      <c r="F857" s="1"/>
      <c r="G857" s="12"/>
      <c r="H857" s="12"/>
      <c r="I857" s="2"/>
    </row>
    <row r="858" spans="2:9" x14ac:dyDescent="0.25">
      <c r="B858" s="1"/>
      <c r="C858" s="12"/>
      <c r="D858" s="12"/>
      <c r="E858" s="2"/>
      <c r="F858" s="1"/>
      <c r="G858" s="12"/>
      <c r="H858" s="12"/>
      <c r="I858" s="2"/>
    </row>
    <row r="859" spans="2:9" x14ac:dyDescent="0.25">
      <c r="B859" s="1"/>
      <c r="C859" s="12"/>
      <c r="D859" s="12"/>
      <c r="E859" s="2"/>
      <c r="F859" s="1"/>
      <c r="G859" s="12"/>
      <c r="H859" s="12"/>
      <c r="I859" s="2"/>
    </row>
    <row r="860" spans="2:9" x14ac:dyDescent="0.25">
      <c r="B860" s="1"/>
      <c r="C860" s="12"/>
      <c r="D860" s="12"/>
      <c r="E860" s="2"/>
      <c r="F860" s="1"/>
      <c r="G860" s="12"/>
      <c r="H860" s="12"/>
      <c r="I860" s="2"/>
    </row>
    <row r="861" spans="2:9" x14ac:dyDescent="0.25">
      <c r="B861" s="1"/>
      <c r="C861" s="12"/>
      <c r="D861" s="12"/>
      <c r="E861" s="2"/>
      <c r="F861" s="1"/>
      <c r="G861" s="12"/>
      <c r="H861" s="12"/>
      <c r="I861" s="2"/>
    </row>
    <row r="862" spans="2:9" x14ac:dyDescent="0.25">
      <c r="B862" s="1"/>
      <c r="C862" s="12"/>
      <c r="D862" s="12"/>
      <c r="E862" s="2"/>
      <c r="F862" s="1"/>
      <c r="G862" s="12"/>
      <c r="H862" s="12"/>
      <c r="I862" s="2"/>
    </row>
    <row r="863" spans="2:9" x14ac:dyDescent="0.25">
      <c r="B863" s="1"/>
      <c r="C863" s="12"/>
      <c r="D863" s="12"/>
      <c r="E863" s="2"/>
      <c r="F863" s="1"/>
      <c r="G863" s="12"/>
      <c r="H863" s="12"/>
      <c r="I863" s="2"/>
    </row>
    <row r="864" spans="2:9" x14ac:dyDescent="0.25">
      <c r="B864" s="1"/>
      <c r="C864" s="12"/>
      <c r="D864" s="12"/>
      <c r="E864" s="2"/>
      <c r="F864" s="1"/>
      <c r="G864" s="12"/>
      <c r="H864" s="12"/>
      <c r="I864" s="2"/>
    </row>
    <row r="865" spans="2:9" x14ac:dyDescent="0.25">
      <c r="B865" s="1"/>
      <c r="C865" s="12"/>
      <c r="D865" s="12"/>
      <c r="E865" s="2"/>
      <c r="F865" s="1"/>
      <c r="G865" s="12"/>
      <c r="H865" s="12"/>
      <c r="I865" s="2"/>
    </row>
    <row r="866" spans="2:9" x14ac:dyDescent="0.25">
      <c r="B866" s="1"/>
      <c r="C866" s="12"/>
      <c r="D866" s="12"/>
      <c r="E866" s="2"/>
      <c r="F866" s="1"/>
      <c r="G866" s="12"/>
      <c r="H866" s="12"/>
      <c r="I866" s="2"/>
    </row>
    <row r="867" spans="2:9" x14ac:dyDescent="0.25">
      <c r="B867" s="1"/>
      <c r="C867" s="12"/>
      <c r="D867" s="12"/>
      <c r="E867" s="2"/>
      <c r="F867" s="1"/>
      <c r="G867" s="12"/>
      <c r="H867" s="12"/>
      <c r="I867" s="2"/>
    </row>
    <row r="868" spans="2:9" x14ac:dyDescent="0.25">
      <c r="B868" s="1"/>
      <c r="C868" s="12"/>
      <c r="D868" s="12"/>
      <c r="E868" s="2"/>
      <c r="F868" s="1"/>
      <c r="G868" s="12"/>
      <c r="H868" s="12"/>
      <c r="I868" s="2"/>
    </row>
    <row r="869" spans="2:9" x14ac:dyDescent="0.25">
      <c r="B869" s="1"/>
      <c r="C869" s="12"/>
      <c r="D869" s="12"/>
      <c r="E869" s="2"/>
      <c r="F869" s="1"/>
      <c r="G869" s="12"/>
      <c r="H869" s="12"/>
      <c r="I869" s="2"/>
    </row>
    <row r="870" spans="2:9" x14ac:dyDescent="0.25">
      <c r="B870" s="1"/>
      <c r="C870" s="12"/>
      <c r="D870" s="12"/>
      <c r="E870" s="2"/>
      <c r="F870" s="1"/>
      <c r="G870" s="12"/>
      <c r="H870" s="12"/>
      <c r="I870" s="2"/>
    </row>
    <row r="871" spans="2:9" x14ac:dyDescent="0.25">
      <c r="B871" s="1"/>
      <c r="C871" s="12"/>
      <c r="D871" s="12"/>
      <c r="E871" s="2"/>
      <c r="F871" s="1"/>
      <c r="G871" s="12"/>
      <c r="H871" s="12"/>
      <c r="I871" s="2"/>
    </row>
    <row r="872" spans="2:9" x14ac:dyDescent="0.25">
      <c r="B872" s="1"/>
      <c r="C872" s="12"/>
      <c r="D872" s="12"/>
      <c r="E872" s="2"/>
      <c r="F872" s="1"/>
      <c r="G872" s="12"/>
      <c r="H872" s="12"/>
      <c r="I872" s="2"/>
    </row>
    <row r="873" spans="2:9" x14ac:dyDescent="0.25">
      <c r="B873" s="1"/>
      <c r="C873" s="12"/>
      <c r="D873" s="12"/>
      <c r="E873" s="2"/>
      <c r="F873" s="1"/>
      <c r="G873" s="12"/>
      <c r="H873" s="12"/>
      <c r="I873" s="2"/>
    </row>
    <row r="874" spans="2:9" x14ac:dyDescent="0.25">
      <c r="B874" s="1"/>
      <c r="C874" s="12"/>
      <c r="D874" s="12"/>
      <c r="E874" s="2"/>
      <c r="F874" s="1"/>
      <c r="G874" s="12"/>
      <c r="H874" s="12"/>
      <c r="I874" s="2"/>
    </row>
    <row r="875" spans="2:9" x14ac:dyDescent="0.25">
      <c r="B875" s="1"/>
      <c r="C875" s="12"/>
      <c r="D875" s="12"/>
      <c r="E875" s="2"/>
      <c r="F875" s="1"/>
      <c r="G875" s="12"/>
      <c r="H875" s="12"/>
      <c r="I875" s="2"/>
    </row>
    <row r="876" spans="2:9" x14ac:dyDescent="0.25">
      <c r="B876" s="1"/>
      <c r="C876" s="12"/>
      <c r="D876" s="12"/>
      <c r="E876" s="2"/>
      <c r="F876" s="1"/>
      <c r="G876" s="12"/>
      <c r="H876" s="12"/>
      <c r="I876" s="2"/>
    </row>
    <row r="877" spans="2:9" x14ac:dyDescent="0.25">
      <c r="B877" s="1"/>
      <c r="C877" s="12"/>
      <c r="D877" s="12"/>
      <c r="E877" s="2"/>
      <c r="F877" s="1"/>
      <c r="G877" s="12"/>
      <c r="H877" s="12"/>
      <c r="I877" s="2"/>
    </row>
    <row r="878" spans="2:9" x14ac:dyDescent="0.25">
      <c r="B878" s="1"/>
      <c r="C878" s="12"/>
      <c r="D878" s="12"/>
      <c r="E878" s="2"/>
      <c r="F878" s="1"/>
      <c r="G878" s="12"/>
      <c r="H878" s="12"/>
      <c r="I878" s="2"/>
    </row>
    <row r="879" spans="2:9" x14ac:dyDescent="0.25">
      <c r="B879" s="1"/>
      <c r="C879" s="12"/>
      <c r="D879" s="12"/>
      <c r="E879" s="2"/>
      <c r="F879" s="1"/>
      <c r="G879" s="12"/>
      <c r="H879" s="12"/>
      <c r="I879" s="2"/>
    </row>
    <row r="880" spans="2:9" x14ac:dyDescent="0.25">
      <c r="B880" s="1"/>
      <c r="C880" s="12"/>
      <c r="D880" s="12"/>
      <c r="E880" s="2"/>
      <c r="F880" s="1"/>
      <c r="G880" s="12"/>
      <c r="H880" s="12"/>
      <c r="I880" s="2"/>
    </row>
    <row r="881" spans="2:9" x14ac:dyDescent="0.25">
      <c r="B881" s="1"/>
      <c r="C881" s="12"/>
      <c r="D881" s="12"/>
      <c r="E881" s="2"/>
      <c r="F881" s="1"/>
      <c r="G881" s="12"/>
      <c r="H881" s="12"/>
      <c r="I881" s="2"/>
    </row>
    <row r="882" spans="2:9" x14ac:dyDescent="0.25">
      <c r="B882" s="1"/>
      <c r="C882" s="12"/>
      <c r="D882" s="12"/>
      <c r="E882" s="2"/>
      <c r="F882" s="1"/>
      <c r="G882" s="12"/>
      <c r="H882" s="12"/>
      <c r="I882" s="2"/>
    </row>
    <row r="883" spans="2:9" x14ac:dyDescent="0.25">
      <c r="B883" s="1"/>
      <c r="C883" s="12"/>
      <c r="D883" s="12"/>
      <c r="E883" s="2"/>
      <c r="F883" s="1"/>
      <c r="G883" s="12"/>
      <c r="H883" s="12"/>
      <c r="I883" s="2"/>
    </row>
    <row r="884" spans="2:9" x14ac:dyDescent="0.25">
      <c r="B884" s="1"/>
      <c r="C884" s="12"/>
      <c r="D884" s="12"/>
      <c r="E884" s="2"/>
      <c r="F884" s="1"/>
      <c r="G884" s="12"/>
      <c r="H884" s="12"/>
      <c r="I884" s="2"/>
    </row>
    <row r="885" spans="2:9" x14ac:dyDescent="0.25">
      <c r="B885" s="1"/>
      <c r="C885" s="12"/>
      <c r="D885" s="12"/>
      <c r="E885" s="2"/>
      <c r="F885" s="1"/>
      <c r="G885" s="12"/>
      <c r="H885" s="12"/>
      <c r="I885" s="2"/>
    </row>
    <row r="886" spans="2:9" x14ac:dyDescent="0.25">
      <c r="B886" s="1"/>
      <c r="C886" s="12"/>
      <c r="D886" s="12"/>
      <c r="E886" s="2"/>
      <c r="F886" s="1"/>
      <c r="G886" s="12"/>
      <c r="H886" s="12"/>
      <c r="I886" s="2"/>
    </row>
    <row r="887" spans="2:9" x14ac:dyDescent="0.25">
      <c r="B887" s="1"/>
      <c r="C887" s="12"/>
      <c r="D887" s="12"/>
      <c r="E887" s="2"/>
      <c r="F887" s="1"/>
      <c r="G887" s="12"/>
      <c r="H887" s="12"/>
      <c r="I887" s="2"/>
    </row>
    <row r="888" spans="2:9" x14ac:dyDescent="0.25">
      <c r="B888" s="1"/>
      <c r="C888" s="12"/>
      <c r="D888" s="12"/>
      <c r="E888" s="2"/>
      <c r="F888" s="1"/>
      <c r="G888" s="12"/>
      <c r="H888" s="12"/>
      <c r="I888" s="2"/>
    </row>
    <row r="889" spans="2:9" x14ac:dyDescent="0.25">
      <c r="B889" s="1"/>
      <c r="C889" s="12"/>
      <c r="D889" s="12"/>
      <c r="E889" s="2"/>
      <c r="F889" s="1"/>
      <c r="G889" s="12"/>
      <c r="H889" s="12"/>
      <c r="I889" s="2"/>
    </row>
    <row r="890" spans="2:9" x14ac:dyDescent="0.25">
      <c r="B890" s="1"/>
      <c r="C890" s="12"/>
      <c r="D890" s="12"/>
      <c r="E890" s="2"/>
      <c r="F890" s="1"/>
      <c r="G890" s="12"/>
      <c r="H890" s="12"/>
      <c r="I890" s="2"/>
    </row>
    <row r="891" spans="2:9" x14ac:dyDescent="0.25">
      <c r="B891" s="1"/>
      <c r="C891" s="12"/>
      <c r="D891" s="12"/>
      <c r="E891" s="2"/>
      <c r="F891" s="1"/>
      <c r="G891" s="12"/>
      <c r="H891" s="12"/>
      <c r="I891" s="2"/>
    </row>
    <row r="892" spans="2:9" x14ac:dyDescent="0.25">
      <c r="B892" s="1"/>
      <c r="C892" s="12"/>
      <c r="D892" s="12"/>
      <c r="E892" s="2"/>
      <c r="F892" s="1"/>
      <c r="G892" s="12"/>
      <c r="H892" s="12"/>
      <c r="I892" s="2"/>
    </row>
    <row r="893" spans="2:9" x14ac:dyDescent="0.25">
      <c r="B893" s="1"/>
      <c r="C893" s="12"/>
      <c r="D893" s="12"/>
      <c r="E893" s="2"/>
      <c r="F893" s="1"/>
      <c r="G893" s="12"/>
      <c r="H893" s="12"/>
      <c r="I893" s="2"/>
    </row>
    <row r="894" spans="2:9" x14ac:dyDescent="0.25">
      <c r="B894" s="1"/>
      <c r="C894" s="12"/>
      <c r="D894" s="12"/>
      <c r="E894" s="2"/>
      <c r="F894" s="1"/>
      <c r="G894" s="12"/>
      <c r="H894" s="12"/>
      <c r="I894" s="2"/>
    </row>
    <row r="895" spans="2:9" x14ac:dyDescent="0.25">
      <c r="B895" s="1"/>
      <c r="C895" s="12"/>
      <c r="D895" s="12"/>
      <c r="E895" s="2"/>
      <c r="F895" s="1"/>
      <c r="G895" s="12"/>
      <c r="H895" s="12"/>
      <c r="I895" s="2"/>
    </row>
    <row r="896" spans="2:9" x14ac:dyDescent="0.25">
      <c r="B896" s="1"/>
      <c r="C896" s="12"/>
      <c r="D896" s="12"/>
      <c r="E896" s="2"/>
      <c r="F896" s="1"/>
      <c r="G896" s="12"/>
      <c r="H896" s="12"/>
      <c r="I896" s="2"/>
    </row>
    <row r="897" spans="2:9" x14ac:dyDescent="0.25">
      <c r="B897" s="1"/>
      <c r="C897" s="12"/>
      <c r="D897" s="12"/>
      <c r="E897" s="2"/>
      <c r="F897" s="1"/>
      <c r="G897" s="12"/>
      <c r="H897" s="12"/>
      <c r="I897" s="2"/>
    </row>
    <row r="898" spans="2:9" x14ac:dyDescent="0.25">
      <c r="B898" s="1"/>
      <c r="C898" s="12"/>
      <c r="D898" s="12"/>
      <c r="E898" s="2"/>
      <c r="F898" s="1"/>
      <c r="G898" s="12"/>
      <c r="H898" s="12"/>
      <c r="I898" s="2"/>
    </row>
    <row r="899" spans="2:9" x14ac:dyDescent="0.25">
      <c r="B899" s="1"/>
      <c r="C899" s="12"/>
      <c r="D899" s="12"/>
      <c r="E899" s="2"/>
      <c r="F899" s="1"/>
      <c r="G899" s="12"/>
      <c r="H899" s="12"/>
      <c r="I899" s="2"/>
    </row>
    <row r="900" spans="2:9" x14ac:dyDescent="0.25">
      <c r="B900" s="1"/>
      <c r="C900" s="12"/>
      <c r="D900" s="12"/>
      <c r="E900" s="2"/>
      <c r="F900" s="1"/>
      <c r="G900" s="12"/>
      <c r="H900" s="12"/>
      <c r="I900" s="2"/>
    </row>
    <row r="901" spans="2:9" x14ac:dyDescent="0.25">
      <c r="B901" s="1"/>
      <c r="C901" s="12"/>
      <c r="D901" s="12"/>
      <c r="E901" s="2"/>
      <c r="F901" s="1"/>
      <c r="G901" s="12"/>
      <c r="H901" s="12"/>
      <c r="I901" s="2"/>
    </row>
    <row r="902" spans="2:9" x14ac:dyDescent="0.25">
      <c r="B902" s="1"/>
      <c r="C902" s="12"/>
      <c r="D902" s="12"/>
      <c r="E902" s="2"/>
      <c r="F902" s="1"/>
      <c r="G902" s="12"/>
      <c r="H902" s="12"/>
      <c r="I902" s="2"/>
    </row>
    <row r="903" spans="2:9" x14ac:dyDescent="0.25">
      <c r="B903" s="1"/>
      <c r="C903" s="12"/>
      <c r="D903" s="12"/>
      <c r="E903" s="2"/>
      <c r="F903" s="1"/>
      <c r="G903" s="12"/>
      <c r="H903" s="12"/>
      <c r="I903" s="2"/>
    </row>
    <row r="904" spans="2:9" x14ac:dyDescent="0.25">
      <c r="B904" s="1"/>
      <c r="C904" s="12"/>
      <c r="D904" s="12"/>
      <c r="E904" s="2"/>
      <c r="F904" s="1"/>
      <c r="G904" s="12"/>
      <c r="H904" s="12"/>
      <c r="I904" s="2"/>
    </row>
    <row r="905" spans="2:9" x14ac:dyDescent="0.25">
      <c r="B905" s="1"/>
      <c r="C905" s="12"/>
      <c r="D905" s="12"/>
      <c r="E905" s="2"/>
      <c r="F905" s="1"/>
      <c r="G905" s="12"/>
      <c r="H905" s="12"/>
      <c r="I905" s="2"/>
    </row>
    <row r="906" spans="2:9" x14ac:dyDescent="0.25">
      <c r="B906" s="1"/>
      <c r="C906" s="12"/>
      <c r="D906" s="12"/>
      <c r="E906" s="2"/>
      <c r="F906" s="1"/>
      <c r="G906" s="12"/>
      <c r="H906" s="12"/>
      <c r="I906" s="2"/>
    </row>
    <row r="907" spans="2:9" x14ac:dyDescent="0.25">
      <c r="B907" s="1"/>
      <c r="C907" s="12"/>
      <c r="D907" s="12"/>
      <c r="E907" s="2"/>
      <c r="F907" s="1"/>
      <c r="G907" s="12"/>
      <c r="H907" s="12"/>
      <c r="I907" s="2"/>
    </row>
    <row r="908" spans="2:9" x14ac:dyDescent="0.25">
      <c r="B908" s="1"/>
      <c r="C908" s="12"/>
      <c r="D908" s="12"/>
      <c r="E908" s="2"/>
      <c r="F908" s="1"/>
      <c r="G908" s="12"/>
      <c r="H908" s="12"/>
      <c r="I908" s="2"/>
    </row>
    <row r="909" spans="2:9" x14ac:dyDescent="0.25">
      <c r="B909" s="1"/>
      <c r="C909" s="12"/>
      <c r="D909" s="12"/>
      <c r="E909" s="2"/>
      <c r="F909" s="1"/>
      <c r="G909" s="12"/>
      <c r="H909" s="12"/>
      <c r="I909" s="2"/>
    </row>
    <row r="910" spans="2:9" x14ac:dyDescent="0.25">
      <c r="B910" s="1"/>
      <c r="C910" s="12"/>
      <c r="D910" s="12"/>
      <c r="E910" s="2"/>
      <c r="F910" s="1"/>
      <c r="G910" s="12"/>
      <c r="H910" s="12"/>
      <c r="I910" s="2"/>
    </row>
    <row r="911" spans="2:9" x14ac:dyDescent="0.25">
      <c r="B911" s="1"/>
      <c r="C911" s="12"/>
      <c r="D911" s="12"/>
      <c r="E911" s="2"/>
      <c r="F911" s="1"/>
      <c r="G911" s="12"/>
      <c r="H911" s="12"/>
      <c r="I911" s="2"/>
    </row>
    <row r="912" spans="2:9" x14ac:dyDescent="0.25">
      <c r="B912" s="1"/>
      <c r="C912" s="12"/>
      <c r="D912" s="12"/>
      <c r="E912" s="2"/>
      <c r="F912" s="1"/>
      <c r="G912" s="12"/>
      <c r="H912" s="12"/>
      <c r="I912" s="2"/>
    </row>
    <row r="913" spans="2:9" x14ac:dyDescent="0.25">
      <c r="B913" s="1"/>
      <c r="C913" s="12"/>
      <c r="D913" s="12"/>
      <c r="E913" s="2"/>
      <c r="F913" s="1"/>
      <c r="G913" s="12"/>
      <c r="H913" s="12"/>
      <c r="I913" s="2"/>
    </row>
    <row r="914" spans="2:9" x14ac:dyDescent="0.25">
      <c r="B914" s="1"/>
      <c r="C914" s="12"/>
      <c r="D914" s="12"/>
      <c r="E914" s="2"/>
      <c r="F914" s="1"/>
      <c r="G914" s="12"/>
      <c r="H914" s="12"/>
      <c r="I914" s="2"/>
    </row>
    <row r="915" spans="2:9" x14ac:dyDescent="0.25">
      <c r="B915" s="1"/>
      <c r="C915" s="12"/>
      <c r="D915" s="12"/>
      <c r="E915" s="2"/>
      <c r="F915" s="1"/>
      <c r="G915" s="12"/>
      <c r="H915" s="12"/>
      <c r="I915" s="2"/>
    </row>
    <row r="916" spans="2:9" x14ac:dyDescent="0.25">
      <c r="B916" s="1"/>
      <c r="C916" s="12"/>
      <c r="D916" s="12"/>
      <c r="E916" s="2"/>
      <c r="F916" s="1"/>
      <c r="G916" s="12"/>
      <c r="H916" s="12"/>
      <c r="I916" s="2"/>
    </row>
    <row r="917" spans="2:9" x14ac:dyDescent="0.25">
      <c r="B917" s="1"/>
      <c r="C917" s="12"/>
      <c r="D917" s="12"/>
      <c r="E917" s="2"/>
      <c r="F917" s="1"/>
      <c r="G917" s="12"/>
      <c r="H917" s="12"/>
      <c r="I917" s="2"/>
    </row>
    <row r="918" spans="2:9" x14ac:dyDescent="0.25">
      <c r="B918" s="1"/>
      <c r="C918" s="12"/>
      <c r="D918" s="12"/>
      <c r="E918" s="2"/>
      <c r="F918" s="1"/>
      <c r="G918" s="12"/>
      <c r="H918" s="12"/>
      <c r="I918" s="2"/>
    </row>
    <row r="919" spans="2:9" x14ac:dyDescent="0.25">
      <c r="B919" s="1"/>
      <c r="C919" s="12"/>
      <c r="D919" s="12"/>
      <c r="E919" s="2"/>
      <c r="F919" s="1"/>
      <c r="G919" s="12"/>
      <c r="H919" s="12"/>
      <c r="I919" s="2"/>
    </row>
    <row r="920" spans="2:9" x14ac:dyDescent="0.25">
      <c r="B920" s="1"/>
      <c r="C920" s="12"/>
      <c r="D920" s="12"/>
      <c r="E920" s="2"/>
      <c r="F920" s="1"/>
      <c r="G920" s="12"/>
      <c r="H920" s="12"/>
      <c r="I920" s="2"/>
    </row>
    <row r="921" spans="2:9" x14ac:dyDescent="0.25">
      <c r="B921" s="1"/>
      <c r="C921" s="12"/>
      <c r="D921" s="12"/>
      <c r="E921" s="2"/>
      <c r="F921" s="1"/>
      <c r="G921" s="12"/>
      <c r="H921" s="12"/>
      <c r="I921" s="2"/>
    </row>
    <row r="922" spans="2:9" x14ac:dyDescent="0.25">
      <c r="B922" s="1"/>
      <c r="C922" s="12"/>
      <c r="D922" s="12"/>
      <c r="E922" s="2"/>
      <c r="F922" s="1"/>
      <c r="G922" s="12"/>
      <c r="H922" s="12"/>
      <c r="I922" s="2"/>
    </row>
    <row r="923" spans="2:9" x14ac:dyDescent="0.25">
      <c r="B923" s="1"/>
      <c r="C923" s="12"/>
      <c r="D923" s="12"/>
      <c r="E923" s="2"/>
      <c r="F923" s="1"/>
      <c r="G923" s="12"/>
      <c r="H923" s="12"/>
      <c r="I923" s="2"/>
    </row>
    <row r="924" spans="2:9" x14ac:dyDescent="0.25">
      <c r="B924" s="1"/>
      <c r="C924" s="12"/>
      <c r="D924" s="12"/>
      <c r="E924" s="2"/>
      <c r="F924" s="1"/>
      <c r="G924" s="12"/>
      <c r="H924" s="12"/>
      <c r="I924" s="2"/>
    </row>
    <row r="925" spans="2:9" x14ac:dyDescent="0.25">
      <c r="B925" s="1"/>
      <c r="C925" s="12"/>
      <c r="D925" s="12"/>
      <c r="E925" s="2"/>
      <c r="F925" s="1"/>
      <c r="G925" s="12"/>
      <c r="H925" s="12"/>
      <c r="I925" s="2"/>
    </row>
    <row r="926" spans="2:9" x14ac:dyDescent="0.25">
      <c r="B926" s="1"/>
      <c r="C926" s="12"/>
      <c r="D926" s="12"/>
      <c r="E926" s="2"/>
      <c r="F926" s="1"/>
      <c r="G926" s="12"/>
      <c r="H926" s="12"/>
      <c r="I926" s="2"/>
    </row>
    <row r="927" spans="2:9" x14ac:dyDescent="0.25">
      <c r="B927" s="1"/>
      <c r="C927" s="12"/>
      <c r="D927" s="12"/>
      <c r="E927" s="2"/>
      <c r="F927" s="1"/>
      <c r="G927" s="12"/>
      <c r="H927" s="12"/>
      <c r="I927" s="2"/>
    </row>
    <row r="928" spans="2:9" x14ac:dyDescent="0.25">
      <c r="B928" s="1"/>
      <c r="C928" s="12"/>
      <c r="D928" s="12"/>
      <c r="E928" s="2"/>
      <c r="F928" s="1"/>
      <c r="G928" s="12"/>
      <c r="H928" s="12"/>
      <c r="I928" s="2"/>
    </row>
    <row r="929" spans="2:9" x14ac:dyDescent="0.25">
      <c r="B929" s="1"/>
      <c r="C929" s="12"/>
      <c r="D929" s="12"/>
      <c r="E929" s="2"/>
      <c r="F929" s="1"/>
      <c r="G929" s="12"/>
      <c r="H929" s="12"/>
      <c r="I929" s="2"/>
    </row>
    <row r="930" spans="2:9" x14ac:dyDescent="0.25">
      <c r="B930" s="1"/>
      <c r="C930" s="12"/>
      <c r="D930" s="12"/>
      <c r="E930" s="2"/>
      <c r="F930" s="1"/>
      <c r="G930" s="12"/>
      <c r="H930" s="12"/>
      <c r="I930" s="2"/>
    </row>
    <row r="931" spans="2:9" x14ac:dyDescent="0.25">
      <c r="B931" s="1"/>
      <c r="C931" s="12"/>
      <c r="D931" s="12"/>
      <c r="E931" s="2"/>
      <c r="F931" s="1"/>
      <c r="G931" s="12"/>
      <c r="H931" s="12"/>
      <c r="I931" s="2"/>
    </row>
    <row r="932" spans="2:9" x14ac:dyDescent="0.25">
      <c r="B932" s="1"/>
      <c r="C932" s="12"/>
      <c r="D932" s="12"/>
      <c r="E932" s="2"/>
      <c r="F932" s="1"/>
      <c r="G932" s="12"/>
      <c r="H932" s="12"/>
      <c r="I932" s="2"/>
    </row>
    <row r="933" spans="2:9" x14ac:dyDescent="0.25">
      <c r="B933" s="1"/>
      <c r="C933" s="12"/>
      <c r="D933" s="12"/>
      <c r="E933" s="2"/>
      <c r="F933" s="1"/>
      <c r="G933" s="12"/>
      <c r="H933" s="12"/>
      <c r="I933" s="2"/>
    </row>
    <row r="934" spans="2:9" x14ac:dyDescent="0.25">
      <c r="B934" s="1"/>
      <c r="C934" s="12"/>
      <c r="D934" s="12"/>
      <c r="E934" s="2"/>
      <c r="F934" s="1"/>
      <c r="G934" s="12"/>
      <c r="H934" s="12"/>
      <c r="I934" s="2"/>
    </row>
    <row r="935" spans="2:9" x14ac:dyDescent="0.25">
      <c r="B935" s="1"/>
      <c r="C935" s="12"/>
      <c r="D935" s="12"/>
      <c r="E935" s="2"/>
      <c r="F935" s="1"/>
      <c r="G935" s="12"/>
      <c r="H935" s="12"/>
      <c r="I935" s="2"/>
    </row>
    <row r="936" spans="2:9" x14ac:dyDescent="0.25">
      <c r="B936" s="1"/>
      <c r="C936" s="12"/>
      <c r="D936" s="12"/>
      <c r="E936" s="2"/>
      <c r="F936" s="1"/>
      <c r="G936" s="12"/>
      <c r="H936" s="12"/>
      <c r="I936" s="2"/>
    </row>
    <row r="937" spans="2:9" x14ac:dyDescent="0.25">
      <c r="B937" s="1"/>
      <c r="C937" s="12"/>
      <c r="D937" s="12"/>
      <c r="E937" s="2"/>
      <c r="F937" s="1"/>
      <c r="G937" s="12"/>
      <c r="H937" s="12"/>
      <c r="I937" s="2"/>
    </row>
    <row r="938" spans="2:9" x14ac:dyDescent="0.25">
      <c r="B938" s="1"/>
      <c r="C938" s="12"/>
      <c r="D938" s="12"/>
      <c r="E938" s="2"/>
      <c r="F938" s="1"/>
      <c r="G938" s="12"/>
      <c r="H938" s="12"/>
      <c r="I938" s="2"/>
    </row>
    <row r="939" spans="2:9" x14ac:dyDescent="0.25">
      <c r="B939" s="1"/>
      <c r="C939" s="12"/>
      <c r="D939" s="12"/>
      <c r="E939" s="2"/>
      <c r="F939" s="1"/>
      <c r="G939" s="12"/>
      <c r="H939" s="12"/>
      <c r="I939" s="2"/>
    </row>
    <row r="940" spans="2:9" x14ac:dyDescent="0.25">
      <c r="B940" s="1"/>
      <c r="C940" s="12"/>
      <c r="D940" s="12"/>
      <c r="E940" s="2"/>
      <c r="F940" s="1"/>
      <c r="G940" s="12"/>
      <c r="H940" s="12"/>
      <c r="I940" s="2"/>
    </row>
    <row r="941" spans="2:9" x14ac:dyDescent="0.25">
      <c r="B941" s="1"/>
      <c r="C941" s="12"/>
      <c r="D941" s="12"/>
      <c r="E941" s="2"/>
      <c r="F941" s="1"/>
      <c r="G941" s="12"/>
      <c r="H941" s="12"/>
      <c r="I941" s="2"/>
    </row>
    <row r="942" spans="2:9" x14ac:dyDescent="0.25">
      <c r="B942" s="1"/>
      <c r="C942" s="12"/>
      <c r="D942" s="12"/>
      <c r="E942" s="2"/>
      <c r="F942" s="1"/>
      <c r="G942" s="12"/>
      <c r="H942" s="12"/>
      <c r="I942" s="2"/>
    </row>
    <row r="943" spans="2:9" x14ac:dyDescent="0.25">
      <c r="B943" s="1"/>
      <c r="C943" s="12"/>
      <c r="D943" s="12"/>
      <c r="E943" s="2"/>
      <c r="F943" s="1"/>
      <c r="G943" s="12"/>
      <c r="H943" s="12"/>
      <c r="I943" s="2"/>
    </row>
    <row r="944" spans="2:9" x14ac:dyDescent="0.25">
      <c r="B944" s="1"/>
      <c r="C944" s="12"/>
      <c r="D944" s="12"/>
      <c r="E944" s="2"/>
      <c r="F944" s="1"/>
      <c r="G944" s="12"/>
      <c r="H944" s="12"/>
      <c r="I944" s="2"/>
    </row>
    <row r="945" spans="2:9" x14ac:dyDescent="0.25">
      <c r="B945" s="1"/>
      <c r="C945" s="12"/>
      <c r="D945" s="12"/>
      <c r="E945" s="2"/>
      <c r="F945" s="1"/>
      <c r="G945" s="12"/>
      <c r="H945" s="12"/>
      <c r="I945" s="2"/>
    </row>
    <row r="946" spans="2:9" x14ac:dyDescent="0.25">
      <c r="B946" s="1"/>
      <c r="C946" s="12"/>
      <c r="D946" s="12"/>
      <c r="E946" s="2"/>
      <c r="F946" s="1"/>
      <c r="G946" s="12"/>
      <c r="H946" s="12"/>
      <c r="I946" s="2"/>
    </row>
    <row r="947" spans="2:9" x14ac:dyDescent="0.25">
      <c r="B947" s="1"/>
      <c r="C947" s="12"/>
      <c r="D947" s="12"/>
      <c r="E947" s="2"/>
      <c r="F947" s="1"/>
      <c r="G947" s="12"/>
      <c r="H947" s="12"/>
      <c r="I947" s="2"/>
    </row>
    <row r="948" spans="2:9" x14ac:dyDescent="0.25">
      <c r="B948" s="1"/>
      <c r="C948" s="12"/>
      <c r="D948" s="12"/>
      <c r="E948" s="2"/>
      <c r="F948" s="1"/>
      <c r="G948" s="12"/>
      <c r="H948" s="12"/>
      <c r="I948" s="2"/>
    </row>
    <row r="949" spans="2:9" x14ac:dyDescent="0.25">
      <c r="B949" s="1"/>
      <c r="C949" s="12"/>
      <c r="D949" s="12"/>
      <c r="E949" s="2"/>
      <c r="F949" s="1"/>
      <c r="G949" s="12"/>
      <c r="H949" s="12"/>
      <c r="I949" s="2"/>
    </row>
    <row r="950" spans="2:9" x14ac:dyDescent="0.25">
      <c r="B950" s="1"/>
      <c r="C950" s="12"/>
      <c r="D950" s="12"/>
      <c r="E950" s="2"/>
      <c r="F950" s="1"/>
      <c r="G950" s="12"/>
      <c r="H950" s="12"/>
      <c r="I950" s="2"/>
    </row>
    <row r="951" spans="2:9" x14ac:dyDescent="0.25">
      <c r="B951" s="1"/>
      <c r="C951" s="12"/>
      <c r="D951" s="12"/>
      <c r="E951" s="2"/>
      <c r="F951" s="1"/>
      <c r="G951" s="12"/>
      <c r="H951" s="12"/>
      <c r="I951" s="2"/>
    </row>
    <row r="952" spans="2:9" x14ac:dyDescent="0.25">
      <c r="B952" s="1"/>
      <c r="C952" s="12"/>
      <c r="D952" s="12"/>
      <c r="E952" s="2"/>
      <c r="F952" s="1"/>
      <c r="G952" s="12"/>
      <c r="H952" s="12"/>
      <c r="I952" s="2"/>
    </row>
    <row r="953" spans="2:9" x14ac:dyDescent="0.25">
      <c r="B953" s="1"/>
      <c r="C953" s="12"/>
      <c r="D953" s="12"/>
      <c r="E953" s="2"/>
      <c r="F953" s="1"/>
      <c r="G953" s="12"/>
      <c r="H953" s="12"/>
      <c r="I953" s="2"/>
    </row>
    <row r="954" spans="2:9" x14ac:dyDescent="0.25">
      <c r="B954" s="1"/>
      <c r="C954" s="12"/>
      <c r="D954" s="12"/>
      <c r="E954" s="2"/>
      <c r="F954" s="1"/>
      <c r="G954" s="12"/>
      <c r="H954" s="12"/>
      <c r="I954" s="2"/>
    </row>
    <row r="955" spans="2:9" x14ac:dyDescent="0.25">
      <c r="B955" s="1"/>
      <c r="C955" s="12"/>
      <c r="D955" s="12"/>
      <c r="E955" s="2"/>
      <c r="F955" s="1"/>
      <c r="G955" s="12"/>
      <c r="H955" s="12"/>
      <c r="I955" s="2"/>
    </row>
    <row r="956" spans="2:9" x14ac:dyDescent="0.25">
      <c r="B956" s="1"/>
      <c r="C956" s="12"/>
      <c r="D956" s="12"/>
      <c r="E956" s="2"/>
      <c r="F956" s="1"/>
      <c r="G956" s="12"/>
      <c r="H956" s="12"/>
      <c r="I956" s="2"/>
    </row>
    <row r="957" spans="2:9" x14ac:dyDescent="0.25">
      <c r="B957" s="1"/>
      <c r="C957" s="12"/>
      <c r="D957" s="12"/>
      <c r="E957" s="2"/>
      <c r="F957" s="1"/>
      <c r="G957" s="12"/>
      <c r="H957" s="12"/>
      <c r="I957" s="2"/>
    </row>
    <row r="958" spans="2:9" x14ac:dyDescent="0.25">
      <c r="B958" s="1"/>
      <c r="C958" s="12"/>
      <c r="D958" s="12"/>
      <c r="E958" s="2"/>
      <c r="F958" s="1"/>
      <c r="G958" s="12"/>
      <c r="H958" s="12"/>
      <c r="I958" s="2"/>
    </row>
    <row r="959" spans="2:9" x14ac:dyDescent="0.25">
      <c r="B959" s="1"/>
      <c r="C959" s="12"/>
      <c r="D959" s="12"/>
      <c r="E959" s="2"/>
      <c r="F959" s="1"/>
      <c r="G959" s="12"/>
      <c r="H959" s="12"/>
      <c r="I959" s="2"/>
    </row>
    <row r="960" spans="2:9" x14ac:dyDescent="0.25">
      <c r="B960" s="1"/>
      <c r="C960" s="12"/>
      <c r="D960" s="12"/>
      <c r="E960" s="2"/>
      <c r="F960" s="1"/>
      <c r="G960" s="12"/>
      <c r="H960" s="12"/>
      <c r="I960" s="2"/>
    </row>
    <row r="961" spans="2:9" x14ac:dyDescent="0.25">
      <c r="B961" s="1"/>
      <c r="C961" s="12"/>
      <c r="D961" s="12"/>
      <c r="E961" s="2"/>
      <c r="F961" s="1"/>
      <c r="G961" s="12"/>
      <c r="H961" s="12"/>
      <c r="I961" s="2"/>
    </row>
    <row r="962" spans="2:9" x14ac:dyDescent="0.25">
      <c r="B962" s="1"/>
      <c r="C962" s="12"/>
      <c r="D962" s="12"/>
      <c r="E962" s="2"/>
      <c r="F962" s="1"/>
      <c r="G962" s="12"/>
      <c r="H962" s="12"/>
      <c r="I962" s="2"/>
    </row>
    <row r="963" spans="2:9" x14ac:dyDescent="0.25">
      <c r="B963" s="1"/>
      <c r="C963" s="12"/>
      <c r="D963" s="12"/>
      <c r="E963" s="2"/>
      <c r="F963" s="1"/>
      <c r="G963" s="12"/>
      <c r="H963" s="12"/>
      <c r="I963" s="2"/>
    </row>
    <row r="964" spans="2:9" x14ac:dyDescent="0.25">
      <c r="B964" s="1"/>
      <c r="C964" s="12"/>
      <c r="D964" s="12"/>
      <c r="E964" s="2"/>
      <c r="F964" s="1"/>
      <c r="G964" s="12"/>
      <c r="H964" s="12"/>
      <c r="I964" s="2"/>
    </row>
    <row r="965" spans="2:9" x14ac:dyDescent="0.25">
      <c r="B965" s="1"/>
      <c r="C965" s="12"/>
      <c r="D965" s="12"/>
      <c r="E965" s="2"/>
      <c r="F965" s="1"/>
      <c r="G965" s="12"/>
      <c r="H965" s="12"/>
      <c r="I965" s="2"/>
    </row>
    <row r="966" spans="2:9" x14ac:dyDescent="0.25">
      <c r="B966" s="1"/>
      <c r="C966" s="12"/>
      <c r="D966" s="12"/>
      <c r="E966" s="2"/>
      <c r="F966" s="1"/>
      <c r="G966" s="12"/>
      <c r="H966" s="12"/>
      <c r="I966" s="2"/>
    </row>
    <row r="967" spans="2:9" x14ac:dyDescent="0.25">
      <c r="B967" s="1"/>
      <c r="C967" s="12"/>
      <c r="D967" s="12"/>
      <c r="E967" s="2"/>
      <c r="F967" s="1"/>
      <c r="G967" s="12"/>
      <c r="H967" s="12"/>
      <c r="I967" s="2"/>
    </row>
    <row r="968" spans="2:9" x14ac:dyDescent="0.25">
      <c r="B968" s="1"/>
      <c r="C968" s="12"/>
      <c r="D968" s="12"/>
      <c r="E968" s="2"/>
      <c r="F968" s="1"/>
      <c r="G968" s="12"/>
      <c r="H968" s="12"/>
      <c r="I968" s="2"/>
    </row>
    <row r="969" spans="2:9" x14ac:dyDescent="0.25">
      <c r="B969" s="1"/>
      <c r="C969" s="12"/>
      <c r="D969" s="12"/>
      <c r="E969" s="2"/>
      <c r="F969" s="1"/>
      <c r="G969" s="12"/>
      <c r="H969" s="12"/>
      <c r="I969" s="2"/>
    </row>
    <row r="970" spans="2:9" x14ac:dyDescent="0.25">
      <c r="B970" s="1"/>
      <c r="C970" s="12"/>
      <c r="D970" s="12"/>
      <c r="E970" s="2"/>
      <c r="F970" s="1"/>
      <c r="G970" s="12"/>
      <c r="H970" s="12"/>
      <c r="I970" s="2"/>
    </row>
    <row r="971" spans="2:9" x14ac:dyDescent="0.25">
      <c r="B971" s="1"/>
      <c r="C971" s="12"/>
      <c r="D971" s="12"/>
      <c r="E971" s="2"/>
      <c r="F971" s="1"/>
      <c r="G971" s="12"/>
      <c r="H971" s="12"/>
      <c r="I971" s="2"/>
    </row>
    <row r="972" spans="2:9" x14ac:dyDescent="0.25">
      <c r="B972" s="1"/>
      <c r="C972" s="12"/>
      <c r="D972" s="12"/>
      <c r="E972" s="2"/>
      <c r="F972" s="1"/>
      <c r="G972" s="12"/>
      <c r="H972" s="12"/>
      <c r="I972" s="2"/>
    </row>
    <row r="973" spans="2:9" x14ac:dyDescent="0.25">
      <c r="B973" s="1"/>
      <c r="C973" s="12"/>
      <c r="D973" s="12"/>
      <c r="E973" s="2"/>
      <c r="F973" s="1"/>
      <c r="G973" s="12"/>
      <c r="H973" s="12"/>
      <c r="I973" s="2"/>
    </row>
    <row r="974" spans="2:9" x14ac:dyDescent="0.25">
      <c r="B974" s="1"/>
      <c r="C974" s="12"/>
      <c r="D974" s="12"/>
      <c r="E974" s="2"/>
      <c r="F974" s="1"/>
      <c r="G974" s="12"/>
      <c r="H974" s="12"/>
      <c r="I974" s="2"/>
    </row>
    <row r="975" spans="2:9" x14ac:dyDescent="0.25">
      <c r="B975" s="1"/>
      <c r="C975" s="12"/>
      <c r="D975" s="12"/>
      <c r="E975" s="2"/>
      <c r="F975" s="1"/>
      <c r="G975" s="12"/>
      <c r="H975" s="12"/>
      <c r="I975" s="2"/>
    </row>
    <row r="976" spans="2:9" x14ac:dyDescent="0.25">
      <c r="B976" s="1"/>
      <c r="C976" s="12"/>
      <c r="D976" s="12"/>
      <c r="E976" s="2"/>
      <c r="F976" s="1"/>
      <c r="G976" s="12"/>
      <c r="H976" s="12"/>
      <c r="I976" s="2"/>
    </row>
    <row r="977" spans="2:9" x14ac:dyDescent="0.25">
      <c r="B977" s="1"/>
      <c r="C977" s="12"/>
      <c r="D977" s="12"/>
      <c r="E977" s="2"/>
      <c r="F977" s="1"/>
      <c r="G977" s="12"/>
      <c r="H977" s="12"/>
      <c r="I977" s="2"/>
    </row>
    <row r="978" spans="2:9" x14ac:dyDescent="0.25">
      <c r="B978" s="1"/>
      <c r="C978" s="12"/>
      <c r="D978" s="12"/>
      <c r="E978" s="2"/>
      <c r="F978" s="1"/>
      <c r="G978" s="12"/>
      <c r="H978" s="12"/>
      <c r="I978" s="2"/>
    </row>
    <row r="979" spans="2:9" x14ac:dyDescent="0.25">
      <c r="B979" s="1"/>
      <c r="C979" s="12"/>
      <c r="D979" s="12"/>
      <c r="E979" s="2"/>
      <c r="F979" s="1"/>
      <c r="G979" s="12"/>
      <c r="H979" s="12"/>
      <c r="I979" s="2"/>
    </row>
    <row r="980" spans="2:9" x14ac:dyDescent="0.25">
      <c r="B980" s="1"/>
      <c r="C980" s="12"/>
      <c r="D980" s="12"/>
      <c r="E980" s="2"/>
      <c r="F980" s="1"/>
      <c r="G980" s="12"/>
      <c r="H980" s="12"/>
      <c r="I980" s="2"/>
    </row>
    <row r="981" spans="2:9" x14ac:dyDescent="0.25">
      <c r="B981" s="1"/>
      <c r="C981" s="12"/>
      <c r="D981" s="12"/>
      <c r="E981" s="2"/>
      <c r="F981" s="1"/>
      <c r="G981" s="12"/>
      <c r="H981" s="12"/>
      <c r="I981" s="2"/>
    </row>
    <row r="982" spans="2:9" x14ac:dyDescent="0.25">
      <c r="B982" s="1"/>
      <c r="C982" s="12"/>
      <c r="D982" s="12"/>
      <c r="E982" s="2"/>
      <c r="F982" s="1"/>
      <c r="G982" s="12"/>
      <c r="H982" s="12"/>
      <c r="I982" s="2"/>
    </row>
    <row r="983" spans="2:9" x14ac:dyDescent="0.25">
      <c r="B983" s="1"/>
      <c r="C983" s="12"/>
      <c r="D983" s="12"/>
      <c r="E983" s="2"/>
      <c r="F983" s="1"/>
      <c r="G983" s="12"/>
      <c r="H983" s="12"/>
      <c r="I983" s="2"/>
    </row>
    <row r="984" spans="2:9" x14ac:dyDescent="0.25">
      <c r="B984" s="1"/>
      <c r="C984" s="12"/>
      <c r="D984" s="12"/>
      <c r="E984" s="2"/>
      <c r="F984" s="1"/>
      <c r="G984" s="12"/>
      <c r="H984" s="12"/>
      <c r="I984" s="2"/>
    </row>
    <row r="985" spans="2:9" x14ac:dyDescent="0.25">
      <c r="B985" s="1"/>
      <c r="C985" s="12"/>
      <c r="D985" s="12"/>
      <c r="E985" s="2"/>
      <c r="F985" s="1"/>
      <c r="G985" s="12"/>
      <c r="H985" s="12"/>
      <c r="I985" s="2"/>
    </row>
    <row r="986" spans="2:9" x14ac:dyDescent="0.25">
      <c r="B986" s="1"/>
      <c r="C986" s="12"/>
      <c r="D986" s="12"/>
      <c r="E986" s="2"/>
      <c r="F986" s="1"/>
      <c r="G986" s="12"/>
      <c r="H986" s="12"/>
      <c r="I986" s="2"/>
    </row>
    <row r="987" spans="2:9" x14ac:dyDescent="0.25">
      <c r="B987" s="1"/>
      <c r="C987" s="12"/>
      <c r="D987" s="12"/>
      <c r="E987" s="2"/>
      <c r="F987" s="1"/>
      <c r="G987" s="12"/>
      <c r="H987" s="12"/>
      <c r="I987" s="2"/>
    </row>
    <row r="988" spans="2:9" x14ac:dyDescent="0.25">
      <c r="B988" s="1"/>
      <c r="C988" s="12"/>
      <c r="D988" s="12"/>
      <c r="E988" s="2"/>
      <c r="F988" s="1"/>
      <c r="G988" s="12"/>
      <c r="H988" s="12"/>
      <c r="I988" s="2"/>
    </row>
    <row r="989" spans="2:9" x14ac:dyDescent="0.25">
      <c r="B989" s="1"/>
      <c r="C989" s="12"/>
      <c r="D989" s="12"/>
      <c r="E989" s="2"/>
      <c r="F989" s="1"/>
      <c r="G989" s="12"/>
      <c r="H989" s="12"/>
      <c r="I989" s="2"/>
    </row>
    <row r="990" spans="2:9" x14ac:dyDescent="0.25">
      <c r="B990" s="1"/>
      <c r="C990" s="12"/>
      <c r="D990" s="12"/>
      <c r="E990" s="2"/>
      <c r="F990" s="1"/>
      <c r="G990" s="12"/>
      <c r="H990" s="12"/>
      <c r="I990" s="2"/>
    </row>
    <row r="991" spans="2:9" x14ac:dyDescent="0.25">
      <c r="B991" s="1"/>
      <c r="C991" s="12"/>
      <c r="D991" s="12"/>
      <c r="E991" s="2"/>
      <c r="F991" s="1"/>
      <c r="G991" s="12"/>
      <c r="H991" s="12"/>
      <c r="I991" s="2"/>
    </row>
    <row r="992" spans="2:9" x14ac:dyDescent="0.25">
      <c r="B992" s="1"/>
      <c r="C992" s="12"/>
      <c r="D992" s="12"/>
      <c r="E992" s="2"/>
      <c r="F992" s="1"/>
      <c r="G992" s="12"/>
      <c r="H992" s="12"/>
      <c r="I992" s="2"/>
    </row>
    <row r="993" spans="2:9" x14ac:dyDescent="0.25">
      <c r="B993" s="1"/>
      <c r="C993" s="12"/>
      <c r="D993" s="12"/>
      <c r="E993" s="2"/>
      <c r="F993" s="1"/>
      <c r="G993" s="12"/>
      <c r="H993" s="12"/>
      <c r="I993" s="2"/>
    </row>
    <row r="994" spans="2:9" x14ac:dyDescent="0.25">
      <c r="B994" s="1"/>
      <c r="C994" s="12"/>
      <c r="D994" s="12"/>
      <c r="E994" s="2"/>
      <c r="F994" s="1"/>
      <c r="G994" s="12"/>
      <c r="H994" s="12"/>
      <c r="I994" s="2"/>
    </row>
    <row r="995" spans="2:9" x14ac:dyDescent="0.25">
      <c r="B995" s="1"/>
      <c r="C995" s="12"/>
      <c r="D995" s="12"/>
      <c r="E995" s="2"/>
      <c r="F995" s="1"/>
      <c r="G995" s="12"/>
      <c r="H995" s="12"/>
      <c r="I995" s="2"/>
    </row>
    <row r="996" spans="2:9" x14ac:dyDescent="0.25">
      <c r="B996" s="1"/>
      <c r="C996" s="12"/>
      <c r="D996" s="12"/>
      <c r="E996" s="2"/>
      <c r="F996" s="1"/>
      <c r="G996" s="12"/>
      <c r="H996" s="12"/>
      <c r="I996" s="2"/>
    </row>
    <row r="997" spans="2:9" x14ac:dyDescent="0.25">
      <c r="B997" s="1"/>
      <c r="C997" s="12"/>
      <c r="D997" s="12"/>
      <c r="E997" s="2"/>
      <c r="F997" s="1"/>
      <c r="G997" s="12"/>
      <c r="H997" s="12"/>
      <c r="I997" s="2"/>
    </row>
    <row r="998" spans="2:9" x14ac:dyDescent="0.25">
      <c r="B998" s="1"/>
      <c r="C998" s="12"/>
      <c r="D998" s="12"/>
      <c r="E998" s="2"/>
      <c r="F998" s="1"/>
      <c r="G998" s="12"/>
      <c r="H998" s="12"/>
      <c r="I998" s="2"/>
    </row>
    <row r="999" spans="2:9" x14ac:dyDescent="0.25">
      <c r="B999" s="1"/>
      <c r="C999" s="12"/>
      <c r="D999" s="12"/>
      <c r="E999" s="2"/>
      <c r="F999" s="1"/>
      <c r="G999" s="12"/>
      <c r="H999" s="12"/>
      <c r="I999" s="2"/>
    </row>
    <row r="1000" spans="2:9" x14ac:dyDescent="0.25">
      <c r="B1000" s="1"/>
      <c r="C1000" s="12"/>
      <c r="D1000" s="12"/>
      <c r="E1000" s="2"/>
      <c r="F1000" s="1"/>
      <c r="G1000" s="12"/>
      <c r="H1000" s="12"/>
      <c r="I1000" s="2"/>
    </row>
    <row r="1001" spans="2:9" x14ac:dyDescent="0.25">
      <c r="B1001" s="1"/>
      <c r="C1001" s="12"/>
      <c r="D1001" s="12"/>
      <c r="E1001" s="2"/>
      <c r="F1001" s="1"/>
      <c r="G1001" s="12"/>
      <c r="H1001" s="12"/>
      <c r="I1001" s="2"/>
    </row>
    <row r="1002" spans="2:9" x14ac:dyDescent="0.25">
      <c r="B1002" s="1"/>
      <c r="C1002" s="12"/>
      <c r="D1002" s="12"/>
      <c r="E1002" s="2"/>
      <c r="F1002" s="1"/>
      <c r="G1002" s="12"/>
      <c r="H1002" s="12"/>
      <c r="I1002" s="2"/>
    </row>
    <row r="1003" spans="2:9" x14ac:dyDescent="0.25">
      <c r="B1003" s="1"/>
      <c r="C1003" s="12"/>
      <c r="D1003" s="12"/>
      <c r="E1003" s="2"/>
      <c r="F1003" s="1"/>
      <c r="G1003" s="12"/>
      <c r="H1003" s="12"/>
      <c r="I1003" s="2"/>
    </row>
    <row r="1004" spans="2:9" x14ac:dyDescent="0.25">
      <c r="B1004" s="1"/>
      <c r="C1004" s="12"/>
      <c r="D1004" s="12"/>
      <c r="E1004" s="2"/>
      <c r="F1004" s="1"/>
      <c r="G1004" s="12"/>
      <c r="H1004" s="12"/>
      <c r="I1004" s="2"/>
    </row>
    <row r="1005" spans="2:9" x14ac:dyDescent="0.25">
      <c r="B1005" s="1"/>
      <c r="C1005" s="12"/>
      <c r="D1005" s="12"/>
      <c r="E1005" s="2"/>
      <c r="F1005" s="1"/>
      <c r="G1005" s="12"/>
      <c r="H1005" s="12"/>
      <c r="I1005" s="2"/>
    </row>
    <row r="1006" spans="2:9" x14ac:dyDescent="0.25">
      <c r="B1006" s="1"/>
      <c r="C1006" s="12"/>
      <c r="D1006" s="12"/>
      <c r="E1006" s="2"/>
      <c r="F1006" s="1"/>
      <c r="G1006" s="12"/>
      <c r="H1006" s="12"/>
      <c r="I1006" s="2"/>
    </row>
    <row r="1007" spans="2:9" x14ac:dyDescent="0.25">
      <c r="B1007" s="1"/>
      <c r="C1007" s="12"/>
      <c r="D1007" s="12"/>
      <c r="E1007" s="2"/>
      <c r="F1007" s="1"/>
      <c r="G1007" s="12"/>
      <c r="H1007" s="12"/>
      <c r="I1007" s="2"/>
    </row>
    <row r="1008" spans="2:9" x14ac:dyDescent="0.25">
      <c r="B1008" s="1"/>
      <c r="C1008" s="12"/>
      <c r="D1008" s="12"/>
      <c r="E1008" s="2"/>
      <c r="F1008" s="1"/>
      <c r="G1008" s="12"/>
      <c r="H1008" s="12"/>
      <c r="I1008" s="2"/>
    </row>
    <row r="1009" spans="2:9" x14ac:dyDescent="0.25">
      <c r="B1009" s="1"/>
      <c r="C1009" s="12"/>
      <c r="D1009" s="12"/>
      <c r="E1009" s="2"/>
      <c r="F1009" s="1"/>
      <c r="G1009" s="12"/>
      <c r="H1009" s="12"/>
      <c r="I1009" s="2"/>
    </row>
    <row r="1010" spans="2:9" x14ac:dyDescent="0.25">
      <c r="B1010" s="1"/>
      <c r="C1010" s="12"/>
      <c r="D1010" s="12"/>
      <c r="E1010" s="2"/>
      <c r="F1010" s="1"/>
      <c r="G1010" s="12"/>
      <c r="H1010" s="12"/>
      <c r="I1010" s="2"/>
    </row>
    <row r="1011" spans="2:9" x14ac:dyDescent="0.25">
      <c r="B1011" s="1"/>
      <c r="C1011" s="12"/>
      <c r="D1011" s="12"/>
      <c r="E1011" s="2"/>
      <c r="F1011" s="1"/>
      <c r="G1011" s="12"/>
      <c r="H1011" s="12"/>
      <c r="I1011" s="2"/>
    </row>
    <row r="1012" spans="2:9" x14ac:dyDescent="0.25">
      <c r="B1012" s="1"/>
      <c r="C1012" s="12"/>
      <c r="D1012" s="12"/>
      <c r="E1012" s="2"/>
      <c r="F1012" s="1"/>
      <c r="G1012" s="12"/>
      <c r="H1012" s="12"/>
      <c r="I1012" s="2"/>
    </row>
    <row r="1013" spans="2:9" x14ac:dyDescent="0.25">
      <c r="B1013" s="1"/>
      <c r="C1013" s="12"/>
      <c r="D1013" s="12"/>
      <c r="E1013" s="2"/>
      <c r="F1013" s="1"/>
      <c r="G1013" s="12"/>
      <c r="H1013" s="12"/>
      <c r="I1013" s="2"/>
    </row>
    <row r="1014" spans="2:9" x14ac:dyDescent="0.25">
      <c r="B1014" s="1"/>
      <c r="C1014" s="12"/>
      <c r="D1014" s="12"/>
      <c r="E1014" s="2"/>
      <c r="F1014" s="1"/>
      <c r="G1014" s="12"/>
      <c r="H1014" s="12"/>
      <c r="I1014" s="2"/>
    </row>
    <row r="1015" spans="2:9" x14ac:dyDescent="0.25">
      <c r="B1015" s="1"/>
      <c r="C1015" s="12"/>
      <c r="D1015" s="12"/>
      <c r="E1015" s="2"/>
      <c r="F1015" s="1"/>
      <c r="G1015" s="12"/>
      <c r="H1015" s="12"/>
      <c r="I1015" s="2"/>
    </row>
    <row r="1016" spans="2:9" x14ac:dyDescent="0.25">
      <c r="B1016" s="1"/>
      <c r="C1016" s="12"/>
      <c r="D1016" s="12"/>
      <c r="E1016" s="2"/>
      <c r="F1016" s="1"/>
      <c r="G1016" s="12"/>
      <c r="H1016" s="12"/>
      <c r="I1016" s="2"/>
    </row>
    <row r="1017" spans="2:9" x14ac:dyDescent="0.25">
      <c r="B1017" s="1"/>
      <c r="C1017" s="12"/>
      <c r="D1017" s="12"/>
      <c r="E1017" s="2"/>
      <c r="F1017" s="1"/>
      <c r="G1017" s="12"/>
      <c r="H1017" s="12"/>
      <c r="I1017" s="2"/>
    </row>
    <row r="1018" spans="2:9" x14ac:dyDescent="0.25">
      <c r="B1018" s="1"/>
      <c r="C1018" s="12"/>
      <c r="D1018" s="12"/>
      <c r="E1018" s="2"/>
      <c r="F1018" s="1"/>
      <c r="G1018" s="12"/>
      <c r="H1018" s="12"/>
      <c r="I1018" s="2"/>
    </row>
    <row r="1019" spans="2:9" x14ac:dyDescent="0.25">
      <c r="B1019" s="1"/>
      <c r="C1019" s="12"/>
      <c r="D1019" s="12"/>
      <c r="E1019" s="2"/>
      <c r="F1019" s="1"/>
      <c r="G1019" s="12"/>
      <c r="H1019" s="12"/>
      <c r="I1019" s="2"/>
    </row>
    <row r="1020" spans="2:9" x14ac:dyDescent="0.25">
      <c r="B1020" s="1"/>
      <c r="C1020" s="12"/>
      <c r="D1020" s="12"/>
      <c r="E1020" s="2"/>
      <c r="F1020" s="1"/>
      <c r="G1020" s="12"/>
      <c r="H1020" s="12"/>
      <c r="I1020" s="2"/>
    </row>
    <row r="1021" spans="2:9" x14ac:dyDescent="0.25">
      <c r="B1021" s="1"/>
      <c r="C1021" s="12"/>
      <c r="D1021" s="12"/>
      <c r="E1021" s="2"/>
      <c r="F1021" s="1"/>
      <c r="G1021" s="12"/>
      <c r="H1021" s="12"/>
      <c r="I1021" s="2"/>
    </row>
    <row r="1022" spans="2:9" x14ac:dyDescent="0.25">
      <c r="B1022" s="1"/>
      <c r="C1022" s="12"/>
      <c r="D1022" s="12"/>
      <c r="E1022" s="2"/>
      <c r="F1022" s="1"/>
      <c r="G1022" s="12"/>
      <c r="H1022" s="12"/>
      <c r="I1022" s="2"/>
    </row>
    <row r="1023" spans="2:9" x14ac:dyDescent="0.25">
      <c r="B1023" s="1"/>
      <c r="C1023" s="12"/>
      <c r="D1023" s="12"/>
      <c r="E1023" s="2"/>
      <c r="F1023" s="1"/>
      <c r="G1023" s="12"/>
      <c r="H1023" s="12"/>
      <c r="I1023" s="2"/>
    </row>
    <row r="1024" spans="2:9" x14ac:dyDescent="0.25">
      <c r="B1024" s="1"/>
      <c r="C1024" s="12"/>
      <c r="D1024" s="12"/>
      <c r="E1024" s="2"/>
      <c r="F1024" s="1"/>
      <c r="G1024" s="12"/>
      <c r="H1024" s="12"/>
      <c r="I1024" s="2"/>
    </row>
    <row r="1025" spans="2:9" x14ac:dyDescent="0.25">
      <c r="B1025" s="1"/>
      <c r="C1025" s="12"/>
      <c r="D1025" s="12"/>
      <c r="E1025" s="2"/>
      <c r="F1025" s="1"/>
      <c r="G1025" s="12"/>
      <c r="H1025" s="12"/>
      <c r="I1025" s="2"/>
    </row>
    <row r="1026" spans="2:9" x14ac:dyDescent="0.25">
      <c r="B1026" s="1"/>
      <c r="C1026" s="12"/>
      <c r="D1026" s="12"/>
      <c r="E1026" s="2"/>
      <c r="F1026" s="1"/>
      <c r="G1026" s="12"/>
      <c r="H1026" s="12"/>
      <c r="I1026" s="2"/>
    </row>
    <row r="1027" spans="2:9" x14ac:dyDescent="0.25">
      <c r="B1027" s="1"/>
      <c r="C1027" s="12"/>
      <c r="D1027" s="12"/>
      <c r="E1027" s="2"/>
      <c r="F1027" s="1"/>
      <c r="G1027" s="12"/>
      <c r="H1027" s="12"/>
      <c r="I1027" s="2"/>
    </row>
    <row r="1028" spans="2:9" x14ac:dyDescent="0.25">
      <c r="B1028" s="1"/>
      <c r="C1028" s="12"/>
      <c r="D1028" s="12"/>
      <c r="E1028" s="2"/>
      <c r="F1028" s="1"/>
      <c r="G1028" s="12"/>
      <c r="H1028" s="12"/>
      <c r="I1028" s="2"/>
    </row>
    <row r="1029" spans="2:9" x14ac:dyDescent="0.25">
      <c r="B1029" s="1"/>
      <c r="C1029" s="12"/>
      <c r="D1029" s="12"/>
      <c r="E1029" s="2"/>
      <c r="F1029" s="1"/>
      <c r="G1029" s="12"/>
      <c r="H1029" s="12"/>
      <c r="I1029" s="2"/>
    </row>
    <row r="1030" spans="2:9" x14ac:dyDescent="0.25">
      <c r="B1030" s="1"/>
      <c r="C1030" s="12"/>
      <c r="D1030" s="12"/>
      <c r="E1030" s="2"/>
      <c r="F1030" s="1"/>
      <c r="G1030" s="12"/>
      <c r="H1030" s="12"/>
      <c r="I1030" s="2"/>
    </row>
    <row r="1031" spans="2:9" x14ac:dyDescent="0.25">
      <c r="B1031" s="1"/>
      <c r="C1031" s="12"/>
      <c r="D1031" s="12"/>
      <c r="E1031" s="2"/>
      <c r="F1031" s="1"/>
      <c r="G1031" s="12"/>
      <c r="H1031" s="12"/>
      <c r="I1031" s="2"/>
    </row>
    <row r="1032" spans="2:9" x14ac:dyDescent="0.25">
      <c r="B1032" s="1"/>
      <c r="C1032" s="12"/>
      <c r="D1032" s="12"/>
      <c r="E1032" s="2"/>
      <c r="F1032" s="1"/>
      <c r="G1032" s="12"/>
      <c r="H1032" s="12"/>
      <c r="I1032" s="2"/>
    </row>
    <row r="1033" spans="2:9" x14ac:dyDescent="0.25">
      <c r="B1033" s="1"/>
      <c r="C1033" s="12"/>
      <c r="D1033" s="12"/>
      <c r="E1033" s="2"/>
      <c r="F1033" s="1"/>
      <c r="G1033" s="12"/>
      <c r="H1033" s="12"/>
      <c r="I1033" s="2"/>
    </row>
    <row r="1034" spans="2:9" x14ac:dyDescent="0.25">
      <c r="B1034" s="1"/>
      <c r="C1034" s="12"/>
      <c r="D1034" s="12"/>
      <c r="E1034" s="2"/>
      <c r="F1034" s="1"/>
      <c r="G1034" s="12"/>
      <c r="H1034" s="12"/>
      <c r="I1034" s="2"/>
    </row>
    <row r="1035" spans="2:9" x14ac:dyDescent="0.25">
      <c r="B1035" s="1"/>
      <c r="C1035" s="12"/>
      <c r="D1035" s="12"/>
      <c r="E1035" s="2"/>
      <c r="F1035" s="1"/>
      <c r="G1035" s="12"/>
      <c r="H1035" s="12"/>
      <c r="I1035" s="2"/>
    </row>
    <row r="1036" spans="2:9" x14ac:dyDescent="0.25">
      <c r="B1036" s="1"/>
      <c r="C1036" s="12"/>
      <c r="D1036" s="12"/>
      <c r="E1036" s="2"/>
      <c r="F1036" s="1"/>
      <c r="G1036" s="12"/>
      <c r="H1036" s="12"/>
      <c r="I1036" s="2"/>
    </row>
    <row r="1037" spans="2:9" x14ac:dyDescent="0.25">
      <c r="B1037" s="1"/>
      <c r="C1037" s="12"/>
      <c r="D1037" s="12"/>
      <c r="E1037" s="2"/>
      <c r="F1037" s="1"/>
      <c r="G1037" s="12"/>
      <c r="H1037" s="12"/>
      <c r="I1037" s="2"/>
    </row>
    <row r="1038" spans="2:9" x14ac:dyDescent="0.25">
      <c r="B1038" s="1"/>
      <c r="C1038" s="12"/>
      <c r="D1038" s="12"/>
      <c r="E1038" s="2"/>
      <c r="F1038" s="1"/>
      <c r="G1038" s="12"/>
      <c r="H1038" s="12"/>
      <c r="I1038" s="2"/>
    </row>
    <row r="1039" spans="2:9" x14ac:dyDescent="0.25">
      <c r="B1039" s="1"/>
      <c r="C1039" s="12"/>
      <c r="D1039" s="12"/>
      <c r="E1039" s="2"/>
      <c r="F1039" s="1"/>
      <c r="G1039" s="12"/>
      <c r="H1039" s="12"/>
      <c r="I1039" s="2"/>
    </row>
    <row r="1040" spans="2:9" x14ac:dyDescent="0.25">
      <c r="B1040" s="1"/>
      <c r="C1040" s="12"/>
      <c r="D1040" s="12"/>
      <c r="E1040" s="2"/>
      <c r="F1040" s="1"/>
      <c r="G1040" s="12"/>
      <c r="H1040" s="12"/>
      <c r="I1040" s="2"/>
    </row>
    <row r="1041" spans="2:9" x14ac:dyDescent="0.25">
      <c r="B1041" s="1"/>
      <c r="C1041" s="12"/>
      <c r="D1041" s="12"/>
      <c r="E1041" s="2"/>
      <c r="F1041" s="1"/>
      <c r="G1041" s="12"/>
      <c r="H1041" s="12"/>
      <c r="I1041" s="2"/>
    </row>
    <row r="1042" spans="2:9" x14ac:dyDescent="0.25">
      <c r="B1042" s="1"/>
      <c r="C1042" s="12"/>
      <c r="D1042" s="12"/>
      <c r="E1042" s="2"/>
      <c r="F1042" s="1"/>
      <c r="G1042" s="12"/>
      <c r="H1042" s="12"/>
      <c r="I1042" s="2"/>
    </row>
    <row r="1043" spans="2:9" x14ac:dyDescent="0.25">
      <c r="B1043" s="1"/>
      <c r="C1043" s="12"/>
      <c r="D1043" s="12"/>
      <c r="E1043" s="2"/>
      <c r="F1043" s="1"/>
      <c r="G1043" s="12"/>
      <c r="H1043" s="12"/>
      <c r="I1043" s="2"/>
    </row>
    <row r="1044" spans="2:9" x14ac:dyDescent="0.25">
      <c r="B1044" s="1"/>
      <c r="C1044" s="12"/>
      <c r="D1044" s="12"/>
      <c r="E1044" s="2"/>
      <c r="F1044" s="1"/>
      <c r="G1044" s="12"/>
      <c r="H1044" s="12"/>
      <c r="I1044" s="2"/>
    </row>
    <row r="1045" spans="2:9" x14ac:dyDescent="0.25">
      <c r="B1045" s="1"/>
      <c r="C1045" s="12"/>
      <c r="D1045" s="12"/>
      <c r="E1045" s="2"/>
      <c r="F1045" s="1"/>
      <c r="G1045" s="12"/>
      <c r="H1045" s="12"/>
      <c r="I1045" s="2"/>
    </row>
    <row r="1046" spans="2:9" x14ac:dyDescent="0.25">
      <c r="B1046" s="1"/>
      <c r="C1046" s="12"/>
      <c r="D1046" s="12"/>
      <c r="E1046" s="2"/>
      <c r="F1046" s="1"/>
      <c r="G1046" s="12"/>
      <c r="H1046" s="12"/>
      <c r="I1046" s="2"/>
    </row>
    <row r="1047" spans="2:9" x14ac:dyDescent="0.25">
      <c r="B1047" s="1"/>
      <c r="C1047" s="12"/>
      <c r="D1047" s="12"/>
      <c r="E1047" s="2"/>
      <c r="F1047" s="1"/>
      <c r="G1047" s="12"/>
      <c r="H1047" s="12"/>
      <c r="I1047" s="2"/>
    </row>
    <row r="1048" spans="2:9" x14ac:dyDescent="0.25">
      <c r="B1048" s="1"/>
      <c r="C1048" s="12"/>
      <c r="D1048" s="12"/>
      <c r="E1048" s="2"/>
      <c r="F1048" s="1"/>
      <c r="G1048" s="12"/>
      <c r="H1048" s="12"/>
      <c r="I1048" s="2"/>
    </row>
    <row r="1049" spans="2:9" x14ac:dyDescent="0.25">
      <c r="B1049" s="1"/>
      <c r="C1049" s="12"/>
      <c r="D1049" s="12"/>
      <c r="E1049" s="2"/>
      <c r="F1049" s="1"/>
      <c r="G1049" s="12"/>
      <c r="H1049" s="12"/>
      <c r="I1049" s="2"/>
    </row>
    <row r="1050" spans="2:9" x14ac:dyDescent="0.25">
      <c r="B1050" s="1"/>
      <c r="C1050" s="12"/>
      <c r="D1050" s="12"/>
      <c r="E1050" s="2"/>
      <c r="F1050" s="1"/>
      <c r="G1050" s="12"/>
      <c r="H1050" s="12"/>
      <c r="I1050" s="2"/>
    </row>
    <row r="1051" spans="2:9" x14ac:dyDescent="0.25">
      <c r="B1051" s="1"/>
      <c r="C1051" s="12"/>
      <c r="D1051" s="12"/>
      <c r="E1051" s="2"/>
      <c r="F1051" s="1"/>
      <c r="G1051" s="12"/>
      <c r="H1051" s="12"/>
      <c r="I1051" s="2"/>
    </row>
    <row r="1052" spans="2:9" x14ac:dyDescent="0.25">
      <c r="B1052" s="1"/>
      <c r="C1052" s="12"/>
      <c r="D1052" s="12"/>
      <c r="E1052" s="2"/>
      <c r="F1052" s="1"/>
      <c r="G1052" s="12"/>
      <c r="H1052" s="12"/>
      <c r="I1052" s="2"/>
    </row>
    <row r="1053" spans="2:9" x14ac:dyDescent="0.25">
      <c r="B1053" s="1"/>
      <c r="C1053" s="12"/>
      <c r="D1053" s="12"/>
      <c r="E1053" s="2"/>
      <c r="F1053" s="1"/>
      <c r="G1053" s="12"/>
      <c r="H1053" s="12"/>
      <c r="I1053" s="2"/>
    </row>
    <row r="1054" spans="2:9" x14ac:dyDescent="0.25">
      <c r="B1054" s="1"/>
      <c r="C1054" s="12"/>
      <c r="D1054" s="12"/>
      <c r="E1054" s="2"/>
      <c r="F1054" s="1"/>
      <c r="G1054" s="12"/>
      <c r="H1054" s="12"/>
      <c r="I1054" s="2"/>
    </row>
    <row r="1055" spans="2:9" x14ac:dyDescent="0.25">
      <c r="B1055" s="1"/>
      <c r="C1055" s="12"/>
      <c r="D1055" s="12"/>
      <c r="E1055" s="2"/>
      <c r="F1055" s="1"/>
      <c r="G1055" s="12"/>
      <c r="H1055" s="12"/>
      <c r="I1055" s="2"/>
    </row>
    <row r="1056" spans="2:9" x14ac:dyDescent="0.25">
      <c r="B1056" s="1"/>
      <c r="C1056" s="12"/>
      <c r="D1056" s="12"/>
      <c r="E1056" s="2"/>
      <c r="F1056" s="1"/>
      <c r="G1056" s="12"/>
      <c r="H1056" s="12"/>
      <c r="I1056" s="2"/>
    </row>
    <row r="1057" spans="2:9" x14ac:dyDescent="0.25">
      <c r="B1057" s="1"/>
      <c r="C1057" s="12"/>
      <c r="D1057" s="12"/>
      <c r="E1057" s="2"/>
      <c r="F1057" s="1"/>
      <c r="G1057" s="12"/>
      <c r="H1057" s="12"/>
      <c r="I1057" s="2"/>
    </row>
    <row r="1058" spans="2:9" x14ac:dyDescent="0.25">
      <c r="B1058" s="1"/>
      <c r="C1058" s="12"/>
      <c r="D1058" s="12"/>
      <c r="E1058" s="2"/>
      <c r="F1058" s="1"/>
      <c r="G1058" s="12"/>
      <c r="H1058" s="12"/>
      <c r="I1058" s="2"/>
    </row>
    <row r="1059" spans="2:9" x14ac:dyDescent="0.25">
      <c r="B1059" s="1"/>
      <c r="C1059" s="12"/>
      <c r="D1059" s="12"/>
      <c r="E1059" s="2"/>
      <c r="F1059" s="1"/>
      <c r="G1059" s="12"/>
      <c r="H1059" s="12"/>
      <c r="I1059" s="2"/>
    </row>
    <row r="1060" spans="2:9" x14ac:dyDescent="0.25">
      <c r="B1060" s="1"/>
      <c r="C1060" s="12"/>
      <c r="D1060" s="12"/>
      <c r="E1060" s="2"/>
      <c r="F1060" s="1"/>
      <c r="G1060" s="12"/>
      <c r="H1060" s="12"/>
      <c r="I1060" s="2"/>
    </row>
    <row r="1061" spans="2:9" x14ac:dyDescent="0.25">
      <c r="B1061" s="1"/>
      <c r="C1061" s="12"/>
      <c r="D1061" s="12"/>
      <c r="E1061" s="2"/>
      <c r="F1061" s="1"/>
      <c r="G1061" s="12"/>
      <c r="H1061" s="12"/>
      <c r="I1061" s="2"/>
    </row>
    <row r="1062" spans="2:9" x14ac:dyDescent="0.25">
      <c r="B1062" s="1"/>
      <c r="C1062" s="12"/>
      <c r="D1062" s="12"/>
      <c r="E1062" s="2"/>
      <c r="F1062" s="1"/>
      <c r="G1062" s="12"/>
      <c r="H1062" s="12"/>
      <c r="I1062" s="2"/>
    </row>
    <row r="1063" spans="2:9" x14ac:dyDescent="0.25">
      <c r="B1063" s="1"/>
      <c r="C1063" s="12"/>
      <c r="D1063" s="12"/>
      <c r="E1063" s="2"/>
      <c r="F1063" s="1"/>
      <c r="G1063" s="12"/>
      <c r="H1063" s="12"/>
      <c r="I1063" s="2"/>
    </row>
    <row r="1064" spans="2:9" x14ac:dyDescent="0.25">
      <c r="B1064" s="1"/>
      <c r="C1064" s="12"/>
      <c r="D1064" s="12"/>
      <c r="E1064" s="2"/>
      <c r="F1064" s="1"/>
      <c r="G1064" s="12"/>
      <c r="H1064" s="12"/>
      <c r="I1064" s="2"/>
    </row>
    <row r="1065" spans="2:9" x14ac:dyDescent="0.25">
      <c r="B1065" s="1"/>
      <c r="C1065" s="12"/>
      <c r="D1065" s="12"/>
      <c r="E1065" s="2"/>
      <c r="F1065" s="1"/>
      <c r="G1065" s="12"/>
      <c r="H1065" s="12"/>
      <c r="I1065" s="2"/>
    </row>
    <row r="1066" spans="2:9" x14ac:dyDescent="0.25">
      <c r="B1066" s="1"/>
      <c r="C1066" s="12"/>
      <c r="D1066" s="12"/>
      <c r="E1066" s="2"/>
      <c r="F1066" s="1"/>
      <c r="G1066" s="12"/>
      <c r="H1066" s="12"/>
      <c r="I1066" s="2"/>
    </row>
    <row r="1067" spans="2:9" x14ac:dyDescent="0.25">
      <c r="B1067" s="1"/>
      <c r="C1067" s="12"/>
      <c r="D1067" s="12"/>
      <c r="E1067" s="2"/>
      <c r="F1067" s="1"/>
      <c r="G1067" s="12"/>
      <c r="H1067" s="12"/>
      <c r="I1067" s="2"/>
    </row>
    <row r="1068" spans="2:9" x14ac:dyDescent="0.25">
      <c r="B1068" s="1"/>
      <c r="C1068" s="12"/>
      <c r="D1068" s="12"/>
      <c r="E1068" s="2"/>
      <c r="F1068" s="1"/>
      <c r="G1068" s="12"/>
      <c r="H1068" s="12"/>
      <c r="I1068" s="2"/>
    </row>
    <row r="1069" spans="2:9" x14ac:dyDescent="0.25">
      <c r="B1069" s="1"/>
      <c r="C1069" s="12"/>
      <c r="D1069" s="12"/>
      <c r="E1069" s="2"/>
      <c r="F1069" s="1"/>
      <c r="G1069" s="12"/>
      <c r="H1069" s="12"/>
      <c r="I1069" s="2"/>
    </row>
    <row r="1070" spans="2:9" x14ac:dyDescent="0.25">
      <c r="B1070" s="1"/>
      <c r="C1070" s="12"/>
      <c r="D1070" s="12"/>
      <c r="E1070" s="2"/>
      <c r="F1070" s="1"/>
      <c r="G1070" s="12"/>
      <c r="H1070" s="12"/>
      <c r="I1070" s="2"/>
    </row>
    <row r="1071" spans="2:9" x14ac:dyDescent="0.25">
      <c r="B1071" s="1"/>
      <c r="C1071" s="12"/>
      <c r="D1071" s="12"/>
      <c r="E1071" s="2"/>
      <c r="F1071" s="1"/>
      <c r="G1071" s="12"/>
      <c r="H1071" s="12"/>
      <c r="I1071" s="2"/>
    </row>
    <row r="1072" spans="2:9" x14ac:dyDescent="0.25">
      <c r="B1072" s="1"/>
      <c r="C1072" s="12"/>
      <c r="D1072" s="12"/>
      <c r="E1072" s="2"/>
      <c r="F1072" s="1"/>
      <c r="G1072" s="12"/>
      <c r="H1072" s="12"/>
      <c r="I1072" s="2"/>
    </row>
    <row r="1073" spans="2:9" x14ac:dyDescent="0.25">
      <c r="B1073" s="1"/>
      <c r="C1073" s="12"/>
      <c r="D1073" s="12"/>
      <c r="E1073" s="2"/>
      <c r="F1073" s="1"/>
      <c r="G1073" s="12"/>
      <c r="H1073" s="12"/>
      <c r="I1073" s="2"/>
    </row>
    <row r="1074" spans="2:9" x14ac:dyDescent="0.25">
      <c r="B1074" s="1"/>
      <c r="C1074" s="12"/>
      <c r="D1074" s="12"/>
      <c r="E1074" s="2"/>
      <c r="F1074" s="1"/>
      <c r="G1074" s="12"/>
      <c r="H1074" s="12"/>
      <c r="I1074" s="2"/>
    </row>
    <row r="1075" spans="2:9" x14ac:dyDescent="0.25">
      <c r="B1075" s="1"/>
      <c r="C1075" s="12"/>
      <c r="D1075" s="12"/>
      <c r="E1075" s="2"/>
      <c r="F1075" s="1"/>
      <c r="G1075" s="12"/>
      <c r="H1075" s="12"/>
      <c r="I1075" s="2"/>
    </row>
    <row r="1076" spans="2:9" x14ac:dyDescent="0.25">
      <c r="B1076" s="1"/>
      <c r="C1076" s="12"/>
      <c r="D1076" s="12"/>
      <c r="E1076" s="2"/>
      <c r="F1076" s="1"/>
      <c r="G1076" s="12"/>
      <c r="H1076" s="12"/>
      <c r="I1076" s="2"/>
    </row>
    <row r="1077" spans="2:9" x14ac:dyDescent="0.25">
      <c r="B1077" s="1"/>
      <c r="C1077" s="12"/>
      <c r="D1077" s="12"/>
      <c r="E1077" s="2"/>
      <c r="F1077" s="1"/>
      <c r="G1077" s="12"/>
      <c r="H1077" s="12"/>
      <c r="I1077" s="2"/>
    </row>
    <row r="1078" spans="2:9" x14ac:dyDescent="0.25">
      <c r="B1078" s="1"/>
      <c r="C1078" s="12"/>
      <c r="D1078" s="12"/>
      <c r="E1078" s="2"/>
      <c r="F1078" s="1"/>
      <c r="G1078" s="12"/>
      <c r="H1078" s="12"/>
      <c r="I1078" s="2"/>
    </row>
    <row r="1079" spans="2:9" x14ac:dyDescent="0.25">
      <c r="B1079" s="1"/>
      <c r="C1079" s="12"/>
      <c r="D1079" s="12"/>
      <c r="E1079" s="2"/>
      <c r="F1079" s="1"/>
      <c r="G1079" s="12"/>
      <c r="H1079" s="12"/>
      <c r="I1079" s="2"/>
    </row>
    <row r="1080" spans="2:9" x14ac:dyDescent="0.25">
      <c r="B1080" s="1"/>
      <c r="C1080" s="12"/>
      <c r="D1080" s="12"/>
      <c r="E1080" s="2"/>
      <c r="F1080" s="1"/>
      <c r="G1080" s="12"/>
      <c r="H1080" s="12"/>
      <c r="I1080" s="2"/>
    </row>
    <row r="1081" spans="2:9" x14ac:dyDescent="0.25">
      <c r="B1081" s="1"/>
      <c r="C1081" s="12"/>
      <c r="D1081" s="12"/>
      <c r="E1081" s="2"/>
      <c r="F1081" s="1"/>
      <c r="G1081" s="12"/>
      <c r="H1081" s="12"/>
      <c r="I1081" s="2"/>
    </row>
    <row r="1082" spans="2:9" x14ac:dyDescent="0.25">
      <c r="B1082" s="1"/>
      <c r="C1082" s="12"/>
      <c r="D1082" s="12"/>
      <c r="E1082" s="2"/>
      <c r="F1082" s="1"/>
      <c r="G1082" s="12"/>
      <c r="H1082" s="12"/>
      <c r="I1082" s="2"/>
    </row>
    <row r="1083" spans="2:9" x14ac:dyDescent="0.25">
      <c r="B1083" s="1"/>
      <c r="C1083" s="12"/>
      <c r="D1083" s="12"/>
      <c r="E1083" s="2"/>
      <c r="F1083" s="1"/>
      <c r="G1083" s="12"/>
      <c r="H1083" s="12"/>
      <c r="I1083" s="2"/>
    </row>
    <row r="1084" spans="2:9" x14ac:dyDescent="0.25">
      <c r="B1084" s="1"/>
      <c r="C1084" s="12"/>
      <c r="D1084" s="12"/>
      <c r="E1084" s="2"/>
      <c r="F1084" s="1"/>
      <c r="G1084" s="12"/>
      <c r="H1084" s="12"/>
      <c r="I1084" s="2"/>
    </row>
    <row r="1085" spans="2:9" x14ac:dyDescent="0.25">
      <c r="B1085" s="1"/>
      <c r="C1085" s="12"/>
      <c r="D1085" s="12"/>
      <c r="E1085" s="2"/>
      <c r="F1085" s="1"/>
      <c r="G1085" s="12"/>
      <c r="H1085" s="12"/>
      <c r="I1085" s="2"/>
    </row>
    <row r="1086" spans="2:9" x14ac:dyDescent="0.25">
      <c r="B1086" s="1"/>
      <c r="C1086" s="12"/>
      <c r="D1086" s="12"/>
      <c r="E1086" s="2"/>
      <c r="F1086" s="1"/>
      <c r="G1086" s="12"/>
      <c r="H1086" s="12"/>
      <c r="I1086" s="2"/>
    </row>
    <row r="1087" spans="2:9" x14ac:dyDescent="0.25">
      <c r="B1087" s="1"/>
      <c r="C1087" s="12"/>
      <c r="D1087" s="12"/>
      <c r="E1087" s="2"/>
      <c r="F1087" s="1"/>
      <c r="G1087" s="12"/>
      <c r="H1087" s="12"/>
      <c r="I1087" s="2"/>
    </row>
    <row r="1088" spans="2:9" x14ac:dyDescent="0.25">
      <c r="B1088" s="1"/>
      <c r="C1088" s="12"/>
      <c r="D1088" s="12"/>
      <c r="E1088" s="2"/>
      <c r="F1088" s="1"/>
      <c r="G1088" s="12"/>
      <c r="H1088" s="12"/>
      <c r="I1088" s="2"/>
    </row>
    <row r="1089" spans="1:9" x14ac:dyDescent="0.25">
      <c r="B1089" s="1"/>
      <c r="C1089" s="12"/>
      <c r="D1089" s="12"/>
      <c r="E1089" s="2"/>
      <c r="F1089" s="1"/>
      <c r="G1089" s="12"/>
      <c r="H1089" s="12"/>
      <c r="I1089" s="2"/>
    </row>
    <row r="1090" spans="1:9" x14ac:dyDescent="0.25">
      <c r="B1090" s="1"/>
      <c r="C1090" s="12"/>
      <c r="D1090" s="12"/>
      <c r="E1090" s="2"/>
      <c r="F1090" s="1"/>
      <c r="G1090" s="12"/>
      <c r="H1090" s="12"/>
      <c r="I1090" s="2"/>
    </row>
    <row r="1091" spans="1:9" x14ac:dyDescent="0.25">
      <c r="B1091" s="1"/>
      <c r="C1091" s="12"/>
      <c r="D1091" s="12"/>
      <c r="E1091" s="2"/>
      <c r="F1091" s="1"/>
      <c r="G1091" s="12"/>
      <c r="H1091" s="12"/>
      <c r="I1091" s="2"/>
    </row>
    <row r="1092" spans="1:9" x14ac:dyDescent="0.25">
      <c r="B1092" s="1"/>
      <c r="C1092" s="12"/>
      <c r="D1092" s="12"/>
      <c r="E1092" s="2"/>
      <c r="F1092" s="1"/>
      <c r="G1092" s="12"/>
      <c r="H1092" s="12"/>
      <c r="I1092" s="2"/>
    </row>
    <row r="1093" spans="1:9" x14ac:dyDescent="0.25">
      <c r="B1093" s="1"/>
      <c r="C1093" s="12"/>
      <c r="D1093" s="12"/>
      <c r="E1093" s="2"/>
      <c r="F1093" s="1"/>
      <c r="G1093" s="12"/>
      <c r="H1093" s="12"/>
      <c r="I1093" s="2"/>
    </row>
    <row r="1094" spans="1:9" x14ac:dyDescent="0.25">
      <c r="B1094" s="1"/>
      <c r="C1094" s="12"/>
      <c r="D1094" s="12"/>
      <c r="E1094" s="2"/>
      <c r="F1094" s="1"/>
      <c r="G1094" s="12"/>
      <c r="H1094" s="12"/>
      <c r="I1094" s="2"/>
    </row>
    <row r="1095" spans="1:9" x14ac:dyDescent="0.25">
      <c r="B1095" s="1"/>
      <c r="C1095" s="12"/>
      <c r="D1095" s="12"/>
      <c r="E1095" s="2"/>
      <c r="F1095" s="1"/>
      <c r="G1095" s="12"/>
      <c r="H1095" s="12"/>
      <c r="I1095" s="2"/>
    </row>
    <row r="1096" spans="1:9" x14ac:dyDescent="0.25">
      <c r="B1096" s="1"/>
      <c r="C1096" s="12"/>
      <c r="D1096" s="12"/>
      <c r="E1096" s="2"/>
      <c r="F1096" s="1"/>
      <c r="G1096" s="12"/>
      <c r="H1096" s="12"/>
      <c r="I1096" s="2"/>
    </row>
    <row r="1097" spans="1:9" x14ac:dyDescent="0.25">
      <c r="B1097" s="1"/>
      <c r="C1097" s="12"/>
      <c r="D1097" s="12"/>
      <c r="E1097" s="2"/>
      <c r="F1097" s="1"/>
      <c r="G1097" s="12"/>
      <c r="H1097" s="12"/>
      <c r="I1097" s="2"/>
    </row>
    <row r="1098" spans="1:9" x14ac:dyDescent="0.25">
      <c r="B1098" s="1"/>
      <c r="C1098" s="12"/>
      <c r="D1098" s="12"/>
      <c r="E1098" s="2"/>
      <c r="F1098" s="1"/>
      <c r="G1098" s="12"/>
      <c r="H1098" s="12"/>
      <c r="I1098" s="2"/>
    </row>
    <row r="1099" spans="1:9" x14ac:dyDescent="0.25">
      <c r="B1099" s="1"/>
      <c r="C1099" s="12"/>
      <c r="D1099" s="12"/>
      <c r="E1099" s="2"/>
      <c r="F1099" s="1"/>
      <c r="G1099" s="12"/>
      <c r="H1099" s="12"/>
      <c r="I1099" s="2"/>
    </row>
    <row r="1100" spans="1:9" x14ac:dyDescent="0.25">
      <c r="A1100" s="10"/>
      <c r="B1100" s="17"/>
      <c r="C1100" s="14"/>
      <c r="D1100" s="14"/>
      <c r="E1100" s="4"/>
      <c r="F1100" s="3"/>
      <c r="G1100" s="14"/>
      <c r="H1100" s="14"/>
      <c r="I1100" s="4"/>
    </row>
    <row r="1101" spans="1:9" x14ac:dyDescent="0.25">
      <c r="B1101" s="17"/>
      <c r="C1101" s="14"/>
      <c r="D1101" s="14"/>
      <c r="E1101" s="4"/>
      <c r="F1101" s="3"/>
      <c r="G1101" s="14"/>
      <c r="H1101" s="14"/>
      <c r="I1101" s="4"/>
    </row>
    <row r="1102" spans="1:9" ht="15.75" thickBot="1" x14ac:dyDescent="0.3">
      <c r="B1102" s="18"/>
      <c r="C1102" s="16"/>
      <c r="D1102" s="16"/>
      <c r="E1102" s="7"/>
      <c r="F1102" s="5"/>
      <c r="G1102" s="16"/>
      <c r="H1102" s="16"/>
      <c r="I1102" s="7"/>
    </row>
  </sheetData>
  <sheetProtection algorithmName="SHA-512" hashValue="r3nC69BTprJbrbUIbAusil10IXWa+Buqg08KAhR/thdf5z2BoO6lMZNW6IaX78fNXt1Bt9OwMwfnkDpi+4Lfxw==" saltValue="dd2TFif1gPVQXiP+pRHzPQ==" spinCount="100000" sheet="1" objects="1" scenarios="1"/>
  <sortState xmlns:xlrd2="http://schemas.microsoft.com/office/spreadsheetml/2017/richdata2" ref="B5:I6">
    <sortCondition descending="1" ref="F6"/>
  </sortState>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EA94-031C-429B-ADA8-6EB5638ADB7D}">
  <dimension ref="A1:J1500"/>
  <sheetViews>
    <sheetView showGridLines="0" zoomScaleNormal="100" workbookViewId="0">
      <selection activeCell="A11" sqref="A11"/>
    </sheetView>
  </sheetViews>
  <sheetFormatPr defaultRowHeight="15" x14ac:dyDescent="0.25"/>
  <cols>
    <col min="1" max="1" width="22" customWidth="1"/>
    <col min="2" max="2" width="24.5703125" customWidth="1"/>
    <col min="3" max="3" width="19.140625" customWidth="1"/>
    <col min="4" max="4" width="30.85546875" customWidth="1"/>
    <col min="5" max="5" width="84.140625" customWidth="1"/>
    <col min="6" max="6" width="20" hidden="1" customWidth="1"/>
    <col min="9" max="9" width="37.28515625" hidden="1" customWidth="1"/>
    <col min="10" max="10" width="9.140625" hidden="1" customWidth="1"/>
  </cols>
  <sheetData>
    <row r="1" spans="1:10" ht="57.75" customHeight="1" x14ac:dyDescent="0.35">
      <c r="A1" s="226" t="s">
        <v>1893</v>
      </c>
      <c r="B1" s="226"/>
      <c r="C1" s="29"/>
      <c r="D1" s="29"/>
    </row>
    <row r="2" spans="1:10" ht="15.75" x14ac:dyDescent="0.25">
      <c r="A2" s="29"/>
      <c r="B2" s="29"/>
      <c r="C2" s="176" t="s">
        <v>1880</v>
      </c>
      <c r="D2" s="181">
        <f>SUMIFS(btamount,btaction,"deposit",newinvestreinvest,"New investment")</f>
        <v>0</v>
      </c>
    </row>
    <row r="3" spans="1:10" x14ac:dyDescent="0.25">
      <c r="A3" s="29"/>
      <c r="B3" s="29"/>
      <c r="C3" s="175"/>
      <c r="D3" s="34"/>
    </row>
    <row r="4" spans="1:10" ht="20.25" customHeight="1" x14ac:dyDescent="0.25">
      <c r="A4" s="29"/>
      <c r="B4" s="29"/>
      <c r="C4" s="176" t="s">
        <v>1881</v>
      </c>
      <c r="D4" s="181">
        <f ca="1">Portfolio!G6</f>
        <v>0</v>
      </c>
    </row>
    <row r="5" spans="1:10" ht="26.25" customHeight="1" x14ac:dyDescent="0.25">
      <c r="A5" s="29"/>
      <c r="B5" s="29"/>
      <c r="C5" s="176" t="s">
        <v>1882</v>
      </c>
      <c r="D5" s="181">
        <f>J12</f>
        <v>0</v>
      </c>
    </row>
    <row r="6" spans="1:10" x14ac:dyDescent="0.25">
      <c r="A6" s="29"/>
      <c r="B6" s="29"/>
      <c r="C6" s="175"/>
      <c r="D6" s="34"/>
    </row>
    <row r="7" spans="1:10" ht="15.75" x14ac:dyDescent="0.25">
      <c r="A7" s="29"/>
      <c r="B7" s="29"/>
      <c r="C7" s="176" t="s">
        <v>1883</v>
      </c>
      <c r="D7" s="182" t="str">
        <f ca="1">IFERROR((D4+D5)/D2-1,"-")</f>
        <v>-</v>
      </c>
    </row>
    <row r="8" spans="1:10" ht="28.5" customHeight="1" x14ac:dyDescent="0.25">
      <c r="A8" s="29"/>
      <c r="B8" s="29"/>
      <c r="C8" s="29"/>
      <c r="D8" s="36"/>
    </row>
    <row r="9" spans="1:10" ht="12" customHeight="1" x14ac:dyDescent="0.25">
      <c r="I9" t="s">
        <v>1889</v>
      </c>
      <c r="J9">
        <f>SUMIF(btaction,"deposit",btamount)</f>
        <v>0</v>
      </c>
    </row>
    <row r="10" spans="1:10" ht="49.5" customHeight="1" thickBot="1" x14ac:dyDescent="0.3">
      <c r="A10" s="189" t="s">
        <v>9</v>
      </c>
      <c r="B10" s="189" t="s">
        <v>10</v>
      </c>
      <c r="C10" s="189" t="s">
        <v>1421</v>
      </c>
      <c r="D10" s="190" t="s">
        <v>1892</v>
      </c>
      <c r="F10" t="s">
        <v>1888</v>
      </c>
      <c r="I10" t="s">
        <v>1890</v>
      </c>
      <c r="J10">
        <f>SUMIF(btaction,"withdraw",btamount)</f>
        <v>0</v>
      </c>
    </row>
    <row r="11" spans="1:10" ht="29.1" customHeight="1" x14ac:dyDescent="0.25">
      <c r="A11" s="187"/>
      <c r="B11" s="188"/>
      <c r="C11" s="188"/>
      <c r="D11" s="188"/>
      <c r="E11" s="183" t="str">
        <f>IF(B11="withdraw","&lt;---- You must have money invested before you can withdraw to your bank account.",IF(D11="reinvestment","&lt;----  Start with a New Investment. You can only reinvest after you have made withdrawals.",""))</f>
        <v/>
      </c>
      <c r="F11">
        <f>SUMIF($B$11:B11,"withdraw",$C$11:C11)-SUMIFS($C$11:C11,$B$11:B11,"deposit",$D$11:D11,"reinvestment")</f>
        <v>0</v>
      </c>
      <c r="I11" t="s">
        <v>1891</v>
      </c>
      <c r="J11">
        <f>SUMIF(newinvestreinvest,"Reinvestment",btamount)</f>
        <v>0</v>
      </c>
    </row>
    <row r="12" spans="1:10" ht="29.1" customHeight="1" x14ac:dyDescent="0.25">
      <c r="A12" s="185"/>
      <c r="B12" s="186"/>
      <c r="C12" s="186"/>
      <c r="D12" s="186"/>
      <c r="E12" s="184" t="str">
        <f>IF(AND(C12&gt;F11,D12="reinvestment"),"You cannot reinvest more than is withdrawn and available.","")</f>
        <v/>
      </c>
      <c r="F12">
        <f>SUMIF($B$11:B12,"withdraw",$C$11:C12)-SUMIFS($C$11:C12,$B$11:B12,"deposit",$D$11:D12,"reinvestment")</f>
        <v>0</v>
      </c>
      <c r="I12" t="s">
        <v>1888</v>
      </c>
      <c r="J12">
        <f>J10-J11</f>
        <v>0</v>
      </c>
    </row>
    <row r="13" spans="1:10" ht="29.1" customHeight="1" x14ac:dyDescent="0.25">
      <c r="A13" s="185"/>
      <c r="B13" s="186"/>
      <c r="C13" s="186"/>
      <c r="D13" s="186"/>
      <c r="E13" s="184" t="str">
        <f t="shared" ref="E13:E76" si="0">IF(AND(C13&gt;F12,D13="reinvestment"),"You cannot reinvest more than is withdrawn and available.","")</f>
        <v/>
      </c>
      <c r="F13">
        <f>SUMIF($B$11:B13,"withdraw",$C$11:C13)-SUMIFS($C$11:C13,$B$11:B13,"deposit",$D$11:D13,"reinvestment")</f>
        <v>0</v>
      </c>
      <c r="I13" t="s">
        <v>6</v>
      </c>
      <c r="J13">
        <f ca="1">Portfolio!G6</f>
        <v>0</v>
      </c>
    </row>
    <row r="14" spans="1:10" ht="29.1" customHeight="1" x14ac:dyDescent="0.25">
      <c r="A14" s="185"/>
      <c r="B14" s="186"/>
      <c r="C14" s="186"/>
      <c r="D14" s="186"/>
      <c r="E14" s="184" t="str">
        <f t="shared" si="0"/>
        <v/>
      </c>
      <c r="F14">
        <f>SUMIF($B$11:B14,"withdraw",$C$11:C14)-SUMIFS($C$11:C14,$B$11:B14,"deposit",$D$11:D14,"reinvestment")</f>
        <v>0</v>
      </c>
    </row>
    <row r="15" spans="1:10" ht="29.1" customHeight="1" x14ac:dyDescent="0.25">
      <c r="A15" s="185"/>
      <c r="B15" s="186"/>
      <c r="C15" s="186"/>
      <c r="D15" s="186"/>
      <c r="E15" s="184" t="str">
        <f t="shared" si="0"/>
        <v/>
      </c>
      <c r="F15">
        <f>SUMIF($B$11:B15,"withdraw",$C$11:C15)-SUMIFS($C$11:C15,$B$11:B15,"deposit",$D$11:D15,"reinvestment")</f>
        <v>0</v>
      </c>
    </row>
    <row r="16" spans="1:10" ht="29.1" customHeight="1" x14ac:dyDescent="0.25">
      <c r="A16" s="186"/>
      <c r="B16" s="186"/>
      <c r="C16" s="186"/>
      <c r="D16" s="186"/>
      <c r="E16" s="184" t="str">
        <f t="shared" si="0"/>
        <v/>
      </c>
      <c r="F16">
        <f>SUMIF($B$11:B16,"withdraw",$C$11:C16)-SUMIFS($C$11:C16,$B$11:B16,"deposit",$D$11:D16,"reinvestment")</f>
        <v>0</v>
      </c>
    </row>
    <row r="17" spans="1:6" ht="29.1" customHeight="1" x14ac:dyDescent="0.25">
      <c r="A17" s="186"/>
      <c r="B17" s="186"/>
      <c r="C17" s="186"/>
      <c r="D17" s="186"/>
      <c r="E17" s="184" t="str">
        <f t="shared" si="0"/>
        <v/>
      </c>
      <c r="F17">
        <f>SUMIF($B$11:B17,"withdraw",$C$11:C17)-SUMIFS($C$11:C17,$B$11:B17,"deposit",$D$11:D17,"reinvestment")</f>
        <v>0</v>
      </c>
    </row>
    <row r="18" spans="1:6" ht="29.1" customHeight="1" x14ac:dyDescent="0.25">
      <c r="A18" s="186"/>
      <c r="B18" s="186"/>
      <c r="C18" s="186"/>
      <c r="D18" s="186"/>
      <c r="E18" s="184" t="str">
        <f t="shared" si="0"/>
        <v/>
      </c>
      <c r="F18">
        <f>SUMIF($B$11:B18,"withdraw",$C$11:C18)-SUMIFS($C$11:C18,$B$11:B18,"deposit",$D$11:D18,"reinvestment")</f>
        <v>0</v>
      </c>
    </row>
    <row r="19" spans="1:6" ht="29.1" customHeight="1" x14ac:dyDescent="0.25">
      <c r="A19" s="186"/>
      <c r="B19" s="186"/>
      <c r="C19" s="186"/>
      <c r="D19" s="186"/>
      <c r="E19" s="184" t="str">
        <f t="shared" si="0"/>
        <v/>
      </c>
      <c r="F19">
        <f>SUMIF($B$11:B19,"withdraw",$C$11:C19)-SUMIFS($C$11:C19,$B$11:B19,"deposit",$D$11:D19,"reinvestment")</f>
        <v>0</v>
      </c>
    </row>
    <row r="20" spans="1:6" ht="29.1" customHeight="1" x14ac:dyDescent="0.25">
      <c r="A20" s="186"/>
      <c r="B20" s="186"/>
      <c r="C20" s="186"/>
      <c r="D20" s="186"/>
      <c r="E20" s="184" t="str">
        <f t="shared" si="0"/>
        <v/>
      </c>
      <c r="F20">
        <f>SUMIF($B$11:B20,"withdraw",$C$11:C20)-SUMIFS($C$11:C20,$B$11:B20,"deposit",$D$11:D20,"reinvestment")</f>
        <v>0</v>
      </c>
    </row>
    <row r="21" spans="1:6" ht="29.1" customHeight="1" x14ac:dyDescent="0.25">
      <c r="A21" s="186"/>
      <c r="B21" s="186"/>
      <c r="C21" s="186"/>
      <c r="D21" s="186"/>
      <c r="E21" s="184" t="str">
        <f t="shared" si="0"/>
        <v/>
      </c>
      <c r="F21">
        <f>SUMIF($B$11:B21,"withdraw",$C$11:C21)-SUMIFS($C$11:C21,$B$11:B21,"deposit",$D$11:D21,"reinvestment")</f>
        <v>0</v>
      </c>
    </row>
    <row r="22" spans="1:6" ht="29.1" customHeight="1" x14ac:dyDescent="0.25">
      <c r="A22" s="186"/>
      <c r="B22" s="186"/>
      <c r="C22" s="186"/>
      <c r="D22" s="186"/>
      <c r="E22" s="184" t="str">
        <f t="shared" si="0"/>
        <v/>
      </c>
      <c r="F22">
        <f>SUMIF($B$11:B22,"withdraw",$C$11:C22)-SUMIFS($C$11:C22,$B$11:B22,"deposit",$D$11:D22,"reinvestment")</f>
        <v>0</v>
      </c>
    </row>
    <row r="23" spans="1:6" ht="29.1" customHeight="1" x14ac:dyDescent="0.25">
      <c r="A23" s="186"/>
      <c r="B23" s="186"/>
      <c r="C23" s="186"/>
      <c r="D23" s="186"/>
      <c r="E23" s="184" t="str">
        <f t="shared" si="0"/>
        <v/>
      </c>
      <c r="F23">
        <f>SUMIF($B$11:B23,"withdraw",$C$11:C23)-SUMIFS($C$11:C23,$B$11:B23,"deposit",$D$11:D23,"reinvestment")</f>
        <v>0</v>
      </c>
    </row>
    <row r="24" spans="1:6" ht="29.1" customHeight="1" x14ac:dyDescent="0.25">
      <c r="A24" s="186"/>
      <c r="B24" s="186"/>
      <c r="C24" s="186"/>
      <c r="D24" s="186"/>
      <c r="E24" s="184" t="str">
        <f t="shared" si="0"/>
        <v/>
      </c>
      <c r="F24">
        <f>SUMIF($B$11:B24,"withdraw",$C$11:C24)-SUMIFS($C$11:C24,$B$11:B24,"deposit",$D$11:D24,"reinvestment")</f>
        <v>0</v>
      </c>
    </row>
    <row r="25" spans="1:6" ht="29.1" customHeight="1" x14ac:dyDescent="0.25">
      <c r="A25" s="186"/>
      <c r="B25" s="186"/>
      <c r="C25" s="186"/>
      <c r="D25" s="186"/>
      <c r="E25" s="184" t="str">
        <f t="shared" si="0"/>
        <v/>
      </c>
      <c r="F25">
        <f>SUMIF($B$11:B25,"withdraw",$C$11:C25)-SUMIFS($C$11:C25,$B$11:B25,"deposit",$D$11:D25,"reinvestment")</f>
        <v>0</v>
      </c>
    </row>
    <row r="26" spans="1:6" ht="29.1" customHeight="1" x14ac:dyDescent="0.25">
      <c r="A26" s="186"/>
      <c r="B26" s="186"/>
      <c r="C26" s="186"/>
      <c r="D26" s="186"/>
      <c r="E26" s="184" t="str">
        <f t="shared" si="0"/>
        <v/>
      </c>
      <c r="F26">
        <f>SUMIF($B$11:B26,"withdraw",$C$11:C26)-SUMIFS($C$11:C26,$B$11:B26,"deposit",$D$11:D26,"reinvestment")</f>
        <v>0</v>
      </c>
    </row>
    <row r="27" spans="1:6" ht="29.1" customHeight="1" x14ac:dyDescent="0.25">
      <c r="A27" s="186"/>
      <c r="B27" s="186"/>
      <c r="C27" s="186"/>
      <c r="D27" s="186"/>
      <c r="E27" s="184" t="str">
        <f t="shared" si="0"/>
        <v/>
      </c>
      <c r="F27">
        <f>SUMIF($B$11:B27,"withdraw",$C$11:C27)-SUMIFS($C$11:C27,$B$11:B27,"deposit",$D$11:D27,"reinvestment")</f>
        <v>0</v>
      </c>
    </row>
    <row r="28" spans="1:6" ht="29.1" customHeight="1" x14ac:dyDescent="0.25">
      <c r="A28" s="186"/>
      <c r="B28" s="186"/>
      <c r="C28" s="186"/>
      <c r="D28" s="186"/>
      <c r="E28" s="184" t="str">
        <f t="shared" si="0"/>
        <v/>
      </c>
      <c r="F28">
        <f>SUMIF($B$11:B28,"withdraw",$C$11:C28)-SUMIFS($C$11:C28,$B$11:B28,"deposit",$D$11:D28,"reinvestment")</f>
        <v>0</v>
      </c>
    </row>
    <row r="29" spans="1:6" ht="29.1" customHeight="1" x14ac:dyDescent="0.25">
      <c r="A29" s="186"/>
      <c r="B29" s="186"/>
      <c r="C29" s="186"/>
      <c r="D29" s="186"/>
      <c r="E29" s="184" t="str">
        <f t="shared" si="0"/>
        <v/>
      </c>
      <c r="F29">
        <f>SUMIF($B$11:B29,"withdraw",$C$11:C29)-SUMIFS($C$11:C29,$B$11:B29,"deposit",$D$11:D29,"reinvestment")</f>
        <v>0</v>
      </c>
    </row>
    <row r="30" spans="1:6" ht="29.1" customHeight="1" x14ac:dyDescent="0.25">
      <c r="A30" s="186"/>
      <c r="B30" s="186"/>
      <c r="C30" s="186"/>
      <c r="D30" s="186"/>
      <c r="E30" s="184" t="str">
        <f t="shared" si="0"/>
        <v/>
      </c>
      <c r="F30">
        <f>SUMIF($B$11:B30,"withdraw",$C$11:C30)-SUMIFS($C$11:C30,$B$11:B30,"deposit",$D$11:D30,"reinvestment")</f>
        <v>0</v>
      </c>
    </row>
    <row r="31" spans="1:6" ht="29.1" customHeight="1" x14ac:dyDescent="0.25">
      <c r="A31" s="186"/>
      <c r="B31" s="186"/>
      <c r="C31" s="186"/>
      <c r="D31" s="186"/>
      <c r="E31" s="184" t="str">
        <f t="shared" si="0"/>
        <v/>
      </c>
      <c r="F31">
        <f>SUMIF($B$11:B31,"withdraw",$C$11:C31)-SUMIFS($C$11:C31,$B$11:B31,"deposit",$D$11:D31,"reinvestment")</f>
        <v>0</v>
      </c>
    </row>
    <row r="32" spans="1:6" ht="29.1" customHeight="1" x14ac:dyDescent="0.25">
      <c r="A32" s="186"/>
      <c r="B32" s="186"/>
      <c r="C32" s="186"/>
      <c r="D32" s="186"/>
      <c r="E32" s="184" t="str">
        <f t="shared" si="0"/>
        <v/>
      </c>
      <c r="F32">
        <f>SUMIF($B$11:B32,"withdraw",$C$11:C32)-SUMIFS($C$11:C32,$B$11:B32,"deposit",$D$11:D32,"reinvestment")</f>
        <v>0</v>
      </c>
    </row>
    <row r="33" spans="1:6" ht="29.1" customHeight="1" x14ac:dyDescent="0.25">
      <c r="A33" s="186"/>
      <c r="B33" s="186"/>
      <c r="C33" s="186"/>
      <c r="D33" s="186"/>
      <c r="E33" s="184" t="str">
        <f t="shared" si="0"/>
        <v/>
      </c>
      <c r="F33">
        <f>SUMIF($B$11:B33,"withdraw",$C$11:C33)-SUMIFS($C$11:C33,$B$11:B33,"deposit",$D$11:D33,"reinvestment")</f>
        <v>0</v>
      </c>
    </row>
    <row r="34" spans="1:6" ht="29.1" customHeight="1" x14ac:dyDescent="0.25">
      <c r="A34" s="186"/>
      <c r="B34" s="186"/>
      <c r="C34" s="186"/>
      <c r="D34" s="186"/>
      <c r="E34" s="184" t="str">
        <f t="shared" si="0"/>
        <v/>
      </c>
      <c r="F34">
        <f>SUMIF($B$11:B34,"withdraw",$C$11:C34)-SUMIFS($C$11:C34,$B$11:B34,"deposit",$D$11:D34,"reinvestment")</f>
        <v>0</v>
      </c>
    </row>
    <row r="35" spans="1:6" ht="29.1" customHeight="1" x14ac:dyDescent="0.25">
      <c r="A35" s="186"/>
      <c r="B35" s="186"/>
      <c r="C35" s="186"/>
      <c r="D35" s="186"/>
      <c r="E35" s="184" t="str">
        <f t="shared" si="0"/>
        <v/>
      </c>
      <c r="F35">
        <f>SUMIF($B$11:B35,"withdraw",$C$11:C35)-SUMIFS($C$11:C35,$B$11:B35,"deposit",$D$11:D35,"reinvestment")</f>
        <v>0</v>
      </c>
    </row>
    <row r="36" spans="1:6" ht="29.1" customHeight="1" x14ac:dyDescent="0.25">
      <c r="A36" s="186"/>
      <c r="B36" s="186"/>
      <c r="C36" s="186"/>
      <c r="D36" s="186"/>
      <c r="E36" s="184" t="str">
        <f t="shared" si="0"/>
        <v/>
      </c>
      <c r="F36">
        <f>SUMIF($B$11:B36,"withdraw",$C$11:C36)-SUMIFS($C$11:C36,$B$11:B36,"deposit",$D$11:D36,"reinvestment")</f>
        <v>0</v>
      </c>
    </row>
    <row r="37" spans="1:6" ht="29.1" customHeight="1" x14ac:dyDescent="0.25">
      <c r="A37" s="186"/>
      <c r="B37" s="186"/>
      <c r="C37" s="186"/>
      <c r="D37" s="186"/>
      <c r="E37" s="184" t="str">
        <f t="shared" si="0"/>
        <v/>
      </c>
      <c r="F37">
        <f>SUMIF($B$11:B37,"withdraw",$C$11:C37)-SUMIFS($C$11:C37,$B$11:B37,"deposit",$D$11:D37,"reinvestment")</f>
        <v>0</v>
      </c>
    </row>
    <row r="38" spans="1:6" ht="29.1" customHeight="1" x14ac:dyDescent="0.25">
      <c r="A38" s="186"/>
      <c r="B38" s="186"/>
      <c r="C38" s="186"/>
      <c r="D38" s="186"/>
      <c r="E38" s="184" t="str">
        <f t="shared" si="0"/>
        <v/>
      </c>
      <c r="F38">
        <f>SUMIF($B$11:B38,"withdraw",$C$11:C38)-SUMIFS($C$11:C38,$B$11:B38,"deposit",$D$11:D38,"reinvestment")</f>
        <v>0</v>
      </c>
    </row>
    <row r="39" spans="1:6" ht="29.1" customHeight="1" x14ac:dyDescent="0.25">
      <c r="A39" s="186"/>
      <c r="B39" s="186"/>
      <c r="C39" s="186"/>
      <c r="D39" s="186"/>
      <c r="E39" s="184" t="str">
        <f t="shared" si="0"/>
        <v/>
      </c>
      <c r="F39">
        <f>SUMIF($B$11:B39,"withdraw",$C$11:C39)-SUMIFS($C$11:C39,$B$11:B39,"deposit",$D$11:D39,"reinvestment")</f>
        <v>0</v>
      </c>
    </row>
    <row r="40" spans="1:6" ht="29.1" customHeight="1" x14ac:dyDescent="0.25">
      <c r="A40" s="186"/>
      <c r="B40" s="186"/>
      <c r="C40" s="186"/>
      <c r="D40" s="186"/>
      <c r="E40" s="184" t="str">
        <f t="shared" si="0"/>
        <v/>
      </c>
      <c r="F40">
        <f>SUMIF($B$11:B40,"withdraw",$C$11:C40)-SUMIFS($C$11:C40,$B$11:B40,"deposit",$D$11:D40,"reinvestment")</f>
        <v>0</v>
      </c>
    </row>
    <row r="41" spans="1:6" ht="29.1" customHeight="1" x14ac:dyDescent="0.25">
      <c r="A41" s="186"/>
      <c r="B41" s="186"/>
      <c r="C41" s="186"/>
      <c r="D41" s="186"/>
      <c r="E41" s="184" t="str">
        <f t="shared" si="0"/>
        <v/>
      </c>
      <c r="F41">
        <f>SUMIF($B$11:B41,"withdraw",$C$11:C41)-SUMIFS($C$11:C41,$B$11:B41,"deposit",$D$11:D41,"reinvestment")</f>
        <v>0</v>
      </c>
    </row>
    <row r="42" spans="1:6" ht="29.1" customHeight="1" x14ac:dyDescent="0.25">
      <c r="A42" s="186"/>
      <c r="B42" s="186"/>
      <c r="C42" s="186"/>
      <c r="D42" s="186"/>
      <c r="E42" s="184" t="str">
        <f t="shared" si="0"/>
        <v/>
      </c>
      <c r="F42">
        <f>SUMIF($B$11:B42,"withdraw",$C$11:C42)-SUMIFS($C$11:C42,$B$11:B42,"deposit",$D$11:D42,"reinvestment")</f>
        <v>0</v>
      </c>
    </row>
    <row r="43" spans="1:6" ht="29.1" customHeight="1" x14ac:dyDescent="0.25">
      <c r="A43" s="186"/>
      <c r="B43" s="186"/>
      <c r="C43" s="186"/>
      <c r="D43" s="186"/>
      <c r="E43" s="184" t="str">
        <f t="shared" si="0"/>
        <v/>
      </c>
      <c r="F43">
        <f>SUMIF($B$11:B43,"withdraw",$C$11:C43)-SUMIFS($C$11:C43,$B$11:B43,"deposit",$D$11:D43,"reinvestment")</f>
        <v>0</v>
      </c>
    </row>
    <row r="44" spans="1:6" ht="29.1" customHeight="1" x14ac:dyDescent="0.25">
      <c r="A44" s="186"/>
      <c r="B44" s="186"/>
      <c r="C44" s="186"/>
      <c r="D44" s="186"/>
      <c r="E44" s="184" t="str">
        <f t="shared" si="0"/>
        <v/>
      </c>
      <c r="F44">
        <f>SUMIF($B$11:B44,"withdraw",$C$11:C44)-SUMIFS($C$11:C44,$B$11:B44,"deposit",$D$11:D44,"reinvestment")</f>
        <v>0</v>
      </c>
    </row>
    <row r="45" spans="1:6" ht="29.1" customHeight="1" x14ac:dyDescent="0.25">
      <c r="A45" s="186"/>
      <c r="B45" s="186"/>
      <c r="C45" s="186"/>
      <c r="D45" s="186"/>
      <c r="E45" s="184" t="str">
        <f t="shared" si="0"/>
        <v/>
      </c>
      <c r="F45">
        <f>SUMIF($B$11:B45,"withdraw",$C$11:C45)-SUMIFS($C$11:C45,$B$11:B45,"deposit",$D$11:D45,"reinvestment")</f>
        <v>0</v>
      </c>
    </row>
    <row r="46" spans="1:6" ht="29.1" customHeight="1" x14ac:dyDescent="0.25">
      <c r="A46" s="186"/>
      <c r="B46" s="186"/>
      <c r="C46" s="186"/>
      <c r="D46" s="186"/>
      <c r="E46" s="184" t="str">
        <f t="shared" si="0"/>
        <v/>
      </c>
      <c r="F46">
        <f>SUMIF($B$11:B46,"withdraw",$C$11:C46)-SUMIFS($C$11:C46,$B$11:B46,"deposit",$D$11:D46,"reinvestment")</f>
        <v>0</v>
      </c>
    </row>
    <row r="47" spans="1:6" ht="29.1" customHeight="1" x14ac:dyDescent="0.25">
      <c r="A47" s="186"/>
      <c r="B47" s="186"/>
      <c r="C47" s="186"/>
      <c r="D47" s="186"/>
      <c r="E47" s="184" t="str">
        <f t="shared" si="0"/>
        <v/>
      </c>
      <c r="F47">
        <f>SUMIF($B$11:B47,"withdraw",$C$11:C47)-SUMIFS($C$11:C47,$B$11:B47,"deposit",$D$11:D47,"reinvestment")</f>
        <v>0</v>
      </c>
    </row>
    <row r="48" spans="1:6" ht="29.1" customHeight="1" x14ac:dyDescent="0.25">
      <c r="A48" s="186"/>
      <c r="B48" s="186"/>
      <c r="C48" s="186"/>
      <c r="D48" s="186"/>
      <c r="E48" s="184" t="str">
        <f t="shared" si="0"/>
        <v/>
      </c>
      <c r="F48">
        <f>SUMIF($B$11:B48,"withdraw",$C$11:C48)-SUMIFS($C$11:C48,$B$11:B48,"deposit",$D$11:D48,"reinvestment")</f>
        <v>0</v>
      </c>
    </row>
    <row r="49" spans="1:6" ht="29.1" customHeight="1" x14ac:dyDescent="0.25">
      <c r="A49" s="186"/>
      <c r="B49" s="186"/>
      <c r="C49" s="186"/>
      <c r="D49" s="186"/>
      <c r="E49" s="184" t="str">
        <f t="shared" si="0"/>
        <v/>
      </c>
      <c r="F49">
        <f>SUMIF($B$11:B49,"withdraw",$C$11:C49)-SUMIFS($C$11:C49,$B$11:B49,"deposit",$D$11:D49,"reinvestment")</f>
        <v>0</v>
      </c>
    </row>
    <row r="50" spans="1:6" ht="29.1" customHeight="1" x14ac:dyDescent="0.25">
      <c r="A50" s="186"/>
      <c r="B50" s="186"/>
      <c r="C50" s="186"/>
      <c r="D50" s="186"/>
      <c r="E50" s="184" t="str">
        <f t="shared" si="0"/>
        <v/>
      </c>
      <c r="F50">
        <f>SUMIF($B$11:B50,"withdraw",$C$11:C50)-SUMIFS($C$11:C50,$B$11:B50,"deposit",$D$11:D50,"reinvestment")</f>
        <v>0</v>
      </c>
    </row>
    <row r="51" spans="1:6" ht="29.1" customHeight="1" x14ac:dyDescent="0.25">
      <c r="A51" s="186"/>
      <c r="B51" s="186"/>
      <c r="C51" s="186"/>
      <c r="D51" s="186"/>
      <c r="E51" s="184" t="str">
        <f t="shared" si="0"/>
        <v/>
      </c>
      <c r="F51">
        <f>SUMIF($B$11:B51,"withdraw",$C$11:C51)-SUMIFS($C$11:C51,$B$11:B51,"deposit",$D$11:D51,"reinvestment")</f>
        <v>0</v>
      </c>
    </row>
    <row r="52" spans="1:6" ht="29.1" customHeight="1" x14ac:dyDescent="0.25">
      <c r="A52" s="186"/>
      <c r="B52" s="186"/>
      <c r="C52" s="186"/>
      <c r="D52" s="186"/>
      <c r="E52" s="184" t="str">
        <f t="shared" si="0"/>
        <v/>
      </c>
      <c r="F52">
        <f>SUMIF($B$11:B52,"withdraw",$C$11:C52)-SUMIFS($C$11:C52,$B$11:B52,"deposit",$D$11:D52,"reinvestment")</f>
        <v>0</v>
      </c>
    </row>
    <row r="53" spans="1:6" ht="29.1" customHeight="1" x14ac:dyDescent="0.25">
      <c r="A53" s="186"/>
      <c r="B53" s="186"/>
      <c r="C53" s="186"/>
      <c r="D53" s="186"/>
      <c r="E53" s="184" t="str">
        <f t="shared" si="0"/>
        <v/>
      </c>
      <c r="F53">
        <f>SUMIF($B$11:B53,"withdraw",$C$11:C53)-SUMIFS($C$11:C53,$B$11:B53,"deposit",$D$11:D53,"reinvestment")</f>
        <v>0</v>
      </c>
    </row>
    <row r="54" spans="1:6" ht="29.1" customHeight="1" x14ac:dyDescent="0.25">
      <c r="A54" s="186"/>
      <c r="B54" s="186"/>
      <c r="C54" s="186"/>
      <c r="D54" s="186"/>
      <c r="E54" s="184" t="str">
        <f t="shared" si="0"/>
        <v/>
      </c>
      <c r="F54">
        <f>SUMIF($B$11:B54,"withdraw",$C$11:C54)-SUMIFS($C$11:C54,$B$11:B54,"deposit",$D$11:D54,"reinvestment")</f>
        <v>0</v>
      </c>
    </row>
    <row r="55" spans="1:6" ht="29.1" customHeight="1" x14ac:dyDescent="0.25">
      <c r="A55" s="186"/>
      <c r="B55" s="186"/>
      <c r="C55" s="186"/>
      <c r="D55" s="186"/>
      <c r="E55" s="184" t="str">
        <f t="shared" si="0"/>
        <v/>
      </c>
      <c r="F55">
        <f>SUMIF($B$11:B55,"withdraw",$C$11:C55)-SUMIFS($C$11:C55,$B$11:B55,"deposit",$D$11:D55,"reinvestment")</f>
        <v>0</v>
      </c>
    </row>
    <row r="56" spans="1:6" ht="29.1" customHeight="1" x14ac:dyDescent="0.25">
      <c r="A56" s="186"/>
      <c r="B56" s="186"/>
      <c r="C56" s="186"/>
      <c r="D56" s="186"/>
      <c r="E56" s="184" t="str">
        <f t="shared" si="0"/>
        <v/>
      </c>
      <c r="F56">
        <f>SUMIF($B$11:B56,"withdraw",$C$11:C56)-SUMIFS($C$11:C56,$B$11:B56,"deposit",$D$11:D56,"reinvestment")</f>
        <v>0</v>
      </c>
    </row>
    <row r="57" spans="1:6" ht="29.1" customHeight="1" x14ac:dyDescent="0.25">
      <c r="A57" s="186"/>
      <c r="B57" s="186"/>
      <c r="C57" s="186"/>
      <c r="D57" s="186"/>
      <c r="E57" s="184" t="str">
        <f t="shared" si="0"/>
        <v/>
      </c>
      <c r="F57">
        <f>SUMIF($B$11:B57,"withdraw",$C$11:C57)-SUMIFS($C$11:C57,$B$11:B57,"deposit",$D$11:D57,"reinvestment")</f>
        <v>0</v>
      </c>
    </row>
    <row r="58" spans="1:6" ht="29.1" customHeight="1" x14ac:dyDescent="0.25">
      <c r="A58" s="186"/>
      <c r="B58" s="186"/>
      <c r="C58" s="186"/>
      <c r="D58" s="186"/>
      <c r="E58" s="184" t="str">
        <f t="shared" si="0"/>
        <v/>
      </c>
      <c r="F58">
        <f>SUMIF($B$11:B58,"withdraw",$C$11:C58)-SUMIFS($C$11:C58,$B$11:B58,"deposit",$D$11:D58,"reinvestment")</f>
        <v>0</v>
      </c>
    </row>
    <row r="59" spans="1:6" ht="29.1" customHeight="1" x14ac:dyDescent="0.25">
      <c r="A59" s="186"/>
      <c r="B59" s="186"/>
      <c r="C59" s="186"/>
      <c r="D59" s="186"/>
      <c r="E59" s="184" t="str">
        <f t="shared" si="0"/>
        <v/>
      </c>
      <c r="F59">
        <f>SUMIF($B$11:B59,"withdraw",$C$11:C59)-SUMIFS($C$11:C59,$B$11:B59,"deposit",$D$11:D59,"reinvestment")</f>
        <v>0</v>
      </c>
    </row>
    <row r="60" spans="1:6" ht="29.1" customHeight="1" x14ac:dyDescent="0.25">
      <c r="A60" s="186"/>
      <c r="B60" s="186"/>
      <c r="C60" s="186"/>
      <c r="D60" s="186"/>
      <c r="E60" s="184" t="str">
        <f t="shared" si="0"/>
        <v/>
      </c>
      <c r="F60">
        <f>SUMIF($B$11:B60,"withdraw",$C$11:C60)-SUMIFS($C$11:C60,$B$11:B60,"deposit",$D$11:D60,"reinvestment")</f>
        <v>0</v>
      </c>
    </row>
    <row r="61" spans="1:6" ht="29.1" customHeight="1" x14ac:dyDescent="0.25">
      <c r="A61" s="186"/>
      <c r="B61" s="186"/>
      <c r="C61" s="186"/>
      <c r="D61" s="186"/>
      <c r="E61" s="184" t="str">
        <f t="shared" si="0"/>
        <v/>
      </c>
      <c r="F61">
        <f>SUMIF($B$11:B61,"withdraw",$C$11:C61)-SUMIFS($C$11:C61,$B$11:B61,"deposit",$D$11:D61,"reinvestment")</f>
        <v>0</v>
      </c>
    </row>
    <row r="62" spans="1:6" ht="29.1" customHeight="1" x14ac:dyDescent="0.25">
      <c r="A62" s="186"/>
      <c r="B62" s="186"/>
      <c r="C62" s="186"/>
      <c r="D62" s="186"/>
      <c r="E62" s="184" t="str">
        <f t="shared" si="0"/>
        <v/>
      </c>
      <c r="F62">
        <f>SUMIF($B$11:B62,"withdraw",$C$11:C62)-SUMIFS($C$11:C62,$B$11:B62,"deposit",$D$11:D62,"reinvestment")</f>
        <v>0</v>
      </c>
    </row>
    <row r="63" spans="1:6" ht="29.1" customHeight="1" x14ac:dyDescent="0.25">
      <c r="A63" s="186"/>
      <c r="B63" s="186"/>
      <c r="C63" s="186"/>
      <c r="D63" s="186"/>
      <c r="E63" s="184" t="str">
        <f t="shared" si="0"/>
        <v/>
      </c>
      <c r="F63">
        <f>SUMIF($B$11:B63,"withdraw",$C$11:C63)-SUMIFS($C$11:C63,$B$11:B63,"deposit",$D$11:D63,"reinvestment")</f>
        <v>0</v>
      </c>
    </row>
    <row r="64" spans="1:6" ht="29.1" customHeight="1" x14ac:dyDescent="0.25">
      <c r="A64" s="186"/>
      <c r="B64" s="186"/>
      <c r="C64" s="186"/>
      <c r="D64" s="186"/>
      <c r="E64" s="184" t="str">
        <f t="shared" si="0"/>
        <v/>
      </c>
      <c r="F64">
        <f>SUMIF($B$11:B64,"withdraw",$C$11:C64)-SUMIFS($C$11:C64,$B$11:B64,"deposit",$D$11:D64,"reinvestment")</f>
        <v>0</v>
      </c>
    </row>
    <row r="65" spans="1:6" ht="29.1" customHeight="1" x14ac:dyDescent="0.25">
      <c r="A65" s="186"/>
      <c r="B65" s="186"/>
      <c r="C65" s="186"/>
      <c r="D65" s="186"/>
      <c r="E65" s="184" t="str">
        <f t="shared" si="0"/>
        <v/>
      </c>
      <c r="F65">
        <f>SUMIF($B$11:B65,"withdraw",$C$11:C65)-SUMIFS($C$11:C65,$B$11:B65,"deposit",$D$11:D65,"reinvestment")</f>
        <v>0</v>
      </c>
    </row>
    <row r="66" spans="1:6" ht="29.1" customHeight="1" x14ac:dyDescent="0.25">
      <c r="A66" s="186"/>
      <c r="B66" s="186"/>
      <c r="C66" s="186"/>
      <c r="D66" s="186"/>
      <c r="E66" s="184" t="str">
        <f t="shared" si="0"/>
        <v/>
      </c>
      <c r="F66">
        <f>SUMIF($B$11:B66,"withdraw",$C$11:C66)-SUMIFS($C$11:C66,$B$11:B66,"deposit",$D$11:D66,"reinvestment")</f>
        <v>0</v>
      </c>
    </row>
    <row r="67" spans="1:6" ht="29.1" customHeight="1" x14ac:dyDescent="0.25">
      <c r="A67" s="186"/>
      <c r="B67" s="186"/>
      <c r="C67" s="186"/>
      <c r="D67" s="186"/>
      <c r="E67" s="184" t="str">
        <f t="shared" si="0"/>
        <v/>
      </c>
      <c r="F67">
        <f>SUMIF($B$11:B67,"withdraw",$C$11:C67)-SUMIFS($C$11:C67,$B$11:B67,"deposit",$D$11:D67,"reinvestment")</f>
        <v>0</v>
      </c>
    </row>
    <row r="68" spans="1:6" ht="29.1" customHeight="1" x14ac:dyDescent="0.25">
      <c r="A68" s="186"/>
      <c r="B68" s="186"/>
      <c r="C68" s="186"/>
      <c r="D68" s="186"/>
      <c r="E68" s="184" t="str">
        <f t="shared" si="0"/>
        <v/>
      </c>
      <c r="F68">
        <f>SUMIF($B$11:B68,"withdraw",$C$11:C68)-SUMIFS($C$11:C68,$B$11:B68,"deposit",$D$11:D68,"reinvestment")</f>
        <v>0</v>
      </c>
    </row>
    <row r="69" spans="1:6" ht="29.1" customHeight="1" x14ac:dyDescent="0.25">
      <c r="A69" s="186"/>
      <c r="B69" s="186"/>
      <c r="C69" s="186"/>
      <c r="D69" s="186"/>
      <c r="E69" s="184" t="str">
        <f t="shared" si="0"/>
        <v/>
      </c>
      <c r="F69">
        <f>SUMIF($B$11:B69,"withdraw",$C$11:C69)-SUMIFS($C$11:C69,$B$11:B69,"deposit",$D$11:D69,"reinvestment")</f>
        <v>0</v>
      </c>
    </row>
    <row r="70" spans="1:6" ht="29.1" customHeight="1" x14ac:dyDescent="0.25">
      <c r="A70" s="186"/>
      <c r="B70" s="186"/>
      <c r="C70" s="186"/>
      <c r="D70" s="186"/>
      <c r="E70" s="184" t="str">
        <f t="shared" si="0"/>
        <v/>
      </c>
      <c r="F70">
        <f>SUMIF($B$11:B70,"withdraw",$C$11:C70)-SUMIFS($C$11:C70,$B$11:B70,"deposit",$D$11:D70,"reinvestment")</f>
        <v>0</v>
      </c>
    </row>
    <row r="71" spans="1:6" ht="29.1" customHeight="1" x14ac:dyDescent="0.25">
      <c r="A71" s="186"/>
      <c r="B71" s="186"/>
      <c r="C71" s="186"/>
      <c r="D71" s="186"/>
      <c r="E71" s="184" t="str">
        <f t="shared" si="0"/>
        <v/>
      </c>
      <c r="F71">
        <f>SUMIF($B$11:B71,"withdraw",$C$11:C71)-SUMIFS($C$11:C71,$B$11:B71,"deposit",$D$11:D71,"reinvestment")</f>
        <v>0</v>
      </c>
    </row>
    <row r="72" spans="1:6" ht="29.1" customHeight="1" x14ac:dyDescent="0.25">
      <c r="A72" s="186"/>
      <c r="B72" s="186"/>
      <c r="C72" s="186"/>
      <c r="D72" s="186"/>
      <c r="E72" s="184" t="str">
        <f t="shared" si="0"/>
        <v/>
      </c>
      <c r="F72">
        <f>SUMIF($B$11:B72,"withdraw",$C$11:C72)-SUMIFS($C$11:C72,$B$11:B72,"deposit",$D$11:D72,"reinvestment")</f>
        <v>0</v>
      </c>
    </row>
    <row r="73" spans="1:6" ht="29.1" customHeight="1" x14ac:dyDescent="0.25">
      <c r="A73" s="186"/>
      <c r="B73" s="186"/>
      <c r="C73" s="186"/>
      <c r="D73" s="186"/>
      <c r="E73" s="184" t="str">
        <f t="shared" si="0"/>
        <v/>
      </c>
      <c r="F73">
        <f>SUMIF($B$11:B73,"withdraw",$C$11:C73)-SUMIFS($C$11:C73,$B$11:B73,"deposit",$D$11:D73,"reinvestment")</f>
        <v>0</v>
      </c>
    </row>
    <row r="74" spans="1:6" ht="29.1" customHeight="1" x14ac:dyDescent="0.25">
      <c r="A74" s="186"/>
      <c r="B74" s="186"/>
      <c r="C74" s="186"/>
      <c r="D74" s="186"/>
      <c r="E74" s="184" t="str">
        <f t="shared" si="0"/>
        <v/>
      </c>
      <c r="F74">
        <f>SUMIF($B$11:B74,"withdraw",$C$11:C74)-SUMIFS($C$11:C74,$B$11:B74,"deposit",$D$11:D74,"reinvestment")</f>
        <v>0</v>
      </c>
    </row>
    <row r="75" spans="1:6" ht="29.1" customHeight="1" x14ac:dyDescent="0.25">
      <c r="A75" s="186"/>
      <c r="B75" s="186"/>
      <c r="C75" s="186"/>
      <c r="D75" s="186"/>
      <c r="E75" s="184" t="str">
        <f t="shared" si="0"/>
        <v/>
      </c>
      <c r="F75">
        <f>SUMIF($B$11:B75,"withdraw",$C$11:C75)-SUMIFS($C$11:C75,$B$11:B75,"deposit",$D$11:D75,"reinvestment")</f>
        <v>0</v>
      </c>
    </row>
    <row r="76" spans="1:6" ht="29.1" customHeight="1" x14ac:dyDescent="0.25">
      <c r="A76" s="186"/>
      <c r="B76" s="186"/>
      <c r="C76" s="186"/>
      <c r="D76" s="186"/>
      <c r="E76" s="184" t="str">
        <f t="shared" si="0"/>
        <v/>
      </c>
      <c r="F76">
        <f>SUMIF($B$11:B76,"withdraw",$C$11:C76)-SUMIFS($C$11:C76,$B$11:B76,"deposit",$D$11:D76,"reinvestment")</f>
        <v>0</v>
      </c>
    </row>
    <row r="77" spans="1:6" ht="29.1" customHeight="1" x14ac:dyDescent="0.25">
      <c r="A77" s="186"/>
      <c r="B77" s="186"/>
      <c r="C77" s="186"/>
      <c r="D77" s="186"/>
      <c r="E77" s="184" t="str">
        <f t="shared" ref="E77:E140" si="1">IF(AND(C77&gt;F76,D77="reinvestment"),"You cannot reinvest more than is withdrawn and available.","")</f>
        <v/>
      </c>
      <c r="F77">
        <f>SUMIF($B$11:B77,"withdraw",$C$11:C77)-SUMIFS($C$11:C77,$B$11:B77,"deposit",$D$11:D77,"reinvestment")</f>
        <v>0</v>
      </c>
    </row>
    <row r="78" spans="1:6" ht="29.1" customHeight="1" x14ac:dyDescent="0.25">
      <c r="A78" s="186"/>
      <c r="B78" s="186"/>
      <c r="C78" s="186"/>
      <c r="D78" s="186"/>
      <c r="E78" s="184" t="str">
        <f t="shared" si="1"/>
        <v/>
      </c>
      <c r="F78">
        <f>SUMIF($B$11:B78,"withdraw",$C$11:C78)-SUMIFS($C$11:C78,$B$11:B78,"deposit",$D$11:D78,"reinvestment")</f>
        <v>0</v>
      </c>
    </row>
    <row r="79" spans="1:6" ht="29.1" customHeight="1" x14ac:dyDescent="0.25">
      <c r="A79" s="186"/>
      <c r="B79" s="186"/>
      <c r="C79" s="186"/>
      <c r="D79" s="186"/>
      <c r="E79" s="184" t="str">
        <f t="shared" si="1"/>
        <v/>
      </c>
      <c r="F79">
        <f>SUMIF($B$11:B79,"withdraw",$C$11:C79)-SUMIFS($C$11:C79,$B$11:B79,"deposit",$D$11:D79,"reinvestment")</f>
        <v>0</v>
      </c>
    </row>
    <row r="80" spans="1:6" ht="29.1" customHeight="1" x14ac:dyDescent="0.25">
      <c r="A80" s="186"/>
      <c r="B80" s="186"/>
      <c r="C80" s="186"/>
      <c r="D80" s="186"/>
      <c r="E80" s="184" t="str">
        <f t="shared" si="1"/>
        <v/>
      </c>
      <c r="F80">
        <f>SUMIF($B$11:B80,"withdraw",$C$11:C80)-SUMIFS($C$11:C80,$B$11:B80,"deposit",$D$11:D80,"reinvestment")</f>
        <v>0</v>
      </c>
    </row>
    <row r="81" spans="1:6" ht="29.1" customHeight="1" x14ac:dyDescent="0.25">
      <c r="A81" s="186"/>
      <c r="B81" s="186"/>
      <c r="C81" s="186"/>
      <c r="D81" s="186"/>
      <c r="E81" s="184" t="str">
        <f t="shared" si="1"/>
        <v/>
      </c>
      <c r="F81">
        <f>SUMIF($B$11:B81,"withdraw",$C$11:C81)-SUMIFS($C$11:C81,$B$11:B81,"deposit",$D$11:D81,"reinvestment")</f>
        <v>0</v>
      </c>
    </row>
    <row r="82" spans="1:6" ht="29.1" customHeight="1" x14ac:dyDescent="0.25">
      <c r="A82" s="186"/>
      <c r="B82" s="186"/>
      <c r="C82" s="186"/>
      <c r="D82" s="186"/>
      <c r="E82" s="184" t="str">
        <f t="shared" si="1"/>
        <v/>
      </c>
      <c r="F82">
        <f>SUMIF($B$11:B82,"withdraw",$C$11:C82)-SUMIFS($C$11:C82,$B$11:B82,"deposit",$D$11:D82,"reinvestment")</f>
        <v>0</v>
      </c>
    </row>
    <row r="83" spans="1:6" ht="29.1" customHeight="1" x14ac:dyDescent="0.25">
      <c r="A83" s="186"/>
      <c r="B83" s="186"/>
      <c r="C83" s="186"/>
      <c r="D83" s="186"/>
      <c r="E83" s="184" t="str">
        <f t="shared" si="1"/>
        <v/>
      </c>
      <c r="F83">
        <f>SUMIF($B$11:B83,"withdraw",$C$11:C83)-SUMIFS($C$11:C83,$B$11:B83,"deposit",$D$11:D83,"reinvestment")</f>
        <v>0</v>
      </c>
    </row>
    <row r="84" spans="1:6" ht="29.1" customHeight="1" x14ac:dyDescent="0.25">
      <c r="A84" s="186"/>
      <c r="B84" s="186"/>
      <c r="C84" s="186"/>
      <c r="D84" s="186"/>
      <c r="E84" s="184" t="str">
        <f t="shared" si="1"/>
        <v/>
      </c>
      <c r="F84">
        <f>SUMIF($B$11:B84,"withdraw",$C$11:C84)-SUMIFS($C$11:C84,$B$11:B84,"deposit",$D$11:D84,"reinvestment")</f>
        <v>0</v>
      </c>
    </row>
    <row r="85" spans="1:6" ht="29.1" customHeight="1" x14ac:dyDescent="0.25">
      <c r="A85" s="186"/>
      <c r="B85" s="186"/>
      <c r="C85" s="186"/>
      <c r="D85" s="186"/>
      <c r="E85" s="184" t="str">
        <f t="shared" si="1"/>
        <v/>
      </c>
      <c r="F85">
        <f>SUMIF($B$11:B85,"withdraw",$C$11:C85)-SUMIFS($C$11:C85,$B$11:B85,"deposit",$D$11:D85,"reinvestment")</f>
        <v>0</v>
      </c>
    </row>
    <row r="86" spans="1:6" ht="29.1" customHeight="1" x14ac:dyDescent="0.25">
      <c r="A86" s="186"/>
      <c r="B86" s="186"/>
      <c r="C86" s="186"/>
      <c r="D86" s="186"/>
      <c r="E86" s="184" t="str">
        <f t="shared" si="1"/>
        <v/>
      </c>
      <c r="F86">
        <f>SUMIF($B$11:B86,"withdraw",$C$11:C86)-SUMIFS($C$11:C86,$B$11:B86,"deposit",$D$11:D86,"reinvestment")</f>
        <v>0</v>
      </c>
    </row>
    <row r="87" spans="1:6" ht="29.1" customHeight="1" x14ac:dyDescent="0.25">
      <c r="A87" s="186"/>
      <c r="B87" s="186"/>
      <c r="C87" s="186"/>
      <c r="D87" s="186"/>
      <c r="E87" s="184" t="str">
        <f t="shared" si="1"/>
        <v/>
      </c>
      <c r="F87">
        <f>SUMIF($B$11:B87,"withdraw",$C$11:C87)-SUMIFS($C$11:C87,$B$11:B87,"deposit",$D$11:D87,"reinvestment")</f>
        <v>0</v>
      </c>
    </row>
    <row r="88" spans="1:6" ht="29.1" customHeight="1" x14ac:dyDescent="0.25">
      <c r="A88" s="186"/>
      <c r="B88" s="186"/>
      <c r="C88" s="186"/>
      <c r="D88" s="186"/>
      <c r="E88" s="184" t="str">
        <f t="shared" si="1"/>
        <v/>
      </c>
      <c r="F88">
        <f>SUMIF($B$11:B88,"withdraw",$C$11:C88)-SUMIFS($C$11:C88,$B$11:B88,"deposit",$D$11:D88,"reinvestment")</f>
        <v>0</v>
      </c>
    </row>
    <row r="89" spans="1:6" ht="29.1" customHeight="1" x14ac:dyDescent="0.25">
      <c r="A89" s="186"/>
      <c r="B89" s="186"/>
      <c r="C89" s="186"/>
      <c r="D89" s="186"/>
      <c r="E89" s="184" t="str">
        <f t="shared" si="1"/>
        <v/>
      </c>
      <c r="F89">
        <f>SUMIF($B$11:B89,"withdraw",$C$11:C89)-SUMIFS($C$11:C89,$B$11:B89,"deposit",$D$11:D89,"reinvestment")</f>
        <v>0</v>
      </c>
    </row>
    <row r="90" spans="1:6" ht="29.1" customHeight="1" x14ac:dyDescent="0.25">
      <c r="A90" s="186"/>
      <c r="B90" s="186"/>
      <c r="C90" s="186"/>
      <c r="D90" s="186"/>
      <c r="E90" s="184" t="str">
        <f t="shared" si="1"/>
        <v/>
      </c>
      <c r="F90">
        <f>SUMIF($B$11:B90,"withdraw",$C$11:C90)-SUMIFS($C$11:C90,$B$11:B90,"deposit",$D$11:D90,"reinvestment")</f>
        <v>0</v>
      </c>
    </row>
    <row r="91" spans="1:6" ht="29.1" customHeight="1" x14ac:dyDescent="0.25">
      <c r="A91" s="186"/>
      <c r="B91" s="186"/>
      <c r="C91" s="186"/>
      <c r="D91" s="186"/>
      <c r="E91" s="184" t="str">
        <f t="shared" si="1"/>
        <v/>
      </c>
      <c r="F91">
        <f>SUMIF($B$11:B91,"withdraw",$C$11:C91)-SUMIFS($C$11:C91,$B$11:B91,"deposit",$D$11:D91,"reinvestment")</f>
        <v>0</v>
      </c>
    </row>
    <row r="92" spans="1:6" ht="29.1" customHeight="1" x14ac:dyDescent="0.25">
      <c r="A92" s="186"/>
      <c r="B92" s="186"/>
      <c r="C92" s="186"/>
      <c r="D92" s="186"/>
      <c r="E92" s="184" t="str">
        <f t="shared" si="1"/>
        <v/>
      </c>
      <c r="F92">
        <f>SUMIF($B$11:B92,"withdraw",$C$11:C92)-SUMIFS($C$11:C92,$B$11:B92,"deposit",$D$11:D92,"reinvestment")</f>
        <v>0</v>
      </c>
    </row>
    <row r="93" spans="1:6" ht="29.1" customHeight="1" x14ac:dyDescent="0.25">
      <c r="A93" s="186"/>
      <c r="B93" s="186"/>
      <c r="C93" s="186"/>
      <c r="D93" s="186"/>
      <c r="E93" s="184" t="str">
        <f t="shared" si="1"/>
        <v/>
      </c>
      <c r="F93">
        <f>SUMIF($B$11:B93,"withdraw",$C$11:C93)-SUMIFS($C$11:C93,$B$11:B93,"deposit",$D$11:D93,"reinvestment")</f>
        <v>0</v>
      </c>
    </row>
    <row r="94" spans="1:6" ht="29.1" customHeight="1" x14ac:dyDescent="0.25">
      <c r="A94" s="186"/>
      <c r="B94" s="186"/>
      <c r="C94" s="186"/>
      <c r="D94" s="186"/>
      <c r="E94" s="184" t="str">
        <f t="shared" si="1"/>
        <v/>
      </c>
      <c r="F94">
        <f>SUMIF($B$11:B94,"withdraw",$C$11:C94)-SUMIFS($C$11:C94,$B$11:B94,"deposit",$D$11:D94,"reinvestment")</f>
        <v>0</v>
      </c>
    </row>
    <row r="95" spans="1:6" ht="29.1" customHeight="1" x14ac:dyDescent="0.25">
      <c r="A95" s="186"/>
      <c r="B95" s="186"/>
      <c r="C95" s="186"/>
      <c r="D95" s="186"/>
      <c r="E95" s="184" t="str">
        <f t="shared" si="1"/>
        <v/>
      </c>
      <c r="F95">
        <f>SUMIF($B$11:B95,"withdraw",$C$11:C95)-SUMIFS($C$11:C95,$B$11:B95,"deposit",$D$11:D95,"reinvestment")</f>
        <v>0</v>
      </c>
    </row>
    <row r="96" spans="1:6" ht="29.1" customHeight="1" x14ac:dyDescent="0.25">
      <c r="A96" s="186"/>
      <c r="B96" s="186"/>
      <c r="C96" s="186"/>
      <c r="D96" s="186"/>
      <c r="E96" s="184" t="str">
        <f t="shared" si="1"/>
        <v/>
      </c>
      <c r="F96">
        <f>SUMIF($B$11:B96,"withdraw",$C$11:C96)-SUMIFS($C$11:C96,$B$11:B96,"deposit",$D$11:D96,"reinvestment")</f>
        <v>0</v>
      </c>
    </row>
    <row r="97" spans="1:6" ht="29.1" customHeight="1" x14ac:dyDescent="0.25">
      <c r="A97" s="186"/>
      <c r="B97" s="186"/>
      <c r="C97" s="186"/>
      <c r="D97" s="186"/>
      <c r="E97" s="184" t="str">
        <f t="shared" si="1"/>
        <v/>
      </c>
      <c r="F97">
        <f>SUMIF($B$11:B97,"withdraw",$C$11:C97)-SUMIFS($C$11:C97,$B$11:B97,"deposit",$D$11:D97,"reinvestment")</f>
        <v>0</v>
      </c>
    </row>
    <row r="98" spans="1:6" ht="29.1" customHeight="1" x14ac:dyDescent="0.25">
      <c r="A98" s="186"/>
      <c r="B98" s="186"/>
      <c r="C98" s="186"/>
      <c r="D98" s="186"/>
      <c r="E98" s="184" t="str">
        <f t="shared" si="1"/>
        <v/>
      </c>
      <c r="F98">
        <f>SUMIF($B$11:B98,"withdraw",$C$11:C98)-SUMIFS($C$11:C98,$B$11:B98,"deposit",$D$11:D98,"reinvestment")</f>
        <v>0</v>
      </c>
    </row>
    <row r="99" spans="1:6" ht="29.1" customHeight="1" x14ac:dyDescent="0.25">
      <c r="A99" s="186"/>
      <c r="B99" s="186"/>
      <c r="C99" s="186"/>
      <c r="D99" s="186"/>
      <c r="E99" s="184" t="str">
        <f t="shared" si="1"/>
        <v/>
      </c>
      <c r="F99">
        <f>SUMIF($B$11:B99,"withdraw",$C$11:C99)-SUMIFS($C$11:C99,$B$11:B99,"deposit",$D$11:D99,"reinvestment")</f>
        <v>0</v>
      </c>
    </row>
    <row r="100" spans="1:6" ht="29.1" customHeight="1" x14ac:dyDescent="0.25">
      <c r="A100" s="186"/>
      <c r="B100" s="186"/>
      <c r="C100" s="186"/>
      <c r="D100" s="186"/>
      <c r="E100" s="184" t="str">
        <f t="shared" si="1"/>
        <v/>
      </c>
      <c r="F100">
        <f>SUMIF($B$11:B100,"withdraw",$C$11:C100)-SUMIFS($C$11:C100,$B$11:B100,"deposit",$D$11:D100,"reinvestment")</f>
        <v>0</v>
      </c>
    </row>
    <row r="101" spans="1:6" ht="29.1" customHeight="1" x14ac:dyDescent="0.25">
      <c r="A101" s="186"/>
      <c r="B101" s="186"/>
      <c r="C101" s="186"/>
      <c r="D101" s="186"/>
      <c r="E101" s="184" t="str">
        <f t="shared" si="1"/>
        <v/>
      </c>
      <c r="F101">
        <f>SUMIF($B$11:B101,"withdraw",$C$11:C101)-SUMIFS($C$11:C101,$B$11:B101,"deposit",$D$11:D101,"reinvestment")</f>
        <v>0</v>
      </c>
    </row>
    <row r="102" spans="1:6" ht="29.1" customHeight="1" x14ac:dyDescent="0.25">
      <c r="A102" s="186"/>
      <c r="B102" s="186"/>
      <c r="C102" s="186"/>
      <c r="D102" s="186"/>
      <c r="E102" s="184" t="str">
        <f t="shared" si="1"/>
        <v/>
      </c>
      <c r="F102">
        <f>SUMIF($B$11:B102,"withdraw",$C$11:C102)-SUMIFS($C$11:C102,$B$11:B102,"deposit",$D$11:D102,"reinvestment")</f>
        <v>0</v>
      </c>
    </row>
    <row r="103" spans="1:6" ht="29.1" customHeight="1" x14ac:dyDescent="0.25">
      <c r="A103" s="186"/>
      <c r="B103" s="186"/>
      <c r="C103" s="186"/>
      <c r="D103" s="186"/>
      <c r="E103" s="184" t="str">
        <f t="shared" si="1"/>
        <v/>
      </c>
      <c r="F103">
        <f>SUMIF($B$11:B103,"withdraw",$C$11:C103)-SUMIFS($C$11:C103,$B$11:B103,"deposit",$D$11:D103,"reinvestment")</f>
        <v>0</v>
      </c>
    </row>
    <row r="104" spans="1:6" ht="29.1" customHeight="1" x14ac:dyDescent="0.25">
      <c r="A104" s="186"/>
      <c r="B104" s="186"/>
      <c r="C104" s="186"/>
      <c r="D104" s="186"/>
      <c r="E104" s="184" t="str">
        <f t="shared" si="1"/>
        <v/>
      </c>
      <c r="F104">
        <f>SUMIF($B$11:B104,"withdraw",$C$11:C104)-SUMIFS($C$11:C104,$B$11:B104,"deposit",$D$11:D104,"reinvestment")</f>
        <v>0</v>
      </c>
    </row>
    <row r="105" spans="1:6" ht="29.1" customHeight="1" x14ac:dyDescent="0.25">
      <c r="A105" s="186"/>
      <c r="B105" s="186"/>
      <c r="C105" s="186"/>
      <c r="D105" s="186"/>
      <c r="E105" s="184" t="str">
        <f t="shared" si="1"/>
        <v/>
      </c>
      <c r="F105">
        <f>SUMIF($B$11:B105,"withdraw",$C$11:C105)-SUMIFS($C$11:C105,$B$11:B105,"deposit",$D$11:D105,"reinvestment")</f>
        <v>0</v>
      </c>
    </row>
    <row r="106" spans="1:6" ht="29.1" customHeight="1" x14ac:dyDescent="0.25">
      <c r="A106" s="186"/>
      <c r="B106" s="186"/>
      <c r="C106" s="186"/>
      <c r="D106" s="186"/>
      <c r="E106" s="184" t="str">
        <f t="shared" si="1"/>
        <v/>
      </c>
      <c r="F106">
        <f>SUMIF($B$11:B106,"withdraw",$C$11:C106)-SUMIFS($C$11:C106,$B$11:B106,"deposit",$D$11:D106,"reinvestment")</f>
        <v>0</v>
      </c>
    </row>
    <row r="107" spans="1:6" ht="29.1" customHeight="1" x14ac:dyDescent="0.25">
      <c r="A107" s="186"/>
      <c r="B107" s="186"/>
      <c r="C107" s="186"/>
      <c r="D107" s="186"/>
      <c r="E107" s="184" t="str">
        <f t="shared" si="1"/>
        <v/>
      </c>
      <c r="F107">
        <f>SUMIF($B$11:B107,"withdraw",$C$11:C107)-SUMIFS($C$11:C107,$B$11:B107,"deposit",$D$11:D107,"reinvestment")</f>
        <v>0</v>
      </c>
    </row>
    <row r="108" spans="1:6" ht="29.1" customHeight="1" x14ac:dyDescent="0.25">
      <c r="A108" s="186"/>
      <c r="B108" s="186"/>
      <c r="C108" s="186"/>
      <c r="D108" s="186"/>
      <c r="E108" s="184" t="str">
        <f t="shared" si="1"/>
        <v/>
      </c>
      <c r="F108">
        <f>SUMIF($B$11:B108,"withdraw",$C$11:C108)-SUMIFS($C$11:C108,$B$11:B108,"deposit",$D$11:D108,"reinvestment")</f>
        <v>0</v>
      </c>
    </row>
    <row r="109" spans="1:6" ht="29.1" customHeight="1" x14ac:dyDescent="0.25">
      <c r="A109" s="186"/>
      <c r="B109" s="186"/>
      <c r="C109" s="186"/>
      <c r="D109" s="186"/>
      <c r="E109" s="184" t="str">
        <f t="shared" si="1"/>
        <v/>
      </c>
      <c r="F109">
        <f>SUMIF($B$11:B109,"withdraw",$C$11:C109)-SUMIFS($C$11:C109,$B$11:B109,"deposit",$D$11:D109,"reinvestment")</f>
        <v>0</v>
      </c>
    </row>
    <row r="110" spans="1:6" ht="29.1" customHeight="1" x14ac:dyDescent="0.25">
      <c r="A110" s="186"/>
      <c r="B110" s="186"/>
      <c r="C110" s="186"/>
      <c r="D110" s="186"/>
      <c r="E110" s="184" t="str">
        <f t="shared" si="1"/>
        <v/>
      </c>
      <c r="F110">
        <f>SUMIF($B$11:B110,"withdraw",$C$11:C110)-SUMIFS($C$11:C110,$B$11:B110,"deposit",$D$11:D110,"reinvestment")</f>
        <v>0</v>
      </c>
    </row>
    <row r="111" spans="1:6" ht="29.1" customHeight="1" x14ac:dyDescent="0.25">
      <c r="A111" s="186"/>
      <c r="B111" s="186"/>
      <c r="C111" s="186"/>
      <c r="D111" s="186"/>
      <c r="E111" s="184" t="str">
        <f t="shared" si="1"/>
        <v/>
      </c>
      <c r="F111">
        <f>SUMIF($B$11:B111,"withdraw",$C$11:C111)-SUMIFS($C$11:C111,$B$11:B111,"deposit",$D$11:D111,"reinvestment")</f>
        <v>0</v>
      </c>
    </row>
    <row r="112" spans="1:6" ht="29.1" customHeight="1" x14ac:dyDescent="0.25">
      <c r="A112" s="186"/>
      <c r="B112" s="186"/>
      <c r="C112" s="186"/>
      <c r="D112" s="186"/>
      <c r="E112" s="184" t="str">
        <f t="shared" si="1"/>
        <v/>
      </c>
      <c r="F112">
        <f>SUMIF($B$11:B112,"withdraw",$C$11:C112)-SUMIFS($C$11:C112,$B$11:B112,"deposit",$D$11:D112,"reinvestment")</f>
        <v>0</v>
      </c>
    </row>
    <row r="113" spans="1:6" ht="29.1" customHeight="1" x14ac:dyDescent="0.25">
      <c r="A113" s="186"/>
      <c r="B113" s="186"/>
      <c r="C113" s="186"/>
      <c r="D113" s="186"/>
      <c r="E113" s="184" t="str">
        <f t="shared" si="1"/>
        <v/>
      </c>
      <c r="F113">
        <f>SUMIF($B$11:B113,"withdraw",$C$11:C113)-SUMIFS($C$11:C113,$B$11:B113,"deposit",$D$11:D113,"reinvestment")</f>
        <v>0</v>
      </c>
    </row>
    <row r="114" spans="1:6" ht="29.1" customHeight="1" x14ac:dyDescent="0.25">
      <c r="A114" s="186"/>
      <c r="B114" s="186"/>
      <c r="C114" s="186"/>
      <c r="D114" s="186"/>
      <c r="E114" s="184" t="str">
        <f t="shared" si="1"/>
        <v/>
      </c>
      <c r="F114">
        <f>SUMIF($B$11:B114,"withdraw",$C$11:C114)-SUMIFS($C$11:C114,$B$11:B114,"deposit",$D$11:D114,"reinvestment")</f>
        <v>0</v>
      </c>
    </row>
    <row r="115" spans="1:6" ht="29.1" customHeight="1" x14ac:dyDescent="0.25">
      <c r="A115" s="186"/>
      <c r="B115" s="186"/>
      <c r="C115" s="186"/>
      <c r="D115" s="186"/>
      <c r="E115" s="184" t="str">
        <f t="shared" si="1"/>
        <v/>
      </c>
      <c r="F115">
        <f>SUMIF($B$11:B115,"withdraw",$C$11:C115)-SUMIFS($C$11:C115,$B$11:B115,"deposit",$D$11:D115,"reinvestment")</f>
        <v>0</v>
      </c>
    </row>
    <row r="116" spans="1:6" ht="29.1" customHeight="1" x14ac:dyDescent="0.25">
      <c r="A116" s="186"/>
      <c r="B116" s="186"/>
      <c r="C116" s="186"/>
      <c r="D116" s="186"/>
      <c r="E116" s="184" t="str">
        <f t="shared" si="1"/>
        <v/>
      </c>
      <c r="F116">
        <f>SUMIF($B$11:B116,"withdraw",$C$11:C116)-SUMIFS($C$11:C116,$B$11:B116,"deposit",$D$11:D116,"reinvestment")</f>
        <v>0</v>
      </c>
    </row>
    <row r="117" spans="1:6" ht="29.1" customHeight="1" x14ac:dyDescent="0.25">
      <c r="A117" s="186"/>
      <c r="B117" s="186"/>
      <c r="C117" s="186"/>
      <c r="D117" s="186"/>
      <c r="E117" s="184" t="str">
        <f t="shared" si="1"/>
        <v/>
      </c>
      <c r="F117">
        <f>SUMIF($B$11:B117,"withdraw",$C$11:C117)-SUMIFS($C$11:C117,$B$11:B117,"deposit",$D$11:D117,"reinvestment")</f>
        <v>0</v>
      </c>
    </row>
    <row r="118" spans="1:6" ht="29.1" customHeight="1" x14ac:dyDescent="0.25">
      <c r="A118" s="186"/>
      <c r="B118" s="186"/>
      <c r="C118" s="186"/>
      <c r="D118" s="186"/>
      <c r="E118" s="184" t="str">
        <f t="shared" si="1"/>
        <v/>
      </c>
      <c r="F118">
        <f>SUMIF($B$11:B118,"withdraw",$C$11:C118)-SUMIFS($C$11:C118,$B$11:B118,"deposit",$D$11:D118,"reinvestment")</f>
        <v>0</v>
      </c>
    </row>
    <row r="119" spans="1:6" ht="29.1" customHeight="1" x14ac:dyDescent="0.25">
      <c r="A119" s="186"/>
      <c r="B119" s="186"/>
      <c r="C119" s="186"/>
      <c r="D119" s="186"/>
      <c r="E119" s="184" t="str">
        <f t="shared" si="1"/>
        <v/>
      </c>
      <c r="F119">
        <f>SUMIF($B$11:B119,"withdraw",$C$11:C119)-SUMIFS($C$11:C119,$B$11:B119,"deposit",$D$11:D119,"reinvestment")</f>
        <v>0</v>
      </c>
    </row>
    <row r="120" spans="1:6" ht="29.1" customHeight="1" x14ac:dyDescent="0.25">
      <c r="A120" s="186"/>
      <c r="B120" s="186"/>
      <c r="C120" s="186"/>
      <c r="D120" s="186"/>
      <c r="E120" s="184" t="str">
        <f t="shared" si="1"/>
        <v/>
      </c>
      <c r="F120">
        <f>SUMIF($B$11:B120,"withdraw",$C$11:C120)-SUMIFS($C$11:C120,$B$11:B120,"deposit",$D$11:D120,"reinvestment")</f>
        <v>0</v>
      </c>
    </row>
    <row r="121" spans="1:6" ht="29.1" customHeight="1" x14ac:dyDescent="0.25">
      <c r="A121" s="186"/>
      <c r="B121" s="186"/>
      <c r="C121" s="186"/>
      <c r="D121" s="186"/>
      <c r="E121" s="184" t="str">
        <f t="shared" si="1"/>
        <v/>
      </c>
      <c r="F121">
        <f>SUMIF($B$11:B121,"withdraw",$C$11:C121)-SUMIFS($C$11:C121,$B$11:B121,"deposit",$D$11:D121,"reinvestment")</f>
        <v>0</v>
      </c>
    </row>
    <row r="122" spans="1:6" ht="29.1" customHeight="1" x14ac:dyDescent="0.25">
      <c r="A122" s="186"/>
      <c r="B122" s="186"/>
      <c r="C122" s="186"/>
      <c r="D122" s="186"/>
      <c r="E122" s="184" t="str">
        <f t="shared" si="1"/>
        <v/>
      </c>
      <c r="F122">
        <f>SUMIF($B$11:B122,"withdraw",$C$11:C122)-SUMIFS($C$11:C122,$B$11:B122,"deposit",$D$11:D122,"reinvestment")</f>
        <v>0</v>
      </c>
    </row>
    <row r="123" spans="1:6" ht="29.1" customHeight="1" x14ac:dyDescent="0.25">
      <c r="A123" s="186"/>
      <c r="B123" s="186"/>
      <c r="C123" s="186"/>
      <c r="D123" s="186"/>
      <c r="E123" s="184" t="str">
        <f t="shared" si="1"/>
        <v/>
      </c>
      <c r="F123">
        <f>SUMIF($B$11:B123,"withdraw",$C$11:C123)-SUMIFS($C$11:C123,$B$11:B123,"deposit",$D$11:D123,"reinvestment")</f>
        <v>0</v>
      </c>
    </row>
    <row r="124" spans="1:6" ht="29.1" customHeight="1" x14ac:dyDescent="0.25">
      <c r="A124" s="186"/>
      <c r="B124" s="186"/>
      <c r="C124" s="186"/>
      <c r="D124" s="186"/>
      <c r="E124" s="184" t="str">
        <f t="shared" si="1"/>
        <v/>
      </c>
      <c r="F124">
        <f>SUMIF($B$11:B124,"withdraw",$C$11:C124)-SUMIFS($C$11:C124,$B$11:B124,"deposit",$D$11:D124,"reinvestment")</f>
        <v>0</v>
      </c>
    </row>
    <row r="125" spans="1:6" ht="29.1" customHeight="1" x14ac:dyDescent="0.25">
      <c r="A125" s="186"/>
      <c r="B125" s="186"/>
      <c r="C125" s="186"/>
      <c r="D125" s="186"/>
      <c r="E125" s="184" t="str">
        <f t="shared" si="1"/>
        <v/>
      </c>
      <c r="F125">
        <f>SUMIF($B$11:B125,"withdraw",$C$11:C125)-SUMIFS($C$11:C125,$B$11:B125,"deposit",$D$11:D125,"reinvestment")</f>
        <v>0</v>
      </c>
    </row>
    <row r="126" spans="1:6" ht="29.1" customHeight="1" x14ac:dyDescent="0.25">
      <c r="A126" s="186"/>
      <c r="B126" s="186"/>
      <c r="C126" s="186"/>
      <c r="D126" s="186"/>
      <c r="E126" s="184" t="str">
        <f t="shared" si="1"/>
        <v/>
      </c>
      <c r="F126">
        <f>SUMIF($B$11:B126,"withdraw",$C$11:C126)-SUMIFS($C$11:C126,$B$11:B126,"deposit",$D$11:D126,"reinvestment")</f>
        <v>0</v>
      </c>
    </row>
    <row r="127" spans="1:6" ht="29.1" customHeight="1" x14ac:dyDescent="0.25">
      <c r="A127" s="186"/>
      <c r="B127" s="186"/>
      <c r="C127" s="186"/>
      <c r="D127" s="186"/>
      <c r="E127" s="184" t="str">
        <f t="shared" si="1"/>
        <v/>
      </c>
      <c r="F127">
        <f>SUMIF($B$11:B127,"withdraw",$C$11:C127)-SUMIFS($C$11:C127,$B$11:B127,"deposit",$D$11:D127,"reinvestment")</f>
        <v>0</v>
      </c>
    </row>
    <row r="128" spans="1:6" ht="29.1" customHeight="1" x14ac:dyDescent="0.25">
      <c r="A128" s="186"/>
      <c r="B128" s="186"/>
      <c r="C128" s="186"/>
      <c r="D128" s="186"/>
      <c r="E128" s="184" t="str">
        <f t="shared" si="1"/>
        <v/>
      </c>
      <c r="F128">
        <f>SUMIF($B$11:B128,"withdraw",$C$11:C128)-SUMIFS($C$11:C128,$B$11:B128,"deposit",$D$11:D128,"reinvestment")</f>
        <v>0</v>
      </c>
    </row>
    <row r="129" spans="1:6" ht="29.1" customHeight="1" x14ac:dyDescent="0.25">
      <c r="A129" s="186"/>
      <c r="B129" s="186"/>
      <c r="C129" s="186"/>
      <c r="D129" s="186"/>
      <c r="E129" s="184" t="str">
        <f t="shared" si="1"/>
        <v/>
      </c>
      <c r="F129">
        <f>SUMIF($B$11:B129,"withdraw",$C$11:C129)-SUMIFS($C$11:C129,$B$11:B129,"deposit",$D$11:D129,"reinvestment")</f>
        <v>0</v>
      </c>
    </row>
    <row r="130" spans="1:6" ht="29.1" customHeight="1" x14ac:dyDescent="0.25">
      <c r="A130" s="186"/>
      <c r="B130" s="186"/>
      <c r="C130" s="186"/>
      <c r="D130" s="186"/>
      <c r="E130" s="184" t="str">
        <f t="shared" si="1"/>
        <v/>
      </c>
      <c r="F130">
        <f>SUMIF($B$11:B130,"withdraw",$C$11:C130)-SUMIFS($C$11:C130,$B$11:B130,"deposit",$D$11:D130,"reinvestment")</f>
        <v>0</v>
      </c>
    </row>
    <row r="131" spans="1:6" ht="29.1" customHeight="1" x14ac:dyDescent="0.25">
      <c r="A131" s="186"/>
      <c r="B131" s="186"/>
      <c r="C131" s="186"/>
      <c r="D131" s="186"/>
      <c r="E131" s="184" t="str">
        <f t="shared" si="1"/>
        <v/>
      </c>
      <c r="F131">
        <f>SUMIF($B$11:B131,"withdraw",$C$11:C131)-SUMIFS($C$11:C131,$B$11:B131,"deposit",$D$11:D131,"reinvestment")</f>
        <v>0</v>
      </c>
    </row>
    <row r="132" spans="1:6" ht="29.1" customHeight="1" x14ac:dyDescent="0.25">
      <c r="A132" s="186"/>
      <c r="B132" s="186"/>
      <c r="C132" s="186"/>
      <c r="D132" s="186"/>
      <c r="E132" s="184" t="str">
        <f t="shared" si="1"/>
        <v/>
      </c>
      <c r="F132">
        <f>SUMIF($B$11:B132,"withdraw",$C$11:C132)-SUMIFS($C$11:C132,$B$11:B132,"deposit",$D$11:D132,"reinvestment")</f>
        <v>0</v>
      </c>
    </row>
    <row r="133" spans="1:6" ht="29.1" customHeight="1" x14ac:dyDescent="0.25">
      <c r="A133" s="186"/>
      <c r="B133" s="186"/>
      <c r="C133" s="186"/>
      <c r="D133" s="186"/>
      <c r="E133" s="184" t="str">
        <f t="shared" si="1"/>
        <v/>
      </c>
      <c r="F133">
        <f>SUMIF($B$11:B133,"withdraw",$C$11:C133)-SUMIFS($C$11:C133,$B$11:B133,"deposit",$D$11:D133,"reinvestment")</f>
        <v>0</v>
      </c>
    </row>
    <row r="134" spans="1:6" ht="29.1" customHeight="1" x14ac:dyDescent="0.25">
      <c r="A134" s="186"/>
      <c r="B134" s="186"/>
      <c r="C134" s="186"/>
      <c r="D134" s="186"/>
      <c r="E134" s="184" t="str">
        <f t="shared" si="1"/>
        <v/>
      </c>
      <c r="F134">
        <f>SUMIF($B$11:B134,"withdraw",$C$11:C134)-SUMIFS($C$11:C134,$B$11:B134,"deposit",$D$11:D134,"reinvestment")</f>
        <v>0</v>
      </c>
    </row>
    <row r="135" spans="1:6" ht="29.1" customHeight="1" x14ac:dyDescent="0.25">
      <c r="A135" s="186"/>
      <c r="B135" s="186"/>
      <c r="C135" s="186"/>
      <c r="D135" s="186"/>
      <c r="E135" s="184" t="str">
        <f t="shared" si="1"/>
        <v/>
      </c>
      <c r="F135">
        <f>SUMIF($B$11:B135,"withdraw",$C$11:C135)-SUMIFS($C$11:C135,$B$11:B135,"deposit",$D$11:D135,"reinvestment")</f>
        <v>0</v>
      </c>
    </row>
    <row r="136" spans="1:6" ht="29.1" customHeight="1" x14ac:dyDescent="0.25">
      <c r="A136" s="186"/>
      <c r="B136" s="186"/>
      <c r="C136" s="186"/>
      <c r="D136" s="186"/>
      <c r="E136" s="184" t="str">
        <f t="shared" si="1"/>
        <v/>
      </c>
      <c r="F136">
        <f>SUMIF($B$11:B136,"withdraw",$C$11:C136)-SUMIFS($C$11:C136,$B$11:B136,"deposit",$D$11:D136,"reinvestment")</f>
        <v>0</v>
      </c>
    </row>
    <row r="137" spans="1:6" ht="29.1" customHeight="1" x14ac:dyDescent="0.25">
      <c r="A137" s="186"/>
      <c r="B137" s="186"/>
      <c r="C137" s="186"/>
      <c r="D137" s="186"/>
      <c r="E137" s="184" t="str">
        <f t="shared" si="1"/>
        <v/>
      </c>
      <c r="F137">
        <f>SUMIF($B$11:B137,"withdraw",$C$11:C137)-SUMIFS($C$11:C137,$B$11:B137,"deposit",$D$11:D137,"reinvestment")</f>
        <v>0</v>
      </c>
    </row>
    <row r="138" spans="1:6" ht="29.1" customHeight="1" x14ac:dyDescent="0.25">
      <c r="A138" s="186"/>
      <c r="B138" s="186"/>
      <c r="C138" s="186"/>
      <c r="D138" s="186"/>
      <c r="E138" s="184" t="str">
        <f t="shared" si="1"/>
        <v/>
      </c>
      <c r="F138">
        <f>SUMIF($B$11:B138,"withdraw",$C$11:C138)-SUMIFS($C$11:C138,$B$11:B138,"deposit",$D$11:D138,"reinvestment")</f>
        <v>0</v>
      </c>
    </row>
    <row r="139" spans="1:6" ht="29.1" customHeight="1" x14ac:dyDescent="0.25">
      <c r="A139" s="186"/>
      <c r="B139" s="186"/>
      <c r="C139" s="186"/>
      <c r="D139" s="186"/>
      <c r="E139" s="184" t="str">
        <f t="shared" si="1"/>
        <v/>
      </c>
      <c r="F139">
        <f>SUMIF($B$11:B139,"withdraw",$C$11:C139)-SUMIFS($C$11:C139,$B$11:B139,"deposit",$D$11:D139,"reinvestment")</f>
        <v>0</v>
      </c>
    </row>
    <row r="140" spans="1:6" ht="29.1" customHeight="1" x14ac:dyDescent="0.25">
      <c r="A140" s="186"/>
      <c r="B140" s="186"/>
      <c r="C140" s="186"/>
      <c r="D140" s="186"/>
      <c r="E140" s="184" t="str">
        <f t="shared" si="1"/>
        <v/>
      </c>
      <c r="F140">
        <f>SUMIF($B$11:B140,"withdraw",$C$11:C140)-SUMIFS($C$11:C140,$B$11:B140,"deposit",$D$11:D140,"reinvestment")</f>
        <v>0</v>
      </c>
    </row>
    <row r="141" spans="1:6" ht="29.1" customHeight="1" x14ac:dyDescent="0.25">
      <c r="A141" s="186"/>
      <c r="B141" s="186"/>
      <c r="C141" s="186"/>
      <c r="D141" s="186"/>
      <c r="E141" s="184" t="str">
        <f t="shared" ref="E141:E204" si="2">IF(AND(C141&gt;F140,D141="reinvestment"),"You cannot reinvest more than is withdrawn and available.","")</f>
        <v/>
      </c>
      <c r="F141">
        <f>SUMIF($B$11:B141,"withdraw",$C$11:C141)-SUMIFS($C$11:C141,$B$11:B141,"deposit",$D$11:D141,"reinvestment")</f>
        <v>0</v>
      </c>
    </row>
    <row r="142" spans="1:6" ht="29.1" customHeight="1" x14ac:dyDescent="0.25">
      <c r="A142" s="186"/>
      <c r="B142" s="186"/>
      <c r="C142" s="186"/>
      <c r="D142" s="186"/>
      <c r="E142" s="184" t="str">
        <f t="shared" si="2"/>
        <v/>
      </c>
      <c r="F142">
        <f>SUMIF($B$11:B142,"withdraw",$C$11:C142)-SUMIFS($C$11:C142,$B$11:B142,"deposit",$D$11:D142,"reinvestment")</f>
        <v>0</v>
      </c>
    </row>
    <row r="143" spans="1:6" ht="29.1" customHeight="1" x14ac:dyDescent="0.25">
      <c r="A143" s="186"/>
      <c r="B143" s="186"/>
      <c r="C143" s="186"/>
      <c r="D143" s="186"/>
      <c r="E143" s="184" t="str">
        <f t="shared" si="2"/>
        <v/>
      </c>
      <c r="F143">
        <f>SUMIF($B$11:B143,"withdraw",$C$11:C143)-SUMIFS($C$11:C143,$B$11:B143,"deposit",$D$11:D143,"reinvestment")</f>
        <v>0</v>
      </c>
    </row>
    <row r="144" spans="1:6" ht="29.1" customHeight="1" x14ac:dyDescent="0.25">
      <c r="A144" s="186"/>
      <c r="B144" s="186"/>
      <c r="C144" s="186"/>
      <c r="D144" s="186"/>
      <c r="E144" s="184" t="str">
        <f t="shared" si="2"/>
        <v/>
      </c>
      <c r="F144">
        <f>SUMIF($B$11:B144,"withdraw",$C$11:C144)-SUMIFS($C$11:C144,$B$11:B144,"deposit",$D$11:D144,"reinvestment")</f>
        <v>0</v>
      </c>
    </row>
    <row r="145" spans="1:6" ht="29.1" customHeight="1" x14ac:dyDescent="0.25">
      <c r="A145" s="186"/>
      <c r="B145" s="186"/>
      <c r="C145" s="186"/>
      <c r="D145" s="186"/>
      <c r="E145" s="184" t="str">
        <f t="shared" si="2"/>
        <v/>
      </c>
      <c r="F145">
        <f>SUMIF($B$11:B145,"withdraw",$C$11:C145)-SUMIFS($C$11:C145,$B$11:B145,"deposit",$D$11:D145,"reinvestment")</f>
        <v>0</v>
      </c>
    </row>
    <row r="146" spans="1:6" ht="29.1" customHeight="1" x14ac:dyDescent="0.25">
      <c r="A146" s="186"/>
      <c r="B146" s="186"/>
      <c r="C146" s="186"/>
      <c r="D146" s="186"/>
      <c r="E146" s="184" t="str">
        <f t="shared" si="2"/>
        <v/>
      </c>
      <c r="F146">
        <f>SUMIF($B$11:B146,"withdraw",$C$11:C146)-SUMIFS($C$11:C146,$B$11:B146,"deposit",$D$11:D146,"reinvestment")</f>
        <v>0</v>
      </c>
    </row>
    <row r="147" spans="1:6" ht="29.1" customHeight="1" x14ac:dyDescent="0.25">
      <c r="A147" s="186"/>
      <c r="B147" s="186"/>
      <c r="C147" s="186"/>
      <c r="D147" s="186"/>
      <c r="E147" s="184" t="str">
        <f t="shared" si="2"/>
        <v/>
      </c>
      <c r="F147">
        <f>SUMIF($B$11:B147,"withdraw",$C$11:C147)-SUMIFS($C$11:C147,$B$11:B147,"deposit",$D$11:D147,"reinvestment")</f>
        <v>0</v>
      </c>
    </row>
    <row r="148" spans="1:6" ht="29.1" customHeight="1" x14ac:dyDescent="0.25">
      <c r="A148" s="186"/>
      <c r="B148" s="186"/>
      <c r="C148" s="186"/>
      <c r="D148" s="186"/>
      <c r="E148" s="184" t="str">
        <f t="shared" si="2"/>
        <v/>
      </c>
      <c r="F148">
        <f>SUMIF($B$11:B148,"withdraw",$C$11:C148)-SUMIFS($C$11:C148,$B$11:B148,"deposit",$D$11:D148,"reinvestment")</f>
        <v>0</v>
      </c>
    </row>
    <row r="149" spans="1:6" ht="29.1" customHeight="1" x14ac:dyDescent="0.25">
      <c r="A149" s="186"/>
      <c r="B149" s="186"/>
      <c r="C149" s="186"/>
      <c r="D149" s="186"/>
      <c r="E149" s="184" t="str">
        <f t="shared" si="2"/>
        <v/>
      </c>
      <c r="F149">
        <f>SUMIF($B$11:B149,"withdraw",$C$11:C149)-SUMIFS($C$11:C149,$B$11:B149,"deposit",$D$11:D149,"reinvestment")</f>
        <v>0</v>
      </c>
    </row>
    <row r="150" spans="1:6" ht="29.1" customHeight="1" x14ac:dyDescent="0.25">
      <c r="A150" s="186"/>
      <c r="B150" s="186"/>
      <c r="C150" s="186"/>
      <c r="D150" s="186"/>
      <c r="E150" s="184" t="str">
        <f t="shared" si="2"/>
        <v/>
      </c>
      <c r="F150">
        <f>SUMIF($B$11:B150,"withdraw",$C$11:C150)-SUMIFS($C$11:C150,$B$11:B150,"deposit",$D$11:D150,"reinvestment")</f>
        <v>0</v>
      </c>
    </row>
    <row r="151" spans="1:6" ht="29.1" customHeight="1" x14ac:dyDescent="0.25">
      <c r="A151" s="186"/>
      <c r="B151" s="186"/>
      <c r="C151" s="186"/>
      <c r="D151" s="186"/>
      <c r="E151" s="184" t="str">
        <f t="shared" si="2"/>
        <v/>
      </c>
      <c r="F151">
        <f>SUMIF($B$11:B151,"withdraw",$C$11:C151)-SUMIFS($C$11:C151,$B$11:B151,"deposit",$D$11:D151,"reinvestment")</f>
        <v>0</v>
      </c>
    </row>
    <row r="152" spans="1:6" ht="29.1" customHeight="1" x14ac:dyDescent="0.25">
      <c r="A152" s="186"/>
      <c r="B152" s="186"/>
      <c r="C152" s="186"/>
      <c r="D152" s="186"/>
      <c r="E152" s="184" t="str">
        <f t="shared" si="2"/>
        <v/>
      </c>
      <c r="F152">
        <f>SUMIF($B$11:B152,"withdraw",$C$11:C152)-SUMIFS($C$11:C152,$B$11:B152,"deposit",$D$11:D152,"reinvestment")</f>
        <v>0</v>
      </c>
    </row>
    <row r="153" spans="1:6" ht="29.1" customHeight="1" x14ac:dyDescent="0.25">
      <c r="A153" s="186"/>
      <c r="B153" s="186"/>
      <c r="C153" s="186"/>
      <c r="D153" s="186"/>
      <c r="E153" s="184" t="str">
        <f t="shared" si="2"/>
        <v/>
      </c>
      <c r="F153">
        <f>SUMIF($B$11:B153,"withdraw",$C$11:C153)-SUMIFS($C$11:C153,$B$11:B153,"deposit",$D$11:D153,"reinvestment")</f>
        <v>0</v>
      </c>
    </row>
    <row r="154" spans="1:6" ht="29.1" customHeight="1" x14ac:dyDescent="0.25">
      <c r="A154" s="186"/>
      <c r="B154" s="186"/>
      <c r="C154" s="186"/>
      <c r="D154" s="186"/>
      <c r="E154" s="184" t="str">
        <f t="shared" si="2"/>
        <v/>
      </c>
      <c r="F154">
        <f>SUMIF($B$11:B154,"withdraw",$C$11:C154)-SUMIFS($C$11:C154,$B$11:B154,"deposit",$D$11:D154,"reinvestment")</f>
        <v>0</v>
      </c>
    </row>
    <row r="155" spans="1:6" ht="29.1" customHeight="1" x14ac:dyDescent="0.25">
      <c r="A155" s="186"/>
      <c r="B155" s="186"/>
      <c r="C155" s="186"/>
      <c r="D155" s="186"/>
      <c r="E155" s="184" t="str">
        <f t="shared" si="2"/>
        <v/>
      </c>
      <c r="F155">
        <f>SUMIF($B$11:B155,"withdraw",$C$11:C155)-SUMIFS($C$11:C155,$B$11:B155,"deposit",$D$11:D155,"reinvestment")</f>
        <v>0</v>
      </c>
    </row>
    <row r="156" spans="1:6" ht="29.1" customHeight="1" x14ac:dyDescent="0.25">
      <c r="A156" s="186"/>
      <c r="B156" s="186"/>
      <c r="C156" s="186"/>
      <c r="D156" s="186"/>
      <c r="E156" s="184" t="str">
        <f t="shared" si="2"/>
        <v/>
      </c>
      <c r="F156">
        <f>SUMIF($B$11:B156,"withdraw",$C$11:C156)-SUMIFS($C$11:C156,$B$11:B156,"deposit",$D$11:D156,"reinvestment")</f>
        <v>0</v>
      </c>
    </row>
    <row r="157" spans="1:6" ht="29.1" customHeight="1" x14ac:dyDescent="0.25">
      <c r="A157" s="186"/>
      <c r="B157" s="186"/>
      <c r="C157" s="186"/>
      <c r="D157" s="186"/>
      <c r="E157" s="184" t="str">
        <f t="shared" si="2"/>
        <v/>
      </c>
      <c r="F157">
        <f>SUMIF($B$11:B157,"withdraw",$C$11:C157)-SUMIFS($C$11:C157,$B$11:B157,"deposit",$D$11:D157,"reinvestment")</f>
        <v>0</v>
      </c>
    </row>
    <row r="158" spans="1:6" ht="29.1" customHeight="1" x14ac:dyDescent="0.25">
      <c r="A158" s="186"/>
      <c r="B158" s="186"/>
      <c r="C158" s="186"/>
      <c r="D158" s="186"/>
      <c r="E158" s="184" t="str">
        <f t="shared" si="2"/>
        <v/>
      </c>
      <c r="F158">
        <f>SUMIF($B$11:B158,"withdraw",$C$11:C158)-SUMIFS($C$11:C158,$B$11:B158,"deposit",$D$11:D158,"reinvestment")</f>
        <v>0</v>
      </c>
    </row>
    <row r="159" spans="1:6" ht="29.1" customHeight="1" x14ac:dyDescent="0.25">
      <c r="A159" s="186"/>
      <c r="B159" s="186"/>
      <c r="C159" s="186"/>
      <c r="D159" s="186"/>
      <c r="E159" s="184" t="str">
        <f t="shared" si="2"/>
        <v/>
      </c>
      <c r="F159">
        <f>SUMIF($B$11:B159,"withdraw",$C$11:C159)-SUMIFS($C$11:C159,$B$11:B159,"deposit",$D$11:D159,"reinvestment")</f>
        <v>0</v>
      </c>
    </row>
    <row r="160" spans="1:6" ht="29.1" customHeight="1" x14ac:dyDescent="0.25">
      <c r="A160" s="186"/>
      <c r="B160" s="186"/>
      <c r="C160" s="186"/>
      <c r="D160" s="186"/>
      <c r="E160" s="184" t="str">
        <f t="shared" si="2"/>
        <v/>
      </c>
      <c r="F160">
        <f>SUMIF($B$11:B160,"withdraw",$C$11:C160)-SUMIFS($C$11:C160,$B$11:B160,"deposit",$D$11:D160,"reinvestment")</f>
        <v>0</v>
      </c>
    </row>
    <row r="161" spans="1:6" ht="29.1" customHeight="1" x14ac:dyDescent="0.25">
      <c r="A161" s="186"/>
      <c r="B161" s="186"/>
      <c r="C161" s="186"/>
      <c r="D161" s="186"/>
      <c r="E161" s="184" t="str">
        <f t="shared" si="2"/>
        <v/>
      </c>
      <c r="F161">
        <f>SUMIF($B$11:B161,"withdraw",$C$11:C161)-SUMIFS($C$11:C161,$B$11:B161,"deposit",$D$11:D161,"reinvestment")</f>
        <v>0</v>
      </c>
    </row>
    <row r="162" spans="1:6" ht="29.1" customHeight="1" x14ac:dyDescent="0.25">
      <c r="A162" s="186"/>
      <c r="B162" s="186"/>
      <c r="C162" s="186"/>
      <c r="D162" s="186"/>
      <c r="E162" s="184" t="str">
        <f t="shared" si="2"/>
        <v/>
      </c>
      <c r="F162">
        <f>SUMIF($B$11:B162,"withdraw",$C$11:C162)-SUMIFS($C$11:C162,$B$11:B162,"deposit",$D$11:D162,"reinvestment")</f>
        <v>0</v>
      </c>
    </row>
    <row r="163" spans="1:6" ht="29.1" customHeight="1" x14ac:dyDescent="0.25">
      <c r="A163" s="186"/>
      <c r="B163" s="186"/>
      <c r="C163" s="186"/>
      <c r="D163" s="186"/>
      <c r="E163" s="184" t="str">
        <f t="shared" si="2"/>
        <v/>
      </c>
      <c r="F163">
        <f>SUMIF($B$11:B163,"withdraw",$C$11:C163)-SUMIFS($C$11:C163,$B$11:B163,"deposit",$D$11:D163,"reinvestment")</f>
        <v>0</v>
      </c>
    </row>
    <row r="164" spans="1:6" ht="29.1" customHeight="1" x14ac:dyDescent="0.25">
      <c r="A164" s="186"/>
      <c r="B164" s="186"/>
      <c r="C164" s="186"/>
      <c r="D164" s="186"/>
      <c r="E164" s="184" t="str">
        <f t="shared" si="2"/>
        <v/>
      </c>
      <c r="F164">
        <f>SUMIF($B$11:B164,"withdraw",$C$11:C164)-SUMIFS($C$11:C164,$B$11:B164,"deposit",$D$11:D164,"reinvestment")</f>
        <v>0</v>
      </c>
    </row>
    <row r="165" spans="1:6" ht="29.1" customHeight="1" x14ac:dyDescent="0.25">
      <c r="A165" s="186"/>
      <c r="B165" s="186"/>
      <c r="C165" s="186"/>
      <c r="D165" s="186"/>
      <c r="E165" s="184" t="str">
        <f t="shared" si="2"/>
        <v/>
      </c>
      <c r="F165">
        <f>SUMIF($B$11:B165,"withdraw",$C$11:C165)-SUMIFS($C$11:C165,$B$11:B165,"deposit",$D$11:D165,"reinvestment")</f>
        <v>0</v>
      </c>
    </row>
    <row r="166" spans="1:6" ht="29.1" customHeight="1" x14ac:dyDescent="0.25">
      <c r="A166" s="186"/>
      <c r="B166" s="186"/>
      <c r="C166" s="186"/>
      <c r="D166" s="186"/>
      <c r="E166" s="184" t="str">
        <f t="shared" si="2"/>
        <v/>
      </c>
      <c r="F166">
        <f>SUMIF($B$11:B166,"withdraw",$C$11:C166)-SUMIFS($C$11:C166,$B$11:B166,"deposit",$D$11:D166,"reinvestment")</f>
        <v>0</v>
      </c>
    </row>
    <row r="167" spans="1:6" ht="29.1" customHeight="1" x14ac:dyDescent="0.25">
      <c r="A167" s="186"/>
      <c r="B167" s="186"/>
      <c r="C167" s="186"/>
      <c r="D167" s="186"/>
      <c r="E167" s="184" t="str">
        <f t="shared" si="2"/>
        <v/>
      </c>
      <c r="F167">
        <f>SUMIF($B$11:B167,"withdraw",$C$11:C167)-SUMIFS($C$11:C167,$B$11:B167,"deposit",$D$11:D167,"reinvestment")</f>
        <v>0</v>
      </c>
    </row>
    <row r="168" spans="1:6" ht="29.1" customHeight="1" x14ac:dyDescent="0.25">
      <c r="A168" s="186"/>
      <c r="B168" s="186"/>
      <c r="C168" s="186"/>
      <c r="D168" s="186"/>
      <c r="E168" s="184" t="str">
        <f t="shared" si="2"/>
        <v/>
      </c>
      <c r="F168">
        <f>SUMIF($B$11:B168,"withdraw",$C$11:C168)-SUMIFS($C$11:C168,$B$11:B168,"deposit",$D$11:D168,"reinvestment")</f>
        <v>0</v>
      </c>
    </row>
    <row r="169" spans="1:6" ht="29.1" customHeight="1" x14ac:dyDescent="0.25">
      <c r="A169" s="186"/>
      <c r="B169" s="186"/>
      <c r="C169" s="186"/>
      <c r="D169" s="186"/>
      <c r="E169" s="184" t="str">
        <f t="shared" si="2"/>
        <v/>
      </c>
      <c r="F169">
        <f>SUMIF($B$11:B169,"withdraw",$C$11:C169)-SUMIFS($C$11:C169,$B$11:B169,"deposit",$D$11:D169,"reinvestment")</f>
        <v>0</v>
      </c>
    </row>
    <row r="170" spans="1:6" ht="29.1" customHeight="1" x14ac:dyDescent="0.25">
      <c r="A170" s="186"/>
      <c r="B170" s="186"/>
      <c r="C170" s="186"/>
      <c r="D170" s="186"/>
      <c r="E170" s="184" t="str">
        <f t="shared" si="2"/>
        <v/>
      </c>
      <c r="F170">
        <f>SUMIF($B$11:B170,"withdraw",$C$11:C170)-SUMIFS($C$11:C170,$B$11:B170,"deposit",$D$11:D170,"reinvestment")</f>
        <v>0</v>
      </c>
    </row>
    <row r="171" spans="1:6" ht="29.1" customHeight="1" x14ac:dyDescent="0.25">
      <c r="A171" s="186"/>
      <c r="B171" s="186"/>
      <c r="C171" s="186"/>
      <c r="D171" s="186"/>
      <c r="E171" s="184" t="str">
        <f t="shared" si="2"/>
        <v/>
      </c>
      <c r="F171">
        <f>SUMIF($B$11:B171,"withdraw",$C$11:C171)-SUMIFS($C$11:C171,$B$11:B171,"deposit",$D$11:D171,"reinvestment")</f>
        <v>0</v>
      </c>
    </row>
    <row r="172" spans="1:6" ht="29.1" customHeight="1" x14ac:dyDescent="0.25">
      <c r="A172" s="186"/>
      <c r="B172" s="186"/>
      <c r="C172" s="186"/>
      <c r="D172" s="186"/>
      <c r="E172" s="184" t="str">
        <f t="shared" si="2"/>
        <v/>
      </c>
      <c r="F172">
        <f>SUMIF($B$11:B172,"withdraw",$C$11:C172)-SUMIFS($C$11:C172,$B$11:B172,"deposit",$D$11:D172,"reinvestment")</f>
        <v>0</v>
      </c>
    </row>
    <row r="173" spans="1:6" ht="29.1" customHeight="1" x14ac:dyDescent="0.25">
      <c r="A173" s="186"/>
      <c r="B173" s="186"/>
      <c r="C173" s="186"/>
      <c r="D173" s="186"/>
      <c r="E173" s="184" t="str">
        <f t="shared" si="2"/>
        <v/>
      </c>
      <c r="F173">
        <f>SUMIF($B$11:B173,"withdraw",$C$11:C173)-SUMIFS($C$11:C173,$B$11:B173,"deposit",$D$11:D173,"reinvestment")</f>
        <v>0</v>
      </c>
    </row>
    <row r="174" spans="1:6" ht="29.1" customHeight="1" x14ac:dyDescent="0.25">
      <c r="A174" s="186"/>
      <c r="B174" s="186"/>
      <c r="C174" s="186"/>
      <c r="D174" s="186"/>
      <c r="E174" s="184" t="str">
        <f t="shared" si="2"/>
        <v/>
      </c>
      <c r="F174">
        <f>SUMIF($B$11:B174,"withdraw",$C$11:C174)-SUMIFS($C$11:C174,$B$11:B174,"deposit",$D$11:D174,"reinvestment")</f>
        <v>0</v>
      </c>
    </row>
    <row r="175" spans="1:6" ht="29.1" customHeight="1" x14ac:dyDescent="0.25">
      <c r="A175" s="186"/>
      <c r="B175" s="186"/>
      <c r="C175" s="186"/>
      <c r="D175" s="186"/>
      <c r="E175" s="184" t="str">
        <f t="shared" si="2"/>
        <v/>
      </c>
      <c r="F175">
        <f>SUMIF($B$11:B175,"withdraw",$C$11:C175)-SUMIFS($C$11:C175,$B$11:B175,"deposit",$D$11:D175,"reinvestment")</f>
        <v>0</v>
      </c>
    </row>
    <row r="176" spans="1:6" ht="29.1" customHeight="1" x14ac:dyDescent="0.25">
      <c r="A176" s="186"/>
      <c r="B176" s="186"/>
      <c r="C176" s="186"/>
      <c r="D176" s="186"/>
      <c r="E176" s="184" t="str">
        <f t="shared" si="2"/>
        <v/>
      </c>
      <c r="F176">
        <f>SUMIF($B$11:B176,"withdraw",$C$11:C176)-SUMIFS($C$11:C176,$B$11:B176,"deposit",$D$11:D176,"reinvestment")</f>
        <v>0</v>
      </c>
    </row>
    <row r="177" spans="1:6" ht="29.1" customHeight="1" x14ac:dyDescent="0.25">
      <c r="A177" s="186"/>
      <c r="B177" s="186"/>
      <c r="C177" s="186"/>
      <c r="D177" s="186"/>
      <c r="E177" s="184" t="str">
        <f t="shared" si="2"/>
        <v/>
      </c>
      <c r="F177">
        <f>SUMIF($B$11:B177,"withdraw",$C$11:C177)-SUMIFS($C$11:C177,$B$11:B177,"deposit",$D$11:D177,"reinvestment")</f>
        <v>0</v>
      </c>
    </row>
    <row r="178" spans="1:6" ht="29.1" customHeight="1" x14ac:dyDescent="0.25">
      <c r="A178" s="186"/>
      <c r="B178" s="186"/>
      <c r="C178" s="186"/>
      <c r="D178" s="186"/>
      <c r="E178" s="184" t="str">
        <f t="shared" si="2"/>
        <v/>
      </c>
      <c r="F178">
        <f>SUMIF($B$11:B178,"withdraw",$C$11:C178)-SUMIFS($C$11:C178,$B$11:B178,"deposit",$D$11:D178,"reinvestment")</f>
        <v>0</v>
      </c>
    </row>
    <row r="179" spans="1:6" ht="29.1" customHeight="1" x14ac:dyDescent="0.25">
      <c r="A179" s="186"/>
      <c r="B179" s="186"/>
      <c r="C179" s="186"/>
      <c r="D179" s="186"/>
      <c r="E179" s="184" t="str">
        <f t="shared" si="2"/>
        <v/>
      </c>
      <c r="F179">
        <f>SUMIF($B$11:B179,"withdraw",$C$11:C179)-SUMIFS($C$11:C179,$B$11:B179,"deposit",$D$11:D179,"reinvestment")</f>
        <v>0</v>
      </c>
    </row>
    <row r="180" spans="1:6" ht="29.1" customHeight="1" x14ac:dyDescent="0.25">
      <c r="A180" s="186"/>
      <c r="B180" s="186"/>
      <c r="C180" s="186"/>
      <c r="D180" s="186"/>
      <c r="E180" s="184" t="str">
        <f t="shared" si="2"/>
        <v/>
      </c>
      <c r="F180">
        <f>SUMIF($B$11:B180,"withdraw",$C$11:C180)-SUMIFS($C$11:C180,$B$11:B180,"deposit",$D$11:D180,"reinvestment")</f>
        <v>0</v>
      </c>
    </row>
    <row r="181" spans="1:6" ht="29.1" customHeight="1" x14ac:dyDescent="0.25">
      <c r="A181" s="186"/>
      <c r="B181" s="186"/>
      <c r="C181" s="186"/>
      <c r="D181" s="186"/>
      <c r="E181" s="184" t="str">
        <f t="shared" si="2"/>
        <v/>
      </c>
      <c r="F181">
        <f>SUMIF($B$11:B181,"withdraw",$C$11:C181)-SUMIFS($C$11:C181,$B$11:B181,"deposit",$D$11:D181,"reinvestment")</f>
        <v>0</v>
      </c>
    </row>
    <row r="182" spans="1:6" ht="29.1" customHeight="1" x14ac:dyDescent="0.25">
      <c r="A182" s="186"/>
      <c r="B182" s="186"/>
      <c r="C182" s="186"/>
      <c r="D182" s="186"/>
      <c r="E182" s="184" t="str">
        <f t="shared" si="2"/>
        <v/>
      </c>
      <c r="F182">
        <f>SUMIF($B$11:B182,"withdraw",$C$11:C182)-SUMIFS($C$11:C182,$B$11:B182,"deposit",$D$11:D182,"reinvestment")</f>
        <v>0</v>
      </c>
    </row>
    <row r="183" spans="1:6" ht="29.1" customHeight="1" x14ac:dyDescent="0.25">
      <c r="A183" s="186"/>
      <c r="B183" s="186"/>
      <c r="C183" s="186"/>
      <c r="D183" s="186"/>
      <c r="E183" s="184" t="str">
        <f t="shared" si="2"/>
        <v/>
      </c>
      <c r="F183">
        <f>SUMIF($B$11:B183,"withdraw",$C$11:C183)-SUMIFS($C$11:C183,$B$11:B183,"deposit",$D$11:D183,"reinvestment")</f>
        <v>0</v>
      </c>
    </row>
    <row r="184" spans="1:6" ht="29.1" customHeight="1" x14ac:dyDescent="0.25">
      <c r="A184" s="186"/>
      <c r="B184" s="186"/>
      <c r="C184" s="186"/>
      <c r="D184" s="186"/>
      <c r="E184" s="184" t="str">
        <f t="shared" si="2"/>
        <v/>
      </c>
      <c r="F184">
        <f>SUMIF($B$11:B184,"withdraw",$C$11:C184)-SUMIFS($C$11:C184,$B$11:B184,"deposit",$D$11:D184,"reinvestment")</f>
        <v>0</v>
      </c>
    </row>
    <row r="185" spans="1:6" ht="29.1" customHeight="1" x14ac:dyDescent="0.25">
      <c r="A185" s="186"/>
      <c r="B185" s="186"/>
      <c r="C185" s="186"/>
      <c r="D185" s="186"/>
      <c r="E185" s="184" t="str">
        <f t="shared" si="2"/>
        <v/>
      </c>
      <c r="F185">
        <f>SUMIF($B$11:B185,"withdraw",$C$11:C185)-SUMIFS($C$11:C185,$B$11:B185,"deposit",$D$11:D185,"reinvestment")</f>
        <v>0</v>
      </c>
    </row>
    <row r="186" spans="1:6" ht="29.1" customHeight="1" x14ac:dyDescent="0.25">
      <c r="A186" s="186"/>
      <c r="B186" s="186"/>
      <c r="C186" s="186"/>
      <c r="D186" s="186"/>
      <c r="E186" s="184" t="str">
        <f t="shared" si="2"/>
        <v/>
      </c>
      <c r="F186">
        <f>SUMIF($B$11:B186,"withdraw",$C$11:C186)-SUMIFS($C$11:C186,$B$11:B186,"deposit",$D$11:D186,"reinvestment")</f>
        <v>0</v>
      </c>
    </row>
    <row r="187" spans="1:6" ht="29.1" customHeight="1" x14ac:dyDescent="0.25">
      <c r="A187" s="186"/>
      <c r="B187" s="186"/>
      <c r="C187" s="186"/>
      <c r="D187" s="186"/>
      <c r="E187" s="184" t="str">
        <f t="shared" si="2"/>
        <v/>
      </c>
      <c r="F187">
        <f>SUMIF($B$11:B187,"withdraw",$C$11:C187)-SUMIFS($C$11:C187,$B$11:B187,"deposit",$D$11:D187,"reinvestment")</f>
        <v>0</v>
      </c>
    </row>
    <row r="188" spans="1:6" ht="29.1" customHeight="1" x14ac:dyDescent="0.25">
      <c r="A188" s="186"/>
      <c r="B188" s="186"/>
      <c r="C188" s="186"/>
      <c r="D188" s="186"/>
      <c r="E188" s="184" t="str">
        <f t="shared" si="2"/>
        <v/>
      </c>
      <c r="F188">
        <f>SUMIF($B$11:B188,"withdraw",$C$11:C188)-SUMIFS($C$11:C188,$B$11:B188,"deposit",$D$11:D188,"reinvestment")</f>
        <v>0</v>
      </c>
    </row>
    <row r="189" spans="1:6" ht="29.1" customHeight="1" x14ac:dyDescent="0.25">
      <c r="A189" s="186"/>
      <c r="B189" s="186"/>
      <c r="C189" s="186"/>
      <c r="D189" s="186"/>
      <c r="E189" s="184" t="str">
        <f t="shared" si="2"/>
        <v/>
      </c>
      <c r="F189">
        <f>SUMIF($B$11:B189,"withdraw",$C$11:C189)-SUMIFS($C$11:C189,$B$11:B189,"deposit",$D$11:D189,"reinvestment")</f>
        <v>0</v>
      </c>
    </row>
    <row r="190" spans="1:6" ht="29.1" customHeight="1" x14ac:dyDescent="0.25">
      <c r="A190" s="186"/>
      <c r="B190" s="186"/>
      <c r="C190" s="186"/>
      <c r="D190" s="186"/>
      <c r="E190" s="184" t="str">
        <f t="shared" si="2"/>
        <v/>
      </c>
      <c r="F190">
        <f>SUMIF($B$11:B190,"withdraw",$C$11:C190)-SUMIFS($C$11:C190,$B$11:B190,"deposit",$D$11:D190,"reinvestment")</f>
        <v>0</v>
      </c>
    </row>
    <row r="191" spans="1:6" ht="29.1" customHeight="1" x14ac:dyDescent="0.25">
      <c r="A191" s="186"/>
      <c r="B191" s="186"/>
      <c r="C191" s="186"/>
      <c r="D191" s="186"/>
      <c r="E191" s="184" t="str">
        <f t="shared" si="2"/>
        <v/>
      </c>
      <c r="F191">
        <f>SUMIF($B$11:B191,"withdraw",$C$11:C191)-SUMIFS($C$11:C191,$B$11:B191,"deposit",$D$11:D191,"reinvestment")</f>
        <v>0</v>
      </c>
    </row>
    <row r="192" spans="1:6" ht="29.1" customHeight="1" x14ac:dyDescent="0.25">
      <c r="A192" s="186"/>
      <c r="B192" s="186"/>
      <c r="C192" s="186"/>
      <c r="D192" s="186"/>
      <c r="E192" s="184" t="str">
        <f t="shared" si="2"/>
        <v/>
      </c>
      <c r="F192">
        <f>SUMIF($B$11:B192,"withdraw",$C$11:C192)-SUMIFS($C$11:C192,$B$11:B192,"deposit",$D$11:D192,"reinvestment")</f>
        <v>0</v>
      </c>
    </row>
    <row r="193" spans="1:6" ht="29.1" customHeight="1" x14ac:dyDescent="0.25">
      <c r="A193" s="186"/>
      <c r="B193" s="186"/>
      <c r="C193" s="186"/>
      <c r="D193" s="186"/>
      <c r="E193" s="184" t="str">
        <f t="shared" si="2"/>
        <v/>
      </c>
      <c r="F193">
        <f>SUMIF($B$11:B193,"withdraw",$C$11:C193)-SUMIFS($C$11:C193,$B$11:B193,"deposit",$D$11:D193,"reinvestment")</f>
        <v>0</v>
      </c>
    </row>
    <row r="194" spans="1:6" ht="29.1" customHeight="1" x14ac:dyDescent="0.25">
      <c r="A194" s="186"/>
      <c r="B194" s="186"/>
      <c r="C194" s="186"/>
      <c r="D194" s="186"/>
      <c r="E194" s="184" t="str">
        <f t="shared" si="2"/>
        <v/>
      </c>
      <c r="F194">
        <f>SUMIF($B$11:B194,"withdraw",$C$11:C194)-SUMIFS($C$11:C194,$B$11:B194,"deposit",$D$11:D194,"reinvestment")</f>
        <v>0</v>
      </c>
    </row>
    <row r="195" spans="1:6" ht="29.1" customHeight="1" x14ac:dyDescent="0.25">
      <c r="A195" s="186"/>
      <c r="B195" s="186"/>
      <c r="C195" s="186"/>
      <c r="D195" s="186"/>
      <c r="E195" s="184" t="str">
        <f t="shared" si="2"/>
        <v/>
      </c>
      <c r="F195">
        <f>SUMIF($B$11:B195,"withdraw",$C$11:C195)-SUMIFS($C$11:C195,$B$11:B195,"deposit",$D$11:D195,"reinvestment")</f>
        <v>0</v>
      </c>
    </row>
    <row r="196" spans="1:6" ht="29.1" customHeight="1" x14ac:dyDescent="0.25">
      <c r="A196" s="186"/>
      <c r="B196" s="186"/>
      <c r="C196" s="186"/>
      <c r="D196" s="186"/>
      <c r="E196" s="184" t="str">
        <f t="shared" si="2"/>
        <v/>
      </c>
      <c r="F196">
        <f>SUMIF($B$11:B196,"withdraw",$C$11:C196)-SUMIFS($C$11:C196,$B$11:B196,"deposit",$D$11:D196,"reinvestment")</f>
        <v>0</v>
      </c>
    </row>
    <row r="197" spans="1:6" ht="29.1" customHeight="1" x14ac:dyDescent="0.25">
      <c r="A197" s="186"/>
      <c r="B197" s="186"/>
      <c r="C197" s="186"/>
      <c r="D197" s="186"/>
      <c r="E197" s="184" t="str">
        <f t="shared" si="2"/>
        <v/>
      </c>
      <c r="F197">
        <f>SUMIF($B$11:B197,"withdraw",$C$11:C197)-SUMIFS($C$11:C197,$B$11:B197,"deposit",$D$11:D197,"reinvestment")</f>
        <v>0</v>
      </c>
    </row>
    <row r="198" spans="1:6" ht="29.1" customHeight="1" x14ac:dyDescent="0.25">
      <c r="A198" s="186"/>
      <c r="B198" s="186"/>
      <c r="C198" s="186"/>
      <c r="D198" s="186"/>
      <c r="E198" s="184" t="str">
        <f t="shared" si="2"/>
        <v/>
      </c>
      <c r="F198">
        <f>SUMIF($B$11:B198,"withdraw",$C$11:C198)-SUMIFS($C$11:C198,$B$11:B198,"deposit",$D$11:D198,"reinvestment")</f>
        <v>0</v>
      </c>
    </row>
    <row r="199" spans="1:6" ht="29.1" customHeight="1" x14ac:dyDescent="0.25">
      <c r="A199" s="186"/>
      <c r="B199" s="186"/>
      <c r="C199" s="186"/>
      <c r="D199" s="186"/>
      <c r="E199" s="184" t="str">
        <f t="shared" si="2"/>
        <v/>
      </c>
      <c r="F199">
        <f>SUMIF($B$11:B199,"withdraw",$C$11:C199)-SUMIFS($C$11:C199,$B$11:B199,"deposit",$D$11:D199,"reinvestment")</f>
        <v>0</v>
      </c>
    </row>
    <row r="200" spans="1:6" ht="29.1" customHeight="1" x14ac:dyDescent="0.25">
      <c r="A200" s="186"/>
      <c r="B200" s="186"/>
      <c r="C200" s="186"/>
      <c r="D200" s="186"/>
      <c r="E200" s="184" t="str">
        <f t="shared" si="2"/>
        <v/>
      </c>
      <c r="F200">
        <f>SUMIF($B$11:B200,"withdraw",$C$11:C200)-SUMIFS($C$11:C200,$B$11:B200,"deposit",$D$11:D200,"reinvestment")</f>
        <v>0</v>
      </c>
    </row>
    <row r="201" spans="1:6" ht="29.1" customHeight="1" x14ac:dyDescent="0.25">
      <c r="A201" s="186"/>
      <c r="B201" s="186"/>
      <c r="C201" s="186"/>
      <c r="D201" s="186"/>
      <c r="E201" s="184" t="str">
        <f t="shared" si="2"/>
        <v/>
      </c>
      <c r="F201">
        <f>SUMIF($B$11:B201,"withdraw",$C$11:C201)-SUMIFS($C$11:C201,$B$11:B201,"deposit",$D$11:D201,"reinvestment")</f>
        <v>0</v>
      </c>
    </row>
    <row r="202" spans="1:6" ht="29.1" customHeight="1" x14ac:dyDescent="0.25">
      <c r="A202" s="186"/>
      <c r="B202" s="186"/>
      <c r="C202" s="186"/>
      <c r="D202" s="186"/>
      <c r="E202" s="184" t="str">
        <f t="shared" si="2"/>
        <v/>
      </c>
      <c r="F202">
        <f>SUMIF($B$11:B202,"withdraw",$C$11:C202)-SUMIFS($C$11:C202,$B$11:B202,"deposit",$D$11:D202,"reinvestment")</f>
        <v>0</v>
      </c>
    </row>
    <row r="203" spans="1:6" ht="29.1" customHeight="1" x14ac:dyDescent="0.25">
      <c r="A203" s="186"/>
      <c r="B203" s="186"/>
      <c r="C203" s="186"/>
      <c r="D203" s="186"/>
      <c r="E203" s="184" t="str">
        <f t="shared" si="2"/>
        <v/>
      </c>
      <c r="F203">
        <f>SUMIF($B$11:B203,"withdraw",$C$11:C203)-SUMIFS($C$11:C203,$B$11:B203,"deposit",$D$11:D203,"reinvestment")</f>
        <v>0</v>
      </c>
    </row>
    <row r="204" spans="1:6" ht="29.1" customHeight="1" x14ac:dyDescent="0.25">
      <c r="A204" s="186"/>
      <c r="B204" s="186"/>
      <c r="C204" s="186"/>
      <c r="D204" s="186"/>
      <c r="E204" s="184" t="str">
        <f t="shared" si="2"/>
        <v/>
      </c>
      <c r="F204">
        <f>SUMIF($B$11:B204,"withdraw",$C$11:C204)-SUMIFS($C$11:C204,$B$11:B204,"deposit",$D$11:D204,"reinvestment")</f>
        <v>0</v>
      </c>
    </row>
    <row r="205" spans="1:6" ht="29.1" customHeight="1" x14ac:dyDescent="0.25">
      <c r="A205" s="186"/>
      <c r="B205" s="186"/>
      <c r="C205" s="186"/>
      <c r="D205" s="186"/>
      <c r="E205" s="184" t="str">
        <f t="shared" ref="E205:E268" si="3">IF(AND(C205&gt;F204,D205="reinvestment"),"You cannot reinvest more than is withdrawn and available.","")</f>
        <v/>
      </c>
      <c r="F205">
        <f>SUMIF($B$11:B205,"withdraw",$C$11:C205)-SUMIFS($C$11:C205,$B$11:B205,"deposit",$D$11:D205,"reinvestment")</f>
        <v>0</v>
      </c>
    </row>
    <row r="206" spans="1:6" ht="29.1" customHeight="1" x14ac:dyDescent="0.25">
      <c r="A206" s="186"/>
      <c r="B206" s="186"/>
      <c r="C206" s="186"/>
      <c r="D206" s="186"/>
      <c r="E206" s="184" t="str">
        <f t="shared" si="3"/>
        <v/>
      </c>
      <c r="F206">
        <f>SUMIF($B$11:B206,"withdraw",$C$11:C206)-SUMIFS($C$11:C206,$B$11:B206,"deposit",$D$11:D206,"reinvestment")</f>
        <v>0</v>
      </c>
    </row>
    <row r="207" spans="1:6" ht="29.1" customHeight="1" x14ac:dyDescent="0.25">
      <c r="A207" s="186"/>
      <c r="B207" s="186"/>
      <c r="C207" s="186"/>
      <c r="D207" s="186"/>
      <c r="E207" s="184" t="str">
        <f t="shared" si="3"/>
        <v/>
      </c>
      <c r="F207">
        <f>SUMIF($B$11:B207,"withdraw",$C$11:C207)-SUMIFS($C$11:C207,$B$11:B207,"deposit",$D$11:D207,"reinvestment")</f>
        <v>0</v>
      </c>
    </row>
    <row r="208" spans="1:6" ht="29.1" customHeight="1" x14ac:dyDescent="0.25">
      <c r="A208" s="186"/>
      <c r="B208" s="186"/>
      <c r="C208" s="186"/>
      <c r="D208" s="186"/>
      <c r="E208" s="184" t="str">
        <f t="shared" si="3"/>
        <v/>
      </c>
      <c r="F208">
        <f>SUMIF($B$11:B208,"withdraw",$C$11:C208)-SUMIFS($C$11:C208,$B$11:B208,"deposit",$D$11:D208,"reinvestment")</f>
        <v>0</v>
      </c>
    </row>
    <row r="209" spans="1:6" ht="29.1" customHeight="1" x14ac:dyDescent="0.25">
      <c r="A209" s="186"/>
      <c r="B209" s="186"/>
      <c r="C209" s="186"/>
      <c r="D209" s="186"/>
      <c r="E209" s="184" t="str">
        <f t="shared" si="3"/>
        <v/>
      </c>
      <c r="F209">
        <f>SUMIF($B$11:B209,"withdraw",$C$11:C209)-SUMIFS($C$11:C209,$B$11:B209,"deposit",$D$11:D209,"reinvestment")</f>
        <v>0</v>
      </c>
    </row>
    <row r="210" spans="1:6" ht="29.1" customHeight="1" x14ac:dyDescent="0.25">
      <c r="A210" s="186"/>
      <c r="B210" s="186"/>
      <c r="C210" s="186"/>
      <c r="D210" s="186"/>
      <c r="E210" s="184" t="str">
        <f t="shared" si="3"/>
        <v/>
      </c>
      <c r="F210">
        <f>SUMIF($B$11:B210,"withdraw",$C$11:C210)-SUMIFS($C$11:C210,$B$11:B210,"deposit",$D$11:D210,"reinvestment")</f>
        <v>0</v>
      </c>
    </row>
    <row r="211" spans="1:6" ht="29.1" customHeight="1" x14ac:dyDescent="0.25">
      <c r="A211" s="186"/>
      <c r="B211" s="186"/>
      <c r="C211" s="186"/>
      <c r="D211" s="186"/>
      <c r="E211" s="184" t="str">
        <f t="shared" si="3"/>
        <v/>
      </c>
      <c r="F211">
        <f>SUMIF($B$11:B211,"withdraw",$C$11:C211)-SUMIFS($C$11:C211,$B$11:B211,"deposit",$D$11:D211,"reinvestment")</f>
        <v>0</v>
      </c>
    </row>
    <row r="212" spans="1:6" ht="29.1" customHeight="1" x14ac:dyDescent="0.25">
      <c r="A212" s="186"/>
      <c r="B212" s="186"/>
      <c r="C212" s="186"/>
      <c r="D212" s="186"/>
      <c r="E212" s="184" t="str">
        <f t="shared" si="3"/>
        <v/>
      </c>
      <c r="F212">
        <f>SUMIF($B$11:B212,"withdraw",$C$11:C212)-SUMIFS($C$11:C212,$B$11:B212,"deposit",$D$11:D212,"reinvestment")</f>
        <v>0</v>
      </c>
    </row>
    <row r="213" spans="1:6" ht="29.1" customHeight="1" x14ac:dyDescent="0.25">
      <c r="A213" s="186"/>
      <c r="B213" s="186"/>
      <c r="C213" s="186"/>
      <c r="D213" s="186"/>
      <c r="E213" s="184" t="str">
        <f t="shared" si="3"/>
        <v/>
      </c>
      <c r="F213">
        <f>SUMIF($B$11:B213,"withdraw",$C$11:C213)-SUMIFS($C$11:C213,$B$11:B213,"deposit",$D$11:D213,"reinvestment")</f>
        <v>0</v>
      </c>
    </row>
    <row r="214" spans="1:6" ht="29.1" customHeight="1" x14ac:dyDescent="0.25">
      <c r="A214" s="186"/>
      <c r="B214" s="186"/>
      <c r="C214" s="186"/>
      <c r="D214" s="186"/>
      <c r="E214" s="184" t="str">
        <f t="shared" si="3"/>
        <v/>
      </c>
      <c r="F214">
        <f>SUMIF($B$11:B214,"withdraw",$C$11:C214)-SUMIFS($C$11:C214,$B$11:B214,"deposit",$D$11:D214,"reinvestment")</f>
        <v>0</v>
      </c>
    </row>
    <row r="215" spans="1:6" ht="29.1" customHeight="1" x14ac:dyDescent="0.25">
      <c r="A215" s="186"/>
      <c r="B215" s="186"/>
      <c r="C215" s="186"/>
      <c r="D215" s="186"/>
      <c r="E215" s="184" t="str">
        <f t="shared" si="3"/>
        <v/>
      </c>
      <c r="F215">
        <f>SUMIF($B$11:B215,"withdraw",$C$11:C215)-SUMIFS($C$11:C215,$B$11:B215,"deposit",$D$11:D215,"reinvestment")</f>
        <v>0</v>
      </c>
    </row>
    <row r="216" spans="1:6" ht="29.1" customHeight="1" x14ac:dyDescent="0.25">
      <c r="A216" s="186"/>
      <c r="B216" s="186"/>
      <c r="C216" s="186"/>
      <c r="D216" s="186"/>
      <c r="E216" s="184" t="str">
        <f t="shared" si="3"/>
        <v/>
      </c>
      <c r="F216">
        <f>SUMIF($B$11:B216,"withdraw",$C$11:C216)-SUMIFS($C$11:C216,$B$11:B216,"deposit",$D$11:D216,"reinvestment")</f>
        <v>0</v>
      </c>
    </row>
    <row r="217" spans="1:6" ht="29.1" customHeight="1" x14ac:dyDescent="0.25">
      <c r="A217" s="186"/>
      <c r="B217" s="186"/>
      <c r="C217" s="186"/>
      <c r="D217" s="186"/>
      <c r="E217" s="184" t="str">
        <f t="shared" si="3"/>
        <v/>
      </c>
      <c r="F217">
        <f>SUMIF($B$11:B217,"withdraw",$C$11:C217)-SUMIFS($C$11:C217,$B$11:B217,"deposit",$D$11:D217,"reinvestment")</f>
        <v>0</v>
      </c>
    </row>
    <row r="218" spans="1:6" ht="29.1" customHeight="1" x14ac:dyDescent="0.25">
      <c r="A218" s="186"/>
      <c r="B218" s="186"/>
      <c r="C218" s="186"/>
      <c r="D218" s="186"/>
      <c r="E218" s="184" t="str">
        <f t="shared" si="3"/>
        <v/>
      </c>
      <c r="F218">
        <f>SUMIF($B$11:B218,"withdraw",$C$11:C218)-SUMIFS($C$11:C218,$B$11:B218,"deposit",$D$11:D218,"reinvestment")</f>
        <v>0</v>
      </c>
    </row>
    <row r="219" spans="1:6" ht="29.1" customHeight="1" x14ac:dyDescent="0.25">
      <c r="A219" s="186"/>
      <c r="B219" s="186"/>
      <c r="C219" s="186"/>
      <c r="D219" s="186"/>
      <c r="E219" s="184" t="str">
        <f t="shared" si="3"/>
        <v/>
      </c>
      <c r="F219">
        <f>SUMIF($B$11:B219,"withdraw",$C$11:C219)-SUMIFS($C$11:C219,$B$11:B219,"deposit",$D$11:D219,"reinvestment")</f>
        <v>0</v>
      </c>
    </row>
    <row r="220" spans="1:6" ht="29.1" customHeight="1" x14ac:dyDescent="0.25">
      <c r="A220" s="186"/>
      <c r="B220" s="186"/>
      <c r="C220" s="186"/>
      <c r="D220" s="186"/>
      <c r="E220" s="184" t="str">
        <f t="shared" si="3"/>
        <v/>
      </c>
      <c r="F220">
        <f>SUMIF($B$11:B220,"withdraw",$C$11:C220)-SUMIFS($C$11:C220,$B$11:B220,"deposit",$D$11:D220,"reinvestment")</f>
        <v>0</v>
      </c>
    </row>
    <row r="221" spans="1:6" ht="29.1" customHeight="1" x14ac:dyDescent="0.25">
      <c r="A221" s="186"/>
      <c r="B221" s="186"/>
      <c r="C221" s="186"/>
      <c r="D221" s="186"/>
      <c r="E221" s="184" t="str">
        <f t="shared" si="3"/>
        <v/>
      </c>
      <c r="F221">
        <f>SUMIF($B$11:B221,"withdraw",$C$11:C221)-SUMIFS($C$11:C221,$B$11:B221,"deposit",$D$11:D221,"reinvestment")</f>
        <v>0</v>
      </c>
    </row>
    <row r="222" spans="1:6" ht="29.1" customHeight="1" x14ac:dyDescent="0.25">
      <c r="A222" s="186"/>
      <c r="B222" s="186"/>
      <c r="C222" s="186"/>
      <c r="D222" s="186"/>
      <c r="E222" s="184" t="str">
        <f t="shared" si="3"/>
        <v/>
      </c>
      <c r="F222">
        <f>SUMIF($B$11:B222,"withdraw",$C$11:C222)-SUMIFS($C$11:C222,$B$11:B222,"deposit",$D$11:D222,"reinvestment")</f>
        <v>0</v>
      </c>
    </row>
    <row r="223" spans="1:6" ht="29.1" customHeight="1" x14ac:dyDescent="0.25">
      <c r="A223" s="186"/>
      <c r="B223" s="186"/>
      <c r="C223" s="186"/>
      <c r="D223" s="186"/>
      <c r="E223" s="184" t="str">
        <f t="shared" si="3"/>
        <v/>
      </c>
      <c r="F223">
        <f>SUMIF($B$11:B223,"withdraw",$C$11:C223)-SUMIFS($C$11:C223,$B$11:B223,"deposit",$D$11:D223,"reinvestment")</f>
        <v>0</v>
      </c>
    </row>
    <row r="224" spans="1:6" ht="29.1" customHeight="1" x14ac:dyDescent="0.25">
      <c r="A224" s="186"/>
      <c r="B224" s="186"/>
      <c r="C224" s="186"/>
      <c r="D224" s="186"/>
      <c r="E224" s="184" t="str">
        <f t="shared" si="3"/>
        <v/>
      </c>
      <c r="F224">
        <f>SUMIF($B$11:B224,"withdraw",$C$11:C224)-SUMIFS($C$11:C224,$B$11:B224,"deposit",$D$11:D224,"reinvestment")</f>
        <v>0</v>
      </c>
    </row>
    <row r="225" spans="1:6" ht="29.1" customHeight="1" x14ac:dyDescent="0.25">
      <c r="A225" s="186"/>
      <c r="B225" s="186"/>
      <c r="C225" s="186"/>
      <c r="D225" s="186"/>
      <c r="E225" s="184" t="str">
        <f t="shared" si="3"/>
        <v/>
      </c>
      <c r="F225">
        <f>SUMIF($B$11:B225,"withdraw",$C$11:C225)-SUMIFS($C$11:C225,$B$11:B225,"deposit",$D$11:D225,"reinvestment")</f>
        <v>0</v>
      </c>
    </row>
    <row r="226" spans="1:6" ht="29.1" customHeight="1" x14ac:dyDescent="0.25">
      <c r="A226" s="186"/>
      <c r="B226" s="186"/>
      <c r="C226" s="186"/>
      <c r="D226" s="186"/>
      <c r="E226" s="184" t="str">
        <f t="shared" si="3"/>
        <v/>
      </c>
      <c r="F226">
        <f>SUMIF($B$11:B226,"withdraw",$C$11:C226)-SUMIFS($C$11:C226,$B$11:B226,"deposit",$D$11:D226,"reinvestment")</f>
        <v>0</v>
      </c>
    </row>
    <row r="227" spans="1:6" ht="29.1" customHeight="1" x14ac:dyDescent="0.25">
      <c r="A227" s="186"/>
      <c r="B227" s="186"/>
      <c r="C227" s="186"/>
      <c r="D227" s="186"/>
      <c r="E227" s="184" t="str">
        <f t="shared" si="3"/>
        <v/>
      </c>
      <c r="F227">
        <f>SUMIF($B$11:B227,"withdraw",$C$11:C227)-SUMIFS($C$11:C227,$B$11:B227,"deposit",$D$11:D227,"reinvestment")</f>
        <v>0</v>
      </c>
    </row>
    <row r="228" spans="1:6" ht="29.1" customHeight="1" x14ac:dyDescent="0.25">
      <c r="A228" s="186"/>
      <c r="B228" s="186"/>
      <c r="C228" s="186"/>
      <c r="D228" s="186"/>
      <c r="E228" s="184" t="str">
        <f t="shared" si="3"/>
        <v/>
      </c>
      <c r="F228">
        <f>SUMIF($B$11:B228,"withdraw",$C$11:C228)-SUMIFS($C$11:C228,$B$11:B228,"deposit",$D$11:D228,"reinvestment")</f>
        <v>0</v>
      </c>
    </row>
    <row r="229" spans="1:6" ht="29.1" customHeight="1" x14ac:dyDescent="0.25">
      <c r="A229" s="186"/>
      <c r="B229" s="186"/>
      <c r="C229" s="186"/>
      <c r="D229" s="186"/>
      <c r="E229" s="184" t="str">
        <f t="shared" si="3"/>
        <v/>
      </c>
      <c r="F229">
        <f>SUMIF($B$11:B229,"withdraw",$C$11:C229)-SUMIFS($C$11:C229,$B$11:B229,"deposit",$D$11:D229,"reinvestment")</f>
        <v>0</v>
      </c>
    </row>
    <row r="230" spans="1:6" ht="29.1" customHeight="1" x14ac:dyDescent="0.25">
      <c r="A230" s="186"/>
      <c r="B230" s="186"/>
      <c r="C230" s="186"/>
      <c r="D230" s="186"/>
      <c r="E230" s="184" t="str">
        <f t="shared" si="3"/>
        <v/>
      </c>
      <c r="F230">
        <f>SUMIF($B$11:B230,"withdraw",$C$11:C230)-SUMIFS($C$11:C230,$B$11:B230,"deposit",$D$11:D230,"reinvestment")</f>
        <v>0</v>
      </c>
    </row>
    <row r="231" spans="1:6" ht="29.1" customHeight="1" x14ac:dyDescent="0.25">
      <c r="A231" s="186"/>
      <c r="B231" s="186"/>
      <c r="C231" s="186"/>
      <c r="D231" s="186"/>
      <c r="E231" s="184" t="str">
        <f t="shared" si="3"/>
        <v/>
      </c>
      <c r="F231">
        <f>SUMIF($B$11:B231,"withdraw",$C$11:C231)-SUMIFS($C$11:C231,$B$11:B231,"deposit",$D$11:D231,"reinvestment")</f>
        <v>0</v>
      </c>
    </row>
    <row r="232" spans="1:6" ht="29.1" customHeight="1" x14ac:dyDescent="0.25">
      <c r="A232" s="186"/>
      <c r="B232" s="186"/>
      <c r="C232" s="186"/>
      <c r="D232" s="186"/>
      <c r="E232" s="184" t="str">
        <f t="shared" si="3"/>
        <v/>
      </c>
      <c r="F232">
        <f>SUMIF($B$11:B232,"withdraw",$C$11:C232)-SUMIFS($C$11:C232,$B$11:B232,"deposit",$D$11:D232,"reinvestment")</f>
        <v>0</v>
      </c>
    </row>
    <row r="233" spans="1:6" ht="29.1" customHeight="1" x14ac:dyDescent="0.25">
      <c r="A233" s="186"/>
      <c r="B233" s="186"/>
      <c r="C233" s="186"/>
      <c r="D233" s="186"/>
      <c r="E233" s="184" t="str">
        <f t="shared" si="3"/>
        <v/>
      </c>
      <c r="F233">
        <f>SUMIF($B$11:B233,"withdraw",$C$11:C233)-SUMIFS($C$11:C233,$B$11:B233,"deposit",$D$11:D233,"reinvestment")</f>
        <v>0</v>
      </c>
    </row>
    <row r="234" spans="1:6" ht="29.1" customHeight="1" x14ac:dyDescent="0.25">
      <c r="A234" s="186"/>
      <c r="B234" s="186"/>
      <c r="C234" s="186"/>
      <c r="D234" s="186"/>
      <c r="E234" s="184" t="str">
        <f t="shared" si="3"/>
        <v/>
      </c>
      <c r="F234">
        <f>SUMIF($B$11:B234,"withdraw",$C$11:C234)-SUMIFS($C$11:C234,$B$11:B234,"deposit",$D$11:D234,"reinvestment")</f>
        <v>0</v>
      </c>
    </row>
    <row r="235" spans="1:6" ht="29.1" customHeight="1" x14ac:dyDescent="0.25">
      <c r="A235" s="186"/>
      <c r="B235" s="186"/>
      <c r="C235" s="186"/>
      <c r="D235" s="186"/>
      <c r="E235" s="184" t="str">
        <f t="shared" si="3"/>
        <v/>
      </c>
      <c r="F235">
        <f>SUMIF($B$11:B235,"withdraw",$C$11:C235)-SUMIFS($C$11:C235,$B$11:B235,"deposit",$D$11:D235,"reinvestment")</f>
        <v>0</v>
      </c>
    </row>
    <row r="236" spans="1:6" ht="29.1" customHeight="1" x14ac:dyDescent="0.25">
      <c r="A236" s="186"/>
      <c r="B236" s="186"/>
      <c r="C236" s="186"/>
      <c r="D236" s="186"/>
      <c r="E236" s="184" t="str">
        <f t="shared" si="3"/>
        <v/>
      </c>
      <c r="F236">
        <f>SUMIF($B$11:B236,"withdraw",$C$11:C236)-SUMIFS($C$11:C236,$B$11:B236,"deposit",$D$11:D236,"reinvestment")</f>
        <v>0</v>
      </c>
    </row>
    <row r="237" spans="1:6" ht="29.1" customHeight="1" x14ac:dyDescent="0.25">
      <c r="A237" s="186"/>
      <c r="B237" s="186"/>
      <c r="C237" s="186"/>
      <c r="D237" s="186"/>
      <c r="E237" s="184" t="str">
        <f t="shared" si="3"/>
        <v/>
      </c>
      <c r="F237">
        <f>SUMIF($B$11:B237,"withdraw",$C$11:C237)-SUMIFS($C$11:C237,$B$11:B237,"deposit",$D$11:D237,"reinvestment")</f>
        <v>0</v>
      </c>
    </row>
    <row r="238" spans="1:6" ht="29.1" customHeight="1" x14ac:dyDescent="0.25">
      <c r="A238" s="186"/>
      <c r="B238" s="186"/>
      <c r="C238" s="186"/>
      <c r="D238" s="186"/>
      <c r="E238" s="184" t="str">
        <f t="shared" si="3"/>
        <v/>
      </c>
      <c r="F238">
        <f>SUMIF($B$11:B238,"withdraw",$C$11:C238)-SUMIFS($C$11:C238,$B$11:B238,"deposit",$D$11:D238,"reinvestment")</f>
        <v>0</v>
      </c>
    </row>
    <row r="239" spans="1:6" ht="29.1" customHeight="1" x14ac:dyDescent="0.25">
      <c r="A239" s="186"/>
      <c r="B239" s="186"/>
      <c r="C239" s="186"/>
      <c r="D239" s="186"/>
      <c r="E239" s="184" t="str">
        <f t="shared" si="3"/>
        <v/>
      </c>
      <c r="F239">
        <f>SUMIF($B$11:B239,"withdraw",$C$11:C239)-SUMIFS($C$11:C239,$B$11:B239,"deposit",$D$11:D239,"reinvestment")</f>
        <v>0</v>
      </c>
    </row>
    <row r="240" spans="1:6" ht="29.1" customHeight="1" x14ac:dyDescent="0.25">
      <c r="A240" s="186"/>
      <c r="B240" s="186"/>
      <c r="C240" s="186"/>
      <c r="D240" s="186"/>
      <c r="E240" s="184" t="str">
        <f t="shared" si="3"/>
        <v/>
      </c>
      <c r="F240">
        <f>SUMIF($B$11:B240,"withdraw",$C$11:C240)-SUMIFS($C$11:C240,$B$11:B240,"deposit",$D$11:D240,"reinvestment")</f>
        <v>0</v>
      </c>
    </row>
    <row r="241" spans="1:6" ht="29.1" customHeight="1" x14ac:dyDescent="0.25">
      <c r="A241" s="186"/>
      <c r="B241" s="186"/>
      <c r="C241" s="186"/>
      <c r="D241" s="186"/>
      <c r="E241" s="184" t="str">
        <f t="shared" si="3"/>
        <v/>
      </c>
      <c r="F241">
        <f>SUMIF($B$11:B241,"withdraw",$C$11:C241)-SUMIFS($C$11:C241,$B$11:B241,"deposit",$D$11:D241,"reinvestment")</f>
        <v>0</v>
      </c>
    </row>
    <row r="242" spans="1:6" ht="29.1" customHeight="1" x14ac:dyDescent="0.25">
      <c r="A242" s="186"/>
      <c r="B242" s="186"/>
      <c r="C242" s="186"/>
      <c r="D242" s="186"/>
      <c r="E242" s="184" t="str">
        <f t="shared" si="3"/>
        <v/>
      </c>
      <c r="F242">
        <f>SUMIF($B$11:B242,"withdraw",$C$11:C242)-SUMIFS($C$11:C242,$B$11:B242,"deposit",$D$11:D242,"reinvestment")</f>
        <v>0</v>
      </c>
    </row>
    <row r="243" spans="1:6" ht="29.1" customHeight="1" x14ac:dyDescent="0.25">
      <c r="A243" s="186"/>
      <c r="B243" s="186"/>
      <c r="C243" s="186"/>
      <c r="D243" s="186"/>
      <c r="E243" s="184" t="str">
        <f t="shared" si="3"/>
        <v/>
      </c>
      <c r="F243">
        <f>SUMIF($B$11:B243,"withdraw",$C$11:C243)-SUMIFS($C$11:C243,$B$11:B243,"deposit",$D$11:D243,"reinvestment")</f>
        <v>0</v>
      </c>
    </row>
    <row r="244" spans="1:6" ht="29.1" customHeight="1" x14ac:dyDescent="0.25">
      <c r="A244" s="186"/>
      <c r="B244" s="186"/>
      <c r="C244" s="186"/>
      <c r="D244" s="186"/>
      <c r="E244" s="184" t="str">
        <f t="shared" si="3"/>
        <v/>
      </c>
      <c r="F244">
        <f>SUMIF($B$11:B244,"withdraw",$C$11:C244)-SUMIFS($C$11:C244,$B$11:B244,"deposit",$D$11:D244,"reinvestment")</f>
        <v>0</v>
      </c>
    </row>
    <row r="245" spans="1:6" ht="29.1" customHeight="1" x14ac:dyDescent="0.25">
      <c r="A245" s="186"/>
      <c r="B245" s="186"/>
      <c r="C245" s="186"/>
      <c r="D245" s="186"/>
      <c r="E245" s="184" t="str">
        <f t="shared" si="3"/>
        <v/>
      </c>
      <c r="F245">
        <f>SUMIF($B$11:B245,"withdraw",$C$11:C245)-SUMIFS($C$11:C245,$B$11:B245,"deposit",$D$11:D245,"reinvestment")</f>
        <v>0</v>
      </c>
    </row>
    <row r="246" spans="1:6" ht="29.1" customHeight="1" x14ac:dyDescent="0.25">
      <c r="A246" s="186"/>
      <c r="B246" s="186"/>
      <c r="C246" s="186"/>
      <c r="D246" s="186"/>
      <c r="E246" s="184" t="str">
        <f t="shared" si="3"/>
        <v/>
      </c>
      <c r="F246">
        <f>SUMIF($B$11:B246,"withdraw",$C$11:C246)-SUMIFS($C$11:C246,$B$11:B246,"deposit",$D$11:D246,"reinvestment")</f>
        <v>0</v>
      </c>
    </row>
    <row r="247" spans="1:6" ht="29.1" customHeight="1" x14ac:dyDescent="0.25">
      <c r="A247" s="186"/>
      <c r="B247" s="186"/>
      <c r="C247" s="186"/>
      <c r="D247" s="186"/>
      <c r="E247" s="184" t="str">
        <f t="shared" si="3"/>
        <v/>
      </c>
      <c r="F247">
        <f>SUMIF($B$11:B247,"withdraw",$C$11:C247)-SUMIFS($C$11:C247,$B$11:B247,"deposit",$D$11:D247,"reinvestment")</f>
        <v>0</v>
      </c>
    </row>
    <row r="248" spans="1:6" ht="29.1" customHeight="1" x14ac:dyDescent="0.25">
      <c r="A248" s="186"/>
      <c r="B248" s="186"/>
      <c r="C248" s="186"/>
      <c r="D248" s="186"/>
      <c r="E248" s="184" t="str">
        <f t="shared" si="3"/>
        <v/>
      </c>
      <c r="F248">
        <f>SUMIF($B$11:B248,"withdraw",$C$11:C248)-SUMIFS($C$11:C248,$B$11:B248,"deposit",$D$11:D248,"reinvestment")</f>
        <v>0</v>
      </c>
    </row>
    <row r="249" spans="1:6" ht="29.1" customHeight="1" x14ac:dyDescent="0.25">
      <c r="A249" s="186"/>
      <c r="B249" s="186"/>
      <c r="C249" s="186"/>
      <c r="D249" s="186"/>
      <c r="E249" s="184" t="str">
        <f t="shared" si="3"/>
        <v/>
      </c>
      <c r="F249">
        <f>SUMIF($B$11:B249,"withdraw",$C$11:C249)-SUMIFS($C$11:C249,$B$11:B249,"deposit",$D$11:D249,"reinvestment")</f>
        <v>0</v>
      </c>
    </row>
    <row r="250" spans="1:6" ht="29.1" customHeight="1" x14ac:dyDescent="0.25">
      <c r="A250" s="186"/>
      <c r="B250" s="186"/>
      <c r="C250" s="186"/>
      <c r="D250" s="186"/>
      <c r="E250" s="184" t="str">
        <f t="shared" si="3"/>
        <v/>
      </c>
      <c r="F250">
        <f>SUMIF($B$11:B250,"withdraw",$C$11:C250)-SUMIFS($C$11:C250,$B$11:B250,"deposit",$D$11:D250,"reinvestment")</f>
        <v>0</v>
      </c>
    </row>
    <row r="251" spans="1:6" ht="29.1" customHeight="1" x14ac:dyDescent="0.25">
      <c r="A251" s="186"/>
      <c r="B251" s="186"/>
      <c r="C251" s="186"/>
      <c r="D251" s="186"/>
      <c r="E251" s="184" t="str">
        <f t="shared" si="3"/>
        <v/>
      </c>
      <c r="F251">
        <f>SUMIF($B$11:B251,"withdraw",$C$11:C251)-SUMIFS($C$11:C251,$B$11:B251,"deposit",$D$11:D251,"reinvestment")</f>
        <v>0</v>
      </c>
    </row>
    <row r="252" spans="1:6" ht="29.1" customHeight="1" x14ac:dyDescent="0.25">
      <c r="A252" s="186"/>
      <c r="B252" s="186"/>
      <c r="C252" s="186"/>
      <c r="D252" s="186"/>
      <c r="E252" s="184" t="str">
        <f t="shared" si="3"/>
        <v/>
      </c>
      <c r="F252">
        <f>SUMIF($B$11:B252,"withdraw",$C$11:C252)-SUMIFS($C$11:C252,$B$11:B252,"deposit",$D$11:D252,"reinvestment")</f>
        <v>0</v>
      </c>
    </row>
    <row r="253" spans="1:6" ht="29.1" customHeight="1" x14ac:dyDescent="0.25">
      <c r="A253" s="186"/>
      <c r="B253" s="186"/>
      <c r="C253" s="186"/>
      <c r="D253" s="186"/>
      <c r="E253" s="184" t="str">
        <f t="shared" si="3"/>
        <v/>
      </c>
      <c r="F253">
        <f>SUMIF($B$11:B253,"withdraw",$C$11:C253)-SUMIFS($C$11:C253,$B$11:B253,"deposit",$D$11:D253,"reinvestment")</f>
        <v>0</v>
      </c>
    </row>
    <row r="254" spans="1:6" ht="29.1" customHeight="1" x14ac:dyDescent="0.25">
      <c r="A254" s="186"/>
      <c r="B254" s="186"/>
      <c r="C254" s="186"/>
      <c r="D254" s="186"/>
      <c r="E254" s="184" t="str">
        <f t="shared" si="3"/>
        <v/>
      </c>
      <c r="F254">
        <f>SUMIF($B$11:B254,"withdraw",$C$11:C254)-SUMIFS($C$11:C254,$B$11:B254,"deposit",$D$11:D254,"reinvestment")</f>
        <v>0</v>
      </c>
    </row>
    <row r="255" spans="1:6" ht="29.1" customHeight="1" x14ac:dyDescent="0.25">
      <c r="A255" s="186"/>
      <c r="B255" s="186"/>
      <c r="C255" s="186"/>
      <c r="D255" s="186"/>
      <c r="E255" s="184" t="str">
        <f t="shared" si="3"/>
        <v/>
      </c>
      <c r="F255">
        <f>SUMIF($B$11:B255,"withdraw",$C$11:C255)-SUMIFS($C$11:C255,$B$11:B255,"deposit",$D$11:D255,"reinvestment")</f>
        <v>0</v>
      </c>
    </row>
    <row r="256" spans="1:6" ht="29.1" customHeight="1" x14ac:dyDescent="0.25">
      <c r="A256" s="186"/>
      <c r="B256" s="186"/>
      <c r="C256" s="186"/>
      <c r="D256" s="186"/>
      <c r="E256" s="184" t="str">
        <f t="shared" si="3"/>
        <v/>
      </c>
      <c r="F256">
        <f>SUMIF($B$11:B256,"withdraw",$C$11:C256)-SUMIFS($C$11:C256,$B$11:B256,"deposit",$D$11:D256,"reinvestment")</f>
        <v>0</v>
      </c>
    </row>
    <row r="257" spans="1:6" ht="29.1" customHeight="1" x14ac:dyDescent="0.25">
      <c r="A257" s="186"/>
      <c r="B257" s="186"/>
      <c r="C257" s="186"/>
      <c r="D257" s="186"/>
      <c r="E257" s="184" t="str">
        <f t="shared" si="3"/>
        <v/>
      </c>
      <c r="F257">
        <f>SUMIF($B$11:B257,"withdraw",$C$11:C257)-SUMIFS($C$11:C257,$B$11:B257,"deposit",$D$11:D257,"reinvestment")</f>
        <v>0</v>
      </c>
    </row>
    <row r="258" spans="1:6" ht="29.1" customHeight="1" x14ac:dyDescent="0.25">
      <c r="A258" s="186"/>
      <c r="B258" s="186"/>
      <c r="C258" s="186"/>
      <c r="D258" s="186"/>
      <c r="E258" s="184" t="str">
        <f t="shared" si="3"/>
        <v/>
      </c>
      <c r="F258">
        <f>SUMIF($B$11:B258,"withdraw",$C$11:C258)-SUMIFS($C$11:C258,$B$11:B258,"deposit",$D$11:D258,"reinvestment")</f>
        <v>0</v>
      </c>
    </row>
    <row r="259" spans="1:6" ht="29.1" customHeight="1" x14ac:dyDescent="0.25">
      <c r="A259" s="186"/>
      <c r="B259" s="186"/>
      <c r="C259" s="186"/>
      <c r="D259" s="186"/>
      <c r="E259" s="184" t="str">
        <f t="shared" si="3"/>
        <v/>
      </c>
      <c r="F259">
        <f>SUMIF($B$11:B259,"withdraw",$C$11:C259)-SUMIFS($C$11:C259,$B$11:B259,"deposit",$D$11:D259,"reinvestment")</f>
        <v>0</v>
      </c>
    </row>
    <row r="260" spans="1:6" ht="29.1" customHeight="1" x14ac:dyDescent="0.25">
      <c r="A260" s="186"/>
      <c r="B260" s="186"/>
      <c r="C260" s="186"/>
      <c r="D260" s="186"/>
      <c r="E260" s="184" t="str">
        <f t="shared" si="3"/>
        <v/>
      </c>
      <c r="F260">
        <f>SUMIF($B$11:B260,"withdraw",$C$11:C260)-SUMIFS($C$11:C260,$B$11:B260,"deposit",$D$11:D260,"reinvestment")</f>
        <v>0</v>
      </c>
    </row>
    <row r="261" spans="1:6" ht="29.1" customHeight="1" x14ac:dyDescent="0.25">
      <c r="A261" s="186"/>
      <c r="B261" s="186"/>
      <c r="C261" s="186"/>
      <c r="D261" s="186"/>
      <c r="E261" s="184" t="str">
        <f t="shared" si="3"/>
        <v/>
      </c>
      <c r="F261">
        <f>SUMIF($B$11:B261,"withdraw",$C$11:C261)-SUMIFS($C$11:C261,$B$11:B261,"deposit",$D$11:D261,"reinvestment")</f>
        <v>0</v>
      </c>
    </row>
    <row r="262" spans="1:6" ht="29.1" customHeight="1" x14ac:dyDescent="0.25">
      <c r="A262" s="186"/>
      <c r="B262" s="186"/>
      <c r="C262" s="186"/>
      <c r="D262" s="186"/>
      <c r="E262" s="184" t="str">
        <f t="shared" si="3"/>
        <v/>
      </c>
      <c r="F262">
        <f>SUMIF($B$11:B262,"withdraw",$C$11:C262)-SUMIFS($C$11:C262,$B$11:B262,"deposit",$D$11:D262,"reinvestment")</f>
        <v>0</v>
      </c>
    </row>
    <row r="263" spans="1:6" ht="29.1" customHeight="1" x14ac:dyDescent="0.25">
      <c r="A263" s="186"/>
      <c r="B263" s="186"/>
      <c r="C263" s="186"/>
      <c r="D263" s="186"/>
      <c r="E263" s="184" t="str">
        <f t="shared" si="3"/>
        <v/>
      </c>
      <c r="F263">
        <f>SUMIF($B$11:B263,"withdraw",$C$11:C263)-SUMIFS($C$11:C263,$B$11:B263,"deposit",$D$11:D263,"reinvestment")</f>
        <v>0</v>
      </c>
    </row>
    <row r="264" spans="1:6" ht="29.1" customHeight="1" x14ac:dyDescent="0.25">
      <c r="A264" s="186"/>
      <c r="B264" s="186"/>
      <c r="C264" s="186"/>
      <c r="D264" s="186"/>
      <c r="E264" s="184" t="str">
        <f t="shared" si="3"/>
        <v/>
      </c>
      <c r="F264">
        <f>SUMIF($B$11:B264,"withdraw",$C$11:C264)-SUMIFS($C$11:C264,$B$11:B264,"deposit",$D$11:D264,"reinvestment")</f>
        <v>0</v>
      </c>
    </row>
    <row r="265" spans="1:6" ht="29.1" customHeight="1" x14ac:dyDescent="0.25">
      <c r="A265" s="186"/>
      <c r="B265" s="186"/>
      <c r="C265" s="186"/>
      <c r="D265" s="186"/>
      <c r="E265" s="184" t="str">
        <f t="shared" si="3"/>
        <v/>
      </c>
      <c r="F265">
        <f>SUMIF($B$11:B265,"withdraw",$C$11:C265)-SUMIFS($C$11:C265,$B$11:B265,"deposit",$D$11:D265,"reinvestment")</f>
        <v>0</v>
      </c>
    </row>
    <row r="266" spans="1:6" ht="29.1" customHeight="1" x14ac:dyDescent="0.25">
      <c r="A266" s="186"/>
      <c r="B266" s="186"/>
      <c r="C266" s="186"/>
      <c r="D266" s="186"/>
      <c r="E266" s="184" t="str">
        <f t="shared" si="3"/>
        <v/>
      </c>
      <c r="F266">
        <f>SUMIF($B$11:B266,"withdraw",$C$11:C266)-SUMIFS($C$11:C266,$B$11:B266,"deposit",$D$11:D266,"reinvestment")</f>
        <v>0</v>
      </c>
    </row>
    <row r="267" spans="1:6" ht="29.1" customHeight="1" x14ac:dyDescent="0.25">
      <c r="A267" s="186"/>
      <c r="B267" s="186"/>
      <c r="C267" s="186"/>
      <c r="D267" s="186"/>
      <c r="E267" s="184" t="str">
        <f t="shared" si="3"/>
        <v/>
      </c>
      <c r="F267">
        <f>SUMIF($B$11:B267,"withdraw",$C$11:C267)-SUMIFS($C$11:C267,$B$11:B267,"deposit",$D$11:D267,"reinvestment")</f>
        <v>0</v>
      </c>
    </row>
    <row r="268" spans="1:6" ht="29.1" customHeight="1" x14ac:dyDescent="0.25">
      <c r="A268" s="186"/>
      <c r="B268" s="186"/>
      <c r="C268" s="186"/>
      <c r="D268" s="186"/>
      <c r="E268" s="184" t="str">
        <f t="shared" si="3"/>
        <v/>
      </c>
      <c r="F268">
        <f>SUMIF($B$11:B268,"withdraw",$C$11:C268)-SUMIFS($C$11:C268,$B$11:B268,"deposit",$D$11:D268,"reinvestment")</f>
        <v>0</v>
      </c>
    </row>
    <row r="269" spans="1:6" ht="29.1" customHeight="1" x14ac:dyDescent="0.25">
      <c r="A269" s="186"/>
      <c r="B269" s="186"/>
      <c r="C269" s="186"/>
      <c r="D269" s="186"/>
      <c r="E269" s="184" t="str">
        <f t="shared" ref="E269:E332" si="4">IF(AND(C269&gt;F268,D269="reinvestment"),"You cannot reinvest more than is withdrawn and available.","")</f>
        <v/>
      </c>
      <c r="F269">
        <f>SUMIF($B$11:B269,"withdraw",$C$11:C269)-SUMIFS($C$11:C269,$B$11:B269,"deposit",$D$11:D269,"reinvestment")</f>
        <v>0</v>
      </c>
    </row>
    <row r="270" spans="1:6" ht="29.1" customHeight="1" x14ac:dyDescent="0.25">
      <c r="A270" s="186"/>
      <c r="B270" s="186"/>
      <c r="C270" s="186"/>
      <c r="D270" s="186"/>
      <c r="E270" s="184" t="str">
        <f t="shared" si="4"/>
        <v/>
      </c>
      <c r="F270">
        <f>SUMIF($B$11:B270,"withdraw",$C$11:C270)-SUMIFS($C$11:C270,$B$11:B270,"deposit",$D$11:D270,"reinvestment")</f>
        <v>0</v>
      </c>
    </row>
    <row r="271" spans="1:6" ht="29.1" customHeight="1" x14ac:dyDescent="0.25">
      <c r="A271" s="186"/>
      <c r="B271" s="186"/>
      <c r="C271" s="186"/>
      <c r="D271" s="186"/>
      <c r="E271" s="184" t="str">
        <f t="shared" si="4"/>
        <v/>
      </c>
      <c r="F271">
        <f>SUMIF($B$11:B271,"withdraw",$C$11:C271)-SUMIFS($C$11:C271,$B$11:B271,"deposit",$D$11:D271,"reinvestment")</f>
        <v>0</v>
      </c>
    </row>
    <row r="272" spans="1:6" ht="29.1" customHeight="1" x14ac:dyDescent="0.25">
      <c r="A272" s="186"/>
      <c r="B272" s="186"/>
      <c r="C272" s="186"/>
      <c r="D272" s="186"/>
      <c r="E272" s="184" t="str">
        <f t="shared" si="4"/>
        <v/>
      </c>
      <c r="F272">
        <f>SUMIF($B$11:B272,"withdraw",$C$11:C272)-SUMIFS($C$11:C272,$B$11:B272,"deposit",$D$11:D272,"reinvestment")</f>
        <v>0</v>
      </c>
    </row>
    <row r="273" spans="1:6" ht="29.1" customHeight="1" x14ac:dyDescent="0.25">
      <c r="A273" s="186"/>
      <c r="B273" s="186"/>
      <c r="C273" s="186"/>
      <c r="D273" s="186"/>
      <c r="E273" s="184" t="str">
        <f t="shared" si="4"/>
        <v/>
      </c>
      <c r="F273">
        <f>SUMIF($B$11:B273,"withdraw",$C$11:C273)-SUMIFS($C$11:C273,$B$11:B273,"deposit",$D$11:D273,"reinvestment")</f>
        <v>0</v>
      </c>
    </row>
    <row r="274" spans="1:6" ht="29.1" customHeight="1" x14ac:dyDescent="0.25">
      <c r="A274" s="186"/>
      <c r="B274" s="186"/>
      <c r="C274" s="186"/>
      <c r="D274" s="186"/>
      <c r="E274" s="184" t="str">
        <f t="shared" si="4"/>
        <v/>
      </c>
      <c r="F274">
        <f>SUMIF($B$11:B274,"withdraw",$C$11:C274)-SUMIFS($C$11:C274,$B$11:B274,"deposit",$D$11:D274,"reinvestment")</f>
        <v>0</v>
      </c>
    </row>
    <row r="275" spans="1:6" ht="29.1" customHeight="1" x14ac:dyDescent="0.25">
      <c r="A275" s="186"/>
      <c r="B275" s="186"/>
      <c r="C275" s="186"/>
      <c r="D275" s="186"/>
      <c r="E275" s="184" t="str">
        <f t="shared" si="4"/>
        <v/>
      </c>
      <c r="F275">
        <f>SUMIF($B$11:B275,"withdraw",$C$11:C275)-SUMIFS($C$11:C275,$B$11:B275,"deposit",$D$11:D275,"reinvestment")</f>
        <v>0</v>
      </c>
    </row>
    <row r="276" spans="1:6" ht="29.1" customHeight="1" x14ac:dyDescent="0.25">
      <c r="A276" s="186"/>
      <c r="B276" s="186"/>
      <c r="C276" s="186"/>
      <c r="D276" s="186"/>
      <c r="E276" s="184" t="str">
        <f t="shared" si="4"/>
        <v/>
      </c>
      <c r="F276">
        <f>SUMIF($B$11:B276,"withdraw",$C$11:C276)-SUMIFS($C$11:C276,$B$11:B276,"deposit",$D$11:D276,"reinvestment")</f>
        <v>0</v>
      </c>
    </row>
    <row r="277" spans="1:6" ht="29.1" customHeight="1" x14ac:dyDescent="0.25">
      <c r="A277" s="186"/>
      <c r="B277" s="186"/>
      <c r="C277" s="186"/>
      <c r="D277" s="186"/>
      <c r="E277" s="184" t="str">
        <f t="shared" si="4"/>
        <v/>
      </c>
      <c r="F277">
        <f>SUMIF($B$11:B277,"withdraw",$C$11:C277)-SUMIFS($C$11:C277,$B$11:B277,"deposit",$D$11:D277,"reinvestment")</f>
        <v>0</v>
      </c>
    </row>
    <row r="278" spans="1:6" ht="29.1" customHeight="1" x14ac:dyDescent="0.25">
      <c r="A278" s="186"/>
      <c r="B278" s="186"/>
      <c r="C278" s="186"/>
      <c r="D278" s="186"/>
      <c r="E278" s="184" t="str">
        <f t="shared" si="4"/>
        <v/>
      </c>
      <c r="F278">
        <f>SUMIF($B$11:B278,"withdraw",$C$11:C278)-SUMIFS($C$11:C278,$B$11:B278,"deposit",$D$11:D278,"reinvestment")</f>
        <v>0</v>
      </c>
    </row>
    <row r="279" spans="1:6" ht="29.1" customHeight="1" x14ac:dyDescent="0.25">
      <c r="A279" s="186"/>
      <c r="B279" s="186"/>
      <c r="C279" s="186"/>
      <c r="D279" s="186"/>
      <c r="E279" s="184" t="str">
        <f t="shared" si="4"/>
        <v/>
      </c>
      <c r="F279">
        <f>SUMIF($B$11:B279,"withdraw",$C$11:C279)-SUMIFS($C$11:C279,$B$11:B279,"deposit",$D$11:D279,"reinvestment")</f>
        <v>0</v>
      </c>
    </row>
    <row r="280" spans="1:6" ht="29.1" customHeight="1" x14ac:dyDescent="0.25">
      <c r="A280" s="186"/>
      <c r="B280" s="186"/>
      <c r="C280" s="186"/>
      <c r="D280" s="186"/>
      <c r="E280" s="184" t="str">
        <f t="shared" si="4"/>
        <v/>
      </c>
      <c r="F280">
        <f>SUMIF($B$11:B280,"withdraw",$C$11:C280)-SUMIFS($C$11:C280,$B$11:B280,"deposit",$D$11:D280,"reinvestment")</f>
        <v>0</v>
      </c>
    </row>
    <row r="281" spans="1:6" ht="29.1" customHeight="1" x14ac:dyDescent="0.25">
      <c r="A281" s="186"/>
      <c r="B281" s="186"/>
      <c r="C281" s="186"/>
      <c r="D281" s="186"/>
      <c r="E281" s="184" t="str">
        <f t="shared" si="4"/>
        <v/>
      </c>
      <c r="F281">
        <f>SUMIF($B$11:B281,"withdraw",$C$11:C281)-SUMIFS($C$11:C281,$B$11:B281,"deposit",$D$11:D281,"reinvestment")</f>
        <v>0</v>
      </c>
    </row>
    <row r="282" spans="1:6" ht="29.1" customHeight="1" x14ac:dyDescent="0.25">
      <c r="A282" s="186"/>
      <c r="B282" s="186"/>
      <c r="C282" s="186"/>
      <c r="D282" s="186"/>
      <c r="E282" s="184" t="str">
        <f t="shared" si="4"/>
        <v/>
      </c>
      <c r="F282">
        <f>SUMIF($B$11:B282,"withdraw",$C$11:C282)-SUMIFS($C$11:C282,$B$11:B282,"deposit",$D$11:D282,"reinvestment")</f>
        <v>0</v>
      </c>
    </row>
    <row r="283" spans="1:6" ht="29.1" customHeight="1" x14ac:dyDescent="0.25">
      <c r="A283" s="186"/>
      <c r="B283" s="186"/>
      <c r="C283" s="186"/>
      <c r="D283" s="186"/>
      <c r="E283" s="184" t="str">
        <f t="shared" si="4"/>
        <v/>
      </c>
      <c r="F283">
        <f>SUMIF($B$11:B283,"withdraw",$C$11:C283)-SUMIFS($C$11:C283,$B$11:B283,"deposit",$D$11:D283,"reinvestment")</f>
        <v>0</v>
      </c>
    </row>
    <row r="284" spans="1:6" ht="29.1" customHeight="1" x14ac:dyDescent="0.25">
      <c r="A284" s="186"/>
      <c r="B284" s="186"/>
      <c r="C284" s="186"/>
      <c r="D284" s="186"/>
      <c r="E284" s="184" t="str">
        <f t="shared" si="4"/>
        <v/>
      </c>
      <c r="F284">
        <f>SUMIF($B$11:B284,"withdraw",$C$11:C284)-SUMIFS($C$11:C284,$B$11:B284,"deposit",$D$11:D284,"reinvestment")</f>
        <v>0</v>
      </c>
    </row>
    <row r="285" spans="1:6" ht="29.1" customHeight="1" x14ac:dyDescent="0.25">
      <c r="A285" s="186"/>
      <c r="B285" s="186"/>
      <c r="C285" s="186"/>
      <c r="D285" s="186"/>
      <c r="E285" s="184" t="str">
        <f t="shared" si="4"/>
        <v/>
      </c>
      <c r="F285">
        <f>SUMIF($B$11:B285,"withdraw",$C$11:C285)-SUMIFS($C$11:C285,$B$11:B285,"deposit",$D$11:D285,"reinvestment")</f>
        <v>0</v>
      </c>
    </row>
    <row r="286" spans="1:6" ht="29.1" customHeight="1" x14ac:dyDescent="0.25">
      <c r="A286" s="186"/>
      <c r="B286" s="186"/>
      <c r="C286" s="186"/>
      <c r="D286" s="186"/>
      <c r="E286" s="184" t="str">
        <f t="shared" si="4"/>
        <v/>
      </c>
      <c r="F286">
        <f>SUMIF($B$11:B286,"withdraw",$C$11:C286)-SUMIFS($C$11:C286,$B$11:B286,"deposit",$D$11:D286,"reinvestment")</f>
        <v>0</v>
      </c>
    </row>
    <row r="287" spans="1:6" ht="29.1" customHeight="1" x14ac:dyDescent="0.25">
      <c r="A287" s="186"/>
      <c r="B287" s="186"/>
      <c r="C287" s="186"/>
      <c r="D287" s="186"/>
      <c r="E287" s="184" t="str">
        <f t="shared" si="4"/>
        <v/>
      </c>
      <c r="F287">
        <f>SUMIF($B$11:B287,"withdraw",$C$11:C287)-SUMIFS($C$11:C287,$B$11:B287,"deposit",$D$11:D287,"reinvestment")</f>
        <v>0</v>
      </c>
    </row>
    <row r="288" spans="1:6" ht="29.1" customHeight="1" x14ac:dyDescent="0.25">
      <c r="A288" s="186"/>
      <c r="B288" s="186"/>
      <c r="C288" s="186"/>
      <c r="D288" s="186"/>
      <c r="E288" s="184" t="str">
        <f t="shared" si="4"/>
        <v/>
      </c>
      <c r="F288">
        <f>SUMIF($B$11:B288,"withdraw",$C$11:C288)-SUMIFS($C$11:C288,$B$11:B288,"deposit",$D$11:D288,"reinvestment")</f>
        <v>0</v>
      </c>
    </row>
    <row r="289" spans="1:6" ht="29.1" customHeight="1" x14ac:dyDescent="0.25">
      <c r="A289" s="186"/>
      <c r="B289" s="186"/>
      <c r="C289" s="186"/>
      <c r="D289" s="186"/>
      <c r="E289" s="184" t="str">
        <f t="shared" si="4"/>
        <v/>
      </c>
      <c r="F289">
        <f>SUMIF($B$11:B289,"withdraw",$C$11:C289)-SUMIFS($C$11:C289,$B$11:B289,"deposit",$D$11:D289,"reinvestment")</f>
        <v>0</v>
      </c>
    </row>
    <row r="290" spans="1:6" ht="29.1" customHeight="1" x14ac:dyDescent="0.25">
      <c r="A290" s="186"/>
      <c r="B290" s="186"/>
      <c r="C290" s="186"/>
      <c r="D290" s="186"/>
      <c r="E290" s="184" t="str">
        <f t="shared" si="4"/>
        <v/>
      </c>
      <c r="F290">
        <f>SUMIF($B$11:B290,"withdraw",$C$11:C290)-SUMIFS($C$11:C290,$B$11:B290,"deposit",$D$11:D290,"reinvestment")</f>
        <v>0</v>
      </c>
    </row>
    <row r="291" spans="1:6" ht="29.1" customHeight="1" x14ac:dyDescent="0.25">
      <c r="A291" s="186"/>
      <c r="B291" s="186"/>
      <c r="C291" s="186"/>
      <c r="D291" s="186"/>
      <c r="E291" s="184" t="str">
        <f t="shared" si="4"/>
        <v/>
      </c>
      <c r="F291">
        <f>SUMIF($B$11:B291,"withdraw",$C$11:C291)-SUMIFS($C$11:C291,$B$11:B291,"deposit",$D$11:D291,"reinvestment")</f>
        <v>0</v>
      </c>
    </row>
    <row r="292" spans="1:6" ht="29.1" customHeight="1" x14ac:dyDescent="0.25">
      <c r="A292" s="186"/>
      <c r="B292" s="186"/>
      <c r="C292" s="186"/>
      <c r="D292" s="186"/>
      <c r="E292" s="184" t="str">
        <f t="shared" si="4"/>
        <v/>
      </c>
      <c r="F292">
        <f>SUMIF($B$11:B292,"withdraw",$C$11:C292)-SUMIFS($C$11:C292,$B$11:B292,"deposit",$D$11:D292,"reinvestment")</f>
        <v>0</v>
      </c>
    </row>
    <row r="293" spans="1:6" ht="29.1" customHeight="1" x14ac:dyDescent="0.25">
      <c r="A293" s="186"/>
      <c r="B293" s="186"/>
      <c r="C293" s="186"/>
      <c r="D293" s="186"/>
      <c r="E293" s="184" t="str">
        <f t="shared" si="4"/>
        <v/>
      </c>
      <c r="F293">
        <f>SUMIF($B$11:B293,"withdraw",$C$11:C293)-SUMIFS($C$11:C293,$B$11:B293,"deposit",$D$11:D293,"reinvestment")</f>
        <v>0</v>
      </c>
    </row>
    <row r="294" spans="1:6" ht="29.1" customHeight="1" x14ac:dyDescent="0.25">
      <c r="A294" s="186"/>
      <c r="B294" s="186"/>
      <c r="C294" s="186"/>
      <c r="D294" s="186"/>
      <c r="E294" s="184" t="str">
        <f t="shared" si="4"/>
        <v/>
      </c>
      <c r="F294">
        <f>SUMIF($B$11:B294,"withdraw",$C$11:C294)-SUMIFS($C$11:C294,$B$11:B294,"deposit",$D$11:D294,"reinvestment")</f>
        <v>0</v>
      </c>
    </row>
    <row r="295" spans="1:6" ht="29.1" customHeight="1" x14ac:dyDescent="0.25">
      <c r="A295" s="186"/>
      <c r="B295" s="186"/>
      <c r="C295" s="186"/>
      <c r="D295" s="186"/>
      <c r="E295" s="184" t="str">
        <f t="shared" si="4"/>
        <v/>
      </c>
      <c r="F295">
        <f>SUMIF($B$11:B295,"withdraw",$C$11:C295)-SUMIFS($C$11:C295,$B$11:B295,"deposit",$D$11:D295,"reinvestment")</f>
        <v>0</v>
      </c>
    </row>
    <row r="296" spans="1:6" ht="29.1" customHeight="1" x14ac:dyDescent="0.25">
      <c r="A296" s="186"/>
      <c r="B296" s="186"/>
      <c r="C296" s="186"/>
      <c r="D296" s="186"/>
      <c r="E296" s="184" t="str">
        <f t="shared" si="4"/>
        <v/>
      </c>
      <c r="F296">
        <f>SUMIF($B$11:B296,"withdraw",$C$11:C296)-SUMIFS($C$11:C296,$B$11:B296,"deposit",$D$11:D296,"reinvestment")</f>
        <v>0</v>
      </c>
    </row>
    <row r="297" spans="1:6" ht="29.1" customHeight="1" x14ac:dyDescent="0.25">
      <c r="A297" s="186"/>
      <c r="B297" s="186"/>
      <c r="C297" s="186"/>
      <c r="D297" s="186"/>
      <c r="E297" s="184" t="str">
        <f t="shared" si="4"/>
        <v/>
      </c>
      <c r="F297">
        <f>SUMIF($B$11:B297,"withdraw",$C$11:C297)-SUMIFS($C$11:C297,$B$11:B297,"deposit",$D$11:D297,"reinvestment")</f>
        <v>0</v>
      </c>
    </row>
    <row r="298" spans="1:6" ht="29.1" customHeight="1" x14ac:dyDescent="0.25">
      <c r="A298" s="186"/>
      <c r="B298" s="186"/>
      <c r="C298" s="186"/>
      <c r="D298" s="186"/>
      <c r="E298" s="184" t="str">
        <f t="shared" si="4"/>
        <v/>
      </c>
      <c r="F298">
        <f>SUMIF($B$11:B298,"withdraw",$C$11:C298)-SUMIFS($C$11:C298,$B$11:B298,"deposit",$D$11:D298,"reinvestment")</f>
        <v>0</v>
      </c>
    </row>
    <row r="299" spans="1:6" ht="29.1" customHeight="1" x14ac:dyDescent="0.25">
      <c r="A299" s="186"/>
      <c r="B299" s="186"/>
      <c r="C299" s="186"/>
      <c r="D299" s="186"/>
      <c r="E299" s="184" t="str">
        <f t="shared" si="4"/>
        <v/>
      </c>
      <c r="F299">
        <f>SUMIF($B$11:B299,"withdraw",$C$11:C299)-SUMIFS($C$11:C299,$B$11:B299,"deposit",$D$11:D299,"reinvestment")</f>
        <v>0</v>
      </c>
    </row>
    <row r="300" spans="1:6" ht="29.1" customHeight="1" x14ac:dyDescent="0.25">
      <c r="A300" s="186"/>
      <c r="B300" s="186"/>
      <c r="C300" s="186"/>
      <c r="D300" s="186"/>
      <c r="E300" s="184" t="str">
        <f t="shared" si="4"/>
        <v/>
      </c>
      <c r="F300">
        <f>SUMIF($B$11:B300,"withdraw",$C$11:C300)-SUMIFS($C$11:C300,$B$11:B300,"deposit",$D$11:D300,"reinvestment")</f>
        <v>0</v>
      </c>
    </row>
    <row r="301" spans="1:6" ht="29.1" customHeight="1" x14ac:dyDescent="0.25">
      <c r="A301" s="186"/>
      <c r="B301" s="186"/>
      <c r="C301" s="186"/>
      <c r="D301" s="186"/>
      <c r="E301" s="184" t="str">
        <f t="shared" si="4"/>
        <v/>
      </c>
      <c r="F301">
        <f>SUMIF($B$11:B301,"withdraw",$C$11:C301)-SUMIFS($C$11:C301,$B$11:B301,"deposit",$D$11:D301,"reinvestment")</f>
        <v>0</v>
      </c>
    </row>
    <row r="302" spans="1:6" ht="29.1" customHeight="1" x14ac:dyDescent="0.25">
      <c r="A302" s="186"/>
      <c r="B302" s="186"/>
      <c r="C302" s="186"/>
      <c r="D302" s="186"/>
      <c r="E302" s="184" t="str">
        <f t="shared" si="4"/>
        <v/>
      </c>
      <c r="F302">
        <f>SUMIF($B$11:B302,"withdraw",$C$11:C302)-SUMIFS($C$11:C302,$B$11:B302,"deposit",$D$11:D302,"reinvestment")</f>
        <v>0</v>
      </c>
    </row>
    <row r="303" spans="1:6" ht="29.1" customHeight="1" x14ac:dyDescent="0.25">
      <c r="A303" s="186"/>
      <c r="B303" s="186"/>
      <c r="C303" s="186"/>
      <c r="D303" s="186"/>
      <c r="E303" s="184" t="str">
        <f t="shared" si="4"/>
        <v/>
      </c>
      <c r="F303">
        <f>SUMIF($B$11:B303,"withdraw",$C$11:C303)-SUMIFS($C$11:C303,$B$11:B303,"deposit",$D$11:D303,"reinvestment")</f>
        <v>0</v>
      </c>
    </row>
    <row r="304" spans="1:6" ht="29.1" customHeight="1" x14ac:dyDescent="0.25">
      <c r="A304" s="186"/>
      <c r="B304" s="186"/>
      <c r="C304" s="186"/>
      <c r="D304" s="186"/>
      <c r="E304" s="184" t="str">
        <f t="shared" si="4"/>
        <v/>
      </c>
      <c r="F304">
        <f>SUMIF($B$11:B304,"withdraw",$C$11:C304)-SUMIFS($C$11:C304,$B$11:B304,"deposit",$D$11:D304,"reinvestment")</f>
        <v>0</v>
      </c>
    </row>
    <row r="305" spans="1:6" ht="29.1" customHeight="1" x14ac:dyDescent="0.25">
      <c r="A305" s="186"/>
      <c r="B305" s="186"/>
      <c r="C305" s="186"/>
      <c r="D305" s="186"/>
      <c r="E305" s="184" t="str">
        <f t="shared" si="4"/>
        <v/>
      </c>
      <c r="F305">
        <f>SUMIF($B$11:B305,"withdraw",$C$11:C305)-SUMIFS($C$11:C305,$B$11:B305,"deposit",$D$11:D305,"reinvestment")</f>
        <v>0</v>
      </c>
    </row>
    <row r="306" spans="1:6" ht="29.1" customHeight="1" x14ac:dyDescent="0.25">
      <c r="A306" s="186"/>
      <c r="B306" s="186"/>
      <c r="C306" s="186"/>
      <c r="D306" s="186"/>
      <c r="E306" s="184" t="str">
        <f t="shared" si="4"/>
        <v/>
      </c>
      <c r="F306">
        <f>SUMIF($B$11:B306,"withdraw",$C$11:C306)-SUMIFS($C$11:C306,$B$11:B306,"deposit",$D$11:D306,"reinvestment")</f>
        <v>0</v>
      </c>
    </row>
    <row r="307" spans="1:6" ht="29.1" customHeight="1" x14ac:dyDescent="0.25">
      <c r="A307" s="186"/>
      <c r="B307" s="186"/>
      <c r="C307" s="186"/>
      <c r="D307" s="186"/>
      <c r="E307" s="184" t="str">
        <f t="shared" si="4"/>
        <v/>
      </c>
      <c r="F307">
        <f>SUMIF($B$11:B307,"withdraw",$C$11:C307)-SUMIFS($C$11:C307,$B$11:B307,"deposit",$D$11:D307,"reinvestment")</f>
        <v>0</v>
      </c>
    </row>
    <row r="308" spans="1:6" ht="29.1" customHeight="1" x14ac:dyDescent="0.25">
      <c r="A308" s="186"/>
      <c r="B308" s="186"/>
      <c r="C308" s="186"/>
      <c r="D308" s="186"/>
      <c r="E308" s="184" t="str">
        <f t="shared" si="4"/>
        <v/>
      </c>
      <c r="F308">
        <f>SUMIF($B$11:B308,"withdraw",$C$11:C308)-SUMIFS($C$11:C308,$B$11:B308,"deposit",$D$11:D308,"reinvestment")</f>
        <v>0</v>
      </c>
    </row>
    <row r="309" spans="1:6" ht="29.1" customHeight="1" x14ac:dyDescent="0.25">
      <c r="A309" s="186"/>
      <c r="B309" s="186"/>
      <c r="C309" s="186"/>
      <c r="D309" s="186"/>
      <c r="E309" s="184" t="str">
        <f t="shared" si="4"/>
        <v/>
      </c>
      <c r="F309">
        <f>SUMIF($B$11:B309,"withdraw",$C$11:C309)-SUMIFS($C$11:C309,$B$11:B309,"deposit",$D$11:D309,"reinvestment")</f>
        <v>0</v>
      </c>
    </row>
    <row r="310" spans="1:6" ht="29.1" customHeight="1" x14ac:dyDescent="0.25">
      <c r="A310" s="186"/>
      <c r="B310" s="186"/>
      <c r="C310" s="186"/>
      <c r="D310" s="186"/>
      <c r="E310" s="184" t="str">
        <f t="shared" si="4"/>
        <v/>
      </c>
      <c r="F310">
        <f>SUMIF($B$11:B310,"withdraw",$C$11:C310)-SUMIFS($C$11:C310,$B$11:B310,"deposit",$D$11:D310,"reinvestment")</f>
        <v>0</v>
      </c>
    </row>
    <row r="311" spans="1:6" ht="29.1" customHeight="1" x14ac:dyDescent="0.25">
      <c r="A311" s="186"/>
      <c r="B311" s="186"/>
      <c r="C311" s="186"/>
      <c r="D311" s="186"/>
      <c r="E311" s="184" t="str">
        <f t="shared" si="4"/>
        <v/>
      </c>
      <c r="F311">
        <f>SUMIF($B$11:B311,"withdraw",$C$11:C311)-SUMIFS($C$11:C311,$B$11:B311,"deposit",$D$11:D311,"reinvestment")</f>
        <v>0</v>
      </c>
    </row>
    <row r="312" spans="1:6" ht="29.1" customHeight="1" x14ac:dyDescent="0.25">
      <c r="A312" s="186"/>
      <c r="B312" s="186"/>
      <c r="C312" s="186"/>
      <c r="D312" s="186"/>
      <c r="E312" s="184" t="str">
        <f t="shared" si="4"/>
        <v/>
      </c>
      <c r="F312">
        <f>SUMIF($B$11:B312,"withdraw",$C$11:C312)-SUMIFS($C$11:C312,$B$11:B312,"deposit",$D$11:D312,"reinvestment")</f>
        <v>0</v>
      </c>
    </row>
    <row r="313" spans="1:6" ht="29.1" customHeight="1" x14ac:dyDescent="0.25">
      <c r="A313" s="186"/>
      <c r="B313" s="186"/>
      <c r="C313" s="186"/>
      <c r="D313" s="186"/>
      <c r="E313" s="184" t="str">
        <f t="shared" si="4"/>
        <v/>
      </c>
      <c r="F313">
        <f>SUMIF($B$11:B313,"withdraw",$C$11:C313)-SUMIFS($C$11:C313,$B$11:B313,"deposit",$D$11:D313,"reinvestment")</f>
        <v>0</v>
      </c>
    </row>
    <row r="314" spans="1:6" ht="29.1" customHeight="1" x14ac:dyDescent="0.25">
      <c r="A314" s="186"/>
      <c r="B314" s="186"/>
      <c r="C314" s="186"/>
      <c r="D314" s="186"/>
      <c r="E314" s="184" t="str">
        <f t="shared" si="4"/>
        <v/>
      </c>
      <c r="F314">
        <f>SUMIF($B$11:B314,"withdraw",$C$11:C314)-SUMIFS($C$11:C314,$B$11:B314,"deposit",$D$11:D314,"reinvestment")</f>
        <v>0</v>
      </c>
    </row>
    <row r="315" spans="1:6" ht="29.1" customHeight="1" x14ac:dyDescent="0.25">
      <c r="A315" s="186"/>
      <c r="B315" s="186"/>
      <c r="C315" s="186"/>
      <c r="D315" s="186"/>
      <c r="E315" s="184" t="str">
        <f t="shared" si="4"/>
        <v/>
      </c>
      <c r="F315">
        <f>SUMIF($B$11:B315,"withdraw",$C$11:C315)-SUMIFS($C$11:C315,$B$11:B315,"deposit",$D$11:D315,"reinvestment")</f>
        <v>0</v>
      </c>
    </row>
    <row r="316" spans="1:6" ht="29.1" customHeight="1" x14ac:dyDescent="0.25">
      <c r="A316" s="186"/>
      <c r="B316" s="186"/>
      <c r="C316" s="186"/>
      <c r="D316" s="186"/>
      <c r="E316" s="184" t="str">
        <f t="shared" si="4"/>
        <v/>
      </c>
      <c r="F316">
        <f>SUMIF($B$11:B316,"withdraw",$C$11:C316)-SUMIFS($C$11:C316,$B$11:B316,"deposit",$D$11:D316,"reinvestment")</f>
        <v>0</v>
      </c>
    </row>
    <row r="317" spans="1:6" ht="29.1" customHeight="1" x14ac:dyDescent="0.25">
      <c r="A317" s="186"/>
      <c r="B317" s="186"/>
      <c r="C317" s="186"/>
      <c r="D317" s="186"/>
      <c r="E317" s="184" t="str">
        <f t="shared" si="4"/>
        <v/>
      </c>
      <c r="F317">
        <f>SUMIF($B$11:B317,"withdraw",$C$11:C317)-SUMIFS($C$11:C317,$B$11:B317,"deposit",$D$11:D317,"reinvestment")</f>
        <v>0</v>
      </c>
    </row>
    <row r="318" spans="1:6" ht="29.1" customHeight="1" x14ac:dyDescent="0.25">
      <c r="A318" s="186"/>
      <c r="B318" s="186"/>
      <c r="C318" s="186"/>
      <c r="D318" s="186"/>
      <c r="E318" s="184" t="str">
        <f t="shared" si="4"/>
        <v/>
      </c>
      <c r="F318">
        <f>SUMIF($B$11:B318,"withdraw",$C$11:C318)-SUMIFS($C$11:C318,$B$11:B318,"deposit",$D$11:D318,"reinvestment")</f>
        <v>0</v>
      </c>
    </row>
    <row r="319" spans="1:6" ht="29.1" customHeight="1" x14ac:dyDescent="0.25">
      <c r="A319" s="186"/>
      <c r="B319" s="186"/>
      <c r="C319" s="186"/>
      <c r="D319" s="186"/>
      <c r="E319" s="184" t="str">
        <f t="shared" si="4"/>
        <v/>
      </c>
      <c r="F319">
        <f>SUMIF($B$11:B319,"withdraw",$C$11:C319)-SUMIFS($C$11:C319,$B$11:B319,"deposit",$D$11:D319,"reinvestment")</f>
        <v>0</v>
      </c>
    </row>
    <row r="320" spans="1:6" ht="29.1" customHeight="1" x14ac:dyDescent="0.25">
      <c r="A320" s="186"/>
      <c r="B320" s="186"/>
      <c r="C320" s="186"/>
      <c r="D320" s="186"/>
      <c r="E320" s="184" t="str">
        <f t="shared" si="4"/>
        <v/>
      </c>
      <c r="F320">
        <f>SUMIF($B$11:B320,"withdraw",$C$11:C320)-SUMIFS($C$11:C320,$B$11:B320,"deposit",$D$11:D320,"reinvestment")</f>
        <v>0</v>
      </c>
    </row>
    <row r="321" spans="1:6" ht="29.1" customHeight="1" x14ac:dyDescent="0.25">
      <c r="A321" s="186"/>
      <c r="B321" s="186"/>
      <c r="C321" s="186"/>
      <c r="D321" s="186"/>
      <c r="E321" s="184" t="str">
        <f t="shared" si="4"/>
        <v/>
      </c>
      <c r="F321">
        <f>SUMIF($B$11:B321,"withdraw",$C$11:C321)-SUMIFS($C$11:C321,$B$11:B321,"deposit",$D$11:D321,"reinvestment")</f>
        <v>0</v>
      </c>
    </row>
    <row r="322" spans="1:6" ht="29.1" customHeight="1" x14ac:dyDescent="0.25">
      <c r="A322" s="186"/>
      <c r="B322" s="186"/>
      <c r="C322" s="186"/>
      <c r="D322" s="186"/>
      <c r="E322" s="184" t="str">
        <f t="shared" si="4"/>
        <v/>
      </c>
      <c r="F322">
        <f>SUMIF($B$11:B322,"withdraw",$C$11:C322)-SUMIFS($C$11:C322,$B$11:B322,"deposit",$D$11:D322,"reinvestment")</f>
        <v>0</v>
      </c>
    </row>
    <row r="323" spans="1:6" ht="29.1" customHeight="1" x14ac:dyDescent="0.25">
      <c r="A323" s="186"/>
      <c r="B323" s="186"/>
      <c r="C323" s="186"/>
      <c r="D323" s="186"/>
      <c r="E323" s="184" t="str">
        <f t="shared" si="4"/>
        <v/>
      </c>
      <c r="F323">
        <f>SUMIF($B$11:B323,"withdraw",$C$11:C323)-SUMIFS($C$11:C323,$B$11:B323,"deposit",$D$11:D323,"reinvestment")</f>
        <v>0</v>
      </c>
    </row>
    <row r="324" spans="1:6" ht="29.1" customHeight="1" x14ac:dyDescent="0.25">
      <c r="A324" s="186"/>
      <c r="B324" s="186"/>
      <c r="C324" s="186"/>
      <c r="D324" s="186"/>
      <c r="E324" s="184" t="str">
        <f t="shared" si="4"/>
        <v/>
      </c>
      <c r="F324">
        <f>SUMIF($B$11:B324,"withdraw",$C$11:C324)-SUMIFS($C$11:C324,$B$11:B324,"deposit",$D$11:D324,"reinvestment")</f>
        <v>0</v>
      </c>
    </row>
    <row r="325" spans="1:6" ht="29.1" customHeight="1" x14ac:dyDescent="0.25">
      <c r="A325" s="186"/>
      <c r="B325" s="186"/>
      <c r="C325" s="186"/>
      <c r="D325" s="186"/>
      <c r="E325" s="184" t="str">
        <f t="shared" si="4"/>
        <v/>
      </c>
      <c r="F325">
        <f>SUMIF($B$11:B325,"withdraw",$C$11:C325)-SUMIFS($C$11:C325,$B$11:B325,"deposit",$D$11:D325,"reinvestment")</f>
        <v>0</v>
      </c>
    </row>
    <row r="326" spans="1:6" ht="29.1" customHeight="1" x14ac:dyDescent="0.25">
      <c r="A326" s="186"/>
      <c r="B326" s="186"/>
      <c r="C326" s="186"/>
      <c r="D326" s="186"/>
      <c r="E326" s="184" t="str">
        <f t="shared" si="4"/>
        <v/>
      </c>
      <c r="F326">
        <f>SUMIF($B$11:B326,"withdraw",$C$11:C326)-SUMIFS($C$11:C326,$B$11:B326,"deposit",$D$11:D326,"reinvestment")</f>
        <v>0</v>
      </c>
    </row>
    <row r="327" spans="1:6" ht="29.1" customHeight="1" x14ac:dyDescent="0.25">
      <c r="A327" s="186"/>
      <c r="B327" s="186"/>
      <c r="C327" s="186"/>
      <c r="D327" s="186"/>
      <c r="E327" s="184" t="str">
        <f t="shared" si="4"/>
        <v/>
      </c>
      <c r="F327">
        <f>SUMIF($B$11:B327,"withdraw",$C$11:C327)-SUMIFS($C$11:C327,$B$11:B327,"deposit",$D$11:D327,"reinvestment")</f>
        <v>0</v>
      </c>
    </row>
    <row r="328" spans="1:6" ht="29.1" customHeight="1" x14ac:dyDescent="0.25">
      <c r="A328" s="186"/>
      <c r="B328" s="186"/>
      <c r="C328" s="186"/>
      <c r="D328" s="186"/>
      <c r="E328" s="184" t="str">
        <f t="shared" si="4"/>
        <v/>
      </c>
      <c r="F328">
        <f>SUMIF($B$11:B328,"withdraw",$C$11:C328)-SUMIFS($C$11:C328,$B$11:B328,"deposit",$D$11:D328,"reinvestment")</f>
        <v>0</v>
      </c>
    </row>
    <row r="329" spans="1:6" ht="29.1" customHeight="1" x14ac:dyDescent="0.25">
      <c r="A329" s="186"/>
      <c r="B329" s="186"/>
      <c r="C329" s="186"/>
      <c r="D329" s="186"/>
      <c r="E329" s="184" t="str">
        <f t="shared" si="4"/>
        <v/>
      </c>
      <c r="F329">
        <f>SUMIF($B$11:B329,"withdraw",$C$11:C329)-SUMIFS($C$11:C329,$B$11:B329,"deposit",$D$11:D329,"reinvestment")</f>
        <v>0</v>
      </c>
    </row>
    <row r="330" spans="1:6" ht="29.1" customHeight="1" x14ac:dyDescent="0.25">
      <c r="A330" s="186"/>
      <c r="B330" s="186"/>
      <c r="C330" s="186"/>
      <c r="D330" s="186"/>
      <c r="E330" s="184" t="str">
        <f t="shared" si="4"/>
        <v/>
      </c>
      <c r="F330">
        <f>SUMIF($B$11:B330,"withdraw",$C$11:C330)-SUMIFS($C$11:C330,$B$11:B330,"deposit",$D$11:D330,"reinvestment")</f>
        <v>0</v>
      </c>
    </row>
    <row r="331" spans="1:6" ht="29.1" customHeight="1" x14ac:dyDescent="0.25">
      <c r="A331" s="186"/>
      <c r="B331" s="186"/>
      <c r="C331" s="186"/>
      <c r="D331" s="186"/>
      <c r="E331" s="184" t="str">
        <f t="shared" si="4"/>
        <v/>
      </c>
      <c r="F331">
        <f>SUMIF($B$11:B331,"withdraw",$C$11:C331)-SUMIFS($C$11:C331,$B$11:B331,"deposit",$D$11:D331,"reinvestment")</f>
        <v>0</v>
      </c>
    </row>
    <row r="332" spans="1:6" ht="29.1" customHeight="1" x14ac:dyDescent="0.25">
      <c r="A332" s="186"/>
      <c r="B332" s="186"/>
      <c r="C332" s="186"/>
      <c r="D332" s="186"/>
      <c r="E332" s="184" t="str">
        <f t="shared" si="4"/>
        <v/>
      </c>
      <c r="F332">
        <f>SUMIF($B$11:B332,"withdraw",$C$11:C332)-SUMIFS($C$11:C332,$B$11:B332,"deposit",$D$11:D332,"reinvestment")</f>
        <v>0</v>
      </c>
    </row>
    <row r="333" spans="1:6" ht="29.1" customHeight="1" x14ac:dyDescent="0.25">
      <c r="A333" s="186"/>
      <c r="B333" s="186"/>
      <c r="C333" s="186"/>
      <c r="D333" s="186"/>
      <c r="E333" s="184" t="str">
        <f t="shared" ref="E333:E396" si="5">IF(AND(C333&gt;F332,D333="reinvestment"),"You cannot reinvest more than is withdrawn and available.","")</f>
        <v/>
      </c>
      <c r="F333">
        <f>SUMIF($B$11:B333,"withdraw",$C$11:C333)-SUMIFS($C$11:C333,$B$11:B333,"deposit",$D$11:D333,"reinvestment")</f>
        <v>0</v>
      </c>
    </row>
    <row r="334" spans="1:6" ht="29.1" customHeight="1" x14ac:dyDescent="0.25">
      <c r="A334" s="186"/>
      <c r="B334" s="186"/>
      <c r="C334" s="186"/>
      <c r="D334" s="186"/>
      <c r="E334" s="184" t="str">
        <f t="shared" si="5"/>
        <v/>
      </c>
      <c r="F334">
        <f>SUMIF($B$11:B334,"withdraw",$C$11:C334)-SUMIFS($C$11:C334,$B$11:B334,"deposit",$D$11:D334,"reinvestment")</f>
        <v>0</v>
      </c>
    </row>
    <row r="335" spans="1:6" ht="29.1" customHeight="1" x14ac:dyDescent="0.25">
      <c r="A335" s="186"/>
      <c r="B335" s="186"/>
      <c r="C335" s="186"/>
      <c r="D335" s="186"/>
      <c r="E335" s="184" t="str">
        <f t="shared" si="5"/>
        <v/>
      </c>
      <c r="F335">
        <f>SUMIF($B$11:B335,"withdraw",$C$11:C335)-SUMIFS($C$11:C335,$B$11:B335,"deposit",$D$11:D335,"reinvestment")</f>
        <v>0</v>
      </c>
    </row>
    <row r="336" spans="1:6" ht="29.1" customHeight="1" x14ac:dyDescent="0.25">
      <c r="A336" s="186"/>
      <c r="B336" s="186"/>
      <c r="C336" s="186"/>
      <c r="D336" s="186"/>
      <c r="E336" s="184" t="str">
        <f t="shared" si="5"/>
        <v/>
      </c>
      <c r="F336">
        <f>SUMIF($B$11:B336,"withdraw",$C$11:C336)-SUMIFS($C$11:C336,$B$11:B336,"deposit",$D$11:D336,"reinvestment")</f>
        <v>0</v>
      </c>
    </row>
    <row r="337" spans="1:6" ht="29.1" customHeight="1" x14ac:dyDescent="0.25">
      <c r="A337" s="186"/>
      <c r="B337" s="186"/>
      <c r="C337" s="186"/>
      <c r="D337" s="186"/>
      <c r="E337" s="184" t="str">
        <f t="shared" si="5"/>
        <v/>
      </c>
      <c r="F337">
        <f>SUMIF($B$11:B337,"withdraw",$C$11:C337)-SUMIFS($C$11:C337,$B$11:B337,"deposit",$D$11:D337,"reinvestment")</f>
        <v>0</v>
      </c>
    </row>
    <row r="338" spans="1:6" ht="29.1" customHeight="1" x14ac:dyDescent="0.25">
      <c r="A338" s="186"/>
      <c r="B338" s="186"/>
      <c r="C338" s="186"/>
      <c r="D338" s="186"/>
      <c r="E338" s="184" t="str">
        <f t="shared" si="5"/>
        <v/>
      </c>
      <c r="F338">
        <f>SUMIF($B$11:B338,"withdraw",$C$11:C338)-SUMIFS($C$11:C338,$B$11:B338,"deposit",$D$11:D338,"reinvestment")</f>
        <v>0</v>
      </c>
    </row>
    <row r="339" spans="1:6" ht="29.1" customHeight="1" x14ac:dyDescent="0.25">
      <c r="A339" s="186"/>
      <c r="B339" s="186"/>
      <c r="C339" s="186"/>
      <c r="D339" s="186"/>
      <c r="E339" s="184" t="str">
        <f t="shared" si="5"/>
        <v/>
      </c>
      <c r="F339">
        <f>SUMIF($B$11:B339,"withdraw",$C$11:C339)-SUMIFS($C$11:C339,$B$11:B339,"deposit",$D$11:D339,"reinvestment")</f>
        <v>0</v>
      </c>
    </row>
    <row r="340" spans="1:6" ht="29.1" customHeight="1" x14ac:dyDescent="0.25">
      <c r="A340" s="186"/>
      <c r="B340" s="186"/>
      <c r="C340" s="186"/>
      <c r="D340" s="186"/>
      <c r="E340" s="184" t="str">
        <f t="shared" si="5"/>
        <v/>
      </c>
      <c r="F340">
        <f>SUMIF($B$11:B340,"withdraw",$C$11:C340)-SUMIFS($C$11:C340,$B$11:B340,"deposit",$D$11:D340,"reinvestment")</f>
        <v>0</v>
      </c>
    </row>
    <row r="341" spans="1:6" ht="29.1" customHeight="1" x14ac:dyDescent="0.25">
      <c r="A341" s="186"/>
      <c r="B341" s="186"/>
      <c r="C341" s="186"/>
      <c r="D341" s="186"/>
      <c r="E341" s="184" t="str">
        <f t="shared" si="5"/>
        <v/>
      </c>
      <c r="F341">
        <f>SUMIF($B$11:B341,"withdraw",$C$11:C341)-SUMIFS($C$11:C341,$B$11:B341,"deposit",$D$11:D341,"reinvestment")</f>
        <v>0</v>
      </c>
    </row>
    <row r="342" spans="1:6" ht="29.1" customHeight="1" x14ac:dyDescent="0.25">
      <c r="A342" s="186"/>
      <c r="B342" s="186"/>
      <c r="C342" s="186"/>
      <c r="D342" s="186"/>
      <c r="E342" s="184" t="str">
        <f t="shared" si="5"/>
        <v/>
      </c>
      <c r="F342">
        <f>SUMIF($B$11:B342,"withdraw",$C$11:C342)-SUMIFS($C$11:C342,$B$11:B342,"deposit",$D$11:D342,"reinvestment")</f>
        <v>0</v>
      </c>
    </row>
    <row r="343" spans="1:6" ht="29.1" customHeight="1" x14ac:dyDescent="0.25">
      <c r="A343" s="186"/>
      <c r="B343" s="186"/>
      <c r="C343" s="186"/>
      <c r="D343" s="186"/>
      <c r="E343" s="184" t="str">
        <f t="shared" si="5"/>
        <v/>
      </c>
      <c r="F343">
        <f>SUMIF($B$11:B343,"withdraw",$C$11:C343)-SUMIFS($C$11:C343,$B$11:B343,"deposit",$D$11:D343,"reinvestment")</f>
        <v>0</v>
      </c>
    </row>
    <row r="344" spans="1:6" ht="29.1" customHeight="1" x14ac:dyDescent="0.25">
      <c r="A344" s="186"/>
      <c r="B344" s="186"/>
      <c r="C344" s="186"/>
      <c r="D344" s="186"/>
      <c r="E344" s="184" t="str">
        <f t="shared" si="5"/>
        <v/>
      </c>
      <c r="F344">
        <f>SUMIF($B$11:B344,"withdraw",$C$11:C344)-SUMIFS($C$11:C344,$B$11:B344,"deposit",$D$11:D344,"reinvestment")</f>
        <v>0</v>
      </c>
    </row>
    <row r="345" spans="1:6" ht="29.1" customHeight="1" x14ac:dyDescent="0.25">
      <c r="A345" s="186"/>
      <c r="B345" s="186"/>
      <c r="C345" s="186"/>
      <c r="D345" s="186"/>
      <c r="E345" s="184" t="str">
        <f t="shared" si="5"/>
        <v/>
      </c>
      <c r="F345">
        <f>SUMIF($B$11:B345,"withdraw",$C$11:C345)-SUMIFS($C$11:C345,$B$11:B345,"deposit",$D$11:D345,"reinvestment")</f>
        <v>0</v>
      </c>
    </row>
    <row r="346" spans="1:6" ht="29.1" customHeight="1" x14ac:dyDescent="0.25">
      <c r="A346" s="186"/>
      <c r="B346" s="186"/>
      <c r="C346" s="186"/>
      <c r="D346" s="186"/>
      <c r="E346" s="184" t="str">
        <f t="shared" si="5"/>
        <v/>
      </c>
      <c r="F346">
        <f>SUMIF($B$11:B346,"withdraw",$C$11:C346)-SUMIFS($C$11:C346,$B$11:B346,"deposit",$D$11:D346,"reinvestment")</f>
        <v>0</v>
      </c>
    </row>
    <row r="347" spans="1:6" ht="29.1" customHeight="1" x14ac:dyDescent="0.25">
      <c r="A347" s="186"/>
      <c r="B347" s="186"/>
      <c r="C347" s="186"/>
      <c r="D347" s="186"/>
      <c r="E347" s="184" t="str">
        <f t="shared" si="5"/>
        <v/>
      </c>
      <c r="F347">
        <f>SUMIF($B$11:B347,"withdraw",$C$11:C347)-SUMIFS($C$11:C347,$B$11:B347,"deposit",$D$11:D347,"reinvestment")</f>
        <v>0</v>
      </c>
    </row>
    <row r="348" spans="1:6" ht="29.1" customHeight="1" x14ac:dyDescent="0.25">
      <c r="A348" s="186"/>
      <c r="B348" s="186"/>
      <c r="C348" s="186"/>
      <c r="D348" s="186"/>
      <c r="E348" s="184" t="str">
        <f t="shared" si="5"/>
        <v/>
      </c>
      <c r="F348">
        <f>SUMIF($B$11:B348,"withdraw",$C$11:C348)-SUMIFS($C$11:C348,$B$11:B348,"deposit",$D$11:D348,"reinvestment")</f>
        <v>0</v>
      </c>
    </row>
    <row r="349" spans="1:6" ht="29.1" customHeight="1" x14ac:dyDescent="0.25">
      <c r="A349" s="186"/>
      <c r="B349" s="186"/>
      <c r="C349" s="186"/>
      <c r="D349" s="186"/>
      <c r="E349" s="184" t="str">
        <f t="shared" si="5"/>
        <v/>
      </c>
      <c r="F349">
        <f>SUMIF($B$11:B349,"withdraw",$C$11:C349)-SUMIFS($C$11:C349,$B$11:B349,"deposit",$D$11:D349,"reinvestment")</f>
        <v>0</v>
      </c>
    </row>
    <row r="350" spans="1:6" ht="29.1" customHeight="1" x14ac:dyDescent="0.25">
      <c r="A350" s="186"/>
      <c r="B350" s="186"/>
      <c r="C350" s="186"/>
      <c r="D350" s="186"/>
      <c r="E350" s="184" t="str">
        <f t="shared" si="5"/>
        <v/>
      </c>
      <c r="F350">
        <f>SUMIF($B$11:B350,"withdraw",$C$11:C350)-SUMIFS($C$11:C350,$B$11:B350,"deposit",$D$11:D350,"reinvestment")</f>
        <v>0</v>
      </c>
    </row>
    <row r="351" spans="1:6" ht="29.1" customHeight="1" x14ac:dyDescent="0.25">
      <c r="A351" s="186"/>
      <c r="B351" s="186"/>
      <c r="C351" s="186"/>
      <c r="D351" s="186"/>
      <c r="E351" s="184" t="str">
        <f t="shared" si="5"/>
        <v/>
      </c>
      <c r="F351">
        <f>SUMIF($B$11:B351,"withdraw",$C$11:C351)-SUMIFS($C$11:C351,$B$11:B351,"deposit",$D$11:D351,"reinvestment")</f>
        <v>0</v>
      </c>
    </row>
    <row r="352" spans="1:6" ht="29.1" customHeight="1" x14ac:dyDescent="0.25">
      <c r="A352" s="186"/>
      <c r="B352" s="186"/>
      <c r="C352" s="186"/>
      <c r="D352" s="186"/>
      <c r="E352" s="184" t="str">
        <f t="shared" si="5"/>
        <v/>
      </c>
      <c r="F352">
        <f>SUMIF($B$11:B352,"withdraw",$C$11:C352)-SUMIFS($C$11:C352,$B$11:B352,"deposit",$D$11:D352,"reinvestment")</f>
        <v>0</v>
      </c>
    </row>
    <row r="353" spans="1:6" ht="29.1" customHeight="1" x14ac:dyDescent="0.25">
      <c r="A353" s="186"/>
      <c r="B353" s="186"/>
      <c r="C353" s="186"/>
      <c r="D353" s="186"/>
      <c r="E353" s="184" t="str">
        <f t="shared" si="5"/>
        <v/>
      </c>
      <c r="F353">
        <f>SUMIF($B$11:B353,"withdraw",$C$11:C353)-SUMIFS($C$11:C353,$B$11:B353,"deposit",$D$11:D353,"reinvestment")</f>
        <v>0</v>
      </c>
    </row>
    <row r="354" spans="1:6" ht="29.1" customHeight="1" x14ac:dyDescent="0.25">
      <c r="A354" s="186"/>
      <c r="B354" s="186"/>
      <c r="C354" s="186"/>
      <c r="D354" s="186"/>
      <c r="E354" s="184" t="str">
        <f t="shared" si="5"/>
        <v/>
      </c>
      <c r="F354">
        <f>SUMIF($B$11:B354,"withdraw",$C$11:C354)-SUMIFS($C$11:C354,$B$11:B354,"deposit",$D$11:D354,"reinvestment")</f>
        <v>0</v>
      </c>
    </row>
    <row r="355" spans="1:6" ht="29.1" customHeight="1" x14ac:dyDescent="0.25">
      <c r="A355" s="186"/>
      <c r="B355" s="186"/>
      <c r="C355" s="186"/>
      <c r="D355" s="186"/>
      <c r="E355" s="184" t="str">
        <f t="shared" si="5"/>
        <v/>
      </c>
      <c r="F355">
        <f>SUMIF($B$11:B355,"withdraw",$C$11:C355)-SUMIFS($C$11:C355,$B$11:B355,"deposit",$D$11:D355,"reinvestment")</f>
        <v>0</v>
      </c>
    </row>
    <row r="356" spans="1:6" ht="29.1" customHeight="1" x14ac:dyDescent="0.25">
      <c r="A356" s="186"/>
      <c r="B356" s="186"/>
      <c r="C356" s="186"/>
      <c r="D356" s="186"/>
      <c r="E356" s="184" t="str">
        <f t="shared" si="5"/>
        <v/>
      </c>
      <c r="F356">
        <f>SUMIF($B$11:B356,"withdraw",$C$11:C356)-SUMIFS($C$11:C356,$B$11:B356,"deposit",$D$11:D356,"reinvestment")</f>
        <v>0</v>
      </c>
    </row>
    <row r="357" spans="1:6" ht="29.1" customHeight="1" x14ac:dyDescent="0.25">
      <c r="A357" s="186"/>
      <c r="B357" s="186"/>
      <c r="C357" s="186"/>
      <c r="D357" s="186"/>
      <c r="E357" s="184" t="str">
        <f t="shared" si="5"/>
        <v/>
      </c>
      <c r="F357">
        <f>SUMIF($B$11:B357,"withdraw",$C$11:C357)-SUMIFS($C$11:C357,$B$11:B357,"deposit",$D$11:D357,"reinvestment")</f>
        <v>0</v>
      </c>
    </row>
    <row r="358" spans="1:6" ht="29.1" customHeight="1" x14ac:dyDescent="0.25">
      <c r="A358" s="186"/>
      <c r="B358" s="186"/>
      <c r="C358" s="186"/>
      <c r="D358" s="186"/>
      <c r="E358" s="184" t="str">
        <f t="shared" si="5"/>
        <v/>
      </c>
      <c r="F358">
        <f>SUMIF($B$11:B358,"withdraw",$C$11:C358)-SUMIFS($C$11:C358,$B$11:B358,"deposit",$D$11:D358,"reinvestment")</f>
        <v>0</v>
      </c>
    </row>
    <row r="359" spans="1:6" ht="29.1" customHeight="1" x14ac:dyDescent="0.25">
      <c r="A359" s="186"/>
      <c r="B359" s="186"/>
      <c r="C359" s="186"/>
      <c r="D359" s="186"/>
      <c r="E359" s="184" t="str">
        <f t="shared" si="5"/>
        <v/>
      </c>
      <c r="F359">
        <f>SUMIF($B$11:B359,"withdraw",$C$11:C359)-SUMIFS($C$11:C359,$B$11:B359,"deposit",$D$11:D359,"reinvestment")</f>
        <v>0</v>
      </c>
    </row>
    <row r="360" spans="1:6" ht="29.1" customHeight="1" x14ac:dyDescent="0.25">
      <c r="A360" s="186"/>
      <c r="B360" s="186"/>
      <c r="C360" s="186"/>
      <c r="D360" s="186"/>
      <c r="E360" s="184" t="str">
        <f t="shared" si="5"/>
        <v/>
      </c>
      <c r="F360">
        <f>SUMIF($B$11:B360,"withdraw",$C$11:C360)-SUMIFS($C$11:C360,$B$11:B360,"deposit",$D$11:D360,"reinvestment")</f>
        <v>0</v>
      </c>
    </row>
    <row r="361" spans="1:6" ht="29.1" customHeight="1" x14ac:dyDescent="0.25">
      <c r="A361" s="186"/>
      <c r="B361" s="186"/>
      <c r="C361" s="186"/>
      <c r="D361" s="186"/>
      <c r="E361" s="184" t="str">
        <f t="shared" si="5"/>
        <v/>
      </c>
      <c r="F361">
        <f>SUMIF($B$11:B361,"withdraw",$C$11:C361)-SUMIFS($C$11:C361,$B$11:B361,"deposit",$D$11:D361,"reinvestment")</f>
        <v>0</v>
      </c>
    </row>
    <row r="362" spans="1:6" ht="29.1" customHeight="1" x14ac:dyDescent="0.25">
      <c r="A362" s="186"/>
      <c r="B362" s="186"/>
      <c r="C362" s="186"/>
      <c r="D362" s="186"/>
      <c r="E362" s="184" t="str">
        <f t="shared" si="5"/>
        <v/>
      </c>
      <c r="F362">
        <f>SUMIF($B$11:B362,"withdraw",$C$11:C362)-SUMIFS($C$11:C362,$B$11:B362,"deposit",$D$11:D362,"reinvestment")</f>
        <v>0</v>
      </c>
    </row>
    <row r="363" spans="1:6" ht="29.1" customHeight="1" x14ac:dyDescent="0.25">
      <c r="A363" s="186"/>
      <c r="B363" s="186"/>
      <c r="C363" s="186"/>
      <c r="D363" s="186"/>
      <c r="E363" s="184" t="str">
        <f t="shared" si="5"/>
        <v/>
      </c>
      <c r="F363">
        <f>SUMIF($B$11:B363,"withdraw",$C$11:C363)-SUMIFS($C$11:C363,$B$11:B363,"deposit",$D$11:D363,"reinvestment")</f>
        <v>0</v>
      </c>
    </row>
    <row r="364" spans="1:6" ht="29.1" customHeight="1" x14ac:dyDescent="0.25">
      <c r="A364" s="186"/>
      <c r="B364" s="186"/>
      <c r="C364" s="186"/>
      <c r="D364" s="186"/>
      <c r="E364" s="184" t="str">
        <f t="shared" si="5"/>
        <v/>
      </c>
      <c r="F364">
        <f>SUMIF($B$11:B364,"withdraw",$C$11:C364)-SUMIFS($C$11:C364,$B$11:B364,"deposit",$D$11:D364,"reinvestment")</f>
        <v>0</v>
      </c>
    </row>
    <row r="365" spans="1:6" ht="29.1" customHeight="1" x14ac:dyDescent="0.25">
      <c r="A365" s="186"/>
      <c r="B365" s="186"/>
      <c r="C365" s="186"/>
      <c r="D365" s="186"/>
      <c r="E365" s="184" t="str">
        <f t="shared" si="5"/>
        <v/>
      </c>
      <c r="F365">
        <f>SUMIF($B$11:B365,"withdraw",$C$11:C365)-SUMIFS($C$11:C365,$B$11:B365,"deposit",$D$11:D365,"reinvestment")</f>
        <v>0</v>
      </c>
    </row>
    <row r="366" spans="1:6" ht="29.1" customHeight="1" x14ac:dyDescent="0.25">
      <c r="A366" s="186"/>
      <c r="B366" s="186"/>
      <c r="C366" s="186"/>
      <c r="D366" s="186"/>
      <c r="E366" s="184" t="str">
        <f t="shared" si="5"/>
        <v/>
      </c>
      <c r="F366">
        <f>SUMIF($B$11:B366,"withdraw",$C$11:C366)-SUMIFS($C$11:C366,$B$11:B366,"deposit",$D$11:D366,"reinvestment")</f>
        <v>0</v>
      </c>
    </row>
    <row r="367" spans="1:6" ht="29.1" customHeight="1" x14ac:dyDescent="0.25">
      <c r="A367" s="186"/>
      <c r="B367" s="186"/>
      <c r="C367" s="186"/>
      <c r="D367" s="186"/>
      <c r="E367" s="184" t="str">
        <f t="shared" si="5"/>
        <v/>
      </c>
      <c r="F367">
        <f>SUMIF($B$11:B367,"withdraw",$C$11:C367)-SUMIFS($C$11:C367,$B$11:B367,"deposit",$D$11:D367,"reinvestment")</f>
        <v>0</v>
      </c>
    </row>
    <row r="368" spans="1:6" ht="29.1" customHeight="1" x14ac:dyDescent="0.25">
      <c r="A368" s="186"/>
      <c r="B368" s="186"/>
      <c r="C368" s="186"/>
      <c r="D368" s="186"/>
      <c r="E368" s="184" t="str">
        <f t="shared" si="5"/>
        <v/>
      </c>
      <c r="F368">
        <f>SUMIF($B$11:B368,"withdraw",$C$11:C368)-SUMIFS($C$11:C368,$B$11:B368,"deposit",$D$11:D368,"reinvestment")</f>
        <v>0</v>
      </c>
    </row>
    <row r="369" spans="1:6" ht="29.1" customHeight="1" x14ac:dyDescent="0.25">
      <c r="A369" s="186"/>
      <c r="B369" s="186"/>
      <c r="C369" s="186"/>
      <c r="D369" s="186"/>
      <c r="E369" s="184" t="str">
        <f t="shared" si="5"/>
        <v/>
      </c>
      <c r="F369">
        <f>SUMIF($B$11:B369,"withdraw",$C$11:C369)-SUMIFS($C$11:C369,$B$11:B369,"deposit",$D$11:D369,"reinvestment")</f>
        <v>0</v>
      </c>
    </row>
    <row r="370" spans="1:6" ht="29.1" customHeight="1" x14ac:dyDescent="0.25">
      <c r="A370" s="186"/>
      <c r="B370" s="186"/>
      <c r="C370" s="186"/>
      <c r="D370" s="186"/>
      <c r="E370" s="184" t="str">
        <f t="shared" si="5"/>
        <v/>
      </c>
      <c r="F370">
        <f>SUMIF($B$11:B370,"withdraw",$C$11:C370)-SUMIFS($C$11:C370,$B$11:B370,"deposit",$D$11:D370,"reinvestment")</f>
        <v>0</v>
      </c>
    </row>
    <row r="371" spans="1:6" ht="29.1" customHeight="1" x14ac:dyDescent="0.25">
      <c r="A371" s="186"/>
      <c r="B371" s="186"/>
      <c r="C371" s="186"/>
      <c r="D371" s="186"/>
      <c r="E371" s="184" t="str">
        <f t="shared" si="5"/>
        <v/>
      </c>
      <c r="F371">
        <f>SUMIF($B$11:B371,"withdraw",$C$11:C371)-SUMIFS($C$11:C371,$B$11:B371,"deposit",$D$11:D371,"reinvestment")</f>
        <v>0</v>
      </c>
    </row>
    <row r="372" spans="1:6" ht="29.1" customHeight="1" x14ac:dyDescent="0.25">
      <c r="A372" s="186"/>
      <c r="B372" s="186"/>
      <c r="C372" s="186"/>
      <c r="D372" s="186"/>
      <c r="E372" s="184" t="str">
        <f t="shared" si="5"/>
        <v/>
      </c>
      <c r="F372">
        <f>SUMIF($B$11:B372,"withdraw",$C$11:C372)-SUMIFS($C$11:C372,$B$11:B372,"deposit",$D$11:D372,"reinvestment")</f>
        <v>0</v>
      </c>
    </row>
    <row r="373" spans="1:6" ht="29.1" customHeight="1" x14ac:dyDescent="0.25">
      <c r="A373" s="186"/>
      <c r="B373" s="186"/>
      <c r="C373" s="186"/>
      <c r="D373" s="186"/>
      <c r="E373" s="184" t="str">
        <f t="shared" si="5"/>
        <v/>
      </c>
      <c r="F373">
        <f>SUMIF($B$11:B373,"withdraw",$C$11:C373)-SUMIFS($C$11:C373,$B$11:B373,"deposit",$D$11:D373,"reinvestment")</f>
        <v>0</v>
      </c>
    </row>
    <row r="374" spans="1:6" ht="29.1" customHeight="1" x14ac:dyDescent="0.25">
      <c r="A374" s="186"/>
      <c r="B374" s="186"/>
      <c r="C374" s="186"/>
      <c r="D374" s="186"/>
      <c r="E374" s="184" t="str">
        <f t="shared" si="5"/>
        <v/>
      </c>
      <c r="F374">
        <f>SUMIF($B$11:B374,"withdraw",$C$11:C374)-SUMIFS($C$11:C374,$B$11:B374,"deposit",$D$11:D374,"reinvestment")</f>
        <v>0</v>
      </c>
    </row>
    <row r="375" spans="1:6" ht="29.1" customHeight="1" x14ac:dyDescent="0.25">
      <c r="A375" s="186"/>
      <c r="B375" s="186"/>
      <c r="C375" s="186"/>
      <c r="D375" s="186"/>
      <c r="E375" s="184" t="str">
        <f t="shared" si="5"/>
        <v/>
      </c>
      <c r="F375">
        <f>SUMIF($B$11:B375,"withdraw",$C$11:C375)-SUMIFS($C$11:C375,$B$11:B375,"deposit",$D$11:D375,"reinvestment")</f>
        <v>0</v>
      </c>
    </row>
    <row r="376" spans="1:6" ht="29.1" customHeight="1" x14ac:dyDescent="0.25">
      <c r="A376" s="186"/>
      <c r="B376" s="186"/>
      <c r="C376" s="186"/>
      <c r="D376" s="186"/>
      <c r="E376" s="184" t="str">
        <f t="shared" si="5"/>
        <v/>
      </c>
      <c r="F376">
        <f>SUMIF($B$11:B376,"withdraw",$C$11:C376)-SUMIFS($C$11:C376,$B$11:B376,"deposit",$D$11:D376,"reinvestment")</f>
        <v>0</v>
      </c>
    </row>
    <row r="377" spans="1:6" ht="29.1" customHeight="1" x14ac:dyDescent="0.25">
      <c r="A377" s="186"/>
      <c r="B377" s="186"/>
      <c r="C377" s="186"/>
      <c r="D377" s="186"/>
      <c r="E377" s="184" t="str">
        <f t="shared" si="5"/>
        <v/>
      </c>
      <c r="F377">
        <f>SUMIF($B$11:B377,"withdraw",$C$11:C377)-SUMIFS($C$11:C377,$B$11:B377,"deposit",$D$11:D377,"reinvestment")</f>
        <v>0</v>
      </c>
    </row>
    <row r="378" spans="1:6" ht="29.1" customHeight="1" x14ac:dyDescent="0.25">
      <c r="A378" s="186"/>
      <c r="B378" s="186"/>
      <c r="C378" s="186"/>
      <c r="D378" s="186"/>
      <c r="E378" s="184" t="str">
        <f t="shared" si="5"/>
        <v/>
      </c>
      <c r="F378">
        <f>SUMIF($B$11:B378,"withdraw",$C$11:C378)-SUMIFS($C$11:C378,$B$11:B378,"deposit",$D$11:D378,"reinvestment")</f>
        <v>0</v>
      </c>
    </row>
    <row r="379" spans="1:6" ht="29.1" customHeight="1" x14ac:dyDescent="0.25">
      <c r="A379" s="186"/>
      <c r="B379" s="186"/>
      <c r="C379" s="186"/>
      <c r="D379" s="186"/>
      <c r="E379" s="184" t="str">
        <f t="shared" si="5"/>
        <v/>
      </c>
      <c r="F379">
        <f>SUMIF($B$11:B379,"withdraw",$C$11:C379)-SUMIFS($C$11:C379,$B$11:B379,"deposit",$D$11:D379,"reinvestment")</f>
        <v>0</v>
      </c>
    </row>
    <row r="380" spans="1:6" ht="29.1" customHeight="1" x14ac:dyDescent="0.25">
      <c r="A380" s="186"/>
      <c r="B380" s="186"/>
      <c r="C380" s="186"/>
      <c r="D380" s="186"/>
      <c r="E380" s="184" t="str">
        <f t="shared" si="5"/>
        <v/>
      </c>
      <c r="F380">
        <f>SUMIF($B$11:B380,"withdraw",$C$11:C380)-SUMIFS($C$11:C380,$B$11:B380,"deposit",$D$11:D380,"reinvestment")</f>
        <v>0</v>
      </c>
    </row>
    <row r="381" spans="1:6" ht="29.1" customHeight="1" x14ac:dyDescent="0.25">
      <c r="A381" s="186"/>
      <c r="B381" s="186"/>
      <c r="C381" s="186"/>
      <c r="D381" s="186"/>
      <c r="E381" s="184" t="str">
        <f t="shared" si="5"/>
        <v/>
      </c>
      <c r="F381">
        <f>SUMIF($B$11:B381,"withdraw",$C$11:C381)-SUMIFS($C$11:C381,$B$11:B381,"deposit",$D$11:D381,"reinvestment")</f>
        <v>0</v>
      </c>
    </row>
    <row r="382" spans="1:6" ht="29.1" customHeight="1" x14ac:dyDescent="0.25">
      <c r="A382" s="186"/>
      <c r="B382" s="186"/>
      <c r="C382" s="186"/>
      <c r="D382" s="186"/>
      <c r="E382" s="184" t="str">
        <f t="shared" si="5"/>
        <v/>
      </c>
      <c r="F382">
        <f>SUMIF($B$11:B382,"withdraw",$C$11:C382)-SUMIFS($C$11:C382,$B$11:B382,"deposit",$D$11:D382,"reinvestment")</f>
        <v>0</v>
      </c>
    </row>
    <row r="383" spans="1:6" ht="29.1" customHeight="1" x14ac:dyDescent="0.25">
      <c r="A383" s="186"/>
      <c r="B383" s="186"/>
      <c r="C383" s="186"/>
      <c r="D383" s="186"/>
      <c r="E383" s="184" t="str">
        <f t="shared" si="5"/>
        <v/>
      </c>
      <c r="F383">
        <f>SUMIF($B$11:B383,"withdraw",$C$11:C383)-SUMIFS($C$11:C383,$B$11:B383,"deposit",$D$11:D383,"reinvestment")</f>
        <v>0</v>
      </c>
    </row>
    <row r="384" spans="1:6" ht="29.1" customHeight="1" x14ac:dyDescent="0.25">
      <c r="A384" s="186"/>
      <c r="B384" s="186"/>
      <c r="C384" s="186"/>
      <c r="D384" s="186"/>
      <c r="E384" s="184" t="str">
        <f t="shared" si="5"/>
        <v/>
      </c>
      <c r="F384">
        <f>SUMIF($B$11:B384,"withdraw",$C$11:C384)-SUMIFS($C$11:C384,$B$11:B384,"deposit",$D$11:D384,"reinvestment")</f>
        <v>0</v>
      </c>
    </row>
    <row r="385" spans="1:6" ht="29.1" customHeight="1" x14ac:dyDescent="0.25">
      <c r="A385" s="186"/>
      <c r="B385" s="186"/>
      <c r="C385" s="186"/>
      <c r="D385" s="186"/>
      <c r="E385" s="184" t="str">
        <f t="shared" si="5"/>
        <v/>
      </c>
      <c r="F385">
        <f>SUMIF($B$11:B385,"withdraw",$C$11:C385)-SUMIFS($C$11:C385,$B$11:B385,"deposit",$D$11:D385,"reinvestment")</f>
        <v>0</v>
      </c>
    </row>
    <row r="386" spans="1:6" ht="29.1" customHeight="1" x14ac:dyDescent="0.25">
      <c r="A386" s="186"/>
      <c r="B386" s="186"/>
      <c r="C386" s="186"/>
      <c r="D386" s="186"/>
      <c r="E386" s="184" t="str">
        <f t="shared" si="5"/>
        <v/>
      </c>
      <c r="F386">
        <f>SUMIF($B$11:B386,"withdraw",$C$11:C386)-SUMIFS($C$11:C386,$B$11:B386,"deposit",$D$11:D386,"reinvestment")</f>
        <v>0</v>
      </c>
    </row>
    <row r="387" spans="1:6" ht="29.1" customHeight="1" x14ac:dyDescent="0.25">
      <c r="A387" s="186"/>
      <c r="B387" s="186"/>
      <c r="C387" s="186"/>
      <c r="D387" s="186"/>
      <c r="E387" s="184" t="str">
        <f t="shared" si="5"/>
        <v/>
      </c>
      <c r="F387">
        <f>SUMIF($B$11:B387,"withdraw",$C$11:C387)-SUMIFS($C$11:C387,$B$11:B387,"deposit",$D$11:D387,"reinvestment")</f>
        <v>0</v>
      </c>
    </row>
    <row r="388" spans="1:6" ht="29.1" customHeight="1" x14ac:dyDescent="0.25">
      <c r="A388" s="186"/>
      <c r="B388" s="186"/>
      <c r="C388" s="186"/>
      <c r="D388" s="186"/>
      <c r="E388" s="184" t="str">
        <f t="shared" si="5"/>
        <v/>
      </c>
      <c r="F388">
        <f>SUMIF($B$11:B388,"withdraw",$C$11:C388)-SUMIFS($C$11:C388,$B$11:B388,"deposit",$D$11:D388,"reinvestment")</f>
        <v>0</v>
      </c>
    </row>
    <row r="389" spans="1:6" ht="29.1" customHeight="1" x14ac:dyDescent="0.25">
      <c r="A389" s="186"/>
      <c r="B389" s="186"/>
      <c r="C389" s="186"/>
      <c r="D389" s="186"/>
      <c r="E389" s="184" t="str">
        <f t="shared" si="5"/>
        <v/>
      </c>
      <c r="F389">
        <f>SUMIF($B$11:B389,"withdraw",$C$11:C389)-SUMIFS($C$11:C389,$B$11:B389,"deposit",$D$11:D389,"reinvestment")</f>
        <v>0</v>
      </c>
    </row>
    <row r="390" spans="1:6" ht="29.1" customHeight="1" x14ac:dyDescent="0.25">
      <c r="A390" s="186"/>
      <c r="B390" s="186"/>
      <c r="C390" s="186"/>
      <c r="D390" s="186"/>
      <c r="E390" s="184" t="str">
        <f t="shared" si="5"/>
        <v/>
      </c>
      <c r="F390">
        <f>SUMIF($B$11:B390,"withdraw",$C$11:C390)-SUMIFS($C$11:C390,$B$11:B390,"deposit",$D$11:D390,"reinvestment")</f>
        <v>0</v>
      </c>
    </row>
    <row r="391" spans="1:6" ht="29.1" customHeight="1" x14ac:dyDescent="0.25">
      <c r="A391" s="186"/>
      <c r="B391" s="186"/>
      <c r="C391" s="186"/>
      <c r="D391" s="186"/>
      <c r="E391" s="184" t="str">
        <f t="shared" si="5"/>
        <v/>
      </c>
      <c r="F391">
        <f>SUMIF($B$11:B391,"withdraw",$C$11:C391)-SUMIFS($C$11:C391,$B$11:B391,"deposit",$D$11:D391,"reinvestment")</f>
        <v>0</v>
      </c>
    </row>
    <row r="392" spans="1:6" ht="29.1" customHeight="1" x14ac:dyDescent="0.25">
      <c r="A392" s="186"/>
      <c r="B392" s="186"/>
      <c r="C392" s="186"/>
      <c r="D392" s="186"/>
      <c r="E392" s="184" t="str">
        <f t="shared" si="5"/>
        <v/>
      </c>
      <c r="F392">
        <f>SUMIF($B$11:B392,"withdraw",$C$11:C392)-SUMIFS($C$11:C392,$B$11:B392,"deposit",$D$11:D392,"reinvestment")</f>
        <v>0</v>
      </c>
    </row>
    <row r="393" spans="1:6" ht="29.1" customHeight="1" x14ac:dyDescent="0.25">
      <c r="A393" s="186"/>
      <c r="B393" s="186"/>
      <c r="C393" s="186"/>
      <c r="D393" s="186"/>
      <c r="E393" s="184" t="str">
        <f t="shared" si="5"/>
        <v/>
      </c>
      <c r="F393">
        <f>SUMIF($B$11:B393,"withdraw",$C$11:C393)-SUMIFS($C$11:C393,$B$11:B393,"deposit",$D$11:D393,"reinvestment")</f>
        <v>0</v>
      </c>
    </row>
    <row r="394" spans="1:6" ht="29.1" customHeight="1" x14ac:dyDescent="0.25">
      <c r="A394" s="186"/>
      <c r="B394" s="186"/>
      <c r="C394" s="186"/>
      <c r="D394" s="186"/>
      <c r="E394" s="184" t="str">
        <f t="shared" si="5"/>
        <v/>
      </c>
      <c r="F394">
        <f>SUMIF($B$11:B394,"withdraw",$C$11:C394)-SUMIFS($C$11:C394,$B$11:B394,"deposit",$D$11:D394,"reinvestment")</f>
        <v>0</v>
      </c>
    </row>
    <row r="395" spans="1:6" ht="29.1" customHeight="1" x14ac:dyDescent="0.25">
      <c r="A395" s="186"/>
      <c r="B395" s="186"/>
      <c r="C395" s="186"/>
      <c r="D395" s="186"/>
      <c r="E395" s="184" t="str">
        <f t="shared" si="5"/>
        <v/>
      </c>
      <c r="F395">
        <f>SUMIF($B$11:B395,"withdraw",$C$11:C395)-SUMIFS($C$11:C395,$B$11:B395,"deposit",$D$11:D395,"reinvestment")</f>
        <v>0</v>
      </c>
    </row>
    <row r="396" spans="1:6" ht="29.1" customHeight="1" x14ac:dyDescent="0.25">
      <c r="A396" s="186"/>
      <c r="B396" s="186"/>
      <c r="C396" s="186"/>
      <c r="D396" s="186"/>
      <c r="E396" s="184" t="str">
        <f t="shared" si="5"/>
        <v/>
      </c>
      <c r="F396">
        <f>SUMIF($B$11:B396,"withdraw",$C$11:C396)-SUMIFS($C$11:C396,$B$11:B396,"deposit",$D$11:D396,"reinvestment")</f>
        <v>0</v>
      </c>
    </row>
    <row r="397" spans="1:6" ht="29.1" customHeight="1" x14ac:dyDescent="0.25">
      <c r="A397" s="186"/>
      <c r="B397" s="186"/>
      <c r="C397" s="186"/>
      <c r="D397" s="186"/>
      <c r="E397" s="184" t="str">
        <f t="shared" ref="E397:E460" si="6">IF(AND(C397&gt;F396,D397="reinvestment"),"You cannot reinvest more than is withdrawn and available.","")</f>
        <v/>
      </c>
      <c r="F397">
        <f>SUMIF($B$11:B397,"withdraw",$C$11:C397)-SUMIFS($C$11:C397,$B$11:B397,"deposit",$D$11:D397,"reinvestment")</f>
        <v>0</v>
      </c>
    </row>
    <row r="398" spans="1:6" ht="29.1" customHeight="1" x14ac:dyDescent="0.25">
      <c r="A398" s="186"/>
      <c r="B398" s="186"/>
      <c r="C398" s="186"/>
      <c r="D398" s="186"/>
      <c r="E398" s="184" t="str">
        <f t="shared" si="6"/>
        <v/>
      </c>
      <c r="F398">
        <f>SUMIF($B$11:B398,"withdraw",$C$11:C398)-SUMIFS($C$11:C398,$B$11:B398,"deposit",$D$11:D398,"reinvestment")</f>
        <v>0</v>
      </c>
    </row>
    <row r="399" spans="1:6" ht="29.1" customHeight="1" x14ac:dyDescent="0.25">
      <c r="A399" s="186"/>
      <c r="B399" s="186"/>
      <c r="C399" s="186"/>
      <c r="D399" s="186"/>
      <c r="E399" s="184" t="str">
        <f t="shared" si="6"/>
        <v/>
      </c>
      <c r="F399">
        <f>SUMIF($B$11:B399,"withdraw",$C$11:C399)-SUMIFS($C$11:C399,$B$11:B399,"deposit",$D$11:D399,"reinvestment")</f>
        <v>0</v>
      </c>
    </row>
    <row r="400" spans="1:6" ht="29.1" customHeight="1" x14ac:dyDescent="0.25">
      <c r="A400" s="186"/>
      <c r="B400" s="186"/>
      <c r="C400" s="186"/>
      <c r="D400" s="186"/>
      <c r="E400" s="184" t="str">
        <f t="shared" si="6"/>
        <v/>
      </c>
      <c r="F400">
        <f>SUMIF($B$11:B400,"withdraw",$C$11:C400)-SUMIFS($C$11:C400,$B$11:B400,"deposit",$D$11:D400,"reinvestment")</f>
        <v>0</v>
      </c>
    </row>
    <row r="401" spans="1:6" ht="29.1" customHeight="1" x14ac:dyDescent="0.25">
      <c r="A401" s="186"/>
      <c r="B401" s="186"/>
      <c r="C401" s="186"/>
      <c r="D401" s="186"/>
      <c r="E401" s="184" t="str">
        <f t="shared" si="6"/>
        <v/>
      </c>
      <c r="F401">
        <f>SUMIF($B$11:B401,"withdraw",$C$11:C401)-SUMIFS($C$11:C401,$B$11:B401,"deposit",$D$11:D401,"reinvestment")</f>
        <v>0</v>
      </c>
    </row>
    <row r="402" spans="1:6" ht="29.1" customHeight="1" x14ac:dyDescent="0.25">
      <c r="A402" s="186"/>
      <c r="B402" s="186"/>
      <c r="C402" s="186"/>
      <c r="D402" s="186"/>
      <c r="E402" s="184" t="str">
        <f t="shared" si="6"/>
        <v/>
      </c>
      <c r="F402">
        <f>SUMIF($B$11:B402,"withdraw",$C$11:C402)-SUMIFS($C$11:C402,$B$11:B402,"deposit",$D$11:D402,"reinvestment")</f>
        <v>0</v>
      </c>
    </row>
    <row r="403" spans="1:6" ht="29.1" customHeight="1" x14ac:dyDescent="0.25">
      <c r="A403" s="186"/>
      <c r="B403" s="186"/>
      <c r="C403" s="186"/>
      <c r="D403" s="186"/>
      <c r="E403" s="184" t="str">
        <f t="shared" si="6"/>
        <v/>
      </c>
      <c r="F403">
        <f>SUMIF($B$11:B403,"withdraw",$C$11:C403)-SUMIFS($C$11:C403,$B$11:B403,"deposit",$D$11:D403,"reinvestment")</f>
        <v>0</v>
      </c>
    </row>
    <row r="404" spans="1:6" ht="29.1" customHeight="1" x14ac:dyDescent="0.25">
      <c r="A404" s="186"/>
      <c r="B404" s="186"/>
      <c r="C404" s="186"/>
      <c r="D404" s="186"/>
      <c r="E404" s="184" t="str">
        <f t="shared" si="6"/>
        <v/>
      </c>
      <c r="F404">
        <f>SUMIF($B$11:B404,"withdraw",$C$11:C404)-SUMIFS($C$11:C404,$B$11:B404,"deposit",$D$11:D404,"reinvestment")</f>
        <v>0</v>
      </c>
    </row>
    <row r="405" spans="1:6" ht="29.1" customHeight="1" x14ac:dyDescent="0.25">
      <c r="A405" s="186"/>
      <c r="B405" s="186"/>
      <c r="C405" s="186"/>
      <c r="D405" s="186"/>
      <c r="E405" s="184" t="str">
        <f t="shared" si="6"/>
        <v/>
      </c>
      <c r="F405">
        <f>SUMIF($B$11:B405,"withdraw",$C$11:C405)-SUMIFS($C$11:C405,$B$11:B405,"deposit",$D$11:D405,"reinvestment")</f>
        <v>0</v>
      </c>
    </row>
    <row r="406" spans="1:6" ht="29.1" customHeight="1" x14ac:dyDescent="0.25">
      <c r="A406" s="186"/>
      <c r="B406" s="186"/>
      <c r="C406" s="186"/>
      <c r="D406" s="186"/>
      <c r="E406" s="184" t="str">
        <f t="shared" si="6"/>
        <v/>
      </c>
      <c r="F406">
        <f>SUMIF($B$11:B406,"withdraw",$C$11:C406)-SUMIFS($C$11:C406,$B$11:B406,"deposit",$D$11:D406,"reinvestment")</f>
        <v>0</v>
      </c>
    </row>
    <row r="407" spans="1:6" ht="29.1" customHeight="1" x14ac:dyDescent="0.25">
      <c r="A407" s="186"/>
      <c r="B407" s="186"/>
      <c r="C407" s="186"/>
      <c r="D407" s="186"/>
      <c r="E407" s="184" t="str">
        <f t="shared" si="6"/>
        <v/>
      </c>
      <c r="F407">
        <f>SUMIF($B$11:B407,"withdraw",$C$11:C407)-SUMIFS($C$11:C407,$B$11:B407,"deposit",$D$11:D407,"reinvestment")</f>
        <v>0</v>
      </c>
    </row>
    <row r="408" spans="1:6" ht="29.1" customHeight="1" x14ac:dyDescent="0.25">
      <c r="A408" s="186"/>
      <c r="B408" s="186"/>
      <c r="C408" s="186"/>
      <c r="D408" s="186"/>
      <c r="E408" s="184" t="str">
        <f t="shared" si="6"/>
        <v/>
      </c>
      <c r="F408">
        <f>SUMIF($B$11:B408,"withdraw",$C$11:C408)-SUMIFS($C$11:C408,$B$11:B408,"deposit",$D$11:D408,"reinvestment")</f>
        <v>0</v>
      </c>
    </row>
    <row r="409" spans="1:6" ht="29.1" customHeight="1" x14ac:dyDescent="0.25">
      <c r="A409" s="186"/>
      <c r="B409" s="186"/>
      <c r="C409" s="186"/>
      <c r="D409" s="186"/>
      <c r="E409" s="184" t="str">
        <f t="shared" si="6"/>
        <v/>
      </c>
      <c r="F409">
        <f>SUMIF($B$11:B409,"withdraw",$C$11:C409)-SUMIFS($C$11:C409,$B$11:B409,"deposit",$D$11:D409,"reinvestment")</f>
        <v>0</v>
      </c>
    </row>
    <row r="410" spans="1:6" ht="29.1" customHeight="1" x14ac:dyDescent="0.25">
      <c r="A410" s="186"/>
      <c r="B410" s="186"/>
      <c r="C410" s="186"/>
      <c r="D410" s="186"/>
      <c r="E410" s="184" t="str">
        <f t="shared" si="6"/>
        <v/>
      </c>
      <c r="F410">
        <f>SUMIF($B$11:B410,"withdraw",$C$11:C410)-SUMIFS($C$11:C410,$B$11:B410,"deposit",$D$11:D410,"reinvestment")</f>
        <v>0</v>
      </c>
    </row>
    <row r="411" spans="1:6" ht="29.1" customHeight="1" x14ac:dyDescent="0.25">
      <c r="A411" s="186"/>
      <c r="B411" s="186"/>
      <c r="C411" s="186"/>
      <c r="D411" s="186"/>
      <c r="E411" s="184" t="str">
        <f t="shared" si="6"/>
        <v/>
      </c>
      <c r="F411">
        <f>SUMIF($B$11:B411,"withdraw",$C$11:C411)-SUMIFS($C$11:C411,$B$11:B411,"deposit",$D$11:D411,"reinvestment")</f>
        <v>0</v>
      </c>
    </row>
    <row r="412" spans="1:6" ht="29.1" customHeight="1" x14ac:dyDescent="0.25">
      <c r="A412" s="186"/>
      <c r="B412" s="186"/>
      <c r="C412" s="186"/>
      <c r="D412" s="186"/>
      <c r="E412" s="184" t="str">
        <f t="shared" si="6"/>
        <v/>
      </c>
      <c r="F412">
        <f>SUMIF($B$11:B412,"withdraw",$C$11:C412)-SUMIFS($C$11:C412,$B$11:B412,"deposit",$D$11:D412,"reinvestment")</f>
        <v>0</v>
      </c>
    </row>
    <row r="413" spans="1:6" ht="29.1" customHeight="1" x14ac:dyDescent="0.25">
      <c r="A413" s="186"/>
      <c r="B413" s="186"/>
      <c r="C413" s="186"/>
      <c r="D413" s="186"/>
      <c r="E413" s="184" t="str">
        <f t="shared" si="6"/>
        <v/>
      </c>
      <c r="F413">
        <f>SUMIF($B$11:B413,"withdraw",$C$11:C413)-SUMIFS($C$11:C413,$B$11:B413,"deposit",$D$11:D413,"reinvestment")</f>
        <v>0</v>
      </c>
    </row>
    <row r="414" spans="1:6" ht="29.1" customHeight="1" x14ac:dyDescent="0.25">
      <c r="A414" s="186"/>
      <c r="B414" s="186"/>
      <c r="C414" s="186"/>
      <c r="D414" s="186"/>
      <c r="E414" s="184" t="str">
        <f t="shared" si="6"/>
        <v/>
      </c>
      <c r="F414">
        <f>SUMIF($B$11:B414,"withdraw",$C$11:C414)-SUMIFS($C$11:C414,$B$11:B414,"deposit",$D$11:D414,"reinvestment")</f>
        <v>0</v>
      </c>
    </row>
    <row r="415" spans="1:6" ht="29.1" customHeight="1" x14ac:dyDescent="0.25">
      <c r="A415" s="186"/>
      <c r="B415" s="186"/>
      <c r="C415" s="186"/>
      <c r="D415" s="186"/>
      <c r="E415" s="184" t="str">
        <f t="shared" si="6"/>
        <v/>
      </c>
      <c r="F415">
        <f>SUMIF($B$11:B415,"withdraw",$C$11:C415)-SUMIFS($C$11:C415,$B$11:B415,"deposit",$D$11:D415,"reinvestment")</f>
        <v>0</v>
      </c>
    </row>
    <row r="416" spans="1:6" ht="29.1" customHeight="1" x14ac:dyDescent="0.25">
      <c r="A416" s="186"/>
      <c r="B416" s="186"/>
      <c r="C416" s="186"/>
      <c r="D416" s="186"/>
      <c r="E416" s="184" t="str">
        <f t="shared" si="6"/>
        <v/>
      </c>
      <c r="F416">
        <f>SUMIF($B$11:B416,"withdraw",$C$11:C416)-SUMIFS($C$11:C416,$B$11:B416,"deposit",$D$11:D416,"reinvestment")</f>
        <v>0</v>
      </c>
    </row>
    <row r="417" spans="1:6" ht="29.1" customHeight="1" x14ac:dyDescent="0.25">
      <c r="A417" s="186"/>
      <c r="B417" s="186"/>
      <c r="C417" s="186"/>
      <c r="D417" s="186"/>
      <c r="E417" s="184" t="str">
        <f t="shared" si="6"/>
        <v/>
      </c>
      <c r="F417">
        <f>SUMIF($B$11:B417,"withdraw",$C$11:C417)-SUMIFS($C$11:C417,$B$11:B417,"deposit",$D$11:D417,"reinvestment")</f>
        <v>0</v>
      </c>
    </row>
    <row r="418" spans="1:6" ht="29.1" customHeight="1" x14ac:dyDescent="0.25">
      <c r="A418" s="186"/>
      <c r="B418" s="186"/>
      <c r="C418" s="186"/>
      <c r="D418" s="186"/>
      <c r="E418" s="184" t="str">
        <f t="shared" si="6"/>
        <v/>
      </c>
      <c r="F418">
        <f>SUMIF($B$11:B418,"withdraw",$C$11:C418)-SUMIFS($C$11:C418,$B$11:B418,"deposit",$D$11:D418,"reinvestment")</f>
        <v>0</v>
      </c>
    </row>
    <row r="419" spans="1:6" ht="29.1" customHeight="1" x14ac:dyDescent="0.25">
      <c r="A419" s="186"/>
      <c r="B419" s="186"/>
      <c r="C419" s="186"/>
      <c r="D419" s="186"/>
      <c r="E419" s="184" t="str">
        <f t="shared" si="6"/>
        <v/>
      </c>
      <c r="F419">
        <f>SUMIF($B$11:B419,"withdraw",$C$11:C419)-SUMIFS($C$11:C419,$B$11:B419,"deposit",$D$11:D419,"reinvestment")</f>
        <v>0</v>
      </c>
    </row>
    <row r="420" spans="1:6" ht="29.1" customHeight="1" x14ac:dyDescent="0.25">
      <c r="A420" s="186"/>
      <c r="B420" s="186"/>
      <c r="C420" s="186"/>
      <c r="D420" s="186"/>
      <c r="E420" s="184" t="str">
        <f t="shared" si="6"/>
        <v/>
      </c>
      <c r="F420">
        <f>SUMIF($B$11:B420,"withdraw",$C$11:C420)-SUMIFS($C$11:C420,$B$11:B420,"deposit",$D$11:D420,"reinvestment")</f>
        <v>0</v>
      </c>
    </row>
    <row r="421" spans="1:6" ht="29.1" customHeight="1" x14ac:dyDescent="0.25">
      <c r="A421" s="186"/>
      <c r="B421" s="186"/>
      <c r="C421" s="186"/>
      <c r="D421" s="186"/>
      <c r="E421" s="184" t="str">
        <f t="shared" si="6"/>
        <v/>
      </c>
      <c r="F421">
        <f>SUMIF($B$11:B421,"withdraw",$C$11:C421)-SUMIFS($C$11:C421,$B$11:B421,"deposit",$D$11:D421,"reinvestment")</f>
        <v>0</v>
      </c>
    </row>
    <row r="422" spans="1:6" ht="29.1" customHeight="1" x14ac:dyDescent="0.25">
      <c r="A422" s="186"/>
      <c r="B422" s="186"/>
      <c r="C422" s="186"/>
      <c r="D422" s="186"/>
      <c r="E422" s="184" t="str">
        <f t="shared" si="6"/>
        <v/>
      </c>
      <c r="F422">
        <f>SUMIF($B$11:B422,"withdraw",$C$11:C422)-SUMIFS($C$11:C422,$B$11:B422,"deposit",$D$11:D422,"reinvestment")</f>
        <v>0</v>
      </c>
    </row>
    <row r="423" spans="1:6" ht="29.1" customHeight="1" x14ac:dyDescent="0.25">
      <c r="A423" s="186"/>
      <c r="B423" s="186"/>
      <c r="C423" s="186"/>
      <c r="D423" s="186"/>
      <c r="E423" s="184" t="str">
        <f t="shared" si="6"/>
        <v/>
      </c>
      <c r="F423">
        <f>SUMIF($B$11:B423,"withdraw",$C$11:C423)-SUMIFS($C$11:C423,$B$11:B423,"deposit",$D$11:D423,"reinvestment")</f>
        <v>0</v>
      </c>
    </row>
    <row r="424" spans="1:6" ht="29.1" customHeight="1" x14ac:dyDescent="0.25">
      <c r="A424" s="186"/>
      <c r="B424" s="186"/>
      <c r="C424" s="186"/>
      <c r="D424" s="186"/>
      <c r="E424" s="184" t="str">
        <f t="shared" si="6"/>
        <v/>
      </c>
      <c r="F424">
        <f>SUMIF($B$11:B424,"withdraw",$C$11:C424)-SUMIFS($C$11:C424,$B$11:B424,"deposit",$D$11:D424,"reinvestment")</f>
        <v>0</v>
      </c>
    </row>
    <row r="425" spans="1:6" ht="29.1" customHeight="1" x14ac:dyDescent="0.25">
      <c r="A425" s="186"/>
      <c r="B425" s="186"/>
      <c r="C425" s="186"/>
      <c r="D425" s="186"/>
      <c r="E425" s="184" t="str">
        <f t="shared" si="6"/>
        <v/>
      </c>
      <c r="F425">
        <f>SUMIF($B$11:B425,"withdraw",$C$11:C425)-SUMIFS($C$11:C425,$B$11:B425,"deposit",$D$11:D425,"reinvestment")</f>
        <v>0</v>
      </c>
    </row>
    <row r="426" spans="1:6" ht="29.1" customHeight="1" x14ac:dyDescent="0.25">
      <c r="A426" s="186"/>
      <c r="B426" s="186"/>
      <c r="C426" s="186"/>
      <c r="D426" s="186"/>
      <c r="E426" s="184" t="str">
        <f t="shared" si="6"/>
        <v/>
      </c>
      <c r="F426">
        <f>SUMIF($B$11:B426,"withdraw",$C$11:C426)-SUMIFS($C$11:C426,$B$11:B426,"deposit",$D$11:D426,"reinvestment")</f>
        <v>0</v>
      </c>
    </row>
    <row r="427" spans="1:6" ht="29.1" customHeight="1" x14ac:dyDescent="0.25">
      <c r="A427" s="186"/>
      <c r="B427" s="186"/>
      <c r="C427" s="186"/>
      <c r="D427" s="186"/>
      <c r="E427" s="184" t="str">
        <f t="shared" si="6"/>
        <v/>
      </c>
      <c r="F427">
        <f>SUMIF($B$11:B427,"withdraw",$C$11:C427)-SUMIFS($C$11:C427,$B$11:B427,"deposit",$D$11:D427,"reinvestment")</f>
        <v>0</v>
      </c>
    </row>
    <row r="428" spans="1:6" ht="29.1" customHeight="1" x14ac:dyDescent="0.25">
      <c r="A428" s="186"/>
      <c r="B428" s="186"/>
      <c r="C428" s="186"/>
      <c r="D428" s="186"/>
      <c r="E428" s="184" t="str">
        <f t="shared" si="6"/>
        <v/>
      </c>
      <c r="F428">
        <f>SUMIF($B$11:B428,"withdraw",$C$11:C428)-SUMIFS($C$11:C428,$B$11:B428,"deposit",$D$11:D428,"reinvestment")</f>
        <v>0</v>
      </c>
    </row>
    <row r="429" spans="1:6" ht="29.1" customHeight="1" x14ac:dyDescent="0.25">
      <c r="A429" s="186"/>
      <c r="B429" s="186"/>
      <c r="C429" s="186"/>
      <c r="D429" s="186"/>
      <c r="E429" s="184" t="str">
        <f t="shared" si="6"/>
        <v/>
      </c>
      <c r="F429">
        <f>SUMIF($B$11:B429,"withdraw",$C$11:C429)-SUMIFS($C$11:C429,$B$11:B429,"deposit",$D$11:D429,"reinvestment")</f>
        <v>0</v>
      </c>
    </row>
    <row r="430" spans="1:6" ht="29.1" customHeight="1" x14ac:dyDescent="0.25">
      <c r="A430" s="186"/>
      <c r="B430" s="186"/>
      <c r="C430" s="186"/>
      <c r="D430" s="186"/>
      <c r="E430" s="184" t="str">
        <f t="shared" si="6"/>
        <v/>
      </c>
      <c r="F430">
        <f>SUMIF($B$11:B430,"withdraw",$C$11:C430)-SUMIFS($C$11:C430,$B$11:B430,"deposit",$D$11:D430,"reinvestment")</f>
        <v>0</v>
      </c>
    </row>
    <row r="431" spans="1:6" ht="29.1" customHeight="1" x14ac:dyDescent="0.25">
      <c r="A431" s="186"/>
      <c r="B431" s="186"/>
      <c r="C431" s="186"/>
      <c r="D431" s="186"/>
      <c r="E431" s="184" t="str">
        <f t="shared" si="6"/>
        <v/>
      </c>
      <c r="F431">
        <f>SUMIF($B$11:B431,"withdraw",$C$11:C431)-SUMIFS($C$11:C431,$B$11:B431,"deposit",$D$11:D431,"reinvestment")</f>
        <v>0</v>
      </c>
    </row>
    <row r="432" spans="1:6" ht="29.1" customHeight="1" x14ac:dyDescent="0.25">
      <c r="A432" s="186"/>
      <c r="B432" s="186"/>
      <c r="C432" s="186"/>
      <c r="D432" s="186"/>
      <c r="E432" s="184" t="str">
        <f t="shared" si="6"/>
        <v/>
      </c>
      <c r="F432">
        <f>SUMIF($B$11:B432,"withdraw",$C$11:C432)-SUMIFS($C$11:C432,$B$11:B432,"deposit",$D$11:D432,"reinvestment")</f>
        <v>0</v>
      </c>
    </row>
    <row r="433" spans="1:6" ht="29.1" customHeight="1" x14ac:dyDescent="0.25">
      <c r="A433" s="186"/>
      <c r="B433" s="186"/>
      <c r="C433" s="186"/>
      <c r="D433" s="186"/>
      <c r="E433" s="184" t="str">
        <f t="shared" si="6"/>
        <v/>
      </c>
      <c r="F433">
        <f>SUMIF($B$11:B433,"withdraw",$C$11:C433)-SUMIFS($C$11:C433,$B$11:B433,"deposit",$D$11:D433,"reinvestment")</f>
        <v>0</v>
      </c>
    </row>
    <row r="434" spans="1:6" ht="29.1" customHeight="1" x14ac:dyDescent="0.25">
      <c r="A434" s="186"/>
      <c r="B434" s="186"/>
      <c r="C434" s="186"/>
      <c r="D434" s="186"/>
      <c r="E434" s="184" t="str">
        <f t="shared" si="6"/>
        <v/>
      </c>
      <c r="F434">
        <f>SUMIF($B$11:B434,"withdraw",$C$11:C434)-SUMIFS($C$11:C434,$B$11:B434,"deposit",$D$11:D434,"reinvestment")</f>
        <v>0</v>
      </c>
    </row>
    <row r="435" spans="1:6" ht="29.1" customHeight="1" x14ac:dyDescent="0.25">
      <c r="A435" s="186"/>
      <c r="B435" s="186"/>
      <c r="C435" s="186"/>
      <c r="D435" s="186"/>
      <c r="E435" s="184" t="str">
        <f t="shared" si="6"/>
        <v/>
      </c>
      <c r="F435">
        <f>SUMIF($B$11:B435,"withdraw",$C$11:C435)-SUMIFS($C$11:C435,$B$11:B435,"deposit",$D$11:D435,"reinvestment")</f>
        <v>0</v>
      </c>
    </row>
    <row r="436" spans="1:6" ht="29.1" customHeight="1" x14ac:dyDescent="0.25">
      <c r="A436" s="186"/>
      <c r="B436" s="186"/>
      <c r="C436" s="186"/>
      <c r="D436" s="186"/>
      <c r="E436" s="184" t="str">
        <f t="shared" si="6"/>
        <v/>
      </c>
      <c r="F436">
        <f>SUMIF($B$11:B436,"withdraw",$C$11:C436)-SUMIFS($C$11:C436,$B$11:B436,"deposit",$D$11:D436,"reinvestment")</f>
        <v>0</v>
      </c>
    </row>
    <row r="437" spans="1:6" ht="29.1" customHeight="1" x14ac:dyDescent="0.25">
      <c r="A437" s="186"/>
      <c r="B437" s="186"/>
      <c r="C437" s="186"/>
      <c r="D437" s="186"/>
      <c r="E437" s="184" t="str">
        <f t="shared" si="6"/>
        <v/>
      </c>
      <c r="F437">
        <f>SUMIF($B$11:B437,"withdraw",$C$11:C437)-SUMIFS($C$11:C437,$B$11:B437,"deposit",$D$11:D437,"reinvestment")</f>
        <v>0</v>
      </c>
    </row>
    <row r="438" spans="1:6" ht="29.1" customHeight="1" x14ac:dyDescent="0.25">
      <c r="A438" s="186"/>
      <c r="B438" s="186"/>
      <c r="C438" s="186"/>
      <c r="D438" s="186"/>
      <c r="E438" s="184" t="str">
        <f t="shared" si="6"/>
        <v/>
      </c>
      <c r="F438">
        <f>SUMIF($B$11:B438,"withdraw",$C$11:C438)-SUMIFS($C$11:C438,$B$11:B438,"deposit",$D$11:D438,"reinvestment")</f>
        <v>0</v>
      </c>
    </row>
    <row r="439" spans="1:6" ht="29.1" customHeight="1" x14ac:dyDescent="0.25">
      <c r="A439" s="186"/>
      <c r="B439" s="186"/>
      <c r="C439" s="186"/>
      <c r="D439" s="186"/>
      <c r="E439" s="184" t="str">
        <f t="shared" si="6"/>
        <v/>
      </c>
      <c r="F439">
        <f>SUMIF($B$11:B439,"withdraw",$C$11:C439)-SUMIFS($C$11:C439,$B$11:B439,"deposit",$D$11:D439,"reinvestment")</f>
        <v>0</v>
      </c>
    </row>
    <row r="440" spans="1:6" ht="29.1" customHeight="1" x14ac:dyDescent="0.25">
      <c r="A440" s="186"/>
      <c r="B440" s="186"/>
      <c r="C440" s="186"/>
      <c r="D440" s="186"/>
      <c r="E440" s="184" t="str">
        <f t="shared" si="6"/>
        <v/>
      </c>
      <c r="F440">
        <f>SUMIF($B$11:B440,"withdraw",$C$11:C440)-SUMIFS($C$11:C440,$B$11:B440,"deposit",$D$11:D440,"reinvestment")</f>
        <v>0</v>
      </c>
    </row>
    <row r="441" spans="1:6" ht="29.1" customHeight="1" x14ac:dyDescent="0.25">
      <c r="A441" s="186"/>
      <c r="B441" s="186"/>
      <c r="C441" s="186"/>
      <c r="D441" s="186"/>
      <c r="E441" s="184" t="str">
        <f t="shared" si="6"/>
        <v/>
      </c>
      <c r="F441">
        <f>SUMIF($B$11:B441,"withdraw",$C$11:C441)-SUMIFS($C$11:C441,$B$11:B441,"deposit",$D$11:D441,"reinvestment")</f>
        <v>0</v>
      </c>
    </row>
    <row r="442" spans="1:6" ht="29.1" customHeight="1" x14ac:dyDescent="0.25">
      <c r="A442" s="186"/>
      <c r="B442" s="186"/>
      <c r="C442" s="186"/>
      <c r="D442" s="186"/>
      <c r="E442" s="184" t="str">
        <f t="shared" si="6"/>
        <v/>
      </c>
      <c r="F442">
        <f>SUMIF($B$11:B442,"withdraw",$C$11:C442)-SUMIFS($C$11:C442,$B$11:B442,"deposit",$D$11:D442,"reinvestment")</f>
        <v>0</v>
      </c>
    </row>
    <row r="443" spans="1:6" ht="29.1" customHeight="1" x14ac:dyDescent="0.25">
      <c r="A443" s="186"/>
      <c r="B443" s="186"/>
      <c r="C443" s="186"/>
      <c r="D443" s="186"/>
      <c r="E443" s="184" t="str">
        <f t="shared" si="6"/>
        <v/>
      </c>
      <c r="F443">
        <f>SUMIF($B$11:B443,"withdraw",$C$11:C443)-SUMIFS($C$11:C443,$B$11:B443,"deposit",$D$11:D443,"reinvestment")</f>
        <v>0</v>
      </c>
    </row>
    <row r="444" spans="1:6" ht="29.1" customHeight="1" x14ac:dyDescent="0.25">
      <c r="A444" s="186"/>
      <c r="B444" s="186"/>
      <c r="C444" s="186"/>
      <c r="D444" s="186"/>
      <c r="E444" s="184" t="str">
        <f t="shared" si="6"/>
        <v/>
      </c>
      <c r="F444">
        <f>SUMIF($B$11:B444,"withdraw",$C$11:C444)-SUMIFS($C$11:C444,$B$11:B444,"deposit",$D$11:D444,"reinvestment")</f>
        <v>0</v>
      </c>
    </row>
    <row r="445" spans="1:6" ht="29.1" customHeight="1" x14ac:dyDescent="0.25">
      <c r="A445" s="186"/>
      <c r="B445" s="186"/>
      <c r="C445" s="186"/>
      <c r="D445" s="186"/>
      <c r="E445" s="184" t="str">
        <f t="shared" si="6"/>
        <v/>
      </c>
      <c r="F445">
        <f>SUMIF($B$11:B445,"withdraw",$C$11:C445)-SUMIFS($C$11:C445,$B$11:B445,"deposit",$D$11:D445,"reinvestment")</f>
        <v>0</v>
      </c>
    </row>
    <row r="446" spans="1:6" ht="29.1" customHeight="1" x14ac:dyDescent="0.25">
      <c r="A446" s="186"/>
      <c r="B446" s="186"/>
      <c r="C446" s="186"/>
      <c r="D446" s="186"/>
      <c r="E446" s="184" t="str">
        <f t="shared" si="6"/>
        <v/>
      </c>
      <c r="F446">
        <f>SUMIF($B$11:B446,"withdraw",$C$11:C446)-SUMIFS($C$11:C446,$B$11:B446,"deposit",$D$11:D446,"reinvestment")</f>
        <v>0</v>
      </c>
    </row>
    <row r="447" spans="1:6" ht="29.1" customHeight="1" x14ac:dyDescent="0.25">
      <c r="A447" s="186"/>
      <c r="B447" s="186"/>
      <c r="C447" s="186"/>
      <c r="D447" s="186"/>
      <c r="E447" s="184" t="str">
        <f t="shared" si="6"/>
        <v/>
      </c>
      <c r="F447">
        <f>SUMIF($B$11:B447,"withdraw",$C$11:C447)-SUMIFS($C$11:C447,$B$11:B447,"deposit",$D$11:D447,"reinvestment")</f>
        <v>0</v>
      </c>
    </row>
    <row r="448" spans="1:6" ht="29.1" customHeight="1" x14ac:dyDescent="0.25">
      <c r="A448" s="186"/>
      <c r="B448" s="186"/>
      <c r="C448" s="186"/>
      <c r="D448" s="186"/>
      <c r="E448" s="184" t="str">
        <f t="shared" si="6"/>
        <v/>
      </c>
      <c r="F448">
        <f>SUMIF($B$11:B448,"withdraw",$C$11:C448)-SUMIFS($C$11:C448,$B$11:B448,"deposit",$D$11:D448,"reinvestment")</f>
        <v>0</v>
      </c>
    </row>
    <row r="449" spans="1:6" ht="29.1" customHeight="1" x14ac:dyDescent="0.25">
      <c r="A449" s="186"/>
      <c r="B449" s="186"/>
      <c r="C449" s="186"/>
      <c r="D449" s="186"/>
      <c r="E449" s="184" t="str">
        <f t="shared" si="6"/>
        <v/>
      </c>
      <c r="F449">
        <f>SUMIF($B$11:B449,"withdraw",$C$11:C449)-SUMIFS($C$11:C449,$B$11:B449,"deposit",$D$11:D449,"reinvestment")</f>
        <v>0</v>
      </c>
    </row>
    <row r="450" spans="1:6" ht="29.1" customHeight="1" x14ac:dyDescent="0.25">
      <c r="A450" s="186"/>
      <c r="B450" s="186"/>
      <c r="C450" s="186"/>
      <c r="D450" s="186"/>
      <c r="E450" s="184" t="str">
        <f t="shared" si="6"/>
        <v/>
      </c>
      <c r="F450">
        <f>SUMIF($B$11:B450,"withdraw",$C$11:C450)-SUMIFS($C$11:C450,$B$11:B450,"deposit",$D$11:D450,"reinvestment")</f>
        <v>0</v>
      </c>
    </row>
    <row r="451" spans="1:6" ht="29.1" customHeight="1" x14ac:dyDescent="0.25">
      <c r="A451" s="186"/>
      <c r="B451" s="186"/>
      <c r="C451" s="186"/>
      <c r="D451" s="186"/>
      <c r="E451" s="184" t="str">
        <f t="shared" si="6"/>
        <v/>
      </c>
      <c r="F451">
        <f>SUMIF($B$11:B451,"withdraw",$C$11:C451)-SUMIFS($C$11:C451,$B$11:B451,"deposit",$D$11:D451,"reinvestment")</f>
        <v>0</v>
      </c>
    </row>
    <row r="452" spans="1:6" ht="29.1" customHeight="1" x14ac:dyDescent="0.25">
      <c r="A452" s="186"/>
      <c r="B452" s="186"/>
      <c r="C452" s="186"/>
      <c r="D452" s="186"/>
      <c r="E452" s="184" t="str">
        <f t="shared" si="6"/>
        <v/>
      </c>
      <c r="F452">
        <f>SUMIF($B$11:B452,"withdraw",$C$11:C452)-SUMIFS($C$11:C452,$B$11:B452,"deposit",$D$11:D452,"reinvestment")</f>
        <v>0</v>
      </c>
    </row>
    <row r="453" spans="1:6" ht="29.1" customHeight="1" x14ac:dyDescent="0.25">
      <c r="A453" s="186"/>
      <c r="B453" s="186"/>
      <c r="C453" s="186"/>
      <c r="D453" s="186"/>
      <c r="E453" s="184" t="str">
        <f t="shared" si="6"/>
        <v/>
      </c>
      <c r="F453">
        <f>SUMIF($B$11:B453,"withdraw",$C$11:C453)-SUMIFS($C$11:C453,$B$11:B453,"deposit",$D$11:D453,"reinvestment")</f>
        <v>0</v>
      </c>
    </row>
    <row r="454" spans="1:6" ht="29.1" customHeight="1" x14ac:dyDescent="0.25">
      <c r="A454" s="186"/>
      <c r="B454" s="186"/>
      <c r="C454" s="186"/>
      <c r="D454" s="186"/>
      <c r="E454" s="184" t="str">
        <f t="shared" si="6"/>
        <v/>
      </c>
      <c r="F454">
        <f>SUMIF($B$11:B454,"withdraw",$C$11:C454)-SUMIFS($C$11:C454,$B$11:B454,"deposit",$D$11:D454,"reinvestment")</f>
        <v>0</v>
      </c>
    </row>
    <row r="455" spans="1:6" ht="29.1" customHeight="1" x14ac:dyDescent="0.25">
      <c r="A455" s="186"/>
      <c r="B455" s="186"/>
      <c r="C455" s="186"/>
      <c r="D455" s="186"/>
      <c r="E455" s="184" t="str">
        <f t="shared" si="6"/>
        <v/>
      </c>
      <c r="F455">
        <f>SUMIF($B$11:B455,"withdraw",$C$11:C455)-SUMIFS($C$11:C455,$B$11:B455,"deposit",$D$11:D455,"reinvestment")</f>
        <v>0</v>
      </c>
    </row>
    <row r="456" spans="1:6" ht="29.1" customHeight="1" x14ac:dyDescent="0.25">
      <c r="A456" s="186"/>
      <c r="B456" s="186"/>
      <c r="C456" s="186"/>
      <c r="D456" s="186"/>
      <c r="E456" s="184" t="str">
        <f t="shared" si="6"/>
        <v/>
      </c>
      <c r="F456">
        <f>SUMIF($B$11:B456,"withdraw",$C$11:C456)-SUMIFS($C$11:C456,$B$11:B456,"deposit",$D$11:D456,"reinvestment")</f>
        <v>0</v>
      </c>
    </row>
    <row r="457" spans="1:6" ht="29.1" customHeight="1" x14ac:dyDescent="0.25">
      <c r="A457" s="186"/>
      <c r="B457" s="186"/>
      <c r="C457" s="186"/>
      <c r="D457" s="186"/>
      <c r="E457" s="184" t="str">
        <f t="shared" si="6"/>
        <v/>
      </c>
      <c r="F457">
        <f>SUMIF($B$11:B457,"withdraw",$C$11:C457)-SUMIFS($C$11:C457,$B$11:B457,"deposit",$D$11:D457,"reinvestment")</f>
        <v>0</v>
      </c>
    </row>
    <row r="458" spans="1:6" ht="29.1" customHeight="1" x14ac:dyDescent="0.25">
      <c r="A458" s="186"/>
      <c r="B458" s="186"/>
      <c r="C458" s="186"/>
      <c r="D458" s="186"/>
      <c r="E458" s="184" t="str">
        <f t="shared" si="6"/>
        <v/>
      </c>
      <c r="F458">
        <f>SUMIF($B$11:B458,"withdraw",$C$11:C458)-SUMIFS($C$11:C458,$B$11:B458,"deposit",$D$11:D458,"reinvestment")</f>
        <v>0</v>
      </c>
    </row>
    <row r="459" spans="1:6" ht="29.1" customHeight="1" x14ac:dyDescent="0.25">
      <c r="A459" s="186"/>
      <c r="B459" s="186"/>
      <c r="C459" s="186"/>
      <c r="D459" s="186"/>
      <c r="E459" s="184" t="str">
        <f t="shared" si="6"/>
        <v/>
      </c>
      <c r="F459">
        <f>SUMIF($B$11:B459,"withdraw",$C$11:C459)-SUMIFS($C$11:C459,$B$11:B459,"deposit",$D$11:D459,"reinvestment")</f>
        <v>0</v>
      </c>
    </row>
    <row r="460" spans="1:6" ht="29.1" customHeight="1" x14ac:dyDescent="0.25">
      <c r="A460" s="186"/>
      <c r="B460" s="186"/>
      <c r="C460" s="186"/>
      <c r="D460" s="186"/>
      <c r="E460" s="184" t="str">
        <f t="shared" si="6"/>
        <v/>
      </c>
      <c r="F460">
        <f>SUMIF($B$11:B460,"withdraw",$C$11:C460)-SUMIFS($C$11:C460,$B$11:B460,"deposit",$D$11:D460,"reinvestment")</f>
        <v>0</v>
      </c>
    </row>
    <row r="461" spans="1:6" ht="29.1" customHeight="1" x14ac:dyDescent="0.25">
      <c r="A461" s="186"/>
      <c r="B461" s="186"/>
      <c r="C461" s="186"/>
      <c r="D461" s="186"/>
      <c r="E461" s="184" t="str">
        <f t="shared" ref="E461:E524" si="7">IF(AND(C461&gt;F460,D461="reinvestment"),"You cannot reinvest more than is withdrawn and available.","")</f>
        <v/>
      </c>
      <c r="F461">
        <f>SUMIF($B$11:B461,"withdraw",$C$11:C461)-SUMIFS($C$11:C461,$B$11:B461,"deposit",$D$11:D461,"reinvestment")</f>
        <v>0</v>
      </c>
    </row>
    <row r="462" spans="1:6" ht="29.1" customHeight="1" x14ac:dyDescent="0.25">
      <c r="A462" s="186"/>
      <c r="B462" s="186"/>
      <c r="C462" s="186"/>
      <c r="D462" s="186"/>
      <c r="E462" s="184" t="str">
        <f t="shared" si="7"/>
        <v/>
      </c>
      <c r="F462">
        <f>SUMIF($B$11:B462,"withdraw",$C$11:C462)-SUMIFS($C$11:C462,$B$11:B462,"deposit",$D$11:D462,"reinvestment")</f>
        <v>0</v>
      </c>
    </row>
    <row r="463" spans="1:6" ht="29.1" customHeight="1" x14ac:dyDescent="0.25">
      <c r="A463" s="186"/>
      <c r="B463" s="186"/>
      <c r="C463" s="186"/>
      <c r="D463" s="186"/>
      <c r="E463" s="184" t="str">
        <f t="shared" si="7"/>
        <v/>
      </c>
      <c r="F463">
        <f>SUMIF($B$11:B463,"withdraw",$C$11:C463)-SUMIFS($C$11:C463,$B$11:B463,"deposit",$D$11:D463,"reinvestment")</f>
        <v>0</v>
      </c>
    </row>
    <row r="464" spans="1:6" ht="29.1" customHeight="1" x14ac:dyDescent="0.25">
      <c r="A464" s="186"/>
      <c r="B464" s="186"/>
      <c r="C464" s="186"/>
      <c r="D464" s="186"/>
      <c r="E464" s="184" t="str">
        <f t="shared" si="7"/>
        <v/>
      </c>
      <c r="F464">
        <f>SUMIF($B$11:B464,"withdraw",$C$11:C464)-SUMIFS($C$11:C464,$B$11:B464,"deposit",$D$11:D464,"reinvestment")</f>
        <v>0</v>
      </c>
    </row>
    <row r="465" spans="1:6" ht="29.1" customHeight="1" x14ac:dyDescent="0.25">
      <c r="A465" s="186"/>
      <c r="B465" s="186"/>
      <c r="C465" s="186"/>
      <c r="D465" s="186"/>
      <c r="E465" s="184" t="str">
        <f t="shared" si="7"/>
        <v/>
      </c>
      <c r="F465">
        <f>SUMIF($B$11:B465,"withdraw",$C$11:C465)-SUMIFS($C$11:C465,$B$11:B465,"deposit",$D$11:D465,"reinvestment")</f>
        <v>0</v>
      </c>
    </row>
    <row r="466" spans="1:6" ht="29.1" customHeight="1" x14ac:dyDescent="0.25">
      <c r="A466" s="186"/>
      <c r="B466" s="186"/>
      <c r="C466" s="186"/>
      <c r="D466" s="186"/>
      <c r="E466" s="184" t="str">
        <f t="shared" si="7"/>
        <v/>
      </c>
      <c r="F466">
        <f>SUMIF($B$11:B466,"withdraw",$C$11:C466)-SUMIFS($C$11:C466,$B$11:B466,"deposit",$D$11:D466,"reinvestment")</f>
        <v>0</v>
      </c>
    </row>
    <row r="467" spans="1:6" ht="29.1" customHeight="1" x14ac:dyDescent="0.25">
      <c r="A467" s="186"/>
      <c r="B467" s="186"/>
      <c r="C467" s="186"/>
      <c r="D467" s="186"/>
      <c r="E467" s="184" t="str">
        <f t="shared" si="7"/>
        <v/>
      </c>
      <c r="F467">
        <f>SUMIF($B$11:B467,"withdraw",$C$11:C467)-SUMIFS($C$11:C467,$B$11:B467,"deposit",$D$11:D467,"reinvestment")</f>
        <v>0</v>
      </c>
    </row>
    <row r="468" spans="1:6" ht="29.1" customHeight="1" x14ac:dyDescent="0.25">
      <c r="A468" s="186"/>
      <c r="B468" s="186"/>
      <c r="C468" s="186"/>
      <c r="D468" s="186"/>
      <c r="E468" s="184" t="str">
        <f t="shared" si="7"/>
        <v/>
      </c>
      <c r="F468">
        <f>SUMIF($B$11:B468,"withdraw",$C$11:C468)-SUMIFS($C$11:C468,$B$11:B468,"deposit",$D$11:D468,"reinvestment")</f>
        <v>0</v>
      </c>
    </row>
    <row r="469" spans="1:6" ht="29.1" customHeight="1" x14ac:dyDescent="0.25">
      <c r="A469" s="186"/>
      <c r="B469" s="186"/>
      <c r="C469" s="186"/>
      <c r="D469" s="186"/>
      <c r="E469" s="184" t="str">
        <f t="shared" si="7"/>
        <v/>
      </c>
      <c r="F469">
        <f>SUMIF($B$11:B469,"withdraw",$C$11:C469)-SUMIFS($C$11:C469,$B$11:B469,"deposit",$D$11:D469,"reinvestment")</f>
        <v>0</v>
      </c>
    </row>
    <row r="470" spans="1:6" ht="29.1" customHeight="1" x14ac:dyDescent="0.25">
      <c r="A470" s="186"/>
      <c r="B470" s="186"/>
      <c r="C470" s="186"/>
      <c r="D470" s="186"/>
      <c r="E470" s="184" t="str">
        <f t="shared" si="7"/>
        <v/>
      </c>
      <c r="F470">
        <f>SUMIF($B$11:B470,"withdraw",$C$11:C470)-SUMIFS($C$11:C470,$B$11:B470,"deposit",$D$11:D470,"reinvestment")</f>
        <v>0</v>
      </c>
    </row>
    <row r="471" spans="1:6" ht="29.1" customHeight="1" x14ac:dyDescent="0.25">
      <c r="A471" s="186"/>
      <c r="B471" s="186"/>
      <c r="C471" s="186"/>
      <c r="D471" s="186"/>
      <c r="E471" s="184" t="str">
        <f t="shared" si="7"/>
        <v/>
      </c>
      <c r="F471">
        <f>SUMIF($B$11:B471,"withdraw",$C$11:C471)-SUMIFS($C$11:C471,$B$11:B471,"deposit",$D$11:D471,"reinvestment")</f>
        <v>0</v>
      </c>
    </row>
    <row r="472" spans="1:6" ht="29.1" customHeight="1" x14ac:dyDescent="0.25">
      <c r="A472" s="186"/>
      <c r="B472" s="186"/>
      <c r="C472" s="186"/>
      <c r="D472" s="186"/>
      <c r="E472" s="184" t="str">
        <f t="shared" si="7"/>
        <v/>
      </c>
      <c r="F472">
        <f>SUMIF($B$11:B472,"withdraw",$C$11:C472)-SUMIFS($C$11:C472,$B$11:B472,"deposit",$D$11:D472,"reinvestment")</f>
        <v>0</v>
      </c>
    </row>
    <row r="473" spans="1:6" ht="29.1" customHeight="1" x14ac:dyDescent="0.25">
      <c r="A473" s="186"/>
      <c r="B473" s="186"/>
      <c r="C473" s="186"/>
      <c r="D473" s="186"/>
      <c r="E473" s="184" t="str">
        <f t="shared" si="7"/>
        <v/>
      </c>
      <c r="F473">
        <f>SUMIF($B$11:B473,"withdraw",$C$11:C473)-SUMIFS($C$11:C473,$B$11:B473,"deposit",$D$11:D473,"reinvestment")</f>
        <v>0</v>
      </c>
    </row>
    <row r="474" spans="1:6" ht="29.1" customHeight="1" x14ac:dyDescent="0.25">
      <c r="A474" s="186"/>
      <c r="B474" s="186"/>
      <c r="C474" s="186"/>
      <c r="D474" s="186"/>
      <c r="E474" s="184" t="str">
        <f t="shared" si="7"/>
        <v/>
      </c>
      <c r="F474">
        <f>SUMIF($B$11:B474,"withdraw",$C$11:C474)-SUMIFS($C$11:C474,$B$11:B474,"deposit",$D$11:D474,"reinvestment")</f>
        <v>0</v>
      </c>
    </row>
    <row r="475" spans="1:6" ht="29.1" customHeight="1" x14ac:dyDescent="0.25">
      <c r="A475" s="186"/>
      <c r="B475" s="186"/>
      <c r="C475" s="186"/>
      <c r="D475" s="186"/>
      <c r="E475" s="184" t="str">
        <f t="shared" si="7"/>
        <v/>
      </c>
      <c r="F475">
        <f>SUMIF($B$11:B475,"withdraw",$C$11:C475)-SUMIFS($C$11:C475,$B$11:B475,"deposit",$D$11:D475,"reinvestment")</f>
        <v>0</v>
      </c>
    </row>
    <row r="476" spans="1:6" ht="29.1" customHeight="1" x14ac:dyDescent="0.25">
      <c r="A476" s="186"/>
      <c r="B476" s="186"/>
      <c r="C476" s="186"/>
      <c r="D476" s="186"/>
      <c r="E476" s="184" t="str">
        <f t="shared" si="7"/>
        <v/>
      </c>
      <c r="F476">
        <f>SUMIF($B$11:B476,"withdraw",$C$11:C476)-SUMIFS($C$11:C476,$B$11:B476,"deposit",$D$11:D476,"reinvestment")</f>
        <v>0</v>
      </c>
    </row>
    <row r="477" spans="1:6" ht="29.1" customHeight="1" x14ac:dyDescent="0.25">
      <c r="A477" s="186"/>
      <c r="B477" s="186"/>
      <c r="C477" s="186"/>
      <c r="D477" s="186"/>
      <c r="E477" s="184" t="str">
        <f t="shared" si="7"/>
        <v/>
      </c>
      <c r="F477">
        <f>SUMIF($B$11:B477,"withdraw",$C$11:C477)-SUMIFS($C$11:C477,$B$11:B477,"deposit",$D$11:D477,"reinvestment")</f>
        <v>0</v>
      </c>
    </row>
    <row r="478" spans="1:6" ht="29.1" customHeight="1" x14ac:dyDescent="0.25">
      <c r="A478" s="186"/>
      <c r="B478" s="186"/>
      <c r="C478" s="186"/>
      <c r="D478" s="186"/>
      <c r="E478" s="184" t="str">
        <f t="shared" si="7"/>
        <v/>
      </c>
      <c r="F478">
        <f>SUMIF($B$11:B478,"withdraw",$C$11:C478)-SUMIFS($C$11:C478,$B$11:B478,"deposit",$D$11:D478,"reinvestment")</f>
        <v>0</v>
      </c>
    </row>
    <row r="479" spans="1:6" ht="29.1" customHeight="1" x14ac:dyDescent="0.25">
      <c r="A479" s="186"/>
      <c r="B479" s="186"/>
      <c r="C479" s="186"/>
      <c r="D479" s="186"/>
      <c r="E479" s="184" t="str">
        <f t="shared" si="7"/>
        <v/>
      </c>
      <c r="F479">
        <f>SUMIF($B$11:B479,"withdraw",$C$11:C479)-SUMIFS($C$11:C479,$B$11:B479,"deposit",$D$11:D479,"reinvestment")</f>
        <v>0</v>
      </c>
    </row>
    <row r="480" spans="1:6" ht="29.1" customHeight="1" x14ac:dyDescent="0.25">
      <c r="A480" s="186"/>
      <c r="B480" s="186"/>
      <c r="C480" s="186"/>
      <c r="D480" s="186"/>
      <c r="E480" s="184" t="str">
        <f t="shared" si="7"/>
        <v/>
      </c>
      <c r="F480">
        <f>SUMIF($B$11:B480,"withdraw",$C$11:C480)-SUMIFS($C$11:C480,$B$11:B480,"deposit",$D$11:D480,"reinvestment")</f>
        <v>0</v>
      </c>
    </row>
    <row r="481" spans="1:6" ht="29.1" customHeight="1" x14ac:dyDescent="0.25">
      <c r="A481" s="186"/>
      <c r="B481" s="186"/>
      <c r="C481" s="186"/>
      <c r="D481" s="186"/>
      <c r="E481" s="184" t="str">
        <f t="shared" si="7"/>
        <v/>
      </c>
      <c r="F481">
        <f>SUMIF($B$11:B481,"withdraw",$C$11:C481)-SUMIFS($C$11:C481,$B$11:B481,"deposit",$D$11:D481,"reinvestment")</f>
        <v>0</v>
      </c>
    </row>
    <row r="482" spans="1:6" ht="29.1" customHeight="1" x14ac:dyDescent="0.25">
      <c r="A482" s="186"/>
      <c r="B482" s="186"/>
      <c r="C482" s="186"/>
      <c r="D482" s="186"/>
      <c r="E482" s="184" t="str">
        <f t="shared" si="7"/>
        <v/>
      </c>
      <c r="F482">
        <f>SUMIF($B$11:B482,"withdraw",$C$11:C482)-SUMIFS($C$11:C482,$B$11:B482,"deposit",$D$11:D482,"reinvestment")</f>
        <v>0</v>
      </c>
    </row>
    <row r="483" spans="1:6" ht="29.1" customHeight="1" x14ac:dyDescent="0.25">
      <c r="A483" s="186"/>
      <c r="B483" s="186"/>
      <c r="C483" s="186"/>
      <c r="D483" s="186"/>
      <c r="E483" s="184" t="str">
        <f t="shared" si="7"/>
        <v/>
      </c>
      <c r="F483">
        <f>SUMIF($B$11:B483,"withdraw",$C$11:C483)-SUMIFS($C$11:C483,$B$11:B483,"deposit",$D$11:D483,"reinvestment")</f>
        <v>0</v>
      </c>
    </row>
    <row r="484" spans="1:6" ht="29.1" customHeight="1" x14ac:dyDescent="0.25">
      <c r="A484" s="186"/>
      <c r="B484" s="186"/>
      <c r="C484" s="186"/>
      <c r="D484" s="186"/>
      <c r="E484" s="184" t="str">
        <f t="shared" si="7"/>
        <v/>
      </c>
      <c r="F484">
        <f>SUMIF($B$11:B484,"withdraw",$C$11:C484)-SUMIFS($C$11:C484,$B$11:B484,"deposit",$D$11:D484,"reinvestment")</f>
        <v>0</v>
      </c>
    </row>
    <row r="485" spans="1:6" ht="29.1" customHeight="1" x14ac:dyDescent="0.25">
      <c r="A485" s="186"/>
      <c r="B485" s="186"/>
      <c r="C485" s="186"/>
      <c r="D485" s="186"/>
      <c r="E485" s="184" t="str">
        <f t="shared" si="7"/>
        <v/>
      </c>
      <c r="F485">
        <f>SUMIF($B$11:B485,"withdraw",$C$11:C485)-SUMIFS($C$11:C485,$B$11:B485,"deposit",$D$11:D485,"reinvestment")</f>
        <v>0</v>
      </c>
    </row>
    <row r="486" spans="1:6" ht="29.1" customHeight="1" x14ac:dyDescent="0.25">
      <c r="A486" s="186"/>
      <c r="B486" s="186"/>
      <c r="C486" s="186"/>
      <c r="D486" s="186"/>
      <c r="E486" s="184" t="str">
        <f t="shared" si="7"/>
        <v/>
      </c>
      <c r="F486">
        <f>SUMIF($B$11:B486,"withdraw",$C$11:C486)-SUMIFS($C$11:C486,$B$11:B486,"deposit",$D$11:D486,"reinvestment")</f>
        <v>0</v>
      </c>
    </row>
    <row r="487" spans="1:6" ht="29.1" customHeight="1" x14ac:dyDescent="0.25">
      <c r="A487" s="186"/>
      <c r="B487" s="186"/>
      <c r="C487" s="186"/>
      <c r="D487" s="186"/>
      <c r="E487" s="184" t="str">
        <f t="shared" si="7"/>
        <v/>
      </c>
      <c r="F487">
        <f>SUMIF($B$11:B487,"withdraw",$C$11:C487)-SUMIFS($C$11:C487,$B$11:B487,"deposit",$D$11:D487,"reinvestment")</f>
        <v>0</v>
      </c>
    </row>
    <row r="488" spans="1:6" ht="29.1" customHeight="1" x14ac:dyDescent="0.25">
      <c r="A488" s="186"/>
      <c r="B488" s="186"/>
      <c r="C488" s="186"/>
      <c r="D488" s="186"/>
      <c r="E488" s="184" t="str">
        <f t="shared" si="7"/>
        <v/>
      </c>
      <c r="F488">
        <f>SUMIF($B$11:B488,"withdraw",$C$11:C488)-SUMIFS($C$11:C488,$B$11:B488,"deposit",$D$11:D488,"reinvestment")</f>
        <v>0</v>
      </c>
    </row>
    <row r="489" spans="1:6" ht="29.1" customHeight="1" x14ac:dyDescent="0.25">
      <c r="A489" s="186"/>
      <c r="B489" s="186"/>
      <c r="C489" s="186"/>
      <c r="D489" s="186"/>
      <c r="E489" s="184" t="str">
        <f t="shared" si="7"/>
        <v/>
      </c>
      <c r="F489">
        <f>SUMIF($B$11:B489,"withdraw",$C$11:C489)-SUMIFS($C$11:C489,$B$11:B489,"deposit",$D$11:D489,"reinvestment")</f>
        <v>0</v>
      </c>
    </row>
    <row r="490" spans="1:6" ht="29.1" customHeight="1" x14ac:dyDescent="0.25">
      <c r="A490" s="186"/>
      <c r="B490" s="186"/>
      <c r="C490" s="186"/>
      <c r="D490" s="186"/>
      <c r="E490" s="184" t="str">
        <f t="shared" si="7"/>
        <v/>
      </c>
      <c r="F490">
        <f>SUMIF($B$11:B490,"withdraw",$C$11:C490)-SUMIFS($C$11:C490,$B$11:B490,"deposit",$D$11:D490,"reinvestment")</f>
        <v>0</v>
      </c>
    </row>
    <row r="491" spans="1:6" ht="29.1" customHeight="1" x14ac:dyDescent="0.25">
      <c r="A491" s="186"/>
      <c r="B491" s="186"/>
      <c r="C491" s="186"/>
      <c r="D491" s="186"/>
      <c r="E491" s="184" t="str">
        <f t="shared" si="7"/>
        <v/>
      </c>
      <c r="F491">
        <f>SUMIF($B$11:B491,"withdraw",$C$11:C491)-SUMIFS($C$11:C491,$B$11:B491,"deposit",$D$11:D491,"reinvestment")</f>
        <v>0</v>
      </c>
    </row>
    <row r="492" spans="1:6" ht="29.1" customHeight="1" x14ac:dyDescent="0.25">
      <c r="A492" s="186"/>
      <c r="B492" s="186"/>
      <c r="C492" s="186"/>
      <c r="D492" s="186"/>
      <c r="E492" s="184" t="str">
        <f t="shared" si="7"/>
        <v/>
      </c>
      <c r="F492">
        <f>SUMIF($B$11:B492,"withdraw",$C$11:C492)-SUMIFS($C$11:C492,$B$11:B492,"deposit",$D$11:D492,"reinvestment")</f>
        <v>0</v>
      </c>
    </row>
    <row r="493" spans="1:6" ht="29.1" customHeight="1" x14ac:dyDescent="0.25">
      <c r="A493" s="186"/>
      <c r="B493" s="186"/>
      <c r="C493" s="186"/>
      <c r="D493" s="186"/>
      <c r="E493" s="184" t="str">
        <f t="shared" si="7"/>
        <v/>
      </c>
      <c r="F493">
        <f>SUMIF($B$11:B493,"withdraw",$C$11:C493)-SUMIFS($C$11:C493,$B$11:B493,"deposit",$D$11:D493,"reinvestment")</f>
        <v>0</v>
      </c>
    </row>
    <row r="494" spans="1:6" ht="29.1" customHeight="1" x14ac:dyDescent="0.25">
      <c r="A494" s="186"/>
      <c r="B494" s="186"/>
      <c r="C494" s="186"/>
      <c r="D494" s="186"/>
      <c r="E494" s="184" t="str">
        <f t="shared" si="7"/>
        <v/>
      </c>
      <c r="F494">
        <f>SUMIF($B$11:B494,"withdraw",$C$11:C494)-SUMIFS($C$11:C494,$B$11:B494,"deposit",$D$11:D494,"reinvestment")</f>
        <v>0</v>
      </c>
    </row>
    <row r="495" spans="1:6" ht="29.1" customHeight="1" x14ac:dyDescent="0.25">
      <c r="A495" s="186"/>
      <c r="B495" s="186"/>
      <c r="C495" s="186"/>
      <c r="D495" s="186"/>
      <c r="E495" s="184" t="str">
        <f t="shared" si="7"/>
        <v/>
      </c>
      <c r="F495">
        <f>SUMIF($B$11:B495,"withdraw",$C$11:C495)-SUMIFS($C$11:C495,$B$11:B495,"deposit",$D$11:D495,"reinvestment")</f>
        <v>0</v>
      </c>
    </row>
    <row r="496" spans="1:6" ht="29.1" customHeight="1" x14ac:dyDescent="0.25">
      <c r="A496" s="186"/>
      <c r="B496" s="186"/>
      <c r="C496" s="186"/>
      <c r="D496" s="186"/>
      <c r="E496" s="184" t="str">
        <f t="shared" si="7"/>
        <v/>
      </c>
      <c r="F496">
        <f>SUMIF($B$11:B496,"withdraw",$C$11:C496)-SUMIFS($C$11:C496,$B$11:B496,"deposit",$D$11:D496,"reinvestment")</f>
        <v>0</v>
      </c>
    </row>
    <row r="497" spans="1:6" ht="29.1" customHeight="1" x14ac:dyDescent="0.25">
      <c r="A497" s="186"/>
      <c r="B497" s="186"/>
      <c r="C497" s="186"/>
      <c r="D497" s="186"/>
      <c r="E497" s="184" t="str">
        <f t="shared" si="7"/>
        <v/>
      </c>
      <c r="F497">
        <f>SUMIF($B$11:B497,"withdraw",$C$11:C497)-SUMIFS($C$11:C497,$B$11:B497,"deposit",$D$11:D497,"reinvestment")</f>
        <v>0</v>
      </c>
    </row>
    <row r="498" spans="1:6" ht="29.1" customHeight="1" x14ac:dyDescent="0.25">
      <c r="A498" s="186"/>
      <c r="B498" s="186"/>
      <c r="C498" s="186"/>
      <c r="D498" s="186"/>
      <c r="E498" s="184" t="str">
        <f t="shared" si="7"/>
        <v/>
      </c>
      <c r="F498">
        <f>SUMIF($B$11:B498,"withdraw",$C$11:C498)-SUMIFS($C$11:C498,$B$11:B498,"deposit",$D$11:D498,"reinvestment")</f>
        <v>0</v>
      </c>
    </row>
    <row r="499" spans="1:6" ht="29.1" customHeight="1" x14ac:dyDescent="0.25">
      <c r="A499" s="186"/>
      <c r="B499" s="186"/>
      <c r="C499" s="186"/>
      <c r="D499" s="186"/>
      <c r="E499" s="184" t="str">
        <f t="shared" si="7"/>
        <v/>
      </c>
      <c r="F499">
        <f>SUMIF($B$11:B499,"withdraw",$C$11:C499)-SUMIFS($C$11:C499,$B$11:B499,"deposit",$D$11:D499,"reinvestment")</f>
        <v>0</v>
      </c>
    </row>
    <row r="500" spans="1:6" ht="29.1" customHeight="1" x14ac:dyDescent="0.25">
      <c r="A500" s="186"/>
      <c r="B500" s="186"/>
      <c r="C500" s="186"/>
      <c r="D500" s="186"/>
      <c r="E500" s="184" t="str">
        <f t="shared" si="7"/>
        <v/>
      </c>
      <c r="F500">
        <f>SUMIF($B$11:B500,"withdraw",$C$11:C500)-SUMIFS($C$11:C500,$B$11:B500,"deposit",$D$11:D500,"reinvestment")</f>
        <v>0</v>
      </c>
    </row>
    <row r="501" spans="1:6" ht="29.1" customHeight="1" x14ac:dyDescent="0.25">
      <c r="A501" s="186"/>
      <c r="B501" s="186"/>
      <c r="C501" s="186"/>
      <c r="D501" s="186"/>
      <c r="E501" s="184" t="str">
        <f t="shared" si="7"/>
        <v/>
      </c>
      <c r="F501">
        <f>SUMIF($B$11:B501,"withdraw",$C$11:C501)-SUMIFS($C$11:C501,$B$11:B501,"deposit",$D$11:D501,"reinvestment")</f>
        <v>0</v>
      </c>
    </row>
    <row r="502" spans="1:6" ht="29.1" customHeight="1" x14ac:dyDescent="0.25">
      <c r="A502" s="186"/>
      <c r="B502" s="186"/>
      <c r="C502" s="186"/>
      <c r="D502" s="186"/>
      <c r="E502" s="184" t="str">
        <f t="shared" si="7"/>
        <v/>
      </c>
      <c r="F502">
        <f>SUMIF($B$11:B502,"withdraw",$C$11:C502)-SUMIFS($C$11:C502,$B$11:B502,"deposit",$D$11:D502,"reinvestment")</f>
        <v>0</v>
      </c>
    </row>
    <row r="503" spans="1:6" ht="29.1" customHeight="1" x14ac:dyDescent="0.25">
      <c r="A503" s="186"/>
      <c r="B503" s="186"/>
      <c r="C503" s="186"/>
      <c r="D503" s="186"/>
      <c r="E503" s="184" t="str">
        <f t="shared" si="7"/>
        <v/>
      </c>
      <c r="F503">
        <f>SUMIF($B$11:B503,"withdraw",$C$11:C503)-SUMIFS($C$11:C503,$B$11:B503,"deposit",$D$11:D503,"reinvestment")</f>
        <v>0</v>
      </c>
    </row>
    <row r="504" spans="1:6" ht="29.1" customHeight="1" x14ac:dyDescent="0.25">
      <c r="A504" s="186"/>
      <c r="B504" s="186"/>
      <c r="C504" s="186"/>
      <c r="D504" s="186"/>
      <c r="E504" s="184" t="str">
        <f t="shared" si="7"/>
        <v/>
      </c>
      <c r="F504">
        <f>SUMIF($B$11:B504,"withdraw",$C$11:C504)-SUMIFS($C$11:C504,$B$11:B504,"deposit",$D$11:D504,"reinvestment")</f>
        <v>0</v>
      </c>
    </row>
    <row r="505" spans="1:6" ht="29.1" customHeight="1" x14ac:dyDescent="0.25">
      <c r="A505" s="186"/>
      <c r="B505" s="186"/>
      <c r="C505" s="186"/>
      <c r="D505" s="186"/>
      <c r="E505" s="184" t="str">
        <f t="shared" si="7"/>
        <v/>
      </c>
      <c r="F505">
        <f>SUMIF($B$11:B505,"withdraw",$C$11:C505)-SUMIFS($C$11:C505,$B$11:B505,"deposit",$D$11:D505,"reinvestment")</f>
        <v>0</v>
      </c>
    </row>
    <row r="506" spans="1:6" ht="29.1" customHeight="1" x14ac:dyDescent="0.25">
      <c r="A506" s="186"/>
      <c r="B506" s="186"/>
      <c r="C506" s="186"/>
      <c r="D506" s="186"/>
      <c r="E506" s="184" t="str">
        <f t="shared" si="7"/>
        <v/>
      </c>
      <c r="F506">
        <f>SUMIF($B$11:B506,"withdraw",$C$11:C506)-SUMIFS($C$11:C506,$B$11:B506,"deposit",$D$11:D506,"reinvestment")</f>
        <v>0</v>
      </c>
    </row>
    <row r="507" spans="1:6" ht="29.1" customHeight="1" x14ac:dyDescent="0.25">
      <c r="A507" s="186"/>
      <c r="B507" s="186"/>
      <c r="C507" s="186"/>
      <c r="D507" s="186"/>
      <c r="E507" s="184" t="str">
        <f t="shared" si="7"/>
        <v/>
      </c>
      <c r="F507">
        <f>SUMIF($B$11:B507,"withdraw",$C$11:C507)-SUMIFS($C$11:C507,$B$11:B507,"deposit",$D$11:D507,"reinvestment")</f>
        <v>0</v>
      </c>
    </row>
    <row r="508" spans="1:6" ht="29.1" customHeight="1" x14ac:dyDescent="0.25">
      <c r="A508" s="186"/>
      <c r="B508" s="186"/>
      <c r="C508" s="186"/>
      <c r="D508" s="186"/>
      <c r="E508" s="184" t="str">
        <f t="shared" si="7"/>
        <v/>
      </c>
      <c r="F508">
        <f>SUMIF($B$11:B508,"withdraw",$C$11:C508)-SUMIFS($C$11:C508,$B$11:B508,"deposit",$D$11:D508,"reinvestment")</f>
        <v>0</v>
      </c>
    </row>
    <row r="509" spans="1:6" ht="29.1" customHeight="1" x14ac:dyDescent="0.25">
      <c r="A509" s="186"/>
      <c r="B509" s="186"/>
      <c r="C509" s="186"/>
      <c r="D509" s="186"/>
      <c r="E509" s="184" t="str">
        <f t="shared" si="7"/>
        <v/>
      </c>
      <c r="F509">
        <f>SUMIF($B$11:B509,"withdraw",$C$11:C509)-SUMIFS($C$11:C509,$B$11:B509,"deposit",$D$11:D509,"reinvestment")</f>
        <v>0</v>
      </c>
    </row>
    <row r="510" spans="1:6" ht="29.1" customHeight="1" x14ac:dyDescent="0.25">
      <c r="A510" s="186"/>
      <c r="B510" s="186"/>
      <c r="C510" s="186"/>
      <c r="D510" s="186"/>
      <c r="E510" s="184" t="str">
        <f t="shared" si="7"/>
        <v/>
      </c>
      <c r="F510">
        <f>SUMIF($B$11:B510,"withdraw",$C$11:C510)-SUMIFS($C$11:C510,$B$11:B510,"deposit",$D$11:D510,"reinvestment")</f>
        <v>0</v>
      </c>
    </row>
    <row r="511" spans="1:6" ht="29.1" customHeight="1" x14ac:dyDescent="0.25">
      <c r="A511" s="186"/>
      <c r="B511" s="186"/>
      <c r="C511" s="186"/>
      <c r="D511" s="186"/>
      <c r="E511" s="184" t="str">
        <f t="shared" si="7"/>
        <v/>
      </c>
      <c r="F511">
        <f>SUMIF($B$11:B511,"withdraw",$C$11:C511)-SUMIFS($C$11:C511,$B$11:B511,"deposit",$D$11:D511,"reinvestment")</f>
        <v>0</v>
      </c>
    </row>
    <row r="512" spans="1:6" ht="29.1" customHeight="1" x14ac:dyDescent="0.25">
      <c r="A512" s="186"/>
      <c r="B512" s="186"/>
      <c r="C512" s="186"/>
      <c r="D512" s="186"/>
      <c r="E512" s="184" t="str">
        <f t="shared" si="7"/>
        <v/>
      </c>
      <c r="F512">
        <f>SUMIF($B$11:B512,"withdraw",$C$11:C512)-SUMIFS($C$11:C512,$B$11:B512,"deposit",$D$11:D512,"reinvestment")</f>
        <v>0</v>
      </c>
    </row>
    <row r="513" spans="1:6" ht="29.1" customHeight="1" x14ac:dyDescent="0.25">
      <c r="A513" s="186"/>
      <c r="B513" s="186"/>
      <c r="C513" s="186"/>
      <c r="D513" s="186"/>
      <c r="E513" s="184" t="str">
        <f t="shared" si="7"/>
        <v/>
      </c>
      <c r="F513">
        <f>SUMIF($B$11:B513,"withdraw",$C$11:C513)-SUMIFS($C$11:C513,$B$11:B513,"deposit",$D$11:D513,"reinvestment")</f>
        <v>0</v>
      </c>
    </row>
    <row r="514" spans="1:6" ht="29.1" customHeight="1" x14ac:dyDescent="0.25">
      <c r="A514" s="186"/>
      <c r="B514" s="186"/>
      <c r="C514" s="186"/>
      <c r="D514" s="186"/>
      <c r="E514" s="184" t="str">
        <f t="shared" si="7"/>
        <v/>
      </c>
      <c r="F514">
        <f>SUMIF($B$11:B514,"withdraw",$C$11:C514)-SUMIFS($C$11:C514,$B$11:B514,"deposit",$D$11:D514,"reinvestment")</f>
        <v>0</v>
      </c>
    </row>
    <row r="515" spans="1:6" ht="29.1" customHeight="1" x14ac:dyDescent="0.25">
      <c r="A515" s="186"/>
      <c r="B515" s="186"/>
      <c r="C515" s="186"/>
      <c r="D515" s="186"/>
      <c r="E515" s="184" t="str">
        <f t="shared" si="7"/>
        <v/>
      </c>
      <c r="F515">
        <f>SUMIF($B$11:B515,"withdraw",$C$11:C515)-SUMIFS($C$11:C515,$B$11:B515,"deposit",$D$11:D515,"reinvestment")</f>
        <v>0</v>
      </c>
    </row>
    <row r="516" spans="1:6" ht="29.1" customHeight="1" x14ac:dyDescent="0.25">
      <c r="A516" s="186"/>
      <c r="B516" s="186"/>
      <c r="C516" s="186"/>
      <c r="D516" s="186"/>
      <c r="E516" s="184" t="str">
        <f t="shared" si="7"/>
        <v/>
      </c>
      <c r="F516">
        <f>SUMIF($B$11:B516,"withdraw",$C$11:C516)-SUMIFS($C$11:C516,$B$11:B516,"deposit",$D$11:D516,"reinvestment")</f>
        <v>0</v>
      </c>
    </row>
    <row r="517" spans="1:6" ht="29.1" customHeight="1" x14ac:dyDescent="0.25">
      <c r="A517" s="186"/>
      <c r="B517" s="186"/>
      <c r="C517" s="186"/>
      <c r="D517" s="186"/>
      <c r="E517" s="184" t="str">
        <f t="shared" si="7"/>
        <v/>
      </c>
      <c r="F517">
        <f>SUMIF($B$11:B517,"withdraw",$C$11:C517)-SUMIFS($C$11:C517,$B$11:B517,"deposit",$D$11:D517,"reinvestment")</f>
        <v>0</v>
      </c>
    </row>
    <row r="518" spans="1:6" ht="29.1" customHeight="1" x14ac:dyDescent="0.25">
      <c r="A518" s="186"/>
      <c r="B518" s="186"/>
      <c r="C518" s="186"/>
      <c r="D518" s="186"/>
      <c r="E518" s="184" t="str">
        <f t="shared" si="7"/>
        <v/>
      </c>
      <c r="F518">
        <f>SUMIF($B$11:B518,"withdraw",$C$11:C518)-SUMIFS($C$11:C518,$B$11:B518,"deposit",$D$11:D518,"reinvestment")</f>
        <v>0</v>
      </c>
    </row>
    <row r="519" spans="1:6" ht="29.1" customHeight="1" x14ac:dyDescent="0.25">
      <c r="A519" s="186"/>
      <c r="B519" s="186"/>
      <c r="C519" s="186"/>
      <c r="D519" s="186"/>
      <c r="E519" s="184" t="str">
        <f t="shared" si="7"/>
        <v/>
      </c>
      <c r="F519">
        <f>SUMIF($B$11:B519,"withdraw",$C$11:C519)-SUMIFS($C$11:C519,$B$11:B519,"deposit",$D$11:D519,"reinvestment")</f>
        <v>0</v>
      </c>
    </row>
    <row r="520" spans="1:6" ht="29.1" customHeight="1" x14ac:dyDescent="0.25">
      <c r="A520" s="186"/>
      <c r="B520" s="186"/>
      <c r="C520" s="186"/>
      <c r="D520" s="186"/>
      <c r="E520" s="184" t="str">
        <f t="shared" si="7"/>
        <v/>
      </c>
      <c r="F520">
        <f>SUMIF($B$11:B520,"withdraw",$C$11:C520)-SUMIFS($C$11:C520,$B$11:B520,"deposit",$D$11:D520,"reinvestment")</f>
        <v>0</v>
      </c>
    </row>
    <row r="521" spans="1:6" ht="29.1" customHeight="1" x14ac:dyDescent="0.25">
      <c r="A521" s="186"/>
      <c r="B521" s="186"/>
      <c r="C521" s="186"/>
      <c r="D521" s="186"/>
      <c r="E521" s="184" t="str">
        <f t="shared" si="7"/>
        <v/>
      </c>
      <c r="F521">
        <f>SUMIF($B$11:B521,"withdraw",$C$11:C521)-SUMIFS($C$11:C521,$B$11:B521,"deposit",$D$11:D521,"reinvestment")</f>
        <v>0</v>
      </c>
    </row>
    <row r="522" spans="1:6" ht="29.1" customHeight="1" x14ac:dyDescent="0.25">
      <c r="A522" s="186"/>
      <c r="B522" s="186"/>
      <c r="C522" s="186"/>
      <c r="D522" s="186"/>
      <c r="E522" s="184" t="str">
        <f t="shared" si="7"/>
        <v/>
      </c>
      <c r="F522">
        <f>SUMIF($B$11:B522,"withdraw",$C$11:C522)-SUMIFS($C$11:C522,$B$11:B522,"deposit",$D$11:D522,"reinvestment")</f>
        <v>0</v>
      </c>
    </row>
    <row r="523" spans="1:6" ht="29.1" customHeight="1" x14ac:dyDescent="0.25">
      <c r="A523" s="186"/>
      <c r="B523" s="186"/>
      <c r="C523" s="186"/>
      <c r="D523" s="186"/>
      <c r="E523" s="184" t="str">
        <f t="shared" si="7"/>
        <v/>
      </c>
      <c r="F523">
        <f>SUMIF($B$11:B523,"withdraw",$C$11:C523)-SUMIFS($C$11:C523,$B$11:B523,"deposit",$D$11:D523,"reinvestment")</f>
        <v>0</v>
      </c>
    </row>
    <row r="524" spans="1:6" ht="29.1" customHeight="1" x14ac:dyDescent="0.25">
      <c r="A524" s="186"/>
      <c r="B524" s="186"/>
      <c r="C524" s="186"/>
      <c r="D524" s="186"/>
      <c r="E524" s="184" t="str">
        <f t="shared" si="7"/>
        <v/>
      </c>
      <c r="F524">
        <f>SUMIF($B$11:B524,"withdraw",$C$11:C524)-SUMIFS($C$11:C524,$B$11:B524,"deposit",$D$11:D524,"reinvestment")</f>
        <v>0</v>
      </c>
    </row>
    <row r="525" spans="1:6" ht="29.1" customHeight="1" x14ac:dyDescent="0.25">
      <c r="A525" s="186"/>
      <c r="B525" s="186"/>
      <c r="C525" s="186"/>
      <c r="D525" s="186"/>
      <c r="E525" s="184" t="str">
        <f t="shared" ref="E525:E588" si="8">IF(AND(C525&gt;F524,D525="reinvestment"),"You cannot reinvest more than is withdrawn and available.","")</f>
        <v/>
      </c>
      <c r="F525">
        <f>SUMIF($B$11:B525,"withdraw",$C$11:C525)-SUMIFS($C$11:C525,$B$11:B525,"deposit",$D$11:D525,"reinvestment")</f>
        <v>0</v>
      </c>
    </row>
    <row r="526" spans="1:6" ht="29.1" customHeight="1" x14ac:dyDescent="0.25">
      <c r="A526" s="186"/>
      <c r="B526" s="186"/>
      <c r="C526" s="186"/>
      <c r="D526" s="186"/>
      <c r="E526" s="184" t="str">
        <f t="shared" si="8"/>
        <v/>
      </c>
      <c r="F526">
        <f>SUMIF($B$11:B526,"withdraw",$C$11:C526)-SUMIFS($C$11:C526,$B$11:B526,"deposit",$D$11:D526,"reinvestment")</f>
        <v>0</v>
      </c>
    </row>
    <row r="527" spans="1:6" ht="29.1" customHeight="1" x14ac:dyDescent="0.25">
      <c r="A527" s="186"/>
      <c r="B527" s="186"/>
      <c r="C527" s="186"/>
      <c r="D527" s="186"/>
      <c r="E527" s="184" t="str">
        <f t="shared" si="8"/>
        <v/>
      </c>
      <c r="F527">
        <f>SUMIF($B$11:B527,"withdraw",$C$11:C527)-SUMIFS($C$11:C527,$B$11:B527,"deposit",$D$11:D527,"reinvestment")</f>
        <v>0</v>
      </c>
    </row>
    <row r="528" spans="1:6" ht="29.1" customHeight="1" x14ac:dyDescent="0.25">
      <c r="A528" s="186"/>
      <c r="B528" s="186"/>
      <c r="C528" s="186"/>
      <c r="D528" s="186"/>
      <c r="E528" s="184" t="str">
        <f t="shared" si="8"/>
        <v/>
      </c>
      <c r="F528">
        <f>SUMIF($B$11:B528,"withdraw",$C$11:C528)-SUMIFS($C$11:C528,$B$11:B528,"deposit",$D$11:D528,"reinvestment")</f>
        <v>0</v>
      </c>
    </row>
    <row r="529" spans="1:6" ht="29.1" customHeight="1" x14ac:dyDescent="0.25">
      <c r="A529" s="186"/>
      <c r="B529" s="186"/>
      <c r="C529" s="186"/>
      <c r="D529" s="186"/>
      <c r="E529" s="184" t="str">
        <f t="shared" si="8"/>
        <v/>
      </c>
      <c r="F529">
        <f>SUMIF($B$11:B529,"withdraw",$C$11:C529)-SUMIFS($C$11:C529,$B$11:B529,"deposit",$D$11:D529,"reinvestment")</f>
        <v>0</v>
      </c>
    </row>
    <row r="530" spans="1:6" ht="29.1" customHeight="1" x14ac:dyDescent="0.25">
      <c r="A530" s="186"/>
      <c r="B530" s="186"/>
      <c r="C530" s="186"/>
      <c r="D530" s="186"/>
      <c r="E530" s="184" t="str">
        <f t="shared" si="8"/>
        <v/>
      </c>
      <c r="F530">
        <f>SUMIF($B$11:B530,"withdraw",$C$11:C530)-SUMIFS($C$11:C530,$B$11:B530,"deposit",$D$11:D530,"reinvestment")</f>
        <v>0</v>
      </c>
    </row>
    <row r="531" spans="1:6" ht="29.1" customHeight="1" x14ac:dyDescent="0.25">
      <c r="A531" s="186"/>
      <c r="B531" s="186"/>
      <c r="C531" s="186"/>
      <c r="D531" s="186"/>
      <c r="E531" s="184" t="str">
        <f t="shared" si="8"/>
        <v/>
      </c>
      <c r="F531">
        <f>SUMIF($B$11:B531,"withdraw",$C$11:C531)-SUMIFS($C$11:C531,$B$11:B531,"deposit",$D$11:D531,"reinvestment")</f>
        <v>0</v>
      </c>
    </row>
    <row r="532" spans="1:6" ht="29.1" customHeight="1" x14ac:dyDescent="0.25">
      <c r="A532" s="186"/>
      <c r="B532" s="186"/>
      <c r="C532" s="186"/>
      <c r="D532" s="186"/>
      <c r="E532" s="184" t="str">
        <f t="shared" si="8"/>
        <v/>
      </c>
      <c r="F532">
        <f>SUMIF($B$11:B532,"withdraw",$C$11:C532)-SUMIFS($C$11:C532,$B$11:B532,"deposit",$D$11:D532,"reinvestment")</f>
        <v>0</v>
      </c>
    </row>
    <row r="533" spans="1:6" ht="29.1" customHeight="1" x14ac:dyDescent="0.25">
      <c r="A533" s="186"/>
      <c r="B533" s="186"/>
      <c r="C533" s="186"/>
      <c r="D533" s="186"/>
      <c r="E533" s="184" t="str">
        <f t="shared" si="8"/>
        <v/>
      </c>
      <c r="F533">
        <f>SUMIF($B$11:B533,"withdraw",$C$11:C533)-SUMIFS($C$11:C533,$B$11:B533,"deposit",$D$11:D533,"reinvestment")</f>
        <v>0</v>
      </c>
    </row>
    <row r="534" spans="1:6" ht="29.1" customHeight="1" x14ac:dyDescent="0.25">
      <c r="A534" s="186"/>
      <c r="B534" s="186"/>
      <c r="C534" s="186"/>
      <c r="D534" s="186"/>
      <c r="E534" s="184" t="str">
        <f t="shared" si="8"/>
        <v/>
      </c>
      <c r="F534">
        <f>SUMIF($B$11:B534,"withdraw",$C$11:C534)-SUMIFS($C$11:C534,$B$11:B534,"deposit",$D$11:D534,"reinvestment")</f>
        <v>0</v>
      </c>
    </row>
    <row r="535" spans="1:6" ht="29.1" customHeight="1" x14ac:dyDescent="0.25">
      <c r="A535" s="186"/>
      <c r="B535" s="186"/>
      <c r="C535" s="186"/>
      <c r="D535" s="186"/>
      <c r="E535" s="184" t="str">
        <f t="shared" si="8"/>
        <v/>
      </c>
      <c r="F535">
        <f>SUMIF($B$11:B535,"withdraw",$C$11:C535)-SUMIFS($C$11:C535,$B$11:B535,"deposit",$D$11:D535,"reinvestment")</f>
        <v>0</v>
      </c>
    </row>
    <row r="536" spans="1:6" ht="29.1" customHeight="1" x14ac:dyDescent="0.25">
      <c r="A536" s="186"/>
      <c r="B536" s="186"/>
      <c r="C536" s="186"/>
      <c r="D536" s="186"/>
      <c r="E536" s="184" t="str">
        <f t="shared" si="8"/>
        <v/>
      </c>
      <c r="F536">
        <f>SUMIF($B$11:B536,"withdraw",$C$11:C536)-SUMIFS($C$11:C536,$B$11:B536,"deposit",$D$11:D536,"reinvestment")</f>
        <v>0</v>
      </c>
    </row>
    <row r="537" spans="1:6" ht="29.1" customHeight="1" x14ac:dyDescent="0.25">
      <c r="A537" s="186"/>
      <c r="B537" s="186"/>
      <c r="C537" s="186"/>
      <c r="D537" s="186"/>
      <c r="E537" s="184" t="str">
        <f t="shared" si="8"/>
        <v/>
      </c>
      <c r="F537">
        <f>SUMIF($B$11:B537,"withdraw",$C$11:C537)-SUMIFS($C$11:C537,$B$11:B537,"deposit",$D$11:D537,"reinvestment")</f>
        <v>0</v>
      </c>
    </row>
    <row r="538" spans="1:6" ht="29.1" customHeight="1" x14ac:dyDescent="0.25">
      <c r="A538" s="186"/>
      <c r="B538" s="186"/>
      <c r="C538" s="186"/>
      <c r="D538" s="186"/>
      <c r="E538" s="184" t="str">
        <f t="shared" si="8"/>
        <v/>
      </c>
      <c r="F538">
        <f>SUMIF($B$11:B538,"withdraw",$C$11:C538)-SUMIFS($C$11:C538,$B$11:B538,"deposit",$D$11:D538,"reinvestment")</f>
        <v>0</v>
      </c>
    </row>
    <row r="539" spans="1:6" ht="29.1" customHeight="1" x14ac:dyDescent="0.25">
      <c r="A539" s="186"/>
      <c r="B539" s="186"/>
      <c r="C539" s="186"/>
      <c r="D539" s="186"/>
      <c r="E539" s="184" t="str">
        <f t="shared" si="8"/>
        <v/>
      </c>
      <c r="F539">
        <f>SUMIF($B$11:B539,"withdraw",$C$11:C539)-SUMIFS($C$11:C539,$B$11:B539,"deposit",$D$11:D539,"reinvestment")</f>
        <v>0</v>
      </c>
    </row>
    <row r="540" spans="1:6" ht="29.1" customHeight="1" x14ac:dyDescent="0.25">
      <c r="A540" s="186"/>
      <c r="B540" s="186"/>
      <c r="C540" s="186"/>
      <c r="D540" s="186"/>
      <c r="E540" s="184" t="str">
        <f t="shared" si="8"/>
        <v/>
      </c>
      <c r="F540">
        <f>SUMIF($B$11:B540,"withdraw",$C$11:C540)-SUMIFS($C$11:C540,$B$11:B540,"deposit",$D$11:D540,"reinvestment")</f>
        <v>0</v>
      </c>
    </row>
    <row r="541" spans="1:6" ht="29.1" customHeight="1" x14ac:dyDescent="0.25">
      <c r="A541" s="186"/>
      <c r="B541" s="186"/>
      <c r="C541" s="186"/>
      <c r="D541" s="186"/>
      <c r="E541" s="184" t="str">
        <f t="shared" si="8"/>
        <v/>
      </c>
      <c r="F541">
        <f>SUMIF($B$11:B541,"withdraw",$C$11:C541)-SUMIFS($C$11:C541,$B$11:B541,"deposit",$D$11:D541,"reinvestment")</f>
        <v>0</v>
      </c>
    </row>
    <row r="542" spans="1:6" ht="29.1" customHeight="1" x14ac:dyDescent="0.25">
      <c r="A542" s="186"/>
      <c r="B542" s="186"/>
      <c r="C542" s="186"/>
      <c r="D542" s="186"/>
      <c r="E542" s="184" t="str">
        <f t="shared" si="8"/>
        <v/>
      </c>
      <c r="F542">
        <f>SUMIF($B$11:B542,"withdraw",$C$11:C542)-SUMIFS($C$11:C542,$B$11:B542,"deposit",$D$11:D542,"reinvestment")</f>
        <v>0</v>
      </c>
    </row>
    <row r="543" spans="1:6" ht="29.1" customHeight="1" x14ac:dyDescent="0.25">
      <c r="A543" s="186"/>
      <c r="B543" s="186"/>
      <c r="C543" s="186"/>
      <c r="D543" s="186"/>
      <c r="E543" s="184" t="str">
        <f t="shared" si="8"/>
        <v/>
      </c>
      <c r="F543">
        <f>SUMIF($B$11:B543,"withdraw",$C$11:C543)-SUMIFS($C$11:C543,$B$11:B543,"deposit",$D$11:D543,"reinvestment")</f>
        <v>0</v>
      </c>
    </row>
    <row r="544" spans="1:6" ht="29.1" customHeight="1" x14ac:dyDescent="0.25">
      <c r="A544" s="186"/>
      <c r="B544" s="186"/>
      <c r="C544" s="186"/>
      <c r="D544" s="186"/>
      <c r="E544" s="184" t="str">
        <f t="shared" si="8"/>
        <v/>
      </c>
      <c r="F544">
        <f>SUMIF($B$11:B544,"withdraw",$C$11:C544)-SUMIFS($C$11:C544,$B$11:B544,"deposit",$D$11:D544,"reinvestment")</f>
        <v>0</v>
      </c>
    </row>
    <row r="545" spans="1:6" ht="29.1" customHeight="1" x14ac:dyDescent="0.25">
      <c r="A545" s="186"/>
      <c r="B545" s="186"/>
      <c r="C545" s="186"/>
      <c r="D545" s="186"/>
      <c r="E545" s="184" t="str">
        <f t="shared" si="8"/>
        <v/>
      </c>
      <c r="F545">
        <f>SUMIF($B$11:B545,"withdraw",$C$11:C545)-SUMIFS($C$11:C545,$B$11:B545,"deposit",$D$11:D545,"reinvestment")</f>
        <v>0</v>
      </c>
    </row>
    <row r="546" spans="1:6" ht="29.1" customHeight="1" x14ac:dyDescent="0.25">
      <c r="A546" s="186"/>
      <c r="B546" s="186"/>
      <c r="C546" s="186"/>
      <c r="D546" s="186"/>
      <c r="E546" s="184" t="str">
        <f t="shared" si="8"/>
        <v/>
      </c>
      <c r="F546">
        <f>SUMIF($B$11:B546,"withdraw",$C$11:C546)-SUMIFS($C$11:C546,$B$11:B546,"deposit",$D$11:D546,"reinvestment")</f>
        <v>0</v>
      </c>
    </row>
    <row r="547" spans="1:6" ht="29.1" customHeight="1" x14ac:dyDescent="0.25">
      <c r="A547" s="186"/>
      <c r="B547" s="186"/>
      <c r="C547" s="186"/>
      <c r="D547" s="186"/>
      <c r="E547" s="184" t="str">
        <f t="shared" si="8"/>
        <v/>
      </c>
      <c r="F547">
        <f>SUMIF($B$11:B547,"withdraw",$C$11:C547)-SUMIFS($C$11:C547,$B$11:B547,"deposit",$D$11:D547,"reinvestment")</f>
        <v>0</v>
      </c>
    </row>
    <row r="548" spans="1:6" ht="29.1" customHeight="1" x14ac:dyDescent="0.25">
      <c r="A548" s="186"/>
      <c r="B548" s="186"/>
      <c r="C548" s="186"/>
      <c r="D548" s="186"/>
      <c r="E548" s="184" t="str">
        <f t="shared" si="8"/>
        <v/>
      </c>
      <c r="F548">
        <f>SUMIF($B$11:B548,"withdraw",$C$11:C548)-SUMIFS($C$11:C548,$B$11:B548,"deposit",$D$11:D548,"reinvestment")</f>
        <v>0</v>
      </c>
    </row>
    <row r="549" spans="1:6" ht="29.1" customHeight="1" x14ac:dyDescent="0.25">
      <c r="A549" s="186"/>
      <c r="B549" s="186"/>
      <c r="C549" s="186"/>
      <c r="D549" s="186"/>
      <c r="E549" s="184" t="str">
        <f t="shared" si="8"/>
        <v/>
      </c>
      <c r="F549">
        <f>SUMIF($B$11:B549,"withdraw",$C$11:C549)-SUMIFS($C$11:C549,$B$11:B549,"deposit",$D$11:D549,"reinvestment")</f>
        <v>0</v>
      </c>
    </row>
    <row r="550" spans="1:6" ht="29.1" customHeight="1" x14ac:dyDescent="0.25">
      <c r="A550" s="186"/>
      <c r="B550" s="186"/>
      <c r="C550" s="186"/>
      <c r="D550" s="186"/>
      <c r="E550" s="184" t="str">
        <f t="shared" si="8"/>
        <v/>
      </c>
      <c r="F550">
        <f>SUMIF($B$11:B550,"withdraw",$C$11:C550)-SUMIFS($C$11:C550,$B$11:B550,"deposit",$D$11:D550,"reinvestment")</f>
        <v>0</v>
      </c>
    </row>
    <row r="551" spans="1:6" ht="29.1" customHeight="1" x14ac:dyDescent="0.25">
      <c r="A551" s="186"/>
      <c r="B551" s="186"/>
      <c r="C551" s="186"/>
      <c r="D551" s="186"/>
      <c r="E551" s="184" t="str">
        <f t="shared" si="8"/>
        <v/>
      </c>
      <c r="F551">
        <f>SUMIF($B$11:B551,"withdraw",$C$11:C551)-SUMIFS($C$11:C551,$B$11:B551,"deposit",$D$11:D551,"reinvestment")</f>
        <v>0</v>
      </c>
    </row>
    <row r="552" spans="1:6" ht="29.1" customHeight="1" x14ac:dyDescent="0.25">
      <c r="A552" s="186"/>
      <c r="B552" s="186"/>
      <c r="C552" s="186"/>
      <c r="D552" s="186"/>
      <c r="E552" s="184" t="str">
        <f t="shared" si="8"/>
        <v/>
      </c>
      <c r="F552">
        <f>SUMIF($B$11:B552,"withdraw",$C$11:C552)-SUMIFS($C$11:C552,$B$11:B552,"deposit",$D$11:D552,"reinvestment")</f>
        <v>0</v>
      </c>
    </row>
    <row r="553" spans="1:6" ht="29.1" customHeight="1" x14ac:dyDescent="0.25">
      <c r="A553" s="186"/>
      <c r="B553" s="186"/>
      <c r="C553" s="186"/>
      <c r="D553" s="186"/>
      <c r="E553" s="184" t="str">
        <f t="shared" si="8"/>
        <v/>
      </c>
      <c r="F553">
        <f>SUMIF($B$11:B553,"withdraw",$C$11:C553)-SUMIFS($C$11:C553,$B$11:B553,"deposit",$D$11:D553,"reinvestment")</f>
        <v>0</v>
      </c>
    </row>
    <row r="554" spans="1:6" ht="29.1" customHeight="1" x14ac:dyDescent="0.25">
      <c r="A554" s="186"/>
      <c r="B554" s="186"/>
      <c r="C554" s="186"/>
      <c r="D554" s="186"/>
      <c r="E554" s="184" t="str">
        <f t="shared" si="8"/>
        <v/>
      </c>
      <c r="F554">
        <f>SUMIF($B$11:B554,"withdraw",$C$11:C554)-SUMIFS($C$11:C554,$B$11:B554,"deposit",$D$11:D554,"reinvestment")</f>
        <v>0</v>
      </c>
    </row>
    <row r="555" spans="1:6" ht="29.1" customHeight="1" x14ac:dyDescent="0.25">
      <c r="A555" s="186"/>
      <c r="B555" s="186"/>
      <c r="C555" s="186"/>
      <c r="D555" s="186"/>
      <c r="E555" s="184" t="str">
        <f t="shared" si="8"/>
        <v/>
      </c>
      <c r="F555">
        <f>SUMIF($B$11:B555,"withdraw",$C$11:C555)-SUMIFS($C$11:C555,$B$11:B555,"deposit",$D$11:D555,"reinvestment")</f>
        <v>0</v>
      </c>
    </row>
    <row r="556" spans="1:6" ht="29.1" customHeight="1" x14ac:dyDescent="0.25">
      <c r="A556" s="186"/>
      <c r="B556" s="186"/>
      <c r="C556" s="186"/>
      <c r="D556" s="186"/>
      <c r="E556" s="184" t="str">
        <f t="shared" si="8"/>
        <v/>
      </c>
      <c r="F556">
        <f>SUMIF($B$11:B556,"withdraw",$C$11:C556)-SUMIFS($C$11:C556,$B$11:B556,"deposit",$D$11:D556,"reinvestment")</f>
        <v>0</v>
      </c>
    </row>
    <row r="557" spans="1:6" ht="29.1" customHeight="1" x14ac:dyDescent="0.25">
      <c r="A557" s="186"/>
      <c r="B557" s="186"/>
      <c r="C557" s="186"/>
      <c r="D557" s="186"/>
      <c r="E557" s="184" t="str">
        <f t="shared" si="8"/>
        <v/>
      </c>
      <c r="F557">
        <f>SUMIF($B$11:B557,"withdraw",$C$11:C557)-SUMIFS($C$11:C557,$B$11:B557,"deposit",$D$11:D557,"reinvestment")</f>
        <v>0</v>
      </c>
    </row>
    <row r="558" spans="1:6" ht="29.1" customHeight="1" x14ac:dyDescent="0.25">
      <c r="A558" s="186"/>
      <c r="B558" s="186"/>
      <c r="C558" s="186"/>
      <c r="D558" s="186"/>
      <c r="E558" s="184" t="str">
        <f t="shared" si="8"/>
        <v/>
      </c>
      <c r="F558">
        <f>SUMIF($B$11:B558,"withdraw",$C$11:C558)-SUMIFS($C$11:C558,$B$11:B558,"deposit",$D$11:D558,"reinvestment")</f>
        <v>0</v>
      </c>
    </row>
    <row r="559" spans="1:6" ht="29.1" customHeight="1" x14ac:dyDescent="0.25">
      <c r="A559" s="186"/>
      <c r="B559" s="186"/>
      <c r="C559" s="186"/>
      <c r="D559" s="186"/>
      <c r="E559" s="184" t="str">
        <f t="shared" si="8"/>
        <v/>
      </c>
      <c r="F559">
        <f>SUMIF($B$11:B559,"withdraw",$C$11:C559)-SUMIFS($C$11:C559,$B$11:B559,"deposit",$D$11:D559,"reinvestment")</f>
        <v>0</v>
      </c>
    </row>
    <row r="560" spans="1:6" ht="29.1" customHeight="1" x14ac:dyDescent="0.25">
      <c r="A560" s="186"/>
      <c r="B560" s="186"/>
      <c r="C560" s="186"/>
      <c r="D560" s="186"/>
      <c r="E560" s="184" t="str">
        <f t="shared" si="8"/>
        <v/>
      </c>
      <c r="F560">
        <f>SUMIF($B$11:B560,"withdraw",$C$11:C560)-SUMIFS($C$11:C560,$B$11:B560,"deposit",$D$11:D560,"reinvestment")</f>
        <v>0</v>
      </c>
    </row>
    <row r="561" spans="1:6" ht="29.1" customHeight="1" x14ac:dyDescent="0.25">
      <c r="A561" s="186"/>
      <c r="B561" s="186"/>
      <c r="C561" s="186"/>
      <c r="D561" s="186"/>
      <c r="E561" s="184" t="str">
        <f t="shared" si="8"/>
        <v/>
      </c>
      <c r="F561">
        <f>SUMIF($B$11:B561,"withdraw",$C$11:C561)-SUMIFS($C$11:C561,$B$11:B561,"deposit",$D$11:D561,"reinvestment")</f>
        <v>0</v>
      </c>
    </row>
    <row r="562" spans="1:6" ht="29.1" customHeight="1" x14ac:dyDescent="0.25">
      <c r="A562" s="186"/>
      <c r="B562" s="186"/>
      <c r="C562" s="186"/>
      <c r="D562" s="186"/>
      <c r="E562" s="184" t="str">
        <f t="shared" si="8"/>
        <v/>
      </c>
      <c r="F562">
        <f>SUMIF($B$11:B562,"withdraw",$C$11:C562)-SUMIFS($C$11:C562,$B$11:B562,"deposit",$D$11:D562,"reinvestment")</f>
        <v>0</v>
      </c>
    </row>
    <row r="563" spans="1:6" ht="29.1" customHeight="1" x14ac:dyDescent="0.25">
      <c r="A563" s="186"/>
      <c r="B563" s="186"/>
      <c r="C563" s="186"/>
      <c r="D563" s="186"/>
      <c r="E563" s="184" t="str">
        <f t="shared" si="8"/>
        <v/>
      </c>
      <c r="F563">
        <f>SUMIF($B$11:B563,"withdraw",$C$11:C563)-SUMIFS($C$11:C563,$B$11:B563,"deposit",$D$11:D563,"reinvestment")</f>
        <v>0</v>
      </c>
    </row>
    <row r="564" spans="1:6" ht="29.1" customHeight="1" x14ac:dyDescent="0.25">
      <c r="A564" s="186"/>
      <c r="B564" s="186"/>
      <c r="C564" s="186"/>
      <c r="D564" s="186"/>
      <c r="E564" s="184" t="str">
        <f t="shared" si="8"/>
        <v/>
      </c>
      <c r="F564">
        <f>SUMIF($B$11:B564,"withdraw",$C$11:C564)-SUMIFS($C$11:C564,$B$11:B564,"deposit",$D$11:D564,"reinvestment")</f>
        <v>0</v>
      </c>
    </row>
    <row r="565" spans="1:6" ht="29.1" customHeight="1" x14ac:dyDescent="0.25">
      <c r="A565" s="186"/>
      <c r="B565" s="186"/>
      <c r="C565" s="186"/>
      <c r="D565" s="186"/>
      <c r="E565" s="184" t="str">
        <f t="shared" si="8"/>
        <v/>
      </c>
      <c r="F565">
        <f>SUMIF($B$11:B565,"withdraw",$C$11:C565)-SUMIFS($C$11:C565,$B$11:B565,"deposit",$D$11:D565,"reinvestment")</f>
        <v>0</v>
      </c>
    </row>
    <row r="566" spans="1:6" ht="29.1" customHeight="1" x14ac:dyDescent="0.25">
      <c r="A566" s="186"/>
      <c r="B566" s="186"/>
      <c r="C566" s="186"/>
      <c r="D566" s="186"/>
      <c r="E566" s="184" t="str">
        <f t="shared" si="8"/>
        <v/>
      </c>
      <c r="F566">
        <f>SUMIF($B$11:B566,"withdraw",$C$11:C566)-SUMIFS($C$11:C566,$B$11:B566,"deposit",$D$11:D566,"reinvestment")</f>
        <v>0</v>
      </c>
    </row>
    <row r="567" spans="1:6" ht="29.1" customHeight="1" x14ac:dyDescent="0.25">
      <c r="A567" s="186"/>
      <c r="B567" s="186"/>
      <c r="C567" s="186"/>
      <c r="D567" s="186"/>
      <c r="E567" s="184" t="str">
        <f t="shared" si="8"/>
        <v/>
      </c>
      <c r="F567">
        <f>SUMIF($B$11:B567,"withdraw",$C$11:C567)-SUMIFS($C$11:C567,$B$11:B567,"deposit",$D$11:D567,"reinvestment")</f>
        <v>0</v>
      </c>
    </row>
    <row r="568" spans="1:6" ht="29.1" customHeight="1" x14ac:dyDescent="0.25">
      <c r="A568" s="186"/>
      <c r="B568" s="186"/>
      <c r="C568" s="186"/>
      <c r="D568" s="186"/>
      <c r="E568" s="184" t="str">
        <f t="shared" si="8"/>
        <v/>
      </c>
      <c r="F568">
        <f>SUMIF($B$11:B568,"withdraw",$C$11:C568)-SUMIFS($C$11:C568,$B$11:B568,"deposit",$D$11:D568,"reinvestment")</f>
        <v>0</v>
      </c>
    </row>
    <row r="569" spans="1:6" ht="29.1" customHeight="1" x14ac:dyDescent="0.25">
      <c r="A569" s="186"/>
      <c r="B569" s="186"/>
      <c r="C569" s="186"/>
      <c r="D569" s="186"/>
      <c r="E569" s="184" t="str">
        <f t="shared" si="8"/>
        <v/>
      </c>
      <c r="F569">
        <f>SUMIF($B$11:B569,"withdraw",$C$11:C569)-SUMIFS($C$11:C569,$B$11:B569,"deposit",$D$11:D569,"reinvestment")</f>
        <v>0</v>
      </c>
    </row>
    <row r="570" spans="1:6" ht="29.1" customHeight="1" x14ac:dyDescent="0.25">
      <c r="A570" s="186"/>
      <c r="B570" s="186"/>
      <c r="C570" s="186"/>
      <c r="D570" s="186"/>
      <c r="E570" s="184" t="str">
        <f t="shared" si="8"/>
        <v/>
      </c>
      <c r="F570">
        <f>SUMIF($B$11:B570,"withdraw",$C$11:C570)-SUMIFS($C$11:C570,$B$11:B570,"deposit",$D$11:D570,"reinvestment")</f>
        <v>0</v>
      </c>
    </row>
    <row r="571" spans="1:6" ht="29.1" customHeight="1" x14ac:dyDescent="0.25">
      <c r="A571" s="186"/>
      <c r="B571" s="186"/>
      <c r="C571" s="186"/>
      <c r="D571" s="186"/>
      <c r="E571" s="184" t="str">
        <f t="shared" si="8"/>
        <v/>
      </c>
      <c r="F571">
        <f>SUMIF($B$11:B571,"withdraw",$C$11:C571)-SUMIFS($C$11:C571,$B$11:B571,"deposit",$D$11:D571,"reinvestment")</f>
        <v>0</v>
      </c>
    </row>
    <row r="572" spans="1:6" ht="29.1" customHeight="1" x14ac:dyDescent="0.25">
      <c r="A572" s="186"/>
      <c r="B572" s="186"/>
      <c r="C572" s="186"/>
      <c r="D572" s="186"/>
      <c r="E572" s="184" t="str">
        <f t="shared" si="8"/>
        <v/>
      </c>
      <c r="F572">
        <f>SUMIF($B$11:B572,"withdraw",$C$11:C572)-SUMIFS($C$11:C572,$B$11:B572,"deposit",$D$11:D572,"reinvestment")</f>
        <v>0</v>
      </c>
    </row>
    <row r="573" spans="1:6" ht="29.1" customHeight="1" x14ac:dyDescent="0.25">
      <c r="A573" s="186"/>
      <c r="B573" s="186"/>
      <c r="C573" s="186"/>
      <c r="D573" s="186"/>
      <c r="E573" s="184" t="str">
        <f t="shared" si="8"/>
        <v/>
      </c>
      <c r="F573">
        <f>SUMIF($B$11:B573,"withdraw",$C$11:C573)-SUMIFS($C$11:C573,$B$11:B573,"deposit",$D$11:D573,"reinvestment")</f>
        <v>0</v>
      </c>
    </row>
    <row r="574" spans="1:6" ht="29.1" customHeight="1" x14ac:dyDescent="0.25">
      <c r="A574" s="186"/>
      <c r="B574" s="186"/>
      <c r="C574" s="186"/>
      <c r="D574" s="186"/>
      <c r="E574" s="184" t="str">
        <f t="shared" si="8"/>
        <v/>
      </c>
      <c r="F574">
        <f>SUMIF($B$11:B574,"withdraw",$C$11:C574)-SUMIFS($C$11:C574,$B$11:B574,"deposit",$D$11:D574,"reinvestment")</f>
        <v>0</v>
      </c>
    </row>
    <row r="575" spans="1:6" ht="29.1" customHeight="1" x14ac:dyDescent="0.25">
      <c r="A575" s="186"/>
      <c r="B575" s="186"/>
      <c r="C575" s="186"/>
      <c r="D575" s="186"/>
      <c r="E575" s="184" t="str">
        <f t="shared" si="8"/>
        <v/>
      </c>
      <c r="F575">
        <f>SUMIF($B$11:B575,"withdraw",$C$11:C575)-SUMIFS($C$11:C575,$B$11:B575,"deposit",$D$11:D575,"reinvestment")</f>
        <v>0</v>
      </c>
    </row>
    <row r="576" spans="1:6" ht="29.1" customHeight="1" x14ac:dyDescent="0.25">
      <c r="A576" s="186"/>
      <c r="B576" s="186"/>
      <c r="C576" s="186"/>
      <c r="D576" s="186"/>
      <c r="E576" s="184" t="str">
        <f t="shared" si="8"/>
        <v/>
      </c>
      <c r="F576">
        <f>SUMIF($B$11:B576,"withdraw",$C$11:C576)-SUMIFS($C$11:C576,$B$11:B576,"deposit",$D$11:D576,"reinvestment")</f>
        <v>0</v>
      </c>
    </row>
    <row r="577" spans="1:6" ht="29.1" customHeight="1" x14ac:dyDescent="0.25">
      <c r="A577" s="186"/>
      <c r="B577" s="186"/>
      <c r="C577" s="186"/>
      <c r="D577" s="186"/>
      <c r="E577" s="184" t="str">
        <f t="shared" si="8"/>
        <v/>
      </c>
      <c r="F577">
        <f>SUMIF($B$11:B577,"withdraw",$C$11:C577)-SUMIFS($C$11:C577,$B$11:B577,"deposit",$D$11:D577,"reinvestment")</f>
        <v>0</v>
      </c>
    </row>
    <row r="578" spans="1:6" ht="29.1" customHeight="1" x14ac:dyDescent="0.25">
      <c r="A578" s="186"/>
      <c r="B578" s="186"/>
      <c r="C578" s="186"/>
      <c r="D578" s="186"/>
      <c r="E578" s="184" t="str">
        <f t="shared" si="8"/>
        <v/>
      </c>
      <c r="F578">
        <f>SUMIF($B$11:B578,"withdraw",$C$11:C578)-SUMIFS($C$11:C578,$B$11:B578,"deposit",$D$11:D578,"reinvestment")</f>
        <v>0</v>
      </c>
    </row>
    <row r="579" spans="1:6" ht="29.1" customHeight="1" x14ac:dyDescent="0.25">
      <c r="A579" s="186"/>
      <c r="B579" s="186"/>
      <c r="C579" s="186"/>
      <c r="D579" s="186"/>
      <c r="E579" s="184" t="str">
        <f t="shared" si="8"/>
        <v/>
      </c>
      <c r="F579">
        <f>SUMIF($B$11:B579,"withdraw",$C$11:C579)-SUMIFS($C$11:C579,$B$11:B579,"deposit",$D$11:D579,"reinvestment")</f>
        <v>0</v>
      </c>
    </row>
    <row r="580" spans="1:6" ht="29.1" customHeight="1" x14ac:dyDescent="0.25">
      <c r="A580" s="186"/>
      <c r="B580" s="186"/>
      <c r="C580" s="186"/>
      <c r="D580" s="186"/>
      <c r="E580" s="184" t="str">
        <f t="shared" si="8"/>
        <v/>
      </c>
      <c r="F580">
        <f>SUMIF($B$11:B580,"withdraw",$C$11:C580)-SUMIFS($C$11:C580,$B$11:B580,"deposit",$D$11:D580,"reinvestment")</f>
        <v>0</v>
      </c>
    </row>
    <row r="581" spans="1:6" ht="29.1" customHeight="1" x14ac:dyDescent="0.25">
      <c r="A581" s="186"/>
      <c r="B581" s="186"/>
      <c r="C581" s="186"/>
      <c r="D581" s="186"/>
      <c r="E581" s="184" t="str">
        <f t="shared" si="8"/>
        <v/>
      </c>
      <c r="F581">
        <f>SUMIF($B$11:B581,"withdraw",$C$11:C581)-SUMIFS($C$11:C581,$B$11:B581,"deposit",$D$11:D581,"reinvestment")</f>
        <v>0</v>
      </c>
    </row>
    <row r="582" spans="1:6" ht="29.1" customHeight="1" x14ac:dyDescent="0.25">
      <c r="A582" s="186"/>
      <c r="B582" s="186"/>
      <c r="C582" s="186"/>
      <c r="D582" s="186"/>
      <c r="E582" s="184" t="str">
        <f t="shared" si="8"/>
        <v/>
      </c>
      <c r="F582">
        <f>SUMIF($B$11:B582,"withdraw",$C$11:C582)-SUMIFS($C$11:C582,$B$11:B582,"deposit",$D$11:D582,"reinvestment")</f>
        <v>0</v>
      </c>
    </row>
    <row r="583" spans="1:6" ht="29.1" customHeight="1" x14ac:dyDescent="0.25">
      <c r="A583" s="186"/>
      <c r="B583" s="186"/>
      <c r="C583" s="186"/>
      <c r="D583" s="186"/>
      <c r="E583" s="184" t="str">
        <f t="shared" si="8"/>
        <v/>
      </c>
      <c r="F583">
        <f>SUMIF($B$11:B583,"withdraw",$C$11:C583)-SUMIFS($C$11:C583,$B$11:B583,"deposit",$D$11:D583,"reinvestment")</f>
        <v>0</v>
      </c>
    </row>
    <row r="584" spans="1:6" ht="29.1" customHeight="1" x14ac:dyDescent="0.25">
      <c r="A584" s="186"/>
      <c r="B584" s="186"/>
      <c r="C584" s="186"/>
      <c r="D584" s="186"/>
      <c r="E584" s="184" t="str">
        <f t="shared" si="8"/>
        <v/>
      </c>
      <c r="F584">
        <f>SUMIF($B$11:B584,"withdraw",$C$11:C584)-SUMIFS($C$11:C584,$B$11:B584,"deposit",$D$11:D584,"reinvestment")</f>
        <v>0</v>
      </c>
    </row>
    <row r="585" spans="1:6" ht="29.1" customHeight="1" x14ac:dyDescent="0.25">
      <c r="A585" s="186"/>
      <c r="B585" s="186"/>
      <c r="C585" s="186"/>
      <c r="D585" s="186"/>
      <c r="E585" s="184" t="str">
        <f t="shared" si="8"/>
        <v/>
      </c>
      <c r="F585">
        <f>SUMIF($B$11:B585,"withdraw",$C$11:C585)-SUMIFS($C$11:C585,$B$11:B585,"deposit",$D$11:D585,"reinvestment")</f>
        <v>0</v>
      </c>
    </row>
    <row r="586" spans="1:6" ht="29.1" customHeight="1" x14ac:dyDescent="0.25">
      <c r="A586" s="186"/>
      <c r="B586" s="186"/>
      <c r="C586" s="186"/>
      <c r="D586" s="186"/>
      <c r="E586" s="184" t="str">
        <f t="shared" si="8"/>
        <v/>
      </c>
      <c r="F586">
        <f>SUMIF($B$11:B586,"withdraw",$C$11:C586)-SUMIFS($C$11:C586,$B$11:B586,"deposit",$D$11:D586,"reinvestment")</f>
        <v>0</v>
      </c>
    </row>
    <row r="587" spans="1:6" ht="29.1" customHeight="1" x14ac:dyDescent="0.25">
      <c r="A587" s="186"/>
      <c r="B587" s="186"/>
      <c r="C587" s="186"/>
      <c r="D587" s="186"/>
      <c r="E587" s="184" t="str">
        <f t="shared" si="8"/>
        <v/>
      </c>
      <c r="F587">
        <f>SUMIF($B$11:B587,"withdraw",$C$11:C587)-SUMIFS($C$11:C587,$B$11:B587,"deposit",$D$11:D587,"reinvestment")</f>
        <v>0</v>
      </c>
    </row>
    <row r="588" spans="1:6" ht="29.1" customHeight="1" x14ac:dyDescent="0.25">
      <c r="A588" s="186"/>
      <c r="B588" s="186"/>
      <c r="C588" s="186"/>
      <c r="D588" s="186"/>
      <c r="E588" s="184" t="str">
        <f t="shared" si="8"/>
        <v/>
      </c>
      <c r="F588">
        <f>SUMIF($B$11:B588,"withdraw",$C$11:C588)-SUMIFS($C$11:C588,$B$11:B588,"deposit",$D$11:D588,"reinvestment")</f>
        <v>0</v>
      </c>
    </row>
    <row r="589" spans="1:6" ht="29.1" customHeight="1" x14ac:dyDescent="0.25">
      <c r="A589" s="186"/>
      <c r="B589" s="186"/>
      <c r="C589" s="186"/>
      <c r="D589" s="186"/>
      <c r="E589" s="184" t="str">
        <f t="shared" ref="E589:E652" si="9">IF(AND(C589&gt;F588,D589="reinvestment"),"You cannot reinvest more than is withdrawn and available.","")</f>
        <v/>
      </c>
      <c r="F589">
        <f>SUMIF($B$11:B589,"withdraw",$C$11:C589)-SUMIFS($C$11:C589,$B$11:B589,"deposit",$D$11:D589,"reinvestment")</f>
        <v>0</v>
      </c>
    </row>
    <row r="590" spans="1:6" ht="29.1" customHeight="1" x14ac:dyDescent="0.25">
      <c r="A590" s="186"/>
      <c r="B590" s="186"/>
      <c r="C590" s="186"/>
      <c r="D590" s="186"/>
      <c r="E590" s="184" t="str">
        <f t="shared" si="9"/>
        <v/>
      </c>
      <c r="F590">
        <f>SUMIF($B$11:B590,"withdraw",$C$11:C590)-SUMIFS($C$11:C590,$B$11:B590,"deposit",$D$11:D590,"reinvestment")</f>
        <v>0</v>
      </c>
    </row>
    <row r="591" spans="1:6" ht="29.1" customHeight="1" x14ac:dyDescent="0.25">
      <c r="A591" s="186"/>
      <c r="B591" s="186"/>
      <c r="C591" s="186"/>
      <c r="D591" s="186"/>
      <c r="E591" s="184" t="str">
        <f t="shared" si="9"/>
        <v/>
      </c>
      <c r="F591">
        <f>SUMIF($B$11:B591,"withdraw",$C$11:C591)-SUMIFS($C$11:C591,$B$11:B591,"deposit",$D$11:D591,"reinvestment")</f>
        <v>0</v>
      </c>
    </row>
    <row r="592" spans="1:6" ht="29.1" customHeight="1" x14ac:dyDescent="0.25">
      <c r="A592" s="186"/>
      <c r="B592" s="186"/>
      <c r="C592" s="186"/>
      <c r="D592" s="186"/>
      <c r="E592" s="184" t="str">
        <f t="shared" si="9"/>
        <v/>
      </c>
      <c r="F592">
        <f>SUMIF($B$11:B592,"withdraw",$C$11:C592)-SUMIFS($C$11:C592,$B$11:B592,"deposit",$D$11:D592,"reinvestment")</f>
        <v>0</v>
      </c>
    </row>
    <row r="593" spans="1:6" ht="29.1" customHeight="1" x14ac:dyDescent="0.25">
      <c r="A593" s="186"/>
      <c r="B593" s="186"/>
      <c r="C593" s="186"/>
      <c r="D593" s="186"/>
      <c r="E593" s="184" t="str">
        <f t="shared" si="9"/>
        <v/>
      </c>
      <c r="F593">
        <f>SUMIF($B$11:B593,"withdraw",$C$11:C593)-SUMIFS($C$11:C593,$B$11:B593,"deposit",$D$11:D593,"reinvestment")</f>
        <v>0</v>
      </c>
    </row>
    <row r="594" spans="1:6" ht="29.1" customHeight="1" x14ac:dyDescent="0.25">
      <c r="A594" s="186"/>
      <c r="B594" s="186"/>
      <c r="C594" s="186"/>
      <c r="D594" s="186"/>
      <c r="E594" s="184" t="str">
        <f t="shared" si="9"/>
        <v/>
      </c>
      <c r="F594">
        <f>SUMIF($B$11:B594,"withdraw",$C$11:C594)-SUMIFS($C$11:C594,$B$11:B594,"deposit",$D$11:D594,"reinvestment")</f>
        <v>0</v>
      </c>
    </row>
    <row r="595" spans="1:6" ht="29.1" customHeight="1" x14ac:dyDescent="0.25">
      <c r="A595" s="186"/>
      <c r="B595" s="186"/>
      <c r="C595" s="186"/>
      <c r="D595" s="186"/>
      <c r="E595" s="184" t="str">
        <f t="shared" si="9"/>
        <v/>
      </c>
      <c r="F595">
        <f>SUMIF($B$11:B595,"withdraw",$C$11:C595)-SUMIFS($C$11:C595,$B$11:B595,"deposit",$D$11:D595,"reinvestment")</f>
        <v>0</v>
      </c>
    </row>
    <row r="596" spans="1:6" ht="29.1" customHeight="1" x14ac:dyDescent="0.25">
      <c r="A596" s="186"/>
      <c r="B596" s="186"/>
      <c r="C596" s="186"/>
      <c r="D596" s="186"/>
      <c r="E596" s="184" t="str">
        <f t="shared" si="9"/>
        <v/>
      </c>
      <c r="F596">
        <f>SUMIF($B$11:B596,"withdraw",$C$11:C596)-SUMIFS($C$11:C596,$B$11:B596,"deposit",$D$11:D596,"reinvestment")</f>
        <v>0</v>
      </c>
    </row>
    <row r="597" spans="1:6" ht="29.1" customHeight="1" x14ac:dyDescent="0.25">
      <c r="A597" s="186"/>
      <c r="B597" s="186"/>
      <c r="C597" s="186"/>
      <c r="D597" s="186"/>
      <c r="E597" s="184" t="str">
        <f t="shared" si="9"/>
        <v/>
      </c>
      <c r="F597">
        <f>SUMIF($B$11:B597,"withdraw",$C$11:C597)-SUMIFS($C$11:C597,$B$11:B597,"deposit",$D$11:D597,"reinvestment")</f>
        <v>0</v>
      </c>
    </row>
    <row r="598" spans="1:6" ht="29.1" customHeight="1" x14ac:dyDescent="0.25">
      <c r="A598" s="186"/>
      <c r="B598" s="186"/>
      <c r="C598" s="186"/>
      <c r="D598" s="186"/>
      <c r="E598" s="184" t="str">
        <f t="shared" si="9"/>
        <v/>
      </c>
      <c r="F598">
        <f>SUMIF($B$11:B598,"withdraw",$C$11:C598)-SUMIFS($C$11:C598,$B$11:B598,"deposit",$D$11:D598,"reinvestment")</f>
        <v>0</v>
      </c>
    </row>
    <row r="599" spans="1:6" ht="29.1" customHeight="1" x14ac:dyDescent="0.25">
      <c r="A599" s="186"/>
      <c r="B599" s="186"/>
      <c r="C599" s="186"/>
      <c r="D599" s="186"/>
      <c r="E599" s="184" t="str">
        <f t="shared" si="9"/>
        <v/>
      </c>
      <c r="F599">
        <f>SUMIF($B$11:B599,"withdraw",$C$11:C599)-SUMIFS($C$11:C599,$B$11:B599,"deposit",$D$11:D599,"reinvestment")</f>
        <v>0</v>
      </c>
    </row>
    <row r="600" spans="1:6" ht="29.1" customHeight="1" x14ac:dyDescent="0.25">
      <c r="A600" s="186"/>
      <c r="B600" s="186"/>
      <c r="C600" s="186"/>
      <c r="D600" s="186"/>
      <c r="E600" s="184" t="str">
        <f t="shared" si="9"/>
        <v/>
      </c>
      <c r="F600">
        <f>SUMIF($B$11:B600,"withdraw",$C$11:C600)-SUMIFS($C$11:C600,$B$11:B600,"deposit",$D$11:D600,"reinvestment")</f>
        <v>0</v>
      </c>
    </row>
    <row r="601" spans="1:6" ht="29.1" customHeight="1" x14ac:dyDescent="0.25">
      <c r="A601" s="186"/>
      <c r="B601" s="186"/>
      <c r="C601" s="186"/>
      <c r="D601" s="186"/>
      <c r="E601" s="184" t="str">
        <f t="shared" si="9"/>
        <v/>
      </c>
      <c r="F601">
        <f>SUMIF($B$11:B601,"withdraw",$C$11:C601)-SUMIFS($C$11:C601,$B$11:B601,"deposit",$D$11:D601,"reinvestment")</f>
        <v>0</v>
      </c>
    </row>
    <row r="602" spans="1:6" ht="29.1" customHeight="1" x14ac:dyDescent="0.25">
      <c r="A602" s="186"/>
      <c r="B602" s="186"/>
      <c r="C602" s="186"/>
      <c r="D602" s="186"/>
      <c r="E602" s="184" t="str">
        <f t="shared" si="9"/>
        <v/>
      </c>
      <c r="F602">
        <f>SUMIF($B$11:B602,"withdraw",$C$11:C602)-SUMIFS($C$11:C602,$B$11:B602,"deposit",$D$11:D602,"reinvestment")</f>
        <v>0</v>
      </c>
    </row>
    <row r="603" spans="1:6" ht="29.1" customHeight="1" x14ac:dyDescent="0.25">
      <c r="A603" s="186"/>
      <c r="B603" s="186"/>
      <c r="C603" s="186"/>
      <c r="D603" s="186"/>
      <c r="E603" s="184" t="str">
        <f t="shared" si="9"/>
        <v/>
      </c>
      <c r="F603">
        <f>SUMIF($B$11:B603,"withdraw",$C$11:C603)-SUMIFS($C$11:C603,$B$11:B603,"deposit",$D$11:D603,"reinvestment")</f>
        <v>0</v>
      </c>
    </row>
    <row r="604" spans="1:6" ht="29.1" customHeight="1" x14ac:dyDescent="0.25">
      <c r="A604" s="186"/>
      <c r="B604" s="186"/>
      <c r="C604" s="186"/>
      <c r="D604" s="186"/>
      <c r="E604" s="184" t="str">
        <f t="shared" si="9"/>
        <v/>
      </c>
      <c r="F604">
        <f>SUMIF($B$11:B604,"withdraw",$C$11:C604)-SUMIFS($C$11:C604,$B$11:B604,"deposit",$D$11:D604,"reinvestment")</f>
        <v>0</v>
      </c>
    </row>
    <row r="605" spans="1:6" ht="29.1" customHeight="1" x14ac:dyDescent="0.25">
      <c r="A605" s="186"/>
      <c r="B605" s="186"/>
      <c r="C605" s="186"/>
      <c r="D605" s="186"/>
      <c r="E605" s="184" t="str">
        <f t="shared" si="9"/>
        <v/>
      </c>
      <c r="F605">
        <f>SUMIF($B$11:B605,"withdraw",$C$11:C605)-SUMIFS($C$11:C605,$B$11:B605,"deposit",$D$11:D605,"reinvestment")</f>
        <v>0</v>
      </c>
    </row>
    <row r="606" spans="1:6" ht="29.1" customHeight="1" x14ac:dyDescent="0.25">
      <c r="A606" s="186"/>
      <c r="B606" s="186"/>
      <c r="C606" s="186"/>
      <c r="D606" s="186"/>
      <c r="E606" s="184" t="str">
        <f t="shared" si="9"/>
        <v/>
      </c>
      <c r="F606">
        <f>SUMIF($B$11:B606,"withdraw",$C$11:C606)-SUMIFS($C$11:C606,$B$11:B606,"deposit",$D$11:D606,"reinvestment")</f>
        <v>0</v>
      </c>
    </row>
    <row r="607" spans="1:6" ht="29.1" customHeight="1" x14ac:dyDescent="0.25">
      <c r="A607" s="186"/>
      <c r="B607" s="186"/>
      <c r="C607" s="186"/>
      <c r="D607" s="186"/>
      <c r="E607" s="184" t="str">
        <f t="shared" si="9"/>
        <v/>
      </c>
      <c r="F607">
        <f>SUMIF($B$11:B607,"withdraw",$C$11:C607)-SUMIFS($C$11:C607,$B$11:B607,"deposit",$D$11:D607,"reinvestment")</f>
        <v>0</v>
      </c>
    </row>
    <row r="608" spans="1:6" ht="29.1" customHeight="1" x14ac:dyDescent="0.25">
      <c r="A608" s="186"/>
      <c r="B608" s="186"/>
      <c r="C608" s="186"/>
      <c r="D608" s="186"/>
      <c r="E608" s="184" t="str">
        <f t="shared" si="9"/>
        <v/>
      </c>
      <c r="F608">
        <f>SUMIF($B$11:B608,"withdraw",$C$11:C608)-SUMIFS($C$11:C608,$B$11:B608,"deposit",$D$11:D608,"reinvestment")</f>
        <v>0</v>
      </c>
    </row>
    <row r="609" spans="1:6" ht="29.1" customHeight="1" x14ac:dyDescent="0.25">
      <c r="A609" s="186"/>
      <c r="B609" s="186"/>
      <c r="C609" s="186"/>
      <c r="D609" s="186"/>
      <c r="E609" s="184" t="str">
        <f t="shared" si="9"/>
        <v/>
      </c>
      <c r="F609">
        <f>SUMIF($B$11:B609,"withdraw",$C$11:C609)-SUMIFS($C$11:C609,$B$11:B609,"deposit",$D$11:D609,"reinvestment")</f>
        <v>0</v>
      </c>
    </row>
    <row r="610" spans="1:6" ht="29.1" customHeight="1" x14ac:dyDescent="0.25">
      <c r="A610" s="186"/>
      <c r="B610" s="186"/>
      <c r="C610" s="186"/>
      <c r="D610" s="186"/>
      <c r="E610" s="184" t="str">
        <f t="shared" si="9"/>
        <v/>
      </c>
      <c r="F610">
        <f>SUMIF($B$11:B610,"withdraw",$C$11:C610)-SUMIFS($C$11:C610,$B$11:B610,"deposit",$D$11:D610,"reinvestment")</f>
        <v>0</v>
      </c>
    </row>
    <row r="611" spans="1:6" ht="29.1" customHeight="1" x14ac:dyDescent="0.25">
      <c r="A611" s="186"/>
      <c r="B611" s="186"/>
      <c r="C611" s="186"/>
      <c r="D611" s="186"/>
      <c r="E611" s="184" t="str">
        <f t="shared" si="9"/>
        <v/>
      </c>
      <c r="F611">
        <f>SUMIF($B$11:B611,"withdraw",$C$11:C611)-SUMIFS($C$11:C611,$B$11:B611,"deposit",$D$11:D611,"reinvestment")</f>
        <v>0</v>
      </c>
    </row>
    <row r="612" spans="1:6" ht="29.1" customHeight="1" x14ac:dyDescent="0.25">
      <c r="A612" s="186"/>
      <c r="B612" s="186"/>
      <c r="C612" s="186"/>
      <c r="D612" s="186"/>
      <c r="E612" s="184" t="str">
        <f t="shared" si="9"/>
        <v/>
      </c>
      <c r="F612">
        <f>SUMIF($B$11:B612,"withdraw",$C$11:C612)-SUMIFS($C$11:C612,$B$11:B612,"deposit",$D$11:D612,"reinvestment")</f>
        <v>0</v>
      </c>
    </row>
    <row r="613" spans="1:6" ht="29.1" customHeight="1" x14ac:dyDescent="0.25">
      <c r="A613" s="186"/>
      <c r="B613" s="186"/>
      <c r="C613" s="186"/>
      <c r="D613" s="186"/>
      <c r="E613" s="184" t="str">
        <f t="shared" si="9"/>
        <v/>
      </c>
      <c r="F613">
        <f>SUMIF($B$11:B613,"withdraw",$C$11:C613)-SUMIFS($C$11:C613,$B$11:B613,"deposit",$D$11:D613,"reinvestment")</f>
        <v>0</v>
      </c>
    </row>
    <row r="614" spans="1:6" ht="29.1" customHeight="1" x14ac:dyDescent="0.25">
      <c r="A614" s="186"/>
      <c r="B614" s="186"/>
      <c r="C614" s="186"/>
      <c r="D614" s="186"/>
      <c r="E614" s="184" t="str">
        <f t="shared" si="9"/>
        <v/>
      </c>
      <c r="F614">
        <f>SUMIF($B$11:B614,"withdraw",$C$11:C614)-SUMIFS($C$11:C614,$B$11:B614,"deposit",$D$11:D614,"reinvestment")</f>
        <v>0</v>
      </c>
    </row>
    <row r="615" spans="1:6" ht="29.1" customHeight="1" x14ac:dyDescent="0.25">
      <c r="A615" s="186"/>
      <c r="B615" s="186"/>
      <c r="C615" s="186"/>
      <c r="D615" s="186"/>
      <c r="E615" s="184" t="str">
        <f t="shared" si="9"/>
        <v/>
      </c>
      <c r="F615">
        <f>SUMIF($B$11:B615,"withdraw",$C$11:C615)-SUMIFS($C$11:C615,$B$11:B615,"deposit",$D$11:D615,"reinvestment")</f>
        <v>0</v>
      </c>
    </row>
    <row r="616" spans="1:6" ht="29.1" customHeight="1" x14ac:dyDescent="0.25">
      <c r="A616" s="186"/>
      <c r="B616" s="186"/>
      <c r="C616" s="186"/>
      <c r="D616" s="186"/>
      <c r="E616" s="184" t="str">
        <f t="shared" si="9"/>
        <v/>
      </c>
      <c r="F616">
        <f>SUMIF($B$11:B616,"withdraw",$C$11:C616)-SUMIFS($C$11:C616,$B$11:B616,"deposit",$D$11:D616,"reinvestment")</f>
        <v>0</v>
      </c>
    </row>
    <row r="617" spans="1:6" ht="29.1" customHeight="1" x14ac:dyDescent="0.25">
      <c r="A617" s="186"/>
      <c r="B617" s="186"/>
      <c r="C617" s="186"/>
      <c r="D617" s="186"/>
      <c r="E617" s="184" t="str">
        <f t="shared" si="9"/>
        <v/>
      </c>
      <c r="F617">
        <f>SUMIF($B$11:B617,"withdraw",$C$11:C617)-SUMIFS($C$11:C617,$B$11:B617,"deposit",$D$11:D617,"reinvestment")</f>
        <v>0</v>
      </c>
    </row>
    <row r="618" spans="1:6" ht="29.1" customHeight="1" x14ac:dyDescent="0.25">
      <c r="A618" s="186"/>
      <c r="B618" s="186"/>
      <c r="C618" s="186"/>
      <c r="D618" s="186"/>
      <c r="E618" s="184" t="str">
        <f t="shared" si="9"/>
        <v/>
      </c>
      <c r="F618">
        <f>SUMIF($B$11:B618,"withdraw",$C$11:C618)-SUMIFS($C$11:C618,$B$11:B618,"deposit",$D$11:D618,"reinvestment")</f>
        <v>0</v>
      </c>
    </row>
    <row r="619" spans="1:6" ht="29.1" customHeight="1" x14ac:dyDescent="0.25">
      <c r="A619" s="186"/>
      <c r="B619" s="186"/>
      <c r="C619" s="186"/>
      <c r="D619" s="186"/>
      <c r="E619" s="184" t="str">
        <f t="shared" si="9"/>
        <v/>
      </c>
      <c r="F619">
        <f>SUMIF($B$11:B619,"withdraw",$C$11:C619)-SUMIFS($C$11:C619,$B$11:B619,"deposit",$D$11:D619,"reinvestment")</f>
        <v>0</v>
      </c>
    </row>
    <row r="620" spans="1:6" ht="29.1" customHeight="1" x14ac:dyDescent="0.25">
      <c r="A620" s="186"/>
      <c r="B620" s="186"/>
      <c r="C620" s="186"/>
      <c r="D620" s="186"/>
      <c r="E620" s="184" t="str">
        <f t="shared" si="9"/>
        <v/>
      </c>
      <c r="F620">
        <f>SUMIF($B$11:B620,"withdraw",$C$11:C620)-SUMIFS($C$11:C620,$B$11:B620,"deposit",$D$11:D620,"reinvestment")</f>
        <v>0</v>
      </c>
    </row>
    <row r="621" spans="1:6" ht="29.1" customHeight="1" x14ac:dyDescent="0.25">
      <c r="A621" s="186"/>
      <c r="B621" s="186"/>
      <c r="C621" s="186"/>
      <c r="D621" s="186"/>
      <c r="E621" s="184" t="str">
        <f t="shared" si="9"/>
        <v/>
      </c>
      <c r="F621">
        <f>SUMIF($B$11:B621,"withdraw",$C$11:C621)-SUMIFS($C$11:C621,$B$11:B621,"deposit",$D$11:D621,"reinvestment")</f>
        <v>0</v>
      </c>
    </row>
    <row r="622" spans="1:6" ht="29.1" customHeight="1" x14ac:dyDescent="0.25">
      <c r="A622" s="186"/>
      <c r="B622" s="186"/>
      <c r="C622" s="186"/>
      <c r="D622" s="186"/>
      <c r="E622" s="184" t="str">
        <f t="shared" si="9"/>
        <v/>
      </c>
      <c r="F622">
        <f>SUMIF($B$11:B622,"withdraw",$C$11:C622)-SUMIFS($C$11:C622,$B$11:B622,"deposit",$D$11:D622,"reinvestment")</f>
        <v>0</v>
      </c>
    </row>
    <row r="623" spans="1:6" ht="29.1" customHeight="1" x14ac:dyDescent="0.25">
      <c r="A623" s="186"/>
      <c r="B623" s="186"/>
      <c r="C623" s="186"/>
      <c r="D623" s="186"/>
      <c r="E623" s="184" t="str">
        <f t="shared" si="9"/>
        <v/>
      </c>
      <c r="F623">
        <f>SUMIF($B$11:B623,"withdraw",$C$11:C623)-SUMIFS($C$11:C623,$B$11:B623,"deposit",$D$11:D623,"reinvestment")</f>
        <v>0</v>
      </c>
    </row>
    <row r="624" spans="1:6" ht="29.1" customHeight="1" x14ac:dyDescent="0.25">
      <c r="A624" s="186"/>
      <c r="B624" s="186"/>
      <c r="C624" s="186"/>
      <c r="D624" s="186"/>
      <c r="E624" s="184" t="str">
        <f t="shared" si="9"/>
        <v/>
      </c>
      <c r="F624">
        <f>SUMIF($B$11:B624,"withdraw",$C$11:C624)-SUMIFS($C$11:C624,$B$11:B624,"deposit",$D$11:D624,"reinvestment")</f>
        <v>0</v>
      </c>
    </row>
    <row r="625" spans="1:6" ht="29.1" customHeight="1" x14ac:dyDescent="0.25">
      <c r="A625" s="186"/>
      <c r="B625" s="186"/>
      <c r="C625" s="186"/>
      <c r="D625" s="186"/>
      <c r="E625" s="184" t="str">
        <f t="shared" si="9"/>
        <v/>
      </c>
      <c r="F625">
        <f>SUMIF($B$11:B625,"withdraw",$C$11:C625)-SUMIFS($C$11:C625,$B$11:B625,"deposit",$D$11:D625,"reinvestment")</f>
        <v>0</v>
      </c>
    </row>
    <row r="626" spans="1:6" ht="29.1" customHeight="1" x14ac:dyDescent="0.25">
      <c r="A626" s="186"/>
      <c r="B626" s="186"/>
      <c r="C626" s="186"/>
      <c r="D626" s="186"/>
      <c r="E626" s="184" t="str">
        <f t="shared" si="9"/>
        <v/>
      </c>
      <c r="F626">
        <f>SUMIF($B$11:B626,"withdraw",$C$11:C626)-SUMIFS($C$11:C626,$B$11:B626,"deposit",$D$11:D626,"reinvestment")</f>
        <v>0</v>
      </c>
    </row>
    <row r="627" spans="1:6" ht="29.1" customHeight="1" x14ac:dyDescent="0.25">
      <c r="A627" s="186"/>
      <c r="B627" s="186"/>
      <c r="C627" s="186"/>
      <c r="D627" s="186"/>
      <c r="E627" s="184" t="str">
        <f t="shared" si="9"/>
        <v/>
      </c>
      <c r="F627">
        <f>SUMIF($B$11:B627,"withdraw",$C$11:C627)-SUMIFS($C$11:C627,$B$11:B627,"deposit",$D$11:D627,"reinvestment")</f>
        <v>0</v>
      </c>
    </row>
    <row r="628" spans="1:6" ht="29.1" customHeight="1" x14ac:dyDescent="0.25">
      <c r="A628" s="186"/>
      <c r="B628" s="186"/>
      <c r="C628" s="186"/>
      <c r="D628" s="186"/>
      <c r="E628" s="184" t="str">
        <f t="shared" si="9"/>
        <v/>
      </c>
      <c r="F628">
        <f>SUMIF($B$11:B628,"withdraw",$C$11:C628)-SUMIFS($C$11:C628,$B$11:B628,"deposit",$D$11:D628,"reinvestment")</f>
        <v>0</v>
      </c>
    </row>
    <row r="629" spans="1:6" ht="29.1" customHeight="1" x14ac:dyDescent="0.25">
      <c r="A629" s="186"/>
      <c r="B629" s="186"/>
      <c r="C629" s="186"/>
      <c r="D629" s="186"/>
      <c r="E629" s="184" t="str">
        <f t="shared" si="9"/>
        <v/>
      </c>
      <c r="F629">
        <f>SUMIF($B$11:B629,"withdraw",$C$11:C629)-SUMIFS($C$11:C629,$B$11:B629,"deposit",$D$11:D629,"reinvestment")</f>
        <v>0</v>
      </c>
    </row>
    <row r="630" spans="1:6" ht="29.1" customHeight="1" x14ac:dyDescent="0.25">
      <c r="A630" s="186"/>
      <c r="B630" s="186"/>
      <c r="C630" s="186"/>
      <c r="D630" s="186"/>
      <c r="E630" s="184" t="str">
        <f t="shared" si="9"/>
        <v/>
      </c>
      <c r="F630">
        <f>SUMIF($B$11:B630,"withdraw",$C$11:C630)-SUMIFS($C$11:C630,$B$11:B630,"deposit",$D$11:D630,"reinvestment")</f>
        <v>0</v>
      </c>
    </row>
    <row r="631" spans="1:6" ht="29.1" customHeight="1" x14ac:dyDescent="0.25">
      <c r="A631" s="186"/>
      <c r="B631" s="186"/>
      <c r="C631" s="186"/>
      <c r="D631" s="186"/>
      <c r="E631" s="184" t="str">
        <f t="shared" si="9"/>
        <v/>
      </c>
      <c r="F631">
        <f>SUMIF($B$11:B631,"withdraw",$C$11:C631)-SUMIFS($C$11:C631,$B$11:B631,"deposit",$D$11:D631,"reinvestment")</f>
        <v>0</v>
      </c>
    </row>
    <row r="632" spans="1:6" ht="29.1" customHeight="1" x14ac:dyDescent="0.25">
      <c r="A632" s="186"/>
      <c r="B632" s="186"/>
      <c r="C632" s="186"/>
      <c r="D632" s="186"/>
      <c r="E632" s="184" t="str">
        <f t="shared" si="9"/>
        <v/>
      </c>
      <c r="F632">
        <f>SUMIF($B$11:B632,"withdraw",$C$11:C632)-SUMIFS($C$11:C632,$B$11:B632,"deposit",$D$11:D632,"reinvestment")</f>
        <v>0</v>
      </c>
    </row>
    <row r="633" spans="1:6" ht="29.1" customHeight="1" x14ac:dyDescent="0.25">
      <c r="A633" s="186"/>
      <c r="B633" s="186"/>
      <c r="C633" s="186"/>
      <c r="D633" s="186"/>
      <c r="E633" s="184" t="str">
        <f t="shared" si="9"/>
        <v/>
      </c>
      <c r="F633">
        <f>SUMIF($B$11:B633,"withdraw",$C$11:C633)-SUMIFS($C$11:C633,$B$11:B633,"deposit",$D$11:D633,"reinvestment")</f>
        <v>0</v>
      </c>
    </row>
    <row r="634" spans="1:6" ht="29.1" customHeight="1" x14ac:dyDescent="0.25">
      <c r="A634" s="186"/>
      <c r="B634" s="186"/>
      <c r="C634" s="186"/>
      <c r="D634" s="186"/>
      <c r="E634" s="184" t="str">
        <f t="shared" si="9"/>
        <v/>
      </c>
      <c r="F634">
        <f>SUMIF($B$11:B634,"withdraw",$C$11:C634)-SUMIFS($C$11:C634,$B$11:B634,"deposit",$D$11:D634,"reinvestment")</f>
        <v>0</v>
      </c>
    </row>
    <row r="635" spans="1:6" ht="29.1" customHeight="1" x14ac:dyDescent="0.25">
      <c r="A635" s="186"/>
      <c r="B635" s="186"/>
      <c r="C635" s="186"/>
      <c r="D635" s="186"/>
      <c r="E635" s="184" t="str">
        <f t="shared" si="9"/>
        <v/>
      </c>
      <c r="F635">
        <f>SUMIF($B$11:B635,"withdraw",$C$11:C635)-SUMIFS($C$11:C635,$B$11:B635,"deposit",$D$11:D635,"reinvestment")</f>
        <v>0</v>
      </c>
    </row>
    <row r="636" spans="1:6" ht="29.1" customHeight="1" x14ac:dyDescent="0.25">
      <c r="A636" s="186"/>
      <c r="B636" s="186"/>
      <c r="C636" s="186"/>
      <c r="D636" s="186"/>
      <c r="E636" s="184" t="str">
        <f t="shared" si="9"/>
        <v/>
      </c>
      <c r="F636">
        <f>SUMIF($B$11:B636,"withdraw",$C$11:C636)-SUMIFS($C$11:C636,$B$11:B636,"deposit",$D$11:D636,"reinvestment")</f>
        <v>0</v>
      </c>
    </row>
    <row r="637" spans="1:6" ht="29.1" customHeight="1" x14ac:dyDescent="0.25">
      <c r="A637" s="186"/>
      <c r="B637" s="186"/>
      <c r="C637" s="186"/>
      <c r="D637" s="186"/>
      <c r="E637" s="184" t="str">
        <f t="shared" si="9"/>
        <v/>
      </c>
      <c r="F637">
        <f>SUMIF($B$11:B637,"withdraw",$C$11:C637)-SUMIFS($C$11:C637,$B$11:B637,"deposit",$D$11:D637,"reinvestment")</f>
        <v>0</v>
      </c>
    </row>
    <row r="638" spans="1:6" ht="29.1" customHeight="1" x14ac:dyDescent="0.25">
      <c r="A638" s="186"/>
      <c r="B638" s="186"/>
      <c r="C638" s="186"/>
      <c r="D638" s="186"/>
      <c r="E638" s="184" t="str">
        <f t="shared" si="9"/>
        <v/>
      </c>
      <c r="F638">
        <f>SUMIF($B$11:B638,"withdraw",$C$11:C638)-SUMIFS($C$11:C638,$B$11:B638,"deposit",$D$11:D638,"reinvestment")</f>
        <v>0</v>
      </c>
    </row>
    <row r="639" spans="1:6" ht="29.1" customHeight="1" x14ac:dyDescent="0.25">
      <c r="A639" s="186"/>
      <c r="B639" s="186"/>
      <c r="C639" s="186"/>
      <c r="D639" s="186"/>
      <c r="E639" s="184" t="str">
        <f t="shared" si="9"/>
        <v/>
      </c>
      <c r="F639">
        <f>SUMIF($B$11:B639,"withdraw",$C$11:C639)-SUMIFS($C$11:C639,$B$11:B639,"deposit",$D$11:D639,"reinvestment")</f>
        <v>0</v>
      </c>
    </row>
    <row r="640" spans="1:6" ht="29.1" customHeight="1" x14ac:dyDescent="0.25">
      <c r="A640" s="186"/>
      <c r="B640" s="186"/>
      <c r="C640" s="186"/>
      <c r="D640" s="186"/>
      <c r="E640" s="184" t="str">
        <f t="shared" si="9"/>
        <v/>
      </c>
      <c r="F640">
        <f>SUMIF($B$11:B640,"withdraw",$C$11:C640)-SUMIFS($C$11:C640,$B$11:B640,"deposit",$D$11:D640,"reinvestment")</f>
        <v>0</v>
      </c>
    </row>
    <row r="641" spans="1:6" ht="29.1" customHeight="1" x14ac:dyDescent="0.25">
      <c r="A641" s="186"/>
      <c r="B641" s="186"/>
      <c r="C641" s="186"/>
      <c r="D641" s="186"/>
      <c r="E641" s="184" t="str">
        <f t="shared" si="9"/>
        <v/>
      </c>
      <c r="F641">
        <f>SUMIF($B$11:B641,"withdraw",$C$11:C641)-SUMIFS($C$11:C641,$B$11:B641,"deposit",$D$11:D641,"reinvestment")</f>
        <v>0</v>
      </c>
    </row>
    <row r="642" spans="1:6" ht="29.1" customHeight="1" x14ac:dyDescent="0.25">
      <c r="A642" s="186"/>
      <c r="B642" s="186"/>
      <c r="C642" s="186"/>
      <c r="D642" s="186"/>
      <c r="E642" s="184" t="str">
        <f t="shared" si="9"/>
        <v/>
      </c>
      <c r="F642">
        <f>SUMIF($B$11:B642,"withdraw",$C$11:C642)-SUMIFS($C$11:C642,$B$11:B642,"deposit",$D$11:D642,"reinvestment")</f>
        <v>0</v>
      </c>
    </row>
    <row r="643" spans="1:6" ht="29.1" customHeight="1" x14ac:dyDescent="0.25">
      <c r="A643" s="186"/>
      <c r="B643" s="186"/>
      <c r="C643" s="186"/>
      <c r="D643" s="186"/>
      <c r="E643" s="184" t="str">
        <f t="shared" si="9"/>
        <v/>
      </c>
      <c r="F643">
        <f>SUMIF($B$11:B643,"withdraw",$C$11:C643)-SUMIFS($C$11:C643,$B$11:B643,"deposit",$D$11:D643,"reinvestment")</f>
        <v>0</v>
      </c>
    </row>
    <row r="644" spans="1:6" ht="29.1" customHeight="1" x14ac:dyDescent="0.25">
      <c r="A644" s="186"/>
      <c r="B644" s="186"/>
      <c r="C644" s="186"/>
      <c r="D644" s="186"/>
      <c r="E644" s="184" t="str">
        <f t="shared" si="9"/>
        <v/>
      </c>
      <c r="F644">
        <f>SUMIF($B$11:B644,"withdraw",$C$11:C644)-SUMIFS($C$11:C644,$B$11:B644,"deposit",$D$11:D644,"reinvestment")</f>
        <v>0</v>
      </c>
    </row>
    <row r="645" spans="1:6" ht="29.1" customHeight="1" x14ac:dyDescent="0.25">
      <c r="A645" s="186"/>
      <c r="B645" s="186"/>
      <c r="C645" s="186"/>
      <c r="D645" s="186"/>
      <c r="E645" s="184" t="str">
        <f t="shared" si="9"/>
        <v/>
      </c>
      <c r="F645">
        <f>SUMIF($B$11:B645,"withdraw",$C$11:C645)-SUMIFS($C$11:C645,$B$11:B645,"deposit",$D$11:D645,"reinvestment")</f>
        <v>0</v>
      </c>
    </row>
    <row r="646" spans="1:6" ht="29.1" customHeight="1" x14ac:dyDescent="0.25">
      <c r="A646" s="186"/>
      <c r="B646" s="186"/>
      <c r="C646" s="186"/>
      <c r="D646" s="186"/>
      <c r="E646" s="184" t="str">
        <f t="shared" si="9"/>
        <v/>
      </c>
      <c r="F646">
        <f>SUMIF($B$11:B646,"withdraw",$C$11:C646)-SUMIFS($C$11:C646,$B$11:B646,"deposit",$D$11:D646,"reinvestment")</f>
        <v>0</v>
      </c>
    </row>
    <row r="647" spans="1:6" ht="29.1" customHeight="1" x14ac:dyDescent="0.25">
      <c r="A647" s="186"/>
      <c r="B647" s="186"/>
      <c r="C647" s="186"/>
      <c r="D647" s="186"/>
      <c r="E647" s="184" t="str">
        <f t="shared" si="9"/>
        <v/>
      </c>
      <c r="F647">
        <f>SUMIF($B$11:B647,"withdraw",$C$11:C647)-SUMIFS($C$11:C647,$B$11:B647,"deposit",$D$11:D647,"reinvestment")</f>
        <v>0</v>
      </c>
    </row>
    <row r="648" spans="1:6" ht="29.1" customHeight="1" x14ac:dyDescent="0.25">
      <c r="A648" s="186"/>
      <c r="B648" s="186"/>
      <c r="C648" s="186"/>
      <c r="D648" s="186"/>
      <c r="E648" s="184" t="str">
        <f t="shared" si="9"/>
        <v/>
      </c>
      <c r="F648">
        <f>SUMIF($B$11:B648,"withdraw",$C$11:C648)-SUMIFS($C$11:C648,$B$11:B648,"deposit",$D$11:D648,"reinvestment")</f>
        <v>0</v>
      </c>
    </row>
    <row r="649" spans="1:6" ht="29.1" customHeight="1" x14ac:dyDescent="0.25">
      <c r="A649" s="186"/>
      <c r="B649" s="186"/>
      <c r="C649" s="186"/>
      <c r="D649" s="186"/>
      <c r="E649" s="184" t="str">
        <f t="shared" si="9"/>
        <v/>
      </c>
      <c r="F649">
        <f>SUMIF($B$11:B649,"withdraw",$C$11:C649)-SUMIFS($C$11:C649,$B$11:B649,"deposit",$D$11:D649,"reinvestment")</f>
        <v>0</v>
      </c>
    </row>
    <row r="650" spans="1:6" ht="29.1" customHeight="1" x14ac:dyDescent="0.25">
      <c r="A650" s="186"/>
      <c r="B650" s="186"/>
      <c r="C650" s="186"/>
      <c r="D650" s="186"/>
      <c r="E650" s="184" t="str">
        <f t="shared" si="9"/>
        <v/>
      </c>
      <c r="F650">
        <f>SUMIF($B$11:B650,"withdraw",$C$11:C650)-SUMIFS($C$11:C650,$B$11:B650,"deposit",$D$11:D650,"reinvestment")</f>
        <v>0</v>
      </c>
    </row>
    <row r="651" spans="1:6" ht="29.1" customHeight="1" x14ac:dyDescent="0.25">
      <c r="A651" s="186"/>
      <c r="B651" s="186"/>
      <c r="C651" s="186"/>
      <c r="D651" s="186"/>
      <c r="E651" s="184" t="str">
        <f t="shared" si="9"/>
        <v/>
      </c>
      <c r="F651">
        <f>SUMIF($B$11:B651,"withdraw",$C$11:C651)-SUMIFS($C$11:C651,$B$11:B651,"deposit",$D$11:D651,"reinvestment")</f>
        <v>0</v>
      </c>
    </row>
    <row r="652" spans="1:6" ht="29.1" customHeight="1" x14ac:dyDescent="0.25">
      <c r="A652" s="186"/>
      <c r="B652" s="186"/>
      <c r="C652" s="186"/>
      <c r="D652" s="186"/>
      <c r="E652" s="184" t="str">
        <f t="shared" si="9"/>
        <v/>
      </c>
      <c r="F652">
        <f>SUMIF($B$11:B652,"withdraw",$C$11:C652)-SUMIFS($C$11:C652,$B$11:B652,"deposit",$D$11:D652,"reinvestment")</f>
        <v>0</v>
      </c>
    </row>
    <row r="653" spans="1:6" ht="29.1" customHeight="1" x14ac:dyDescent="0.25">
      <c r="A653" s="186"/>
      <c r="B653" s="186"/>
      <c r="C653" s="186"/>
      <c r="D653" s="186"/>
      <c r="E653" s="184" t="str">
        <f t="shared" ref="E653:E716" si="10">IF(AND(C653&gt;F652,D653="reinvestment"),"You cannot reinvest more than is withdrawn and available.","")</f>
        <v/>
      </c>
      <c r="F653">
        <f>SUMIF($B$11:B653,"withdraw",$C$11:C653)-SUMIFS($C$11:C653,$B$11:B653,"deposit",$D$11:D653,"reinvestment")</f>
        <v>0</v>
      </c>
    </row>
    <row r="654" spans="1:6" ht="29.1" customHeight="1" x14ac:dyDescent="0.25">
      <c r="A654" s="186"/>
      <c r="B654" s="186"/>
      <c r="C654" s="186"/>
      <c r="D654" s="186"/>
      <c r="E654" s="184" t="str">
        <f t="shared" si="10"/>
        <v/>
      </c>
      <c r="F654">
        <f>SUMIF($B$11:B654,"withdraw",$C$11:C654)-SUMIFS($C$11:C654,$B$11:B654,"deposit",$D$11:D654,"reinvestment")</f>
        <v>0</v>
      </c>
    </row>
    <row r="655" spans="1:6" ht="29.1" customHeight="1" x14ac:dyDescent="0.25">
      <c r="A655" s="186"/>
      <c r="B655" s="186"/>
      <c r="C655" s="186"/>
      <c r="D655" s="186"/>
      <c r="E655" s="184" t="str">
        <f t="shared" si="10"/>
        <v/>
      </c>
      <c r="F655">
        <f>SUMIF($B$11:B655,"withdraw",$C$11:C655)-SUMIFS($C$11:C655,$B$11:B655,"deposit",$D$11:D655,"reinvestment")</f>
        <v>0</v>
      </c>
    </row>
    <row r="656" spans="1:6" ht="29.1" customHeight="1" x14ac:dyDescent="0.25">
      <c r="A656" s="186"/>
      <c r="B656" s="186"/>
      <c r="C656" s="186"/>
      <c r="D656" s="186"/>
      <c r="E656" s="184" t="str">
        <f t="shared" si="10"/>
        <v/>
      </c>
      <c r="F656">
        <f>SUMIF($B$11:B656,"withdraw",$C$11:C656)-SUMIFS($C$11:C656,$B$11:B656,"deposit",$D$11:D656,"reinvestment")</f>
        <v>0</v>
      </c>
    </row>
    <row r="657" spans="1:6" ht="29.1" customHeight="1" x14ac:dyDescent="0.25">
      <c r="A657" s="186"/>
      <c r="B657" s="186"/>
      <c r="C657" s="186"/>
      <c r="D657" s="186"/>
      <c r="E657" s="184" t="str">
        <f t="shared" si="10"/>
        <v/>
      </c>
      <c r="F657">
        <f>SUMIF($B$11:B657,"withdraw",$C$11:C657)-SUMIFS($C$11:C657,$B$11:B657,"deposit",$D$11:D657,"reinvestment")</f>
        <v>0</v>
      </c>
    </row>
    <row r="658" spans="1:6" ht="29.1" customHeight="1" x14ac:dyDescent="0.25">
      <c r="A658" s="186"/>
      <c r="B658" s="186"/>
      <c r="C658" s="186"/>
      <c r="D658" s="186"/>
      <c r="E658" s="184" t="str">
        <f t="shared" si="10"/>
        <v/>
      </c>
      <c r="F658">
        <f>SUMIF($B$11:B658,"withdraw",$C$11:C658)-SUMIFS($C$11:C658,$B$11:B658,"deposit",$D$11:D658,"reinvestment")</f>
        <v>0</v>
      </c>
    </row>
    <row r="659" spans="1:6" ht="29.1" customHeight="1" x14ac:dyDescent="0.25">
      <c r="A659" s="186"/>
      <c r="B659" s="186"/>
      <c r="C659" s="186"/>
      <c r="D659" s="186"/>
      <c r="E659" s="184" t="str">
        <f t="shared" si="10"/>
        <v/>
      </c>
      <c r="F659">
        <f>SUMIF($B$11:B659,"withdraw",$C$11:C659)-SUMIFS($C$11:C659,$B$11:B659,"deposit",$D$11:D659,"reinvestment")</f>
        <v>0</v>
      </c>
    </row>
    <row r="660" spans="1:6" ht="29.1" customHeight="1" x14ac:dyDescent="0.25">
      <c r="A660" s="186"/>
      <c r="B660" s="186"/>
      <c r="C660" s="186"/>
      <c r="D660" s="186"/>
      <c r="E660" s="184" t="str">
        <f t="shared" si="10"/>
        <v/>
      </c>
      <c r="F660">
        <f>SUMIF($B$11:B660,"withdraw",$C$11:C660)-SUMIFS($C$11:C660,$B$11:B660,"deposit",$D$11:D660,"reinvestment")</f>
        <v>0</v>
      </c>
    </row>
    <row r="661" spans="1:6" ht="29.1" customHeight="1" x14ac:dyDescent="0.25">
      <c r="A661" s="186"/>
      <c r="B661" s="186"/>
      <c r="C661" s="186"/>
      <c r="D661" s="186"/>
      <c r="E661" s="184" t="str">
        <f t="shared" si="10"/>
        <v/>
      </c>
      <c r="F661">
        <f>SUMIF($B$11:B661,"withdraw",$C$11:C661)-SUMIFS($C$11:C661,$B$11:B661,"deposit",$D$11:D661,"reinvestment")</f>
        <v>0</v>
      </c>
    </row>
    <row r="662" spans="1:6" ht="29.1" customHeight="1" x14ac:dyDescent="0.25">
      <c r="A662" s="186"/>
      <c r="B662" s="186"/>
      <c r="C662" s="186"/>
      <c r="D662" s="186"/>
      <c r="E662" s="184" t="str">
        <f t="shared" si="10"/>
        <v/>
      </c>
      <c r="F662">
        <f>SUMIF($B$11:B662,"withdraw",$C$11:C662)-SUMIFS($C$11:C662,$B$11:B662,"deposit",$D$11:D662,"reinvestment")</f>
        <v>0</v>
      </c>
    </row>
    <row r="663" spans="1:6" ht="29.1" customHeight="1" x14ac:dyDescent="0.25">
      <c r="A663" s="186"/>
      <c r="B663" s="186"/>
      <c r="C663" s="186"/>
      <c r="D663" s="186"/>
      <c r="E663" s="184" t="str">
        <f t="shared" si="10"/>
        <v/>
      </c>
      <c r="F663">
        <f>SUMIF($B$11:B663,"withdraw",$C$11:C663)-SUMIFS($C$11:C663,$B$11:B663,"deposit",$D$11:D663,"reinvestment")</f>
        <v>0</v>
      </c>
    </row>
    <row r="664" spans="1:6" ht="29.1" customHeight="1" x14ac:dyDescent="0.25">
      <c r="A664" s="186"/>
      <c r="B664" s="186"/>
      <c r="C664" s="186"/>
      <c r="D664" s="186"/>
      <c r="E664" s="184" t="str">
        <f t="shared" si="10"/>
        <v/>
      </c>
      <c r="F664">
        <f>SUMIF($B$11:B664,"withdraw",$C$11:C664)-SUMIFS($C$11:C664,$B$11:B664,"deposit",$D$11:D664,"reinvestment")</f>
        <v>0</v>
      </c>
    </row>
    <row r="665" spans="1:6" ht="29.1" customHeight="1" x14ac:dyDescent="0.25">
      <c r="A665" s="186"/>
      <c r="B665" s="186"/>
      <c r="C665" s="186"/>
      <c r="D665" s="186"/>
      <c r="E665" s="184" t="str">
        <f t="shared" si="10"/>
        <v/>
      </c>
      <c r="F665">
        <f>SUMIF($B$11:B665,"withdraw",$C$11:C665)-SUMIFS($C$11:C665,$B$11:B665,"deposit",$D$11:D665,"reinvestment")</f>
        <v>0</v>
      </c>
    </row>
    <row r="666" spans="1:6" ht="29.1" customHeight="1" x14ac:dyDescent="0.25">
      <c r="A666" s="186"/>
      <c r="B666" s="186"/>
      <c r="C666" s="186"/>
      <c r="D666" s="186"/>
      <c r="E666" s="184" t="str">
        <f t="shared" si="10"/>
        <v/>
      </c>
      <c r="F666">
        <f>SUMIF($B$11:B666,"withdraw",$C$11:C666)-SUMIFS($C$11:C666,$B$11:B666,"deposit",$D$11:D666,"reinvestment")</f>
        <v>0</v>
      </c>
    </row>
    <row r="667" spans="1:6" ht="29.1" customHeight="1" x14ac:dyDescent="0.25">
      <c r="A667" s="186"/>
      <c r="B667" s="186"/>
      <c r="C667" s="186"/>
      <c r="D667" s="186"/>
      <c r="E667" s="184" t="str">
        <f t="shared" si="10"/>
        <v/>
      </c>
      <c r="F667">
        <f>SUMIF($B$11:B667,"withdraw",$C$11:C667)-SUMIFS($C$11:C667,$B$11:B667,"deposit",$D$11:D667,"reinvestment")</f>
        <v>0</v>
      </c>
    </row>
    <row r="668" spans="1:6" ht="29.1" customHeight="1" x14ac:dyDescent="0.25">
      <c r="A668" s="186"/>
      <c r="B668" s="186"/>
      <c r="C668" s="186"/>
      <c r="D668" s="186"/>
      <c r="E668" s="184" t="str">
        <f t="shared" si="10"/>
        <v/>
      </c>
      <c r="F668">
        <f>SUMIF($B$11:B668,"withdraw",$C$11:C668)-SUMIFS($C$11:C668,$B$11:B668,"deposit",$D$11:D668,"reinvestment")</f>
        <v>0</v>
      </c>
    </row>
    <row r="669" spans="1:6" ht="29.1" customHeight="1" x14ac:dyDescent="0.25">
      <c r="A669" s="186"/>
      <c r="B669" s="186"/>
      <c r="C669" s="186"/>
      <c r="D669" s="186"/>
      <c r="E669" s="184" t="str">
        <f t="shared" si="10"/>
        <v/>
      </c>
      <c r="F669">
        <f>SUMIF($B$11:B669,"withdraw",$C$11:C669)-SUMIFS($C$11:C669,$B$11:B669,"deposit",$D$11:D669,"reinvestment")</f>
        <v>0</v>
      </c>
    </row>
    <row r="670" spans="1:6" ht="29.1" customHeight="1" x14ac:dyDescent="0.25">
      <c r="A670" s="186"/>
      <c r="B670" s="186"/>
      <c r="C670" s="186"/>
      <c r="D670" s="186"/>
      <c r="E670" s="184" t="str">
        <f t="shared" si="10"/>
        <v/>
      </c>
      <c r="F670">
        <f>SUMIF($B$11:B670,"withdraw",$C$11:C670)-SUMIFS($C$11:C670,$B$11:B670,"deposit",$D$11:D670,"reinvestment")</f>
        <v>0</v>
      </c>
    </row>
    <row r="671" spans="1:6" ht="29.1" customHeight="1" x14ac:dyDescent="0.25">
      <c r="A671" s="186"/>
      <c r="B671" s="186"/>
      <c r="C671" s="186"/>
      <c r="D671" s="186"/>
      <c r="E671" s="184" t="str">
        <f t="shared" si="10"/>
        <v/>
      </c>
      <c r="F671">
        <f>SUMIF($B$11:B671,"withdraw",$C$11:C671)-SUMIFS($C$11:C671,$B$11:B671,"deposit",$D$11:D671,"reinvestment")</f>
        <v>0</v>
      </c>
    </row>
    <row r="672" spans="1:6" ht="29.1" customHeight="1" x14ac:dyDescent="0.25">
      <c r="A672" s="186"/>
      <c r="B672" s="186"/>
      <c r="C672" s="186"/>
      <c r="D672" s="186"/>
      <c r="E672" s="184" t="str">
        <f t="shared" si="10"/>
        <v/>
      </c>
      <c r="F672">
        <f>SUMIF($B$11:B672,"withdraw",$C$11:C672)-SUMIFS($C$11:C672,$B$11:B672,"deposit",$D$11:D672,"reinvestment")</f>
        <v>0</v>
      </c>
    </row>
    <row r="673" spans="1:6" ht="29.1" customHeight="1" x14ac:dyDescent="0.25">
      <c r="A673" s="186"/>
      <c r="B673" s="186"/>
      <c r="C673" s="186"/>
      <c r="D673" s="186"/>
      <c r="E673" s="184" t="str">
        <f t="shared" si="10"/>
        <v/>
      </c>
      <c r="F673">
        <f>SUMIF($B$11:B673,"withdraw",$C$11:C673)-SUMIFS($C$11:C673,$B$11:B673,"deposit",$D$11:D673,"reinvestment")</f>
        <v>0</v>
      </c>
    </row>
    <row r="674" spans="1:6" ht="29.1" customHeight="1" x14ac:dyDescent="0.25">
      <c r="A674" s="186"/>
      <c r="B674" s="186"/>
      <c r="C674" s="186"/>
      <c r="D674" s="186"/>
      <c r="E674" s="184" t="str">
        <f t="shared" si="10"/>
        <v/>
      </c>
      <c r="F674">
        <f>SUMIF($B$11:B674,"withdraw",$C$11:C674)-SUMIFS($C$11:C674,$B$11:B674,"deposit",$D$11:D674,"reinvestment")</f>
        <v>0</v>
      </c>
    </row>
    <row r="675" spans="1:6" ht="29.1" customHeight="1" x14ac:dyDescent="0.25">
      <c r="A675" s="186"/>
      <c r="B675" s="186"/>
      <c r="C675" s="186"/>
      <c r="D675" s="186"/>
      <c r="E675" s="184" t="str">
        <f t="shared" si="10"/>
        <v/>
      </c>
      <c r="F675">
        <f>SUMIF($B$11:B675,"withdraw",$C$11:C675)-SUMIFS($C$11:C675,$B$11:B675,"deposit",$D$11:D675,"reinvestment")</f>
        <v>0</v>
      </c>
    </row>
    <row r="676" spans="1:6" ht="29.1" customHeight="1" x14ac:dyDescent="0.25">
      <c r="A676" s="186"/>
      <c r="B676" s="186"/>
      <c r="C676" s="186"/>
      <c r="D676" s="186"/>
      <c r="E676" s="184" t="str">
        <f t="shared" si="10"/>
        <v/>
      </c>
      <c r="F676">
        <f>SUMIF($B$11:B676,"withdraw",$C$11:C676)-SUMIFS($C$11:C676,$B$11:B676,"deposit",$D$11:D676,"reinvestment")</f>
        <v>0</v>
      </c>
    </row>
    <row r="677" spans="1:6" ht="29.1" customHeight="1" x14ac:dyDescent="0.25">
      <c r="A677" s="186"/>
      <c r="B677" s="186"/>
      <c r="C677" s="186"/>
      <c r="D677" s="186"/>
      <c r="E677" s="184" t="str">
        <f t="shared" si="10"/>
        <v/>
      </c>
      <c r="F677">
        <f>SUMIF($B$11:B677,"withdraw",$C$11:C677)-SUMIFS($C$11:C677,$B$11:B677,"deposit",$D$11:D677,"reinvestment")</f>
        <v>0</v>
      </c>
    </row>
    <row r="678" spans="1:6" ht="29.1" customHeight="1" x14ac:dyDescent="0.25">
      <c r="A678" s="186"/>
      <c r="B678" s="186"/>
      <c r="C678" s="186"/>
      <c r="D678" s="186"/>
      <c r="E678" s="184" t="str">
        <f t="shared" si="10"/>
        <v/>
      </c>
      <c r="F678">
        <f>SUMIF($B$11:B678,"withdraw",$C$11:C678)-SUMIFS($C$11:C678,$B$11:B678,"deposit",$D$11:D678,"reinvestment")</f>
        <v>0</v>
      </c>
    </row>
    <row r="679" spans="1:6" ht="29.1" customHeight="1" x14ac:dyDescent="0.25">
      <c r="A679" s="186"/>
      <c r="B679" s="186"/>
      <c r="C679" s="186"/>
      <c r="D679" s="186"/>
      <c r="E679" s="184" t="str">
        <f t="shared" si="10"/>
        <v/>
      </c>
      <c r="F679">
        <f>SUMIF($B$11:B679,"withdraw",$C$11:C679)-SUMIFS($C$11:C679,$B$11:B679,"deposit",$D$11:D679,"reinvestment")</f>
        <v>0</v>
      </c>
    </row>
    <row r="680" spans="1:6" ht="29.1" customHeight="1" x14ac:dyDescent="0.25">
      <c r="A680" s="186"/>
      <c r="B680" s="186"/>
      <c r="C680" s="186"/>
      <c r="D680" s="186"/>
      <c r="E680" s="184" t="str">
        <f t="shared" si="10"/>
        <v/>
      </c>
      <c r="F680">
        <f>SUMIF($B$11:B680,"withdraw",$C$11:C680)-SUMIFS($C$11:C680,$B$11:B680,"deposit",$D$11:D680,"reinvestment")</f>
        <v>0</v>
      </c>
    </row>
    <row r="681" spans="1:6" ht="29.1" customHeight="1" x14ac:dyDescent="0.25">
      <c r="A681" s="186"/>
      <c r="B681" s="186"/>
      <c r="C681" s="186"/>
      <c r="D681" s="186"/>
      <c r="E681" s="184" t="str">
        <f t="shared" si="10"/>
        <v/>
      </c>
      <c r="F681">
        <f>SUMIF($B$11:B681,"withdraw",$C$11:C681)-SUMIFS($C$11:C681,$B$11:B681,"deposit",$D$11:D681,"reinvestment")</f>
        <v>0</v>
      </c>
    </row>
    <row r="682" spans="1:6" ht="29.1" customHeight="1" x14ac:dyDescent="0.25">
      <c r="A682" s="186"/>
      <c r="B682" s="186"/>
      <c r="C682" s="186"/>
      <c r="D682" s="186"/>
      <c r="E682" s="184" t="str">
        <f t="shared" si="10"/>
        <v/>
      </c>
      <c r="F682">
        <f>SUMIF($B$11:B682,"withdraw",$C$11:C682)-SUMIFS($C$11:C682,$B$11:B682,"deposit",$D$11:D682,"reinvestment")</f>
        <v>0</v>
      </c>
    </row>
    <row r="683" spans="1:6" ht="29.1" customHeight="1" x14ac:dyDescent="0.25">
      <c r="A683" s="186"/>
      <c r="B683" s="186"/>
      <c r="C683" s="186"/>
      <c r="D683" s="186"/>
      <c r="E683" s="184" t="str">
        <f t="shared" si="10"/>
        <v/>
      </c>
      <c r="F683">
        <f>SUMIF($B$11:B683,"withdraw",$C$11:C683)-SUMIFS($C$11:C683,$B$11:B683,"deposit",$D$11:D683,"reinvestment")</f>
        <v>0</v>
      </c>
    </row>
    <row r="684" spans="1:6" ht="29.1" customHeight="1" x14ac:dyDescent="0.25">
      <c r="A684" s="186"/>
      <c r="B684" s="186"/>
      <c r="C684" s="186"/>
      <c r="D684" s="186"/>
      <c r="E684" s="184" t="str">
        <f t="shared" si="10"/>
        <v/>
      </c>
      <c r="F684">
        <f>SUMIF($B$11:B684,"withdraw",$C$11:C684)-SUMIFS($C$11:C684,$B$11:B684,"deposit",$D$11:D684,"reinvestment")</f>
        <v>0</v>
      </c>
    </row>
    <row r="685" spans="1:6" ht="29.1" customHeight="1" x14ac:dyDescent="0.25">
      <c r="A685" s="186"/>
      <c r="B685" s="186"/>
      <c r="C685" s="186"/>
      <c r="D685" s="186"/>
      <c r="E685" s="184" t="str">
        <f t="shared" si="10"/>
        <v/>
      </c>
      <c r="F685">
        <f>SUMIF($B$11:B685,"withdraw",$C$11:C685)-SUMIFS($C$11:C685,$B$11:B685,"deposit",$D$11:D685,"reinvestment")</f>
        <v>0</v>
      </c>
    </row>
    <row r="686" spans="1:6" ht="29.1" customHeight="1" x14ac:dyDescent="0.25">
      <c r="A686" s="186"/>
      <c r="B686" s="186"/>
      <c r="C686" s="186"/>
      <c r="D686" s="186"/>
      <c r="E686" s="184" t="str">
        <f t="shared" si="10"/>
        <v/>
      </c>
      <c r="F686">
        <f>SUMIF($B$11:B686,"withdraw",$C$11:C686)-SUMIFS($C$11:C686,$B$11:B686,"deposit",$D$11:D686,"reinvestment")</f>
        <v>0</v>
      </c>
    </row>
    <row r="687" spans="1:6" ht="29.1" customHeight="1" x14ac:dyDescent="0.25">
      <c r="A687" s="186"/>
      <c r="B687" s="186"/>
      <c r="C687" s="186"/>
      <c r="D687" s="186"/>
      <c r="E687" s="184" t="str">
        <f t="shared" si="10"/>
        <v/>
      </c>
      <c r="F687">
        <f>SUMIF($B$11:B687,"withdraw",$C$11:C687)-SUMIFS($C$11:C687,$B$11:B687,"deposit",$D$11:D687,"reinvestment")</f>
        <v>0</v>
      </c>
    </row>
    <row r="688" spans="1:6" ht="29.1" customHeight="1" x14ac:dyDescent="0.25">
      <c r="A688" s="186"/>
      <c r="B688" s="186"/>
      <c r="C688" s="186"/>
      <c r="D688" s="186"/>
      <c r="E688" s="184" t="str">
        <f t="shared" si="10"/>
        <v/>
      </c>
      <c r="F688">
        <f>SUMIF($B$11:B688,"withdraw",$C$11:C688)-SUMIFS($C$11:C688,$B$11:B688,"deposit",$D$11:D688,"reinvestment")</f>
        <v>0</v>
      </c>
    </row>
    <row r="689" spans="1:6" ht="29.1" customHeight="1" x14ac:dyDescent="0.25">
      <c r="A689" s="186"/>
      <c r="B689" s="186"/>
      <c r="C689" s="186"/>
      <c r="D689" s="186"/>
      <c r="E689" s="184" t="str">
        <f t="shared" si="10"/>
        <v/>
      </c>
      <c r="F689">
        <f>SUMIF($B$11:B689,"withdraw",$C$11:C689)-SUMIFS($C$11:C689,$B$11:B689,"deposit",$D$11:D689,"reinvestment")</f>
        <v>0</v>
      </c>
    </row>
    <row r="690" spans="1:6" ht="29.1" customHeight="1" x14ac:dyDescent="0.25">
      <c r="A690" s="186"/>
      <c r="B690" s="186"/>
      <c r="C690" s="186"/>
      <c r="D690" s="186"/>
      <c r="E690" s="184" t="str">
        <f t="shared" si="10"/>
        <v/>
      </c>
      <c r="F690">
        <f>SUMIF($B$11:B690,"withdraw",$C$11:C690)-SUMIFS($C$11:C690,$B$11:B690,"deposit",$D$11:D690,"reinvestment")</f>
        <v>0</v>
      </c>
    </row>
    <row r="691" spans="1:6" ht="29.1" customHeight="1" x14ac:dyDescent="0.25">
      <c r="A691" s="186"/>
      <c r="B691" s="186"/>
      <c r="C691" s="186"/>
      <c r="D691" s="186"/>
      <c r="E691" s="184" t="str">
        <f t="shared" si="10"/>
        <v/>
      </c>
      <c r="F691">
        <f>SUMIF($B$11:B691,"withdraw",$C$11:C691)-SUMIFS($C$11:C691,$B$11:B691,"deposit",$D$11:D691,"reinvestment")</f>
        <v>0</v>
      </c>
    </row>
    <row r="692" spans="1:6" ht="29.1" customHeight="1" x14ac:dyDescent="0.25">
      <c r="A692" s="186"/>
      <c r="B692" s="186"/>
      <c r="C692" s="186"/>
      <c r="D692" s="186"/>
      <c r="E692" s="184" t="str">
        <f t="shared" si="10"/>
        <v/>
      </c>
      <c r="F692">
        <f>SUMIF($B$11:B692,"withdraw",$C$11:C692)-SUMIFS($C$11:C692,$B$11:B692,"deposit",$D$11:D692,"reinvestment")</f>
        <v>0</v>
      </c>
    </row>
    <row r="693" spans="1:6" ht="29.1" customHeight="1" x14ac:dyDescent="0.25">
      <c r="A693" s="186"/>
      <c r="B693" s="186"/>
      <c r="C693" s="186"/>
      <c r="D693" s="186"/>
      <c r="E693" s="184" t="str">
        <f t="shared" si="10"/>
        <v/>
      </c>
      <c r="F693">
        <f>SUMIF($B$11:B693,"withdraw",$C$11:C693)-SUMIFS($C$11:C693,$B$11:B693,"deposit",$D$11:D693,"reinvestment")</f>
        <v>0</v>
      </c>
    </row>
    <row r="694" spans="1:6" ht="29.1" customHeight="1" x14ac:dyDescent="0.25">
      <c r="A694" s="186"/>
      <c r="B694" s="186"/>
      <c r="C694" s="186"/>
      <c r="D694" s="186"/>
      <c r="E694" s="184" t="str">
        <f t="shared" si="10"/>
        <v/>
      </c>
      <c r="F694">
        <f>SUMIF($B$11:B694,"withdraw",$C$11:C694)-SUMIFS($C$11:C694,$B$11:B694,"deposit",$D$11:D694,"reinvestment")</f>
        <v>0</v>
      </c>
    </row>
    <row r="695" spans="1:6" ht="29.1" customHeight="1" x14ac:dyDescent="0.25">
      <c r="A695" s="186"/>
      <c r="B695" s="186"/>
      <c r="C695" s="186"/>
      <c r="D695" s="186"/>
      <c r="E695" s="184" t="str">
        <f t="shared" si="10"/>
        <v/>
      </c>
      <c r="F695">
        <f>SUMIF($B$11:B695,"withdraw",$C$11:C695)-SUMIFS($C$11:C695,$B$11:B695,"deposit",$D$11:D695,"reinvestment")</f>
        <v>0</v>
      </c>
    </row>
    <row r="696" spans="1:6" ht="29.1" customHeight="1" x14ac:dyDescent="0.25">
      <c r="A696" s="186"/>
      <c r="B696" s="186"/>
      <c r="C696" s="186"/>
      <c r="D696" s="186"/>
      <c r="E696" s="184" t="str">
        <f t="shared" si="10"/>
        <v/>
      </c>
      <c r="F696">
        <f>SUMIF($B$11:B696,"withdraw",$C$11:C696)-SUMIFS($C$11:C696,$B$11:B696,"deposit",$D$11:D696,"reinvestment")</f>
        <v>0</v>
      </c>
    </row>
    <row r="697" spans="1:6" ht="29.1" customHeight="1" x14ac:dyDescent="0.25">
      <c r="A697" s="186"/>
      <c r="B697" s="186"/>
      <c r="C697" s="186"/>
      <c r="D697" s="186"/>
      <c r="E697" s="184" t="str">
        <f t="shared" si="10"/>
        <v/>
      </c>
      <c r="F697">
        <f>SUMIF($B$11:B697,"withdraw",$C$11:C697)-SUMIFS($C$11:C697,$B$11:B697,"deposit",$D$11:D697,"reinvestment")</f>
        <v>0</v>
      </c>
    </row>
    <row r="698" spans="1:6" ht="29.1" customHeight="1" x14ac:dyDescent="0.25">
      <c r="A698" s="186"/>
      <c r="B698" s="186"/>
      <c r="C698" s="186"/>
      <c r="D698" s="186"/>
      <c r="E698" s="184" t="str">
        <f t="shared" si="10"/>
        <v/>
      </c>
      <c r="F698">
        <f>SUMIF($B$11:B698,"withdraw",$C$11:C698)-SUMIFS($C$11:C698,$B$11:B698,"deposit",$D$11:D698,"reinvestment")</f>
        <v>0</v>
      </c>
    </row>
    <row r="699" spans="1:6" ht="29.1" customHeight="1" x14ac:dyDescent="0.25">
      <c r="A699" s="186"/>
      <c r="B699" s="186"/>
      <c r="C699" s="186"/>
      <c r="D699" s="186"/>
      <c r="E699" s="184" t="str">
        <f t="shared" si="10"/>
        <v/>
      </c>
      <c r="F699">
        <f>SUMIF($B$11:B699,"withdraw",$C$11:C699)-SUMIFS($C$11:C699,$B$11:B699,"deposit",$D$11:D699,"reinvestment")</f>
        <v>0</v>
      </c>
    </row>
    <row r="700" spans="1:6" ht="29.1" customHeight="1" x14ac:dyDescent="0.25">
      <c r="A700" s="186"/>
      <c r="B700" s="186"/>
      <c r="C700" s="186"/>
      <c r="D700" s="186"/>
      <c r="E700" s="184" t="str">
        <f t="shared" si="10"/>
        <v/>
      </c>
      <c r="F700">
        <f>SUMIF($B$11:B700,"withdraw",$C$11:C700)-SUMIFS($C$11:C700,$B$11:B700,"deposit",$D$11:D700,"reinvestment")</f>
        <v>0</v>
      </c>
    </row>
    <row r="701" spans="1:6" ht="29.1" customHeight="1" x14ac:dyDescent="0.25">
      <c r="A701" s="186"/>
      <c r="B701" s="186"/>
      <c r="C701" s="186"/>
      <c r="D701" s="186"/>
      <c r="E701" s="184" t="str">
        <f t="shared" si="10"/>
        <v/>
      </c>
      <c r="F701">
        <f>SUMIF($B$11:B701,"withdraw",$C$11:C701)-SUMIFS($C$11:C701,$B$11:B701,"deposit",$D$11:D701,"reinvestment")</f>
        <v>0</v>
      </c>
    </row>
    <row r="702" spans="1:6" ht="29.1" customHeight="1" x14ac:dyDescent="0.25">
      <c r="A702" s="186"/>
      <c r="B702" s="186"/>
      <c r="C702" s="186"/>
      <c r="D702" s="186"/>
      <c r="E702" s="184" t="str">
        <f t="shared" si="10"/>
        <v/>
      </c>
      <c r="F702">
        <f>SUMIF($B$11:B702,"withdraw",$C$11:C702)-SUMIFS($C$11:C702,$B$11:B702,"deposit",$D$11:D702,"reinvestment")</f>
        <v>0</v>
      </c>
    </row>
    <row r="703" spans="1:6" ht="29.1" customHeight="1" x14ac:dyDescent="0.25">
      <c r="A703" s="186"/>
      <c r="B703" s="186"/>
      <c r="C703" s="186"/>
      <c r="D703" s="186"/>
      <c r="E703" s="184" t="str">
        <f t="shared" si="10"/>
        <v/>
      </c>
      <c r="F703">
        <f>SUMIF($B$11:B703,"withdraw",$C$11:C703)-SUMIFS($C$11:C703,$B$11:B703,"deposit",$D$11:D703,"reinvestment")</f>
        <v>0</v>
      </c>
    </row>
    <row r="704" spans="1:6" ht="29.1" customHeight="1" x14ac:dyDescent="0.25">
      <c r="A704" s="186"/>
      <c r="B704" s="186"/>
      <c r="C704" s="186"/>
      <c r="D704" s="186"/>
      <c r="E704" s="184" t="str">
        <f t="shared" si="10"/>
        <v/>
      </c>
      <c r="F704">
        <f>SUMIF($B$11:B704,"withdraw",$C$11:C704)-SUMIFS($C$11:C704,$B$11:B704,"deposit",$D$11:D704,"reinvestment")</f>
        <v>0</v>
      </c>
    </row>
    <row r="705" spans="1:6" ht="29.1" customHeight="1" x14ac:dyDescent="0.25">
      <c r="A705" s="186"/>
      <c r="B705" s="186"/>
      <c r="C705" s="186"/>
      <c r="D705" s="186"/>
      <c r="E705" s="184" t="str">
        <f t="shared" si="10"/>
        <v/>
      </c>
      <c r="F705">
        <f>SUMIF($B$11:B705,"withdraw",$C$11:C705)-SUMIFS($C$11:C705,$B$11:B705,"deposit",$D$11:D705,"reinvestment")</f>
        <v>0</v>
      </c>
    </row>
    <row r="706" spans="1:6" ht="29.1" customHeight="1" x14ac:dyDescent="0.25">
      <c r="A706" s="186"/>
      <c r="B706" s="186"/>
      <c r="C706" s="186"/>
      <c r="D706" s="186"/>
      <c r="E706" s="184" t="str">
        <f t="shared" si="10"/>
        <v/>
      </c>
      <c r="F706">
        <f>SUMIF($B$11:B706,"withdraw",$C$11:C706)-SUMIFS($C$11:C706,$B$11:B706,"deposit",$D$11:D706,"reinvestment")</f>
        <v>0</v>
      </c>
    </row>
    <row r="707" spans="1:6" ht="29.1" customHeight="1" x14ac:dyDescent="0.25">
      <c r="A707" s="186"/>
      <c r="B707" s="186"/>
      <c r="C707" s="186"/>
      <c r="D707" s="186"/>
      <c r="E707" s="184" t="str">
        <f t="shared" si="10"/>
        <v/>
      </c>
      <c r="F707">
        <f>SUMIF($B$11:B707,"withdraw",$C$11:C707)-SUMIFS($C$11:C707,$B$11:B707,"deposit",$D$11:D707,"reinvestment")</f>
        <v>0</v>
      </c>
    </row>
    <row r="708" spans="1:6" ht="29.1" customHeight="1" x14ac:dyDescent="0.25">
      <c r="A708" s="186"/>
      <c r="B708" s="186"/>
      <c r="C708" s="186"/>
      <c r="D708" s="186"/>
      <c r="E708" s="184" t="str">
        <f t="shared" si="10"/>
        <v/>
      </c>
      <c r="F708">
        <f>SUMIF($B$11:B708,"withdraw",$C$11:C708)-SUMIFS($C$11:C708,$B$11:B708,"deposit",$D$11:D708,"reinvestment")</f>
        <v>0</v>
      </c>
    </row>
    <row r="709" spans="1:6" ht="29.1" customHeight="1" x14ac:dyDescent="0.25">
      <c r="A709" s="186"/>
      <c r="B709" s="186"/>
      <c r="C709" s="186"/>
      <c r="D709" s="186"/>
      <c r="E709" s="184" t="str">
        <f t="shared" si="10"/>
        <v/>
      </c>
      <c r="F709">
        <f>SUMIF($B$11:B709,"withdraw",$C$11:C709)-SUMIFS($C$11:C709,$B$11:B709,"deposit",$D$11:D709,"reinvestment")</f>
        <v>0</v>
      </c>
    </row>
    <row r="710" spans="1:6" ht="29.1" customHeight="1" x14ac:dyDescent="0.25">
      <c r="A710" s="186"/>
      <c r="B710" s="186"/>
      <c r="C710" s="186"/>
      <c r="D710" s="186"/>
      <c r="E710" s="184" t="str">
        <f t="shared" si="10"/>
        <v/>
      </c>
      <c r="F710">
        <f>SUMIF($B$11:B710,"withdraw",$C$11:C710)-SUMIFS($C$11:C710,$B$11:B710,"deposit",$D$11:D710,"reinvestment")</f>
        <v>0</v>
      </c>
    </row>
    <row r="711" spans="1:6" ht="29.1" customHeight="1" x14ac:dyDescent="0.25">
      <c r="A711" s="186"/>
      <c r="B711" s="186"/>
      <c r="C711" s="186"/>
      <c r="D711" s="186"/>
      <c r="E711" s="184" t="str">
        <f t="shared" si="10"/>
        <v/>
      </c>
      <c r="F711">
        <f>SUMIF($B$11:B711,"withdraw",$C$11:C711)-SUMIFS($C$11:C711,$B$11:B711,"deposit",$D$11:D711,"reinvestment")</f>
        <v>0</v>
      </c>
    </row>
    <row r="712" spans="1:6" ht="29.1" customHeight="1" x14ac:dyDescent="0.25">
      <c r="A712" s="186"/>
      <c r="B712" s="186"/>
      <c r="C712" s="186"/>
      <c r="D712" s="186"/>
      <c r="E712" s="184" t="str">
        <f t="shared" si="10"/>
        <v/>
      </c>
      <c r="F712">
        <f>SUMIF($B$11:B712,"withdraw",$C$11:C712)-SUMIFS($C$11:C712,$B$11:B712,"deposit",$D$11:D712,"reinvestment")</f>
        <v>0</v>
      </c>
    </row>
    <row r="713" spans="1:6" ht="29.1" customHeight="1" x14ac:dyDescent="0.25">
      <c r="A713" s="186"/>
      <c r="B713" s="186"/>
      <c r="C713" s="186"/>
      <c r="D713" s="186"/>
      <c r="E713" s="184" t="str">
        <f t="shared" si="10"/>
        <v/>
      </c>
      <c r="F713">
        <f>SUMIF($B$11:B713,"withdraw",$C$11:C713)-SUMIFS($C$11:C713,$B$11:B713,"deposit",$D$11:D713,"reinvestment")</f>
        <v>0</v>
      </c>
    </row>
    <row r="714" spans="1:6" ht="29.1" customHeight="1" x14ac:dyDescent="0.25">
      <c r="A714" s="186"/>
      <c r="B714" s="186"/>
      <c r="C714" s="186"/>
      <c r="D714" s="186"/>
      <c r="E714" s="184" t="str">
        <f t="shared" si="10"/>
        <v/>
      </c>
      <c r="F714">
        <f>SUMIF($B$11:B714,"withdraw",$C$11:C714)-SUMIFS($C$11:C714,$B$11:B714,"deposit",$D$11:D714,"reinvestment")</f>
        <v>0</v>
      </c>
    </row>
    <row r="715" spans="1:6" ht="29.1" customHeight="1" x14ac:dyDescent="0.25">
      <c r="A715" s="186"/>
      <c r="B715" s="186"/>
      <c r="C715" s="186"/>
      <c r="D715" s="186"/>
      <c r="E715" s="184" t="str">
        <f t="shared" si="10"/>
        <v/>
      </c>
      <c r="F715">
        <f>SUMIF($B$11:B715,"withdraw",$C$11:C715)-SUMIFS($C$11:C715,$B$11:B715,"deposit",$D$11:D715,"reinvestment")</f>
        <v>0</v>
      </c>
    </row>
    <row r="716" spans="1:6" ht="29.1" customHeight="1" x14ac:dyDescent="0.25">
      <c r="A716" s="186"/>
      <c r="B716" s="186"/>
      <c r="C716" s="186"/>
      <c r="D716" s="186"/>
      <c r="E716" s="184" t="str">
        <f t="shared" si="10"/>
        <v/>
      </c>
      <c r="F716">
        <f>SUMIF($B$11:B716,"withdraw",$C$11:C716)-SUMIFS($C$11:C716,$B$11:B716,"deposit",$D$11:D716,"reinvestment")</f>
        <v>0</v>
      </c>
    </row>
    <row r="717" spans="1:6" ht="29.1" customHeight="1" x14ac:dyDescent="0.25">
      <c r="A717" s="186"/>
      <c r="B717" s="186"/>
      <c r="C717" s="186"/>
      <c r="D717" s="186"/>
      <c r="E717" s="184" t="str">
        <f t="shared" ref="E717:E780" si="11">IF(AND(C717&gt;F716,D717="reinvestment"),"You cannot reinvest more than is withdrawn and available.","")</f>
        <v/>
      </c>
      <c r="F717">
        <f>SUMIF($B$11:B717,"withdraw",$C$11:C717)-SUMIFS($C$11:C717,$B$11:B717,"deposit",$D$11:D717,"reinvestment")</f>
        <v>0</v>
      </c>
    </row>
    <row r="718" spans="1:6" ht="29.1" customHeight="1" x14ac:dyDescent="0.25">
      <c r="A718" s="186"/>
      <c r="B718" s="186"/>
      <c r="C718" s="186"/>
      <c r="D718" s="186"/>
      <c r="E718" s="184" t="str">
        <f t="shared" si="11"/>
        <v/>
      </c>
      <c r="F718">
        <f>SUMIF($B$11:B718,"withdraw",$C$11:C718)-SUMIFS($C$11:C718,$B$11:B718,"deposit",$D$11:D718,"reinvestment")</f>
        <v>0</v>
      </c>
    </row>
    <row r="719" spans="1:6" ht="29.1" customHeight="1" x14ac:dyDescent="0.25">
      <c r="A719" s="186"/>
      <c r="B719" s="186"/>
      <c r="C719" s="186"/>
      <c r="D719" s="186"/>
      <c r="E719" s="184" t="str">
        <f t="shared" si="11"/>
        <v/>
      </c>
      <c r="F719">
        <f>SUMIF($B$11:B719,"withdraw",$C$11:C719)-SUMIFS($C$11:C719,$B$11:B719,"deposit",$D$11:D719,"reinvestment")</f>
        <v>0</v>
      </c>
    </row>
    <row r="720" spans="1:6" ht="29.1" customHeight="1" x14ac:dyDescent="0.25">
      <c r="A720" s="186"/>
      <c r="B720" s="186"/>
      <c r="C720" s="186"/>
      <c r="D720" s="186"/>
      <c r="E720" s="184" t="str">
        <f t="shared" si="11"/>
        <v/>
      </c>
      <c r="F720">
        <f>SUMIF($B$11:B720,"withdraw",$C$11:C720)-SUMIFS($C$11:C720,$B$11:B720,"deposit",$D$11:D720,"reinvestment")</f>
        <v>0</v>
      </c>
    </row>
    <row r="721" spans="1:6" ht="29.1" customHeight="1" x14ac:dyDescent="0.25">
      <c r="A721" s="186"/>
      <c r="B721" s="186"/>
      <c r="C721" s="186"/>
      <c r="D721" s="186"/>
      <c r="E721" s="184" t="str">
        <f t="shared" si="11"/>
        <v/>
      </c>
      <c r="F721">
        <f>SUMIF($B$11:B721,"withdraw",$C$11:C721)-SUMIFS($C$11:C721,$B$11:B721,"deposit",$D$11:D721,"reinvestment")</f>
        <v>0</v>
      </c>
    </row>
    <row r="722" spans="1:6" ht="29.1" customHeight="1" x14ac:dyDescent="0.25">
      <c r="A722" s="186"/>
      <c r="B722" s="186"/>
      <c r="C722" s="186"/>
      <c r="D722" s="186"/>
      <c r="E722" s="184" t="str">
        <f t="shared" si="11"/>
        <v/>
      </c>
      <c r="F722">
        <f>SUMIF($B$11:B722,"withdraw",$C$11:C722)-SUMIFS($C$11:C722,$B$11:B722,"deposit",$D$11:D722,"reinvestment")</f>
        <v>0</v>
      </c>
    </row>
    <row r="723" spans="1:6" ht="29.1" customHeight="1" x14ac:dyDescent="0.25">
      <c r="A723" s="186"/>
      <c r="B723" s="186"/>
      <c r="C723" s="186"/>
      <c r="D723" s="186"/>
      <c r="E723" s="184" t="str">
        <f t="shared" si="11"/>
        <v/>
      </c>
      <c r="F723">
        <f>SUMIF($B$11:B723,"withdraw",$C$11:C723)-SUMIFS($C$11:C723,$B$11:B723,"deposit",$D$11:D723,"reinvestment")</f>
        <v>0</v>
      </c>
    </row>
    <row r="724" spans="1:6" ht="29.1" customHeight="1" x14ac:dyDescent="0.25">
      <c r="A724" s="186"/>
      <c r="B724" s="186"/>
      <c r="C724" s="186"/>
      <c r="D724" s="186"/>
      <c r="E724" s="184" t="str">
        <f t="shared" si="11"/>
        <v/>
      </c>
      <c r="F724">
        <f>SUMIF($B$11:B724,"withdraw",$C$11:C724)-SUMIFS($C$11:C724,$B$11:B724,"deposit",$D$11:D724,"reinvestment")</f>
        <v>0</v>
      </c>
    </row>
    <row r="725" spans="1:6" ht="29.1" customHeight="1" x14ac:dyDescent="0.25">
      <c r="A725" s="186"/>
      <c r="B725" s="186"/>
      <c r="C725" s="186"/>
      <c r="D725" s="186"/>
      <c r="E725" s="184" t="str">
        <f t="shared" si="11"/>
        <v/>
      </c>
      <c r="F725">
        <f>SUMIF($B$11:B725,"withdraw",$C$11:C725)-SUMIFS($C$11:C725,$B$11:B725,"deposit",$D$11:D725,"reinvestment")</f>
        <v>0</v>
      </c>
    </row>
    <row r="726" spans="1:6" ht="29.1" customHeight="1" x14ac:dyDescent="0.25">
      <c r="A726" s="186"/>
      <c r="B726" s="186"/>
      <c r="C726" s="186"/>
      <c r="D726" s="186"/>
      <c r="E726" s="184" t="str">
        <f t="shared" si="11"/>
        <v/>
      </c>
      <c r="F726">
        <f>SUMIF($B$11:B726,"withdraw",$C$11:C726)-SUMIFS($C$11:C726,$B$11:B726,"deposit",$D$11:D726,"reinvestment")</f>
        <v>0</v>
      </c>
    </row>
    <row r="727" spans="1:6" ht="29.1" customHeight="1" x14ac:dyDescent="0.25">
      <c r="A727" s="186"/>
      <c r="B727" s="186"/>
      <c r="C727" s="186"/>
      <c r="D727" s="186"/>
      <c r="E727" s="184" t="str">
        <f t="shared" si="11"/>
        <v/>
      </c>
      <c r="F727">
        <f>SUMIF($B$11:B727,"withdraw",$C$11:C727)-SUMIFS($C$11:C727,$B$11:B727,"deposit",$D$11:D727,"reinvestment")</f>
        <v>0</v>
      </c>
    </row>
    <row r="728" spans="1:6" ht="29.1" customHeight="1" x14ac:dyDescent="0.25">
      <c r="A728" s="186"/>
      <c r="B728" s="186"/>
      <c r="C728" s="186"/>
      <c r="D728" s="186"/>
      <c r="E728" s="184" t="str">
        <f t="shared" si="11"/>
        <v/>
      </c>
      <c r="F728">
        <f>SUMIF($B$11:B728,"withdraw",$C$11:C728)-SUMIFS($C$11:C728,$B$11:B728,"deposit",$D$11:D728,"reinvestment")</f>
        <v>0</v>
      </c>
    </row>
    <row r="729" spans="1:6" ht="29.1" customHeight="1" x14ac:dyDescent="0.25">
      <c r="A729" s="186"/>
      <c r="B729" s="186"/>
      <c r="C729" s="186"/>
      <c r="D729" s="186"/>
      <c r="E729" s="184" t="str">
        <f t="shared" si="11"/>
        <v/>
      </c>
      <c r="F729">
        <f>SUMIF($B$11:B729,"withdraw",$C$11:C729)-SUMIFS($C$11:C729,$B$11:B729,"deposit",$D$11:D729,"reinvestment")</f>
        <v>0</v>
      </c>
    </row>
    <row r="730" spans="1:6" ht="29.1" customHeight="1" x14ac:dyDescent="0.25">
      <c r="A730" s="186"/>
      <c r="B730" s="186"/>
      <c r="C730" s="186"/>
      <c r="D730" s="186"/>
      <c r="E730" s="184" t="str">
        <f t="shared" si="11"/>
        <v/>
      </c>
      <c r="F730">
        <f>SUMIF($B$11:B730,"withdraw",$C$11:C730)-SUMIFS($C$11:C730,$B$11:B730,"deposit",$D$11:D730,"reinvestment")</f>
        <v>0</v>
      </c>
    </row>
    <row r="731" spans="1:6" ht="29.1" customHeight="1" x14ac:dyDescent="0.25">
      <c r="A731" s="186"/>
      <c r="B731" s="186"/>
      <c r="C731" s="186"/>
      <c r="D731" s="186"/>
      <c r="E731" s="184" t="str">
        <f t="shared" si="11"/>
        <v/>
      </c>
      <c r="F731">
        <f>SUMIF($B$11:B731,"withdraw",$C$11:C731)-SUMIFS($C$11:C731,$B$11:B731,"deposit",$D$11:D731,"reinvestment")</f>
        <v>0</v>
      </c>
    </row>
    <row r="732" spans="1:6" ht="29.1" customHeight="1" x14ac:dyDescent="0.25">
      <c r="A732" s="186"/>
      <c r="B732" s="186"/>
      <c r="C732" s="186"/>
      <c r="D732" s="186"/>
      <c r="E732" s="184" t="str">
        <f t="shared" si="11"/>
        <v/>
      </c>
      <c r="F732">
        <f>SUMIF($B$11:B732,"withdraw",$C$11:C732)-SUMIFS($C$11:C732,$B$11:B732,"deposit",$D$11:D732,"reinvestment")</f>
        <v>0</v>
      </c>
    </row>
    <row r="733" spans="1:6" ht="29.1" customHeight="1" x14ac:dyDescent="0.25">
      <c r="A733" s="186"/>
      <c r="B733" s="186"/>
      <c r="C733" s="186"/>
      <c r="D733" s="186"/>
      <c r="E733" s="184" t="str">
        <f t="shared" si="11"/>
        <v/>
      </c>
      <c r="F733">
        <f>SUMIF($B$11:B733,"withdraw",$C$11:C733)-SUMIFS($C$11:C733,$B$11:B733,"deposit",$D$11:D733,"reinvestment")</f>
        <v>0</v>
      </c>
    </row>
    <row r="734" spans="1:6" ht="29.1" customHeight="1" x14ac:dyDescent="0.25">
      <c r="A734" s="186"/>
      <c r="B734" s="186"/>
      <c r="C734" s="186"/>
      <c r="D734" s="186"/>
      <c r="E734" s="184" t="str">
        <f t="shared" si="11"/>
        <v/>
      </c>
      <c r="F734">
        <f>SUMIF($B$11:B734,"withdraw",$C$11:C734)-SUMIFS($C$11:C734,$B$11:B734,"deposit",$D$11:D734,"reinvestment")</f>
        <v>0</v>
      </c>
    </row>
    <row r="735" spans="1:6" ht="29.1" customHeight="1" x14ac:dyDescent="0.25">
      <c r="A735" s="186"/>
      <c r="B735" s="186"/>
      <c r="C735" s="186"/>
      <c r="D735" s="186"/>
      <c r="E735" s="184" t="str">
        <f t="shared" si="11"/>
        <v/>
      </c>
      <c r="F735">
        <f>SUMIF($B$11:B735,"withdraw",$C$11:C735)-SUMIFS($C$11:C735,$B$11:B735,"deposit",$D$11:D735,"reinvestment")</f>
        <v>0</v>
      </c>
    </row>
    <row r="736" spans="1:6" ht="29.1" customHeight="1" x14ac:dyDescent="0.25">
      <c r="A736" s="186"/>
      <c r="B736" s="186"/>
      <c r="C736" s="186"/>
      <c r="D736" s="186"/>
      <c r="E736" s="184" t="str">
        <f t="shared" si="11"/>
        <v/>
      </c>
      <c r="F736">
        <f>SUMIF($B$11:B736,"withdraw",$C$11:C736)-SUMIFS($C$11:C736,$B$11:B736,"deposit",$D$11:D736,"reinvestment")</f>
        <v>0</v>
      </c>
    </row>
    <row r="737" spans="1:6" ht="29.1" customHeight="1" x14ac:dyDescent="0.25">
      <c r="A737" s="186"/>
      <c r="B737" s="186"/>
      <c r="C737" s="186"/>
      <c r="D737" s="186"/>
      <c r="E737" s="184" t="str">
        <f t="shared" si="11"/>
        <v/>
      </c>
      <c r="F737">
        <f>SUMIF($B$11:B737,"withdraw",$C$11:C737)-SUMIFS($C$11:C737,$B$11:B737,"deposit",$D$11:D737,"reinvestment")</f>
        <v>0</v>
      </c>
    </row>
    <row r="738" spans="1:6" ht="29.1" customHeight="1" x14ac:dyDescent="0.25">
      <c r="A738" s="186"/>
      <c r="B738" s="186"/>
      <c r="C738" s="186"/>
      <c r="D738" s="186"/>
      <c r="E738" s="184" t="str">
        <f t="shared" si="11"/>
        <v/>
      </c>
      <c r="F738">
        <f>SUMIF($B$11:B738,"withdraw",$C$11:C738)-SUMIFS($C$11:C738,$B$11:B738,"deposit",$D$11:D738,"reinvestment")</f>
        <v>0</v>
      </c>
    </row>
    <row r="739" spans="1:6" ht="29.1" customHeight="1" x14ac:dyDescent="0.25">
      <c r="A739" s="186"/>
      <c r="B739" s="186"/>
      <c r="C739" s="186"/>
      <c r="D739" s="186"/>
      <c r="E739" s="184" t="str">
        <f t="shared" si="11"/>
        <v/>
      </c>
      <c r="F739">
        <f>SUMIF($B$11:B739,"withdraw",$C$11:C739)-SUMIFS($C$11:C739,$B$11:B739,"deposit",$D$11:D739,"reinvestment")</f>
        <v>0</v>
      </c>
    </row>
    <row r="740" spans="1:6" ht="29.1" customHeight="1" x14ac:dyDescent="0.25">
      <c r="A740" s="186"/>
      <c r="B740" s="186"/>
      <c r="C740" s="186"/>
      <c r="D740" s="186"/>
      <c r="E740" s="184" t="str">
        <f t="shared" si="11"/>
        <v/>
      </c>
      <c r="F740">
        <f>SUMIF($B$11:B740,"withdraw",$C$11:C740)-SUMIFS($C$11:C740,$B$11:B740,"deposit",$D$11:D740,"reinvestment")</f>
        <v>0</v>
      </c>
    </row>
    <row r="741" spans="1:6" ht="29.1" customHeight="1" x14ac:dyDescent="0.25">
      <c r="A741" s="186"/>
      <c r="B741" s="186"/>
      <c r="C741" s="186"/>
      <c r="D741" s="186"/>
      <c r="E741" s="184" t="str">
        <f t="shared" si="11"/>
        <v/>
      </c>
      <c r="F741">
        <f>SUMIF($B$11:B741,"withdraw",$C$11:C741)-SUMIFS($C$11:C741,$B$11:B741,"deposit",$D$11:D741,"reinvestment")</f>
        <v>0</v>
      </c>
    </row>
    <row r="742" spans="1:6" ht="29.1" customHeight="1" x14ac:dyDescent="0.25">
      <c r="A742" s="186"/>
      <c r="B742" s="186"/>
      <c r="C742" s="186"/>
      <c r="D742" s="186"/>
      <c r="E742" s="184" t="str">
        <f t="shared" si="11"/>
        <v/>
      </c>
      <c r="F742">
        <f>SUMIF($B$11:B742,"withdraw",$C$11:C742)-SUMIFS($C$11:C742,$B$11:B742,"deposit",$D$11:D742,"reinvestment")</f>
        <v>0</v>
      </c>
    </row>
    <row r="743" spans="1:6" ht="29.1" customHeight="1" x14ac:dyDescent="0.25">
      <c r="A743" s="186"/>
      <c r="B743" s="186"/>
      <c r="C743" s="186"/>
      <c r="D743" s="186"/>
      <c r="E743" s="184" t="str">
        <f t="shared" si="11"/>
        <v/>
      </c>
      <c r="F743">
        <f>SUMIF($B$11:B743,"withdraw",$C$11:C743)-SUMIFS($C$11:C743,$B$11:B743,"deposit",$D$11:D743,"reinvestment")</f>
        <v>0</v>
      </c>
    </row>
    <row r="744" spans="1:6" ht="29.1" customHeight="1" x14ac:dyDescent="0.25">
      <c r="A744" s="186"/>
      <c r="B744" s="186"/>
      <c r="C744" s="186"/>
      <c r="D744" s="186"/>
      <c r="E744" s="184" t="str">
        <f t="shared" si="11"/>
        <v/>
      </c>
      <c r="F744">
        <f>SUMIF($B$11:B744,"withdraw",$C$11:C744)-SUMIFS($C$11:C744,$B$11:B744,"deposit",$D$11:D744,"reinvestment")</f>
        <v>0</v>
      </c>
    </row>
    <row r="745" spans="1:6" ht="29.1" customHeight="1" x14ac:dyDescent="0.25">
      <c r="A745" s="186"/>
      <c r="B745" s="186"/>
      <c r="C745" s="186"/>
      <c r="D745" s="186"/>
      <c r="E745" s="184" t="str">
        <f t="shared" si="11"/>
        <v/>
      </c>
      <c r="F745">
        <f>SUMIF($B$11:B745,"withdraw",$C$11:C745)-SUMIFS($C$11:C745,$B$11:B745,"deposit",$D$11:D745,"reinvestment")</f>
        <v>0</v>
      </c>
    </row>
    <row r="746" spans="1:6" ht="29.1" customHeight="1" x14ac:dyDescent="0.25">
      <c r="A746" s="186"/>
      <c r="B746" s="186"/>
      <c r="C746" s="186"/>
      <c r="D746" s="186"/>
      <c r="E746" s="184" t="str">
        <f t="shared" si="11"/>
        <v/>
      </c>
      <c r="F746">
        <f>SUMIF($B$11:B746,"withdraw",$C$11:C746)-SUMIFS($C$11:C746,$B$11:B746,"deposit",$D$11:D746,"reinvestment")</f>
        <v>0</v>
      </c>
    </row>
    <row r="747" spans="1:6" ht="29.1" customHeight="1" x14ac:dyDescent="0.25">
      <c r="A747" s="186"/>
      <c r="B747" s="186"/>
      <c r="C747" s="186"/>
      <c r="D747" s="186"/>
      <c r="E747" s="184" t="str">
        <f t="shared" si="11"/>
        <v/>
      </c>
      <c r="F747">
        <f>SUMIF($B$11:B747,"withdraw",$C$11:C747)-SUMIFS($C$11:C747,$B$11:B747,"deposit",$D$11:D747,"reinvestment")</f>
        <v>0</v>
      </c>
    </row>
    <row r="748" spans="1:6" ht="29.1" customHeight="1" x14ac:dyDescent="0.25">
      <c r="A748" s="186"/>
      <c r="B748" s="186"/>
      <c r="C748" s="186"/>
      <c r="D748" s="186"/>
      <c r="E748" s="184" t="str">
        <f t="shared" si="11"/>
        <v/>
      </c>
      <c r="F748">
        <f>SUMIF($B$11:B748,"withdraw",$C$11:C748)-SUMIFS($C$11:C748,$B$11:B748,"deposit",$D$11:D748,"reinvestment")</f>
        <v>0</v>
      </c>
    </row>
    <row r="749" spans="1:6" ht="29.1" customHeight="1" x14ac:dyDescent="0.25">
      <c r="A749" s="186"/>
      <c r="B749" s="186"/>
      <c r="C749" s="186"/>
      <c r="D749" s="186"/>
      <c r="E749" s="184" t="str">
        <f t="shared" si="11"/>
        <v/>
      </c>
      <c r="F749">
        <f>SUMIF($B$11:B749,"withdraw",$C$11:C749)-SUMIFS($C$11:C749,$B$11:B749,"deposit",$D$11:D749,"reinvestment")</f>
        <v>0</v>
      </c>
    </row>
    <row r="750" spans="1:6" ht="29.1" customHeight="1" x14ac:dyDescent="0.25">
      <c r="A750" s="186"/>
      <c r="B750" s="186"/>
      <c r="C750" s="186"/>
      <c r="D750" s="186"/>
      <c r="E750" s="184" t="str">
        <f t="shared" si="11"/>
        <v/>
      </c>
      <c r="F750">
        <f>SUMIF($B$11:B750,"withdraw",$C$11:C750)-SUMIFS($C$11:C750,$B$11:B750,"deposit",$D$11:D750,"reinvestment")</f>
        <v>0</v>
      </c>
    </row>
    <row r="751" spans="1:6" ht="29.1" customHeight="1" x14ac:dyDescent="0.25">
      <c r="A751" s="186"/>
      <c r="B751" s="186"/>
      <c r="C751" s="186"/>
      <c r="D751" s="186"/>
      <c r="E751" s="184" t="str">
        <f t="shared" si="11"/>
        <v/>
      </c>
      <c r="F751">
        <f>SUMIF($B$11:B751,"withdraw",$C$11:C751)-SUMIFS($C$11:C751,$B$11:B751,"deposit",$D$11:D751,"reinvestment")</f>
        <v>0</v>
      </c>
    </row>
    <row r="752" spans="1:6" ht="29.1" customHeight="1" x14ac:dyDescent="0.25">
      <c r="A752" s="186"/>
      <c r="B752" s="186"/>
      <c r="C752" s="186"/>
      <c r="D752" s="186"/>
      <c r="E752" s="184" t="str">
        <f t="shared" si="11"/>
        <v/>
      </c>
      <c r="F752">
        <f>SUMIF($B$11:B752,"withdraw",$C$11:C752)-SUMIFS($C$11:C752,$B$11:B752,"deposit",$D$11:D752,"reinvestment")</f>
        <v>0</v>
      </c>
    </row>
    <row r="753" spans="1:6" ht="29.1" customHeight="1" x14ac:dyDescent="0.25">
      <c r="A753" s="186"/>
      <c r="B753" s="186"/>
      <c r="C753" s="186"/>
      <c r="D753" s="186"/>
      <c r="E753" s="184" t="str">
        <f t="shared" si="11"/>
        <v/>
      </c>
      <c r="F753">
        <f>SUMIF($B$11:B753,"withdraw",$C$11:C753)-SUMIFS($C$11:C753,$B$11:B753,"deposit",$D$11:D753,"reinvestment")</f>
        <v>0</v>
      </c>
    </row>
    <row r="754" spans="1:6" ht="29.1" customHeight="1" x14ac:dyDescent="0.25">
      <c r="A754" s="186"/>
      <c r="B754" s="186"/>
      <c r="C754" s="186"/>
      <c r="D754" s="186"/>
      <c r="E754" s="184" t="str">
        <f t="shared" si="11"/>
        <v/>
      </c>
      <c r="F754">
        <f>SUMIF($B$11:B754,"withdraw",$C$11:C754)-SUMIFS($C$11:C754,$B$11:B754,"deposit",$D$11:D754,"reinvestment")</f>
        <v>0</v>
      </c>
    </row>
    <row r="755" spans="1:6" ht="29.1" customHeight="1" x14ac:dyDescent="0.25">
      <c r="A755" s="186"/>
      <c r="B755" s="186"/>
      <c r="C755" s="186"/>
      <c r="D755" s="186"/>
      <c r="E755" s="184" t="str">
        <f t="shared" si="11"/>
        <v/>
      </c>
      <c r="F755">
        <f>SUMIF($B$11:B755,"withdraw",$C$11:C755)-SUMIFS($C$11:C755,$B$11:B755,"deposit",$D$11:D755,"reinvestment")</f>
        <v>0</v>
      </c>
    </row>
    <row r="756" spans="1:6" ht="29.1" customHeight="1" x14ac:dyDescent="0.25">
      <c r="A756" s="186"/>
      <c r="B756" s="186"/>
      <c r="C756" s="186"/>
      <c r="D756" s="186"/>
      <c r="E756" s="184" t="str">
        <f t="shared" si="11"/>
        <v/>
      </c>
      <c r="F756">
        <f>SUMIF($B$11:B756,"withdraw",$C$11:C756)-SUMIFS($C$11:C756,$B$11:B756,"deposit",$D$11:D756,"reinvestment")</f>
        <v>0</v>
      </c>
    </row>
    <row r="757" spans="1:6" ht="29.1" customHeight="1" x14ac:dyDescent="0.25">
      <c r="A757" s="186"/>
      <c r="B757" s="186"/>
      <c r="C757" s="186"/>
      <c r="D757" s="186"/>
      <c r="E757" s="184" t="str">
        <f t="shared" si="11"/>
        <v/>
      </c>
      <c r="F757">
        <f>SUMIF($B$11:B757,"withdraw",$C$11:C757)-SUMIFS($C$11:C757,$B$11:B757,"deposit",$D$11:D757,"reinvestment")</f>
        <v>0</v>
      </c>
    </row>
    <row r="758" spans="1:6" ht="29.1" customHeight="1" x14ac:dyDescent="0.25">
      <c r="A758" s="186"/>
      <c r="B758" s="186"/>
      <c r="C758" s="186"/>
      <c r="D758" s="186"/>
      <c r="E758" s="184" t="str">
        <f t="shared" si="11"/>
        <v/>
      </c>
      <c r="F758">
        <f>SUMIF($B$11:B758,"withdraw",$C$11:C758)-SUMIFS($C$11:C758,$B$11:B758,"deposit",$D$11:D758,"reinvestment")</f>
        <v>0</v>
      </c>
    </row>
    <row r="759" spans="1:6" ht="29.1" customHeight="1" x14ac:dyDescent="0.25">
      <c r="A759" s="186"/>
      <c r="B759" s="186"/>
      <c r="C759" s="186"/>
      <c r="D759" s="186"/>
      <c r="E759" s="184" t="str">
        <f t="shared" si="11"/>
        <v/>
      </c>
      <c r="F759">
        <f>SUMIF($B$11:B759,"withdraw",$C$11:C759)-SUMIFS($C$11:C759,$B$11:B759,"deposit",$D$11:D759,"reinvestment")</f>
        <v>0</v>
      </c>
    </row>
    <row r="760" spans="1:6" ht="29.1" customHeight="1" x14ac:dyDescent="0.25">
      <c r="A760" s="186"/>
      <c r="B760" s="186"/>
      <c r="C760" s="186"/>
      <c r="D760" s="186"/>
      <c r="E760" s="184" t="str">
        <f t="shared" si="11"/>
        <v/>
      </c>
      <c r="F760">
        <f>SUMIF($B$11:B760,"withdraw",$C$11:C760)-SUMIFS($C$11:C760,$B$11:B760,"deposit",$D$11:D760,"reinvestment")</f>
        <v>0</v>
      </c>
    </row>
    <row r="761" spans="1:6" ht="29.1" customHeight="1" x14ac:dyDescent="0.25">
      <c r="A761" s="186"/>
      <c r="B761" s="186"/>
      <c r="C761" s="186"/>
      <c r="D761" s="186"/>
      <c r="E761" s="184" t="str">
        <f t="shared" si="11"/>
        <v/>
      </c>
      <c r="F761">
        <f>SUMIF($B$11:B761,"withdraw",$C$11:C761)-SUMIFS($C$11:C761,$B$11:B761,"deposit",$D$11:D761,"reinvestment")</f>
        <v>0</v>
      </c>
    </row>
    <row r="762" spans="1:6" ht="29.1" customHeight="1" x14ac:dyDescent="0.25">
      <c r="A762" s="186"/>
      <c r="B762" s="186"/>
      <c r="C762" s="186"/>
      <c r="D762" s="186"/>
      <c r="E762" s="184" t="str">
        <f t="shared" si="11"/>
        <v/>
      </c>
      <c r="F762">
        <f>SUMIF($B$11:B762,"withdraw",$C$11:C762)-SUMIFS($C$11:C762,$B$11:B762,"deposit",$D$11:D762,"reinvestment")</f>
        <v>0</v>
      </c>
    </row>
    <row r="763" spans="1:6" ht="29.1" customHeight="1" x14ac:dyDescent="0.25">
      <c r="A763" s="186"/>
      <c r="B763" s="186"/>
      <c r="C763" s="186"/>
      <c r="D763" s="186"/>
      <c r="E763" s="184" t="str">
        <f t="shared" si="11"/>
        <v/>
      </c>
      <c r="F763">
        <f>SUMIF($B$11:B763,"withdraw",$C$11:C763)-SUMIFS($C$11:C763,$B$11:B763,"deposit",$D$11:D763,"reinvestment")</f>
        <v>0</v>
      </c>
    </row>
    <row r="764" spans="1:6" ht="29.1" customHeight="1" x14ac:dyDescent="0.25">
      <c r="A764" s="186"/>
      <c r="B764" s="186"/>
      <c r="C764" s="186"/>
      <c r="D764" s="186"/>
      <c r="E764" s="184" t="str">
        <f t="shared" si="11"/>
        <v/>
      </c>
      <c r="F764">
        <f>SUMIF($B$11:B764,"withdraw",$C$11:C764)-SUMIFS($C$11:C764,$B$11:B764,"deposit",$D$11:D764,"reinvestment")</f>
        <v>0</v>
      </c>
    </row>
    <row r="765" spans="1:6" ht="29.1" customHeight="1" x14ac:dyDescent="0.25">
      <c r="A765" s="186"/>
      <c r="B765" s="186"/>
      <c r="C765" s="186"/>
      <c r="D765" s="186"/>
      <c r="E765" s="184" t="str">
        <f t="shared" si="11"/>
        <v/>
      </c>
      <c r="F765">
        <f>SUMIF($B$11:B765,"withdraw",$C$11:C765)-SUMIFS($C$11:C765,$B$11:B765,"deposit",$D$11:D765,"reinvestment")</f>
        <v>0</v>
      </c>
    </row>
    <row r="766" spans="1:6" ht="29.1" customHeight="1" x14ac:dyDescent="0.25">
      <c r="A766" s="186"/>
      <c r="B766" s="186"/>
      <c r="C766" s="186"/>
      <c r="D766" s="186"/>
      <c r="E766" s="184" t="str">
        <f t="shared" si="11"/>
        <v/>
      </c>
      <c r="F766">
        <f>SUMIF($B$11:B766,"withdraw",$C$11:C766)-SUMIFS($C$11:C766,$B$11:B766,"deposit",$D$11:D766,"reinvestment")</f>
        <v>0</v>
      </c>
    </row>
    <row r="767" spans="1:6" ht="29.1" customHeight="1" x14ac:dyDescent="0.25">
      <c r="A767" s="186"/>
      <c r="B767" s="186"/>
      <c r="C767" s="186"/>
      <c r="D767" s="186"/>
      <c r="E767" s="184" t="str">
        <f t="shared" si="11"/>
        <v/>
      </c>
      <c r="F767">
        <f>SUMIF($B$11:B767,"withdraw",$C$11:C767)-SUMIFS($C$11:C767,$B$11:B767,"deposit",$D$11:D767,"reinvestment")</f>
        <v>0</v>
      </c>
    </row>
    <row r="768" spans="1:6" ht="29.1" customHeight="1" x14ac:dyDescent="0.25">
      <c r="A768" s="186"/>
      <c r="B768" s="186"/>
      <c r="C768" s="186"/>
      <c r="D768" s="186"/>
      <c r="E768" s="184" t="str">
        <f t="shared" si="11"/>
        <v/>
      </c>
      <c r="F768">
        <f>SUMIF($B$11:B768,"withdraw",$C$11:C768)-SUMIFS($C$11:C768,$B$11:B768,"deposit",$D$11:D768,"reinvestment")</f>
        <v>0</v>
      </c>
    </row>
    <row r="769" spans="1:6" ht="29.1" customHeight="1" x14ac:dyDescent="0.25">
      <c r="A769" s="186"/>
      <c r="B769" s="186"/>
      <c r="C769" s="186"/>
      <c r="D769" s="186"/>
      <c r="E769" s="184" t="str">
        <f t="shared" si="11"/>
        <v/>
      </c>
      <c r="F769">
        <f>SUMIF($B$11:B769,"withdraw",$C$11:C769)-SUMIFS($C$11:C769,$B$11:B769,"deposit",$D$11:D769,"reinvestment")</f>
        <v>0</v>
      </c>
    </row>
    <row r="770" spans="1:6" ht="29.1" customHeight="1" x14ac:dyDescent="0.25">
      <c r="A770" s="186"/>
      <c r="B770" s="186"/>
      <c r="C770" s="186"/>
      <c r="D770" s="186"/>
      <c r="E770" s="184" t="str">
        <f t="shared" si="11"/>
        <v/>
      </c>
      <c r="F770">
        <f>SUMIF($B$11:B770,"withdraw",$C$11:C770)-SUMIFS($C$11:C770,$B$11:B770,"deposit",$D$11:D770,"reinvestment")</f>
        <v>0</v>
      </c>
    </row>
    <row r="771" spans="1:6" ht="29.1" customHeight="1" x14ac:dyDescent="0.25">
      <c r="A771" s="186"/>
      <c r="B771" s="186"/>
      <c r="C771" s="186"/>
      <c r="D771" s="186"/>
      <c r="E771" s="184" t="str">
        <f t="shared" si="11"/>
        <v/>
      </c>
      <c r="F771">
        <f>SUMIF($B$11:B771,"withdraw",$C$11:C771)-SUMIFS($C$11:C771,$B$11:B771,"deposit",$D$11:D771,"reinvestment")</f>
        <v>0</v>
      </c>
    </row>
    <row r="772" spans="1:6" ht="29.1" customHeight="1" x14ac:dyDescent="0.25">
      <c r="A772" s="186"/>
      <c r="B772" s="186"/>
      <c r="C772" s="186"/>
      <c r="D772" s="186"/>
      <c r="E772" s="184" t="str">
        <f t="shared" si="11"/>
        <v/>
      </c>
      <c r="F772">
        <f>SUMIF($B$11:B772,"withdraw",$C$11:C772)-SUMIFS($C$11:C772,$B$11:B772,"deposit",$D$11:D772,"reinvestment")</f>
        <v>0</v>
      </c>
    </row>
    <row r="773" spans="1:6" ht="29.1" customHeight="1" x14ac:dyDescent="0.25">
      <c r="A773" s="186"/>
      <c r="B773" s="186"/>
      <c r="C773" s="186"/>
      <c r="D773" s="186"/>
      <c r="E773" s="184" t="str">
        <f t="shared" si="11"/>
        <v/>
      </c>
      <c r="F773">
        <f>SUMIF($B$11:B773,"withdraw",$C$11:C773)-SUMIFS($C$11:C773,$B$11:B773,"deposit",$D$11:D773,"reinvestment")</f>
        <v>0</v>
      </c>
    </row>
    <row r="774" spans="1:6" ht="29.1" customHeight="1" x14ac:dyDescent="0.25">
      <c r="A774" s="186"/>
      <c r="B774" s="186"/>
      <c r="C774" s="186"/>
      <c r="D774" s="186"/>
      <c r="E774" s="184" t="str">
        <f t="shared" si="11"/>
        <v/>
      </c>
      <c r="F774">
        <f>SUMIF($B$11:B774,"withdraw",$C$11:C774)-SUMIFS($C$11:C774,$B$11:B774,"deposit",$D$11:D774,"reinvestment")</f>
        <v>0</v>
      </c>
    </row>
    <row r="775" spans="1:6" ht="29.1" customHeight="1" x14ac:dyDescent="0.25">
      <c r="A775" s="186"/>
      <c r="B775" s="186"/>
      <c r="C775" s="186"/>
      <c r="D775" s="186"/>
      <c r="E775" s="184" t="str">
        <f t="shared" si="11"/>
        <v/>
      </c>
      <c r="F775">
        <f>SUMIF($B$11:B775,"withdraw",$C$11:C775)-SUMIFS($C$11:C775,$B$11:B775,"deposit",$D$11:D775,"reinvestment")</f>
        <v>0</v>
      </c>
    </row>
    <row r="776" spans="1:6" ht="29.1" customHeight="1" x14ac:dyDescent="0.25">
      <c r="A776" s="186"/>
      <c r="B776" s="186"/>
      <c r="C776" s="186"/>
      <c r="D776" s="186"/>
      <c r="E776" s="184" t="str">
        <f t="shared" si="11"/>
        <v/>
      </c>
      <c r="F776">
        <f>SUMIF($B$11:B776,"withdraw",$C$11:C776)-SUMIFS($C$11:C776,$B$11:B776,"deposit",$D$11:D776,"reinvestment")</f>
        <v>0</v>
      </c>
    </row>
    <row r="777" spans="1:6" ht="29.1" customHeight="1" x14ac:dyDescent="0.25">
      <c r="A777" s="186"/>
      <c r="B777" s="186"/>
      <c r="C777" s="186"/>
      <c r="D777" s="186"/>
      <c r="E777" s="184" t="str">
        <f t="shared" si="11"/>
        <v/>
      </c>
      <c r="F777">
        <f>SUMIF($B$11:B777,"withdraw",$C$11:C777)-SUMIFS($C$11:C777,$B$11:B777,"deposit",$D$11:D777,"reinvestment")</f>
        <v>0</v>
      </c>
    </row>
    <row r="778" spans="1:6" ht="29.1" customHeight="1" x14ac:dyDescent="0.25">
      <c r="A778" s="186"/>
      <c r="B778" s="186"/>
      <c r="C778" s="186"/>
      <c r="D778" s="186"/>
      <c r="E778" s="184" t="str">
        <f t="shared" si="11"/>
        <v/>
      </c>
      <c r="F778">
        <f>SUMIF($B$11:B778,"withdraw",$C$11:C778)-SUMIFS($C$11:C778,$B$11:B778,"deposit",$D$11:D778,"reinvestment")</f>
        <v>0</v>
      </c>
    </row>
    <row r="779" spans="1:6" ht="29.1" customHeight="1" x14ac:dyDescent="0.25">
      <c r="A779" s="186"/>
      <c r="B779" s="186"/>
      <c r="C779" s="186"/>
      <c r="D779" s="186"/>
      <c r="E779" s="184" t="str">
        <f t="shared" si="11"/>
        <v/>
      </c>
      <c r="F779">
        <f>SUMIF($B$11:B779,"withdraw",$C$11:C779)-SUMIFS($C$11:C779,$B$11:B779,"deposit",$D$11:D779,"reinvestment")</f>
        <v>0</v>
      </c>
    </row>
    <row r="780" spans="1:6" ht="29.1" customHeight="1" x14ac:dyDescent="0.25">
      <c r="A780" s="186"/>
      <c r="B780" s="186"/>
      <c r="C780" s="186"/>
      <c r="D780" s="186"/>
      <c r="E780" s="184" t="str">
        <f t="shared" si="11"/>
        <v/>
      </c>
      <c r="F780">
        <f>SUMIF($B$11:B780,"withdraw",$C$11:C780)-SUMIFS($C$11:C780,$B$11:B780,"deposit",$D$11:D780,"reinvestment")</f>
        <v>0</v>
      </c>
    </row>
    <row r="781" spans="1:6" ht="29.1" customHeight="1" x14ac:dyDescent="0.25">
      <c r="A781" s="186"/>
      <c r="B781" s="186"/>
      <c r="C781" s="186"/>
      <c r="D781" s="186"/>
      <c r="E781" s="184" t="str">
        <f t="shared" ref="E781:E844" si="12">IF(AND(C781&gt;F780,D781="reinvestment"),"You cannot reinvest more than is withdrawn and available.","")</f>
        <v/>
      </c>
      <c r="F781">
        <f>SUMIF($B$11:B781,"withdraw",$C$11:C781)-SUMIFS($C$11:C781,$B$11:B781,"deposit",$D$11:D781,"reinvestment")</f>
        <v>0</v>
      </c>
    </row>
    <row r="782" spans="1:6" ht="29.1" customHeight="1" x14ac:dyDescent="0.25">
      <c r="A782" s="186"/>
      <c r="B782" s="186"/>
      <c r="C782" s="186"/>
      <c r="D782" s="186"/>
      <c r="E782" s="184" t="str">
        <f t="shared" si="12"/>
        <v/>
      </c>
      <c r="F782">
        <f>SUMIF($B$11:B782,"withdraw",$C$11:C782)-SUMIFS($C$11:C782,$B$11:B782,"deposit",$D$11:D782,"reinvestment")</f>
        <v>0</v>
      </c>
    </row>
    <row r="783" spans="1:6" ht="29.1" customHeight="1" x14ac:dyDescent="0.25">
      <c r="A783" s="186"/>
      <c r="B783" s="186"/>
      <c r="C783" s="186"/>
      <c r="D783" s="186"/>
      <c r="E783" s="184" t="str">
        <f t="shared" si="12"/>
        <v/>
      </c>
      <c r="F783">
        <f>SUMIF($B$11:B783,"withdraw",$C$11:C783)-SUMIFS($C$11:C783,$B$11:B783,"deposit",$D$11:D783,"reinvestment")</f>
        <v>0</v>
      </c>
    </row>
    <row r="784" spans="1:6" ht="29.1" customHeight="1" x14ac:dyDescent="0.25">
      <c r="A784" s="186"/>
      <c r="B784" s="186"/>
      <c r="C784" s="186"/>
      <c r="D784" s="186"/>
      <c r="E784" s="184" t="str">
        <f t="shared" si="12"/>
        <v/>
      </c>
      <c r="F784">
        <f>SUMIF($B$11:B784,"withdraw",$C$11:C784)-SUMIFS($C$11:C784,$B$11:B784,"deposit",$D$11:D784,"reinvestment")</f>
        <v>0</v>
      </c>
    </row>
    <row r="785" spans="1:6" ht="29.1" customHeight="1" x14ac:dyDescent="0.25">
      <c r="A785" s="186"/>
      <c r="B785" s="186"/>
      <c r="C785" s="186"/>
      <c r="D785" s="186"/>
      <c r="E785" s="184" t="str">
        <f t="shared" si="12"/>
        <v/>
      </c>
      <c r="F785">
        <f>SUMIF($B$11:B785,"withdraw",$C$11:C785)-SUMIFS($C$11:C785,$B$11:B785,"deposit",$D$11:D785,"reinvestment")</f>
        <v>0</v>
      </c>
    </row>
    <row r="786" spans="1:6" ht="29.1" customHeight="1" x14ac:dyDescent="0.25">
      <c r="A786" s="186"/>
      <c r="B786" s="186"/>
      <c r="C786" s="186"/>
      <c r="D786" s="186"/>
      <c r="E786" s="184" t="str">
        <f t="shared" si="12"/>
        <v/>
      </c>
      <c r="F786">
        <f>SUMIF($B$11:B786,"withdraw",$C$11:C786)-SUMIFS($C$11:C786,$B$11:B786,"deposit",$D$11:D786,"reinvestment")</f>
        <v>0</v>
      </c>
    </row>
    <row r="787" spans="1:6" ht="29.1" customHeight="1" x14ac:dyDescent="0.25">
      <c r="A787" s="186"/>
      <c r="B787" s="186"/>
      <c r="C787" s="186"/>
      <c r="D787" s="186"/>
      <c r="E787" s="184" t="str">
        <f t="shared" si="12"/>
        <v/>
      </c>
      <c r="F787">
        <f>SUMIF($B$11:B787,"withdraw",$C$11:C787)-SUMIFS($C$11:C787,$B$11:B787,"deposit",$D$11:D787,"reinvestment")</f>
        <v>0</v>
      </c>
    </row>
    <row r="788" spans="1:6" ht="29.1" customHeight="1" x14ac:dyDescent="0.25">
      <c r="A788" s="186"/>
      <c r="B788" s="186"/>
      <c r="C788" s="186"/>
      <c r="D788" s="186"/>
      <c r="E788" s="184" t="str">
        <f t="shared" si="12"/>
        <v/>
      </c>
      <c r="F788">
        <f>SUMIF($B$11:B788,"withdraw",$C$11:C788)-SUMIFS($C$11:C788,$B$11:B788,"deposit",$D$11:D788,"reinvestment")</f>
        <v>0</v>
      </c>
    </row>
    <row r="789" spans="1:6" ht="29.1" customHeight="1" x14ac:dyDescent="0.25">
      <c r="A789" s="186"/>
      <c r="B789" s="186"/>
      <c r="C789" s="186"/>
      <c r="D789" s="186"/>
      <c r="E789" s="184" t="str">
        <f t="shared" si="12"/>
        <v/>
      </c>
      <c r="F789">
        <f>SUMIF($B$11:B789,"withdraw",$C$11:C789)-SUMIFS($C$11:C789,$B$11:B789,"deposit",$D$11:D789,"reinvestment")</f>
        <v>0</v>
      </c>
    </row>
    <row r="790" spans="1:6" ht="29.1" customHeight="1" x14ac:dyDescent="0.25">
      <c r="A790" s="186"/>
      <c r="B790" s="186"/>
      <c r="C790" s="186"/>
      <c r="D790" s="186"/>
      <c r="E790" s="184" t="str">
        <f t="shared" si="12"/>
        <v/>
      </c>
      <c r="F790">
        <f>SUMIF($B$11:B790,"withdraw",$C$11:C790)-SUMIFS($C$11:C790,$B$11:B790,"deposit",$D$11:D790,"reinvestment")</f>
        <v>0</v>
      </c>
    </row>
    <row r="791" spans="1:6" ht="29.1" customHeight="1" x14ac:dyDescent="0.25">
      <c r="A791" s="186"/>
      <c r="B791" s="186"/>
      <c r="C791" s="186"/>
      <c r="D791" s="186"/>
      <c r="E791" s="184" t="str">
        <f t="shared" si="12"/>
        <v/>
      </c>
      <c r="F791">
        <f>SUMIF($B$11:B791,"withdraw",$C$11:C791)-SUMIFS($C$11:C791,$B$11:B791,"deposit",$D$11:D791,"reinvestment")</f>
        <v>0</v>
      </c>
    </row>
    <row r="792" spans="1:6" ht="29.1" customHeight="1" x14ac:dyDescent="0.25">
      <c r="A792" s="186"/>
      <c r="B792" s="186"/>
      <c r="C792" s="186"/>
      <c r="D792" s="186"/>
      <c r="E792" s="184" t="str">
        <f t="shared" si="12"/>
        <v/>
      </c>
      <c r="F792">
        <f>SUMIF($B$11:B792,"withdraw",$C$11:C792)-SUMIFS($C$11:C792,$B$11:B792,"deposit",$D$11:D792,"reinvestment")</f>
        <v>0</v>
      </c>
    </row>
    <row r="793" spans="1:6" ht="29.1" customHeight="1" x14ac:dyDescent="0.25">
      <c r="A793" s="186"/>
      <c r="B793" s="186"/>
      <c r="C793" s="186"/>
      <c r="D793" s="186"/>
      <c r="E793" s="184" t="str">
        <f t="shared" si="12"/>
        <v/>
      </c>
      <c r="F793">
        <f>SUMIF($B$11:B793,"withdraw",$C$11:C793)-SUMIFS($C$11:C793,$B$11:B793,"deposit",$D$11:D793,"reinvestment")</f>
        <v>0</v>
      </c>
    </row>
    <row r="794" spans="1:6" ht="29.1" customHeight="1" x14ac:dyDescent="0.25">
      <c r="A794" s="186"/>
      <c r="B794" s="186"/>
      <c r="C794" s="186"/>
      <c r="D794" s="186"/>
      <c r="E794" s="184" t="str">
        <f t="shared" si="12"/>
        <v/>
      </c>
      <c r="F794">
        <f>SUMIF($B$11:B794,"withdraw",$C$11:C794)-SUMIFS($C$11:C794,$B$11:B794,"deposit",$D$11:D794,"reinvestment")</f>
        <v>0</v>
      </c>
    </row>
    <row r="795" spans="1:6" ht="29.1" customHeight="1" x14ac:dyDescent="0.25">
      <c r="A795" s="186"/>
      <c r="B795" s="186"/>
      <c r="C795" s="186"/>
      <c r="D795" s="186"/>
      <c r="E795" s="184" t="str">
        <f t="shared" si="12"/>
        <v/>
      </c>
      <c r="F795">
        <f>SUMIF($B$11:B795,"withdraw",$C$11:C795)-SUMIFS($C$11:C795,$B$11:B795,"deposit",$D$11:D795,"reinvestment")</f>
        <v>0</v>
      </c>
    </row>
    <row r="796" spans="1:6" ht="29.1" customHeight="1" x14ac:dyDescent="0.25">
      <c r="A796" s="186"/>
      <c r="B796" s="186"/>
      <c r="C796" s="186"/>
      <c r="D796" s="186"/>
      <c r="E796" s="184" t="str">
        <f t="shared" si="12"/>
        <v/>
      </c>
      <c r="F796">
        <f>SUMIF($B$11:B796,"withdraw",$C$11:C796)-SUMIFS($C$11:C796,$B$11:B796,"deposit",$D$11:D796,"reinvestment")</f>
        <v>0</v>
      </c>
    </row>
    <row r="797" spans="1:6" ht="29.1" customHeight="1" x14ac:dyDescent="0.25">
      <c r="A797" s="186"/>
      <c r="B797" s="186"/>
      <c r="C797" s="186"/>
      <c r="D797" s="186"/>
      <c r="E797" s="184" t="str">
        <f t="shared" si="12"/>
        <v/>
      </c>
      <c r="F797">
        <f>SUMIF($B$11:B797,"withdraw",$C$11:C797)-SUMIFS($C$11:C797,$B$11:B797,"deposit",$D$11:D797,"reinvestment")</f>
        <v>0</v>
      </c>
    </row>
    <row r="798" spans="1:6" ht="29.1" customHeight="1" x14ac:dyDescent="0.25">
      <c r="A798" s="186"/>
      <c r="B798" s="186"/>
      <c r="C798" s="186"/>
      <c r="D798" s="186"/>
      <c r="E798" s="184" t="str">
        <f t="shared" si="12"/>
        <v/>
      </c>
      <c r="F798">
        <f>SUMIF($B$11:B798,"withdraw",$C$11:C798)-SUMIFS($C$11:C798,$B$11:B798,"deposit",$D$11:D798,"reinvestment")</f>
        <v>0</v>
      </c>
    </row>
    <row r="799" spans="1:6" ht="29.1" customHeight="1" x14ac:dyDescent="0.25">
      <c r="A799" s="186"/>
      <c r="B799" s="186"/>
      <c r="C799" s="186"/>
      <c r="D799" s="186"/>
      <c r="E799" s="184" t="str">
        <f t="shared" si="12"/>
        <v/>
      </c>
      <c r="F799">
        <f>SUMIF($B$11:B799,"withdraw",$C$11:C799)-SUMIFS($C$11:C799,$B$11:B799,"deposit",$D$11:D799,"reinvestment")</f>
        <v>0</v>
      </c>
    </row>
    <row r="800" spans="1:6" ht="29.1" customHeight="1" x14ac:dyDescent="0.25">
      <c r="A800" s="186"/>
      <c r="B800" s="186"/>
      <c r="C800" s="186"/>
      <c r="D800" s="186"/>
      <c r="E800" s="184" t="str">
        <f t="shared" si="12"/>
        <v/>
      </c>
      <c r="F800">
        <f>SUMIF($B$11:B800,"withdraw",$C$11:C800)-SUMIFS($C$11:C800,$B$11:B800,"deposit",$D$11:D800,"reinvestment")</f>
        <v>0</v>
      </c>
    </row>
    <row r="801" spans="1:6" ht="29.1" customHeight="1" x14ac:dyDescent="0.25">
      <c r="A801" s="186"/>
      <c r="B801" s="186"/>
      <c r="C801" s="186"/>
      <c r="D801" s="186"/>
      <c r="E801" s="184" t="str">
        <f t="shared" si="12"/>
        <v/>
      </c>
      <c r="F801">
        <f>SUMIF($B$11:B801,"withdraw",$C$11:C801)-SUMIFS($C$11:C801,$B$11:B801,"deposit",$D$11:D801,"reinvestment")</f>
        <v>0</v>
      </c>
    </row>
    <row r="802" spans="1:6" ht="29.1" customHeight="1" x14ac:dyDescent="0.25">
      <c r="A802" s="186"/>
      <c r="B802" s="186"/>
      <c r="C802" s="186"/>
      <c r="D802" s="186"/>
      <c r="E802" s="184" t="str">
        <f t="shared" si="12"/>
        <v/>
      </c>
      <c r="F802">
        <f>SUMIF($B$11:B802,"withdraw",$C$11:C802)-SUMIFS($C$11:C802,$B$11:B802,"deposit",$D$11:D802,"reinvestment")</f>
        <v>0</v>
      </c>
    </row>
    <row r="803" spans="1:6" ht="29.1" customHeight="1" x14ac:dyDescent="0.25">
      <c r="A803" s="186"/>
      <c r="B803" s="186"/>
      <c r="C803" s="186"/>
      <c r="D803" s="186"/>
      <c r="E803" s="184" t="str">
        <f t="shared" si="12"/>
        <v/>
      </c>
      <c r="F803">
        <f>SUMIF($B$11:B803,"withdraw",$C$11:C803)-SUMIFS($C$11:C803,$B$11:B803,"deposit",$D$11:D803,"reinvestment")</f>
        <v>0</v>
      </c>
    </row>
    <row r="804" spans="1:6" ht="29.1" customHeight="1" x14ac:dyDescent="0.25">
      <c r="A804" s="186"/>
      <c r="B804" s="186"/>
      <c r="C804" s="186"/>
      <c r="D804" s="186"/>
      <c r="E804" s="184" t="str">
        <f t="shared" si="12"/>
        <v/>
      </c>
      <c r="F804">
        <f>SUMIF($B$11:B804,"withdraw",$C$11:C804)-SUMIFS($C$11:C804,$B$11:B804,"deposit",$D$11:D804,"reinvestment")</f>
        <v>0</v>
      </c>
    </row>
    <row r="805" spans="1:6" ht="29.1" customHeight="1" x14ac:dyDescent="0.25">
      <c r="A805" s="186"/>
      <c r="B805" s="186"/>
      <c r="C805" s="186"/>
      <c r="D805" s="186"/>
      <c r="E805" s="184" t="str">
        <f t="shared" si="12"/>
        <v/>
      </c>
      <c r="F805">
        <f>SUMIF($B$11:B805,"withdraw",$C$11:C805)-SUMIFS($C$11:C805,$B$11:B805,"deposit",$D$11:D805,"reinvestment")</f>
        <v>0</v>
      </c>
    </row>
    <row r="806" spans="1:6" ht="29.1" customHeight="1" x14ac:dyDescent="0.25">
      <c r="A806" s="186"/>
      <c r="B806" s="186"/>
      <c r="C806" s="186"/>
      <c r="D806" s="186"/>
      <c r="E806" s="184" t="str">
        <f t="shared" si="12"/>
        <v/>
      </c>
      <c r="F806">
        <f>SUMIF($B$11:B806,"withdraw",$C$11:C806)-SUMIFS($C$11:C806,$B$11:B806,"deposit",$D$11:D806,"reinvestment")</f>
        <v>0</v>
      </c>
    </row>
    <row r="807" spans="1:6" ht="29.1" customHeight="1" x14ac:dyDescent="0.25">
      <c r="A807" s="186"/>
      <c r="B807" s="186"/>
      <c r="C807" s="186"/>
      <c r="D807" s="186"/>
      <c r="E807" s="184" t="str">
        <f t="shared" si="12"/>
        <v/>
      </c>
      <c r="F807">
        <f>SUMIF($B$11:B807,"withdraw",$C$11:C807)-SUMIFS($C$11:C807,$B$11:B807,"deposit",$D$11:D807,"reinvestment")</f>
        <v>0</v>
      </c>
    </row>
    <row r="808" spans="1:6" ht="29.1" customHeight="1" x14ac:dyDescent="0.25">
      <c r="A808" s="186"/>
      <c r="B808" s="186"/>
      <c r="C808" s="186"/>
      <c r="D808" s="186"/>
      <c r="E808" s="184" t="str">
        <f t="shared" si="12"/>
        <v/>
      </c>
      <c r="F808">
        <f>SUMIF($B$11:B808,"withdraw",$C$11:C808)-SUMIFS($C$11:C808,$B$11:B808,"deposit",$D$11:D808,"reinvestment")</f>
        <v>0</v>
      </c>
    </row>
    <row r="809" spans="1:6" ht="29.1" customHeight="1" x14ac:dyDescent="0.25">
      <c r="A809" s="186"/>
      <c r="B809" s="186"/>
      <c r="C809" s="186"/>
      <c r="D809" s="186"/>
      <c r="E809" s="184" t="str">
        <f t="shared" si="12"/>
        <v/>
      </c>
      <c r="F809">
        <f>SUMIF($B$11:B809,"withdraw",$C$11:C809)-SUMIFS($C$11:C809,$B$11:B809,"deposit",$D$11:D809,"reinvestment")</f>
        <v>0</v>
      </c>
    </row>
    <row r="810" spans="1:6" ht="29.1" customHeight="1" x14ac:dyDescent="0.25">
      <c r="A810" s="186"/>
      <c r="B810" s="186"/>
      <c r="C810" s="186"/>
      <c r="D810" s="186"/>
      <c r="E810" s="184" t="str">
        <f t="shared" si="12"/>
        <v/>
      </c>
      <c r="F810">
        <f>SUMIF($B$11:B810,"withdraw",$C$11:C810)-SUMIFS($C$11:C810,$B$11:B810,"deposit",$D$11:D810,"reinvestment")</f>
        <v>0</v>
      </c>
    </row>
    <row r="811" spans="1:6" ht="29.1" customHeight="1" x14ac:dyDescent="0.25">
      <c r="A811" s="186"/>
      <c r="B811" s="186"/>
      <c r="C811" s="186"/>
      <c r="D811" s="186"/>
      <c r="E811" s="184" t="str">
        <f t="shared" si="12"/>
        <v/>
      </c>
      <c r="F811">
        <f>SUMIF($B$11:B811,"withdraw",$C$11:C811)-SUMIFS($C$11:C811,$B$11:B811,"deposit",$D$11:D811,"reinvestment")</f>
        <v>0</v>
      </c>
    </row>
    <row r="812" spans="1:6" ht="29.1" customHeight="1" x14ac:dyDescent="0.25">
      <c r="A812" s="186"/>
      <c r="B812" s="186"/>
      <c r="C812" s="186"/>
      <c r="D812" s="186"/>
      <c r="E812" s="184" t="str">
        <f t="shared" si="12"/>
        <v/>
      </c>
      <c r="F812">
        <f>SUMIF($B$11:B812,"withdraw",$C$11:C812)-SUMIFS($C$11:C812,$B$11:B812,"deposit",$D$11:D812,"reinvestment")</f>
        <v>0</v>
      </c>
    </row>
    <row r="813" spans="1:6" ht="29.1" customHeight="1" x14ac:dyDescent="0.25">
      <c r="A813" s="186"/>
      <c r="B813" s="186"/>
      <c r="C813" s="186"/>
      <c r="D813" s="186"/>
      <c r="E813" s="184" t="str">
        <f t="shared" si="12"/>
        <v/>
      </c>
      <c r="F813">
        <f>SUMIF($B$11:B813,"withdraw",$C$11:C813)-SUMIFS($C$11:C813,$B$11:B813,"deposit",$D$11:D813,"reinvestment")</f>
        <v>0</v>
      </c>
    </row>
    <row r="814" spans="1:6" ht="29.1" customHeight="1" x14ac:dyDescent="0.25">
      <c r="A814" s="186"/>
      <c r="B814" s="186"/>
      <c r="C814" s="186"/>
      <c r="D814" s="186"/>
      <c r="E814" s="184" t="str">
        <f t="shared" si="12"/>
        <v/>
      </c>
      <c r="F814">
        <f>SUMIF($B$11:B814,"withdraw",$C$11:C814)-SUMIFS($C$11:C814,$B$11:B814,"deposit",$D$11:D814,"reinvestment")</f>
        <v>0</v>
      </c>
    </row>
    <row r="815" spans="1:6" ht="29.1" customHeight="1" x14ac:dyDescent="0.25">
      <c r="A815" s="186"/>
      <c r="B815" s="186"/>
      <c r="C815" s="186"/>
      <c r="D815" s="186"/>
      <c r="E815" s="184" t="str">
        <f t="shared" si="12"/>
        <v/>
      </c>
      <c r="F815">
        <f>SUMIF($B$11:B815,"withdraw",$C$11:C815)-SUMIFS($C$11:C815,$B$11:B815,"deposit",$D$11:D815,"reinvestment")</f>
        <v>0</v>
      </c>
    </row>
    <row r="816" spans="1:6" ht="29.1" customHeight="1" x14ac:dyDescent="0.25">
      <c r="A816" s="186"/>
      <c r="B816" s="186"/>
      <c r="C816" s="186"/>
      <c r="D816" s="186"/>
      <c r="E816" s="184" t="str">
        <f t="shared" si="12"/>
        <v/>
      </c>
      <c r="F816">
        <f>SUMIF($B$11:B816,"withdraw",$C$11:C816)-SUMIFS($C$11:C816,$B$11:B816,"deposit",$D$11:D816,"reinvestment")</f>
        <v>0</v>
      </c>
    </row>
    <row r="817" spans="1:6" ht="29.1" customHeight="1" x14ac:dyDescent="0.25">
      <c r="A817" s="186"/>
      <c r="B817" s="186"/>
      <c r="C817" s="186"/>
      <c r="D817" s="186"/>
      <c r="E817" s="184" t="str">
        <f t="shared" si="12"/>
        <v/>
      </c>
      <c r="F817">
        <f>SUMIF($B$11:B817,"withdraw",$C$11:C817)-SUMIFS($C$11:C817,$B$11:B817,"deposit",$D$11:D817,"reinvestment")</f>
        <v>0</v>
      </c>
    </row>
    <row r="818" spans="1:6" ht="29.1" customHeight="1" x14ac:dyDescent="0.25">
      <c r="A818" s="186"/>
      <c r="B818" s="186"/>
      <c r="C818" s="186"/>
      <c r="D818" s="186"/>
      <c r="E818" s="184" t="str">
        <f t="shared" si="12"/>
        <v/>
      </c>
      <c r="F818">
        <f>SUMIF($B$11:B818,"withdraw",$C$11:C818)-SUMIFS($C$11:C818,$B$11:B818,"deposit",$D$11:D818,"reinvestment")</f>
        <v>0</v>
      </c>
    </row>
    <row r="819" spans="1:6" ht="29.1" customHeight="1" x14ac:dyDescent="0.25">
      <c r="A819" s="186"/>
      <c r="B819" s="186"/>
      <c r="C819" s="186"/>
      <c r="D819" s="186"/>
      <c r="E819" s="184" t="str">
        <f t="shared" si="12"/>
        <v/>
      </c>
      <c r="F819">
        <f>SUMIF($B$11:B819,"withdraw",$C$11:C819)-SUMIFS($C$11:C819,$B$11:B819,"deposit",$D$11:D819,"reinvestment")</f>
        <v>0</v>
      </c>
    </row>
    <row r="820" spans="1:6" ht="29.1" customHeight="1" x14ac:dyDescent="0.25">
      <c r="A820" s="186"/>
      <c r="B820" s="186"/>
      <c r="C820" s="186"/>
      <c r="D820" s="186"/>
      <c r="E820" s="184" t="str">
        <f t="shared" si="12"/>
        <v/>
      </c>
      <c r="F820">
        <f>SUMIF($B$11:B820,"withdraw",$C$11:C820)-SUMIFS($C$11:C820,$B$11:B820,"deposit",$D$11:D820,"reinvestment")</f>
        <v>0</v>
      </c>
    </row>
    <row r="821" spans="1:6" ht="29.1" customHeight="1" x14ac:dyDescent="0.25">
      <c r="A821" s="186"/>
      <c r="B821" s="186"/>
      <c r="C821" s="186"/>
      <c r="D821" s="186"/>
      <c r="E821" s="184" t="str">
        <f t="shared" si="12"/>
        <v/>
      </c>
      <c r="F821">
        <f>SUMIF($B$11:B821,"withdraw",$C$11:C821)-SUMIFS($C$11:C821,$B$11:B821,"deposit",$D$11:D821,"reinvestment")</f>
        <v>0</v>
      </c>
    </row>
    <row r="822" spans="1:6" ht="29.1" customHeight="1" x14ac:dyDescent="0.25">
      <c r="A822" s="186"/>
      <c r="B822" s="186"/>
      <c r="C822" s="186"/>
      <c r="D822" s="186"/>
      <c r="E822" s="184" t="str">
        <f t="shared" si="12"/>
        <v/>
      </c>
      <c r="F822">
        <f>SUMIF($B$11:B822,"withdraw",$C$11:C822)-SUMIFS($C$11:C822,$B$11:B822,"deposit",$D$11:D822,"reinvestment")</f>
        <v>0</v>
      </c>
    </row>
    <row r="823" spans="1:6" ht="29.1" customHeight="1" x14ac:dyDescent="0.25">
      <c r="A823" s="186"/>
      <c r="B823" s="186"/>
      <c r="C823" s="186"/>
      <c r="D823" s="186"/>
      <c r="E823" s="184" t="str">
        <f t="shared" si="12"/>
        <v/>
      </c>
      <c r="F823">
        <f>SUMIF($B$11:B823,"withdraw",$C$11:C823)-SUMIFS($C$11:C823,$B$11:B823,"deposit",$D$11:D823,"reinvestment")</f>
        <v>0</v>
      </c>
    </row>
    <row r="824" spans="1:6" ht="29.1" customHeight="1" x14ac:dyDescent="0.25">
      <c r="A824" s="186"/>
      <c r="B824" s="186"/>
      <c r="C824" s="186"/>
      <c r="D824" s="186"/>
      <c r="E824" s="184" t="str">
        <f t="shared" si="12"/>
        <v/>
      </c>
      <c r="F824">
        <f>SUMIF($B$11:B824,"withdraw",$C$11:C824)-SUMIFS($C$11:C824,$B$11:B824,"deposit",$D$11:D824,"reinvestment")</f>
        <v>0</v>
      </c>
    </row>
    <row r="825" spans="1:6" ht="29.1" customHeight="1" x14ac:dyDescent="0.25">
      <c r="A825" s="186"/>
      <c r="B825" s="186"/>
      <c r="C825" s="186"/>
      <c r="D825" s="186"/>
      <c r="E825" s="184" t="str">
        <f t="shared" si="12"/>
        <v/>
      </c>
      <c r="F825">
        <f>SUMIF($B$11:B825,"withdraw",$C$11:C825)-SUMIFS($C$11:C825,$B$11:B825,"deposit",$D$11:D825,"reinvestment")</f>
        <v>0</v>
      </c>
    </row>
    <row r="826" spans="1:6" ht="29.1" customHeight="1" x14ac:dyDescent="0.25">
      <c r="A826" s="186"/>
      <c r="B826" s="186"/>
      <c r="C826" s="186"/>
      <c r="D826" s="186"/>
      <c r="E826" s="184" t="str">
        <f t="shared" si="12"/>
        <v/>
      </c>
      <c r="F826">
        <f>SUMIF($B$11:B826,"withdraw",$C$11:C826)-SUMIFS($C$11:C826,$B$11:B826,"deposit",$D$11:D826,"reinvestment")</f>
        <v>0</v>
      </c>
    </row>
    <row r="827" spans="1:6" ht="29.1" customHeight="1" x14ac:dyDescent="0.25">
      <c r="A827" s="186"/>
      <c r="B827" s="186"/>
      <c r="C827" s="186"/>
      <c r="D827" s="186"/>
      <c r="E827" s="184" t="str">
        <f t="shared" si="12"/>
        <v/>
      </c>
      <c r="F827">
        <f>SUMIF($B$11:B827,"withdraw",$C$11:C827)-SUMIFS($C$11:C827,$B$11:B827,"deposit",$D$11:D827,"reinvestment")</f>
        <v>0</v>
      </c>
    </row>
    <row r="828" spans="1:6" ht="29.1" customHeight="1" x14ac:dyDescent="0.25">
      <c r="A828" s="186"/>
      <c r="B828" s="186"/>
      <c r="C828" s="186"/>
      <c r="D828" s="186"/>
      <c r="E828" s="184" t="str">
        <f t="shared" si="12"/>
        <v/>
      </c>
      <c r="F828">
        <f>SUMIF($B$11:B828,"withdraw",$C$11:C828)-SUMIFS($C$11:C828,$B$11:B828,"deposit",$D$11:D828,"reinvestment")</f>
        <v>0</v>
      </c>
    </row>
    <row r="829" spans="1:6" ht="29.1" customHeight="1" x14ac:dyDescent="0.25">
      <c r="A829" s="186"/>
      <c r="B829" s="186"/>
      <c r="C829" s="186"/>
      <c r="D829" s="186"/>
      <c r="E829" s="184" t="str">
        <f t="shared" si="12"/>
        <v/>
      </c>
      <c r="F829">
        <f>SUMIF($B$11:B829,"withdraw",$C$11:C829)-SUMIFS($C$11:C829,$B$11:B829,"deposit",$D$11:D829,"reinvestment")</f>
        <v>0</v>
      </c>
    </row>
    <row r="830" spans="1:6" ht="29.1" customHeight="1" x14ac:dyDescent="0.25">
      <c r="A830" s="186"/>
      <c r="B830" s="186"/>
      <c r="C830" s="186"/>
      <c r="D830" s="186"/>
      <c r="E830" s="184" t="str">
        <f t="shared" si="12"/>
        <v/>
      </c>
      <c r="F830">
        <f>SUMIF($B$11:B830,"withdraw",$C$11:C830)-SUMIFS($C$11:C830,$B$11:B830,"deposit",$D$11:D830,"reinvestment")</f>
        <v>0</v>
      </c>
    </row>
    <row r="831" spans="1:6" ht="29.1" customHeight="1" x14ac:dyDescent="0.25">
      <c r="A831" s="186"/>
      <c r="B831" s="186"/>
      <c r="C831" s="186"/>
      <c r="D831" s="186"/>
      <c r="E831" s="184" t="str">
        <f t="shared" si="12"/>
        <v/>
      </c>
      <c r="F831">
        <f>SUMIF($B$11:B831,"withdraw",$C$11:C831)-SUMIFS($C$11:C831,$B$11:B831,"deposit",$D$11:D831,"reinvestment")</f>
        <v>0</v>
      </c>
    </row>
    <row r="832" spans="1:6" ht="29.1" customHeight="1" x14ac:dyDescent="0.25">
      <c r="A832" s="186"/>
      <c r="B832" s="186"/>
      <c r="C832" s="186"/>
      <c r="D832" s="186"/>
      <c r="E832" s="184" t="str">
        <f t="shared" si="12"/>
        <v/>
      </c>
      <c r="F832">
        <f>SUMIF($B$11:B832,"withdraw",$C$11:C832)-SUMIFS($C$11:C832,$B$11:B832,"deposit",$D$11:D832,"reinvestment")</f>
        <v>0</v>
      </c>
    </row>
    <row r="833" spans="1:6" ht="29.1" customHeight="1" x14ac:dyDescent="0.25">
      <c r="A833" s="186"/>
      <c r="B833" s="186"/>
      <c r="C833" s="186"/>
      <c r="D833" s="186"/>
      <c r="E833" s="184" t="str">
        <f t="shared" si="12"/>
        <v/>
      </c>
      <c r="F833">
        <f>SUMIF($B$11:B833,"withdraw",$C$11:C833)-SUMIFS($C$11:C833,$B$11:B833,"deposit",$D$11:D833,"reinvestment")</f>
        <v>0</v>
      </c>
    </row>
    <row r="834" spans="1:6" ht="29.1" customHeight="1" x14ac:dyDescent="0.25">
      <c r="A834" s="186"/>
      <c r="B834" s="186"/>
      <c r="C834" s="186"/>
      <c r="D834" s="186"/>
      <c r="E834" s="184" t="str">
        <f t="shared" si="12"/>
        <v/>
      </c>
      <c r="F834">
        <f>SUMIF($B$11:B834,"withdraw",$C$11:C834)-SUMIFS($C$11:C834,$B$11:B834,"deposit",$D$11:D834,"reinvestment")</f>
        <v>0</v>
      </c>
    </row>
    <row r="835" spans="1:6" ht="29.1" customHeight="1" x14ac:dyDescent="0.25">
      <c r="A835" s="186"/>
      <c r="B835" s="186"/>
      <c r="C835" s="186"/>
      <c r="D835" s="186"/>
      <c r="E835" s="184" t="str">
        <f t="shared" si="12"/>
        <v/>
      </c>
      <c r="F835">
        <f>SUMIF($B$11:B835,"withdraw",$C$11:C835)-SUMIFS($C$11:C835,$B$11:B835,"deposit",$D$11:D835,"reinvestment")</f>
        <v>0</v>
      </c>
    </row>
    <row r="836" spans="1:6" ht="29.1" customHeight="1" x14ac:dyDescent="0.25">
      <c r="A836" s="186"/>
      <c r="B836" s="186"/>
      <c r="C836" s="186"/>
      <c r="D836" s="186"/>
      <c r="E836" s="184" t="str">
        <f t="shared" si="12"/>
        <v/>
      </c>
      <c r="F836">
        <f>SUMIF($B$11:B836,"withdraw",$C$11:C836)-SUMIFS($C$11:C836,$B$11:B836,"deposit",$D$11:D836,"reinvestment")</f>
        <v>0</v>
      </c>
    </row>
    <row r="837" spans="1:6" ht="29.1" customHeight="1" x14ac:dyDescent="0.25">
      <c r="A837" s="186"/>
      <c r="B837" s="186"/>
      <c r="C837" s="186"/>
      <c r="D837" s="186"/>
      <c r="E837" s="184" t="str">
        <f t="shared" si="12"/>
        <v/>
      </c>
      <c r="F837">
        <f>SUMIF($B$11:B837,"withdraw",$C$11:C837)-SUMIFS($C$11:C837,$B$11:B837,"deposit",$D$11:D837,"reinvestment")</f>
        <v>0</v>
      </c>
    </row>
    <row r="838" spans="1:6" ht="29.1" customHeight="1" x14ac:dyDescent="0.25">
      <c r="A838" s="186"/>
      <c r="B838" s="186"/>
      <c r="C838" s="186"/>
      <c r="D838" s="186"/>
      <c r="E838" s="184" t="str">
        <f t="shared" si="12"/>
        <v/>
      </c>
      <c r="F838">
        <f>SUMIF($B$11:B838,"withdraw",$C$11:C838)-SUMIFS($C$11:C838,$B$11:B838,"deposit",$D$11:D838,"reinvestment")</f>
        <v>0</v>
      </c>
    </row>
    <row r="839" spans="1:6" ht="29.1" customHeight="1" x14ac:dyDescent="0.25">
      <c r="A839" s="186"/>
      <c r="B839" s="186"/>
      <c r="C839" s="186"/>
      <c r="D839" s="186"/>
      <c r="E839" s="184" t="str">
        <f t="shared" si="12"/>
        <v/>
      </c>
      <c r="F839">
        <f>SUMIF($B$11:B839,"withdraw",$C$11:C839)-SUMIFS($C$11:C839,$B$11:B839,"deposit",$D$11:D839,"reinvestment")</f>
        <v>0</v>
      </c>
    </row>
    <row r="840" spans="1:6" ht="29.1" customHeight="1" x14ac:dyDescent="0.25">
      <c r="A840" s="186"/>
      <c r="B840" s="186"/>
      <c r="C840" s="186"/>
      <c r="D840" s="186"/>
      <c r="E840" s="184" t="str">
        <f t="shared" si="12"/>
        <v/>
      </c>
      <c r="F840">
        <f>SUMIF($B$11:B840,"withdraw",$C$11:C840)-SUMIFS($C$11:C840,$B$11:B840,"deposit",$D$11:D840,"reinvestment")</f>
        <v>0</v>
      </c>
    </row>
    <row r="841" spans="1:6" ht="29.1" customHeight="1" x14ac:dyDescent="0.25">
      <c r="A841" s="186"/>
      <c r="B841" s="186"/>
      <c r="C841" s="186"/>
      <c r="D841" s="186"/>
      <c r="E841" s="184" t="str">
        <f t="shared" si="12"/>
        <v/>
      </c>
      <c r="F841">
        <f>SUMIF($B$11:B841,"withdraw",$C$11:C841)-SUMIFS($C$11:C841,$B$11:B841,"deposit",$D$11:D841,"reinvestment")</f>
        <v>0</v>
      </c>
    </row>
    <row r="842" spans="1:6" ht="29.1" customHeight="1" x14ac:dyDescent="0.25">
      <c r="A842" s="186"/>
      <c r="B842" s="186"/>
      <c r="C842" s="186"/>
      <c r="D842" s="186"/>
      <c r="E842" s="184" t="str">
        <f t="shared" si="12"/>
        <v/>
      </c>
      <c r="F842">
        <f>SUMIF($B$11:B842,"withdraw",$C$11:C842)-SUMIFS($C$11:C842,$B$11:B842,"deposit",$D$11:D842,"reinvestment")</f>
        <v>0</v>
      </c>
    </row>
    <row r="843" spans="1:6" ht="29.1" customHeight="1" x14ac:dyDescent="0.25">
      <c r="A843" s="186"/>
      <c r="B843" s="186"/>
      <c r="C843" s="186"/>
      <c r="D843" s="186"/>
      <c r="E843" s="184" t="str">
        <f t="shared" si="12"/>
        <v/>
      </c>
      <c r="F843">
        <f>SUMIF($B$11:B843,"withdraw",$C$11:C843)-SUMIFS($C$11:C843,$B$11:B843,"deposit",$D$11:D843,"reinvestment")</f>
        <v>0</v>
      </c>
    </row>
    <row r="844" spans="1:6" ht="29.1" customHeight="1" x14ac:dyDescent="0.25">
      <c r="A844" s="186"/>
      <c r="B844" s="186"/>
      <c r="C844" s="186"/>
      <c r="D844" s="186"/>
      <c r="E844" s="184" t="str">
        <f t="shared" si="12"/>
        <v/>
      </c>
      <c r="F844">
        <f>SUMIF($B$11:B844,"withdraw",$C$11:C844)-SUMIFS($C$11:C844,$B$11:B844,"deposit",$D$11:D844,"reinvestment")</f>
        <v>0</v>
      </c>
    </row>
    <row r="845" spans="1:6" ht="29.1" customHeight="1" x14ac:dyDescent="0.25">
      <c r="A845" s="186"/>
      <c r="B845" s="186"/>
      <c r="C845" s="186"/>
      <c r="D845" s="186"/>
      <c r="E845" s="184" t="str">
        <f t="shared" ref="E845:E908" si="13">IF(AND(C845&gt;F844,D845="reinvestment"),"You cannot reinvest more than is withdrawn and available.","")</f>
        <v/>
      </c>
      <c r="F845">
        <f>SUMIF($B$11:B845,"withdraw",$C$11:C845)-SUMIFS($C$11:C845,$B$11:B845,"deposit",$D$11:D845,"reinvestment")</f>
        <v>0</v>
      </c>
    </row>
    <row r="846" spans="1:6" ht="29.1" customHeight="1" x14ac:dyDescent="0.25">
      <c r="A846" s="186"/>
      <c r="B846" s="186"/>
      <c r="C846" s="186"/>
      <c r="D846" s="186"/>
      <c r="E846" s="184" t="str">
        <f t="shared" si="13"/>
        <v/>
      </c>
      <c r="F846">
        <f>SUMIF($B$11:B846,"withdraw",$C$11:C846)-SUMIFS($C$11:C846,$B$11:B846,"deposit",$D$11:D846,"reinvestment")</f>
        <v>0</v>
      </c>
    </row>
    <row r="847" spans="1:6" ht="29.1" customHeight="1" x14ac:dyDescent="0.25">
      <c r="A847" s="186"/>
      <c r="B847" s="186"/>
      <c r="C847" s="186"/>
      <c r="D847" s="186"/>
      <c r="E847" s="184" t="str">
        <f t="shared" si="13"/>
        <v/>
      </c>
      <c r="F847">
        <f>SUMIF($B$11:B847,"withdraw",$C$11:C847)-SUMIFS($C$11:C847,$B$11:B847,"deposit",$D$11:D847,"reinvestment")</f>
        <v>0</v>
      </c>
    </row>
    <row r="848" spans="1:6" ht="29.1" customHeight="1" x14ac:dyDescent="0.25">
      <c r="A848" s="186"/>
      <c r="B848" s="186"/>
      <c r="C848" s="186"/>
      <c r="D848" s="186"/>
      <c r="E848" s="184" t="str">
        <f t="shared" si="13"/>
        <v/>
      </c>
      <c r="F848">
        <f>SUMIF($B$11:B848,"withdraw",$C$11:C848)-SUMIFS($C$11:C848,$B$11:B848,"deposit",$D$11:D848,"reinvestment")</f>
        <v>0</v>
      </c>
    </row>
    <row r="849" spans="1:6" ht="29.1" customHeight="1" x14ac:dyDescent="0.25">
      <c r="A849" s="186"/>
      <c r="B849" s="186"/>
      <c r="C849" s="186"/>
      <c r="D849" s="186"/>
      <c r="E849" s="184" t="str">
        <f t="shared" si="13"/>
        <v/>
      </c>
      <c r="F849">
        <f>SUMIF($B$11:B849,"withdraw",$C$11:C849)-SUMIFS($C$11:C849,$B$11:B849,"deposit",$D$11:D849,"reinvestment")</f>
        <v>0</v>
      </c>
    </row>
    <row r="850" spans="1:6" ht="29.1" customHeight="1" x14ac:dyDescent="0.25">
      <c r="A850" s="186"/>
      <c r="B850" s="186"/>
      <c r="C850" s="186"/>
      <c r="D850" s="186"/>
      <c r="E850" s="184" t="str">
        <f t="shared" si="13"/>
        <v/>
      </c>
      <c r="F850">
        <f>SUMIF($B$11:B850,"withdraw",$C$11:C850)-SUMIFS($C$11:C850,$B$11:B850,"deposit",$D$11:D850,"reinvestment")</f>
        <v>0</v>
      </c>
    </row>
    <row r="851" spans="1:6" ht="29.1" customHeight="1" x14ac:dyDescent="0.25">
      <c r="A851" s="186"/>
      <c r="B851" s="186"/>
      <c r="C851" s="186"/>
      <c r="D851" s="186"/>
      <c r="E851" s="184" t="str">
        <f t="shared" si="13"/>
        <v/>
      </c>
      <c r="F851">
        <f>SUMIF($B$11:B851,"withdraw",$C$11:C851)-SUMIFS($C$11:C851,$B$11:B851,"deposit",$D$11:D851,"reinvestment")</f>
        <v>0</v>
      </c>
    </row>
    <row r="852" spans="1:6" ht="29.1" customHeight="1" x14ac:dyDescent="0.25">
      <c r="A852" s="186"/>
      <c r="B852" s="186"/>
      <c r="C852" s="186"/>
      <c r="D852" s="186"/>
      <c r="E852" s="184" t="str">
        <f t="shared" si="13"/>
        <v/>
      </c>
      <c r="F852">
        <f>SUMIF($B$11:B852,"withdraw",$C$11:C852)-SUMIFS($C$11:C852,$B$11:B852,"deposit",$D$11:D852,"reinvestment")</f>
        <v>0</v>
      </c>
    </row>
    <row r="853" spans="1:6" ht="29.1" customHeight="1" x14ac:dyDescent="0.25">
      <c r="A853" s="186"/>
      <c r="B853" s="186"/>
      <c r="C853" s="186"/>
      <c r="D853" s="186"/>
      <c r="E853" s="184" t="str">
        <f t="shared" si="13"/>
        <v/>
      </c>
      <c r="F853">
        <f>SUMIF($B$11:B853,"withdraw",$C$11:C853)-SUMIFS($C$11:C853,$B$11:B853,"deposit",$D$11:D853,"reinvestment")</f>
        <v>0</v>
      </c>
    </row>
    <row r="854" spans="1:6" ht="29.1" customHeight="1" x14ac:dyDescent="0.25">
      <c r="A854" s="186"/>
      <c r="B854" s="186"/>
      <c r="C854" s="186"/>
      <c r="D854" s="186"/>
      <c r="E854" s="184" t="str">
        <f t="shared" si="13"/>
        <v/>
      </c>
      <c r="F854">
        <f>SUMIF($B$11:B854,"withdraw",$C$11:C854)-SUMIFS($C$11:C854,$B$11:B854,"deposit",$D$11:D854,"reinvestment")</f>
        <v>0</v>
      </c>
    </row>
    <row r="855" spans="1:6" ht="29.1" customHeight="1" x14ac:dyDescent="0.25">
      <c r="A855" s="186"/>
      <c r="B855" s="186"/>
      <c r="C855" s="186"/>
      <c r="D855" s="186"/>
      <c r="E855" s="184" t="str">
        <f t="shared" si="13"/>
        <v/>
      </c>
      <c r="F855">
        <f>SUMIF($B$11:B855,"withdraw",$C$11:C855)-SUMIFS($C$11:C855,$B$11:B855,"deposit",$D$11:D855,"reinvestment")</f>
        <v>0</v>
      </c>
    </row>
    <row r="856" spans="1:6" ht="29.1" customHeight="1" x14ac:dyDescent="0.25">
      <c r="A856" s="186"/>
      <c r="B856" s="186"/>
      <c r="C856" s="186"/>
      <c r="D856" s="186"/>
      <c r="E856" s="184" t="str">
        <f t="shared" si="13"/>
        <v/>
      </c>
      <c r="F856">
        <f>SUMIF($B$11:B856,"withdraw",$C$11:C856)-SUMIFS($C$11:C856,$B$11:B856,"deposit",$D$11:D856,"reinvestment")</f>
        <v>0</v>
      </c>
    </row>
    <row r="857" spans="1:6" ht="29.1" customHeight="1" x14ac:dyDescent="0.25">
      <c r="A857" s="186"/>
      <c r="B857" s="186"/>
      <c r="C857" s="186"/>
      <c r="D857" s="186"/>
      <c r="E857" s="184" t="str">
        <f t="shared" si="13"/>
        <v/>
      </c>
      <c r="F857">
        <f>SUMIF($B$11:B857,"withdraw",$C$11:C857)-SUMIFS($C$11:C857,$B$11:B857,"deposit",$D$11:D857,"reinvestment")</f>
        <v>0</v>
      </c>
    </row>
    <row r="858" spans="1:6" ht="29.1" customHeight="1" x14ac:dyDescent="0.25">
      <c r="A858" s="186"/>
      <c r="B858" s="186"/>
      <c r="C858" s="186"/>
      <c r="D858" s="186"/>
      <c r="E858" s="184" t="str">
        <f t="shared" si="13"/>
        <v/>
      </c>
      <c r="F858">
        <f>SUMIF($B$11:B858,"withdraw",$C$11:C858)-SUMIFS($C$11:C858,$B$11:B858,"deposit",$D$11:D858,"reinvestment")</f>
        <v>0</v>
      </c>
    </row>
    <row r="859" spans="1:6" ht="29.1" customHeight="1" x14ac:dyDescent="0.25">
      <c r="A859" s="186"/>
      <c r="B859" s="186"/>
      <c r="C859" s="186"/>
      <c r="D859" s="186"/>
      <c r="E859" s="184" t="str">
        <f t="shared" si="13"/>
        <v/>
      </c>
      <c r="F859">
        <f>SUMIF($B$11:B859,"withdraw",$C$11:C859)-SUMIFS($C$11:C859,$B$11:B859,"deposit",$D$11:D859,"reinvestment")</f>
        <v>0</v>
      </c>
    </row>
    <row r="860" spans="1:6" ht="29.1" customHeight="1" x14ac:dyDescent="0.25">
      <c r="A860" s="186"/>
      <c r="B860" s="186"/>
      <c r="C860" s="186"/>
      <c r="D860" s="186"/>
      <c r="E860" s="184" t="str">
        <f t="shared" si="13"/>
        <v/>
      </c>
      <c r="F860">
        <f>SUMIF($B$11:B860,"withdraw",$C$11:C860)-SUMIFS($C$11:C860,$B$11:B860,"deposit",$D$11:D860,"reinvestment")</f>
        <v>0</v>
      </c>
    </row>
    <row r="861" spans="1:6" ht="29.1" customHeight="1" x14ac:dyDescent="0.25">
      <c r="A861" s="186"/>
      <c r="B861" s="186"/>
      <c r="C861" s="186"/>
      <c r="D861" s="186"/>
      <c r="E861" s="184" t="str">
        <f t="shared" si="13"/>
        <v/>
      </c>
      <c r="F861">
        <f>SUMIF($B$11:B861,"withdraw",$C$11:C861)-SUMIFS($C$11:C861,$B$11:B861,"deposit",$D$11:D861,"reinvestment")</f>
        <v>0</v>
      </c>
    </row>
    <row r="862" spans="1:6" ht="29.1" customHeight="1" x14ac:dyDescent="0.25">
      <c r="A862" s="186"/>
      <c r="B862" s="186"/>
      <c r="C862" s="186"/>
      <c r="D862" s="186"/>
      <c r="E862" s="184" t="str">
        <f t="shared" si="13"/>
        <v/>
      </c>
      <c r="F862">
        <f>SUMIF($B$11:B862,"withdraw",$C$11:C862)-SUMIFS($C$11:C862,$B$11:B862,"deposit",$D$11:D862,"reinvestment")</f>
        <v>0</v>
      </c>
    </row>
    <row r="863" spans="1:6" ht="29.1" customHeight="1" x14ac:dyDescent="0.25">
      <c r="A863" s="186"/>
      <c r="B863" s="186"/>
      <c r="C863" s="186"/>
      <c r="D863" s="186"/>
      <c r="E863" s="184" t="str">
        <f t="shared" si="13"/>
        <v/>
      </c>
      <c r="F863">
        <f>SUMIF($B$11:B863,"withdraw",$C$11:C863)-SUMIFS($C$11:C863,$B$11:B863,"deposit",$D$11:D863,"reinvestment")</f>
        <v>0</v>
      </c>
    </row>
    <row r="864" spans="1:6" ht="29.1" customHeight="1" x14ac:dyDescent="0.25">
      <c r="A864" s="186"/>
      <c r="B864" s="186"/>
      <c r="C864" s="186"/>
      <c r="D864" s="186"/>
      <c r="E864" s="184" t="str">
        <f t="shared" si="13"/>
        <v/>
      </c>
      <c r="F864">
        <f>SUMIF($B$11:B864,"withdraw",$C$11:C864)-SUMIFS($C$11:C864,$B$11:B864,"deposit",$D$11:D864,"reinvestment")</f>
        <v>0</v>
      </c>
    </row>
    <row r="865" spans="1:6" ht="29.1" customHeight="1" x14ac:dyDescent="0.25">
      <c r="A865" s="186"/>
      <c r="B865" s="186"/>
      <c r="C865" s="186"/>
      <c r="D865" s="186"/>
      <c r="E865" s="184" t="str">
        <f t="shared" si="13"/>
        <v/>
      </c>
      <c r="F865">
        <f>SUMIF($B$11:B865,"withdraw",$C$11:C865)-SUMIFS($C$11:C865,$B$11:B865,"deposit",$D$11:D865,"reinvestment")</f>
        <v>0</v>
      </c>
    </row>
    <row r="866" spans="1:6" ht="29.1" customHeight="1" x14ac:dyDescent="0.25">
      <c r="A866" s="186"/>
      <c r="B866" s="186"/>
      <c r="C866" s="186"/>
      <c r="D866" s="186"/>
      <c r="E866" s="184" t="str">
        <f t="shared" si="13"/>
        <v/>
      </c>
      <c r="F866">
        <f>SUMIF($B$11:B866,"withdraw",$C$11:C866)-SUMIFS($C$11:C866,$B$11:B866,"deposit",$D$11:D866,"reinvestment")</f>
        <v>0</v>
      </c>
    </row>
    <row r="867" spans="1:6" ht="29.1" customHeight="1" x14ac:dyDescent="0.25">
      <c r="A867" s="186"/>
      <c r="B867" s="186"/>
      <c r="C867" s="186"/>
      <c r="D867" s="186"/>
      <c r="E867" s="184" t="str">
        <f t="shared" si="13"/>
        <v/>
      </c>
      <c r="F867">
        <f>SUMIF($B$11:B867,"withdraw",$C$11:C867)-SUMIFS($C$11:C867,$B$11:B867,"deposit",$D$11:D867,"reinvestment")</f>
        <v>0</v>
      </c>
    </row>
    <row r="868" spans="1:6" ht="29.1" customHeight="1" x14ac:dyDescent="0.25">
      <c r="A868" s="186"/>
      <c r="B868" s="186"/>
      <c r="C868" s="186"/>
      <c r="D868" s="186"/>
      <c r="E868" s="184" t="str">
        <f t="shared" si="13"/>
        <v/>
      </c>
      <c r="F868">
        <f>SUMIF($B$11:B868,"withdraw",$C$11:C868)-SUMIFS($C$11:C868,$B$11:B868,"deposit",$D$11:D868,"reinvestment")</f>
        <v>0</v>
      </c>
    </row>
    <row r="869" spans="1:6" ht="29.1" customHeight="1" x14ac:dyDescent="0.25">
      <c r="A869" s="186"/>
      <c r="B869" s="186"/>
      <c r="C869" s="186"/>
      <c r="D869" s="186"/>
      <c r="E869" s="184" t="str">
        <f t="shared" si="13"/>
        <v/>
      </c>
      <c r="F869">
        <f>SUMIF($B$11:B869,"withdraw",$C$11:C869)-SUMIFS($C$11:C869,$B$11:B869,"deposit",$D$11:D869,"reinvestment")</f>
        <v>0</v>
      </c>
    </row>
    <row r="870" spans="1:6" ht="29.1" customHeight="1" x14ac:dyDescent="0.25">
      <c r="A870" s="186"/>
      <c r="B870" s="186"/>
      <c r="C870" s="186"/>
      <c r="D870" s="186"/>
      <c r="E870" s="184" t="str">
        <f t="shared" si="13"/>
        <v/>
      </c>
      <c r="F870">
        <f>SUMIF($B$11:B870,"withdraw",$C$11:C870)-SUMIFS($C$11:C870,$B$11:B870,"deposit",$D$11:D870,"reinvestment")</f>
        <v>0</v>
      </c>
    </row>
    <row r="871" spans="1:6" ht="29.1" customHeight="1" x14ac:dyDescent="0.25">
      <c r="A871" s="186"/>
      <c r="B871" s="186"/>
      <c r="C871" s="186"/>
      <c r="D871" s="186"/>
      <c r="E871" s="184" t="str">
        <f t="shared" si="13"/>
        <v/>
      </c>
      <c r="F871">
        <f>SUMIF($B$11:B871,"withdraw",$C$11:C871)-SUMIFS($C$11:C871,$B$11:B871,"deposit",$D$11:D871,"reinvestment")</f>
        <v>0</v>
      </c>
    </row>
    <row r="872" spans="1:6" ht="29.1" customHeight="1" x14ac:dyDescent="0.25">
      <c r="A872" s="186"/>
      <c r="B872" s="186"/>
      <c r="C872" s="186"/>
      <c r="D872" s="186"/>
      <c r="E872" s="184" t="str">
        <f t="shared" si="13"/>
        <v/>
      </c>
      <c r="F872">
        <f>SUMIF($B$11:B872,"withdraw",$C$11:C872)-SUMIFS($C$11:C872,$B$11:B872,"deposit",$D$11:D872,"reinvestment")</f>
        <v>0</v>
      </c>
    </row>
    <row r="873" spans="1:6" ht="29.1" customHeight="1" x14ac:dyDescent="0.25">
      <c r="A873" s="186"/>
      <c r="B873" s="186"/>
      <c r="C873" s="186"/>
      <c r="D873" s="186"/>
      <c r="E873" s="184" t="str">
        <f t="shared" si="13"/>
        <v/>
      </c>
      <c r="F873">
        <f>SUMIF($B$11:B873,"withdraw",$C$11:C873)-SUMIFS($C$11:C873,$B$11:B873,"deposit",$D$11:D873,"reinvestment")</f>
        <v>0</v>
      </c>
    </row>
    <row r="874" spans="1:6" ht="29.1" customHeight="1" x14ac:dyDescent="0.25">
      <c r="A874" s="186"/>
      <c r="B874" s="186"/>
      <c r="C874" s="186"/>
      <c r="D874" s="186"/>
      <c r="E874" s="184" t="str">
        <f t="shared" si="13"/>
        <v/>
      </c>
      <c r="F874">
        <f>SUMIF($B$11:B874,"withdraw",$C$11:C874)-SUMIFS($C$11:C874,$B$11:B874,"deposit",$D$11:D874,"reinvestment")</f>
        <v>0</v>
      </c>
    </row>
    <row r="875" spans="1:6" ht="29.1" customHeight="1" x14ac:dyDescent="0.25">
      <c r="A875" s="186"/>
      <c r="B875" s="186"/>
      <c r="C875" s="186"/>
      <c r="D875" s="186"/>
      <c r="E875" s="184" t="str">
        <f t="shared" si="13"/>
        <v/>
      </c>
      <c r="F875">
        <f>SUMIF($B$11:B875,"withdraw",$C$11:C875)-SUMIFS($C$11:C875,$B$11:B875,"deposit",$D$11:D875,"reinvestment")</f>
        <v>0</v>
      </c>
    </row>
    <row r="876" spans="1:6" ht="29.1" customHeight="1" x14ac:dyDescent="0.25">
      <c r="A876" s="186"/>
      <c r="B876" s="186"/>
      <c r="C876" s="186"/>
      <c r="D876" s="186"/>
      <c r="E876" s="184" t="str">
        <f t="shared" si="13"/>
        <v/>
      </c>
      <c r="F876">
        <f>SUMIF($B$11:B876,"withdraw",$C$11:C876)-SUMIFS($C$11:C876,$B$11:B876,"deposit",$D$11:D876,"reinvestment")</f>
        <v>0</v>
      </c>
    </row>
    <row r="877" spans="1:6" ht="29.1" customHeight="1" x14ac:dyDescent="0.25">
      <c r="A877" s="186"/>
      <c r="B877" s="186"/>
      <c r="C877" s="186"/>
      <c r="D877" s="186"/>
      <c r="E877" s="184" t="str">
        <f t="shared" si="13"/>
        <v/>
      </c>
      <c r="F877">
        <f>SUMIF($B$11:B877,"withdraw",$C$11:C877)-SUMIFS($C$11:C877,$B$11:B877,"deposit",$D$11:D877,"reinvestment")</f>
        <v>0</v>
      </c>
    </row>
    <row r="878" spans="1:6" ht="29.1" customHeight="1" x14ac:dyDescent="0.25">
      <c r="A878" s="186"/>
      <c r="B878" s="186"/>
      <c r="C878" s="186"/>
      <c r="D878" s="186"/>
      <c r="E878" s="184" t="str">
        <f t="shared" si="13"/>
        <v/>
      </c>
      <c r="F878">
        <f>SUMIF($B$11:B878,"withdraw",$C$11:C878)-SUMIFS($C$11:C878,$B$11:B878,"deposit",$D$11:D878,"reinvestment")</f>
        <v>0</v>
      </c>
    </row>
    <row r="879" spans="1:6" ht="29.1" customHeight="1" x14ac:dyDescent="0.25">
      <c r="A879" s="186"/>
      <c r="B879" s="186"/>
      <c r="C879" s="186"/>
      <c r="D879" s="186"/>
      <c r="E879" s="184" t="str">
        <f t="shared" si="13"/>
        <v/>
      </c>
      <c r="F879">
        <f>SUMIF($B$11:B879,"withdraw",$C$11:C879)-SUMIFS($C$11:C879,$B$11:B879,"deposit",$D$11:D879,"reinvestment")</f>
        <v>0</v>
      </c>
    </row>
    <row r="880" spans="1:6" ht="29.1" customHeight="1" x14ac:dyDescent="0.25">
      <c r="A880" s="186"/>
      <c r="B880" s="186"/>
      <c r="C880" s="186"/>
      <c r="D880" s="186"/>
      <c r="E880" s="184" t="str">
        <f t="shared" si="13"/>
        <v/>
      </c>
      <c r="F880">
        <f>SUMIF($B$11:B880,"withdraw",$C$11:C880)-SUMIFS($C$11:C880,$B$11:B880,"deposit",$D$11:D880,"reinvestment")</f>
        <v>0</v>
      </c>
    </row>
    <row r="881" spans="1:6" ht="29.1" customHeight="1" x14ac:dyDescent="0.25">
      <c r="A881" s="186"/>
      <c r="B881" s="186"/>
      <c r="C881" s="186"/>
      <c r="D881" s="186"/>
      <c r="E881" s="184" t="str">
        <f t="shared" si="13"/>
        <v/>
      </c>
      <c r="F881">
        <f>SUMIF($B$11:B881,"withdraw",$C$11:C881)-SUMIFS($C$11:C881,$B$11:B881,"deposit",$D$11:D881,"reinvestment")</f>
        <v>0</v>
      </c>
    </row>
    <row r="882" spans="1:6" ht="29.1" customHeight="1" x14ac:dyDescent="0.25">
      <c r="A882" s="186"/>
      <c r="B882" s="186"/>
      <c r="C882" s="186"/>
      <c r="D882" s="186"/>
      <c r="E882" s="184" t="str">
        <f t="shared" si="13"/>
        <v/>
      </c>
      <c r="F882">
        <f>SUMIF($B$11:B882,"withdraw",$C$11:C882)-SUMIFS($C$11:C882,$B$11:B882,"deposit",$D$11:D882,"reinvestment")</f>
        <v>0</v>
      </c>
    </row>
    <row r="883" spans="1:6" ht="29.1" customHeight="1" x14ac:dyDescent="0.25">
      <c r="A883" s="186"/>
      <c r="B883" s="186"/>
      <c r="C883" s="186"/>
      <c r="D883" s="186"/>
      <c r="E883" s="184" t="str">
        <f t="shared" si="13"/>
        <v/>
      </c>
      <c r="F883">
        <f>SUMIF($B$11:B883,"withdraw",$C$11:C883)-SUMIFS($C$11:C883,$B$11:B883,"deposit",$D$11:D883,"reinvestment")</f>
        <v>0</v>
      </c>
    </row>
    <row r="884" spans="1:6" ht="29.1" customHeight="1" x14ac:dyDescent="0.25">
      <c r="A884" s="186"/>
      <c r="B884" s="186"/>
      <c r="C884" s="186"/>
      <c r="D884" s="186"/>
      <c r="E884" s="184" t="str">
        <f t="shared" si="13"/>
        <v/>
      </c>
      <c r="F884">
        <f>SUMIF($B$11:B884,"withdraw",$C$11:C884)-SUMIFS($C$11:C884,$B$11:B884,"deposit",$D$11:D884,"reinvestment")</f>
        <v>0</v>
      </c>
    </row>
    <row r="885" spans="1:6" ht="29.1" customHeight="1" x14ac:dyDescent="0.25">
      <c r="A885" s="186"/>
      <c r="B885" s="186"/>
      <c r="C885" s="186"/>
      <c r="D885" s="186"/>
      <c r="E885" s="184" t="str">
        <f t="shared" si="13"/>
        <v/>
      </c>
      <c r="F885">
        <f>SUMIF($B$11:B885,"withdraw",$C$11:C885)-SUMIFS($C$11:C885,$B$11:B885,"deposit",$D$11:D885,"reinvestment")</f>
        <v>0</v>
      </c>
    </row>
    <row r="886" spans="1:6" ht="29.1" customHeight="1" x14ac:dyDescent="0.25">
      <c r="A886" s="186"/>
      <c r="B886" s="186"/>
      <c r="C886" s="186"/>
      <c r="D886" s="186"/>
      <c r="E886" s="184" t="str">
        <f t="shared" si="13"/>
        <v/>
      </c>
      <c r="F886">
        <f>SUMIF($B$11:B886,"withdraw",$C$11:C886)-SUMIFS($C$11:C886,$B$11:B886,"deposit",$D$11:D886,"reinvestment")</f>
        <v>0</v>
      </c>
    </row>
    <row r="887" spans="1:6" ht="29.1" customHeight="1" x14ac:dyDescent="0.25">
      <c r="A887" s="186"/>
      <c r="B887" s="186"/>
      <c r="C887" s="186"/>
      <c r="D887" s="186"/>
      <c r="E887" s="184" t="str">
        <f t="shared" si="13"/>
        <v/>
      </c>
      <c r="F887">
        <f>SUMIF($B$11:B887,"withdraw",$C$11:C887)-SUMIFS($C$11:C887,$B$11:B887,"deposit",$D$11:D887,"reinvestment")</f>
        <v>0</v>
      </c>
    </row>
    <row r="888" spans="1:6" ht="29.1" customHeight="1" x14ac:dyDescent="0.25">
      <c r="A888" s="186"/>
      <c r="B888" s="186"/>
      <c r="C888" s="186"/>
      <c r="D888" s="186"/>
      <c r="E888" s="184" t="str">
        <f t="shared" si="13"/>
        <v/>
      </c>
      <c r="F888">
        <f>SUMIF($B$11:B888,"withdraw",$C$11:C888)-SUMIFS($C$11:C888,$B$11:B888,"deposit",$D$11:D888,"reinvestment")</f>
        <v>0</v>
      </c>
    </row>
    <row r="889" spans="1:6" ht="29.1" customHeight="1" x14ac:dyDescent="0.25">
      <c r="A889" s="186"/>
      <c r="B889" s="186"/>
      <c r="C889" s="186"/>
      <c r="D889" s="186"/>
      <c r="E889" s="184" t="str">
        <f t="shared" si="13"/>
        <v/>
      </c>
      <c r="F889">
        <f>SUMIF($B$11:B889,"withdraw",$C$11:C889)-SUMIFS($C$11:C889,$B$11:B889,"deposit",$D$11:D889,"reinvestment")</f>
        <v>0</v>
      </c>
    </row>
    <row r="890" spans="1:6" ht="29.1" customHeight="1" x14ac:dyDescent="0.25">
      <c r="A890" s="186"/>
      <c r="B890" s="186"/>
      <c r="C890" s="186"/>
      <c r="D890" s="186"/>
      <c r="E890" s="184" t="str">
        <f t="shared" si="13"/>
        <v/>
      </c>
      <c r="F890">
        <f>SUMIF($B$11:B890,"withdraw",$C$11:C890)-SUMIFS($C$11:C890,$B$11:B890,"deposit",$D$11:D890,"reinvestment")</f>
        <v>0</v>
      </c>
    </row>
    <row r="891" spans="1:6" ht="29.1" customHeight="1" x14ac:dyDescent="0.25">
      <c r="A891" s="186"/>
      <c r="B891" s="186"/>
      <c r="C891" s="186"/>
      <c r="D891" s="186"/>
      <c r="E891" s="184" t="str">
        <f t="shared" si="13"/>
        <v/>
      </c>
      <c r="F891">
        <f>SUMIF($B$11:B891,"withdraw",$C$11:C891)-SUMIFS($C$11:C891,$B$11:B891,"deposit",$D$11:D891,"reinvestment")</f>
        <v>0</v>
      </c>
    </row>
    <row r="892" spans="1:6" ht="29.1" customHeight="1" x14ac:dyDescent="0.25">
      <c r="A892" s="186"/>
      <c r="B892" s="186"/>
      <c r="C892" s="186"/>
      <c r="D892" s="186"/>
      <c r="E892" s="184" t="str">
        <f t="shared" si="13"/>
        <v/>
      </c>
      <c r="F892">
        <f>SUMIF($B$11:B892,"withdraw",$C$11:C892)-SUMIFS($C$11:C892,$B$11:B892,"deposit",$D$11:D892,"reinvestment")</f>
        <v>0</v>
      </c>
    </row>
    <row r="893" spans="1:6" ht="29.1" customHeight="1" x14ac:dyDescent="0.25">
      <c r="A893" s="186"/>
      <c r="B893" s="186"/>
      <c r="C893" s="186"/>
      <c r="D893" s="186"/>
      <c r="E893" s="184" t="str">
        <f t="shared" si="13"/>
        <v/>
      </c>
      <c r="F893">
        <f>SUMIF($B$11:B893,"withdraw",$C$11:C893)-SUMIFS($C$11:C893,$B$11:B893,"deposit",$D$11:D893,"reinvestment")</f>
        <v>0</v>
      </c>
    </row>
    <row r="894" spans="1:6" ht="29.1" customHeight="1" x14ac:dyDescent="0.25">
      <c r="A894" s="186"/>
      <c r="B894" s="186"/>
      <c r="C894" s="186"/>
      <c r="D894" s="186"/>
      <c r="E894" s="184" t="str">
        <f t="shared" si="13"/>
        <v/>
      </c>
      <c r="F894">
        <f>SUMIF($B$11:B894,"withdraw",$C$11:C894)-SUMIFS($C$11:C894,$B$11:B894,"deposit",$D$11:D894,"reinvestment")</f>
        <v>0</v>
      </c>
    </row>
    <row r="895" spans="1:6" ht="29.1" customHeight="1" x14ac:dyDescent="0.25">
      <c r="A895" s="186"/>
      <c r="B895" s="186"/>
      <c r="C895" s="186"/>
      <c r="D895" s="186"/>
      <c r="E895" s="184" t="str">
        <f t="shared" si="13"/>
        <v/>
      </c>
      <c r="F895">
        <f>SUMIF($B$11:B895,"withdraw",$C$11:C895)-SUMIFS($C$11:C895,$B$11:B895,"deposit",$D$11:D895,"reinvestment")</f>
        <v>0</v>
      </c>
    </row>
    <row r="896" spans="1:6" ht="29.1" customHeight="1" x14ac:dyDescent="0.25">
      <c r="A896" s="186"/>
      <c r="B896" s="186"/>
      <c r="C896" s="186"/>
      <c r="D896" s="186"/>
      <c r="E896" s="184" t="str">
        <f t="shared" si="13"/>
        <v/>
      </c>
      <c r="F896">
        <f>SUMIF($B$11:B896,"withdraw",$C$11:C896)-SUMIFS($C$11:C896,$B$11:B896,"deposit",$D$11:D896,"reinvestment")</f>
        <v>0</v>
      </c>
    </row>
    <row r="897" spans="1:6" ht="29.1" customHeight="1" x14ac:dyDescent="0.25">
      <c r="A897" s="186"/>
      <c r="B897" s="186"/>
      <c r="C897" s="186"/>
      <c r="D897" s="186"/>
      <c r="E897" s="184" t="str">
        <f t="shared" si="13"/>
        <v/>
      </c>
      <c r="F897">
        <f>SUMIF($B$11:B897,"withdraw",$C$11:C897)-SUMIFS($C$11:C897,$B$11:B897,"deposit",$D$11:D897,"reinvestment")</f>
        <v>0</v>
      </c>
    </row>
    <row r="898" spans="1:6" ht="29.1" customHeight="1" x14ac:dyDescent="0.25">
      <c r="A898" s="186"/>
      <c r="B898" s="186"/>
      <c r="C898" s="186"/>
      <c r="D898" s="186"/>
      <c r="E898" s="184" t="str">
        <f t="shared" si="13"/>
        <v/>
      </c>
      <c r="F898">
        <f>SUMIF($B$11:B898,"withdraw",$C$11:C898)-SUMIFS($C$11:C898,$B$11:B898,"deposit",$D$11:D898,"reinvestment")</f>
        <v>0</v>
      </c>
    </row>
    <row r="899" spans="1:6" ht="29.1" customHeight="1" x14ac:dyDescent="0.25">
      <c r="A899" s="186"/>
      <c r="B899" s="186"/>
      <c r="C899" s="186"/>
      <c r="D899" s="186"/>
      <c r="E899" s="184" t="str">
        <f t="shared" si="13"/>
        <v/>
      </c>
      <c r="F899">
        <f>SUMIF($B$11:B899,"withdraw",$C$11:C899)-SUMIFS($C$11:C899,$B$11:B899,"deposit",$D$11:D899,"reinvestment")</f>
        <v>0</v>
      </c>
    </row>
    <row r="900" spans="1:6" ht="29.1" customHeight="1" x14ac:dyDescent="0.25">
      <c r="A900" s="186"/>
      <c r="B900" s="186"/>
      <c r="C900" s="186"/>
      <c r="D900" s="186"/>
      <c r="E900" s="184" t="str">
        <f t="shared" si="13"/>
        <v/>
      </c>
      <c r="F900">
        <f>SUMIF($B$11:B900,"withdraw",$C$11:C900)-SUMIFS($C$11:C900,$B$11:B900,"deposit",$D$11:D900,"reinvestment")</f>
        <v>0</v>
      </c>
    </row>
    <row r="901" spans="1:6" ht="29.1" customHeight="1" x14ac:dyDescent="0.25">
      <c r="A901" s="186"/>
      <c r="B901" s="186"/>
      <c r="C901" s="186"/>
      <c r="D901" s="186"/>
      <c r="E901" s="184" t="str">
        <f t="shared" si="13"/>
        <v/>
      </c>
      <c r="F901">
        <f>SUMIF($B$11:B901,"withdraw",$C$11:C901)-SUMIFS($C$11:C901,$B$11:B901,"deposit",$D$11:D901,"reinvestment")</f>
        <v>0</v>
      </c>
    </row>
    <row r="902" spans="1:6" ht="29.1" customHeight="1" x14ac:dyDescent="0.25">
      <c r="A902" s="186"/>
      <c r="B902" s="186"/>
      <c r="C902" s="186"/>
      <c r="D902" s="186"/>
      <c r="E902" s="184" t="str">
        <f t="shared" si="13"/>
        <v/>
      </c>
      <c r="F902">
        <f>SUMIF($B$11:B902,"withdraw",$C$11:C902)-SUMIFS($C$11:C902,$B$11:B902,"deposit",$D$11:D902,"reinvestment")</f>
        <v>0</v>
      </c>
    </row>
    <row r="903" spans="1:6" ht="29.1" customHeight="1" x14ac:dyDescent="0.25">
      <c r="A903" s="186"/>
      <c r="B903" s="186"/>
      <c r="C903" s="186"/>
      <c r="D903" s="186"/>
      <c r="E903" s="184" t="str">
        <f t="shared" si="13"/>
        <v/>
      </c>
      <c r="F903">
        <f>SUMIF($B$11:B903,"withdraw",$C$11:C903)-SUMIFS($C$11:C903,$B$11:B903,"deposit",$D$11:D903,"reinvestment")</f>
        <v>0</v>
      </c>
    </row>
    <row r="904" spans="1:6" ht="29.1" customHeight="1" x14ac:dyDescent="0.25">
      <c r="A904" s="186"/>
      <c r="B904" s="186"/>
      <c r="C904" s="186"/>
      <c r="D904" s="186"/>
      <c r="E904" s="184" t="str">
        <f t="shared" si="13"/>
        <v/>
      </c>
      <c r="F904">
        <f>SUMIF($B$11:B904,"withdraw",$C$11:C904)-SUMIFS($C$11:C904,$B$11:B904,"deposit",$D$11:D904,"reinvestment")</f>
        <v>0</v>
      </c>
    </row>
    <row r="905" spans="1:6" ht="29.1" customHeight="1" x14ac:dyDescent="0.25">
      <c r="A905" s="186"/>
      <c r="B905" s="186"/>
      <c r="C905" s="186"/>
      <c r="D905" s="186"/>
      <c r="E905" s="184" t="str">
        <f t="shared" si="13"/>
        <v/>
      </c>
      <c r="F905">
        <f>SUMIF($B$11:B905,"withdraw",$C$11:C905)-SUMIFS($C$11:C905,$B$11:B905,"deposit",$D$11:D905,"reinvestment")</f>
        <v>0</v>
      </c>
    </row>
    <row r="906" spans="1:6" ht="29.1" customHeight="1" x14ac:dyDescent="0.25">
      <c r="A906" s="186"/>
      <c r="B906" s="186"/>
      <c r="C906" s="186"/>
      <c r="D906" s="186"/>
      <c r="E906" s="184" t="str">
        <f t="shared" si="13"/>
        <v/>
      </c>
      <c r="F906">
        <f>SUMIF($B$11:B906,"withdraw",$C$11:C906)-SUMIFS($C$11:C906,$B$11:B906,"deposit",$D$11:D906,"reinvestment")</f>
        <v>0</v>
      </c>
    </row>
    <row r="907" spans="1:6" ht="29.1" customHeight="1" x14ac:dyDescent="0.25">
      <c r="A907" s="186"/>
      <c r="B907" s="186"/>
      <c r="C907" s="186"/>
      <c r="D907" s="186"/>
      <c r="E907" s="184" t="str">
        <f t="shared" si="13"/>
        <v/>
      </c>
      <c r="F907">
        <f>SUMIF($B$11:B907,"withdraw",$C$11:C907)-SUMIFS($C$11:C907,$B$11:B907,"deposit",$D$11:D907,"reinvestment")</f>
        <v>0</v>
      </c>
    </row>
    <row r="908" spans="1:6" ht="29.1" customHeight="1" x14ac:dyDescent="0.25">
      <c r="A908" s="186"/>
      <c r="B908" s="186"/>
      <c r="C908" s="186"/>
      <c r="D908" s="186"/>
      <c r="E908" s="184" t="str">
        <f t="shared" si="13"/>
        <v/>
      </c>
      <c r="F908">
        <f>SUMIF($B$11:B908,"withdraw",$C$11:C908)-SUMIFS($C$11:C908,$B$11:B908,"deposit",$D$11:D908,"reinvestment")</f>
        <v>0</v>
      </c>
    </row>
    <row r="909" spans="1:6" ht="29.1" customHeight="1" x14ac:dyDescent="0.25">
      <c r="A909" s="186"/>
      <c r="B909" s="186"/>
      <c r="C909" s="186"/>
      <c r="D909" s="186"/>
      <c r="E909" s="184" t="str">
        <f t="shared" ref="E909:E972" si="14">IF(AND(C909&gt;F908,D909="reinvestment"),"You cannot reinvest more than is withdrawn and available.","")</f>
        <v/>
      </c>
      <c r="F909">
        <f>SUMIF($B$11:B909,"withdraw",$C$11:C909)-SUMIFS($C$11:C909,$B$11:B909,"deposit",$D$11:D909,"reinvestment")</f>
        <v>0</v>
      </c>
    </row>
    <row r="910" spans="1:6" ht="29.1" customHeight="1" x14ac:dyDescent="0.25">
      <c r="A910" s="186"/>
      <c r="B910" s="186"/>
      <c r="C910" s="186"/>
      <c r="D910" s="186"/>
      <c r="E910" s="184" t="str">
        <f t="shared" si="14"/>
        <v/>
      </c>
      <c r="F910">
        <f>SUMIF($B$11:B910,"withdraw",$C$11:C910)-SUMIFS($C$11:C910,$B$11:B910,"deposit",$D$11:D910,"reinvestment")</f>
        <v>0</v>
      </c>
    </row>
    <row r="911" spans="1:6" ht="29.1" customHeight="1" x14ac:dyDescent="0.25">
      <c r="A911" s="186"/>
      <c r="B911" s="186"/>
      <c r="C911" s="186"/>
      <c r="D911" s="186"/>
      <c r="E911" s="184" t="str">
        <f t="shared" si="14"/>
        <v/>
      </c>
      <c r="F911">
        <f>SUMIF($B$11:B911,"withdraw",$C$11:C911)-SUMIFS($C$11:C911,$B$11:B911,"deposit",$D$11:D911,"reinvestment")</f>
        <v>0</v>
      </c>
    </row>
    <row r="912" spans="1:6" ht="29.1" customHeight="1" x14ac:dyDescent="0.25">
      <c r="A912" s="186"/>
      <c r="B912" s="186"/>
      <c r="C912" s="186"/>
      <c r="D912" s="186"/>
      <c r="E912" s="184" t="str">
        <f t="shared" si="14"/>
        <v/>
      </c>
      <c r="F912">
        <f>SUMIF($B$11:B912,"withdraw",$C$11:C912)-SUMIFS($C$11:C912,$B$11:B912,"deposit",$D$11:D912,"reinvestment")</f>
        <v>0</v>
      </c>
    </row>
    <row r="913" spans="1:6" ht="29.1" customHeight="1" x14ac:dyDescent="0.25">
      <c r="A913" s="186"/>
      <c r="B913" s="186"/>
      <c r="C913" s="186"/>
      <c r="D913" s="186"/>
      <c r="E913" s="184" t="str">
        <f t="shared" si="14"/>
        <v/>
      </c>
      <c r="F913">
        <f>SUMIF($B$11:B913,"withdraw",$C$11:C913)-SUMIFS($C$11:C913,$B$11:B913,"deposit",$D$11:D913,"reinvestment")</f>
        <v>0</v>
      </c>
    </row>
    <row r="914" spans="1:6" ht="29.1" customHeight="1" x14ac:dyDescent="0.25">
      <c r="A914" s="186"/>
      <c r="B914" s="186"/>
      <c r="C914" s="186"/>
      <c r="D914" s="186"/>
      <c r="E914" s="184" t="str">
        <f t="shared" si="14"/>
        <v/>
      </c>
      <c r="F914">
        <f>SUMIF($B$11:B914,"withdraw",$C$11:C914)-SUMIFS($C$11:C914,$B$11:B914,"deposit",$D$11:D914,"reinvestment")</f>
        <v>0</v>
      </c>
    </row>
    <row r="915" spans="1:6" ht="29.1" customHeight="1" x14ac:dyDescent="0.25">
      <c r="A915" s="186"/>
      <c r="B915" s="186"/>
      <c r="C915" s="186"/>
      <c r="D915" s="186"/>
      <c r="E915" s="184" t="str">
        <f t="shared" si="14"/>
        <v/>
      </c>
      <c r="F915">
        <f>SUMIF($B$11:B915,"withdraw",$C$11:C915)-SUMIFS($C$11:C915,$B$11:B915,"deposit",$D$11:D915,"reinvestment")</f>
        <v>0</v>
      </c>
    </row>
    <row r="916" spans="1:6" ht="29.1" customHeight="1" x14ac:dyDescent="0.25">
      <c r="A916" s="186"/>
      <c r="B916" s="186"/>
      <c r="C916" s="186"/>
      <c r="D916" s="186"/>
      <c r="E916" s="184" t="str">
        <f t="shared" si="14"/>
        <v/>
      </c>
      <c r="F916">
        <f>SUMIF($B$11:B916,"withdraw",$C$11:C916)-SUMIFS($C$11:C916,$B$11:B916,"deposit",$D$11:D916,"reinvestment")</f>
        <v>0</v>
      </c>
    </row>
    <row r="917" spans="1:6" ht="29.1" customHeight="1" x14ac:dyDescent="0.25">
      <c r="A917" s="186"/>
      <c r="B917" s="186"/>
      <c r="C917" s="186"/>
      <c r="D917" s="186"/>
      <c r="E917" s="184" t="str">
        <f t="shared" si="14"/>
        <v/>
      </c>
      <c r="F917">
        <f>SUMIF($B$11:B917,"withdraw",$C$11:C917)-SUMIFS($C$11:C917,$B$11:B917,"deposit",$D$11:D917,"reinvestment")</f>
        <v>0</v>
      </c>
    </row>
    <row r="918" spans="1:6" ht="29.1" customHeight="1" x14ac:dyDescent="0.25">
      <c r="A918" s="186"/>
      <c r="B918" s="186"/>
      <c r="C918" s="186"/>
      <c r="D918" s="186"/>
      <c r="E918" s="184" t="str">
        <f t="shared" si="14"/>
        <v/>
      </c>
      <c r="F918">
        <f>SUMIF($B$11:B918,"withdraw",$C$11:C918)-SUMIFS($C$11:C918,$B$11:B918,"deposit",$D$11:D918,"reinvestment")</f>
        <v>0</v>
      </c>
    </row>
    <row r="919" spans="1:6" ht="29.1" customHeight="1" x14ac:dyDescent="0.25">
      <c r="A919" s="186"/>
      <c r="B919" s="186"/>
      <c r="C919" s="186"/>
      <c r="D919" s="186"/>
      <c r="E919" s="184" t="str">
        <f t="shared" si="14"/>
        <v/>
      </c>
      <c r="F919">
        <f>SUMIF($B$11:B919,"withdraw",$C$11:C919)-SUMIFS($C$11:C919,$B$11:B919,"deposit",$D$11:D919,"reinvestment")</f>
        <v>0</v>
      </c>
    </row>
    <row r="920" spans="1:6" ht="29.1" customHeight="1" x14ac:dyDescent="0.25">
      <c r="A920" s="186"/>
      <c r="B920" s="186"/>
      <c r="C920" s="186"/>
      <c r="D920" s="186"/>
      <c r="E920" s="184" t="str">
        <f t="shared" si="14"/>
        <v/>
      </c>
      <c r="F920">
        <f>SUMIF($B$11:B920,"withdraw",$C$11:C920)-SUMIFS($C$11:C920,$B$11:B920,"deposit",$D$11:D920,"reinvestment")</f>
        <v>0</v>
      </c>
    </row>
    <row r="921" spans="1:6" ht="29.1" customHeight="1" x14ac:dyDescent="0.25">
      <c r="A921" s="186"/>
      <c r="B921" s="186"/>
      <c r="C921" s="186"/>
      <c r="D921" s="186"/>
      <c r="E921" s="184" t="str">
        <f t="shared" si="14"/>
        <v/>
      </c>
      <c r="F921">
        <f>SUMIF($B$11:B921,"withdraw",$C$11:C921)-SUMIFS($C$11:C921,$B$11:B921,"deposit",$D$11:D921,"reinvestment")</f>
        <v>0</v>
      </c>
    </row>
    <row r="922" spans="1:6" ht="29.1" customHeight="1" x14ac:dyDescent="0.25">
      <c r="A922" s="186"/>
      <c r="B922" s="186"/>
      <c r="C922" s="186"/>
      <c r="D922" s="186"/>
      <c r="E922" s="184" t="str">
        <f t="shared" si="14"/>
        <v/>
      </c>
      <c r="F922">
        <f>SUMIF($B$11:B922,"withdraw",$C$11:C922)-SUMIFS($C$11:C922,$B$11:B922,"deposit",$D$11:D922,"reinvestment")</f>
        <v>0</v>
      </c>
    </row>
    <row r="923" spans="1:6" ht="29.1" customHeight="1" x14ac:dyDescent="0.25">
      <c r="A923" s="186"/>
      <c r="B923" s="186"/>
      <c r="C923" s="186"/>
      <c r="D923" s="186"/>
      <c r="E923" s="184" t="str">
        <f t="shared" si="14"/>
        <v/>
      </c>
      <c r="F923">
        <f>SUMIF($B$11:B923,"withdraw",$C$11:C923)-SUMIFS($C$11:C923,$B$11:B923,"deposit",$D$11:D923,"reinvestment")</f>
        <v>0</v>
      </c>
    </row>
    <row r="924" spans="1:6" ht="29.1" customHeight="1" x14ac:dyDescent="0.25">
      <c r="A924" s="186"/>
      <c r="B924" s="186"/>
      <c r="C924" s="186"/>
      <c r="D924" s="186"/>
      <c r="E924" s="184" t="str">
        <f t="shared" si="14"/>
        <v/>
      </c>
      <c r="F924">
        <f>SUMIF($B$11:B924,"withdraw",$C$11:C924)-SUMIFS($C$11:C924,$B$11:B924,"deposit",$D$11:D924,"reinvestment")</f>
        <v>0</v>
      </c>
    </row>
    <row r="925" spans="1:6" ht="29.1" customHeight="1" x14ac:dyDescent="0.25">
      <c r="A925" s="186"/>
      <c r="B925" s="186"/>
      <c r="C925" s="186"/>
      <c r="D925" s="186"/>
      <c r="E925" s="184" t="str">
        <f t="shared" si="14"/>
        <v/>
      </c>
      <c r="F925">
        <f>SUMIF($B$11:B925,"withdraw",$C$11:C925)-SUMIFS($C$11:C925,$B$11:B925,"deposit",$D$11:D925,"reinvestment")</f>
        <v>0</v>
      </c>
    </row>
    <row r="926" spans="1:6" ht="29.1" customHeight="1" x14ac:dyDescent="0.25">
      <c r="A926" s="186"/>
      <c r="B926" s="186"/>
      <c r="C926" s="186"/>
      <c r="D926" s="186"/>
      <c r="E926" s="184" t="str">
        <f t="shared" si="14"/>
        <v/>
      </c>
      <c r="F926">
        <f>SUMIF($B$11:B926,"withdraw",$C$11:C926)-SUMIFS($C$11:C926,$B$11:B926,"deposit",$D$11:D926,"reinvestment")</f>
        <v>0</v>
      </c>
    </row>
    <row r="927" spans="1:6" ht="29.1" customHeight="1" x14ac:dyDescent="0.25">
      <c r="A927" s="186"/>
      <c r="B927" s="186"/>
      <c r="C927" s="186"/>
      <c r="D927" s="186"/>
      <c r="E927" s="184" t="str">
        <f t="shared" si="14"/>
        <v/>
      </c>
      <c r="F927">
        <f>SUMIF($B$11:B927,"withdraw",$C$11:C927)-SUMIFS($C$11:C927,$B$11:B927,"deposit",$D$11:D927,"reinvestment")</f>
        <v>0</v>
      </c>
    </row>
    <row r="928" spans="1:6" ht="29.1" customHeight="1" x14ac:dyDescent="0.25">
      <c r="A928" s="186"/>
      <c r="B928" s="186"/>
      <c r="C928" s="186"/>
      <c r="D928" s="186"/>
      <c r="E928" s="184" t="str">
        <f t="shared" si="14"/>
        <v/>
      </c>
      <c r="F928">
        <f>SUMIF($B$11:B928,"withdraw",$C$11:C928)-SUMIFS($C$11:C928,$B$11:B928,"deposit",$D$11:D928,"reinvestment")</f>
        <v>0</v>
      </c>
    </row>
    <row r="929" spans="1:6" ht="29.1" customHeight="1" x14ac:dyDescent="0.25">
      <c r="A929" s="186"/>
      <c r="B929" s="186"/>
      <c r="C929" s="186"/>
      <c r="D929" s="186"/>
      <c r="E929" s="184" t="str">
        <f t="shared" si="14"/>
        <v/>
      </c>
      <c r="F929">
        <f>SUMIF($B$11:B929,"withdraw",$C$11:C929)-SUMIFS($C$11:C929,$B$11:B929,"deposit",$D$11:D929,"reinvestment")</f>
        <v>0</v>
      </c>
    </row>
    <row r="930" spans="1:6" ht="29.1" customHeight="1" x14ac:dyDescent="0.25">
      <c r="A930" s="186"/>
      <c r="B930" s="186"/>
      <c r="C930" s="186"/>
      <c r="D930" s="186"/>
      <c r="E930" s="184" t="str">
        <f t="shared" si="14"/>
        <v/>
      </c>
      <c r="F930">
        <f>SUMIF($B$11:B930,"withdraw",$C$11:C930)-SUMIFS($C$11:C930,$B$11:B930,"deposit",$D$11:D930,"reinvestment")</f>
        <v>0</v>
      </c>
    </row>
    <row r="931" spans="1:6" ht="29.1" customHeight="1" x14ac:dyDescent="0.25">
      <c r="A931" s="186"/>
      <c r="B931" s="186"/>
      <c r="C931" s="186"/>
      <c r="D931" s="186"/>
      <c r="E931" s="184" t="str">
        <f t="shared" si="14"/>
        <v/>
      </c>
      <c r="F931">
        <f>SUMIF($B$11:B931,"withdraw",$C$11:C931)-SUMIFS($C$11:C931,$B$11:B931,"deposit",$D$11:D931,"reinvestment")</f>
        <v>0</v>
      </c>
    </row>
    <row r="932" spans="1:6" ht="29.1" customHeight="1" x14ac:dyDescent="0.25">
      <c r="A932" s="186"/>
      <c r="B932" s="186"/>
      <c r="C932" s="186"/>
      <c r="D932" s="186"/>
      <c r="E932" s="184" t="str">
        <f t="shared" si="14"/>
        <v/>
      </c>
      <c r="F932">
        <f>SUMIF($B$11:B932,"withdraw",$C$11:C932)-SUMIFS($C$11:C932,$B$11:B932,"deposit",$D$11:D932,"reinvestment")</f>
        <v>0</v>
      </c>
    </row>
    <row r="933" spans="1:6" ht="29.1" customHeight="1" x14ac:dyDescent="0.25">
      <c r="A933" s="186"/>
      <c r="B933" s="186"/>
      <c r="C933" s="186"/>
      <c r="D933" s="186"/>
      <c r="E933" s="184" t="str">
        <f t="shared" si="14"/>
        <v/>
      </c>
      <c r="F933">
        <f>SUMIF($B$11:B933,"withdraw",$C$11:C933)-SUMIFS($C$11:C933,$B$11:B933,"deposit",$D$11:D933,"reinvestment")</f>
        <v>0</v>
      </c>
    </row>
    <row r="934" spans="1:6" ht="29.1" customHeight="1" x14ac:dyDescent="0.25">
      <c r="A934" s="186"/>
      <c r="B934" s="186"/>
      <c r="C934" s="186"/>
      <c r="D934" s="186"/>
      <c r="E934" s="184" t="str">
        <f t="shared" si="14"/>
        <v/>
      </c>
      <c r="F934">
        <f>SUMIF($B$11:B934,"withdraw",$C$11:C934)-SUMIFS($C$11:C934,$B$11:B934,"deposit",$D$11:D934,"reinvestment")</f>
        <v>0</v>
      </c>
    </row>
    <row r="935" spans="1:6" ht="29.1" customHeight="1" x14ac:dyDescent="0.25">
      <c r="A935" s="186"/>
      <c r="B935" s="186"/>
      <c r="C935" s="186"/>
      <c r="D935" s="186"/>
      <c r="E935" s="184" t="str">
        <f t="shared" si="14"/>
        <v/>
      </c>
      <c r="F935">
        <f>SUMIF($B$11:B935,"withdraw",$C$11:C935)-SUMIFS($C$11:C935,$B$11:B935,"deposit",$D$11:D935,"reinvestment")</f>
        <v>0</v>
      </c>
    </row>
    <row r="936" spans="1:6" ht="29.1" customHeight="1" x14ac:dyDescent="0.25">
      <c r="A936" s="186"/>
      <c r="B936" s="186"/>
      <c r="C936" s="186"/>
      <c r="D936" s="186"/>
      <c r="E936" s="184" t="str">
        <f t="shared" si="14"/>
        <v/>
      </c>
      <c r="F936">
        <f>SUMIF($B$11:B936,"withdraw",$C$11:C936)-SUMIFS($C$11:C936,$B$11:B936,"deposit",$D$11:D936,"reinvestment")</f>
        <v>0</v>
      </c>
    </row>
    <row r="937" spans="1:6" ht="29.1" customHeight="1" x14ac:dyDescent="0.25">
      <c r="A937" s="186"/>
      <c r="B937" s="186"/>
      <c r="C937" s="186"/>
      <c r="D937" s="186"/>
      <c r="E937" s="184" t="str">
        <f t="shared" si="14"/>
        <v/>
      </c>
      <c r="F937">
        <f>SUMIF($B$11:B937,"withdraw",$C$11:C937)-SUMIFS($C$11:C937,$B$11:B937,"deposit",$D$11:D937,"reinvestment")</f>
        <v>0</v>
      </c>
    </row>
    <row r="938" spans="1:6" ht="29.1" customHeight="1" x14ac:dyDescent="0.25">
      <c r="A938" s="186"/>
      <c r="B938" s="186"/>
      <c r="C938" s="186"/>
      <c r="D938" s="186"/>
      <c r="E938" s="184" t="str">
        <f t="shared" si="14"/>
        <v/>
      </c>
      <c r="F938">
        <f>SUMIF($B$11:B938,"withdraw",$C$11:C938)-SUMIFS($C$11:C938,$B$11:B938,"deposit",$D$11:D938,"reinvestment")</f>
        <v>0</v>
      </c>
    </row>
    <row r="939" spans="1:6" ht="29.1" customHeight="1" x14ac:dyDescent="0.25">
      <c r="A939" s="186"/>
      <c r="B939" s="186"/>
      <c r="C939" s="186"/>
      <c r="D939" s="186"/>
      <c r="E939" s="184" t="str">
        <f t="shared" si="14"/>
        <v/>
      </c>
      <c r="F939">
        <f>SUMIF($B$11:B939,"withdraw",$C$11:C939)-SUMIFS($C$11:C939,$B$11:B939,"deposit",$D$11:D939,"reinvestment")</f>
        <v>0</v>
      </c>
    </row>
    <row r="940" spans="1:6" ht="29.1" customHeight="1" x14ac:dyDescent="0.25">
      <c r="A940" s="186"/>
      <c r="B940" s="186"/>
      <c r="C940" s="186"/>
      <c r="D940" s="186"/>
      <c r="E940" s="184" t="str">
        <f t="shared" si="14"/>
        <v/>
      </c>
      <c r="F940">
        <f>SUMIF($B$11:B940,"withdraw",$C$11:C940)-SUMIFS($C$11:C940,$B$11:B940,"deposit",$D$11:D940,"reinvestment")</f>
        <v>0</v>
      </c>
    </row>
    <row r="941" spans="1:6" ht="29.1" customHeight="1" x14ac:dyDescent="0.25">
      <c r="A941" s="186"/>
      <c r="B941" s="186"/>
      <c r="C941" s="186"/>
      <c r="D941" s="186"/>
      <c r="E941" s="184" t="str">
        <f t="shared" si="14"/>
        <v/>
      </c>
      <c r="F941">
        <f>SUMIF($B$11:B941,"withdraw",$C$11:C941)-SUMIFS($C$11:C941,$B$11:B941,"deposit",$D$11:D941,"reinvestment")</f>
        <v>0</v>
      </c>
    </row>
    <row r="942" spans="1:6" ht="29.1" customHeight="1" x14ac:dyDescent="0.25">
      <c r="A942" s="186"/>
      <c r="B942" s="186"/>
      <c r="C942" s="186"/>
      <c r="D942" s="186"/>
      <c r="E942" s="184" t="str">
        <f t="shared" si="14"/>
        <v/>
      </c>
      <c r="F942">
        <f>SUMIF($B$11:B942,"withdraw",$C$11:C942)-SUMIFS($C$11:C942,$B$11:B942,"deposit",$D$11:D942,"reinvestment")</f>
        <v>0</v>
      </c>
    </row>
    <row r="943" spans="1:6" ht="29.1" customHeight="1" x14ac:dyDescent="0.25">
      <c r="A943" s="186"/>
      <c r="B943" s="186"/>
      <c r="C943" s="186"/>
      <c r="D943" s="186"/>
      <c r="E943" s="184" t="str">
        <f t="shared" si="14"/>
        <v/>
      </c>
      <c r="F943">
        <f>SUMIF($B$11:B943,"withdraw",$C$11:C943)-SUMIFS($C$11:C943,$B$11:B943,"deposit",$D$11:D943,"reinvestment")</f>
        <v>0</v>
      </c>
    </row>
    <row r="944" spans="1:6" ht="29.1" customHeight="1" x14ac:dyDescent="0.25">
      <c r="A944" s="186"/>
      <c r="B944" s="186"/>
      <c r="C944" s="186"/>
      <c r="D944" s="186"/>
      <c r="E944" s="184" t="str">
        <f t="shared" si="14"/>
        <v/>
      </c>
      <c r="F944">
        <f>SUMIF($B$11:B944,"withdraw",$C$11:C944)-SUMIFS($C$11:C944,$B$11:B944,"deposit",$D$11:D944,"reinvestment")</f>
        <v>0</v>
      </c>
    </row>
    <row r="945" spans="1:6" ht="29.1" customHeight="1" x14ac:dyDescent="0.25">
      <c r="A945" s="186"/>
      <c r="B945" s="186"/>
      <c r="C945" s="186"/>
      <c r="D945" s="186"/>
      <c r="E945" s="184" t="str">
        <f t="shared" si="14"/>
        <v/>
      </c>
      <c r="F945">
        <f>SUMIF($B$11:B945,"withdraw",$C$11:C945)-SUMIFS($C$11:C945,$B$11:B945,"deposit",$D$11:D945,"reinvestment")</f>
        <v>0</v>
      </c>
    </row>
    <row r="946" spans="1:6" ht="29.1" customHeight="1" x14ac:dyDescent="0.25">
      <c r="A946" s="186"/>
      <c r="B946" s="186"/>
      <c r="C946" s="186"/>
      <c r="D946" s="186"/>
      <c r="E946" s="184" t="str">
        <f t="shared" si="14"/>
        <v/>
      </c>
      <c r="F946">
        <f>SUMIF($B$11:B946,"withdraw",$C$11:C946)-SUMIFS($C$11:C946,$B$11:B946,"deposit",$D$11:D946,"reinvestment")</f>
        <v>0</v>
      </c>
    </row>
    <row r="947" spans="1:6" ht="29.1" customHeight="1" x14ac:dyDescent="0.25">
      <c r="A947" s="186"/>
      <c r="B947" s="186"/>
      <c r="C947" s="186"/>
      <c r="D947" s="186"/>
      <c r="E947" s="184" t="str">
        <f t="shared" si="14"/>
        <v/>
      </c>
      <c r="F947">
        <f>SUMIF($B$11:B947,"withdraw",$C$11:C947)-SUMIFS($C$11:C947,$B$11:B947,"deposit",$D$11:D947,"reinvestment")</f>
        <v>0</v>
      </c>
    </row>
    <row r="948" spans="1:6" ht="29.1" customHeight="1" x14ac:dyDescent="0.25">
      <c r="A948" s="186"/>
      <c r="B948" s="186"/>
      <c r="C948" s="186"/>
      <c r="D948" s="186"/>
      <c r="E948" s="184" t="str">
        <f t="shared" si="14"/>
        <v/>
      </c>
      <c r="F948">
        <f>SUMIF($B$11:B948,"withdraw",$C$11:C948)-SUMIFS($C$11:C948,$B$11:B948,"deposit",$D$11:D948,"reinvestment")</f>
        <v>0</v>
      </c>
    </row>
    <row r="949" spans="1:6" ht="29.1" customHeight="1" x14ac:dyDescent="0.25">
      <c r="A949" s="186"/>
      <c r="B949" s="186"/>
      <c r="C949" s="186"/>
      <c r="D949" s="186"/>
      <c r="E949" s="184" t="str">
        <f t="shared" si="14"/>
        <v/>
      </c>
      <c r="F949">
        <f>SUMIF($B$11:B949,"withdraw",$C$11:C949)-SUMIFS($C$11:C949,$B$11:B949,"deposit",$D$11:D949,"reinvestment")</f>
        <v>0</v>
      </c>
    </row>
    <row r="950" spans="1:6" ht="29.1" customHeight="1" x14ac:dyDescent="0.25">
      <c r="A950" s="186"/>
      <c r="B950" s="186"/>
      <c r="C950" s="186"/>
      <c r="D950" s="186"/>
      <c r="E950" s="184" t="str">
        <f t="shared" si="14"/>
        <v/>
      </c>
      <c r="F950">
        <f>SUMIF($B$11:B950,"withdraw",$C$11:C950)-SUMIFS($C$11:C950,$B$11:B950,"deposit",$D$11:D950,"reinvestment")</f>
        <v>0</v>
      </c>
    </row>
    <row r="951" spans="1:6" ht="29.1" customHeight="1" x14ac:dyDescent="0.25">
      <c r="A951" s="186"/>
      <c r="B951" s="186"/>
      <c r="C951" s="186"/>
      <c r="D951" s="186"/>
      <c r="E951" s="184" t="str">
        <f t="shared" si="14"/>
        <v/>
      </c>
      <c r="F951">
        <f>SUMIF($B$11:B951,"withdraw",$C$11:C951)-SUMIFS($C$11:C951,$B$11:B951,"deposit",$D$11:D951,"reinvestment")</f>
        <v>0</v>
      </c>
    </row>
    <row r="952" spans="1:6" ht="29.1" customHeight="1" x14ac:dyDescent="0.25">
      <c r="A952" s="186"/>
      <c r="B952" s="186"/>
      <c r="C952" s="186"/>
      <c r="D952" s="186"/>
      <c r="E952" s="184" t="str">
        <f t="shared" si="14"/>
        <v/>
      </c>
      <c r="F952">
        <f>SUMIF($B$11:B952,"withdraw",$C$11:C952)-SUMIFS($C$11:C952,$B$11:B952,"deposit",$D$11:D952,"reinvestment")</f>
        <v>0</v>
      </c>
    </row>
    <row r="953" spans="1:6" ht="29.1" customHeight="1" x14ac:dyDescent="0.25">
      <c r="A953" s="186"/>
      <c r="B953" s="186"/>
      <c r="C953" s="186"/>
      <c r="D953" s="186"/>
      <c r="E953" s="184" t="str">
        <f t="shared" si="14"/>
        <v/>
      </c>
      <c r="F953">
        <f>SUMIF($B$11:B953,"withdraw",$C$11:C953)-SUMIFS($C$11:C953,$B$11:B953,"deposit",$D$11:D953,"reinvestment")</f>
        <v>0</v>
      </c>
    </row>
    <row r="954" spans="1:6" ht="29.1" customHeight="1" x14ac:dyDescent="0.25">
      <c r="A954" s="186"/>
      <c r="B954" s="186"/>
      <c r="C954" s="186"/>
      <c r="D954" s="186"/>
      <c r="E954" s="184" t="str">
        <f t="shared" si="14"/>
        <v/>
      </c>
      <c r="F954">
        <f>SUMIF($B$11:B954,"withdraw",$C$11:C954)-SUMIFS($C$11:C954,$B$11:B954,"deposit",$D$11:D954,"reinvestment")</f>
        <v>0</v>
      </c>
    </row>
    <row r="955" spans="1:6" ht="29.1" customHeight="1" x14ac:dyDescent="0.25">
      <c r="A955" s="186"/>
      <c r="B955" s="186"/>
      <c r="C955" s="186"/>
      <c r="D955" s="186"/>
      <c r="E955" s="184" t="str">
        <f t="shared" si="14"/>
        <v/>
      </c>
      <c r="F955">
        <f>SUMIF($B$11:B955,"withdraw",$C$11:C955)-SUMIFS($C$11:C955,$B$11:B955,"deposit",$D$11:D955,"reinvestment")</f>
        <v>0</v>
      </c>
    </row>
    <row r="956" spans="1:6" ht="29.1" customHeight="1" x14ac:dyDescent="0.25">
      <c r="A956" s="186"/>
      <c r="B956" s="186"/>
      <c r="C956" s="186"/>
      <c r="D956" s="186"/>
      <c r="E956" s="184" t="str">
        <f t="shared" si="14"/>
        <v/>
      </c>
      <c r="F956">
        <f>SUMIF($B$11:B956,"withdraw",$C$11:C956)-SUMIFS($C$11:C956,$B$11:B956,"deposit",$D$11:D956,"reinvestment")</f>
        <v>0</v>
      </c>
    </row>
    <row r="957" spans="1:6" ht="29.1" customHeight="1" x14ac:dyDescent="0.25">
      <c r="A957" s="186"/>
      <c r="B957" s="186"/>
      <c r="C957" s="186"/>
      <c r="D957" s="186"/>
      <c r="E957" s="184" t="str">
        <f t="shared" si="14"/>
        <v/>
      </c>
      <c r="F957">
        <f>SUMIF($B$11:B957,"withdraw",$C$11:C957)-SUMIFS($C$11:C957,$B$11:B957,"deposit",$D$11:D957,"reinvestment")</f>
        <v>0</v>
      </c>
    </row>
    <row r="958" spans="1:6" ht="29.1" customHeight="1" x14ac:dyDescent="0.25">
      <c r="A958" s="186"/>
      <c r="B958" s="186"/>
      <c r="C958" s="186"/>
      <c r="D958" s="186"/>
      <c r="E958" s="184" t="str">
        <f t="shared" si="14"/>
        <v/>
      </c>
      <c r="F958">
        <f>SUMIF($B$11:B958,"withdraw",$C$11:C958)-SUMIFS($C$11:C958,$B$11:B958,"deposit",$D$11:D958,"reinvestment")</f>
        <v>0</v>
      </c>
    </row>
    <row r="959" spans="1:6" ht="29.1" customHeight="1" x14ac:dyDescent="0.25">
      <c r="A959" s="186"/>
      <c r="B959" s="186"/>
      <c r="C959" s="186"/>
      <c r="D959" s="186"/>
      <c r="E959" s="184" t="str">
        <f t="shared" si="14"/>
        <v/>
      </c>
      <c r="F959">
        <f>SUMIF($B$11:B959,"withdraw",$C$11:C959)-SUMIFS($C$11:C959,$B$11:B959,"deposit",$D$11:D959,"reinvestment")</f>
        <v>0</v>
      </c>
    </row>
    <row r="960" spans="1:6" ht="29.1" customHeight="1" x14ac:dyDescent="0.25">
      <c r="A960" s="186"/>
      <c r="B960" s="186"/>
      <c r="C960" s="186"/>
      <c r="D960" s="186"/>
      <c r="E960" s="184" t="str">
        <f t="shared" si="14"/>
        <v/>
      </c>
      <c r="F960">
        <f>SUMIF($B$11:B960,"withdraw",$C$11:C960)-SUMIFS($C$11:C960,$B$11:B960,"deposit",$D$11:D960,"reinvestment")</f>
        <v>0</v>
      </c>
    </row>
    <row r="961" spans="1:6" ht="29.1" customHeight="1" x14ac:dyDescent="0.25">
      <c r="A961" s="186"/>
      <c r="B961" s="186"/>
      <c r="C961" s="186"/>
      <c r="D961" s="186"/>
      <c r="E961" s="184" t="str">
        <f t="shared" si="14"/>
        <v/>
      </c>
      <c r="F961">
        <f>SUMIF($B$11:B961,"withdraw",$C$11:C961)-SUMIFS($C$11:C961,$B$11:B961,"deposit",$D$11:D961,"reinvestment")</f>
        <v>0</v>
      </c>
    </row>
    <row r="962" spans="1:6" ht="29.1" customHeight="1" x14ac:dyDescent="0.25">
      <c r="A962" s="186"/>
      <c r="B962" s="186"/>
      <c r="C962" s="186"/>
      <c r="D962" s="186"/>
      <c r="E962" s="184" t="str">
        <f t="shared" si="14"/>
        <v/>
      </c>
      <c r="F962">
        <f>SUMIF($B$11:B962,"withdraw",$C$11:C962)-SUMIFS($C$11:C962,$B$11:B962,"deposit",$D$11:D962,"reinvestment")</f>
        <v>0</v>
      </c>
    </row>
    <row r="963" spans="1:6" ht="29.1" customHeight="1" x14ac:dyDescent="0.25">
      <c r="A963" s="186"/>
      <c r="B963" s="186"/>
      <c r="C963" s="186"/>
      <c r="D963" s="186"/>
      <c r="E963" s="184" t="str">
        <f t="shared" si="14"/>
        <v/>
      </c>
      <c r="F963">
        <f>SUMIF($B$11:B963,"withdraw",$C$11:C963)-SUMIFS($C$11:C963,$B$11:B963,"deposit",$D$11:D963,"reinvestment")</f>
        <v>0</v>
      </c>
    </row>
    <row r="964" spans="1:6" ht="29.1" customHeight="1" x14ac:dyDescent="0.25">
      <c r="A964" s="186"/>
      <c r="B964" s="186"/>
      <c r="C964" s="186"/>
      <c r="D964" s="186"/>
      <c r="E964" s="184" t="str">
        <f t="shared" si="14"/>
        <v/>
      </c>
      <c r="F964">
        <f>SUMIF($B$11:B964,"withdraw",$C$11:C964)-SUMIFS($C$11:C964,$B$11:B964,"deposit",$D$11:D964,"reinvestment")</f>
        <v>0</v>
      </c>
    </row>
    <row r="965" spans="1:6" ht="29.1" customHeight="1" x14ac:dyDescent="0.25">
      <c r="A965" s="186"/>
      <c r="B965" s="186"/>
      <c r="C965" s="186"/>
      <c r="D965" s="186"/>
      <c r="E965" s="184" t="str">
        <f t="shared" si="14"/>
        <v/>
      </c>
      <c r="F965">
        <f>SUMIF($B$11:B965,"withdraw",$C$11:C965)-SUMIFS($C$11:C965,$B$11:B965,"deposit",$D$11:D965,"reinvestment")</f>
        <v>0</v>
      </c>
    </row>
    <row r="966" spans="1:6" ht="29.1" customHeight="1" x14ac:dyDescent="0.25">
      <c r="A966" s="186"/>
      <c r="B966" s="186"/>
      <c r="C966" s="186"/>
      <c r="D966" s="186"/>
      <c r="E966" s="184" t="str">
        <f t="shared" si="14"/>
        <v/>
      </c>
      <c r="F966">
        <f>SUMIF($B$11:B966,"withdraw",$C$11:C966)-SUMIFS($C$11:C966,$B$11:B966,"deposit",$D$11:D966,"reinvestment")</f>
        <v>0</v>
      </c>
    </row>
    <row r="967" spans="1:6" ht="29.1" customHeight="1" x14ac:dyDescent="0.25">
      <c r="A967" s="186"/>
      <c r="B967" s="186"/>
      <c r="C967" s="186"/>
      <c r="D967" s="186"/>
      <c r="E967" s="184" t="str">
        <f t="shared" si="14"/>
        <v/>
      </c>
      <c r="F967">
        <f>SUMIF($B$11:B967,"withdraw",$C$11:C967)-SUMIFS($C$11:C967,$B$11:B967,"deposit",$D$11:D967,"reinvestment")</f>
        <v>0</v>
      </c>
    </row>
    <row r="968" spans="1:6" ht="29.1" customHeight="1" x14ac:dyDescent="0.25">
      <c r="A968" s="186"/>
      <c r="B968" s="186"/>
      <c r="C968" s="186"/>
      <c r="D968" s="186"/>
      <c r="E968" s="184" t="str">
        <f t="shared" si="14"/>
        <v/>
      </c>
      <c r="F968">
        <f>SUMIF($B$11:B968,"withdraw",$C$11:C968)-SUMIFS($C$11:C968,$B$11:B968,"deposit",$D$11:D968,"reinvestment")</f>
        <v>0</v>
      </c>
    </row>
    <row r="969" spans="1:6" ht="29.1" customHeight="1" x14ac:dyDescent="0.25">
      <c r="A969" s="186"/>
      <c r="B969" s="186"/>
      <c r="C969" s="186"/>
      <c r="D969" s="186"/>
      <c r="E969" s="184" t="str">
        <f t="shared" si="14"/>
        <v/>
      </c>
      <c r="F969">
        <f>SUMIF($B$11:B969,"withdraw",$C$11:C969)-SUMIFS($C$11:C969,$B$11:B969,"deposit",$D$11:D969,"reinvestment")</f>
        <v>0</v>
      </c>
    </row>
    <row r="970" spans="1:6" ht="29.1" customHeight="1" x14ac:dyDescent="0.25">
      <c r="A970" s="186"/>
      <c r="B970" s="186"/>
      <c r="C970" s="186"/>
      <c r="D970" s="186"/>
      <c r="E970" s="184" t="str">
        <f t="shared" si="14"/>
        <v/>
      </c>
      <c r="F970">
        <f>SUMIF($B$11:B970,"withdraw",$C$11:C970)-SUMIFS($C$11:C970,$B$11:B970,"deposit",$D$11:D970,"reinvestment")</f>
        <v>0</v>
      </c>
    </row>
    <row r="971" spans="1:6" ht="29.1" customHeight="1" x14ac:dyDescent="0.25">
      <c r="A971" s="186"/>
      <c r="B971" s="186"/>
      <c r="C971" s="186"/>
      <c r="D971" s="186"/>
      <c r="E971" s="184" t="str">
        <f t="shared" si="14"/>
        <v/>
      </c>
      <c r="F971">
        <f>SUMIF($B$11:B971,"withdraw",$C$11:C971)-SUMIFS($C$11:C971,$B$11:B971,"deposit",$D$11:D971,"reinvestment")</f>
        <v>0</v>
      </c>
    </row>
    <row r="972" spans="1:6" ht="29.1" customHeight="1" x14ac:dyDescent="0.25">
      <c r="A972" s="186"/>
      <c r="B972" s="186"/>
      <c r="C972" s="186"/>
      <c r="D972" s="186"/>
      <c r="E972" s="184" t="str">
        <f t="shared" si="14"/>
        <v/>
      </c>
      <c r="F972">
        <f>SUMIF($B$11:B972,"withdraw",$C$11:C972)-SUMIFS($C$11:C972,$B$11:B972,"deposit",$D$11:D972,"reinvestment")</f>
        <v>0</v>
      </c>
    </row>
    <row r="973" spans="1:6" ht="29.1" customHeight="1" x14ac:dyDescent="0.25">
      <c r="A973" s="186"/>
      <c r="B973" s="186"/>
      <c r="C973" s="186"/>
      <c r="D973" s="186"/>
      <c r="E973" s="184" t="str">
        <f t="shared" ref="E973:E1036" si="15">IF(AND(C973&gt;F972,D973="reinvestment"),"You cannot reinvest more than is withdrawn and available.","")</f>
        <v/>
      </c>
      <c r="F973">
        <f>SUMIF($B$11:B973,"withdraw",$C$11:C973)-SUMIFS($C$11:C973,$B$11:B973,"deposit",$D$11:D973,"reinvestment")</f>
        <v>0</v>
      </c>
    </row>
    <row r="974" spans="1:6" ht="29.1" customHeight="1" x14ac:dyDescent="0.25">
      <c r="A974" s="186"/>
      <c r="B974" s="186"/>
      <c r="C974" s="186"/>
      <c r="D974" s="186"/>
      <c r="E974" s="184" t="str">
        <f t="shared" si="15"/>
        <v/>
      </c>
      <c r="F974">
        <f>SUMIF($B$11:B974,"withdraw",$C$11:C974)-SUMIFS($C$11:C974,$B$11:B974,"deposit",$D$11:D974,"reinvestment")</f>
        <v>0</v>
      </c>
    </row>
    <row r="975" spans="1:6" ht="29.1" customHeight="1" x14ac:dyDescent="0.25">
      <c r="A975" s="186"/>
      <c r="B975" s="186"/>
      <c r="C975" s="186"/>
      <c r="D975" s="186"/>
      <c r="E975" s="184" t="str">
        <f t="shared" si="15"/>
        <v/>
      </c>
      <c r="F975">
        <f>SUMIF($B$11:B975,"withdraw",$C$11:C975)-SUMIFS($C$11:C975,$B$11:B975,"deposit",$D$11:D975,"reinvestment")</f>
        <v>0</v>
      </c>
    </row>
    <row r="976" spans="1:6" ht="29.1" customHeight="1" x14ac:dyDescent="0.25">
      <c r="A976" s="186"/>
      <c r="B976" s="186"/>
      <c r="C976" s="186"/>
      <c r="D976" s="186"/>
      <c r="E976" s="184" t="str">
        <f t="shared" si="15"/>
        <v/>
      </c>
      <c r="F976">
        <f>SUMIF($B$11:B976,"withdraw",$C$11:C976)-SUMIFS($C$11:C976,$B$11:B976,"deposit",$D$11:D976,"reinvestment")</f>
        <v>0</v>
      </c>
    </row>
    <row r="977" spans="1:6" ht="29.1" customHeight="1" x14ac:dyDescent="0.25">
      <c r="A977" s="186"/>
      <c r="B977" s="186"/>
      <c r="C977" s="186"/>
      <c r="D977" s="186"/>
      <c r="E977" s="184" t="str">
        <f t="shared" si="15"/>
        <v/>
      </c>
      <c r="F977">
        <f>SUMIF($B$11:B977,"withdraw",$C$11:C977)-SUMIFS($C$11:C977,$B$11:B977,"deposit",$D$11:D977,"reinvestment")</f>
        <v>0</v>
      </c>
    </row>
    <row r="978" spans="1:6" ht="29.1" customHeight="1" x14ac:dyDescent="0.25">
      <c r="A978" s="186"/>
      <c r="B978" s="186"/>
      <c r="C978" s="186"/>
      <c r="D978" s="186"/>
      <c r="E978" s="184" t="str">
        <f t="shared" si="15"/>
        <v/>
      </c>
      <c r="F978">
        <f>SUMIF($B$11:B978,"withdraw",$C$11:C978)-SUMIFS($C$11:C978,$B$11:B978,"deposit",$D$11:D978,"reinvestment")</f>
        <v>0</v>
      </c>
    </row>
    <row r="979" spans="1:6" ht="29.1" customHeight="1" x14ac:dyDescent="0.25">
      <c r="A979" s="186"/>
      <c r="B979" s="186"/>
      <c r="C979" s="186"/>
      <c r="D979" s="186"/>
      <c r="E979" s="184" t="str">
        <f t="shared" si="15"/>
        <v/>
      </c>
      <c r="F979">
        <f>SUMIF($B$11:B979,"withdraw",$C$11:C979)-SUMIFS($C$11:C979,$B$11:B979,"deposit",$D$11:D979,"reinvestment")</f>
        <v>0</v>
      </c>
    </row>
    <row r="980" spans="1:6" ht="29.1" customHeight="1" x14ac:dyDescent="0.25">
      <c r="A980" s="186"/>
      <c r="B980" s="186"/>
      <c r="C980" s="186"/>
      <c r="D980" s="186"/>
      <c r="E980" s="184" t="str">
        <f t="shared" si="15"/>
        <v/>
      </c>
      <c r="F980">
        <f>SUMIF($B$11:B980,"withdraw",$C$11:C980)-SUMIFS($C$11:C980,$B$11:B980,"deposit",$D$11:D980,"reinvestment")</f>
        <v>0</v>
      </c>
    </row>
    <row r="981" spans="1:6" ht="29.1" customHeight="1" x14ac:dyDescent="0.25">
      <c r="A981" s="186"/>
      <c r="B981" s="186"/>
      <c r="C981" s="186"/>
      <c r="D981" s="186"/>
      <c r="E981" s="184" t="str">
        <f t="shared" si="15"/>
        <v/>
      </c>
      <c r="F981">
        <f>SUMIF($B$11:B981,"withdraw",$C$11:C981)-SUMIFS($C$11:C981,$B$11:B981,"deposit",$D$11:D981,"reinvestment")</f>
        <v>0</v>
      </c>
    </row>
    <row r="982" spans="1:6" ht="29.1" customHeight="1" x14ac:dyDescent="0.25">
      <c r="A982" s="186"/>
      <c r="B982" s="186"/>
      <c r="C982" s="186"/>
      <c r="D982" s="186"/>
      <c r="E982" s="184" t="str">
        <f t="shared" si="15"/>
        <v/>
      </c>
      <c r="F982">
        <f>SUMIF($B$11:B982,"withdraw",$C$11:C982)-SUMIFS($C$11:C982,$B$11:B982,"deposit",$D$11:D982,"reinvestment")</f>
        <v>0</v>
      </c>
    </row>
    <row r="983" spans="1:6" ht="29.1" customHeight="1" x14ac:dyDescent="0.25">
      <c r="A983" s="186"/>
      <c r="B983" s="186"/>
      <c r="C983" s="186"/>
      <c r="D983" s="186"/>
      <c r="E983" s="184" t="str">
        <f t="shared" si="15"/>
        <v/>
      </c>
      <c r="F983">
        <f>SUMIF($B$11:B983,"withdraw",$C$11:C983)-SUMIFS($C$11:C983,$B$11:B983,"deposit",$D$11:D983,"reinvestment")</f>
        <v>0</v>
      </c>
    </row>
    <row r="984" spans="1:6" ht="29.1" customHeight="1" x14ac:dyDescent="0.25">
      <c r="A984" s="186"/>
      <c r="B984" s="186"/>
      <c r="C984" s="186"/>
      <c r="D984" s="186"/>
      <c r="E984" s="184" t="str">
        <f t="shared" si="15"/>
        <v/>
      </c>
      <c r="F984">
        <f>SUMIF($B$11:B984,"withdraw",$C$11:C984)-SUMIFS($C$11:C984,$B$11:B984,"deposit",$D$11:D984,"reinvestment")</f>
        <v>0</v>
      </c>
    </row>
    <row r="985" spans="1:6" ht="29.1" customHeight="1" x14ac:dyDescent="0.25">
      <c r="A985" s="186"/>
      <c r="B985" s="186"/>
      <c r="C985" s="186"/>
      <c r="D985" s="186"/>
      <c r="E985" s="184" t="str">
        <f t="shared" si="15"/>
        <v/>
      </c>
      <c r="F985">
        <f>SUMIF($B$11:B985,"withdraw",$C$11:C985)-SUMIFS($C$11:C985,$B$11:B985,"deposit",$D$11:D985,"reinvestment")</f>
        <v>0</v>
      </c>
    </row>
    <row r="986" spans="1:6" ht="29.1" customHeight="1" x14ac:dyDescent="0.25">
      <c r="A986" s="186"/>
      <c r="B986" s="186"/>
      <c r="C986" s="186"/>
      <c r="D986" s="186"/>
      <c r="E986" s="184" t="str">
        <f t="shared" si="15"/>
        <v/>
      </c>
      <c r="F986">
        <f>SUMIF($B$11:B986,"withdraw",$C$11:C986)-SUMIFS($C$11:C986,$B$11:B986,"deposit",$D$11:D986,"reinvestment")</f>
        <v>0</v>
      </c>
    </row>
    <row r="987" spans="1:6" ht="29.1" customHeight="1" x14ac:dyDescent="0.25">
      <c r="A987" s="186"/>
      <c r="B987" s="186"/>
      <c r="C987" s="186"/>
      <c r="D987" s="186"/>
      <c r="E987" s="184" t="str">
        <f t="shared" si="15"/>
        <v/>
      </c>
      <c r="F987">
        <f>SUMIF($B$11:B987,"withdraw",$C$11:C987)-SUMIFS($C$11:C987,$B$11:B987,"deposit",$D$11:D987,"reinvestment")</f>
        <v>0</v>
      </c>
    </row>
    <row r="988" spans="1:6" ht="29.1" customHeight="1" x14ac:dyDescent="0.25">
      <c r="A988" s="186"/>
      <c r="B988" s="186"/>
      <c r="C988" s="186"/>
      <c r="D988" s="186"/>
      <c r="E988" s="184" t="str">
        <f t="shared" si="15"/>
        <v/>
      </c>
      <c r="F988">
        <f>SUMIF($B$11:B988,"withdraw",$C$11:C988)-SUMIFS($C$11:C988,$B$11:B988,"deposit",$D$11:D988,"reinvestment")</f>
        <v>0</v>
      </c>
    </row>
    <row r="989" spans="1:6" ht="29.1" customHeight="1" x14ac:dyDescent="0.25">
      <c r="A989" s="186"/>
      <c r="B989" s="186"/>
      <c r="C989" s="186"/>
      <c r="D989" s="186"/>
      <c r="E989" s="184" t="str">
        <f t="shared" si="15"/>
        <v/>
      </c>
      <c r="F989">
        <f>SUMIF($B$11:B989,"withdraw",$C$11:C989)-SUMIFS($C$11:C989,$B$11:B989,"deposit",$D$11:D989,"reinvestment")</f>
        <v>0</v>
      </c>
    </row>
    <row r="990" spans="1:6" ht="29.1" customHeight="1" x14ac:dyDescent="0.25">
      <c r="A990" s="186"/>
      <c r="B990" s="186"/>
      <c r="C990" s="186"/>
      <c r="D990" s="186"/>
      <c r="E990" s="184" t="str">
        <f t="shared" si="15"/>
        <v/>
      </c>
      <c r="F990">
        <f>SUMIF($B$11:B990,"withdraw",$C$11:C990)-SUMIFS($C$11:C990,$B$11:B990,"deposit",$D$11:D990,"reinvestment")</f>
        <v>0</v>
      </c>
    </row>
    <row r="991" spans="1:6" ht="29.1" customHeight="1" x14ac:dyDescent="0.25">
      <c r="A991" s="186"/>
      <c r="B991" s="186"/>
      <c r="C991" s="186"/>
      <c r="D991" s="186"/>
      <c r="E991" s="184" t="str">
        <f t="shared" si="15"/>
        <v/>
      </c>
      <c r="F991">
        <f>SUMIF($B$11:B991,"withdraw",$C$11:C991)-SUMIFS($C$11:C991,$B$11:B991,"deposit",$D$11:D991,"reinvestment")</f>
        <v>0</v>
      </c>
    </row>
    <row r="992" spans="1:6" ht="29.1" customHeight="1" x14ac:dyDescent="0.25">
      <c r="A992" s="186"/>
      <c r="B992" s="186"/>
      <c r="C992" s="186"/>
      <c r="D992" s="186"/>
      <c r="E992" s="184" t="str">
        <f t="shared" si="15"/>
        <v/>
      </c>
      <c r="F992">
        <f>SUMIF($B$11:B992,"withdraw",$C$11:C992)-SUMIFS($C$11:C992,$B$11:B992,"deposit",$D$11:D992,"reinvestment")</f>
        <v>0</v>
      </c>
    </row>
    <row r="993" spans="1:6" ht="29.1" customHeight="1" x14ac:dyDescent="0.25">
      <c r="A993" s="186"/>
      <c r="B993" s="186"/>
      <c r="C993" s="186"/>
      <c r="D993" s="186"/>
      <c r="E993" s="184" t="str">
        <f t="shared" si="15"/>
        <v/>
      </c>
      <c r="F993">
        <f>SUMIF($B$11:B993,"withdraw",$C$11:C993)-SUMIFS($C$11:C993,$B$11:B993,"deposit",$D$11:D993,"reinvestment")</f>
        <v>0</v>
      </c>
    </row>
    <row r="994" spans="1:6" ht="29.1" customHeight="1" x14ac:dyDescent="0.25">
      <c r="A994" s="186"/>
      <c r="B994" s="186"/>
      <c r="C994" s="186"/>
      <c r="D994" s="186"/>
      <c r="E994" s="184" t="str">
        <f t="shared" si="15"/>
        <v/>
      </c>
      <c r="F994">
        <f>SUMIF($B$11:B994,"withdraw",$C$11:C994)-SUMIFS($C$11:C994,$B$11:B994,"deposit",$D$11:D994,"reinvestment")</f>
        <v>0</v>
      </c>
    </row>
    <row r="995" spans="1:6" ht="29.1" customHeight="1" x14ac:dyDescent="0.25">
      <c r="A995" s="186"/>
      <c r="B995" s="186"/>
      <c r="C995" s="186"/>
      <c r="D995" s="186"/>
      <c r="E995" s="184" t="str">
        <f t="shared" si="15"/>
        <v/>
      </c>
      <c r="F995">
        <f>SUMIF($B$11:B995,"withdraw",$C$11:C995)-SUMIFS($C$11:C995,$B$11:B995,"deposit",$D$11:D995,"reinvestment")</f>
        <v>0</v>
      </c>
    </row>
    <row r="996" spans="1:6" ht="29.1" customHeight="1" x14ac:dyDescent="0.25">
      <c r="A996" s="186"/>
      <c r="B996" s="186"/>
      <c r="C996" s="186"/>
      <c r="D996" s="186"/>
      <c r="E996" s="184" t="str">
        <f t="shared" si="15"/>
        <v/>
      </c>
      <c r="F996">
        <f>SUMIF($B$11:B996,"withdraw",$C$11:C996)-SUMIFS($C$11:C996,$B$11:B996,"deposit",$D$11:D996,"reinvestment")</f>
        <v>0</v>
      </c>
    </row>
    <row r="997" spans="1:6" ht="29.1" customHeight="1" x14ac:dyDescent="0.25">
      <c r="A997" s="186"/>
      <c r="B997" s="186"/>
      <c r="C997" s="186"/>
      <c r="D997" s="186"/>
      <c r="E997" s="184" t="str">
        <f t="shared" si="15"/>
        <v/>
      </c>
      <c r="F997">
        <f>SUMIF($B$11:B997,"withdraw",$C$11:C997)-SUMIFS($C$11:C997,$B$11:B997,"deposit",$D$11:D997,"reinvestment")</f>
        <v>0</v>
      </c>
    </row>
    <row r="998" spans="1:6" ht="29.1" customHeight="1" x14ac:dyDescent="0.25">
      <c r="A998" s="186"/>
      <c r="B998" s="186"/>
      <c r="C998" s="186"/>
      <c r="D998" s="186"/>
      <c r="E998" s="184" t="str">
        <f t="shared" si="15"/>
        <v/>
      </c>
      <c r="F998">
        <f>SUMIF($B$11:B998,"withdraw",$C$11:C998)-SUMIFS($C$11:C998,$B$11:B998,"deposit",$D$11:D998,"reinvestment")</f>
        <v>0</v>
      </c>
    </row>
    <row r="999" spans="1:6" ht="29.1" customHeight="1" x14ac:dyDescent="0.25">
      <c r="A999" s="186"/>
      <c r="B999" s="186"/>
      <c r="C999" s="186"/>
      <c r="D999" s="186"/>
      <c r="E999" s="184" t="str">
        <f t="shared" si="15"/>
        <v/>
      </c>
      <c r="F999">
        <f>SUMIF($B$11:B999,"withdraw",$C$11:C999)-SUMIFS($C$11:C999,$B$11:B999,"deposit",$D$11:D999,"reinvestment")</f>
        <v>0</v>
      </c>
    </row>
    <row r="1000" spans="1:6" ht="29.1" customHeight="1" x14ac:dyDescent="0.25">
      <c r="A1000" s="186"/>
      <c r="B1000" s="186"/>
      <c r="C1000" s="186"/>
      <c r="D1000" s="186"/>
      <c r="E1000" s="184" t="str">
        <f t="shared" si="15"/>
        <v/>
      </c>
      <c r="F1000">
        <f>SUMIF($B$11:B1000,"withdraw",$C$11:C1000)-SUMIFS($C$11:C1000,$B$11:B1000,"deposit",$D$11:D1000,"reinvestment")</f>
        <v>0</v>
      </c>
    </row>
    <row r="1001" spans="1:6" ht="29.1" customHeight="1" x14ac:dyDescent="0.25">
      <c r="A1001" s="186"/>
      <c r="B1001" s="186"/>
      <c r="C1001" s="186"/>
      <c r="D1001" s="186"/>
      <c r="E1001" s="184" t="str">
        <f t="shared" si="15"/>
        <v/>
      </c>
      <c r="F1001">
        <f>SUMIF($B$11:B1001,"withdraw",$C$11:C1001)-SUMIFS($C$11:C1001,$B$11:B1001,"deposit",$D$11:D1001,"reinvestment")</f>
        <v>0</v>
      </c>
    </row>
    <row r="1002" spans="1:6" ht="29.1" customHeight="1" x14ac:dyDescent="0.25">
      <c r="A1002" s="186"/>
      <c r="B1002" s="186"/>
      <c r="C1002" s="186"/>
      <c r="D1002" s="186"/>
      <c r="E1002" s="184" t="str">
        <f t="shared" si="15"/>
        <v/>
      </c>
      <c r="F1002">
        <f>SUMIF($B$11:B1002,"withdraw",$C$11:C1002)-SUMIFS($C$11:C1002,$B$11:B1002,"deposit",$D$11:D1002,"reinvestment")</f>
        <v>0</v>
      </c>
    </row>
    <row r="1003" spans="1:6" ht="29.1" customHeight="1" x14ac:dyDescent="0.25">
      <c r="A1003" s="186"/>
      <c r="B1003" s="186"/>
      <c r="C1003" s="186"/>
      <c r="D1003" s="186"/>
      <c r="E1003" s="184" t="str">
        <f t="shared" si="15"/>
        <v/>
      </c>
      <c r="F1003">
        <f>SUMIF($B$11:B1003,"withdraw",$C$11:C1003)-SUMIFS($C$11:C1003,$B$11:B1003,"deposit",$D$11:D1003,"reinvestment")</f>
        <v>0</v>
      </c>
    </row>
    <row r="1004" spans="1:6" ht="29.1" customHeight="1" x14ac:dyDescent="0.25">
      <c r="A1004" s="186"/>
      <c r="B1004" s="186"/>
      <c r="C1004" s="186"/>
      <c r="D1004" s="186"/>
      <c r="E1004" s="184" t="str">
        <f t="shared" si="15"/>
        <v/>
      </c>
      <c r="F1004">
        <f>SUMIF($B$11:B1004,"withdraw",$C$11:C1004)-SUMIFS($C$11:C1004,$B$11:B1004,"deposit",$D$11:D1004,"reinvestment")</f>
        <v>0</v>
      </c>
    </row>
    <row r="1005" spans="1:6" ht="29.1" customHeight="1" x14ac:dyDescent="0.25">
      <c r="A1005" s="186"/>
      <c r="B1005" s="186"/>
      <c r="C1005" s="186"/>
      <c r="D1005" s="186"/>
      <c r="E1005" s="184" t="str">
        <f t="shared" si="15"/>
        <v/>
      </c>
      <c r="F1005">
        <f>SUMIF($B$11:B1005,"withdraw",$C$11:C1005)-SUMIFS($C$11:C1005,$B$11:B1005,"deposit",$D$11:D1005,"reinvestment")</f>
        <v>0</v>
      </c>
    </row>
    <row r="1006" spans="1:6" ht="29.1" customHeight="1" x14ac:dyDescent="0.25">
      <c r="A1006" s="186"/>
      <c r="B1006" s="186"/>
      <c r="C1006" s="186"/>
      <c r="D1006" s="186"/>
      <c r="E1006" s="184" t="str">
        <f t="shared" si="15"/>
        <v/>
      </c>
      <c r="F1006">
        <f>SUMIF($B$11:B1006,"withdraw",$C$11:C1006)-SUMIFS($C$11:C1006,$B$11:B1006,"deposit",$D$11:D1006,"reinvestment")</f>
        <v>0</v>
      </c>
    </row>
    <row r="1007" spans="1:6" ht="29.1" customHeight="1" x14ac:dyDescent="0.25">
      <c r="A1007" s="186"/>
      <c r="B1007" s="186"/>
      <c r="C1007" s="186"/>
      <c r="D1007" s="186"/>
      <c r="E1007" s="184" t="str">
        <f t="shared" si="15"/>
        <v/>
      </c>
      <c r="F1007">
        <f>SUMIF($B$11:B1007,"withdraw",$C$11:C1007)-SUMIFS($C$11:C1007,$B$11:B1007,"deposit",$D$11:D1007,"reinvestment")</f>
        <v>0</v>
      </c>
    </row>
    <row r="1008" spans="1:6" ht="29.1" customHeight="1" x14ac:dyDescent="0.25">
      <c r="A1008" s="186"/>
      <c r="B1008" s="186"/>
      <c r="C1008" s="186"/>
      <c r="D1008" s="186"/>
      <c r="E1008" s="184" t="str">
        <f t="shared" si="15"/>
        <v/>
      </c>
      <c r="F1008">
        <f>SUMIF($B$11:B1008,"withdraw",$C$11:C1008)-SUMIFS($C$11:C1008,$B$11:B1008,"deposit",$D$11:D1008,"reinvestment")</f>
        <v>0</v>
      </c>
    </row>
    <row r="1009" spans="1:6" ht="29.1" customHeight="1" x14ac:dyDescent="0.25">
      <c r="A1009" s="186"/>
      <c r="B1009" s="186"/>
      <c r="C1009" s="186"/>
      <c r="D1009" s="186"/>
      <c r="E1009" s="184" t="str">
        <f t="shared" si="15"/>
        <v/>
      </c>
      <c r="F1009">
        <f>SUMIF($B$11:B1009,"withdraw",$C$11:C1009)-SUMIFS($C$11:C1009,$B$11:B1009,"deposit",$D$11:D1009,"reinvestment")</f>
        <v>0</v>
      </c>
    </row>
    <row r="1010" spans="1:6" ht="29.1" customHeight="1" x14ac:dyDescent="0.25">
      <c r="A1010" s="186"/>
      <c r="B1010" s="186"/>
      <c r="C1010" s="186"/>
      <c r="D1010" s="186"/>
      <c r="E1010" s="184" t="str">
        <f t="shared" si="15"/>
        <v/>
      </c>
      <c r="F1010">
        <f>SUMIF($B$11:B1010,"withdraw",$C$11:C1010)-SUMIFS($C$11:C1010,$B$11:B1010,"deposit",$D$11:D1010,"reinvestment")</f>
        <v>0</v>
      </c>
    </row>
    <row r="1011" spans="1:6" ht="29.1" customHeight="1" x14ac:dyDescent="0.25">
      <c r="A1011" s="186"/>
      <c r="B1011" s="186"/>
      <c r="C1011" s="186"/>
      <c r="D1011" s="186"/>
      <c r="E1011" s="184" t="str">
        <f t="shared" si="15"/>
        <v/>
      </c>
      <c r="F1011">
        <f>SUMIF($B$11:B1011,"withdraw",$C$11:C1011)-SUMIFS($C$11:C1011,$B$11:B1011,"deposit",$D$11:D1011,"reinvestment")</f>
        <v>0</v>
      </c>
    </row>
    <row r="1012" spans="1:6" ht="29.1" customHeight="1" x14ac:dyDescent="0.25">
      <c r="A1012" s="186"/>
      <c r="B1012" s="186"/>
      <c r="C1012" s="186"/>
      <c r="D1012" s="186"/>
      <c r="E1012" s="184" t="str">
        <f t="shared" si="15"/>
        <v/>
      </c>
      <c r="F1012">
        <f>SUMIF($B$11:B1012,"withdraw",$C$11:C1012)-SUMIFS($C$11:C1012,$B$11:B1012,"deposit",$D$11:D1012,"reinvestment")</f>
        <v>0</v>
      </c>
    </row>
    <row r="1013" spans="1:6" ht="29.1" customHeight="1" x14ac:dyDescent="0.25">
      <c r="A1013" s="186"/>
      <c r="B1013" s="186"/>
      <c r="C1013" s="186"/>
      <c r="D1013" s="186"/>
      <c r="E1013" s="184" t="str">
        <f t="shared" si="15"/>
        <v/>
      </c>
      <c r="F1013">
        <f>SUMIF($B$11:B1013,"withdraw",$C$11:C1013)-SUMIFS($C$11:C1013,$B$11:B1013,"deposit",$D$11:D1013,"reinvestment")</f>
        <v>0</v>
      </c>
    </row>
    <row r="1014" spans="1:6" ht="29.1" customHeight="1" x14ac:dyDescent="0.25">
      <c r="A1014" s="186"/>
      <c r="B1014" s="186"/>
      <c r="C1014" s="186"/>
      <c r="D1014" s="186"/>
      <c r="E1014" s="184" t="str">
        <f t="shared" si="15"/>
        <v/>
      </c>
      <c r="F1014">
        <f>SUMIF($B$11:B1014,"withdraw",$C$11:C1014)-SUMIFS($C$11:C1014,$B$11:B1014,"deposit",$D$11:D1014,"reinvestment")</f>
        <v>0</v>
      </c>
    </row>
    <row r="1015" spans="1:6" ht="29.1" customHeight="1" x14ac:dyDescent="0.25">
      <c r="A1015" s="186"/>
      <c r="B1015" s="186"/>
      <c r="C1015" s="186"/>
      <c r="D1015" s="186"/>
      <c r="E1015" s="184" t="str">
        <f t="shared" si="15"/>
        <v/>
      </c>
      <c r="F1015">
        <f>SUMIF($B$11:B1015,"withdraw",$C$11:C1015)-SUMIFS($C$11:C1015,$B$11:B1015,"deposit",$D$11:D1015,"reinvestment")</f>
        <v>0</v>
      </c>
    </row>
    <row r="1016" spans="1:6" ht="29.1" customHeight="1" x14ac:dyDescent="0.25">
      <c r="A1016" s="186"/>
      <c r="B1016" s="186"/>
      <c r="C1016" s="186"/>
      <c r="D1016" s="186"/>
      <c r="E1016" s="184" t="str">
        <f t="shared" si="15"/>
        <v/>
      </c>
      <c r="F1016">
        <f>SUMIF($B$11:B1016,"withdraw",$C$11:C1016)-SUMIFS($C$11:C1016,$B$11:B1016,"deposit",$D$11:D1016,"reinvestment")</f>
        <v>0</v>
      </c>
    </row>
    <row r="1017" spans="1:6" ht="29.1" customHeight="1" x14ac:dyDescent="0.25">
      <c r="A1017" s="186"/>
      <c r="B1017" s="186"/>
      <c r="C1017" s="186"/>
      <c r="D1017" s="186"/>
      <c r="E1017" s="184" t="str">
        <f t="shared" si="15"/>
        <v/>
      </c>
      <c r="F1017">
        <f>SUMIF($B$11:B1017,"withdraw",$C$11:C1017)-SUMIFS($C$11:C1017,$B$11:B1017,"deposit",$D$11:D1017,"reinvestment")</f>
        <v>0</v>
      </c>
    </row>
    <row r="1018" spans="1:6" ht="29.1" customHeight="1" x14ac:dyDescent="0.25">
      <c r="A1018" s="186"/>
      <c r="B1018" s="186"/>
      <c r="C1018" s="186"/>
      <c r="D1018" s="186"/>
      <c r="E1018" s="184" t="str">
        <f t="shared" si="15"/>
        <v/>
      </c>
      <c r="F1018">
        <f>SUMIF($B$11:B1018,"withdraw",$C$11:C1018)-SUMIFS($C$11:C1018,$B$11:B1018,"deposit",$D$11:D1018,"reinvestment")</f>
        <v>0</v>
      </c>
    </row>
    <row r="1019" spans="1:6" ht="29.1" customHeight="1" x14ac:dyDescent="0.25">
      <c r="A1019" s="186"/>
      <c r="B1019" s="186"/>
      <c r="C1019" s="186"/>
      <c r="D1019" s="186"/>
      <c r="E1019" s="184" t="str">
        <f t="shared" si="15"/>
        <v/>
      </c>
      <c r="F1019">
        <f>SUMIF($B$11:B1019,"withdraw",$C$11:C1019)-SUMIFS($C$11:C1019,$B$11:B1019,"deposit",$D$11:D1019,"reinvestment")</f>
        <v>0</v>
      </c>
    </row>
    <row r="1020" spans="1:6" ht="29.1" customHeight="1" x14ac:dyDescent="0.25">
      <c r="A1020" s="186"/>
      <c r="B1020" s="186"/>
      <c r="C1020" s="186"/>
      <c r="D1020" s="186"/>
      <c r="E1020" s="184" t="str">
        <f t="shared" si="15"/>
        <v/>
      </c>
      <c r="F1020">
        <f>SUMIF($B$11:B1020,"withdraw",$C$11:C1020)-SUMIFS($C$11:C1020,$B$11:B1020,"deposit",$D$11:D1020,"reinvestment")</f>
        <v>0</v>
      </c>
    </row>
    <row r="1021" spans="1:6" ht="29.1" customHeight="1" x14ac:dyDescent="0.25">
      <c r="A1021" s="186"/>
      <c r="B1021" s="186"/>
      <c r="C1021" s="186"/>
      <c r="D1021" s="186"/>
      <c r="E1021" s="184" t="str">
        <f t="shared" si="15"/>
        <v/>
      </c>
      <c r="F1021">
        <f>SUMIF($B$11:B1021,"withdraw",$C$11:C1021)-SUMIFS($C$11:C1021,$B$11:B1021,"deposit",$D$11:D1021,"reinvestment")</f>
        <v>0</v>
      </c>
    </row>
    <row r="1022" spans="1:6" ht="29.1" customHeight="1" x14ac:dyDescent="0.25">
      <c r="A1022" s="186"/>
      <c r="B1022" s="186"/>
      <c r="C1022" s="186"/>
      <c r="D1022" s="186"/>
      <c r="E1022" s="184" t="str">
        <f t="shared" si="15"/>
        <v/>
      </c>
      <c r="F1022">
        <f>SUMIF($B$11:B1022,"withdraw",$C$11:C1022)-SUMIFS($C$11:C1022,$B$11:B1022,"deposit",$D$11:D1022,"reinvestment")</f>
        <v>0</v>
      </c>
    </row>
    <row r="1023" spans="1:6" ht="29.1" customHeight="1" x14ac:dyDescent="0.25">
      <c r="A1023" s="186"/>
      <c r="B1023" s="186"/>
      <c r="C1023" s="186"/>
      <c r="D1023" s="186"/>
      <c r="E1023" s="184" t="str">
        <f t="shared" si="15"/>
        <v/>
      </c>
      <c r="F1023">
        <f>SUMIF($B$11:B1023,"withdraw",$C$11:C1023)-SUMIFS($C$11:C1023,$B$11:B1023,"deposit",$D$11:D1023,"reinvestment")</f>
        <v>0</v>
      </c>
    </row>
    <row r="1024" spans="1:6" ht="29.1" customHeight="1" x14ac:dyDescent="0.25">
      <c r="A1024" s="186"/>
      <c r="B1024" s="186"/>
      <c r="C1024" s="186"/>
      <c r="D1024" s="186"/>
      <c r="E1024" s="184" t="str">
        <f t="shared" si="15"/>
        <v/>
      </c>
      <c r="F1024">
        <f>SUMIF($B$11:B1024,"withdraw",$C$11:C1024)-SUMIFS($C$11:C1024,$B$11:B1024,"deposit",$D$11:D1024,"reinvestment")</f>
        <v>0</v>
      </c>
    </row>
    <row r="1025" spans="1:6" ht="29.1" customHeight="1" x14ac:dyDescent="0.25">
      <c r="A1025" s="186"/>
      <c r="B1025" s="186"/>
      <c r="C1025" s="186"/>
      <c r="D1025" s="186"/>
      <c r="E1025" s="184" t="str">
        <f t="shared" si="15"/>
        <v/>
      </c>
      <c r="F1025">
        <f>SUMIF($B$11:B1025,"withdraw",$C$11:C1025)-SUMIFS($C$11:C1025,$B$11:B1025,"deposit",$D$11:D1025,"reinvestment")</f>
        <v>0</v>
      </c>
    </row>
    <row r="1026" spans="1:6" ht="29.1" customHeight="1" x14ac:dyDescent="0.25">
      <c r="A1026" s="186"/>
      <c r="B1026" s="186"/>
      <c r="C1026" s="186"/>
      <c r="D1026" s="186"/>
      <c r="E1026" s="184" t="str">
        <f t="shared" si="15"/>
        <v/>
      </c>
      <c r="F1026">
        <f>SUMIF($B$11:B1026,"withdraw",$C$11:C1026)-SUMIFS($C$11:C1026,$B$11:B1026,"deposit",$D$11:D1026,"reinvestment")</f>
        <v>0</v>
      </c>
    </row>
    <row r="1027" spans="1:6" ht="29.1" customHeight="1" x14ac:dyDescent="0.25">
      <c r="A1027" s="186"/>
      <c r="B1027" s="186"/>
      <c r="C1027" s="186"/>
      <c r="D1027" s="186"/>
      <c r="E1027" s="184" t="str">
        <f t="shared" si="15"/>
        <v/>
      </c>
      <c r="F1027">
        <f>SUMIF($B$11:B1027,"withdraw",$C$11:C1027)-SUMIFS($C$11:C1027,$B$11:B1027,"deposit",$D$11:D1027,"reinvestment")</f>
        <v>0</v>
      </c>
    </row>
    <row r="1028" spans="1:6" ht="29.1" customHeight="1" x14ac:dyDescent="0.25">
      <c r="A1028" s="186"/>
      <c r="B1028" s="186"/>
      <c r="C1028" s="186"/>
      <c r="D1028" s="186"/>
      <c r="E1028" s="184" t="str">
        <f t="shared" si="15"/>
        <v/>
      </c>
      <c r="F1028">
        <f>SUMIF($B$11:B1028,"withdraw",$C$11:C1028)-SUMIFS($C$11:C1028,$B$11:B1028,"deposit",$D$11:D1028,"reinvestment")</f>
        <v>0</v>
      </c>
    </row>
    <row r="1029" spans="1:6" ht="29.1" customHeight="1" x14ac:dyDescent="0.25">
      <c r="A1029" s="186"/>
      <c r="B1029" s="186"/>
      <c r="C1029" s="186"/>
      <c r="D1029" s="186"/>
      <c r="E1029" s="184" t="str">
        <f t="shared" si="15"/>
        <v/>
      </c>
      <c r="F1029">
        <f>SUMIF($B$11:B1029,"withdraw",$C$11:C1029)-SUMIFS($C$11:C1029,$B$11:B1029,"deposit",$D$11:D1029,"reinvestment")</f>
        <v>0</v>
      </c>
    </row>
    <row r="1030" spans="1:6" ht="29.1" customHeight="1" x14ac:dyDescent="0.25">
      <c r="A1030" s="186"/>
      <c r="B1030" s="186"/>
      <c r="C1030" s="186"/>
      <c r="D1030" s="186"/>
      <c r="E1030" s="184" t="str">
        <f t="shared" si="15"/>
        <v/>
      </c>
      <c r="F1030">
        <f>SUMIF($B$11:B1030,"withdraw",$C$11:C1030)-SUMIFS($C$11:C1030,$B$11:B1030,"deposit",$D$11:D1030,"reinvestment")</f>
        <v>0</v>
      </c>
    </row>
    <row r="1031" spans="1:6" ht="29.1" customHeight="1" x14ac:dyDescent="0.25">
      <c r="A1031" s="186"/>
      <c r="B1031" s="186"/>
      <c r="C1031" s="186"/>
      <c r="D1031" s="186"/>
      <c r="E1031" s="184" t="str">
        <f t="shared" si="15"/>
        <v/>
      </c>
      <c r="F1031">
        <f>SUMIF($B$11:B1031,"withdraw",$C$11:C1031)-SUMIFS($C$11:C1031,$B$11:B1031,"deposit",$D$11:D1031,"reinvestment")</f>
        <v>0</v>
      </c>
    </row>
    <row r="1032" spans="1:6" ht="29.1" customHeight="1" x14ac:dyDescent="0.25">
      <c r="A1032" s="186"/>
      <c r="B1032" s="186"/>
      <c r="C1032" s="186"/>
      <c r="D1032" s="186"/>
      <c r="E1032" s="184" t="str">
        <f t="shared" si="15"/>
        <v/>
      </c>
      <c r="F1032">
        <f>SUMIF($B$11:B1032,"withdraw",$C$11:C1032)-SUMIFS($C$11:C1032,$B$11:B1032,"deposit",$D$11:D1032,"reinvestment")</f>
        <v>0</v>
      </c>
    </row>
    <row r="1033" spans="1:6" ht="29.1" customHeight="1" x14ac:dyDescent="0.25">
      <c r="A1033" s="186"/>
      <c r="B1033" s="186"/>
      <c r="C1033" s="186"/>
      <c r="D1033" s="186"/>
      <c r="E1033" s="184" t="str">
        <f t="shared" si="15"/>
        <v/>
      </c>
      <c r="F1033">
        <f>SUMIF($B$11:B1033,"withdraw",$C$11:C1033)-SUMIFS($C$11:C1033,$B$11:B1033,"deposit",$D$11:D1033,"reinvestment")</f>
        <v>0</v>
      </c>
    </row>
    <row r="1034" spans="1:6" ht="29.1" customHeight="1" x14ac:dyDescent="0.25">
      <c r="A1034" s="186"/>
      <c r="B1034" s="186"/>
      <c r="C1034" s="186"/>
      <c r="D1034" s="186"/>
      <c r="E1034" s="184" t="str">
        <f t="shared" si="15"/>
        <v/>
      </c>
      <c r="F1034">
        <f>SUMIF($B$11:B1034,"withdraw",$C$11:C1034)-SUMIFS($C$11:C1034,$B$11:B1034,"deposit",$D$11:D1034,"reinvestment")</f>
        <v>0</v>
      </c>
    </row>
    <row r="1035" spans="1:6" ht="29.1" customHeight="1" x14ac:dyDescent="0.25">
      <c r="A1035" s="186"/>
      <c r="B1035" s="186"/>
      <c r="C1035" s="186"/>
      <c r="D1035" s="186"/>
      <c r="E1035" s="184" t="str">
        <f t="shared" si="15"/>
        <v/>
      </c>
      <c r="F1035">
        <f>SUMIF($B$11:B1035,"withdraw",$C$11:C1035)-SUMIFS($C$11:C1035,$B$11:B1035,"deposit",$D$11:D1035,"reinvestment")</f>
        <v>0</v>
      </c>
    </row>
    <row r="1036" spans="1:6" ht="29.1" customHeight="1" x14ac:dyDescent="0.25">
      <c r="A1036" s="186"/>
      <c r="B1036" s="186"/>
      <c r="C1036" s="186"/>
      <c r="D1036" s="186"/>
      <c r="E1036" s="184" t="str">
        <f t="shared" si="15"/>
        <v/>
      </c>
      <c r="F1036">
        <f>SUMIF($B$11:B1036,"withdraw",$C$11:C1036)-SUMIFS($C$11:C1036,$B$11:B1036,"deposit",$D$11:D1036,"reinvestment")</f>
        <v>0</v>
      </c>
    </row>
    <row r="1037" spans="1:6" ht="29.1" customHeight="1" x14ac:dyDescent="0.25">
      <c r="A1037" s="186"/>
      <c r="B1037" s="186"/>
      <c r="C1037" s="186"/>
      <c r="D1037" s="186"/>
      <c r="E1037" s="184" t="str">
        <f t="shared" ref="E1037:E1100" si="16">IF(AND(C1037&gt;F1036,D1037="reinvestment"),"You cannot reinvest more than is withdrawn and available.","")</f>
        <v/>
      </c>
      <c r="F1037">
        <f>SUMIF($B$11:B1037,"withdraw",$C$11:C1037)-SUMIFS($C$11:C1037,$B$11:B1037,"deposit",$D$11:D1037,"reinvestment")</f>
        <v>0</v>
      </c>
    </row>
    <row r="1038" spans="1:6" ht="29.1" customHeight="1" x14ac:dyDescent="0.25">
      <c r="A1038" s="186"/>
      <c r="B1038" s="186"/>
      <c r="C1038" s="186"/>
      <c r="D1038" s="186"/>
      <c r="E1038" s="184" t="str">
        <f t="shared" si="16"/>
        <v/>
      </c>
      <c r="F1038">
        <f>SUMIF($B$11:B1038,"withdraw",$C$11:C1038)-SUMIFS($C$11:C1038,$B$11:B1038,"deposit",$D$11:D1038,"reinvestment")</f>
        <v>0</v>
      </c>
    </row>
    <row r="1039" spans="1:6" ht="29.1" customHeight="1" x14ac:dyDescent="0.25">
      <c r="A1039" s="186"/>
      <c r="B1039" s="186"/>
      <c r="C1039" s="186"/>
      <c r="D1039" s="186"/>
      <c r="E1039" s="184" t="str">
        <f t="shared" si="16"/>
        <v/>
      </c>
      <c r="F1039">
        <f>SUMIF($B$11:B1039,"withdraw",$C$11:C1039)-SUMIFS($C$11:C1039,$B$11:B1039,"deposit",$D$11:D1039,"reinvestment")</f>
        <v>0</v>
      </c>
    </row>
    <row r="1040" spans="1:6" ht="29.1" customHeight="1" x14ac:dyDescent="0.25">
      <c r="A1040" s="186"/>
      <c r="B1040" s="186"/>
      <c r="C1040" s="186"/>
      <c r="D1040" s="186"/>
      <c r="E1040" s="184" t="str">
        <f t="shared" si="16"/>
        <v/>
      </c>
      <c r="F1040">
        <f>SUMIF($B$11:B1040,"withdraw",$C$11:C1040)-SUMIFS($C$11:C1040,$B$11:B1040,"deposit",$D$11:D1040,"reinvestment")</f>
        <v>0</v>
      </c>
    </row>
    <row r="1041" spans="1:6" ht="29.1" customHeight="1" x14ac:dyDescent="0.25">
      <c r="A1041" s="186"/>
      <c r="B1041" s="186"/>
      <c r="C1041" s="186"/>
      <c r="D1041" s="186"/>
      <c r="E1041" s="184" t="str">
        <f t="shared" si="16"/>
        <v/>
      </c>
      <c r="F1041">
        <f>SUMIF($B$11:B1041,"withdraw",$C$11:C1041)-SUMIFS($C$11:C1041,$B$11:B1041,"deposit",$D$11:D1041,"reinvestment")</f>
        <v>0</v>
      </c>
    </row>
    <row r="1042" spans="1:6" ht="29.1" customHeight="1" x14ac:dyDescent="0.25">
      <c r="A1042" s="186"/>
      <c r="B1042" s="186"/>
      <c r="C1042" s="186"/>
      <c r="D1042" s="186"/>
      <c r="E1042" s="184" t="str">
        <f t="shared" si="16"/>
        <v/>
      </c>
      <c r="F1042">
        <f>SUMIF($B$11:B1042,"withdraw",$C$11:C1042)-SUMIFS($C$11:C1042,$B$11:B1042,"deposit",$D$11:D1042,"reinvestment")</f>
        <v>0</v>
      </c>
    </row>
    <row r="1043" spans="1:6" ht="29.1" customHeight="1" x14ac:dyDescent="0.25">
      <c r="A1043" s="186"/>
      <c r="B1043" s="186"/>
      <c r="C1043" s="186"/>
      <c r="D1043" s="186"/>
      <c r="E1043" s="184" t="str">
        <f t="shared" si="16"/>
        <v/>
      </c>
      <c r="F1043">
        <f>SUMIF($B$11:B1043,"withdraw",$C$11:C1043)-SUMIFS($C$11:C1043,$B$11:B1043,"deposit",$D$11:D1043,"reinvestment")</f>
        <v>0</v>
      </c>
    </row>
    <row r="1044" spans="1:6" ht="29.1" customHeight="1" x14ac:dyDescent="0.25">
      <c r="A1044" s="186"/>
      <c r="B1044" s="186"/>
      <c r="C1044" s="186"/>
      <c r="D1044" s="186"/>
      <c r="E1044" s="184" t="str">
        <f t="shared" si="16"/>
        <v/>
      </c>
      <c r="F1044">
        <f>SUMIF($B$11:B1044,"withdraw",$C$11:C1044)-SUMIFS($C$11:C1044,$B$11:B1044,"deposit",$D$11:D1044,"reinvestment")</f>
        <v>0</v>
      </c>
    </row>
    <row r="1045" spans="1:6" ht="29.1" customHeight="1" x14ac:dyDescent="0.25">
      <c r="A1045" s="186"/>
      <c r="B1045" s="186"/>
      <c r="C1045" s="186"/>
      <c r="D1045" s="186"/>
      <c r="E1045" s="184" t="str">
        <f t="shared" si="16"/>
        <v/>
      </c>
      <c r="F1045">
        <f>SUMIF($B$11:B1045,"withdraw",$C$11:C1045)-SUMIFS($C$11:C1045,$B$11:B1045,"deposit",$D$11:D1045,"reinvestment")</f>
        <v>0</v>
      </c>
    </row>
    <row r="1046" spans="1:6" ht="29.1" customHeight="1" x14ac:dyDescent="0.25">
      <c r="A1046" s="186"/>
      <c r="B1046" s="186"/>
      <c r="C1046" s="186"/>
      <c r="D1046" s="186"/>
      <c r="E1046" s="184" t="str">
        <f t="shared" si="16"/>
        <v/>
      </c>
      <c r="F1046">
        <f>SUMIF($B$11:B1046,"withdraw",$C$11:C1046)-SUMIFS($C$11:C1046,$B$11:B1046,"deposit",$D$11:D1046,"reinvestment")</f>
        <v>0</v>
      </c>
    </row>
    <row r="1047" spans="1:6" ht="29.1" customHeight="1" x14ac:dyDescent="0.25">
      <c r="A1047" s="186"/>
      <c r="B1047" s="186"/>
      <c r="C1047" s="186"/>
      <c r="D1047" s="186"/>
      <c r="E1047" s="184" t="str">
        <f t="shared" si="16"/>
        <v/>
      </c>
      <c r="F1047">
        <f>SUMIF($B$11:B1047,"withdraw",$C$11:C1047)-SUMIFS($C$11:C1047,$B$11:B1047,"deposit",$D$11:D1047,"reinvestment")</f>
        <v>0</v>
      </c>
    </row>
    <row r="1048" spans="1:6" ht="29.1" customHeight="1" x14ac:dyDescent="0.25">
      <c r="A1048" s="186"/>
      <c r="B1048" s="186"/>
      <c r="C1048" s="186"/>
      <c r="D1048" s="186"/>
      <c r="E1048" s="184" t="str">
        <f t="shared" si="16"/>
        <v/>
      </c>
      <c r="F1048">
        <f>SUMIF($B$11:B1048,"withdraw",$C$11:C1048)-SUMIFS($C$11:C1048,$B$11:B1048,"deposit",$D$11:D1048,"reinvestment")</f>
        <v>0</v>
      </c>
    </row>
    <row r="1049" spans="1:6" ht="29.1" customHeight="1" x14ac:dyDescent="0.25">
      <c r="A1049" s="186"/>
      <c r="B1049" s="186"/>
      <c r="C1049" s="186"/>
      <c r="D1049" s="186"/>
      <c r="E1049" s="184" t="str">
        <f t="shared" si="16"/>
        <v/>
      </c>
      <c r="F1049">
        <f>SUMIF($B$11:B1049,"withdraw",$C$11:C1049)-SUMIFS($C$11:C1049,$B$11:B1049,"deposit",$D$11:D1049,"reinvestment")</f>
        <v>0</v>
      </c>
    </row>
    <row r="1050" spans="1:6" ht="29.1" customHeight="1" x14ac:dyDescent="0.25">
      <c r="A1050" s="186"/>
      <c r="B1050" s="186"/>
      <c r="C1050" s="186"/>
      <c r="D1050" s="186"/>
      <c r="E1050" s="184" t="str">
        <f t="shared" si="16"/>
        <v/>
      </c>
      <c r="F1050">
        <f>SUMIF($B$11:B1050,"withdraw",$C$11:C1050)-SUMIFS($C$11:C1050,$B$11:B1050,"deposit",$D$11:D1050,"reinvestment")</f>
        <v>0</v>
      </c>
    </row>
    <row r="1051" spans="1:6" ht="29.1" customHeight="1" x14ac:dyDescent="0.25">
      <c r="A1051" s="186"/>
      <c r="B1051" s="186"/>
      <c r="C1051" s="186"/>
      <c r="D1051" s="186"/>
      <c r="E1051" s="184" t="str">
        <f t="shared" si="16"/>
        <v/>
      </c>
      <c r="F1051">
        <f>SUMIF($B$11:B1051,"withdraw",$C$11:C1051)-SUMIFS($C$11:C1051,$B$11:B1051,"deposit",$D$11:D1051,"reinvestment")</f>
        <v>0</v>
      </c>
    </row>
    <row r="1052" spans="1:6" ht="29.1" customHeight="1" x14ac:dyDescent="0.25">
      <c r="A1052" s="186"/>
      <c r="B1052" s="186"/>
      <c r="C1052" s="186"/>
      <c r="D1052" s="186"/>
      <c r="E1052" s="184" t="str">
        <f t="shared" si="16"/>
        <v/>
      </c>
      <c r="F1052">
        <f>SUMIF($B$11:B1052,"withdraw",$C$11:C1052)-SUMIFS($C$11:C1052,$B$11:B1052,"deposit",$D$11:D1052,"reinvestment")</f>
        <v>0</v>
      </c>
    </row>
    <row r="1053" spans="1:6" ht="29.1" customHeight="1" x14ac:dyDescent="0.25">
      <c r="A1053" s="186"/>
      <c r="B1053" s="186"/>
      <c r="C1053" s="186"/>
      <c r="D1053" s="186"/>
      <c r="E1053" s="184" t="str">
        <f t="shared" si="16"/>
        <v/>
      </c>
      <c r="F1053">
        <f>SUMIF($B$11:B1053,"withdraw",$C$11:C1053)-SUMIFS($C$11:C1053,$B$11:B1053,"deposit",$D$11:D1053,"reinvestment")</f>
        <v>0</v>
      </c>
    </row>
    <row r="1054" spans="1:6" ht="29.1" customHeight="1" x14ac:dyDescent="0.25">
      <c r="A1054" s="186"/>
      <c r="B1054" s="186"/>
      <c r="C1054" s="186"/>
      <c r="D1054" s="186"/>
      <c r="E1054" s="184" t="str">
        <f t="shared" si="16"/>
        <v/>
      </c>
      <c r="F1054">
        <f>SUMIF($B$11:B1054,"withdraw",$C$11:C1054)-SUMIFS($C$11:C1054,$B$11:B1054,"deposit",$D$11:D1054,"reinvestment")</f>
        <v>0</v>
      </c>
    </row>
    <row r="1055" spans="1:6" ht="29.1" customHeight="1" x14ac:dyDescent="0.25">
      <c r="A1055" s="186"/>
      <c r="B1055" s="186"/>
      <c r="C1055" s="186"/>
      <c r="D1055" s="186"/>
      <c r="E1055" s="184" t="str">
        <f t="shared" si="16"/>
        <v/>
      </c>
      <c r="F1055">
        <f>SUMIF($B$11:B1055,"withdraw",$C$11:C1055)-SUMIFS($C$11:C1055,$B$11:B1055,"deposit",$D$11:D1055,"reinvestment")</f>
        <v>0</v>
      </c>
    </row>
    <row r="1056" spans="1:6" ht="29.1" customHeight="1" x14ac:dyDescent="0.25">
      <c r="A1056" s="186"/>
      <c r="B1056" s="186"/>
      <c r="C1056" s="186"/>
      <c r="D1056" s="186"/>
      <c r="E1056" s="184" t="str">
        <f t="shared" si="16"/>
        <v/>
      </c>
      <c r="F1056">
        <f>SUMIF($B$11:B1056,"withdraw",$C$11:C1056)-SUMIFS($C$11:C1056,$B$11:B1056,"deposit",$D$11:D1056,"reinvestment")</f>
        <v>0</v>
      </c>
    </row>
    <row r="1057" spans="1:6" ht="29.1" customHeight="1" x14ac:dyDescent="0.25">
      <c r="A1057" s="186"/>
      <c r="B1057" s="186"/>
      <c r="C1057" s="186"/>
      <c r="D1057" s="186"/>
      <c r="E1057" s="184" t="str">
        <f t="shared" si="16"/>
        <v/>
      </c>
      <c r="F1057">
        <f>SUMIF($B$11:B1057,"withdraw",$C$11:C1057)-SUMIFS($C$11:C1057,$B$11:B1057,"deposit",$D$11:D1057,"reinvestment")</f>
        <v>0</v>
      </c>
    </row>
    <row r="1058" spans="1:6" ht="29.1" customHeight="1" x14ac:dyDescent="0.25">
      <c r="A1058" s="186"/>
      <c r="B1058" s="186"/>
      <c r="C1058" s="186"/>
      <c r="D1058" s="186"/>
      <c r="E1058" s="184" t="str">
        <f t="shared" si="16"/>
        <v/>
      </c>
      <c r="F1058">
        <f>SUMIF($B$11:B1058,"withdraw",$C$11:C1058)-SUMIFS($C$11:C1058,$B$11:B1058,"deposit",$D$11:D1058,"reinvestment")</f>
        <v>0</v>
      </c>
    </row>
    <row r="1059" spans="1:6" ht="29.1" customHeight="1" x14ac:dyDescent="0.25">
      <c r="A1059" s="186"/>
      <c r="B1059" s="186"/>
      <c r="C1059" s="186"/>
      <c r="D1059" s="186"/>
      <c r="E1059" s="184" t="str">
        <f t="shared" si="16"/>
        <v/>
      </c>
      <c r="F1059">
        <f>SUMIF($B$11:B1059,"withdraw",$C$11:C1059)-SUMIFS($C$11:C1059,$B$11:B1059,"deposit",$D$11:D1059,"reinvestment")</f>
        <v>0</v>
      </c>
    </row>
    <row r="1060" spans="1:6" ht="29.1" customHeight="1" x14ac:dyDescent="0.25">
      <c r="A1060" s="186"/>
      <c r="B1060" s="186"/>
      <c r="C1060" s="186"/>
      <c r="D1060" s="186"/>
      <c r="E1060" s="184" t="str">
        <f t="shared" si="16"/>
        <v/>
      </c>
      <c r="F1060">
        <f>SUMIF($B$11:B1060,"withdraw",$C$11:C1060)-SUMIFS($C$11:C1060,$B$11:B1060,"deposit",$D$11:D1060,"reinvestment")</f>
        <v>0</v>
      </c>
    </row>
    <row r="1061" spans="1:6" ht="29.1" customHeight="1" x14ac:dyDescent="0.25">
      <c r="A1061" s="186"/>
      <c r="B1061" s="186"/>
      <c r="C1061" s="186"/>
      <c r="D1061" s="186"/>
      <c r="E1061" s="184" t="str">
        <f t="shared" si="16"/>
        <v/>
      </c>
      <c r="F1061">
        <f>SUMIF($B$11:B1061,"withdraw",$C$11:C1061)-SUMIFS($C$11:C1061,$B$11:B1061,"deposit",$D$11:D1061,"reinvestment")</f>
        <v>0</v>
      </c>
    </row>
    <row r="1062" spans="1:6" ht="29.1" customHeight="1" x14ac:dyDescent="0.25">
      <c r="A1062" s="186"/>
      <c r="B1062" s="186"/>
      <c r="C1062" s="186"/>
      <c r="D1062" s="186"/>
      <c r="E1062" s="184" t="str">
        <f t="shared" si="16"/>
        <v/>
      </c>
      <c r="F1062">
        <f>SUMIF($B$11:B1062,"withdraw",$C$11:C1062)-SUMIFS($C$11:C1062,$B$11:B1062,"deposit",$D$11:D1062,"reinvestment")</f>
        <v>0</v>
      </c>
    </row>
    <row r="1063" spans="1:6" ht="29.1" customHeight="1" x14ac:dyDescent="0.25">
      <c r="A1063" s="186"/>
      <c r="B1063" s="186"/>
      <c r="C1063" s="186"/>
      <c r="D1063" s="186"/>
      <c r="E1063" s="184" t="str">
        <f t="shared" si="16"/>
        <v/>
      </c>
      <c r="F1063">
        <f>SUMIF($B$11:B1063,"withdraw",$C$11:C1063)-SUMIFS($C$11:C1063,$B$11:B1063,"deposit",$D$11:D1063,"reinvestment")</f>
        <v>0</v>
      </c>
    </row>
    <row r="1064" spans="1:6" ht="29.1" customHeight="1" x14ac:dyDescent="0.25">
      <c r="A1064" s="186"/>
      <c r="B1064" s="186"/>
      <c r="C1064" s="186"/>
      <c r="D1064" s="186"/>
      <c r="E1064" s="184" t="str">
        <f t="shared" si="16"/>
        <v/>
      </c>
      <c r="F1064">
        <f>SUMIF($B$11:B1064,"withdraw",$C$11:C1064)-SUMIFS($C$11:C1064,$B$11:B1064,"deposit",$D$11:D1064,"reinvestment")</f>
        <v>0</v>
      </c>
    </row>
    <row r="1065" spans="1:6" ht="29.1" customHeight="1" x14ac:dyDescent="0.25">
      <c r="A1065" s="186"/>
      <c r="B1065" s="186"/>
      <c r="C1065" s="186"/>
      <c r="D1065" s="186"/>
      <c r="E1065" s="184" t="str">
        <f t="shared" si="16"/>
        <v/>
      </c>
      <c r="F1065">
        <f>SUMIF($B$11:B1065,"withdraw",$C$11:C1065)-SUMIFS($C$11:C1065,$B$11:B1065,"deposit",$D$11:D1065,"reinvestment")</f>
        <v>0</v>
      </c>
    </row>
    <row r="1066" spans="1:6" ht="29.1" customHeight="1" x14ac:dyDescent="0.25">
      <c r="A1066" s="186"/>
      <c r="B1066" s="186"/>
      <c r="C1066" s="186"/>
      <c r="D1066" s="186"/>
      <c r="E1066" s="184" t="str">
        <f t="shared" si="16"/>
        <v/>
      </c>
      <c r="F1066">
        <f>SUMIF($B$11:B1066,"withdraw",$C$11:C1066)-SUMIFS($C$11:C1066,$B$11:B1066,"deposit",$D$11:D1066,"reinvestment")</f>
        <v>0</v>
      </c>
    </row>
    <row r="1067" spans="1:6" ht="29.1" customHeight="1" x14ac:dyDescent="0.25">
      <c r="A1067" s="186"/>
      <c r="B1067" s="186"/>
      <c r="C1067" s="186"/>
      <c r="D1067" s="186"/>
      <c r="E1067" s="184" t="str">
        <f t="shared" si="16"/>
        <v/>
      </c>
      <c r="F1067">
        <f>SUMIF($B$11:B1067,"withdraw",$C$11:C1067)-SUMIFS($C$11:C1067,$B$11:B1067,"deposit",$D$11:D1067,"reinvestment")</f>
        <v>0</v>
      </c>
    </row>
    <row r="1068" spans="1:6" ht="29.1" customHeight="1" x14ac:dyDescent="0.25">
      <c r="A1068" s="186"/>
      <c r="B1068" s="186"/>
      <c r="C1068" s="186"/>
      <c r="D1068" s="186"/>
      <c r="E1068" s="184" t="str">
        <f t="shared" si="16"/>
        <v/>
      </c>
      <c r="F1068">
        <f>SUMIF($B$11:B1068,"withdraw",$C$11:C1068)-SUMIFS($C$11:C1068,$B$11:B1068,"deposit",$D$11:D1068,"reinvestment")</f>
        <v>0</v>
      </c>
    </row>
    <row r="1069" spans="1:6" ht="29.1" customHeight="1" x14ac:dyDescent="0.25">
      <c r="A1069" s="186"/>
      <c r="B1069" s="186"/>
      <c r="C1069" s="186"/>
      <c r="D1069" s="186"/>
      <c r="E1069" s="184" t="str">
        <f t="shared" si="16"/>
        <v/>
      </c>
      <c r="F1069">
        <f>SUMIF($B$11:B1069,"withdraw",$C$11:C1069)-SUMIFS($C$11:C1069,$B$11:B1069,"deposit",$D$11:D1069,"reinvestment")</f>
        <v>0</v>
      </c>
    </row>
    <row r="1070" spans="1:6" ht="29.1" customHeight="1" x14ac:dyDescent="0.25">
      <c r="A1070" s="186"/>
      <c r="B1070" s="186"/>
      <c r="C1070" s="186"/>
      <c r="D1070" s="186"/>
      <c r="E1070" s="184" t="str">
        <f t="shared" si="16"/>
        <v/>
      </c>
      <c r="F1070">
        <f>SUMIF($B$11:B1070,"withdraw",$C$11:C1070)-SUMIFS($C$11:C1070,$B$11:B1070,"deposit",$D$11:D1070,"reinvestment")</f>
        <v>0</v>
      </c>
    </row>
    <row r="1071" spans="1:6" ht="29.1" customHeight="1" x14ac:dyDescent="0.25">
      <c r="A1071" s="186"/>
      <c r="B1071" s="186"/>
      <c r="C1071" s="186"/>
      <c r="D1071" s="186"/>
      <c r="E1071" s="184" t="str">
        <f t="shared" si="16"/>
        <v/>
      </c>
      <c r="F1071">
        <f>SUMIF($B$11:B1071,"withdraw",$C$11:C1071)-SUMIFS($C$11:C1071,$B$11:B1071,"deposit",$D$11:D1071,"reinvestment")</f>
        <v>0</v>
      </c>
    </row>
    <row r="1072" spans="1:6" ht="29.1" customHeight="1" x14ac:dyDescent="0.25">
      <c r="A1072" s="186"/>
      <c r="B1072" s="186"/>
      <c r="C1072" s="186"/>
      <c r="D1072" s="186"/>
      <c r="E1072" s="184" t="str">
        <f t="shared" si="16"/>
        <v/>
      </c>
      <c r="F1072">
        <f>SUMIF($B$11:B1072,"withdraw",$C$11:C1072)-SUMIFS($C$11:C1072,$B$11:B1072,"deposit",$D$11:D1072,"reinvestment")</f>
        <v>0</v>
      </c>
    </row>
    <row r="1073" spans="1:6" ht="29.1" customHeight="1" x14ac:dyDescent="0.25">
      <c r="A1073" s="186"/>
      <c r="B1073" s="186"/>
      <c r="C1073" s="186"/>
      <c r="D1073" s="186"/>
      <c r="E1073" s="184" t="str">
        <f t="shared" si="16"/>
        <v/>
      </c>
      <c r="F1073">
        <f>SUMIF($B$11:B1073,"withdraw",$C$11:C1073)-SUMIFS($C$11:C1073,$B$11:B1073,"deposit",$D$11:D1073,"reinvestment")</f>
        <v>0</v>
      </c>
    </row>
    <row r="1074" spans="1:6" ht="29.1" customHeight="1" x14ac:dyDescent="0.25">
      <c r="A1074" s="186"/>
      <c r="B1074" s="186"/>
      <c r="C1074" s="186"/>
      <c r="D1074" s="186"/>
      <c r="E1074" s="184" t="str">
        <f t="shared" si="16"/>
        <v/>
      </c>
      <c r="F1074">
        <f>SUMIF($B$11:B1074,"withdraw",$C$11:C1074)-SUMIFS($C$11:C1074,$B$11:B1074,"deposit",$D$11:D1074,"reinvestment")</f>
        <v>0</v>
      </c>
    </row>
    <row r="1075" spans="1:6" ht="29.1" customHeight="1" x14ac:dyDescent="0.25">
      <c r="A1075" s="186"/>
      <c r="B1075" s="186"/>
      <c r="C1075" s="186"/>
      <c r="D1075" s="186"/>
      <c r="E1075" s="184" t="str">
        <f t="shared" si="16"/>
        <v/>
      </c>
      <c r="F1075">
        <f>SUMIF($B$11:B1075,"withdraw",$C$11:C1075)-SUMIFS($C$11:C1075,$B$11:B1075,"deposit",$D$11:D1075,"reinvestment")</f>
        <v>0</v>
      </c>
    </row>
    <row r="1076" spans="1:6" ht="29.1" customHeight="1" x14ac:dyDescent="0.25">
      <c r="A1076" s="186"/>
      <c r="B1076" s="186"/>
      <c r="C1076" s="186"/>
      <c r="D1076" s="186"/>
      <c r="E1076" s="184" t="str">
        <f t="shared" si="16"/>
        <v/>
      </c>
      <c r="F1076">
        <f>SUMIF($B$11:B1076,"withdraw",$C$11:C1076)-SUMIFS($C$11:C1076,$B$11:B1076,"deposit",$D$11:D1076,"reinvestment")</f>
        <v>0</v>
      </c>
    </row>
    <row r="1077" spans="1:6" ht="29.1" customHeight="1" x14ac:dyDescent="0.25">
      <c r="A1077" s="186"/>
      <c r="B1077" s="186"/>
      <c r="C1077" s="186"/>
      <c r="D1077" s="186"/>
      <c r="E1077" s="184" t="str">
        <f t="shared" si="16"/>
        <v/>
      </c>
      <c r="F1077">
        <f>SUMIF($B$11:B1077,"withdraw",$C$11:C1077)-SUMIFS($C$11:C1077,$B$11:B1077,"deposit",$D$11:D1077,"reinvestment")</f>
        <v>0</v>
      </c>
    </row>
    <row r="1078" spans="1:6" ht="29.1" customHeight="1" x14ac:dyDescent="0.25">
      <c r="A1078" s="186"/>
      <c r="B1078" s="186"/>
      <c r="C1078" s="186"/>
      <c r="D1078" s="186"/>
      <c r="E1078" s="184" t="str">
        <f t="shared" si="16"/>
        <v/>
      </c>
      <c r="F1078">
        <f>SUMIF($B$11:B1078,"withdraw",$C$11:C1078)-SUMIFS($C$11:C1078,$B$11:B1078,"deposit",$D$11:D1078,"reinvestment")</f>
        <v>0</v>
      </c>
    </row>
    <row r="1079" spans="1:6" ht="29.1" customHeight="1" x14ac:dyDescent="0.25">
      <c r="A1079" s="186"/>
      <c r="B1079" s="186"/>
      <c r="C1079" s="186"/>
      <c r="D1079" s="186"/>
      <c r="E1079" s="184" t="str">
        <f t="shared" si="16"/>
        <v/>
      </c>
      <c r="F1079">
        <f>SUMIF($B$11:B1079,"withdraw",$C$11:C1079)-SUMIFS($C$11:C1079,$B$11:B1079,"deposit",$D$11:D1079,"reinvestment")</f>
        <v>0</v>
      </c>
    </row>
    <row r="1080" spans="1:6" ht="29.1" customHeight="1" x14ac:dyDescent="0.25">
      <c r="A1080" s="186"/>
      <c r="B1080" s="186"/>
      <c r="C1080" s="186"/>
      <c r="D1080" s="186"/>
      <c r="E1080" s="184" t="str">
        <f t="shared" si="16"/>
        <v/>
      </c>
      <c r="F1080">
        <f>SUMIF($B$11:B1080,"withdraw",$C$11:C1080)-SUMIFS($C$11:C1080,$B$11:B1080,"deposit",$D$11:D1080,"reinvestment")</f>
        <v>0</v>
      </c>
    </row>
    <row r="1081" spans="1:6" ht="29.1" customHeight="1" x14ac:dyDescent="0.25">
      <c r="A1081" s="186"/>
      <c r="B1081" s="186"/>
      <c r="C1081" s="186"/>
      <c r="D1081" s="186"/>
      <c r="E1081" s="184" t="str">
        <f t="shared" si="16"/>
        <v/>
      </c>
      <c r="F1081">
        <f>SUMIF($B$11:B1081,"withdraw",$C$11:C1081)-SUMIFS($C$11:C1081,$B$11:B1081,"deposit",$D$11:D1081,"reinvestment")</f>
        <v>0</v>
      </c>
    </row>
    <row r="1082" spans="1:6" ht="29.1" customHeight="1" x14ac:dyDescent="0.25">
      <c r="A1082" s="186"/>
      <c r="B1082" s="186"/>
      <c r="C1082" s="186"/>
      <c r="D1082" s="186"/>
      <c r="E1082" s="184" t="str">
        <f t="shared" si="16"/>
        <v/>
      </c>
      <c r="F1082">
        <f>SUMIF($B$11:B1082,"withdraw",$C$11:C1082)-SUMIFS($C$11:C1082,$B$11:B1082,"deposit",$D$11:D1082,"reinvestment")</f>
        <v>0</v>
      </c>
    </row>
    <row r="1083" spans="1:6" ht="29.1" customHeight="1" x14ac:dyDescent="0.25">
      <c r="A1083" s="186"/>
      <c r="B1083" s="186"/>
      <c r="C1083" s="186"/>
      <c r="D1083" s="186"/>
      <c r="E1083" s="184" t="str">
        <f t="shared" si="16"/>
        <v/>
      </c>
      <c r="F1083">
        <f>SUMIF($B$11:B1083,"withdraw",$C$11:C1083)-SUMIFS($C$11:C1083,$B$11:B1083,"deposit",$D$11:D1083,"reinvestment")</f>
        <v>0</v>
      </c>
    </row>
    <row r="1084" spans="1:6" ht="29.1" customHeight="1" x14ac:dyDescent="0.25">
      <c r="A1084" s="186"/>
      <c r="B1084" s="186"/>
      <c r="C1084" s="186"/>
      <c r="D1084" s="186"/>
      <c r="E1084" s="184" t="str">
        <f t="shared" si="16"/>
        <v/>
      </c>
      <c r="F1084">
        <f>SUMIF($B$11:B1084,"withdraw",$C$11:C1084)-SUMIFS($C$11:C1084,$B$11:B1084,"deposit",$D$11:D1084,"reinvestment")</f>
        <v>0</v>
      </c>
    </row>
    <row r="1085" spans="1:6" ht="29.1" customHeight="1" x14ac:dyDescent="0.25">
      <c r="A1085" s="186"/>
      <c r="B1085" s="186"/>
      <c r="C1085" s="186"/>
      <c r="D1085" s="186"/>
      <c r="E1085" s="184" t="str">
        <f t="shared" si="16"/>
        <v/>
      </c>
      <c r="F1085">
        <f>SUMIF($B$11:B1085,"withdraw",$C$11:C1085)-SUMIFS($C$11:C1085,$B$11:B1085,"deposit",$D$11:D1085,"reinvestment")</f>
        <v>0</v>
      </c>
    </row>
    <row r="1086" spans="1:6" ht="29.1" customHeight="1" x14ac:dyDescent="0.25">
      <c r="A1086" s="186"/>
      <c r="B1086" s="186"/>
      <c r="C1086" s="186"/>
      <c r="D1086" s="186"/>
      <c r="E1086" s="184" t="str">
        <f t="shared" si="16"/>
        <v/>
      </c>
      <c r="F1086">
        <f>SUMIF($B$11:B1086,"withdraw",$C$11:C1086)-SUMIFS($C$11:C1086,$B$11:B1086,"deposit",$D$11:D1086,"reinvestment")</f>
        <v>0</v>
      </c>
    </row>
    <row r="1087" spans="1:6" ht="29.1" customHeight="1" x14ac:dyDescent="0.25">
      <c r="A1087" s="186"/>
      <c r="B1087" s="186"/>
      <c r="C1087" s="186"/>
      <c r="D1087" s="186"/>
      <c r="E1087" s="184" t="str">
        <f t="shared" si="16"/>
        <v/>
      </c>
      <c r="F1087">
        <f>SUMIF($B$11:B1087,"withdraw",$C$11:C1087)-SUMIFS($C$11:C1087,$B$11:B1087,"deposit",$D$11:D1087,"reinvestment")</f>
        <v>0</v>
      </c>
    </row>
    <row r="1088" spans="1:6" ht="29.1" customHeight="1" x14ac:dyDescent="0.25">
      <c r="A1088" s="186"/>
      <c r="B1088" s="186"/>
      <c r="C1088" s="186"/>
      <c r="D1088" s="186"/>
      <c r="E1088" s="184" t="str">
        <f t="shared" si="16"/>
        <v/>
      </c>
      <c r="F1088">
        <f>SUMIF($B$11:B1088,"withdraw",$C$11:C1088)-SUMIFS($C$11:C1088,$B$11:B1088,"deposit",$D$11:D1088,"reinvestment")</f>
        <v>0</v>
      </c>
    </row>
    <row r="1089" spans="1:6" ht="29.1" customHeight="1" x14ac:dyDescent="0.25">
      <c r="A1089" s="186"/>
      <c r="B1089" s="186"/>
      <c r="C1089" s="186"/>
      <c r="D1089" s="186"/>
      <c r="E1089" s="184" t="str">
        <f t="shared" si="16"/>
        <v/>
      </c>
      <c r="F1089">
        <f>SUMIF($B$11:B1089,"withdraw",$C$11:C1089)-SUMIFS($C$11:C1089,$B$11:B1089,"deposit",$D$11:D1089,"reinvestment")</f>
        <v>0</v>
      </c>
    </row>
    <row r="1090" spans="1:6" ht="29.1" customHeight="1" x14ac:dyDescent="0.25">
      <c r="A1090" s="186"/>
      <c r="B1090" s="186"/>
      <c r="C1090" s="186"/>
      <c r="D1090" s="186"/>
      <c r="E1090" s="184" t="str">
        <f t="shared" si="16"/>
        <v/>
      </c>
      <c r="F1090">
        <f>SUMIF($B$11:B1090,"withdraw",$C$11:C1090)-SUMIFS($C$11:C1090,$B$11:B1090,"deposit",$D$11:D1090,"reinvestment")</f>
        <v>0</v>
      </c>
    </row>
    <row r="1091" spans="1:6" ht="29.1" customHeight="1" x14ac:dyDescent="0.25">
      <c r="A1091" s="186"/>
      <c r="B1091" s="186"/>
      <c r="C1091" s="186"/>
      <c r="D1091" s="186"/>
      <c r="E1091" s="184" t="str">
        <f t="shared" si="16"/>
        <v/>
      </c>
      <c r="F1091">
        <f>SUMIF($B$11:B1091,"withdraw",$C$11:C1091)-SUMIFS($C$11:C1091,$B$11:B1091,"deposit",$D$11:D1091,"reinvestment")</f>
        <v>0</v>
      </c>
    </row>
    <row r="1092" spans="1:6" ht="29.1" customHeight="1" x14ac:dyDescent="0.25">
      <c r="A1092" s="186"/>
      <c r="B1092" s="186"/>
      <c r="C1092" s="186"/>
      <c r="D1092" s="186"/>
      <c r="E1092" s="184" t="str">
        <f t="shared" si="16"/>
        <v/>
      </c>
      <c r="F1092">
        <f>SUMIF($B$11:B1092,"withdraw",$C$11:C1092)-SUMIFS($C$11:C1092,$B$11:B1092,"deposit",$D$11:D1092,"reinvestment")</f>
        <v>0</v>
      </c>
    </row>
    <row r="1093" spans="1:6" ht="29.1" customHeight="1" x14ac:dyDescent="0.25">
      <c r="A1093" s="186"/>
      <c r="B1093" s="186"/>
      <c r="C1093" s="186"/>
      <c r="D1093" s="186"/>
      <c r="E1093" s="184" t="str">
        <f t="shared" si="16"/>
        <v/>
      </c>
      <c r="F1093">
        <f>SUMIF($B$11:B1093,"withdraw",$C$11:C1093)-SUMIFS($C$11:C1093,$B$11:B1093,"deposit",$D$11:D1093,"reinvestment")</f>
        <v>0</v>
      </c>
    </row>
    <row r="1094" spans="1:6" ht="29.1" customHeight="1" x14ac:dyDescent="0.25">
      <c r="A1094" s="186"/>
      <c r="B1094" s="186"/>
      <c r="C1094" s="186"/>
      <c r="D1094" s="186"/>
      <c r="E1094" s="184" t="str">
        <f t="shared" si="16"/>
        <v/>
      </c>
      <c r="F1094">
        <f>SUMIF($B$11:B1094,"withdraw",$C$11:C1094)-SUMIFS($C$11:C1094,$B$11:B1094,"deposit",$D$11:D1094,"reinvestment")</f>
        <v>0</v>
      </c>
    </row>
    <row r="1095" spans="1:6" ht="29.1" customHeight="1" x14ac:dyDescent="0.25">
      <c r="A1095" s="186"/>
      <c r="B1095" s="186"/>
      <c r="C1095" s="186"/>
      <c r="D1095" s="186"/>
      <c r="E1095" s="184" t="str">
        <f t="shared" si="16"/>
        <v/>
      </c>
      <c r="F1095">
        <f>SUMIF($B$11:B1095,"withdraw",$C$11:C1095)-SUMIFS($C$11:C1095,$B$11:B1095,"deposit",$D$11:D1095,"reinvestment")</f>
        <v>0</v>
      </c>
    </row>
    <row r="1096" spans="1:6" ht="29.1" customHeight="1" x14ac:dyDescent="0.25">
      <c r="A1096" s="186"/>
      <c r="B1096" s="186"/>
      <c r="C1096" s="186"/>
      <c r="D1096" s="186"/>
      <c r="E1096" s="184" t="str">
        <f t="shared" si="16"/>
        <v/>
      </c>
      <c r="F1096">
        <f>SUMIF($B$11:B1096,"withdraw",$C$11:C1096)-SUMIFS($C$11:C1096,$B$11:B1096,"deposit",$D$11:D1096,"reinvestment")</f>
        <v>0</v>
      </c>
    </row>
    <row r="1097" spans="1:6" ht="29.1" customHeight="1" x14ac:dyDescent="0.25">
      <c r="A1097" s="186"/>
      <c r="B1097" s="186"/>
      <c r="C1097" s="186"/>
      <c r="D1097" s="186"/>
      <c r="E1097" s="184" t="str">
        <f t="shared" si="16"/>
        <v/>
      </c>
      <c r="F1097">
        <f>SUMIF($B$11:B1097,"withdraw",$C$11:C1097)-SUMIFS($C$11:C1097,$B$11:B1097,"deposit",$D$11:D1097,"reinvestment")</f>
        <v>0</v>
      </c>
    </row>
    <row r="1098" spans="1:6" ht="29.1" customHeight="1" x14ac:dyDescent="0.25">
      <c r="A1098" s="186"/>
      <c r="B1098" s="186"/>
      <c r="C1098" s="186"/>
      <c r="D1098" s="186"/>
      <c r="E1098" s="184" t="str">
        <f t="shared" si="16"/>
        <v/>
      </c>
      <c r="F1098">
        <f>SUMIF($B$11:B1098,"withdraw",$C$11:C1098)-SUMIFS($C$11:C1098,$B$11:B1098,"deposit",$D$11:D1098,"reinvestment")</f>
        <v>0</v>
      </c>
    </row>
    <row r="1099" spans="1:6" ht="29.1" customHeight="1" x14ac:dyDescent="0.25">
      <c r="A1099" s="186"/>
      <c r="B1099" s="186"/>
      <c r="C1099" s="186"/>
      <c r="D1099" s="186"/>
      <c r="E1099" s="184" t="str">
        <f t="shared" si="16"/>
        <v/>
      </c>
      <c r="F1099">
        <f>SUMIF($B$11:B1099,"withdraw",$C$11:C1099)-SUMIFS($C$11:C1099,$B$11:B1099,"deposit",$D$11:D1099,"reinvestment")</f>
        <v>0</v>
      </c>
    </row>
    <row r="1100" spans="1:6" ht="29.1" customHeight="1" x14ac:dyDescent="0.25">
      <c r="A1100" s="186"/>
      <c r="B1100" s="186"/>
      <c r="C1100" s="186"/>
      <c r="D1100" s="186"/>
      <c r="E1100" s="184" t="str">
        <f t="shared" si="16"/>
        <v/>
      </c>
      <c r="F1100">
        <f>SUMIF($B$11:B1100,"withdraw",$C$11:C1100)-SUMIFS($C$11:C1100,$B$11:B1100,"deposit",$D$11:D1100,"reinvestment")</f>
        <v>0</v>
      </c>
    </row>
    <row r="1101" spans="1:6" ht="29.1" customHeight="1" x14ac:dyDescent="0.25">
      <c r="A1101" s="186"/>
      <c r="B1101" s="186"/>
      <c r="C1101" s="186"/>
      <c r="D1101" s="186"/>
      <c r="E1101" s="184" t="str">
        <f t="shared" ref="E1101:E1164" si="17">IF(AND(C1101&gt;F1100,D1101="reinvestment"),"You cannot reinvest more than is withdrawn and available.","")</f>
        <v/>
      </c>
      <c r="F1101">
        <f>SUMIF($B$11:B1101,"withdraw",$C$11:C1101)-SUMIFS($C$11:C1101,$B$11:B1101,"deposit",$D$11:D1101,"reinvestment")</f>
        <v>0</v>
      </c>
    </row>
    <row r="1102" spans="1:6" ht="29.1" customHeight="1" x14ac:dyDescent="0.25">
      <c r="A1102" s="186"/>
      <c r="B1102" s="186"/>
      <c r="C1102" s="186"/>
      <c r="D1102" s="186"/>
      <c r="E1102" s="184" t="str">
        <f t="shared" si="17"/>
        <v/>
      </c>
      <c r="F1102">
        <f>SUMIF($B$11:B1102,"withdraw",$C$11:C1102)-SUMIFS($C$11:C1102,$B$11:B1102,"deposit",$D$11:D1102,"reinvestment")</f>
        <v>0</v>
      </c>
    </row>
    <row r="1103" spans="1:6" ht="29.1" customHeight="1" x14ac:dyDescent="0.25">
      <c r="A1103" s="186"/>
      <c r="B1103" s="186"/>
      <c r="C1103" s="186"/>
      <c r="D1103" s="186"/>
      <c r="E1103" s="184" t="str">
        <f t="shared" si="17"/>
        <v/>
      </c>
      <c r="F1103">
        <f>SUMIF($B$11:B1103,"withdraw",$C$11:C1103)-SUMIFS($C$11:C1103,$B$11:B1103,"deposit",$D$11:D1103,"reinvestment")</f>
        <v>0</v>
      </c>
    </row>
    <row r="1104" spans="1:6" ht="29.1" customHeight="1" x14ac:dyDescent="0.25">
      <c r="A1104" s="186"/>
      <c r="B1104" s="186"/>
      <c r="C1104" s="186"/>
      <c r="D1104" s="186"/>
      <c r="E1104" s="184" t="str">
        <f t="shared" si="17"/>
        <v/>
      </c>
      <c r="F1104">
        <f>SUMIF($B$11:B1104,"withdraw",$C$11:C1104)-SUMIFS($C$11:C1104,$B$11:B1104,"deposit",$D$11:D1104,"reinvestment")</f>
        <v>0</v>
      </c>
    </row>
    <row r="1105" spans="1:6" ht="29.1" customHeight="1" x14ac:dyDescent="0.25">
      <c r="A1105" s="186"/>
      <c r="B1105" s="186"/>
      <c r="C1105" s="186"/>
      <c r="D1105" s="186"/>
      <c r="E1105" s="184" t="str">
        <f t="shared" si="17"/>
        <v/>
      </c>
      <c r="F1105">
        <f>SUMIF($B$11:B1105,"withdraw",$C$11:C1105)-SUMIFS($C$11:C1105,$B$11:B1105,"deposit",$D$11:D1105,"reinvestment")</f>
        <v>0</v>
      </c>
    </row>
    <row r="1106" spans="1:6" ht="29.1" customHeight="1" x14ac:dyDescent="0.25">
      <c r="A1106" s="186"/>
      <c r="B1106" s="186"/>
      <c r="C1106" s="186"/>
      <c r="D1106" s="186"/>
      <c r="E1106" s="184" t="str">
        <f t="shared" si="17"/>
        <v/>
      </c>
      <c r="F1106">
        <f>SUMIF($B$11:B1106,"withdraw",$C$11:C1106)-SUMIFS($C$11:C1106,$B$11:B1106,"deposit",$D$11:D1106,"reinvestment")</f>
        <v>0</v>
      </c>
    </row>
    <row r="1107" spans="1:6" ht="29.1" customHeight="1" x14ac:dyDescent="0.25">
      <c r="A1107" s="186"/>
      <c r="B1107" s="186"/>
      <c r="C1107" s="186"/>
      <c r="D1107" s="186"/>
      <c r="E1107" s="184" t="str">
        <f t="shared" si="17"/>
        <v/>
      </c>
      <c r="F1107">
        <f>SUMIF($B$11:B1107,"withdraw",$C$11:C1107)-SUMIFS($C$11:C1107,$B$11:B1107,"deposit",$D$11:D1107,"reinvestment")</f>
        <v>0</v>
      </c>
    </row>
    <row r="1108" spans="1:6" ht="29.1" customHeight="1" x14ac:dyDescent="0.25">
      <c r="A1108" s="186"/>
      <c r="B1108" s="186"/>
      <c r="C1108" s="186"/>
      <c r="D1108" s="186"/>
      <c r="E1108" s="184" t="str">
        <f t="shared" si="17"/>
        <v/>
      </c>
      <c r="F1108">
        <f>SUMIF($B$11:B1108,"withdraw",$C$11:C1108)-SUMIFS($C$11:C1108,$B$11:B1108,"deposit",$D$11:D1108,"reinvestment")</f>
        <v>0</v>
      </c>
    </row>
    <row r="1109" spans="1:6" ht="29.1" customHeight="1" x14ac:dyDescent="0.25">
      <c r="A1109" s="186"/>
      <c r="B1109" s="186"/>
      <c r="C1109" s="186"/>
      <c r="D1109" s="186"/>
      <c r="E1109" s="184" t="str">
        <f t="shared" si="17"/>
        <v/>
      </c>
      <c r="F1109">
        <f>SUMIF($B$11:B1109,"withdraw",$C$11:C1109)-SUMIFS($C$11:C1109,$B$11:B1109,"deposit",$D$11:D1109,"reinvestment")</f>
        <v>0</v>
      </c>
    </row>
    <row r="1110" spans="1:6" ht="29.1" customHeight="1" x14ac:dyDescent="0.25">
      <c r="A1110" s="186"/>
      <c r="B1110" s="186"/>
      <c r="C1110" s="186"/>
      <c r="D1110" s="186"/>
      <c r="E1110" s="184" t="str">
        <f t="shared" si="17"/>
        <v/>
      </c>
      <c r="F1110">
        <f>SUMIF($B$11:B1110,"withdraw",$C$11:C1110)-SUMIFS($C$11:C1110,$B$11:B1110,"deposit",$D$11:D1110,"reinvestment")</f>
        <v>0</v>
      </c>
    </row>
    <row r="1111" spans="1:6" ht="29.1" customHeight="1" x14ac:dyDescent="0.25">
      <c r="A1111" s="186"/>
      <c r="B1111" s="186"/>
      <c r="C1111" s="186"/>
      <c r="D1111" s="186"/>
      <c r="E1111" s="184" t="str">
        <f t="shared" si="17"/>
        <v/>
      </c>
      <c r="F1111">
        <f>SUMIF($B$11:B1111,"withdraw",$C$11:C1111)-SUMIFS($C$11:C1111,$B$11:B1111,"deposit",$D$11:D1111,"reinvestment")</f>
        <v>0</v>
      </c>
    </row>
    <row r="1112" spans="1:6" ht="29.1" customHeight="1" x14ac:dyDescent="0.25">
      <c r="A1112" s="186"/>
      <c r="B1112" s="186"/>
      <c r="C1112" s="186"/>
      <c r="D1112" s="186"/>
      <c r="E1112" s="184" t="str">
        <f t="shared" si="17"/>
        <v/>
      </c>
      <c r="F1112">
        <f>SUMIF($B$11:B1112,"withdraw",$C$11:C1112)-SUMIFS($C$11:C1112,$B$11:B1112,"deposit",$D$11:D1112,"reinvestment")</f>
        <v>0</v>
      </c>
    </row>
    <row r="1113" spans="1:6" ht="29.1" customHeight="1" x14ac:dyDescent="0.25">
      <c r="A1113" s="186"/>
      <c r="B1113" s="186"/>
      <c r="C1113" s="186"/>
      <c r="D1113" s="186"/>
      <c r="E1113" s="184" t="str">
        <f t="shared" si="17"/>
        <v/>
      </c>
      <c r="F1113">
        <f>SUMIF($B$11:B1113,"withdraw",$C$11:C1113)-SUMIFS($C$11:C1113,$B$11:B1113,"deposit",$D$11:D1113,"reinvestment")</f>
        <v>0</v>
      </c>
    </row>
    <row r="1114" spans="1:6" ht="29.1" customHeight="1" x14ac:dyDescent="0.25">
      <c r="A1114" s="186"/>
      <c r="B1114" s="186"/>
      <c r="C1114" s="186"/>
      <c r="D1114" s="186"/>
      <c r="E1114" s="184" t="str">
        <f t="shared" si="17"/>
        <v/>
      </c>
      <c r="F1114">
        <f>SUMIF($B$11:B1114,"withdraw",$C$11:C1114)-SUMIFS($C$11:C1114,$B$11:B1114,"deposit",$D$11:D1114,"reinvestment")</f>
        <v>0</v>
      </c>
    </row>
    <row r="1115" spans="1:6" ht="29.1" customHeight="1" x14ac:dyDescent="0.25">
      <c r="A1115" s="186"/>
      <c r="B1115" s="186"/>
      <c r="C1115" s="186"/>
      <c r="D1115" s="186"/>
      <c r="E1115" s="184" t="str">
        <f t="shared" si="17"/>
        <v/>
      </c>
      <c r="F1115">
        <f>SUMIF($B$11:B1115,"withdraw",$C$11:C1115)-SUMIFS($C$11:C1115,$B$11:B1115,"deposit",$D$11:D1115,"reinvestment")</f>
        <v>0</v>
      </c>
    </row>
    <row r="1116" spans="1:6" ht="29.1" customHeight="1" x14ac:dyDescent="0.25">
      <c r="A1116" s="186"/>
      <c r="B1116" s="186"/>
      <c r="C1116" s="186"/>
      <c r="D1116" s="186"/>
      <c r="E1116" s="184" t="str">
        <f t="shared" si="17"/>
        <v/>
      </c>
      <c r="F1116">
        <f>SUMIF($B$11:B1116,"withdraw",$C$11:C1116)-SUMIFS($C$11:C1116,$B$11:B1116,"deposit",$D$11:D1116,"reinvestment")</f>
        <v>0</v>
      </c>
    </row>
    <row r="1117" spans="1:6" ht="29.1" customHeight="1" x14ac:dyDescent="0.25">
      <c r="A1117" s="186"/>
      <c r="B1117" s="186"/>
      <c r="C1117" s="186"/>
      <c r="D1117" s="186"/>
      <c r="E1117" s="184" t="str">
        <f t="shared" si="17"/>
        <v/>
      </c>
      <c r="F1117">
        <f>SUMIF($B$11:B1117,"withdraw",$C$11:C1117)-SUMIFS($C$11:C1117,$B$11:B1117,"deposit",$D$11:D1117,"reinvestment")</f>
        <v>0</v>
      </c>
    </row>
    <row r="1118" spans="1:6" ht="29.1" customHeight="1" x14ac:dyDescent="0.25">
      <c r="A1118" s="186"/>
      <c r="B1118" s="186"/>
      <c r="C1118" s="186"/>
      <c r="D1118" s="186"/>
      <c r="E1118" s="184" t="str">
        <f t="shared" si="17"/>
        <v/>
      </c>
      <c r="F1118">
        <f>SUMIF($B$11:B1118,"withdraw",$C$11:C1118)-SUMIFS($C$11:C1118,$B$11:B1118,"deposit",$D$11:D1118,"reinvestment")</f>
        <v>0</v>
      </c>
    </row>
    <row r="1119" spans="1:6" ht="29.1" customHeight="1" x14ac:dyDescent="0.25">
      <c r="A1119" s="186"/>
      <c r="B1119" s="186"/>
      <c r="C1119" s="186"/>
      <c r="D1119" s="186"/>
      <c r="E1119" s="184" t="str">
        <f t="shared" si="17"/>
        <v/>
      </c>
      <c r="F1119">
        <f>SUMIF($B$11:B1119,"withdraw",$C$11:C1119)-SUMIFS($C$11:C1119,$B$11:B1119,"deposit",$D$11:D1119,"reinvestment")</f>
        <v>0</v>
      </c>
    </row>
    <row r="1120" spans="1:6" ht="29.1" customHeight="1" x14ac:dyDescent="0.25">
      <c r="A1120" s="186"/>
      <c r="B1120" s="186"/>
      <c r="C1120" s="186"/>
      <c r="D1120" s="186"/>
      <c r="E1120" s="184" t="str">
        <f t="shared" si="17"/>
        <v/>
      </c>
      <c r="F1120">
        <f>SUMIF($B$11:B1120,"withdraw",$C$11:C1120)-SUMIFS($C$11:C1120,$B$11:B1120,"deposit",$D$11:D1120,"reinvestment")</f>
        <v>0</v>
      </c>
    </row>
    <row r="1121" spans="1:6" ht="29.1" customHeight="1" x14ac:dyDescent="0.25">
      <c r="A1121" s="186"/>
      <c r="B1121" s="186"/>
      <c r="C1121" s="186"/>
      <c r="D1121" s="186"/>
      <c r="E1121" s="184" t="str">
        <f t="shared" si="17"/>
        <v/>
      </c>
      <c r="F1121">
        <f>SUMIF($B$11:B1121,"withdraw",$C$11:C1121)-SUMIFS($C$11:C1121,$B$11:B1121,"deposit",$D$11:D1121,"reinvestment")</f>
        <v>0</v>
      </c>
    </row>
    <row r="1122" spans="1:6" ht="29.1" customHeight="1" x14ac:dyDescent="0.25">
      <c r="A1122" s="186"/>
      <c r="B1122" s="186"/>
      <c r="C1122" s="186"/>
      <c r="D1122" s="186"/>
      <c r="E1122" s="184" t="str">
        <f t="shared" si="17"/>
        <v/>
      </c>
      <c r="F1122">
        <f>SUMIF($B$11:B1122,"withdraw",$C$11:C1122)-SUMIFS($C$11:C1122,$B$11:B1122,"deposit",$D$11:D1122,"reinvestment")</f>
        <v>0</v>
      </c>
    </row>
    <row r="1123" spans="1:6" ht="29.1" customHeight="1" x14ac:dyDescent="0.25">
      <c r="A1123" s="186"/>
      <c r="B1123" s="186"/>
      <c r="C1123" s="186"/>
      <c r="D1123" s="186"/>
      <c r="E1123" s="184" t="str">
        <f t="shared" si="17"/>
        <v/>
      </c>
      <c r="F1123">
        <f>SUMIF($B$11:B1123,"withdraw",$C$11:C1123)-SUMIFS($C$11:C1123,$B$11:B1123,"deposit",$D$11:D1123,"reinvestment")</f>
        <v>0</v>
      </c>
    </row>
    <row r="1124" spans="1:6" ht="29.1" customHeight="1" x14ac:dyDescent="0.25">
      <c r="A1124" s="186"/>
      <c r="B1124" s="186"/>
      <c r="C1124" s="186"/>
      <c r="D1124" s="186"/>
      <c r="E1124" s="184" t="str">
        <f t="shared" si="17"/>
        <v/>
      </c>
      <c r="F1124">
        <f>SUMIF($B$11:B1124,"withdraw",$C$11:C1124)-SUMIFS($C$11:C1124,$B$11:B1124,"deposit",$D$11:D1124,"reinvestment")</f>
        <v>0</v>
      </c>
    </row>
    <row r="1125" spans="1:6" ht="29.1" customHeight="1" x14ac:dyDescent="0.25">
      <c r="A1125" s="186"/>
      <c r="B1125" s="186"/>
      <c r="C1125" s="186"/>
      <c r="D1125" s="186"/>
      <c r="E1125" s="184" t="str">
        <f t="shared" si="17"/>
        <v/>
      </c>
      <c r="F1125">
        <f>SUMIF($B$11:B1125,"withdraw",$C$11:C1125)-SUMIFS($C$11:C1125,$B$11:B1125,"deposit",$D$11:D1125,"reinvestment")</f>
        <v>0</v>
      </c>
    </row>
    <row r="1126" spans="1:6" ht="29.1" customHeight="1" x14ac:dyDescent="0.25">
      <c r="A1126" s="186"/>
      <c r="B1126" s="186"/>
      <c r="C1126" s="186"/>
      <c r="D1126" s="186"/>
      <c r="E1126" s="184" t="str">
        <f t="shared" si="17"/>
        <v/>
      </c>
      <c r="F1126">
        <f>SUMIF($B$11:B1126,"withdraw",$C$11:C1126)-SUMIFS($C$11:C1126,$B$11:B1126,"deposit",$D$11:D1126,"reinvestment")</f>
        <v>0</v>
      </c>
    </row>
    <row r="1127" spans="1:6" ht="29.1" customHeight="1" x14ac:dyDescent="0.25">
      <c r="A1127" s="186"/>
      <c r="B1127" s="186"/>
      <c r="C1127" s="186"/>
      <c r="D1127" s="186"/>
      <c r="E1127" s="184" t="str">
        <f t="shared" si="17"/>
        <v/>
      </c>
      <c r="F1127">
        <f>SUMIF($B$11:B1127,"withdraw",$C$11:C1127)-SUMIFS($C$11:C1127,$B$11:B1127,"deposit",$D$11:D1127,"reinvestment")</f>
        <v>0</v>
      </c>
    </row>
    <row r="1128" spans="1:6" ht="29.1" customHeight="1" x14ac:dyDescent="0.25">
      <c r="A1128" s="186"/>
      <c r="B1128" s="186"/>
      <c r="C1128" s="186"/>
      <c r="D1128" s="186"/>
      <c r="E1128" s="184" t="str">
        <f t="shared" si="17"/>
        <v/>
      </c>
      <c r="F1128">
        <f>SUMIF($B$11:B1128,"withdraw",$C$11:C1128)-SUMIFS($C$11:C1128,$B$11:B1128,"deposit",$D$11:D1128,"reinvestment")</f>
        <v>0</v>
      </c>
    </row>
    <row r="1129" spans="1:6" ht="29.1" customHeight="1" x14ac:dyDescent="0.25">
      <c r="A1129" s="186"/>
      <c r="B1129" s="186"/>
      <c r="C1129" s="186"/>
      <c r="D1129" s="186"/>
      <c r="E1129" s="184" t="str">
        <f t="shared" si="17"/>
        <v/>
      </c>
      <c r="F1129">
        <f>SUMIF($B$11:B1129,"withdraw",$C$11:C1129)-SUMIFS($C$11:C1129,$B$11:B1129,"deposit",$D$11:D1129,"reinvestment")</f>
        <v>0</v>
      </c>
    </row>
    <row r="1130" spans="1:6" ht="29.1" customHeight="1" x14ac:dyDescent="0.25">
      <c r="A1130" s="186"/>
      <c r="B1130" s="186"/>
      <c r="C1130" s="186"/>
      <c r="D1130" s="186"/>
      <c r="E1130" s="184" t="str">
        <f t="shared" si="17"/>
        <v/>
      </c>
      <c r="F1130">
        <f>SUMIF($B$11:B1130,"withdraw",$C$11:C1130)-SUMIFS($C$11:C1130,$B$11:B1130,"deposit",$D$11:D1130,"reinvestment")</f>
        <v>0</v>
      </c>
    </row>
    <row r="1131" spans="1:6" ht="29.1" customHeight="1" x14ac:dyDescent="0.25">
      <c r="A1131" s="186"/>
      <c r="B1131" s="186"/>
      <c r="C1131" s="186"/>
      <c r="D1131" s="186"/>
      <c r="E1131" s="184" t="str">
        <f t="shared" si="17"/>
        <v/>
      </c>
      <c r="F1131">
        <f>SUMIF($B$11:B1131,"withdraw",$C$11:C1131)-SUMIFS($C$11:C1131,$B$11:B1131,"deposit",$D$11:D1131,"reinvestment")</f>
        <v>0</v>
      </c>
    </row>
    <row r="1132" spans="1:6" ht="29.1" customHeight="1" x14ac:dyDescent="0.25">
      <c r="A1132" s="186"/>
      <c r="B1132" s="186"/>
      <c r="C1132" s="186"/>
      <c r="D1132" s="186"/>
      <c r="E1132" s="184" t="str">
        <f t="shared" si="17"/>
        <v/>
      </c>
      <c r="F1132">
        <f>SUMIF($B$11:B1132,"withdraw",$C$11:C1132)-SUMIFS($C$11:C1132,$B$11:B1132,"deposit",$D$11:D1132,"reinvestment")</f>
        <v>0</v>
      </c>
    </row>
    <row r="1133" spans="1:6" ht="29.1" customHeight="1" x14ac:dyDescent="0.25">
      <c r="A1133" s="186"/>
      <c r="B1133" s="186"/>
      <c r="C1133" s="186"/>
      <c r="D1133" s="186"/>
      <c r="E1133" s="184" t="str">
        <f t="shared" si="17"/>
        <v/>
      </c>
      <c r="F1133">
        <f>SUMIF($B$11:B1133,"withdraw",$C$11:C1133)-SUMIFS($C$11:C1133,$B$11:B1133,"deposit",$D$11:D1133,"reinvestment")</f>
        <v>0</v>
      </c>
    </row>
    <row r="1134" spans="1:6" ht="29.1" customHeight="1" x14ac:dyDescent="0.25">
      <c r="A1134" s="186"/>
      <c r="B1134" s="186"/>
      <c r="C1134" s="186"/>
      <c r="D1134" s="186"/>
      <c r="E1134" s="184" t="str">
        <f t="shared" si="17"/>
        <v/>
      </c>
      <c r="F1134">
        <f>SUMIF($B$11:B1134,"withdraw",$C$11:C1134)-SUMIFS($C$11:C1134,$B$11:B1134,"deposit",$D$11:D1134,"reinvestment")</f>
        <v>0</v>
      </c>
    </row>
    <row r="1135" spans="1:6" ht="29.1" customHeight="1" x14ac:dyDescent="0.25">
      <c r="A1135" s="186"/>
      <c r="B1135" s="186"/>
      <c r="C1135" s="186"/>
      <c r="D1135" s="186"/>
      <c r="E1135" s="184" t="str">
        <f t="shared" si="17"/>
        <v/>
      </c>
      <c r="F1135">
        <f>SUMIF($B$11:B1135,"withdraw",$C$11:C1135)-SUMIFS($C$11:C1135,$B$11:B1135,"deposit",$D$11:D1135,"reinvestment")</f>
        <v>0</v>
      </c>
    </row>
    <row r="1136" spans="1:6" ht="29.1" customHeight="1" x14ac:dyDescent="0.25">
      <c r="A1136" s="186"/>
      <c r="B1136" s="186"/>
      <c r="C1136" s="186"/>
      <c r="D1136" s="186"/>
      <c r="E1136" s="184" t="str">
        <f t="shared" si="17"/>
        <v/>
      </c>
      <c r="F1136">
        <f>SUMIF($B$11:B1136,"withdraw",$C$11:C1136)-SUMIFS($C$11:C1136,$B$11:B1136,"deposit",$D$11:D1136,"reinvestment")</f>
        <v>0</v>
      </c>
    </row>
    <row r="1137" spans="1:6" ht="29.1" customHeight="1" x14ac:dyDescent="0.25">
      <c r="A1137" s="186"/>
      <c r="B1137" s="186"/>
      <c r="C1137" s="186"/>
      <c r="D1137" s="186"/>
      <c r="E1137" s="184" t="str">
        <f t="shared" si="17"/>
        <v/>
      </c>
      <c r="F1137">
        <f>SUMIF($B$11:B1137,"withdraw",$C$11:C1137)-SUMIFS($C$11:C1137,$B$11:B1137,"deposit",$D$11:D1137,"reinvestment")</f>
        <v>0</v>
      </c>
    </row>
    <row r="1138" spans="1:6" ht="29.1" customHeight="1" x14ac:dyDescent="0.25">
      <c r="A1138" s="186"/>
      <c r="B1138" s="186"/>
      <c r="C1138" s="186"/>
      <c r="D1138" s="186"/>
      <c r="E1138" s="184" t="str">
        <f t="shared" si="17"/>
        <v/>
      </c>
      <c r="F1138">
        <f>SUMIF($B$11:B1138,"withdraw",$C$11:C1138)-SUMIFS($C$11:C1138,$B$11:B1138,"deposit",$D$11:D1138,"reinvestment")</f>
        <v>0</v>
      </c>
    </row>
    <row r="1139" spans="1:6" ht="29.1" customHeight="1" x14ac:dyDescent="0.25">
      <c r="A1139" s="186"/>
      <c r="B1139" s="186"/>
      <c r="C1139" s="186"/>
      <c r="D1139" s="186"/>
      <c r="E1139" s="184" t="str">
        <f t="shared" si="17"/>
        <v/>
      </c>
      <c r="F1139">
        <f>SUMIF($B$11:B1139,"withdraw",$C$11:C1139)-SUMIFS($C$11:C1139,$B$11:B1139,"deposit",$D$11:D1139,"reinvestment")</f>
        <v>0</v>
      </c>
    </row>
    <row r="1140" spans="1:6" ht="29.1" customHeight="1" x14ac:dyDescent="0.25">
      <c r="A1140" s="186"/>
      <c r="B1140" s="186"/>
      <c r="C1140" s="186"/>
      <c r="D1140" s="186"/>
      <c r="E1140" s="184" t="str">
        <f t="shared" si="17"/>
        <v/>
      </c>
      <c r="F1140">
        <f>SUMIF($B$11:B1140,"withdraw",$C$11:C1140)-SUMIFS($C$11:C1140,$B$11:B1140,"deposit",$D$11:D1140,"reinvestment")</f>
        <v>0</v>
      </c>
    </row>
    <row r="1141" spans="1:6" ht="29.1" customHeight="1" x14ac:dyDescent="0.25">
      <c r="A1141" s="186"/>
      <c r="B1141" s="186"/>
      <c r="C1141" s="186"/>
      <c r="D1141" s="186"/>
      <c r="E1141" s="184" t="str">
        <f t="shared" si="17"/>
        <v/>
      </c>
      <c r="F1141">
        <f>SUMIF($B$11:B1141,"withdraw",$C$11:C1141)-SUMIFS($C$11:C1141,$B$11:B1141,"deposit",$D$11:D1141,"reinvestment")</f>
        <v>0</v>
      </c>
    </row>
    <row r="1142" spans="1:6" ht="29.1" customHeight="1" x14ac:dyDescent="0.25">
      <c r="A1142" s="186"/>
      <c r="B1142" s="186"/>
      <c r="C1142" s="186"/>
      <c r="D1142" s="186"/>
      <c r="E1142" s="184" t="str">
        <f t="shared" si="17"/>
        <v/>
      </c>
      <c r="F1142">
        <f>SUMIF($B$11:B1142,"withdraw",$C$11:C1142)-SUMIFS($C$11:C1142,$B$11:B1142,"deposit",$D$11:D1142,"reinvestment")</f>
        <v>0</v>
      </c>
    </row>
    <row r="1143" spans="1:6" ht="29.1" customHeight="1" x14ac:dyDescent="0.25">
      <c r="A1143" s="186"/>
      <c r="B1143" s="186"/>
      <c r="C1143" s="186"/>
      <c r="D1143" s="186"/>
      <c r="E1143" s="184" t="str">
        <f t="shared" si="17"/>
        <v/>
      </c>
      <c r="F1143">
        <f>SUMIF($B$11:B1143,"withdraw",$C$11:C1143)-SUMIFS($C$11:C1143,$B$11:B1143,"deposit",$D$11:D1143,"reinvestment")</f>
        <v>0</v>
      </c>
    </row>
    <row r="1144" spans="1:6" ht="29.1" customHeight="1" x14ac:dyDescent="0.25">
      <c r="A1144" s="186"/>
      <c r="B1144" s="186"/>
      <c r="C1144" s="186"/>
      <c r="D1144" s="186"/>
      <c r="E1144" s="184" t="str">
        <f t="shared" si="17"/>
        <v/>
      </c>
      <c r="F1144">
        <f>SUMIF($B$11:B1144,"withdraw",$C$11:C1144)-SUMIFS($C$11:C1144,$B$11:B1144,"deposit",$D$11:D1144,"reinvestment")</f>
        <v>0</v>
      </c>
    </row>
    <row r="1145" spans="1:6" ht="29.1" customHeight="1" x14ac:dyDescent="0.25">
      <c r="A1145" s="186"/>
      <c r="B1145" s="186"/>
      <c r="C1145" s="186"/>
      <c r="D1145" s="186"/>
      <c r="E1145" s="184" t="str">
        <f t="shared" si="17"/>
        <v/>
      </c>
      <c r="F1145">
        <f>SUMIF($B$11:B1145,"withdraw",$C$11:C1145)-SUMIFS($C$11:C1145,$B$11:B1145,"deposit",$D$11:D1145,"reinvestment")</f>
        <v>0</v>
      </c>
    </row>
    <row r="1146" spans="1:6" ht="29.1" customHeight="1" x14ac:dyDescent="0.25">
      <c r="A1146" s="186"/>
      <c r="B1146" s="186"/>
      <c r="C1146" s="186"/>
      <c r="D1146" s="186"/>
      <c r="E1146" s="184" t="str">
        <f t="shared" si="17"/>
        <v/>
      </c>
      <c r="F1146">
        <f>SUMIF($B$11:B1146,"withdraw",$C$11:C1146)-SUMIFS($C$11:C1146,$B$11:B1146,"deposit",$D$11:D1146,"reinvestment")</f>
        <v>0</v>
      </c>
    </row>
    <row r="1147" spans="1:6" ht="29.1" customHeight="1" x14ac:dyDescent="0.25">
      <c r="A1147" s="186"/>
      <c r="B1147" s="186"/>
      <c r="C1147" s="186"/>
      <c r="D1147" s="186"/>
      <c r="E1147" s="184" t="str">
        <f t="shared" si="17"/>
        <v/>
      </c>
      <c r="F1147">
        <f>SUMIF($B$11:B1147,"withdraw",$C$11:C1147)-SUMIFS($C$11:C1147,$B$11:B1147,"deposit",$D$11:D1147,"reinvestment")</f>
        <v>0</v>
      </c>
    </row>
    <row r="1148" spans="1:6" ht="29.1" customHeight="1" x14ac:dyDescent="0.25">
      <c r="A1148" s="186"/>
      <c r="B1148" s="186"/>
      <c r="C1148" s="186"/>
      <c r="D1148" s="186"/>
      <c r="E1148" s="184" t="str">
        <f t="shared" si="17"/>
        <v/>
      </c>
      <c r="F1148">
        <f>SUMIF($B$11:B1148,"withdraw",$C$11:C1148)-SUMIFS($C$11:C1148,$B$11:B1148,"deposit",$D$11:D1148,"reinvestment")</f>
        <v>0</v>
      </c>
    </row>
    <row r="1149" spans="1:6" ht="29.1" customHeight="1" x14ac:dyDescent="0.25">
      <c r="A1149" s="186"/>
      <c r="B1149" s="186"/>
      <c r="C1149" s="186"/>
      <c r="D1149" s="186"/>
      <c r="E1149" s="184" t="str">
        <f t="shared" si="17"/>
        <v/>
      </c>
      <c r="F1149">
        <f>SUMIF($B$11:B1149,"withdraw",$C$11:C1149)-SUMIFS($C$11:C1149,$B$11:B1149,"deposit",$D$11:D1149,"reinvestment")</f>
        <v>0</v>
      </c>
    </row>
    <row r="1150" spans="1:6" ht="29.1" customHeight="1" x14ac:dyDescent="0.25">
      <c r="A1150" s="186"/>
      <c r="B1150" s="186"/>
      <c r="C1150" s="186"/>
      <c r="D1150" s="186"/>
      <c r="E1150" s="184" t="str">
        <f t="shared" si="17"/>
        <v/>
      </c>
      <c r="F1150">
        <f>SUMIF($B$11:B1150,"withdraw",$C$11:C1150)-SUMIFS($C$11:C1150,$B$11:B1150,"deposit",$D$11:D1150,"reinvestment")</f>
        <v>0</v>
      </c>
    </row>
    <row r="1151" spans="1:6" ht="29.1" customHeight="1" x14ac:dyDescent="0.25">
      <c r="A1151" s="186"/>
      <c r="B1151" s="186"/>
      <c r="C1151" s="186"/>
      <c r="D1151" s="186"/>
      <c r="E1151" s="184" t="str">
        <f t="shared" si="17"/>
        <v/>
      </c>
      <c r="F1151">
        <f>SUMIF($B$11:B1151,"withdraw",$C$11:C1151)-SUMIFS($C$11:C1151,$B$11:B1151,"deposit",$D$11:D1151,"reinvestment")</f>
        <v>0</v>
      </c>
    </row>
    <row r="1152" spans="1:6" ht="29.1" customHeight="1" x14ac:dyDescent="0.25">
      <c r="A1152" s="186"/>
      <c r="B1152" s="186"/>
      <c r="C1152" s="186"/>
      <c r="D1152" s="186"/>
      <c r="E1152" s="184" t="str">
        <f t="shared" si="17"/>
        <v/>
      </c>
      <c r="F1152">
        <f>SUMIF($B$11:B1152,"withdraw",$C$11:C1152)-SUMIFS($C$11:C1152,$B$11:B1152,"deposit",$D$11:D1152,"reinvestment")</f>
        <v>0</v>
      </c>
    </row>
    <row r="1153" spans="1:6" ht="29.1" customHeight="1" x14ac:dyDescent="0.25">
      <c r="A1153" s="186"/>
      <c r="B1153" s="186"/>
      <c r="C1153" s="186"/>
      <c r="D1153" s="186"/>
      <c r="E1153" s="184" t="str">
        <f t="shared" si="17"/>
        <v/>
      </c>
      <c r="F1153">
        <f>SUMIF($B$11:B1153,"withdraw",$C$11:C1153)-SUMIFS($C$11:C1153,$B$11:B1153,"deposit",$D$11:D1153,"reinvestment")</f>
        <v>0</v>
      </c>
    </row>
    <row r="1154" spans="1:6" ht="29.1" customHeight="1" x14ac:dyDescent="0.25">
      <c r="A1154" s="186"/>
      <c r="B1154" s="186"/>
      <c r="C1154" s="186"/>
      <c r="D1154" s="186"/>
      <c r="E1154" s="184" t="str">
        <f t="shared" si="17"/>
        <v/>
      </c>
      <c r="F1154">
        <f>SUMIF($B$11:B1154,"withdraw",$C$11:C1154)-SUMIFS($C$11:C1154,$B$11:B1154,"deposit",$D$11:D1154,"reinvestment")</f>
        <v>0</v>
      </c>
    </row>
    <row r="1155" spans="1:6" ht="29.1" customHeight="1" x14ac:dyDescent="0.25">
      <c r="A1155" s="186"/>
      <c r="B1155" s="186"/>
      <c r="C1155" s="186"/>
      <c r="D1155" s="186"/>
      <c r="E1155" s="184" t="str">
        <f t="shared" si="17"/>
        <v/>
      </c>
      <c r="F1155">
        <f>SUMIF($B$11:B1155,"withdraw",$C$11:C1155)-SUMIFS($C$11:C1155,$B$11:B1155,"deposit",$D$11:D1155,"reinvestment")</f>
        <v>0</v>
      </c>
    </row>
    <row r="1156" spans="1:6" ht="29.1" customHeight="1" x14ac:dyDescent="0.25">
      <c r="A1156" s="186"/>
      <c r="B1156" s="186"/>
      <c r="C1156" s="186"/>
      <c r="D1156" s="186"/>
      <c r="E1156" s="184" t="str">
        <f t="shared" si="17"/>
        <v/>
      </c>
      <c r="F1156">
        <f>SUMIF($B$11:B1156,"withdraw",$C$11:C1156)-SUMIFS($C$11:C1156,$B$11:B1156,"deposit",$D$11:D1156,"reinvestment")</f>
        <v>0</v>
      </c>
    </row>
    <row r="1157" spans="1:6" ht="29.1" customHeight="1" x14ac:dyDescent="0.25">
      <c r="A1157" s="186"/>
      <c r="B1157" s="186"/>
      <c r="C1157" s="186"/>
      <c r="D1157" s="186"/>
      <c r="E1157" s="184" t="str">
        <f t="shared" si="17"/>
        <v/>
      </c>
      <c r="F1157">
        <f>SUMIF($B$11:B1157,"withdraw",$C$11:C1157)-SUMIFS($C$11:C1157,$B$11:B1157,"deposit",$D$11:D1157,"reinvestment")</f>
        <v>0</v>
      </c>
    </row>
    <row r="1158" spans="1:6" ht="29.1" customHeight="1" x14ac:dyDescent="0.25">
      <c r="A1158" s="186"/>
      <c r="B1158" s="186"/>
      <c r="C1158" s="186"/>
      <c r="D1158" s="186"/>
      <c r="E1158" s="184" t="str">
        <f t="shared" si="17"/>
        <v/>
      </c>
      <c r="F1158">
        <f>SUMIF($B$11:B1158,"withdraw",$C$11:C1158)-SUMIFS($C$11:C1158,$B$11:B1158,"deposit",$D$11:D1158,"reinvestment")</f>
        <v>0</v>
      </c>
    </row>
    <row r="1159" spans="1:6" ht="29.1" customHeight="1" x14ac:dyDescent="0.25">
      <c r="A1159" s="186"/>
      <c r="B1159" s="186"/>
      <c r="C1159" s="186"/>
      <c r="D1159" s="186"/>
      <c r="E1159" s="184" t="str">
        <f t="shared" si="17"/>
        <v/>
      </c>
      <c r="F1159">
        <f>SUMIF($B$11:B1159,"withdraw",$C$11:C1159)-SUMIFS($C$11:C1159,$B$11:B1159,"deposit",$D$11:D1159,"reinvestment")</f>
        <v>0</v>
      </c>
    </row>
    <row r="1160" spans="1:6" ht="29.1" customHeight="1" x14ac:dyDescent="0.25">
      <c r="A1160" s="186"/>
      <c r="B1160" s="186"/>
      <c r="C1160" s="186"/>
      <c r="D1160" s="186"/>
      <c r="E1160" s="184" t="str">
        <f t="shared" si="17"/>
        <v/>
      </c>
      <c r="F1160">
        <f>SUMIF($B$11:B1160,"withdraw",$C$11:C1160)-SUMIFS($C$11:C1160,$B$11:B1160,"deposit",$D$11:D1160,"reinvestment")</f>
        <v>0</v>
      </c>
    </row>
    <row r="1161" spans="1:6" ht="29.1" customHeight="1" x14ac:dyDescent="0.25">
      <c r="A1161" s="186"/>
      <c r="B1161" s="186"/>
      <c r="C1161" s="186"/>
      <c r="D1161" s="186"/>
      <c r="E1161" s="184" t="str">
        <f t="shared" si="17"/>
        <v/>
      </c>
      <c r="F1161">
        <f>SUMIF($B$11:B1161,"withdraw",$C$11:C1161)-SUMIFS($C$11:C1161,$B$11:B1161,"deposit",$D$11:D1161,"reinvestment")</f>
        <v>0</v>
      </c>
    </row>
    <row r="1162" spans="1:6" ht="29.1" customHeight="1" x14ac:dyDescent="0.25">
      <c r="A1162" s="186"/>
      <c r="B1162" s="186"/>
      <c r="C1162" s="186"/>
      <c r="D1162" s="186"/>
      <c r="E1162" s="184" t="str">
        <f t="shared" si="17"/>
        <v/>
      </c>
      <c r="F1162">
        <f>SUMIF($B$11:B1162,"withdraw",$C$11:C1162)-SUMIFS($C$11:C1162,$B$11:B1162,"deposit",$D$11:D1162,"reinvestment")</f>
        <v>0</v>
      </c>
    </row>
    <row r="1163" spans="1:6" ht="29.1" customHeight="1" x14ac:dyDescent="0.25">
      <c r="A1163" s="186"/>
      <c r="B1163" s="186"/>
      <c r="C1163" s="186"/>
      <c r="D1163" s="186"/>
      <c r="E1163" s="184" t="str">
        <f t="shared" si="17"/>
        <v/>
      </c>
      <c r="F1163">
        <f>SUMIF($B$11:B1163,"withdraw",$C$11:C1163)-SUMIFS($C$11:C1163,$B$11:B1163,"deposit",$D$11:D1163,"reinvestment")</f>
        <v>0</v>
      </c>
    </row>
    <row r="1164" spans="1:6" ht="29.1" customHeight="1" x14ac:dyDescent="0.25">
      <c r="A1164" s="186"/>
      <c r="B1164" s="186"/>
      <c r="C1164" s="186"/>
      <c r="D1164" s="186"/>
      <c r="E1164" s="184" t="str">
        <f t="shared" si="17"/>
        <v/>
      </c>
      <c r="F1164">
        <f>SUMIF($B$11:B1164,"withdraw",$C$11:C1164)-SUMIFS($C$11:C1164,$B$11:B1164,"deposit",$D$11:D1164,"reinvestment")</f>
        <v>0</v>
      </c>
    </row>
    <row r="1165" spans="1:6" ht="29.1" customHeight="1" x14ac:dyDescent="0.25">
      <c r="A1165" s="186"/>
      <c r="B1165" s="186"/>
      <c r="C1165" s="186"/>
      <c r="D1165" s="186"/>
      <c r="E1165" s="184" t="str">
        <f t="shared" ref="E1165:E1228" si="18">IF(AND(C1165&gt;F1164,D1165="reinvestment"),"You cannot reinvest more than is withdrawn and available.","")</f>
        <v/>
      </c>
      <c r="F1165">
        <f>SUMIF($B$11:B1165,"withdraw",$C$11:C1165)-SUMIFS($C$11:C1165,$B$11:B1165,"deposit",$D$11:D1165,"reinvestment")</f>
        <v>0</v>
      </c>
    </row>
    <row r="1166" spans="1:6" ht="29.1" customHeight="1" x14ac:dyDescent="0.25">
      <c r="A1166" s="186"/>
      <c r="B1166" s="186"/>
      <c r="C1166" s="186"/>
      <c r="D1166" s="186"/>
      <c r="E1166" s="184" t="str">
        <f t="shared" si="18"/>
        <v/>
      </c>
      <c r="F1166">
        <f>SUMIF($B$11:B1166,"withdraw",$C$11:C1166)-SUMIFS($C$11:C1166,$B$11:B1166,"deposit",$D$11:D1166,"reinvestment")</f>
        <v>0</v>
      </c>
    </row>
    <row r="1167" spans="1:6" ht="29.1" customHeight="1" x14ac:dyDescent="0.25">
      <c r="A1167" s="186"/>
      <c r="B1167" s="186"/>
      <c r="C1167" s="186"/>
      <c r="D1167" s="186"/>
      <c r="E1167" s="184" t="str">
        <f t="shared" si="18"/>
        <v/>
      </c>
      <c r="F1167">
        <f>SUMIF($B$11:B1167,"withdraw",$C$11:C1167)-SUMIFS($C$11:C1167,$B$11:B1167,"deposit",$D$11:D1167,"reinvestment")</f>
        <v>0</v>
      </c>
    </row>
    <row r="1168" spans="1:6" ht="29.1" customHeight="1" x14ac:dyDescent="0.25">
      <c r="A1168" s="186"/>
      <c r="B1168" s="186"/>
      <c r="C1168" s="186"/>
      <c r="D1168" s="186"/>
      <c r="E1168" s="184" t="str">
        <f t="shared" si="18"/>
        <v/>
      </c>
      <c r="F1168">
        <f>SUMIF($B$11:B1168,"withdraw",$C$11:C1168)-SUMIFS($C$11:C1168,$B$11:B1168,"deposit",$D$11:D1168,"reinvestment")</f>
        <v>0</v>
      </c>
    </row>
    <row r="1169" spans="1:6" ht="29.1" customHeight="1" x14ac:dyDescent="0.25">
      <c r="A1169" s="186"/>
      <c r="B1169" s="186"/>
      <c r="C1169" s="186"/>
      <c r="D1169" s="186"/>
      <c r="E1169" s="184" t="str">
        <f t="shared" si="18"/>
        <v/>
      </c>
      <c r="F1169">
        <f>SUMIF($B$11:B1169,"withdraw",$C$11:C1169)-SUMIFS($C$11:C1169,$B$11:B1169,"deposit",$D$11:D1169,"reinvestment")</f>
        <v>0</v>
      </c>
    </row>
    <row r="1170" spans="1:6" ht="29.1" customHeight="1" x14ac:dyDescent="0.25">
      <c r="A1170" s="186"/>
      <c r="B1170" s="186"/>
      <c r="C1170" s="186"/>
      <c r="D1170" s="186"/>
      <c r="E1170" s="184" t="str">
        <f t="shared" si="18"/>
        <v/>
      </c>
      <c r="F1170">
        <f>SUMIF($B$11:B1170,"withdraw",$C$11:C1170)-SUMIFS($C$11:C1170,$B$11:B1170,"deposit",$D$11:D1170,"reinvestment")</f>
        <v>0</v>
      </c>
    </row>
    <row r="1171" spans="1:6" ht="29.1" customHeight="1" x14ac:dyDescent="0.25">
      <c r="A1171" s="186"/>
      <c r="B1171" s="186"/>
      <c r="C1171" s="186"/>
      <c r="D1171" s="186"/>
      <c r="E1171" s="184" t="str">
        <f t="shared" si="18"/>
        <v/>
      </c>
      <c r="F1171">
        <f>SUMIF($B$11:B1171,"withdraw",$C$11:C1171)-SUMIFS($C$11:C1171,$B$11:B1171,"deposit",$D$11:D1171,"reinvestment")</f>
        <v>0</v>
      </c>
    </row>
    <row r="1172" spans="1:6" ht="29.1" customHeight="1" x14ac:dyDescent="0.25">
      <c r="A1172" s="186"/>
      <c r="B1172" s="186"/>
      <c r="C1172" s="186"/>
      <c r="D1172" s="186"/>
      <c r="E1172" s="184" t="str">
        <f t="shared" si="18"/>
        <v/>
      </c>
      <c r="F1172">
        <f>SUMIF($B$11:B1172,"withdraw",$C$11:C1172)-SUMIFS($C$11:C1172,$B$11:B1172,"deposit",$D$11:D1172,"reinvestment")</f>
        <v>0</v>
      </c>
    </row>
    <row r="1173" spans="1:6" ht="29.1" customHeight="1" x14ac:dyDescent="0.25">
      <c r="A1173" s="186"/>
      <c r="B1173" s="186"/>
      <c r="C1173" s="186"/>
      <c r="D1173" s="186"/>
      <c r="E1173" s="184" t="str">
        <f t="shared" si="18"/>
        <v/>
      </c>
      <c r="F1173">
        <f>SUMIF($B$11:B1173,"withdraw",$C$11:C1173)-SUMIFS($C$11:C1173,$B$11:B1173,"deposit",$D$11:D1173,"reinvestment")</f>
        <v>0</v>
      </c>
    </row>
    <row r="1174" spans="1:6" ht="29.1" customHeight="1" x14ac:dyDescent="0.25">
      <c r="A1174" s="186"/>
      <c r="B1174" s="186"/>
      <c r="C1174" s="186"/>
      <c r="D1174" s="186"/>
      <c r="E1174" s="184" t="str">
        <f t="shared" si="18"/>
        <v/>
      </c>
      <c r="F1174">
        <f>SUMIF($B$11:B1174,"withdraw",$C$11:C1174)-SUMIFS($C$11:C1174,$B$11:B1174,"deposit",$D$11:D1174,"reinvestment")</f>
        <v>0</v>
      </c>
    </row>
    <row r="1175" spans="1:6" ht="29.1" customHeight="1" x14ac:dyDescent="0.25">
      <c r="A1175" s="186"/>
      <c r="B1175" s="186"/>
      <c r="C1175" s="186"/>
      <c r="D1175" s="186"/>
      <c r="E1175" s="184" t="str">
        <f t="shared" si="18"/>
        <v/>
      </c>
      <c r="F1175">
        <f>SUMIF($B$11:B1175,"withdraw",$C$11:C1175)-SUMIFS($C$11:C1175,$B$11:B1175,"deposit",$D$11:D1175,"reinvestment")</f>
        <v>0</v>
      </c>
    </row>
    <row r="1176" spans="1:6" ht="29.1" customHeight="1" x14ac:dyDescent="0.25">
      <c r="A1176" s="186"/>
      <c r="B1176" s="186"/>
      <c r="C1176" s="186"/>
      <c r="D1176" s="186"/>
      <c r="E1176" s="184" t="str">
        <f t="shared" si="18"/>
        <v/>
      </c>
      <c r="F1176">
        <f>SUMIF($B$11:B1176,"withdraw",$C$11:C1176)-SUMIFS($C$11:C1176,$B$11:B1176,"deposit",$D$11:D1176,"reinvestment")</f>
        <v>0</v>
      </c>
    </row>
    <row r="1177" spans="1:6" ht="29.1" customHeight="1" x14ac:dyDescent="0.25">
      <c r="A1177" s="186"/>
      <c r="B1177" s="186"/>
      <c r="C1177" s="186"/>
      <c r="D1177" s="186"/>
      <c r="E1177" s="184" t="str">
        <f t="shared" si="18"/>
        <v/>
      </c>
      <c r="F1177">
        <f>SUMIF($B$11:B1177,"withdraw",$C$11:C1177)-SUMIFS($C$11:C1177,$B$11:B1177,"deposit",$D$11:D1177,"reinvestment")</f>
        <v>0</v>
      </c>
    </row>
    <row r="1178" spans="1:6" ht="29.1" customHeight="1" x14ac:dyDescent="0.25">
      <c r="A1178" s="186"/>
      <c r="B1178" s="186"/>
      <c r="C1178" s="186"/>
      <c r="D1178" s="186"/>
      <c r="E1178" s="184" t="str">
        <f t="shared" si="18"/>
        <v/>
      </c>
      <c r="F1178">
        <f>SUMIF($B$11:B1178,"withdraw",$C$11:C1178)-SUMIFS($C$11:C1178,$B$11:B1178,"deposit",$D$11:D1178,"reinvestment")</f>
        <v>0</v>
      </c>
    </row>
    <row r="1179" spans="1:6" ht="29.1" customHeight="1" x14ac:dyDescent="0.25">
      <c r="A1179" s="186"/>
      <c r="B1179" s="186"/>
      <c r="C1179" s="186"/>
      <c r="D1179" s="186"/>
      <c r="E1179" s="184" t="str">
        <f t="shared" si="18"/>
        <v/>
      </c>
      <c r="F1179">
        <f>SUMIF($B$11:B1179,"withdraw",$C$11:C1179)-SUMIFS($C$11:C1179,$B$11:B1179,"deposit",$D$11:D1179,"reinvestment")</f>
        <v>0</v>
      </c>
    </row>
    <row r="1180" spans="1:6" ht="29.1" customHeight="1" x14ac:dyDescent="0.25">
      <c r="A1180" s="186"/>
      <c r="B1180" s="186"/>
      <c r="C1180" s="186"/>
      <c r="D1180" s="186"/>
      <c r="E1180" s="184" t="str">
        <f t="shared" si="18"/>
        <v/>
      </c>
      <c r="F1180">
        <f>SUMIF($B$11:B1180,"withdraw",$C$11:C1180)-SUMIFS($C$11:C1180,$B$11:B1180,"deposit",$D$11:D1180,"reinvestment")</f>
        <v>0</v>
      </c>
    </row>
    <row r="1181" spans="1:6" ht="29.1" customHeight="1" x14ac:dyDescent="0.25">
      <c r="A1181" s="186"/>
      <c r="B1181" s="186"/>
      <c r="C1181" s="186"/>
      <c r="D1181" s="186"/>
      <c r="E1181" s="184" t="str">
        <f t="shared" si="18"/>
        <v/>
      </c>
      <c r="F1181">
        <f>SUMIF($B$11:B1181,"withdraw",$C$11:C1181)-SUMIFS($C$11:C1181,$B$11:B1181,"deposit",$D$11:D1181,"reinvestment")</f>
        <v>0</v>
      </c>
    </row>
    <row r="1182" spans="1:6" ht="29.1" customHeight="1" x14ac:dyDescent="0.25">
      <c r="A1182" s="186"/>
      <c r="B1182" s="186"/>
      <c r="C1182" s="186"/>
      <c r="D1182" s="186"/>
      <c r="E1182" s="184" t="str">
        <f t="shared" si="18"/>
        <v/>
      </c>
      <c r="F1182">
        <f>SUMIF($B$11:B1182,"withdraw",$C$11:C1182)-SUMIFS($C$11:C1182,$B$11:B1182,"deposit",$D$11:D1182,"reinvestment")</f>
        <v>0</v>
      </c>
    </row>
    <row r="1183" spans="1:6" ht="29.1" customHeight="1" x14ac:dyDescent="0.25">
      <c r="A1183" s="186"/>
      <c r="B1183" s="186"/>
      <c r="C1183" s="186"/>
      <c r="D1183" s="186"/>
      <c r="E1183" s="184" t="str">
        <f t="shared" si="18"/>
        <v/>
      </c>
      <c r="F1183">
        <f>SUMIF($B$11:B1183,"withdraw",$C$11:C1183)-SUMIFS($C$11:C1183,$B$11:B1183,"deposit",$D$11:D1183,"reinvestment")</f>
        <v>0</v>
      </c>
    </row>
    <row r="1184" spans="1:6" ht="29.1" customHeight="1" x14ac:dyDescent="0.25">
      <c r="A1184" s="186"/>
      <c r="B1184" s="186"/>
      <c r="C1184" s="186"/>
      <c r="D1184" s="186"/>
      <c r="E1184" s="184" t="str">
        <f t="shared" si="18"/>
        <v/>
      </c>
      <c r="F1184">
        <f>SUMIF($B$11:B1184,"withdraw",$C$11:C1184)-SUMIFS($C$11:C1184,$B$11:B1184,"deposit",$D$11:D1184,"reinvestment")</f>
        <v>0</v>
      </c>
    </row>
    <row r="1185" spans="1:6" ht="29.1" customHeight="1" x14ac:dyDescent="0.25">
      <c r="A1185" s="186"/>
      <c r="B1185" s="186"/>
      <c r="C1185" s="186"/>
      <c r="D1185" s="186"/>
      <c r="E1185" s="184" t="str">
        <f t="shared" si="18"/>
        <v/>
      </c>
      <c r="F1185">
        <f>SUMIF($B$11:B1185,"withdraw",$C$11:C1185)-SUMIFS($C$11:C1185,$B$11:B1185,"deposit",$D$11:D1185,"reinvestment")</f>
        <v>0</v>
      </c>
    </row>
    <row r="1186" spans="1:6" ht="29.1" customHeight="1" x14ac:dyDescent="0.25">
      <c r="A1186" s="186"/>
      <c r="B1186" s="186"/>
      <c r="C1186" s="186"/>
      <c r="D1186" s="186"/>
      <c r="E1186" s="184" t="str">
        <f t="shared" si="18"/>
        <v/>
      </c>
      <c r="F1186">
        <f>SUMIF($B$11:B1186,"withdraw",$C$11:C1186)-SUMIFS($C$11:C1186,$B$11:B1186,"deposit",$D$11:D1186,"reinvestment")</f>
        <v>0</v>
      </c>
    </row>
    <row r="1187" spans="1:6" ht="29.1" customHeight="1" x14ac:dyDescent="0.25">
      <c r="A1187" s="186"/>
      <c r="B1187" s="186"/>
      <c r="C1187" s="186"/>
      <c r="D1187" s="186"/>
      <c r="E1187" s="184" t="str">
        <f t="shared" si="18"/>
        <v/>
      </c>
      <c r="F1187">
        <f>SUMIF($B$11:B1187,"withdraw",$C$11:C1187)-SUMIFS($C$11:C1187,$B$11:B1187,"deposit",$D$11:D1187,"reinvestment")</f>
        <v>0</v>
      </c>
    </row>
    <row r="1188" spans="1:6" ht="29.1" customHeight="1" x14ac:dyDescent="0.25">
      <c r="A1188" s="186"/>
      <c r="B1188" s="186"/>
      <c r="C1188" s="186"/>
      <c r="D1188" s="186"/>
      <c r="E1188" s="184" t="str">
        <f t="shared" si="18"/>
        <v/>
      </c>
      <c r="F1188">
        <f>SUMIF($B$11:B1188,"withdraw",$C$11:C1188)-SUMIFS($C$11:C1188,$B$11:B1188,"deposit",$D$11:D1188,"reinvestment")</f>
        <v>0</v>
      </c>
    </row>
    <row r="1189" spans="1:6" ht="29.1" customHeight="1" x14ac:dyDescent="0.25">
      <c r="A1189" s="186"/>
      <c r="B1189" s="186"/>
      <c r="C1189" s="186"/>
      <c r="D1189" s="186"/>
      <c r="E1189" s="184" t="str">
        <f t="shared" si="18"/>
        <v/>
      </c>
      <c r="F1189">
        <f>SUMIF($B$11:B1189,"withdraw",$C$11:C1189)-SUMIFS($C$11:C1189,$B$11:B1189,"deposit",$D$11:D1189,"reinvestment")</f>
        <v>0</v>
      </c>
    </row>
    <row r="1190" spans="1:6" ht="29.1" customHeight="1" x14ac:dyDescent="0.25">
      <c r="A1190" s="186"/>
      <c r="B1190" s="186"/>
      <c r="C1190" s="186"/>
      <c r="D1190" s="186"/>
      <c r="E1190" s="184" t="str">
        <f t="shared" si="18"/>
        <v/>
      </c>
      <c r="F1190">
        <f>SUMIF($B$11:B1190,"withdraw",$C$11:C1190)-SUMIFS($C$11:C1190,$B$11:B1190,"deposit",$D$11:D1190,"reinvestment")</f>
        <v>0</v>
      </c>
    </row>
    <row r="1191" spans="1:6" ht="29.1" customHeight="1" x14ac:dyDescent="0.25">
      <c r="A1191" s="186"/>
      <c r="B1191" s="186"/>
      <c r="C1191" s="186"/>
      <c r="D1191" s="186"/>
      <c r="E1191" s="184" t="str">
        <f t="shared" si="18"/>
        <v/>
      </c>
      <c r="F1191">
        <f>SUMIF($B$11:B1191,"withdraw",$C$11:C1191)-SUMIFS($C$11:C1191,$B$11:B1191,"deposit",$D$11:D1191,"reinvestment")</f>
        <v>0</v>
      </c>
    </row>
    <row r="1192" spans="1:6" ht="29.1" customHeight="1" x14ac:dyDescent="0.25">
      <c r="A1192" s="186"/>
      <c r="B1192" s="186"/>
      <c r="C1192" s="186"/>
      <c r="D1192" s="186"/>
      <c r="E1192" s="184" t="str">
        <f t="shared" si="18"/>
        <v/>
      </c>
      <c r="F1192">
        <f>SUMIF($B$11:B1192,"withdraw",$C$11:C1192)-SUMIFS($C$11:C1192,$B$11:B1192,"deposit",$D$11:D1192,"reinvestment")</f>
        <v>0</v>
      </c>
    </row>
    <row r="1193" spans="1:6" ht="29.1" customHeight="1" x14ac:dyDescent="0.25">
      <c r="A1193" s="186"/>
      <c r="B1193" s="186"/>
      <c r="C1193" s="186"/>
      <c r="D1193" s="186"/>
      <c r="E1193" s="184" t="str">
        <f t="shared" si="18"/>
        <v/>
      </c>
      <c r="F1193">
        <f>SUMIF($B$11:B1193,"withdraw",$C$11:C1193)-SUMIFS($C$11:C1193,$B$11:B1193,"deposit",$D$11:D1193,"reinvestment")</f>
        <v>0</v>
      </c>
    </row>
    <row r="1194" spans="1:6" ht="29.1" customHeight="1" x14ac:dyDescent="0.25">
      <c r="A1194" s="186"/>
      <c r="B1194" s="186"/>
      <c r="C1194" s="186"/>
      <c r="D1194" s="186"/>
      <c r="E1194" s="184" t="str">
        <f t="shared" si="18"/>
        <v/>
      </c>
      <c r="F1194">
        <f>SUMIF($B$11:B1194,"withdraw",$C$11:C1194)-SUMIFS($C$11:C1194,$B$11:B1194,"deposit",$D$11:D1194,"reinvestment")</f>
        <v>0</v>
      </c>
    </row>
    <row r="1195" spans="1:6" ht="29.1" customHeight="1" x14ac:dyDescent="0.25">
      <c r="A1195" s="186"/>
      <c r="B1195" s="186"/>
      <c r="C1195" s="186"/>
      <c r="D1195" s="186"/>
      <c r="E1195" s="184" t="str">
        <f t="shared" si="18"/>
        <v/>
      </c>
      <c r="F1195">
        <f>SUMIF($B$11:B1195,"withdraw",$C$11:C1195)-SUMIFS($C$11:C1195,$B$11:B1195,"deposit",$D$11:D1195,"reinvestment")</f>
        <v>0</v>
      </c>
    </row>
    <row r="1196" spans="1:6" ht="29.1" customHeight="1" x14ac:dyDescent="0.25">
      <c r="A1196" s="186"/>
      <c r="B1196" s="186"/>
      <c r="C1196" s="186"/>
      <c r="D1196" s="186"/>
      <c r="E1196" s="184" t="str">
        <f t="shared" si="18"/>
        <v/>
      </c>
      <c r="F1196">
        <f>SUMIF($B$11:B1196,"withdraw",$C$11:C1196)-SUMIFS($C$11:C1196,$B$11:B1196,"deposit",$D$11:D1196,"reinvestment")</f>
        <v>0</v>
      </c>
    </row>
    <row r="1197" spans="1:6" ht="29.1" customHeight="1" x14ac:dyDescent="0.25">
      <c r="A1197" s="186"/>
      <c r="B1197" s="186"/>
      <c r="C1197" s="186"/>
      <c r="D1197" s="186"/>
      <c r="E1197" s="184" t="str">
        <f t="shared" si="18"/>
        <v/>
      </c>
      <c r="F1197">
        <f>SUMIF($B$11:B1197,"withdraw",$C$11:C1197)-SUMIFS($C$11:C1197,$B$11:B1197,"deposit",$D$11:D1197,"reinvestment")</f>
        <v>0</v>
      </c>
    </row>
    <row r="1198" spans="1:6" ht="29.1" customHeight="1" x14ac:dyDescent="0.25">
      <c r="A1198" s="186"/>
      <c r="B1198" s="186"/>
      <c r="C1198" s="186"/>
      <c r="D1198" s="186"/>
      <c r="E1198" s="184" t="str">
        <f t="shared" si="18"/>
        <v/>
      </c>
      <c r="F1198">
        <f>SUMIF($B$11:B1198,"withdraw",$C$11:C1198)-SUMIFS($C$11:C1198,$B$11:B1198,"deposit",$D$11:D1198,"reinvestment")</f>
        <v>0</v>
      </c>
    </row>
    <row r="1199" spans="1:6" ht="29.1" customHeight="1" x14ac:dyDescent="0.25">
      <c r="A1199" s="186"/>
      <c r="B1199" s="186"/>
      <c r="C1199" s="186"/>
      <c r="D1199" s="186"/>
      <c r="E1199" s="184" t="str">
        <f t="shared" si="18"/>
        <v/>
      </c>
      <c r="F1199">
        <f>SUMIF($B$11:B1199,"withdraw",$C$11:C1199)-SUMIFS($C$11:C1199,$B$11:B1199,"deposit",$D$11:D1199,"reinvestment")</f>
        <v>0</v>
      </c>
    </row>
    <row r="1200" spans="1:6" ht="29.1" customHeight="1" x14ac:dyDescent="0.25">
      <c r="A1200" s="186"/>
      <c r="B1200" s="186"/>
      <c r="C1200" s="186"/>
      <c r="D1200" s="186"/>
      <c r="E1200" s="184" t="str">
        <f t="shared" si="18"/>
        <v/>
      </c>
      <c r="F1200">
        <f>SUMIF($B$11:B1200,"withdraw",$C$11:C1200)-SUMIFS($C$11:C1200,$B$11:B1200,"deposit",$D$11:D1200,"reinvestment")</f>
        <v>0</v>
      </c>
    </row>
    <row r="1201" spans="1:6" ht="29.1" customHeight="1" x14ac:dyDescent="0.25">
      <c r="A1201" s="186"/>
      <c r="B1201" s="186"/>
      <c r="C1201" s="186"/>
      <c r="D1201" s="186"/>
      <c r="E1201" s="184" t="str">
        <f t="shared" si="18"/>
        <v/>
      </c>
      <c r="F1201">
        <f>SUMIF($B$11:B1201,"withdraw",$C$11:C1201)-SUMIFS($C$11:C1201,$B$11:B1201,"deposit",$D$11:D1201,"reinvestment")</f>
        <v>0</v>
      </c>
    </row>
    <row r="1202" spans="1:6" ht="29.1" customHeight="1" x14ac:dyDescent="0.25">
      <c r="A1202" s="186"/>
      <c r="B1202" s="186"/>
      <c r="C1202" s="186"/>
      <c r="D1202" s="186"/>
      <c r="E1202" s="184" t="str">
        <f t="shared" si="18"/>
        <v/>
      </c>
      <c r="F1202">
        <f>SUMIF($B$11:B1202,"withdraw",$C$11:C1202)-SUMIFS($C$11:C1202,$B$11:B1202,"deposit",$D$11:D1202,"reinvestment")</f>
        <v>0</v>
      </c>
    </row>
    <row r="1203" spans="1:6" ht="29.1" customHeight="1" x14ac:dyDescent="0.25">
      <c r="A1203" s="186"/>
      <c r="B1203" s="186"/>
      <c r="C1203" s="186"/>
      <c r="D1203" s="186"/>
      <c r="E1203" s="184" t="str">
        <f t="shared" si="18"/>
        <v/>
      </c>
      <c r="F1203">
        <f>SUMIF($B$11:B1203,"withdraw",$C$11:C1203)-SUMIFS($C$11:C1203,$B$11:B1203,"deposit",$D$11:D1203,"reinvestment")</f>
        <v>0</v>
      </c>
    </row>
    <row r="1204" spans="1:6" ht="29.1" customHeight="1" x14ac:dyDescent="0.25">
      <c r="A1204" s="186"/>
      <c r="B1204" s="186"/>
      <c r="C1204" s="186"/>
      <c r="D1204" s="186"/>
      <c r="E1204" s="184" t="str">
        <f t="shared" si="18"/>
        <v/>
      </c>
      <c r="F1204">
        <f>SUMIF($B$11:B1204,"withdraw",$C$11:C1204)-SUMIFS($C$11:C1204,$B$11:B1204,"deposit",$D$11:D1204,"reinvestment")</f>
        <v>0</v>
      </c>
    </row>
    <row r="1205" spans="1:6" ht="29.1" customHeight="1" x14ac:dyDescent="0.25">
      <c r="A1205" s="186"/>
      <c r="B1205" s="186"/>
      <c r="C1205" s="186"/>
      <c r="D1205" s="186"/>
      <c r="E1205" s="184" t="str">
        <f t="shared" si="18"/>
        <v/>
      </c>
      <c r="F1205">
        <f>SUMIF($B$11:B1205,"withdraw",$C$11:C1205)-SUMIFS($C$11:C1205,$B$11:B1205,"deposit",$D$11:D1205,"reinvestment")</f>
        <v>0</v>
      </c>
    </row>
    <row r="1206" spans="1:6" ht="29.1" customHeight="1" x14ac:dyDescent="0.25">
      <c r="A1206" s="186"/>
      <c r="B1206" s="186"/>
      <c r="C1206" s="186"/>
      <c r="D1206" s="186"/>
      <c r="E1206" s="184" t="str">
        <f t="shared" si="18"/>
        <v/>
      </c>
      <c r="F1206">
        <f>SUMIF($B$11:B1206,"withdraw",$C$11:C1206)-SUMIFS($C$11:C1206,$B$11:B1206,"deposit",$D$11:D1206,"reinvestment")</f>
        <v>0</v>
      </c>
    </row>
    <row r="1207" spans="1:6" ht="29.1" customHeight="1" x14ac:dyDescent="0.25">
      <c r="A1207" s="186"/>
      <c r="B1207" s="186"/>
      <c r="C1207" s="186"/>
      <c r="D1207" s="186"/>
      <c r="E1207" s="184" t="str">
        <f t="shared" si="18"/>
        <v/>
      </c>
      <c r="F1207">
        <f>SUMIF($B$11:B1207,"withdraw",$C$11:C1207)-SUMIFS($C$11:C1207,$B$11:B1207,"deposit",$D$11:D1207,"reinvestment")</f>
        <v>0</v>
      </c>
    </row>
    <row r="1208" spans="1:6" ht="29.1" customHeight="1" x14ac:dyDescent="0.25">
      <c r="A1208" s="186"/>
      <c r="B1208" s="186"/>
      <c r="C1208" s="186"/>
      <c r="D1208" s="186"/>
      <c r="E1208" s="184" t="str">
        <f t="shared" si="18"/>
        <v/>
      </c>
      <c r="F1208">
        <f>SUMIF($B$11:B1208,"withdraw",$C$11:C1208)-SUMIFS($C$11:C1208,$B$11:B1208,"deposit",$D$11:D1208,"reinvestment")</f>
        <v>0</v>
      </c>
    </row>
    <row r="1209" spans="1:6" ht="29.1" customHeight="1" x14ac:dyDescent="0.25">
      <c r="A1209" s="186"/>
      <c r="B1209" s="186"/>
      <c r="C1209" s="186"/>
      <c r="D1209" s="186"/>
      <c r="E1209" s="184" t="str">
        <f t="shared" si="18"/>
        <v/>
      </c>
      <c r="F1209">
        <f>SUMIF($B$11:B1209,"withdraw",$C$11:C1209)-SUMIFS($C$11:C1209,$B$11:B1209,"deposit",$D$11:D1209,"reinvestment")</f>
        <v>0</v>
      </c>
    </row>
    <row r="1210" spans="1:6" ht="29.1" customHeight="1" x14ac:dyDescent="0.25">
      <c r="A1210" s="186"/>
      <c r="B1210" s="186"/>
      <c r="C1210" s="186"/>
      <c r="D1210" s="186"/>
      <c r="E1210" s="184" t="str">
        <f t="shared" si="18"/>
        <v/>
      </c>
      <c r="F1210">
        <f>SUMIF($B$11:B1210,"withdraw",$C$11:C1210)-SUMIFS($C$11:C1210,$B$11:B1210,"deposit",$D$11:D1210,"reinvestment")</f>
        <v>0</v>
      </c>
    </row>
    <row r="1211" spans="1:6" ht="29.1" customHeight="1" x14ac:dyDescent="0.25">
      <c r="A1211" s="186"/>
      <c r="B1211" s="186"/>
      <c r="C1211" s="186"/>
      <c r="D1211" s="186"/>
      <c r="E1211" s="184" t="str">
        <f t="shared" si="18"/>
        <v/>
      </c>
      <c r="F1211">
        <f>SUMIF($B$11:B1211,"withdraw",$C$11:C1211)-SUMIFS($C$11:C1211,$B$11:B1211,"deposit",$D$11:D1211,"reinvestment")</f>
        <v>0</v>
      </c>
    </row>
    <row r="1212" spans="1:6" ht="29.1" customHeight="1" x14ac:dyDescent="0.25">
      <c r="A1212" s="186"/>
      <c r="B1212" s="186"/>
      <c r="C1212" s="186"/>
      <c r="D1212" s="186"/>
      <c r="E1212" s="184" t="str">
        <f t="shared" si="18"/>
        <v/>
      </c>
      <c r="F1212">
        <f>SUMIF($B$11:B1212,"withdraw",$C$11:C1212)-SUMIFS($C$11:C1212,$B$11:B1212,"deposit",$D$11:D1212,"reinvestment")</f>
        <v>0</v>
      </c>
    </row>
    <row r="1213" spans="1:6" ht="29.1" customHeight="1" x14ac:dyDescent="0.25">
      <c r="A1213" s="186"/>
      <c r="B1213" s="186"/>
      <c r="C1213" s="186"/>
      <c r="D1213" s="186"/>
      <c r="E1213" s="184" t="str">
        <f t="shared" si="18"/>
        <v/>
      </c>
      <c r="F1213">
        <f>SUMIF($B$11:B1213,"withdraw",$C$11:C1213)-SUMIFS($C$11:C1213,$B$11:B1213,"deposit",$D$11:D1213,"reinvestment")</f>
        <v>0</v>
      </c>
    </row>
    <row r="1214" spans="1:6" ht="29.1" customHeight="1" x14ac:dyDescent="0.25">
      <c r="A1214" s="186"/>
      <c r="B1214" s="186"/>
      <c r="C1214" s="186"/>
      <c r="D1214" s="186"/>
      <c r="E1214" s="184" t="str">
        <f t="shared" si="18"/>
        <v/>
      </c>
      <c r="F1214">
        <f>SUMIF($B$11:B1214,"withdraw",$C$11:C1214)-SUMIFS($C$11:C1214,$B$11:B1214,"deposit",$D$11:D1214,"reinvestment")</f>
        <v>0</v>
      </c>
    </row>
    <row r="1215" spans="1:6" ht="29.1" customHeight="1" x14ac:dyDescent="0.25">
      <c r="A1215" s="186"/>
      <c r="B1215" s="186"/>
      <c r="C1215" s="186"/>
      <c r="D1215" s="186"/>
      <c r="E1215" s="184" t="str">
        <f t="shared" si="18"/>
        <v/>
      </c>
      <c r="F1215">
        <f>SUMIF($B$11:B1215,"withdraw",$C$11:C1215)-SUMIFS($C$11:C1215,$B$11:B1215,"deposit",$D$11:D1215,"reinvestment")</f>
        <v>0</v>
      </c>
    </row>
    <row r="1216" spans="1:6" ht="29.1" customHeight="1" x14ac:dyDescent="0.25">
      <c r="A1216" s="186"/>
      <c r="B1216" s="186"/>
      <c r="C1216" s="186"/>
      <c r="D1216" s="186"/>
      <c r="E1216" s="184" t="str">
        <f t="shared" si="18"/>
        <v/>
      </c>
      <c r="F1216">
        <f>SUMIF($B$11:B1216,"withdraw",$C$11:C1216)-SUMIFS($C$11:C1216,$B$11:B1216,"deposit",$D$11:D1216,"reinvestment")</f>
        <v>0</v>
      </c>
    </row>
    <row r="1217" spans="1:6" ht="29.1" customHeight="1" x14ac:dyDescent="0.25">
      <c r="A1217" s="186"/>
      <c r="B1217" s="186"/>
      <c r="C1217" s="186"/>
      <c r="D1217" s="186"/>
      <c r="E1217" s="184" t="str">
        <f t="shared" si="18"/>
        <v/>
      </c>
      <c r="F1217">
        <f>SUMIF($B$11:B1217,"withdraw",$C$11:C1217)-SUMIFS($C$11:C1217,$B$11:B1217,"deposit",$D$11:D1217,"reinvestment")</f>
        <v>0</v>
      </c>
    </row>
    <row r="1218" spans="1:6" ht="29.1" customHeight="1" x14ac:dyDescent="0.25">
      <c r="A1218" s="186"/>
      <c r="B1218" s="186"/>
      <c r="C1218" s="186"/>
      <c r="D1218" s="186"/>
      <c r="E1218" s="184" t="str">
        <f t="shared" si="18"/>
        <v/>
      </c>
      <c r="F1218">
        <f>SUMIF($B$11:B1218,"withdraw",$C$11:C1218)-SUMIFS($C$11:C1218,$B$11:B1218,"deposit",$D$11:D1218,"reinvestment")</f>
        <v>0</v>
      </c>
    </row>
    <row r="1219" spans="1:6" ht="29.1" customHeight="1" x14ac:dyDescent="0.25">
      <c r="A1219" s="186"/>
      <c r="B1219" s="186"/>
      <c r="C1219" s="186"/>
      <c r="D1219" s="186"/>
      <c r="E1219" s="184" t="str">
        <f t="shared" si="18"/>
        <v/>
      </c>
      <c r="F1219">
        <f>SUMIF($B$11:B1219,"withdraw",$C$11:C1219)-SUMIFS($C$11:C1219,$B$11:B1219,"deposit",$D$11:D1219,"reinvestment")</f>
        <v>0</v>
      </c>
    </row>
    <row r="1220" spans="1:6" ht="29.1" customHeight="1" x14ac:dyDescent="0.25">
      <c r="A1220" s="186"/>
      <c r="B1220" s="186"/>
      <c r="C1220" s="186"/>
      <c r="D1220" s="186"/>
      <c r="E1220" s="184" t="str">
        <f t="shared" si="18"/>
        <v/>
      </c>
      <c r="F1220">
        <f>SUMIF($B$11:B1220,"withdraw",$C$11:C1220)-SUMIFS($C$11:C1220,$B$11:B1220,"deposit",$D$11:D1220,"reinvestment")</f>
        <v>0</v>
      </c>
    </row>
    <row r="1221" spans="1:6" ht="29.1" customHeight="1" x14ac:dyDescent="0.25">
      <c r="A1221" s="186"/>
      <c r="B1221" s="186"/>
      <c r="C1221" s="186"/>
      <c r="D1221" s="186"/>
      <c r="E1221" s="184" t="str">
        <f t="shared" si="18"/>
        <v/>
      </c>
      <c r="F1221">
        <f>SUMIF($B$11:B1221,"withdraw",$C$11:C1221)-SUMIFS($C$11:C1221,$B$11:B1221,"deposit",$D$11:D1221,"reinvestment")</f>
        <v>0</v>
      </c>
    </row>
    <row r="1222" spans="1:6" ht="29.1" customHeight="1" x14ac:dyDescent="0.25">
      <c r="A1222" s="186"/>
      <c r="B1222" s="186"/>
      <c r="C1222" s="186"/>
      <c r="D1222" s="186"/>
      <c r="E1222" s="184" t="str">
        <f t="shared" si="18"/>
        <v/>
      </c>
      <c r="F1222">
        <f>SUMIF($B$11:B1222,"withdraw",$C$11:C1222)-SUMIFS($C$11:C1222,$B$11:B1222,"deposit",$D$11:D1222,"reinvestment")</f>
        <v>0</v>
      </c>
    </row>
    <row r="1223" spans="1:6" ht="29.1" customHeight="1" x14ac:dyDescent="0.25">
      <c r="A1223" s="186"/>
      <c r="B1223" s="186"/>
      <c r="C1223" s="186"/>
      <c r="D1223" s="186"/>
      <c r="E1223" s="184" t="str">
        <f t="shared" si="18"/>
        <v/>
      </c>
      <c r="F1223">
        <f>SUMIF($B$11:B1223,"withdraw",$C$11:C1223)-SUMIFS($C$11:C1223,$B$11:B1223,"deposit",$D$11:D1223,"reinvestment")</f>
        <v>0</v>
      </c>
    </row>
    <row r="1224" spans="1:6" ht="29.1" customHeight="1" x14ac:dyDescent="0.25">
      <c r="A1224" s="186"/>
      <c r="B1224" s="186"/>
      <c r="C1224" s="186"/>
      <c r="D1224" s="186"/>
      <c r="E1224" s="184" t="str">
        <f t="shared" si="18"/>
        <v/>
      </c>
      <c r="F1224">
        <f>SUMIF($B$11:B1224,"withdraw",$C$11:C1224)-SUMIFS($C$11:C1224,$B$11:B1224,"deposit",$D$11:D1224,"reinvestment")</f>
        <v>0</v>
      </c>
    </row>
    <row r="1225" spans="1:6" ht="29.1" customHeight="1" x14ac:dyDescent="0.25">
      <c r="A1225" s="186"/>
      <c r="B1225" s="186"/>
      <c r="C1225" s="186"/>
      <c r="D1225" s="186"/>
      <c r="E1225" s="184" t="str">
        <f t="shared" si="18"/>
        <v/>
      </c>
      <c r="F1225">
        <f>SUMIF($B$11:B1225,"withdraw",$C$11:C1225)-SUMIFS($C$11:C1225,$B$11:B1225,"deposit",$D$11:D1225,"reinvestment")</f>
        <v>0</v>
      </c>
    </row>
    <row r="1226" spans="1:6" ht="29.1" customHeight="1" x14ac:dyDescent="0.25">
      <c r="A1226" s="186"/>
      <c r="B1226" s="186"/>
      <c r="C1226" s="186"/>
      <c r="D1226" s="186"/>
      <c r="E1226" s="184" t="str">
        <f t="shared" si="18"/>
        <v/>
      </c>
      <c r="F1226">
        <f>SUMIF($B$11:B1226,"withdraw",$C$11:C1226)-SUMIFS($C$11:C1226,$B$11:B1226,"deposit",$D$11:D1226,"reinvestment")</f>
        <v>0</v>
      </c>
    </row>
    <row r="1227" spans="1:6" ht="29.1" customHeight="1" x14ac:dyDescent="0.25">
      <c r="A1227" s="186"/>
      <c r="B1227" s="186"/>
      <c r="C1227" s="186"/>
      <c r="D1227" s="186"/>
      <c r="E1227" s="184" t="str">
        <f t="shared" si="18"/>
        <v/>
      </c>
      <c r="F1227">
        <f>SUMIF($B$11:B1227,"withdraw",$C$11:C1227)-SUMIFS($C$11:C1227,$B$11:B1227,"deposit",$D$11:D1227,"reinvestment")</f>
        <v>0</v>
      </c>
    </row>
    <row r="1228" spans="1:6" ht="29.1" customHeight="1" x14ac:dyDescent="0.25">
      <c r="A1228" s="186"/>
      <c r="B1228" s="186"/>
      <c r="C1228" s="186"/>
      <c r="D1228" s="186"/>
      <c r="E1228" s="184" t="str">
        <f t="shared" si="18"/>
        <v/>
      </c>
      <c r="F1228">
        <f>SUMIF($B$11:B1228,"withdraw",$C$11:C1228)-SUMIFS($C$11:C1228,$B$11:B1228,"deposit",$D$11:D1228,"reinvestment")</f>
        <v>0</v>
      </c>
    </row>
    <row r="1229" spans="1:6" ht="29.1" customHeight="1" x14ac:dyDescent="0.25">
      <c r="A1229" s="186"/>
      <c r="B1229" s="186"/>
      <c r="C1229" s="186"/>
      <c r="D1229" s="186"/>
      <c r="E1229" s="184" t="str">
        <f t="shared" ref="E1229:E1292" si="19">IF(AND(C1229&gt;F1228,D1229="reinvestment"),"You cannot reinvest more than is withdrawn and available.","")</f>
        <v/>
      </c>
      <c r="F1229">
        <f>SUMIF($B$11:B1229,"withdraw",$C$11:C1229)-SUMIFS($C$11:C1229,$B$11:B1229,"deposit",$D$11:D1229,"reinvestment")</f>
        <v>0</v>
      </c>
    </row>
    <row r="1230" spans="1:6" ht="29.1" customHeight="1" x14ac:dyDescent="0.25">
      <c r="A1230" s="186"/>
      <c r="B1230" s="186"/>
      <c r="C1230" s="186"/>
      <c r="D1230" s="186"/>
      <c r="E1230" s="184" t="str">
        <f t="shared" si="19"/>
        <v/>
      </c>
      <c r="F1230">
        <f>SUMIF($B$11:B1230,"withdraw",$C$11:C1230)-SUMIFS($C$11:C1230,$B$11:B1230,"deposit",$D$11:D1230,"reinvestment")</f>
        <v>0</v>
      </c>
    </row>
    <row r="1231" spans="1:6" ht="29.1" customHeight="1" x14ac:dyDescent="0.25">
      <c r="A1231" s="186"/>
      <c r="B1231" s="186"/>
      <c r="C1231" s="186"/>
      <c r="D1231" s="186"/>
      <c r="E1231" s="184" t="str">
        <f t="shared" si="19"/>
        <v/>
      </c>
      <c r="F1231">
        <f>SUMIF($B$11:B1231,"withdraw",$C$11:C1231)-SUMIFS($C$11:C1231,$B$11:B1231,"deposit",$D$11:D1231,"reinvestment")</f>
        <v>0</v>
      </c>
    </row>
    <row r="1232" spans="1:6" ht="29.1" customHeight="1" x14ac:dyDescent="0.25">
      <c r="A1232" s="186"/>
      <c r="B1232" s="186"/>
      <c r="C1232" s="186"/>
      <c r="D1232" s="186"/>
      <c r="E1232" s="184" t="str">
        <f t="shared" si="19"/>
        <v/>
      </c>
      <c r="F1232">
        <f>SUMIF($B$11:B1232,"withdraw",$C$11:C1232)-SUMIFS($C$11:C1232,$B$11:B1232,"deposit",$D$11:D1232,"reinvestment")</f>
        <v>0</v>
      </c>
    </row>
    <row r="1233" spans="1:6" ht="29.1" customHeight="1" x14ac:dyDescent="0.25">
      <c r="A1233" s="186"/>
      <c r="B1233" s="186"/>
      <c r="C1233" s="186"/>
      <c r="D1233" s="186"/>
      <c r="E1233" s="184" t="str">
        <f t="shared" si="19"/>
        <v/>
      </c>
      <c r="F1233">
        <f>SUMIF($B$11:B1233,"withdraw",$C$11:C1233)-SUMIFS($C$11:C1233,$B$11:B1233,"deposit",$D$11:D1233,"reinvestment")</f>
        <v>0</v>
      </c>
    </row>
    <row r="1234" spans="1:6" ht="29.1" customHeight="1" x14ac:dyDescent="0.25">
      <c r="A1234" s="186"/>
      <c r="B1234" s="186"/>
      <c r="C1234" s="186"/>
      <c r="D1234" s="186"/>
      <c r="E1234" s="184" t="str">
        <f t="shared" si="19"/>
        <v/>
      </c>
      <c r="F1234">
        <f>SUMIF($B$11:B1234,"withdraw",$C$11:C1234)-SUMIFS($C$11:C1234,$B$11:B1234,"deposit",$D$11:D1234,"reinvestment")</f>
        <v>0</v>
      </c>
    </row>
    <row r="1235" spans="1:6" ht="29.1" customHeight="1" x14ac:dyDescent="0.25">
      <c r="A1235" s="186"/>
      <c r="B1235" s="186"/>
      <c r="C1235" s="186"/>
      <c r="D1235" s="186"/>
      <c r="E1235" s="184" t="str">
        <f t="shared" si="19"/>
        <v/>
      </c>
      <c r="F1235">
        <f>SUMIF($B$11:B1235,"withdraw",$C$11:C1235)-SUMIFS($C$11:C1235,$B$11:B1235,"deposit",$D$11:D1235,"reinvestment")</f>
        <v>0</v>
      </c>
    </row>
    <row r="1236" spans="1:6" ht="29.1" customHeight="1" x14ac:dyDescent="0.25">
      <c r="A1236" s="186"/>
      <c r="B1236" s="186"/>
      <c r="C1236" s="186"/>
      <c r="D1236" s="186"/>
      <c r="E1236" s="184" t="str">
        <f t="shared" si="19"/>
        <v/>
      </c>
      <c r="F1236">
        <f>SUMIF($B$11:B1236,"withdraw",$C$11:C1236)-SUMIFS($C$11:C1236,$B$11:B1236,"deposit",$D$11:D1236,"reinvestment")</f>
        <v>0</v>
      </c>
    </row>
    <row r="1237" spans="1:6" ht="29.1" customHeight="1" x14ac:dyDescent="0.25">
      <c r="A1237" s="186"/>
      <c r="B1237" s="186"/>
      <c r="C1237" s="186"/>
      <c r="D1237" s="186"/>
      <c r="E1237" s="184" t="str">
        <f t="shared" si="19"/>
        <v/>
      </c>
      <c r="F1237">
        <f>SUMIF($B$11:B1237,"withdraw",$C$11:C1237)-SUMIFS($C$11:C1237,$B$11:B1237,"deposit",$D$11:D1237,"reinvestment")</f>
        <v>0</v>
      </c>
    </row>
    <row r="1238" spans="1:6" ht="29.1" customHeight="1" x14ac:dyDescent="0.25">
      <c r="A1238" s="186"/>
      <c r="B1238" s="186"/>
      <c r="C1238" s="186"/>
      <c r="D1238" s="186"/>
      <c r="E1238" s="184" t="str">
        <f t="shared" si="19"/>
        <v/>
      </c>
      <c r="F1238">
        <f>SUMIF($B$11:B1238,"withdraw",$C$11:C1238)-SUMIFS($C$11:C1238,$B$11:B1238,"deposit",$D$11:D1238,"reinvestment")</f>
        <v>0</v>
      </c>
    </row>
    <row r="1239" spans="1:6" ht="29.1" customHeight="1" x14ac:dyDescent="0.25">
      <c r="A1239" s="186"/>
      <c r="B1239" s="186"/>
      <c r="C1239" s="186"/>
      <c r="D1239" s="186"/>
      <c r="E1239" s="184" t="str">
        <f t="shared" si="19"/>
        <v/>
      </c>
      <c r="F1239">
        <f>SUMIF($B$11:B1239,"withdraw",$C$11:C1239)-SUMIFS($C$11:C1239,$B$11:B1239,"deposit",$D$11:D1239,"reinvestment")</f>
        <v>0</v>
      </c>
    </row>
    <row r="1240" spans="1:6" ht="29.1" customHeight="1" x14ac:dyDescent="0.25">
      <c r="A1240" s="186"/>
      <c r="B1240" s="186"/>
      <c r="C1240" s="186"/>
      <c r="D1240" s="186"/>
      <c r="E1240" s="184" t="str">
        <f t="shared" si="19"/>
        <v/>
      </c>
      <c r="F1240">
        <f>SUMIF($B$11:B1240,"withdraw",$C$11:C1240)-SUMIFS($C$11:C1240,$B$11:B1240,"deposit",$D$11:D1240,"reinvestment")</f>
        <v>0</v>
      </c>
    </row>
    <row r="1241" spans="1:6" ht="29.1" customHeight="1" x14ac:dyDescent="0.25">
      <c r="A1241" s="186"/>
      <c r="B1241" s="186"/>
      <c r="C1241" s="186"/>
      <c r="D1241" s="186"/>
      <c r="E1241" s="184" t="str">
        <f t="shared" si="19"/>
        <v/>
      </c>
      <c r="F1241">
        <f>SUMIF($B$11:B1241,"withdraw",$C$11:C1241)-SUMIFS($C$11:C1241,$B$11:B1241,"deposit",$D$11:D1241,"reinvestment")</f>
        <v>0</v>
      </c>
    </row>
    <row r="1242" spans="1:6" ht="29.1" customHeight="1" x14ac:dyDescent="0.25">
      <c r="A1242" s="186"/>
      <c r="B1242" s="186"/>
      <c r="C1242" s="186"/>
      <c r="D1242" s="186"/>
      <c r="E1242" s="184" t="str">
        <f t="shared" si="19"/>
        <v/>
      </c>
      <c r="F1242">
        <f>SUMIF($B$11:B1242,"withdraw",$C$11:C1242)-SUMIFS($C$11:C1242,$B$11:B1242,"deposit",$D$11:D1242,"reinvestment")</f>
        <v>0</v>
      </c>
    </row>
    <row r="1243" spans="1:6" ht="29.1" customHeight="1" x14ac:dyDescent="0.25">
      <c r="A1243" s="186"/>
      <c r="B1243" s="186"/>
      <c r="C1243" s="186"/>
      <c r="D1243" s="186"/>
      <c r="E1243" s="184" t="str">
        <f t="shared" si="19"/>
        <v/>
      </c>
      <c r="F1243">
        <f>SUMIF($B$11:B1243,"withdraw",$C$11:C1243)-SUMIFS($C$11:C1243,$B$11:B1243,"deposit",$D$11:D1243,"reinvestment")</f>
        <v>0</v>
      </c>
    </row>
    <row r="1244" spans="1:6" ht="29.1" customHeight="1" x14ac:dyDescent="0.25">
      <c r="A1244" s="186"/>
      <c r="B1244" s="186"/>
      <c r="C1244" s="186"/>
      <c r="D1244" s="186"/>
      <c r="E1244" s="184" t="str">
        <f t="shared" si="19"/>
        <v/>
      </c>
      <c r="F1244">
        <f>SUMIF($B$11:B1244,"withdraw",$C$11:C1244)-SUMIFS($C$11:C1244,$B$11:B1244,"deposit",$D$11:D1244,"reinvestment")</f>
        <v>0</v>
      </c>
    </row>
    <row r="1245" spans="1:6" ht="29.1" customHeight="1" x14ac:dyDescent="0.25">
      <c r="A1245" s="186"/>
      <c r="B1245" s="186"/>
      <c r="C1245" s="186"/>
      <c r="D1245" s="186"/>
      <c r="E1245" s="184" t="str">
        <f t="shared" si="19"/>
        <v/>
      </c>
      <c r="F1245">
        <f>SUMIF($B$11:B1245,"withdraw",$C$11:C1245)-SUMIFS($C$11:C1245,$B$11:B1245,"deposit",$D$11:D1245,"reinvestment")</f>
        <v>0</v>
      </c>
    </row>
    <row r="1246" spans="1:6" ht="29.1" customHeight="1" x14ac:dyDescent="0.25">
      <c r="A1246" s="186"/>
      <c r="B1246" s="186"/>
      <c r="C1246" s="186"/>
      <c r="D1246" s="186"/>
      <c r="E1246" s="184" t="str">
        <f t="shared" si="19"/>
        <v/>
      </c>
      <c r="F1246">
        <f>SUMIF($B$11:B1246,"withdraw",$C$11:C1246)-SUMIFS($C$11:C1246,$B$11:B1246,"deposit",$D$11:D1246,"reinvestment")</f>
        <v>0</v>
      </c>
    </row>
    <row r="1247" spans="1:6" ht="29.1" customHeight="1" x14ac:dyDescent="0.25">
      <c r="A1247" s="186"/>
      <c r="B1247" s="186"/>
      <c r="C1247" s="186"/>
      <c r="D1247" s="186"/>
      <c r="E1247" s="184" t="str">
        <f t="shared" si="19"/>
        <v/>
      </c>
      <c r="F1247">
        <f>SUMIF($B$11:B1247,"withdraw",$C$11:C1247)-SUMIFS($C$11:C1247,$B$11:B1247,"deposit",$D$11:D1247,"reinvestment")</f>
        <v>0</v>
      </c>
    </row>
    <row r="1248" spans="1:6" ht="29.1" customHeight="1" x14ac:dyDescent="0.25">
      <c r="A1248" s="186"/>
      <c r="B1248" s="186"/>
      <c r="C1248" s="186"/>
      <c r="D1248" s="186"/>
      <c r="E1248" s="184" t="str">
        <f t="shared" si="19"/>
        <v/>
      </c>
      <c r="F1248">
        <f>SUMIF($B$11:B1248,"withdraw",$C$11:C1248)-SUMIFS($C$11:C1248,$B$11:B1248,"deposit",$D$11:D1248,"reinvestment")</f>
        <v>0</v>
      </c>
    </row>
    <row r="1249" spans="1:6" ht="29.1" customHeight="1" x14ac:dyDescent="0.25">
      <c r="A1249" s="186"/>
      <c r="B1249" s="186"/>
      <c r="C1249" s="186"/>
      <c r="D1249" s="186"/>
      <c r="E1249" s="184" t="str">
        <f t="shared" si="19"/>
        <v/>
      </c>
      <c r="F1249">
        <f>SUMIF($B$11:B1249,"withdraw",$C$11:C1249)-SUMIFS($C$11:C1249,$B$11:B1249,"deposit",$D$11:D1249,"reinvestment")</f>
        <v>0</v>
      </c>
    </row>
    <row r="1250" spans="1:6" ht="29.1" customHeight="1" x14ac:dyDescent="0.25">
      <c r="A1250" s="186"/>
      <c r="B1250" s="186"/>
      <c r="C1250" s="186"/>
      <c r="D1250" s="186"/>
      <c r="E1250" s="184" t="str">
        <f t="shared" si="19"/>
        <v/>
      </c>
      <c r="F1250">
        <f>SUMIF($B$11:B1250,"withdraw",$C$11:C1250)-SUMIFS($C$11:C1250,$B$11:B1250,"deposit",$D$11:D1250,"reinvestment")</f>
        <v>0</v>
      </c>
    </row>
    <row r="1251" spans="1:6" ht="29.1" customHeight="1" x14ac:dyDescent="0.25">
      <c r="A1251" s="186"/>
      <c r="B1251" s="186"/>
      <c r="C1251" s="186"/>
      <c r="D1251" s="186"/>
      <c r="E1251" s="184" t="str">
        <f t="shared" si="19"/>
        <v/>
      </c>
      <c r="F1251">
        <f>SUMIF($B$11:B1251,"withdraw",$C$11:C1251)-SUMIFS($C$11:C1251,$B$11:B1251,"deposit",$D$11:D1251,"reinvestment")</f>
        <v>0</v>
      </c>
    </row>
    <row r="1252" spans="1:6" ht="29.1" customHeight="1" x14ac:dyDescent="0.25">
      <c r="A1252" s="186"/>
      <c r="B1252" s="186"/>
      <c r="C1252" s="186"/>
      <c r="D1252" s="186"/>
      <c r="E1252" s="184" t="str">
        <f t="shared" si="19"/>
        <v/>
      </c>
      <c r="F1252">
        <f>SUMIF($B$11:B1252,"withdraw",$C$11:C1252)-SUMIFS($C$11:C1252,$B$11:B1252,"deposit",$D$11:D1252,"reinvestment")</f>
        <v>0</v>
      </c>
    </row>
    <row r="1253" spans="1:6" ht="29.1" customHeight="1" x14ac:dyDescent="0.25">
      <c r="A1253" s="186"/>
      <c r="B1253" s="186"/>
      <c r="C1253" s="186"/>
      <c r="D1253" s="186"/>
      <c r="E1253" s="184" t="str">
        <f t="shared" si="19"/>
        <v/>
      </c>
      <c r="F1253">
        <f>SUMIF($B$11:B1253,"withdraw",$C$11:C1253)-SUMIFS($C$11:C1253,$B$11:B1253,"deposit",$D$11:D1253,"reinvestment")</f>
        <v>0</v>
      </c>
    </row>
    <row r="1254" spans="1:6" ht="29.1" customHeight="1" x14ac:dyDescent="0.25">
      <c r="A1254" s="186"/>
      <c r="B1254" s="186"/>
      <c r="C1254" s="186"/>
      <c r="D1254" s="186"/>
      <c r="E1254" s="184" t="str">
        <f t="shared" si="19"/>
        <v/>
      </c>
      <c r="F1254">
        <f>SUMIF($B$11:B1254,"withdraw",$C$11:C1254)-SUMIFS($C$11:C1254,$B$11:B1254,"deposit",$D$11:D1254,"reinvestment")</f>
        <v>0</v>
      </c>
    </row>
    <row r="1255" spans="1:6" ht="29.1" customHeight="1" x14ac:dyDescent="0.25">
      <c r="A1255" s="186"/>
      <c r="B1255" s="186"/>
      <c r="C1255" s="186"/>
      <c r="D1255" s="186"/>
      <c r="E1255" s="184" t="str">
        <f t="shared" si="19"/>
        <v/>
      </c>
      <c r="F1255">
        <f>SUMIF($B$11:B1255,"withdraw",$C$11:C1255)-SUMIFS($C$11:C1255,$B$11:B1255,"deposit",$D$11:D1255,"reinvestment")</f>
        <v>0</v>
      </c>
    </row>
    <row r="1256" spans="1:6" ht="29.1" customHeight="1" x14ac:dyDescent="0.25">
      <c r="A1256" s="186"/>
      <c r="B1256" s="186"/>
      <c r="C1256" s="186"/>
      <c r="D1256" s="186"/>
      <c r="E1256" s="184" t="str">
        <f t="shared" si="19"/>
        <v/>
      </c>
      <c r="F1256">
        <f>SUMIF($B$11:B1256,"withdraw",$C$11:C1256)-SUMIFS($C$11:C1256,$B$11:B1256,"deposit",$D$11:D1256,"reinvestment")</f>
        <v>0</v>
      </c>
    </row>
    <row r="1257" spans="1:6" ht="29.1" customHeight="1" x14ac:dyDescent="0.25">
      <c r="A1257" s="186"/>
      <c r="B1257" s="186"/>
      <c r="C1257" s="186"/>
      <c r="D1257" s="186"/>
      <c r="E1257" s="184" t="str">
        <f t="shared" si="19"/>
        <v/>
      </c>
      <c r="F1257">
        <f>SUMIF($B$11:B1257,"withdraw",$C$11:C1257)-SUMIFS($C$11:C1257,$B$11:B1257,"deposit",$D$11:D1257,"reinvestment")</f>
        <v>0</v>
      </c>
    </row>
    <row r="1258" spans="1:6" ht="29.1" customHeight="1" x14ac:dyDescent="0.25">
      <c r="A1258" s="186"/>
      <c r="B1258" s="186"/>
      <c r="C1258" s="186"/>
      <c r="D1258" s="186"/>
      <c r="E1258" s="184" t="str">
        <f t="shared" si="19"/>
        <v/>
      </c>
      <c r="F1258">
        <f>SUMIF($B$11:B1258,"withdraw",$C$11:C1258)-SUMIFS($C$11:C1258,$B$11:B1258,"deposit",$D$11:D1258,"reinvestment")</f>
        <v>0</v>
      </c>
    </row>
    <row r="1259" spans="1:6" ht="29.1" customHeight="1" x14ac:dyDescent="0.25">
      <c r="A1259" s="186"/>
      <c r="B1259" s="186"/>
      <c r="C1259" s="186"/>
      <c r="D1259" s="186"/>
      <c r="E1259" s="184" t="str">
        <f t="shared" si="19"/>
        <v/>
      </c>
      <c r="F1259">
        <f>SUMIF($B$11:B1259,"withdraw",$C$11:C1259)-SUMIFS($C$11:C1259,$B$11:B1259,"deposit",$D$11:D1259,"reinvestment")</f>
        <v>0</v>
      </c>
    </row>
    <row r="1260" spans="1:6" ht="29.1" customHeight="1" x14ac:dyDescent="0.25">
      <c r="A1260" s="186"/>
      <c r="B1260" s="186"/>
      <c r="C1260" s="186"/>
      <c r="D1260" s="186"/>
      <c r="E1260" s="184" t="str">
        <f t="shared" si="19"/>
        <v/>
      </c>
      <c r="F1260">
        <f>SUMIF($B$11:B1260,"withdraw",$C$11:C1260)-SUMIFS($C$11:C1260,$B$11:B1260,"deposit",$D$11:D1260,"reinvestment")</f>
        <v>0</v>
      </c>
    </row>
    <row r="1261" spans="1:6" ht="29.1" customHeight="1" x14ac:dyDescent="0.25">
      <c r="A1261" s="186"/>
      <c r="B1261" s="186"/>
      <c r="C1261" s="186"/>
      <c r="D1261" s="186"/>
      <c r="E1261" s="184" t="str">
        <f t="shared" si="19"/>
        <v/>
      </c>
      <c r="F1261">
        <f>SUMIF($B$11:B1261,"withdraw",$C$11:C1261)-SUMIFS($C$11:C1261,$B$11:B1261,"deposit",$D$11:D1261,"reinvestment")</f>
        <v>0</v>
      </c>
    </row>
    <row r="1262" spans="1:6" ht="29.1" customHeight="1" x14ac:dyDescent="0.25">
      <c r="A1262" s="186"/>
      <c r="B1262" s="186"/>
      <c r="C1262" s="186"/>
      <c r="D1262" s="186"/>
      <c r="E1262" s="184" t="str">
        <f t="shared" si="19"/>
        <v/>
      </c>
      <c r="F1262">
        <f>SUMIF($B$11:B1262,"withdraw",$C$11:C1262)-SUMIFS($C$11:C1262,$B$11:B1262,"deposit",$D$11:D1262,"reinvestment")</f>
        <v>0</v>
      </c>
    </row>
    <row r="1263" spans="1:6" ht="29.1" customHeight="1" x14ac:dyDescent="0.25">
      <c r="A1263" s="186"/>
      <c r="B1263" s="186"/>
      <c r="C1263" s="186"/>
      <c r="D1263" s="186"/>
      <c r="E1263" s="184" t="str">
        <f t="shared" si="19"/>
        <v/>
      </c>
      <c r="F1263">
        <f>SUMIF($B$11:B1263,"withdraw",$C$11:C1263)-SUMIFS($C$11:C1263,$B$11:B1263,"deposit",$D$11:D1263,"reinvestment")</f>
        <v>0</v>
      </c>
    </row>
    <row r="1264" spans="1:6" ht="29.1" customHeight="1" x14ac:dyDescent="0.25">
      <c r="A1264" s="186"/>
      <c r="B1264" s="186"/>
      <c r="C1264" s="186"/>
      <c r="D1264" s="186"/>
      <c r="E1264" s="184" t="str">
        <f t="shared" si="19"/>
        <v/>
      </c>
      <c r="F1264">
        <f>SUMIF($B$11:B1264,"withdraw",$C$11:C1264)-SUMIFS($C$11:C1264,$B$11:B1264,"deposit",$D$11:D1264,"reinvestment")</f>
        <v>0</v>
      </c>
    </row>
    <row r="1265" spans="1:6" ht="29.1" customHeight="1" x14ac:dyDescent="0.25">
      <c r="A1265" s="186"/>
      <c r="B1265" s="186"/>
      <c r="C1265" s="186"/>
      <c r="D1265" s="186"/>
      <c r="E1265" s="184" t="str">
        <f t="shared" si="19"/>
        <v/>
      </c>
      <c r="F1265">
        <f>SUMIF($B$11:B1265,"withdraw",$C$11:C1265)-SUMIFS($C$11:C1265,$B$11:B1265,"deposit",$D$11:D1265,"reinvestment")</f>
        <v>0</v>
      </c>
    </row>
    <row r="1266" spans="1:6" ht="29.1" customHeight="1" x14ac:dyDescent="0.25">
      <c r="A1266" s="186"/>
      <c r="B1266" s="186"/>
      <c r="C1266" s="186"/>
      <c r="D1266" s="186"/>
      <c r="E1266" s="184" t="str">
        <f t="shared" si="19"/>
        <v/>
      </c>
      <c r="F1266">
        <f>SUMIF($B$11:B1266,"withdraw",$C$11:C1266)-SUMIFS($C$11:C1266,$B$11:B1266,"deposit",$D$11:D1266,"reinvestment")</f>
        <v>0</v>
      </c>
    </row>
    <row r="1267" spans="1:6" ht="29.1" customHeight="1" x14ac:dyDescent="0.25">
      <c r="A1267" s="186"/>
      <c r="B1267" s="186"/>
      <c r="C1267" s="186"/>
      <c r="D1267" s="186"/>
      <c r="E1267" s="184" t="str">
        <f t="shared" si="19"/>
        <v/>
      </c>
      <c r="F1267">
        <f>SUMIF($B$11:B1267,"withdraw",$C$11:C1267)-SUMIFS($C$11:C1267,$B$11:B1267,"deposit",$D$11:D1267,"reinvestment")</f>
        <v>0</v>
      </c>
    </row>
    <row r="1268" spans="1:6" ht="29.1" customHeight="1" x14ac:dyDescent="0.25">
      <c r="A1268" s="186"/>
      <c r="B1268" s="186"/>
      <c r="C1268" s="186"/>
      <c r="D1268" s="186"/>
      <c r="E1268" s="184" t="str">
        <f t="shared" si="19"/>
        <v/>
      </c>
      <c r="F1268">
        <f>SUMIF($B$11:B1268,"withdraw",$C$11:C1268)-SUMIFS($C$11:C1268,$B$11:B1268,"deposit",$D$11:D1268,"reinvestment")</f>
        <v>0</v>
      </c>
    </row>
    <row r="1269" spans="1:6" ht="29.1" customHeight="1" x14ac:dyDescent="0.25">
      <c r="A1269" s="186"/>
      <c r="B1269" s="186"/>
      <c r="C1269" s="186"/>
      <c r="D1269" s="186"/>
      <c r="E1269" s="184" t="str">
        <f t="shared" si="19"/>
        <v/>
      </c>
      <c r="F1269">
        <f>SUMIF($B$11:B1269,"withdraw",$C$11:C1269)-SUMIFS($C$11:C1269,$B$11:B1269,"deposit",$D$11:D1269,"reinvestment")</f>
        <v>0</v>
      </c>
    </row>
    <row r="1270" spans="1:6" ht="29.1" customHeight="1" x14ac:dyDescent="0.25">
      <c r="A1270" s="186"/>
      <c r="B1270" s="186"/>
      <c r="C1270" s="186"/>
      <c r="D1270" s="186"/>
      <c r="E1270" s="184" t="str">
        <f t="shared" si="19"/>
        <v/>
      </c>
      <c r="F1270">
        <f>SUMIF($B$11:B1270,"withdraw",$C$11:C1270)-SUMIFS($C$11:C1270,$B$11:B1270,"deposit",$D$11:D1270,"reinvestment")</f>
        <v>0</v>
      </c>
    </row>
    <row r="1271" spans="1:6" ht="29.1" customHeight="1" x14ac:dyDescent="0.25">
      <c r="A1271" s="186"/>
      <c r="B1271" s="186"/>
      <c r="C1271" s="186"/>
      <c r="D1271" s="186"/>
      <c r="E1271" s="184" t="str">
        <f t="shared" si="19"/>
        <v/>
      </c>
      <c r="F1271">
        <f>SUMIF($B$11:B1271,"withdraw",$C$11:C1271)-SUMIFS($C$11:C1271,$B$11:B1271,"deposit",$D$11:D1271,"reinvestment")</f>
        <v>0</v>
      </c>
    </row>
    <row r="1272" spans="1:6" ht="29.1" customHeight="1" x14ac:dyDescent="0.25">
      <c r="A1272" s="186"/>
      <c r="B1272" s="186"/>
      <c r="C1272" s="186"/>
      <c r="D1272" s="186"/>
      <c r="E1272" s="184" t="str">
        <f t="shared" si="19"/>
        <v/>
      </c>
      <c r="F1272">
        <f>SUMIF($B$11:B1272,"withdraw",$C$11:C1272)-SUMIFS($C$11:C1272,$B$11:B1272,"deposit",$D$11:D1272,"reinvestment")</f>
        <v>0</v>
      </c>
    </row>
    <row r="1273" spans="1:6" ht="29.1" customHeight="1" x14ac:dyDescent="0.25">
      <c r="A1273" s="186"/>
      <c r="B1273" s="186"/>
      <c r="C1273" s="186"/>
      <c r="D1273" s="186"/>
      <c r="E1273" s="184" t="str">
        <f t="shared" si="19"/>
        <v/>
      </c>
      <c r="F1273">
        <f>SUMIF($B$11:B1273,"withdraw",$C$11:C1273)-SUMIFS($C$11:C1273,$B$11:B1273,"deposit",$D$11:D1273,"reinvestment")</f>
        <v>0</v>
      </c>
    </row>
    <row r="1274" spans="1:6" ht="29.1" customHeight="1" x14ac:dyDescent="0.25">
      <c r="A1274" s="186"/>
      <c r="B1274" s="186"/>
      <c r="C1274" s="186"/>
      <c r="D1274" s="186"/>
      <c r="E1274" s="184" t="str">
        <f t="shared" si="19"/>
        <v/>
      </c>
      <c r="F1274">
        <f>SUMIF($B$11:B1274,"withdraw",$C$11:C1274)-SUMIFS($C$11:C1274,$B$11:B1274,"deposit",$D$11:D1274,"reinvestment")</f>
        <v>0</v>
      </c>
    </row>
    <row r="1275" spans="1:6" ht="29.1" customHeight="1" x14ac:dyDescent="0.25">
      <c r="A1275" s="186"/>
      <c r="B1275" s="186"/>
      <c r="C1275" s="186"/>
      <c r="D1275" s="186"/>
      <c r="E1275" s="184" t="str">
        <f t="shared" si="19"/>
        <v/>
      </c>
      <c r="F1275">
        <f>SUMIF($B$11:B1275,"withdraw",$C$11:C1275)-SUMIFS($C$11:C1275,$B$11:B1275,"deposit",$D$11:D1275,"reinvestment")</f>
        <v>0</v>
      </c>
    </row>
    <row r="1276" spans="1:6" ht="29.1" customHeight="1" x14ac:dyDescent="0.25">
      <c r="A1276" s="186"/>
      <c r="B1276" s="186"/>
      <c r="C1276" s="186"/>
      <c r="D1276" s="186"/>
      <c r="E1276" s="184" t="str">
        <f t="shared" si="19"/>
        <v/>
      </c>
      <c r="F1276">
        <f>SUMIF($B$11:B1276,"withdraw",$C$11:C1276)-SUMIFS($C$11:C1276,$B$11:B1276,"deposit",$D$11:D1276,"reinvestment")</f>
        <v>0</v>
      </c>
    </row>
    <row r="1277" spans="1:6" ht="29.1" customHeight="1" x14ac:dyDescent="0.25">
      <c r="A1277" s="186"/>
      <c r="B1277" s="186"/>
      <c r="C1277" s="186"/>
      <c r="D1277" s="186"/>
      <c r="E1277" s="184" t="str">
        <f t="shared" si="19"/>
        <v/>
      </c>
      <c r="F1277">
        <f>SUMIF($B$11:B1277,"withdraw",$C$11:C1277)-SUMIFS($C$11:C1277,$B$11:B1277,"deposit",$D$11:D1277,"reinvestment")</f>
        <v>0</v>
      </c>
    </row>
    <row r="1278" spans="1:6" ht="29.1" customHeight="1" x14ac:dyDescent="0.25">
      <c r="A1278" s="186"/>
      <c r="B1278" s="186"/>
      <c r="C1278" s="186"/>
      <c r="D1278" s="186"/>
      <c r="E1278" s="184" t="str">
        <f t="shared" si="19"/>
        <v/>
      </c>
      <c r="F1278">
        <f>SUMIF($B$11:B1278,"withdraw",$C$11:C1278)-SUMIFS($C$11:C1278,$B$11:B1278,"deposit",$D$11:D1278,"reinvestment")</f>
        <v>0</v>
      </c>
    </row>
    <row r="1279" spans="1:6" ht="29.1" customHeight="1" x14ac:dyDescent="0.25">
      <c r="A1279" s="186"/>
      <c r="B1279" s="186"/>
      <c r="C1279" s="186"/>
      <c r="D1279" s="186"/>
      <c r="E1279" s="184" t="str">
        <f t="shared" si="19"/>
        <v/>
      </c>
      <c r="F1279">
        <f>SUMIF($B$11:B1279,"withdraw",$C$11:C1279)-SUMIFS($C$11:C1279,$B$11:B1279,"deposit",$D$11:D1279,"reinvestment")</f>
        <v>0</v>
      </c>
    </row>
    <row r="1280" spans="1:6" ht="29.1" customHeight="1" x14ac:dyDescent="0.25">
      <c r="A1280" s="186"/>
      <c r="B1280" s="186"/>
      <c r="C1280" s="186"/>
      <c r="D1280" s="186"/>
      <c r="E1280" s="184" t="str">
        <f t="shared" si="19"/>
        <v/>
      </c>
      <c r="F1280">
        <f>SUMIF($B$11:B1280,"withdraw",$C$11:C1280)-SUMIFS($C$11:C1280,$B$11:B1280,"deposit",$D$11:D1280,"reinvestment")</f>
        <v>0</v>
      </c>
    </row>
    <row r="1281" spans="1:6" ht="29.1" customHeight="1" x14ac:dyDescent="0.25">
      <c r="A1281" s="186"/>
      <c r="B1281" s="186"/>
      <c r="C1281" s="186"/>
      <c r="D1281" s="186"/>
      <c r="E1281" s="184" t="str">
        <f t="shared" si="19"/>
        <v/>
      </c>
      <c r="F1281">
        <f>SUMIF($B$11:B1281,"withdraw",$C$11:C1281)-SUMIFS($C$11:C1281,$B$11:B1281,"deposit",$D$11:D1281,"reinvestment")</f>
        <v>0</v>
      </c>
    </row>
    <row r="1282" spans="1:6" ht="29.1" customHeight="1" x14ac:dyDescent="0.25">
      <c r="A1282" s="186"/>
      <c r="B1282" s="186"/>
      <c r="C1282" s="186"/>
      <c r="D1282" s="186"/>
      <c r="E1282" s="184" t="str">
        <f t="shared" si="19"/>
        <v/>
      </c>
      <c r="F1282">
        <f>SUMIF($B$11:B1282,"withdraw",$C$11:C1282)-SUMIFS($C$11:C1282,$B$11:B1282,"deposit",$D$11:D1282,"reinvestment")</f>
        <v>0</v>
      </c>
    </row>
    <row r="1283" spans="1:6" ht="29.1" customHeight="1" x14ac:dyDescent="0.25">
      <c r="A1283" s="186"/>
      <c r="B1283" s="186"/>
      <c r="C1283" s="186"/>
      <c r="D1283" s="186"/>
      <c r="E1283" s="184" t="str">
        <f t="shared" si="19"/>
        <v/>
      </c>
      <c r="F1283">
        <f>SUMIF($B$11:B1283,"withdraw",$C$11:C1283)-SUMIFS($C$11:C1283,$B$11:B1283,"deposit",$D$11:D1283,"reinvestment")</f>
        <v>0</v>
      </c>
    </row>
    <row r="1284" spans="1:6" ht="29.1" customHeight="1" x14ac:dyDescent="0.25">
      <c r="A1284" s="186"/>
      <c r="B1284" s="186"/>
      <c r="C1284" s="186"/>
      <c r="D1284" s="186"/>
      <c r="E1284" s="184" t="str">
        <f t="shared" si="19"/>
        <v/>
      </c>
      <c r="F1284">
        <f>SUMIF($B$11:B1284,"withdraw",$C$11:C1284)-SUMIFS($C$11:C1284,$B$11:B1284,"deposit",$D$11:D1284,"reinvestment")</f>
        <v>0</v>
      </c>
    </row>
    <row r="1285" spans="1:6" ht="29.1" customHeight="1" x14ac:dyDescent="0.25">
      <c r="A1285" s="186"/>
      <c r="B1285" s="186"/>
      <c r="C1285" s="186"/>
      <c r="D1285" s="186"/>
      <c r="E1285" s="184" t="str">
        <f t="shared" si="19"/>
        <v/>
      </c>
      <c r="F1285">
        <f>SUMIF($B$11:B1285,"withdraw",$C$11:C1285)-SUMIFS($C$11:C1285,$B$11:B1285,"deposit",$D$11:D1285,"reinvestment")</f>
        <v>0</v>
      </c>
    </row>
    <row r="1286" spans="1:6" ht="29.1" customHeight="1" x14ac:dyDescent="0.25">
      <c r="A1286" s="186"/>
      <c r="B1286" s="186"/>
      <c r="C1286" s="186"/>
      <c r="D1286" s="186"/>
      <c r="E1286" s="184" t="str">
        <f t="shared" si="19"/>
        <v/>
      </c>
      <c r="F1286">
        <f>SUMIF($B$11:B1286,"withdraw",$C$11:C1286)-SUMIFS($C$11:C1286,$B$11:B1286,"deposit",$D$11:D1286,"reinvestment")</f>
        <v>0</v>
      </c>
    </row>
    <row r="1287" spans="1:6" ht="29.1" customHeight="1" x14ac:dyDescent="0.25">
      <c r="A1287" s="186"/>
      <c r="B1287" s="186"/>
      <c r="C1287" s="186"/>
      <c r="D1287" s="186"/>
      <c r="E1287" s="184" t="str">
        <f t="shared" si="19"/>
        <v/>
      </c>
      <c r="F1287">
        <f>SUMIF($B$11:B1287,"withdraw",$C$11:C1287)-SUMIFS($C$11:C1287,$B$11:B1287,"deposit",$D$11:D1287,"reinvestment")</f>
        <v>0</v>
      </c>
    </row>
    <row r="1288" spans="1:6" ht="29.1" customHeight="1" x14ac:dyDescent="0.25">
      <c r="A1288" s="186"/>
      <c r="B1288" s="186"/>
      <c r="C1288" s="186"/>
      <c r="D1288" s="186"/>
      <c r="E1288" s="184" t="str">
        <f t="shared" si="19"/>
        <v/>
      </c>
      <c r="F1288">
        <f>SUMIF($B$11:B1288,"withdraw",$C$11:C1288)-SUMIFS($C$11:C1288,$B$11:B1288,"deposit",$D$11:D1288,"reinvestment")</f>
        <v>0</v>
      </c>
    </row>
    <row r="1289" spans="1:6" ht="29.1" customHeight="1" x14ac:dyDescent="0.25">
      <c r="A1289" s="186"/>
      <c r="B1289" s="186"/>
      <c r="C1289" s="186"/>
      <c r="D1289" s="186"/>
      <c r="E1289" s="184" t="str">
        <f t="shared" si="19"/>
        <v/>
      </c>
      <c r="F1289">
        <f>SUMIF($B$11:B1289,"withdraw",$C$11:C1289)-SUMIFS($C$11:C1289,$B$11:B1289,"deposit",$D$11:D1289,"reinvestment")</f>
        <v>0</v>
      </c>
    </row>
    <row r="1290" spans="1:6" ht="29.1" customHeight="1" x14ac:dyDescent="0.25">
      <c r="A1290" s="186"/>
      <c r="B1290" s="186"/>
      <c r="C1290" s="186"/>
      <c r="D1290" s="186"/>
      <c r="E1290" s="184" t="str">
        <f t="shared" si="19"/>
        <v/>
      </c>
      <c r="F1290">
        <f>SUMIF($B$11:B1290,"withdraw",$C$11:C1290)-SUMIFS($C$11:C1290,$B$11:B1290,"deposit",$D$11:D1290,"reinvestment")</f>
        <v>0</v>
      </c>
    </row>
    <row r="1291" spans="1:6" ht="29.1" customHeight="1" x14ac:dyDescent="0.25">
      <c r="A1291" s="186"/>
      <c r="B1291" s="186"/>
      <c r="C1291" s="186"/>
      <c r="D1291" s="186"/>
      <c r="E1291" s="184" t="str">
        <f t="shared" si="19"/>
        <v/>
      </c>
      <c r="F1291">
        <f>SUMIF($B$11:B1291,"withdraw",$C$11:C1291)-SUMIFS($C$11:C1291,$B$11:B1291,"deposit",$D$11:D1291,"reinvestment")</f>
        <v>0</v>
      </c>
    </row>
    <row r="1292" spans="1:6" ht="29.1" customHeight="1" x14ac:dyDescent="0.25">
      <c r="A1292" s="186"/>
      <c r="B1292" s="186"/>
      <c r="C1292" s="186"/>
      <c r="D1292" s="186"/>
      <c r="E1292" s="184" t="str">
        <f t="shared" si="19"/>
        <v/>
      </c>
      <c r="F1292">
        <f>SUMIF($B$11:B1292,"withdraw",$C$11:C1292)-SUMIFS($C$11:C1292,$B$11:B1292,"deposit",$D$11:D1292,"reinvestment")</f>
        <v>0</v>
      </c>
    </row>
    <row r="1293" spans="1:6" ht="29.1" customHeight="1" x14ac:dyDescent="0.25">
      <c r="A1293" s="186"/>
      <c r="B1293" s="186"/>
      <c r="C1293" s="186"/>
      <c r="D1293" s="186"/>
      <c r="E1293" s="184" t="str">
        <f t="shared" ref="E1293:E1356" si="20">IF(AND(C1293&gt;F1292,D1293="reinvestment"),"You cannot reinvest more than is withdrawn and available.","")</f>
        <v/>
      </c>
      <c r="F1293">
        <f>SUMIF($B$11:B1293,"withdraw",$C$11:C1293)-SUMIFS($C$11:C1293,$B$11:B1293,"deposit",$D$11:D1293,"reinvestment")</f>
        <v>0</v>
      </c>
    </row>
    <row r="1294" spans="1:6" ht="29.1" customHeight="1" x14ac:dyDescent="0.25">
      <c r="A1294" s="186"/>
      <c r="B1294" s="186"/>
      <c r="C1294" s="186"/>
      <c r="D1294" s="186"/>
      <c r="E1294" s="184" t="str">
        <f t="shared" si="20"/>
        <v/>
      </c>
      <c r="F1294">
        <f>SUMIF($B$11:B1294,"withdraw",$C$11:C1294)-SUMIFS($C$11:C1294,$B$11:B1294,"deposit",$D$11:D1294,"reinvestment")</f>
        <v>0</v>
      </c>
    </row>
    <row r="1295" spans="1:6" ht="29.1" customHeight="1" x14ac:dyDescent="0.25">
      <c r="A1295" s="186"/>
      <c r="B1295" s="186"/>
      <c r="C1295" s="186"/>
      <c r="D1295" s="186"/>
      <c r="E1295" s="184" t="str">
        <f t="shared" si="20"/>
        <v/>
      </c>
      <c r="F1295">
        <f>SUMIF($B$11:B1295,"withdraw",$C$11:C1295)-SUMIFS($C$11:C1295,$B$11:B1295,"deposit",$D$11:D1295,"reinvestment")</f>
        <v>0</v>
      </c>
    </row>
    <row r="1296" spans="1:6" ht="29.1" customHeight="1" x14ac:dyDescent="0.25">
      <c r="A1296" s="186"/>
      <c r="B1296" s="186"/>
      <c r="C1296" s="186"/>
      <c r="D1296" s="186"/>
      <c r="E1296" s="184" t="str">
        <f t="shared" si="20"/>
        <v/>
      </c>
      <c r="F1296">
        <f>SUMIF($B$11:B1296,"withdraw",$C$11:C1296)-SUMIFS($C$11:C1296,$B$11:B1296,"deposit",$D$11:D1296,"reinvestment")</f>
        <v>0</v>
      </c>
    </row>
    <row r="1297" spans="1:6" ht="29.1" customHeight="1" x14ac:dyDescent="0.25">
      <c r="A1297" s="186"/>
      <c r="B1297" s="186"/>
      <c r="C1297" s="186"/>
      <c r="D1297" s="186"/>
      <c r="E1297" s="184" t="str">
        <f t="shared" si="20"/>
        <v/>
      </c>
      <c r="F1297">
        <f>SUMIF($B$11:B1297,"withdraw",$C$11:C1297)-SUMIFS($C$11:C1297,$B$11:B1297,"deposit",$D$11:D1297,"reinvestment")</f>
        <v>0</v>
      </c>
    </row>
    <row r="1298" spans="1:6" ht="29.1" customHeight="1" x14ac:dyDescent="0.25">
      <c r="A1298" s="186"/>
      <c r="B1298" s="186"/>
      <c r="C1298" s="186"/>
      <c r="D1298" s="186"/>
      <c r="E1298" s="184" t="str">
        <f t="shared" si="20"/>
        <v/>
      </c>
      <c r="F1298">
        <f>SUMIF($B$11:B1298,"withdraw",$C$11:C1298)-SUMIFS($C$11:C1298,$B$11:B1298,"deposit",$D$11:D1298,"reinvestment")</f>
        <v>0</v>
      </c>
    </row>
    <row r="1299" spans="1:6" ht="29.1" customHeight="1" x14ac:dyDescent="0.25">
      <c r="A1299" s="186"/>
      <c r="B1299" s="186"/>
      <c r="C1299" s="186"/>
      <c r="D1299" s="186"/>
      <c r="E1299" s="184" t="str">
        <f t="shared" si="20"/>
        <v/>
      </c>
      <c r="F1299">
        <f>SUMIF($B$11:B1299,"withdraw",$C$11:C1299)-SUMIFS($C$11:C1299,$B$11:B1299,"deposit",$D$11:D1299,"reinvestment")</f>
        <v>0</v>
      </c>
    </row>
    <row r="1300" spans="1:6" ht="29.1" customHeight="1" x14ac:dyDescent="0.25">
      <c r="A1300" s="186"/>
      <c r="B1300" s="186"/>
      <c r="C1300" s="186"/>
      <c r="D1300" s="186"/>
      <c r="E1300" s="184" t="str">
        <f t="shared" si="20"/>
        <v/>
      </c>
      <c r="F1300">
        <f>SUMIF($B$11:B1300,"withdraw",$C$11:C1300)-SUMIFS($C$11:C1300,$B$11:B1300,"deposit",$D$11:D1300,"reinvestment")</f>
        <v>0</v>
      </c>
    </row>
    <row r="1301" spans="1:6" ht="29.1" customHeight="1" x14ac:dyDescent="0.25">
      <c r="A1301" s="186"/>
      <c r="B1301" s="186"/>
      <c r="C1301" s="186"/>
      <c r="D1301" s="186"/>
      <c r="E1301" s="184" t="str">
        <f t="shared" si="20"/>
        <v/>
      </c>
      <c r="F1301">
        <f>SUMIF($B$11:B1301,"withdraw",$C$11:C1301)-SUMIFS($C$11:C1301,$B$11:B1301,"deposit",$D$11:D1301,"reinvestment")</f>
        <v>0</v>
      </c>
    </row>
    <row r="1302" spans="1:6" ht="29.1" customHeight="1" x14ac:dyDescent="0.25">
      <c r="A1302" s="186"/>
      <c r="B1302" s="186"/>
      <c r="C1302" s="186"/>
      <c r="D1302" s="186"/>
      <c r="E1302" s="184" t="str">
        <f t="shared" si="20"/>
        <v/>
      </c>
      <c r="F1302">
        <f>SUMIF($B$11:B1302,"withdraw",$C$11:C1302)-SUMIFS($C$11:C1302,$B$11:B1302,"deposit",$D$11:D1302,"reinvestment")</f>
        <v>0</v>
      </c>
    </row>
    <row r="1303" spans="1:6" ht="29.1" customHeight="1" x14ac:dyDescent="0.25">
      <c r="A1303" s="186"/>
      <c r="B1303" s="186"/>
      <c r="C1303" s="186"/>
      <c r="D1303" s="186"/>
      <c r="E1303" s="184" t="str">
        <f t="shared" si="20"/>
        <v/>
      </c>
      <c r="F1303">
        <f>SUMIF($B$11:B1303,"withdraw",$C$11:C1303)-SUMIFS($C$11:C1303,$B$11:B1303,"deposit",$D$11:D1303,"reinvestment")</f>
        <v>0</v>
      </c>
    </row>
    <row r="1304" spans="1:6" ht="29.1" customHeight="1" x14ac:dyDescent="0.25">
      <c r="A1304" s="186"/>
      <c r="B1304" s="186"/>
      <c r="C1304" s="186"/>
      <c r="D1304" s="186"/>
      <c r="E1304" s="184" t="str">
        <f t="shared" si="20"/>
        <v/>
      </c>
      <c r="F1304">
        <f>SUMIF($B$11:B1304,"withdraw",$C$11:C1304)-SUMIFS($C$11:C1304,$B$11:B1304,"deposit",$D$11:D1304,"reinvestment")</f>
        <v>0</v>
      </c>
    </row>
    <row r="1305" spans="1:6" ht="29.1" customHeight="1" x14ac:dyDescent="0.25">
      <c r="A1305" s="186"/>
      <c r="B1305" s="186"/>
      <c r="C1305" s="186"/>
      <c r="D1305" s="186"/>
      <c r="E1305" s="184" t="str">
        <f t="shared" si="20"/>
        <v/>
      </c>
      <c r="F1305">
        <f>SUMIF($B$11:B1305,"withdraw",$C$11:C1305)-SUMIFS($C$11:C1305,$B$11:B1305,"deposit",$D$11:D1305,"reinvestment")</f>
        <v>0</v>
      </c>
    </row>
    <row r="1306" spans="1:6" ht="29.1" customHeight="1" x14ac:dyDescent="0.25">
      <c r="A1306" s="186"/>
      <c r="B1306" s="186"/>
      <c r="C1306" s="186"/>
      <c r="D1306" s="186"/>
      <c r="E1306" s="184" t="str">
        <f t="shared" si="20"/>
        <v/>
      </c>
      <c r="F1306">
        <f>SUMIF($B$11:B1306,"withdraw",$C$11:C1306)-SUMIFS($C$11:C1306,$B$11:B1306,"deposit",$D$11:D1306,"reinvestment")</f>
        <v>0</v>
      </c>
    </row>
    <row r="1307" spans="1:6" ht="29.1" customHeight="1" x14ac:dyDescent="0.25">
      <c r="A1307" s="186"/>
      <c r="B1307" s="186"/>
      <c r="C1307" s="186"/>
      <c r="D1307" s="186"/>
      <c r="E1307" s="184" t="str">
        <f t="shared" si="20"/>
        <v/>
      </c>
      <c r="F1307">
        <f>SUMIF($B$11:B1307,"withdraw",$C$11:C1307)-SUMIFS($C$11:C1307,$B$11:B1307,"deposit",$D$11:D1307,"reinvestment")</f>
        <v>0</v>
      </c>
    </row>
    <row r="1308" spans="1:6" ht="29.1" customHeight="1" x14ac:dyDescent="0.25">
      <c r="A1308" s="186"/>
      <c r="B1308" s="186"/>
      <c r="C1308" s="186"/>
      <c r="D1308" s="186"/>
      <c r="E1308" s="184" t="str">
        <f t="shared" si="20"/>
        <v/>
      </c>
      <c r="F1308">
        <f>SUMIF($B$11:B1308,"withdraw",$C$11:C1308)-SUMIFS($C$11:C1308,$B$11:B1308,"deposit",$D$11:D1308,"reinvestment")</f>
        <v>0</v>
      </c>
    </row>
    <row r="1309" spans="1:6" ht="29.1" customHeight="1" x14ac:dyDescent="0.25">
      <c r="A1309" s="186"/>
      <c r="B1309" s="186"/>
      <c r="C1309" s="186"/>
      <c r="D1309" s="186"/>
      <c r="E1309" s="184" t="str">
        <f t="shared" si="20"/>
        <v/>
      </c>
      <c r="F1309">
        <f>SUMIF($B$11:B1309,"withdraw",$C$11:C1309)-SUMIFS($C$11:C1309,$B$11:B1309,"deposit",$D$11:D1309,"reinvestment")</f>
        <v>0</v>
      </c>
    </row>
    <row r="1310" spans="1:6" ht="29.1" customHeight="1" x14ac:dyDescent="0.25">
      <c r="A1310" s="186"/>
      <c r="B1310" s="186"/>
      <c r="C1310" s="186"/>
      <c r="D1310" s="186"/>
      <c r="E1310" s="184" t="str">
        <f t="shared" si="20"/>
        <v/>
      </c>
      <c r="F1310">
        <f>SUMIF($B$11:B1310,"withdraw",$C$11:C1310)-SUMIFS($C$11:C1310,$B$11:B1310,"deposit",$D$11:D1310,"reinvestment")</f>
        <v>0</v>
      </c>
    </row>
    <row r="1311" spans="1:6" ht="29.1" customHeight="1" x14ac:dyDescent="0.25">
      <c r="A1311" s="186"/>
      <c r="B1311" s="186"/>
      <c r="C1311" s="186"/>
      <c r="D1311" s="186"/>
      <c r="E1311" s="184" t="str">
        <f t="shared" si="20"/>
        <v/>
      </c>
      <c r="F1311">
        <f>SUMIF($B$11:B1311,"withdraw",$C$11:C1311)-SUMIFS($C$11:C1311,$B$11:B1311,"deposit",$D$11:D1311,"reinvestment")</f>
        <v>0</v>
      </c>
    </row>
    <row r="1312" spans="1:6" ht="29.1" customHeight="1" x14ac:dyDescent="0.25">
      <c r="A1312" s="186"/>
      <c r="B1312" s="186"/>
      <c r="C1312" s="186"/>
      <c r="D1312" s="186"/>
      <c r="E1312" s="184" t="str">
        <f t="shared" si="20"/>
        <v/>
      </c>
      <c r="F1312">
        <f>SUMIF($B$11:B1312,"withdraw",$C$11:C1312)-SUMIFS($C$11:C1312,$B$11:B1312,"deposit",$D$11:D1312,"reinvestment")</f>
        <v>0</v>
      </c>
    </row>
    <row r="1313" spans="1:6" ht="29.1" customHeight="1" x14ac:dyDescent="0.25">
      <c r="A1313" s="186"/>
      <c r="B1313" s="186"/>
      <c r="C1313" s="186"/>
      <c r="D1313" s="186"/>
      <c r="E1313" s="184" t="str">
        <f t="shared" si="20"/>
        <v/>
      </c>
      <c r="F1313">
        <f>SUMIF($B$11:B1313,"withdraw",$C$11:C1313)-SUMIFS($C$11:C1313,$B$11:B1313,"deposit",$D$11:D1313,"reinvestment")</f>
        <v>0</v>
      </c>
    </row>
    <row r="1314" spans="1:6" ht="29.1" customHeight="1" x14ac:dyDescent="0.25">
      <c r="A1314" s="186"/>
      <c r="B1314" s="186"/>
      <c r="C1314" s="186"/>
      <c r="D1314" s="186"/>
      <c r="E1314" s="184" t="str">
        <f t="shared" si="20"/>
        <v/>
      </c>
      <c r="F1314">
        <f>SUMIF($B$11:B1314,"withdraw",$C$11:C1314)-SUMIFS($C$11:C1314,$B$11:B1314,"deposit",$D$11:D1314,"reinvestment")</f>
        <v>0</v>
      </c>
    </row>
    <row r="1315" spans="1:6" ht="29.1" customHeight="1" x14ac:dyDescent="0.25">
      <c r="A1315" s="186"/>
      <c r="B1315" s="186"/>
      <c r="C1315" s="186"/>
      <c r="D1315" s="186"/>
      <c r="E1315" s="184" t="str">
        <f t="shared" si="20"/>
        <v/>
      </c>
      <c r="F1315">
        <f>SUMIF($B$11:B1315,"withdraw",$C$11:C1315)-SUMIFS($C$11:C1315,$B$11:B1315,"deposit",$D$11:D1315,"reinvestment")</f>
        <v>0</v>
      </c>
    </row>
    <row r="1316" spans="1:6" ht="29.1" customHeight="1" x14ac:dyDescent="0.25">
      <c r="A1316" s="186"/>
      <c r="B1316" s="186"/>
      <c r="C1316" s="186"/>
      <c r="D1316" s="186"/>
      <c r="E1316" s="184" t="str">
        <f t="shared" si="20"/>
        <v/>
      </c>
      <c r="F1316">
        <f>SUMIF($B$11:B1316,"withdraw",$C$11:C1316)-SUMIFS($C$11:C1316,$B$11:B1316,"deposit",$D$11:D1316,"reinvestment")</f>
        <v>0</v>
      </c>
    </row>
    <row r="1317" spans="1:6" ht="29.1" customHeight="1" x14ac:dyDescent="0.25">
      <c r="A1317" s="186"/>
      <c r="B1317" s="186"/>
      <c r="C1317" s="186"/>
      <c r="D1317" s="186"/>
      <c r="E1317" s="184" t="str">
        <f t="shared" si="20"/>
        <v/>
      </c>
      <c r="F1317">
        <f>SUMIF($B$11:B1317,"withdraw",$C$11:C1317)-SUMIFS($C$11:C1317,$B$11:B1317,"deposit",$D$11:D1317,"reinvestment")</f>
        <v>0</v>
      </c>
    </row>
    <row r="1318" spans="1:6" ht="29.1" customHeight="1" x14ac:dyDescent="0.25">
      <c r="A1318" s="186"/>
      <c r="B1318" s="186"/>
      <c r="C1318" s="186"/>
      <c r="D1318" s="186"/>
      <c r="E1318" s="184" t="str">
        <f t="shared" si="20"/>
        <v/>
      </c>
      <c r="F1318">
        <f>SUMIF($B$11:B1318,"withdraw",$C$11:C1318)-SUMIFS($C$11:C1318,$B$11:B1318,"deposit",$D$11:D1318,"reinvestment")</f>
        <v>0</v>
      </c>
    </row>
    <row r="1319" spans="1:6" ht="29.1" customHeight="1" x14ac:dyDescent="0.25">
      <c r="A1319" s="186"/>
      <c r="B1319" s="186"/>
      <c r="C1319" s="186"/>
      <c r="D1319" s="186"/>
      <c r="E1319" s="184" t="str">
        <f t="shared" si="20"/>
        <v/>
      </c>
      <c r="F1319">
        <f>SUMIF($B$11:B1319,"withdraw",$C$11:C1319)-SUMIFS($C$11:C1319,$B$11:B1319,"deposit",$D$11:D1319,"reinvestment")</f>
        <v>0</v>
      </c>
    </row>
    <row r="1320" spans="1:6" ht="29.1" customHeight="1" x14ac:dyDescent="0.25">
      <c r="A1320" s="186"/>
      <c r="B1320" s="186"/>
      <c r="C1320" s="186"/>
      <c r="D1320" s="186"/>
      <c r="E1320" s="184" t="str">
        <f t="shared" si="20"/>
        <v/>
      </c>
      <c r="F1320">
        <f>SUMIF($B$11:B1320,"withdraw",$C$11:C1320)-SUMIFS($C$11:C1320,$B$11:B1320,"deposit",$D$11:D1320,"reinvestment")</f>
        <v>0</v>
      </c>
    </row>
    <row r="1321" spans="1:6" ht="29.1" customHeight="1" x14ac:dyDescent="0.25">
      <c r="A1321" s="186"/>
      <c r="B1321" s="186"/>
      <c r="C1321" s="186"/>
      <c r="D1321" s="186"/>
      <c r="E1321" s="184" t="str">
        <f t="shared" si="20"/>
        <v/>
      </c>
      <c r="F1321">
        <f>SUMIF($B$11:B1321,"withdraw",$C$11:C1321)-SUMIFS($C$11:C1321,$B$11:B1321,"deposit",$D$11:D1321,"reinvestment")</f>
        <v>0</v>
      </c>
    </row>
    <row r="1322" spans="1:6" ht="29.1" customHeight="1" x14ac:dyDescent="0.25">
      <c r="A1322" s="186"/>
      <c r="B1322" s="186"/>
      <c r="C1322" s="186"/>
      <c r="D1322" s="186"/>
      <c r="E1322" s="184" t="str">
        <f t="shared" si="20"/>
        <v/>
      </c>
      <c r="F1322">
        <f>SUMIF($B$11:B1322,"withdraw",$C$11:C1322)-SUMIFS($C$11:C1322,$B$11:B1322,"deposit",$D$11:D1322,"reinvestment")</f>
        <v>0</v>
      </c>
    </row>
    <row r="1323" spans="1:6" ht="29.1" customHeight="1" x14ac:dyDescent="0.25">
      <c r="A1323" s="186"/>
      <c r="B1323" s="186"/>
      <c r="C1323" s="186"/>
      <c r="D1323" s="186"/>
      <c r="E1323" s="184" t="str">
        <f t="shared" si="20"/>
        <v/>
      </c>
      <c r="F1323">
        <f>SUMIF($B$11:B1323,"withdraw",$C$11:C1323)-SUMIFS($C$11:C1323,$B$11:B1323,"deposit",$D$11:D1323,"reinvestment")</f>
        <v>0</v>
      </c>
    </row>
    <row r="1324" spans="1:6" ht="29.1" customHeight="1" x14ac:dyDescent="0.25">
      <c r="A1324" s="186"/>
      <c r="B1324" s="186"/>
      <c r="C1324" s="186"/>
      <c r="D1324" s="186"/>
      <c r="E1324" s="184" t="str">
        <f t="shared" si="20"/>
        <v/>
      </c>
      <c r="F1324">
        <f>SUMIF($B$11:B1324,"withdraw",$C$11:C1324)-SUMIFS($C$11:C1324,$B$11:B1324,"deposit",$D$11:D1324,"reinvestment")</f>
        <v>0</v>
      </c>
    </row>
    <row r="1325" spans="1:6" ht="29.1" customHeight="1" x14ac:dyDescent="0.25">
      <c r="A1325" s="186"/>
      <c r="B1325" s="186"/>
      <c r="C1325" s="186"/>
      <c r="D1325" s="186"/>
      <c r="E1325" s="184" t="str">
        <f t="shared" si="20"/>
        <v/>
      </c>
      <c r="F1325">
        <f>SUMIF($B$11:B1325,"withdraw",$C$11:C1325)-SUMIFS($C$11:C1325,$B$11:B1325,"deposit",$D$11:D1325,"reinvestment")</f>
        <v>0</v>
      </c>
    </row>
    <row r="1326" spans="1:6" ht="29.1" customHeight="1" x14ac:dyDescent="0.25">
      <c r="A1326" s="186"/>
      <c r="B1326" s="186"/>
      <c r="C1326" s="186"/>
      <c r="D1326" s="186"/>
      <c r="E1326" s="184" t="str">
        <f t="shared" si="20"/>
        <v/>
      </c>
      <c r="F1326">
        <f>SUMIF($B$11:B1326,"withdraw",$C$11:C1326)-SUMIFS($C$11:C1326,$B$11:B1326,"deposit",$D$11:D1326,"reinvestment")</f>
        <v>0</v>
      </c>
    </row>
    <row r="1327" spans="1:6" ht="29.1" customHeight="1" x14ac:dyDescent="0.25">
      <c r="A1327" s="186"/>
      <c r="B1327" s="186"/>
      <c r="C1327" s="186"/>
      <c r="D1327" s="186"/>
      <c r="E1327" s="184" t="str">
        <f t="shared" si="20"/>
        <v/>
      </c>
      <c r="F1327">
        <f>SUMIF($B$11:B1327,"withdraw",$C$11:C1327)-SUMIFS($C$11:C1327,$B$11:B1327,"deposit",$D$11:D1327,"reinvestment")</f>
        <v>0</v>
      </c>
    </row>
    <row r="1328" spans="1:6" ht="29.1" customHeight="1" x14ac:dyDescent="0.25">
      <c r="A1328" s="186"/>
      <c r="B1328" s="186"/>
      <c r="C1328" s="186"/>
      <c r="D1328" s="186"/>
      <c r="E1328" s="184" t="str">
        <f t="shared" si="20"/>
        <v/>
      </c>
      <c r="F1328">
        <f>SUMIF($B$11:B1328,"withdraw",$C$11:C1328)-SUMIFS($C$11:C1328,$B$11:B1328,"deposit",$D$11:D1328,"reinvestment")</f>
        <v>0</v>
      </c>
    </row>
    <row r="1329" spans="1:6" ht="29.1" customHeight="1" x14ac:dyDescent="0.25">
      <c r="A1329" s="186"/>
      <c r="B1329" s="186"/>
      <c r="C1329" s="186"/>
      <c r="D1329" s="186"/>
      <c r="E1329" s="184" t="str">
        <f t="shared" si="20"/>
        <v/>
      </c>
      <c r="F1329">
        <f>SUMIF($B$11:B1329,"withdraw",$C$11:C1329)-SUMIFS($C$11:C1329,$B$11:B1329,"deposit",$D$11:D1329,"reinvestment")</f>
        <v>0</v>
      </c>
    </row>
    <row r="1330" spans="1:6" ht="29.1" customHeight="1" x14ac:dyDescent="0.25">
      <c r="A1330" s="186"/>
      <c r="B1330" s="186"/>
      <c r="C1330" s="186"/>
      <c r="D1330" s="186"/>
      <c r="E1330" s="184" t="str">
        <f t="shared" si="20"/>
        <v/>
      </c>
      <c r="F1330">
        <f>SUMIF($B$11:B1330,"withdraw",$C$11:C1330)-SUMIFS($C$11:C1330,$B$11:B1330,"deposit",$D$11:D1330,"reinvestment")</f>
        <v>0</v>
      </c>
    </row>
    <row r="1331" spans="1:6" ht="29.1" customHeight="1" x14ac:dyDescent="0.25">
      <c r="A1331" s="186"/>
      <c r="B1331" s="186"/>
      <c r="C1331" s="186"/>
      <c r="D1331" s="186"/>
      <c r="E1331" s="184" t="str">
        <f t="shared" si="20"/>
        <v/>
      </c>
      <c r="F1331">
        <f>SUMIF($B$11:B1331,"withdraw",$C$11:C1331)-SUMIFS($C$11:C1331,$B$11:B1331,"deposit",$D$11:D1331,"reinvestment")</f>
        <v>0</v>
      </c>
    </row>
    <row r="1332" spans="1:6" ht="29.1" customHeight="1" x14ac:dyDescent="0.25">
      <c r="A1332" s="186"/>
      <c r="B1332" s="186"/>
      <c r="C1332" s="186"/>
      <c r="D1332" s="186"/>
      <c r="E1332" s="184" t="str">
        <f t="shared" si="20"/>
        <v/>
      </c>
      <c r="F1332">
        <f>SUMIF($B$11:B1332,"withdraw",$C$11:C1332)-SUMIFS($C$11:C1332,$B$11:B1332,"deposit",$D$11:D1332,"reinvestment")</f>
        <v>0</v>
      </c>
    </row>
    <row r="1333" spans="1:6" ht="29.1" customHeight="1" x14ac:dyDescent="0.25">
      <c r="A1333" s="186"/>
      <c r="B1333" s="186"/>
      <c r="C1333" s="186"/>
      <c r="D1333" s="186"/>
      <c r="E1333" s="184" t="str">
        <f t="shared" si="20"/>
        <v/>
      </c>
      <c r="F1333">
        <f>SUMIF($B$11:B1333,"withdraw",$C$11:C1333)-SUMIFS($C$11:C1333,$B$11:B1333,"deposit",$D$11:D1333,"reinvestment")</f>
        <v>0</v>
      </c>
    </row>
    <row r="1334" spans="1:6" ht="29.1" customHeight="1" x14ac:dyDescent="0.25">
      <c r="A1334" s="186"/>
      <c r="B1334" s="186"/>
      <c r="C1334" s="186"/>
      <c r="D1334" s="186"/>
      <c r="E1334" s="184" t="str">
        <f t="shared" si="20"/>
        <v/>
      </c>
      <c r="F1334">
        <f>SUMIF($B$11:B1334,"withdraw",$C$11:C1334)-SUMIFS($C$11:C1334,$B$11:B1334,"deposit",$D$11:D1334,"reinvestment")</f>
        <v>0</v>
      </c>
    </row>
    <row r="1335" spans="1:6" ht="29.1" customHeight="1" x14ac:dyDescent="0.25">
      <c r="A1335" s="186"/>
      <c r="B1335" s="186"/>
      <c r="C1335" s="186"/>
      <c r="D1335" s="186"/>
      <c r="E1335" s="184" t="str">
        <f t="shared" si="20"/>
        <v/>
      </c>
      <c r="F1335">
        <f>SUMIF($B$11:B1335,"withdraw",$C$11:C1335)-SUMIFS($C$11:C1335,$B$11:B1335,"deposit",$D$11:D1335,"reinvestment")</f>
        <v>0</v>
      </c>
    </row>
    <row r="1336" spans="1:6" ht="29.1" customHeight="1" x14ac:dyDescent="0.25">
      <c r="A1336" s="186"/>
      <c r="B1336" s="186"/>
      <c r="C1336" s="186"/>
      <c r="D1336" s="186"/>
      <c r="E1336" s="184" t="str">
        <f t="shared" si="20"/>
        <v/>
      </c>
      <c r="F1336">
        <f>SUMIF($B$11:B1336,"withdraw",$C$11:C1336)-SUMIFS($C$11:C1336,$B$11:B1336,"deposit",$D$11:D1336,"reinvestment")</f>
        <v>0</v>
      </c>
    </row>
    <row r="1337" spans="1:6" ht="29.1" customHeight="1" x14ac:dyDescent="0.25">
      <c r="A1337" s="186"/>
      <c r="B1337" s="186"/>
      <c r="C1337" s="186"/>
      <c r="D1337" s="186"/>
      <c r="E1337" s="184" t="str">
        <f t="shared" si="20"/>
        <v/>
      </c>
      <c r="F1337">
        <f>SUMIF($B$11:B1337,"withdraw",$C$11:C1337)-SUMIFS($C$11:C1337,$B$11:B1337,"deposit",$D$11:D1337,"reinvestment")</f>
        <v>0</v>
      </c>
    </row>
    <row r="1338" spans="1:6" ht="29.1" customHeight="1" x14ac:dyDescent="0.25">
      <c r="A1338" s="186"/>
      <c r="B1338" s="186"/>
      <c r="C1338" s="186"/>
      <c r="D1338" s="186"/>
      <c r="E1338" s="184" t="str">
        <f t="shared" si="20"/>
        <v/>
      </c>
      <c r="F1338">
        <f>SUMIF($B$11:B1338,"withdraw",$C$11:C1338)-SUMIFS($C$11:C1338,$B$11:B1338,"deposit",$D$11:D1338,"reinvestment")</f>
        <v>0</v>
      </c>
    </row>
    <row r="1339" spans="1:6" ht="29.1" customHeight="1" x14ac:dyDescent="0.25">
      <c r="A1339" s="186"/>
      <c r="B1339" s="186"/>
      <c r="C1339" s="186"/>
      <c r="D1339" s="186"/>
      <c r="E1339" s="184" t="str">
        <f t="shared" si="20"/>
        <v/>
      </c>
      <c r="F1339">
        <f>SUMIF($B$11:B1339,"withdraw",$C$11:C1339)-SUMIFS($C$11:C1339,$B$11:B1339,"deposit",$D$11:D1339,"reinvestment")</f>
        <v>0</v>
      </c>
    </row>
    <row r="1340" spans="1:6" ht="29.1" customHeight="1" x14ac:dyDescent="0.25">
      <c r="A1340" s="186"/>
      <c r="B1340" s="186"/>
      <c r="C1340" s="186"/>
      <c r="D1340" s="186"/>
      <c r="E1340" s="184" t="str">
        <f t="shared" si="20"/>
        <v/>
      </c>
      <c r="F1340">
        <f>SUMIF($B$11:B1340,"withdraw",$C$11:C1340)-SUMIFS($C$11:C1340,$B$11:B1340,"deposit",$D$11:D1340,"reinvestment")</f>
        <v>0</v>
      </c>
    </row>
    <row r="1341" spans="1:6" ht="29.1" customHeight="1" x14ac:dyDescent="0.25">
      <c r="A1341" s="186"/>
      <c r="B1341" s="186"/>
      <c r="C1341" s="186"/>
      <c r="D1341" s="186"/>
      <c r="E1341" s="184" t="str">
        <f t="shared" si="20"/>
        <v/>
      </c>
      <c r="F1341">
        <f>SUMIF($B$11:B1341,"withdraw",$C$11:C1341)-SUMIFS($C$11:C1341,$B$11:B1341,"deposit",$D$11:D1341,"reinvestment")</f>
        <v>0</v>
      </c>
    </row>
    <row r="1342" spans="1:6" ht="29.1" customHeight="1" x14ac:dyDescent="0.25">
      <c r="A1342" s="186"/>
      <c r="B1342" s="186"/>
      <c r="C1342" s="186"/>
      <c r="D1342" s="186"/>
      <c r="E1342" s="184" t="str">
        <f t="shared" si="20"/>
        <v/>
      </c>
      <c r="F1342">
        <f>SUMIF($B$11:B1342,"withdraw",$C$11:C1342)-SUMIFS($C$11:C1342,$B$11:B1342,"deposit",$D$11:D1342,"reinvestment")</f>
        <v>0</v>
      </c>
    </row>
    <row r="1343" spans="1:6" ht="29.1" customHeight="1" x14ac:dyDescent="0.25">
      <c r="A1343" s="186"/>
      <c r="B1343" s="186"/>
      <c r="C1343" s="186"/>
      <c r="D1343" s="186"/>
      <c r="E1343" s="184" t="str">
        <f t="shared" si="20"/>
        <v/>
      </c>
      <c r="F1343">
        <f>SUMIF($B$11:B1343,"withdraw",$C$11:C1343)-SUMIFS($C$11:C1343,$B$11:B1343,"deposit",$D$11:D1343,"reinvestment")</f>
        <v>0</v>
      </c>
    </row>
    <row r="1344" spans="1:6" ht="29.1" customHeight="1" x14ac:dyDescent="0.25">
      <c r="A1344" s="186"/>
      <c r="B1344" s="186"/>
      <c r="C1344" s="186"/>
      <c r="D1344" s="186"/>
      <c r="E1344" s="184" t="str">
        <f t="shared" si="20"/>
        <v/>
      </c>
      <c r="F1344">
        <f>SUMIF($B$11:B1344,"withdraw",$C$11:C1344)-SUMIFS($C$11:C1344,$B$11:B1344,"deposit",$D$11:D1344,"reinvestment")</f>
        <v>0</v>
      </c>
    </row>
    <row r="1345" spans="1:6" ht="29.1" customHeight="1" x14ac:dyDescent="0.25">
      <c r="A1345" s="186"/>
      <c r="B1345" s="186"/>
      <c r="C1345" s="186"/>
      <c r="D1345" s="186"/>
      <c r="E1345" s="184" t="str">
        <f t="shared" si="20"/>
        <v/>
      </c>
      <c r="F1345">
        <f>SUMIF($B$11:B1345,"withdraw",$C$11:C1345)-SUMIFS($C$11:C1345,$B$11:B1345,"deposit",$D$11:D1345,"reinvestment")</f>
        <v>0</v>
      </c>
    </row>
    <row r="1346" spans="1:6" ht="29.1" customHeight="1" x14ac:dyDescent="0.25">
      <c r="A1346" s="186"/>
      <c r="B1346" s="186"/>
      <c r="C1346" s="186"/>
      <c r="D1346" s="186"/>
      <c r="E1346" s="184" t="str">
        <f t="shared" si="20"/>
        <v/>
      </c>
      <c r="F1346">
        <f>SUMIF($B$11:B1346,"withdraw",$C$11:C1346)-SUMIFS($C$11:C1346,$B$11:B1346,"deposit",$D$11:D1346,"reinvestment")</f>
        <v>0</v>
      </c>
    </row>
    <row r="1347" spans="1:6" ht="29.1" customHeight="1" x14ac:dyDescent="0.25">
      <c r="A1347" s="186"/>
      <c r="B1347" s="186"/>
      <c r="C1347" s="186"/>
      <c r="D1347" s="186"/>
      <c r="E1347" s="184" t="str">
        <f t="shared" si="20"/>
        <v/>
      </c>
      <c r="F1347">
        <f>SUMIF($B$11:B1347,"withdraw",$C$11:C1347)-SUMIFS($C$11:C1347,$B$11:B1347,"deposit",$D$11:D1347,"reinvestment")</f>
        <v>0</v>
      </c>
    </row>
    <row r="1348" spans="1:6" ht="29.1" customHeight="1" x14ac:dyDescent="0.25">
      <c r="A1348" s="186"/>
      <c r="B1348" s="186"/>
      <c r="C1348" s="186"/>
      <c r="D1348" s="186"/>
      <c r="E1348" s="184" t="str">
        <f t="shared" si="20"/>
        <v/>
      </c>
      <c r="F1348">
        <f>SUMIF($B$11:B1348,"withdraw",$C$11:C1348)-SUMIFS($C$11:C1348,$B$11:B1348,"deposit",$D$11:D1348,"reinvestment")</f>
        <v>0</v>
      </c>
    </row>
    <row r="1349" spans="1:6" ht="29.1" customHeight="1" x14ac:dyDescent="0.25">
      <c r="A1349" s="186"/>
      <c r="B1349" s="186"/>
      <c r="C1349" s="186"/>
      <c r="D1349" s="186"/>
      <c r="E1349" s="184" t="str">
        <f t="shared" si="20"/>
        <v/>
      </c>
      <c r="F1349">
        <f>SUMIF($B$11:B1349,"withdraw",$C$11:C1349)-SUMIFS($C$11:C1349,$B$11:B1349,"deposit",$D$11:D1349,"reinvestment")</f>
        <v>0</v>
      </c>
    </row>
    <row r="1350" spans="1:6" ht="29.1" customHeight="1" x14ac:dyDescent="0.25">
      <c r="A1350" s="186"/>
      <c r="B1350" s="186"/>
      <c r="C1350" s="186"/>
      <c r="D1350" s="186"/>
      <c r="E1350" s="184" t="str">
        <f t="shared" si="20"/>
        <v/>
      </c>
      <c r="F1350">
        <f>SUMIF($B$11:B1350,"withdraw",$C$11:C1350)-SUMIFS($C$11:C1350,$B$11:B1350,"deposit",$D$11:D1350,"reinvestment")</f>
        <v>0</v>
      </c>
    </row>
    <row r="1351" spans="1:6" ht="29.1" customHeight="1" x14ac:dyDescent="0.25">
      <c r="A1351" s="186"/>
      <c r="B1351" s="186"/>
      <c r="C1351" s="186"/>
      <c r="D1351" s="186"/>
      <c r="E1351" s="184" t="str">
        <f t="shared" si="20"/>
        <v/>
      </c>
      <c r="F1351">
        <f>SUMIF($B$11:B1351,"withdraw",$C$11:C1351)-SUMIFS($C$11:C1351,$B$11:B1351,"deposit",$D$11:D1351,"reinvestment")</f>
        <v>0</v>
      </c>
    </row>
    <row r="1352" spans="1:6" ht="29.1" customHeight="1" x14ac:dyDescent="0.25">
      <c r="A1352" s="186"/>
      <c r="B1352" s="186"/>
      <c r="C1352" s="186"/>
      <c r="D1352" s="186"/>
      <c r="E1352" s="184" t="str">
        <f t="shared" si="20"/>
        <v/>
      </c>
      <c r="F1352">
        <f>SUMIF($B$11:B1352,"withdraw",$C$11:C1352)-SUMIFS($C$11:C1352,$B$11:B1352,"deposit",$D$11:D1352,"reinvestment")</f>
        <v>0</v>
      </c>
    </row>
    <row r="1353" spans="1:6" ht="29.1" customHeight="1" x14ac:dyDescent="0.25">
      <c r="A1353" s="186"/>
      <c r="B1353" s="186"/>
      <c r="C1353" s="186"/>
      <c r="D1353" s="186"/>
      <c r="E1353" s="184" t="str">
        <f t="shared" si="20"/>
        <v/>
      </c>
      <c r="F1353">
        <f>SUMIF($B$11:B1353,"withdraw",$C$11:C1353)-SUMIFS($C$11:C1353,$B$11:B1353,"deposit",$D$11:D1353,"reinvestment")</f>
        <v>0</v>
      </c>
    </row>
    <row r="1354" spans="1:6" ht="29.1" customHeight="1" x14ac:dyDescent="0.25">
      <c r="A1354" s="186"/>
      <c r="B1354" s="186"/>
      <c r="C1354" s="186"/>
      <c r="D1354" s="186"/>
      <c r="E1354" s="184" t="str">
        <f t="shared" si="20"/>
        <v/>
      </c>
      <c r="F1354">
        <f>SUMIF($B$11:B1354,"withdraw",$C$11:C1354)-SUMIFS($C$11:C1354,$B$11:B1354,"deposit",$D$11:D1354,"reinvestment")</f>
        <v>0</v>
      </c>
    </row>
    <row r="1355" spans="1:6" ht="29.1" customHeight="1" x14ac:dyDescent="0.25">
      <c r="A1355" s="186"/>
      <c r="B1355" s="186"/>
      <c r="C1355" s="186"/>
      <c r="D1355" s="186"/>
      <c r="E1355" s="184" t="str">
        <f t="shared" si="20"/>
        <v/>
      </c>
      <c r="F1355">
        <f>SUMIF($B$11:B1355,"withdraw",$C$11:C1355)-SUMIFS($C$11:C1355,$B$11:B1355,"deposit",$D$11:D1355,"reinvestment")</f>
        <v>0</v>
      </c>
    </row>
    <row r="1356" spans="1:6" ht="29.1" customHeight="1" x14ac:dyDescent="0.25">
      <c r="A1356" s="186"/>
      <c r="B1356" s="186"/>
      <c r="C1356" s="186"/>
      <c r="D1356" s="186"/>
      <c r="E1356" s="184" t="str">
        <f t="shared" si="20"/>
        <v/>
      </c>
      <c r="F1356">
        <f>SUMIF($B$11:B1356,"withdraw",$C$11:C1356)-SUMIFS($C$11:C1356,$B$11:B1356,"deposit",$D$11:D1356,"reinvestment")</f>
        <v>0</v>
      </c>
    </row>
    <row r="1357" spans="1:6" ht="29.1" customHeight="1" x14ac:dyDescent="0.25">
      <c r="A1357" s="186"/>
      <c r="B1357" s="186"/>
      <c r="C1357" s="186"/>
      <c r="D1357" s="186"/>
      <c r="E1357" s="184" t="str">
        <f t="shared" ref="E1357:E1420" si="21">IF(AND(C1357&gt;F1356,D1357="reinvestment"),"You cannot reinvest more than is withdrawn and available.","")</f>
        <v/>
      </c>
      <c r="F1357">
        <f>SUMIF($B$11:B1357,"withdraw",$C$11:C1357)-SUMIFS($C$11:C1357,$B$11:B1357,"deposit",$D$11:D1357,"reinvestment")</f>
        <v>0</v>
      </c>
    </row>
    <row r="1358" spans="1:6" ht="29.1" customHeight="1" x14ac:dyDescent="0.25">
      <c r="A1358" s="186"/>
      <c r="B1358" s="186"/>
      <c r="C1358" s="186"/>
      <c r="D1358" s="186"/>
      <c r="E1358" s="184" t="str">
        <f t="shared" si="21"/>
        <v/>
      </c>
      <c r="F1358">
        <f>SUMIF($B$11:B1358,"withdraw",$C$11:C1358)-SUMIFS($C$11:C1358,$B$11:B1358,"deposit",$D$11:D1358,"reinvestment")</f>
        <v>0</v>
      </c>
    </row>
    <row r="1359" spans="1:6" ht="29.1" customHeight="1" x14ac:dyDescent="0.25">
      <c r="A1359" s="186"/>
      <c r="B1359" s="186"/>
      <c r="C1359" s="186"/>
      <c r="D1359" s="186"/>
      <c r="E1359" s="184" t="str">
        <f t="shared" si="21"/>
        <v/>
      </c>
      <c r="F1359">
        <f>SUMIF($B$11:B1359,"withdraw",$C$11:C1359)-SUMIFS($C$11:C1359,$B$11:B1359,"deposit",$D$11:D1359,"reinvestment")</f>
        <v>0</v>
      </c>
    </row>
    <row r="1360" spans="1:6" ht="29.1" customHeight="1" x14ac:dyDescent="0.25">
      <c r="A1360" s="186"/>
      <c r="B1360" s="186"/>
      <c r="C1360" s="186"/>
      <c r="D1360" s="186"/>
      <c r="E1360" s="184" t="str">
        <f t="shared" si="21"/>
        <v/>
      </c>
      <c r="F1360">
        <f>SUMIF($B$11:B1360,"withdraw",$C$11:C1360)-SUMIFS($C$11:C1360,$B$11:B1360,"deposit",$D$11:D1360,"reinvestment")</f>
        <v>0</v>
      </c>
    </row>
    <row r="1361" spans="1:6" ht="29.1" customHeight="1" x14ac:dyDescent="0.25">
      <c r="A1361" s="186"/>
      <c r="B1361" s="186"/>
      <c r="C1361" s="186"/>
      <c r="D1361" s="186"/>
      <c r="E1361" s="184" t="str">
        <f t="shared" si="21"/>
        <v/>
      </c>
      <c r="F1361">
        <f>SUMIF($B$11:B1361,"withdraw",$C$11:C1361)-SUMIFS($C$11:C1361,$B$11:B1361,"deposit",$D$11:D1361,"reinvestment")</f>
        <v>0</v>
      </c>
    </row>
    <row r="1362" spans="1:6" ht="29.1" customHeight="1" x14ac:dyDescent="0.25">
      <c r="A1362" s="186"/>
      <c r="B1362" s="186"/>
      <c r="C1362" s="186"/>
      <c r="D1362" s="186"/>
      <c r="E1362" s="184" t="str">
        <f t="shared" si="21"/>
        <v/>
      </c>
      <c r="F1362">
        <f>SUMIF($B$11:B1362,"withdraw",$C$11:C1362)-SUMIFS($C$11:C1362,$B$11:B1362,"deposit",$D$11:D1362,"reinvestment")</f>
        <v>0</v>
      </c>
    </row>
    <row r="1363" spans="1:6" ht="29.1" customHeight="1" x14ac:dyDescent="0.25">
      <c r="A1363" s="186"/>
      <c r="B1363" s="186"/>
      <c r="C1363" s="186"/>
      <c r="D1363" s="186"/>
      <c r="E1363" s="184" t="str">
        <f t="shared" si="21"/>
        <v/>
      </c>
      <c r="F1363">
        <f>SUMIF($B$11:B1363,"withdraw",$C$11:C1363)-SUMIFS($C$11:C1363,$B$11:B1363,"deposit",$D$11:D1363,"reinvestment")</f>
        <v>0</v>
      </c>
    </row>
    <row r="1364" spans="1:6" ht="29.1" customHeight="1" x14ac:dyDescent="0.25">
      <c r="A1364" s="186"/>
      <c r="B1364" s="186"/>
      <c r="C1364" s="186"/>
      <c r="D1364" s="186"/>
      <c r="E1364" s="184" t="str">
        <f t="shared" si="21"/>
        <v/>
      </c>
      <c r="F1364">
        <f>SUMIF($B$11:B1364,"withdraw",$C$11:C1364)-SUMIFS($C$11:C1364,$B$11:B1364,"deposit",$D$11:D1364,"reinvestment")</f>
        <v>0</v>
      </c>
    </row>
    <row r="1365" spans="1:6" ht="29.1" customHeight="1" x14ac:dyDescent="0.25">
      <c r="A1365" s="186"/>
      <c r="B1365" s="186"/>
      <c r="C1365" s="186"/>
      <c r="D1365" s="186"/>
      <c r="E1365" s="184" t="str">
        <f t="shared" si="21"/>
        <v/>
      </c>
      <c r="F1365">
        <f>SUMIF($B$11:B1365,"withdraw",$C$11:C1365)-SUMIFS($C$11:C1365,$B$11:B1365,"deposit",$D$11:D1365,"reinvestment")</f>
        <v>0</v>
      </c>
    </row>
    <row r="1366" spans="1:6" ht="29.1" customHeight="1" x14ac:dyDescent="0.25">
      <c r="A1366" s="186"/>
      <c r="B1366" s="186"/>
      <c r="C1366" s="186"/>
      <c r="D1366" s="186"/>
      <c r="E1366" s="184" t="str">
        <f t="shared" si="21"/>
        <v/>
      </c>
      <c r="F1366">
        <f>SUMIF($B$11:B1366,"withdraw",$C$11:C1366)-SUMIFS($C$11:C1366,$B$11:B1366,"deposit",$D$11:D1366,"reinvestment")</f>
        <v>0</v>
      </c>
    </row>
    <row r="1367" spans="1:6" ht="29.1" customHeight="1" x14ac:dyDescent="0.25">
      <c r="A1367" s="186"/>
      <c r="B1367" s="186"/>
      <c r="C1367" s="186"/>
      <c r="D1367" s="186"/>
      <c r="E1367" s="184" t="str">
        <f t="shared" si="21"/>
        <v/>
      </c>
      <c r="F1367">
        <f>SUMIF($B$11:B1367,"withdraw",$C$11:C1367)-SUMIFS($C$11:C1367,$B$11:B1367,"deposit",$D$11:D1367,"reinvestment")</f>
        <v>0</v>
      </c>
    </row>
    <row r="1368" spans="1:6" ht="29.1" customHeight="1" x14ac:dyDescent="0.25">
      <c r="A1368" s="186"/>
      <c r="B1368" s="186"/>
      <c r="C1368" s="186"/>
      <c r="D1368" s="186"/>
      <c r="E1368" s="184" t="str">
        <f t="shared" si="21"/>
        <v/>
      </c>
      <c r="F1368">
        <f>SUMIF($B$11:B1368,"withdraw",$C$11:C1368)-SUMIFS($C$11:C1368,$B$11:B1368,"deposit",$D$11:D1368,"reinvestment")</f>
        <v>0</v>
      </c>
    </row>
    <row r="1369" spans="1:6" ht="29.1" customHeight="1" x14ac:dyDescent="0.25">
      <c r="A1369" s="186"/>
      <c r="B1369" s="186"/>
      <c r="C1369" s="186"/>
      <c r="D1369" s="186"/>
      <c r="E1369" s="184" t="str">
        <f t="shared" si="21"/>
        <v/>
      </c>
      <c r="F1369">
        <f>SUMIF($B$11:B1369,"withdraw",$C$11:C1369)-SUMIFS($C$11:C1369,$B$11:B1369,"deposit",$D$11:D1369,"reinvestment")</f>
        <v>0</v>
      </c>
    </row>
    <row r="1370" spans="1:6" ht="29.1" customHeight="1" x14ac:dyDescent="0.25">
      <c r="A1370" s="186"/>
      <c r="B1370" s="186"/>
      <c r="C1370" s="186"/>
      <c r="D1370" s="186"/>
      <c r="E1370" s="184" t="str">
        <f t="shared" si="21"/>
        <v/>
      </c>
      <c r="F1370">
        <f>SUMIF($B$11:B1370,"withdraw",$C$11:C1370)-SUMIFS($C$11:C1370,$B$11:B1370,"deposit",$D$11:D1370,"reinvestment")</f>
        <v>0</v>
      </c>
    </row>
    <row r="1371" spans="1:6" ht="29.1" customHeight="1" x14ac:dyDescent="0.25">
      <c r="A1371" s="186"/>
      <c r="B1371" s="186"/>
      <c r="C1371" s="186"/>
      <c r="D1371" s="186"/>
      <c r="E1371" s="184" t="str">
        <f t="shared" si="21"/>
        <v/>
      </c>
      <c r="F1371">
        <f>SUMIF($B$11:B1371,"withdraw",$C$11:C1371)-SUMIFS($C$11:C1371,$B$11:B1371,"deposit",$D$11:D1371,"reinvestment")</f>
        <v>0</v>
      </c>
    </row>
    <row r="1372" spans="1:6" ht="29.1" customHeight="1" x14ac:dyDescent="0.25">
      <c r="A1372" s="186"/>
      <c r="B1372" s="186"/>
      <c r="C1372" s="186"/>
      <c r="D1372" s="186"/>
      <c r="E1372" s="184" t="str">
        <f t="shared" si="21"/>
        <v/>
      </c>
      <c r="F1372">
        <f>SUMIF($B$11:B1372,"withdraw",$C$11:C1372)-SUMIFS($C$11:C1372,$B$11:B1372,"deposit",$D$11:D1372,"reinvestment")</f>
        <v>0</v>
      </c>
    </row>
    <row r="1373" spans="1:6" ht="29.1" customHeight="1" x14ac:dyDescent="0.25">
      <c r="A1373" s="186"/>
      <c r="B1373" s="186"/>
      <c r="C1373" s="186"/>
      <c r="D1373" s="186"/>
      <c r="E1373" s="184" t="str">
        <f t="shared" si="21"/>
        <v/>
      </c>
      <c r="F1373">
        <f>SUMIF($B$11:B1373,"withdraw",$C$11:C1373)-SUMIFS($C$11:C1373,$B$11:B1373,"deposit",$D$11:D1373,"reinvestment")</f>
        <v>0</v>
      </c>
    </row>
    <row r="1374" spans="1:6" ht="29.1" customHeight="1" x14ac:dyDescent="0.25">
      <c r="A1374" s="186"/>
      <c r="B1374" s="186"/>
      <c r="C1374" s="186"/>
      <c r="D1374" s="186"/>
      <c r="E1374" s="184" t="str">
        <f t="shared" si="21"/>
        <v/>
      </c>
      <c r="F1374">
        <f>SUMIF($B$11:B1374,"withdraw",$C$11:C1374)-SUMIFS($C$11:C1374,$B$11:B1374,"deposit",$D$11:D1374,"reinvestment")</f>
        <v>0</v>
      </c>
    </row>
    <row r="1375" spans="1:6" ht="29.1" customHeight="1" x14ac:dyDescent="0.25">
      <c r="A1375" s="186"/>
      <c r="B1375" s="186"/>
      <c r="C1375" s="186"/>
      <c r="D1375" s="186"/>
      <c r="E1375" s="184" t="str">
        <f t="shared" si="21"/>
        <v/>
      </c>
      <c r="F1375">
        <f>SUMIF($B$11:B1375,"withdraw",$C$11:C1375)-SUMIFS($C$11:C1375,$B$11:B1375,"deposit",$D$11:D1375,"reinvestment")</f>
        <v>0</v>
      </c>
    </row>
    <row r="1376" spans="1:6" ht="29.1" customHeight="1" x14ac:dyDescent="0.25">
      <c r="A1376" s="186"/>
      <c r="B1376" s="186"/>
      <c r="C1376" s="186"/>
      <c r="D1376" s="186"/>
      <c r="E1376" s="184" t="str">
        <f t="shared" si="21"/>
        <v/>
      </c>
      <c r="F1376">
        <f>SUMIF($B$11:B1376,"withdraw",$C$11:C1376)-SUMIFS($C$11:C1376,$B$11:B1376,"deposit",$D$11:D1376,"reinvestment")</f>
        <v>0</v>
      </c>
    </row>
    <row r="1377" spans="1:6" ht="29.1" customHeight="1" x14ac:dyDescent="0.25">
      <c r="A1377" s="186"/>
      <c r="B1377" s="186"/>
      <c r="C1377" s="186"/>
      <c r="D1377" s="186"/>
      <c r="E1377" s="184" t="str">
        <f t="shared" si="21"/>
        <v/>
      </c>
      <c r="F1377">
        <f>SUMIF($B$11:B1377,"withdraw",$C$11:C1377)-SUMIFS($C$11:C1377,$B$11:B1377,"deposit",$D$11:D1377,"reinvestment")</f>
        <v>0</v>
      </c>
    </row>
    <row r="1378" spans="1:6" ht="29.1" customHeight="1" x14ac:dyDescent="0.25">
      <c r="A1378" s="186"/>
      <c r="B1378" s="186"/>
      <c r="C1378" s="186"/>
      <c r="D1378" s="186"/>
      <c r="E1378" s="184" t="str">
        <f t="shared" si="21"/>
        <v/>
      </c>
      <c r="F1378">
        <f>SUMIF($B$11:B1378,"withdraw",$C$11:C1378)-SUMIFS($C$11:C1378,$B$11:B1378,"deposit",$D$11:D1378,"reinvestment")</f>
        <v>0</v>
      </c>
    </row>
    <row r="1379" spans="1:6" ht="29.1" customHeight="1" x14ac:dyDescent="0.25">
      <c r="A1379" s="186"/>
      <c r="B1379" s="186"/>
      <c r="C1379" s="186"/>
      <c r="D1379" s="186"/>
      <c r="E1379" s="184" t="str">
        <f t="shared" si="21"/>
        <v/>
      </c>
      <c r="F1379">
        <f>SUMIF($B$11:B1379,"withdraw",$C$11:C1379)-SUMIFS($C$11:C1379,$B$11:B1379,"deposit",$D$11:D1379,"reinvestment")</f>
        <v>0</v>
      </c>
    </row>
    <row r="1380" spans="1:6" ht="29.1" customHeight="1" x14ac:dyDescent="0.25">
      <c r="A1380" s="186"/>
      <c r="B1380" s="186"/>
      <c r="C1380" s="186"/>
      <c r="D1380" s="186"/>
      <c r="E1380" s="184" t="str">
        <f t="shared" si="21"/>
        <v/>
      </c>
      <c r="F1380">
        <f>SUMIF($B$11:B1380,"withdraw",$C$11:C1380)-SUMIFS($C$11:C1380,$B$11:B1380,"deposit",$D$11:D1380,"reinvestment")</f>
        <v>0</v>
      </c>
    </row>
    <row r="1381" spans="1:6" ht="29.1" customHeight="1" x14ac:dyDescent="0.25">
      <c r="A1381" s="186"/>
      <c r="B1381" s="186"/>
      <c r="C1381" s="186"/>
      <c r="D1381" s="186"/>
      <c r="E1381" s="184" t="str">
        <f t="shared" si="21"/>
        <v/>
      </c>
      <c r="F1381">
        <f>SUMIF($B$11:B1381,"withdraw",$C$11:C1381)-SUMIFS($C$11:C1381,$B$11:B1381,"deposit",$D$11:D1381,"reinvestment")</f>
        <v>0</v>
      </c>
    </row>
    <row r="1382" spans="1:6" ht="29.1" customHeight="1" x14ac:dyDescent="0.25">
      <c r="A1382" s="186"/>
      <c r="B1382" s="186"/>
      <c r="C1382" s="186"/>
      <c r="D1382" s="186"/>
      <c r="E1382" s="184" t="str">
        <f t="shared" si="21"/>
        <v/>
      </c>
      <c r="F1382">
        <f>SUMIF($B$11:B1382,"withdraw",$C$11:C1382)-SUMIFS($C$11:C1382,$B$11:B1382,"deposit",$D$11:D1382,"reinvestment")</f>
        <v>0</v>
      </c>
    </row>
    <row r="1383" spans="1:6" ht="29.1" customHeight="1" x14ac:dyDescent="0.25">
      <c r="A1383" s="186"/>
      <c r="B1383" s="186"/>
      <c r="C1383" s="186"/>
      <c r="D1383" s="186"/>
      <c r="E1383" s="184" t="str">
        <f t="shared" si="21"/>
        <v/>
      </c>
      <c r="F1383">
        <f>SUMIF($B$11:B1383,"withdraw",$C$11:C1383)-SUMIFS($C$11:C1383,$B$11:B1383,"deposit",$D$11:D1383,"reinvestment")</f>
        <v>0</v>
      </c>
    </row>
    <row r="1384" spans="1:6" ht="29.1" customHeight="1" x14ac:dyDescent="0.25">
      <c r="A1384" s="186"/>
      <c r="B1384" s="186"/>
      <c r="C1384" s="186"/>
      <c r="D1384" s="186"/>
      <c r="E1384" s="184" t="str">
        <f t="shared" si="21"/>
        <v/>
      </c>
      <c r="F1384">
        <f>SUMIF($B$11:B1384,"withdraw",$C$11:C1384)-SUMIFS($C$11:C1384,$B$11:B1384,"deposit",$D$11:D1384,"reinvestment")</f>
        <v>0</v>
      </c>
    </row>
    <row r="1385" spans="1:6" ht="29.1" customHeight="1" x14ac:dyDescent="0.25">
      <c r="A1385" s="186"/>
      <c r="B1385" s="186"/>
      <c r="C1385" s="186"/>
      <c r="D1385" s="186"/>
      <c r="E1385" s="184" t="str">
        <f t="shared" si="21"/>
        <v/>
      </c>
      <c r="F1385">
        <f>SUMIF($B$11:B1385,"withdraw",$C$11:C1385)-SUMIFS($C$11:C1385,$B$11:B1385,"deposit",$D$11:D1385,"reinvestment")</f>
        <v>0</v>
      </c>
    </row>
    <row r="1386" spans="1:6" ht="29.1" customHeight="1" x14ac:dyDescent="0.25">
      <c r="A1386" s="186"/>
      <c r="B1386" s="186"/>
      <c r="C1386" s="186"/>
      <c r="D1386" s="186"/>
      <c r="E1386" s="184" t="str">
        <f t="shared" si="21"/>
        <v/>
      </c>
      <c r="F1386">
        <f>SUMIF($B$11:B1386,"withdraw",$C$11:C1386)-SUMIFS($C$11:C1386,$B$11:B1386,"deposit",$D$11:D1386,"reinvestment")</f>
        <v>0</v>
      </c>
    </row>
    <row r="1387" spans="1:6" ht="29.1" customHeight="1" x14ac:dyDescent="0.25">
      <c r="A1387" s="186"/>
      <c r="B1387" s="186"/>
      <c r="C1387" s="186"/>
      <c r="D1387" s="186"/>
      <c r="E1387" s="184" t="str">
        <f t="shared" si="21"/>
        <v/>
      </c>
      <c r="F1387">
        <f>SUMIF($B$11:B1387,"withdraw",$C$11:C1387)-SUMIFS($C$11:C1387,$B$11:B1387,"deposit",$D$11:D1387,"reinvestment")</f>
        <v>0</v>
      </c>
    </row>
    <row r="1388" spans="1:6" ht="29.1" customHeight="1" x14ac:dyDescent="0.25">
      <c r="A1388" s="186"/>
      <c r="B1388" s="186"/>
      <c r="C1388" s="186"/>
      <c r="D1388" s="186"/>
      <c r="E1388" s="184" t="str">
        <f t="shared" si="21"/>
        <v/>
      </c>
      <c r="F1388">
        <f>SUMIF($B$11:B1388,"withdraw",$C$11:C1388)-SUMIFS($C$11:C1388,$B$11:B1388,"deposit",$D$11:D1388,"reinvestment")</f>
        <v>0</v>
      </c>
    </row>
    <row r="1389" spans="1:6" ht="29.1" customHeight="1" x14ac:dyDescent="0.25">
      <c r="A1389" s="186"/>
      <c r="B1389" s="186"/>
      <c r="C1389" s="186"/>
      <c r="D1389" s="186"/>
      <c r="E1389" s="184" t="str">
        <f t="shared" si="21"/>
        <v/>
      </c>
      <c r="F1389">
        <f>SUMIF($B$11:B1389,"withdraw",$C$11:C1389)-SUMIFS($C$11:C1389,$B$11:B1389,"deposit",$D$11:D1389,"reinvestment")</f>
        <v>0</v>
      </c>
    </row>
    <row r="1390" spans="1:6" ht="29.1" customHeight="1" x14ac:dyDescent="0.25">
      <c r="A1390" s="186"/>
      <c r="B1390" s="186"/>
      <c r="C1390" s="186"/>
      <c r="D1390" s="186"/>
      <c r="E1390" s="184" t="str">
        <f t="shared" si="21"/>
        <v/>
      </c>
      <c r="F1390">
        <f>SUMIF($B$11:B1390,"withdraw",$C$11:C1390)-SUMIFS($C$11:C1390,$B$11:B1390,"deposit",$D$11:D1390,"reinvestment")</f>
        <v>0</v>
      </c>
    </row>
    <row r="1391" spans="1:6" ht="29.1" customHeight="1" x14ac:dyDescent="0.25">
      <c r="A1391" s="186"/>
      <c r="B1391" s="186"/>
      <c r="C1391" s="186"/>
      <c r="D1391" s="186"/>
      <c r="E1391" s="184" t="str">
        <f t="shared" si="21"/>
        <v/>
      </c>
      <c r="F1391">
        <f>SUMIF($B$11:B1391,"withdraw",$C$11:C1391)-SUMIFS($C$11:C1391,$B$11:B1391,"deposit",$D$11:D1391,"reinvestment")</f>
        <v>0</v>
      </c>
    </row>
    <row r="1392" spans="1:6" ht="29.1" customHeight="1" x14ac:dyDescent="0.25">
      <c r="A1392" s="186"/>
      <c r="B1392" s="186"/>
      <c r="C1392" s="186"/>
      <c r="D1392" s="186"/>
      <c r="E1392" s="184" t="str">
        <f t="shared" si="21"/>
        <v/>
      </c>
      <c r="F1392">
        <f>SUMIF($B$11:B1392,"withdraw",$C$11:C1392)-SUMIFS($C$11:C1392,$B$11:B1392,"deposit",$D$11:D1392,"reinvestment")</f>
        <v>0</v>
      </c>
    </row>
    <row r="1393" spans="1:6" ht="29.1" customHeight="1" x14ac:dyDescent="0.25">
      <c r="A1393" s="186"/>
      <c r="B1393" s="186"/>
      <c r="C1393" s="186"/>
      <c r="D1393" s="186"/>
      <c r="E1393" s="184" t="str">
        <f t="shared" si="21"/>
        <v/>
      </c>
      <c r="F1393">
        <f>SUMIF($B$11:B1393,"withdraw",$C$11:C1393)-SUMIFS($C$11:C1393,$B$11:B1393,"deposit",$D$11:D1393,"reinvestment")</f>
        <v>0</v>
      </c>
    </row>
    <row r="1394" spans="1:6" ht="29.1" customHeight="1" x14ac:dyDescent="0.25">
      <c r="A1394" s="186"/>
      <c r="B1394" s="186"/>
      <c r="C1394" s="186"/>
      <c r="D1394" s="186"/>
      <c r="E1394" s="184" t="str">
        <f t="shared" si="21"/>
        <v/>
      </c>
      <c r="F1394">
        <f>SUMIF($B$11:B1394,"withdraw",$C$11:C1394)-SUMIFS($C$11:C1394,$B$11:B1394,"deposit",$D$11:D1394,"reinvestment")</f>
        <v>0</v>
      </c>
    </row>
    <row r="1395" spans="1:6" ht="29.1" customHeight="1" x14ac:dyDescent="0.25">
      <c r="A1395" s="186"/>
      <c r="B1395" s="186"/>
      <c r="C1395" s="186"/>
      <c r="D1395" s="186"/>
      <c r="E1395" s="184" t="str">
        <f t="shared" si="21"/>
        <v/>
      </c>
      <c r="F1395">
        <f>SUMIF($B$11:B1395,"withdraw",$C$11:C1395)-SUMIFS($C$11:C1395,$B$11:B1395,"deposit",$D$11:D1395,"reinvestment")</f>
        <v>0</v>
      </c>
    </row>
    <row r="1396" spans="1:6" ht="29.1" customHeight="1" x14ac:dyDescent="0.25">
      <c r="A1396" s="186"/>
      <c r="B1396" s="186"/>
      <c r="C1396" s="186"/>
      <c r="D1396" s="186"/>
      <c r="E1396" s="184" t="str">
        <f t="shared" si="21"/>
        <v/>
      </c>
      <c r="F1396">
        <f>SUMIF($B$11:B1396,"withdraw",$C$11:C1396)-SUMIFS($C$11:C1396,$B$11:B1396,"deposit",$D$11:D1396,"reinvestment")</f>
        <v>0</v>
      </c>
    </row>
    <row r="1397" spans="1:6" ht="29.1" customHeight="1" x14ac:dyDescent="0.25">
      <c r="A1397" s="186"/>
      <c r="B1397" s="186"/>
      <c r="C1397" s="186"/>
      <c r="D1397" s="186"/>
      <c r="E1397" s="184" t="str">
        <f t="shared" si="21"/>
        <v/>
      </c>
      <c r="F1397">
        <f>SUMIF($B$11:B1397,"withdraw",$C$11:C1397)-SUMIFS($C$11:C1397,$B$11:B1397,"deposit",$D$11:D1397,"reinvestment")</f>
        <v>0</v>
      </c>
    </row>
    <row r="1398" spans="1:6" ht="29.1" customHeight="1" x14ac:dyDescent="0.25">
      <c r="A1398" s="186"/>
      <c r="B1398" s="186"/>
      <c r="C1398" s="186"/>
      <c r="D1398" s="186"/>
      <c r="E1398" s="184" t="str">
        <f t="shared" si="21"/>
        <v/>
      </c>
      <c r="F1398">
        <f>SUMIF($B$11:B1398,"withdraw",$C$11:C1398)-SUMIFS($C$11:C1398,$B$11:B1398,"deposit",$D$11:D1398,"reinvestment")</f>
        <v>0</v>
      </c>
    </row>
    <row r="1399" spans="1:6" ht="29.1" customHeight="1" x14ac:dyDescent="0.25">
      <c r="A1399" s="186"/>
      <c r="B1399" s="186"/>
      <c r="C1399" s="186"/>
      <c r="D1399" s="186"/>
      <c r="E1399" s="184" t="str">
        <f t="shared" si="21"/>
        <v/>
      </c>
      <c r="F1399">
        <f>SUMIF($B$11:B1399,"withdraw",$C$11:C1399)-SUMIFS($C$11:C1399,$B$11:B1399,"deposit",$D$11:D1399,"reinvestment")</f>
        <v>0</v>
      </c>
    </row>
    <row r="1400" spans="1:6" ht="29.1" customHeight="1" x14ac:dyDescent="0.25">
      <c r="A1400" s="186"/>
      <c r="B1400" s="186"/>
      <c r="C1400" s="186"/>
      <c r="D1400" s="186"/>
      <c r="E1400" s="184" t="str">
        <f t="shared" si="21"/>
        <v/>
      </c>
      <c r="F1400">
        <f>SUMIF($B$11:B1400,"withdraw",$C$11:C1400)-SUMIFS($C$11:C1400,$B$11:B1400,"deposit",$D$11:D1400,"reinvestment")</f>
        <v>0</v>
      </c>
    </row>
    <row r="1401" spans="1:6" ht="29.1" customHeight="1" x14ac:dyDescent="0.25">
      <c r="A1401" s="186"/>
      <c r="B1401" s="186"/>
      <c r="C1401" s="186"/>
      <c r="D1401" s="186"/>
      <c r="E1401" s="184" t="str">
        <f t="shared" si="21"/>
        <v/>
      </c>
      <c r="F1401">
        <f>SUMIF($B$11:B1401,"withdraw",$C$11:C1401)-SUMIFS($C$11:C1401,$B$11:B1401,"deposit",$D$11:D1401,"reinvestment")</f>
        <v>0</v>
      </c>
    </row>
    <row r="1402" spans="1:6" ht="29.1" customHeight="1" x14ac:dyDescent="0.25">
      <c r="A1402" s="186"/>
      <c r="B1402" s="186"/>
      <c r="C1402" s="186"/>
      <c r="D1402" s="186"/>
      <c r="E1402" s="184" t="str">
        <f t="shared" si="21"/>
        <v/>
      </c>
      <c r="F1402">
        <f>SUMIF($B$11:B1402,"withdraw",$C$11:C1402)-SUMIFS($C$11:C1402,$B$11:B1402,"deposit",$D$11:D1402,"reinvestment")</f>
        <v>0</v>
      </c>
    </row>
    <row r="1403" spans="1:6" ht="29.1" customHeight="1" x14ac:dyDescent="0.25">
      <c r="A1403" s="186"/>
      <c r="B1403" s="186"/>
      <c r="C1403" s="186"/>
      <c r="D1403" s="186"/>
      <c r="E1403" s="184" t="str">
        <f t="shared" si="21"/>
        <v/>
      </c>
      <c r="F1403">
        <f>SUMIF($B$11:B1403,"withdraw",$C$11:C1403)-SUMIFS($C$11:C1403,$B$11:B1403,"deposit",$D$11:D1403,"reinvestment")</f>
        <v>0</v>
      </c>
    </row>
    <row r="1404" spans="1:6" ht="29.1" customHeight="1" x14ac:dyDescent="0.25">
      <c r="A1404" s="186"/>
      <c r="B1404" s="186"/>
      <c r="C1404" s="186"/>
      <c r="D1404" s="186"/>
      <c r="E1404" s="184" t="str">
        <f t="shared" si="21"/>
        <v/>
      </c>
      <c r="F1404">
        <f>SUMIF($B$11:B1404,"withdraw",$C$11:C1404)-SUMIFS($C$11:C1404,$B$11:B1404,"deposit",$D$11:D1404,"reinvestment")</f>
        <v>0</v>
      </c>
    </row>
    <row r="1405" spans="1:6" ht="29.1" customHeight="1" x14ac:dyDescent="0.25">
      <c r="A1405" s="186"/>
      <c r="B1405" s="186"/>
      <c r="C1405" s="186"/>
      <c r="D1405" s="186"/>
      <c r="E1405" s="184" t="str">
        <f t="shared" si="21"/>
        <v/>
      </c>
      <c r="F1405">
        <f>SUMIF($B$11:B1405,"withdraw",$C$11:C1405)-SUMIFS($C$11:C1405,$B$11:B1405,"deposit",$D$11:D1405,"reinvestment")</f>
        <v>0</v>
      </c>
    </row>
    <row r="1406" spans="1:6" ht="29.1" customHeight="1" x14ac:dyDescent="0.25">
      <c r="A1406" s="186"/>
      <c r="B1406" s="186"/>
      <c r="C1406" s="186"/>
      <c r="D1406" s="186"/>
      <c r="E1406" s="184" t="str">
        <f t="shared" si="21"/>
        <v/>
      </c>
      <c r="F1406">
        <f>SUMIF($B$11:B1406,"withdraw",$C$11:C1406)-SUMIFS($C$11:C1406,$B$11:B1406,"deposit",$D$11:D1406,"reinvestment")</f>
        <v>0</v>
      </c>
    </row>
    <row r="1407" spans="1:6" ht="29.1" customHeight="1" x14ac:dyDescent="0.25">
      <c r="A1407" s="186"/>
      <c r="B1407" s="186"/>
      <c r="C1407" s="186"/>
      <c r="D1407" s="186"/>
      <c r="E1407" s="184" t="str">
        <f t="shared" si="21"/>
        <v/>
      </c>
      <c r="F1407">
        <f>SUMIF($B$11:B1407,"withdraw",$C$11:C1407)-SUMIFS($C$11:C1407,$B$11:B1407,"deposit",$D$11:D1407,"reinvestment")</f>
        <v>0</v>
      </c>
    </row>
    <row r="1408" spans="1:6" ht="29.1" customHeight="1" x14ac:dyDescent="0.25">
      <c r="A1408" s="186"/>
      <c r="B1408" s="186"/>
      <c r="C1408" s="186"/>
      <c r="D1408" s="186"/>
      <c r="E1408" s="184" t="str">
        <f t="shared" si="21"/>
        <v/>
      </c>
      <c r="F1408">
        <f>SUMIF($B$11:B1408,"withdraw",$C$11:C1408)-SUMIFS($C$11:C1408,$B$11:B1408,"deposit",$D$11:D1408,"reinvestment")</f>
        <v>0</v>
      </c>
    </row>
    <row r="1409" spans="1:6" ht="29.1" customHeight="1" x14ac:dyDescent="0.25">
      <c r="A1409" s="186"/>
      <c r="B1409" s="186"/>
      <c r="C1409" s="186"/>
      <c r="D1409" s="186"/>
      <c r="E1409" s="184" t="str">
        <f t="shared" si="21"/>
        <v/>
      </c>
      <c r="F1409">
        <f>SUMIF($B$11:B1409,"withdraw",$C$11:C1409)-SUMIFS($C$11:C1409,$B$11:B1409,"deposit",$D$11:D1409,"reinvestment")</f>
        <v>0</v>
      </c>
    </row>
    <row r="1410" spans="1:6" ht="29.1" customHeight="1" x14ac:dyDescent="0.25">
      <c r="A1410" s="186"/>
      <c r="B1410" s="186"/>
      <c r="C1410" s="186"/>
      <c r="D1410" s="186"/>
      <c r="E1410" s="184" t="str">
        <f t="shared" si="21"/>
        <v/>
      </c>
      <c r="F1410">
        <f>SUMIF($B$11:B1410,"withdraw",$C$11:C1410)-SUMIFS($C$11:C1410,$B$11:B1410,"deposit",$D$11:D1410,"reinvestment")</f>
        <v>0</v>
      </c>
    </row>
    <row r="1411" spans="1:6" ht="29.1" customHeight="1" x14ac:dyDescent="0.25">
      <c r="A1411" s="186"/>
      <c r="B1411" s="186"/>
      <c r="C1411" s="186"/>
      <c r="D1411" s="186"/>
      <c r="E1411" s="184" t="str">
        <f t="shared" si="21"/>
        <v/>
      </c>
      <c r="F1411">
        <f>SUMIF($B$11:B1411,"withdraw",$C$11:C1411)-SUMIFS($C$11:C1411,$B$11:B1411,"deposit",$D$11:D1411,"reinvestment")</f>
        <v>0</v>
      </c>
    </row>
    <row r="1412" spans="1:6" ht="29.1" customHeight="1" x14ac:dyDescent="0.25">
      <c r="A1412" s="186"/>
      <c r="B1412" s="186"/>
      <c r="C1412" s="186"/>
      <c r="D1412" s="186"/>
      <c r="E1412" s="184" t="str">
        <f t="shared" si="21"/>
        <v/>
      </c>
      <c r="F1412">
        <f>SUMIF($B$11:B1412,"withdraw",$C$11:C1412)-SUMIFS($C$11:C1412,$B$11:B1412,"deposit",$D$11:D1412,"reinvestment")</f>
        <v>0</v>
      </c>
    </row>
    <row r="1413" spans="1:6" ht="29.1" customHeight="1" x14ac:dyDescent="0.25">
      <c r="A1413" s="186"/>
      <c r="B1413" s="186"/>
      <c r="C1413" s="186"/>
      <c r="D1413" s="186"/>
      <c r="E1413" s="184" t="str">
        <f t="shared" si="21"/>
        <v/>
      </c>
      <c r="F1413">
        <f>SUMIF($B$11:B1413,"withdraw",$C$11:C1413)-SUMIFS($C$11:C1413,$B$11:B1413,"deposit",$D$11:D1413,"reinvestment")</f>
        <v>0</v>
      </c>
    </row>
    <row r="1414" spans="1:6" ht="29.1" customHeight="1" x14ac:dyDescent="0.25">
      <c r="A1414" s="186"/>
      <c r="B1414" s="186"/>
      <c r="C1414" s="186"/>
      <c r="D1414" s="186"/>
      <c r="E1414" s="184" t="str">
        <f t="shared" si="21"/>
        <v/>
      </c>
      <c r="F1414">
        <f>SUMIF($B$11:B1414,"withdraw",$C$11:C1414)-SUMIFS($C$11:C1414,$B$11:B1414,"deposit",$D$11:D1414,"reinvestment")</f>
        <v>0</v>
      </c>
    </row>
    <row r="1415" spans="1:6" ht="29.1" customHeight="1" x14ac:dyDescent="0.25">
      <c r="A1415" s="186"/>
      <c r="B1415" s="186"/>
      <c r="C1415" s="186"/>
      <c r="D1415" s="186"/>
      <c r="E1415" s="184" t="str">
        <f t="shared" si="21"/>
        <v/>
      </c>
      <c r="F1415">
        <f>SUMIF($B$11:B1415,"withdraw",$C$11:C1415)-SUMIFS($C$11:C1415,$B$11:B1415,"deposit",$D$11:D1415,"reinvestment")</f>
        <v>0</v>
      </c>
    </row>
    <row r="1416" spans="1:6" ht="29.1" customHeight="1" x14ac:dyDescent="0.25">
      <c r="A1416" s="186"/>
      <c r="B1416" s="186"/>
      <c r="C1416" s="186"/>
      <c r="D1416" s="186"/>
      <c r="E1416" s="184" t="str">
        <f t="shared" si="21"/>
        <v/>
      </c>
      <c r="F1416">
        <f>SUMIF($B$11:B1416,"withdraw",$C$11:C1416)-SUMIFS($C$11:C1416,$B$11:B1416,"deposit",$D$11:D1416,"reinvestment")</f>
        <v>0</v>
      </c>
    </row>
    <row r="1417" spans="1:6" ht="29.1" customHeight="1" x14ac:dyDescent="0.25">
      <c r="A1417" s="186"/>
      <c r="B1417" s="186"/>
      <c r="C1417" s="186"/>
      <c r="D1417" s="186"/>
      <c r="E1417" s="184" t="str">
        <f t="shared" si="21"/>
        <v/>
      </c>
      <c r="F1417">
        <f>SUMIF($B$11:B1417,"withdraw",$C$11:C1417)-SUMIFS($C$11:C1417,$B$11:B1417,"deposit",$D$11:D1417,"reinvestment")</f>
        <v>0</v>
      </c>
    </row>
    <row r="1418" spans="1:6" ht="29.1" customHeight="1" x14ac:dyDescent="0.25">
      <c r="A1418" s="186"/>
      <c r="B1418" s="186"/>
      <c r="C1418" s="186"/>
      <c r="D1418" s="186"/>
      <c r="E1418" s="184" t="str">
        <f t="shared" si="21"/>
        <v/>
      </c>
      <c r="F1418">
        <f>SUMIF($B$11:B1418,"withdraw",$C$11:C1418)-SUMIFS($C$11:C1418,$B$11:B1418,"deposit",$D$11:D1418,"reinvestment")</f>
        <v>0</v>
      </c>
    </row>
    <row r="1419" spans="1:6" ht="29.1" customHeight="1" x14ac:dyDescent="0.25">
      <c r="A1419" s="186"/>
      <c r="B1419" s="186"/>
      <c r="C1419" s="186"/>
      <c r="D1419" s="186"/>
      <c r="E1419" s="184" t="str">
        <f t="shared" si="21"/>
        <v/>
      </c>
      <c r="F1419">
        <f>SUMIF($B$11:B1419,"withdraw",$C$11:C1419)-SUMIFS($C$11:C1419,$B$11:B1419,"deposit",$D$11:D1419,"reinvestment")</f>
        <v>0</v>
      </c>
    </row>
    <row r="1420" spans="1:6" ht="29.1" customHeight="1" x14ac:dyDescent="0.25">
      <c r="A1420" s="186"/>
      <c r="B1420" s="186"/>
      <c r="C1420" s="186"/>
      <c r="D1420" s="186"/>
      <c r="E1420" s="184" t="str">
        <f t="shared" si="21"/>
        <v/>
      </c>
      <c r="F1420">
        <f>SUMIF($B$11:B1420,"withdraw",$C$11:C1420)-SUMIFS($C$11:C1420,$B$11:B1420,"deposit",$D$11:D1420,"reinvestment")</f>
        <v>0</v>
      </c>
    </row>
    <row r="1421" spans="1:6" ht="29.1" customHeight="1" x14ac:dyDescent="0.25">
      <c r="A1421" s="186"/>
      <c r="B1421" s="186"/>
      <c r="C1421" s="186"/>
      <c r="D1421" s="186"/>
      <c r="E1421" s="184" t="str">
        <f t="shared" ref="E1421:E1484" si="22">IF(AND(C1421&gt;F1420,D1421="reinvestment"),"You cannot reinvest more than is withdrawn and available.","")</f>
        <v/>
      </c>
      <c r="F1421">
        <f>SUMIF($B$11:B1421,"withdraw",$C$11:C1421)-SUMIFS($C$11:C1421,$B$11:B1421,"deposit",$D$11:D1421,"reinvestment")</f>
        <v>0</v>
      </c>
    </row>
    <row r="1422" spans="1:6" ht="29.1" customHeight="1" x14ac:dyDescent="0.25">
      <c r="A1422" s="186"/>
      <c r="B1422" s="186"/>
      <c r="C1422" s="186"/>
      <c r="D1422" s="186"/>
      <c r="E1422" s="184" t="str">
        <f t="shared" si="22"/>
        <v/>
      </c>
      <c r="F1422">
        <f>SUMIF($B$11:B1422,"withdraw",$C$11:C1422)-SUMIFS($C$11:C1422,$B$11:B1422,"deposit",$D$11:D1422,"reinvestment")</f>
        <v>0</v>
      </c>
    </row>
    <row r="1423" spans="1:6" ht="29.1" customHeight="1" x14ac:dyDescent="0.25">
      <c r="A1423" s="186"/>
      <c r="B1423" s="186"/>
      <c r="C1423" s="186"/>
      <c r="D1423" s="186"/>
      <c r="E1423" s="184" t="str">
        <f t="shared" si="22"/>
        <v/>
      </c>
      <c r="F1423">
        <f>SUMIF($B$11:B1423,"withdraw",$C$11:C1423)-SUMIFS($C$11:C1423,$B$11:B1423,"deposit",$D$11:D1423,"reinvestment")</f>
        <v>0</v>
      </c>
    </row>
    <row r="1424" spans="1:6" ht="29.1" customHeight="1" x14ac:dyDescent="0.25">
      <c r="A1424" s="186"/>
      <c r="B1424" s="186"/>
      <c r="C1424" s="186"/>
      <c r="D1424" s="186"/>
      <c r="E1424" s="184" t="str">
        <f t="shared" si="22"/>
        <v/>
      </c>
      <c r="F1424">
        <f>SUMIF($B$11:B1424,"withdraw",$C$11:C1424)-SUMIFS($C$11:C1424,$B$11:B1424,"deposit",$D$11:D1424,"reinvestment")</f>
        <v>0</v>
      </c>
    </row>
    <row r="1425" spans="1:6" ht="29.1" customHeight="1" x14ac:dyDescent="0.25">
      <c r="A1425" s="186"/>
      <c r="B1425" s="186"/>
      <c r="C1425" s="186"/>
      <c r="D1425" s="186"/>
      <c r="E1425" s="184" t="str">
        <f t="shared" si="22"/>
        <v/>
      </c>
      <c r="F1425">
        <f>SUMIF($B$11:B1425,"withdraw",$C$11:C1425)-SUMIFS($C$11:C1425,$B$11:B1425,"deposit",$D$11:D1425,"reinvestment")</f>
        <v>0</v>
      </c>
    </row>
    <row r="1426" spans="1:6" ht="29.1" customHeight="1" x14ac:dyDescent="0.25">
      <c r="A1426" s="186"/>
      <c r="B1426" s="186"/>
      <c r="C1426" s="186"/>
      <c r="D1426" s="186"/>
      <c r="E1426" s="184" t="str">
        <f t="shared" si="22"/>
        <v/>
      </c>
      <c r="F1426">
        <f>SUMIF($B$11:B1426,"withdraw",$C$11:C1426)-SUMIFS($C$11:C1426,$B$11:B1426,"deposit",$D$11:D1426,"reinvestment")</f>
        <v>0</v>
      </c>
    </row>
    <row r="1427" spans="1:6" ht="29.1" customHeight="1" x14ac:dyDescent="0.25">
      <c r="A1427" s="186"/>
      <c r="B1427" s="186"/>
      <c r="C1427" s="186"/>
      <c r="D1427" s="186"/>
      <c r="E1427" s="184" t="str">
        <f t="shared" si="22"/>
        <v/>
      </c>
      <c r="F1427">
        <f>SUMIF($B$11:B1427,"withdraw",$C$11:C1427)-SUMIFS($C$11:C1427,$B$11:B1427,"deposit",$D$11:D1427,"reinvestment")</f>
        <v>0</v>
      </c>
    </row>
    <row r="1428" spans="1:6" ht="29.1" customHeight="1" x14ac:dyDescent="0.25">
      <c r="A1428" s="186"/>
      <c r="B1428" s="186"/>
      <c r="C1428" s="186"/>
      <c r="D1428" s="186"/>
      <c r="E1428" s="184" t="str">
        <f t="shared" si="22"/>
        <v/>
      </c>
      <c r="F1428">
        <f>SUMIF($B$11:B1428,"withdraw",$C$11:C1428)-SUMIFS($C$11:C1428,$B$11:B1428,"deposit",$D$11:D1428,"reinvestment")</f>
        <v>0</v>
      </c>
    </row>
    <row r="1429" spans="1:6" ht="29.1" customHeight="1" x14ac:dyDescent="0.25">
      <c r="A1429" s="186"/>
      <c r="B1429" s="186"/>
      <c r="C1429" s="186"/>
      <c r="D1429" s="186"/>
      <c r="E1429" s="184" t="str">
        <f t="shared" si="22"/>
        <v/>
      </c>
      <c r="F1429">
        <f>SUMIF($B$11:B1429,"withdraw",$C$11:C1429)-SUMIFS($C$11:C1429,$B$11:B1429,"deposit",$D$11:D1429,"reinvestment")</f>
        <v>0</v>
      </c>
    </row>
    <row r="1430" spans="1:6" ht="29.1" customHeight="1" x14ac:dyDescent="0.25">
      <c r="A1430" s="186"/>
      <c r="B1430" s="186"/>
      <c r="C1430" s="186"/>
      <c r="D1430" s="186"/>
      <c r="E1430" s="184" t="str">
        <f t="shared" si="22"/>
        <v/>
      </c>
      <c r="F1430">
        <f>SUMIF($B$11:B1430,"withdraw",$C$11:C1430)-SUMIFS($C$11:C1430,$B$11:B1430,"deposit",$D$11:D1430,"reinvestment")</f>
        <v>0</v>
      </c>
    </row>
    <row r="1431" spans="1:6" ht="29.1" customHeight="1" x14ac:dyDescent="0.25">
      <c r="A1431" s="186"/>
      <c r="B1431" s="186"/>
      <c r="C1431" s="186"/>
      <c r="D1431" s="186"/>
      <c r="E1431" s="184" t="str">
        <f t="shared" si="22"/>
        <v/>
      </c>
      <c r="F1431">
        <f>SUMIF($B$11:B1431,"withdraw",$C$11:C1431)-SUMIFS($C$11:C1431,$B$11:B1431,"deposit",$D$11:D1431,"reinvestment")</f>
        <v>0</v>
      </c>
    </row>
    <row r="1432" spans="1:6" ht="29.1" customHeight="1" x14ac:dyDescent="0.25">
      <c r="A1432" s="186"/>
      <c r="B1432" s="186"/>
      <c r="C1432" s="186"/>
      <c r="D1432" s="186"/>
      <c r="E1432" s="184" t="str">
        <f t="shared" si="22"/>
        <v/>
      </c>
      <c r="F1432">
        <f>SUMIF($B$11:B1432,"withdraw",$C$11:C1432)-SUMIFS($C$11:C1432,$B$11:B1432,"deposit",$D$11:D1432,"reinvestment")</f>
        <v>0</v>
      </c>
    </row>
    <row r="1433" spans="1:6" ht="29.1" customHeight="1" x14ac:dyDescent="0.25">
      <c r="A1433" s="186"/>
      <c r="B1433" s="186"/>
      <c r="C1433" s="186"/>
      <c r="D1433" s="186"/>
      <c r="E1433" s="184" t="str">
        <f t="shared" si="22"/>
        <v/>
      </c>
      <c r="F1433">
        <f>SUMIF($B$11:B1433,"withdraw",$C$11:C1433)-SUMIFS($C$11:C1433,$B$11:B1433,"deposit",$D$11:D1433,"reinvestment")</f>
        <v>0</v>
      </c>
    </row>
    <row r="1434" spans="1:6" ht="29.1" customHeight="1" x14ac:dyDescent="0.25">
      <c r="A1434" s="186"/>
      <c r="B1434" s="186"/>
      <c r="C1434" s="186"/>
      <c r="D1434" s="186"/>
      <c r="E1434" s="184" t="str">
        <f t="shared" si="22"/>
        <v/>
      </c>
      <c r="F1434">
        <f>SUMIF($B$11:B1434,"withdraw",$C$11:C1434)-SUMIFS($C$11:C1434,$B$11:B1434,"deposit",$D$11:D1434,"reinvestment")</f>
        <v>0</v>
      </c>
    </row>
    <row r="1435" spans="1:6" ht="29.1" customHeight="1" x14ac:dyDescent="0.25">
      <c r="A1435" s="186"/>
      <c r="B1435" s="186"/>
      <c r="C1435" s="186"/>
      <c r="D1435" s="186"/>
      <c r="E1435" s="184" t="str">
        <f t="shared" si="22"/>
        <v/>
      </c>
      <c r="F1435">
        <f>SUMIF($B$11:B1435,"withdraw",$C$11:C1435)-SUMIFS($C$11:C1435,$B$11:B1435,"deposit",$D$11:D1435,"reinvestment")</f>
        <v>0</v>
      </c>
    </row>
    <row r="1436" spans="1:6" ht="29.1" customHeight="1" x14ac:dyDescent="0.25">
      <c r="A1436" s="186"/>
      <c r="B1436" s="186"/>
      <c r="C1436" s="186"/>
      <c r="D1436" s="186"/>
      <c r="E1436" s="184" t="str">
        <f t="shared" si="22"/>
        <v/>
      </c>
      <c r="F1436">
        <f>SUMIF($B$11:B1436,"withdraw",$C$11:C1436)-SUMIFS($C$11:C1436,$B$11:B1436,"deposit",$D$11:D1436,"reinvestment")</f>
        <v>0</v>
      </c>
    </row>
    <row r="1437" spans="1:6" ht="29.1" customHeight="1" x14ac:dyDescent="0.25">
      <c r="A1437" s="186"/>
      <c r="B1437" s="186"/>
      <c r="C1437" s="186"/>
      <c r="D1437" s="186"/>
      <c r="E1437" s="184" t="str">
        <f t="shared" si="22"/>
        <v/>
      </c>
      <c r="F1437">
        <f>SUMIF($B$11:B1437,"withdraw",$C$11:C1437)-SUMIFS($C$11:C1437,$B$11:B1437,"deposit",$D$11:D1437,"reinvestment")</f>
        <v>0</v>
      </c>
    </row>
    <row r="1438" spans="1:6" ht="29.1" customHeight="1" x14ac:dyDescent="0.25">
      <c r="A1438" s="186"/>
      <c r="B1438" s="186"/>
      <c r="C1438" s="186"/>
      <c r="D1438" s="186"/>
      <c r="E1438" s="184" t="str">
        <f t="shared" si="22"/>
        <v/>
      </c>
      <c r="F1438">
        <f>SUMIF($B$11:B1438,"withdraw",$C$11:C1438)-SUMIFS($C$11:C1438,$B$11:B1438,"deposit",$D$11:D1438,"reinvestment")</f>
        <v>0</v>
      </c>
    </row>
    <row r="1439" spans="1:6" ht="29.1" customHeight="1" x14ac:dyDescent="0.25">
      <c r="A1439" s="186"/>
      <c r="B1439" s="186"/>
      <c r="C1439" s="186"/>
      <c r="D1439" s="186"/>
      <c r="E1439" s="184" t="str">
        <f t="shared" si="22"/>
        <v/>
      </c>
      <c r="F1439">
        <f>SUMIF($B$11:B1439,"withdraw",$C$11:C1439)-SUMIFS($C$11:C1439,$B$11:B1439,"deposit",$D$11:D1439,"reinvestment")</f>
        <v>0</v>
      </c>
    </row>
    <row r="1440" spans="1:6" ht="29.1" customHeight="1" x14ac:dyDescent="0.25">
      <c r="A1440" s="186"/>
      <c r="B1440" s="186"/>
      <c r="C1440" s="186"/>
      <c r="D1440" s="186"/>
      <c r="E1440" s="184" t="str">
        <f t="shared" si="22"/>
        <v/>
      </c>
      <c r="F1440">
        <f>SUMIF($B$11:B1440,"withdraw",$C$11:C1440)-SUMIFS($C$11:C1440,$B$11:B1440,"deposit",$D$11:D1440,"reinvestment")</f>
        <v>0</v>
      </c>
    </row>
    <row r="1441" spans="1:6" ht="29.1" customHeight="1" x14ac:dyDescent="0.25">
      <c r="A1441" s="186"/>
      <c r="B1441" s="186"/>
      <c r="C1441" s="186"/>
      <c r="D1441" s="186"/>
      <c r="E1441" s="184" t="str">
        <f t="shared" si="22"/>
        <v/>
      </c>
      <c r="F1441">
        <f>SUMIF($B$11:B1441,"withdraw",$C$11:C1441)-SUMIFS($C$11:C1441,$B$11:B1441,"deposit",$D$11:D1441,"reinvestment")</f>
        <v>0</v>
      </c>
    </row>
    <row r="1442" spans="1:6" ht="29.1" customHeight="1" x14ac:dyDescent="0.25">
      <c r="A1442" s="186"/>
      <c r="B1442" s="186"/>
      <c r="C1442" s="186"/>
      <c r="D1442" s="186"/>
      <c r="E1442" s="184" t="str">
        <f t="shared" si="22"/>
        <v/>
      </c>
      <c r="F1442">
        <f>SUMIF($B$11:B1442,"withdraw",$C$11:C1442)-SUMIFS($C$11:C1442,$B$11:B1442,"deposit",$D$11:D1442,"reinvestment")</f>
        <v>0</v>
      </c>
    </row>
    <row r="1443" spans="1:6" ht="29.1" customHeight="1" x14ac:dyDescent="0.25">
      <c r="A1443" s="186"/>
      <c r="B1443" s="186"/>
      <c r="C1443" s="186"/>
      <c r="D1443" s="186"/>
      <c r="E1443" s="184" t="str">
        <f t="shared" si="22"/>
        <v/>
      </c>
      <c r="F1443">
        <f>SUMIF($B$11:B1443,"withdraw",$C$11:C1443)-SUMIFS($C$11:C1443,$B$11:B1443,"deposit",$D$11:D1443,"reinvestment")</f>
        <v>0</v>
      </c>
    </row>
    <row r="1444" spans="1:6" ht="29.1" customHeight="1" x14ac:dyDescent="0.25">
      <c r="A1444" s="186"/>
      <c r="B1444" s="186"/>
      <c r="C1444" s="186"/>
      <c r="D1444" s="186"/>
      <c r="E1444" s="184" t="str">
        <f t="shared" si="22"/>
        <v/>
      </c>
      <c r="F1444">
        <f>SUMIF($B$11:B1444,"withdraw",$C$11:C1444)-SUMIFS($C$11:C1444,$B$11:B1444,"deposit",$D$11:D1444,"reinvestment")</f>
        <v>0</v>
      </c>
    </row>
    <row r="1445" spans="1:6" ht="29.1" customHeight="1" x14ac:dyDescent="0.25">
      <c r="A1445" s="186"/>
      <c r="B1445" s="186"/>
      <c r="C1445" s="186"/>
      <c r="D1445" s="186"/>
      <c r="E1445" s="184" t="str">
        <f t="shared" si="22"/>
        <v/>
      </c>
      <c r="F1445">
        <f>SUMIF($B$11:B1445,"withdraw",$C$11:C1445)-SUMIFS($C$11:C1445,$B$11:B1445,"deposit",$D$11:D1445,"reinvestment")</f>
        <v>0</v>
      </c>
    </row>
    <row r="1446" spans="1:6" ht="29.1" customHeight="1" x14ac:dyDescent="0.25">
      <c r="A1446" s="186"/>
      <c r="B1446" s="186"/>
      <c r="C1446" s="186"/>
      <c r="D1446" s="186"/>
      <c r="E1446" s="184" t="str">
        <f t="shared" si="22"/>
        <v/>
      </c>
      <c r="F1446">
        <f>SUMIF($B$11:B1446,"withdraw",$C$11:C1446)-SUMIFS($C$11:C1446,$B$11:B1446,"deposit",$D$11:D1446,"reinvestment")</f>
        <v>0</v>
      </c>
    </row>
    <row r="1447" spans="1:6" ht="29.1" customHeight="1" x14ac:dyDescent="0.25">
      <c r="A1447" s="186"/>
      <c r="B1447" s="186"/>
      <c r="C1447" s="186"/>
      <c r="D1447" s="186"/>
      <c r="E1447" s="184" t="str">
        <f t="shared" si="22"/>
        <v/>
      </c>
      <c r="F1447">
        <f>SUMIF($B$11:B1447,"withdraw",$C$11:C1447)-SUMIFS($C$11:C1447,$B$11:B1447,"deposit",$D$11:D1447,"reinvestment")</f>
        <v>0</v>
      </c>
    </row>
    <row r="1448" spans="1:6" ht="29.1" customHeight="1" x14ac:dyDescent="0.25">
      <c r="A1448" s="186"/>
      <c r="B1448" s="186"/>
      <c r="C1448" s="186"/>
      <c r="D1448" s="186"/>
      <c r="E1448" s="184" t="str">
        <f t="shared" si="22"/>
        <v/>
      </c>
      <c r="F1448">
        <f>SUMIF($B$11:B1448,"withdraw",$C$11:C1448)-SUMIFS($C$11:C1448,$B$11:B1448,"deposit",$D$11:D1448,"reinvestment")</f>
        <v>0</v>
      </c>
    </row>
    <row r="1449" spans="1:6" ht="29.1" customHeight="1" x14ac:dyDescent="0.25">
      <c r="A1449" s="186"/>
      <c r="B1449" s="186"/>
      <c r="C1449" s="186"/>
      <c r="D1449" s="186"/>
      <c r="E1449" s="184" t="str">
        <f t="shared" si="22"/>
        <v/>
      </c>
      <c r="F1449">
        <f>SUMIF($B$11:B1449,"withdraw",$C$11:C1449)-SUMIFS($C$11:C1449,$B$11:B1449,"deposit",$D$11:D1449,"reinvestment")</f>
        <v>0</v>
      </c>
    </row>
    <row r="1450" spans="1:6" ht="29.1" customHeight="1" x14ac:dyDescent="0.25">
      <c r="A1450" s="186"/>
      <c r="B1450" s="186"/>
      <c r="C1450" s="186"/>
      <c r="D1450" s="186"/>
      <c r="E1450" s="184" t="str">
        <f t="shared" si="22"/>
        <v/>
      </c>
      <c r="F1450">
        <f>SUMIF($B$11:B1450,"withdraw",$C$11:C1450)-SUMIFS($C$11:C1450,$B$11:B1450,"deposit",$D$11:D1450,"reinvestment")</f>
        <v>0</v>
      </c>
    </row>
    <row r="1451" spans="1:6" ht="29.1" customHeight="1" x14ac:dyDescent="0.25">
      <c r="A1451" s="186"/>
      <c r="B1451" s="186"/>
      <c r="C1451" s="186"/>
      <c r="D1451" s="186"/>
      <c r="E1451" s="184" t="str">
        <f t="shared" si="22"/>
        <v/>
      </c>
      <c r="F1451">
        <f>SUMIF($B$11:B1451,"withdraw",$C$11:C1451)-SUMIFS($C$11:C1451,$B$11:B1451,"deposit",$D$11:D1451,"reinvestment")</f>
        <v>0</v>
      </c>
    </row>
    <row r="1452" spans="1:6" ht="29.1" customHeight="1" x14ac:dyDescent="0.25">
      <c r="A1452" s="186"/>
      <c r="B1452" s="186"/>
      <c r="C1452" s="186"/>
      <c r="D1452" s="186"/>
      <c r="E1452" s="184" t="str">
        <f t="shared" si="22"/>
        <v/>
      </c>
      <c r="F1452">
        <f>SUMIF($B$11:B1452,"withdraw",$C$11:C1452)-SUMIFS($C$11:C1452,$B$11:B1452,"deposit",$D$11:D1452,"reinvestment")</f>
        <v>0</v>
      </c>
    </row>
    <row r="1453" spans="1:6" ht="29.1" customHeight="1" x14ac:dyDescent="0.25">
      <c r="A1453" s="186"/>
      <c r="B1453" s="186"/>
      <c r="C1453" s="186"/>
      <c r="D1453" s="186"/>
      <c r="E1453" s="184" t="str">
        <f t="shared" si="22"/>
        <v/>
      </c>
      <c r="F1453">
        <f>SUMIF($B$11:B1453,"withdraw",$C$11:C1453)-SUMIFS($C$11:C1453,$B$11:B1453,"deposit",$D$11:D1453,"reinvestment")</f>
        <v>0</v>
      </c>
    </row>
    <row r="1454" spans="1:6" ht="29.1" customHeight="1" x14ac:dyDescent="0.25">
      <c r="A1454" s="186"/>
      <c r="B1454" s="186"/>
      <c r="C1454" s="186"/>
      <c r="D1454" s="186"/>
      <c r="E1454" s="184" t="str">
        <f t="shared" si="22"/>
        <v/>
      </c>
      <c r="F1454">
        <f>SUMIF($B$11:B1454,"withdraw",$C$11:C1454)-SUMIFS($C$11:C1454,$B$11:B1454,"deposit",$D$11:D1454,"reinvestment")</f>
        <v>0</v>
      </c>
    </row>
    <row r="1455" spans="1:6" ht="29.1" customHeight="1" x14ac:dyDescent="0.25">
      <c r="A1455" s="186"/>
      <c r="B1455" s="186"/>
      <c r="C1455" s="186"/>
      <c r="D1455" s="186"/>
      <c r="E1455" s="184" t="str">
        <f t="shared" si="22"/>
        <v/>
      </c>
      <c r="F1455">
        <f>SUMIF($B$11:B1455,"withdraw",$C$11:C1455)-SUMIFS($C$11:C1455,$B$11:B1455,"deposit",$D$11:D1455,"reinvestment")</f>
        <v>0</v>
      </c>
    </row>
    <row r="1456" spans="1:6" ht="29.1" customHeight="1" x14ac:dyDescent="0.25">
      <c r="A1456" s="186"/>
      <c r="B1456" s="186"/>
      <c r="C1456" s="186"/>
      <c r="D1456" s="186"/>
      <c r="E1456" s="184" t="str">
        <f t="shared" si="22"/>
        <v/>
      </c>
      <c r="F1456">
        <f>SUMIF($B$11:B1456,"withdraw",$C$11:C1456)-SUMIFS($C$11:C1456,$B$11:B1456,"deposit",$D$11:D1456,"reinvestment")</f>
        <v>0</v>
      </c>
    </row>
    <row r="1457" spans="1:6" ht="29.1" customHeight="1" x14ac:dyDescent="0.25">
      <c r="A1457" s="186"/>
      <c r="B1457" s="186"/>
      <c r="C1457" s="186"/>
      <c r="D1457" s="186"/>
      <c r="E1457" s="184" t="str">
        <f t="shared" si="22"/>
        <v/>
      </c>
      <c r="F1457">
        <f>SUMIF($B$11:B1457,"withdraw",$C$11:C1457)-SUMIFS($C$11:C1457,$B$11:B1457,"deposit",$D$11:D1457,"reinvestment")</f>
        <v>0</v>
      </c>
    </row>
    <row r="1458" spans="1:6" ht="29.1" customHeight="1" x14ac:dyDescent="0.25">
      <c r="A1458" s="186"/>
      <c r="B1458" s="186"/>
      <c r="C1458" s="186"/>
      <c r="D1458" s="186"/>
      <c r="E1458" s="184" t="str">
        <f t="shared" si="22"/>
        <v/>
      </c>
      <c r="F1458">
        <f>SUMIF($B$11:B1458,"withdraw",$C$11:C1458)-SUMIFS($C$11:C1458,$B$11:B1458,"deposit",$D$11:D1458,"reinvestment")</f>
        <v>0</v>
      </c>
    </row>
    <row r="1459" spans="1:6" ht="29.1" customHeight="1" x14ac:dyDescent="0.25">
      <c r="A1459" s="186"/>
      <c r="B1459" s="186"/>
      <c r="C1459" s="186"/>
      <c r="D1459" s="186"/>
      <c r="E1459" s="184" t="str">
        <f t="shared" si="22"/>
        <v/>
      </c>
      <c r="F1459">
        <f>SUMIF($B$11:B1459,"withdraw",$C$11:C1459)-SUMIFS($C$11:C1459,$B$11:B1459,"deposit",$D$11:D1459,"reinvestment")</f>
        <v>0</v>
      </c>
    </row>
    <row r="1460" spans="1:6" ht="29.1" customHeight="1" x14ac:dyDescent="0.25">
      <c r="A1460" s="186"/>
      <c r="B1460" s="186"/>
      <c r="C1460" s="186"/>
      <c r="D1460" s="186"/>
      <c r="E1460" s="184" t="str">
        <f t="shared" si="22"/>
        <v/>
      </c>
      <c r="F1460">
        <f>SUMIF($B$11:B1460,"withdraw",$C$11:C1460)-SUMIFS($C$11:C1460,$B$11:B1460,"deposit",$D$11:D1460,"reinvestment")</f>
        <v>0</v>
      </c>
    </row>
    <row r="1461" spans="1:6" ht="29.1" customHeight="1" x14ac:dyDescent="0.25">
      <c r="A1461" s="186"/>
      <c r="B1461" s="186"/>
      <c r="C1461" s="186"/>
      <c r="D1461" s="186"/>
      <c r="E1461" s="184" t="str">
        <f t="shared" si="22"/>
        <v/>
      </c>
      <c r="F1461">
        <f>SUMIF($B$11:B1461,"withdraw",$C$11:C1461)-SUMIFS($C$11:C1461,$B$11:B1461,"deposit",$D$11:D1461,"reinvestment")</f>
        <v>0</v>
      </c>
    </row>
    <row r="1462" spans="1:6" ht="29.1" customHeight="1" x14ac:dyDescent="0.25">
      <c r="A1462" s="186"/>
      <c r="B1462" s="186"/>
      <c r="C1462" s="186"/>
      <c r="D1462" s="186"/>
      <c r="E1462" s="184" t="str">
        <f t="shared" si="22"/>
        <v/>
      </c>
      <c r="F1462">
        <f>SUMIF($B$11:B1462,"withdraw",$C$11:C1462)-SUMIFS($C$11:C1462,$B$11:B1462,"deposit",$D$11:D1462,"reinvestment")</f>
        <v>0</v>
      </c>
    </row>
    <row r="1463" spans="1:6" ht="29.1" customHeight="1" x14ac:dyDescent="0.25">
      <c r="A1463" s="186"/>
      <c r="B1463" s="186"/>
      <c r="C1463" s="186"/>
      <c r="D1463" s="186"/>
      <c r="E1463" s="184" t="str">
        <f t="shared" si="22"/>
        <v/>
      </c>
      <c r="F1463">
        <f>SUMIF($B$11:B1463,"withdraw",$C$11:C1463)-SUMIFS($C$11:C1463,$B$11:B1463,"deposit",$D$11:D1463,"reinvestment")</f>
        <v>0</v>
      </c>
    </row>
    <row r="1464" spans="1:6" ht="29.1" customHeight="1" x14ac:dyDescent="0.25">
      <c r="A1464" s="186"/>
      <c r="B1464" s="186"/>
      <c r="C1464" s="186"/>
      <c r="D1464" s="186"/>
      <c r="E1464" s="184" t="str">
        <f t="shared" si="22"/>
        <v/>
      </c>
      <c r="F1464">
        <f>SUMIF($B$11:B1464,"withdraw",$C$11:C1464)-SUMIFS($C$11:C1464,$B$11:B1464,"deposit",$D$11:D1464,"reinvestment")</f>
        <v>0</v>
      </c>
    </row>
    <row r="1465" spans="1:6" ht="29.1" customHeight="1" x14ac:dyDescent="0.25">
      <c r="A1465" s="186"/>
      <c r="B1465" s="186"/>
      <c r="C1465" s="186"/>
      <c r="D1465" s="186"/>
      <c r="E1465" s="184" t="str">
        <f t="shared" si="22"/>
        <v/>
      </c>
      <c r="F1465">
        <f>SUMIF($B$11:B1465,"withdraw",$C$11:C1465)-SUMIFS($C$11:C1465,$B$11:B1465,"deposit",$D$11:D1465,"reinvestment")</f>
        <v>0</v>
      </c>
    </row>
    <row r="1466" spans="1:6" ht="29.1" customHeight="1" x14ac:dyDescent="0.25">
      <c r="A1466" s="186"/>
      <c r="B1466" s="186"/>
      <c r="C1466" s="186"/>
      <c r="D1466" s="186"/>
      <c r="E1466" s="184" t="str">
        <f t="shared" si="22"/>
        <v/>
      </c>
      <c r="F1466">
        <f>SUMIF($B$11:B1466,"withdraw",$C$11:C1466)-SUMIFS($C$11:C1466,$B$11:B1466,"deposit",$D$11:D1466,"reinvestment")</f>
        <v>0</v>
      </c>
    </row>
    <row r="1467" spans="1:6" ht="29.1" customHeight="1" x14ac:dyDescent="0.25">
      <c r="A1467" s="186"/>
      <c r="B1467" s="186"/>
      <c r="C1467" s="186"/>
      <c r="D1467" s="186"/>
      <c r="E1467" s="184" t="str">
        <f t="shared" si="22"/>
        <v/>
      </c>
      <c r="F1467">
        <f>SUMIF($B$11:B1467,"withdraw",$C$11:C1467)-SUMIFS($C$11:C1467,$B$11:B1467,"deposit",$D$11:D1467,"reinvestment")</f>
        <v>0</v>
      </c>
    </row>
    <row r="1468" spans="1:6" ht="29.1" customHeight="1" x14ac:dyDescent="0.25">
      <c r="A1468" s="186"/>
      <c r="B1468" s="186"/>
      <c r="C1468" s="186"/>
      <c r="D1468" s="186"/>
      <c r="E1468" s="184" t="str">
        <f t="shared" si="22"/>
        <v/>
      </c>
      <c r="F1468">
        <f>SUMIF($B$11:B1468,"withdraw",$C$11:C1468)-SUMIFS($C$11:C1468,$B$11:B1468,"deposit",$D$11:D1468,"reinvestment")</f>
        <v>0</v>
      </c>
    </row>
    <row r="1469" spans="1:6" ht="29.1" customHeight="1" x14ac:dyDescent="0.25">
      <c r="A1469" s="186"/>
      <c r="B1469" s="186"/>
      <c r="C1469" s="186"/>
      <c r="D1469" s="186"/>
      <c r="E1469" s="184" t="str">
        <f t="shared" si="22"/>
        <v/>
      </c>
      <c r="F1469">
        <f>SUMIF($B$11:B1469,"withdraw",$C$11:C1469)-SUMIFS($C$11:C1469,$B$11:B1469,"deposit",$D$11:D1469,"reinvestment")</f>
        <v>0</v>
      </c>
    </row>
    <row r="1470" spans="1:6" ht="29.1" customHeight="1" x14ac:dyDescent="0.25">
      <c r="A1470" s="186"/>
      <c r="B1470" s="186"/>
      <c r="C1470" s="186"/>
      <c r="D1470" s="186"/>
      <c r="E1470" s="184" t="str">
        <f t="shared" si="22"/>
        <v/>
      </c>
      <c r="F1470">
        <f>SUMIF($B$11:B1470,"withdraw",$C$11:C1470)-SUMIFS($C$11:C1470,$B$11:B1470,"deposit",$D$11:D1470,"reinvestment")</f>
        <v>0</v>
      </c>
    </row>
    <row r="1471" spans="1:6" ht="29.1" customHeight="1" x14ac:dyDescent="0.25">
      <c r="A1471" s="186"/>
      <c r="B1471" s="186"/>
      <c r="C1471" s="186"/>
      <c r="D1471" s="186"/>
      <c r="E1471" s="184" t="str">
        <f t="shared" si="22"/>
        <v/>
      </c>
      <c r="F1471">
        <f>SUMIF($B$11:B1471,"withdraw",$C$11:C1471)-SUMIFS($C$11:C1471,$B$11:B1471,"deposit",$D$11:D1471,"reinvestment")</f>
        <v>0</v>
      </c>
    </row>
    <row r="1472" spans="1:6" ht="29.1" customHeight="1" x14ac:dyDescent="0.25">
      <c r="A1472" s="186"/>
      <c r="B1472" s="186"/>
      <c r="C1472" s="186"/>
      <c r="D1472" s="186"/>
      <c r="E1472" s="184" t="str">
        <f t="shared" si="22"/>
        <v/>
      </c>
      <c r="F1472">
        <f>SUMIF($B$11:B1472,"withdraw",$C$11:C1472)-SUMIFS($C$11:C1472,$B$11:B1472,"deposit",$D$11:D1472,"reinvestment")</f>
        <v>0</v>
      </c>
    </row>
    <row r="1473" spans="1:6" ht="29.1" customHeight="1" x14ac:dyDescent="0.25">
      <c r="A1473" s="186"/>
      <c r="B1473" s="186"/>
      <c r="C1473" s="186"/>
      <c r="D1473" s="186"/>
      <c r="E1473" s="184" t="str">
        <f t="shared" si="22"/>
        <v/>
      </c>
      <c r="F1473">
        <f>SUMIF($B$11:B1473,"withdraw",$C$11:C1473)-SUMIFS($C$11:C1473,$B$11:B1473,"deposit",$D$11:D1473,"reinvestment")</f>
        <v>0</v>
      </c>
    </row>
    <row r="1474" spans="1:6" ht="29.1" customHeight="1" x14ac:dyDescent="0.25">
      <c r="A1474" s="186"/>
      <c r="B1474" s="186"/>
      <c r="C1474" s="186"/>
      <c r="D1474" s="186"/>
      <c r="E1474" s="184" t="str">
        <f t="shared" si="22"/>
        <v/>
      </c>
      <c r="F1474">
        <f>SUMIF($B$11:B1474,"withdraw",$C$11:C1474)-SUMIFS($C$11:C1474,$B$11:B1474,"deposit",$D$11:D1474,"reinvestment")</f>
        <v>0</v>
      </c>
    </row>
    <row r="1475" spans="1:6" ht="29.1" customHeight="1" x14ac:dyDescent="0.25">
      <c r="A1475" s="186"/>
      <c r="B1475" s="186"/>
      <c r="C1475" s="186"/>
      <c r="D1475" s="186"/>
      <c r="E1475" s="184" t="str">
        <f t="shared" si="22"/>
        <v/>
      </c>
      <c r="F1475">
        <f>SUMIF($B$11:B1475,"withdraw",$C$11:C1475)-SUMIFS($C$11:C1475,$B$11:B1475,"deposit",$D$11:D1475,"reinvestment")</f>
        <v>0</v>
      </c>
    </row>
    <row r="1476" spans="1:6" ht="29.1" customHeight="1" x14ac:dyDescent="0.25">
      <c r="A1476" s="186"/>
      <c r="B1476" s="186"/>
      <c r="C1476" s="186"/>
      <c r="D1476" s="186"/>
      <c r="E1476" s="184" t="str">
        <f t="shared" si="22"/>
        <v/>
      </c>
      <c r="F1476">
        <f>SUMIF($B$11:B1476,"withdraw",$C$11:C1476)-SUMIFS($C$11:C1476,$B$11:B1476,"deposit",$D$11:D1476,"reinvestment")</f>
        <v>0</v>
      </c>
    </row>
    <row r="1477" spans="1:6" ht="29.1" customHeight="1" x14ac:dyDescent="0.25">
      <c r="A1477" s="186"/>
      <c r="B1477" s="186"/>
      <c r="C1477" s="186"/>
      <c r="D1477" s="186"/>
      <c r="E1477" s="184" t="str">
        <f t="shared" si="22"/>
        <v/>
      </c>
      <c r="F1477">
        <f>SUMIF($B$11:B1477,"withdraw",$C$11:C1477)-SUMIFS($C$11:C1477,$B$11:B1477,"deposit",$D$11:D1477,"reinvestment")</f>
        <v>0</v>
      </c>
    </row>
    <row r="1478" spans="1:6" ht="29.1" customHeight="1" x14ac:dyDescent="0.25">
      <c r="A1478" s="186"/>
      <c r="B1478" s="186"/>
      <c r="C1478" s="186"/>
      <c r="D1478" s="186"/>
      <c r="E1478" s="184" t="str">
        <f t="shared" si="22"/>
        <v/>
      </c>
      <c r="F1478">
        <f>SUMIF($B$11:B1478,"withdraw",$C$11:C1478)-SUMIFS($C$11:C1478,$B$11:B1478,"deposit",$D$11:D1478,"reinvestment")</f>
        <v>0</v>
      </c>
    </row>
    <row r="1479" spans="1:6" ht="29.1" customHeight="1" x14ac:dyDescent="0.25">
      <c r="A1479" s="186"/>
      <c r="B1479" s="186"/>
      <c r="C1479" s="186"/>
      <c r="D1479" s="186"/>
      <c r="E1479" s="184" t="str">
        <f t="shared" si="22"/>
        <v/>
      </c>
      <c r="F1479">
        <f>SUMIF($B$11:B1479,"withdraw",$C$11:C1479)-SUMIFS($C$11:C1479,$B$11:B1479,"deposit",$D$11:D1479,"reinvestment")</f>
        <v>0</v>
      </c>
    </row>
    <row r="1480" spans="1:6" ht="29.1" customHeight="1" x14ac:dyDescent="0.25">
      <c r="A1480" s="186"/>
      <c r="B1480" s="186"/>
      <c r="C1480" s="186"/>
      <c r="D1480" s="186"/>
      <c r="E1480" s="184" t="str">
        <f t="shared" si="22"/>
        <v/>
      </c>
      <c r="F1480">
        <f>SUMIF($B$11:B1480,"withdraw",$C$11:C1480)-SUMIFS($C$11:C1480,$B$11:B1480,"deposit",$D$11:D1480,"reinvestment")</f>
        <v>0</v>
      </c>
    </row>
    <row r="1481" spans="1:6" ht="29.1" customHeight="1" x14ac:dyDescent="0.25">
      <c r="A1481" s="186"/>
      <c r="B1481" s="186"/>
      <c r="C1481" s="186"/>
      <c r="D1481" s="186"/>
      <c r="E1481" s="184" t="str">
        <f t="shared" si="22"/>
        <v/>
      </c>
      <c r="F1481">
        <f>SUMIF($B$11:B1481,"withdraw",$C$11:C1481)-SUMIFS($C$11:C1481,$B$11:B1481,"deposit",$D$11:D1481,"reinvestment")</f>
        <v>0</v>
      </c>
    </row>
    <row r="1482" spans="1:6" ht="29.1" customHeight="1" x14ac:dyDescent="0.25">
      <c r="A1482" s="186"/>
      <c r="B1482" s="186"/>
      <c r="C1482" s="186"/>
      <c r="D1482" s="186"/>
      <c r="E1482" s="184" t="str">
        <f t="shared" si="22"/>
        <v/>
      </c>
      <c r="F1482">
        <f>SUMIF($B$11:B1482,"withdraw",$C$11:C1482)-SUMIFS($C$11:C1482,$B$11:B1482,"deposit",$D$11:D1482,"reinvestment")</f>
        <v>0</v>
      </c>
    </row>
    <row r="1483" spans="1:6" ht="29.1" customHeight="1" x14ac:dyDescent="0.25">
      <c r="A1483" s="186"/>
      <c r="B1483" s="186"/>
      <c r="C1483" s="186"/>
      <c r="D1483" s="186"/>
      <c r="E1483" s="184" t="str">
        <f t="shared" si="22"/>
        <v/>
      </c>
      <c r="F1483">
        <f>SUMIF($B$11:B1483,"withdraw",$C$11:C1483)-SUMIFS($C$11:C1483,$B$11:B1483,"deposit",$D$11:D1483,"reinvestment")</f>
        <v>0</v>
      </c>
    </row>
    <row r="1484" spans="1:6" ht="29.1" customHeight="1" x14ac:dyDescent="0.25">
      <c r="A1484" s="186"/>
      <c r="B1484" s="186"/>
      <c r="C1484" s="186"/>
      <c r="D1484" s="186"/>
      <c r="E1484" s="184" t="str">
        <f t="shared" si="22"/>
        <v/>
      </c>
      <c r="F1484">
        <f>SUMIF($B$11:B1484,"withdraw",$C$11:C1484)-SUMIFS($C$11:C1484,$B$11:B1484,"deposit",$D$11:D1484,"reinvestment")</f>
        <v>0</v>
      </c>
    </row>
    <row r="1485" spans="1:6" ht="29.1" customHeight="1" x14ac:dyDescent="0.25">
      <c r="A1485" s="186"/>
      <c r="B1485" s="186"/>
      <c r="C1485" s="186"/>
      <c r="D1485" s="186"/>
      <c r="E1485" s="184" t="str">
        <f t="shared" ref="E1485:E1500" si="23">IF(AND(C1485&gt;F1484,D1485="reinvestment"),"You cannot reinvest more than is withdrawn and available.","")</f>
        <v/>
      </c>
      <c r="F1485">
        <f>SUMIF($B$11:B1485,"withdraw",$C$11:C1485)-SUMIFS($C$11:C1485,$B$11:B1485,"deposit",$D$11:D1485,"reinvestment")</f>
        <v>0</v>
      </c>
    </row>
    <row r="1486" spans="1:6" ht="29.1" customHeight="1" x14ac:dyDescent="0.25">
      <c r="A1486" s="186"/>
      <c r="B1486" s="186"/>
      <c r="C1486" s="186"/>
      <c r="D1486" s="186"/>
      <c r="E1486" s="184" t="str">
        <f t="shared" si="23"/>
        <v/>
      </c>
      <c r="F1486">
        <f>SUMIF($B$11:B1486,"withdraw",$C$11:C1486)-SUMIFS($C$11:C1486,$B$11:B1486,"deposit",$D$11:D1486,"reinvestment")</f>
        <v>0</v>
      </c>
    </row>
    <row r="1487" spans="1:6" ht="29.1" customHeight="1" x14ac:dyDescent="0.25">
      <c r="A1487" s="186"/>
      <c r="B1487" s="186"/>
      <c r="C1487" s="186"/>
      <c r="D1487" s="186"/>
      <c r="E1487" s="184" t="str">
        <f t="shared" si="23"/>
        <v/>
      </c>
      <c r="F1487">
        <f>SUMIF($B$11:B1487,"withdraw",$C$11:C1487)-SUMIFS($C$11:C1487,$B$11:B1487,"deposit",$D$11:D1487,"reinvestment")</f>
        <v>0</v>
      </c>
    </row>
    <row r="1488" spans="1:6" ht="29.1" customHeight="1" x14ac:dyDescent="0.25">
      <c r="A1488" s="186"/>
      <c r="B1488" s="186"/>
      <c r="C1488" s="186"/>
      <c r="D1488" s="186"/>
      <c r="E1488" s="184" t="str">
        <f t="shared" si="23"/>
        <v/>
      </c>
      <c r="F1488">
        <f>SUMIF($B$11:B1488,"withdraw",$C$11:C1488)-SUMIFS($C$11:C1488,$B$11:B1488,"deposit",$D$11:D1488,"reinvestment")</f>
        <v>0</v>
      </c>
    </row>
    <row r="1489" spans="1:6" ht="29.1" customHeight="1" x14ac:dyDescent="0.25">
      <c r="A1489" s="186"/>
      <c r="B1489" s="186"/>
      <c r="C1489" s="186"/>
      <c r="D1489" s="186"/>
      <c r="E1489" s="184" t="str">
        <f t="shared" si="23"/>
        <v/>
      </c>
      <c r="F1489">
        <f>SUMIF($B$11:B1489,"withdraw",$C$11:C1489)-SUMIFS($C$11:C1489,$B$11:B1489,"deposit",$D$11:D1489,"reinvestment")</f>
        <v>0</v>
      </c>
    </row>
    <row r="1490" spans="1:6" ht="29.1" customHeight="1" x14ac:dyDescent="0.25">
      <c r="A1490" s="186"/>
      <c r="B1490" s="186"/>
      <c r="C1490" s="186"/>
      <c r="D1490" s="186"/>
      <c r="E1490" s="184" t="str">
        <f t="shared" si="23"/>
        <v/>
      </c>
      <c r="F1490">
        <f>SUMIF($B$11:B1490,"withdraw",$C$11:C1490)-SUMIFS($C$11:C1490,$B$11:B1490,"deposit",$D$11:D1490,"reinvestment")</f>
        <v>0</v>
      </c>
    </row>
    <row r="1491" spans="1:6" ht="29.1" customHeight="1" x14ac:dyDescent="0.25">
      <c r="A1491" s="186"/>
      <c r="B1491" s="186"/>
      <c r="C1491" s="186"/>
      <c r="D1491" s="186"/>
      <c r="E1491" s="184" t="str">
        <f t="shared" si="23"/>
        <v/>
      </c>
      <c r="F1491">
        <f>SUMIF($B$11:B1491,"withdraw",$C$11:C1491)-SUMIFS($C$11:C1491,$B$11:B1491,"deposit",$D$11:D1491,"reinvestment")</f>
        <v>0</v>
      </c>
    </row>
    <row r="1492" spans="1:6" ht="29.1" customHeight="1" x14ac:dyDescent="0.25">
      <c r="A1492" s="186"/>
      <c r="B1492" s="186"/>
      <c r="C1492" s="186"/>
      <c r="D1492" s="186"/>
      <c r="E1492" s="184" t="str">
        <f t="shared" si="23"/>
        <v/>
      </c>
      <c r="F1492">
        <f>SUMIF($B$11:B1492,"withdraw",$C$11:C1492)-SUMIFS($C$11:C1492,$B$11:B1492,"deposit",$D$11:D1492,"reinvestment")</f>
        <v>0</v>
      </c>
    </row>
    <row r="1493" spans="1:6" ht="29.1" customHeight="1" x14ac:dyDescent="0.25">
      <c r="A1493" s="186"/>
      <c r="B1493" s="186"/>
      <c r="C1493" s="186"/>
      <c r="D1493" s="186"/>
      <c r="E1493" s="184" t="str">
        <f t="shared" si="23"/>
        <v/>
      </c>
      <c r="F1493">
        <f>SUMIF($B$11:B1493,"withdraw",$C$11:C1493)-SUMIFS($C$11:C1493,$B$11:B1493,"deposit",$D$11:D1493,"reinvestment")</f>
        <v>0</v>
      </c>
    </row>
    <row r="1494" spans="1:6" ht="29.1" customHeight="1" x14ac:dyDescent="0.25">
      <c r="A1494" s="186"/>
      <c r="B1494" s="186"/>
      <c r="C1494" s="186"/>
      <c r="D1494" s="186"/>
      <c r="E1494" s="184" t="str">
        <f t="shared" si="23"/>
        <v/>
      </c>
      <c r="F1494">
        <f>SUMIF($B$11:B1494,"withdraw",$C$11:C1494)-SUMIFS($C$11:C1494,$B$11:B1494,"deposit",$D$11:D1494,"reinvestment")</f>
        <v>0</v>
      </c>
    </row>
    <row r="1495" spans="1:6" ht="29.1" customHeight="1" x14ac:dyDescent="0.25">
      <c r="A1495" s="186"/>
      <c r="B1495" s="186"/>
      <c r="C1495" s="186"/>
      <c r="D1495" s="186"/>
      <c r="E1495" s="184" t="str">
        <f t="shared" si="23"/>
        <v/>
      </c>
      <c r="F1495">
        <f>SUMIF($B$11:B1495,"withdraw",$C$11:C1495)-SUMIFS($C$11:C1495,$B$11:B1495,"deposit",$D$11:D1495,"reinvestment")</f>
        <v>0</v>
      </c>
    </row>
    <row r="1496" spans="1:6" ht="29.1" customHeight="1" x14ac:dyDescent="0.25">
      <c r="A1496" s="186"/>
      <c r="B1496" s="186"/>
      <c r="C1496" s="186"/>
      <c r="D1496" s="186"/>
      <c r="E1496" s="184" t="str">
        <f t="shared" si="23"/>
        <v/>
      </c>
      <c r="F1496">
        <f>SUMIF($B$11:B1496,"withdraw",$C$11:C1496)-SUMIFS($C$11:C1496,$B$11:B1496,"deposit",$D$11:D1496,"reinvestment")</f>
        <v>0</v>
      </c>
    </row>
    <row r="1497" spans="1:6" ht="29.1" customHeight="1" x14ac:dyDescent="0.25">
      <c r="A1497" s="186"/>
      <c r="B1497" s="186"/>
      <c r="C1497" s="186"/>
      <c r="D1497" s="186"/>
      <c r="E1497" s="184" t="str">
        <f t="shared" si="23"/>
        <v/>
      </c>
      <c r="F1497">
        <f>SUMIF($B$11:B1497,"withdraw",$C$11:C1497)-SUMIFS($C$11:C1497,$B$11:B1497,"deposit",$D$11:D1497,"reinvestment")</f>
        <v>0</v>
      </c>
    </row>
    <row r="1498" spans="1:6" ht="29.1" customHeight="1" x14ac:dyDescent="0.25">
      <c r="A1498" s="186"/>
      <c r="B1498" s="186"/>
      <c r="C1498" s="186"/>
      <c r="D1498" s="186"/>
      <c r="E1498" s="184" t="str">
        <f t="shared" si="23"/>
        <v/>
      </c>
      <c r="F1498">
        <f>SUMIF($B$11:B1498,"withdraw",$C$11:C1498)-SUMIFS($C$11:C1498,$B$11:B1498,"deposit",$D$11:D1498,"reinvestment")</f>
        <v>0</v>
      </c>
    </row>
    <row r="1499" spans="1:6" ht="29.1" customHeight="1" x14ac:dyDescent="0.25">
      <c r="A1499" s="186"/>
      <c r="B1499" s="186"/>
      <c r="C1499" s="186"/>
      <c r="D1499" s="186"/>
      <c r="E1499" s="184" t="str">
        <f t="shared" si="23"/>
        <v/>
      </c>
      <c r="F1499">
        <f>SUMIF($B$11:B1499,"withdraw",$C$11:C1499)-SUMIFS($C$11:C1499,$B$11:B1499,"deposit",$D$11:D1499,"reinvestment")</f>
        <v>0</v>
      </c>
    </row>
    <row r="1500" spans="1:6" ht="29.1" customHeight="1" x14ac:dyDescent="0.25">
      <c r="A1500" s="186"/>
      <c r="B1500" s="186"/>
      <c r="C1500" s="186"/>
      <c r="D1500" s="186"/>
      <c r="E1500" s="184" t="str">
        <f t="shared" si="23"/>
        <v/>
      </c>
      <c r="F1500">
        <f>SUMIF($B$11:B1500,"withdraw",$C$11:C1500)-SUMIFS($C$11:C1500,$B$11:B1500,"deposit",$D$11:D1500,"reinvestment")</f>
        <v>0</v>
      </c>
    </row>
  </sheetData>
  <sheetProtection algorithmName="SHA-512" hashValue="ZauCbfvFbdmiXSnU704YJReTetYoe5VyfG73tFkj0VUahafWeJXsP68iAGkI6A+4Y4dnjEOaalhF0W6JR8G3Tg==" saltValue="54QCOUtb3oxRi4MD50kPpA==" spinCount="100000" sheet="1" objects="1" scenarios="1"/>
  <mergeCells count="1">
    <mergeCell ref="A1:B1"/>
  </mergeCells>
  <conditionalFormatting sqref="D11:D1500">
    <cfRule type="expression" dxfId="24" priority="10">
      <formula>B11="withdraw"</formula>
    </cfRule>
  </conditionalFormatting>
  <conditionalFormatting sqref="E11:E1500">
    <cfRule type="containsText" dxfId="23" priority="7" operator="containsText" text="you">
      <formula>NOT(ISERROR(SEARCH("you",E11)))</formula>
    </cfRule>
  </conditionalFormatting>
  <conditionalFormatting sqref="D7">
    <cfRule type="cellIs" dxfId="22" priority="5" operator="lessThan">
      <formula>0</formula>
    </cfRule>
    <cfRule type="cellIs" dxfId="21" priority="6" operator="greaterThan">
      <formula>0</formula>
    </cfRule>
  </conditionalFormatting>
  <conditionalFormatting sqref="D2 D4:D5 C11:C1500">
    <cfRule type="expression" dxfId="20" priority="1">
      <formula>ncs="A"</formula>
    </cfRule>
    <cfRule type="expression" dxfId="19" priority="2">
      <formula>ncs="B"</formula>
    </cfRule>
    <cfRule type="expression" dxfId="18" priority="3">
      <formula>ncs="C"</formula>
    </cfRule>
    <cfRule type="expression" dxfId="17" priority="4">
      <formula>ncs="D"</formula>
    </cfRule>
    <cfRule type="expression" dxfId="16" priority="8">
      <formula>ncs="E"</formula>
    </cfRule>
    <cfRule type="expression" dxfId="15" priority="9">
      <formula>ncs="F"</formula>
    </cfRule>
  </conditionalFormatting>
  <dataValidations count="2">
    <dataValidation type="list" allowBlank="1" showInputMessage="1" showErrorMessage="1" sqref="D11:D1500" xr:uid="{B34FF9ED-8CBC-4A9D-8355-B83094CF8954}">
      <formula1>INDIRECT(B11)</formula1>
    </dataValidation>
    <dataValidation type="list" allowBlank="1" showInputMessage="1" showErrorMessage="1" error="Please select either deposit or withdraw from the cell's dropdown arrow." promptTitle="Choose" prompt="either deposit or withdraw." sqref="B11:B1500" xr:uid="{75510296-F113-4AAB-AE23-BEB6F2BD2FBF}">
      <formula1>"deposit, withdraw"</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BF14-6D93-4916-84AC-E4723147EB0F}">
  <dimension ref="A3:Q93"/>
  <sheetViews>
    <sheetView showGridLines="0" tabSelected="1" zoomScaleNormal="100" workbookViewId="0">
      <selection activeCell="E8" sqref="E8"/>
    </sheetView>
  </sheetViews>
  <sheetFormatPr defaultRowHeight="15" x14ac:dyDescent="0.25"/>
  <cols>
    <col min="1" max="1" width="17" customWidth="1"/>
    <col min="2" max="2" width="11" customWidth="1"/>
    <col min="3" max="3" width="11.5703125" customWidth="1"/>
    <col min="5" max="5" width="33.42578125" customWidth="1"/>
    <col min="6" max="6" width="1.140625" customWidth="1"/>
    <col min="7" max="7" width="16.85546875" customWidth="1"/>
    <col min="8" max="8" width="9.42578125" customWidth="1"/>
    <col min="9" max="9" width="6.140625" customWidth="1"/>
  </cols>
  <sheetData>
    <row r="3" spans="2:17" x14ac:dyDescent="0.25">
      <c r="B3" s="55"/>
      <c r="C3" s="56"/>
      <c r="D3" s="56"/>
      <c r="E3" s="56"/>
      <c r="F3" s="56"/>
      <c r="G3" s="56"/>
      <c r="H3" s="57"/>
      <c r="J3" s="227" t="s">
        <v>1579</v>
      </c>
      <c r="K3" s="228"/>
      <c r="L3" s="228"/>
      <c r="M3" s="228"/>
      <c r="N3" s="228"/>
      <c r="O3" s="228"/>
      <c r="P3" s="228"/>
      <c r="Q3" s="229"/>
    </row>
    <row r="4" spans="2:17" x14ac:dyDescent="0.25">
      <c r="B4" s="58"/>
      <c r="C4" s="59"/>
      <c r="D4" s="59"/>
      <c r="E4" s="59"/>
      <c r="F4" s="59"/>
      <c r="G4" s="261" t="s">
        <v>11088</v>
      </c>
      <c r="H4" s="60"/>
      <c r="J4" s="230"/>
      <c r="K4" s="231"/>
      <c r="L4" s="231"/>
      <c r="M4" s="231"/>
      <c r="N4" s="231"/>
      <c r="O4" s="231"/>
      <c r="P4" s="231"/>
      <c r="Q4" s="232"/>
    </row>
    <row r="5" spans="2:17" x14ac:dyDescent="0.25">
      <c r="B5" s="58"/>
      <c r="C5" s="59"/>
      <c r="D5" s="59"/>
      <c r="E5" s="59"/>
      <c r="F5" s="59"/>
      <c r="G5" s="261"/>
      <c r="H5" s="60"/>
      <c r="J5" s="73"/>
      <c r="K5" s="19"/>
      <c r="L5" s="19"/>
      <c r="M5" s="19"/>
      <c r="N5" s="19"/>
      <c r="O5" s="19"/>
      <c r="P5" s="19"/>
      <c r="Q5" s="74"/>
    </row>
    <row r="6" spans="2:17" x14ac:dyDescent="0.25">
      <c r="B6" s="61"/>
      <c r="C6" s="62"/>
      <c r="D6" s="62"/>
      <c r="E6" s="62"/>
      <c r="F6" s="62"/>
      <c r="G6" s="62"/>
      <c r="H6" s="63"/>
      <c r="J6" s="266" t="s">
        <v>1576</v>
      </c>
      <c r="K6" s="267"/>
      <c r="L6" s="267"/>
      <c r="M6" s="267"/>
      <c r="N6" s="267"/>
      <c r="O6" s="267"/>
      <c r="P6" s="267"/>
      <c r="Q6" s="268"/>
    </row>
    <row r="7" spans="2:17" ht="22.5" customHeight="1" x14ac:dyDescent="0.25">
      <c r="B7" s="64"/>
      <c r="C7" s="65"/>
      <c r="D7" s="65"/>
      <c r="E7" s="65"/>
      <c r="F7" s="65"/>
      <c r="G7" s="65"/>
      <c r="H7" s="66"/>
      <c r="J7" s="266"/>
      <c r="K7" s="267"/>
      <c r="L7" s="267"/>
      <c r="M7" s="267"/>
      <c r="N7" s="267"/>
      <c r="O7" s="267"/>
      <c r="P7" s="267"/>
      <c r="Q7" s="268"/>
    </row>
    <row r="8" spans="2:17" ht="25.5" customHeight="1" x14ac:dyDescent="0.25">
      <c r="B8" s="67"/>
      <c r="C8" s="239" t="s">
        <v>1561</v>
      </c>
      <c r="D8" s="239"/>
      <c r="E8" s="84"/>
      <c r="F8" s="80"/>
      <c r="G8" s="117" t="str">
        <f>IF(C90="active","Expires: ",IF(C90="expired","Expired: ","-"))</f>
        <v>-</v>
      </c>
      <c r="H8" s="68"/>
      <c r="J8" s="73"/>
      <c r="K8" s="19"/>
      <c r="L8" s="19"/>
      <c r="M8" s="19"/>
      <c r="N8" s="19"/>
      <c r="O8" s="19"/>
      <c r="P8" s="19"/>
      <c r="Q8" s="74"/>
    </row>
    <row r="9" spans="2:17" ht="18.75" customHeight="1" x14ac:dyDescent="0.25">
      <c r="B9" s="67"/>
      <c r="C9" s="28"/>
      <c r="D9" s="28"/>
      <c r="E9" s="115" t="str">
        <f>IF(E8="","-",IF(C90="active","Status:  Active",IF(C90="expired","Status: Expired",IF(C90="invalid code","Invalid Code",IF(C90="onedayleft","Status:  Expires at 12:00 AM","gg")))))</f>
        <v>-</v>
      </c>
      <c r="F9" s="80"/>
      <c r="G9" s="116" t="str">
        <f>IF(C90="active", A90,IF(C90="expired",A90,"-"))</f>
        <v>-</v>
      </c>
      <c r="H9" s="68"/>
      <c r="J9" s="262" t="s">
        <v>1702</v>
      </c>
      <c r="K9" s="263"/>
      <c r="L9" s="263"/>
      <c r="M9" s="263"/>
      <c r="N9" s="263"/>
      <c r="O9" s="263"/>
      <c r="P9" s="263"/>
      <c r="Q9" s="264"/>
    </row>
    <row r="10" spans="2:17" ht="15" customHeight="1" x14ac:dyDescent="0.25">
      <c r="B10" s="67"/>
      <c r="C10" s="28"/>
      <c r="D10" s="80"/>
      <c r="E10" s="80"/>
      <c r="F10" s="80"/>
      <c r="G10" s="80"/>
      <c r="H10" s="68"/>
      <c r="J10" s="265"/>
      <c r="K10" s="263"/>
      <c r="L10" s="263"/>
      <c r="M10" s="263"/>
      <c r="N10" s="263"/>
      <c r="O10" s="263"/>
      <c r="P10" s="263"/>
      <c r="Q10" s="264"/>
    </row>
    <row r="11" spans="2:17" ht="22.5" customHeight="1" x14ac:dyDescent="0.25">
      <c r="B11" s="69"/>
      <c r="C11" s="70"/>
      <c r="D11" s="70"/>
      <c r="E11" s="70"/>
      <c r="F11" s="70"/>
      <c r="G11" s="70"/>
      <c r="H11" s="71"/>
      <c r="J11" s="265"/>
      <c r="K11" s="263"/>
      <c r="L11" s="263"/>
      <c r="M11" s="263"/>
      <c r="N11" s="263"/>
      <c r="O11" s="263"/>
      <c r="P11" s="263"/>
      <c r="Q11" s="264"/>
    </row>
    <row r="12" spans="2:17" ht="20.25" customHeight="1" x14ac:dyDescent="0.25">
      <c r="B12" s="255" t="s">
        <v>1703</v>
      </c>
      <c r="C12" s="256"/>
      <c r="D12" s="256"/>
      <c r="E12" s="256"/>
      <c r="F12" s="256"/>
      <c r="G12" s="256"/>
      <c r="H12" s="257"/>
      <c r="J12" s="243" t="s">
        <v>1705</v>
      </c>
      <c r="K12" s="244"/>
      <c r="L12" s="244"/>
      <c r="M12" s="244"/>
      <c r="N12" s="244"/>
      <c r="O12" s="244"/>
      <c r="P12" s="244"/>
      <c r="Q12" s="245"/>
    </row>
    <row r="13" spans="2:17" ht="29.25" customHeight="1" x14ac:dyDescent="0.25">
      <c r="B13" s="258"/>
      <c r="C13" s="259"/>
      <c r="D13" s="259"/>
      <c r="E13" s="259"/>
      <c r="F13" s="259"/>
      <c r="G13" s="259"/>
      <c r="H13" s="260"/>
      <c r="J13" s="177"/>
      <c r="K13" s="178"/>
      <c r="L13" s="178"/>
      <c r="M13" s="178"/>
      <c r="N13" s="178"/>
      <c r="O13" s="178"/>
      <c r="P13" s="178"/>
      <c r="Q13" s="179"/>
    </row>
    <row r="14" spans="2:17" ht="31.5" customHeight="1" x14ac:dyDescent="0.3">
      <c r="B14" s="240" t="s">
        <v>1704</v>
      </c>
      <c r="C14" s="241"/>
      <c r="D14" s="241"/>
      <c r="E14" s="241"/>
      <c r="F14" s="241"/>
      <c r="G14" s="241"/>
      <c r="H14" s="242"/>
      <c r="J14" s="246" t="s">
        <v>1580</v>
      </c>
      <c r="K14" s="247"/>
      <c r="L14" s="247"/>
      <c r="M14" s="247"/>
      <c r="N14" s="247"/>
      <c r="O14" s="247"/>
      <c r="P14" s="247"/>
      <c r="Q14" s="248"/>
    </row>
    <row r="15" spans="2:17" x14ac:dyDescent="0.25">
      <c r="B15" s="233" t="s">
        <v>11087</v>
      </c>
      <c r="C15" s="234"/>
      <c r="D15" s="234"/>
      <c r="E15" s="234"/>
      <c r="F15" s="234"/>
      <c r="G15" s="234"/>
      <c r="H15" s="235"/>
      <c r="J15" s="82"/>
      <c r="K15" s="253" t="s">
        <v>1578</v>
      </c>
      <c r="L15" s="253"/>
      <c r="M15" s="253"/>
      <c r="N15" s="249" t="s">
        <v>1577</v>
      </c>
      <c r="O15" s="249"/>
      <c r="P15" s="249"/>
      <c r="Q15" s="250"/>
    </row>
    <row r="16" spans="2:17" ht="15" customHeight="1" x14ac:dyDescent="0.25">
      <c r="B16" s="236"/>
      <c r="C16" s="237"/>
      <c r="D16" s="237"/>
      <c r="E16" s="237"/>
      <c r="F16" s="237"/>
      <c r="G16" s="237"/>
      <c r="H16" s="238"/>
      <c r="J16" s="83"/>
      <c r="K16" s="254"/>
      <c r="L16" s="254"/>
      <c r="M16" s="254"/>
      <c r="N16" s="251"/>
      <c r="O16" s="251"/>
      <c r="P16" s="251"/>
      <c r="Q16" s="252"/>
    </row>
    <row r="25" spans="8:8" x14ac:dyDescent="0.25">
      <c r="H25" s="72"/>
    </row>
    <row r="33" spans="7:7" ht="15.75" x14ac:dyDescent="0.25">
      <c r="G33" s="81"/>
    </row>
    <row r="89" spans="1:3" hidden="1" x14ac:dyDescent="0.25">
      <c r="A89" t="s">
        <v>1493</v>
      </c>
      <c r="B89" t="s">
        <v>1494</v>
      </c>
      <c r="C89" t="s">
        <v>95</v>
      </c>
    </row>
    <row r="90" spans="1:3" hidden="1" x14ac:dyDescent="0.25">
      <c r="A90" s="21" t="str">
        <f>IFERROR(IF(E8="","no code",IF(MID(E8,4,2)="KL","good",IF(AND(MID(E8,4,1)&lt;&gt;"B",MID(E8,4,1)&lt;&gt;"N"),"Invalid Code",(MID(E8,7,8)-952001)/236))),"Invalid Code")</f>
        <v>no code</v>
      </c>
      <c r="B90" s="21">
        <f ca="1">TODAY()</f>
        <v>43502</v>
      </c>
      <c r="C90" t="str">
        <f>IF(A90="no code","no code",IF(A90="Invalid Code","Invalid Code",IF(A90="good","active",IF(A90&gt;DATE(YEAR(B90)+2,MONTH(B90),DAY(B90)),"invalid code",IF(A90=B90,"onedayleft",IF(B90&gt;A90,"expired",IF(A90="good","active","active")))))))</f>
        <v>no code</v>
      </c>
    </row>
    <row r="91" spans="1:3" hidden="1" x14ac:dyDescent="0.25"/>
    <row r="92" spans="1:3" hidden="1" x14ac:dyDescent="0.25"/>
    <row r="93" spans="1:3" hidden="1" x14ac:dyDescent="0.25">
      <c r="A93" s="75" t="s">
        <v>1704</v>
      </c>
    </row>
  </sheetData>
  <mergeCells count="12">
    <mergeCell ref="J3:Q4"/>
    <mergeCell ref="B15:H16"/>
    <mergeCell ref="C8:D8"/>
    <mergeCell ref="B14:H14"/>
    <mergeCell ref="J12:Q12"/>
    <mergeCell ref="J14:Q14"/>
    <mergeCell ref="N15:Q16"/>
    <mergeCell ref="K15:M16"/>
    <mergeCell ref="B12:H13"/>
    <mergeCell ref="G4:G5"/>
    <mergeCell ref="J9:Q11"/>
    <mergeCell ref="J6:Q7"/>
  </mergeCells>
  <conditionalFormatting sqref="E9">
    <cfRule type="expression" dxfId="14" priority="4">
      <formula>$C$90="onedayleft"</formula>
    </cfRule>
    <cfRule type="expression" dxfId="13" priority="8">
      <formula>$C$90="invalid code"</formula>
    </cfRule>
    <cfRule type="expression" dxfId="12" priority="9">
      <formula>$C$90="expired"</formula>
    </cfRule>
    <cfRule type="expression" dxfId="11" priority="10">
      <formula>$C$90="active"</formula>
    </cfRule>
  </conditionalFormatting>
  <conditionalFormatting sqref="E9 G8:G9">
    <cfRule type="expression" dxfId="10" priority="7">
      <formula>$E$8=""</formula>
    </cfRule>
  </conditionalFormatting>
  <conditionalFormatting sqref="G8:G9">
    <cfRule type="expression" dxfId="9" priority="1">
      <formula>A$90="good"</formula>
    </cfRule>
    <cfRule type="expression" dxfId="8" priority="5">
      <formula>$C$90="onedayleft"</formula>
    </cfRule>
    <cfRule type="expression" dxfId="7" priority="6">
      <formula>$C$90="Invalid Code"</formula>
    </cfRule>
  </conditionalFormatting>
  <hyperlinks>
    <hyperlink ref="B14:G14" r:id="rId1" display="http://www.cryptosheet.net/activation" xr:uid="{70900140-316D-43F4-A6CE-37A9805C2165}"/>
    <hyperlink ref="A93" r:id="rId2" xr:uid="{CD1AFF66-704B-4034-8D3F-8D5BC7E46E27}"/>
    <hyperlink ref="N15" r:id="rId3" xr:uid="{7A37833B-C690-44A0-82C0-7899469F7FB6}"/>
    <hyperlink ref="J6:Q6" r:id="rId4" display="CRYPTOSHEET User Guide" xr:uid="{FE431C78-2B35-4BCC-918B-9C6F0FEB5D6B}"/>
    <hyperlink ref="J12:Q12" r:id="rId5" display="http://www.cryptosheet.net/fresh" xr:uid="{D05C3A32-10C9-4247-A5B8-E911C576D112}"/>
    <hyperlink ref="B14:H14" r:id="rId6" display="http://www.cryptosheet.net/activate" xr:uid="{2ACABBC6-F86B-47CD-AC8F-C93B5DA005D3}"/>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CD62-F62A-456E-AE5D-6582B5566C4D}">
  <dimension ref="BV193:CU4090"/>
  <sheetViews>
    <sheetView zoomScale="73" zoomScaleNormal="73" workbookViewId="0"/>
  </sheetViews>
  <sheetFormatPr defaultRowHeight="15" x14ac:dyDescent="0.25"/>
  <cols>
    <col min="74" max="74" width="44.5703125" bestFit="1" customWidth="1"/>
    <col min="75" max="75" width="24.7109375" bestFit="1" customWidth="1"/>
    <col min="76" max="76" width="43.140625" bestFit="1" customWidth="1"/>
    <col min="77" max="77" width="48.85546875" bestFit="1" customWidth="1"/>
    <col min="78" max="78" width="50.85546875" bestFit="1" customWidth="1"/>
    <col min="79" max="79" width="35.7109375" bestFit="1" customWidth="1"/>
    <col min="80" max="80" width="66.85546875" bestFit="1" customWidth="1"/>
    <col min="81" max="81" width="26.140625" bestFit="1" customWidth="1"/>
    <col min="82" max="82" width="50.42578125" bestFit="1" customWidth="1"/>
    <col min="83" max="83" width="25.7109375" bestFit="1" customWidth="1"/>
    <col min="84" max="84" width="24.140625" bestFit="1" customWidth="1"/>
    <col min="89" max="89" width="19.85546875" bestFit="1" customWidth="1"/>
    <col min="90" max="90" width="45.7109375" bestFit="1" customWidth="1"/>
    <col min="91" max="91" width="46.140625" bestFit="1" customWidth="1"/>
    <col min="92" max="92" width="28.5703125" bestFit="1" customWidth="1"/>
    <col min="93" max="93" width="22.28515625" bestFit="1" customWidth="1"/>
    <col min="94" max="94" width="17.140625" bestFit="1" customWidth="1"/>
    <col min="95" max="95" width="33" bestFit="1" customWidth="1"/>
    <col min="96" max="96" width="22.28515625" bestFit="1" customWidth="1"/>
    <col min="97" max="98" width="42.5703125" bestFit="1" customWidth="1"/>
    <col min="99" max="99" width="28.5703125" bestFit="1" customWidth="1"/>
  </cols>
  <sheetData>
    <row r="193" spans="74:99" x14ac:dyDescent="0.25">
      <c r="BX193" s="163"/>
    </row>
    <row r="196" spans="74:99" x14ac:dyDescent="0.25">
      <c r="BV196">
        <f>VLOOKUP("btc",zooks[],5,FALSE)</f>
        <v>3479.9526458620599</v>
      </c>
    </row>
    <row r="204" spans="74:99" x14ac:dyDescent="0.25">
      <c r="CK204" t="s">
        <v>11071</v>
      </c>
      <c r="CL204" t="s">
        <v>3599</v>
      </c>
      <c r="CM204" t="s">
        <v>11072</v>
      </c>
      <c r="CN204" t="s">
        <v>11073</v>
      </c>
      <c r="CO204" t="s">
        <v>11074</v>
      </c>
      <c r="CP204" t="s">
        <v>11075</v>
      </c>
      <c r="CQ204" t="s">
        <v>11076</v>
      </c>
      <c r="CR204" t="s">
        <v>11077</v>
      </c>
      <c r="CS204" t="s">
        <v>11078</v>
      </c>
      <c r="CT204" t="s">
        <v>11079</v>
      </c>
      <c r="CU204" t="s">
        <v>11080</v>
      </c>
    </row>
    <row r="205" spans="74:99" x14ac:dyDescent="0.25">
      <c r="CK205" t="s">
        <v>3600</v>
      </c>
      <c r="CL205" t="s">
        <v>27</v>
      </c>
      <c r="CM205" t="s">
        <v>28</v>
      </c>
      <c r="CN205">
        <v>60947977638.444199</v>
      </c>
      <c r="CO205">
        <v>3479.9526458620599</v>
      </c>
      <c r="CP205">
        <v>1</v>
      </c>
      <c r="CQ205">
        <v>1.1352811296193801</v>
      </c>
      <c r="CR205">
        <v>3038.1239381328301</v>
      </c>
      <c r="CS205">
        <v>4412566212.75282</v>
      </c>
      <c r="CT205">
        <v>3852329156.1168723</v>
      </c>
      <c r="CU205">
        <v>53209778605.556786</v>
      </c>
    </row>
    <row r="206" spans="74:99" x14ac:dyDescent="0.25">
      <c r="CK206" t="s">
        <v>3602</v>
      </c>
      <c r="CL206" t="s">
        <v>32</v>
      </c>
      <c r="CM206" t="s">
        <v>31</v>
      </c>
      <c r="CN206">
        <v>12634396335.687599</v>
      </c>
      <c r="CO206">
        <v>0.30695620508111299</v>
      </c>
      <c r="CP206">
        <v>2</v>
      </c>
      <c r="CQ206">
        <v>-0.807333507581384</v>
      </c>
      <c r="CR206">
        <v>0.26798381745919464</v>
      </c>
      <c r="CS206">
        <v>612508088.55492103</v>
      </c>
      <c r="CT206">
        <v>534741611.59963417</v>
      </c>
      <c r="CU206">
        <v>11030282839.323362</v>
      </c>
    </row>
    <row r="207" spans="74:99" x14ac:dyDescent="0.25">
      <c r="CK207" t="s">
        <v>3601</v>
      </c>
      <c r="CL207" t="s">
        <v>29</v>
      </c>
      <c r="CM207" t="s">
        <v>30</v>
      </c>
      <c r="CN207">
        <v>11223126465.1367</v>
      </c>
      <c r="CO207">
        <v>107.23533456678101</v>
      </c>
      <c r="CP207">
        <v>3</v>
      </c>
      <c r="CQ207">
        <v>0.66381813875048401</v>
      </c>
      <c r="CR207">
        <v>93.620307548844252</v>
      </c>
      <c r="CS207">
        <v>2059957362.441</v>
      </c>
      <c r="CT207">
        <v>1798416935.8760414</v>
      </c>
      <c r="CU207">
        <v>9798193436.6170864</v>
      </c>
    </row>
    <row r="208" spans="74:99" x14ac:dyDescent="0.25">
      <c r="CK208" t="s">
        <v>46</v>
      </c>
      <c r="CL208" t="s">
        <v>46</v>
      </c>
      <c r="CM208" t="s">
        <v>45</v>
      </c>
      <c r="CN208">
        <v>2407151320.17311</v>
      </c>
      <c r="CO208">
        <v>2.3388804728575101</v>
      </c>
      <c r="CP208">
        <v>4</v>
      </c>
      <c r="CQ208">
        <v>1.17685908902849</v>
      </c>
      <c r="CR208">
        <v>2.0419268525016299</v>
      </c>
      <c r="CS208">
        <v>792366354.49522805</v>
      </c>
      <c r="CT208">
        <v>691764352.66309607</v>
      </c>
      <c r="CU208">
        <v>2101529759.9586518</v>
      </c>
    </row>
    <row r="209" spans="89:99" x14ac:dyDescent="0.25">
      <c r="CK209" t="s">
        <v>3858</v>
      </c>
      <c r="CL209" t="s">
        <v>55</v>
      </c>
      <c r="CM209" t="s">
        <v>56</v>
      </c>
      <c r="CN209">
        <v>2058548073.9216001</v>
      </c>
      <c r="CO209">
        <v>1.00057176264042</v>
      </c>
      <c r="CP209">
        <v>5</v>
      </c>
      <c r="CQ209">
        <v>3.2806499018452499E-2</v>
      </c>
      <c r="CR209">
        <v>0.87353516936854203</v>
      </c>
      <c r="CS209">
        <v>4568972941.1468296</v>
      </c>
      <c r="CT209">
        <v>3988877860.6470647</v>
      </c>
      <c r="CU209">
        <v>1797186576.2642186</v>
      </c>
    </row>
    <row r="210" spans="89:99" x14ac:dyDescent="0.25">
      <c r="CK210" t="s">
        <v>3604</v>
      </c>
      <c r="CL210" t="s">
        <v>938</v>
      </c>
      <c r="CM210" t="s">
        <v>939</v>
      </c>
      <c r="CN210">
        <v>2041797871.7070899</v>
      </c>
      <c r="CO210">
        <v>116.019138953957</v>
      </c>
      <c r="CP210">
        <v>6</v>
      </c>
      <c r="CQ210">
        <v>1.2903922844842599</v>
      </c>
      <c r="CR210">
        <v>101.28888499580682</v>
      </c>
      <c r="CS210">
        <v>210965069.07845601</v>
      </c>
      <c r="CT210">
        <v>184180100.04797897</v>
      </c>
      <c r="CU210">
        <v>1782563046.7236714</v>
      </c>
    </row>
    <row r="211" spans="89:99" x14ac:dyDescent="0.25">
      <c r="CK211" t="s">
        <v>3605</v>
      </c>
      <c r="CL211" t="s">
        <v>33</v>
      </c>
      <c r="CM211" t="s">
        <v>34</v>
      </c>
      <c r="CN211">
        <v>2015661455.21913</v>
      </c>
      <c r="CO211">
        <v>33.438291457369502</v>
      </c>
      <c r="CP211">
        <v>7</v>
      </c>
      <c r="CQ211">
        <v>6.5052621509518804</v>
      </c>
      <c r="CR211">
        <v>29.192832220776047</v>
      </c>
      <c r="CS211">
        <v>807643514.97007203</v>
      </c>
      <c r="CT211">
        <v>705101863.735412</v>
      </c>
      <c r="CU211">
        <v>1759745014.218689</v>
      </c>
    </row>
    <row r="212" spans="89:99" x14ac:dyDescent="0.25">
      <c r="CK212" t="s">
        <v>3607</v>
      </c>
      <c r="CL212" t="s">
        <v>1111</v>
      </c>
      <c r="CM212" t="s">
        <v>1112</v>
      </c>
      <c r="CN212">
        <v>1713486484.86168</v>
      </c>
      <c r="CO212">
        <v>2.61453261254543E-2</v>
      </c>
      <c r="CP212">
        <v>8</v>
      </c>
      <c r="CQ212">
        <v>2.1167255434647201</v>
      </c>
      <c r="CR212">
        <v>2.2825810939262128E-2</v>
      </c>
      <c r="CS212">
        <v>194051886.57701501</v>
      </c>
      <c r="CT212">
        <v>169414282.84965092</v>
      </c>
      <c r="CU212">
        <v>1495935386.7977021</v>
      </c>
    </row>
    <row r="213" spans="89:99" x14ac:dyDescent="0.25">
      <c r="CK213" t="s">
        <v>3606</v>
      </c>
      <c r="CL213" t="s">
        <v>73</v>
      </c>
      <c r="CM213" t="s">
        <v>1563</v>
      </c>
      <c r="CN213">
        <v>1578524826.5665901</v>
      </c>
      <c r="CO213">
        <v>8.2341089476201001E-2</v>
      </c>
      <c r="CP213">
        <v>9</v>
      </c>
      <c r="CQ213">
        <v>0.51803216603897495</v>
      </c>
      <c r="CR213">
        <v>7.1886735391944637E-2</v>
      </c>
      <c r="CS213">
        <v>133563687.894467</v>
      </c>
      <c r="CT213">
        <v>116605907.82463393</v>
      </c>
      <c r="CU213">
        <v>1378109000.4863899</v>
      </c>
    </row>
    <row r="214" spans="89:99" x14ac:dyDescent="0.25">
      <c r="CK214" t="s">
        <v>3608</v>
      </c>
      <c r="CL214" t="s">
        <v>1105</v>
      </c>
      <c r="CM214" t="s">
        <v>1106</v>
      </c>
      <c r="CN214">
        <v>1207227838.4628201</v>
      </c>
      <c r="CO214">
        <v>3.88322662962865E-2</v>
      </c>
      <c r="CP214">
        <v>10</v>
      </c>
      <c r="CQ214">
        <v>1.6632590072862199</v>
      </c>
      <c r="CR214">
        <v>3.3901966438244793E-2</v>
      </c>
      <c r="CS214">
        <v>32854063.6631318</v>
      </c>
      <c r="CT214">
        <v>28682780.324205942</v>
      </c>
      <c r="CU214">
        <v>1053953363.1802269</v>
      </c>
    </row>
    <row r="215" spans="89:99" x14ac:dyDescent="0.25">
      <c r="CK215" t="s">
        <v>3783</v>
      </c>
      <c r="CL215" t="s">
        <v>3784</v>
      </c>
      <c r="CM215" t="s">
        <v>3132</v>
      </c>
      <c r="CN215">
        <v>1129773938.6737001</v>
      </c>
      <c r="CO215">
        <v>64.248354124695496</v>
      </c>
      <c r="CP215">
        <v>11</v>
      </c>
      <c r="CQ215">
        <v>0.27950716569995299</v>
      </c>
      <c r="CR215">
        <v>56.09112609160767</v>
      </c>
      <c r="CS215">
        <v>74910990.087048307</v>
      </c>
      <c r="CT215">
        <v>65399991.141636327</v>
      </c>
      <c r="CU215">
        <v>986333320.32393277</v>
      </c>
    </row>
    <row r="216" spans="89:99" x14ac:dyDescent="0.25">
      <c r="CK216" t="s">
        <v>3611</v>
      </c>
      <c r="CL216" t="s">
        <v>3612</v>
      </c>
      <c r="CM216" t="s">
        <v>943</v>
      </c>
      <c r="CN216">
        <v>936964746.47224605</v>
      </c>
      <c r="CO216">
        <v>6.4867659291547204</v>
      </c>
      <c r="CP216">
        <v>12</v>
      </c>
      <c r="CQ216">
        <v>5.2981670803793399</v>
      </c>
      <c r="CR216">
        <v>5.6631801797255221</v>
      </c>
      <c r="CS216">
        <v>65112880.866003297</v>
      </c>
      <c r="CT216">
        <v>56845889.059732072</v>
      </c>
      <c r="CU216">
        <v>818003954.40114403</v>
      </c>
    </row>
    <row r="217" spans="89:99" x14ac:dyDescent="0.25">
      <c r="CK217" t="s">
        <v>3603</v>
      </c>
      <c r="CL217" t="s">
        <v>43</v>
      </c>
      <c r="CM217" t="s">
        <v>44</v>
      </c>
      <c r="CN217">
        <v>724352541.68626297</v>
      </c>
      <c r="CO217">
        <v>43.213665245076399</v>
      </c>
      <c r="CP217">
        <v>13</v>
      </c>
      <c r="CQ217">
        <v>1.5422336348252901</v>
      </c>
      <c r="CR217">
        <v>37.727085450900532</v>
      </c>
      <c r="CS217">
        <v>42124213.943896599</v>
      </c>
      <c r="CT217">
        <v>36775955.244723722</v>
      </c>
      <c r="CU217">
        <v>632385845.58360851</v>
      </c>
    </row>
    <row r="218" spans="89:99" x14ac:dyDescent="0.25">
      <c r="CK218" t="s">
        <v>3610</v>
      </c>
      <c r="CL218" t="s">
        <v>41</v>
      </c>
      <c r="CM218" t="s">
        <v>42</v>
      </c>
      <c r="CN218">
        <v>721057745.00998199</v>
      </c>
      <c r="CO218">
        <v>0.25938738723046301</v>
      </c>
      <c r="CP218">
        <v>14</v>
      </c>
      <c r="CQ218">
        <v>0.66421879727501598</v>
      </c>
      <c r="CR218">
        <v>0.22645452699813456</v>
      </c>
      <c r="CS218">
        <v>6907037.1214993102</v>
      </c>
      <c r="CT218">
        <v>6030092.0604052739</v>
      </c>
      <c r="CU218">
        <v>629509369.47253478</v>
      </c>
    </row>
    <row r="219" spans="89:99" x14ac:dyDescent="0.25">
      <c r="CK219" t="s">
        <v>37</v>
      </c>
      <c r="CL219" t="s">
        <v>37</v>
      </c>
      <c r="CM219" t="s">
        <v>38</v>
      </c>
      <c r="CN219">
        <v>570618011.89041197</v>
      </c>
      <c r="CO219">
        <v>66.263127011943496</v>
      </c>
      <c r="CP219">
        <v>15</v>
      </c>
      <c r="CQ219">
        <v>-1.4335455316271699</v>
      </c>
      <c r="CR219">
        <v>57.850095353999116</v>
      </c>
      <c r="CS219">
        <v>444001683.979994</v>
      </c>
      <c r="CT219">
        <v>387629454.17515814</v>
      </c>
      <c r="CU219">
        <v>498170066.62875783</v>
      </c>
    </row>
    <row r="220" spans="89:99" x14ac:dyDescent="0.25">
      <c r="CK220" t="s">
        <v>941</v>
      </c>
      <c r="CL220" t="s">
        <v>941</v>
      </c>
      <c r="CM220" t="s">
        <v>940</v>
      </c>
      <c r="CN220">
        <v>453937230.050901</v>
      </c>
      <c r="CO220">
        <v>6.9836496930907801</v>
      </c>
      <c r="CP220">
        <v>16</v>
      </c>
      <c r="CQ220">
        <v>1.19727568442314</v>
      </c>
      <c r="CR220">
        <v>6.0969775934572041</v>
      </c>
      <c r="CS220">
        <v>103780265.59728201</v>
      </c>
      <c r="CT220">
        <v>90603907.95598872</v>
      </c>
      <c r="CU220">
        <v>396303543.57471853</v>
      </c>
    </row>
    <row r="221" spans="89:99" x14ac:dyDescent="0.25">
      <c r="CK221" t="s">
        <v>3613</v>
      </c>
      <c r="CL221" t="s">
        <v>35</v>
      </c>
      <c r="CM221" t="s">
        <v>36</v>
      </c>
      <c r="CN221">
        <v>424983481.41360497</v>
      </c>
      <c r="CO221">
        <v>3.9376917287833502</v>
      </c>
      <c r="CP221">
        <v>17</v>
      </c>
      <c r="CQ221">
        <v>9.7522611448321E-2</v>
      </c>
      <c r="CR221">
        <v>3.4377466361301021</v>
      </c>
      <c r="CS221">
        <v>253729273.982077</v>
      </c>
      <c r="CT221">
        <v>221514790.44021663</v>
      </c>
      <c r="CU221">
        <v>371025878.67940813</v>
      </c>
    </row>
    <row r="222" spans="89:99" x14ac:dyDescent="0.25">
      <c r="CK222" t="s">
        <v>3625</v>
      </c>
      <c r="CL222" t="s">
        <v>39</v>
      </c>
      <c r="CM222" t="s">
        <v>40</v>
      </c>
      <c r="CN222">
        <v>368914405.23722798</v>
      </c>
      <c r="CO222">
        <v>4.0995073666344799E-2</v>
      </c>
      <c r="CP222">
        <v>18</v>
      </c>
      <c r="CQ222">
        <v>2.3281173044690702</v>
      </c>
      <c r="CR222">
        <v>3.5790175133371009E-2</v>
      </c>
      <c r="CS222">
        <v>19243485.794808399</v>
      </c>
      <c r="CT222">
        <v>16800255.86435635</v>
      </c>
      <c r="CU222">
        <v>322075556.69068867</v>
      </c>
    </row>
    <row r="223" spans="89:99" x14ac:dyDescent="0.25">
      <c r="CK223" t="s">
        <v>3616</v>
      </c>
      <c r="CL223" t="s">
        <v>2147</v>
      </c>
      <c r="CM223" t="s">
        <v>2148</v>
      </c>
      <c r="CN223">
        <v>324511132.01860201</v>
      </c>
      <c r="CO223">
        <v>0.54366125299242696</v>
      </c>
      <c r="CP223">
        <v>19</v>
      </c>
      <c r="CQ223">
        <v>1.4964674634503099</v>
      </c>
      <c r="CR223">
        <v>0.47463584566749661</v>
      </c>
      <c r="CS223">
        <v>13586746.7737143</v>
      </c>
      <c r="CT223">
        <v>11861719.056336442</v>
      </c>
      <c r="CU223">
        <v>283309900.65299231</v>
      </c>
    </row>
    <row r="224" spans="89:99" x14ac:dyDescent="0.25">
      <c r="CK224" t="s">
        <v>3753</v>
      </c>
      <c r="CL224" t="s">
        <v>3133</v>
      </c>
      <c r="CM224" t="s">
        <v>3134</v>
      </c>
      <c r="CN224">
        <v>310585423.82199198</v>
      </c>
      <c r="CO224">
        <v>1.00853604383434</v>
      </c>
      <c r="CP224">
        <v>20</v>
      </c>
      <c r="CQ224">
        <v>0.14035003866259399</v>
      </c>
      <c r="CR224">
        <v>0.88048827356495718</v>
      </c>
      <c r="CS224">
        <v>123279927.934412</v>
      </c>
      <c r="CT224">
        <v>107627815.16414735</v>
      </c>
      <c r="CU224">
        <v>271152256.07185668</v>
      </c>
    </row>
    <row r="225" spans="89:99" x14ac:dyDescent="0.25">
      <c r="CK225" t="s">
        <v>3672</v>
      </c>
      <c r="CL225" t="s">
        <v>1173</v>
      </c>
      <c r="CM225" t="s">
        <v>2146</v>
      </c>
      <c r="CN225">
        <v>296086526.38073403</v>
      </c>
      <c r="CO225">
        <v>0.37818263895384102</v>
      </c>
      <c r="CP225">
        <v>21</v>
      </c>
      <c r="CQ225">
        <v>0.642513200927321</v>
      </c>
      <c r="CR225">
        <v>0.33016705838170562</v>
      </c>
      <c r="CS225">
        <v>2975167.99391342</v>
      </c>
      <c r="CT225">
        <v>2597428.7647341974</v>
      </c>
      <c r="CU225">
        <v>258494196.64533058</v>
      </c>
    </row>
    <row r="226" spans="89:99" x14ac:dyDescent="0.25">
      <c r="CK226" t="s">
        <v>3609</v>
      </c>
      <c r="CL226" t="s">
        <v>51</v>
      </c>
      <c r="CM226" t="s">
        <v>52</v>
      </c>
      <c r="CN226">
        <v>278055311.89520103</v>
      </c>
      <c r="CO226">
        <v>47.924923115870797</v>
      </c>
      <c r="CP226">
        <v>22</v>
      </c>
      <c r="CQ226">
        <v>-1.2721156903435999</v>
      </c>
      <c r="CR226">
        <v>41.840183177387388</v>
      </c>
      <c r="CS226">
        <v>646422461.24576604</v>
      </c>
      <c r="CT226">
        <v>564350079.87615871</v>
      </c>
      <c r="CU226">
        <v>242752297.27573881</v>
      </c>
    </row>
    <row r="227" spans="89:99" x14ac:dyDescent="0.25">
      <c r="CK227" t="s">
        <v>4113</v>
      </c>
      <c r="CL227" t="s">
        <v>1434</v>
      </c>
      <c r="CM227" t="s">
        <v>1435</v>
      </c>
      <c r="CN227">
        <v>276060486.66530699</v>
      </c>
      <c r="CO227">
        <v>379.08536037454201</v>
      </c>
      <c r="CP227">
        <v>23</v>
      </c>
      <c r="CQ227">
        <v>3.3754444048635399</v>
      </c>
      <c r="CR227">
        <v>330.95516667994877</v>
      </c>
      <c r="CS227">
        <v>346219.52015574003</v>
      </c>
      <c r="CT227">
        <v>302262.10499868676</v>
      </c>
      <c r="CU227">
        <v>241010743.03633302</v>
      </c>
    </row>
    <row r="228" spans="89:99" x14ac:dyDescent="0.25">
      <c r="CK228" t="s">
        <v>53</v>
      </c>
      <c r="CL228" t="s">
        <v>53</v>
      </c>
      <c r="CM228" t="s">
        <v>54</v>
      </c>
      <c r="CN228">
        <v>272035145.723261</v>
      </c>
      <c r="CO228">
        <v>2.7213088193590198</v>
      </c>
      <c r="CP228">
        <v>24</v>
      </c>
      <c r="CQ228">
        <v>-2.59829975004142</v>
      </c>
      <c r="CR228">
        <v>2.3758005664179218</v>
      </c>
      <c r="CS228">
        <v>12437077.779815501</v>
      </c>
      <c r="CT228">
        <v>10858016.636579009</v>
      </c>
      <c r="CU228">
        <v>237496475.48165295</v>
      </c>
    </row>
    <row r="229" spans="89:99" x14ac:dyDescent="0.25">
      <c r="CK229" t="s">
        <v>3614</v>
      </c>
      <c r="CL229" t="s">
        <v>64</v>
      </c>
      <c r="CM229" t="s">
        <v>65</v>
      </c>
      <c r="CN229">
        <v>226064435.26064101</v>
      </c>
      <c r="CO229">
        <v>1.9138262807575101E-3</v>
      </c>
      <c r="CP229">
        <v>25</v>
      </c>
      <c r="CQ229">
        <v>-0.119463657366983</v>
      </c>
      <c r="CR229">
        <v>1.670839240847414E-3</v>
      </c>
      <c r="CS229">
        <v>28387297.256736498</v>
      </c>
      <c r="CT229">
        <v>24783132.447832212</v>
      </c>
      <c r="CU229">
        <v>197362390.30220905</v>
      </c>
    </row>
    <row r="230" spans="89:99" x14ac:dyDescent="0.25">
      <c r="CK230" t="s">
        <v>3656</v>
      </c>
      <c r="CL230" t="s">
        <v>3657</v>
      </c>
      <c r="CM230" t="s">
        <v>2149</v>
      </c>
      <c r="CN230">
        <v>221781782.706965</v>
      </c>
      <c r="CO230">
        <v>1.24863466956036E-3</v>
      </c>
      <c r="CP230">
        <v>26</v>
      </c>
      <c r="CQ230">
        <v>22.5465649103263</v>
      </c>
      <c r="CR230">
        <v>1.0901030173742989E-3</v>
      </c>
      <c r="CS230">
        <v>19010490.962928101</v>
      </c>
      <c r="CT230">
        <v>16596842.988310903</v>
      </c>
      <c r="CU230">
        <v>193623480.44735795</v>
      </c>
    </row>
    <row r="231" spans="89:99" x14ac:dyDescent="0.25">
      <c r="CK231" t="s">
        <v>3627</v>
      </c>
      <c r="CL231" t="s">
        <v>1021</v>
      </c>
      <c r="CM231" t="s">
        <v>1022</v>
      </c>
      <c r="CN231">
        <v>215900157.910503</v>
      </c>
      <c r="CO231">
        <v>3.89589073817785E-3</v>
      </c>
      <c r="CP231">
        <v>27</v>
      </c>
      <c r="CQ231">
        <v>1.1249967334692199</v>
      </c>
      <c r="CR231">
        <v>3.4012528664958382E-3</v>
      </c>
      <c r="CS231">
        <v>8597375.1492517404</v>
      </c>
      <c r="CT231">
        <v>7505818.0108021451</v>
      </c>
      <c r="CU231">
        <v>188488610.26155394</v>
      </c>
    </row>
    <row r="232" spans="89:99" x14ac:dyDescent="0.25">
      <c r="CK232" t="s">
        <v>3689</v>
      </c>
      <c r="CL232" t="s">
        <v>3690</v>
      </c>
      <c r="CM232" t="s">
        <v>9593</v>
      </c>
      <c r="CN232">
        <v>208830189.78747001</v>
      </c>
      <c r="CO232">
        <v>1.0090166364986399</v>
      </c>
      <c r="CP232">
        <v>28</v>
      </c>
      <c r="CQ232">
        <v>0.28433355642880198</v>
      </c>
      <c r="CR232">
        <v>0.8809078482622269</v>
      </c>
      <c r="CS232">
        <v>56911797.562672801</v>
      </c>
      <c r="CT232">
        <v>49686048.096925624</v>
      </c>
      <c r="CU232">
        <v>182316273.57129371</v>
      </c>
    </row>
    <row r="233" spans="89:99" x14ac:dyDescent="0.25">
      <c r="CK233" t="s">
        <v>4114</v>
      </c>
      <c r="CL233" t="s">
        <v>4114</v>
      </c>
      <c r="CM233" t="s">
        <v>4115</v>
      </c>
      <c r="CN233">
        <v>177836141.38884199</v>
      </c>
      <c r="CO233">
        <v>0.59329616359239501</v>
      </c>
      <c r="CP233">
        <v>29</v>
      </c>
      <c r="CQ233">
        <v>1.25862745892741</v>
      </c>
      <c r="CR233">
        <v>0.5179689094780503</v>
      </c>
      <c r="CS233">
        <v>10692464.2855937</v>
      </c>
      <c r="CT233">
        <v>9334906.2500375845</v>
      </c>
      <c r="CU233">
        <v>155257353.5335491</v>
      </c>
    </row>
    <row r="234" spans="89:99" x14ac:dyDescent="0.25">
      <c r="CK234" t="s">
        <v>3642</v>
      </c>
      <c r="CL234" t="s">
        <v>1286</v>
      </c>
      <c r="CM234" t="s">
        <v>1368</v>
      </c>
      <c r="CN234">
        <v>172395427.45995101</v>
      </c>
      <c r="CO234">
        <v>9.8502624747406102</v>
      </c>
      <c r="CP234">
        <v>30</v>
      </c>
      <c r="CQ234">
        <v>0.77054459605970504</v>
      </c>
      <c r="CR234">
        <v>8.5996337498976452</v>
      </c>
      <c r="CS234">
        <v>292976855.34892201</v>
      </c>
      <c r="CT234">
        <v>255779341.88640156</v>
      </c>
      <c r="CU234">
        <v>150507414.40792584</v>
      </c>
    </row>
    <row r="235" spans="89:99" x14ac:dyDescent="0.25">
      <c r="CK235" t="s">
        <v>3629</v>
      </c>
      <c r="CL235" t="s">
        <v>1931</v>
      </c>
      <c r="CM235" t="s">
        <v>1932</v>
      </c>
      <c r="CN235">
        <v>172065107.041437</v>
      </c>
      <c r="CO235">
        <v>1.82344622729823E-2</v>
      </c>
      <c r="CP235">
        <v>31</v>
      </c>
      <c r="CQ235">
        <v>-1.8156212778415199</v>
      </c>
      <c r="CR235">
        <v>1.5919342004955379E-2</v>
      </c>
      <c r="CS235">
        <v>13363739.0329664</v>
      </c>
      <c r="CT235">
        <v>11667025.270384857</v>
      </c>
      <c r="CU235">
        <v>150219032.79102802</v>
      </c>
    </row>
    <row r="236" spans="89:99" x14ac:dyDescent="0.25">
      <c r="CK236" t="s">
        <v>3621</v>
      </c>
      <c r="CL236" t="s">
        <v>927</v>
      </c>
      <c r="CM236" t="s">
        <v>3622</v>
      </c>
      <c r="CN236">
        <v>153165963.905664</v>
      </c>
      <c r="CO236">
        <v>1.0920273630828401</v>
      </c>
      <c r="CP236">
        <v>32</v>
      </c>
      <c r="CQ236">
        <v>0.92844103204217499</v>
      </c>
      <c r="CR236">
        <v>0.95337920095639062</v>
      </c>
      <c r="CS236">
        <v>32883747.5591054</v>
      </c>
      <c r="CT236">
        <v>28708695.43401115</v>
      </c>
      <c r="CU236">
        <v>133719400.46434531</v>
      </c>
    </row>
    <row r="237" spans="89:99" x14ac:dyDescent="0.25">
      <c r="CK237" t="s">
        <v>3643</v>
      </c>
      <c r="CL237" t="s">
        <v>1114</v>
      </c>
      <c r="CM237" t="s">
        <v>3644</v>
      </c>
      <c r="CN237">
        <v>151832719.32499999</v>
      </c>
      <c r="CO237">
        <v>0.41694449276692802</v>
      </c>
      <c r="CP237">
        <v>33</v>
      </c>
      <c r="CQ237">
        <v>6.64174755632372</v>
      </c>
      <c r="CR237">
        <v>0.36400755218726788</v>
      </c>
      <c r="CS237">
        <v>7609238.2656733599</v>
      </c>
      <c r="CT237">
        <v>6643138.9385104096</v>
      </c>
      <c r="CU237">
        <v>132555429.94862072</v>
      </c>
    </row>
    <row r="238" spans="89:99" x14ac:dyDescent="0.25">
      <c r="CK238" t="s">
        <v>831</v>
      </c>
      <c r="CL238" t="s">
        <v>831</v>
      </c>
      <c r="CM238" t="s">
        <v>832</v>
      </c>
      <c r="CN238">
        <v>148064590.456875</v>
      </c>
      <c r="CO238">
        <v>1.82289565811776</v>
      </c>
      <c r="CP238">
        <v>34</v>
      </c>
      <c r="CQ238">
        <v>-1.36726412058609</v>
      </c>
      <c r="CR238">
        <v>1.5914535337804971</v>
      </c>
      <c r="CS238">
        <v>182890640.091324</v>
      </c>
      <c r="CT238">
        <v>159670112.86276919</v>
      </c>
      <c r="CU238">
        <v>129265717.79410836</v>
      </c>
    </row>
    <row r="239" spans="89:99" x14ac:dyDescent="0.25">
      <c r="CK239" t="s">
        <v>3617</v>
      </c>
      <c r="CL239" t="s">
        <v>946</v>
      </c>
      <c r="CM239" t="s">
        <v>946</v>
      </c>
      <c r="CN239">
        <v>147213403.57864499</v>
      </c>
      <c r="CO239">
        <v>0.25210605750180198</v>
      </c>
      <c r="CP239">
        <v>35</v>
      </c>
      <c r="CQ239">
        <v>0.12618092316679</v>
      </c>
      <c r="CR239">
        <v>0.22009766401714326</v>
      </c>
      <c r="CS239">
        <v>14861593.516882099</v>
      </c>
      <c r="CT239">
        <v>12974706.157604685</v>
      </c>
      <c r="CU239">
        <v>128522601.00668594</v>
      </c>
    </row>
    <row r="240" spans="89:99" x14ac:dyDescent="0.25">
      <c r="CK240" t="s">
        <v>3637</v>
      </c>
      <c r="CL240" t="s">
        <v>74</v>
      </c>
      <c r="CM240" t="s">
        <v>75</v>
      </c>
      <c r="CN240">
        <v>146844982.062089</v>
      </c>
      <c r="CO240">
        <v>15.885499636969399</v>
      </c>
      <c r="CP240">
        <v>36</v>
      </c>
      <c r="CQ240">
        <v>1.3285566371103099</v>
      </c>
      <c r="CR240">
        <v>13.86861306106122</v>
      </c>
      <c r="CS240">
        <v>1133354.7126656801</v>
      </c>
      <c r="CT240">
        <v>989459.46492679499</v>
      </c>
      <c r="CU240">
        <v>128200955.75955796</v>
      </c>
    </row>
    <row r="241" spans="89:99" x14ac:dyDescent="0.25">
      <c r="CK241" t="s">
        <v>3632</v>
      </c>
      <c r="CL241" t="s">
        <v>69</v>
      </c>
      <c r="CM241" t="s">
        <v>70</v>
      </c>
      <c r="CN241">
        <v>141745146.41257599</v>
      </c>
      <c r="CO241">
        <v>12.8454792861718</v>
      </c>
      <c r="CP241">
        <v>37</v>
      </c>
      <c r="CQ241">
        <v>6.6357110411430202</v>
      </c>
      <c r="CR241">
        <v>11.214565854082286</v>
      </c>
      <c r="CS241">
        <v>11024081.353670301</v>
      </c>
      <c r="CT241">
        <v>9624419.8886829074</v>
      </c>
      <c r="CU241">
        <v>123748615.64344972</v>
      </c>
    </row>
    <row r="242" spans="89:99" x14ac:dyDescent="0.25">
      <c r="CK242" t="s">
        <v>3615</v>
      </c>
      <c r="CL242" t="s">
        <v>71</v>
      </c>
      <c r="CM242" t="s">
        <v>72</v>
      </c>
      <c r="CN242">
        <v>141222577.55220401</v>
      </c>
      <c r="CO242">
        <v>1.0913567015954</v>
      </c>
      <c r="CP242">
        <v>38</v>
      </c>
      <c r="CQ242">
        <v>0.178710126173072</v>
      </c>
      <c r="CR242">
        <v>0.95279368933404196</v>
      </c>
      <c r="CS242">
        <v>2326410.7715242798</v>
      </c>
      <c r="CT242">
        <v>2031040.3543284717</v>
      </c>
      <c r="CU242">
        <v>123292394.21586601</v>
      </c>
    </row>
    <row r="243" spans="89:99" x14ac:dyDescent="0.25">
      <c r="CK243" t="s">
        <v>3626</v>
      </c>
      <c r="CL243" t="s">
        <v>92</v>
      </c>
      <c r="CM243" t="s">
        <v>93</v>
      </c>
      <c r="CN243">
        <v>137671672.14342001</v>
      </c>
      <c r="CO243">
        <v>0.11193282174798901</v>
      </c>
      <c r="CP243">
        <v>39</v>
      </c>
      <c r="CQ243">
        <v>-1.3028002031371699</v>
      </c>
      <c r="CR243">
        <v>9.7721382967577361E-2</v>
      </c>
      <c r="CS243">
        <v>7906943.6779888002</v>
      </c>
      <c r="CT243">
        <v>6903046.4808566319</v>
      </c>
      <c r="CU243">
        <v>120192325.96140286</v>
      </c>
    </row>
    <row r="244" spans="89:99" x14ac:dyDescent="0.25">
      <c r="CK244" t="s">
        <v>3701</v>
      </c>
      <c r="CL244" t="s">
        <v>1465</v>
      </c>
      <c r="CM244" t="s">
        <v>1636</v>
      </c>
      <c r="CN244">
        <v>134436869.81020299</v>
      </c>
      <c r="CO244">
        <v>0.71447898572155499</v>
      </c>
      <c r="CP244">
        <v>40</v>
      </c>
      <c r="CQ244">
        <v>1.72086354923155</v>
      </c>
      <c r="CR244">
        <v>0.6237658757784037</v>
      </c>
      <c r="CS244">
        <v>1380252.1477987999</v>
      </c>
      <c r="CT244">
        <v>1205009.8141056735</v>
      </c>
      <c r="CU244">
        <v>117368227.0716204</v>
      </c>
    </row>
    <row r="245" spans="89:99" x14ac:dyDescent="0.25">
      <c r="CK245" t="s">
        <v>3900</v>
      </c>
      <c r="CL245" t="s">
        <v>3901</v>
      </c>
      <c r="CM245" t="s">
        <v>3902</v>
      </c>
      <c r="CN245">
        <v>124471827.549795</v>
      </c>
      <c r="CO245">
        <v>1.0041896088175</v>
      </c>
      <c r="CP245">
        <v>41</v>
      </c>
      <c r="CQ245">
        <v>0.27885431995281901</v>
      </c>
      <c r="CR245">
        <v>0.87669367932359521</v>
      </c>
      <c r="CS245">
        <v>72020476.439856499</v>
      </c>
      <c r="CT245">
        <v>62876468.669146575</v>
      </c>
      <c r="CU245">
        <v>108668386.43676285</v>
      </c>
    </row>
    <row r="246" spans="89:99" x14ac:dyDescent="0.25">
      <c r="CK246" t="s">
        <v>3461</v>
      </c>
      <c r="CL246" t="s">
        <v>4106</v>
      </c>
      <c r="CM246" t="s">
        <v>4107</v>
      </c>
      <c r="CN246">
        <v>123859112.608707</v>
      </c>
      <c r="CO246">
        <v>0.12016814794458899</v>
      </c>
      <c r="CP246">
        <v>42</v>
      </c>
      <c r="CQ246">
        <v>0.76003828886692704</v>
      </c>
      <c r="CR246">
        <v>0.10491111920895223</v>
      </c>
      <c r="CS246">
        <v>55974033.041004702</v>
      </c>
      <c r="CT246">
        <v>48867345.909986593</v>
      </c>
      <c r="CU246">
        <v>108133464.23545516</v>
      </c>
    </row>
    <row r="247" spans="89:99" x14ac:dyDescent="0.25">
      <c r="CK247" t="s">
        <v>2047</v>
      </c>
      <c r="CL247" t="s">
        <v>2047</v>
      </c>
      <c r="CM247" t="s">
        <v>1950</v>
      </c>
      <c r="CN247">
        <v>113588258.56660999</v>
      </c>
      <c r="CO247">
        <v>0.85307199573650905</v>
      </c>
      <c r="CP247">
        <v>43</v>
      </c>
      <c r="CQ247">
        <v>1.2000448741165</v>
      </c>
      <c r="CR247">
        <v>0.74476256286981912</v>
      </c>
      <c r="CS247">
        <v>1336328.9107028099</v>
      </c>
      <c r="CT247">
        <v>1166663.2468843388</v>
      </c>
      <c r="CU247">
        <v>99166638.905958951</v>
      </c>
    </row>
    <row r="248" spans="89:99" x14ac:dyDescent="0.25">
      <c r="CK248" t="s">
        <v>3669</v>
      </c>
      <c r="CL248" t="s">
        <v>3670</v>
      </c>
      <c r="CM248" t="s">
        <v>63</v>
      </c>
      <c r="CN248">
        <v>105249847.27884001</v>
      </c>
      <c r="CO248">
        <v>5.71802365645148E-4</v>
      </c>
      <c r="CP248">
        <v>44</v>
      </c>
      <c r="CQ248">
        <v>-1.5611846287487201</v>
      </c>
      <c r="CR248">
        <v>4.9920405009337753E-4</v>
      </c>
      <c r="CS248">
        <v>152120.08494915999</v>
      </c>
      <c r="CT248">
        <v>132806.3104836749</v>
      </c>
      <c r="CU248">
        <v>91886905.668929383</v>
      </c>
    </row>
    <row r="249" spans="89:99" x14ac:dyDescent="0.25">
      <c r="CK249" t="s">
        <v>3618</v>
      </c>
      <c r="CL249" t="s">
        <v>47</v>
      </c>
      <c r="CM249" t="s">
        <v>48</v>
      </c>
      <c r="CN249">
        <v>102572196.26746701</v>
      </c>
      <c r="CO249">
        <v>3.8192803191719103E-2</v>
      </c>
      <c r="CP249">
        <v>45</v>
      </c>
      <c r="CQ249">
        <v>6.3240429835778196</v>
      </c>
      <c r="CR249">
        <v>3.334369212728569E-2</v>
      </c>
      <c r="CS249">
        <v>6789620.7460436197</v>
      </c>
      <c r="CT249">
        <v>5927583.3376429398</v>
      </c>
      <c r="CU249">
        <v>89549219.940564349</v>
      </c>
    </row>
    <row r="250" spans="89:99" x14ac:dyDescent="0.25">
      <c r="CK250" t="s">
        <v>3814</v>
      </c>
      <c r="CL250" t="s">
        <v>1941</v>
      </c>
      <c r="CM250" t="s">
        <v>1942</v>
      </c>
      <c r="CN250">
        <v>99988969.006385505</v>
      </c>
      <c r="CO250">
        <v>5.9739473718913505E-4</v>
      </c>
      <c r="CP250">
        <v>46</v>
      </c>
      <c r="CQ250">
        <v>3.9176716970135601</v>
      </c>
      <c r="CR250">
        <v>5.2154711177665382E-4</v>
      </c>
      <c r="CS250">
        <v>5593177.4661498796</v>
      </c>
      <c r="CT250">
        <v>4883045.2823376274</v>
      </c>
      <c r="CU250">
        <v>87293969.545458809</v>
      </c>
    </row>
    <row r="251" spans="89:99" x14ac:dyDescent="0.25">
      <c r="CK251" t="s">
        <v>3639</v>
      </c>
      <c r="CL251" t="s">
        <v>90</v>
      </c>
      <c r="CM251" t="s">
        <v>91</v>
      </c>
      <c r="CN251">
        <v>99645209.152382106</v>
      </c>
      <c r="CO251">
        <v>8.7562591518375605E-3</v>
      </c>
      <c r="CP251">
        <v>47</v>
      </c>
      <c r="CQ251">
        <v>1.02749226345703</v>
      </c>
      <c r="CR251">
        <v>7.6445294648836591E-3</v>
      </c>
      <c r="CS251">
        <v>1113928.82102905</v>
      </c>
      <c r="CT251">
        <v>972499.96219591796</v>
      </c>
      <c r="CU251">
        <v>86993854.817559093</v>
      </c>
    </row>
    <row r="252" spans="89:99" x14ac:dyDescent="0.25">
      <c r="CK252" t="s">
        <v>3633</v>
      </c>
      <c r="CL252" t="s">
        <v>132</v>
      </c>
      <c r="CM252" t="s">
        <v>133</v>
      </c>
      <c r="CN252">
        <v>92542469.712788597</v>
      </c>
      <c r="CO252">
        <v>5.9551605663956701E-3</v>
      </c>
      <c r="CP252">
        <v>48</v>
      </c>
      <c r="CQ252">
        <v>0.46809037948897397</v>
      </c>
      <c r="CR252">
        <v>5.199069560243812E-3</v>
      </c>
      <c r="CS252">
        <v>809775.13840898697</v>
      </c>
      <c r="CT252">
        <v>706962.84773602861</v>
      </c>
      <c r="CU252">
        <v>80792907.588174134</v>
      </c>
    </row>
    <row r="253" spans="89:99" x14ac:dyDescent="0.25">
      <c r="CK253" t="s">
        <v>3623</v>
      </c>
      <c r="CL253" t="s">
        <v>1297</v>
      </c>
      <c r="CM253" t="s">
        <v>813</v>
      </c>
      <c r="CN253">
        <v>91190667.381667495</v>
      </c>
      <c r="CO253">
        <v>0.192761631416839</v>
      </c>
      <c r="CP253">
        <v>49</v>
      </c>
      <c r="CQ253">
        <v>1.9502455800743601</v>
      </c>
      <c r="CR253">
        <v>0.16828784364563151</v>
      </c>
      <c r="CS253">
        <v>5866083.7764008297</v>
      </c>
      <c r="CT253">
        <v>5121302.3158138767</v>
      </c>
      <c r="CU253">
        <v>79612735.488221481</v>
      </c>
    </row>
    <row r="254" spans="89:99" x14ac:dyDescent="0.25">
      <c r="CK254" t="s">
        <v>3849</v>
      </c>
      <c r="CL254" t="s">
        <v>66</v>
      </c>
      <c r="CM254" t="s">
        <v>67</v>
      </c>
      <c r="CN254">
        <v>89928844.897459805</v>
      </c>
      <c r="CO254">
        <v>2.2940389685767401E-3</v>
      </c>
      <c r="CP254">
        <v>50</v>
      </c>
      <c r="CQ254">
        <v>1.05687359674811</v>
      </c>
      <c r="CR254">
        <v>2.0027786049703635E-3</v>
      </c>
      <c r="CS254">
        <v>1319181.35923947</v>
      </c>
      <c r="CT254">
        <v>1151692.8171449902</v>
      </c>
      <c r="CU254">
        <v>78511119.033898741</v>
      </c>
    </row>
    <row r="255" spans="89:99" x14ac:dyDescent="0.25">
      <c r="CK255" t="s">
        <v>3624</v>
      </c>
      <c r="CL255" t="s">
        <v>843</v>
      </c>
      <c r="CM255" t="s">
        <v>1068</v>
      </c>
      <c r="CN255">
        <v>83689568.646720201</v>
      </c>
      <c r="CO255">
        <v>0.36681106064274999</v>
      </c>
      <c r="CP255">
        <v>51</v>
      </c>
      <c r="CQ255">
        <v>0.19831863736570299</v>
      </c>
      <c r="CR255">
        <v>0.32023926113930395</v>
      </c>
      <c r="CS255">
        <v>72809560.134009302</v>
      </c>
      <c r="CT255">
        <v>63565367.14115496</v>
      </c>
      <c r="CU255">
        <v>73064006.253058046</v>
      </c>
    </row>
    <row r="256" spans="89:99" x14ac:dyDescent="0.25">
      <c r="CK256" t="s">
        <v>59</v>
      </c>
      <c r="CL256" t="s">
        <v>59</v>
      </c>
      <c r="CM256" t="s">
        <v>60</v>
      </c>
      <c r="CN256">
        <v>80450596.320812404</v>
      </c>
      <c r="CO256">
        <v>0.27118590757879202</v>
      </c>
      <c r="CP256">
        <v>52</v>
      </c>
      <c r="CQ256">
        <v>-2.6572420045174101</v>
      </c>
      <c r="CR256">
        <v>0.23675506000895835</v>
      </c>
      <c r="CS256">
        <v>1089512.82714582</v>
      </c>
      <c r="CT256">
        <v>951183.92056007835</v>
      </c>
      <c r="CU256">
        <v>70236266.8095368</v>
      </c>
    </row>
    <row r="257" spans="89:99" x14ac:dyDescent="0.25">
      <c r="CK257" t="s">
        <v>3659</v>
      </c>
      <c r="CL257" t="s">
        <v>49</v>
      </c>
      <c r="CM257" t="s">
        <v>50</v>
      </c>
      <c r="CN257">
        <v>77543483.437186405</v>
      </c>
      <c r="CO257">
        <v>0.78224024075599996</v>
      </c>
      <c r="CP257">
        <v>53</v>
      </c>
      <c r="CQ257">
        <v>2.28536283810462</v>
      </c>
      <c r="CR257">
        <v>0.68292389082865534</v>
      </c>
      <c r="CS257">
        <v>1657653.3978140899</v>
      </c>
      <c r="CT257">
        <v>1447191.0918140223</v>
      </c>
      <c r="CU257">
        <v>67698252.606067494</v>
      </c>
    </row>
    <row r="258" spans="89:99" x14ac:dyDescent="0.25">
      <c r="CK258" t="s">
        <v>1631</v>
      </c>
      <c r="CL258" t="s">
        <v>1631</v>
      </c>
      <c r="CM258" t="s">
        <v>1632</v>
      </c>
      <c r="CN258">
        <v>76534386.273382097</v>
      </c>
      <c r="CO258">
        <v>1.0135009080183099</v>
      </c>
      <c r="CP258">
        <v>54</v>
      </c>
      <c r="CQ258">
        <v>0.77472621446543</v>
      </c>
      <c r="CR258">
        <v>0.88482277873267345</v>
      </c>
      <c r="CS258">
        <v>7411250.3449401697</v>
      </c>
      <c r="CT258">
        <v>6470288.3561451882</v>
      </c>
      <c r="CU258">
        <v>66817274.454568431</v>
      </c>
    </row>
    <row r="259" spans="89:99" x14ac:dyDescent="0.25">
      <c r="CK259" t="s">
        <v>3646</v>
      </c>
      <c r="CL259" t="s">
        <v>1736</v>
      </c>
      <c r="CM259" t="s">
        <v>9594</v>
      </c>
      <c r="CN259">
        <v>76258324.006398901</v>
      </c>
      <c r="CO259">
        <v>5.7232206632825602E-3</v>
      </c>
      <c r="CP259">
        <v>55</v>
      </c>
      <c r="CQ259">
        <v>0.87981200334635901</v>
      </c>
      <c r="CR259">
        <v>4.996577674989555E-3</v>
      </c>
      <c r="CS259">
        <v>4157504.8343243599</v>
      </c>
      <c r="CT259">
        <v>3629651.3905392028</v>
      </c>
      <c r="CU259">
        <v>66576262.157250494</v>
      </c>
    </row>
    <row r="260" spans="89:99" x14ac:dyDescent="0.25">
      <c r="CK260" t="s">
        <v>3676</v>
      </c>
      <c r="CL260" t="s">
        <v>97</v>
      </c>
      <c r="CM260" t="s">
        <v>98</v>
      </c>
      <c r="CN260">
        <v>72502421.997479096</v>
      </c>
      <c r="CO260">
        <v>0.64942895344559903</v>
      </c>
      <c r="CP260">
        <v>56</v>
      </c>
      <c r="CQ260">
        <v>4.6797654075098798</v>
      </c>
      <c r="CR260">
        <v>0.56697485580033213</v>
      </c>
      <c r="CS260">
        <v>358521.19743928203</v>
      </c>
      <c r="CT260">
        <v>313001.9121276011</v>
      </c>
      <c r="CU260">
        <v>63297224.490991175</v>
      </c>
    </row>
    <row r="261" spans="89:99" x14ac:dyDescent="0.25">
      <c r="CK261" t="s">
        <v>94</v>
      </c>
      <c r="CL261" t="s">
        <v>95</v>
      </c>
      <c r="CM261" t="s">
        <v>96</v>
      </c>
      <c r="CN261">
        <v>64185219.808745198</v>
      </c>
      <c r="CO261">
        <v>1.8336099719444401E-2</v>
      </c>
      <c r="CP261">
        <v>57</v>
      </c>
      <c r="CQ261">
        <v>-0.26809761447459501</v>
      </c>
      <c r="CR261">
        <v>1.6008075154664868E-2</v>
      </c>
      <c r="CS261">
        <v>22698838.900857799</v>
      </c>
      <c r="CT261">
        <v>19816903.518649295</v>
      </c>
      <c r="CU261">
        <v>56036007.560947686</v>
      </c>
    </row>
    <row r="262" spans="89:99" x14ac:dyDescent="0.25">
      <c r="CK262" t="s">
        <v>3660</v>
      </c>
      <c r="CL262" t="s">
        <v>1341</v>
      </c>
      <c r="CM262" t="s">
        <v>1342</v>
      </c>
      <c r="CN262">
        <v>59858778.604501598</v>
      </c>
      <c r="CO262">
        <v>6.7664490540437997E-3</v>
      </c>
      <c r="CP262">
        <v>58</v>
      </c>
      <c r="CQ262">
        <v>7.9588198901809699</v>
      </c>
      <c r="CR262">
        <v>5.9073536163461848E-3</v>
      </c>
      <c r="CS262">
        <v>249990.67105872001</v>
      </c>
      <c r="CT262">
        <v>218250.85549842074</v>
      </c>
      <c r="CU262">
        <v>52258868.637759671</v>
      </c>
    </row>
    <row r="263" spans="89:99" x14ac:dyDescent="0.25">
      <c r="CK263" t="s">
        <v>3619</v>
      </c>
      <c r="CL263" t="s">
        <v>3620</v>
      </c>
      <c r="CM263" t="s">
        <v>62</v>
      </c>
      <c r="CN263">
        <v>54924046.405317597</v>
      </c>
      <c r="CO263">
        <v>5.6991023172228303E-2</v>
      </c>
      <c r="CP263">
        <v>59</v>
      </c>
      <c r="CQ263">
        <v>0.48683129439395001</v>
      </c>
      <c r="CR263">
        <v>4.9755214906189525E-2</v>
      </c>
      <c r="CS263">
        <v>1358093.3327740501</v>
      </c>
      <c r="CT263">
        <v>1185664.370871726</v>
      </c>
      <c r="CU263">
        <v>47950669.777512871</v>
      </c>
    </row>
    <row r="264" spans="89:99" x14ac:dyDescent="0.25">
      <c r="CK264" t="s">
        <v>127</v>
      </c>
      <c r="CL264" t="s">
        <v>127</v>
      </c>
      <c r="CM264" t="s">
        <v>128</v>
      </c>
      <c r="CN264">
        <v>54178313.1673747</v>
      </c>
      <c r="CO264">
        <v>0.38886114089409002</v>
      </c>
      <c r="CP264">
        <v>60</v>
      </c>
      <c r="CQ264">
        <v>3.4220170290111902</v>
      </c>
      <c r="CR264">
        <v>0.33948977500161287</v>
      </c>
      <c r="CS264">
        <v>159540.309778661</v>
      </c>
      <c r="CT264">
        <v>139284.43388792314</v>
      </c>
      <c r="CU264">
        <v>47299617.814392149</v>
      </c>
    </row>
    <row r="265" spans="89:99" x14ac:dyDescent="0.25">
      <c r="CK265" t="s">
        <v>3641</v>
      </c>
      <c r="CL265" t="s">
        <v>78</v>
      </c>
      <c r="CM265" t="s">
        <v>79</v>
      </c>
      <c r="CN265">
        <v>54126288.200910702</v>
      </c>
      <c r="CO265">
        <v>5.8646025997054299</v>
      </c>
      <c r="CP265">
        <v>61</v>
      </c>
      <c r="CQ265">
        <v>1.1619400330448899</v>
      </c>
      <c r="CR265">
        <v>5.1200091952364311</v>
      </c>
      <c r="CS265">
        <v>205045.73246357299</v>
      </c>
      <c r="CT265">
        <v>179012.30608706796</v>
      </c>
      <c r="CU265">
        <v>47254198.145770289</v>
      </c>
    </row>
    <row r="266" spans="89:99" x14ac:dyDescent="0.25">
      <c r="CK266" t="s">
        <v>9535</v>
      </c>
      <c r="CL266" t="s">
        <v>2166</v>
      </c>
      <c r="CM266" t="s">
        <v>2167</v>
      </c>
      <c r="CN266">
        <v>53404581.170045704</v>
      </c>
      <c r="CO266">
        <v>0.240809431622305</v>
      </c>
      <c r="CP266">
        <v>62</v>
      </c>
      <c r="CQ266">
        <v>-1.5870329596058199</v>
      </c>
      <c r="CR266">
        <v>0.21023530294581072</v>
      </c>
      <c r="CS266">
        <v>198674.314020527</v>
      </c>
      <c r="CT266">
        <v>173449.82841522485</v>
      </c>
      <c r="CU266">
        <v>46624121.926372036</v>
      </c>
    </row>
    <row r="267" spans="89:99" x14ac:dyDescent="0.25">
      <c r="CK267" t="s">
        <v>3873</v>
      </c>
      <c r="CL267" t="s">
        <v>86</v>
      </c>
      <c r="CM267" t="s">
        <v>87</v>
      </c>
      <c r="CN267">
        <v>52252128.233526103</v>
      </c>
      <c r="CO267">
        <v>5.2304459106384302E-2</v>
      </c>
      <c r="CP267">
        <v>63</v>
      </c>
      <c r="CQ267">
        <v>2.6212136215785198</v>
      </c>
      <c r="CR267">
        <v>4.566367576040134E-2</v>
      </c>
      <c r="CS267">
        <v>379372.461266989</v>
      </c>
      <c r="CT267">
        <v>331205.81609468709</v>
      </c>
      <c r="CU267">
        <v>45617989.024484709</v>
      </c>
    </row>
    <row r="268" spans="89:99" x14ac:dyDescent="0.25">
      <c r="CK268" t="s">
        <v>3652</v>
      </c>
      <c r="CL268" t="s">
        <v>76</v>
      </c>
      <c r="CM268" t="s">
        <v>77</v>
      </c>
      <c r="CN268">
        <v>48196228.356739603</v>
      </c>
      <c r="CO268">
        <v>0.106498666405825</v>
      </c>
      <c r="CP268">
        <v>64</v>
      </c>
      <c r="CQ268">
        <v>-0.171858733073916</v>
      </c>
      <c r="CR268">
        <v>9.297716972427586E-2</v>
      </c>
      <c r="CS268">
        <v>151527.18266687199</v>
      </c>
      <c r="CT268">
        <v>132288.68544675529</v>
      </c>
      <c r="CU268">
        <v>42077042.419654526</v>
      </c>
    </row>
    <row r="269" spans="89:99" x14ac:dyDescent="0.25">
      <c r="CK269" t="s">
        <v>4494</v>
      </c>
      <c r="CL269" t="s">
        <v>3498</v>
      </c>
      <c r="CM269" t="s">
        <v>3499</v>
      </c>
      <c r="CN269">
        <v>47404454.082454301</v>
      </c>
      <c r="CO269">
        <v>2.9500576913375098E-2</v>
      </c>
      <c r="CP269">
        <v>65</v>
      </c>
      <c r="CQ269">
        <v>479.30331832810901</v>
      </c>
      <c r="CR269">
        <v>2.5755065666145351E-2</v>
      </c>
      <c r="CS269">
        <v>0.20650403839362599</v>
      </c>
      <c r="CT269">
        <v>0.18028545966301771</v>
      </c>
      <c r="CU269">
        <v>41385794.974329583</v>
      </c>
    </row>
    <row r="270" spans="89:99" x14ac:dyDescent="0.25">
      <c r="CK270" t="s">
        <v>3650</v>
      </c>
      <c r="CL270" t="s">
        <v>3651</v>
      </c>
      <c r="CM270" t="s">
        <v>2193</v>
      </c>
      <c r="CN270">
        <v>45518925.910957299</v>
      </c>
      <c r="CO270">
        <v>2.8814615439842001E-2</v>
      </c>
      <c r="CP270">
        <v>66</v>
      </c>
      <c r="CQ270">
        <v>-0.247955895540305</v>
      </c>
      <c r="CR270">
        <v>2.5156196605137907E-2</v>
      </c>
      <c r="CS270">
        <v>3258704.0851344899</v>
      </c>
      <c r="CT270">
        <v>2844965.9796694755</v>
      </c>
      <c r="CU270">
        <v>39739661.00159853</v>
      </c>
    </row>
    <row r="271" spans="89:99" x14ac:dyDescent="0.25">
      <c r="CK271" t="s">
        <v>3767</v>
      </c>
      <c r="CL271" t="s">
        <v>1063</v>
      </c>
      <c r="CM271" t="s">
        <v>1064</v>
      </c>
      <c r="CN271">
        <v>45156494.1134848</v>
      </c>
      <c r="CO271">
        <v>5.7130675608014297E-2</v>
      </c>
      <c r="CP271">
        <v>67</v>
      </c>
      <c r="CQ271">
        <v>4.8755624034500302</v>
      </c>
      <c r="CR271">
        <v>4.9877136510118388E-2</v>
      </c>
      <c r="CS271">
        <v>3454819.6619335199</v>
      </c>
      <c r="CT271">
        <v>3016181.9383757934</v>
      </c>
      <c r="CU271">
        <v>39423244.994860329</v>
      </c>
    </row>
    <row r="272" spans="89:99" x14ac:dyDescent="0.25">
      <c r="CK272" t="s">
        <v>3693</v>
      </c>
      <c r="CL272" t="s">
        <v>1099</v>
      </c>
      <c r="CM272" t="s">
        <v>1100</v>
      </c>
      <c r="CN272">
        <v>44508398.468970798</v>
      </c>
      <c r="CO272">
        <v>3.5199709366932501E-2</v>
      </c>
      <c r="CP272">
        <v>68</v>
      </c>
      <c r="CQ272">
        <v>0.62786446818363995</v>
      </c>
      <c r="CR272">
        <v>3.0730613466869294E-2</v>
      </c>
      <c r="CS272">
        <v>1204174.5446039101</v>
      </c>
      <c r="CT272">
        <v>1051287.7277228194</v>
      </c>
      <c r="CU272">
        <v>38857434.165756404</v>
      </c>
    </row>
    <row r="273" spans="89:99" x14ac:dyDescent="0.25">
      <c r="CK273" t="s">
        <v>4168</v>
      </c>
      <c r="CL273" t="s">
        <v>646</v>
      </c>
      <c r="CM273" t="s">
        <v>647</v>
      </c>
      <c r="CN273">
        <v>44448168.349316202</v>
      </c>
      <c r="CO273">
        <v>1.2011832129656299</v>
      </c>
      <c r="CP273">
        <v>69</v>
      </c>
      <c r="CQ273">
        <v>1.6873790542421401</v>
      </c>
      <c r="CR273">
        <v>1.048676187514662</v>
      </c>
      <c r="CS273">
        <v>1072307.15519991</v>
      </c>
      <c r="CT273">
        <v>936162.74954710889</v>
      </c>
      <c r="CU273">
        <v>38804851.103013635</v>
      </c>
    </row>
    <row r="274" spans="89:99" x14ac:dyDescent="0.25">
      <c r="CK274" t="s">
        <v>3879</v>
      </c>
      <c r="CL274" t="s">
        <v>1354</v>
      </c>
      <c r="CM274" t="s">
        <v>1355</v>
      </c>
      <c r="CN274">
        <v>44244058.664449498</v>
      </c>
      <c r="CO274">
        <v>0.15671602127768</v>
      </c>
      <c r="CP274">
        <v>70</v>
      </c>
      <c r="CQ274">
        <v>-5.28642770624203</v>
      </c>
      <c r="CR274">
        <v>0.13681872835218067</v>
      </c>
      <c r="CS274">
        <v>1961264.51409064</v>
      </c>
      <c r="CT274">
        <v>1712254.5263236365</v>
      </c>
      <c r="CU274">
        <v>38626656.00017634</v>
      </c>
    </row>
    <row r="275" spans="89:99" x14ac:dyDescent="0.25">
      <c r="CK275" t="s">
        <v>3832</v>
      </c>
      <c r="CL275" t="s">
        <v>1697</v>
      </c>
      <c r="CM275" t="s">
        <v>1698</v>
      </c>
      <c r="CN275">
        <v>41978612.173546299</v>
      </c>
      <c r="CO275">
        <v>93.824250234315997</v>
      </c>
      <c r="CP275">
        <v>71</v>
      </c>
      <c r="CQ275">
        <v>1.2132705978275999</v>
      </c>
      <c r="CR275">
        <v>81.911948127566319</v>
      </c>
      <c r="CS275">
        <v>647685.20420795097</v>
      </c>
      <c r="CT275">
        <v>565452.4999408928</v>
      </c>
      <c r="CU275">
        <v>36648839.657544181</v>
      </c>
    </row>
    <row r="276" spans="89:99" x14ac:dyDescent="0.25">
      <c r="CK276" t="s">
        <v>3630</v>
      </c>
      <c r="CL276" t="s">
        <v>2025</v>
      </c>
      <c r="CM276" t="s">
        <v>3631</v>
      </c>
      <c r="CN276">
        <v>40593218.9696595</v>
      </c>
      <c r="CO276">
        <v>9.3777738852684506E-2</v>
      </c>
      <c r="CP276">
        <v>72</v>
      </c>
      <c r="CQ276">
        <v>-3.0429747523411502E-2</v>
      </c>
      <c r="CR276">
        <v>8.1871342016992296E-2</v>
      </c>
      <c r="CS276">
        <v>3247392.9404404201</v>
      </c>
      <c r="CT276">
        <v>2835090.9431503434</v>
      </c>
      <c r="CU276">
        <v>35439341.516395658</v>
      </c>
    </row>
    <row r="277" spans="89:99" x14ac:dyDescent="0.25">
      <c r="CK277" t="s">
        <v>3728</v>
      </c>
      <c r="CL277" t="s">
        <v>942</v>
      </c>
      <c r="CM277" t="s">
        <v>3135</v>
      </c>
      <c r="CN277">
        <v>40405403.673376903</v>
      </c>
      <c r="CO277">
        <v>0.91967482365992603</v>
      </c>
      <c r="CP277">
        <v>73</v>
      </c>
      <c r="CQ277">
        <v>1.2563452923778999</v>
      </c>
      <c r="CR277">
        <v>0.80290922934876741</v>
      </c>
      <c r="CS277">
        <v>6118497.5100269597</v>
      </c>
      <c r="CT277">
        <v>5341668.5921638981</v>
      </c>
      <c r="CU277">
        <v>35275372.001390286</v>
      </c>
    </row>
    <row r="278" spans="89:99" x14ac:dyDescent="0.25">
      <c r="CK278" t="s">
        <v>3774</v>
      </c>
      <c r="CL278" t="s">
        <v>1748</v>
      </c>
      <c r="CM278" t="s">
        <v>3775</v>
      </c>
      <c r="CN278">
        <v>39676477.055284701</v>
      </c>
      <c r="CO278">
        <v>5.58586090614503E-2</v>
      </c>
      <c r="CP278">
        <v>74</v>
      </c>
      <c r="CQ278">
        <v>7.7205773650858696</v>
      </c>
      <c r="CR278">
        <v>4.8766576620572336E-2</v>
      </c>
      <c r="CS278">
        <v>3367449.8212022502</v>
      </c>
      <c r="CT278">
        <v>2939904.9221031284</v>
      </c>
      <c r="CU278">
        <v>34638992.822437547</v>
      </c>
    </row>
    <row r="279" spans="89:99" x14ac:dyDescent="0.25">
      <c r="CK279" t="s">
        <v>4553</v>
      </c>
      <c r="CL279" t="s">
        <v>3196</v>
      </c>
      <c r="CM279" t="s">
        <v>3197</v>
      </c>
      <c r="CN279">
        <v>39395106.157623596</v>
      </c>
      <c r="CO279">
        <v>5.5661465874292596E-4</v>
      </c>
      <c r="CP279">
        <v>75</v>
      </c>
      <c r="CQ279">
        <v>2.00428365444578E-2</v>
      </c>
      <c r="CR279">
        <v>4.8594463521028924E-4</v>
      </c>
      <c r="CS279">
        <v>3.6179952818290201E-2</v>
      </c>
      <c r="CT279">
        <v>3.1586401288668811E-2</v>
      </c>
      <c r="CU279">
        <v>34393345.899427086</v>
      </c>
    </row>
    <row r="280" spans="89:99" x14ac:dyDescent="0.25">
      <c r="CK280" t="s">
        <v>89</v>
      </c>
      <c r="CL280" t="s">
        <v>89</v>
      </c>
      <c r="CM280" t="s">
        <v>88</v>
      </c>
      <c r="CN280">
        <v>38274718.320115298</v>
      </c>
      <c r="CO280">
        <v>0.65019705951432305</v>
      </c>
      <c r="CP280">
        <v>76</v>
      </c>
      <c r="CQ280">
        <v>1.4452633388249401</v>
      </c>
      <c r="CR280">
        <v>0.56764544005014672</v>
      </c>
      <c r="CS280">
        <v>585974.09497779503</v>
      </c>
      <c r="CT280">
        <v>511576.47998303443</v>
      </c>
      <c r="CU280">
        <v>33415206.983320188</v>
      </c>
    </row>
    <row r="281" spans="89:99" x14ac:dyDescent="0.25">
      <c r="CK281" t="s">
        <v>3938</v>
      </c>
      <c r="CL281" t="s">
        <v>2029</v>
      </c>
      <c r="CM281" t="s">
        <v>2030</v>
      </c>
      <c r="CN281">
        <v>37368653.192937396</v>
      </c>
      <c r="CO281">
        <v>0.93461587811132596</v>
      </c>
      <c r="CP281">
        <v>77</v>
      </c>
      <c r="CQ281">
        <v>0.38813470694191299</v>
      </c>
      <c r="CR281">
        <v>0.81595330776279984</v>
      </c>
      <c r="CS281">
        <v>7281462.71569979</v>
      </c>
      <c r="CT281">
        <v>6356979.0834636837</v>
      </c>
      <c r="CU281">
        <v>32624179.508949302</v>
      </c>
    </row>
    <row r="282" spans="89:99" x14ac:dyDescent="0.25">
      <c r="CK282" t="s">
        <v>3666</v>
      </c>
      <c r="CL282" t="s">
        <v>140</v>
      </c>
      <c r="CM282" t="s">
        <v>3667</v>
      </c>
      <c r="CN282">
        <v>36461261.315397397</v>
      </c>
      <c r="CO282">
        <v>1.2357624282797199E-3</v>
      </c>
      <c r="CP282">
        <v>78</v>
      </c>
      <c r="CQ282">
        <v>-0.196992394734713</v>
      </c>
      <c r="CR282">
        <v>1.0788650873356138E-3</v>
      </c>
      <c r="CS282">
        <v>164024.82928450601</v>
      </c>
      <c r="CT282">
        <v>143199.58085922804</v>
      </c>
      <c r="CU282">
        <v>31831993.733749293</v>
      </c>
    </row>
    <row r="283" spans="89:99" x14ac:dyDescent="0.25">
      <c r="CK283" t="s">
        <v>9533</v>
      </c>
      <c r="CL283" t="s">
        <v>2157</v>
      </c>
      <c r="CM283" t="s">
        <v>2158</v>
      </c>
      <c r="CN283">
        <v>32836401.749056101</v>
      </c>
      <c r="CO283">
        <v>0.54727336248426905</v>
      </c>
      <c r="CP283">
        <v>79</v>
      </c>
      <c r="CQ283">
        <v>1.26955127042034</v>
      </c>
      <c r="CR283">
        <v>0.47778934728981648</v>
      </c>
      <c r="CS283">
        <v>958705.08613692201</v>
      </c>
      <c r="CT283">
        <v>836984.05358063406</v>
      </c>
      <c r="CU283">
        <v>28667360.837388951</v>
      </c>
    </row>
    <row r="284" spans="89:99" x14ac:dyDescent="0.25">
      <c r="CK284" t="s">
        <v>3675</v>
      </c>
      <c r="CL284" t="s">
        <v>146</v>
      </c>
      <c r="CM284" t="s">
        <v>147</v>
      </c>
      <c r="CN284">
        <v>32722897.8141638</v>
      </c>
      <c r="CO284">
        <v>0.51716803402007305</v>
      </c>
      <c r="CP284">
        <v>80</v>
      </c>
      <c r="CQ284">
        <v>4.80698201483413</v>
      </c>
      <c r="CR284">
        <v>0.45150631174874861</v>
      </c>
      <c r="CS284">
        <v>373463.89589811902</v>
      </c>
      <c r="CT284">
        <v>326047.42581931036</v>
      </c>
      <c r="CU284">
        <v>28568267.816086315</v>
      </c>
    </row>
    <row r="285" spans="89:99" x14ac:dyDescent="0.25">
      <c r="CK285" t="s">
        <v>4091</v>
      </c>
      <c r="CL285" t="s">
        <v>1351</v>
      </c>
      <c r="CM285" t="s">
        <v>1289</v>
      </c>
      <c r="CN285">
        <v>32558441.994025201</v>
      </c>
      <c r="CO285">
        <v>0.36042144087718098</v>
      </c>
      <c r="CP285">
        <v>81</v>
      </c>
      <c r="CQ285">
        <v>2.71249972472229</v>
      </c>
      <c r="CR285">
        <v>0.31466089305765066</v>
      </c>
      <c r="CS285">
        <v>35312.0498322688</v>
      </c>
      <c r="CT285">
        <v>30828.690737364632</v>
      </c>
      <c r="CU285">
        <v>28424691.964695793</v>
      </c>
    </row>
    <row r="286" spans="89:99" x14ac:dyDescent="0.25">
      <c r="CK286" t="s">
        <v>3933</v>
      </c>
      <c r="CL286" t="s">
        <v>1349</v>
      </c>
      <c r="CM286" t="s">
        <v>1350</v>
      </c>
      <c r="CN286">
        <v>32367182.066151399</v>
      </c>
      <c r="CO286">
        <v>7.7875888096699403E-2</v>
      </c>
      <c r="CP286">
        <v>82</v>
      </c>
      <c r="CQ286">
        <v>1.60912343827742</v>
      </c>
      <c r="CR286">
        <v>6.7988453840390081E-2</v>
      </c>
      <c r="CS286">
        <v>1171068.25583226</v>
      </c>
      <c r="CT286">
        <v>1022384.7457987732</v>
      </c>
      <c r="CU286">
        <v>28257715.162304562</v>
      </c>
    </row>
    <row r="287" spans="89:99" x14ac:dyDescent="0.25">
      <c r="CK287" t="s">
        <v>4906</v>
      </c>
      <c r="CL287" t="s">
        <v>1260</v>
      </c>
      <c r="CM287" t="s">
        <v>1261</v>
      </c>
      <c r="CN287">
        <v>31732760.4901429</v>
      </c>
      <c r="CO287">
        <v>6.4343818604774505E-2</v>
      </c>
      <c r="CP287">
        <v>83</v>
      </c>
      <c r="CQ287">
        <v>0.401652091123824</v>
      </c>
      <c r="CR287">
        <v>5.6174470019437935E-2</v>
      </c>
      <c r="CS287">
        <v>37335.458545008201</v>
      </c>
      <c r="CT287">
        <v>32595.199386299788</v>
      </c>
      <c r="CU287">
        <v>27703842.287272405</v>
      </c>
    </row>
    <row r="288" spans="89:99" x14ac:dyDescent="0.25">
      <c r="CK288" t="s">
        <v>3713</v>
      </c>
      <c r="CL288" t="s">
        <v>84</v>
      </c>
      <c r="CM288" t="s">
        <v>85</v>
      </c>
      <c r="CN288">
        <v>31223280.737475298</v>
      </c>
      <c r="CO288">
        <v>15.611648174561701</v>
      </c>
      <c r="CP288">
        <v>84</v>
      </c>
      <c r="CQ288">
        <v>2.22761839920706</v>
      </c>
      <c r="CR288">
        <v>13.629530875726653</v>
      </c>
      <c r="CS288">
        <v>191191.52169038699</v>
      </c>
      <c r="CT288">
        <v>166917.08133048876</v>
      </c>
      <c r="CU288">
        <v>27259048.121922493</v>
      </c>
    </row>
    <row r="289" spans="89:99" x14ac:dyDescent="0.25">
      <c r="CK289" t="s">
        <v>3658</v>
      </c>
      <c r="CL289" t="s">
        <v>176</v>
      </c>
      <c r="CM289" t="s">
        <v>3139</v>
      </c>
      <c r="CN289">
        <v>31165946.694945</v>
      </c>
      <c r="CO289">
        <v>4.65359358438754</v>
      </c>
      <c r="CP289">
        <v>85</v>
      </c>
      <c r="CQ289">
        <v>0.954290376436425</v>
      </c>
      <c r="CR289">
        <v>4.0627547285393613</v>
      </c>
      <c r="CS289">
        <v>671714.026265122</v>
      </c>
      <c r="CT289">
        <v>586430.52663439722</v>
      </c>
      <c r="CU289">
        <v>27208993.438768011</v>
      </c>
    </row>
    <row r="290" spans="89:99" x14ac:dyDescent="0.25">
      <c r="CK290" t="s">
        <v>2161</v>
      </c>
      <c r="CL290" t="s">
        <v>4150</v>
      </c>
      <c r="CM290" t="s">
        <v>3136</v>
      </c>
      <c r="CN290">
        <v>31125164.7807859</v>
      </c>
      <c r="CO290">
        <v>1.9720995151776499</v>
      </c>
      <c r="CP290">
        <v>86</v>
      </c>
      <c r="CQ290">
        <v>-0.62043776601900302</v>
      </c>
      <c r="CR290">
        <v>1.7217138723326353</v>
      </c>
      <c r="CS290">
        <v>2585077.2036279598</v>
      </c>
      <c r="CT290">
        <v>2256865.4615465403</v>
      </c>
      <c r="CU290">
        <v>27173389.359558206</v>
      </c>
    </row>
    <row r="291" spans="89:99" x14ac:dyDescent="0.25">
      <c r="CK291" t="s">
        <v>3638</v>
      </c>
      <c r="CL291" t="s">
        <v>2172</v>
      </c>
      <c r="CM291" t="s">
        <v>2173</v>
      </c>
      <c r="CN291">
        <v>31124171.764197402</v>
      </c>
      <c r="CO291">
        <v>1.10798835980282E-2</v>
      </c>
      <c r="CP291">
        <v>87</v>
      </c>
      <c r="CQ291">
        <v>0.33839790735042602</v>
      </c>
      <c r="CR291">
        <v>9.6731372568881514E-3</v>
      </c>
      <c r="CS291">
        <v>2257488.64186128</v>
      </c>
      <c r="CT291">
        <v>1970868.8539360049</v>
      </c>
      <c r="CU291">
        <v>27172522.42032785</v>
      </c>
    </row>
    <row r="292" spans="89:99" x14ac:dyDescent="0.25">
      <c r="CK292" t="s">
        <v>3709</v>
      </c>
      <c r="CL292" t="s">
        <v>2021</v>
      </c>
      <c r="CM292" t="s">
        <v>2022</v>
      </c>
      <c r="CN292">
        <v>30867824.066960599</v>
      </c>
      <c r="CO292">
        <v>2.1266607788592</v>
      </c>
      <c r="CP292">
        <v>88</v>
      </c>
      <c r="CQ292">
        <v>1.06124945147133</v>
      </c>
      <c r="CR292">
        <v>1.8566514197321211</v>
      </c>
      <c r="CS292">
        <v>842062.96218843397</v>
      </c>
      <c r="CT292">
        <v>735151.2802571418</v>
      </c>
      <c r="CU292">
        <v>26948721.652123023</v>
      </c>
    </row>
    <row r="293" spans="89:99" x14ac:dyDescent="0.25">
      <c r="CK293" t="s">
        <v>3664</v>
      </c>
      <c r="CL293" t="s">
        <v>102</v>
      </c>
      <c r="CM293" t="s">
        <v>3665</v>
      </c>
      <c r="CN293">
        <v>30566290.3334403</v>
      </c>
      <c r="CO293">
        <v>0.47931333195257397</v>
      </c>
      <c r="CP293">
        <v>89</v>
      </c>
      <c r="CQ293">
        <v>0.53595939784380797</v>
      </c>
      <c r="CR293">
        <v>0.41845779407454747</v>
      </c>
      <c r="CS293">
        <v>1235041.533907</v>
      </c>
      <c r="CT293">
        <v>1078235.720596032</v>
      </c>
      <c r="CU293">
        <v>26685471.847545393</v>
      </c>
    </row>
    <row r="294" spans="89:99" x14ac:dyDescent="0.25">
      <c r="CK294" t="s">
        <v>3628</v>
      </c>
      <c r="CL294" t="s">
        <v>1603</v>
      </c>
      <c r="CM294" t="s">
        <v>1603</v>
      </c>
      <c r="CN294">
        <v>30464263.492963299</v>
      </c>
      <c r="CO294">
        <v>0.101210178053733</v>
      </c>
      <c r="CP294">
        <v>90</v>
      </c>
      <c r="CQ294">
        <v>2.0230592661792701</v>
      </c>
      <c r="CR294">
        <v>8.8360129007318877E-2</v>
      </c>
      <c r="CS294">
        <v>3320317.7246793602</v>
      </c>
      <c r="CT294">
        <v>2898756.9050831706</v>
      </c>
      <c r="CU294">
        <v>26596398.742842715</v>
      </c>
    </row>
    <row r="295" spans="89:99" x14ac:dyDescent="0.25">
      <c r="CK295" t="s">
        <v>1257</v>
      </c>
      <c r="CL295" t="s">
        <v>1257</v>
      </c>
      <c r="CM295" t="s">
        <v>1258</v>
      </c>
      <c r="CN295">
        <v>29922518.3265425</v>
      </c>
      <c r="CO295">
        <v>0.113917689229822</v>
      </c>
      <c r="CP295">
        <v>91</v>
      </c>
      <c r="CQ295">
        <v>1.37851925742415</v>
      </c>
      <c r="CR295">
        <v>9.9454243734446904E-2</v>
      </c>
      <c r="CS295">
        <v>1179088.1115309701</v>
      </c>
      <c r="CT295">
        <v>1029386.3685385523</v>
      </c>
      <c r="CU295">
        <v>26123435.709731366</v>
      </c>
    </row>
    <row r="296" spans="89:99" x14ac:dyDescent="0.25">
      <c r="CK296" t="s">
        <v>1605</v>
      </c>
      <c r="CL296" t="s">
        <v>1605</v>
      </c>
      <c r="CM296" t="s">
        <v>1604</v>
      </c>
      <c r="CN296">
        <v>29794836.134977799</v>
      </c>
      <c r="CO296">
        <v>3.1392070275865901E-2</v>
      </c>
      <c r="CP296">
        <v>92</v>
      </c>
      <c r="CQ296">
        <v>-2.7815378675786002</v>
      </c>
      <c r="CR296">
        <v>2.7406407465360872E-2</v>
      </c>
      <c r="CS296">
        <v>369921.70993007399</v>
      </c>
      <c r="CT296">
        <v>322954.96995051217</v>
      </c>
      <c r="CU296">
        <v>26011964.559936486</v>
      </c>
    </row>
    <row r="297" spans="89:99" x14ac:dyDescent="0.25">
      <c r="CK297" t="s">
        <v>3919</v>
      </c>
      <c r="CL297" t="s">
        <v>57</v>
      </c>
      <c r="CM297" t="s">
        <v>58</v>
      </c>
      <c r="CN297">
        <v>29510085.321823299</v>
      </c>
      <c r="CO297">
        <v>13.727878581662599</v>
      </c>
      <c r="CP297">
        <v>93</v>
      </c>
      <c r="CQ297">
        <v>3.2694142724140098</v>
      </c>
      <c r="CR297">
        <v>11.984932205420392</v>
      </c>
      <c r="CS297">
        <v>1309464.89609028</v>
      </c>
      <c r="CT297">
        <v>1143209.9950230741</v>
      </c>
      <c r="CU297">
        <v>25763366.849023335</v>
      </c>
    </row>
    <row r="298" spans="89:99" x14ac:dyDescent="0.25">
      <c r="CK298" t="s">
        <v>3698</v>
      </c>
      <c r="CL298" t="s">
        <v>2152</v>
      </c>
      <c r="CM298" t="s">
        <v>2153</v>
      </c>
      <c r="CN298">
        <v>29319780.503664698</v>
      </c>
      <c r="CO298">
        <v>0.27634105619100902</v>
      </c>
      <c r="CP298">
        <v>94</v>
      </c>
      <c r="CQ298">
        <v>1.92169076971707</v>
      </c>
      <c r="CR298">
        <v>0.24125569033277383</v>
      </c>
      <c r="CS298">
        <v>1441655.71275517</v>
      </c>
      <c r="CT298">
        <v>1258617.3368409229</v>
      </c>
      <c r="CU298">
        <v>25597223.89179742</v>
      </c>
    </row>
    <row r="299" spans="89:99" x14ac:dyDescent="0.25">
      <c r="CK299" t="s">
        <v>2189</v>
      </c>
      <c r="CL299" t="s">
        <v>2189</v>
      </c>
      <c r="CM299" t="s">
        <v>2188</v>
      </c>
      <c r="CN299">
        <v>28826671.3841144</v>
      </c>
      <c r="CO299">
        <v>5.3716977391807197E-2</v>
      </c>
      <c r="CP299">
        <v>95</v>
      </c>
      <c r="CQ299">
        <v>-2.73994737108077</v>
      </c>
      <c r="CR299">
        <v>4.6896855074233801E-2</v>
      </c>
      <c r="CS299">
        <v>3876112.7157864398</v>
      </c>
      <c r="CT299">
        <v>3383985.9409393314</v>
      </c>
      <c r="CU299">
        <v>25166721.878501706</v>
      </c>
    </row>
    <row r="300" spans="89:99" x14ac:dyDescent="0.25">
      <c r="CK300" t="s">
        <v>3947</v>
      </c>
      <c r="CL300" t="s">
        <v>106</v>
      </c>
      <c r="CM300" t="s">
        <v>107</v>
      </c>
      <c r="CN300">
        <v>28807578.337074298</v>
      </c>
      <c r="CO300">
        <v>0.24722950976754501</v>
      </c>
      <c r="CP300">
        <v>96</v>
      </c>
      <c r="CQ300">
        <v>-7.0944414788362095E-2</v>
      </c>
      <c r="CR300">
        <v>0.21584026228941849</v>
      </c>
      <c r="CS300">
        <v>1946038.7090284</v>
      </c>
      <c r="CT300">
        <v>1698961.8503753187</v>
      </c>
      <c r="CU300">
        <v>25150052.961086005</v>
      </c>
    </row>
    <row r="301" spans="89:99" x14ac:dyDescent="0.25">
      <c r="CK301" t="s">
        <v>3654</v>
      </c>
      <c r="CL301" t="s">
        <v>3655</v>
      </c>
      <c r="CM301" t="s">
        <v>953</v>
      </c>
      <c r="CN301">
        <v>27932490.955247998</v>
      </c>
      <c r="CO301">
        <v>0.486301083373962</v>
      </c>
      <c r="CP301">
        <v>97</v>
      </c>
      <c r="CQ301">
        <v>4.5986902572643098</v>
      </c>
      <c r="CR301">
        <v>0.42455835262447039</v>
      </c>
      <c r="CS301">
        <v>167299.32265518099</v>
      </c>
      <c r="CT301">
        <v>146058.33145358865</v>
      </c>
      <c r="CU301">
        <v>24386070.1736059</v>
      </c>
    </row>
    <row r="302" spans="89:99" x14ac:dyDescent="0.25">
      <c r="CK302" t="s">
        <v>947</v>
      </c>
      <c r="CL302" t="s">
        <v>947</v>
      </c>
      <c r="CM302" t="s">
        <v>948</v>
      </c>
      <c r="CN302">
        <v>27065419.465433899</v>
      </c>
      <c r="CO302">
        <v>1.9435744181324901</v>
      </c>
      <c r="CP302">
        <v>98</v>
      </c>
      <c r="CQ302">
        <v>1.02943315568118</v>
      </c>
      <c r="CR302">
        <v>1.696810435708717</v>
      </c>
      <c r="CS302">
        <v>791282.77071501105</v>
      </c>
      <c r="CT302">
        <v>690818.3450139506</v>
      </c>
      <c r="CU302">
        <v>23629085.548424557</v>
      </c>
    </row>
    <row r="303" spans="89:99" x14ac:dyDescent="0.25">
      <c r="CK303" t="s">
        <v>3729</v>
      </c>
      <c r="CL303" t="s">
        <v>1742</v>
      </c>
      <c r="CM303" t="s">
        <v>1743</v>
      </c>
      <c r="CN303">
        <v>26735050.613828201</v>
      </c>
      <c r="CO303">
        <v>4.1659096163557299E-2</v>
      </c>
      <c r="CP303">
        <v>99</v>
      </c>
      <c r="CQ303">
        <v>-1.82063428868775</v>
      </c>
      <c r="CR303">
        <v>3.6369890678247419E-2</v>
      </c>
      <c r="CS303">
        <v>335304.83974934102</v>
      </c>
      <c r="CT303">
        <v>292733.19607540575</v>
      </c>
      <c r="CU303">
        <v>23340661.647694126</v>
      </c>
    </row>
    <row r="304" spans="89:99" x14ac:dyDescent="0.25">
      <c r="CK304" t="s">
        <v>3749</v>
      </c>
      <c r="CL304" t="s">
        <v>3750</v>
      </c>
      <c r="CM304" t="s">
        <v>3751</v>
      </c>
      <c r="CN304">
        <v>26210748.7973019</v>
      </c>
      <c r="CO304">
        <v>1.78485369449029E-3</v>
      </c>
      <c r="CP304">
        <v>100</v>
      </c>
      <c r="CQ304">
        <v>-3.7519328707572002</v>
      </c>
      <c r="CR304">
        <v>1.5582415300230254E-3</v>
      </c>
      <c r="CS304">
        <v>780385.86102299299</v>
      </c>
      <c r="CT304">
        <v>681304.95056406991</v>
      </c>
      <c r="CU304">
        <v>22882927.287001267</v>
      </c>
    </row>
    <row r="305" spans="89:99" x14ac:dyDescent="0.25">
      <c r="CK305" t="s">
        <v>4116</v>
      </c>
      <c r="CL305" t="s">
        <v>4117</v>
      </c>
      <c r="CM305" t="s">
        <v>4118</v>
      </c>
      <c r="CN305">
        <v>25728286.698073201</v>
      </c>
      <c r="CO305">
        <v>3.5220104993940099E-2</v>
      </c>
      <c r="CP305">
        <v>101</v>
      </c>
      <c r="CQ305">
        <v>8.8388669290133599</v>
      </c>
      <c r="CR305">
        <v>3.0748419583489499E-2</v>
      </c>
      <c r="CS305">
        <v>382363.15375758102</v>
      </c>
      <c r="CT305">
        <v>333816.7983039036</v>
      </c>
      <c r="CU305">
        <v>22461720.505739041</v>
      </c>
    </row>
    <row r="306" spans="89:99" x14ac:dyDescent="0.25">
      <c r="CK306" t="s">
        <v>4595</v>
      </c>
      <c r="CL306" t="s">
        <v>2162</v>
      </c>
      <c r="CM306" t="s">
        <v>2163</v>
      </c>
      <c r="CN306">
        <v>25649474.303546902</v>
      </c>
      <c r="CO306">
        <v>7.6635253531359103E-3</v>
      </c>
      <c r="CP306">
        <v>102</v>
      </c>
      <c r="CQ306">
        <v>-0.69560758220049101</v>
      </c>
      <c r="CR306">
        <v>6.6905335202003648E-3</v>
      </c>
      <c r="CS306">
        <v>189837.12612297299</v>
      </c>
      <c r="CT306">
        <v>165734.64524189589</v>
      </c>
      <c r="CU306">
        <v>22392914.448071379</v>
      </c>
    </row>
    <row r="307" spans="89:99" x14ac:dyDescent="0.25">
      <c r="CK307" t="s">
        <v>100</v>
      </c>
      <c r="CL307" t="s">
        <v>100</v>
      </c>
      <c r="CM307" t="s">
        <v>99</v>
      </c>
      <c r="CN307">
        <v>25482219.742865998</v>
      </c>
      <c r="CO307">
        <v>2.55060089270857E-2</v>
      </c>
      <c r="CP307">
        <v>103</v>
      </c>
      <c r="CQ307">
        <v>1.9795860026465699</v>
      </c>
      <c r="CR307">
        <v>2.2267664009667197E-2</v>
      </c>
      <c r="CS307">
        <v>357882.96312290803</v>
      </c>
      <c r="CT307">
        <v>312444.71059297124</v>
      </c>
      <c r="CU307">
        <v>22246895.195432767</v>
      </c>
    </row>
    <row r="308" spans="89:99" x14ac:dyDescent="0.25">
      <c r="CK308" t="s">
        <v>3904</v>
      </c>
      <c r="CL308" t="s">
        <v>2048</v>
      </c>
      <c r="CM308" t="s">
        <v>2049</v>
      </c>
      <c r="CN308">
        <v>24821036.698623698</v>
      </c>
      <c r="CO308">
        <v>0.94095566344444703</v>
      </c>
      <c r="CP308">
        <v>104</v>
      </c>
      <c r="CQ308">
        <v>1.5379687152508399</v>
      </c>
      <c r="CR308">
        <v>0.82148816859088647</v>
      </c>
      <c r="CS308">
        <v>1146398.0864606299</v>
      </c>
      <c r="CT308">
        <v>1000846.7998112428</v>
      </c>
      <c r="CU308">
        <v>21669658.595219646</v>
      </c>
    </row>
    <row r="309" spans="89:99" x14ac:dyDescent="0.25">
      <c r="CK309" t="s">
        <v>3722</v>
      </c>
      <c r="CL309" t="s">
        <v>3723</v>
      </c>
      <c r="CM309" t="s">
        <v>1292</v>
      </c>
      <c r="CN309">
        <v>24703659.078815602</v>
      </c>
      <c r="CO309">
        <v>2.8652598446024202E-2</v>
      </c>
      <c r="CP309">
        <v>105</v>
      </c>
      <c r="CQ309">
        <v>0.89844591428009202</v>
      </c>
      <c r="CR309">
        <v>2.5014749936923191E-2</v>
      </c>
      <c r="CS309">
        <v>982396.76809752895</v>
      </c>
      <c r="CT309">
        <v>857667.74483279453</v>
      </c>
      <c r="CU309">
        <v>21567183.707532864</v>
      </c>
    </row>
    <row r="310" spans="89:99" x14ac:dyDescent="0.25">
      <c r="CK310" t="s">
        <v>1118</v>
      </c>
      <c r="CL310" t="s">
        <v>1118</v>
      </c>
      <c r="CM310" t="s">
        <v>1119</v>
      </c>
      <c r="CN310">
        <v>24691261.264208399</v>
      </c>
      <c r="CO310">
        <v>2.51583155918775E-5</v>
      </c>
      <c r="CP310">
        <v>106</v>
      </c>
      <c r="CQ310">
        <v>-2.8104625880074199</v>
      </c>
      <c r="CR310">
        <v>2.1964115211070371E-5</v>
      </c>
      <c r="CS310">
        <v>182277.13558592499</v>
      </c>
      <c r="CT310">
        <v>159134.50134339367</v>
      </c>
      <c r="CU310">
        <v>21556359.969059449</v>
      </c>
    </row>
    <row r="311" spans="89:99" x14ac:dyDescent="0.25">
      <c r="CK311" t="s">
        <v>4169</v>
      </c>
      <c r="CL311" t="s">
        <v>1237</v>
      </c>
      <c r="CM311" t="s">
        <v>1238</v>
      </c>
      <c r="CN311">
        <v>24459114.842644401</v>
      </c>
      <c r="CO311">
        <v>0.66594943332456402</v>
      </c>
      <c r="CP311">
        <v>107</v>
      </c>
      <c r="CQ311">
        <v>1.91146373286492</v>
      </c>
      <c r="CR311">
        <v>0.58139782947194429</v>
      </c>
      <c r="CS311">
        <v>345528.75064851303</v>
      </c>
      <c r="CT311">
        <v>301659.03835117532</v>
      </c>
      <c r="CU311">
        <v>21353687.785762902</v>
      </c>
    </row>
    <row r="312" spans="89:99" x14ac:dyDescent="0.25">
      <c r="CK312" t="s">
        <v>4600</v>
      </c>
      <c r="CL312" t="s">
        <v>3459</v>
      </c>
      <c r="CM312" t="s">
        <v>3460</v>
      </c>
      <c r="CN312">
        <v>24083107.459318899</v>
      </c>
      <c r="CO312">
        <v>4.3535134497783498E-2</v>
      </c>
      <c r="CP312">
        <v>108</v>
      </c>
      <c r="CQ312">
        <v>-0.501712386285735</v>
      </c>
      <c r="CR312">
        <v>3.8007739681406923E-2</v>
      </c>
      <c r="CS312">
        <v>1272859.8592416199</v>
      </c>
      <c r="CT312">
        <v>1111252.4800728671</v>
      </c>
      <c r="CU312">
        <v>21025419.80385394</v>
      </c>
    </row>
    <row r="313" spans="89:99" x14ac:dyDescent="0.25">
      <c r="CK313" t="s">
        <v>3634</v>
      </c>
      <c r="CL313" t="s">
        <v>3635</v>
      </c>
      <c r="CM313" t="s">
        <v>1626</v>
      </c>
      <c r="CN313">
        <v>23754643.6245648</v>
      </c>
      <c r="CO313">
        <v>0.52244110102506502</v>
      </c>
      <c r="CP313">
        <v>109</v>
      </c>
      <c r="CQ313">
        <v>0.79313350372845004</v>
      </c>
      <c r="CR313">
        <v>0.45610988907451883</v>
      </c>
      <c r="CS313">
        <v>2053157.82669078</v>
      </c>
      <c r="CT313">
        <v>1792480.6963828122</v>
      </c>
      <c r="CU313">
        <v>20738659.051415563</v>
      </c>
    </row>
    <row r="314" spans="89:99" x14ac:dyDescent="0.25">
      <c r="CK314" t="s">
        <v>3697</v>
      </c>
      <c r="CL314" t="s">
        <v>294</v>
      </c>
      <c r="CM314" t="s">
        <v>2156</v>
      </c>
      <c r="CN314">
        <v>23676655.843318898</v>
      </c>
      <c r="CO314">
        <v>4.1402643988161696</v>
      </c>
      <c r="CP314">
        <v>110</v>
      </c>
      <c r="CQ314">
        <v>1.0189700750041299</v>
      </c>
      <c r="CR314">
        <v>3.6145998696848745</v>
      </c>
      <c r="CS314">
        <v>258808.866402349</v>
      </c>
      <c r="CT314">
        <v>225949.45748844123</v>
      </c>
      <c r="CU314">
        <v>20670572.910827763</v>
      </c>
    </row>
    <row r="315" spans="89:99" x14ac:dyDescent="0.25">
      <c r="CK315" t="s">
        <v>5035</v>
      </c>
      <c r="CL315" t="s">
        <v>1726</v>
      </c>
      <c r="CM315" t="s">
        <v>1727</v>
      </c>
      <c r="CN315">
        <v>23327203.6957867</v>
      </c>
      <c r="CO315">
        <v>8.4737830032034694E-2</v>
      </c>
      <c r="CP315">
        <v>111</v>
      </c>
      <c r="CQ315">
        <v>24.4204541606628</v>
      </c>
      <c r="CR315">
        <v>7.3979176179847464E-2</v>
      </c>
      <c r="CS315">
        <v>7491751.1173235998</v>
      </c>
      <c r="CT315">
        <v>6540568.4284637282</v>
      </c>
      <c r="CU315">
        <v>20365488.605754845</v>
      </c>
    </row>
    <row r="316" spans="89:99" x14ac:dyDescent="0.25">
      <c r="CK316" t="s">
        <v>1452</v>
      </c>
      <c r="CL316" t="s">
        <v>1452</v>
      </c>
      <c r="CM316" t="s">
        <v>1451</v>
      </c>
      <c r="CN316">
        <v>23251100.3554896</v>
      </c>
      <c r="CO316">
        <v>6.5567617149539001E-2</v>
      </c>
      <c r="CP316">
        <v>112</v>
      </c>
      <c r="CQ316">
        <v>-10.182616382939299</v>
      </c>
      <c r="CR316">
        <v>5.7242890205764951E-2</v>
      </c>
      <c r="CS316">
        <v>484136.35377799202</v>
      </c>
      <c r="CT316">
        <v>422668.46575692313</v>
      </c>
      <c r="CU316">
        <v>20299047.649955224</v>
      </c>
    </row>
    <row r="317" spans="89:99" x14ac:dyDescent="0.25">
      <c r="CK317" t="s">
        <v>4206</v>
      </c>
      <c r="CL317" t="s">
        <v>2894</v>
      </c>
      <c r="CM317" t="s">
        <v>2895</v>
      </c>
      <c r="CN317">
        <v>23227436.7587718</v>
      </c>
      <c r="CO317">
        <v>2.1262414993050401E-3</v>
      </c>
      <c r="CP317">
        <v>113</v>
      </c>
      <c r="CQ317">
        <v>4.0597238332525398</v>
      </c>
      <c r="CR317">
        <v>1.8562853735872755E-3</v>
      </c>
      <c r="CS317">
        <v>10442.519345782301</v>
      </c>
      <c r="CT317">
        <v>9116.6953195644001</v>
      </c>
      <c r="CU317">
        <v>20278388.478131104</v>
      </c>
    </row>
    <row r="318" spans="89:99" x14ac:dyDescent="0.25">
      <c r="CK318" t="s">
        <v>4057</v>
      </c>
      <c r="CL318" t="s">
        <v>4058</v>
      </c>
      <c r="CM318" t="s">
        <v>2872</v>
      </c>
      <c r="CN318">
        <v>23211974.659371302</v>
      </c>
      <c r="CO318">
        <v>2.3176888453495099</v>
      </c>
      <c r="CP318">
        <v>114</v>
      </c>
      <c r="CQ318">
        <v>20.062702948358801</v>
      </c>
      <c r="CR318">
        <v>2.0234257987885553</v>
      </c>
      <c r="CS318">
        <v>1310285.4192671301</v>
      </c>
      <c r="CT318">
        <v>1143926.3412952984</v>
      </c>
      <c r="CU318">
        <v>20264889.508718889</v>
      </c>
    </row>
    <row r="319" spans="89:99" x14ac:dyDescent="0.25">
      <c r="CK319" t="s">
        <v>3683</v>
      </c>
      <c r="CL319" t="s">
        <v>120</v>
      </c>
      <c r="CM319" t="s">
        <v>1067</v>
      </c>
      <c r="CN319">
        <v>23163644.956613</v>
      </c>
      <c r="CO319">
        <v>4.2306405563392199E-2</v>
      </c>
      <c r="CP319">
        <v>115</v>
      </c>
      <c r="CQ319">
        <v>2.9103453462837199</v>
      </c>
      <c r="CR319">
        <v>3.693501508744168E-2</v>
      </c>
      <c r="CS319">
        <v>78894.007306857398</v>
      </c>
      <c r="CT319">
        <v>68877.308563149578</v>
      </c>
      <c r="CU319">
        <v>20222695.938341595</v>
      </c>
    </row>
    <row r="320" spans="89:99" x14ac:dyDescent="0.25">
      <c r="CK320" t="s">
        <v>3748</v>
      </c>
      <c r="CL320" t="s">
        <v>2164</v>
      </c>
      <c r="CM320" t="s">
        <v>2165</v>
      </c>
      <c r="CN320">
        <v>23111744.461173601</v>
      </c>
      <c r="CO320">
        <v>3.8577372943084401E-2</v>
      </c>
      <c r="CP320">
        <v>116</v>
      </c>
      <c r="CQ320">
        <v>0.65572308558130099</v>
      </c>
      <c r="CR320">
        <v>3.3679435364738643E-2</v>
      </c>
      <c r="CS320">
        <v>1122099.8198690801</v>
      </c>
      <c r="CT320">
        <v>979633.53833922255</v>
      </c>
      <c r="CU320">
        <v>20177384.937405162</v>
      </c>
    </row>
    <row r="321" spans="89:99" x14ac:dyDescent="0.25">
      <c r="CK321" t="s">
        <v>4072</v>
      </c>
      <c r="CL321" t="s">
        <v>114</v>
      </c>
      <c r="CM321" t="s">
        <v>115</v>
      </c>
      <c r="CN321">
        <v>22955922.2590435</v>
      </c>
      <c r="CO321">
        <v>3.9081762798887703E-3</v>
      </c>
      <c r="CP321">
        <v>117</v>
      </c>
      <c r="CQ321">
        <v>2.9518902311298398</v>
      </c>
      <c r="CR321">
        <v>3.4119785866889734E-3</v>
      </c>
      <c r="CS321">
        <v>608760.92484210397</v>
      </c>
      <c r="CT321">
        <v>531470.20278045128</v>
      </c>
      <c r="CU321">
        <v>20041346.545346308</v>
      </c>
    </row>
    <row r="322" spans="89:99" x14ac:dyDescent="0.25">
      <c r="CK322" t="s">
        <v>3860</v>
      </c>
      <c r="CL322" t="s">
        <v>3861</v>
      </c>
      <c r="CM322" t="s">
        <v>3862</v>
      </c>
      <c r="CN322">
        <v>21887656.187605701</v>
      </c>
      <c r="CO322">
        <v>0.98249204022556302</v>
      </c>
      <c r="CP322">
        <v>118</v>
      </c>
      <c r="CQ322">
        <v>5.8102787335805601</v>
      </c>
      <c r="CR322">
        <v>0.85775092083036486</v>
      </c>
      <c r="CS322">
        <v>67697.600071785404</v>
      </c>
      <c r="CT322">
        <v>59102.441976271257</v>
      </c>
      <c r="CU322">
        <v>19108711.807402536</v>
      </c>
    </row>
    <row r="323" spans="89:99" x14ac:dyDescent="0.25">
      <c r="CK323" t="s">
        <v>3684</v>
      </c>
      <c r="CL323" t="s">
        <v>951</v>
      </c>
      <c r="CM323" t="s">
        <v>952</v>
      </c>
      <c r="CN323">
        <v>21578632.265975699</v>
      </c>
      <c r="CO323">
        <v>2.33903267633967</v>
      </c>
      <c r="CP323">
        <v>119</v>
      </c>
      <c r="CQ323">
        <v>0.15134821602762699</v>
      </c>
      <c r="CR323">
        <v>2.0420597316208808</v>
      </c>
      <c r="CS323">
        <v>31912.359273410901</v>
      </c>
      <c r="CT323">
        <v>27860.638490621568</v>
      </c>
      <c r="CU323">
        <v>18838922.798958365</v>
      </c>
    </row>
    <row r="324" spans="89:99" x14ac:dyDescent="0.25">
      <c r="CK324" t="s">
        <v>3982</v>
      </c>
      <c r="CL324" t="s">
        <v>3983</v>
      </c>
      <c r="CM324" t="s">
        <v>925</v>
      </c>
      <c r="CN324">
        <v>21463657.891114298</v>
      </c>
      <c r="CO324">
        <v>0.35346205237588402</v>
      </c>
      <c r="CP324">
        <v>120</v>
      </c>
      <c r="CQ324">
        <v>-0.72448616622287498</v>
      </c>
      <c r="CR324">
        <v>0.30858509635803238</v>
      </c>
      <c r="CS324">
        <v>31567.00242266</v>
      </c>
      <c r="CT324">
        <v>27559.129527069403</v>
      </c>
      <c r="CU324">
        <v>18738546.030626867</v>
      </c>
    </row>
    <row r="325" spans="89:99" x14ac:dyDescent="0.25">
      <c r="CK325" t="s">
        <v>3715</v>
      </c>
      <c r="CL325" t="s">
        <v>982</v>
      </c>
      <c r="CM325" t="s">
        <v>983</v>
      </c>
      <c r="CN325">
        <v>20670250.8814895</v>
      </c>
      <c r="CO325">
        <v>1.0258679929043399E-2</v>
      </c>
      <c r="CP325">
        <v>121</v>
      </c>
      <c r="CQ325">
        <v>0.78357081080111002</v>
      </c>
      <c r="CR325">
        <v>8.956196890532335E-3</v>
      </c>
      <c r="CS325">
        <v>144809.82283449499</v>
      </c>
      <c r="CT325">
        <v>126424.18848813621</v>
      </c>
      <c r="CU325">
        <v>18045873.148572072</v>
      </c>
    </row>
    <row r="326" spans="89:99" x14ac:dyDescent="0.25">
      <c r="CK326" t="s">
        <v>3649</v>
      </c>
      <c r="CL326" t="s">
        <v>3140</v>
      </c>
      <c r="CM326" t="s">
        <v>821</v>
      </c>
      <c r="CN326">
        <v>20630459.293161999</v>
      </c>
      <c r="CO326">
        <v>0.26791576304689102</v>
      </c>
      <c r="CP326">
        <v>122</v>
      </c>
      <c r="CQ326">
        <v>0.69096415551713697</v>
      </c>
      <c r="CR326">
        <v>0.23390010610740561</v>
      </c>
      <c r="CS326">
        <v>285803.325489918</v>
      </c>
      <c r="CT326">
        <v>249516.59207241613</v>
      </c>
      <c r="CU326">
        <v>18011133.659464985</v>
      </c>
    </row>
    <row r="327" spans="89:99" x14ac:dyDescent="0.25">
      <c r="CK327" t="s">
        <v>3702</v>
      </c>
      <c r="CL327" t="s">
        <v>1518</v>
      </c>
      <c r="CM327" t="s">
        <v>1519</v>
      </c>
      <c r="CN327">
        <v>20339762.353034101</v>
      </c>
      <c r="CO327">
        <v>7.8106864072839205E-2</v>
      </c>
      <c r="CP327">
        <v>123</v>
      </c>
      <c r="CQ327">
        <v>4.9737025264481902</v>
      </c>
      <c r="CR327">
        <v>6.8190104182695263E-2</v>
      </c>
      <c r="CS327">
        <v>164068.48910355501</v>
      </c>
      <c r="CT327">
        <v>143237.69745301129</v>
      </c>
      <c r="CU327">
        <v>17757344.765643485</v>
      </c>
    </row>
    <row r="328" spans="89:99" x14ac:dyDescent="0.25">
      <c r="CK328" t="s">
        <v>3851</v>
      </c>
      <c r="CL328" t="s">
        <v>3852</v>
      </c>
      <c r="CM328" t="s">
        <v>3005</v>
      </c>
      <c r="CN328">
        <v>20080943.995531999</v>
      </c>
      <c r="CO328">
        <v>0.10071643158132999</v>
      </c>
      <c r="CP328">
        <v>124</v>
      </c>
      <c r="CQ328">
        <v>-5.2025646584359597</v>
      </c>
      <c r="CR328">
        <v>8.7929070562038039E-2</v>
      </c>
      <c r="CS328">
        <v>1373034.8807141201</v>
      </c>
      <c r="CT328">
        <v>1198708.8801191328</v>
      </c>
      <c r="CU328">
        <v>17531387.022083279</v>
      </c>
    </row>
    <row r="329" spans="89:99" x14ac:dyDescent="0.25">
      <c r="CK329" t="s">
        <v>9882</v>
      </c>
      <c r="CL329" t="s">
        <v>9883</v>
      </c>
      <c r="CM329" t="s">
        <v>9884</v>
      </c>
      <c r="CN329">
        <v>20001705.0653533</v>
      </c>
      <c r="CO329">
        <v>3.3154953907181199E-2</v>
      </c>
      <c r="CP329">
        <v>125</v>
      </c>
      <c r="CQ329">
        <v>16.212729228587801</v>
      </c>
      <c r="CR329">
        <v>2.8945468339309853E-2</v>
      </c>
      <c r="CS329">
        <v>1910313.82670075</v>
      </c>
      <c r="CT329">
        <v>1667772.7420075166</v>
      </c>
      <c r="CU329">
        <v>17462208.583435789</v>
      </c>
    </row>
    <row r="330" spans="89:99" x14ac:dyDescent="0.25">
      <c r="CK330" t="s">
        <v>3687</v>
      </c>
      <c r="CL330" t="s">
        <v>68</v>
      </c>
      <c r="CM330" t="s">
        <v>9832</v>
      </c>
      <c r="CN330">
        <v>19680432.0684622</v>
      </c>
      <c r="CO330">
        <v>29.004649878881501</v>
      </c>
      <c r="CP330">
        <v>126</v>
      </c>
      <c r="CQ330">
        <v>-5.4751429746385698</v>
      </c>
      <c r="CR330">
        <v>25.322103511659197</v>
      </c>
      <c r="CS330">
        <v>16652.8881988338</v>
      </c>
      <c r="CT330">
        <v>14538.57090155707</v>
      </c>
      <c r="CU330">
        <v>17181725.691321969</v>
      </c>
    </row>
    <row r="331" spans="89:99" x14ac:dyDescent="0.25">
      <c r="CK331" t="s">
        <v>3692</v>
      </c>
      <c r="CL331" t="s">
        <v>2247</v>
      </c>
      <c r="CM331" t="s">
        <v>2248</v>
      </c>
      <c r="CN331">
        <v>19444106.271250602</v>
      </c>
      <c r="CO331">
        <v>0.33068111058355498</v>
      </c>
      <c r="CP331">
        <v>127</v>
      </c>
      <c r="CQ331">
        <v>10.4586944261016</v>
      </c>
      <c r="CR331">
        <v>0.28869651405942459</v>
      </c>
      <c r="CS331">
        <v>1641647.62422149</v>
      </c>
      <c r="CT331">
        <v>1433217.4752598333</v>
      </c>
      <c r="CU331">
        <v>16975404.762627546</v>
      </c>
    </row>
    <row r="332" spans="89:99" x14ac:dyDescent="0.25">
      <c r="CK332" t="s">
        <v>974</v>
      </c>
      <c r="CL332" t="s">
        <v>974</v>
      </c>
      <c r="CM332" t="s">
        <v>975</v>
      </c>
      <c r="CN332">
        <v>19325081.308349699</v>
      </c>
      <c r="CO332">
        <v>1.0327765944237201E-3</v>
      </c>
      <c r="CP332">
        <v>128</v>
      </c>
      <c r="CQ332">
        <v>0.43295214540566701</v>
      </c>
      <c r="CR332">
        <v>9.016511468893072E-4</v>
      </c>
      <c r="CS332">
        <v>1427054.8377588701</v>
      </c>
      <c r="CT332">
        <v>1245870.2473376533</v>
      </c>
      <c r="CU332">
        <v>16871491.685116392</v>
      </c>
    </row>
    <row r="333" spans="89:99" x14ac:dyDescent="0.25">
      <c r="CK333" t="s">
        <v>4342</v>
      </c>
      <c r="CL333" t="s">
        <v>1894</v>
      </c>
      <c r="CM333" t="s">
        <v>1895</v>
      </c>
      <c r="CN333">
        <v>18875772.573258899</v>
      </c>
      <c r="CO333">
        <v>2.0991032125876E-3</v>
      </c>
      <c r="CP333">
        <v>129</v>
      </c>
      <c r="CQ333">
        <v>0.50830492318294196</v>
      </c>
      <c r="CR333">
        <v>1.8325926723046285E-3</v>
      </c>
      <c r="CS333">
        <v>1147634.1833242299</v>
      </c>
      <c r="CT333">
        <v>1001925.9568726526</v>
      </c>
      <c r="CU333">
        <v>16479228.984267661</v>
      </c>
    </row>
    <row r="334" spans="89:99" x14ac:dyDescent="0.25">
      <c r="CK334" t="s">
        <v>3645</v>
      </c>
      <c r="CL334" t="s">
        <v>1109</v>
      </c>
      <c r="CM334" t="s">
        <v>1110</v>
      </c>
      <c r="CN334">
        <v>18548005.104760502</v>
      </c>
      <c r="CO334">
        <v>0.118410951549051</v>
      </c>
      <c r="CP334">
        <v>130</v>
      </c>
      <c r="CQ334">
        <v>1.3564284609477899</v>
      </c>
      <c r="CR334">
        <v>0.10337702349657732</v>
      </c>
      <c r="CS334">
        <v>1945841.1804829601</v>
      </c>
      <c r="CT334">
        <v>1698789.4008441221</v>
      </c>
      <c r="CU334">
        <v>16193076.184639694</v>
      </c>
    </row>
    <row r="335" spans="89:99" x14ac:dyDescent="0.25">
      <c r="CK335" t="s">
        <v>3663</v>
      </c>
      <c r="CL335" t="s">
        <v>121</v>
      </c>
      <c r="CM335" t="s">
        <v>122</v>
      </c>
      <c r="CN335">
        <v>18500900.256223202</v>
      </c>
      <c r="CO335">
        <v>0.30985862364864197</v>
      </c>
      <c r="CP335">
        <v>131</v>
      </c>
      <c r="CQ335">
        <v>-0.14004188512471499</v>
      </c>
      <c r="CR335">
        <v>0.27051773335571588</v>
      </c>
      <c r="CS335">
        <v>314033.37520235498</v>
      </c>
      <c r="CT335">
        <v>274162.44175316324</v>
      </c>
      <c r="CU335">
        <v>16151951.956092084</v>
      </c>
    </row>
    <row r="336" spans="89:99" x14ac:dyDescent="0.25">
      <c r="CK336" t="s">
        <v>3681</v>
      </c>
      <c r="CL336" t="s">
        <v>2159</v>
      </c>
      <c r="CM336" t="s">
        <v>2160</v>
      </c>
      <c r="CN336">
        <v>18181624.496219601</v>
      </c>
      <c r="CO336">
        <v>0.87970480248906302</v>
      </c>
      <c r="CP336">
        <v>132</v>
      </c>
      <c r="CQ336">
        <v>5.17845938580784</v>
      </c>
      <c r="CR336">
        <v>0.76801396194584182</v>
      </c>
      <c r="CS336">
        <v>35003.778270561401</v>
      </c>
      <c r="CT336">
        <v>30559.558566217853</v>
      </c>
      <c r="CU336">
        <v>15873212.72368158</v>
      </c>
    </row>
    <row r="337" spans="89:99" x14ac:dyDescent="0.25">
      <c r="CK337" t="s">
        <v>3837</v>
      </c>
      <c r="CL337" t="s">
        <v>2150</v>
      </c>
      <c r="CM337" t="s">
        <v>2151</v>
      </c>
      <c r="CN337">
        <v>18120620.456034701</v>
      </c>
      <c r="CO337">
        <v>3.7023720914382698E-2</v>
      </c>
      <c r="CP337">
        <v>133</v>
      </c>
      <c r="CQ337">
        <v>-5.5046183073824801</v>
      </c>
      <c r="CR337">
        <v>3.2323041212209025E-2</v>
      </c>
      <c r="CS337">
        <v>4376256.5118422098</v>
      </c>
      <c r="CT337">
        <v>3820629.4800726767</v>
      </c>
      <c r="CU337">
        <v>15819954.000454716</v>
      </c>
    </row>
    <row r="338" spans="89:99" x14ac:dyDescent="0.25">
      <c r="CK338" t="s">
        <v>165</v>
      </c>
      <c r="CL338" t="s">
        <v>165</v>
      </c>
      <c r="CM338" t="s">
        <v>166</v>
      </c>
      <c r="CN338">
        <v>18032262.426594499</v>
      </c>
      <c r="CO338">
        <v>0.13297449939508399</v>
      </c>
      <c r="CP338">
        <v>134</v>
      </c>
      <c r="CQ338">
        <v>-0.96877169060824397</v>
      </c>
      <c r="CR338">
        <v>0.11609152505388658</v>
      </c>
      <c r="CS338">
        <v>341943.728064497</v>
      </c>
      <c r="CT338">
        <v>298529.18457451632</v>
      </c>
      <c r="CU338">
        <v>15742814.25986436</v>
      </c>
    </row>
    <row r="339" spans="89:99" x14ac:dyDescent="0.25">
      <c r="CK339" t="s">
        <v>144</v>
      </c>
      <c r="CL339" t="s">
        <v>3721</v>
      </c>
      <c r="CM339" t="s">
        <v>145</v>
      </c>
      <c r="CN339">
        <v>17448502.445731699</v>
      </c>
      <c r="CO339">
        <v>0.24938773008509499</v>
      </c>
      <c r="CP339">
        <v>135</v>
      </c>
      <c r="CQ339">
        <v>2.2175930349745601</v>
      </c>
      <c r="CR339">
        <v>0.21772446632257106</v>
      </c>
      <c r="CS339">
        <v>350066.85815607902</v>
      </c>
      <c r="CT339">
        <v>305620.96957715071</v>
      </c>
      <c r="CU339">
        <v>15233170.781211825</v>
      </c>
    </row>
    <row r="340" spans="89:99" x14ac:dyDescent="0.25">
      <c r="CK340" t="s">
        <v>3890</v>
      </c>
      <c r="CL340" t="s">
        <v>1122</v>
      </c>
      <c r="CM340" t="s">
        <v>1123</v>
      </c>
      <c r="CN340">
        <v>17422863.870012801</v>
      </c>
      <c r="CO340">
        <v>4.5488012072007401E-2</v>
      </c>
      <c r="CP340">
        <v>136</v>
      </c>
      <c r="CQ340">
        <v>2.7304934240749201</v>
      </c>
      <c r="CR340">
        <v>3.9712672107297065E-2</v>
      </c>
      <c r="CS340">
        <v>889234.52670244104</v>
      </c>
      <c r="CT340">
        <v>776333.75425419258</v>
      </c>
      <c r="CU340">
        <v>15210787.3816205</v>
      </c>
    </row>
    <row r="341" spans="89:99" x14ac:dyDescent="0.25">
      <c r="CK341" t="s">
        <v>4041</v>
      </c>
      <c r="CL341" t="s">
        <v>4042</v>
      </c>
      <c r="CM341" t="s">
        <v>4043</v>
      </c>
      <c r="CN341">
        <v>17395371.338160899</v>
      </c>
      <c r="CO341">
        <v>2.9562775234283099E-2</v>
      </c>
      <c r="CP341">
        <v>137</v>
      </c>
      <c r="CQ341">
        <v>4.4051358299678904</v>
      </c>
      <c r="CR341">
        <v>2.5809367039437588E-2</v>
      </c>
      <c r="CS341">
        <v>1310435.0073919799</v>
      </c>
      <c r="CT341">
        <v>1144056.9371134648</v>
      </c>
      <c r="CU341">
        <v>15186785.411582643</v>
      </c>
    </row>
    <row r="342" spans="89:99" x14ac:dyDescent="0.25">
      <c r="CK342" t="s">
        <v>3848</v>
      </c>
      <c r="CL342" t="s">
        <v>1533</v>
      </c>
      <c r="CM342" t="s">
        <v>1534</v>
      </c>
      <c r="CN342">
        <v>17320657.309618302</v>
      </c>
      <c r="CO342">
        <v>2.3159460583741898E-2</v>
      </c>
      <c r="CP342">
        <v>138</v>
      </c>
      <c r="CQ342">
        <v>4.2679915690675498</v>
      </c>
      <c r="CR342">
        <v>2.0219042830187699E-2</v>
      </c>
      <c r="CS342">
        <v>939710.82188550103</v>
      </c>
      <c r="CT342">
        <v>820401.37709563051</v>
      </c>
      <c r="CU342">
        <v>15121557.374959929</v>
      </c>
    </row>
    <row r="343" spans="89:99" x14ac:dyDescent="0.25">
      <c r="CK343" t="s">
        <v>4039</v>
      </c>
      <c r="CL343" t="s">
        <v>123</v>
      </c>
      <c r="CM343" t="s">
        <v>124</v>
      </c>
      <c r="CN343">
        <v>17266135.552096099</v>
      </c>
      <c r="CO343">
        <v>0.150591508907544</v>
      </c>
      <c r="CP343">
        <v>139</v>
      </c>
      <c r="CQ343">
        <v>21.4830155920069</v>
      </c>
      <c r="CR343">
        <v>0.13147180857060661</v>
      </c>
      <c r="CS343">
        <v>321123.36569724098</v>
      </c>
      <c r="CT343">
        <v>280352.25869485654</v>
      </c>
      <c r="CU343">
        <v>15073957.917859774</v>
      </c>
    </row>
    <row r="344" spans="89:99" x14ac:dyDescent="0.25">
      <c r="CK344" t="s">
        <v>5134</v>
      </c>
      <c r="CL344" t="s">
        <v>1796</v>
      </c>
      <c r="CM344" t="s">
        <v>1797</v>
      </c>
      <c r="CN344">
        <v>17128394.520629</v>
      </c>
      <c r="CO344">
        <v>3.2152771479776403E-2</v>
      </c>
      <c r="CP344">
        <v>140</v>
      </c>
      <c r="CQ344">
        <v>0.58702346041753095</v>
      </c>
      <c r="CR344">
        <v>2.8070527001618079E-2</v>
      </c>
      <c r="CS344">
        <v>94754.112395372096</v>
      </c>
      <c r="CT344">
        <v>82723.751269206099</v>
      </c>
      <c r="CU344">
        <v>14953705.038711865</v>
      </c>
    </row>
    <row r="345" spans="89:99" x14ac:dyDescent="0.25">
      <c r="CK345" t="s">
        <v>3948</v>
      </c>
      <c r="CL345" t="s">
        <v>112</v>
      </c>
      <c r="CM345" t="s">
        <v>113</v>
      </c>
      <c r="CN345">
        <v>16786976.9594604</v>
      </c>
      <c r="CO345">
        <v>0.218148858002226</v>
      </c>
      <c r="CP345">
        <v>141</v>
      </c>
      <c r="CQ345">
        <v>-29.160073678972498</v>
      </c>
      <c r="CR345">
        <v>0.19045180639483142</v>
      </c>
      <c r="CS345">
        <v>3059059.43184915</v>
      </c>
      <c r="CT345">
        <v>2670669.0101438551</v>
      </c>
      <c r="CU345">
        <v>14655635.216779474</v>
      </c>
    </row>
    <row r="346" spans="89:99" x14ac:dyDescent="0.25">
      <c r="CK346" t="s">
        <v>1304</v>
      </c>
      <c r="CL346" t="s">
        <v>1304</v>
      </c>
      <c r="CM346" t="s">
        <v>1305</v>
      </c>
      <c r="CN346">
        <v>16632003.772864399</v>
      </c>
      <c r="CO346">
        <v>0.41580009432295401</v>
      </c>
      <c r="CP346">
        <v>142</v>
      </c>
      <c r="CQ346">
        <v>6.7640910756615602</v>
      </c>
      <c r="CR346">
        <v>0.3630084511473346</v>
      </c>
      <c r="CS346">
        <v>4836914.8097891603</v>
      </c>
      <c r="CT346">
        <v>4222800.7578790905</v>
      </c>
      <c r="CU346">
        <v>14520338.045846447</v>
      </c>
    </row>
    <row r="347" spans="89:99" x14ac:dyDescent="0.25">
      <c r="CK347" t="s">
        <v>1108</v>
      </c>
      <c r="CL347" t="s">
        <v>1108</v>
      </c>
      <c r="CM347" t="s">
        <v>1107</v>
      </c>
      <c r="CN347">
        <v>16596538.064538</v>
      </c>
      <c r="CO347">
        <v>0.20709595198441499</v>
      </c>
      <c r="CP347">
        <v>143</v>
      </c>
      <c r="CQ347">
        <v>-0.82534807389291598</v>
      </c>
      <c r="CR347">
        <v>0.18080222153666578</v>
      </c>
      <c r="CS347">
        <v>559413.50099669595</v>
      </c>
      <c r="CT347">
        <v>488388.1252561516</v>
      </c>
      <c r="CU347">
        <v>14489375.205712002</v>
      </c>
    </row>
    <row r="348" spans="89:99" x14ac:dyDescent="0.25">
      <c r="CK348" t="s">
        <v>3864</v>
      </c>
      <c r="CL348" t="s">
        <v>1202</v>
      </c>
      <c r="CM348" t="s">
        <v>1203</v>
      </c>
      <c r="CN348">
        <v>16504093.690933401</v>
      </c>
      <c r="CO348">
        <v>1.00210981868828E-2</v>
      </c>
      <c r="CP348">
        <v>144</v>
      </c>
      <c r="CQ348">
        <v>3.07917806646133</v>
      </c>
      <c r="CR348">
        <v>8.7487794766834149E-3</v>
      </c>
      <c r="CS348">
        <v>107592.663366166</v>
      </c>
      <c r="CT348">
        <v>93932.26845454413</v>
      </c>
      <c r="CU348">
        <v>14408667.939557737</v>
      </c>
    </row>
    <row r="349" spans="89:99" x14ac:dyDescent="0.25">
      <c r="CK349" t="s">
        <v>3953</v>
      </c>
      <c r="CL349" t="s">
        <v>944</v>
      </c>
      <c r="CM349" t="s">
        <v>945</v>
      </c>
      <c r="CN349">
        <v>16450061.879213201</v>
      </c>
      <c r="CO349">
        <v>4.8001352387679698E-2</v>
      </c>
      <c r="CP349">
        <v>145</v>
      </c>
      <c r="CQ349">
        <v>-0.55241320148540896</v>
      </c>
      <c r="CR349">
        <v>4.1906908683130344E-2</v>
      </c>
      <c r="CS349">
        <v>560418.68530576304</v>
      </c>
      <c r="CT349">
        <v>489265.68734460231</v>
      </c>
      <c r="CU349">
        <v>14361496.222780781</v>
      </c>
    </row>
    <row r="350" spans="89:99" x14ac:dyDescent="0.25">
      <c r="CK350" t="s">
        <v>4158</v>
      </c>
      <c r="CL350" t="s">
        <v>4159</v>
      </c>
      <c r="CM350" t="s">
        <v>4160</v>
      </c>
      <c r="CN350">
        <v>16408370.8919963</v>
      </c>
      <c r="CO350">
        <v>0.20080981039573301</v>
      </c>
      <c r="CP350">
        <v>146</v>
      </c>
      <c r="CQ350">
        <v>-9.4808515049994699E-2</v>
      </c>
      <c r="CR350">
        <v>0.17531419362864922</v>
      </c>
      <c r="CS350">
        <v>550.92165675452895</v>
      </c>
      <c r="CT350">
        <v>480.97443952634706</v>
      </c>
      <c r="CU350">
        <v>14325098.490064885</v>
      </c>
    </row>
    <row r="351" spans="89:99" x14ac:dyDescent="0.25">
      <c r="CK351" t="s">
        <v>3964</v>
      </c>
      <c r="CL351" t="s">
        <v>3965</v>
      </c>
      <c r="CM351" t="s">
        <v>2534</v>
      </c>
      <c r="CN351">
        <v>16218051.1453318</v>
      </c>
      <c r="CO351">
        <v>0.21718992617265701</v>
      </c>
      <c r="CP351">
        <v>147</v>
      </c>
      <c r="CQ351">
        <v>18.5109348157089</v>
      </c>
      <c r="CR351">
        <v>0.18961462438607185</v>
      </c>
      <c r="CS351">
        <v>1720366.3046742899</v>
      </c>
      <c r="CT351">
        <v>1501941.7171676238</v>
      </c>
      <c r="CU351">
        <v>14158942.499715898</v>
      </c>
    </row>
    <row r="352" spans="89:99" x14ac:dyDescent="0.25">
      <c r="CK352" t="s">
        <v>4176</v>
      </c>
      <c r="CL352" t="s">
        <v>3137</v>
      </c>
      <c r="CM352" t="s">
        <v>3138</v>
      </c>
      <c r="CN352">
        <v>16088488.364175901</v>
      </c>
      <c r="CO352">
        <v>1.01184850482512</v>
      </c>
      <c r="CP352">
        <v>148</v>
      </c>
      <c r="CQ352">
        <v>0.73508371361656699</v>
      </c>
      <c r="CR352">
        <v>0.88338017125850377</v>
      </c>
      <c r="CS352">
        <v>6753861.0297412304</v>
      </c>
      <c r="CT352">
        <v>5896363.8179611666</v>
      </c>
      <c r="CU352">
        <v>14045829.527506676</v>
      </c>
    </row>
    <row r="353" spans="89:99" x14ac:dyDescent="0.25">
      <c r="CK353" t="s">
        <v>4052</v>
      </c>
      <c r="CL353" t="s">
        <v>986</v>
      </c>
      <c r="CM353" t="s">
        <v>987</v>
      </c>
      <c r="CN353">
        <v>16016612.1428215</v>
      </c>
      <c r="CO353">
        <v>4.9040605660733498E-5</v>
      </c>
      <c r="CP353">
        <v>149</v>
      </c>
      <c r="CQ353">
        <v>-23.896303046531699</v>
      </c>
      <c r="CR353">
        <v>4.2814214203624145E-5</v>
      </c>
      <c r="CS353">
        <v>563974.16222163395</v>
      </c>
      <c r="CT353">
        <v>492369.74668932654</v>
      </c>
      <c r="CU353">
        <v>13983078.998720314</v>
      </c>
    </row>
    <row r="354" spans="89:99" x14ac:dyDescent="0.25">
      <c r="CK354" t="s">
        <v>3714</v>
      </c>
      <c r="CL354" t="s">
        <v>2210</v>
      </c>
      <c r="CM354" t="s">
        <v>2211</v>
      </c>
      <c r="CN354">
        <v>15971740.0713598</v>
      </c>
      <c r="CO354">
        <v>3.0821725700078601E-3</v>
      </c>
      <c r="CP354">
        <v>150</v>
      </c>
      <c r="CQ354">
        <v>10.6873750898129</v>
      </c>
      <c r="CR354">
        <v>2.6908476118293828E-3</v>
      </c>
      <c r="CS354">
        <v>2626587.5724648102</v>
      </c>
      <c r="CT354">
        <v>2293105.5079143886</v>
      </c>
      <c r="CU354">
        <v>13943904.064939678</v>
      </c>
    </row>
    <row r="355" spans="89:99" x14ac:dyDescent="0.25">
      <c r="CK355" t="s">
        <v>3971</v>
      </c>
      <c r="CL355" t="s">
        <v>2776</v>
      </c>
      <c r="CM355" t="s">
        <v>2777</v>
      </c>
      <c r="CN355">
        <v>15963553.9221876</v>
      </c>
      <c r="CO355">
        <v>2.5658396610616901E-3</v>
      </c>
      <c r="CP355">
        <v>151</v>
      </c>
      <c r="CQ355">
        <v>2.1733062945034498</v>
      </c>
      <c r="CR355">
        <v>2.2400703943346542E-3</v>
      </c>
      <c r="CS355">
        <v>3135291.6360521498</v>
      </c>
      <c r="CT355">
        <v>2737222.4687724253</v>
      </c>
      <c r="CU355">
        <v>13936757.262010979</v>
      </c>
    </row>
    <row r="356" spans="89:99" x14ac:dyDescent="0.25">
      <c r="CK356" t="s">
        <v>3731</v>
      </c>
      <c r="CL356" t="s">
        <v>2756</v>
      </c>
      <c r="CM356" t="s">
        <v>3732</v>
      </c>
      <c r="CN356">
        <v>15203473.513969</v>
      </c>
      <c r="CO356">
        <v>8.6445689337866904E-3</v>
      </c>
      <c r="CP356">
        <v>152</v>
      </c>
      <c r="CQ356">
        <v>-3.1362302819442398</v>
      </c>
      <c r="CR356">
        <v>7.5470198836773989E-3</v>
      </c>
      <c r="CS356">
        <v>357821.26097204402</v>
      </c>
      <c r="CT356">
        <v>312390.8423939895</v>
      </c>
      <c r="CU356">
        <v>13273179.702741444</v>
      </c>
    </row>
    <row r="357" spans="89:99" x14ac:dyDescent="0.25">
      <c r="CK357" t="s">
        <v>3803</v>
      </c>
      <c r="CL357" t="s">
        <v>1265</v>
      </c>
      <c r="CM357" t="s">
        <v>1456</v>
      </c>
      <c r="CN357">
        <v>15001667.886700399</v>
      </c>
      <c r="CO357">
        <v>5.5334948204387398E-2</v>
      </c>
      <c r="CP357">
        <v>153</v>
      </c>
      <c r="CQ357">
        <v>3.5802568448891101</v>
      </c>
      <c r="CR357">
        <v>4.830940184056557E-2</v>
      </c>
      <c r="CS357">
        <v>361974.91135096003</v>
      </c>
      <c r="CT357">
        <v>316017.12870619685</v>
      </c>
      <c r="CU357">
        <v>13096996.125133373</v>
      </c>
    </row>
    <row r="358" spans="89:99" x14ac:dyDescent="0.25">
      <c r="CK358" t="s">
        <v>4658</v>
      </c>
      <c r="CL358" t="s">
        <v>2182</v>
      </c>
      <c r="CM358" t="s">
        <v>2183</v>
      </c>
      <c r="CN358">
        <v>14771936.1691518</v>
      </c>
      <c r="CO358">
        <v>2.4201696369224898E-3</v>
      </c>
      <c r="CP358">
        <v>154</v>
      </c>
      <c r="CQ358">
        <v>-2.2234175399787299E-2</v>
      </c>
      <c r="CR358">
        <v>2.1128952191402633E-3</v>
      </c>
      <c r="CS358">
        <v>53242.134103286196</v>
      </c>
      <c r="CT358">
        <v>46482.299788996585</v>
      </c>
      <c r="CU358">
        <v>12896432.065371614</v>
      </c>
    </row>
    <row r="359" spans="89:99" x14ac:dyDescent="0.25">
      <c r="CK359" t="s">
        <v>3798</v>
      </c>
      <c r="CL359" t="s">
        <v>285</v>
      </c>
      <c r="CM359" t="s">
        <v>3799</v>
      </c>
      <c r="CN359">
        <v>14734551.5416572</v>
      </c>
      <c r="CO359">
        <v>3.4266589928861398E-2</v>
      </c>
      <c r="CP359">
        <v>155</v>
      </c>
      <c r="CQ359">
        <v>103.318186785831</v>
      </c>
      <c r="CR359">
        <v>2.9915966605133449E-2</v>
      </c>
      <c r="CS359">
        <v>9.1779147427566397</v>
      </c>
      <c r="CT359">
        <v>8.012649975357288</v>
      </c>
      <c r="CU359">
        <v>12863793.93972224</v>
      </c>
    </row>
    <row r="360" spans="89:99" x14ac:dyDescent="0.25">
      <c r="CK360" t="s">
        <v>3963</v>
      </c>
      <c r="CL360" t="s">
        <v>1600</v>
      </c>
      <c r="CM360" t="s">
        <v>2351</v>
      </c>
      <c r="CN360">
        <v>14570153.121267701</v>
      </c>
      <c r="CO360">
        <v>0.97444164209475403</v>
      </c>
      <c r="CP360">
        <v>156</v>
      </c>
      <c r="CQ360">
        <v>-3.2169038663729301</v>
      </c>
      <c r="CR360">
        <v>0.85072263344783594</v>
      </c>
      <c r="CS360">
        <v>102562.80522009901</v>
      </c>
      <c r="CT360">
        <v>89541.021218134381</v>
      </c>
      <c r="CU360">
        <v>12720268.200379072</v>
      </c>
    </row>
    <row r="361" spans="89:99" x14ac:dyDescent="0.25">
      <c r="CK361" t="s">
        <v>3725</v>
      </c>
      <c r="CL361" t="s">
        <v>1652</v>
      </c>
      <c r="CM361" t="s">
        <v>3726</v>
      </c>
      <c r="CN361">
        <v>14514931.529863</v>
      </c>
      <c r="CO361">
        <v>2.8033060253750599E-2</v>
      </c>
      <c r="CP361">
        <v>157</v>
      </c>
      <c r="CQ361">
        <v>3.5346436257675098E-2</v>
      </c>
      <c r="CR361">
        <v>2.4473870791693414E-2</v>
      </c>
      <c r="CS361">
        <v>300230.54909200699</v>
      </c>
      <c r="CT361">
        <v>262112.07765708948</v>
      </c>
      <c r="CU361">
        <v>12672057.763105478</v>
      </c>
    </row>
    <row r="362" spans="89:99" x14ac:dyDescent="0.25">
      <c r="CK362" t="s">
        <v>4016</v>
      </c>
      <c r="CL362" t="s">
        <v>1588</v>
      </c>
      <c r="CM362" t="s">
        <v>1589</v>
      </c>
      <c r="CN362">
        <v>14480892.6401447</v>
      </c>
      <c r="CO362">
        <v>2.4432921662052399E-2</v>
      </c>
      <c r="CP362">
        <v>158</v>
      </c>
      <c r="CQ362">
        <v>0.48341331534214399</v>
      </c>
      <c r="CR362">
        <v>2.1330820196151585E-2</v>
      </c>
      <c r="CS362">
        <v>3256966.45964097</v>
      </c>
      <c r="CT362">
        <v>2843448.9700591145</v>
      </c>
      <c r="CU362">
        <v>12642340.586981373</v>
      </c>
    </row>
    <row r="363" spans="89:99" x14ac:dyDescent="0.25">
      <c r="CK363" t="s">
        <v>3668</v>
      </c>
      <c r="CL363" t="s">
        <v>1091</v>
      </c>
      <c r="CM363" t="s">
        <v>1092</v>
      </c>
      <c r="CN363">
        <v>14441935.8010746</v>
      </c>
      <c r="CO363">
        <v>0.97822045298500904</v>
      </c>
      <c r="CP363">
        <v>159</v>
      </c>
      <c r="CQ363">
        <v>0.860532933028749</v>
      </c>
      <c r="CR363">
        <v>0.85402167139222063</v>
      </c>
      <c r="CS363">
        <v>76785.973460880894</v>
      </c>
      <c r="CT363">
        <v>67036.919126393637</v>
      </c>
      <c r="CU363">
        <v>12608329.864026967</v>
      </c>
    </row>
    <row r="364" spans="89:99" x14ac:dyDescent="0.25">
      <c r="CK364" t="s">
        <v>3680</v>
      </c>
      <c r="CL364" t="s">
        <v>1235</v>
      </c>
      <c r="CM364" t="s">
        <v>1236</v>
      </c>
      <c r="CN364">
        <v>14408087.614097901</v>
      </c>
      <c r="CO364">
        <v>1.9746561217586799E-2</v>
      </c>
      <c r="CP364">
        <v>160</v>
      </c>
      <c r="CQ364">
        <v>0.41121869959333801</v>
      </c>
      <c r="CR364">
        <v>1.7239458819157113E-2</v>
      </c>
      <c r="CS364">
        <v>142406.15478531201</v>
      </c>
      <c r="CT364">
        <v>124325.6997491497</v>
      </c>
      <c r="CU364">
        <v>12578779.178261578</v>
      </c>
    </row>
    <row r="365" spans="89:99" x14ac:dyDescent="0.25">
      <c r="CK365" t="s">
        <v>4644</v>
      </c>
      <c r="CL365" t="s">
        <v>2220</v>
      </c>
      <c r="CM365" t="s">
        <v>2221</v>
      </c>
      <c r="CN365">
        <v>14248858.4780495</v>
      </c>
      <c r="CO365">
        <v>0.71836722862136204</v>
      </c>
      <c r="CP365">
        <v>161</v>
      </c>
      <c r="CQ365">
        <v>-2.94182650296985</v>
      </c>
      <c r="CR365">
        <v>0.62716045180667956</v>
      </c>
      <c r="CS365">
        <v>213010.54793840699</v>
      </c>
      <c r="CT365">
        <v>185965.87672995514</v>
      </c>
      <c r="CU365">
        <v>12439766.410242427</v>
      </c>
    </row>
    <row r="366" spans="89:99" x14ac:dyDescent="0.25">
      <c r="CK366" t="s">
        <v>3916</v>
      </c>
      <c r="CL366" t="s">
        <v>3917</v>
      </c>
      <c r="CM366" t="s">
        <v>3918</v>
      </c>
      <c r="CN366">
        <v>14129679.451236</v>
      </c>
      <c r="CO366">
        <v>1.29760792319445E-2</v>
      </c>
      <c r="CP366">
        <v>162</v>
      </c>
      <c r="CQ366">
        <v>-3.7956645137871701</v>
      </c>
      <c r="CR366">
        <v>1.1328584308339901E-2</v>
      </c>
      <c r="CS366">
        <v>343097.49632889102</v>
      </c>
      <c r="CT366">
        <v>299536.4658049898</v>
      </c>
      <c r="CU366">
        <v>12335718.829389276</v>
      </c>
    </row>
    <row r="367" spans="89:99" x14ac:dyDescent="0.25">
      <c r="CK367" t="s">
        <v>3792</v>
      </c>
      <c r="CL367" t="s">
        <v>1624</v>
      </c>
      <c r="CM367" t="s">
        <v>1625</v>
      </c>
      <c r="CN367">
        <v>14048525.253626401</v>
      </c>
      <c r="CO367">
        <v>0.122841229032362</v>
      </c>
      <c r="CP367">
        <v>163</v>
      </c>
      <c r="CQ367">
        <v>-0.51170108143863802</v>
      </c>
      <c r="CR367">
        <v>0.10724481522949722</v>
      </c>
      <c r="CS367">
        <v>717912.63814960897</v>
      </c>
      <c r="CT367">
        <v>626763.57795958221</v>
      </c>
      <c r="CU367">
        <v>12264868.293324983</v>
      </c>
    </row>
    <row r="368" spans="89:99" x14ac:dyDescent="0.25">
      <c r="CK368" t="s">
        <v>3850</v>
      </c>
      <c r="CL368" t="s">
        <v>1399</v>
      </c>
      <c r="CM368" t="s">
        <v>1400</v>
      </c>
      <c r="CN368">
        <v>13815416.8049122</v>
      </c>
      <c r="CO368">
        <v>3.4921319285169798</v>
      </c>
      <c r="CP368">
        <v>164</v>
      </c>
      <c r="CQ368">
        <v>0.120990468596005</v>
      </c>
      <c r="CR368">
        <v>3.0487568903447508</v>
      </c>
      <c r="CS368">
        <v>1327790.6175985199</v>
      </c>
      <c r="CT368">
        <v>1159209.0096257417</v>
      </c>
      <c r="CU368">
        <v>12061356.225693332</v>
      </c>
    </row>
    <row r="369" spans="89:99" x14ac:dyDescent="0.25">
      <c r="CK369" t="s">
        <v>3661</v>
      </c>
      <c r="CL369" t="s">
        <v>232</v>
      </c>
      <c r="CM369" t="s">
        <v>233</v>
      </c>
      <c r="CN369">
        <v>13799935.205960801</v>
      </c>
      <c r="CO369">
        <v>0.19209026251883801</v>
      </c>
      <c r="CP369">
        <v>165</v>
      </c>
      <c r="CQ369">
        <v>0.456392081194401</v>
      </c>
      <c r="CR369">
        <v>0.16770171442839632</v>
      </c>
      <c r="CS369">
        <v>165295.871604682</v>
      </c>
      <c r="CT369">
        <v>144309.24656226521</v>
      </c>
      <c r="CU369">
        <v>12047840.232471198</v>
      </c>
    </row>
    <row r="370" spans="89:99" x14ac:dyDescent="0.25">
      <c r="CK370" t="s">
        <v>4481</v>
      </c>
      <c r="CL370" t="s">
        <v>2230</v>
      </c>
      <c r="CM370" t="s">
        <v>2231</v>
      </c>
      <c r="CN370">
        <v>13779859.794855701</v>
      </c>
      <c r="CO370">
        <v>1.12114039551932</v>
      </c>
      <c r="CP370">
        <v>166</v>
      </c>
      <c r="CQ370">
        <v>0.48728002772182799</v>
      </c>
      <c r="CR370">
        <v>0.97879592634260537</v>
      </c>
      <c r="CS370">
        <v>837492.15853761497</v>
      </c>
      <c r="CT370">
        <v>731160.8041210454</v>
      </c>
      <c r="CU370">
        <v>12030313.675861645</v>
      </c>
    </row>
    <row r="371" spans="89:99" x14ac:dyDescent="0.25">
      <c r="CK371" t="s">
        <v>1448</v>
      </c>
      <c r="CL371" t="s">
        <v>1448</v>
      </c>
      <c r="CM371" t="s">
        <v>1446</v>
      </c>
      <c r="CN371">
        <v>13560925.5994287</v>
      </c>
      <c r="CO371">
        <v>0.14551354614517301</v>
      </c>
      <c r="CP371">
        <v>167</v>
      </c>
      <c r="CQ371">
        <v>2.7397850877912702</v>
      </c>
      <c r="CR371">
        <v>0.12703856427239729</v>
      </c>
      <c r="CS371">
        <v>945939.35627078498</v>
      </c>
      <c r="CT371">
        <v>825839.11184122122</v>
      </c>
      <c r="CU371">
        <v>11839176.241622839</v>
      </c>
    </row>
    <row r="372" spans="89:99" x14ac:dyDescent="0.25">
      <c r="CK372" t="s">
        <v>4184</v>
      </c>
      <c r="CL372" t="s">
        <v>2101</v>
      </c>
      <c r="CM372" t="s">
        <v>10686</v>
      </c>
      <c r="CN372">
        <v>13311422.637088999</v>
      </c>
      <c r="CO372">
        <v>1.7705556960520102E-2</v>
      </c>
      <c r="CP372">
        <v>168</v>
      </c>
      <c r="CQ372">
        <v>-1.75750786187242</v>
      </c>
      <c r="CR372">
        <v>1.5457588626584633E-2</v>
      </c>
      <c r="CS372">
        <v>358947.643459527</v>
      </c>
      <c r="CT372">
        <v>313374.21485533169</v>
      </c>
      <c r="CU372">
        <v>11621351.173393635</v>
      </c>
    </row>
    <row r="373" spans="89:99" x14ac:dyDescent="0.25">
      <c r="CK373" t="s">
        <v>3733</v>
      </c>
      <c r="CL373" t="s">
        <v>3734</v>
      </c>
      <c r="CM373" t="s">
        <v>61</v>
      </c>
      <c r="CN373">
        <v>13294643.898503801</v>
      </c>
      <c r="CO373">
        <v>12.0835587278732</v>
      </c>
      <c r="CP373">
        <v>169</v>
      </c>
      <c r="CQ373">
        <v>4.7798228202644601</v>
      </c>
      <c r="CR373">
        <v>10.549381777547509</v>
      </c>
      <c r="CS373">
        <v>141276.250882847</v>
      </c>
      <c r="CT373">
        <v>123339.25296575724</v>
      </c>
      <c r="CU373">
        <v>11606702.730574168</v>
      </c>
    </row>
    <row r="374" spans="89:99" x14ac:dyDescent="0.25">
      <c r="CK374" t="s">
        <v>1863</v>
      </c>
      <c r="CL374" t="s">
        <v>4469</v>
      </c>
      <c r="CM374" t="s">
        <v>1900</v>
      </c>
      <c r="CN374">
        <v>13237473.319172001</v>
      </c>
      <c r="CO374">
        <v>0.35989636683798598</v>
      </c>
      <c r="CP374">
        <v>170</v>
      </c>
      <c r="CQ374">
        <v>-0.40867793650433099</v>
      </c>
      <c r="CR374">
        <v>0.31420248451876803</v>
      </c>
      <c r="CS374">
        <v>131394.71460882001</v>
      </c>
      <c r="CT374">
        <v>114712.31606322582</v>
      </c>
      <c r="CU374">
        <v>11556790.75667665</v>
      </c>
    </row>
    <row r="375" spans="89:99" x14ac:dyDescent="0.25">
      <c r="CK375" t="s">
        <v>3730</v>
      </c>
      <c r="CL375" t="s">
        <v>2190</v>
      </c>
      <c r="CM375" t="s">
        <v>2191</v>
      </c>
      <c r="CN375">
        <v>13182794.918303</v>
      </c>
      <c r="CO375">
        <v>1.9627921909429202E-2</v>
      </c>
      <c r="CP375">
        <v>171</v>
      </c>
      <c r="CQ375">
        <v>1.85755339896572</v>
      </c>
      <c r="CR375">
        <v>1.7135882432120438E-2</v>
      </c>
      <c r="CS375">
        <v>482037.51066540001</v>
      </c>
      <c r="CT375">
        <v>420836.10016127827</v>
      </c>
      <c r="CU375">
        <v>11509054.544295581</v>
      </c>
    </row>
    <row r="376" spans="89:99" x14ac:dyDescent="0.25">
      <c r="CK376" t="s">
        <v>5810</v>
      </c>
      <c r="CL376" t="s">
        <v>5811</v>
      </c>
      <c r="CM376" t="s">
        <v>5812</v>
      </c>
      <c r="CN376">
        <v>12652534.508811699</v>
      </c>
      <c r="CO376">
        <v>1.5944050226338999</v>
      </c>
      <c r="CP376">
        <v>172</v>
      </c>
      <c r="CQ376">
        <v>169.425853026211</v>
      </c>
      <c r="CR376">
        <v>1.3919729833402099</v>
      </c>
      <c r="CS376">
        <v>55.364120005939398</v>
      </c>
      <c r="CT376">
        <v>48.334869873505319</v>
      </c>
      <c r="CU376">
        <v>11046118.117434934</v>
      </c>
    </row>
    <row r="377" spans="89:99" x14ac:dyDescent="0.25">
      <c r="CK377" t="s">
        <v>3942</v>
      </c>
      <c r="CL377" t="s">
        <v>2044</v>
      </c>
      <c r="CM377" t="s">
        <v>2045</v>
      </c>
      <c r="CN377">
        <v>12555854.0575593</v>
      </c>
      <c r="CO377">
        <v>2.48137530694528E-3</v>
      </c>
      <c r="CP377">
        <v>173</v>
      </c>
      <c r="CQ377">
        <v>0.15549774137719399</v>
      </c>
      <c r="CR377">
        <v>2.1663299724742802E-3</v>
      </c>
      <c r="CS377">
        <v>89364.3220290912</v>
      </c>
      <c r="CT377">
        <v>78018.27024698969</v>
      </c>
      <c r="CU377">
        <v>10961712.602995345</v>
      </c>
    </row>
    <row r="378" spans="89:99" x14ac:dyDescent="0.25">
      <c r="CK378" t="s">
        <v>3699</v>
      </c>
      <c r="CL378" t="s">
        <v>3700</v>
      </c>
      <c r="CM378" t="s">
        <v>1303</v>
      </c>
      <c r="CN378">
        <v>12293198.2069846</v>
      </c>
      <c r="CO378">
        <v>2.74194416095037E-2</v>
      </c>
      <c r="CP378">
        <v>174</v>
      </c>
      <c r="CQ378">
        <v>-8.1652982799528093</v>
      </c>
      <c r="CR378">
        <v>2.3938159624994678E-2</v>
      </c>
      <c r="CS378">
        <v>2087582.22943472</v>
      </c>
      <c r="CT378">
        <v>1822534.4392567708</v>
      </c>
      <c r="CU378">
        <v>10732404.58983301</v>
      </c>
    </row>
    <row r="379" spans="89:99" x14ac:dyDescent="0.25">
      <c r="CK379" t="s">
        <v>3640</v>
      </c>
      <c r="CL379" t="s">
        <v>949</v>
      </c>
      <c r="CM379" t="s">
        <v>950</v>
      </c>
      <c r="CN379">
        <v>12282687.778282801</v>
      </c>
      <c r="CO379">
        <v>7.6358266696031796E-2</v>
      </c>
      <c r="CP379">
        <v>175</v>
      </c>
      <c r="CQ379">
        <v>-2.18827170513114</v>
      </c>
      <c r="CR379">
        <v>6.6663515723236838E-2</v>
      </c>
      <c r="CS379">
        <v>2231271.8100717901</v>
      </c>
      <c r="CT379">
        <v>1947980.6159778358</v>
      </c>
      <c r="CU379">
        <v>10723228.607200906</v>
      </c>
    </row>
    <row r="380" spans="89:99" x14ac:dyDescent="0.25">
      <c r="CK380" t="s">
        <v>3887</v>
      </c>
      <c r="CL380" t="s">
        <v>4826</v>
      </c>
      <c r="CM380" t="s">
        <v>3055</v>
      </c>
      <c r="CN380">
        <v>12211418.6572352</v>
      </c>
      <c r="CO380">
        <v>4.2283717456137099E-2</v>
      </c>
      <c r="CP380">
        <v>176</v>
      </c>
      <c r="CQ380">
        <v>0.28536848358022698</v>
      </c>
      <c r="CR380">
        <v>3.6915207553036122E-2</v>
      </c>
      <c r="CS380">
        <v>4.2283717456137104E-3</v>
      </c>
      <c r="CT380">
        <v>3.6915207553036124E-3</v>
      </c>
      <c r="CU380">
        <v>10661008.098837992</v>
      </c>
    </row>
    <row r="381" spans="89:99" x14ac:dyDescent="0.25">
      <c r="CK381" t="s">
        <v>1607</v>
      </c>
      <c r="CL381" t="s">
        <v>1607</v>
      </c>
      <c r="CM381" t="s">
        <v>1608</v>
      </c>
      <c r="CN381">
        <v>12197429.994878599</v>
      </c>
      <c r="CO381">
        <v>2.69927441819982E-3</v>
      </c>
      <c r="CP381">
        <v>177</v>
      </c>
      <c r="CQ381">
        <v>1.61470974243705</v>
      </c>
      <c r="CR381">
        <v>2.3565637409674986E-3</v>
      </c>
      <c r="CS381">
        <v>403203.61208028399</v>
      </c>
      <c r="CT381">
        <v>352011.26867612294</v>
      </c>
      <c r="CU381">
        <v>10648795.493008835</v>
      </c>
    </row>
    <row r="382" spans="89:99" x14ac:dyDescent="0.25">
      <c r="CK382" t="s">
        <v>3705</v>
      </c>
      <c r="CL382" t="s">
        <v>110</v>
      </c>
      <c r="CM382" t="s">
        <v>111</v>
      </c>
      <c r="CN382">
        <v>12027957.798495701</v>
      </c>
      <c r="CO382">
        <v>0.37042948986428897</v>
      </c>
      <c r="CP382">
        <v>178</v>
      </c>
      <c r="CQ382">
        <v>2.8123102554266501</v>
      </c>
      <c r="CR382">
        <v>0.32339828011315946</v>
      </c>
      <c r="CS382">
        <v>37345.226997013197</v>
      </c>
      <c r="CT382">
        <v>32603.727596564422</v>
      </c>
      <c r="CU382">
        <v>10500840.164567495</v>
      </c>
    </row>
    <row r="383" spans="89:99" x14ac:dyDescent="0.25">
      <c r="CK383" t="s">
        <v>3673</v>
      </c>
      <c r="CL383" t="s">
        <v>200</v>
      </c>
      <c r="CM383" t="s">
        <v>201</v>
      </c>
      <c r="CN383">
        <v>12012783.4758357</v>
      </c>
      <c r="CO383">
        <v>0.25026828379159399</v>
      </c>
      <c r="CP383">
        <v>179</v>
      </c>
      <c r="CQ383">
        <v>-3.3767807113667501</v>
      </c>
      <c r="CR383">
        <v>0.21849322140827812</v>
      </c>
      <c r="CS383">
        <v>211701.537561437</v>
      </c>
      <c r="CT383">
        <v>184823.06354648675</v>
      </c>
      <c r="CU383">
        <v>10487592.434609698</v>
      </c>
    </row>
    <row r="384" spans="89:99" x14ac:dyDescent="0.25">
      <c r="CK384" t="s">
        <v>4324</v>
      </c>
      <c r="CL384" t="s">
        <v>1944</v>
      </c>
      <c r="CM384" t="s">
        <v>1945</v>
      </c>
      <c r="CN384">
        <v>11919527.285048701</v>
      </c>
      <c r="CO384">
        <v>2.33675167755796</v>
      </c>
      <c r="CP384">
        <v>180</v>
      </c>
      <c r="CQ384">
        <v>2.54790603667435</v>
      </c>
      <c r="CR384">
        <v>2.0400683375684916</v>
      </c>
      <c r="CS384">
        <v>863711.81877744198</v>
      </c>
      <c r="CT384">
        <v>754051.5114181831</v>
      </c>
      <c r="CU384">
        <v>10406176.422829781</v>
      </c>
    </row>
    <row r="385" spans="89:99" x14ac:dyDescent="0.25">
      <c r="CK385" t="s">
        <v>3682</v>
      </c>
      <c r="CL385" t="s">
        <v>116</v>
      </c>
      <c r="CM385" t="s">
        <v>117</v>
      </c>
      <c r="CN385">
        <v>11892367.1525595</v>
      </c>
      <c r="CO385">
        <v>0.472287537566078</v>
      </c>
      <c r="CP385">
        <v>181</v>
      </c>
      <c r="CQ385">
        <v>-2.2985529118745198</v>
      </c>
      <c r="CR385">
        <v>0.41232402264653861</v>
      </c>
      <c r="CS385">
        <v>336140.20676591003</v>
      </c>
      <c r="CT385">
        <v>293462.50155408314</v>
      </c>
      <c r="CU385">
        <v>10382464.649401939</v>
      </c>
    </row>
    <row r="386" spans="89:99" x14ac:dyDescent="0.25">
      <c r="CK386" t="s">
        <v>4185</v>
      </c>
      <c r="CL386" t="s">
        <v>2397</v>
      </c>
      <c r="CM386" t="s">
        <v>2398</v>
      </c>
      <c r="CN386">
        <v>11834695.814750999</v>
      </c>
      <c r="CO386">
        <v>6.57904821465084E-2</v>
      </c>
      <c r="CP386">
        <v>182</v>
      </c>
      <c r="CQ386">
        <v>1.16607132097444</v>
      </c>
      <c r="CR386">
        <v>5.7437459371259124E-2</v>
      </c>
      <c r="CS386">
        <v>33572247.447066396</v>
      </c>
      <c r="CT386">
        <v>29309780.622197066</v>
      </c>
      <c r="CU386">
        <v>10332115.495326957</v>
      </c>
    </row>
    <row r="387" spans="89:99" x14ac:dyDescent="0.25">
      <c r="CK387" t="s">
        <v>3832</v>
      </c>
      <c r="CL387" t="s">
        <v>1182</v>
      </c>
      <c r="CM387" t="s">
        <v>1183</v>
      </c>
      <c r="CN387">
        <v>11833551.541508799</v>
      </c>
      <c r="CO387">
        <v>1.31482884433639E-3</v>
      </c>
      <c r="CP387">
        <v>183</v>
      </c>
      <c r="CQ387">
        <v>-4.2264545348133203E-2</v>
      </c>
      <c r="CR387">
        <v>1.1478929149440649E-3</v>
      </c>
      <c r="CS387">
        <v>2229232.98897892</v>
      </c>
      <c r="CT387">
        <v>1946200.651766201</v>
      </c>
      <c r="CU387">
        <v>10331116.503592679</v>
      </c>
    </row>
    <row r="388" spans="89:99" x14ac:dyDescent="0.25">
      <c r="CK388" t="s">
        <v>4646</v>
      </c>
      <c r="CL388" t="s">
        <v>1566</v>
      </c>
      <c r="CM388" t="s">
        <v>1567</v>
      </c>
      <c r="CN388">
        <v>11701046.8838138</v>
      </c>
      <c r="CO388">
        <v>7.0176452693351101E-3</v>
      </c>
      <c r="CP388">
        <v>184</v>
      </c>
      <c r="CQ388">
        <v>0.484494560660161</v>
      </c>
      <c r="CR388">
        <v>6.1266569553592486E-3</v>
      </c>
      <c r="CS388">
        <v>63931.408471448398</v>
      </c>
      <c r="CT388">
        <v>55814.421126279442</v>
      </c>
      <c r="CU388">
        <v>10215435.167257268</v>
      </c>
    </row>
    <row r="389" spans="89:99" x14ac:dyDescent="0.25">
      <c r="CK389" t="s">
        <v>3653</v>
      </c>
      <c r="CL389" t="s">
        <v>163</v>
      </c>
      <c r="CM389" t="s">
        <v>164</v>
      </c>
      <c r="CN389">
        <v>11643676.032597899</v>
      </c>
      <c r="CO389">
        <v>0.92817263539551997</v>
      </c>
      <c r="CP389">
        <v>185</v>
      </c>
      <c r="CQ389">
        <v>-9.9394142161260607E-2</v>
      </c>
      <c r="CR389">
        <v>0.81032812491516337</v>
      </c>
      <c r="CS389">
        <v>181064.22186528399</v>
      </c>
      <c r="CT389">
        <v>158075.58400038013</v>
      </c>
      <c r="CU389">
        <v>10165348.348795142</v>
      </c>
    </row>
    <row r="390" spans="89:99" x14ac:dyDescent="0.25">
      <c r="CK390" t="s">
        <v>4047</v>
      </c>
      <c r="CL390" t="s">
        <v>2290</v>
      </c>
      <c r="CM390" t="s">
        <v>2291</v>
      </c>
      <c r="CN390">
        <v>11639866.981555801</v>
      </c>
      <c r="CO390">
        <v>2.4451083471681801E-3</v>
      </c>
      <c r="CP390">
        <v>186</v>
      </c>
      <c r="CQ390">
        <v>6.3201638061980399</v>
      </c>
      <c r="CR390">
        <v>2.1346676109783198E-3</v>
      </c>
      <c r="CS390">
        <v>29343.736763227302</v>
      </c>
      <c r="CT390">
        <v>25618.138568820919</v>
      </c>
      <c r="CU390">
        <v>10162022.910109553</v>
      </c>
    </row>
    <row r="391" spans="89:99" x14ac:dyDescent="0.25">
      <c r="CK391" t="s">
        <v>3907</v>
      </c>
      <c r="CL391" t="s">
        <v>2202</v>
      </c>
      <c r="CM391" t="s">
        <v>2203</v>
      </c>
      <c r="CN391">
        <v>11633309.022677399</v>
      </c>
      <c r="CO391">
        <v>5.5601269320309198E-4</v>
      </c>
      <c r="CP391">
        <v>187</v>
      </c>
      <c r="CQ391">
        <v>0.98985969283527597</v>
      </c>
      <c r="CR391">
        <v>4.8541909762325476E-4</v>
      </c>
      <c r="CS391">
        <v>105931.62692234</v>
      </c>
      <c r="CT391">
        <v>92482.12384177206</v>
      </c>
      <c r="CU391">
        <v>10156297.575922189</v>
      </c>
    </row>
    <row r="392" spans="89:99" x14ac:dyDescent="0.25">
      <c r="CK392" t="s">
        <v>3882</v>
      </c>
      <c r="CL392" t="s">
        <v>2097</v>
      </c>
      <c r="CM392" t="s">
        <v>2098</v>
      </c>
      <c r="CN392">
        <v>11588589.843800901</v>
      </c>
      <c r="CO392">
        <v>4.0325791119125596E-3</v>
      </c>
      <c r="CP392">
        <v>188</v>
      </c>
      <c r="CQ392">
        <v>-4.4890875911634902</v>
      </c>
      <c r="CR392">
        <v>3.5205867375476944E-3</v>
      </c>
      <c r="CS392">
        <v>4227.4157812354597</v>
      </c>
      <c r="CT392">
        <v>3690.686163986682</v>
      </c>
      <c r="CU392">
        <v>10117256.122872567</v>
      </c>
    </row>
    <row r="393" spans="89:99" x14ac:dyDescent="0.25">
      <c r="CK393" t="s">
        <v>3871</v>
      </c>
      <c r="CL393" t="s">
        <v>1622</v>
      </c>
      <c r="CM393" t="s">
        <v>1623</v>
      </c>
      <c r="CN393">
        <v>11561673.507105101</v>
      </c>
      <c r="CO393">
        <v>0.19299752309524101</v>
      </c>
      <c r="CP393">
        <v>189</v>
      </c>
      <c r="CQ393">
        <v>2.4191139484202102</v>
      </c>
      <c r="CR393">
        <v>0.1684937855729769</v>
      </c>
      <c r="CS393">
        <v>58291.519227045399</v>
      </c>
      <c r="CT393">
        <v>50890.594779902822</v>
      </c>
      <c r="CU393">
        <v>10093757.191949012</v>
      </c>
    </row>
    <row r="394" spans="89:99" x14ac:dyDescent="0.25">
      <c r="CK394" t="s">
        <v>4336</v>
      </c>
      <c r="CL394" t="s">
        <v>4337</v>
      </c>
      <c r="CM394" t="s">
        <v>2204</v>
      </c>
      <c r="CN394">
        <v>11468648.1096</v>
      </c>
      <c r="CO394">
        <v>0.215198597937797</v>
      </c>
      <c r="CP394">
        <v>190</v>
      </c>
      <c r="CQ394">
        <v>0.88102057722667404</v>
      </c>
      <c r="CR394">
        <v>0.18787612314922258</v>
      </c>
      <c r="CS394">
        <v>11426338.3900415</v>
      </c>
      <c r="CT394">
        <v>9975604.7626882736</v>
      </c>
      <c r="CU394">
        <v>10012542.671012748</v>
      </c>
    </row>
    <row r="395" spans="89:99" x14ac:dyDescent="0.25">
      <c r="CK395" t="s">
        <v>4190</v>
      </c>
      <c r="CL395" t="s">
        <v>2180</v>
      </c>
      <c r="CM395" t="s">
        <v>2181</v>
      </c>
      <c r="CN395">
        <v>11363561.545514099</v>
      </c>
      <c r="CO395">
        <v>1.8084943181187401E-4</v>
      </c>
      <c r="CP395">
        <v>191</v>
      </c>
      <c r="CQ395">
        <v>-1.7731084171675899</v>
      </c>
      <c r="CR395">
        <v>1.5788806455131128E-4</v>
      </c>
      <c r="CS395">
        <v>103390.038673698</v>
      </c>
      <c r="CT395">
        <v>90263.225803530629</v>
      </c>
      <c r="CU395">
        <v>9920798.3174494505</v>
      </c>
    </row>
    <row r="396" spans="89:99" x14ac:dyDescent="0.25">
      <c r="CK396" t="s">
        <v>1575</v>
      </c>
      <c r="CL396" t="s">
        <v>1575</v>
      </c>
      <c r="CM396" t="s">
        <v>1682</v>
      </c>
      <c r="CN396">
        <v>11348447.675714999</v>
      </c>
      <c r="CO396">
        <v>1.49097259141519E-2</v>
      </c>
      <c r="CP396">
        <v>192</v>
      </c>
      <c r="CQ396">
        <v>-1.5487366717097</v>
      </c>
      <c r="CR396">
        <v>1.3016727473187523E-2</v>
      </c>
      <c r="CS396">
        <v>124242.38988454</v>
      </c>
      <c r="CT396">
        <v>108468.07909523929</v>
      </c>
      <c r="CU396">
        <v>9907603.3650155235</v>
      </c>
    </row>
    <row r="397" spans="89:99" x14ac:dyDescent="0.25">
      <c r="CK397" t="s">
        <v>3695</v>
      </c>
      <c r="CL397" t="s">
        <v>129</v>
      </c>
      <c r="CM397" t="s">
        <v>3696</v>
      </c>
      <c r="CN397">
        <v>11289322.7554956</v>
      </c>
      <c r="CO397">
        <v>0.25906555827639399</v>
      </c>
      <c r="CP397">
        <v>193</v>
      </c>
      <c r="CQ397">
        <v>-1.43110105950364</v>
      </c>
      <c r="CR397">
        <v>0.22617355873538997</v>
      </c>
      <c r="CS397">
        <v>30287.8283629363</v>
      </c>
      <c r="CT397">
        <v>26442.364522664462</v>
      </c>
      <c r="CU397">
        <v>9855985.1811668593</v>
      </c>
    </row>
    <row r="398" spans="89:99" x14ac:dyDescent="0.25">
      <c r="CK398" t="s">
        <v>6332</v>
      </c>
      <c r="CL398" t="s">
        <v>6333</v>
      </c>
      <c r="CM398" t="s">
        <v>6334</v>
      </c>
      <c r="CN398">
        <v>11277388.4462891</v>
      </c>
      <c r="CO398">
        <v>8.6749141894531201E-2</v>
      </c>
      <c r="CP398">
        <v>194</v>
      </c>
      <c r="CQ398">
        <v>1.93625403058229</v>
      </c>
      <c r="CR398">
        <v>7.5735123843033963E-2</v>
      </c>
      <c r="CS398">
        <v>22552.841380423801</v>
      </c>
      <c r="CT398">
        <v>19689.442427399677</v>
      </c>
      <c r="CU398">
        <v>9845566.0995944533</v>
      </c>
    </row>
    <row r="399" spans="89:99" x14ac:dyDescent="0.25">
      <c r="CK399" t="s">
        <v>1864</v>
      </c>
      <c r="CL399" t="s">
        <v>1347</v>
      </c>
      <c r="CM399" t="s">
        <v>1348</v>
      </c>
      <c r="CN399">
        <v>11276171.5922573</v>
      </c>
      <c r="CO399">
        <v>1.7686303081450701E-2</v>
      </c>
      <c r="CP399">
        <v>195</v>
      </c>
      <c r="CQ399">
        <v>1.6987314085726599</v>
      </c>
      <c r="CR399">
        <v>1.5440779297017398E-2</v>
      </c>
      <c r="CS399">
        <v>110377.537095476</v>
      </c>
      <c r="CT399">
        <v>96363.563475686009</v>
      </c>
      <c r="CU399">
        <v>9844503.7422179468</v>
      </c>
    </row>
    <row r="400" spans="89:99" x14ac:dyDescent="0.25">
      <c r="CK400" t="s">
        <v>3761</v>
      </c>
      <c r="CL400" t="s">
        <v>3761</v>
      </c>
      <c r="CM400" t="s">
        <v>2241</v>
      </c>
      <c r="CN400">
        <v>11276006.340110499</v>
      </c>
      <c r="CO400">
        <v>1.54993293083038E-3</v>
      </c>
      <c r="CP400">
        <v>196</v>
      </c>
      <c r="CQ400">
        <v>1.28763029246284</v>
      </c>
      <c r="CR400">
        <v>1.3531472462004321E-3</v>
      </c>
      <c r="CS400">
        <v>341768.01183426502</v>
      </c>
      <c r="CT400">
        <v>298375.77797973948</v>
      </c>
      <c r="CU400">
        <v>9844359.4711447135</v>
      </c>
    </row>
    <row r="401" spans="89:99" x14ac:dyDescent="0.25">
      <c r="CK401" t="s">
        <v>3984</v>
      </c>
      <c r="CL401" t="s">
        <v>1487</v>
      </c>
      <c r="CM401" t="s">
        <v>1488</v>
      </c>
      <c r="CN401">
        <v>11101794.584963899</v>
      </c>
      <c r="CO401">
        <v>4.7573324128609698E-3</v>
      </c>
      <c r="CP401">
        <v>197</v>
      </c>
      <c r="CQ401">
        <v>8.2154287364534309</v>
      </c>
      <c r="CR401">
        <v>4.1533224603944909E-3</v>
      </c>
      <c r="CS401">
        <v>156707.133405222</v>
      </c>
      <c r="CT401">
        <v>136810.96891956145</v>
      </c>
      <c r="CU401">
        <v>9692266.3372785449</v>
      </c>
    </row>
    <row r="402" spans="89:99" x14ac:dyDescent="0.25">
      <c r="CK402" t="s">
        <v>4476</v>
      </c>
      <c r="CL402" t="s">
        <v>4476</v>
      </c>
      <c r="CM402" t="s">
        <v>2200</v>
      </c>
      <c r="CN402">
        <v>11010586.286937401</v>
      </c>
      <c r="CO402">
        <v>0.682987831295083</v>
      </c>
      <c r="CP402">
        <v>198</v>
      </c>
      <c r="CQ402">
        <v>1.0455486147050199</v>
      </c>
      <c r="CR402">
        <v>0.59627296428253429</v>
      </c>
      <c r="CS402">
        <v>193267.97755238999</v>
      </c>
      <c r="CT402">
        <v>168729.90205042838</v>
      </c>
      <c r="CU402">
        <v>9612638.2096026838</v>
      </c>
    </row>
    <row r="403" spans="89:99" x14ac:dyDescent="0.25">
      <c r="CK403" t="s">
        <v>3737</v>
      </c>
      <c r="CL403" t="s">
        <v>1069</v>
      </c>
      <c r="CM403" t="s">
        <v>1070</v>
      </c>
      <c r="CN403">
        <v>10918488.2626739</v>
      </c>
      <c r="CO403">
        <v>4.8001543532006398E-3</v>
      </c>
      <c r="CP403">
        <v>199</v>
      </c>
      <c r="CQ403">
        <v>-0.34585221738294802</v>
      </c>
      <c r="CR403">
        <v>4.1907075559008749E-3</v>
      </c>
      <c r="CS403">
        <v>465065.56782562699</v>
      </c>
      <c r="CT403">
        <v>406018.98307221418</v>
      </c>
      <c r="CU403">
        <v>9532233.318891773</v>
      </c>
    </row>
    <row r="404" spans="89:99" x14ac:dyDescent="0.25">
      <c r="CK404" t="s">
        <v>2316</v>
      </c>
      <c r="CL404" t="s">
        <v>2316</v>
      </c>
      <c r="CM404" t="s">
        <v>310</v>
      </c>
      <c r="CN404">
        <v>10842022.465332</v>
      </c>
      <c r="CO404">
        <v>7.2389001170691303E-2</v>
      </c>
      <c r="CP404">
        <v>200</v>
      </c>
      <c r="CQ404">
        <v>-6.8511156074759896</v>
      </c>
      <c r="CR404">
        <v>6.3198204026055665E-2</v>
      </c>
      <c r="CS404">
        <v>35354.506652611497</v>
      </c>
      <c r="CT404">
        <v>30865.757069969339</v>
      </c>
      <c r="CU404">
        <v>9465475.9250435904</v>
      </c>
    </row>
    <row r="405" spans="89:99" x14ac:dyDescent="0.25">
      <c r="CK405" t="s">
        <v>4449</v>
      </c>
      <c r="CL405" t="s">
        <v>4450</v>
      </c>
      <c r="CM405" t="s">
        <v>4451</v>
      </c>
      <c r="CN405">
        <v>10838106.2385075</v>
      </c>
      <c r="CO405">
        <v>0.196741197506212</v>
      </c>
      <c r="CP405">
        <v>201</v>
      </c>
      <c r="CQ405">
        <v>75.326146091824995</v>
      </c>
      <c r="CR405">
        <v>0.17176214810603335</v>
      </c>
      <c r="CS405">
        <v>1093824.9861118</v>
      </c>
      <c r="CT405">
        <v>954948.59057510167</v>
      </c>
      <c r="CU405">
        <v>9462056.9180416372</v>
      </c>
    </row>
    <row r="406" spans="89:99" x14ac:dyDescent="0.25">
      <c r="CK406" t="s">
        <v>4723</v>
      </c>
      <c r="CL406" t="s">
        <v>2323</v>
      </c>
      <c r="CM406" t="s">
        <v>2324</v>
      </c>
      <c r="CN406">
        <v>10822651.6761561</v>
      </c>
      <c r="CO406">
        <v>2.3203157125370098E-2</v>
      </c>
      <c r="CP406">
        <v>202</v>
      </c>
      <c r="CQ406">
        <v>-0.201616185882497</v>
      </c>
      <c r="CR406">
        <v>2.0257191484104615E-2</v>
      </c>
      <c r="CS406">
        <v>1066411.17438915</v>
      </c>
      <c r="CT406">
        <v>931015.34604400618</v>
      </c>
      <c r="CU406">
        <v>9448564.5287446193</v>
      </c>
    </row>
    <row r="407" spans="89:99" x14ac:dyDescent="0.25">
      <c r="CK407" t="s">
        <v>3735</v>
      </c>
      <c r="CL407" t="s">
        <v>178</v>
      </c>
      <c r="CM407" t="s">
        <v>179</v>
      </c>
      <c r="CN407">
        <v>10800212.862141199</v>
      </c>
      <c r="CO407">
        <v>1.9463423079593301</v>
      </c>
      <c r="CP407">
        <v>203</v>
      </c>
      <c r="CQ407">
        <v>-0.48497914112492702</v>
      </c>
      <c r="CR407">
        <v>1.6992269031715821</v>
      </c>
      <c r="CS407">
        <v>20063.9405873551</v>
      </c>
      <c r="CT407">
        <v>17516.542434622152</v>
      </c>
      <c r="CU407">
        <v>9428974.6363123078</v>
      </c>
    </row>
    <row r="408" spans="89:99" x14ac:dyDescent="0.25">
      <c r="CK408" t="s">
        <v>3785</v>
      </c>
      <c r="CL408" t="s">
        <v>1939</v>
      </c>
      <c r="CM408" t="s">
        <v>1940</v>
      </c>
      <c r="CN408">
        <v>10687554.496431701</v>
      </c>
      <c r="CO408">
        <v>7.1303844559593196E-2</v>
      </c>
      <c r="CP408">
        <v>204</v>
      </c>
      <c r="CQ408">
        <v>-1.4984391127032599</v>
      </c>
      <c r="CR408">
        <v>6.2250823238929026E-2</v>
      </c>
      <c r="CS408">
        <v>394428.037859948</v>
      </c>
      <c r="CT408">
        <v>344349.87646109768</v>
      </c>
      <c r="CU408">
        <v>9330619.8273467496</v>
      </c>
    </row>
    <row r="409" spans="89:99" x14ac:dyDescent="0.25">
      <c r="CK409" t="s">
        <v>3708</v>
      </c>
      <c r="CL409" t="s">
        <v>138</v>
      </c>
      <c r="CM409" t="s">
        <v>139</v>
      </c>
      <c r="CN409">
        <v>10533710.5384835</v>
      </c>
      <c r="CO409">
        <v>0.66550905124026605</v>
      </c>
      <c r="CP409">
        <v>205</v>
      </c>
      <c r="CQ409">
        <v>0.47512881152688802</v>
      </c>
      <c r="CR409">
        <v>0.58101336005859705</v>
      </c>
      <c r="CS409">
        <v>29884.268871751599</v>
      </c>
      <c r="CT409">
        <v>26090.042558718538</v>
      </c>
      <c r="CU409">
        <v>9196308.5136754848</v>
      </c>
    </row>
    <row r="410" spans="89:99" x14ac:dyDescent="0.25">
      <c r="CK410" t="s">
        <v>2076</v>
      </c>
      <c r="CL410" t="s">
        <v>2076</v>
      </c>
      <c r="CM410" t="s">
        <v>2077</v>
      </c>
      <c r="CN410">
        <v>10483943.5671528</v>
      </c>
      <c r="CO410">
        <v>1.0436466680432499E-3</v>
      </c>
      <c r="CP410">
        <v>206</v>
      </c>
      <c r="CQ410">
        <v>1.17355430172731</v>
      </c>
      <c r="CR410">
        <v>9.1114111248180704E-4</v>
      </c>
      <c r="CS410">
        <v>61.345195260937302</v>
      </c>
      <c r="CT410">
        <v>53.556563889827672</v>
      </c>
      <c r="CU410">
        <v>9152860.1560928151</v>
      </c>
    </row>
    <row r="411" spans="89:99" x14ac:dyDescent="0.25">
      <c r="CK411" t="s">
        <v>4599</v>
      </c>
      <c r="CL411" t="s">
        <v>108</v>
      </c>
      <c r="CM411" t="s">
        <v>109</v>
      </c>
      <c r="CN411">
        <v>10389571.043956</v>
      </c>
      <c r="CO411">
        <v>0.25604792004419002</v>
      </c>
      <c r="CP411">
        <v>207</v>
      </c>
      <c r="CQ411">
        <v>1.1753452367383499</v>
      </c>
      <c r="CR411">
        <v>0.22353905192369955</v>
      </c>
      <c r="CS411">
        <v>6418002.7649973398</v>
      </c>
      <c r="CT411">
        <v>5603147.4619422192</v>
      </c>
      <c r="CU411">
        <v>9070469.5459311735</v>
      </c>
    </row>
    <row r="412" spans="89:99" x14ac:dyDescent="0.25">
      <c r="CK412" t="s">
        <v>3975</v>
      </c>
      <c r="CL412" t="s">
        <v>3155</v>
      </c>
      <c r="CM412" t="s">
        <v>3156</v>
      </c>
      <c r="CN412">
        <v>10233076.510492699</v>
      </c>
      <c r="CO412">
        <v>3.2297626198593498E-3</v>
      </c>
      <c r="CP412">
        <v>208</v>
      </c>
      <c r="CQ412">
        <v>-14.3132315185027</v>
      </c>
      <c r="CR412">
        <v>2.8196990385915281E-3</v>
      </c>
      <c r="CS412">
        <v>351025.90139852097</v>
      </c>
      <c r="CT412">
        <v>306458.24885335926</v>
      </c>
      <c r="CU412">
        <v>8933844.184414506</v>
      </c>
    </row>
    <row r="413" spans="89:99" x14ac:dyDescent="0.25">
      <c r="CK413" t="s">
        <v>4226</v>
      </c>
      <c r="CL413" t="s">
        <v>3023</v>
      </c>
      <c r="CM413" t="s">
        <v>3024</v>
      </c>
      <c r="CN413">
        <v>10225909.7221302</v>
      </c>
      <c r="CO413">
        <v>0.82979767814317096</v>
      </c>
      <c r="CP413">
        <v>209</v>
      </c>
      <c r="CQ413">
        <v>20.5375364255449</v>
      </c>
      <c r="CR413">
        <v>0.72444324573540164</v>
      </c>
      <c r="CS413">
        <v>130444.255527824</v>
      </c>
      <c r="CT413">
        <v>113882.5310689894</v>
      </c>
      <c r="CU413">
        <v>8927587.3201696631</v>
      </c>
    </row>
    <row r="414" spans="89:99" x14ac:dyDescent="0.25">
      <c r="CK414" t="s">
        <v>4381</v>
      </c>
      <c r="CL414" t="s">
        <v>4382</v>
      </c>
      <c r="CM414" t="s">
        <v>2226</v>
      </c>
      <c r="CN414">
        <v>10222814.952924101</v>
      </c>
      <c r="CO414">
        <v>1.02300680336551E-2</v>
      </c>
      <c r="CP414">
        <v>210</v>
      </c>
      <c r="CQ414">
        <v>-10.310716777741201</v>
      </c>
      <c r="CR414">
        <v>8.9312176758301158E-3</v>
      </c>
      <c r="CS414">
        <v>112366.660184618</v>
      </c>
      <c r="CT414">
        <v>98100.139540938195</v>
      </c>
      <c r="CU414">
        <v>8924885.4752410483</v>
      </c>
    </row>
    <row r="415" spans="89:99" x14ac:dyDescent="0.25">
      <c r="CK415" t="s">
        <v>4980</v>
      </c>
      <c r="CL415" t="s">
        <v>2261</v>
      </c>
      <c r="CM415" t="s">
        <v>2262</v>
      </c>
      <c r="CN415">
        <v>10138034.636373799</v>
      </c>
      <c r="CO415">
        <v>8.87104612371539E-4</v>
      </c>
      <c r="CP415">
        <v>211</v>
      </c>
      <c r="CQ415">
        <v>9.2864268350578094E-2</v>
      </c>
      <c r="CR415">
        <v>7.7447426236639915E-4</v>
      </c>
      <c r="CS415">
        <v>6479.41208876172</v>
      </c>
      <c r="CT415">
        <v>5656.7600123241791</v>
      </c>
      <c r="CU415">
        <v>8850869.2068012394</v>
      </c>
    </row>
    <row r="416" spans="89:99" x14ac:dyDescent="0.25">
      <c r="CK416" t="s">
        <v>4393</v>
      </c>
      <c r="CL416" t="s">
        <v>1869</v>
      </c>
      <c r="CM416" t="s">
        <v>1870</v>
      </c>
      <c r="CN416">
        <v>10062448.8420888</v>
      </c>
      <c r="CO416">
        <v>0.12308093560269601</v>
      </c>
      <c r="CP416">
        <v>212</v>
      </c>
      <c r="CQ416">
        <v>4.2121249415374002</v>
      </c>
      <c r="CR416">
        <v>0.10745408769483535</v>
      </c>
      <c r="CS416">
        <v>137125.031613578</v>
      </c>
      <c r="CT416">
        <v>119715.08909979172</v>
      </c>
      <c r="CU416">
        <v>8784880.087301841</v>
      </c>
    </row>
    <row r="417" spans="89:99" x14ac:dyDescent="0.25">
      <c r="CK417" t="s">
        <v>3704</v>
      </c>
      <c r="CL417" t="s">
        <v>160</v>
      </c>
      <c r="CM417" t="s">
        <v>161</v>
      </c>
      <c r="CN417">
        <v>10052260.8988578</v>
      </c>
      <c r="CO417">
        <v>0.149973992541897</v>
      </c>
      <c r="CP417">
        <v>213</v>
      </c>
      <c r="CQ417">
        <v>5.4004946058412298</v>
      </c>
      <c r="CR417">
        <v>0.13093269455280762</v>
      </c>
      <c r="CS417">
        <v>29701.190313634699</v>
      </c>
      <c r="CT417">
        <v>25930.208386654391</v>
      </c>
      <c r="CU417">
        <v>8775985.6460952219</v>
      </c>
    </row>
    <row r="418" spans="89:99" x14ac:dyDescent="0.25">
      <c r="CK418" t="s">
        <v>3647</v>
      </c>
      <c r="CL418" t="s">
        <v>3648</v>
      </c>
      <c r="CM418" t="s">
        <v>1345</v>
      </c>
      <c r="CN418">
        <v>9978255.80720447</v>
      </c>
      <c r="CO418">
        <v>0.198635353934208</v>
      </c>
      <c r="CP418">
        <v>214</v>
      </c>
      <c r="CQ418">
        <v>-2.5539699294865601</v>
      </c>
      <c r="CR418">
        <v>0.17341581485730526</v>
      </c>
      <c r="CS418">
        <v>1674314.2589352899</v>
      </c>
      <c r="CT418">
        <v>1461736.6233638301</v>
      </c>
      <c r="CU418">
        <v>8711376.5368985645</v>
      </c>
    </row>
    <row r="419" spans="89:99" x14ac:dyDescent="0.25">
      <c r="CK419" t="s">
        <v>4006</v>
      </c>
      <c r="CL419" t="s">
        <v>1706</v>
      </c>
      <c r="CM419" t="s">
        <v>1707</v>
      </c>
      <c r="CN419">
        <v>9779118.9560519494</v>
      </c>
      <c r="CO419">
        <v>3.2493536061099998E-4</v>
      </c>
      <c r="CP419">
        <v>215</v>
      </c>
      <c r="CQ419">
        <v>-7.8980913205636698</v>
      </c>
      <c r="CR419">
        <v>2.8368026748638506E-4</v>
      </c>
      <c r="CS419">
        <v>111000.25095018301</v>
      </c>
      <c r="CT419">
        <v>96907.215088544006</v>
      </c>
      <c r="CU419">
        <v>8537522.8969157729</v>
      </c>
    </row>
    <row r="420" spans="89:99" x14ac:dyDescent="0.25">
      <c r="CK420" t="s">
        <v>2209</v>
      </c>
      <c r="CL420" t="s">
        <v>4374</v>
      </c>
      <c r="CM420" t="s">
        <v>4375</v>
      </c>
      <c r="CN420">
        <v>9745238.9524399508</v>
      </c>
      <c r="CO420">
        <v>3.0337019804873699E-3</v>
      </c>
      <c r="CP420">
        <v>216</v>
      </c>
      <c r="CQ420">
        <v>3.2976155105257199</v>
      </c>
      <c r="CR420">
        <v>2.6485310422367722E-3</v>
      </c>
      <c r="CS420">
        <v>1702047.13816923</v>
      </c>
      <c r="CT420">
        <v>1485948.4253187124</v>
      </c>
      <c r="CU420">
        <v>8507944.4340823665</v>
      </c>
    </row>
    <row r="421" spans="89:99" x14ac:dyDescent="0.25">
      <c r="CK421" t="s">
        <v>10113</v>
      </c>
      <c r="CL421" t="s">
        <v>10114</v>
      </c>
      <c r="CM421" t="s">
        <v>10115</v>
      </c>
      <c r="CN421">
        <v>9686780.6171859</v>
      </c>
      <c r="CO421">
        <v>2.97041429888408E-2</v>
      </c>
      <c r="CP421">
        <v>217</v>
      </c>
      <c r="CQ421">
        <v>1.58337265376269</v>
      </c>
      <c r="CR421">
        <v>2.5932786178405623E-2</v>
      </c>
      <c r="CS421">
        <v>177069.633791528</v>
      </c>
      <c r="CT421">
        <v>154588.16480682048</v>
      </c>
      <c r="CU421">
        <v>8456908.2029055115</v>
      </c>
    </row>
    <row r="422" spans="89:99" x14ac:dyDescent="0.25">
      <c r="CK422" t="s">
        <v>1372</v>
      </c>
      <c r="CL422" t="s">
        <v>1372</v>
      </c>
      <c r="CM422" t="s">
        <v>1371</v>
      </c>
      <c r="CN422">
        <v>9681472.5900911894</v>
      </c>
      <c r="CO422">
        <v>4.1235322662441003E-2</v>
      </c>
      <c r="CP422">
        <v>218</v>
      </c>
      <c r="CQ422">
        <v>-3.8162502941212399</v>
      </c>
      <c r="CR422">
        <v>3.5999921155926852E-2</v>
      </c>
      <c r="CS422">
        <v>33742.861320907803</v>
      </c>
      <c r="CT422">
        <v>29458.732676160074</v>
      </c>
      <c r="CU422">
        <v>8452274.1041628532</v>
      </c>
    </row>
    <row r="423" spans="89:99" x14ac:dyDescent="0.25">
      <c r="CK423" t="s">
        <v>2243</v>
      </c>
      <c r="CL423" t="s">
        <v>2243</v>
      </c>
      <c r="CM423" t="s">
        <v>2242</v>
      </c>
      <c r="CN423">
        <v>9603502.9831101596</v>
      </c>
      <c r="CO423">
        <v>1.8325941315636199E-3</v>
      </c>
      <c r="CP423">
        <v>219</v>
      </c>
      <c r="CQ423">
        <v>1.5402221707853401</v>
      </c>
      <c r="CR423">
        <v>1.5999206502437769E-3</v>
      </c>
      <c r="CS423">
        <v>195131.46694472499</v>
      </c>
      <c r="CT423">
        <v>170356.79537555497</v>
      </c>
      <c r="CU423">
        <v>8384203.830362564</v>
      </c>
    </row>
    <row r="424" spans="89:99" x14ac:dyDescent="0.25">
      <c r="CK424" t="s">
        <v>3473</v>
      </c>
      <c r="CL424" t="s">
        <v>4359</v>
      </c>
      <c r="CM424" t="s">
        <v>4360</v>
      </c>
      <c r="CN424">
        <v>9558406.6714578494</v>
      </c>
      <c r="CO424">
        <v>1.8158083651996299E-2</v>
      </c>
      <c r="CP424">
        <v>220</v>
      </c>
      <c r="CQ424">
        <v>3.4162480755752598</v>
      </c>
      <c r="CR424">
        <v>1.5852660719204246E-2</v>
      </c>
      <c r="CS424">
        <v>14499.2135049933</v>
      </c>
      <c r="CT424">
        <v>12658.335361545334</v>
      </c>
      <c r="CU424">
        <v>8344833.1268228777</v>
      </c>
    </row>
    <row r="425" spans="89:99" x14ac:dyDescent="0.25">
      <c r="CK425" t="s">
        <v>6730</v>
      </c>
      <c r="CL425" t="s">
        <v>1609</v>
      </c>
      <c r="CM425" t="s">
        <v>1610</v>
      </c>
      <c r="CN425">
        <v>9449098.50232579</v>
      </c>
      <c r="CO425">
        <v>8.9565824040567996E-3</v>
      </c>
      <c r="CP425">
        <v>221</v>
      </c>
      <c r="CQ425">
        <v>-2.56558915594875</v>
      </c>
      <c r="CR425">
        <v>7.8194188757081343E-3</v>
      </c>
      <c r="CS425">
        <v>12607.450086708001</v>
      </c>
      <c r="CT425">
        <v>11006.757793899209</v>
      </c>
      <c r="CU425">
        <v>8249403.1600765008</v>
      </c>
    </row>
    <row r="426" spans="89:99" x14ac:dyDescent="0.25">
      <c r="CK426" t="s">
        <v>1089</v>
      </c>
      <c r="CL426" t="s">
        <v>1089</v>
      </c>
      <c r="CM426" t="s">
        <v>1090</v>
      </c>
      <c r="CN426">
        <v>9356709.1203551609</v>
      </c>
      <c r="CO426">
        <v>4.3693696376734502E-2</v>
      </c>
      <c r="CP426">
        <v>222</v>
      </c>
      <c r="CQ426">
        <v>-7.6105270478068299</v>
      </c>
      <c r="CR426">
        <v>3.8146169909958796E-2</v>
      </c>
      <c r="CS426">
        <v>5193.4576061351299</v>
      </c>
      <c r="CT426">
        <v>4534.0754546297903</v>
      </c>
      <c r="CU426">
        <v>8168743.9035983905</v>
      </c>
    </row>
    <row r="427" spans="89:99" x14ac:dyDescent="0.25">
      <c r="CK427" t="s">
        <v>4266</v>
      </c>
      <c r="CL427" t="s">
        <v>957</v>
      </c>
      <c r="CM427" t="s">
        <v>958</v>
      </c>
      <c r="CN427">
        <v>9347086.4955157209</v>
      </c>
      <c r="CO427">
        <v>3.6040683758264101E-2</v>
      </c>
      <c r="CP427">
        <v>223</v>
      </c>
      <c r="CQ427">
        <v>15.063347352839401</v>
      </c>
      <c r="CR427">
        <v>3.1464814385579867E-2</v>
      </c>
      <c r="CS427">
        <v>12386.0224672479</v>
      </c>
      <c r="CT427">
        <v>10813.443510716241</v>
      </c>
      <c r="CU427">
        <v>8160343.0056990655</v>
      </c>
    </row>
    <row r="428" spans="89:99" x14ac:dyDescent="0.25">
      <c r="CK428" t="s">
        <v>10200</v>
      </c>
      <c r="CL428" t="s">
        <v>10200</v>
      </c>
      <c r="CM428" t="s">
        <v>10201</v>
      </c>
      <c r="CN428">
        <v>9340348.4428780396</v>
      </c>
      <c r="CO428">
        <v>6.1123226132371302</v>
      </c>
      <c r="CP428">
        <v>224</v>
      </c>
      <c r="CQ428">
        <v>7.2331375216604403</v>
      </c>
      <c r="CR428">
        <v>5.336277684970093</v>
      </c>
      <c r="CS428">
        <v>12456088.453301501</v>
      </c>
      <c r="CT428">
        <v>10874613.638916532</v>
      </c>
      <c r="CU428">
        <v>8154460.4431764744</v>
      </c>
    </row>
    <row r="429" spans="89:99" x14ac:dyDescent="0.25">
      <c r="CK429" t="s">
        <v>3908</v>
      </c>
      <c r="CL429" t="s">
        <v>3909</v>
      </c>
      <c r="CM429" t="s">
        <v>1088</v>
      </c>
      <c r="CN429">
        <v>9315942.6877774205</v>
      </c>
      <c r="CO429">
        <v>0.115351248434389</v>
      </c>
      <c r="CP429">
        <v>225</v>
      </c>
      <c r="CQ429">
        <v>7.6365206485488804</v>
      </c>
      <c r="CR429">
        <v>0.10070579252816526</v>
      </c>
      <c r="CS429">
        <v>3065343.1460332801</v>
      </c>
      <c r="CT429">
        <v>2676154.9188403115</v>
      </c>
      <c r="CU429">
        <v>8133153.3403664501</v>
      </c>
    </row>
    <row r="430" spans="89:99" x14ac:dyDescent="0.25">
      <c r="CK430" t="s">
        <v>2244</v>
      </c>
      <c r="CL430" t="s">
        <v>3703</v>
      </c>
      <c r="CM430" t="s">
        <v>1708</v>
      </c>
      <c r="CN430">
        <v>9284920.0281400308</v>
      </c>
      <c r="CO430">
        <v>1.9222959058752199E-2</v>
      </c>
      <c r="CP430">
        <v>226</v>
      </c>
      <c r="CQ430">
        <v>2.7018421223520099</v>
      </c>
      <c r="CR430">
        <v>1.6782335284816791E-2</v>
      </c>
      <c r="CS430">
        <v>220546.696566322</v>
      </c>
      <c r="CT430">
        <v>192545.20578347554</v>
      </c>
      <c r="CU430">
        <v>8106069.4416872626</v>
      </c>
    </row>
    <row r="431" spans="89:99" x14ac:dyDescent="0.25">
      <c r="CK431" t="s">
        <v>4153</v>
      </c>
      <c r="CL431" t="s">
        <v>2224</v>
      </c>
      <c r="CM431" t="s">
        <v>2225</v>
      </c>
      <c r="CN431">
        <v>9198488.7119616307</v>
      </c>
      <c r="CO431">
        <v>6.91075300322144E-3</v>
      </c>
      <c r="CP431">
        <v>227</v>
      </c>
      <c r="CQ431">
        <v>2.81926540545326</v>
      </c>
      <c r="CR431">
        <v>6.0333361589204352E-3</v>
      </c>
      <c r="CS431">
        <v>297028.20228573499</v>
      </c>
      <c r="CT431">
        <v>259316.313610729</v>
      </c>
      <c r="CU431">
        <v>8030611.7911361363</v>
      </c>
    </row>
    <row r="432" spans="89:99" x14ac:dyDescent="0.25">
      <c r="CK432" t="s">
        <v>3809</v>
      </c>
      <c r="CL432" t="s">
        <v>2034</v>
      </c>
      <c r="CM432" t="s">
        <v>2035</v>
      </c>
      <c r="CN432">
        <v>9193276.0062718391</v>
      </c>
      <c r="CO432">
        <v>0.183074404266796</v>
      </c>
      <c r="CP432">
        <v>228</v>
      </c>
      <c r="CQ432">
        <v>-1.7704137964030799</v>
      </c>
      <c r="CR432">
        <v>0.15983054560346655</v>
      </c>
      <c r="CS432">
        <v>227284.07166633301</v>
      </c>
      <c r="CT432">
        <v>198427.17679128877</v>
      </c>
      <c r="CU432">
        <v>8026060.9114115434</v>
      </c>
    </row>
    <row r="433" spans="89:99" x14ac:dyDescent="0.25">
      <c r="CK433" t="s">
        <v>3880</v>
      </c>
      <c r="CL433" t="s">
        <v>1639</v>
      </c>
      <c r="CM433" t="s">
        <v>1640</v>
      </c>
      <c r="CN433">
        <v>9185191.6432689894</v>
      </c>
      <c r="CO433">
        <v>2.0411536985042202E-2</v>
      </c>
      <c r="CP433">
        <v>229</v>
      </c>
      <c r="CQ433">
        <v>0.74503255135616797</v>
      </c>
      <c r="CR433">
        <v>1.7820006603273309E-2</v>
      </c>
      <c r="CS433">
        <v>210465.01908872501</v>
      </c>
      <c r="CT433">
        <v>183743.53840514418</v>
      </c>
      <c r="CU433">
        <v>8019002.9714729879</v>
      </c>
    </row>
    <row r="434" spans="89:99" x14ac:dyDescent="0.25">
      <c r="CK434" t="s">
        <v>4962</v>
      </c>
      <c r="CL434" t="s">
        <v>4962</v>
      </c>
      <c r="CM434" t="s">
        <v>2944</v>
      </c>
      <c r="CN434">
        <v>9181584.3253595997</v>
      </c>
      <c r="CO434">
        <v>1.2190992400166099E-2</v>
      </c>
      <c r="CP434">
        <v>230</v>
      </c>
      <c r="CQ434">
        <v>-2.4577334304710399</v>
      </c>
      <c r="CR434">
        <v>1.0643175241071414E-2</v>
      </c>
      <c r="CS434">
        <v>33144.198272645299</v>
      </c>
      <c r="CT434">
        <v>28936.078283157171</v>
      </c>
      <c r="CU434">
        <v>8015853.6530746454</v>
      </c>
    </row>
    <row r="435" spans="89:99" x14ac:dyDescent="0.25">
      <c r="CK435" t="s">
        <v>4470</v>
      </c>
      <c r="CL435" t="s">
        <v>2259</v>
      </c>
      <c r="CM435" t="s">
        <v>2260</v>
      </c>
      <c r="CN435">
        <v>9059195.01138095</v>
      </c>
      <c r="CO435">
        <v>3.0219618471372399E-4</v>
      </c>
      <c r="CP435">
        <v>231</v>
      </c>
      <c r="CQ435">
        <v>10.204832235209601</v>
      </c>
      <c r="CR435">
        <v>2.6382814831773084E-4</v>
      </c>
      <c r="CS435">
        <v>64683.946523951003</v>
      </c>
      <c r="CT435">
        <v>56471.413937484103</v>
      </c>
      <c r="CU435">
        <v>7909003.3759559812</v>
      </c>
    </row>
    <row r="436" spans="89:99" x14ac:dyDescent="0.25">
      <c r="CK436" t="s">
        <v>3679</v>
      </c>
      <c r="CL436" t="s">
        <v>219</v>
      </c>
      <c r="CM436" t="s">
        <v>2219</v>
      </c>
      <c r="CN436">
        <v>8965101.1481995098</v>
      </c>
      <c r="CO436">
        <v>0.14000700725492399</v>
      </c>
      <c r="CP436">
        <v>232</v>
      </c>
      <c r="CQ436">
        <v>-9.7099424820691796E-2</v>
      </c>
      <c r="CR436">
        <v>0.12223115758580985</v>
      </c>
      <c r="CS436">
        <v>81738.289010659093</v>
      </c>
      <c r="CT436">
        <v>71360.468884709786</v>
      </c>
      <c r="CU436">
        <v>7826856.0460195094</v>
      </c>
    </row>
    <row r="437" spans="89:99" x14ac:dyDescent="0.25">
      <c r="CK437" t="s">
        <v>3966</v>
      </c>
      <c r="CL437" t="s">
        <v>2201</v>
      </c>
      <c r="CM437" t="s">
        <v>3967</v>
      </c>
      <c r="CN437">
        <v>8920981.0441785008</v>
      </c>
      <c r="CO437">
        <v>5.8230927816203898E-2</v>
      </c>
      <c r="CP437">
        <v>233</v>
      </c>
      <c r="CQ437">
        <v>4.60165788273975E-2</v>
      </c>
      <c r="CR437">
        <v>5.0837696296947399E-2</v>
      </c>
      <c r="CS437">
        <v>831173.81926357595</v>
      </c>
      <c r="CT437">
        <v>725644.66647459555</v>
      </c>
      <c r="CU437">
        <v>7788337.6068854239</v>
      </c>
    </row>
    <row r="438" spans="89:99" x14ac:dyDescent="0.25">
      <c r="CK438" t="s">
        <v>3636</v>
      </c>
      <c r="CL438" t="s">
        <v>350</v>
      </c>
      <c r="CM438" t="s">
        <v>351</v>
      </c>
      <c r="CN438">
        <v>8912710.2915573008</v>
      </c>
      <c r="CO438">
        <v>0.84994463483657801</v>
      </c>
      <c r="CP438">
        <v>234</v>
      </c>
      <c r="CQ438">
        <v>1.3651627215156299</v>
      </c>
      <c r="CR438">
        <v>0.74203226421918689</v>
      </c>
      <c r="CS438">
        <v>18208.529902028</v>
      </c>
      <c r="CT438">
        <v>15896.702111546922</v>
      </c>
      <c r="CU438">
        <v>7781116.942100022</v>
      </c>
    </row>
    <row r="439" spans="89:99" x14ac:dyDescent="0.25">
      <c r="CK439" t="s">
        <v>3691</v>
      </c>
      <c r="CL439" t="s">
        <v>1709</v>
      </c>
      <c r="CM439" t="s">
        <v>3160</v>
      </c>
      <c r="CN439">
        <v>8881026.9749898799</v>
      </c>
      <c r="CO439">
        <v>0.27326236846122698</v>
      </c>
      <c r="CP439">
        <v>235</v>
      </c>
      <c r="CQ439">
        <v>-0.16171248077571401</v>
      </c>
      <c r="CR439">
        <v>0.23856788511191582</v>
      </c>
      <c r="CS439">
        <v>461518.1698804</v>
      </c>
      <c r="CT439">
        <v>402921.976959705</v>
      </c>
      <c r="CU439">
        <v>7753456.2661372675</v>
      </c>
    </row>
    <row r="440" spans="89:99" x14ac:dyDescent="0.25">
      <c r="CK440" t="s">
        <v>4971</v>
      </c>
      <c r="CL440" t="s">
        <v>2913</v>
      </c>
      <c r="CM440" t="s">
        <v>2914</v>
      </c>
      <c r="CN440">
        <v>8859665.2641492598</v>
      </c>
      <c r="CO440">
        <v>2.0959513629191202E-2</v>
      </c>
      <c r="CP440">
        <v>236</v>
      </c>
      <c r="CQ440">
        <v>8.8134180637473207</v>
      </c>
      <c r="CR440">
        <v>1.8298409940774574E-2</v>
      </c>
      <c r="CS440">
        <v>553086.60875889997</v>
      </c>
      <c r="CT440">
        <v>482864.52056443511</v>
      </c>
      <c r="CU440">
        <v>7734806.7235518154</v>
      </c>
    </row>
    <row r="441" spans="89:99" x14ac:dyDescent="0.25">
      <c r="CK441" t="s">
        <v>3745</v>
      </c>
      <c r="CL441" t="s">
        <v>1499</v>
      </c>
      <c r="CM441" t="s">
        <v>1528</v>
      </c>
      <c r="CN441">
        <v>8692894.1019189209</v>
      </c>
      <c r="CO441">
        <v>7.8052826433214796E-3</v>
      </c>
      <c r="CP441">
        <v>237</v>
      </c>
      <c r="CQ441">
        <v>7.7825384436743699</v>
      </c>
      <c r="CR441">
        <v>6.8142927377948135E-3</v>
      </c>
      <c r="CS441">
        <v>240892.92025279099</v>
      </c>
      <c r="CT441">
        <v>210308.1915258157</v>
      </c>
      <c r="CU441">
        <v>7589209.4951628894</v>
      </c>
    </row>
    <row r="442" spans="89:99" x14ac:dyDescent="0.25">
      <c r="CK442" t="s">
        <v>3924</v>
      </c>
      <c r="CL442" t="s">
        <v>3924</v>
      </c>
      <c r="CM442" t="s">
        <v>3925</v>
      </c>
      <c r="CN442">
        <v>8681107.7677610107</v>
      </c>
      <c r="CO442">
        <v>0.29283527897934702</v>
      </c>
      <c r="CP442">
        <v>238</v>
      </c>
      <c r="CQ442">
        <v>-1.4113563174886701</v>
      </c>
      <c r="CR442">
        <v>0.25565574061901331</v>
      </c>
      <c r="CS442">
        <v>156655.03054895799</v>
      </c>
      <c r="CT442">
        <v>136765.48125034012</v>
      </c>
      <c r="CU442">
        <v>7578919.6011350043</v>
      </c>
    </row>
    <row r="443" spans="89:99" x14ac:dyDescent="0.25">
      <c r="CK443" t="s">
        <v>3736</v>
      </c>
      <c r="CL443" t="s">
        <v>1627</v>
      </c>
      <c r="CM443" t="s">
        <v>1628</v>
      </c>
      <c r="CN443">
        <v>8622713.4313817099</v>
      </c>
      <c r="CO443">
        <v>2.4440714475894298E-2</v>
      </c>
      <c r="CP443">
        <v>239</v>
      </c>
      <c r="CQ443">
        <v>13.1148230962364</v>
      </c>
      <c r="CR443">
        <v>2.1337623603176863E-2</v>
      </c>
      <c r="CS443">
        <v>95027.015245080096</v>
      </c>
      <c r="CT443">
        <v>82962.005281503778</v>
      </c>
      <c r="CU443">
        <v>7527939.2432797644</v>
      </c>
    </row>
    <row r="444" spans="89:99" x14ac:dyDescent="0.25">
      <c r="CK444" t="s">
        <v>3739</v>
      </c>
      <c r="CL444" t="s">
        <v>152</v>
      </c>
      <c r="CM444" t="s">
        <v>153</v>
      </c>
      <c r="CN444">
        <v>8598753.8868912198</v>
      </c>
      <c r="CO444">
        <v>2.03815842010256E-2</v>
      </c>
      <c r="CP444">
        <v>240</v>
      </c>
      <c r="CQ444">
        <v>5.2179213660317503</v>
      </c>
      <c r="CR444">
        <v>1.779385674452659E-2</v>
      </c>
      <c r="CS444">
        <v>14207.5162858278</v>
      </c>
      <c r="CT444">
        <v>12403.673188113962</v>
      </c>
      <c r="CU444">
        <v>7507021.6983959647</v>
      </c>
    </row>
    <row r="445" spans="89:99" x14ac:dyDescent="0.25">
      <c r="CK445" t="s">
        <v>3760</v>
      </c>
      <c r="CL445" t="s">
        <v>1695</v>
      </c>
      <c r="CM445" t="s">
        <v>1696</v>
      </c>
      <c r="CN445">
        <v>8517243.5516944695</v>
      </c>
      <c r="CO445">
        <v>0.119456313898612</v>
      </c>
      <c r="CP445">
        <v>241</v>
      </c>
      <c r="CQ445">
        <v>4.38297315419456</v>
      </c>
      <c r="CR445">
        <v>0.10428966246078866</v>
      </c>
      <c r="CS445">
        <v>1801630.8294261501</v>
      </c>
      <c r="CT445">
        <v>1572888.5727988889</v>
      </c>
      <c r="CU445">
        <v>7435860.241397135</v>
      </c>
    </row>
    <row r="446" spans="89:99" x14ac:dyDescent="0.25">
      <c r="CK446" t="s">
        <v>4316</v>
      </c>
      <c r="CL446" t="s">
        <v>1672</v>
      </c>
      <c r="CM446" t="s">
        <v>4317</v>
      </c>
      <c r="CN446">
        <v>8461736.3526962493</v>
      </c>
      <c r="CO446">
        <v>1.11127466251942E-2</v>
      </c>
      <c r="CP446">
        <v>242</v>
      </c>
      <c r="CQ446">
        <v>0.99682499904858302</v>
      </c>
      <c r="CR446">
        <v>9.7018278626730473E-3</v>
      </c>
      <c r="CS446">
        <v>428474.06065496302</v>
      </c>
      <c r="CT446">
        <v>374073.2800179664</v>
      </c>
      <c r="CU446">
        <v>7387400.4584125252</v>
      </c>
    </row>
    <row r="447" spans="89:99" x14ac:dyDescent="0.25">
      <c r="CK447" t="s">
        <v>4551</v>
      </c>
      <c r="CL447" t="s">
        <v>4552</v>
      </c>
      <c r="CM447" t="s">
        <v>1836</v>
      </c>
      <c r="CN447">
        <v>8443038.49962092</v>
      </c>
      <c r="CO447">
        <v>0.21427328970221701</v>
      </c>
      <c r="CP447">
        <v>243</v>
      </c>
      <c r="CQ447">
        <v>-9.0589910059713397</v>
      </c>
      <c r="CR447">
        <v>0.18706829574846479</v>
      </c>
      <c r="CS447">
        <v>445.13130899353399</v>
      </c>
      <c r="CT447">
        <v>388.61565747847908</v>
      </c>
      <c r="CU447">
        <v>7371076.5595550518</v>
      </c>
    </row>
    <row r="448" spans="89:99" x14ac:dyDescent="0.25">
      <c r="CK448" t="s">
        <v>2229</v>
      </c>
      <c r="CL448" t="s">
        <v>3828</v>
      </c>
      <c r="CM448" t="s">
        <v>2228</v>
      </c>
      <c r="CN448">
        <v>8392147.55916485</v>
      </c>
      <c r="CO448">
        <v>0.19715238687377501</v>
      </c>
      <c r="CP448">
        <v>244</v>
      </c>
      <c r="CQ448">
        <v>-8.7048822974564697</v>
      </c>
      <c r="CR448">
        <v>0.17212113122673309</v>
      </c>
      <c r="CS448">
        <v>15917.9106996882</v>
      </c>
      <c r="CT448">
        <v>13896.909085612991</v>
      </c>
      <c r="CU448">
        <v>7326646.9364630459</v>
      </c>
    </row>
    <row r="449" spans="89:99" x14ac:dyDescent="0.25">
      <c r="CK449" t="s">
        <v>4060</v>
      </c>
      <c r="CL449" t="s">
        <v>2154</v>
      </c>
      <c r="CM449" t="s">
        <v>2155</v>
      </c>
      <c r="CN449">
        <v>8324273.1659767497</v>
      </c>
      <c r="CO449">
        <v>4.03330189985409E-4</v>
      </c>
      <c r="CP449">
        <v>245</v>
      </c>
      <c r="CQ449">
        <v>3.2335900333499801</v>
      </c>
      <c r="CR449">
        <v>3.5212177574410166E-4</v>
      </c>
      <c r="CS449">
        <v>19537.2497342489</v>
      </c>
      <c r="CT449">
        <v>17056.722358989729</v>
      </c>
      <c r="CU449">
        <v>7267390.1477316795</v>
      </c>
    </row>
    <row r="450" spans="89:99" x14ac:dyDescent="0.25">
      <c r="CK450" t="s">
        <v>4561</v>
      </c>
      <c r="CL450" t="s">
        <v>295</v>
      </c>
      <c r="CM450" t="s">
        <v>296</v>
      </c>
      <c r="CN450">
        <v>8261068.5809731903</v>
      </c>
      <c r="CO450">
        <v>0.82666752508176</v>
      </c>
      <c r="CP450">
        <v>246</v>
      </c>
      <c r="CQ450">
        <v>-4.5227068802164903</v>
      </c>
      <c r="CR450">
        <v>0.72171050942727966</v>
      </c>
      <c r="CS450">
        <v>31707.262262330802</v>
      </c>
      <c r="CT450">
        <v>27681.581416456243</v>
      </c>
      <c r="CU450">
        <v>7212210.2696585124</v>
      </c>
    </row>
    <row r="451" spans="89:99" x14ac:dyDescent="0.25">
      <c r="CK451" t="s">
        <v>2274</v>
      </c>
      <c r="CL451" t="s">
        <v>2274</v>
      </c>
      <c r="CM451" t="s">
        <v>2273</v>
      </c>
      <c r="CN451">
        <v>8245753.5670088604</v>
      </c>
      <c r="CO451">
        <v>2.3558693210125201E-2</v>
      </c>
      <c r="CP451">
        <v>247</v>
      </c>
      <c r="CQ451">
        <v>-1.2233417932692201</v>
      </c>
      <c r="CR451">
        <v>2.0567587285394869E-2</v>
      </c>
      <c r="CS451">
        <v>159527.72388721799</v>
      </c>
      <c r="CT451">
        <v>139273.44595160129</v>
      </c>
      <c r="CU451">
        <v>7198839.7111271499</v>
      </c>
    </row>
    <row r="452" spans="89:99" x14ac:dyDescent="0.25">
      <c r="CK452" t="s">
        <v>4977</v>
      </c>
      <c r="CL452" t="s">
        <v>2109</v>
      </c>
      <c r="CM452" t="s">
        <v>2110</v>
      </c>
      <c r="CN452">
        <v>8161661.30805803</v>
      </c>
      <c r="CO452">
        <v>8.0245027461225193E-2</v>
      </c>
      <c r="CP452">
        <v>248</v>
      </c>
      <c r="CQ452">
        <v>9.9233360522743599</v>
      </c>
      <c r="CR452">
        <v>7.005679779463822E-2</v>
      </c>
      <c r="CS452">
        <v>3177.0824728504399</v>
      </c>
      <c r="CT452">
        <v>2773.7073737674573</v>
      </c>
      <c r="CU452">
        <v>7125424.1417417526</v>
      </c>
    </row>
    <row r="453" spans="89:99" x14ac:dyDescent="0.25">
      <c r="CK453" t="s">
        <v>1925</v>
      </c>
      <c r="CL453" t="s">
        <v>1925</v>
      </c>
      <c r="CM453" t="s">
        <v>1926</v>
      </c>
      <c r="CN453">
        <v>8146522.0740201697</v>
      </c>
      <c r="CO453">
        <v>8.6683107787594894E-3</v>
      </c>
      <c r="CP453">
        <v>249</v>
      </c>
      <c r="CQ453">
        <v>-1.5495409007120999</v>
      </c>
      <c r="CR453">
        <v>7.5677473690450719E-3</v>
      </c>
      <c r="CS453">
        <v>270340.35872380802</v>
      </c>
      <c r="CT453">
        <v>236016.86541879852</v>
      </c>
      <c r="CU453">
        <v>7112207.0454142746</v>
      </c>
    </row>
    <row r="454" spans="89:99" x14ac:dyDescent="0.25">
      <c r="CK454" t="s">
        <v>3836</v>
      </c>
      <c r="CL454" t="s">
        <v>303</v>
      </c>
      <c r="CM454" t="s">
        <v>304</v>
      </c>
      <c r="CN454">
        <v>8053906.38032634</v>
      </c>
      <c r="CO454">
        <v>3.6892445983640797E-2</v>
      </c>
      <c r="CP454">
        <v>250</v>
      </c>
      <c r="CQ454">
        <v>-0.53963142525498398</v>
      </c>
      <c r="CR454">
        <v>3.2208433471773837E-2</v>
      </c>
      <c r="CS454">
        <v>42454.944695785503</v>
      </c>
      <c r="CT454">
        <v>37064.695097429802</v>
      </c>
      <c r="CU454">
        <v>7031350.2106545884</v>
      </c>
    </row>
    <row r="455" spans="89:99" x14ac:dyDescent="0.25">
      <c r="CK455" t="s">
        <v>4965</v>
      </c>
      <c r="CL455" t="s">
        <v>1129</v>
      </c>
      <c r="CM455" t="s">
        <v>1130</v>
      </c>
      <c r="CN455">
        <v>8014523.46068352</v>
      </c>
      <c r="CO455">
        <v>9.3129845091628999E-2</v>
      </c>
      <c r="CP455">
        <v>251</v>
      </c>
      <c r="CQ455">
        <v>0.122833247217841</v>
      </c>
      <c r="CR455">
        <v>8.1305707439415439E-2</v>
      </c>
      <c r="CS455">
        <v>9406.5124826721894</v>
      </c>
      <c r="CT455">
        <v>8212.2240318221993</v>
      </c>
      <c r="CU455">
        <v>6996967.5040213</v>
      </c>
    </row>
    <row r="456" spans="89:99" x14ac:dyDescent="0.25">
      <c r="CK456" t="s">
        <v>4805</v>
      </c>
      <c r="CL456" t="s">
        <v>4806</v>
      </c>
      <c r="CM456" t="s">
        <v>4807</v>
      </c>
      <c r="CN456">
        <v>7995140.1342981402</v>
      </c>
      <c r="CO456">
        <v>4.05105876623683E-2</v>
      </c>
      <c r="CP456">
        <v>252</v>
      </c>
      <c r="CQ456">
        <v>2.17543010482279</v>
      </c>
      <c r="CR456">
        <v>3.5367201410403379E-2</v>
      </c>
      <c r="CS456">
        <v>110657.003609608</v>
      </c>
      <c r="CT456">
        <v>96607.547803317764</v>
      </c>
      <c r="CU456">
        <v>6980045.1622871133</v>
      </c>
    </row>
    <row r="457" spans="89:99" x14ac:dyDescent="0.25">
      <c r="CK457" t="s">
        <v>3841</v>
      </c>
      <c r="CL457" t="s">
        <v>118</v>
      </c>
      <c r="CM457" t="s">
        <v>119</v>
      </c>
      <c r="CN457">
        <v>7947441.8093205197</v>
      </c>
      <c r="CO457">
        <v>7.4374259600705594E-2</v>
      </c>
      <c r="CP457">
        <v>253</v>
      </c>
      <c r="CQ457">
        <v>4.3909163368089699</v>
      </c>
      <c r="CR457">
        <v>6.4931406104761627E-2</v>
      </c>
      <c r="CS457">
        <v>1394546.9482701099</v>
      </c>
      <c r="CT457">
        <v>1217489.689529944</v>
      </c>
      <c r="CU457">
        <v>6938402.8074419517</v>
      </c>
    </row>
    <row r="458" spans="89:99" x14ac:dyDescent="0.25">
      <c r="CK458" t="s">
        <v>4354</v>
      </c>
      <c r="CL458" t="s">
        <v>1837</v>
      </c>
      <c r="CM458" t="s">
        <v>1838</v>
      </c>
      <c r="CN458">
        <v>7943925.0065092901</v>
      </c>
      <c r="CO458">
        <v>2.2478591123487601E-2</v>
      </c>
      <c r="CP458">
        <v>254</v>
      </c>
      <c r="CQ458">
        <v>319.03653859301602</v>
      </c>
      <c r="CR458">
        <v>1.9624619280085128E-2</v>
      </c>
      <c r="CS458">
        <v>10.71981532088</v>
      </c>
      <c r="CT458">
        <v>9.3587846884797941</v>
      </c>
      <c r="CU458">
        <v>6935332.511982847</v>
      </c>
    </row>
    <row r="459" spans="89:99" x14ac:dyDescent="0.25">
      <c r="CK459" t="s">
        <v>3840</v>
      </c>
      <c r="CL459" t="s">
        <v>1712</v>
      </c>
      <c r="CM459" t="s">
        <v>1713</v>
      </c>
      <c r="CN459">
        <v>7937910.6414397098</v>
      </c>
      <c r="CO459">
        <v>2.7091968402513498E-4</v>
      </c>
      <c r="CP459">
        <v>255</v>
      </c>
      <c r="CQ459">
        <v>5.11854035423654</v>
      </c>
      <c r="CR459">
        <v>2.3652263726256783E-4</v>
      </c>
      <c r="CS459">
        <v>34997.521725088598</v>
      </c>
      <c r="CT459">
        <v>30554.096376784459</v>
      </c>
      <c r="CU459">
        <v>6930081.7547599608</v>
      </c>
    </row>
    <row r="460" spans="89:99" x14ac:dyDescent="0.25">
      <c r="CK460" t="s">
        <v>3769</v>
      </c>
      <c r="CL460" t="s">
        <v>3770</v>
      </c>
      <c r="CM460" t="s">
        <v>853</v>
      </c>
      <c r="CN460">
        <v>7898630.5012158304</v>
      </c>
      <c r="CO460">
        <v>9.0742577460475898E-2</v>
      </c>
      <c r="CP460">
        <v>256</v>
      </c>
      <c r="CQ460">
        <v>2.1085405013505798</v>
      </c>
      <c r="CR460">
        <v>7.9221536855784064E-2</v>
      </c>
      <c r="CS460">
        <v>116217.89316832701</v>
      </c>
      <c r="CT460">
        <v>101462.40458010357</v>
      </c>
      <c r="CU460">
        <v>6895788.7782594655</v>
      </c>
    </row>
    <row r="461" spans="89:99" x14ac:dyDescent="0.25">
      <c r="CK461" t="s">
        <v>5011</v>
      </c>
      <c r="CL461" t="s">
        <v>5012</v>
      </c>
      <c r="CM461" t="s">
        <v>1860</v>
      </c>
      <c r="CN461">
        <v>7816818.94364761</v>
      </c>
      <c r="CO461">
        <v>1.7771467249632501E-2</v>
      </c>
      <c r="CP461">
        <v>257</v>
      </c>
      <c r="CQ461">
        <v>-1.68453003882545</v>
      </c>
      <c r="CR461">
        <v>1.5515130681750165E-2</v>
      </c>
      <c r="CS461">
        <v>385518.62274584599</v>
      </c>
      <c r="CT461">
        <v>336571.63632754248</v>
      </c>
      <c r="CU461">
        <v>6824364.3432863373</v>
      </c>
    </row>
    <row r="462" spans="89:99" x14ac:dyDescent="0.25">
      <c r="CK462" t="s">
        <v>5440</v>
      </c>
      <c r="CL462" t="s">
        <v>3261</v>
      </c>
      <c r="CM462" t="s">
        <v>3262</v>
      </c>
      <c r="CN462">
        <v>7802844.6064579301</v>
      </c>
      <c r="CO462">
        <v>0.130644892750478</v>
      </c>
      <c r="CP462">
        <v>258</v>
      </c>
      <c r="CQ462">
        <v>7.5163654467494201</v>
      </c>
      <c r="CR462">
        <v>0.11405769458730634</v>
      </c>
      <c r="CS462">
        <v>264.776914201799</v>
      </c>
      <c r="CT462">
        <v>231.15977806708187</v>
      </c>
      <c r="CU462">
        <v>6812164.2438436076</v>
      </c>
    </row>
    <row r="463" spans="89:99" x14ac:dyDescent="0.25">
      <c r="CK463" t="s">
        <v>4269</v>
      </c>
      <c r="CL463" t="s">
        <v>4270</v>
      </c>
      <c r="CM463" t="s">
        <v>4271</v>
      </c>
      <c r="CN463">
        <v>7726147.1727365004</v>
      </c>
      <c r="CO463">
        <v>0.105780564331205</v>
      </c>
      <c r="CP463">
        <v>259</v>
      </c>
      <c r="CQ463">
        <v>-0.47549616279996698</v>
      </c>
      <c r="CR463">
        <v>9.2350240761457911E-2</v>
      </c>
      <c r="CS463">
        <v>14066.813784428099</v>
      </c>
      <c r="CT463">
        <v>12280.834839101974</v>
      </c>
      <c r="CU463">
        <v>6745204.623097185</v>
      </c>
    </row>
    <row r="464" spans="89:99" x14ac:dyDescent="0.25">
      <c r="CK464" t="s">
        <v>3782</v>
      </c>
      <c r="CL464" t="s">
        <v>2042</v>
      </c>
      <c r="CM464" t="s">
        <v>2043</v>
      </c>
      <c r="CN464">
        <v>7721070.4327957602</v>
      </c>
      <c r="CO464">
        <v>3.81217001264662E-2</v>
      </c>
      <c r="CP464">
        <v>260</v>
      </c>
      <c r="CQ464">
        <v>2.6024806077772999</v>
      </c>
      <c r="CR464">
        <v>3.3281616591609553E-2</v>
      </c>
      <c r="CS464">
        <v>164324.64986121599</v>
      </c>
      <c r="CT464">
        <v>143461.33501623661</v>
      </c>
      <c r="CU464">
        <v>6740772.4463662812</v>
      </c>
    </row>
    <row r="465" spans="89:99" x14ac:dyDescent="0.25">
      <c r="CK465" t="s">
        <v>3889</v>
      </c>
      <c r="CL465" t="s">
        <v>1268</v>
      </c>
      <c r="CM465" t="s">
        <v>2245</v>
      </c>
      <c r="CN465">
        <v>7692667.7526070504</v>
      </c>
      <c r="CO465">
        <v>8.5559212558604207E-3</v>
      </c>
      <c r="CP465">
        <v>261</v>
      </c>
      <c r="CQ465">
        <v>7.6134546239403402</v>
      </c>
      <c r="CR465">
        <v>7.4696272695313603E-3</v>
      </c>
      <c r="CS465">
        <v>890686.04395474005</v>
      </c>
      <c r="CT465">
        <v>777600.98107007064</v>
      </c>
      <c r="CU465">
        <v>6715975.8840650506</v>
      </c>
    </row>
    <row r="466" spans="89:99" x14ac:dyDescent="0.25">
      <c r="CK466" t="s">
        <v>150</v>
      </c>
      <c r="CL466" t="s">
        <v>150</v>
      </c>
      <c r="CM466" t="s">
        <v>151</v>
      </c>
      <c r="CN466">
        <v>7520751.07223933</v>
      </c>
      <c r="CO466">
        <v>8.4140519030125593E-2</v>
      </c>
      <c r="CP466">
        <v>262</v>
      </c>
      <c r="CQ466">
        <v>1.8875675034080199</v>
      </c>
      <c r="CR466">
        <v>7.3457702171984746E-2</v>
      </c>
      <c r="CS466">
        <v>146885.893159011</v>
      </c>
      <c r="CT466">
        <v>128236.67261997037</v>
      </c>
      <c r="CU466">
        <v>6565886.4331035381</v>
      </c>
    </row>
    <row r="467" spans="89:99" x14ac:dyDescent="0.25">
      <c r="CK467" t="s">
        <v>3662</v>
      </c>
      <c r="CL467" t="s">
        <v>863</v>
      </c>
      <c r="CM467" t="s">
        <v>864</v>
      </c>
      <c r="CN467">
        <v>7509935.4772006096</v>
      </c>
      <c r="CO467">
        <v>1.8806380450976899E-2</v>
      </c>
      <c r="CP467">
        <v>263</v>
      </c>
      <c r="CQ467">
        <v>-0.68301754909393897</v>
      </c>
      <c r="CR467">
        <v>1.6418647163399074E-2</v>
      </c>
      <c r="CS467">
        <v>241097.149755819</v>
      </c>
      <c r="CT467">
        <v>210486.49123422126</v>
      </c>
      <c r="CU467">
        <v>6556444.0292733135</v>
      </c>
    </row>
    <row r="468" spans="89:99" x14ac:dyDescent="0.25">
      <c r="CK468" t="s">
        <v>4067</v>
      </c>
      <c r="CL468" t="s">
        <v>1691</v>
      </c>
      <c r="CM468" t="s">
        <v>1692</v>
      </c>
      <c r="CN468">
        <v>7484544.1415603803</v>
      </c>
      <c r="CO468">
        <v>0.19873277068322401</v>
      </c>
      <c r="CP468">
        <v>264</v>
      </c>
      <c r="CQ468">
        <v>3.04131922102941</v>
      </c>
      <c r="CR468">
        <v>0.1735008631861992</v>
      </c>
      <c r="CS468">
        <v>1117624.8131287701</v>
      </c>
      <c r="CT468">
        <v>975726.69635468919</v>
      </c>
      <c r="CU468">
        <v>6534276.4791713106</v>
      </c>
    </row>
    <row r="469" spans="89:99" x14ac:dyDescent="0.25">
      <c r="CK469" t="s">
        <v>4024</v>
      </c>
      <c r="CL469" t="s">
        <v>2337</v>
      </c>
      <c r="CM469" t="s">
        <v>2338</v>
      </c>
      <c r="CN469">
        <v>7413521.4510170799</v>
      </c>
      <c r="CO469">
        <v>3.3472823682627398E-2</v>
      </c>
      <c r="CP469">
        <v>265</v>
      </c>
      <c r="CQ469">
        <v>-0.34645181297352701</v>
      </c>
      <c r="CR469">
        <v>2.9222980096586301E-2</v>
      </c>
      <c r="CS469">
        <v>19397.0170109883</v>
      </c>
      <c r="CT469">
        <v>16934.294143205185</v>
      </c>
      <c r="CU469">
        <v>6472271.1135101495</v>
      </c>
    </row>
    <row r="470" spans="89:99" x14ac:dyDescent="0.25">
      <c r="CK470" t="s">
        <v>210</v>
      </c>
      <c r="CL470" t="s">
        <v>210</v>
      </c>
      <c r="CM470" t="s">
        <v>211</v>
      </c>
      <c r="CN470">
        <v>7413076.4616621695</v>
      </c>
      <c r="CO470">
        <v>3.67507839442897E-3</v>
      </c>
      <c r="CP470">
        <v>266</v>
      </c>
      <c r="CQ470">
        <v>-1.3037055693710999</v>
      </c>
      <c r="CR470">
        <v>3.208475741158691E-3</v>
      </c>
      <c r="CS470">
        <v>19025.197936613698</v>
      </c>
      <c r="CT470">
        <v>16609.682705789481</v>
      </c>
      <c r="CU470">
        <v>6471882.6217836961</v>
      </c>
    </row>
    <row r="471" spans="89:99" x14ac:dyDescent="0.25">
      <c r="CK471" t="s">
        <v>5751</v>
      </c>
      <c r="CL471" t="s">
        <v>208</v>
      </c>
      <c r="CM471" t="s">
        <v>209</v>
      </c>
      <c r="CN471">
        <v>7323499.0838371003</v>
      </c>
      <c r="CO471">
        <v>0.234454403733901</v>
      </c>
      <c r="CP471">
        <v>267</v>
      </c>
      <c r="CQ471">
        <v>1.64957603481217</v>
      </c>
      <c r="CR471">
        <v>0.20468713481823006</v>
      </c>
      <c r="CS471">
        <v>1294.6931817606901</v>
      </c>
      <c r="CT471">
        <v>1130.3137566316261</v>
      </c>
      <c r="CU471">
        <v>6393678.3461568085</v>
      </c>
    </row>
    <row r="472" spans="89:99" x14ac:dyDescent="0.25">
      <c r="CK472" t="s">
        <v>4051</v>
      </c>
      <c r="CL472" t="s">
        <v>130</v>
      </c>
      <c r="CM472" t="s">
        <v>131</v>
      </c>
      <c r="CN472">
        <v>7222549.8331502704</v>
      </c>
      <c r="CO472">
        <v>0.169626598048921</v>
      </c>
      <c r="CP472">
        <v>268</v>
      </c>
      <c r="CQ472">
        <v>-6.08330432032235</v>
      </c>
      <c r="CR472">
        <v>0.14809012665423785</v>
      </c>
      <c r="CS472">
        <v>58185.862901107103</v>
      </c>
      <c r="CT472">
        <v>50798.353003730954</v>
      </c>
      <c r="CU472">
        <v>6305546.0161341811</v>
      </c>
    </row>
    <row r="473" spans="89:99" x14ac:dyDescent="0.25">
      <c r="CK473" t="s">
        <v>3780</v>
      </c>
      <c r="CL473" t="s">
        <v>104</v>
      </c>
      <c r="CM473" t="s">
        <v>105</v>
      </c>
      <c r="CN473">
        <v>7113467.0596334804</v>
      </c>
      <c r="CO473">
        <v>1.20482437858127E-2</v>
      </c>
      <c r="CP473">
        <v>269</v>
      </c>
      <c r="CQ473">
        <v>-1.5810633086685699</v>
      </c>
      <c r="CR473">
        <v>1.0518550561790779E-2</v>
      </c>
      <c r="CS473">
        <v>195873.44987892301</v>
      </c>
      <c r="CT473">
        <v>171004.57318849547</v>
      </c>
      <c r="CU473">
        <v>6210312.8278741771</v>
      </c>
    </row>
    <row r="474" spans="89:99" x14ac:dyDescent="0.25">
      <c r="CK474" t="s">
        <v>3671</v>
      </c>
      <c r="CL474" t="s">
        <v>1190</v>
      </c>
      <c r="CM474" t="s">
        <v>1191</v>
      </c>
      <c r="CN474">
        <v>7081316.0853406303</v>
      </c>
      <c r="CO474">
        <v>1.8468984579793402E-2</v>
      </c>
      <c r="CP474">
        <v>270</v>
      </c>
      <c r="CQ474">
        <v>-3.53612148104652</v>
      </c>
      <c r="CR474">
        <v>1.6124088421604517E-2</v>
      </c>
      <c r="CS474">
        <v>86260.007031433604</v>
      </c>
      <c r="CT474">
        <v>75308.091498694688</v>
      </c>
      <c r="CU474">
        <v>6182243.8698814446</v>
      </c>
    </row>
    <row r="475" spans="89:99" x14ac:dyDescent="0.25">
      <c r="CK475" t="s">
        <v>4260</v>
      </c>
      <c r="CL475" t="s">
        <v>4261</v>
      </c>
      <c r="CM475" t="s">
        <v>4262</v>
      </c>
      <c r="CN475">
        <v>7010559.6958814301</v>
      </c>
      <c r="CO475">
        <v>1.1645447999803001E-2</v>
      </c>
      <c r="CP475">
        <v>271</v>
      </c>
      <c r="CQ475">
        <v>-5.6734519466781199</v>
      </c>
      <c r="CR475">
        <v>1.0166895339956015E-2</v>
      </c>
      <c r="CS475">
        <v>748771.23617449903</v>
      </c>
      <c r="CT475">
        <v>653704.24494484009</v>
      </c>
      <c r="CU475">
        <v>6120470.9946535416</v>
      </c>
    </row>
    <row r="476" spans="89:99" x14ac:dyDescent="0.25">
      <c r="CK476" t="s">
        <v>3795</v>
      </c>
      <c r="CL476" t="s">
        <v>217</v>
      </c>
      <c r="CM476" t="s">
        <v>218</v>
      </c>
      <c r="CN476">
        <v>7000986.0679074395</v>
      </c>
      <c r="CO476">
        <v>9.7755754157544095E-4</v>
      </c>
      <c r="CP476">
        <v>272</v>
      </c>
      <c r="CQ476">
        <v>-3.2528371168265098</v>
      </c>
      <c r="CR476">
        <v>8.5344292586685697E-4</v>
      </c>
      <c r="CS476">
        <v>199132.907446155</v>
      </c>
      <c r="CT476">
        <v>173850.19698516143</v>
      </c>
      <c r="CU476">
        <v>6112112.8727816409</v>
      </c>
    </row>
    <row r="477" spans="89:99" x14ac:dyDescent="0.25">
      <c r="CK477" t="s">
        <v>4977</v>
      </c>
      <c r="CL477" t="s">
        <v>3217</v>
      </c>
      <c r="CM477" t="s">
        <v>3218</v>
      </c>
      <c r="CN477">
        <v>6952981.4225936001</v>
      </c>
      <c r="CO477">
        <v>0.60987239624148604</v>
      </c>
      <c r="CP477">
        <v>273</v>
      </c>
      <c r="CQ477">
        <v>4.3997066309431396</v>
      </c>
      <c r="CR477">
        <v>0.53244055732508211</v>
      </c>
      <c r="CS477">
        <v>454717.47655749199</v>
      </c>
      <c r="CT477">
        <v>396984.72686384671</v>
      </c>
      <c r="CU477">
        <v>6070203.0892554279</v>
      </c>
    </row>
    <row r="478" spans="89:99" x14ac:dyDescent="0.25">
      <c r="CK478" t="s">
        <v>3950</v>
      </c>
      <c r="CL478" t="s">
        <v>1479</v>
      </c>
      <c r="CM478" t="s">
        <v>1480</v>
      </c>
      <c r="CN478">
        <v>6858234.6039223503</v>
      </c>
      <c r="CO478">
        <v>2.75101009255654E-3</v>
      </c>
      <c r="CP478">
        <v>274</v>
      </c>
      <c r="CQ478">
        <v>0.67850155198580397</v>
      </c>
      <c r="CR478">
        <v>2.4017308471651921E-3</v>
      </c>
      <c r="CS478">
        <v>228679.155176008</v>
      </c>
      <c r="CT478">
        <v>199645.13491824138</v>
      </c>
      <c r="CU478">
        <v>5987485.7056699544</v>
      </c>
    </row>
    <row r="479" spans="89:99" x14ac:dyDescent="0.25">
      <c r="CK479" t="s">
        <v>4664</v>
      </c>
      <c r="CL479" t="s">
        <v>4665</v>
      </c>
      <c r="CM479" t="s">
        <v>4666</v>
      </c>
      <c r="CN479">
        <v>6823065.5288313804</v>
      </c>
      <c r="CO479">
        <v>5.1845561433216301E-2</v>
      </c>
      <c r="CP479">
        <v>275</v>
      </c>
      <c r="CQ479">
        <v>-4.5876885187949599</v>
      </c>
      <c r="CR479">
        <v>4.5263041571409438E-2</v>
      </c>
      <c r="CS479">
        <v>413235.91751110798</v>
      </c>
      <c r="CT479">
        <v>360769.83248022775</v>
      </c>
      <c r="CU479">
        <v>5956781.837028835</v>
      </c>
    </row>
    <row r="480" spans="89:99" x14ac:dyDescent="0.25">
      <c r="CK480" t="s">
        <v>4886</v>
      </c>
      <c r="CL480" t="s">
        <v>1568</v>
      </c>
      <c r="CM480" t="s">
        <v>1569</v>
      </c>
      <c r="CN480">
        <v>6817059.6118939295</v>
      </c>
      <c r="CO480">
        <v>6.1831172454969901E-3</v>
      </c>
      <c r="CP480">
        <v>276</v>
      </c>
      <c r="CQ480">
        <v>-2.8240076223062398</v>
      </c>
      <c r="CR480">
        <v>5.3980839475397122E-3</v>
      </c>
      <c r="CS480">
        <v>140435.439616699</v>
      </c>
      <c r="CT480">
        <v>122605.19446120448</v>
      </c>
      <c r="CU480">
        <v>5951538.4553294303</v>
      </c>
    </row>
    <row r="481" spans="89:99" x14ac:dyDescent="0.25">
      <c r="CK481" t="s">
        <v>4883</v>
      </c>
      <c r="CL481" t="s">
        <v>4883</v>
      </c>
      <c r="CM481" t="s">
        <v>2757</v>
      </c>
      <c r="CN481">
        <v>6763148.5058099898</v>
      </c>
      <c r="CO481">
        <v>1.27827133354599E-3</v>
      </c>
      <c r="CP481">
        <v>277</v>
      </c>
      <c r="CQ481">
        <v>8.7246583156992699E-2</v>
      </c>
      <c r="CR481">
        <v>1.1159768919536573E-3</v>
      </c>
      <c r="CS481">
        <v>252941.70844260801</v>
      </c>
      <c r="CT481">
        <v>220827.2173719008</v>
      </c>
      <c r="CU481">
        <v>5904472.1189183323</v>
      </c>
    </row>
    <row r="482" spans="89:99" x14ac:dyDescent="0.25">
      <c r="CK482" t="s">
        <v>1724</v>
      </c>
      <c r="CL482" t="s">
        <v>1724</v>
      </c>
      <c r="CM482" t="s">
        <v>1725</v>
      </c>
      <c r="CN482">
        <v>6755008.4455264602</v>
      </c>
      <c r="CO482">
        <v>1.2116419547309201</v>
      </c>
      <c r="CP482">
        <v>278</v>
      </c>
      <c r="CQ482">
        <v>10.777976030810599</v>
      </c>
      <c r="CR482">
        <v>1.0578070455904638</v>
      </c>
      <c r="CS482">
        <v>3619.9462847489799</v>
      </c>
      <c r="CT482">
        <v>3160.3434246521115</v>
      </c>
      <c r="CU482">
        <v>5897365.5532486401</v>
      </c>
    </row>
    <row r="483" spans="89:99" x14ac:dyDescent="0.25">
      <c r="CK483" t="s">
        <v>1059</v>
      </c>
      <c r="CL483" t="s">
        <v>1761</v>
      </c>
      <c r="CM483" t="s">
        <v>3685</v>
      </c>
      <c r="CN483">
        <v>6748832.9600442098</v>
      </c>
      <c r="CO483">
        <v>2.7492935620258901E-3</v>
      </c>
      <c r="CP483">
        <v>279</v>
      </c>
      <c r="CQ483">
        <v>3.8722974023115002</v>
      </c>
      <c r="CR483">
        <v>2.4002322542168355E-3</v>
      </c>
      <c r="CS483">
        <v>453383.32747278397</v>
      </c>
      <c r="CT483">
        <v>395819.96668352955</v>
      </c>
      <c r="CU483">
        <v>5891974.1321051586</v>
      </c>
    </row>
    <row r="484" spans="89:99" x14ac:dyDescent="0.25">
      <c r="CK484" t="s">
        <v>1156</v>
      </c>
      <c r="CL484" t="s">
        <v>1156</v>
      </c>
      <c r="CM484" t="s">
        <v>1155</v>
      </c>
      <c r="CN484">
        <v>6748137.9672250701</v>
      </c>
      <c r="CO484">
        <v>5.3696193303225101E-2</v>
      </c>
      <c r="CP484">
        <v>280</v>
      </c>
      <c r="CQ484">
        <v>-8.1086307396642895E-2</v>
      </c>
      <c r="CR484">
        <v>4.6878709816674441E-2</v>
      </c>
      <c r="CS484">
        <v>19953.3724102042</v>
      </c>
      <c r="CT484">
        <v>17420.01243551504</v>
      </c>
      <c r="CU484">
        <v>5891367.3783543082</v>
      </c>
    </row>
    <row r="485" spans="89:99" x14ac:dyDescent="0.25">
      <c r="CK485" t="s">
        <v>3821</v>
      </c>
      <c r="CL485" t="s">
        <v>188</v>
      </c>
      <c r="CM485" t="s">
        <v>189</v>
      </c>
      <c r="CN485">
        <v>6698739.2268727701</v>
      </c>
      <c r="CO485">
        <v>6.5742641519441203E-3</v>
      </c>
      <c r="CP485">
        <v>281</v>
      </c>
      <c r="CQ485">
        <v>-0.48131307956904401</v>
      </c>
      <c r="CR485">
        <v>5.7395692781566886E-3</v>
      </c>
      <c r="CS485">
        <v>17043.9085136049</v>
      </c>
      <c r="CT485">
        <v>14879.945713083571</v>
      </c>
      <c r="CU485">
        <v>5848240.4996720972</v>
      </c>
    </row>
    <row r="486" spans="89:99" x14ac:dyDescent="0.25">
      <c r="CK486" t="s">
        <v>4272</v>
      </c>
      <c r="CL486" t="s">
        <v>4273</v>
      </c>
      <c r="CM486" t="s">
        <v>4274</v>
      </c>
      <c r="CN486">
        <v>6638117.4608823797</v>
      </c>
      <c r="CO486">
        <v>1.4661772414980401E-2</v>
      </c>
      <c r="CP486">
        <v>282</v>
      </c>
      <c r="CQ486">
        <v>6.3227187336916799</v>
      </c>
      <c r="CR486">
        <v>1.2800255142084833E-2</v>
      </c>
      <c r="CS486">
        <v>21010.0730051311</v>
      </c>
      <c r="CT486">
        <v>18342.55009610764</v>
      </c>
      <c r="CU486">
        <v>5795315.5155789107</v>
      </c>
    </row>
    <row r="487" spans="89:99" x14ac:dyDescent="0.25">
      <c r="CK487" t="s">
        <v>3815</v>
      </c>
      <c r="CL487" t="s">
        <v>2086</v>
      </c>
      <c r="CM487" t="s">
        <v>2087</v>
      </c>
      <c r="CN487">
        <v>6618266.0698217303</v>
      </c>
      <c r="CO487">
        <v>6.7135991781514803E-2</v>
      </c>
      <c r="CP487">
        <v>283</v>
      </c>
      <c r="CQ487">
        <v>-3.2677602010358102</v>
      </c>
      <c r="CR487">
        <v>5.8612137720966573E-2</v>
      </c>
      <c r="CS487">
        <v>2158769.8344720099</v>
      </c>
      <c r="CT487">
        <v>1884683.7812081061</v>
      </c>
      <c r="CU487">
        <v>5777984.5365328854</v>
      </c>
    </row>
    <row r="488" spans="89:99" x14ac:dyDescent="0.25">
      <c r="CK488" t="s">
        <v>4233</v>
      </c>
      <c r="CL488" t="s">
        <v>2186</v>
      </c>
      <c r="CM488" t="s">
        <v>2187</v>
      </c>
      <c r="CN488">
        <v>6604316.3911553798</v>
      </c>
      <c r="CO488">
        <v>2.0013619775411499E-2</v>
      </c>
      <c r="CP488">
        <v>284</v>
      </c>
      <c r="CQ488">
        <v>1.39801819393555</v>
      </c>
      <c r="CR488">
        <v>1.7472610554246159E-2</v>
      </c>
      <c r="CS488">
        <v>11678.124399755099</v>
      </c>
      <c r="CT488">
        <v>10195.423013464595</v>
      </c>
      <c r="CU488">
        <v>5765805.9648687299</v>
      </c>
    </row>
    <row r="489" spans="89:99" x14ac:dyDescent="0.25">
      <c r="CK489" t="s">
        <v>4318</v>
      </c>
      <c r="CL489" t="s">
        <v>2767</v>
      </c>
      <c r="CM489" t="s">
        <v>2768</v>
      </c>
      <c r="CN489">
        <v>6592853.7019900102</v>
      </c>
      <c r="CO489">
        <v>3.3582927210545102E-4</v>
      </c>
      <c r="CP489">
        <v>285</v>
      </c>
      <c r="CQ489">
        <v>-0.185398085919836</v>
      </c>
      <c r="CR489">
        <v>2.9319104440185464E-4</v>
      </c>
      <c r="CS489">
        <v>41187.366890760502</v>
      </c>
      <c r="CT489">
        <v>35958.054040841998</v>
      </c>
      <c r="CU489">
        <v>5755798.6245705523</v>
      </c>
    </row>
    <row r="490" spans="89:99" x14ac:dyDescent="0.25">
      <c r="CK490" t="s">
        <v>1146</v>
      </c>
      <c r="CL490" t="s">
        <v>1146</v>
      </c>
      <c r="CM490" t="s">
        <v>1145</v>
      </c>
      <c r="CN490">
        <v>6577535.9636367103</v>
      </c>
      <c r="CO490">
        <v>3.28548013515262E-2</v>
      </c>
      <c r="CP490">
        <v>286</v>
      </c>
      <c r="CQ490">
        <v>0.68673098471350802</v>
      </c>
      <c r="CR490">
        <v>2.8683424352731034E-2</v>
      </c>
      <c r="CS490">
        <v>635627.09180157795</v>
      </c>
      <c r="CT490">
        <v>554925.33371808252</v>
      </c>
      <c r="CU490">
        <v>5742425.6875495408</v>
      </c>
    </row>
    <row r="491" spans="89:99" x14ac:dyDescent="0.25">
      <c r="CK491" t="s">
        <v>5271</v>
      </c>
      <c r="CL491" t="s">
        <v>2271</v>
      </c>
      <c r="CM491" t="s">
        <v>2272</v>
      </c>
      <c r="CN491">
        <v>6529484.7665366204</v>
      </c>
      <c r="CO491">
        <v>1.07866810942973E-2</v>
      </c>
      <c r="CP491">
        <v>287</v>
      </c>
      <c r="CQ491">
        <v>2.8731879204823798E-4</v>
      </c>
      <c r="CR491">
        <v>9.4171609158409404E-3</v>
      </c>
      <c r="CS491">
        <v>121245.984849428</v>
      </c>
      <c r="CT491">
        <v>105852.10962900525</v>
      </c>
      <c r="CU491">
        <v>5700475.2626380669</v>
      </c>
    </row>
    <row r="492" spans="89:99" x14ac:dyDescent="0.25">
      <c r="CK492" t="s">
        <v>3819</v>
      </c>
      <c r="CL492" t="s">
        <v>134</v>
      </c>
      <c r="CM492" t="s">
        <v>135</v>
      </c>
      <c r="CN492">
        <v>6500426.1048493003</v>
      </c>
      <c r="CO492">
        <v>5.3700447812957998E-2</v>
      </c>
      <c r="CP492">
        <v>288</v>
      </c>
      <c r="CQ492">
        <v>-8.6077549975217493E-2</v>
      </c>
      <c r="CR492">
        <v>4.6882424156833614E-2</v>
      </c>
      <c r="CS492">
        <v>2174554.0753550599</v>
      </c>
      <c r="CT492">
        <v>1898463.9917316807</v>
      </c>
      <c r="CU492">
        <v>5675106.0048732152</v>
      </c>
    </row>
    <row r="493" spans="89:99" x14ac:dyDescent="0.25">
      <c r="CK493" t="s">
        <v>3766</v>
      </c>
      <c r="CL493" t="s">
        <v>196</v>
      </c>
      <c r="CM493" t="s">
        <v>197</v>
      </c>
      <c r="CN493">
        <v>6476381.0320202298</v>
      </c>
      <c r="CO493">
        <v>0.280046646098839</v>
      </c>
      <c r="CP493">
        <v>289</v>
      </c>
      <c r="CQ493">
        <v>-1.70173188632102</v>
      </c>
      <c r="CR493">
        <v>0.24449080372354609</v>
      </c>
      <c r="CS493">
        <v>82989.0863280872</v>
      </c>
      <c r="CT493">
        <v>72452.459971527962</v>
      </c>
      <c r="CU493">
        <v>5654113.7906708149</v>
      </c>
    </row>
    <row r="494" spans="89:99" x14ac:dyDescent="0.25">
      <c r="CK494" t="s">
        <v>2352</v>
      </c>
      <c r="CL494" t="s">
        <v>3757</v>
      </c>
      <c r="CM494" t="s">
        <v>3758</v>
      </c>
      <c r="CN494">
        <v>6461011.6855601501</v>
      </c>
      <c r="CO494">
        <v>0.17249869383286201</v>
      </c>
      <c r="CP494">
        <v>290</v>
      </c>
      <c r="CQ494">
        <v>20.448942022130801</v>
      </c>
      <c r="CR494">
        <v>0.15059756966906657</v>
      </c>
      <c r="CS494">
        <v>14712.5153858351</v>
      </c>
      <c r="CT494">
        <v>12844.555582387937</v>
      </c>
      <c r="CU494">
        <v>5640695.7979146931</v>
      </c>
    </row>
    <row r="495" spans="89:99" x14ac:dyDescent="0.25">
      <c r="CK495" t="s">
        <v>5496</v>
      </c>
      <c r="CL495" t="s">
        <v>332</v>
      </c>
      <c r="CM495" t="s">
        <v>333</v>
      </c>
      <c r="CN495">
        <v>6460662.17780062</v>
      </c>
      <c r="CO495">
        <v>1.64625632993319</v>
      </c>
      <c r="CP495">
        <v>291</v>
      </c>
      <c r="CQ495">
        <v>9.8469792357615908</v>
      </c>
      <c r="CR495">
        <v>1.4372410412595529</v>
      </c>
      <c r="CS495">
        <v>22311.776231492699</v>
      </c>
      <c r="CT495">
        <v>19478.983874037465</v>
      </c>
      <c r="CU495">
        <v>5640390.6650583437</v>
      </c>
    </row>
    <row r="496" spans="89:99" x14ac:dyDescent="0.25">
      <c r="CK496" t="s">
        <v>4353</v>
      </c>
      <c r="CL496" t="s">
        <v>2253</v>
      </c>
      <c r="CM496" t="s">
        <v>2254</v>
      </c>
      <c r="CN496">
        <v>6455266.5038885297</v>
      </c>
      <c r="CO496">
        <v>1.0311929571594099E-2</v>
      </c>
      <c r="CP496">
        <v>292</v>
      </c>
      <c r="CQ496">
        <v>-0.64188344192900204</v>
      </c>
      <c r="CR496">
        <v>9.0026857454662285E-3</v>
      </c>
      <c r="CS496">
        <v>576271.214448579</v>
      </c>
      <c r="CT496">
        <v>503105.51597732975</v>
      </c>
      <c r="CU496">
        <v>5635680.0474888282</v>
      </c>
    </row>
    <row r="497" spans="89:99" x14ac:dyDescent="0.25">
      <c r="CK497" t="s">
        <v>241</v>
      </c>
      <c r="CL497" t="s">
        <v>242</v>
      </c>
      <c r="CM497" t="s">
        <v>242</v>
      </c>
      <c r="CN497">
        <v>6413780.6885949504</v>
      </c>
      <c r="CO497">
        <v>0.15555430340201501</v>
      </c>
      <c r="CP497">
        <v>293</v>
      </c>
      <c r="CQ497">
        <v>2.3700272352985299E-2</v>
      </c>
      <c r="CR497">
        <v>0.13580450682488163</v>
      </c>
      <c r="CS497">
        <v>26481374.911900401</v>
      </c>
      <c r="CT497">
        <v>23119193.627585884</v>
      </c>
      <c r="CU497">
        <v>5599461.4372481825</v>
      </c>
    </row>
    <row r="498" spans="89:99" x14ac:dyDescent="0.25">
      <c r="CK498" t="s">
        <v>4315</v>
      </c>
      <c r="CL498" t="s">
        <v>1535</v>
      </c>
      <c r="CM498" t="s">
        <v>1536</v>
      </c>
      <c r="CN498">
        <v>6332165.8887623101</v>
      </c>
      <c r="CO498">
        <v>9.7832765717374995E-2</v>
      </c>
      <c r="CP498">
        <v>294</v>
      </c>
      <c r="CQ498">
        <v>4.0102608856518701E-2</v>
      </c>
      <c r="CR498">
        <v>8.5411526450834219E-2</v>
      </c>
      <c r="CS498">
        <v>675389.09555444098</v>
      </c>
      <c r="CT498">
        <v>589638.99442646711</v>
      </c>
      <c r="CU498">
        <v>5528208.7788614938</v>
      </c>
    </row>
    <row r="499" spans="89:99" x14ac:dyDescent="0.25">
      <c r="CK499" t="s">
        <v>2769</v>
      </c>
      <c r="CL499" t="s">
        <v>2769</v>
      </c>
      <c r="CM499" t="s">
        <v>4603</v>
      </c>
      <c r="CN499">
        <v>6306780.0958133601</v>
      </c>
      <c r="CO499">
        <v>3.8930741783970102E-4</v>
      </c>
      <c r="CP499">
        <v>295</v>
      </c>
      <c r="CQ499">
        <v>21.593110581631901</v>
      </c>
      <c r="CR499">
        <v>3.3987939084110131E-4</v>
      </c>
      <c r="CS499">
        <v>405799.04636171198</v>
      </c>
      <c r="CT499">
        <v>354277.17623944371</v>
      </c>
      <c r="CU499">
        <v>5506046.0677285139</v>
      </c>
    </row>
    <row r="500" spans="89:99" x14ac:dyDescent="0.25">
      <c r="CK500" t="s">
        <v>1672</v>
      </c>
      <c r="CL500" t="s">
        <v>82</v>
      </c>
      <c r="CM500" t="s">
        <v>83</v>
      </c>
      <c r="CN500">
        <v>6292886.1629309095</v>
      </c>
      <c r="CO500">
        <v>9.1825726256898901E-2</v>
      </c>
      <c r="CP500">
        <v>296</v>
      </c>
      <c r="CQ500">
        <v>7.6729618323088298</v>
      </c>
      <c r="CR500">
        <v>8.0167164748418007E-2</v>
      </c>
      <c r="CS500">
        <v>224200.111497106</v>
      </c>
      <c r="CT500">
        <v>195734.76854098748</v>
      </c>
      <c r="CU500">
        <v>5493916.1641405514</v>
      </c>
    </row>
    <row r="501" spans="89:99" x14ac:dyDescent="0.25">
      <c r="CK501" t="s">
        <v>9701</v>
      </c>
      <c r="CL501" t="s">
        <v>9701</v>
      </c>
      <c r="CM501" t="s">
        <v>9702</v>
      </c>
      <c r="CN501">
        <v>6256121.72906294</v>
      </c>
      <c r="CO501">
        <v>1.85681381932902</v>
      </c>
      <c r="CP501">
        <v>297</v>
      </c>
      <c r="CQ501">
        <v>23.163786042175399</v>
      </c>
      <c r="CR501">
        <v>1.6210653095717309</v>
      </c>
      <c r="CS501">
        <v>6287138.0531572104</v>
      </c>
      <c r="CT501">
        <v>5488897.8573761601</v>
      </c>
      <c r="CU501">
        <v>5461819.4898541942</v>
      </c>
    </row>
    <row r="502" spans="89:99" x14ac:dyDescent="0.25">
      <c r="CK502" t="s">
        <v>6551</v>
      </c>
      <c r="CL502" t="s">
        <v>6552</v>
      </c>
      <c r="CM502" t="s">
        <v>6553</v>
      </c>
      <c r="CN502">
        <v>6138873.1592426701</v>
      </c>
      <c r="CO502">
        <v>2.4555629504891801E-3</v>
      </c>
      <c r="CP502">
        <v>298</v>
      </c>
      <c r="CQ502">
        <v>9.5365462864769892</v>
      </c>
      <c r="CR502">
        <v>2.1437948560432724E-3</v>
      </c>
      <c r="CS502">
        <v>86741.571260485798</v>
      </c>
      <c r="CT502">
        <v>75728.514406969494</v>
      </c>
      <c r="CU502">
        <v>5359457.2674525855</v>
      </c>
    </row>
    <row r="503" spans="89:99" x14ac:dyDescent="0.25">
      <c r="CK503" t="s">
        <v>3855</v>
      </c>
      <c r="CL503" t="s">
        <v>2051</v>
      </c>
      <c r="CM503" t="s">
        <v>2052</v>
      </c>
      <c r="CN503">
        <v>6134591.3271404998</v>
      </c>
      <c r="CO503">
        <v>1.1810431760624599E-2</v>
      </c>
      <c r="CP503">
        <v>299</v>
      </c>
      <c r="CQ503">
        <v>-2.17747036373096E-2</v>
      </c>
      <c r="CR503">
        <v>1.031093210256866E-2</v>
      </c>
      <c r="CS503">
        <v>248009.747155177</v>
      </c>
      <c r="CT503">
        <v>216521.43761736716</v>
      </c>
      <c r="CU503">
        <v>5355719.0738814352</v>
      </c>
    </row>
    <row r="504" spans="89:99" x14ac:dyDescent="0.25">
      <c r="CK504" t="s">
        <v>3710</v>
      </c>
      <c r="CL504" t="s">
        <v>956</v>
      </c>
      <c r="CM504" t="s">
        <v>956</v>
      </c>
      <c r="CN504">
        <v>6119322.39637898</v>
      </c>
      <c r="CO504">
        <v>1.05313078571694E-2</v>
      </c>
      <c r="CP504">
        <v>300</v>
      </c>
      <c r="CQ504">
        <v>0.75993247562202004</v>
      </c>
      <c r="CR504">
        <v>9.1942108863917477E-3</v>
      </c>
      <c r="CS504">
        <v>563588.40493610105</v>
      </c>
      <c r="CT504">
        <v>492032.96669179405</v>
      </c>
      <c r="CU504">
        <v>5342388.7476451211</v>
      </c>
    </row>
    <row r="505" spans="89:99" x14ac:dyDescent="0.25">
      <c r="CK505" t="s">
        <v>4041</v>
      </c>
      <c r="CL505" t="s">
        <v>171</v>
      </c>
      <c r="CM505" t="s">
        <v>172</v>
      </c>
      <c r="CN505">
        <v>6119054.6990277497</v>
      </c>
      <c r="CO505">
        <v>6.4380138763317401E-3</v>
      </c>
      <c r="CP505">
        <v>301</v>
      </c>
      <c r="CQ505">
        <v>-3.8518104178769499</v>
      </c>
      <c r="CR505">
        <v>5.6206178825371584E-3</v>
      </c>
      <c r="CS505">
        <v>1603925.00737138</v>
      </c>
      <c r="CT505">
        <v>1400284.2727354805</v>
      </c>
      <c r="CU505">
        <v>5342155.0382203916</v>
      </c>
    </row>
    <row r="506" spans="89:99" x14ac:dyDescent="0.25">
      <c r="CK506" t="s">
        <v>5904</v>
      </c>
      <c r="CL506" t="s">
        <v>226</v>
      </c>
      <c r="CM506" t="s">
        <v>227</v>
      </c>
      <c r="CN506">
        <v>6101888.1964693302</v>
      </c>
      <c r="CO506">
        <v>6.1018881964693301E-2</v>
      </c>
      <c r="CP506">
        <v>302</v>
      </c>
      <c r="CQ506">
        <v>-9.8747717677953499</v>
      </c>
      <c r="CR506">
        <v>5.3271680634927994E-2</v>
      </c>
      <c r="CS506">
        <v>779.59926326156506</v>
      </c>
      <c r="CT506">
        <v>680.61822240082392</v>
      </c>
      <c r="CU506">
        <v>5327168.0634928001</v>
      </c>
    </row>
    <row r="507" spans="89:99" x14ac:dyDescent="0.25">
      <c r="CK507" t="s">
        <v>4050</v>
      </c>
      <c r="CL507" t="s">
        <v>954</v>
      </c>
      <c r="CM507" t="s">
        <v>955</v>
      </c>
      <c r="CN507">
        <v>6082131.2216152996</v>
      </c>
      <c r="CO507">
        <v>1.42047223354089E-2</v>
      </c>
      <c r="CP507">
        <v>303</v>
      </c>
      <c r="CQ507">
        <v>2.6830793279010399</v>
      </c>
      <c r="CR507">
        <v>1.2401233968816048E-2</v>
      </c>
      <c r="CS507">
        <v>431612.13736434397</v>
      </c>
      <c r="CT507">
        <v>376812.93395601754</v>
      </c>
      <c r="CU507">
        <v>5309919.5131941363</v>
      </c>
    </row>
    <row r="508" spans="89:99" x14ac:dyDescent="0.25">
      <c r="CK508" t="s">
        <v>1558</v>
      </c>
      <c r="CL508" t="s">
        <v>1558</v>
      </c>
      <c r="CM508" t="s">
        <v>10991</v>
      </c>
      <c r="CN508">
        <v>6073941.6386521701</v>
      </c>
      <c r="CO508">
        <v>0.115741488284258</v>
      </c>
      <c r="CP508">
        <v>304</v>
      </c>
      <c r="CQ508">
        <v>3.7192939782554699</v>
      </c>
      <c r="CR508">
        <v>0.1010464859657355</v>
      </c>
      <c r="CS508">
        <v>188003.21550954599</v>
      </c>
      <c r="CT508">
        <v>164133.57525559203</v>
      </c>
      <c r="CU508">
        <v>5302769.7124423375</v>
      </c>
    </row>
    <row r="509" spans="89:99" x14ac:dyDescent="0.25">
      <c r="CK509" t="s">
        <v>3992</v>
      </c>
      <c r="CL509" t="s">
        <v>2106</v>
      </c>
      <c r="CM509" t="s">
        <v>2107</v>
      </c>
      <c r="CN509">
        <v>6060445.5205956101</v>
      </c>
      <c r="CO509">
        <v>1.0006197192239301E-2</v>
      </c>
      <c r="CP509">
        <v>305</v>
      </c>
      <c r="CQ509">
        <v>22.830796190215899</v>
      </c>
      <c r="CR509">
        <v>8.7357703719238324E-3</v>
      </c>
      <c r="CS509">
        <v>3384.47116046877</v>
      </c>
      <c r="CT509">
        <v>2954.7651640510139</v>
      </c>
      <c r="CU509">
        <v>5290987.1155187106</v>
      </c>
    </row>
    <row r="510" spans="89:99" x14ac:dyDescent="0.25">
      <c r="CK510" t="s">
        <v>4298</v>
      </c>
      <c r="CL510" t="s">
        <v>1470</v>
      </c>
      <c r="CM510" t="s">
        <v>1471</v>
      </c>
      <c r="CN510">
        <v>5978421.9808625504</v>
      </c>
      <c r="CO510">
        <v>1.1323116488512501E-2</v>
      </c>
      <c r="CP510">
        <v>306</v>
      </c>
      <c r="CQ510">
        <v>-1.9380681775699999</v>
      </c>
      <c r="CR510">
        <v>9.8854883266650019E-3</v>
      </c>
      <c r="CS510">
        <v>21236.700573171998</v>
      </c>
      <c r="CT510">
        <v>18540.404121599793</v>
      </c>
      <c r="CU510">
        <v>5219377.6124843191</v>
      </c>
    </row>
    <row r="511" spans="89:99" x14ac:dyDescent="0.25">
      <c r="CK511" t="s">
        <v>3752</v>
      </c>
      <c r="CL511" t="s">
        <v>2257</v>
      </c>
      <c r="CM511" t="s">
        <v>2258</v>
      </c>
      <c r="CN511">
        <v>5969058.8028328</v>
      </c>
      <c r="CO511">
        <v>0.64184753703946895</v>
      </c>
      <c r="CP511">
        <v>307</v>
      </c>
      <c r="CQ511">
        <v>2.26241254277467</v>
      </c>
      <c r="CR511">
        <v>0.56035600634678995</v>
      </c>
      <c r="CS511">
        <v>216351.52163944999</v>
      </c>
      <c r="CT511">
        <v>188882.66704601891</v>
      </c>
      <c r="CU511">
        <v>5211203.2209899379</v>
      </c>
    </row>
    <row r="512" spans="89:99" x14ac:dyDescent="0.25">
      <c r="CK512" t="s">
        <v>3896</v>
      </c>
      <c r="CL512" t="s">
        <v>2082</v>
      </c>
      <c r="CM512" t="s">
        <v>2083</v>
      </c>
      <c r="CN512">
        <v>5953830.6261182101</v>
      </c>
      <c r="CO512">
        <v>2.7042262613711999E-2</v>
      </c>
      <c r="CP512">
        <v>308</v>
      </c>
      <c r="CQ512">
        <v>2.7358750339903999</v>
      </c>
      <c r="CR512">
        <v>2.3608868783224674E-2</v>
      </c>
      <c r="CS512">
        <v>77802.206655064103</v>
      </c>
      <c r="CT512">
        <v>67924.127289310563</v>
      </c>
      <c r="CU512">
        <v>5197908.4745037388</v>
      </c>
    </row>
    <row r="513" spans="89:99" x14ac:dyDescent="0.25">
      <c r="CK513" t="s">
        <v>3847</v>
      </c>
      <c r="CL513" t="s">
        <v>924</v>
      </c>
      <c r="CM513" t="s">
        <v>1670</v>
      </c>
      <c r="CN513">
        <v>5938605.1762261502</v>
      </c>
      <c r="CO513">
        <v>1.00089418956782E-3</v>
      </c>
      <c r="CP513">
        <v>309</v>
      </c>
      <c r="CQ513">
        <v>15.539985846500899</v>
      </c>
      <c r="CR513">
        <v>8.7381665968353157E-4</v>
      </c>
      <c r="CS513">
        <v>17414.315014400399</v>
      </c>
      <c r="CT513">
        <v>15203.323922912072</v>
      </c>
      <c r="CU513">
        <v>5184616.1086317748</v>
      </c>
    </row>
    <row r="514" spans="89:99" x14ac:dyDescent="0.25">
      <c r="CK514" t="s">
        <v>4409</v>
      </c>
      <c r="CL514" t="s">
        <v>4410</v>
      </c>
      <c r="CM514" t="s">
        <v>4411</v>
      </c>
      <c r="CN514">
        <v>5810420.0671101902</v>
      </c>
      <c r="CO514">
        <v>1.0049119451254499E-2</v>
      </c>
      <c r="CP514">
        <v>310</v>
      </c>
      <c r="CQ514">
        <v>0.61169915495735905</v>
      </c>
      <c r="CR514">
        <v>8.7732430492454255E-3</v>
      </c>
      <c r="CS514">
        <v>952524.25289859599</v>
      </c>
      <c r="CT514">
        <v>831587.96365357889</v>
      </c>
      <c r="CU514">
        <v>5072705.893709613</v>
      </c>
    </row>
    <row r="515" spans="89:99" x14ac:dyDescent="0.25">
      <c r="CK515" t="s">
        <v>4154</v>
      </c>
      <c r="CL515" t="s">
        <v>4154</v>
      </c>
      <c r="CM515" t="s">
        <v>2284</v>
      </c>
      <c r="CN515">
        <v>5760467.33671859</v>
      </c>
      <c r="CO515">
        <v>1.04934627329456E-4</v>
      </c>
      <c r="CP515">
        <v>311</v>
      </c>
      <c r="CQ515">
        <v>2.3927103982482998</v>
      </c>
      <c r="CR515">
        <v>9.1611707305198976E-5</v>
      </c>
      <c r="CS515">
        <v>126530.556949782</v>
      </c>
      <c r="CT515">
        <v>110465.73131720991</v>
      </c>
      <c r="CU515">
        <v>5029095.3617794523</v>
      </c>
    </row>
    <row r="516" spans="89:99" x14ac:dyDescent="0.25">
      <c r="CK516" t="s">
        <v>4133</v>
      </c>
      <c r="CL516" t="s">
        <v>1919</v>
      </c>
      <c r="CM516" t="s">
        <v>1920</v>
      </c>
      <c r="CN516">
        <v>5745488.2515460001</v>
      </c>
      <c r="CO516">
        <v>0.10867007325957399</v>
      </c>
      <c r="CP516">
        <v>312</v>
      </c>
      <c r="CQ516">
        <v>7.8627064236038704</v>
      </c>
      <c r="CR516">
        <v>9.4872886078245469E-2</v>
      </c>
      <c r="CS516">
        <v>323505.95728905499</v>
      </c>
      <c r="CT516">
        <v>282432.34692780749</v>
      </c>
      <c r="CU516">
        <v>5016018.081176715</v>
      </c>
    </row>
    <row r="517" spans="89:99" x14ac:dyDescent="0.25">
      <c r="CK517" t="s">
        <v>3920</v>
      </c>
      <c r="CL517" t="s">
        <v>157</v>
      </c>
      <c r="CM517" t="s">
        <v>3921</v>
      </c>
      <c r="CN517">
        <v>5731702.2199965799</v>
      </c>
      <c r="CO517">
        <v>1.09033794451009</v>
      </c>
      <c r="CP517">
        <v>313</v>
      </c>
      <c r="CQ517">
        <v>2.4328089542084199</v>
      </c>
      <c r="CR517">
        <v>0.95190427772331121</v>
      </c>
      <c r="CS517">
        <v>115131.86060102801</v>
      </c>
      <c r="CT517">
        <v>100514.25905167911</v>
      </c>
      <c r="CU517">
        <v>5003982.3793369355</v>
      </c>
    </row>
    <row r="518" spans="89:99" x14ac:dyDescent="0.25">
      <c r="CK518" t="s">
        <v>4248</v>
      </c>
      <c r="CL518" t="s">
        <v>1618</v>
      </c>
      <c r="CM518" t="s">
        <v>4249</v>
      </c>
      <c r="CN518">
        <v>5677660.9165711803</v>
      </c>
      <c r="CO518">
        <v>1.91400058966443E-3</v>
      </c>
      <c r="CP518">
        <v>314</v>
      </c>
      <c r="CQ518">
        <v>-4.7537285443027697</v>
      </c>
      <c r="CR518">
        <v>1.6709914187982759E-3</v>
      </c>
      <c r="CS518">
        <v>2463.9047475402699</v>
      </c>
      <c r="CT518">
        <v>2151.0775451735676</v>
      </c>
      <c r="CU518">
        <v>4956802.3759596385</v>
      </c>
    </row>
    <row r="519" spans="89:99" x14ac:dyDescent="0.25">
      <c r="CK519" t="s">
        <v>3688</v>
      </c>
      <c r="CL519" t="s">
        <v>1174</v>
      </c>
      <c r="CM519" t="s">
        <v>1175</v>
      </c>
      <c r="CN519">
        <v>5656207.9834810495</v>
      </c>
      <c r="CO519">
        <v>6.5966190613752198E-3</v>
      </c>
      <c r="CP519">
        <v>315</v>
      </c>
      <c r="CQ519">
        <v>1.7479359433652599</v>
      </c>
      <c r="CR519">
        <v>5.7590859188667784E-3</v>
      </c>
      <c r="CS519">
        <v>219782.12666916501</v>
      </c>
      <c r="CT519">
        <v>191877.7087387412</v>
      </c>
      <c r="CU519">
        <v>4938073.1930663632</v>
      </c>
    </row>
    <row r="520" spans="89:99" x14ac:dyDescent="0.25">
      <c r="CK520" t="s">
        <v>4094</v>
      </c>
      <c r="CL520" t="s">
        <v>1124</v>
      </c>
      <c r="CM520" t="s">
        <v>1125</v>
      </c>
      <c r="CN520">
        <v>5609775.47082916</v>
      </c>
      <c r="CO520">
        <v>0.29089749310110602</v>
      </c>
      <c r="CP520">
        <v>316</v>
      </c>
      <c r="CQ520">
        <v>1.27893573381287</v>
      </c>
      <c r="CR520">
        <v>0.25396398378701729</v>
      </c>
      <c r="CS520">
        <v>503937.97102996201</v>
      </c>
      <c r="CT520">
        <v>439955.99047611404</v>
      </c>
      <c r="CU520">
        <v>4897535.9379508076</v>
      </c>
    </row>
    <row r="521" spans="89:99" x14ac:dyDescent="0.25">
      <c r="CK521" t="s">
        <v>4245</v>
      </c>
      <c r="CL521" t="s">
        <v>4246</v>
      </c>
      <c r="CM521" t="s">
        <v>2041</v>
      </c>
      <c r="CN521">
        <v>5598274.7758173104</v>
      </c>
      <c r="CO521">
        <v>3.3048325222651102E-2</v>
      </c>
      <c r="CP521">
        <v>317</v>
      </c>
      <c r="CQ521">
        <v>-1.1346999356232499</v>
      </c>
      <c r="CR521">
        <v>2.8852377659082436E-2</v>
      </c>
      <c r="CS521">
        <v>33175.408676686398</v>
      </c>
      <c r="CT521">
        <v>28963.326089459595</v>
      </c>
      <c r="CU521">
        <v>4887495.4171804432</v>
      </c>
    </row>
    <row r="522" spans="89:99" x14ac:dyDescent="0.25">
      <c r="CK522" t="s">
        <v>4758</v>
      </c>
      <c r="CL522" t="s">
        <v>3512</v>
      </c>
      <c r="CM522" t="s">
        <v>3513</v>
      </c>
      <c r="CN522">
        <v>5559253.0234602997</v>
      </c>
      <c r="CO522">
        <v>0.50907086547057401</v>
      </c>
      <c r="CP522">
        <v>318</v>
      </c>
      <c r="CQ522">
        <v>4.1092485032845197E-2</v>
      </c>
      <c r="CR522">
        <v>0.44443719210696819</v>
      </c>
      <c r="CS522">
        <v>10.6904881748821</v>
      </c>
      <c r="CT522">
        <v>9.3331810342463726</v>
      </c>
      <c r="CU522">
        <v>4853428.0225896873</v>
      </c>
    </row>
    <row r="523" spans="89:99" x14ac:dyDescent="0.25">
      <c r="CK523" t="s">
        <v>3716</v>
      </c>
      <c r="CL523" t="s">
        <v>1915</v>
      </c>
      <c r="CM523" t="s">
        <v>1916</v>
      </c>
      <c r="CN523">
        <v>5552104.8257457502</v>
      </c>
      <c r="CO523">
        <v>1.9450903855516899E-2</v>
      </c>
      <c r="CP523">
        <v>319</v>
      </c>
      <c r="CQ523">
        <v>-1.8224926265194099</v>
      </c>
      <c r="CR523">
        <v>1.6981339298405056E-2</v>
      </c>
      <c r="CS523">
        <v>5394.1080645908296</v>
      </c>
      <c r="CT523">
        <v>4709.2505282781212</v>
      </c>
      <c r="CU523">
        <v>4847187.3886497682</v>
      </c>
    </row>
    <row r="524" spans="89:99" x14ac:dyDescent="0.25">
      <c r="CK524" t="s">
        <v>3768</v>
      </c>
      <c r="CL524" t="s">
        <v>2238</v>
      </c>
      <c r="CM524" t="s">
        <v>2239</v>
      </c>
      <c r="CN524">
        <v>5535414.7483294299</v>
      </c>
      <c r="CO524">
        <v>7.1442228706976404E-2</v>
      </c>
      <c r="CP524">
        <v>320</v>
      </c>
      <c r="CQ524">
        <v>5.4265076360353302</v>
      </c>
      <c r="CR524">
        <v>6.2371637581423868E-2</v>
      </c>
      <c r="CS524">
        <v>103026.11453501999</v>
      </c>
      <c r="CT524">
        <v>89945.506929195748</v>
      </c>
      <c r="CU524">
        <v>4832616.3502225336</v>
      </c>
    </row>
    <row r="525" spans="89:99" x14ac:dyDescent="0.25">
      <c r="CK525" t="s">
        <v>4155</v>
      </c>
      <c r="CL525" t="s">
        <v>4156</v>
      </c>
      <c r="CM525" t="s">
        <v>4157</v>
      </c>
      <c r="CN525">
        <v>5513981.99670175</v>
      </c>
      <c r="CO525">
        <v>4.6544879321408798E-3</v>
      </c>
      <c r="CP525">
        <v>321</v>
      </c>
      <c r="CQ525">
        <v>0.26157627871698202</v>
      </c>
      <c r="CR525">
        <v>4.0635355263245465E-3</v>
      </c>
      <c r="CS525">
        <v>8683.8750431500503</v>
      </c>
      <c r="CT525">
        <v>7581.3355321715499</v>
      </c>
      <c r="CU525">
        <v>4813904.7864725105</v>
      </c>
    </row>
    <row r="526" spans="89:99" x14ac:dyDescent="0.25">
      <c r="CK526" t="s">
        <v>4446</v>
      </c>
      <c r="CL526" t="s">
        <v>281</v>
      </c>
      <c r="CM526" t="s">
        <v>282</v>
      </c>
      <c r="CN526">
        <v>5397393.1721753003</v>
      </c>
      <c r="CO526">
        <v>1.57400554184928</v>
      </c>
      <c r="CP526">
        <v>322</v>
      </c>
      <c r="CQ526">
        <v>-0.97547384908610901</v>
      </c>
      <c r="CR526">
        <v>1.3741635022339285</v>
      </c>
      <c r="CS526">
        <v>2284.4747019573301</v>
      </c>
      <c r="CT526">
        <v>1994.4286558980202</v>
      </c>
      <c r="CU526">
        <v>4712118.545463237</v>
      </c>
    </row>
    <row r="527" spans="89:99" x14ac:dyDescent="0.25">
      <c r="CK527" t="s">
        <v>3694</v>
      </c>
      <c r="CL527" t="s">
        <v>1298</v>
      </c>
      <c r="CM527" t="s">
        <v>1299</v>
      </c>
      <c r="CN527">
        <v>5362902.9212910002</v>
      </c>
      <c r="CO527">
        <v>1.0720023100347699E-2</v>
      </c>
      <c r="CP527">
        <v>323</v>
      </c>
      <c r="CQ527">
        <v>3.0750604440994098</v>
      </c>
      <c r="CR527">
        <v>9.3589660874351562E-3</v>
      </c>
      <c r="CS527">
        <v>136137.075550334</v>
      </c>
      <c r="CT527">
        <v>118852.56789016143</v>
      </c>
      <c r="CU527">
        <v>4682007.3147922112</v>
      </c>
    </row>
    <row r="528" spans="89:99" x14ac:dyDescent="0.25">
      <c r="CK528" t="s">
        <v>5014</v>
      </c>
      <c r="CL528" t="s">
        <v>3516</v>
      </c>
      <c r="CM528" t="s">
        <v>911</v>
      </c>
      <c r="CN528">
        <v>5359601.1532567097</v>
      </c>
      <c r="CO528">
        <v>7.1881686133452596E-2</v>
      </c>
      <c r="CP528">
        <v>324</v>
      </c>
      <c r="CQ528">
        <v>2.0239246090284899</v>
      </c>
      <c r="CR528">
        <v>6.2755299735204939E-2</v>
      </c>
      <c r="CS528">
        <v>0</v>
      </c>
      <c r="CT528">
        <v>0</v>
      </c>
      <c r="CU528">
        <v>4679124.7524346262</v>
      </c>
    </row>
    <row r="529" spans="89:99" x14ac:dyDescent="0.25">
      <c r="CK529" t="s">
        <v>3986</v>
      </c>
      <c r="CL529" t="s">
        <v>1358</v>
      </c>
      <c r="CM529" t="s">
        <v>1359</v>
      </c>
      <c r="CN529">
        <v>5336514.9171547797</v>
      </c>
      <c r="CO529">
        <v>0.26700226088656898</v>
      </c>
      <c r="CP529">
        <v>325</v>
      </c>
      <c r="CQ529">
        <v>7.2054743393091106E-2</v>
      </c>
      <c r="CR529">
        <v>0.23310258583536669</v>
      </c>
      <c r="CS529">
        <v>1996136.28184113</v>
      </c>
      <c r="CT529">
        <v>1742698.8349534534</v>
      </c>
      <c r="CU529">
        <v>4658969.6372131417</v>
      </c>
    </row>
    <row r="530" spans="89:99" x14ac:dyDescent="0.25">
      <c r="CK530" t="s">
        <v>4607</v>
      </c>
      <c r="CL530" t="s">
        <v>3179</v>
      </c>
      <c r="CM530" t="s">
        <v>3180</v>
      </c>
      <c r="CN530">
        <v>5319691.37083345</v>
      </c>
      <c r="CO530">
        <v>0.17414917989891299</v>
      </c>
      <c r="CP530">
        <v>326</v>
      </c>
      <c r="CQ530">
        <v>-19.771881119079001</v>
      </c>
      <c r="CR530">
        <v>0.15203850342222744</v>
      </c>
      <c r="CS530">
        <v>3437.3667086942</v>
      </c>
      <c r="CT530">
        <v>3000.9448818915507</v>
      </c>
      <c r="CU530">
        <v>4644282.0756269535</v>
      </c>
    </row>
    <row r="531" spans="89:99" x14ac:dyDescent="0.25">
      <c r="CK531" t="s">
        <v>4033</v>
      </c>
      <c r="CL531" t="s">
        <v>1590</v>
      </c>
      <c r="CM531" t="s">
        <v>1591</v>
      </c>
      <c r="CN531">
        <v>5318508.5231161397</v>
      </c>
      <c r="CO531">
        <v>1.4897520883369399E-2</v>
      </c>
      <c r="CP531">
        <v>327</v>
      </c>
      <c r="CQ531">
        <v>-1.09079782406113</v>
      </c>
      <c r="CR531">
        <v>1.3006072041933291E-2</v>
      </c>
      <c r="CS531">
        <v>14202673.7992959</v>
      </c>
      <c r="CT531">
        <v>12399445.5230421</v>
      </c>
      <c r="CU531">
        <v>4643249.4069872238</v>
      </c>
    </row>
    <row r="532" spans="89:99" x14ac:dyDescent="0.25">
      <c r="CK532" t="s">
        <v>932</v>
      </c>
      <c r="CL532" t="s">
        <v>932</v>
      </c>
      <c r="CM532" t="s">
        <v>933</v>
      </c>
      <c r="CN532">
        <v>5299980.9881084701</v>
      </c>
      <c r="CO532">
        <v>4.3617290009853398E-4</v>
      </c>
      <c r="CP532">
        <v>328</v>
      </c>
      <c r="CQ532">
        <v>7.8595377398557202</v>
      </c>
      <c r="CR532">
        <v>3.8079464401042382E-4</v>
      </c>
      <c r="CS532">
        <v>5453.7698731897999</v>
      </c>
      <c r="CT532">
        <v>4761.3374350101312</v>
      </c>
      <c r="CU532">
        <v>4627074.2019342678</v>
      </c>
    </row>
    <row r="533" spans="89:99" x14ac:dyDescent="0.25">
      <c r="CK533" t="s">
        <v>3711</v>
      </c>
      <c r="CL533" t="s">
        <v>393</v>
      </c>
      <c r="CM533" t="s">
        <v>3712</v>
      </c>
      <c r="CN533">
        <v>5297915.0014287597</v>
      </c>
      <c r="CO533">
        <v>0.91209577526237395</v>
      </c>
      <c r="CP533">
        <v>329</v>
      </c>
      <c r="CQ533">
        <v>-0.22417470960673599</v>
      </c>
      <c r="CR533">
        <v>0.79629244725196213</v>
      </c>
      <c r="CS533">
        <v>49419.503370234503</v>
      </c>
      <c r="CT533">
        <v>43145.005544336062</v>
      </c>
      <c r="CU533">
        <v>4625270.5211873604</v>
      </c>
    </row>
    <row r="534" spans="89:99" x14ac:dyDescent="0.25">
      <c r="CK534" t="s">
        <v>3741</v>
      </c>
      <c r="CL534" t="s">
        <v>3742</v>
      </c>
      <c r="CM534" t="s">
        <v>3743</v>
      </c>
      <c r="CN534">
        <v>5294044.0253351396</v>
      </c>
      <c r="CO534">
        <v>0.214319931930707</v>
      </c>
      <c r="CP534">
        <v>330</v>
      </c>
      <c r="CQ534">
        <v>1.80066806639763</v>
      </c>
      <c r="CR534">
        <v>0.18710901609305677</v>
      </c>
      <c r="CS534">
        <v>114786.678209037</v>
      </c>
      <c r="CT534">
        <v>100212.90239690486</v>
      </c>
      <c r="CU534">
        <v>4621891.0197024904</v>
      </c>
    </row>
    <row r="535" spans="89:99" x14ac:dyDescent="0.25">
      <c r="CK535" t="s">
        <v>5113</v>
      </c>
      <c r="CL535" t="s">
        <v>5113</v>
      </c>
      <c r="CM535" t="s">
        <v>5114</v>
      </c>
      <c r="CN535">
        <v>5252979.4362134002</v>
      </c>
      <c r="CO535">
        <v>1.5486222298723799E-4</v>
      </c>
      <c r="CP535">
        <v>331</v>
      </c>
      <c r="CQ535">
        <v>-0.93436781682118097</v>
      </c>
      <c r="CR535">
        <v>1.3520029570788635E-4</v>
      </c>
      <c r="CS535">
        <v>4181.17280077537</v>
      </c>
      <c r="CT535">
        <v>3650.3143772977269</v>
      </c>
      <c r="CU535">
        <v>4586040.1550740032</v>
      </c>
    </row>
    <row r="536" spans="89:99" x14ac:dyDescent="0.25">
      <c r="CK536" t="s">
        <v>4119</v>
      </c>
      <c r="CL536" t="s">
        <v>3163</v>
      </c>
      <c r="CM536" t="s">
        <v>3164</v>
      </c>
      <c r="CN536">
        <v>5249951.9478960903</v>
      </c>
      <c r="CO536">
        <v>1.02995170071589E-4</v>
      </c>
      <c r="CP536">
        <v>332</v>
      </c>
      <c r="CQ536">
        <v>48.472462396068003</v>
      </c>
      <c r="CR536">
        <v>8.9918491298619804E-5</v>
      </c>
      <c r="CS536">
        <v>17893.717155631301</v>
      </c>
      <c r="CT536">
        <v>15621.859250683732</v>
      </c>
      <c r="CU536">
        <v>4583397.0487834122</v>
      </c>
    </row>
    <row r="537" spans="89:99" x14ac:dyDescent="0.25">
      <c r="CK537" t="s">
        <v>3998</v>
      </c>
      <c r="CL537" t="s">
        <v>1266</v>
      </c>
      <c r="CM537" t="s">
        <v>1267</v>
      </c>
      <c r="CN537">
        <v>5241768.4617933203</v>
      </c>
      <c r="CO537">
        <v>0.28760277229020298</v>
      </c>
      <c r="CP537">
        <v>333</v>
      </c>
      <c r="CQ537">
        <v>1.26452471739446</v>
      </c>
      <c r="CR537">
        <v>0.25108757390914971</v>
      </c>
      <c r="CS537">
        <v>47797.864771428402</v>
      </c>
      <c r="CT537">
        <v>41729.25666858878</v>
      </c>
      <c r="CU537">
        <v>4576252.5708101941</v>
      </c>
    </row>
    <row r="538" spans="89:99" x14ac:dyDescent="0.25">
      <c r="CK538" t="s">
        <v>4259</v>
      </c>
      <c r="CL538" t="s">
        <v>1959</v>
      </c>
      <c r="CM538" t="s">
        <v>1960</v>
      </c>
      <c r="CN538">
        <v>5228265.8367423397</v>
      </c>
      <c r="CO538">
        <v>1.3876545344333E-2</v>
      </c>
      <c r="CP538">
        <v>334</v>
      </c>
      <c r="CQ538">
        <v>1.5775162378430201</v>
      </c>
      <c r="CR538">
        <v>1.2114723641235109E-2</v>
      </c>
      <c r="CS538">
        <v>272592.76937200699</v>
      </c>
      <c r="CT538">
        <v>237983.30100145956</v>
      </c>
      <c r="CU538">
        <v>4564464.2930461867</v>
      </c>
    </row>
    <row r="539" spans="89:99" x14ac:dyDescent="0.25">
      <c r="CK539" t="s">
        <v>4209</v>
      </c>
      <c r="CL539" t="s">
        <v>1647</v>
      </c>
      <c r="CM539" t="s">
        <v>2240</v>
      </c>
      <c r="CN539">
        <v>5226104.9429517202</v>
      </c>
      <c r="CO539">
        <v>2.1775437262298799E-2</v>
      </c>
      <c r="CP539">
        <v>335</v>
      </c>
      <c r="CQ539">
        <v>1.9079484666348501</v>
      </c>
      <c r="CR539">
        <v>1.9010740645728299E-2</v>
      </c>
      <c r="CS539">
        <v>94274.489940775107</v>
      </c>
      <c r="CT539">
        <v>82305.02359993456</v>
      </c>
      <c r="CU539">
        <v>4562577.7549747992</v>
      </c>
    </row>
    <row r="540" spans="89:99" x14ac:dyDescent="0.25">
      <c r="CK540" t="s">
        <v>3379</v>
      </c>
      <c r="CL540" t="s">
        <v>6293</v>
      </c>
      <c r="CM540" t="s">
        <v>6294</v>
      </c>
      <c r="CN540">
        <v>5213586.2331209499</v>
      </c>
      <c r="CO540">
        <v>1.9177917650582801</v>
      </c>
      <c r="CP540">
        <v>336</v>
      </c>
      <c r="CQ540">
        <v>277.780914961527</v>
      </c>
      <c r="CR540">
        <v>1.6743012513994211</v>
      </c>
      <c r="CS540">
        <v>1182.2337810106801</v>
      </c>
      <c r="CT540">
        <v>1032.1326512384405</v>
      </c>
      <c r="CU540">
        <v>4551648.4706189828</v>
      </c>
    </row>
    <row r="541" spans="89:99" x14ac:dyDescent="0.25">
      <c r="CK541" t="s">
        <v>2246</v>
      </c>
      <c r="CL541" t="s">
        <v>2246</v>
      </c>
      <c r="CM541" t="s">
        <v>3805</v>
      </c>
      <c r="CN541">
        <v>5212544.0142062902</v>
      </c>
      <c r="CO541">
        <v>1.5016548721689799E-2</v>
      </c>
      <c r="CP541">
        <v>337</v>
      </c>
      <c r="CQ541">
        <v>-3.9255467672098399</v>
      </c>
      <c r="CR541">
        <v>1.3109987629789179E-2</v>
      </c>
      <c r="CS541">
        <v>256201.734327326</v>
      </c>
      <c r="CT541">
        <v>223673.33733019145</v>
      </c>
      <c r="CU541">
        <v>4550738.5759866042</v>
      </c>
    </row>
    <row r="542" spans="89:99" x14ac:dyDescent="0.25">
      <c r="CK542" t="s">
        <v>4085</v>
      </c>
      <c r="CL542" t="s">
        <v>1771</v>
      </c>
      <c r="CM542" t="s">
        <v>1772</v>
      </c>
      <c r="CN542">
        <v>5198157.1871491699</v>
      </c>
      <c r="CO542">
        <v>1.01190336480712E-2</v>
      </c>
      <c r="CP542">
        <v>338</v>
      </c>
      <c r="CQ542">
        <v>1.74085328137377</v>
      </c>
      <c r="CR542">
        <v>8.834280659977491E-3</v>
      </c>
      <c r="CS542">
        <v>4245.5515095551</v>
      </c>
      <c r="CT542">
        <v>3706.5193076959472</v>
      </c>
      <c r="CU542">
        <v>4538178.358039964</v>
      </c>
    </row>
    <row r="543" spans="89:99" x14ac:dyDescent="0.25">
      <c r="CK543" t="s">
        <v>4371</v>
      </c>
      <c r="CL543" t="s">
        <v>4372</v>
      </c>
      <c r="CM543" t="s">
        <v>4373</v>
      </c>
      <c r="CN543">
        <v>5167004.4674525</v>
      </c>
      <c r="CO543">
        <v>0.20398754312879999</v>
      </c>
      <c r="CP543">
        <v>339</v>
      </c>
      <c r="CQ543">
        <v>10.4786867198337</v>
      </c>
      <c r="CR543">
        <v>0.17808846870299508</v>
      </c>
      <c r="CS543">
        <v>2466.61125188715</v>
      </c>
      <c r="CT543">
        <v>2153.4404209025506</v>
      </c>
      <c r="CU543">
        <v>4510980.9122468624</v>
      </c>
    </row>
    <row r="544" spans="89:99" x14ac:dyDescent="0.25">
      <c r="CK544" t="s">
        <v>3956</v>
      </c>
      <c r="CL544" t="s">
        <v>1864</v>
      </c>
      <c r="CM544" t="s">
        <v>1346</v>
      </c>
      <c r="CN544">
        <v>5142135.5060092397</v>
      </c>
      <c r="CO544">
        <v>6.6900969272247295E-4</v>
      </c>
      <c r="CP544">
        <v>340</v>
      </c>
      <c r="CQ544">
        <v>0.54861877821044303</v>
      </c>
      <c r="CR544">
        <v>5.8406954609565708E-4</v>
      </c>
      <c r="CS544">
        <v>100316.809649483</v>
      </c>
      <c r="CT544">
        <v>87580.186229146057</v>
      </c>
      <c r="CU544">
        <v>4489269.4136242839</v>
      </c>
    </row>
    <row r="545" spans="89:99" x14ac:dyDescent="0.25">
      <c r="CK545" t="s">
        <v>4437</v>
      </c>
      <c r="CL545" t="s">
        <v>2265</v>
      </c>
      <c r="CM545" t="s">
        <v>2266</v>
      </c>
      <c r="CN545">
        <v>5135584.9246804602</v>
      </c>
      <c r="CO545">
        <v>1.7694961474073801E-3</v>
      </c>
      <c r="CP545">
        <v>341</v>
      </c>
      <c r="CQ545">
        <v>-0.28293846345027701</v>
      </c>
      <c r="CR545">
        <v>1.5448338385479498E-3</v>
      </c>
      <c r="CS545">
        <v>267455.54915981001</v>
      </c>
      <c r="CT545">
        <v>233498.32281628397</v>
      </c>
      <c r="CU545">
        <v>4483550.5203033313</v>
      </c>
    </row>
    <row r="546" spans="89:99" x14ac:dyDescent="0.25">
      <c r="CK546" t="s">
        <v>3677</v>
      </c>
      <c r="CL546" t="s">
        <v>3678</v>
      </c>
      <c r="CM546" t="s">
        <v>162</v>
      </c>
      <c r="CN546">
        <v>5110024.9762781197</v>
      </c>
      <c r="CO546">
        <v>2.3318640536298799E-2</v>
      </c>
      <c r="CP546">
        <v>342</v>
      </c>
      <c r="CQ546">
        <v>1.7721168462155801</v>
      </c>
      <c r="CR546">
        <v>2.0358012659248165E-2</v>
      </c>
      <c r="CS546">
        <v>19837.586115714701</v>
      </c>
      <c r="CT546">
        <v>17318.926832119105</v>
      </c>
      <c r="CU546">
        <v>4461235.7651899457</v>
      </c>
    </row>
    <row r="547" spans="89:99" x14ac:dyDescent="0.25">
      <c r="CK547" t="s">
        <v>3867</v>
      </c>
      <c r="CL547" t="s">
        <v>1749</v>
      </c>
      <c r="CM547" t="s">
        <v>1750</v>
      </c>
      <c r="CN547">
        <v>5108363.522419</v>
      </c>
      <c r="CO547">
        <v>1.00207302770486E-2</v>
      </c>
      <c r="CP547">
        <v>343</v>
      </c>
      <c r="CQ547">
        <v>0.13773568940454001</v>
      </c>
      <c r="CR547">
        <v>8.7484582781534037E-3</v>
      </c>
      <c r="CS547">
        <v>175149.87556560599</v>
      </c>
      <c r="CT547">
        <v>152912.14676429445</v>
      </c>
      <c r="CU547">
        <v>4459785.256158595</v>
      </c>
    </row>
    <row r="548" spans="89:99" x14ac:dyDescent="0.25">
      <c r="CK548" t="s">
        <v>9907</v>
      </c>
      <c r="CL548" t="s">
        <v>9908</v>
      </c>
      <c r="CM548" t="s">
        <v>9909</v>
      </c>
      <c r="CN548">
        <v>5051279.5889591696</v>
      </c>
      <c r="CO548">
        <v>1.38613591642267E-2</v>
      </c>
      <c r="CP548">
        <v>344</v>
      </c>
      <c r="CQ548">
        <v>1.2625221871396901</v>
      </c>
      <c r="CR548">
        <v>1.2101465559299826E-2</v>
      </c>
      <c r="CS548">
        <v>619323.69308257895</v>
      </c>
      <c r="CT548">
        <v>540691.87971404253</v>
      </c>
      <c r="CU548">
        <v>4409948.9272265593</v>
      </c>
    </row>
    <row r="549" spans="89:99" x14ac:dyDescent="0.25">
      <c r="CK549" t="s">
        <v>3859</v>
      </c>
      <c r="CL549" t="s">
        <v>3185</v>
      </c>
      <c r="CM549" t="s">
        <v>3186</v>
      </c>
      <c r="CN549">
        <v>5012132.40669253</v>
      </c>
      <c r="CO549">
        <v>3.3536729293978898E-2</v>
      </c>
      <c r="CP549">
        <v>345</v>
      </c>
      <c r="CQ549">
        <v>14.225625162024199</v>
      </c>
      <c r="CR549">
        <v>2.9278771995898172E-2</v>
      </c>
      <c r="CS549">
        <v>133016.665757259</v>
      </c>
      <c r="CT549">
        <v>116128.33780605441</v>
      </c>
      <c r="CU549">
        <v>4375772.0278092213</v>
      </c>
    </row>
    <row r="550" spans="89:99" x14ac:dyDescent="0.25">
      <c r="CK550" t="s">
        <v>4558</v>
      </c>
      <c r="CL550" t="s">
        <v>2780</v>
      </c>
      <c r="CM550" t="s">
        <v>2781</v>
      </c>
      <c r="CN550">
        <v>4987884.2955838097</v>
      </c>
      <c r="CO550">
        <v>8.1183012623434496E-5</v>
      </c>
      <c r="CP550">
        <v>346</v>
      </c>
      <c r="CQ550">
        <v>-3.3520077432052799</v>
      </c>
      <c r="CR550">
        <v>7.0875692608712775E-5</v>
      </c>
      <c r="CS550">
        <v>203197.81904325899</v>
      </c>
      <c r="CT550">
        <v>177399.0111462507</v>
      </c>
      <c r="CU550">
        <v>4354602.5538793085</v>
      </c>
    </row>
    <row r="551" spans="89:99" x14ac:dyDescent="0.25">
      <c r="CK551" t="s">
        <v>3844</v>
      </c>
      <c r="CL551" t="s">
        <v>1655</v>
      </c>
      <c r="CM551" t="s">
        <v>1656</v>
      </c>
      <c r="CN551">
        <v>4922735.5171276899</v>
      </c>
      <c r="CO551">
        <v>0.171244846241386</v>
      </c>
      <c r="CP551">
        <v>347</v>
      </c>
      <c r="CQ551">
        <v>-14.160964395348</v>
      </c>
      <c r="CR551">
        <v>0.1495029155831947</v>
      </c>
      <c r="CS551">
        <v>1367.4315611192301</v>
      </c>
      <c r="CT551">
        <v>1193.8169803932885</v>
      </c>
      <c r="CU551">
        <v>4297725.3249310907</v>
      </c>
    </row>
    <row r="552" spans="89:99" x14ac:dyDescent="0.25">
      <c r="CK552" t="s">
        <v>3816</v>
      </c>
      <c r="CL552" t="s">
        <v>2249</v>
      </c>
      <c r="CM552" t="s">
        <v>2250</v>
      </c>
      <c r="CN552">
        <v>4915959.1982616698</v>
      </c>
      <c r="CO552">
        <v>8.9394687144346199E-3</v>
      </c>
      <c r="CP552">
        <v>348</v>
      </c>
      <c r="CQ552">
        <v>1.3275001334824501</v>
      </c>
      <c r="CR552">
        <v>7.804478008575145E-3</v>
      </c>
      <c r="CS552">
        <v>266621.14735636802</v>
      </c>
      <c r="CT552">
        <v>232769.86000341419</v>
      </c>
      <c r="CU552">
        <v>4291809.3546135761</v>
      </c>
    </row>
    <row r="553" spans="89:99" x14ac:dyDescent="0.25">
      <c r="CK553" t="s">
        <v>4175</v>
      </c>
      <c r="CL553" t="s">
        <v>2277</v>
      </c>
      <c r="CM553" t="s">
        <v>2278</v>
      </c>
      <c r="CN553">
        <v>4871940.4140306199</v>
      </c>
      <c r="CO553">
        <v>7.2273158277006803E-3</v>
      </c>
      <c r="CP553">
        <v>349</v>
      </c>
      <c r="CQ553">
        <v>2.5463964525567602</v>
      </c>
      <c r="CR553">
        <v>6.3097069009524932E-3</v>
      </c>
      <c r="CS553">
        <v>47151.568532036799</v>
      </c>
      <c r="CT553">
        <v>41165.016784935295</v>
      </c>
      <c r="CU553">
        <v>4253379.3713036375</v>
      </c>
    </row>
    <row r="554" spans="89:99" x14ac:dyDescent="0.25">
      <c r="CK554" t="s">
        <v>3727</v>
      </c>
      <c r="CL554" t="s">
        <v>2084</v>
      </c>
      <c r="CM554" t="s">
        <v>2085</v>
      </c>
      <c r="CN554">
        <v>4839561.6489299396</v>
      </c>
      <c r="CO554">
        <v>1.6680022820205901E-3</v>
      </c>
      <c r="CP554">
        <v>350</v>
      </c>
      <c r="CQ554">
        <v>1.0649973172568199</v>
      </c>
      <c r="CR554">
        <v>1.4562260402861283E-3</v>
      </c>
      <c r="CS554">
        <v>377078.77901117498</v>
      </c>
      <c r="CT554">
        <v>329203.34891280025</v>
      </c>
      <c r="CU554">
        <v>4225111.5437351996</v>
      </c>
    </row>
    <row r="555" spans="89:99" x14ac:dyDescent="0.25">
      <c r="CK555" t="s">
        <v>2216</v>
      </c>
      <c r="CL555" t="s">
        <v>2216</v>
      </c>
      <c r="CM555" t="s">
        <v>2217</v>
      </c>
      <c r="CN555">
        <v>4818308.1797355004</v>
      </c>
      <c r="CO555">
        <v>5.0130554626427598E-3</v>
      </c>
      <c r="CP555">
        <v>351</v>
      </c>
      <c r="CQ555">
        <v>3.5368004283952499</v>
      </c>
      <c r="CR555">
        <v>4.3765778888837856E-3</v>
      </c>
      <c r="CS555">
        <v>41224.199385228603</v>
      </c>
      <c r="CT555">
        <v>35990.210134482448</v>
      </c>
      <c r="CU555">
        <v>4206556.5000035632</v>
      </c>
    </row>
    <row r="556" spans="89:99" x14ac:dyDescent="0.25">
      <c r="CK556" t="s">
        <v>3764</v>
      </c>
      <c r="CL556" t="s">
        <v>541</v>
      </c>
      <c r="CM556" t="s">
        <v>542</v>
      </c>
      <c r="CN556">
        <v>4789644.5556289796</v>
      </c>
      <c r="CO556">
        <v>0.274895421373892</v>
      </c>
      <c r="CP556">
        <v>352</v>
      </c>
      <c r="CQ556">
        <v>0.63781261922074695</v>
      </c>
      <c r="CR556">
        <v>0.23999359909457724</v>
      </c>
      <c r="CS556">
        <v>256836.30771692799</v>
      </c>
      <c r="CT556">
        <v>224227.34274395602</v>
      </c>
      <c r="CU556">
        <v>4181532.1242681029</v>
      </c>
    </row>
    <row r="557" spans="89:99" x14ac:dyDescent="0.25">
      <c r="CK557" t="s">
        <v>4529</v>
      </c>
      <c r="CL557" t="s">
        <v>2227</v>
      </c>
      <c r="CM557" t="s">
        <v>4530</v>
      </c>
      <c r="CN557">
        <v>4773503.61665342</v>
      </c>
      <c r="CO557">
        <v>3.7643231854587303E-2</v>
      </c>
      <c r="CP557">
        <v>353</v>
      </c>
      <c r="CQ557">
        <v>-1.0192406316020299</v>
      </c>
      <c r="CR557">
        <v>3.2863896565401493E-2</v>
      </c>
      <c r="CS557">
        <v>10805.4505925905</v>
      </c>
      <c r="CT557">
        <v>9433.5473635528415</v>
      </c>
      <c r="CU557">
        <v>4167440.5034686364</v>
      </c>
    </row>
    <row r="558" spans="89:99" x14ac:dyDescent="0.25">
      <c r="CK558" t="s">
        <v>6265</v>
      </c>
      <c r="CL558" t="s">
        <v>6266</v>
      </c>
      <c r="CM558" t="s">
        <v>6267</v>
      </c>
      <c r="CN558">
        <v>4765986.4463932998</v>
      </c>
      <c r="CO558">
        <v>4.7693679150974597E-3</v>
      </c>
      <c r="CP558">
        <v>354</v>
      </c>
      <c r="CQ558">
        <v>1.19181661674602</v>
      </c>
      <c r="CR558">
        <v>4.1638298871250271E-3</v>
      </c>
      <c r="CS558">
        <v>226877.06228568999</v>
      </c>
      <c r="CT558">
        <v>198071.8429496497</v>
      </c>
      <c r="CU558">
        <v>4160877.7432134221</v>
      </c>
    </row>
    <row r="559" spans="89:99" x14ac:dyDescent="0.25">
      <c r="CK559" t="s">
        <v>3995</v>
      </c>
      <c r="CL559" t="s">
        <v>1071</v>
      </c>
      <c r="CM559" t="s">
        <v>1072</v>
      </c>
      <c r="CN559">
        <v>4754566.8566371696</v>
      </c>
      <c r="CO559">
        <v>1.58602915976046E-2</v>
      </c>
      <c r="CP559">
        <v>355</v>
      </c>
      <c r="CQ559">
        <v>0.7304064051511</v>
      </c>
      <c r="CR559">
        <v>1.3846605535206334E-2</v>
      </c>
      <c r="CS559">
        <v>282384.85130544601</v>
      </c>
      <c r="CT559">
        <v>246532.14104430142</v>
      </c>
      <c r="CU559">
        <v>4150908.030251089</v>
      </c>
    </row>
    <row r="560" spans="89:99" x14ac:dyDescent="0.25">
      <c r="CK560" t="s">
        <v>3719</v>
      </c>
      <c r="CL560" t="s">
        <v>2553</v>
      </c>
      <c r="CM560" t="s">
        <v>3720</v>
      </c>
      <c r="CN560">
        <v>4689678.4609691203</v>
      </c>
      <c r="CO560">
        <v>1.3354064558837101E-4</v>
      </c>
      <c r="CP560">
        <v>356</v>
      </c>
      <c r="CQ560">
        <v>-0.92998932454222105</v>
      </c>
      <c r="CR560">
        <v>1.1658579106188911E-4</v>
      </c>
      <c r="CS560">
        <v>325249.995650834</v>
      </c>
      <c r="CT560">
        <v>283954.95520302159</v>
      </c>
      <c r="CU560">
        <v>4094258.1248506382</v>
      </c>
    </row>
    <row r="561" spans="89:99" x14ac:dyDescent="0.25">
      <c r="CK561" t="s">
        <v>4200</v>
      </c>
      <c r="CL561" t="s">
        <v>2218</v>
      </c>
      <c r="CM561" t="s">
        <v>4452</v>
      </c>
      <c r="CN561">
        <v>4626152.6909678504</v>
      </c>
      <c r="CO561">
        <v>6.2304791736017698E-3</v>
      </c>
      <c r="CP561">
        <v>357</v>
      </c>
      <c r="CQ561">
        <v>5.7398971492981996</v>
      </c>
      <c r="CR561">
        <v>5.4394326158045967E-3</v>
      </c>
      <c r="CS561">
        <v>181240.65211211299</v>
      </c>
      <c r="CT561">
        <v>158229.61395735072</v>
      </c>
      <c r="CU561">
        <v>4038797.8407118092</v>
      </c>
    </row>
    <row r="562" spans="89:99" x14ac:dyDescent="0.25">
      <c r="CK562" t="s">
        <v>4009</v>
      </c>
      <c r="CL562" t="s">
        <v>1689</v>
      </c>
      <c r="CM562" t="s">
        <v>1690</v>
      </c>
      <c r="CN562">
        <v>4625792.0910388501</v>
      </c>
      <c r="CO562">
        <v>9.2666201201918E-4</v>
      </c>
      <c r="CP562">
        <v>358</v>
      </c>
      <c r="CQ562">
        <v>1.7609821773302099</v>
      </c>
      <c r="CR562">
        <v>8.0900929632517703E-4</v>
      </c>
      <c r="CS562">
        <v>568705.98424445</v>
      </c>
      <c r="CT562">
        <v>496500.79766083776</v>
      </c>
      <c r="CU562">
        <v>4038483.0239921948</v>
      </c>
    </row>
    <row r="563" spans="89:99" x14ac:dyDescent="0.25">
      <c r="CK563" t="s">
        <v>4174</v>
      </c>
      <c r="CL563" t="s">
        <v>2236</v>
      </c>
      <c r="CM563" t="s">
        <v>2237</v>
      </c>
      <c r="CN563">
        <v>4599583.5752649801</v>
      </c>
      <c r="CO563">
        <v>6.1053669426929004E-3</v>
      </c>
      <c r="CP563">
        <v>359</v>
      </c>
      <c r="CQ563">
        <v>-0.42383915436250902</v>
      </c>
      <c r="CR563">
        <v>5.3302051341808402E-3</v>
      </c>
      <c r="CS563">
        <v>510859.93060306797</v>
      </c>
      <c r="CT563">
        <v>445999.11037398019</v>
      </c>
      <c r="CU563">
        <v>4015602.0462150383</v>
      </c>
    </row>
    <row r="564" spans="89:99" x14ac:dyDescent="0.25">
      <c r="CK564" t="s">
        <v>3776</v>
      </c>
      <c r="CL564" t="s">
        <v>328</v>
      </c>
      <c r="CM564" t="s">
        <v>329</v>
      </c>
      <c r="CN564">
        <v>4590425.9152701702</v>
      </c>
      <c r="CO564">
        <v>1.6980471366960801</v>
      </c>
      <c r="CP564">
        <v>360</v>
      </c>
      <c r="CQ564">
        <v>7.2692746281290699</v>
      </c>
      <c r="CR564">
        <v>1.4824562800325993</v>
      </c>
      <c r="CS564">
        <v>2152522.9396886998</v>
      </c>
      <c r="CT564">
        <v>1879230.0171740642</v>
      </c>
      <c r="CU564">
        <v>4007607.0793638094</v>
      </c>
    </row>
    <row r="565" spans="89:99" x14ac:dyDescent="0.25">
      <c r="CK565" t="s">
        <v>4098</v>
      </c>
      <c r="CL565" t="s">
        <v>1710</v>
      </c>
      <c r="CM565" t="s">
        <v>1711</v>
      </c>
      <c r="CN565">
        <v>4583983.4956346201</v>
      </c>
      <c r="CO565">
        <v>1.38467321522108E-2</v>
      </c>
      <c r="CP565">
        <v>361</v>
      </c>
      <c r="CQ565">
        <v>1.56950906301072</v>
      </c>
      <c r="CR565">
        <v>1.2088695651237512E-2</v>
      </c>
      <c r="CS565">
        <v>370241.17343776597</v>
      </c>
      <c r="CT565">
        <v>323233.87309341354</v>
      </c>
      <c r="CU565">
        <v>4001982.6150948675</v>
      </c>
    </row>
    <row r="566" spans="89:99" x14ac:dyDescent="0.25">
      <c r="CK566" t="s">
        <v>4049</v>
      </c>
      <c r="CL566" t="s">
        <v>967</v>
      </c>
      <c r="CM566" t="s">
        <v>968</v>
      </c>
      <c r="CN566">
        <v>4573626.4239976099</v>
      </c>
      <c r="CO566">
        <v>0.10098263230973301</v>
      </c>
      <c r="CP566">
        <v>362</v>
      </c>
      <c r="CQ566">
        <v>0.31441515501197498</v>
      </c>
      <c r="CR566">
        <v>8.8161473381160094E-2</v>
      </c>
      <c r="CS566">
        <v>133203.38842824</v>
      </c>
      <c r="CT566">
        <v>116291.35341983697</v>
      </c>
      <c r="CU566">
        <v>3992940.5187011785</v>
      </c>
    </row>
    <row r="567" spans="89:99" x14ac:dyDescent="0.25">
      <c r="CK567" t="s">
        <v>4909</v>
      </c>
      <c r="CL567" t="s">
        <v>103</v>
      </c>
      <c r="CM567" t="s">
        <v>4910</v>
      </c>
      <c r="CN567">
        <v>4555790.3810276398</v>
      </c>
      <c r="CO567">
        <v>8.3216747158785798E-2</v>
      </c>
      <c r="CP567">
        <v>363</v>
      </c>
      <c r="CQ567">
        <v>6.7714073808258499</v>
      </c>
      <c r="CR567">
        <v>7.2651216072517733E-2</v>
      </c>
      <c r="CS567">
        <v>121011.828471605</v>
      </c>
      <c r="CT567">
        <v>105647.68268153617</v>
      </c>
      <c r="CU567">
        <v>3977369.0110908477</v>
      </c>
    </row>
    <row r="568" spans="89:99" x14ac:dyDescent="0.25">
      <c r="CK568" t="s">
        <v>5743</v>
      </c>
      <c r="CL568" t="s">
        <v>749</v>
      </c>
      <c r="CM568" t="s">
        <v>5744</v>
      </c>
      <c r="CN568">
        <v>4538662.3019542098</v>
      </c>
      <c r="CO568">
        <v>0.17652862164702601</v>
      </c>
      <c r="CP568">
        <v>364</v>
      </c>
      <c r="CQ568">
        <v>1.8950009728255499</v>
      </c>
      <c r="CR568">
        <v>0.15411584172823306</v>
      </c>
      <c r="CS568">
        <v>9765.9321094163097</v>
      </c>
      <c r="CT568">
        <v>8526.0103050763792</v>
      </c>
      <c r="CU568">
        <v>3962415.5814488968</v>
      </c>
    </row>
    <row r="569" spans="89:99" x14ac:dyDescent="0.25">
      <c r="CK569" t="s">
        <v>4547</v>
      </c>
      <c r="CL569" t="s">
        <v>2285</v>
      </c>
      <c r="CM569" t="s">
        <v>2286</v>
      </c>
      <c r="CN569">
        <v>4531908.5210497603</v>
      </c>
      <c r="CO569">
        <v>0.89510005628773703</v>
      </c>
      <c r="CP569">
        <v>365</v>
      </c>
      <c r="CQ569">
        <v>9.7006103634554393</v>
      </c>
      <c r="CR569">
        <v>0.78145457274122099</v>
      </c>
      <c r="CS569">
        <v>288957.68612509302</v>
      </c>
      <c r="CT569">
        <v>252270.46246390679</v>
      </c>
      <c r="CU569">
        <v>3956519.2875831998</v>
      </c>
    </row>
    <row r="570" spans="89:99" x14ac:dyDescent="0.25">
      <c r="CK570" t="s">
        <v>3674</v>
      </c>
      <c r="CL570" t="s">
        <v>148</v>
      </c>
      <c r="CM570" t="s">
        <v>149</v>
      </c>
      <c r="CN570">
        <v>4509822.0101513304</v>
      </c>
      <c r="CO570">
        <v>7.2733026907872098</v>
      </c>
      <c r="CP570">
        <v>366</v>
      </c>
      <c r="CQ570">
        <v>1.74459637691686</v>
      </c>
      <c r="CR570">
        <v>6.3498550879541042</v>
      </c>
      <c r="CS570">
        <v>15243.7721825396</v>
      </c>
      <c r="CT570">
        <v>13308.361891155646</v>
      </c>
      <c r="CU570">
        <v>3937236.9684544778</v>
      </c>
    </row>
    <row r="571" spans="89:99" x14ac:dyDescent="0.25">
      <c r="CK571" t="s">
        <v>4263</v>
      </c>
      <c r="CL571" t="s">
        <v>2232</v>
      </c>
      <c r="CM571" t="s">
        <v>2233</v>
      </c>
      <c r="CN571">
        <v>4438737.9647125602</v>
      </c>
      <c r="CO571">
        <v>8.9961368529083499E-4</v>
      </c>
      <c r="CP571">
        <v>367</v>
      </c>
      <c r="CQ571">
        <v>22.248409560008</v>
      </c>
      <c r="CR571">
        <v>7.8539513335156963E-4</v>
      </c>
      <c r="CS571">
        <v>175669.37596222101</v>
      </c>
      <c r="CT571">
        <v>153365.68931255362</v>
      </c>
      <c r="CU571">
        <v>3875178.037760796</v>
      </c>
    </row>
    <row r="572" spans="89:99" x14ac:dyDescent="0.25">
      <c r="CK572" t="s">
        <v>4002</v>
      </c>
      <c r="CL572" t="s">
        <v>4003</v>
      </c>
      <c r="CM572" t="s">
        <v>4004</v>
      </c>
      <c r="CN572">
        <v>4405426.3358771298</v>
      </c>
      <c r="CO572">
        <v>0.14213404436961699</v>
      </c>
      <c r="CP572">
        <v>368</v>
      </c>
      <c r="CQ572">
        <v>-4.0102242804725403</v>
      </c>
      <c r="CR572">
        <v>0.12408813756027298</v>
      </c>
      <c r="CS572">
        <v>22240.625041308998</v>
      </c>
      <c r="CT572">
        <v>19416.866323564249</v>
      </c>
      <c r="CU572">
        <v>3846095.786568827</v>
      </c>
    </row>
    <row r="573" spans="89:99" x14ac:dyDescent="0.25">
      <c r="CK573" t="s">
        <v>3786</v>
      </c>
      <c r="CL573" t="s">
        <v>1683</v>
      </c>
      <c r="CM573" t="s">
        <v>1684</v>
      </c>
      <c r="CN573">
        <v>4402842.7901019799</v>
      </c>
      <c r="CO573">
        <v>4.2243990216602398E-2</v>
      </c>
      <c r="CP573">
        <v>369</v>
      </c>
      <c r="CQ573">
        <v>4.4763846805078602</v>
      </c>
      <c r="CR573">
        <v>3.68805242427417E-2</v>
      </c>
      <c r="CS573">
        <v>249374.971923826</v>
      </c>
      <c r="CT573">
        <v>217713.32798848941</v>
      </c>
      <c r="CU573">
        <v>3843840.2580994731</v>
      </c>
    </row>
    <row r="574" spans="89:99" x14ac:dyDescent="0.25">
      <c r="CK574" t="s">
        <v>4642</v>
      </c>
      <c r="CL574" t="s">
        <v>2126</v>
      </c>
      <c r="CM574" t="s">
        <v>2127</v>
      </c>
      <c r="CN574">
        <v>4380358.6692265002</v>
      </c>
      <c r="CO574">
        <v>8.0687676290874706E-3</v>
      </c>
      <c r="CP574">
        <v>370</v>
      </c>
      <c r="CQ574">
        <v>4.90493458809829</v>
      </c>
      <c r="CR574">
        <v>7.0443246158280112E-3</v>
      </c>
      <c r="CS574">
        <v>1682.9772799083501</v>
      </c>
      <c r="CT574">
        <v>1469.2997525420667</v>
      </c>
      <c r="CU574">
        <v>3824210.8111468279</v>
      </c>
    </row>
    <row r="575" spans="89:99" x14ac:dyDescent="0.25">
      <c r="CK575" t="s">
        <v>6004</v>
      </c>
      <c r="CL575" t="s">
        <v>2212</v>
      </c>
      <c r="CM575" t="s">
        <v>2213</v>
      </c>
      <c r="CN575">
        <v>4365175.5161561295</v>
      </c>
      <c r="CO575">
        <v>1.15480827650648E-3</v>
      </c>
      <c r="CP575">
        <v>371</v>
      </c>
      <c r="CQ575">
        <v>-3.9888844027639401</v>
      </c>
      <c r="CR575">
        <v>1.0081891984881116E-3</v>
      </c>
      <c r="CS575">
        <v>40975.5070782701</v>
      </c>
      <c r="CT575">
        <v>35773.092797584628</v>
      </c>
      <c r="CU575">
        <v>3810955.3719228837</v>
      </c>
    </row>
    <row r="576" spans="89:99" x14ac:dyDescent="0.25">
      <c r="CK576" t="s">
        <v>4345</v>
      </c>
      <c r="CL576" t="s">
        <v>4346</v>
      </c>
      <c r="CM576" t="s">
        <v>4347</v>
      </c>
      <c r="CN576">
        <v>4360180.4840785004</v>
      </c>
      <c r="CO576">
        <v>2.3023251263163398E-3</v>
      </c>
      <c r="CP576">
        <v>372</v>
      </c>
      <c r="CQ576">
        <v>-2.0527236945472498</v>
      </c>
      <c r="CR576">
        <v>2.0100127189787128E-3</v>
      </c>
      <c r="CS576">
        <v>26.246440706557401</v>
      </c>
      <c r="CT576">
        <v>22.914087608690053</v>
      </c>
      <c r="CU576">
        <v>3806594.5290979589</v>
      </c>
    </row>
    <row r="577" spans="89:99" x14ac:dyDescent="0.25">
      <c r="CK577" t="s">
        <v>3747</v>
      </c>
      <c r="CL577" t="s">
        <v>169</v>
      </c>
      <c r="CM577" t="s">
        <v>170</v>
      </c>
      <c r="CN577">
        <v>4342726.1967671299</v>
      </c>
      <c r="CO577">
        <v>1.66136354659348</v>
      </c>
      <c r="CP577">
        <v>373</v>
      </c>
      <c r="CQ577">
        <v>-2.5730870231188101</v>
      </c>
      <c r="CR577">
        <v>1.4504301852637858</v>
      </c>
      <c r="CS577">
        <v>4543.3477807605404</v>
      </c>
      <c r="CT577">
        <v>3966.5061731240603</v>
      </c>
      <c r="CU577">
        <v>3791356.3079207893</v>
      </c>
    </row>
    <row r="578" spans="89:99" x14ac:dyDescent="0.25">
      <c r="CK578" t="s">
        <v>2299</v>
      </c>
      <c r="CL578" t="s">
        <v>2299</v>
      </c>
      <c r="CM578" t="s">
        <v>2300</v>
      </c>
      <c r="CN578">
        <v>4335611.0587803302</v>
      </c>
      <c r="CO578">
        <v>8.4364877522865398E-3</v>
      </c>
      <c r="CP578">
        <v>374</v>
      </c>
      <c r="CQ578">
        <v>3.1113415745766</v>
      </c>
      <c r="CR578">
        <v>7.3653575213052337E-3</v>
      </c>
      <c r="CS578">
        <v>364492.086195832</v>
      </c>
      <c r="CT578">
        <v>318214.7129640645</v>
      </c>
      <c r="CU578">
        <v>3785144.5363133457</v>
      </c>
    </row>
    <row r="579" spans="89:99" x14ac:dyDescent="0.25">
      <c r="CK579" t="s">
        <v>4824</v>
      </c>
      <c r="CL579" t="s">
        <v>2788</v>
      </c>
      <c r="CM579" t="s">
        <v>2789</v>
      </c>
      <c r="CN579">
        <v>4327668.3610186595</v>
      </c>
      <c r="CO579">
        <v>4.3217256738891704E-3</v>
      </c>
      <c r="CP579">
        <v>375</v>
      </c>
      <c r="CQ579">
        <v>-2.3215932696930999</v>
      </c>
      <c r="CR579">
        <v>3.7730220954295068E-3</v>
      </c>
      <c r="CS579">
        <v>90532.819708690993</v>
      </c>
      <c r="CT579">
        <v>79038.410787196772</v>
      </c>
      <c r="CU579">
        <v>3778210.2752302876</v>
      </c>
    </row>
    <row r="580" spans="89:99" x14ac:dyDescent="0.25">
      <c r="CK580" t="s">
        <v>3756</v>
      </c>
      <c r="CL580" t="s">
        <v>1687</v>
      </c>
      <c r="CM580" t="s">
        <v>1688</v>
      </c>
      <c r="CN580">
        <v>4269808.4348579999</v>
      </c>
      <c r="CO580">
        <v>2.6810536816416201E-2</v>
      </c>
      <c r="CP580">
        <v>376</v>
      </c>
      <c r="CQ580">
        <v>2.7619803085078001</v>
      </c>
      <c r="CR580">
        <v>2.3406563820056743E-2</v>
      </c>
      <c r="CS580">
        <v>10510.904888270499</v>
      </c>
      <c r="CT580">
        <v>9176.3983600361262</v>
      </c>
      <c r="CU580">
        <v>3727696.4767346899</v>
      </c>
    </row>
    <row r="581" spans="89:99" x14ac:dyDescent="0.25">
      <c r="CK581" t="s">
        <v>3991</v>
      </c>
      <c r="CL581" t="s">
        <v>963</v>
      </c>
      <c r="CM581" t="s">
        <v>964</v>
      </c>
      <c r="CN581">
        <v>4252971.5653051501</v>
      </c>
      <c r="CO581">
        <v>8.3065852507246199E-2</v>
      </c>
      <c r="CP581">
        <v>377</v>
      </c>
      <c r="CQ581">
        <v>-4.4986922042014603</v>
      </c>
      <c r="CR581">
        <v>7.2519479609516213E-2</v>
      </c>
      <c r="CS581">
        <v>1774427.66445317</v>
      </c>
      <c r="CT581">
        <v>1549139.2304635383</v>
      </c>
      <c r="CU581">
        <v>3712997.2834877484</v>
      </c>
    </row>
    <row r="582" spans="89:99" x14ac:dyDescent="0.25">
      <c r="CK582" t="s">
        <v>5545</v>
      </c>
      <c r="CL582" t="s">
        <v>2455</v>
      </c>
      <c r="CM582" t="s">
        <v>2456</v>
      </c>
      <c r="CN582">
        <v>4228045.3342302497</v>
      </c>
      <c r="CO582">
        <v>1.0188220776480199E-3</v>
      </c>
      <c r="CP582">
        <v>378</v>
      </c>
      <c r="CQ582">
        <v>0.26593740938136001</v>
      </c>
      <c r="CR582">
        <v>8.8946835138151701E-4</v>
      </c>
      <c r="CS582">
        <v>777556.15698767302</v>
      </c>
      <c r="CT582">
        <v>678834.5170718903</v>
      </c>
      <c r="CU582">
        <v>3691235.7864150414</v>
      </c>
    </row>
    <row r="583" spans="89:99" x14ac:dyDescent="0.25">
      <c r="CK583" t="s">
        <v>3906</v>
      </c>
      <c r="CL583" t="s">
        <v>1233</v>
      </c>
      <c r="CM583" t="s">
        <v>1234</v>
      </c>
      <c r="CN583">
        <v>4225122.2280043401</v>
      </c>
      <c r="CO583">
        <v>2.53528772896442E-2</v>
      </c>
      <c r="CP583">
        <v>379</v>
      </c>
      <c r="CQ583">
        <v>2.8500418169267601</v>
      </c>
      <c r="CR583">
        <v>2.2133974577441821E-2</v>
      </c>
      <c r="CS583">
        <v>221764.192736925</v>
      </c>
      <c r="CT583">
        <v>193608.12377027411</v>
      </c>
      <c r="CU583">
        <v>3688683.8094479982</v>
      </c>
    </row>
    <row r="584" spans="89:99" x14ac:dyDescent="0.25">
      <c r="CK584" t="s">
        <v>4639</v>
      </c>
      <c r="CL584" t="s">
        <v>4640</v>
      </c>
      <c r="CM584" t="s">
        <v>4641</v>
      </c>
      <c r="CN584">
        <v>4219044.5328988796</v>
      </c>
      <c r="CO584">
        <v>47.338178511759502</v>
      </c>
      <c r="CP584">
        <v>380</v>
      </c>
      <c r="CQ584">
        <v>-3.2337800917358499</v>
      </c>
      <c r="CR584">
        <v>41.327934015192483</v>
      </c>
      <c r="CS584">
        <v>662374.506164397</v>
      </c>
      <c r="CT584">
        <v>578276.78936374071</v>
      </c>
      <c r="CU584">
        <v>3683377.7628239072</v>
      </c>
    </row>
    <row r="585" spans="89:99" x14ac:dyDescent="0.25">
      <c r="CK585" t="s">
        <v>4243</v>
      </c>
      <c r="CL585" t="s">
        <v>1620</v>
      </c>
      <c r="CM585" t="s">
        <v>1621</v>
      </c>
      <c r="CN585">
        <v>4217487.1871795198</v>
      </c>
      <c r="CO585">
        <v>5.41329263937858E-2</v>
      </c>
      <c r="CP585">
        <v>381</v>
      </c>
      <c r="CQ585">
        <v>-2.6112772991932398</v>
      </c>
      <c r="CR585">
        <v>4.7259993527125191E-2</v>
      </c>
      <c r="CS585">
        <v>41516.451380368402</v>
      </c>
      <c r="CT585">
        <v>36245.356647311317</v>
      </c>
      <c r="CU585">
        <v>3682018.1439464604</v>
      </c>
    </row>
    <row r="586" spans="89:99" x14ac:dyDescent="0.25">
      <c r="CK586" t="s">
        <v>3853</v>
      </c>
      <c r="CL586" t="s">
        <v>3854</v>
      </c>
      <c r="CM586" t="s">
        <v>2311</v>
      </c>
      <c r="CN586">
        <v>4180716.7924909098</v>
      </c>
      <c r="CO586">
        <v>3.78200043091709E-4</v>
      </c>
      <c r="CP586">
        <v>382</v>
      </c>
      <c r="CQ586">
        <v>9.9551119848150496</v>
      </c>
      <c r="CR586">
        <v>3.3018225282061334E-4</v>
      </c>
      <c r="CS586">
        <v>648.03650611513899</v>
      </c>
      <c r="CT586">
        <v>565.75919915273664</v>
      </c>
      <c r="CU586">
        <v>3649916.2656490952</v>
      </c>
    </row>
    <row r="587" spans="89:99" x14ac:dyDescent="0.25">
      <c r="CK587" t="s">
        <v>4567</v>
      </c>
      <c r="CL587" t="s">
        <v>3172</v>
      </c>
      <c r="CM587" t="s">
        <v>3173</v>
      </c>
      <c r="CN587">
        <v>4174794.5961822001</v>
      </c>
      <c r="CO587">
        <v>2.6913471251597998</v>
      </c>
      <c r="CP587">
        <v>383</v>
      </c>
      <c r="CQ587">
        <v>1.11284557229494</v>
      </c>
      <c r="CR587">
        <v>2.3496429287610114</v>
      </c>
      <c r="CS587">
        <v>744789.57223268796</v>
      </c>
      <c r="CT587">
        <v>650228.10898373718</v>
      </c>
      <c r="CU587">
        <v>3644745.9750725245</v>
      </c>
    </row>
    <row r="588" spans="89:99" x14ac:dyDescent="0.25">
      <c r="CK588" t="s">
        <v>5224</v>
      </c>
      <c r="CL588" t="s">
        <v>5225</v>
      </c>
      <c r="CM588" t="s">
        <v>2855</v>
      </c>
      <c r="CN588">
        <v>4136771.33972112</v>
      </c>
      <c r="CO588">
        <v>7.8939253964039006E-3</v>
      </c>
      <c r="CP588">
        <v>384</v>
      </c>
      <c r="CQ588">
        <v>-11.147745570671299</v>
      </c>
      <c r="CR588">
        <v>6.8916810523748781E-3</v>
      </c>
      <c r="CS588">
        <v>377381.80374619999</v>
      </c>
      <c r="CT588">
        <v>329467.90041536756</v>
      </c>
      <c r="CU588">
        <v>3611550.3033447689</v>
      </c>
    </row>
    <row r="589" spans="89:99" x14ac:dyDescent="0.25">
      <c r="CK589" t="s">
        <v>3808</v>
      </c>
      <c r="CL589" t="s">
        <v>3145</v>
      </c>
      <c r="CM589" t="s">
        <v>3146</v>
      </c>
      <c r="CN589">
        <v>4072491.0403410201</v>
      </c>
      <c r="CO589">
        <v>4.9788641894665302E-2</v>
      </c>
      <c r="CP589">
        <v>385</v>
      </c>
      <c r="CQ589">
        <v>-7.8000653143953098</v>
      </c>
      <c r="CR589">
        <v>4.3467276765151032E-2</v>
      </c>
      <c r="CS589">
        <v>2194930.3272016598</v>
      </c>
      <c r="CT589">
        <v>1916253.1931388287</v>
      </c>
      <c r="CU589">
        <v>3555431.287895164</v>
      </c>
    </row>
    <row r="590" spans="89:99" x14ac:dyDescent="0.25">
      <c r="CK590" t="s">
        <v>10446</v>
      </c>
      <c r="CL590" t="s">
        <v>10447</v>
      </c>
      <c r="CM590" t="s">
        <v>10448</v>
      </c>
      <c r="CN590">
        <v>4042324.2250187402</v>
      </c>
      <c r="CO590">
        <v>6.2619149108579205E-4</v>
      </c>
      <c r="CP590">
        <v>386</v>
      </c>
      <c r="CQ590">
        <v>-4.2164821235053402</v>
      </c>
      <c r="CR590">
        <v>5.4668771461157566E-4</v>
      </c>
      <c r="CS590">
        <v>2472.33563369371</v>
      </c>
      <c r="CT590">
        <v>2158.4380122974226</v>
      </c>
      <c r="CU590">
        <v>3529094.5721134618</v>
      </c>
    </row>
    <row r="591" spans="89:99" x14ac:dyDescent="0.25">
      <c r="CK591" t="s">
        <v>3881</v>
      </c>
      <c r="CL591" t="s">
        <v>1295</v>
      </c>
      <c r="CM591" t="s">
        <v>1296</v>
      </c>
      <c r="CN591">
        <v>4039461.0069019301</v>
      </c>
      <c r="CO591">
        <v>7.6138354100589098E-3</v>
      </c>
      <c r="CP591">
        <v>387</v>
      </c>
      <c r="CQ591">
        <v>-9.6824921013204696E-2</v>
      </c>
      <c r="CR591">
        <v>6.6471524110561925E-3</v>
      </c>
      <c r="CS591">
        <v>418225.03830044699</v>
      </c>
      <c r="CT591">
        <v>365125.51453766914</v>
      </c>
      <c r="CU591">
        <v>3526594.8796216343</v>
      </c>
    </row>
    <row r="592" spans="89:99" x14ac:dyDescent="0.25">
      <c r="CK592" t="s">
        <v>1034</v>
      </c>
      <c r="CL592" t="s">
        <v>1034</v>
      </c>
      <c r="CM592" t="s">
        <v>1033</v>
      </c>
      <c r="CN592">
        <v>4027728.21853742</v>
      </c>
      <c r="CO592">
        <v>1.3793589789514501E-2</v>
      </c>
      <c r="CP592">
        <v>388</v>
      </c>
      <c r="CQ592">
        <v>4.7300104791809101</v>
      </c>
      <c r="CR592">
        <v>1.2042300455478586E-2</v>
      </c>
      <c r="CS592">
        <v>167682.61322714301</v>
      </c>
      <c r="CT592">
        <v>146392.95792137206</v>
      </c>
      <c r="CU592">
        <v>3516351.7329990361</v>
      </c>
    </row>
    <row r="593" spans="89:99" x14ac:dyDescent="0.25">
      <c r="CK593" t="s">
        <v>4326</v>
      </c>
      <c r="CL593" t="s">
        <v>2279</v>
      </c>
      <c r="CM593" t="s">
        <v>2280</v>
      </c>
      <c r="CN593">
        <v>3993746.1848964901</v>
      </c>
      <c r="CO593">
        <v>9.2257399897668398E-3</v>
      </c>
      <c r="CP593">
        <v>389</v>
      </c>
      <c r="CQ593">
        <v>-2.2657876682254598</v>
      </c>
      <c r="CR593">
        <v>8.0544031377060843E-3</v>
      </c>
      <c r="CS593">
        <v>19208.9537637494</v>
      </c>
      <c r="CT593">
        <v>16770.108158088726</v>
      </c>
      <c r="CU593">
        <v>3486684.194277293</v>
      </c>
    </row>
    <row r="594" spans="89:99" x14ac:dyDescent="0.25">
      <c r="CK594" t="s">
        <v>4645</v>
      </c>
      <c r="CL594" t="s">
        <v>2312</v>
      </c>
      <c r="CM594" t="s">
        <v>2313</v>
      </c>
      <c r="CN594">
        <v>3992367.8175624302</v>
      </c>
      <c r="CO594">
        <v>7.03482119223027E-3</v>
      </c>
      <c r="CP594">
        <v>390</v>
      </c>
      <c r="CQ594">
        <v>6.1585277696729896</v>
      </c>
      <c r="CR594">
        <v>6.1416521543799481E-3</v>
      </c>
      <c r="CS594">
        <v>13857.8839637907</v>
      </c>
      <c r="CT594">
        <v>12098.431584211981</v>
      </c>
      <c r="CU594">
        <v>3485480.829973435</v>
      </c>
    </row>
    <row r="595" spans="89:99" x14ac:dyDescent="0.25">
      <c r="CK595" t="s">
        <v>4284</v>
      </c>
      <c r="CL595" t="s">
        <v>1373</v>
      </c>
      <c r="CM595" t="s">
        <v>1374</v>
      </c>
      <c r="CN595">
        <v>3983277.2939549601</v>
      </c>
      <c r="CO595">
        <v>2.76451841209755E-2</v>
      </c>
      <c r="CP595">
        <v>391</v>
      </c>
      <c r="CQ595">
        <v>-14.061360109797</v>
      </c>
      <c r="CR595">
        <v>2.4135240964239975E-2</v>
      </c>
      <c r="CS595">
        <v>85900.540435821094</v>
      </c>
      <c r="CT595">
        <v>74994.264219927529</v>
      </c>
      <c r="CU595">
        <v>3477544.4756052634</v>
      </c>
    </row>
    <row r="596" spans="89:99" x14ac:dyDescent="0.25">
      <c r="CK596" t="s">
        <v>4460</v>
      </c>
      <c r="CL596" t="s">
        <v>440</v>
      </c>
      <c r="CM596" t="s">
        <v>441</v>
      </c>
      <c r="CN596">
        <v>3981938.0194018902</v>
      </c>
      <c r="CO596">
        <v>3.98193801940189E-2</v>
      </c>
      <c r="CP596">
        <v>392</v>
      </c>
      <c r="CQ596">
        <v>2.9134075642861399</v>
      </c>
      <c r="CR596">
        <v>3.4763752407065494E-2</v>
      </c>
      <c r="CS596">
        <v>34596.3612630637</v>
      </c>
      <c r="CT596">
        <v>30203.868851660089</v>
      </c>
      <c r="CU596">
        <v>3476375.2407065495</v>
      </c>
    </row>
    <row r="597" spans="89:99" x14ac:dyDescent="0.25">
      <c r="CK597" t="s">
        <v>10064</v>
      </c>
      <c r="CL597" t="s">
        <v>10065</v>
      </c>
      <c r="CM597" t="s">
        <v>10066</v>
      </c>
      <c r="CN597">
        <v>3936469.0573212798</v>
      </c>
      <c r="CO597">
        <v>3.4811594824295501E-5</v>
      </c>
      <c r="CP597">
        <v>393</v>
      </c>
      <c r="CQ597">
        <v>1.6646675092455601</v>
      </c>
      <c r="CR597">
        <v>3.0391775499023655E-5</v>
      </c>
      <c r="CS597">
        <v>5736.8369235056298</v>
      </c>
      <c r="CT597">
        <v>5008.4651603496623</v>
      </c>
      <c r="CU597">
        <v>3436679.1999275419</v>
      </c>
    </row>
    <row r="598" spans="89:99" x14ac:dyDescent="0.25">
      <c r="CK598" t="s">
        <v>3940</v>
      </c>
      <c r="CL598" t="s">
        <v>186</v>
      </c>
      <c r="CM598" t="s">
        <v>187</v>
      </c>
      <c r="CN598">
        <v>3906672.04842669</v>
      </c>
      <c r="CO598">
        <v>5.3810909757943497E-3</v>
      </c>
      <c r="CP598">
        <v>394</v>
      </c>
      <c r="CQ598">
        <v>-0.25364187344525102</v>
      </c>
      <c r="CR598">
        <v>4.6978861411435969E-3</v>
      </c>
      <c r="CS598">
        <v>36491.171737519297</v>
      </c>
      <c r="CT598">
        <v>31858.106609036906</v>
      </c>
      <c r="CU598">
        <v>3410665.3384702448</v>
      </c>
    </row>
    <row r="599" spans="89:99" x14ac:dyDescent="0.25">
      <c r="CK599" t="s">
        <v>4830</v>
      </c>
      <c r="CL599" t="s">
        <v>1927</v>
      </c>
      <c r="CM599" t="s">
        <v>1928</v>
      </c>
      <c r="CN599">
        <v>3891529.8022243502</v>
      </c>
      <c r="CO599">
        <v>3.3260938480549999E-3</v>
      </c>
      <c r="CP599">
        <v>395</v>
      </c>
      <c r="CQ599">
        <v>0.29148772697022901</v>
      </c>
      <c r="CR599">
        <v>2.9037996687305456E-3</v>
      </c>
      <c r="CS599">
        <v>130431.844283264</v>
      </c>
      <c r="CT599">
        <v>113871.69560568371</v>
      </c>
      <c r="CU599">
        <v>3397445.6124147386</v>
      </c>
    </row>
    <row r="600" spans="89:99" x14ac:dyDescent="0.25">
      <c r="CK600" t="s">
        <v>3961</v>
      </c>
      <c r="CL600" t="s">
        <v>2378</v>
      </c>
      <c r="CM600" t="s">
        <v>2379</v>
      </c>
      <c r="CN600">
        <v>3876789.35728186</v>
      </c>
      <c r="CO600">
        <v>9.6198247078954399E-2</v>
      </c>
      <c r="CP600">
        <v>396</v>
      </c>
      <c r="CQ600">
        <v>6.78640884222657</v>
      </c>
      <c r="CR600">
        <v>8.3984532836822057E-2</v>
      </c>
      <c r="CS600">
        <v>5395.4646851776997</v>
      </c>
      <c r="CT600">
        <v>4710.4349068887996</v>
      </c>
      <c r="CU600">
        <v>3384576.673323927</v>
      </c>
    </row>
    <row r="601" spans="89:99" x14ac:dyDescent="0.25">
      <c r="CK601" t="s">
        <v>4089</v>
      </c>
      <c r="CL601" t="s">
        <v>459</v>
      </c>
      <c r="CM601" t="s">
        <v>460</v>
      </c>
      <c r="CN601">
        <v>3849307.6534435898</v>
      </c>
      <c r="CO601">
        <v>8.3492198811438998E-4</v>
      </c>
      <c r="CP601">
        <v>397</v>
      </c>
      <c r="CQ601">
        <v>708.86232297395998</v>
      </c>
      <c r="CR601">
        <v>7.2891695281543476E-4</v>
      </c>
      <c r="CS601">
        <v>0.39765477427386797</v>
      </c>
      <c r="CT601">
        <v>0.34716693351296068</v>
      </c>
      <c r="CU601">
        <v>3360584.1565317786</v>
      </c>
    </row>
    <row r="602" spans="89:99" x14ac:dyDescent="0.25">
      <c r="CK602" t="s">
        <v>2488</v>
      </c>
      <c r="CL602" t="s">
        <v>2488</v>
      </c>
      <c r="CM602" t="s">
        <v>2489</v>
      </c>
      <c r="CN602">
        <v>3836039.9721919401</v>
      </c>
      <c r="CO602">
        <v>0.60185401931716898</v>
      </c>
      <c r="CP602">
        <v>398</v>
      </c>
      <c r="CQ602">
        <v>7.0265653462660502</v>
      </c>
      <c r="CR602">
        <v>0.52544022560858406</v>
      </c>
      <c r="CS602">
        <v>263871.64265382203</v>
      </c>
      <c r="CT602">
        <v>230369.44341592223</v>
      </c>
      <c r="CU602">
        <v>3349000.9931625635</v>
      </c>
    </row>
    <row r="603" spans="89:99" x14ac:dyDescent="0.25">
      <c r="CK603" t="s">
        <v>3772</v>
      </c>
      <c r="CL603" t="s">
        <v>292</v>
      </c>
      <c r="CM603" t="s">
        <v>293</v>
      </c>
      <c r="CN603">
        <v>3833377.4156228402</v>
      </c>
      <c r="CO603">
        <v>0.15139935240648</v>
      </c>
      <c r="CP603">
        <v>399</v>
      </c>
      <c r="CQ603">
        <v>9.2986371194082906</v>
      </c>
      <c r="CR603">
        <v>0.13217708502754372</v>
      </c>
      <c r="CS603">
        <v>65925.393206811306</v>
      </c>
      <c r="CT603">
        <v>57555.241583701732</v>
      </c>
      <c r="CU603">
        <v>3346676.4854257028</v>
      </c>
    </row>
    <row r="604" spans="89:99" x14ac:dyDescent="0.25">
      <c r="CK604" t="s">
        <v>3962</v>
      </c>
      <c r="CL604" t="s">
        <v>1131</v>
      </c>
      <c r="CM604" t="s">
        <v>1132</v>
      </c>
      <c r="CN604">
        <v>3816856.5145018902</v>
      </c>
      <c r="CO604">
        <v>2.28428268047281E-2</v>
      </c>
      <c r="CP604">
        <v>400</v>
      </c>
      <c r="CQ604">
        <v>3.9436919675464099</v>
      </c>
      <c r="CR604">
        <v>1.9942610142292608E-2</v>
      </c>
      <c r="CS604">
        <v>961065.69010525802</v>
      </c>
      <c r="CT604">
        <v>839044.9458267343</v>
      </c>
      <c r="CU604">
        <v>3332253.1439946732</v>
      </c>
    </row>
    <row r="605" spans="89:99" x14ac:dyDescent="0.25">
      <c r="CK605" t="s">
        <v>4090</v>
      </c>
      <c r="CL605" t="s">
        <v>2812</v>
      </c>
      <c r="CM605" t="s">
        <v>2813</v>
      </c>
      <c r="CN605">
        <v>3791608.12489352</v>
      </c>
      <c r="CO605">
        <v>5.1336963657358001E-2</v>
      </c>
      <c r="CP605">
        <v>401</v>
      </c>
      <c r="CQ605">
        <v>0</v>
      </c>
      <c r="CR605">
        <v>4.4819017403565212E-2</v>
      </c>
      <c r="CS605">
        <v>0</v>
      </c>
      <c r="CT605">
        <v>0</v>
      </c>
      <c r="CU605">
        <v>3310210.3909245403</v>
      </c>
    </row>
    <row r="606" spans="89:99" x14ac:dyDescent="0.25">
      <c r="CK606" t="s">
        <v>4210</v>
      </c>
      <c r="CL606" t="s">
        <v>177</v>
      </c>
      <c r="CM606" t="s">
        <v>4211</v>
      </c>
      <c r="CN606">
        <v>3780221.0967423902</v>
      </c>
      <c r="CO606">
        <v>1.7055779792206401E-2</v>
      </c>
      <c r="CP606">
        <v>402</v>
      </c>
      <c r="CQ606">
        <v>1.87488129360992</v>
      </c>
      <c r="CR606">
        <v>1.4890309766668712E-2</v>
      </c>
      <c r="CS606">
        <v>2299.3574889972201</v>
      </c>
      <c r="CT606">
        <v>2007.4218647641776</v>
      </c>
      <c r="CU606">
        <v>3300269.1054155901</v>
      </c>
    </row>
    <row r="607" spans="89:99" x14ac:dyDescent="0.25">
      <c r="CK607" t="s">
        <v>3781</v>
      </c>
      <c r="CL607" t="s">
        <v>1302</v>
      </c>
      <c r="CM607" t="s">
        <v>2056</v>
      </c>
      <c r="CN607">
        <v>3763416.8292106902</v>
      </c>
      <c r="CO607">
        <v>5.5151382338152699E-2</v>
      </c>
      <c r="CP607">
        <v>403</v>
      </c>
      <c r="CQ607">
        <v>-0.75563779035580703</v>
      </c>
      <c r="CR607">
        <v>4.8149142230971491E-2</v>
      </c>
      <c r="CS607">
        <v>8481959.8589435406</v>
      </c>
      <c r="CT607">
        <v>7405056.3074126355</v>
      </c>
      <c r="CU607">
        <v>3285598.3749067853</v>
      </c>
    </row>
    <row r="608" spans="89:99" x14ac:dyDescent="0.25">
      <c r="CK608" t="s">
        <v>272</v>
      </c>
      <c r="CL608" t="s">
        <v>272</v>
      </c>
      <c r="CM608" t="s">
        <v>271</v>
      </c>
      <c r="CN608">
        <v>3755358.5669785799</v>
      </c>
      <c r="CO608">
        <v>0.143918543102835</v>
      </c>
      <c r="CP608">
        <v>404</v>
      </c>
      <c r="CQ608">
        <v>-16.299562526969101</v>
      </c>
      <c r="CR608">
        <v>0.1256460691963267</v>
      </c>
      <c r="CS608">
        <v>111476.330419241</v>
      </c>
      <c r="CT608">
        <v>97322.849603892508</v>
      </c>
      <c r="CU608">
        <v>3278563.2218807125</v>
      </c>
    </row>
    <row r="609" spans="89:99" x14ac:dyDescent="0.25">
      <c r="CK609" t="s">
        <v>4030</v>
      </c>
      <c r="CL609" t="s">
        <v>2922</v>
      </c>
      <c r="CM609" t="s">
        <v>4031</v>
      </c>
      <c r="CN609">
        <v>3728898.1664376301</v>
      </c>
      <c r="CO609">
        <v>4.2180509253130399E-4</v>
      </c>
      <c r="CP609">
        <v>405</v>
      </c>
      <c r="CQ609">
        <v>-1.90084929586513</v>
      </c>
      <c r="CR609">
        <v>3.6825103076315965E-4</v>
      </c>
      <c r="CS609">
        <v>61634.308022760801</v>
      </c>
      <c r="CT609">
        <v>53808.969738959015</v>
      </c>
      <c r="CU609">
        <v>3255462.3396340436</v>
      </c>
    </row>
    <row r="610" spans="89:99" x14ac:dyDescent="0.25">
      <c r="CK610" t="s">
        <v>4007</v>
      </c>
      <c r="CL610" t="s">
        <v>2367</v>
      </c>
      <c r="CM610" t="s">
        <v>2368</v>
      </c>
      <c r="CN610">
        <v>3712688.4349946799</v>
      </c>
      <c r="CO610">
        <v>1.4557581087317701E-4</v>
      </c>
      <c r="CP610">
        <v>406</v>
      </c>
      <c r="CQ610">
        <v>2.81536608330063</v>
      </c>
      <c r="CR610">
        <v>1.2709292362147499E-4</v>
      </c>
      <c r="CS610">
        <v>64204.581965675097</v>
      </c>
      <c r="CT610">
        <v>56052.91142098514</v>
      </c>
      <c r="CU610">
        <v>3241310.6605340163</v>
      </c>
    </row>
    <row r="611" spans="89:99" x14ac:dyDescent="0.25">
      <c r="CK611" t="s">
        <v>3842</v>
      </c>
      <c r="CL611" t="s">
        <v>3843</v>
      </c>
      <c r="CM611" t="s">
        <v>3152</v>
      </c>
      <c r="CN611">
        <v>3699377.4011712</v>
      </c>
      <c r="CO611">
        <v>5.8714366561473497E-2</v>
      </c>
      <c r="CP611">
        <v>407</v>
      </c>
      <c r="CQ611">
        <v>-21.325348140371698</v>
      </c>
      <c r="CR611">
        <v>5.1259755725362594E-2</v>
      </c>
      <c r="CS611">
        <v>9458.8871199615496</v>
      </c>
      <c r="CT611">
        <v>8257.9489756627536</v>
      </c>
      <c r="CU611">
        <v>3229689.6488089007</v>
      </c>
    </row>
    <row r="612" spans="89:99" x14ac:dyDescent="0.25">
      <c r="CK612" t="s">
        <v>4907</v>
      </c>
      <c r="CL612" t="s">
        <v>158</v>
      </c>
      <c r="CM612" t="s">
        <v>159</v>
      </c>
      <c r="CN612">
        <v>3697513.35993968</v>
      </c>
      <c r="CO612">
        <v>4.1132605943079298E-2</v>
      </c>
      <c r="CP612">
        <v>408</v>
      </c>
      <c r="CQ612">
        <v>4.8825323654011701</v>
      </c>
      <c r="CR612">
        <v>3.5910245762122185E-2</v>
      </c>
      <c r="CS612">
        <v>3753.6888865825799</v>
      </c>
      <c r="CT612">
        <v>3277.1055307865104</v>
      </c>
      <c r="CU612">
        <v>3228062.2737082993</v>
      </c>
    </row>
    <row r="613" spans="89:99" x14ac:dyDescent="0.25">
      <c r="CK613" t="s">
        <v>5667</v>
      </c>
      <c r="CL613" t="s">
        <v>2295</v>
      </c>
      <c r="CM613" t="s">
        <v>2296</v>
      </c>
      <c r="CN613">
        <v>3687273.89406069</v>
      </c>
      <c r="CO613">
        <v>2.36543210694567E-3</v>
      </c>
      <c r="CP613">
        <v>409</v>
      </c>
      <c r="CQ613">
        <v>-7.0838688980033799</v>
      </c>
      <c r="CR613">
        <v>2.0651073849194206E-3</v>
      </c>
      <c r="CS613">
        <v>1091500.0968557</v>
      </c>
      <c r="CT613">
        <v>952918.87855851324</v>
      </c>
      <c r="CU613">
        <v>3219122.8513751696</v>
      </c>
    </row>
    <row r="614" spans="89:99" x14ac:dyDescent="0.25">
      <c r="CK614" t="s">
        <v>4575</v>
      </c>
      <c r="CL614" t="s">
        <v>2827</v>
      </c>
      <c r="CM614" t="s">
        <v>4576</v>
      </c>
      <c r="CN614">
        <v>3682746.5081305802</v>
      </c>
      <c r="CO614">
        <v>1.7297679280052199E-4</v>
      </c>
      <c r="CP614">
        <v>410</v>
      </c>
      <c r="CQ614">
        <v>-8.2778323147931108</v>
      </c>
      <c r="CR614">
        <v>1.5101496727939657E-4</v>
      </c>
      <c r="CS614">
        <v>240183.88154884701</v>
      </c>
      <c r="CT614">
        <v>209689.17521187925</v>
      </c>
      <c r="CU614">
        <v>3215170.2804722902</v>
      </c>
    </row>
    <row r="615" spans="89:99" x14ac:dyDescent="0.25">
      <c r="CK615" t="s">
        <v>4048</v>
      </c>
      <c r="CL615" t="s">
        <v>404</v>
      </c>
      <c r="CM615" t="s">
        <v>405</v>
      </c>
      <c r="CN615">
        <v>3622632.30289526</v>
      </c>
      <c r="CO615">
        <v>0.25051138485048802</v>
      </c>
      <c r="CP615">
        <v>411</v>
      </c>
      <c r="CQ615">
        <v>-1.55026274189404</v>
      </c>
      <c r="CR615">
        <v>0.21870545738433073</v>
      </c>
      <c r="CS615">
        <v>4970.4810600273504</v>
      </c>
      <c r="CT615">
        <v>4339.4089027220389</v>
      </c>
      <c r="CU615">
        <v>3162688.4151904671</v>
      </c>
    </row>
    <row r="616" spans="89:99" x14ac:dyDescent="0.25">
      <c r="CK616" t="s">
        <v>4447</v>
      </c>
      <c r="CL616" t="s">
        <v>3119</v>
      </c>
      <c r="CM616" t="s">
        <v>3120</v>
      </c>
      <c r="CN616">
        <v>3582857.09353517</v>
      </c>
      <c r="CO616">
        <v>7.8447605857534505E-2</v>
      </c>
      <c r="CP616">
        <v>412</v>
      </c>
      <c r="CQ616">
        <v>1.69506563303726</v>
      </c>
      <c r="CR616">
        <v>6.8487584027438514E-2</v>
      </c>
      <c r="CS616">
        <v>5809423.5400286103</v>
      </c>
      <c r="CT616">
        <v>5071835.8896924192</v>
      </c>
      <c r="CU616">
        <v>3127963.2255115714</v>
      </c>
    </row>
    <row r="617" spans="89:99" x14ac:dyDescent="0.25">
      <c r="CK617" t="s">
        <v>5755</v>
      </c>
      <c r="CL617" t="s">
        <v>334</v>
      </c>
      <c r="CM617" t="s">
        <v>335</v>
      </c>
      <c r="CN617">
        <v>3574420.2194940001</v>
      </c>
      <c r="CO617">
        <v>3.3918614006828801E-2</v>
      </c>
      <c r="CP617">
        <v>413</v>
      </c>
      <c r="CQ617">
        <v>-1.28331997661091</v>
      </c>
      <c r="CR617">
        <v>2.9612171098065798E-2</v>
      </c>
      <c r="CS617">
        <v>4702.0014414470797</v>
      </c>
      <c r="CT617">
        <v>4105.016530435194</v>
      </c>
      <c r="CU617">
        <v>3120597.5307461647</v>
      </c>
    </row>
    <row r="618" spans="89:99" x14ac:dyDescent="0.25">
      <c r="CK618" t="s">
        <v>4444</v>
      </c>
      <c r="CL618" t="s">
        <v>1933</v>
      </c>
      <c r="CM618" t="s">
        <v>1934</v>
      </c>
      <c r="CN618">
        <v>3562631.5533960201</v>
      </c>
      <c r="CO618">
        <v>7.3457841935356599E-3</v>
      </c>
      <c r="CP618">
        <v>414</v>
      </c>
      <c r="CQ618">
        <v>0.51447155020351198</v>
      </c>
      <c r="CR618">
        <v>6.4131340491876002E-3</v>
      </c>
      <c r="CS618">
        <v>772666.52849833504</v>
      </c>
      <c r="CT618">
        <v>674565.69537407265</v>
      </c>
      <c r="CU618">
        <v>3110305.6008506487</v>
      </c>
    </row>
    <row r="619" spans="89:99" x14ac:dyDescent="0.25">
      <c r="CK619" t="s">
        <v>244</v>
      </c>
      <c r="CL619" t="s">
        <v>244</v>
      </c>
      <c r="CM619" t="s">
        <v>245</v>
      </c>
      <c r="CN619">
        <v>3559043.5097999601</v>
      </c>
      <c r="CO619">
        <v>0.27873241110472002</v>
      </c>
      <c r="CP619">
        <v>415</v>
      </c>
      <c r="CQ619">
        <v>1.72220701531281</v>
      </c>
      <c r="CR619">
        <v>0.24334342926122043</v>
      </c>
      <c r="CS619">
        <v>9296.3356688806998</v>
      </c>
      <c r="CT619">
        <v>8116.035707016933</v>
      </c>
      <c r="CU619">
        <v>3107173.109621719</v>
      </c>
    </row>
    <row r="620" spans="89:99" x14ac:dyDescent="0.25">
      <c r="CK620" t="s">
        <v>3846</v>
      </c>
      <c r="CL620" t="s">
        <v>1188</v>
      </c>
      <c r="CM620" t="s">
        <v>1189</v>
      </c>
      <c r="CN620">
        <v>3555309.1948539298</v>
      </c>
      <c r="CO620">
        <v>9.0187411065439892E-3</v>
      </c>
      <c r="CP620">
        <v>416</v>
      </c>
      <c r="CQ620">
        <v>2.7485418990274102</v>
      </c>
      <c r="CR620">
        <v>7.8736856606927402E-3</v>
      </c>
      <c r="CS620">
        <v>32006.269698780001</v>
      </c>
      <c r="CT620">
        <v>27942.625672744107</v>
      </c>
      <c r="CU620">
        <v>3103912.9182384964</v>
      </c>
    </row>
    <row r="621" spans="89:99" x14ac:dyDescent="0.25">
      <c r="CK621" t="s">
        <v>4338</v>
      </c>
      <c r="CL621" t="s">
        <v>1308</v>
      </c>
      <c r="CM621" t="s">
        <v>1309</v>
      </c>
      <c r="CN621">
        <v>3552704.30215762</v>
      </c>
      <c r="CO621">
        <v>0.111347299542516</v>
      </c>
      <c r="CP621">
        <v>417</v>
      </c>
      <c r="CQ621">
        <v>-10.3750482711443</v>
      </c>
      <c r="CR621">
        <v>9.7210201003400026E-2</v>
      </c>
      <c r="CS621">
        <v>3153.6950872420898</v>
      </c>
      <c r="CT621">
        <v>2753.2893441854858</v>
      </c>
      <c r="CU621">
        <v>3101638.7531384807</v>
      </c>
    </row>
    <row r="622" spans="89:99" x14ac:dyDescent="0.25">
      <c r="CK622" t="s">
        <v>6579</v>
      </c>
      <c r="CL622" t="s">
        <v>829</v>
      </c>
      <c r="CM622" t="s">
        <v>830</v>
      </c>
      <c r="CN622">
        <v>3538885.4784910199</v>
      </c>
      <c r="CO622">
        <v>0.89213071131490895</v>
      </c>
      <c r="CP622">
        <v>418</v>
      </c>
      <c r="CQ622">
        <v>-5.7045763353827796</v>
      </c>
      <c r="CR622">
        <v>0.77886222768352309</v>
      </c>
      <c r="CS622">
        <v>1834.9228215591299</v>
      </c>
      <c r="CT622">
        <v>1601.9536804426971</v>
      </c>
      <c r="CU622">
        <v>3089574.422599887</v>
      </c>
    </row>
    <row r="623" spans="89:99" x14ac:dyDescent="0.25">
      <c r="CK623" t="s">
        <v>6313</v>
      </c>
      <c r="CL623" t="s">
        <v>1903</v>
      </c>
      <c r="CM623" t="s">
        <v>1904</v>
      </c>
      <c r="CN623">
        <v>3493126.1524127098</v>
      </c>
      <c r="CO623">
        <v>7.7711361316683504E-3</v>
      </c>
      <c r="CP623">
        <v>419</v>
      </c>
      <c r="CQ623">
        <v>5.6225126624009096</v>
      </c>
      <c r="CR623">
        <v>6.784481603847212E-3</v>
      </c>
      <c r="CS623">
        <v>190003.061997488</v>
      </c>
      <c r="CT623">
        <v>165879.51323403898</v>
      </c>
      <c r="CU623">
        <v>3049624.8835977833</v>
      </c>
    </row>
    <row r="624" spans="89:99" x14ac:dyDescent="0.25">
      <c r="CK624" t="s">
        <v>4735</v>
      </c>
      <c r="CL624" t="s">
        <v>2207</v>
      </c>
      <c r="CM624" t="s">
        <v>2208</v>
      </c>
      <c r="CN624">
        <v>3487662.4958566902</v>
      </c>
      <c r="CO624">
        <v>3.5452572360521103E-4</v>
      </c>
      <c r="CP624">
        <v>420</v>
      </c>
      <c r="CQ624">
        <v>10.195476854733799</v>
      </c>
      <c r="CR624">
        <v>3.0951371963339912E-4</v>
      </c>
      <c r="CS624">
        <v>210778.366630356</v>
      </c>
      <c r="CT624">
        <v>184017.10208949953</v>
      </c>
      <c r="CU624">
        <v>3044854.9147327421</v>
      </c>
    </row>
    <row r="625" spans="89:99" x14ac:dyDescent="0.25">
      <c r="CK625" t="s">
        <v>4341</v>
      </c>
      <c r="CL625" t="s">
        <v>2955</v>
      </c>
      <c r="CM625" t="s">
        <v>2956</v>
      </c>
      <c r="CN625">
        <v>3469487.1805856698</v>
      </c>
      <c r="CO625">
        <v>0.144930027740686</v>
      </c>
      <c r="CP625">
        <v>421</v>
      </c>
      <c r="CQ625">
        <v>-7.0786769291130396</v>
      </c>
      <c r="CR625">
        <v>0.12652913169861757</v>
      </c>
      <c r="CS625">
        <v>241176.206482915</v>
      </c>
      <c r="CT625">
        <v>210555.51060301825</v>
      </c>
      <c r="CU625">
        <v>3028987.2101897919</v>
      </c>
    </row>
    <row r="626" spans="89:99" x14ac:dyDescent="0.25">
      <c r="CK626" t="s">
        <v>4264</v>
      </c>
      <c r="CL626" t="s">
        <v>4265</v>
      </c>
      <c r="CM626" t="s">
        <v>9898</v>
      </c>
      <c r="CN626">
        <v>3467532.1357714199</v>
      </c>
      <c r="CO626">
        <v>9.8254047725251398E-2</v>
      </c>
      <c r="CP626">
        <v>422</v>
      </c>
      <c r="CQ626">
        <v>8.7580949702683206</v>
      </c>
      <c r="CR626">
        <v>8.57793208098626E-2</v>
      </c>
      <c r="CS626">
        <v>14632.6755179098</v>
      </c>
      <c r="CT626">
        <v>12774.852503453903</v>
      </c>
      <c r="CU626">
        <v>3027280.3856853382</v>
      </c>
    </row>
    <row r="627" spans="89:99" x14ac:dyDescent="0.25">
      <c r="CK627" t="s">
        <v>2822</v>
      </c>
      <c r="CL627" t="s">
        <v>2822</v>
      </c>
      <c r="CM627" t="s">
        <v>2821</v>
      </c>
      <c r="CN627">
        <v>3455483.80483812</v>
      </c>
      <c r="CO627">
        <v>1.2557976457808E-4</v>
      </c>
      <c r="CP627">
        <v>423</v>
      </c>
      <c r="CQ627">
        <v>3.96373819465181</v>
      </c>
      <c r="CR627">
        <v>1.0963565534818868E-4</v>
      </c>
      <c r="CS627">
        <v>2310738.7405804102</v>
      </c>
      <c r="CT627">
        <v>2017358.1071213596</v>
      </c>
      <c r="CU627">
        <v>3016761.7590406537</v>
      </c>
    </row>
    <row r="628" spans="89:99" x14ac:dyDescent="0.25">
      <c r="CK628" t="s">
        <v>9606</v>
      </c>
      <c r="CL628" t="s">
        <v>9607</v>
      </c>
      <c r="CM628" t="s">
        <v>9608</v>
      </c>
      <c r="CN628">
        <v>3441224.43343839</v>
      </c>
      <c r="CO628">
        <v>3.4247805939157001E-2</v>
      </c>
      <c r="CP628">
        <v>424</v>
      </c>
      <c r="CQ628">
        <v>-15.486575440443101</v>
      </c>
      <c r="CR628">
        <v>2.9899567505897881E-2</v>
      </c>
      <c r="CS628">
        <v>130668.823013392</v>
      </c>
      <c r="CT628">
        <v>114078.58656831973</v>
      </c>
      <c r="CU628">
        <v>3004312.8144713193</v>
      </c>
    </row>
    <row r="629" spans="89:99" x14ac:dyDescent="0.25">
      <c r="CK629" t="s">
        <v>4327</v>
      </c>
      <c r="CL629" t="s">
        <v>1876</v>
      </c>
      <c r="CM629" t="s">
        <v>1877</v>
      </c>
      <c r="CN629">
        <v>3428638.1188212298</v>
      </c>
      <c r="CO629">
        <v>0.190479895490068</v>
      </c>
      <c r="CP629">
        <v>425</v>
      </c>
      <c r="CQ629">
        <v>3.9763097759689101</v>
      </c>
      <c r="CR629">
        <v>0.16629580603906705</v>
      </c>
      <c r="CS629">
        <v>17558.4557419066</v>
      </c>
      <c r="CT629">
        <v>15329.163967091175</v>
      </c>
      <c r="CU629">
        <v>2993324.5087032123</v>
      </c>
    </row>
    <row r="630" spans="89:99" x14ac:dyDescent="0.25">
      <c r="CK630" t="s">
        <v>4467</v>
      </c>
      <c r="CL630" t="s">
        <v>2810</v>
      </c>
      <c r="CM630" t="s">
        <v>2811</v>
      </c>
      <c r="CN630">
        <v>3375061.5337751801</v>
      </c>
      <c r="CO630">
        <v>1.5712290094362701E-3</v>
      </c>
      <c r="CP630">
        <v>426</v>
      </c>
      <c r="CQ630">
        <v>7.6680085697935203</v>
      </c>
      <c r="CR630">
        <v>1.371739489482204E-3</v>
      </c>
      <c r="CS630">
        <v>286127.46148710197</v>
      </c>
      <c r="CT630">
        <v>249799.57446685364</v>
      </c>
      <c r="CU630">
        <v>2946550.221200949</v>
      </c>
    </row>
    <row r="631" spans="89:99" x14ac:dyDescent="0.25">
      <c r="CK631" t="s">
        <v>4582</v>
      </c>
      <c r="CL631" t="s">
        <v>4583</v>
      </c>
      <c r="CM631" t="s">
        <v>4584</v>
      </c>
      <c r="CN631">
        <v>3340678.4118299</v>
      </c>
      <c r="CO631">
        <v>5.2193097724878403E-3</v>
      </c>
      <c r="CP631">
        <v>427</v>
      </c>
      <c r="CQ631">
        <v>28.5526485289558</v>
      </c>
      <c r="CR631">
        <v>4.5566453265336957E-3</v>
      </c>
      <c r="CS631">
        <v>28367.6895604448</v>
      </c>
      <c r="CT631">
        <v>24766.014223092494</v>
      </c>
      <c r="CU631">
        <v>2916532.5179503295</v>
      </c>
    </row>
    <row r="632" spans="89:99" x14ac:dyDescent="0.25">
      <c r="CK632" t="s">
        <v>4145</v>
      </c>
      <c r="CL632" t="s">
        <v>1955</v>
      </c>
      <c r="CM632" t="s">
        <v>1956</v>
      </c>
      <c r="CN632">
        <v>3285941.2908316501</v>
      </c>
      <c r="CO632">
        <v>6.5718825816633098E-3</v>
      </c>
      <c r="CP632">
        <v>428</v>
      </c>
      <c r="CQ632">
        <v>-2.92402408367392</v>
      </c>
      <c r="CR632">
        <v>5.7374900815650113E-3</v>
      </c>
      <c r="CS632">
        <v>72940.834671999706</v>
      </c>
      <c r="CT632">
        <v>63679.974538703951</v>
      </c>
      <c r="CU632">
        <v>2868745.0407825015</v>
      </c>
    </row>
    <row r="633" spans="89:99" x14ac:dyDescent="0.25">
      <c r="CK633" t="s">
        <v>4914</v>
      </c>
      <c r="CL633" t="s">
        <v>3150</v>
      </c>
      <c r="CM633" t="s">
        <v>3151</v>
      </c>
      <c r="CN633">
        <v>3278343.9332345398</v>
      </c>
      <c r="CO633">
        <v>1.2820704886911101</v>
      </c>
      <c r="CP633">
        <v>429</v>
      </c>
      <c r="CQ633">
        <v>5.6191373739005099</v>
      </c>
      <c r="CR633">
        <v>1.1192936911649323</v>
      </c>
      <c r="CS633">
        <v>2949.0843064483201</v>
      </c>
      <c r="CT633">
        <v>2574.6567665644166</v>
      </c>
      <c r="CU633">
        <v>2862112.2740953504</v>
      </c>
    </row>
    <row r="634" spans="89:99" x14ac:dyDescent="0.25">
      <c r="CK634" t="s">
        <v>5273</v>
      </c>
      <c r="CL634" t="s">
        <v>1957</v>
      </c>
      <c r="CM634" t="s">
        <v>1958</v>
      </c>
      <c r="CN634">
        <v>3255515.5880002999</v>
      </c>
      <c r="CO634">
        <v>1.0637483521782299E-2</v>
      </c>
      <c r="CP634">
        <v>430</v>
      </c>
      <c r="CQ634">
        <v>-1.2102725788925199</v>
      </c>
      <c r="CR634">
        <v>9.2869060639227344E-3</v>
      </c>
      <c r="CS634">
        <v>191987.19873702401</v>
      </c>
      <c r="CT634">
        <v>167611.73603657653</v>
      </c>
      <c r="CU634">
        <v>2842182.3068854306</v>
      </c>
    </row>
    <row r="635" spans="89:99" x14ac:dyDescent="0.25">
      <c r="CK635" t="s">
        <v>4904</v>
      </c>
      <c r="CL635" t="s">
        <v>2979</v>
      </c>
      <c r="CM635" t="s">
        <v>2980</v>
      </c>
      <c r="CN635">
        <v>3254814.0766866198</v>
      </c>
      <c r="CO635">
        <v>7.1667495195445899E-4</v>
      </c>
      <c r="CP635">
        <v>431</v>
      </c>
      <c r="CQ635">
        <v>4.1075791058312801</v>
      </c>
      <c r="CR635">
        <v>6.256830333545132E-4</v>
      </c>
      <c r="CS635">
        <v>2639.7882557206299</v>
      </c>
      <c r="CT635">
        <v>2304.6301796213165</v>
      </c>
      <c r="CU635">
        <v>2841569.8622541805</v>
      </c>
    </row>
    <row r="636" spans="89:99" x14ac:dyDescent="0.25">
      <c r="CK636" t="s">
        <v>4542</v>
      </c>
      <c r="CL636" t="s">
        <v>4543</v>
      </c>
      <c r="CM636" t="s">
        <v>4544</v>
      </c>
      <c r="CN636">
        <v>3250623.7705722698</v>
      </c>
      <c r="CO636">
        <v>9.6601003583128304E-4</v>
      </c>
      <c r="CP636">
        <v>432</v>
      </c>
      <c r="CQ636">
        <v>-9.8203642850610695</v>
      </c>
      <c r="CR636">
        <v>8.433615376420003E-4</v>
      </c>
      <c r="CS636">
        <v>63486.404081902299</v>
      </c>
      <c r="CT636">
        <v>55425.916274047675</v>
      </c>
      <c r="CU636">
        <v>2837911.5741653331</v>
      </c>
    </row>
    <row r="637" spans="89:99" x14ac:dyDescent="0.25">
      <c r="CK637" t="s">
        <v>4463</v>
      </c>
      <c r="CL637" t="s">
        <v>1715</v>
      </c>
      <c r="CM637" t="s">
        <v>1716</v>
      </c>
      <c r="CN637">
        <v>3230750.1146300901</v>
      </c>
      <c r="CO637">
        <v>2.0358067671296901E-2</v>
      </c>
      <c r="CP637">
        <v>433</v>
      </c>
      <c r="CQ637">
        <v>-2.0032625994634699</v>
      </c>
      <c r="CR637">
        <v>1.7773325967478368E-2</v>
      </c>
      <c r="CS637">
        <v>3618.01349892197</v>
      </c>
      <c r="CT637">
        <v>3158.6560330448419</v>
      </c>
      <c r="CU637">
        <v>2820561.1570761963</v>
      </c>
    </row>
    <row r="638" spans="89:99" x14ac:dyDescent="0.25">
      <c r="CK638" t="s">
        <v>4364</v>
      </c>
      <c r="CL638" t="s">
        <v>1382</v>
      </c>
      <c r="CM638" t="s">
        <v>1383</v>
      </c>
      <c r="CN638">
        <v>3223244.3507971601</v>
      </c>
      <c r="CO638">
        <v>6.06578605486131E-2</v>
      </c>
      <c r="CP638">
        <v>434</v>
      </c>
      <c r="CQ638">
        <v>0.91355963293069897</v>
      </c>
      <c r="CR638">
        <v>5.2956495941919E-2</v>
      </c>
      <c r="CS638">
        <v>1715018.16338648</v>
      </c>
      <c r="CT638">
        <v>1497272.5972902793</v>
      </c>
      <c r="CU638">
        <v>2814008.3550425502</v>
      </c>
    </row>
    <row r="639" spans="89:99" x14ac:dyDescent="0.25">
      <c r="CK639" t="s">
        <v>5308</v>
      </c>
      <c r="CL639" t="s">
        <v>5309</v>
      </c>
      <c r="CM639" t="s">
        <v>5310</v>
      </c>
      <c r="CN639">
        <v>3209211.4196999399</v>
      </c>
      <c r="CO639">
        <v>4.3724153563086997E-3</v>
      </c>
      <c r="CP639">
        <v>435</v>
      </c>
      <c r="CQ639">
        <v>-5.4886105322305902E-2</v>
      </c>
      <c r="CR639">
        <v>3.8172760130103229E-3</v>
      </c>
      <c r="CS639">
        <v>289900.81086983898</v>
      </c>
      <c r="CT639">
        <v>253093.84431856082</v>
      </c>
      <c r="CU639">
        <v>2801757.1010091575</v>
      </c>
    </row>
    <row r="640" spans="89:99" x14ac:dyDescent="0.25">
      <c r="CK640" t="s">
        <v>4247</v>
      </c>
      <c r="CL640" t="s">
        <v>2461</v>
      </c>
      <c r="CM640" t="s">
        <v>2462</v>
      </c>
      <c r="CN640">
        <v>3204108.3679449302</v>
      </c>
      <c r="CO640">
        <v>6.6549692521433498E-3</v>
      </c>
      <c r="CP640">
        <v>436</v>
      </c>
      <c r="CQ640">
        <v>12.8819341682913</v>
      </c>
      <c r="CR640">
        <v>5.8100277360142233E-3</v>
      </c>
      <c r="CS640">
        <v>21375.225853015701</v>
      </c>
      <c r="CT640">
        <v>18661.34167781342</v>
      </c>
      <c r="CU640">
        <v>2797301.9531171708</v>
      </c>
    </row>
    <row r="641" spans="89:99" x14ac:dyDescent="0.25">
      <c r="CK641" t="s">
        <v>4054</v>
      </c>
      <c r="CL641" t="s">
        <v>2289</v>
      </c>
      <c r="CM641" t="s">
        <v>4055</v>
      </c>
      <c r="CN641">
        <v>3158852.1543330401</v>
      </c>
      <c r="CO641">
        <v>6.9973054226461096E-3</v>
      </c>
      <c r="CP641">
        <v>437</v>
      </c>
      <c r="CQ641">
        <v>-0.88688042680838797</v>
      </c>
      <c r="CR641">
        <v>6.108899536965271E-3</v>
      </c>
      <c r="CS641">
        <v>513658.07847151998</v>
      </c>
      <c r="CT641">
        <v>448441.99419646204</v>
      </c>
      <c r="CU641">
        <v>2757791.6494103009</v>
      </c>
    </row>
    <row r="642" spans="89:99" x14ac:dyDescent="0.25">
      <c r="CK642" t="s">
        <v>3863</v>
      </c>
      <c r="CL642" t="s">
        <v>194</v>
      </c>
      <c r="CM642" t="s">
        <v>195</v>
      </c>
      <c r="CN642">
        <v>3149123.0280634798</v>
      </c>
      <c r="CO642">
        <v>5.0313727974356799E-2</v>
      </c>
      <c r="CP642">
        <v>438</v>
      </c>
      <c r="CQ642">
        <v>-20.927372095227401</v>
      </c>
      <c r="CR642">
        <v>4.3925695815820578E-2</v>
      </c>
      <c r="CS642">
        <v>62719.461635506203</v>
      </c>
      <c r="CT642">
        <v>54756.34790841581</v>
      </c>
      <c r="CU642">
        <v>2749297.7719284291</v>
      </c>
    </row>
    <row r="643" spans="89:99" x14ac:dyDescent="0.25">
      <c r="CK643" t="s">
        <v>4018</v>
      </c>
      <c r="CL643" t="s">
        <v>2304</v>
      </c>
      <c r="CM643" t="s">
        <v>2305</v>
      </c>
      <c r="CN643">
        <v>3086928.8279401902</v>
      </c>
      <c r="CO643">
        <v>1.2649425357573499E-2</v>
      </c>
      <c r="CP643">
        <v>439</v>
      </c>
      <c r="CQ643">
        <v>-1.56340453572017</v>
      </c>
      <c r="CR643">
        <v>1.1043403716474541E-2</v>
      </c>
      <c r="CS643">
        <v>581214.945374712</v>
      </c>
      <c r="CT643">
        <v>507421.57105015719</v>
      </c>
      <c r="CU643">
        <v>2694999.9962295927</v>
      </c>
    </row>
    <row r="644" spans="89:99" x14ac:dyDescent="0.25">
      <c r="CK644" t="s">
        <v>4230</v>
      </c>
      <c r="CL644" t="s">
        <v>5212</v>
      </c>
      <c r="CM644" t="s">
        <v>1853</v>
      </c>
      <c r="CN644">
        <v>3081605.6325606098</v>
      </c>
      <c r="CO644">
        <v>0.21919071428853801</v>
      </c>
      <c r="CP644">
        <v>440</v>
      </c>
      <c r="CQ644">
        <v>8.4494641714685592</v>
      </c>
      <c r="CR644">
        <v>0.19136138443960812</v>
      </c>
      <c r="CS644">
        <v>1134.4848069959301</v>
      </c>
      <c r="CT644">
        <v>990.44607796049911</v>
      </c>
      <c r="CU644">
        <v>2690352.6550281853</v>
      </c>
    </row>
    <row r="645" spans="89:99" x14ac:dyDescent="0.25">
      <c r="CK645" t="s">
        <v>3744</v>
      </c>
      <c r="CL645" t="s">
        <v>970</v>
      </c>
      <c r="CM645" t="s">
        <v>971</v>
      </c>
      <c r="CN645">
        <v>3078348.6588050802</v>
      </c>
      <c r="CO645">
        <v>0.144394485633529</v>
      </c>
      <c r="CP645">
        <v>441</v>
      </c>
      <c r="CQ645">
        <v>5.7545199097177697</v>
      </c>
      <c r="CR645">
        <v>0.12606158415955365</v>
      </c>
      <c r="CS645">
        <v>7881.4972996002898</v>
      </c>
      <c r="CT645">
        <v>6880.8308764538406</v>
      </c>
      <c r="CU645">
        <v>2687509.1996885529</v>
      </c>
    </row>
    <row r="646" spans="89:99" x14ac:dyDescent="0.25">
      <c r="CK646" t="s">
        <v>4328</v>
      </c>
      <c r="CL646" t="s">
        <v>4329</v>
      </c>
      <c r="CM646" t="s">
        <v>4330</v>
      </c>
      <c r="CN646">
        <v>3073376.0809717099</v>
      </c>
      <c r="CO646">
        <v>8.5348971700654696E-5</v>
      </c>
      <c r="CP646">
        <v>442</v>
      </c>
      <c r="CQ646">
        <v>-0.91380759687155</v>
      </c>
      <c r="CR646">
        <v>7.451272485765279E-5</v>
      </c>
      <c r="CS646">
        <v>182815.38629454101</v>
      </c>
      <c r="CT646">
        <v>159604.41358904095</v>
      </c>
      <c r="CU646">
        <v>2683167.9602272185</v>
      </c>
    </row>
    <row r="647" spans="89:99" x14ac:dyDescent="0.25">
      <c r="CK647" t="s">
        <v>600</v>
      </c>
      <c r="CL647" t="s">
        <v>600</v>
      </c>
      <c r="CM647" t="s">
        <v>601</v>
      </c>
      <c r="CN647">
        <v>3067552.7577494802</v>
      </c>
      <c r="CO647">
        <v>8.5469212725400895E-2</v>
      </c>
      <c r="CP647">
        <v>443</v>
      </c>
      <c r="CQ647">
        <v>4416.9974678695999</v>
      </c>
      <c r="CR647">
        <v>7.4617699600933118E-2</v>
      </c>
      <c r="CS647">
        <v>80.011286843807198</v>
      </c>
      <c r="CT647">
        <v>69.852733820970087</v>
      </c>
      <c r="CU647">
        <v>2678083.989414576</v>
      </c>
    </row>
    <row r="648" spans="89:99" x14ac:dyDescent="0.25">
      <c r="CK648" t="s">
        <v>4059</v>
      </c>
      <c r="CL648" t="s">
        <v>1126</v>
      </c>
      <c r="CM648" t="s">
        <v>1127</v>
      </c>
      <c r="CN648">
        <v>3066694.8216598998</v>
      </c>
      <c r="CO648">
        <v>4.8199137873026097E-3</v>
      </c>
      <c r="CP648">
        <v>444</v>
      </c>
      <c r="CQ648">
        <v>1.4166665441247399</v>
      </c>
      <c r="CR648">
        <v>4.2079582532115224E-3</v>
      </c>
      <c r="CS648">
        <v>77354.599408162598</v>
      </c>
      <c r="CT648">
        <v>67533.350048904656</v>
      </c>
      <c r="CU648">
        <v>2677334.980322673</v>
      </c>
    </row>
    <row r="649" spans="89:99" x14ac:dyDescent="0.25">
      <c r="CK649" t="s">
        <v>4895</v>
      </c>
      <c r="CL649" t="s">
        <v>4896</v>
      </c>
      <c r="CM649" t="s">
        <v>2900</v>
      </c>
      <c r="CN649">
        <v>3053229.7954843999</v>
      </c>
      <c r="CO649">
        <v>1.6821560545147001E-4</v>
      </c>
      <c r="CP649">
        <v>445</v>
      </c>
      <c r="CQ649">
        <v>-4.4775542945151496</v>
      </c>
      <c r="CR649">
        <v>1.4685827932092962E-4</v>
      </c>
      <c r="CS649">
        <v>151446.12461415899</v>
      </c>
      <c r="CT649">
        <v>132217.91884864695</v>
      </c>
      <c r="CU649">
        <v>2665579.5277305194</v>
      </c>
    </row>
    <row r="650" spans="89:99" x14ac:dyDescent="0.25">
      <c r="CK650" t="s">
        <v>4675</v>
      </c>
      <c r="CL650" t="s">
        <v>2332</v>
      </c>
      <c r="CM650" t="s">
        <v>2332</v>
      </c>
      <c r="CN650">
        <v>3041668.0210219799</v>
      </c>
      <c r="CO650">
        <v>7.6041700525549594E-2</v>
      </c>
      <c r="CP650">
        <v>446</v>
      </c>
      <c r="CQ650">
        <v>12.588109721026299</v>
      </c>
      <c r="CR650">
        <v>6.6387142060023732E-2</v>
      </c>
      <c r="CS650">
        <v>17093.2903542083</v>
      </c>
      <c r="CT650">
        <v>14923.057837676603</v>
      </c>
      <c r="CU650">
        <v>2655485.682400946</v>
      </c>
    </row>
    <row r="651" spans="89:99" x14ac:dyDescent="0.25">
      <c r="CK651" t="s">
        <v>5342</v>
      </c>
      <c r="CL651" t="s">
        <v>2825</v>
      </c>
      <c r="CM651" t="s">
        <v>5343</v>
      </c>
      <c r="CN651">
        <v>3035909.7253798498</v>
      </c>
      <c r="CO651">
        <v>6.0531844138293203E-4</v>
      </c>
      <c r="CP651">
        <v>447</v>
      </c>
      <c r="CQ651">
        <v>-0.57752115849379504</v>
      </c>
      <c r="CR651">
        <v>5.2846479079118956E-4</v>
      </c>
      <c r="CS651">
        <v>147.69769969743601</v>
      </c>
      <c r="CT651">
        <v>128.94540895305079</v>
      </c>
      <c r="CU651">
        <v>2650458.4830067232</v>
      </c>
    </row>
    <row r="652" spans="89:99" x14ac:dyDescent="0.25">
      <c r="CK652" t="s">
        <v>4192</v>
      </c>
      <c r="CL652" t="s">
        <v>4193</v>
      </c>
      <c r="CM652" t="s">
        <v>143</v>
      </c>
      <c r="CN652">
        <v>3027936.8830126901</v>
      </c>
      <c r="CO652">
        <v>0.67533050730216004</v>
      </c>
      <c r="CP652">
        <v>448</v>
      </c>
      <c r="CQ652">
        <v>-2.67266406030951</v>
      </c>
      <c r="CR652">
        <v>0.58958784477304882</v>
      </c>
      <c r="CS652">
        <v>120373.420444905</v>
      </c>
      <c r="CT652">
        <v>105090.32949153811</v>
      </c>
      <c r="CU652">
        <v>2643497.9045978677</v>
      </c>
    </row>
    <row r="653" spans="89:99" x14ac:dyDescent="0.25">
      <c r="CK653" t="s">
        <v>1136</v>
      </c>
      <c r="CL653" t="s">
        <v>3944</v>
      </c>
      <c r="CM653" t="s">
        <v>3945</v>
      </c>
      <c r="CN653">
        <v>3012708.8073474001</v>
      </c>
      <c r="CO653">
        <v>0.12839849035600201</v>
      </c>
      <c r="CP653">
        <v>449</v>
      </c>
      <c r="CQ653">
        <v>6.8845922579476602</v>
      </c>
      <c r="CR653">
        <v>0.1120965044264426</v>
      </c>
      <c r="CS653">
        <v>1767395.5195140899</v>
      </c>
      <c r="CT653">
        <v>1542999.9147745036</v>
      </c>
      <c r="CU653">
        <v>2630203.2463313458</v>
      </c>
    </row>
    <row r="654" spans="89:99" x14ac:dyDescent="0.25">
      <c r="CK654" t="s">
        <v>5539</v>
      </c>
      <c r="CL654" t="s">
        <v>5540</v>
      </c>
      <c r="CM654" t="s">
        <v>2294</v>
      </c>
      <c r="CN654">
        <v>2987885.3758505401</v>
      </c>
      <c r="CO654">
        <v>1.43341953335017</v>
      </c>
      <c r="CP654">
        <v>450</v>
      </c>
      <c r="CQ654">
        <v>-12.817654165244599</v>
      </c>
      <c r="CR654">
        <v>1.2514268557178994</v>
      </c>
      <c r="CS654">
        <v>30831.694692532001</v>
      </c>
      <c r="CT654">
        <v>26917.179407589374</v>
      </c>
      <c r="CU654">
        <v>2608531.4969910528</v>
      </c>
    </row>
    <row r="655" spans="89:99" x14ac:dyDescent="0.25">
      <c r="CK655" t="s">
        <v>5120</v>
      </c>
      <c r="CL655" t="s">
        <v>5120</v>
      </c>
      <c r="CM655" t="s">
        <v>2060</v>
      </c>
      <c r="CN655">
        <v>2961543.53376916</v>
      </c>
      <c r="CO655">
        <v>0.18258138465514201</v>
      </c>
      <c r="CP655">
        <v>451</v>
      </c>
      <c r="CQ655">
        <v>3.13957157359479</v>
      </c>
      <c r="CR655">
        <v>0.15940012173378659</v>
      </c>
      <c r="CS655">
        <v>435889.21329463401</v>
      </c>
      <c r="CT655">
        <v>380546.97521789419</v>
      </c>
      <c r="CU655">
        <v>2585534.1205476932</v>
      </c>
    </row>
    <row r="656" spans="89:99" x14ac:dyDescent="0.25">
      <c r="CK656" t="s">
        <v>3738</v>
      </c>
      <c r="CL656" t="s">
        <v>246</v>
      </c>
      <c r="CM656" t="s">
        <v>247</v>
      </c>
      <c r="CN656">
        <v>2948557.3578145402</v>
      </c>
      <c r="CO656">
        <v>1.49736004978238E-2</v>
      </c>
      <c r="CP656">
        <v>452</v>
      </c>
      <c r="CQ656">
        <v>-8.7679621724100194</v>
      </c>
      <c r="CR656">
        <v>1.3072492284218102E-2</v>
      </c>
      <c r="CS656">
        <v>26332.149373491498</v>
      </c>
      <c r="CT656">
        <v>22988.91436043553</v>
      </c>
      <c r="CU656">
        <v>2574196.7214369755</v>
      </c>
    </row>
    <row r="657" spans="89:99" x14ac:dyDescent="0.25">
      <c r="CK657" t="s">
        <v>4130</v>
      </c>
      <c r="CL657" t="s">
        <v>4131</v>
      </c>
      <c r="CM657" t="s">
        <v>4132</v>
      </c>
      <c r="CN657">
        <v>2943833.82817807</v>
      </c>
      <c r="CO657">
        <v>5.6073025405435697E-3</v>
      </c>
      <c r="CP657">
        <v>453</v>
      </c>
      <c r="CQ657">
        <v>-0.57553237666150603</v>
      </c>
      <c r="CR657">
        <v>4.8953769807859975E-3</v>
      </c>
      <c r="CS657">
        <v>112716.422810622</v>
      </c>
      <c r="CT657">
        <v>98405.494904894207</v>
      </c>
      <c r="CU657">
        <v>2570072.9100172701</v>
      </c>
    </row>
    <row r="658" spans="89:99" x14ac:dyDescent="0.25">
      <c r="CK658" t="s">
        <v>4982</v>
      </c>
      <c r="CL658" t="s">
        <v>1898</v>
      </c>
      <c r="CM658" t="s">
        <v>1899</v>
      </c>
      <c r="CN658">
        <v>2935213.61200422</v>
      </c>
      <c r="CO658">
        <v>2.1882674389163601E-3</v>
      </c>
      <c r="CP658">
        <v>454</v>
      </c>
      <c r="CQ658">
        <v>3.23880807558493</v>
      </c>
      <c r="CR658">
        <v>1.910436251801784E-3</v>
      </c>
      <c r="CS658">
        <v>155602.332425045</v>
      </c>
      <c r="CT658">
        <v>135846.43789103162</v>
      </c>
      <c r="CU658">
        <v>2562547.1509697172</v>
      </c>
    </row>
    <row r="659" spans="89:99" x14ac:dyDescent="0.25">
      <c r="CK659" t="s">
        <v>1808</v>
      </c>
      <c r="CL659" t="s">
        <v>1808</v>
      </c>
      <c r="CM659" t="s">
        <v>1807</v>
      </c>
      <c r="CN659">
        <v>2924657.1832198999</v>
      </c>
      <c r="CO659">
        <v>3.4291360348069497E-2</v>
      </c>
      <c r="CP659">
        <v>455</v>
      </c>
      <c r="CQ659">
        <v>-1.21068557713503</v>
      </c>
      <c r="CR659">
        <v>2.9937592072837211E-2</v>
      </c>
      <c r="CS659">
        <v>48393.868566967401</v>
      </c>
      <c r="CT659">
        <v>42249.589438230963</v>
      </c>
      <c r="CU659">
        <v>2553331.0086095692</v>
      </c>
    </row>
    <row r="660" spans="89:99" x14ac:dyDescent="0.25">
      <c r="CK660" t="s">
        <v>3856</v>
      </c>
      <c r="CL660" t="s">
        <v>1343</v>
      </c>
      <c r="CM660" t="s">
        <v>1344</v>
      </c>
      <c r="CN660">
        <v>2918195.8651739601</v>
      </c>
      <c r="CO660">
        <v>0.66155710413723401</v>
      </c>
      <c r="CP660">
        <v>456</v>
      </c>
      <c r="CQ660">
        <v>-3.1175662577585399</v>
      </c>
      <c r="CR660">
        <v>0.57756316796755436</v>
      </c>
      <c r="CS660">
        <v>29387.704009437501</v>
      </c>
      <c r="CT660">
        <v>25656.523557583285</v>
      </c>
      <c r="CU660">
        <v>2547690.0453480142</v>
      </c>
    </row>
    <row r="661" spans="89:99" x14ac:dyDescent="0.25">
      <c r="CK661" t="s">
        <v>3878</v>
      </c>
      <c r="CL661" t="s">
        <v>341</v>
      </c>
      <c r="CM661" t="s">
        <v>342</v>
      </c>
      <c r="CN661">
        <v>2913542.0227349298</v>
      </c>
      <c r="CO661">
        <v>0.12912106275252899</v>
      </c>
      <c r="CP661">
        <v>457</v>
      </c>
      <c r="CQ661">
        <v>1.3976685456876601</v>
      </c>
      <c r="CR661">
        <v>0.11272733614121694</v>
      </c>
      <c r="CS661">
        <v>2505.45561143144</v>
      </c>
      <c r="CT661">
        <v>2187.3529451816594</v>
      </c>
      <c r="CU661">
        <v>2543627.0733604128</v>
      </c>
    </row>
    <row r="662" spans="89:99" x14ac:dyDescent="0.25">
      <c r="CK662" t="s">
        <v>1762</v>
      </c>
      <c r="CL662" t="s">
        <v>1762</v>
      </c>
      <c r="CM662" t="s">
        <v>4942</v>
      </c>
      <c r="CN662">
        <v>2910532.2911865902</v>
      </c>
      <c r="CO662">
        <v>1.07388818152644E-3</v>
      </c>
      <c r="CP662">
        <v>458</v>
      </c>
      <c r="CQ662">
        <v>5.8342887506511198</v>
      </c>
      <c r="CR662">
        <v>9.3754304244711732E-4</v>
      </c>
      <c r="CS662">
        <v>152752.81255419899</v>
      </c>
      <c r="CT662">
        <v>133358.70446106771</v>
      </c>
      <c r="CU662">
        <v>2540999.4693683768</v>
      </c>
    </row>
    <row r="663" spans="89:99" x14ac:dyDescent="0.25">
      <c r="CK663" t="s">
        <v>4334</v>
      </c>
      <c r="CL663" t="s">
        <v>1433</v>
      </c>
      <c r="CM663" t="s">
        <v>1432</v>
      </c>
      <c r="CN663">
        <v>2873528.1626679599</v>
      </c>
      <c r="CO663">
        <v>4.4981171392663902E-2</v>
      </c>
      <c r="CP663">
        <v>459</v>
      </c>
      <c r="CQ663">
        <v>-4.2541478246599</v>
      </c>
      <c r="CR663">
        <v>3.9270181947965735E-2</v>
      </c>
      <c r="CS663">
        <v>3529.2666449931298</v>
      </c>
      <c r="CT663">
        <v>3081.1768346782228</v>
      </c>
      <c r="CU663">
        <v>2508693.5330229858</v>
      </c>
    </row>
    <row r="664" spans="89:99" x14ac:dyDescent="0.25">
      <c r="CK664" t="s">
        <v>5017</v>
      </c>
      <c r="CL664" t="s">
        <v>5018</v>
      </c>
      <c r="CM664" t="s">
        <v>2362</v>
      </c>
      <c r="CN664">
        <v>2865090.2557069398</v>
      </c>
      <c r="CO664">
        <v>2.1732082044638001E-2</v>
      </c>
      <c r="CP664">
        <v>460</v>
      </c>
      <c r="CQ664">
        <v>-4.1895850914762001</v>
      </c>
      <c r="CR664">
        <v>1.8972889979922587E-2</v>
      </c>
      <c r="CS664">
        <v>26325.2361619775</v>
      </c>
      <c r="CT664">
        <v>22982.878877908195</v>
      </c>
      <c r="CU664">
        <v>2501326.9364813645</v>
      </c>
    </row>
    <row r="665" spans="89:99" x14ac:dyDescent="0.25">
      <c r="CK665" t="s">
        <v>10700</v>
      </c>
      <c r="CL665" t="s">
        <v>10701</v>
      </c>
      <c r="CM665" t="s">
        <v>10702</v>
      </c>
      <c r="CN665">
        <v>2858165.0406743698</v>
      </c>
      <c r="CO665">
        <v>8.0456681697064795E-5</v>
      </c>
      <c r="CP665">
        <v>461</v>
      </c>
      <c r="CQ665">
        <v>11.8718729339124</v>
      </c>
      <c r="CR665">
        <v>7.0241579562078674E-5</v>
      </c>
      <c r="CS665">
        <v>90819.733967845197</v>
      </c>
      <c r="CT665">
        <v>79288.897264351719</v>
      </c>
      <c r="CU665">
        <v>2495280.9744501896</v>
      </c>
    </row>
    <row r="666" spans="89:99" x14ac:dyDescent="0.25">
      <c r="CK666" t="s">
        <v>3874</v>
      </c>
      <c r="CL666" t="s">
        <v>1310</v>
      </c>
      <c r="CM666" t="s">
        <v>1311</v>
      </c>
      <c r="CN666">
        <v>2855972.82903108</v>
      </c>
      <c r="CO666">
        <v>0.43846518576844301</v>
      </c>
      <c r="CP666">
        <v>462</v>
      </c>
      <c r="CQ666">
        <v>-3.38008655204953</v>
      </c>
      <c r="CR666">
        <v>0.38279589192253854</v>
      </c>
      <c r="CS666">
        <v>23655.2301151633</v>
      </c>
      <c r="CT666">
        <v>20651.867478821714</v>
      </c>
      <c r="CU666">
        <v>2493367.0947659789</v>
      </c>
    </row>
    <row r="667" spans="89:99" x14ac:dyDescent="0.25">
      <c r="CK667" t="s">
        <v>4774</v>
      </c>
      <c r="CL667" t="s">
        <v>2923</v>
      </c>
      <c r="CM667" t="s">
        <v>2924</v>
      </c>
      <c r="CN667">
        <v>2844217.9054122702</v>
      </c>
      <c r="CO667">
        <v>1.2841891222041401E-3</v>
      </c>
      <c r="CP667">
        <v>463</v>
      </c>
      <c r="CQ667">
        <v>-9.0511520299078096</v>
      </c>
      <c r="CR667">
        <v>1.121143334492614E-3</v>
      </c>
      <c r="CS667">
        <v>13789.0926389208</v>
      </c>
      <c r="CT667">
        <v>12038.374281112863</v>
      </c>
      <c r="CU667">
        <v>2483104.6232695077</v>
      </c>
    </row>
    <row r="668" spans="89:99" x14ac:dyDescent="0.25">
      <c r="CK668" t="s">
        <v>4729</v>
      </c>
      <c r="CL668" t="s">
        <v>4730</v>
      </c>
      <c r="CM668" t="s">
        <v>2450</v>
      </c>
      <c r="CN668">
        <v>2840430.2761057098</v>
      </c>
      <c r="CO668">
        <v>1.75852810257476E-3</v>
      </c>
      <c r="CP668">
        <v>464</v>
      </c>
      <c r="CQ668">
        <v>29.998979290105499</v>
      </c>
      <c r="CR668">
        <v>1.5352583405594585E-3</v>
      </c>
      <c r="CS668">
        <v>459.686159589216</v>
      </c>
      <c r="CT668">
        <v>401.32256602313089</v>
      </c>
      <c r="CU668">
        <v>2479797.8865302252</v>
      </c>
    </row>
    <row r="669" spans="89:99" x14ac:dyDescent="0.25">
      <c r="CK669" t="s">
        <v>4220</v>
      </c>
      <c r="CL669" t="s">
        <v>2346</v>
      </c>
      <c r="CM669" t="s">
        <v>2347</v>
      </c>
      <c r="CN669">
        <v>2813358.5262081898</v>
      </c>
      <c r="CO669">
        <v>8.2543840855862596E-2</v>
      </c>
      <c r="CP669">
        <v>465</v>
      </c>
      <c r="CQ669">
        <v>7.22921882530221</v>
      </c>
      <c r="CR669">
        <v>7.2063744645438882E-2</v>
      </c>
      <c r="CS669">
        <v>59983.198071065097</v>
      </c>
      <c r="CT669">
        <v>52367.491311170401</v>
      </c>
      <c r="CU669">
        <v>2456163.2742866939</v>
      </c>
    </row>
    <row r="670" spans="89:99" x14ac:dyDescent="0.25">
      <c r="CK670" t="s">
        <v>4086</v>
      </c>
      <c r="CL670" t="s">
        <v>4087</v>
      </c>
      <c r="CM670" t="s">
        <v>4088</v>
      </c>
      <c r="CN670">
        <v>2810501.3638072498</v>
      </c>
      <c r="CO670">
        <v>1.6211311576938399E-2</v>
      </c>
      <c r="CP670">
        <v>466</v>
      </c>
      <c r="CQ670">
        <v>-17.161202482749399</v>
      </c>
      <c r="CR670">
        <v>1.4153058613883995E-2</v>
      </c>
      <c r="CS670">
        <v>577.29509457423501</v>
      </c>
      <c r="CT670">
        <v>503.99940018671197</v>
      </c>
      <c r="CU670">
        <v>2453668.8686528266</v>
      </c>
    </row>
    <row r="671" spans="89:99" x14ac:dyDescent="0.25">
      <c r="CK671" t="s">
        <v>4378</v>
      </c>
      <c r="CL671" t="s">
        <v>2772</v>
      </c>
      <c r="CM671" t="s">
        <v>2773</v>
      </c>
      <c r="CN671">
        <v>2806294.1587768001</v>
      </c>
      <c r="CO671">
        <v>6.2362092417262197E-4</v>
      </c>
      <c r="CP671">
        <v>467</v>
      </c>
      <c r="CQ671">
        <v>0.682652993288973</v>
      </c>
      <c r="CR671">
        <v>5.4444351715596934E-4</v>
      </c>
      <c r="CS671">
        <v>7991.6132688444604</v>
      </c>
      <c r="CT671">
        <v>6976.9660817788945</v>
      </c>
      <c r="CU671">
        <v>2449995.8272018633</v>
      </c>
    </row>
    <row r="672" spans="89:99" x14ac:dyDescent="0.25">
      <c r="CK672" t="s">
        <v>5390</v>
      </c>
      <c r="CL672" t="s">
        <v>1559</v>
      </c>
      <c r="CM672" t="s">
        <v>1560</v>
      </c>
      <c r="CN672">
        <v>2787041.51912433</v>
      </c>
      <c r="CO672">
        <v>3.4744710793030199E-5</v>
      </c>
      <c r="CP672">
        <v>468</v>
      </c>
      <c r="CQ672">
        <v>1.04749660146752</v>
      </c>
      <c r="CR672">
        <v>3.0333383331903921E-5</v>
      </c>
      <c r="CS672">
        <v>97.918333957193198</v>
      </c>
      <c r="CT672">
        <v>85.48623060465215</v>
      </c>
      <c r="CU672">
        <v>2433187.5796902291</v>
      </c>
    </row>
    <row r="673" spans="89:99" x14ac:dyDescent="0.25">
      <c r="CK673" t="s">
        <v>1442</v>
      </c>
      <c r="CL673" t="s">
        <v>1442</v>
      </c>
      <c r="CM673" t="s">
        <v>1443</v>
      </c>
      <c r="CN673">
        <v>2782970.7506480701</v>
      </c>
      <c r="CO673">
        <v>6.0031913524488797E-3</v>
      </c>
      <c r="CP673">
        <v>469</v>
      </c>
      <c r="CQ673">
        <v>-18.687460852239901</v>
      </c>
      <c r="CR673">
        <v>5.2410021655765618E-3</v>
      </c>
      <c r="CS673">
        <v>2768956.0842274898</v>
      </c>
      <c r="CT673">
        <v>2417398.3439496313</v>
      </c>
      <c r="CU673">
        <v>2429633.6522627892</v>
      </c>
    </row>
    <row r="674" spans="89:99" x14ac:dyDescent="0.25">
      <c r="CK674" t="s">
        <v>4234</v>
      </c>
      <c r="CL674" t="s">
        <v>2176</v>
      </c>
      <c r="CM674" t="s">
        <v>2177</v>
      </c>
      <c r="CN674">
        <v>2733379.6275655199</v>
      </c>
      <c r="CO674">
        <v>1.7083622672284501E-5</v>
      </c>
      <c r="CP674">
        <v>470</v>
      </c>
      <c r="CQ674">
        <v>58.856625270635803</v>
      </c>
      <c r="CR674">
        <v>1.4914617603320576E-5</v>
      </c>
      <c r="CS674">
        <v>8.1988770161763505</v>
      </c>
      <c r="CT674">
        <v>7.1579147946945385</v>
      </c>
      <c r="CU674">
        <v>2386338.8165312917</v>
      </c>
    </row>
    <row r="675" spans="89:99" x14ac:dyDescent="0.25">
      <c r="CK675" t="s">
        <v>5461</v>
      </c>
      <c r="CL675" t="s">
        <v>5461</v>
      </c>
      <c r="CM675" t="s">
        <v>5462</v>
      </c>
      <c r="CN675">
        <v>2726517.7419980001</v>
      </c>
      <c r="CO675">
        <v>3.9155214344111502E-3</v>
      </c>
      <c r="CP675">
        <v>471</v>
      </c>
      <c r="CQ675">
        <v>2.9918123991473</v>
      </c>
      <c r="CR675">
        <v>3.4183911710125741E-3</v>
      </c>
      <c r="CS675">
        <v>2812.7132411502698</v>
      </c>
      <c r="CT675">
        <v>2455.5999172008678</v>
      </c>
      <c r="CU675">
        <v>2380348.1434029667</v>
      </c>
    </row>
    <row r="676" spans="89:99" x14ac:dyDescent="0.25">
      <c r="CK676" t="s">
        <v>10220</v>
      </c>
      <c r="CL676" t="s">
        <v>2330</v>
      </c>
      <c r="CM676" t="s">
        <v>10221</v>
      </c>
      <c r="CN676">
        <v>2708756.92333249</v>
      </c>
      <c r="CO676">
        <v>3.9426602323161003E-2</v>
      </c>
      <c r="CP676">
        <v>472</v>
      </c>
      <c r="CQ676">
        <v>-0.56781702636336795</v>
      </c>
      <c r="CR676">
        <v>3.4420843185803199E-2</v>
      </c>
      <c r="CS676">
        <v>2342.0405596287001</v>
      </c>
      <c r="CT676">
        <v>2044.6857220160025</v>
      </c>
      <c r="CU676">
        <v>2364842.3093185043</v>
      </c>
    </row>
    <row r="677" spans="89:99" x14ac:dyDescent="0.25">
      <c r="CK677" t="s">
        <v>2994</v>
      </c>
      <c r="CL677" t="s">
        <v>2995</v>
      </c>
      <c r="CM677" t="s">
        <v>2994</v>
      </c>
      <c r="CN677">
        <v>2683105.11829647</v>
      </c>
      <c r="CO677">
        <v>1.2174468550716799E-2</v>
      </c>
      <c r="CP677">
        <v>473</v>
      </c>
      <c r="CQ677">
        <v>0.38239082362061799</v>
      </c>
      <c r="CR677">
        <v>1.0628749325643595E-2</v>
      </c>
      <c r="CS677">
        <v>0</v>
      </c>
      <c r="CT677">
        <v>0</v>
      </c>
      <c r="CU677">
        <v>2342447.3600570778</v>
      </c>
    </row>
    <row r="678" spans="89:99" x14ac:dyDescent="0.25">
      <c r="CK678" t="s">
        <v>4198</v>
      </c>
      <c r="CL678" t="s">
        <v>2108</v>
      </c>
      <c r="CM678" t="s">
        <v>4199</v>
      </c>
      <c r="CN678">
        <v>2675817.7356739701</v>
      </c>
      <c r="CO678">
        <v>4.3557717941248202E-3</v>
      </c>
      <c r="CP678">
        <v>474</v>
      </c>
      <c r="CQ678">
        <v>-2.3964309736388798</v>
      </c>
      <c r="CR678">
        <v>3.8027455840555576E-3</v>
      </c>
      <c r="CS678">
        <v>259700.09387365301</v>
      </c>
      <c r="CT678">
        <v>226727.53115507858</v>
      </c>
      <c r="CU678">
        <v>2336085.2126818607</v>
      </c>
    </row>
    <row r="679" spans="89:99" x14ac:dyDescent="0.25">
      <c r="CK679" t="s">
        <v>3174</v>
      </c>
      <c r="CL679" t="s">
        <v>173</v>
      </c>
      <c r="CM679" t="s">
        <v>10022</v>
      </c>
      <c r="CN679">
        <v>2669406.1847275002</v>
      </c>
      <c r="CO679">
        <v>2.91701711425538E-2</v>
      </c>
      <c r="CP679">
        <v>475</v>
      </c>
      <c r="CQ679">
        <v>-0.72701769020531504</v>
      </c>
      <c r="CR679">
        <v>2.5466609533610608E-2</v>
      </c>
      <c r="CS679">
        <v>15914.4930077762</v>
      </c>
      <c r="CT679">
        <v>13893.925317536907</v>
      </c>
      <c r="CU679">
        <v>2330487.6978897587</v>
      </c>
    </row>
    <row r="680" spans="89:99" x14ac:dyDescent="0.25">
      <c r="CK680" t="s">
        <v>5764</v>
      </c>
      <c r="CL680" t="s">
        <v>1212</v>
      </c>
      <c r="CM680" t="s">
        <v>1213</v>
      </c>
      <c r="CN680">
        <v>2656505.7599788401</v>
      </c>
      <c r="CO680">
        <v>1.35534679369125E-3</v>
      </c>
      <c r="CP680">
        <v>476</v>
      </c>
      <c r="CQ680">
        <v>-1.7188325310802499</v>
      </c>
      <c r="CR680">
        <v>1.1832665433770344E-3</v>
      </c>
      <c r="CS680">
        <v>5892.6257675994902</v>
      </c>
      <c r="CT680">
        <v>5144.4744296419904</v>
      </c>
      <c r="CU680">
        <v>2319225.1626688875</v>
      </c>
    </row>
    <row r="681" spans="89:99" x14ac:dyDescent="0.25">
      <c r="CK681" t="s">
        <v>1059</v>
      </c>
      <c r="CL681" t="s">
        <v>1059</v>
      </c>
      <c r="CM681" t="s">
        <v>4568</v>
      </c>
      <c r="CN681">
        <v>2650256.1559293</v>
      </c>
      <c r="CO681">
        <v>8.0056568421105298E-4</v>
      </c>
      <c r="CP681">
        <v>477</v>
      </c>
      <c r="CQ681">
        <v>1.88296923575119</v>
      </c>
      <c r="CR681">
        <v>6.9892266268088102E-4</v>
      </c>
      <c r="CS681">
        <v>29281.602865618399</v>
      </c>
      <c r="CT681">
        <v>25563.893439388034</v>
      </c>
      <c r="CU681">
        <v>2313769.033347893</v>
      </c>
    </row>
    <row r="682" spans="89:99" x14ac:dyDescent="0.25">
      <c r="CK682" t="s">
        <v>3979</v>
      </c>
      <c r="CL682" t="s">
        <v>3980</v>
      </c>
      <c r="CM682" t="s">
        <v>3981</v>
      </c>
      <c r="CN682">
        <v>2646029.7548329402</v>
      </c>
      <c r="CO682">
        <v>1.0678902961309701E-2</v>
      </c>
      <c r="CP682">
        <v>478</v>
      </c>
      <c r="CQ682">
        <v>0.13151176958361199</v>
      </c>
      <c r="CR682">
        <v>9.3230667257299792E-3</v>
      </c>
      <c r="CS682">
        <v>4904.90708884989</v>
      </c>
      <c r="CT682">
        <v>4282.1604652211536</v>
      </c>
      <c r="CU682">
        <v>2310079.2330403314</v>
      </c>
    </row>
    <row r="683" spans="89:99" x14ac:dyDescent="0.25">
      <c r="CK683" t="s">
        <v>4959</v>
      </c>
      <c r="CL683" t="s">
        <v>1794</v>
      </c>
      <c r="CM683" t="s">
        <v>1795</v>
      </c>
      <c r="CN683">
        <v>2629728.0374305001</v>
      </c>
      <c r="CO683">
        <v>8.4816820932930595E-2</v>
      </c>
      <c r="CP683">
        <v>479</v>
      </c>
      <c r="CQ683">
        <v>4.9324904566118501</v>
      </c>
      <c r="CR683">
        <v>7.4048138080002018E-2</v>
      </c>
      <c r="CS683">
        <v>771717.47992455796</v>
      </c>
      <c r="CT683">
        <v>673737.14180341654</v>
      </c>
      <c r="CU683">
        <v>2295847.2468861747</v>
      </c>
    </row>
    <row r="684" spans="89:99" x14ac:dyDescent="0.25">
      <c r="CK684" t="s">
        <v>4108</v>
      </c>
      <c r="CL684" t="s">
        <v>349</v>
      </c>
      <c r="CM684" t="s">
        <v>4109</v>
      </c>
      <c r="CN684">
        <v>2621861.7028619898</v>
      </c>
      <c r="CO684">
        <v>6.3062661973128001E-2</v>
      </c>
      <c r="CP684">
        <v>480</v>
      </c>
      <c r="CQ684">
        <v>1.62156180415716</v>
      </c>
      <c r="CR684">
        <v>5.5055974158371795E-2</v>
      </c>
      <c r="CS684">
        <v>2447.58241641622</v>
      </c>
      <c r="CT684">
        <v>2136.8275624983517</v>
      </c>
      <c r="CU684">
        <v>2288979.6536198207</v>
      </c>
    </row>
    <row r="685" spans="89:99" x14ac:dyDescent="0.25">
      <c r="CK685" t="s">
        <v>4761</v>
      </c>
      <c r="CL685" t="s">
        <v>4762</v>
      </c>
      <c r="CM685" t="s">
        <v>4763</v>
      </c>
      <c r="CN685">
        <v>2608648.4446001202</v>
      </c>
      <c r="CO685">
        <v>4.0433456341789796E-3</v>
      </c>
      <c r="CP685">
        <v>481</v>
      </c>
      <c r="CQ685">
        <v>-1.4551741708686501</v>
      </c>
      <c r="CR685">
        <v>3.5299862990810808E-3</v>
      </c>
      <c r="CS685">
        <v>51188.689671698601</v>
      </c>
      <c r="CT685">
        <v>44689.56887622107</v>
      </c>
      <c r="CU685">
        <v>2277444.003479911</v>
      </c>
    </row>
    <row r="686" spans="89:99" x14ac:dyDescent="0.25">
      <c r="CK686" t="s">
        <v>5261</v>
      </c>
      <c r="CL686" t="s">
        <v>2297</v>
      </c>
      <c r="CM686" t="s">
        <v>2298</v>
      </c>
      <c r="CN686">
        <v>2600673.26832359</v>
      </c>
      <c r="CO686">
        <v>1.23929281655616E-2</v>
      </c>
      <c r="CP686">
        <v>482</v>
      </c>
      <c r="CQ686">
        <v>2.6903838692656401</v>
      </c>
      <c r="CR686">
        <v>1.081947243394924E-2</v>
      </c>
      <c r="CS686">
        <v>16464.264413534002</v>
      </c>
      <c r="CT686">
        <v>14373.895546534075</v>
      </c>
      <c r="CU686">
        <v>2270481.3874841542</v>
      </c>
    </row>
    <row r="687" spans="89:99" x14ac:dyDescent="0.25">
      <c r="CK687" t="s">
        <v>4408</v>
      </c>
      <c r="CL687" t="s">
        <v>1744</v>
      </c>
      <c r="CM687" t="s">
        <v>1745</v>
      </c>
      <c r="CN687">
        <v>2558920.01768217</v>
      </c>
      <c r="CO687">
        <v>3.02304074747228E-5</v>
      </c>
      <c r="CP687">
        <v>483</v>
      </c>
      <c r="CQ687">
        <v>1.53926876199011</v>
      </c>
      <c r="CR687">
        <v>2.6392234020102102E-5</v>
      </c>
      <c r="CS687">
        <v>282439.64682758902</v>
      </c>
      <c r="CT687">
        <v>246579.97950777109</v>
      </c>
      <c r="CU687">
        <v>2234029.2965571717</v>
      </c>
    </row>
    <row r="688" spans="89:99" x14ac:dyDescent="0.25">
      <c r="CK688" t="s">
        <v>8010</v>
      </c>
      <c r="CL688" t="s">
        <v>9872</v>
      </c>
      <c r="CM688" t="s">
        <v>9873</v>
      </c>
      <c r="CN688">
        <v>2548818.6121134101</v>
      </c>
      <c r="CO688">
        <v>3.9728648022460704E-3</v>
      </c>
      <c r="CP688">
        <v>484</v>
      </c>
      <c r="CQ688">
        <v>-11.157864581042601</v>
      </c>
      <c r="CR688">
        <v>3.4684539954937012E-3</v>
      </c>
      <c r="CS688">
        <v>238034.14192239899</v>
      </c>
      <c r="CT688">
        <v>207812.3751273636</v>
      </c>
      <c r="CU688">
        <v>2225210.4058450437</v>
      </c>
    </row>
    <row r="689" spans="89:99" x14ac:dyDescent="0.25">
      <c r="CK689" t="s">
        <v>2321</v>
      </c>
      <c r="CL689" t="s">
        <v>2321</v>
      </c>
      <c r="CM689" t="s">
        <v>2322</v>
      </c>
      <c r="CN689">
        <v>2533190.6864836402</v>
      </c>
      <c r="CO689">
        <v>7.9929607339605593E-3</v>
      </c>
      <c r="CP689">
        <v>485</v>
      </c>
      <c r="CQ689">
        <v>1.7801231513061699</v>
      </c>
      <c r="CR689">
        <v>6.9781424673339932E-3</v>
      </c>
      <c r="CS689">
        <v>70.338054458852994</v>
      </c>
      <c r="CT689">
        <v>61.407653712539201</v>
      </c>
      <c r="CU689">
        <v>2211566.664164932</v>
      </c>
    </row>
    <row r="690" spans="89:99" x14ac:dyDescent="0.25">
      <c r="CK690" t="s">
        <v>4773</v>
      </c>
      <c r="CL690" t="s">
        <v>2353</v>
      </c>
      <c r="CM690" t="s">
        <v>2354</v>
      </c>
      <c r="CN690">
        <v>2524488.7842082698</v>
      </c>
      <c r="CO690">
        <v>3.6140529415384101E-3</v>
      </c>
      <c r="CP690">
        <v>486</v>
      </c>
      <c r="CQ690">
        <v>2.5801804237959498</v>
      </c>
      <c r="CR690">
        <v>3.1551983238689283E-3</v>
      </c>
      <c r="CS690">
        <v>3529.8231370128601</v>
      </c>
      <c r="CT690">
        <v>3081.6626722451601</v>
      </c>
      <c r="CU690">
        <v>2203969.5902100517</v>
      </c>
    </row>
    <row r="691" spans="89:99" x14ac:dyDescent="0.25">
      <c r="CK691" t="s">
        <v>3787</v>
      </c>
      <c r="CL691" t="s">
        <v>3788</v>
      </c>
      <c r="CM691" t="s">
        <v>1241</v>
      </c>
      <c r="CN691">
        <v>2522805.0259627299</v>
      </c>
      <c r="CO691">
        <v>3.00715254077632E-2</v>
      </c>
      <c r="CP691">
        <v>487</v>
      </c>
      <c r="CQ691">
        <v>5.2677183189080896</v>
      </c>
      <c r="CR691">
        <v>2.6253524255891961E-2</v>
      </c>
      <c r="CS691">
        <v>171278.467836881</v>
      </c>
      <c r="CT691">
        <v>149532.2684464393</v>
      </c>
      <c r="CU691">
        <v>2202499.6086463984</v>
      </c>
    </row>
    <row r="692" spans="89:99" x14ac:dyDescent="0.25">
      <c r="CK692" t="s">
        <v>5156</v>
      </c>
      <c r="CL692" t="s">
        <v>1255</v>
      </c>
      <c r="CM692" t="s">
        <v>1256</v>
      </c>
      <c r="CN692">
        <v>2517674.43786743</v>
      </c>
      <c r="CO692">
        <v>6.78435817782891E-2</v>
      </c>
      <c r="CP692">
        <v>488</v>
      </c>
      <c r="CQ692">
        <v>2.2079728106727901</v>
      </c>
      <c r="CR692">
        <v>5.9229889261390417E-2</v>
      </c>
      <c r="CS692">
        <v>1412.5834024409201</v>
      </c>
      <c r="CT692">
        <v>1233.2361633334115</v>
      </c>
      <c r="CU692">
        <v>2198020.4205380301</v>
      </c>
    </row>
    <row r="693" spans="89:99" x14ac:dyDescent="0.25">
      <c r="CK693" t="s">
        <v>4903</v>
      </c>
      <c r="CL693" t="s">
        <v>2099</v>
      </c>
      <c r="CM693" t="s">
        <v>2100</v>
      </c>
      <c r="CN693">
        <v>2514746.2663681102</v>
      </c>
      <c r="CO693">
        <v>6.2275093280453799E-3</v>
      </c>
      <c r="CP693">
        <v>489</v>
      </c>
      <c r="CQ693">
        <v>1.9792206966592101</v>
      </c>
      <c r="CR693">
        <v>5.4368398337194283E-3</v>
      </c>
      <c r="CS693">
        <v>79026.975321885999</v>
      </c>
      <c r="CT693">
        <v>68993.394427118081</v>
      </c>
      <c r="CU693">
        <v>2195464.0214049499</v>
      </c>
    </row>
    <row r="694" spans="89:99" x14ac:dyDescent="0.25">
      <c r="CK694" t="s">
        <v>5806</v>
      </c>
      <c r="CL694" t="s">
        <v>2358</v>
      </c>
      <c r="CM694" t="s">
        <v>2359</v>
      </c>
      <c r="CN694">
        <v>2476438.4205562701</v>
      </c>
      <c r="CO694">
        <v>8.5212269438993092E-3</v>
      </c>
      <c r="CP694">
        <v>490</v>
      </c>
      <c r="CQ694">
        <v>-3.6826337242159202</v>
      </c>
      <c r="CR694">
        <v>7.4393378861940798E-3</v>
      </c>
      <c r="CS694">
        <v>5914.8167181521503</v>
      </c>
      <c r="CT694">
        <v>5163.8479283486822</v>
      </c>
      <c r="CU694">
        <v>2162019.8929287642</v>
      </c>
    </row>
    <row r="695" spans="89:99" x14ac:dyDescent="0.25">
      <c r="CK695" t="s">
        <v>4782</v>
      </c>
      <c r="CL695" t="s">
        <v>2251</v>
      </c>
      <c r="CM695" t="s">
        <v>2252</v>
      </c>
      <c r="CN695">
        <v>2476391.6007403401</v>
      </c>
      <c r="CO695">
        <v>1.2381958004320799E-4</v>
      </c>
      <c r="CP695">
        <v>491</v>
      </c>
      <c r="CQ695">
        <v>-0.79607122138008701</v>
      </c>
      <c r="CR695">
        <v>1.0809895088260217E-4</v>
      </c>
      <c r="CS695">
        <v>3264.4350492743101</v>
      </c>
      <c r="CT695">
        <v>2849.9693176782475</v>
      </c>
      <c r="CU695">
        <v>2161979.0175439441</v>
      </c>
    </row>
    <row r="696" spans="89:99" x14ac:dyDescent="0.25">
      <c r="CK696" t="s">
        <v>3911</v>
      </c>
      <c r="CL696" t="s">
        <v>317</v>
      </c>
      <c r="CM696" t="s">
        <v>318</v>
      </c>
      <c r="CN696">
        <v>2458370.85204334</v>
      </c>
      <c r="CO696">
        <v>0.79274295052104704</v>
      </c>
      <c r="CP696">
        <v>492</v>
      </c>
      <c r="CQ696">
        <v>-0.21710608598121101</v>
      </c>
      <c r="CR696">
        <v>0.692093134551093</v>
      </c>
      <c r="CS696">
        <v>1131.88894178546</v>
      </c>
      <c r="CT696">
        <v>988.17979418061111</v>
      </c>
      <c r="CU696">
        <v>2146246.2551845098</v>
      </c>
    </row>
    <row r="697" spans="89:99" x14ac:dyDescent="0.25">
      <c r="CK697" t="s">
        <v>2753</v>
      </c>
      <c r="CL697" t="s">
        <v>5948</v>
      </c>
      <c r="CM697" t="s">
        <v>5949</v>
      </c>
      <c r="CN697">
        <v>2451191.37516355</v>
      </c>
      <c r="CO697">
        <v>6.4357249418811498E-3</v>
      </c>
      <c r="CP697">
        <v>493</v>
      </c>
      <c r="CQ697">
        <v>2.1888373714798601</v>
      </c>
      <c r="CR697">
        <v>5.6186195603601533E-3</v>
      </c>
      <c r="CS697">
        <v>1028.5407439011301</v>
      </c>
      <c r="CT697">
        <v>897.95309689246733</v>
      </c>
      <c r="CU697">
        <v>2139978.3134072856</v>
      </c>
    </row>
    <row r="698" spans="89:99" x14ac:dyDescent="0.25">
      <c r="CK698" t="s">
        <v>4215</v>
      </c>
      <c r="CL698" t="s">
        <v>2428</v>
      </c>
      <c r="CM698" t="s">
        <v>2429</v>
      </c>
      <c r="CN698">
        <v>2436979.5909146299</v>
      </c>
      <c r="CO698">
        <v>1.63625841224999E-3</v>
      </c>
      <c r="CP698">
        <v>494</v>
      </c>
      <c r="CQ698">
        <v>-0.60270128063166395</v>
      </c>
      <c r="CR698">
        <v>1.4285124991970828E-3</v>
      </c>
      <c r="CS698">
        <v>57694.424101912402</v>
      </c>
      <c r="CT698">
        <v>50369.309240237213</v>
      </c>
      <c r="CU698">
        <v>2127570.9141337452</v>
      </c>
    </row>
    <row r="699" spans="89:99" x14ac:dyDescent="0.25">
      <c r="CK699" t="s">
        <v>9538</v>
      </c>
      <c r="CL699" t="s">
        <v>3131</v>
      </c>
      <c r="CM699" t="s">
        <v>6098</v>
      </c>
      <c r="CN699">
        <v>2420024.8789274399</v>
      </c>
      <c r="CO699">
        <v>3.23815759941707E-3</v>
      </c>
      <c r="CP699">
        <v>495</v>
      </c>
      <c r="CQ699">
        <v>4.5697945478226503</v>
      </c>
      <c r="CR699">
        <v>2.8270281579646818E-3</v>
      </c>
      <c r="CS699">
        <v>1587.68612740251</v>
      </c>
      <c r="CT699">
        <v>1386.1071459229781</v>
      </c>
      <c r="CU699">
        <v>2112768.8401992968</v>
      </c>
    </row>
    <row r="700" spans="89:99" x14ac:dyDescent="0.25">
      <c r="CK700" t="s">
        <v>5410</v>
      </c>
      <c r="CL700" t="s">
        <v>2302</v>
      </c>
      <c r="CM700" t="s">
        <v>2303</v>
      </c>
      <c r="CN700">
        <v>2412485.7237597201</v>
      </c>
      <c r="CO700">
        <v>5.6168911249821298E-4</v>
      </c>
      <c r="CP700">
        <v>496</v>
      </c>
      <c r="CQ700">
        <v>-9.4125245760951506E-2</v>
      </c>
      <c r="CR700">
        <v>4.9037481601899003E-4</v>
      </c>
      <c r="CS700">
        <v>18891.427145394999</v>
      </c>
      <c r="CT700">
        <v>16492.895989307071</v>
      </c>
      <c r="CU700">
        <v>2106186.8863282916</v>
      </c>
    </row>
    <row r="701" spans="89:99" x14ac:dyDescent="0.25">
      <c r="CK701" t="s">
        <v>5152</v>
      </c>
      <c r="CL701" t="s">
        <v>2828</v>
      </c>
      <c r="CM701" t="s">
        <v>2829</v>
      </c>
      <c r="CN701">
        <v>2407922.7819833299</v>
      </c>
      <c r="CO701">
        <v>4.9014027416348603E-3</v>
      </c>
      <c r="CP701">
        <v>497</v>
      </c>
      <c r="CQ701">
        <v>20.4734416616825</v>
      </c>
      <c r="CR701">
        <v>4.2791010439459333E-3</v>
      </c>
      <c r="CS701">
        <v>114224.628542436</v>
      </c>
      <c r="CT701">
        <v>99722.212804174182</v>
      </c>
      <c r="CU701">
        <v>2102203.2738915989</v>
      </c>
    </row>
    <row r="702" spans="89:99" x14ac:dyDescent="0.25">
      <c r="CK702" t="s">
        <v>3826</v>
      </c>
      <c r="CL702" t="s">
        <v>3827</v>
      </c>
      <c r="CM702" t="s">
        <v>344</v>
      </c>
      <c r="CN702">
        <v>2397798.6808052799</v>
      </c>
      <c r="CO702">
        <v>1.4624790068490301E-3</v>
      </c>
      <c r="CP702">
        <v>498</v>
      </c>
      <c r="CQ702">
        <v>-6.0177538241370696</v>
      </c>
      <c r="CR702">
        <v>1.2767968222234501E-3</v>
      </c>
      <c r="CS702">
        <v>6049.7410412839499</v>
      </c>
      <c r="CT702">
        <v>5281.6417197183764</v>
      </c>
      <c r="CU702">
        <v>2093364.5690955189</v>
      </c>
    </row>
    <row r="703" spans="89:99" x14ac:dyDescent="0.25">
      <c r="CK703" t="s">
        <v>5362</v>
      </c>
      <c r="CL703" t="s">
        <v>5362</v>
      </c>
      <c r="CM703" t="s">
        <v>5363</v>
      </c>
      <c r="CN703">
        <v>2389328.3461535</v>
      </c>
      <c r="CO703">
        <v>8.6332322263830297E-3</v>
      </c>
      <c r="CP703">
        <v>499</v>
      </c>
      <c r="CQ703">
        <v>12.615584392117</v>
      </c>
      <c r="CR703">
        <v>7.5371225299925371E-3</v>
      </c>
      <c r="CS703">
        <v>12659.576107725799</v>
      </c>
      <c r="CT703">
        <v>11052.265686784503</v>
      </c>
      <c r="CU703">
        <v>2085969.6620124676</v>
      </c>
    </row>
    <row r="704" spans="89:99" x14ac:dyDescent="0.25">
      <c r="CK704" t="s">
        <v>4099</v>
      </c>
      <c r="CL704" t="s">
        <v>2374</v>
      </c>
      <c r="CM704" t="s">
        <v>2375</v>
      </c>
      <c r="CN704">
        <v>2389051.0254140799</v>
      </c>
      <c r="CO704">
        <v>2.9789153884688898E-3</v>
      </c>
      <c r="CP704">
        <v>500</v>
      </c>
      <c r="CQ704">
        <v>1.1273071724044701</v>
      </c>
      <c r="CR704">
        <v>2.6007003750873263E-3</v>
      </c>
      <c r="CS704">
        <v>1042031.13523069</v>
      </c>
      <c r="CT704">
        <v>909730.69417726097</v>
      </c>
      <c r="CU704">
        <v>2085727.5510234074</v>
      </c>
    </row>
    <row r="705" spans="89:99" x14ac:dyDescent="0.25">
      <c r="CK705" t="s">
        <v>3931</v>
      </c>
      <c r="CL705" t="s">
        <v>2687</v>
      </c>
      <c r="CM705" t="s">
        <v>2688</v>
      </c>
      <c r="CN705">
        <v>2386752.8262083801</v>
      </c>
      <c r="CO705">
        <v>0.117798214720745</v>
      </c>
      <c r="CP705">
        <v>501</v>
      </c>
      <c r="CQ705">
        <v>0.69145688963079799</v>
      </c>
      <c r="CR705">
        <v>0.10284208218694037</v>
      </c>
      <c r="CS705">
        <v>1357.37802770236</v>
      </c>
      <c r="CT705">
        <v>1185.039883793158</v>
      </c>
      <c r="CU705">
        <v>2083721.1403816598</v>
      </c>
    </row>
    <row r="706" spans="89:99" x14ac:dyDescent="0.25">
      <c r="CK706" t="s">
        <v>6025</v>
      </c>
      <c r="CL706" t="s">
        <v>6026</v>
      </c>
      <c r="CM706" t="s">
        <v>3483</v>
      </c>
      <c r="CN706">
        <v>2385237.48401079</v>
      </c>
      <c r="CO706">
        <v>1.15570805312306E-2</v>
      </c>
      <c r="CP706">
        <v>502</v>
      </c>
      <c r="CQ706">
        <v>0</v>
      </c>
      <c r="CR706">
        <v>1.0089747358663441E-2</v>
      </c>
      <c r="CS706">
        <v>0</v>
      </c>
      <c r="CT706">
        <v>0</v>
      </c>
      <c r="CU706">
        <v>2082398.1920908447</v>
      </c>
    </row>
    <row r="707" spans="89:99" x14ac:dyDescent="0.25">
      <c r="CK707" t="s">
        <v>4343</v>
      </c>
      <c r="CL707" t="s">
        <v>4344</v>
      </c>
      <c r="CM707" t="s">
        <v>2369</v>
      </c>
      <c r="CN707">
        <v>2369810.94889643</v>
      </c>
      <c r="CO707">
        <v>7.6499727160980899E-2</v>
      </c>
      <c r="CP707">
        <v>503</v>
      </c>
      <c r="CQ707">
        <v>3.3296230244285701</v>
      </c>
      <c r="CR707">
        <v>6.6787015801714145E-2</v>
      </c>
      <c r="CS707">
        <v>2166.8348576476601</v>
      </c>
      <c r="CT707">
        <v>1891.7248367812831</v>
      </c>
      <c r="CU707">
        <v>2068930.2715807443</v>
      </c>
    </row>
    <row r="708" spans="89:99" x14ac:dyDescent="0.25">
      <c r="CK708" t="s">
        <v>5195</v>
      </c>
      <c r="CL708" t="s">
        <v>463</v>
      </c>
      <c r="CM708" t="s">
        <v>5196</v>
      </c>
      <c r="CN708">
        <v>2365220.4506335999</v>
      </c>
      <c r="CO708">
        <v>0.23652204506336</v>
      </c>
      <c r="CP708">
        <v>504</v>
      </c>
      <c r="CQ708">
        <v>-1.7312318030973</v>
      </c>
      <c r="CR708">
        <v>0.20649226013393562</v>
      </c>
      <c r="CS708">
        <v>588.14441560413798</v>
      </c>
      <c r="CT708">
        <v>513.47124802137432</v>
      </c>
      <c r="CU708">
        <v>2064922.601339356</v>
      </c>
    </row>
    <row r="709" spans="89:99" x14ac:dyDescent="0.25">
      <c r="CK709" t="s">
        <v>4528</v>
      </c>
      <c r="CL709" t="s">
        <v>2178</v>
      </c>
      <c r="CM709" t="s">
        <v>2179</v>
      </c>
      <c r="CN709">
        <v>2354259.9593112902</v>
      </c>
      <c r="CO709">
        <v>5.8699498369468299E-2</v>
      </c>
      <c r="CP709">
        <v>505</v>
      </c>
      <c r="CQ709">
        <v>-2.4261485590247198</v>
      </c>
      <c r="CR709">
        <v>5.1246775258487143E-2</v>
      </c>
      <c r="CS709">
        <v>1185206.2800110499</v>
      </c>
      <c r="CT709">
        <v>1034727.7498757273</v>
      </c>
      <c r="CU709">
        <v>2055353.6978372922</v>
      </c>
    </row>
    <row r="710" spans="89:99" x14ac:dyDescent="0.25">
      <c r="CK710" t="s">
        <v>4635</v>
      </c>
      <c r="CL710" t="s">
        <v>2498</v>
      </c>
      <c r="CM710" t="s">
        <v>2499</v>
      </c>
      <c r="CN710">
        <v>2344136.5642566499</v>
      </c>
      <c r="CO710">
        <v>3.4856286814106902E-3</v>
      </c>
      <c r="CP710">
        <v>506</v>
      </c>
      <c r="CQ710">
        <v>1.88070805037836</v>
      </c>
      <c r="CR710">
        <v>3.043079321504064E-3</v>
      </c>
      <c r="CS710">
        <v>104720.683405869</v>
      </c>
      <c r="CT710">
        <v>91424.926557926272</v>
      </c>
      <c r="CU710">
        <v>2046515.6095123691</v>
      </c>
    </row>
    <row r="711" spans="89:99" x14ac:dyDescent="0.25">
      <c r="CK711" t="s">
        <v>4736</v>
      </c>
      <c r="CL711" t="s">
        <v>2823</v>
      </c>
      <c r="CM711" t="s">
        <v>2824</v>
      </c>
      <c r="CN711">
        <v>2338234.1222821898</v>
      </c>
      <c r="CO711">
        <v>4.4578578909055898E-4</v>
      </c>
      <c r="CP711">
        <v>507</v>
      </c>
      <c r="CQ711">
        <v>4.8301181814976797</v>
      </c>
      <c r="CR711">
        <v>3.8918704216446537E-4</v>
      </c>
      <c r="CS711">
        <v>149889.374381912</v>
      </c>
      <c r="CT711">
        <v>130858.81985288697</v>
      </c>
      <c r="CU711">
        <v>2041362.5651807545</v>
      </c>
    </row>
    <row r="712" spans="89:99" x14ac:dyDescent="0.25">
      <c r="CK712" t="s">
        <v>4388</v>
      </c>
      <c r="CL712" t="s">
        <v>2292</v>
      </c>
      <c r="CM712" t="s">
        <v>2293</v>
      </c>
      <c r="CN712">
        <v>2335548.7290276298</v>
      </c>
      <c r="CO712">
        <v>4.6748987475351E-3</v>
      </c>
      <c r="CP712">
        <v>508</v>
      </c>
      <c r="CQ712">
        <v>-0.869619275042818</v>
      </c>
      <c r="CR712">
        <v>4.0813549029530549E-3</v>
      </c>
      <c r="CS712">
        <v>92247.469997267093</v>
      </c>
      <c r="CT712">
        <v>80535.362216534093</v>
      </c>
      <c r="CU712">
        <v>2039018.1201953664</v>
      </c>
    </row>
    <row r="713" spans="89:99" x14ac:dyDescent="0.25">
      <c r="CK713" t="s">
        <v>4679</v>
      </c>
      <c r="CL713" t="s">
        <v>2425</v>
      </c>
      <c r="CM713" t="s">
        <v>2426</v>
      </c>
      <c r="CN713">
        <v>2331244.7776130298</v>
      </c>
      <c r="CO713">
        <v>1.96832620848706E-2</v>
      </c>
      <c r="CP713">
        <v>509</v>
      </c>
      <c r="CQ713">
        <v>-21.379511308176902</v>
      </c>
      <c r="CR713">
        <v>1.7184196397527093E-2</v>
      </c>
      <c r="CS713">
        <v>724.03954116468799</v>
      </c>
      <c r="CT713">
        <v>632.11258486025474</v>
      </c>
      <c r="CU713">
        <v>2035260.6156681697</v>
      </c>
    </row>
    <row r="714" spans="89:99" x14ac:dyDescent="0.25">
      <c r="CK714" t="s">
        <v>4564</v>
      </c>
      <c r="CL714" t="s">
        <v>4565</v>
      </c>
      <c r="CM714" t="s">
        <v>4566</v>
      </c>
      <c r="CN714">
        <v>2322776.0312749599</v>
      </c>
      <c r="CO714">
        <v>2.5828356147264901E-3</v>
      </c>
      <c r="CP714">
        <v>510</v>
      </c>
      <c r="CQ714">
        <v>0.20857919604595801</v>
      </c>
      <c r="CR714">
        <v>2.2549084737383566E-3</v>
      </c>
      <c r="CS714">
        <v>43.907345415157003</v>
      </c>
      <c r="CT714">
        <v>38.332693211867024</v>
      </c>
      <c r="CU714">
        <v>2027867.0952401664</v>
      </c>
    </row>
    <row r="715" spans="89:99" x14ac:dyDescent="0.25">
      <c r="CK715" t="s">
        <v>4005</v>
      </c>
      <c r="CL715" t="s">
        <v>4005</v>
      </c>
      <c r="CM715" t="s">
        <v>336</v>
      </c>
      <c r="CN715">
        <v>2313955.1332625598</v>
      </c>
      <c r="CO715">
        <v>9.2558205330565705E-5</v>
      </c>
      <c r="CP715">
        <v>511</v>
      </c>
      <c r="CQ715">
        <v>34.5508204102672</v>
      </c>
      <c r="CR715">
        <v>8.0806645348975782E-5</v>
      </c>
      <c r="CS715">
        <v>1124.41006564401</v>
      </c>
      <c r="CT715">
        <v>981.65046606958424</v>
      </c>
      <c r="CU715">
        <v>2020166.1337230126</v>
      </c>
    </row>
    <row r="716" spans="89:99" x14ac:dyDescent="0.25">
      <c r="CK716" t="s">
        <v>5705</v>
      </c>
      <c r="CL716" t="s">
        <v>2095</v>
      </c>
      <c r="CM716" t="s">
        <v>2096</v>
      </c>
      <c r="CN716">
        <v>2293240.7532346901</v>
      </c>
      <c r="CO716">
        <v>1.00886406897155E-3</v>
      </c>
      <c r="CP716">
        <v>512</v>
      </c>
      <c r="CQ716">
        <v>4.7187828850215503</v>
      </c>
      <c r="CR716">
        <v>8.8077465131864634E-4</v>
      </c>
      <c r="CS716">
        <v>3061.01489516215</v>
      </c>
      <c r="CT716">
        <v>2672.3762000127836</v>
      </c>
      <c r="CU716">
        <v>2002081.7342410015</v>
      </c>
    </row>
    <row r="717" spans="89:99" x14ac:dyDescent="0.25">
      <c r="CK717" t="s">
        <v>5138</v>
      </c>
      <c r="CL717" t="s">
        <v>5139</v>
      </c>
      <c r="CM717" t="s">
        <v>5140</v>
      </c>
      <c r="CN717">
        <v>2290387.5880276002</v>
      </c>
      <c r="CO717">
        <v>3.6970037408337902E-5</v>
      </c>
      <c r="CP717">
        <v>513</v>
      </c>
      <c r="CQ717">
        <v>7.4625435493818699</v>
      </c>
      <c r="CR717">
        <v>3.2276173578825698E-5</v>
      </c>
      <c r="CS717">
        <v>657.187695617553</v>
      </c>
      <c r="CT717">
        <v>573.74851703116622</v>
      </c>
      <c r="CU717">
        <v>1999590.8183012647</v>
      </c>
    </row>
    <row r="718" spans="89:99" x14ac:dyDescent="0.25">
      <c r="CK718" t="s">
        <v>3969</v>
      </c>
      <c r="CL718" t="s">
        <v>3970</v>
      </c>
      <c r="CM718" t="s">
        <v>1396</v>
      </c>
      <c r="CN718">
        <v>2285577.3021281199</v>
      </c>
      <c r="CO718">
        <v>1.7502042780337099E-2</v>
      </c>
      <c r="CP718">
        <v>514</v>
      </c>
      <c r="CQ718">
        <v>-51.886925699957303</v>
      </c>
      <c r="CR718">
        <v>1.5279913420774385E-2</v>
      </c>
      <c r="CS718">
        <v>10690.189054590601</v>
      </c>
      <c r="CT718">
        <v>9332.9198914635617</v>
      </c>
      <c r="CU718">
        <v>1995391.2655407258</v>
      </c>
    </row>
    <row r="719" spans="89:99" x14ac:dyDescent="0.25">
      <c r="CK719" t="s">
        <v>4604</v>
      </c>
      <c r="CL719" t="s">
        <v>2115</v>
      </c>
      <c r="CM719" t="s">
        <v>2116</v>
      </c>
      <c r="CN719">
        <v>2278517.37460835</v>
      </c>
      <c r="CO719">
        <v>2.7019217614736801E-2</v>
      </c>
      <c r="CP719">
        <v>515</v>
      </c>
      <c r="CQ719">
        <v>9.4749293629212001</v>
      </c>
      <c r="CR719">
        <v>2.3588749669499365E-2</v>
      </c>
      <c r="CS719">
        <v>28714.078501932301</v>
      </c>
      <c r="CT719">
        <v>25068.424239012977</v>
      </c>
      <c r="CU719">
        <v>1989227.694658576</v>
      </c>
    </row>
    <row r="720" spans="89:99" x14ac:dyDescent="0.25">
      <c r="CK720" t="s">
        <v>1493</v>
      </c>
      <c r="CL720" t="s">
        <v>235</v>
      </c>
      <c r="CM720" t="s">
        <v>236</v>
      </c>
      <c r="CN720">
        <v>2275465.1057584798</v>
      </c>
      <c r="CO720">
        <v>0.107650397139458</v>
      </c>
      <c r="CP720">
        <v>516</v>
      </c>
      <c r="CQ720">
        <v>-5.5812289283973901E-2</v>
      </c>
      <c r="CR720">
        <v>9.3982672117043878E-2</v>
      </c>
      <c r="CS720">
        <v>30897.770680805701</v>
      </c>
      <c r="CT720">
        <v>26974.866124087894</v>
      </c>
      <c r="CU720">
        <v>1986562.9540709606</v>
      </c>
    </row>
    <row r="721" spans="89:99" x14ac:dyDescent="0.25">
      <c r="CK721" t="s">
        <v>4064</v>
      </c>
      <c r="CL721" t="s">
        <v>4065</v>
      </c>
      <c r="CM721" t="s">
        <v>4066</v>
      </c>
      <c r="CN721">
        <v>2251870.4375013602</v>
      </c>
      <c r="CO721">
        <v>5.0688212226993497E-3</v>
      </c>
      <c r="CP721">
        <v>517</v>
      </c>
      <c r="CQ721">
        <v>-11.7844476829409</v>
      </c>
      <c r="CR721">
        <v>4.4252634049805504E-3</v>
      </c>
      <c r="CS721">
        <v>145489.91502494601</v>
      </c>
      <c r="CT721">
        <v>127017.9334537188</v>
      </c>
      <c r="CU721">
        <v>1965963.959274438</v>
      </c>
    </row>
    <row r="722" spans="89:99" x14ac:dyDescent="0.25">
      <c r="CK722" t="s">
        <v>4214</v>
      </c>
      <c r="CL722" t="s">
        <v>1645</v>
      </c>
      <c r="CM722" t="s">
        <v>1646</v>
      </c>
      <c r="CN722">
        <v>2246351.4498103298</v>
      </c>
      <c r="CO722">
        <v>1.4975676332068899E-3</v>
      </c>
      <c r="CP722">
        <v>518</v>
      </c>
      <c r="CQ722">
        <v>8.2379439563689497E-2</v>
      </c>
      <c r="CR722">
        <v>1.3074304562244107E-3</v>
      </c>
      <c r="CS722">
        <v>229886.00468130401</v>
      </c>
      <c r="CT722">
        <v>200698.75798294699</v>
      </c>
      <c r="CU722">
        <v>1961145.6843366118</v>
      </c>
    </row>
    <row r="723" spans="89:99" x14ac:dyDescent="0.25">
      <c r="CK723" t="s">
        <v>4125</v>
      </c>
      <c r="CL723" t="s">
        <v>206</v>
      </c>
      <c r="CM723" t="s">
        <v>207</v>
      </c>
      <c r="CN723">
        <v>2244775.5185782802</v>
      </c>
      <c r="CO723">
        <v>0.130317406978188</v>
      </c>
      <c r="CP723">
        <v>519</v>
      </c>
      <c r="CQ723">
        <v>2.4281949087251702</v>
      </c>
      <c r="CR723">
        <v>0.11377178771860937</v>
      </c>
      <c r="CS723">
        <v>938.64996146486806</v>
      </c>
      <c r="CT723">
        <v>819.47520775744283</v>
      </c>
      <c r="CU723">
        <v>1959769.8396375079</v>
      </c>
    </row>
    <row r="724" spans="89:99" x14ac:dyDescent="0.25">
      <c r="CK724" t="s">
        <v>5544</v>
      </c>
      <c r="CL724" t="s">
        <v>2234</v>
      </c>
      <c r="CM724" t="s">
        <v>2235</v>
      </c>
      <c r="CN724">
        <v>2241292.5967758899</v>
      </c>
      <c r="CO724">
        <v>1.1152509839717599E-3</v>
      </c>
      <c r="CP724">
        <v>520</v>
      </c>
      <c r="CQ724">
        <v>-0.302188305359542</v>
      </c>
      <c r="CR724">
        <v>9.7365425804276967E-4</v>
      </c>
      <c r="CS724">
        <v>16097.214573089301</v>
      </c>
      <c r="CT724">
        <v>14053.447822031594</v>
      </c>
      <c r="CU724">
        <v>1956729.1235188365</v>
      </c>
    </row>
    <row r="725" spans="89:99" x14ac:dyDescent="0.25">
      <c r="CK725" t="s">
        <v>6356</v>
      </c>
      <c r="CL725" t="s">
        <v>3008</v>
      </c>
      <c r="CM725" t="s">
        <v>3009</v>
      </c>
      <c r="CN725">
        <v>2236394.4171124799</v>
      </c>
      <c r="CO725">
        <v>2.5254158202066899E-3</v>
      </c>
      <c r="CP725">
        <v>521</v>
      </c>
      <c r="CQ725">
        <v>-7.0720267173420703</v>
      </c>
      <c r="CR725">
        <v>2.2047789260099685E-3</v>
      </c>
      <c r="CS725">
        <v>913.78314033038498</v>
      </c>
      <c r="CT725">
        <v>797.76557770147826</v>
      </c>
      <c r="CU725">
        <v>1952452.8363382115</v>
      </c>
    </row>
    <row r="726" spans="89:99" x14ac:dyDescent="0.25">
      <c r="CK726" t="s">
        <v>4473</v>
      </c>
      <c r="CL726" t="s">
        <v>277</v>
      </c>
      <c r="CM726" t="s">
        <v>278</v>
      </c>
      <c r="CN726">
        <v>2229786.5504864599</v>
      </c>
      <c r="CO726">
        <v>1.48896128098825E-2</v>
      </c>
      <c r="CP726">
        <v>522</v>
      </c>
      <c r="CQ726">
        <v>-3.1887463937447502</v>
      </c>
      <c r="CR726">
        <v>1.2999168009088582E-2</v>
      </c>
      <c r="CS726">
        <v>24336.655660556</v>
      </c>
      <c r="CT726">
        <v>21246.776511269174</v>
      </c>
      <c r="CU726">
        <v>1946683.9308904975</v>
      </c>
    </row>
    <row r="727" spans="89:99" x14ac:dyDescent="0.25">
      <c r="CK727" t="s">
        <v>5631</v>
      </c>
      <c r="CL727" t="s">
        <v>869</v>
      </c>
      <c r="CM727" t="s">
        <v>870</v>
      </c>
      <c r="CN727">
        <v>2227779.2685976201</v>
      </c>
      <c r="CO727">
        <v>0.61032039168368102</v>
      </c>
      <c r="CP727">
        <v>523</v>
      </c>
      <c r="CQ727">
        <v>5.2942335432713099</v>
      </c>
      <c r="CR727">
        <v>0.53283167347395433</v>
      </c>
      <c r="CS727">
        <v>38316.401922312099</v>
      </c>
      <c r="CT727">
        <v>33451.598268647678</v>
      </c>
      <c r="CU727">
        <v>1944931.5015393924</v>
      </c>
    </row>
    <row r="728" spans="89:99" x14ac:dyDescent="0.25">
      <c r="CK728" t="s">
        <v>1205</v>
      </c>
      <c r="CL728" t="s">
        <v>1205</v>
      </c>
      <c r="CM728" t="s">
        <v>1204</v>
      </c>
      <c r="CN728">
        <v>2223336.0698207798</v>
      </c>
      <c r="CO728">
        <v>8.8462301743237708E-3</v>
      </c>
      <c r="CP728">
        <v>524</v>
      </c>
      <c r="CQ728">
        <v>-55.768871243945497</v>
      </c>
      <c r="CR728">
        <v>7.7230774064709299E-3</v>
      </c>
      <c r="CS728">
        <v>39902.479193935898</v>
      </c>
      <c r="CT728">
        <v>34836.300825557031</v>
      </c>
      <c r="CU728">
        <v>1941052.4290520549</v>
      </c>
    </row>
    <row r="729" spans="89:99" x14ac:dyDescent="0.25">
      <c r="CK729" t="s">
        <v>5335</v>
      </c>
      <c r="CL729" t="s">
        <v>2803</v>
      </c>
      <c r="CM729" t="s">
        <v>2804</v>
      </c>
      <c r="CN729">
        <v>2201227.6781445402</v>
      </c>
      <c r="CO729">
        <v>1.1611608416088901E-3</v>
      </c>
      <c r="CP729">
        <v>525</v>
      </c>
      <c r="CQ729">
        <v>1.64391726232696</v>
      </c>
      <c r="CR729">
        <v>1.0137352165148592E-3</v>
      </c>
      <c r="CS729">
        <v>158990.134297991</v>
      </c>
      <c r="CT729">
        <v>138804.1108869809</v>
      </c>
      <c r="CU729">
        <v>1921751.0072165974</v>
      </c>
    </row>
    <row r="730" spans="89:99" x14ac:dyDescent="0.25">
      <c r="CK730" t="s">
        <v>3746</v>
      </c>
      <c r="CL730" t="s">
        <v>215</v>
      </c>
      <c r="CM730" t="s">
        <v>216</v>
      </c>
      <c r="CN730">
        <v>2197144.60621886</v>
      </c>
      <c r="CO730">
        <v>0.10265617747551301</v>
      </c>
      <c r="CP730">
        <v>526</v>
      </c>
      <c r="CQ730">
        <v>-2.3000642504650202</v>
      </c>
      <c r="CR730">
        <v>8.9622538558512002E-2</v>
      </c>
      <c r="CS730">
        <v>4001.0461005122002</v>
      </c>
      <c r="CT730">
        <v>3493.0572834067702</v>
      </c>
      <c r="CU730">
        <v>1918186.3384348892</v>
      </c>
    </row>
    <row r="731" spans="89:99" x14ac:dyDescent="0.25">
      <c r="CK731" t="s">
        <v>4295</v>
      </c>
      <c r="CL731" t="s">
        <v>252</v>
      </c>
      <c r="CM731" t="s">
        <v>253</v>
      </c>
      <c r="CN731">
        <v>2185052.49492141</v>
      </c>
      <c r="CO731">
        <v>0.60448895287412197</v>
      </c>
      <c r="CP731">
        <v>527</v>
      </c>
      <c r="CQ731">
        <v>-0.72098332758699002</v>
      </c>
      <c r="CR731">
        <v>0.5277406174614121</v>
      </c>
      <c r="CS731">
        <v>3956.8877383449098</v>
      </c>
      <c r="CT731">
        <v>3454.5054435336879</v>
      </c>
      <c r="CU731">
        <v>1907629.4899562087</v>
      </c>
    </row>
    <row r="732" spans="89:99" x14ac:dyDescent="0.25">
      <c r="CK732" t="s">
        <v>3763</v>
      </c>
      <c r="CL732" t="s">
        <v>1151</v>
      </c>
      <c r="CM732" t="s">
        <v>1152</v>
      </c>
      <c r="CN732">
        <v>2149550.9172267001</v>
      </c>
      <c r="CO732">
        <v>0.13389910894323201</v>
      </c>
      <c r="CP732">
        <v>528</v>
      </c>
      <c r="CQ732">
        <v>-0.92009528400821705</v>
      </c>
      <c r="CR732">
        <v>0.11689874247536354</v>
      </c>
      <c r="CS732">
        <v>0</v>
      </c>
      <c r="CT732">
        <v>0</v>
      </c>
      <c r="CU732">
        <v>1876635.3345719299</v>
      </c>
    </row>
    <row r="733" spans="89:99" x14ac:dyDescent="0.25">
      <c r="CK733" t="s">
        <v>3988</v>
      </c>
      <c r="CL733" t="s">
        <v>3989</v>
      </c>
      <c r="CM733" t="s">
        <v>3990</v>
      </c>
      <c r="CN733">
        <v>2147858.4975937302</v>
      </c>
      <c r="CO733">
        <v>2.8170452597715799E-2</v>
      </c>
      <c r="CP733">
        <v>529</v>
      </c>
      <c r="CQ733">
        <v>5.8153263362412</v>
      </c>
      <c r="CR733">
        <v>2.4593819254099418E-2</v>
      </c>
      <c r="CS733">
        <v>60763.6738038888</v>
      </c>
      <c r="CT733">
        <v>53048.874723051878</v>
      </c>
      <c r="CU733">
        <v>1875157.7913052405</v>
      </c>
    </row>
    <row r="734" spans="89:99" x14ac:dyDescent="0.25">
      <c r="CK734" t="s">
        <v>213</v>
      </c>
      <c r="CL734" t="s">
        <v>213</v>
      </c>
      <c r="CM734" t="s">
        <v>214</v>
      </c>
      <c r="CN734">
        <v>2131582.4172014399</v>
      </c>
      <c r="CO734">
        <v>0.26185647976349802</v>
      </c>
      <c r="CP734">
        <v>530</v>
      </c>
      <c r="CQ734">
        <v>-2.6366976325630401E-2</v>
      </c>
      <c r="CR734">
        <v>0.22861013366680533</v>
      </c>
      <c r="CS734">
        <v>57.5677893046525</v>
      </c>
      <c r="CT734">
        <v>50.258752503376613</v>
      </c>
      <c r="CU734">
        <v>1860948.1871838768</v>
      </c>
    </row>
    <row r="735" spans="89:99" x14ac:dyDescent="0.25">
      <c r="CK735" t="s">
        <v>4719</v>
      </c>
      <c r="CL735" t="s">
        <v>1961</v>
      </c>
      <c r="CM735" t="s">
        <v>1962</v>
      </c>
      <c r="CN735">
        <v>2124114.4760116702</v>
      </c>
      <c r="CO735">
        <v>1.4473932788888399E-2</v>
      </c>
      <c r="CP735">
        <v>531</v>
      </c>
      <c r="CQ735">
        <v>-7.7465625402205402</v>
      </c>
      <c r="CR735">
        <v>1.2636264386279976E-2</v>
      </c>
      <c r="CS735">
        <v>37010.177791102396</v>
      </c>
      <c r="CT735">
        <v>32311.21757803288</v>
      </c>
      <c r="CU735">
        <v>1854428.4056793251</v>
      </c>
    </row>
    <row r="736" spans="89:99" x14ac:dyDescent="0.25">
      <c r="CK736" t="s">
        <v>4426</v>
      </c>
      <c r="CL736" t="s">
        <v>136</v>
      </c>
      <c r="CM736" t="s">
        <v>137</v>
      </c>
      <c r="CN736">
        <v>2119565.9948264798</v>
      </c>
      <c r="CO736">
        <v>1.7754581289778899E-3</v>
      </c>
      <c r="CP736">
        <v>532</v>
      </c>
      <c r="CQ736">
        <v>26.7509482196402</v>
      </c>
      <c r="CR736">
        <v>1.5500388630903415E-3</v>
      </c>
      <c r="CS736">
        <v>2587.38324072368</v>
      </c>
      <c r="CT736">
        <v>2258.8787149484392</v>
      </c>
      <c r="CU736">
        <v>1850457.4178593312</v>
      </c>
    </row>
    <row r="737" spans="89:99" x14ac:dyDescent="0.25">
      <c r="CK737" t="s">
        <v>4911</v>
      </c>
      <c r="CL737" t="s">
        <v>4912</v>
      </c>
      <c r="CM737" t="s">
        <v>2443</v>
      </c>
      <c r="CN737">
        <v>2105013.9470571601</v>
      </c>
      <c r="CO737">
        <v>3.4928653345971299E-3</v>
      </c>
      <c r="CP737">
        <v>533</v>
      </c>
      <c r="CQ737">
        <v>1.6226817817938901</v>
      </c>
      <c r="CR737">
        <v>3.0493971802553407E-3</v>
      </c>
      <c r="CS737">
        <v>19543.016809790199</v>
      </c>
      <c r="CT737">
        <v>17061.757223552002</v>
      </c>
      <c r="CU737">
        <v>1837752.9562829954</v>
      </c>
    </row>
    <row r="738" spans="89:99" x14ac:dyDescent="0.25">
      <c r="CK738" t="s">
        <v>3804</v>
      </c>
      <c r="CL738" t="s">
        <v>299</v>
      </c>
      <c r="CM738" t="s">
        <v>300</v>
      </c>
      <c r="CN738">
        <v>2093153.9779705</v>
      </c>
      <c r="CO738">
        <v>6.6450122677146298E-2</v>
      </c>
      <c r="CP738">
        <v>534</v>
      </c>
      <c r="CQ738">
        <v>0.359706344076824</v>
      </c>
      <c r="CR738">
        <v>5.8013349301565112E-2</v>
      </c>
      <c r="CS738">
        <v>6510.2709813042802</v>
      </c>
      <c r="CT738">
        <v>5683.7009364339656</v>
      </c>
      <c r="CU738">
        <v>1827398.7763114539</v>
      </c>
    </row>
    <row r="739" spans="89:99" x14ac:dyDescent="0.25">
      <c r="CK739" t="s">
        <v>3706</v>
      </c>
      <c r="CL739" t="s">
        <v>3706</v>
      </c>
      <c r="CM739" t="s">
        <v>3707</v>
      </c>
      <c r="CN739">
        <v>2080560.26992908</v>
      </c>
      <c r="CO739">
        <v>3.6269391845050097E-2</v>
      </c>
      <c r="CP739">
        <v>535</v>
      </c>
      <c r="CQ739">
        <v>6.6969738579335596</v>
      </c>
      <c r="CR739">
        <v>3.1664484778835163E-2</v>
      </c>
      <c r="CS739">
        <v>139192.170241377</v>
      </c>
      <c r="CT739">
        <v>121519.77553885084</v>
      </c>
      <c r="CU739">
        <v>1816404.015817805</v>
      </c>
    </row>
    <row r="740" spans="89:99" x14ac:dyDescent="0.25">
      <c r="CK740" t="s">
        <v>3875</v>
      </c>
      <c r="CL740" t="s">
        <v>3876</v>
      </c>
      <c r="CM740" t="s">
        <v>3877</v>
      </c>
      <c r="CN740">
        <v>2073888.9185439099</v>
      </c>
      <c r="CO740">
        <v>9.2172840824173707E-3</v>
      </c>
      <c r="CP740">
        <v>536</v>
      </c>
      <c r="CQ740">
        <v>2.29235999945658</v>
      </c>
      <c r="CR740">
        <v>8.0470208261773334E-3</v>
      </c>
      <c r="CS740">
        <v>23522.892403283098</v>
      </c>
      <c r="CT740">
        <v>20536.331892192669</v>
      </c>
      <c r="CU740">
        <v>1810579.6858899014</v>
      </c>
    </row>
    <row r="741" spans="89:99" x14ac:dyDescent="0.25">
      <c r="CK741" t="s">
        <v>4936</v>
      </c>
      <c r="CL741" t="s">
        <v>4937</v>
      </c>
      <c r="CM741" t="s">
        <v>472</v>
      </c>
      <c r="CN741">
        <v>2071475.6239453701</v>
      </c>
      <c r="CO741">
        <v>6.1501816425606502E-5</v>
      </c>
      <c r="CP741">
        <v>537</v>
      </c>
      <c r="CQ741">
        <v>-6.4890355971493099</v>
      </c>
      <c r="CR741">
        <v>5.3693299804945812E-5</v>
      </c>
      <c r="CS741">
        <v>28.9543582614331</v>
      </c>
      <c r="CT741">
        <v>25.278197119128514</v>
      </c>
      <c r="CU741">
        <v>1808472.7928267706</v>
      </c>
    </row>
    <row r="742" spans="89:99" x14ac:dyDescent="0.25">
      <c r="CK742" t="s">
        <v>2055</v>
      </c>
      <c r="CL742" t="s">
        <v>2055</v>
      </c>
      <c r="CM742" t="s">
        <v>2054</v>
      </c>
      <c r="CN742">
        <v>2069905.8231180699</v>
      </c>
      <c r="CO742">
        <v>3.1566080296080899E-2</v>
      </c>
      <c r="CP742">
        <v>538</v>
      </c>
      <c r="CQ742">
        <v>2.10779563051985</v>
      </c>
      <c r="CR742">
        <v>2.7558324477369292E-2</v>
      </c>
      <c r="CS742">
        <v>144293.49083041499</v>
      </c>
      <c r="CT742">
        <v>125973.41206062221</v>
      </c>
      <c r="CU742">
        <v>1807102.3001917079</v>
      </c>
    </row>
    <row r="743" spans="89:99" x14ac:dyDescent="0.25">
      <c r="CK743" t="s">
        <v>4787</v>
      </c>
      <c r="CL743" t="s">
        <v>1147</v>
      </c>
      <c r="CM743" t="s">
        <v>1148</v>
      </c>
      <c r="CN743">
        <v>2067771.01400662</v>
      </c>
      <c r="CO743">
        <v>0.10609398551898799</v>
      </c>
      <c r="CP743">
        <v>539</v>
      </c>
      <c r="CQ743">
        <v>0.18027179448290701</v>
      </c>
      <c r="CR743">
        <v>9.2623868741555232E-2</v>
      </c>
      <c r="CS743">
        <v>1247727.42767211</v>
      </c>
      <c r="CT743">
        <v>1089310.9625451486</v>
      </c>
      <c r="CU743">
        <v>1805238.5349842841</v>
      </c>
    </row>
    <row r="744" spans="89:99" x14ac:dyDescent="0.25">
      <c r="CK744" t="s">
        <v>2222</v>
      </c>
      <c r="CL744" t="s">
        <v>2222</v>
      </c>
      <c r="CM744" t="s">
        <v>2223</v>
      </c>
      <c r="CN744">
        <v>2062714.46944263</v>
      </c>
      <c r="CO744">
        <v>2.9727518238898101E-3</v>
      </c>
      <c r="CP744">
        <v>540</v>
      </c>
      <c r="CQ744">
        <v>1.7954069009626501</v>
      </c>
      <c r="CR744">
        <v>2.5953193613214649E-3</v>
      </c>
      <c r="CS744">
        <v>64809.239560660397</v>
      </c>
      <c r="CT744">
        <v>56580.79926908073</v>
      </c>
      <c r="CU744">
        <v>1800823.9895443164</v>
      </c>
    </row>
    <row r="745" spans="89:99" x14ac:dyDescent="0.25">
      <c r="CK745" t="s">
        <v>4227</v>
      </c>
      <c r="CL745" t="s">
        <v>2267</v>
      </c>
      <c r="CM745" t="s">
        <v>2268</v>
      </c>
      <c r="CN745">
        <v>2056221.4271218299</v>
      </c>
      <c r="CO745">
        <v>7.9373685435773903E-4</v>
      </c>
      <c r="CP745">
        <v>541</v>
      </c>
      <c r="CQ745">
        <v>0.984891859647403</v>
      </c>
      <c r="CR745">
        <v>6.9296084838106327E-4</v>
      </c>
      <c r="CS745">
        <v>16246.161520398</v>
      </c>
      <c r="CT745">
        <v>14183.483869122192</v>
      </c>
      <c r="CU745">
        <v>1795155.3298487344</v>
      </c>
    </row>
    <row r="746" spans="89:99" x14ac:dyDescent="0.25">
      <c r="CK746" t="s">
        <v>5606</v>
      </c>
      <c r="CL746" t="s">
        <v>2947</v>
      </c>
      <c r="CM746" t="s">
        <v>5607</v>
      </c>
      <c r="CN746">
        <v>2054992.5385354699</v>
      </c>
      <c r="CO746">
        <v>4.7491085440721001E-4</v>
      </c>
      <c r="CP746">
        <v>542</v>
      </c>
      <c r="CQ746">
        <v>1.69818086377002</v>
      </c>
      <c r="CR746">
        <v>4.1461427268825311E-4</v>
      </c>
      <c r="CS746">
        <v>7792.7480239690403</v>
      </c>
      <c r="CT746">
        <v>6803.349563853837</v>
      </c>
      <c r="CU746">
        <v>1794082.4658728531</v>
      </c>
    </row>
    <row r="747" spans="89:99" x14ac:dyDescent="0.25">
      <c r="CK747" t="s">
        <v>1481</v>
      </c>
      <c r="CL747" t="s">
        <v>1481</v>
      </c>
      <c r="CM747" t="s">
        <v>1482</v>
      </c>
      <c r="CN747">
        <v>2046754.7149462299</v>
      </c>
      <c r="CO747">
        <v>2.4369033142833799E-3</v>
      </c>
      <c r="CP747">
        <v>543</v>
      </c>
      <c r="CQ747">
        <v>-3.0820364977250998</v>
      </c>
      <c r="CR747">
        <v>2.1275043218887055E-3</v>
      </c>
      <c r="CS747">
        <v>1532.4632692609</v>
      </c>
      <c r="CT747">
        <v>1337.8956027424595</v>
      </c>
      <c r="CU747">
        <v>1786890.5493177974</v>
      </c>
    </row>
    <row r="748" spans="89:99" x14ac:dyDescent="0.25">
      <c r="CK748" t="s">
        <v>5477</v>
      </c>
      <c r="CL748" t="s">
        <v>5478</v>
      </c>
      <c r="CM748" t="s">
        <v>5479</v>
      </c>
      <c r="CN748">
        <v>2038791.95627403</v>
      </c>
      <c r="CO748">
        <v>1.00140834831813E-4</v>
      </c>
      <c r="CP748">
        <v>544</v>
      </c>
      <c r="CQ748">
        <v>191.08112221696999</v>
      </c>
      <c r="CR748">
        <v>8.7426553878226717E-5</v>
      </c>
      <c r="CS748">
        <v>2.0008158827563199E-4</v>
      </c>
      <c r="CT748">
        <v>1.746784295018047E-4</v>
      </c>
      <c r="CU748">
        <v>1779938.7743376547</v>
      </c>
    </row>
    <row r="749" spans="89:99" x14ac:dyDescent="0.25">
      <c r="CK749" t="s">
        <v>3949</v>
      </c>
      <c r="CL749" t="s">
        <v>2307</v>
      </c>
      <c r="CM749" t="s">
        <v>2308</v>
      </c>
      <c r="CN749">
        <v>2028693.439643</v>
      </c>
      <c r="CO749">
        <v>1.31183296455385E-3</v>
      </c>
      <c r="CP749">
        <v>545</v>
      </c>
      <c r="CQ749">
        <v>-9.1592523902202991</v>
      </c>
      <c r="CR749">
        <v>1.1452774040422353E-3</v>
      </c>
      <c r="CS749">
        <v>48341.284534026898</v>
      </c>
      <c r="CT749">
        <v>42203.681684448718</v>
      </c>
      <c r="CU749">
        <v>1771122.4057721668</v>
      </c>
    </row>
    <row r="750" spans="89:99" x14ac:dyDescent="0.25">
      <c r="CK750" t="s">
        <v>4314</v>
      </c>
      <c r="CL750" t="s">
        <v>2849</v>
      </c>
      <c r="CM750" t="s">
        <v>2850</v>
      </c>
      <c r="CN750">
        <v>2028194.2516930799</v>
      </c>
      <c r="CO750">
        <v>1.6343225235238401E-3</v>
      </c>
      <c r="CP750">
        <v>546</v>
      </c>
      <c r="CQ750">
        <v>-1.4882487181919699</v>
      </c>
      <c r="CR750">
        <v>1.4268223986471597E-3</v>
      </c>
      <c r="CS750">
        <v>29063.0886314829</v>
      </c>
      <c r="CT750">
        <v>25373.122646475313</v>
      </c>
      <c r="CU750">
        <v>1770686.5967211202</v>
      </c>
    </row>
    <row r="751" spans="89:99" x14ac:dyDescent="0.25">
      <c r="CK751" t="s">
        <v>4455</v>
      </c>
      <c r="CL751" t="s">
        <v>5279</v>
      </c>
      <c r="CM751" t="s">
        <v>5280</v>
      </c>
      <c r="CN751">
        <v>2019104.01980269</v>
      </c>
      <c r="CO751">
        <v>4.5572825184577101E-3</v>
      </c>
      <c r="CP751">
        <v>547</v>
      </c>
      <c r="CQ751">
        <v>-20.678245011579499</v>
      </c>
      <c r="CR751">
        <v>3.9786717007842462E-3</v>
      </c>
      <c r="CS751">
        <v>21515.034038431899</v>
      </c>
      <c r="CT751">
        <v>18783.399256776436</v>
      </c>
      <c r="CU751">
        <v>1762750.4970324617</v>
      </c>
    </row>
    <row r="752" spans="89:99" x14ac:dyDescent="0.25">
      <c r="CK752" t="s">
        <v>3875</v>
      </c>
      <c r="CL752" t="s">
        <v>5706</v>
      </c>
      <c r="CM752" t="s">
        <v>5707</v>
      </c>
      <c r="CN752">
        <v>1986401.76446516</v>
      </c>
      <c r="CO752">
        <v>0.107182512808041</v>
      </c>
      <c r="CP752">
        <v>548</v>
      </c>
      <c r="CQ752">
        <v>10.425238444915699</v>
      </c>
      <c r="CR752">
        <v>9.3574192251880906E-2</v>
      </c>
      <c r="CS752">
        <v>2492.37534623485</v>
      </c>
      <c r="CT752">
        <v>2175.933402775489</v>
      </c>
      <c r="CU752">
        <v>1734200.2508416059</v>
      </c>
    </row>
    <row r="753" spans="89:99" x14ac:dyDescent="0.25">
      <c r="CK753" t="s">
        <v>4275</v>
      </c>
      <c r="CL753" t="s">
        <v>4275</v>
      </c>
      <c r="CM753" t="s">
        <v>4276</v>
      </c>
      <c r="CN753">
        <v>1986049.2620081301</v>
      </c>
      <c r="CO753">
        <v>1.6190610914854199E-3</v>
      </c>
      <c r="CP753">
        <v>549</v>
      </c>
      <c r="CQ753">
        <v>-1.2705550257751499</v>
      </c>
      <c r="CR753">
        <v>1.4134986190660656E-3</v>
      </c>
      <c r="CS753">
        <v>30739.8271198771</v>
      </c>
      <c r="CT753">
        <v>26836.975709429033</v>
      </c>
      <c r="CU753">
        <v>1733892.5035065303</v>
      </c>
    </row>
    <row r="754" spans="89:99" x14ac:dyDescent="0.25">
      <c r="CK754" t="s">
        <v>1856</v>
      </c>
      <c r="CL754" t="s">
        <v>7709</v>
      </c>
      <c r="CM754" t="s">
        <v>7710</v>
      </c>
      <c r="CN754">
        <v>1975626.9803448999</v>
      </c>
      <c r="CO754">
        <v>4.7445790964416898E-4</v>
      </c>
      <c r="CP754">
        <v>550</v>
      </c>
      <c r="CQ754">
        <v>1.2278739234882801</v>
      </c>
      <c r="CR754">
        <v>4.1421883560410685E-4</v>
      </c>
      <c r="CS754">
        <v>3374.4849954756301</v>
      </c>
      <c r="CT754">
        <v>2946.0468825100629</v>
      </c>
      <c r="CU754">
        <v>1724793.4764123906</v>
      </c>
    </row>
    <row r="755" spans="89:99" x14ac:dyDescent="0.25">
      <c r="CK755" t="s">
        <v>5897</v>
      </c>
      <c r="CL755" t="s">
        <v>2281</v>
      </c>
      <c r="CM755" t="s">
        <v>2282</v>
      </c>
      <c r="CN755">
        <v>1975338.77105806</v>
      </c>
      <c r="CO755">
        <v>0.28231533418596699</v>
      </c>
      <c r="CP755">
        <v>551</v>
      </c>
      <c r="CQ755">
        <v>2.4513150087578901</v>
      </c>
      <c r="CR755">
        <v>0.24647145009637994</v>
      </c>
      <c r="CS755">
        <v>7004.4350736835304</v>
      </c>
      <c r="CT755">
        <v>6115.1239789883766</v>
      </c>
      <c r="CU755">
        <v>1724541.8593294451</v>
      </c>
    </row>
    <row r="756" spans="89:99" x14ac:dyDescent="0.25">
      <c r="CK756" t="s">
        <v>9519</v>
      </c>
      <c r="CL756" t="s">
        <v>4070</v>
      </c>
      <c r="CM756" t="s">
        <v>4071</v>
      </c>
      <c r="CN756">
        <v>1974173.1273785101</v>
      </c>
      <c r="CO756">
        <v>4.5163942153868099E-3</v>
      </c>
      <c r="CP756">
        <v>552</v>
      </c>
      <c r="CQ756">
        <v>12.0957943284781</v>
      </c>
      <c r="CR756">
        <v>3.94297474022444E-3</v>
      </c>
      <c r="CS756">
        <v>45803.787366167002</v>
      </c>
      <c r="CT756">
        <v>39988.355307008984</v>
      </c>
      <c r="CU756">
        <v>1723524.2104340254</v>
      </c>
    </row>
    <row r="757" spans="89:99" x14ac:dyDescent="0.25">
      <c r="CK757" t="s">
        <v>5337</v>
      </c>
      <c r="CL757" t="s">
        <v>1722</v>
      </c>
      <c r="CM757" t="s">
        <v>1723</v>
      </c>
      <c r="CN757">
        <v>1965825.6563137099</v>
      </c>
      <c r="CO757">
        <v>3.0703843020339098E-3</v>
      </c>
      <c r="CP757">
        <v>553</v>
      </c>
      <c r="CQ757">
        <v>-1.1249983972314801</v>
      </c>
      <c r="CR757">
        <v>2.6805560295104771E-3</v>
      </c>
      <c r="CS757">
        <v>229911.40172957501</v>
      </c>
      <c r="CT757">
        <v>200720.93052038131</v>
      </c>
      <c r="CU757">
        <v>1716236.5676854965</v>
      </c>
    </row>
    <row r="758" spans="89:99" x14ac:dyDescent="0.25">
      <c r="CK758" t="s">
        <v>4299</v>
      </c>
      <c r="CL758" t="s">
        <v>2196</v>
      </c>
      <c r="CM758" t="s">
        <v>2197</v>
      </c>
      <c r="CN758">
        <v>1961430.0519602499</v>
      </c>
      <c r="CO758">
        <v>5.5303473468299299E-3</v>
      </c>
      <c r="CP758">
        <v>554</v>
      </c>
      <c r="CQ758">
        <v>9.0229422632391092</v>
      </c>
      <c r="CR758">
        <v>4.8281923262870159E-3</v>
      </c>
      <c r="CS758">
        <v>749476.48977182806</v>
      </c>
      <c r="CT758">
        <v>654319.95672443788</v>
      </c>
      <c r="CU758">
        <v>1712399.0468431693</v>
      </c>
    </row>
    <row r="759" spans="89:99" x14ac:dyDescent="0.25">
      <c r="CK759" t="s">
        <v>4969</v>
      </c>
      <c r="CL759" t="s">
        <v>1141</v>
      </c>
      <c r="CM759" t="s">
        <v>1142</v>
      </c>
      <c r="CN759">
        <v>1952375.8613615299</v>
      </c>
      <c r="CO759">
        <v>2.7831444923186399E-2</v>
      </c>
      <c r="CP759">
        <v>555</v>
      </c>
      <c r="CQ759">
        <v>2.3326228854762401</v>
      </c>
      <c r="CR759">
        <v>2.4297853349958969E-2</v>
      </c>
      <c r="CS759">
        <v>3985.1845985510599</v>
      </c>
      <c r="CT759">
        <v>3479.2096211806243</v>
      </c>
      <c r="CU759">
        <v>1704494.4124996252</v>
      </c>
    </row>
    <row r="760" spans="89:99" x14ac:dyDescent="0.25">
      <c r="CK760" t="s">
        <v>10570</v>
      </c>
      <c r="CL760" t="s">
        <v>10571</v>
      </c>
      <c r="CM760" t="s">
        <v>10572</v>
      </c>
      <c r="CN760">
        <v>1946470.8658060201</v>
      </c>
      <c r="CO760">
        <v>5.0882032008767598E-2</v>
      </c>
      <c r="CP760">
        <v>556</v>
      </c>
      <c r="CQ760">
        <v>10.0450177032165</v>
      </c>
      <c r="CR760">
        <v>4.442184569680644E-2</v>
      </c>
      <c r="CS760">
        <v>511.76238528130602</v>
      </c>
      <c r="CT760">
        <v>446.78698579645044</v>
      </c>
      <c r="CU760">
        <v>1699339.138799825</v>
      </c>
    </row>
    <row r="761" spans="89:99" x14ac:dyDescent="0.25">
      <c r="CK761" t="s">
        <v>4384</v>
      </c>
      <c r="CL761" t="s">
        <v>237</v>
      </c>
      <c r="CM761" t="s">
        <v>238</v>
      </c>
      <c r="CN761">
        <v>1945392.8844724901</v>
      </c>
      <c r="CO761">
        <v>6.54702636070955E-2</v>
      </c>
      <c r="CP761">
        <v>557</v>
      </c>
      <c r="CQ761">
        <v>3.2018767352122799</v>
      </c>
      <c r="CR761">
        <v>5.7157897058484244E-2</v>
      </c>
      <c r="CS761">
        <v>22016.324015465801</v>
      </c>
      <c r="CT761">
        <v>19221.043453166207</v>
      </c>
      <c r="CU761">
        <v>1698398.0222883252</v>
      </c>
    </row>
    <row r="762" spans="89:99" x14ac:dyDescent="0.25">
      <c r="CK762" t="s">
        <v>4311</v>
      </c>
      <c r="CL762" t="s">
        <v>4312</v>
      </c>
      <c r="CM762" t="s">
        <v>4313</v>
      </c>
      <c r="CN762">
        <v>1944806.16684115</v>
      </c>
      <c r="CO762">
        <v>3.1559600045125299E-3</v>
      </c>
      <c r="CP762">
        <v>558</v>
      </c>
      <c r="CQ762">
        <v>0.66492121381232305</v>
      </c>
      <c r="CR762">
        <v>2.7552666984996016E-3</v>
      </c>
      <c r="CS762">
        <v>123175.148467676</v>
      </c>
      <c r="CT762">
        <v>107536.33891762601</v>
      </c>
      <c r="CU762">
        <v>1697885.7966743307</v>
      </c>
    </row>
    <row r="763" spans="89:99" x14ac:dyDescent="0.25">
      <c r="CK763" t="s">
        <v>4045</v>
      </c>
      <c r="CL763" t="s">
        <v>2393</v>
      </c>
      <c r="CM763" t="s">
        <v>2394</v>
      </c>
      <c r="CN763">
        <v>1943994.61623113</v>
      </c>
      <c r="CO763">
        <v>0.21127941957026</v>
      </c>
      <c r="CP763">
        <v>559</v>
      </c>
      <c r="CQ763">
        <v>17.684145406194599</v>
      </c>
      <c r="CR763">
        <v>0.18445453934394157</v>
      </c>
      <c r="CS763">
        <v>39493.002543688701</v>
      </c>
      <c r="CT763">
        <v>34478.812968731821</v>
      </c>
      <c r="CU763">
        <v>1697177.2837759613</v>
      </c>
    </row>
    <row r="764" spans="89:99" x14ac:dyDescent="0.25">
      <c r="CK764" t="s">
        <v>4706</v>
      </c>
      <c r="CL764" t="s">
        <v>384</v>
      </c>
      <c r="CM764" t="s">
        <v>385</v>
      </c>
      <c r="CN764">
        <v>1933076.8368312099</v>
      </c>
      <c r="CO764">
        <v>3.5179856549128299E-6</v>
      </c>
      <c r="CP764">
        <v>560</v>
      </c>
      <c r="CQ764">
        <v>4.0746000617596598</v>
      </c>
      <c r="CR764">
        <v>3.0713281242224784E-6</v>
      </c>
      <c r="CS764">
        <v>644.87907121436206</v>
      </c>
      <c r="CT764">
        <v>563.00264481670195</v>
      </c>
      <c r="CU764">
        <v>1687645.6693197726</v>
      </c>
    </row>
    <row r="765" spans="89:99" x14ac:dyDescent="0.25">
      <c r="CK765" t="s">
        <v>3943</v>
      </c>
      <c r="CL765" t="s">
        <v>1867</v>
      </c>
      <c r="CM765" t="s">
        <v>1868</v>
      </c>
      <c r="CN765">
        <v>1913614.57627075</v>
      </c>
      <c r="CO765">
        <v>2.6769825135353502E-4</v>
      </c>
      <c r="CP765">
        <v>561</v>
      </c>
      <c r="CQ765">
        <v>-4.8928391881840696</v>
      </c>
      <c r="CR765">
        <v>2.3371021056868487E-4</v>
      </c>
      <c r="CS765">
        <v>3364.7490158443602</v>
      </c>
      <c r="CT765">
        <v>2937.5470217966977</v>
      </c>
      <c r="CU765">
        <v>1670654.4152091111</v>
      </c>
    </row>
    <row r="766" spans="89:99" x14ac:dyDescent="0.25">
      <c r="CK766" t="s">
        <v>3808</v>
      </c>
      <c r="CL766" t="s">
        <v>2255</v>
      </c>
      <c r="CM766" t="s">
        <v>2256</v>
      </c>
      <c r="CN766">
        <v>1889846.9537526099</v>
      </c>
      <c r="CO766">
        <v>2.0483490674397999E-3</v>
      </c>
      <c r="CP766">
        <v>562</v>
      </c>
      <c r="CQ766">
        <v>4.6268925528153604</v>
      </c>
      <c r="CR766">
        <v>1.7882824764413737E-3</v>
      </c>
      <c r="CS766">
        <v>108032.20119556101</v>
      </c>
      <c r="CT766">
        <v>94316.000802967828</v>
      </c>
      <c r="CU766">
        <v>1649904.4251163639</v>
      </c>
    </row>
    <row r="767" spans="89:99" x14ac:dyDescent="0.25">
      <c r="CK767" t="s">
        <v>8870</v>
      </c>
      <c r="CL767" t="s">
        <v>8871</v>
      </c>
      <c r="CM767" t="s">
        <v>8872</v>
      </c>
      <c r="CN767">
        <v>1886639.8290417199</v>
      </c>
      <c r="CO767">
        <v>6.8700482932485896E-3</v>
      </c>
      <c r="CP767">
        <v>563</v>
      </c>
      <c r="CQ767">
        <v>2.2189207281302901</v>
      </c>
      <c r="CR767">
        <v>5.9977994817445772E-3</v>
      </c>
      <c r="CS767">
        <v>16045.6642198181</v>
      </c>
      <c r="CT767">
        <v>14008.442507813119</v>
      </c>
      <c r="CU767">
        <v>1647104.4897872675</v>
      </c>
    </row>
    <row r="768" spans="89:99" x14ac:dyDescent="0.25">
      <c r="CK768" t="s">
        <v>5931</v>
      </c>
      <c r="CL768" t="s">
        <v>2214</v>
      </c>
      <c r="CM768" t="s">
        <v>2215</v>
      </c>
      <c r="CN768">
        <v>1884300.5815606499</v>
      </c>
      <c r="CO768">
        <v>2.4891622881800502E-3</v>
      </c>
      <c r="CP768">
        <v>564</v>
      </c>
      <c r="CQ768">
        <v>-2.8765869159419699</v>
      </c>
      <c r="CR768">
        <v>2.1731282874235588E-3</v>
      </c>
      <c r="CS768">
        <v>6171.3434597345404</v>
      </c>
      <c r="CT768">
        <v>5387.8050087128058</v>
      </c>
      <c r="CU768">
        <v>1645062.242523384</v>
      </c>
    </row>
    <row r="769" spans="89:99" x14ac:dyDescent="0.25">
      <c r="CK769" t="s">
        <v>4146</v>
      </c>
      <c r="CL769" t="s">
        <v>1369</v>
      </c>
      <c r="CM769" t="s">
        <v>1370</v>
      </c>
      <c r="CN769">
        <v>1875558.37359138</v>
      </c>
      <c r="CO769">
        <v>4.7837787724670802E-2</v>
      </c>
      <c r="CP769">
        <v>565</v>
      </c>
      <c r="CQ769">
        <v>-4.9552923807314802</v>
      </c>
      <c r="CR769">
        <v>4.1764110843995714E-2</v>
      </c>
      <c r="CS769">
        <v>37203.553860998101</v>
      </c>
      <c r="CT769">
        <v>32480.041848590346</v>
      </c>
      <c r="CU769">
        <v>1637429.9802467246</v>
      </c>
    </row>
    <row r="770" spans="89:99" x14ac:dyDescent="0.25">
      <c r="CK770" t="s">
        <v>5875</v>
      </c>
      <c r="CL770" t="s">
        <v>3219</v>
      </c>
      <c r="CM770" t="s">
        <v>3220</v>
      </c>
      <c r="CN770">
        <v>1867558.25371017</v>
      </c>
      <c r="CO770">
        <v>0.15631829806945999</v>
      </c>
      <c r="CP770">
        <v>566</v>
      </c>
      <c r="CQ770">
        <v>2.75353144407649</v>
      </c>
      <c r="CR770">
        <v>0.13647150167336911</v>
      </c>
      <c r="CS770">
        <v>245240.18343602199</v>
      </c>
      <c r="CT770">
        <v>214103.50878625095</v>
      </c>
      <c r="CU770">
        <v>1630445.5875861126</v>
      </c>
    </row>
    <row r="771" spans="89:99" x14ac:dyDescent="0.25">
      <c r="CK771" t="s">
        <v>4731</v>
      </c>
      <c r="CL771" t="s">
        <v>1570</v>
      </c>
      <c r="CM771" t="s">
        <v>1571</v>
      </c>
      <c r="CN771">
        <v>1866920.8124794599</v>
      </c>
      <c r="CO771">
        <v>5.5665834279130202E-2</v>
      </c>
      <c r="CP771">
        <v>567</v>
      </c>
      <c r="CQ771">
        <v>0.51751123782679898</v>
      </c>
      <c r="CR771">
        <v>4.8598277295714733E-2</v>
      </c>
      <c r="CS771">
        <v>105422.70189399199</v>
      </c>
      <c r="CT771">
        <v>92037.813970723219</v>
      </c>
      <c r="CU771">
        <v>1629889.0784438183</v>
      </c>
    </row>
    <row r="772" spans="89:99" x14ac:dyDescent="0.25">
      <c r="CK772" t="s">
        <v>4046</v>
      </c>
      <c r="CL772" t="s">
        <v>1263</v>
      </c>
      <c r="CM772" t="s">
        <v>1264</v>
      </c>
      <c r="CN772">
        <v>1866169.0244392599</v>
      </c>
      <c r="CO772">
        <v>1.80897195110166E-3</v>
      </c>
      <c r="CP772">
        <v>568</v>
      </c>
      <c r="CQ772">
        <v>3.0850643028056699</v>
      </c>
      <c r="CR772">
        <v>1.5792976363019893E-3</v>
      </c>
      <c r="CS772">
        <v>26210.8731809442</v>
      </c>
      <c r="CT772">
        <v>22883.035878398809</v>
      </c>
      <c r="CU772">
        <v>1629232.7404203543</v>
      </c>
    </row>
    <row r="773" spans="89:99" x14ac:dyDescent="0.25">
      <c r="CK773" t="s">
        <v>4759</v>
      </c>
      <c r="CL773" t="s">
        <v>934</v>
      </c>
      <c r="CM773" t="s">
        <v>935</v>
      </c>
      <c r="CN773">
        <v>1860844.09877847</v>
      </c>
      <c r="CO773">
        <v>0.124056273251898</v>
      </c>
      <c r="CP773">
        <v>569</v>
      </c>
      <c r="CQ773">
        <v>-5.3695126029424998</v>
      </c>
      <c r="CR773">
        <v>0.10830559257474405</v>
      </c>
      <c r="CS773">
        <v>161938.96168045601</v>
      </c>
      <c r="CT773">
        <v>141378.54334965863</v>
      </c>
      <c r="CU773">
        <v>1624583.8886211608</v>
      </c>
    </row>
    <row r="774" spans="89:99" x14ac:dyDescent="0.25">
      <c r="CK774" t="s">
        <v>3789</v>
      </c>
      <c r="CL774" t="s">
        <v>3790</v>
      </c>
      <c r="CM774" t="s">
        <v>3791</v>
      </c>
      <c r="CN774">
        <v>1853918.5689731301</v>
      </c>
      <c r="CO774">
        <v>0.259916666929771</v>
      </c>
      <c r="CP774">
        <v>570</v>
      </c>
      <c r="CQ774">
        <v>-4.5677701115000904</v>
      </c>
      <c r="CR774">
        <v>0.22691660722969961</v>
      </c>
      <c r="CS774">
        <v>73464.291139177905</v>
      </c>
      <c r="CT774">
        <v>64136.970878983338</v>
      </c>
      <c r="CU774">
        <v>1618537.651782026</v>
      </c>
    </row>
    <row r="775" spans="89:99" x14ac:dyDescent="0.25">
      <c r="CK775" t="s">
        <v>4040</v>
      </c>
      <c r="CL775" t="s">
        <v>222</v>
      </c>
      <c r="CM775" t="s">
        <v>223</v>
      </c>
      <c r="CN775">
        <v>1842618.81637882</v>
      </c>
      <c r="CO775">
        <v>8.1802424732094097E-6</v>
      </c>
      <c r="CP775">
        <v>571</v>
      </c>
      <c r="CQ775">
        <v>-1.8551142099872899</v>
      </c>
      <c r="CR775">
        <v>7.141646167840852E-6</v>
      </c>
      <c r="CS775">
        <v>39.251784655583101</v>
      </c>
      <c r="CT775">
        <v>34.268221068571656</v>
      </c>
      <c r="CU775">
        <v>1608672.5609760999</v>
      </c>
    </row>
    <row r="776" spans="89:99" x14ac:dyDescent="0.25">
      <c r="CK776" t="s">
        <v>4746</v>
      </c>
      <c r="CL776" t="s">
        <v>4747</v>
      </c>
      <c r="CM776" t="s">
        <v>4748</v>
      </c>
      <c r="CN776">
        <v>1829496.5323027701</v>
      </c>
      <c r="CO776">
        <v>3.4756297731092299E-4</v>
      </c>
      <c r="CP776">
        <v>572</v>
      </c>
      <c r="CQ776">
        <v>-15.814783683344601</v>
      </c>
      <c r="CR776">
        <v>3.0343499145961904E-4</v>
      </c>
      <c r="CS776">
        <v>0</v>
      </c>
      <c r="CT776">
        <v>0</v>
      </c>
      <c r="CU776">
        <v>1597216.3345754817</v>
      </c>
    </row>
    <row r="777" spans="89:99" x14ac:dyDescent="0.25">
      <c r="CK777" t="s">
        <v>4144</v>
      </c>
      <c r="CL777" t="s">
        <v>256</v>
      </c>
      <c r="CM777" t="s">
        <v>257</v>
      </c>
      <c r="CN777">
        <v>1826271.6790576</v>
      </c>
      <c r="CO777">
        <v>6.8769875326306407E-2</v>
      </c>
      <c r="CP777">
        <v>573</v>
      </c>
      <c r="CQ777">
        <v>1.1459549891277101</v>
      </c>
      <c r="CR777">
        <v>6.003857687537726E-2</v>
      </c>
      <c r="CS777">
        <v>0</v>
      </c>
      <c r="CT777">
        <v>0</v>
      </c>
      <c r="CU777">
        <v>1594400.9215977313</v>
      </c>
    </row>
    <row r="778" spans="89:99" x14ac:dyDescent="0.25">
      <c r="CK778" t="s">
        <v>3183</v>
      </c>
      <c r="CL778" t="s">
        <v>3883</v>
      </c>
      <c r="CM778" t="s">
        <v>3884</v>
      </c>
      <c r="CN778">
        <v>1806103.4622441099</v>
      </c>
      <c r="CO778">
        <v>3.6122069244882299E-4</v>
      </c>
      <c r="CP778">
        <v>574</v>
      </c>
      <c r="CQ778">
        <v>8.6402132929250097</v>
      </c>
      <c r="CR778">
        <v>3.1535866845275074E-4</v>
      </c>
      <c r="CS778">
        <v>77048.980099072694</v>
      </c>
      <c r="CT778">
        <v>67266.533389774049</v>
      </c>
      <c r="CU778">
        <v>1576793.3422637493</v>
      </c>
    </row>
    <row r="779" spans="89:99" x14ac:dyDescent="0.25">
      <c r="CK779" t="s">
        <v>3838</v>
      </c>
      <c r="CL779" t="s">
        <v>1914</v>
      </c>
      <c r="CM779" t="s">
        <v>3839</v>
      </c>
      <c r="CN779">
        <v>1801399.1446964601</v>
      </c>
      <c r="CO779">
        <v>3.1545829993868701E-3</v>
      </c>
      <c r="CP779">
        <v>575</v>
      </c>
      <c r="CQ779">
        <v>1.86272878199924</v>
      </c>
      <c r="CR779">
        <v>2.7540645234527161E-3</v>
      </c>
      <c r="CS779">
        <v>682585.19283755403</v>
      </c>
      <c r="CT779">
        <v>595921.44641412701</v>
      </c>
      <c r="CU779">
        <v>1572686.3036892193</v>
      </c>
    </row>
    <row r="780" spans="89:99" x14ac:dyDescent="0.25">
      <c r="CK780" t="s">
        <v>3800</v>
      </c>
      <c r="CL780" t="s">
        <v>3801</v>
      </c>
      <c r="CM780" t="s">
        <v>3802</v>
      </c>
      <c r="CN780">
        <v>1801109.94469614</v>
      </c>
      <c r="CO780">
        <v>4.3486358109709796E-3</v>
      </c>
      <c r="CP780">
        <v>576</v>
      </c>
      <c r="CQ780">
        <v>0.32050705229015303</v>
      </c>
      <c r="CR780">
        <v>3.7965156138668613E-3</v>
      </c>
      <c r="CS780">
        <v>3057.9153317043701</v>
      </c>
      <c r="CT780">
        <v>2669.6701695298575</v>
      </c>
      <c r="CU780">
        <v>1572433.8216777397</v>
      </c>
    </row>
    <row r="781" spans="89:99" x14ac:dyDescent="0.25">
      <c r="CK781" t="s">
        <v>3825</v>
      </c>
      <c r="CL781" t="s">
        <v>1377</v>
      </c>
      <c r="CM781" t="s">
        <v>1378</v>
      </c>
      <c r="CN781">
        <v>1799145.0716344099</v>
      </c>
      <c r="CO781">
        <v>0.112018700072014</v>
      </c>
      <c r="CP781">
        <v>577</v>
      </c>
      <c r="CQ781">
        <v>17.6271243773996</v>
      </c>
      <c r="CR781">
        <v>9.7796357836070852E-2</v>
      </c>
      <c r="CS781">
        <v>1230.05236740803</v>
      </c>
      <c r="CT781">
        <v>1073.8799986324373</v>
      </c>
      <c r="CU781">
        <v>1570718.4167594193</v>
      </c>
    </row>
    <row r="782" spans="89:99" x14ac:dyDescent="0.25">
      <c r="CK782" t="s">
        <v>5675</v>
      </c>
      <c r="CL782" t="s">
        <v>5676</v>
      </c>
      <c r="CM782" t="s">
        <v>5677</v>
      </c>
      <c r="CN782">
        <v>1784856.21151827</v>
      </c>
      <c r="CO782">
        <v>3.4506544310889099E-2</v>
      </c>
      <c r="CP782">
        <v>578</v>
      </c>
      <c r="CQ782">
        <v>-5.9797442865877199</v>
      </c>
      <c r="CR782">
        <v>3.0125455419001385E-2</v>
      </c>
      <c r="CS782">
        <v>132.997003163579</v>
      </c>
      <c r="CT782">
        <v>116.11117165391839</v>
      </c>
      <c r="CU782">
        <v>1558243.7274790648</v>
      </c>
    </row>
    <row r="783" spans="89:99" x14ac:dyDescent="0.25">
      <c r="CK783" t="s">
        <v>4205</v>
      </c>
      <c r="CL783" t="s">
        <v>2941</v>
      </c>
      <c r="CM783" t="s">
        <v>2942</v>
      </c>
      <c r="CN783">
        <v>1784749.2005439401</v>
      </c>
      <c r="CO783">
        <v>2.8786277428127999E-3</v>
      </c>
      <c r="CP783">
        <v>579</v>
      </c>
      <c r="CQ783">
        <v>0</v>
      </c>
      <c r="CR783">
        <v>2.5131456500743165E-3</v>
      </c>
      <c r="CS783">
        <v>0</v>
      </c>
      <c r="CT783">
        <v>0</v>
      </c>
      <c r="CU783">
        <v>1558150.3030460798</v>
      </c>
    </row>
    <row r="784" spans="89:99" x14ac:dyDescent="0.25">
      <c r="CK784" t="s">
        <v>4221</v>
      </c>
      <c r="CL784" t="s">
        <v>3472</v>
      </c>
      <c r="CM784" t="s">
        <v>4222</v>
      </c>
      <c r="CN784">
        <v>1773305.60971062</v>
      </c>
      <c r="CO784">
        <v>5.2141037056441398E-3</v>
      </c>
      <c r="CP784">
        <v>580</v>
      </c>
      <c r="CQ784">
        <v>2.7667184527650699</v>
      </c>
      <c r="CR784">
        <v>4.5521002427607385E-3</v>
      </c>
      <c r="CS784">
        <v>123564.79926921301</v>
      </c>
      <c r="CT784">
        <v>107876.51809479667</v>
      </c>
      <c r="CU784">
        <v>1548159.6362793213</v>
      </c>
    </row>
    <row r="785" spans="89:99" x14ac:dyDescent="0.25">
      <c r="CK785" t="s">
        <v>4967</v>
      </c>
      <c r="CL785" t="s">
        <v>1865</v>
      </c>
      <c r="CM785" t="s">
        <v>1866</v>
      </c>
      <c r="CN785">
        <v>1767053.6366042199</v>
      </c>
      <c r="CO785">
        <v>3.4580310459656899E-2</v>
      </c>
      <c r="CP785">
        <v>581</v>
      </c>
      <c r="CQ785">
        <v>-3.5541284684809402</v>
      </c>
      <c r="CR785">
        <v>3.0189855922457029E-2</v>
      </c>
      <c r="CS785">
        <v>321472.09020102298</v>
      </c>
      <c r="CT785">
        <v>280656.70774074038</v>
      </c>
      <c r="CU785">
        <v>1542701.4386864023</v>
      </c>
    </row>
    <row r="786" spans="89:99" x14ac:dyDescent="0.25">
      <c r="CK786" t="s">
        <v>6690</v>
      </c>
      <c r="CL786" t="s">
        <v>477</v>
      </c>
      <c r="CM786" t="s">
        <v>478</v>
      </c>
      <c r="CN786">
        <v>1739895.21867905</v>
      </c>
      <c r="CO786">
        <v>1.73985264836458E-4</v>
      </c>
      <c r="CP786">
        <v>582</v>
      </c>
      <c r="CQ786">
        <v>-15.724560288855001</v>
      </c>
      <c r="CR786">
        <v>1.51895399671762E-4</v>
      </c>
      <c r="CS786">
        <v>7871.5383821932801</v>
      </c>
      <c r="CT786">
        <v>6872.1363830364944</v>
      </c>
      <c r="CU786">
        <v>1518991.1621346835</v>
      </c>
    </row>
    <row r="787" spans="89:99" x14ac:dyDescent="0.25">
      <c r="CK787" t="s">
        <v>3824</v>
      </c>
      <c r="CL787" t="s">
        <v>1650</v>
      </c>
      <c r="CM787" t="s">
        <v>1651</v>
      </c>
      <c r="CN787">
        <v>1733641.3265478199</v>
      </c>
      <c r="CO787">
        <v>4.5029688371045498E-2</v>
      </c>
      <c r="CP787">
        <v>583</v>
      </c>
      <c r="CQ787">
        <v>-0.87126200228509398</v>
      </c>
      <c r="CR787">
        <v>3.931253901670409E-2</v>
      </c>
      <c r="CS787">
        <v>27923.2758000549</v>
      </c>
      <c r="CT787">
        <v>24378.025011376736</v>
      </c>
      <c r="CU787">
        <v>1513531.289164003</v>
      </c>
    </row>
    <row r="788" spans="89:99" x14ac:dyDescent="0.25">
      <c r="CK788" t="s">
        <v>5510</v>
      </c>
      <c r="CL788" t="s">
        <v>3129</v>
      </c>
      <c r="CM788" t="s">
        <v>3130</v>
      </c>
      <c r="CN788">
        <v>1723601.15247551</v>
      </c>
      <c r="CO788">
        <v>2.3095939119510099E-3</v>
      </c>
      <c r="CP788">
        <v>584</v>
      </c>
      <c r="CQ788">
        <v>1.5133657811758301</v>
      </c>
      <c r="CR788">
        <v>2.0163586305140626E-3</v>
      </c>
      <c r="CS788">
        <v>24824.914409983099</v>
      </c>
      <c r="CT788">
        <v>21673.043976834011</v>
      </c>
      <c r="CU788">
        <v>1504765.8557526099</v>
      </c>
    </row>
    <row r="789" spans="89:99" x14ac:dyDescent="0.25">
      <c r="CK789" t="s">
        <v>4960</v>
      </c>
      <c r="CL789" t="s">
        <v>1693</v>
      </c>
      <c r="CM789" t="s">
        <v>1694</v>
      </c>
      <c r="CN789">
        <v>1716238.0160723401</v>
      </c>
      <c r="CO789">
        <v>3.8945632997948502E-3</v>
      </c>
      <c r="CP789">
        <v>585</v>
      </c>
      <c r="CQ789">
        <v>0.44668020074945503</v>
      </c>
      <c r="CR789">
        <v>3.4000939649996976E-3</v>
      </c>
      <c r="CS789">
        <v>120232.981219888</v>
      </c>
      <c r="CT789">
        <v>104967.72099228617</v>
      </c>
      <c r="CU789">
        <v>1498337.5725997319</v>
      </c>
    </row>
    <row r="790" spans="89:99" x14ac:dyDescent="0.25">
      <c r="CK790" t="s">
        <v>4518</v>
      </c>
      <c r="CL790" t="s">
        <v>2860</v>
      </c>
      <c r="CM790" t="s">
        <v>2861</v>
      </c>
      <c r="CN790">
        <v>1713708.0586993301</v>
      </c>
      <c r="CO790">
        <v>3.7461170927481999E-3</v>
      </c>
      <c r="CP790">
        <v>586</v>
      </c>
      <c r="CQ790">
        <v>23.702962512030101</v>
      </c>
      <c r="CR790">
        <v>3.2704950821845183E-3</v>
      </c>
      <c r="CS790">
        <v>258787.82872172</v>
      </c>
      <c r="CT790">
        <v>225931.09083589559</v>
      </c>
      <c r="CU790">
        <v>1496128.8287346289</v>
      </c>
    </row>
    <row r="791" spans="89:99" x14ac:dyDescent="0.25">
      <c r="CK791" t="s">
        <v>5084</v>
      </c>
      <c r="CL791" t="s">
        <v>5084</v>
      </c>
      <c r="CM791" t="s">
        <v>3207</v>
      </c>
      <c r="CN791">
        <v>1711726.15817083</v>
      </c>
      <c r="CO791">
        <v>6.1229178831010101E-3</v>
      </c>
      <c r="CP791">
        <v>587</v>
      </c>
      <c r="CQ791">
        <v>5.3444445388613104</v>
      </c>
      <c r="CR791">
        <v>5.3455277369909753E-3</v>
      </c>
      <c r="CS791">
        <v>7097.5381263754198</v>
      </c>
      <c r="CT791">
        <v>6196.4062956982925</v>
      </c>
      <c r="CU791">
        <v>1494398.5582248291</v>
      </c>
    </row>
    <row r="792" spans="89:99" x14ac:dyDescent="0.25">
      <c r="CK792" t="s">
        <v>3845</v>
      </c>
      <c r="CL792" t="s">
        <v>3845</v>
      </c>
      <c r="CM792" t="s">
        <v>533</v>
      </c>
      <c r="CN792">
        <v>1697415.15660326</v>
      </c>
      <c r="CO792">
        <v>5.7008411244906601E-6</v>
      </c>
      <c r="CP792">
        <v>588</v>
      </c>
      <c r="CQ792">
        <v>0.92809458982322801</v>
      </c>
      <c r="CR792">
        <v>4.9770395319608296E-6</v>
      </c>
      <c r="CS792">
        <v>7807.5843397300296</v>
      </c>
      <c r="CT792">
        <v>6816.3022016205477</v>
      </c>
      <c r="CU792">
        <v>1481904.5386602841</v>
      </c>
    </row>
    <row r="793" spans="89:99" x14ac:dyDescent="0.25">
      <c r="CK793" t="s">
        <v>5149</v>
      </c>
      <c r="CL793" t="s">
        <v>2341</v>
      </c>
      <c r="CM793" t="s">
        <v>2342</v>
      </c>
      <c r="CN793">
        <v>1697131.00346059</v>
      </c>
      <c r="CO793">
        <v>2.3821734939531498E-2</v>
      </c>
      <c r="CP793">
        <v>589</v>
      </c>
      <c r="CQ793">
        <v>-4.0931066307302597</v>
      </c>
      <c r="CR793">
        <v>2.0797232184668828E-2</v>
      </c>
      <c r="CS793">
        <v>84126.997165966997</v>
      </c>
      <c r="CT793">
        <v>73445.89709778718</v>
      </c>
      <c r="CU793">
        <v>1481656.4627372201</v>
      </c>
    </row>
    <row r="794" spans="89:99" x14ac:dyDescent="0.25">
      <c r="CK794" t="s">
        <v>3184</v>
      </c>
      <c r="CL794" t="s">
        <v>4405</v>
      </c>
      <c r="CM794" t="s">
        <v>4406</v>
      </c>
      <c r="CN794">
        <v>1693863.05872448</v>
      </c>
      <c r="CO794">
        <v>6.1870265153142496E-3</v>
      </c>
      <c r="CP794">
        <v>590</v>
      </c>
      <c r="CQ794">
        <v>-3.7943239835034501</v>
      </c>
      <c r="CR794">
        <v>5.4014968808238925E-3</v>
      </c>
      <c r="CS794">
        <v>53589.088480268401</v>
      </c>
      <c r="CT794">
        <v>46785.203450459616</v>
      </c>
      <c r="CU794">
        <v>1478803.4293365856</v>
      </c>
    </row>
    <row r="795" spans="89:99" x14ac:dyDescent="0.25">
      <c r="CK795" t="s">
        <v>4244</v>
      </c>
      <c r="CL795" t="s">
        <v>2486</v>
      </c>
      <c r="CM795" t="s">
        <v>2487</v>
      </c>
      <c r="CN795">
        <v>1690323.6523466001</v>
      </c>
      <c r="CO795">
        <v>3.23800663634876E-2</v>
      </c>
      <c r="CP795">
        <v>591</v>
      </c>
      <c r="CQ795">
        <v>0.60552943581668695</v>
      </c>
      <c r="CR795">
        <v>2.826896361771377E-2</v>
      </c>
      <c r="CS795">
        <v>73730.7716532583</v>
      </c>
      <c r="CT795">
        <v>64369.617961074029</v>
      </c>
      <c r="CU795">
        <v>1475713.4001500667</v>
      </c>
    </row>
    <row r="796" spans="89:99" x14ac:dyDescent="0.25">
      <c r="CK796" t="s">
        <v>3717</v>
      </c>
      <c r="CL796" t="s">
        <v>3718</v>
      </c>
      <c r="CM796" t="s">
        <v>929</v>
      </c>
      <c r="CN796">
        <v>1677359.2243059501</v>
      </c>
      <c r="CO796">
        <v>5.2532291286184096E-4</v>
      </c>
      <c r="CP796">
        <v>592</v>
      </c>
      <c r="CQ796">
        <v>1.67320470423618</v>
      </c>
      <c r="CR796">
        <v>4.5862581455325031E-4</v>
      </c>
      <c r="CS796">
        <v>103472.19250428901</v>
      </c>
      <c r="CT796">
        <v>90334.949055174482</v>
      </c>
      <c r="CU796">
        <v>1464394.9877511698</v>
      </c>
    </row>
    <row r="797" spans="89:99" x14ac:dyDescent="0.25">
      <c r="CK797" t="s">
        <v>5192</v>
      </c>
      <c r="CL797" t="s">
        <v>5193</v>
      </c>
      <c r="CM797" t="s">
        <v>5194</v>
      </c>
      <c r="CN797">
        <v>1665461.03858797</v>
      </c>
      <c r="CO797">
        <v>2.1416749881522602E-3</v>
      </c>
      <c r="CP797">
        <v>593</v>
      </c>
      <c r="CQ797">
        <v>-5.0579426016738003</v>
      </c>
      <c r="CR797">
        <v>1.8697593649564972E-3</v>
      </c>
      <c r="CS797">
        <v>114.451219513597</v>
      </c>
      <c r="CT797">
        <v>99.920034879272691</v>
      </c>
      <c r="CU797">
        <v>1454007.4432846874</v>
      </c>
    </row>
    <row r="798" spans="89:99" x14ac:dyDescent="0.25">
      <c r="CK798" t="s">
        <v>4497</v>
      </c>
      <c r="CL798" t="s">
        <v>2832</v>
      </c>
      <c r="CM798" t="s">
        <v>2833</v>
      </c>
      <c r="CN798">
        <v>1663418.0162681199</v>
      </c>
      <c r="CO798">
        <v>4.5670303406626403E-5</v>
      </c>
      <c r="CP798">
        <v>594</v>
      </c>
      <c r="CQ798">
        <v>-1.9253489220939399</v>
      </c>
      <c r="CR798">
        <v>3.9871819004907497E-5</v>
      </c>
      <c r="CS798">
        <v>151558.01975111701</v>
      </c>
      <c r="CT798">
        <v>132315.60733143624</v>
      </c>
      <c r="CU798">
        <v>1452223.8112506547</v>
      </c>
    </row>
    <row r="799" spans="89:99" x14ac:dyDescent="0.25">
      <c r="CK799" t="s">
        <v>4524</v>
      </c>
      <c r="CL799" t="s">
        <v>2401</v>
      </c>
      <c r="CM799" t="s">
        <v>2402</v>
      </c>
      <c r="CN799">
        <v>1662422.97703563</v>
      </c>
      <c r="CO799">
        <v>1.1955834602992601E-2</v>
      </c>
      <c r="CP799">
        <v>595</v>
      </c>
      <c r="CQ799">
        <v>-3.6496462069137099</v>
      </c>
      <c r="CR799">
        <v>1.043787401845825E-2</v>
      </c>
      <c r="CS799">
        <v>140918.79002694899</v>
      </c>
      <c r="CT799">
        <v>123027.17676996748</v>
      </c>
      <c r="CU799">
        <v>1451355.1061792788</v>
      </c>
    </row>
    <row r="800" spans="89:99" x14ac:dyDescent="0.25">
      <c r="CK800" t="s">
        <v>5143</v>
      </c>
      <c r="CL800" t="s">
        <v>5144</v>
      </c>
      <c r="CM800" t="s">
        <v>5145</v>
      </c>
      <c r="CN800">
        <v>1629050.7835895901</v>
      </c>
      <c r="CO800">
        <v>7.1303419008943495E-4</v>
      </c>
      <c r="CP800">
        <v>596</v>
      </c>
      <c r="CQ800">
        <v>-8.8212492881660705</v>
      </c>
      <c r="CR800">
        <v>6.2250451717892009E-4</v>
      </c>
      <c r="CS800">
        <v>19862.258693871401</v>
      </c>
      <c r="CT800">
        <v>17340.466881062719</v>
      </c>
      <c r="CU800">
        <v>1422219.9799019217</v>
      </c>
    </row>
    <row r="801" spans="89:99" x14ac:dyDescent="0.25">
      <c r="CK801" t="s">
        <v>5832</v>
      </c>
      <c r="CL801" t="s">
        <v>5833</v>
      </c>
      <c r="CM801" t="s">
        <v>5834</v>
      </c>
      <c r="CN801">
        <v>1621944.09148863</v>
      </c>
      <c r="CO801">
        <v>5.2811512512833197E-2</v>
      </c>
      <c r="CP801">
        <v>597</v>
      </c>
      <c r="CQ801">
        <v>-0.793714891537881</v>
      </c>
      <c r="CR801">
        <v>4.610635163815386E-2</v>
      </c>
      <c r="CS801">
        <v>0</v>
      </c>
      <c r="CT801">
        <v>0</v>
      </c>
      <c r="CU801">
        <v>1416015.581856868</v>
      </c>
    </row>
    <row r="802" spans="89:99" x14ac:dyDescent="0.25">
      <c r="CK802" t="s">
        <v>4501</v>
      </c>
      <c r="CL802" t="s">
        <v>4501</v>
      </c>
      <c r="CM802" t="s">
        <v>4502</v>
      </c>
      <c r="CN802">
        <v>1616061.84745336</v>
      </c>
      <c r="CO802">
        <v>4.8431868074476298E-3</v>
      </c>
      <c r="CP802">
        <v>598</v>
      </c>
      <c r="CQ802">
        <v>6.8858109721420604</v>
      </c>
      <c r="CR802">
        <v>4.2282764376268501E-3</v>
      </c>
      <c r="CS802">
        <v>26079.287351472001</v>
      </c>
      <c r="CT802">
        <v>22768.156712179716</v>
      </c>
      <c r="CU802">
        <v>1410880.171053292</v>
      </c>
    </row>
    <row r="803" spans="89:99" x14ac:dyDescent="0.25">
      <c r="CK803" t="s">
        <v>5590</v>
      </c>
      <c r="CL803" t="s">
        <v>1753</v>
      </c>
      <c r="CM803" t="s">
        <v>1754</v>
      </c>
      <c r="CN803">
        <v>1615106.29229559</v>
      </c>
      <c r="CO803">
        <v>2.3431982727422701E-3</v>
      </c>
      <c r="CP803">
        <v>599</v>
      </c>
      <c r="CQ803">
        <v>0.74873140763427304</v>
      </c>
      <c r="CR803">
        <v>2.0456964472418209E-3</v>
      </c>
      <c r="CS803">
        <v>257723.63846206601</v>
      </c>
      <c r="CT803">
        <v>225002.01442836833</v>
      </c>
      <c r="CU803">
        <v>1410045.9370005731</v>
      </c>
    </row>
    <row r="804" spans="89:99" x14ac:dyDescent="0.25">
      <c r="CK804" t="s">
        <v>4660</v>
      </c>
      <c r="CL804" t="s">
        <v>2842</v>
      </c>
      <c r="CM804" t="s">
        <v>2843</v>
      </c>
      <c r="CN804">
        <v>1609443.8286427499</v>
      </c>
      <c r="CO804">
        <v>1.53280367552269E-4</v>
      </c>
      <c r="CP804">
        <v>600</v>
      </c>
      <c r="CQ804">
        <v>0.44417087008745498</v>
      </c>
      <c r="CR804">
        <v>1.3381927896636276E-4</v>
      </c>
      <c r="CS804">
        <v>163227.68521240799</v>
      </c>
      <c r="CT804">
        <v>142503.64538709985</v>
      </c>
      <c r="CU804">
        <v>1405102.4023829522</v>
      </c>
    </row>
    <row r="805" spans="89:99" x14ac:dyDescent="0.25">
      <c r="CK805" t="s">
        <v>4008</v>
      </c>
      <c r="CL805" t="s">
        <v>2494</v>
      </c>
      <c r="CM805" t="s">
        <v>2495</v>
      </c>
      <c r="CN805">
        <v>1602851.3922919701</v>
      </c>
      <c r="CO805">
        <v>9.9408769449760397E-3</v>
      </c>
      <c r="CP805">
        <v>601</v>
      </c>
      <c r="CQ805">
        <v>7.9035497946690496</v>
      </c>
      <c r="CR805">
        <v>8.6787434445341049E-3</v>
      </c>
      <c r="CS805">
        <v>229925.119956012</v>
      </c>
      <c r="CT805">
        <v>200732.90702591694</v>
      </c>
      <c r="CU805">
        <v>1399346.9681210129</v>
      </c>
    </row>
    <row r="806" spans="89:99" x14ac:dyDescent="0.25">
      <c r="CK806" t="s">
        <v>4038</v>
      </c>
      <c r="CL806" t="s">
        <v>202</v>
      </c>
      <c r="CM806" t="s">
        <v>10828</v>
      </c>
      <c r="CN806">
        <v>1597915.9828429499</v>
      </c>
      <c r="CO806">
        <v>1.58748386725754E-2</v>
      </c>
      <c r="CP806">
        <v>602</v>
      </c>
      <c r="CQ806">
        <v>-6.9490625182924504</v>
      </c>
      <c r="CR806">
        <v>1.3859305655350542E-2</v>
      </c>
      <c r="CS806">
        <v>33658.520959194502</v>
      </c>
      <c r="CT806">
        <v>29385.10050413134</v>
      </c>
      <c r="CU806">
        <v>1395038.177997278</v>
      </c>
    </row>
    <row r="807" spans="89:99" x14ac:dyDescent="0.25">
      <c r="CK807" t="s">
        <v>2909</v>
      </c>
      <c r="CL807" t="s">
        <v>2909</v>
      </c>
      <c r="CM807" t="s">
        <v>2910</v>
      </c>
      <c r="CN807">
        <v>1591443.7504124399</v>
      </c>
      <c r="CO807">
        <v>2.0033103756840701E-2</v>
      </c>
      <c r="CP807">
        <v>603</v>
      </c>
      <c r="CQ807">
        <v>0.83686275803511201</v>
      </c>
      <c r="CR807">
        <v>1.7489620771457184E-2</v>
      </c>
      <c r="CS807">
        <v>76794.190255340101</v>
      </c>
      <c r="CT807">
        <v>67044.092683761119</v>
      </c>
      <c r="CU807">
        <v>1389387.6860850754</v>
      </c>
    </row>
    <row r="808" spans="89:99" x14ac:dyDescent="0.25">
      <c r="CK808" t="s">
        <v>4814</v>
      </c>
      <c r="CL808" t="s">
        <v>4815</v>
      </c>
      <c r="CM808" t="s">
        <v>2334</v>
      </c>
      <c r="CN808">
        <v>1587498.29023824</v>
      </c>
      <c r="CO808">
        <v>2.9875349518616399E-3</v>
      </c>
      <c r="CP808">
        <v>604</v>
      </c>
      <c r="CQ808">
        <v>-8.0882686602019103</v>
      </c>
      <c r="CR808">
        <v>2.6082255642334794E-3</v>
      </c>
      <c r="CS808">
        <v>26458.331723364001</v>
      </c>
      <c r="CT808">
        <v>23099.07609443882</v>
      </c>
      <c r="CU808">
        <v>1385943.1573164326</v>
      </c>
    </row>
    <row r="809" spans="89:99" x14ac:dyDescent="0.25">
      <c r="CK809" t="s">
        <v>3759</v>
      </c>
      <c r="CL809" t="s">
        <v>2360</v>
      </c>
      <c r="CM809" t="s">
        <v>2361</v>
      </c>
      <c r="CN809">
        <v>1571603.97912573</v>
      </c>
      <c r="CO809">
        <v>1.57332644145877E-3</v>
      </c>
      <c r="CP809">
        <v>605</v>
      </c>
      <c r="CQ809">
        <v>45.4122535566785</v>
      </c>
      <c r="CR809">
        <v>1.3735706231453992E-3</v>
      </c>
      <c r="CS809">
        <v>456808.88007654197</v>
      </c>
      <c r="CT809">
        <v>398810.59742650401</v>
      </c>
      <c r="CU809">
        <v>1372066.8515200112</v>
      </c>
    </row>
    <row r="810" spans="89:99" x14ac:dyDescent="0.25">
      <c r="CK810" t="s">
        <v>4044</v>
      </c>
      <c r="CL810" t="s">
        <v>297</v>
      </c>
      <c r="CM810" t="s">
        <v>298</v>
      </c>
      <c r="CN810">
        <v>1564268.11046905</v>
      </c>
      <c r="CO810">
        <v>9.3214189191067193E-3</v>
      </c>
      <c r="CP810">
        <v>606</v>
      </c>
      <c r="CQ810">
        <v>-6.2914927070559603</v>
      </c>
      <c r="CR810">
        <v>8.1379342874612556E-3</v>
      </c>
      <c r="CS810">
        <v>71331.196735731704</v>
      </c>
      <c r="CT810">
        <v>62274.702673376283</v>
      </c>
      <c r="CU810">
        <v>1365662.374091458</v>
      </c>
    </row>
    <row r="811" spans="89:99" x14ac:dyDescent="0.25">
      <c r="CK811" t="s">
        <v>2779</v>
      </c>
      <c r="CL811" t="s">
        <v>2779</v>
      </c>
      <c r="CM811" t="s">
        <v>2778</v>
      </c>
      <c r="CN811">
        <v>1562660.0257067599</v>
      </c>
      <c r="CO811">
        <v>1.2847578883120599E-2</v>
      </c>
      <c r="CP811">
        <v>607</v>
      </c>
      <c r="CQ811">
        <v>-13.2566237669852</v>
      </c>
      <c r="CR811">
        <v>1.1216398877804078E-2</v>
      </c>
      <c r="CS811">
        <v>2634666.6218548701</v>
      </c>
      <c r="CT811">
        <v>2300158.8088776888</v>
      </c>
      <c r="CU811">
        <v>1364258.4582029271</v>
      </c>
    </row>
    <row r="812" spans="89:99" x14ac:dyDescent="0.25">
      <c r="CK812" t="s">
        <v>4509</v>
      </c>
      <c r="CL812" t="s">
        <v>4510</v>
      </c>
      <c r="CM812" t="s">
        <v>1849</v>
      </c>
      <c r="CN812">
        <v>1555693.3258525999</v>
      </c>
      <c r="CO812">
        <v>6.3470457914919301E-2</v>
      </c>
      <c r="CP812">
        <v>608</v>
      </c>
      <c r="CQ812">
        <v>-1.4598001633947699</v>
      </c>
      <c r="CR812">
        <v>5.5411994696209506E-2</v>
      </c>
      <c r="CS812">
        <v>25044.299947486001</v>
      </c>
      <c r="CT812">
        <v>21864.575448953394</v>
      </c>
      <c r="CU812">
        <v>1358176.2784290509</v>
      </c>
    </row>
    <row r="813" spans="89:99" x14ac:dyDescent="0.25">
      <c r="CK813" t="s">
        <v>4082</v>
      </c>
      <c r="CL813" t="s">
        <v>4083</v>
      </c>
      <c r="CM813" t="s">
        <v>2355</v>
      </c>
      <c r="CN813">
        <v>1555494.5725813899</v>
      </c>
      <c r="CO813">
        <v>8.9776336726435097E-4</v>
      </c>
      <c r="CP813">
        <v>609</v>
      </c>
      <c r="CQ813">
        <v>-10.026659554514</v>
      </c>
      <c r="CR813">
        <v>7.8377973910300012E-4</v>
      </c>
      <c r="CS813">
        <v>26185.294442397098</v>
      </c>
      <c r="CT813">
        <v>22860.704718812602</v>
      </c>
      <c r="CU813">
        <v>1358002.7596681667</v>
      </c>
    </row>
    <row r="814" spans="89:99" x14ac:dyDescent="0.25">
      <c r="CK814" t="s">
        <v>4137</v>
      </c>
      <c r="CL814" t="s">
        <v>871</v>
      </c>
      <c r="CM814" t="s">
        <v>981</v>
      </c>
      <c r="CN814">
        <v>1522663.6438263</v>
      </c>
      <c r="CO814">
        <v>1.36920945327429E-2</v>
      </c>
      <c r="CP814">
        <v>610</v>
      </c>
      <c r="CQ814">
        <v>2.25135105903539</v>
      </c>
      <c r="CR814">
        <v>1.1953691442487735E-2</v>
      </c>
      <c r="CS814">
        <v>273362.70394008397</v>
      </c>
      <c r="CT814">
        <v>238655.48159703522</v>
      </c>
      <c r="CU814">
        <v>1329340.1769515381</v>
      </c>
    </row>
    <row r="815" spans="89:99" x14ac:dyDescent="0.25">
      <c r="CK815" t="s">
        <v>4851</v>
      </c>
      <c r="CL815" t="s">
        <v>319</v>
      </c>
      <c r="CM815" t="s">
        <v>320</v>
      </c>
      <c r="CN815">
        <v>1515469.6317741501</v>
      </c>
      <c r="CO815">
        <v>0.43346366549605397</v>
      </c>
      <c r="CP815">
        <v>611</v>
      </c>
      <c r="CQ815">
        <v>-0.76830747813973299</v>
      </c>
      <c r="CR815">
        <v>0.37842938467001308</v>
      </c>
      <c r="CS815">
        <v>2689.8395588235499</v>
      </c>
      <c r="CT815">
        <v>2348.3267690770772</v>
      </c>
      <c r="CU815">
        <v>1323059.5454455772</v>
      </c>
    </row>
    <row r="816" spans="89:99" x14ac:dyDescent="0.25">
      <c r="CK816" t="s">
        <v>5241</v>
      </c>
      <c r="CL816" t="s">
        <v>3203</v>
      </c>
      <c r="CM816" t="s">
        <v>3204</v>
      </c>
      <c r="CN816">
        <v>1512443.4446358799</v>
      </c>
      <c r="CO816">
        <v>3.4630248155340297E-5</v>
      </c>
      <c r="CP816">
        <v>612</v>
      </c>
      <c r="CQ816">
        <v>0.86179635473074301</v>
      </c>
      <c r="CR816">
        <v>3.0233453328545679E-5</v>
      </c>
      <c r="CS816">
        <v>16.120783891897698</v>
      </c>
      <c r="CT816">
        <v>14.074024685846803</v>
      </c>
      <c r="CU816">
        <v>1320417.5751311304</v>
      </c>
    </row>
    <row r="817" spans="89:99" x14ac:dyDescent="0.25">
      <c r="CK817" t="s">
        <v>4012</v>
      </c>
      <c r="CL817" t="s">
        <v>354</v>
      </c>
      <c r="CM817" t="s">
        <v>355</v>
      </c>
      <c r="CN817">
        <v>1508008.5928736399</v>
      </c>
      <c r="CO817">
        <v>6.2827879605607803E-2</v>
      </c>
      <c r="CP817">
        <v>613</v>
      </c>
      <c r="CQ817">
        <v>1.74080642883203</v>
      </c>
      <c r="CR817">
        <v>5.4851000699361427E-2</v>
      </c>
      <c r="CS817">
        <v>1735.1257582821499</v>
      </c>
      <c r="CT817">
        <v>1514.8272515076155</v>
      </c>
      <c r="CU817">
        <v>1316545.7898880315</v>
      </c>
    </row>
    <row r="818" spans="89:99" x14ac:dyDescent="0.25">
      <c r="CK818" t="s">
        <v>7388</v>
      </c>
      <c r="CL818" t="s">
        <v>7389</v>
      </c>
      <c r="CM818" t="s">
        <v>833</v>
      </c>
      <c r="CN818">
        <v>1504526.05393285</v>
      </c>
      <c r="CO818">
        <v>3.3564085035825002</v>
      </c>
      <c r="CP818">
        <v>614</v>
      </c>
      <c r="CQ818">
        <v>-1.74025068008884</v>
      </c>
      <c r="CR818">
        <v>2.9302654543336524</v>
      </c>
      <c r="CS818">
        <v>0</v>
      </c>
      <c r="CT818">
        <v>0</v>
      </c>
      <c r="CU818">
        <v>1313505.4080213201</v>
      </c>
    </row>
    <row r="819" spans="89:99" x14ac:dyDescent="0.25">
      <c r="CK819" t="s">
        <v>4138</v>
      </c>
      <c r="CL819" t="s">
        <v>4139</v>
      </c>
      <c r="CM819" t="s">
        <v>4140</v>
      </c>
      <c r="CN819">
        <v>1498588.75356928</v>
      </c>
      <c r="CO819">
        <v>1.21421030262156E-4</v>
      </c>
      <c r="CP819">
        <v>615</v>
      </c>
      <c r="CQ819">
        <v>20.0261793273053</v>
      </c>
      <c r="CR819">
        <v>1.0600493057595165E-4</v>
      </c>
      <c r="CS819">
        <v>37390.730620893897</v>
      </c>
      <c r="CT819">
        <v>32643.453898342734</v>
      </c>
      <c r="CU819">
        <v>1308321.9310611105</v>
      </c>
    </row>
    <row r="820" spans="89:99" x14ac:dyDescent="0.25">
      <c r="CK820" t="s">
        <v>3724</v>
      </c>
      <c r="CL820" t="s">
        <v>2881</v>
      </c>
      <c r="CM820" t="s">
        <v>2882</v>
      </c>
      <c r="CN820">
        <v>1494256.3480305299</v>
      </c>
      <c r="CO820">
        <v>5.8328982935202398E-4</v>
      </c>
      <c r="CP820">
        <v>616</v>
      </c>
      <c r="CQ820">
        <v>-0.60750531626927096</v>
      </c>
      <c r="CR820">
        <v>5.0923301945817378E-4</v>
      </c>
      <c r="CS820">
        <v>99172.817644215596</v>
      </c>
      <c r="CT820">
        <v>86581.440024835436</v>
      </c>
      <c r="CU820">
        <v>1304539.585059182</v>
      </c>
    </row>
    <row r="821" spans="89:99" x14ac:dyDescent="0.25">
      <c r="CK821" t="s">
        <v>4809</v>
      </c>
      <c r="CL821" t="s">
        <v>4810</v>
      </c>
      <c r="CM821" t="s">
        <v>4811</v>
      </c>
      <c r="CN821">
        <v>1491478.7455166299</v>
      </c>
      <c r="CO821">
        <v>7.3090054985295305E-2</v>
      </c>
      <c r="CP821">
        <v>617</v>
      </c>
      <c r="CQ821">
        <v>5.7215816560093504</v>
      </c>
      <c r="CR821">
        <v>6.3810249244142289E-2</v>
      </c>
      <c r="CS821">
        <v>95.549809130532296</v>
      </c>
      <c r="CT821">
        <v>83.418423164083421</v>
      </c>
      <c r="CU821">
        <v>1302114.6380708569</v>
      </c>
    </row>
    <row r="822" spans="89:99" x14ac:dyDescent="0.25">
      <c r="CK822" t="s">
        <v>5686</v>
      </c>
      <c r="CL822" t="s">
        <v>1335</v>
      </c>
      <c r="CM822" t="s">
        <v>1336</v>
      </c>
      <c r="CN822">
        <v>1489801.7955514099</v>
      </c>
      <c r="CO822">
        <v>1.61480241485776E-5</v>
      </c>
      <c r="CP822">
        <v>618</v>
      </c>
      <c r="CQ822">
        <v>11.505691622623701</v>
      </c>
      <c r="CR822">
        <v>1.4097806410577597E-5</v>
      </c>
      <c r="CS822">
        <v>38418.8230368144</v>
      </c>
      <c r="CT822">
        <v>33541.015588768307</v>
      </c>
      <c r="CU822">
        <v>1300650.6003810212</v>
      </c>
    </row>
    <row r="823" spans="89:99" x14ac:dyDescent="0.25">
      <c r="CK823" t="s">
        <v>4381</v>
      </c>
      <c r="CL823" t="s">
        <v>2457</v>
      </c>
      <c r="CM823" t="s">
        <v>2458</v>
      </c>
      <c r="CN823">
        <v>1486354.91582561</v>
      </c>
      <c r="CO823">
        <v>1.8554762175125199E-3</v>
      </c>
      <c r="CP823">
        <v>619</v>
      </c>
      <c r="CQ823">
        <v>0.90519392726092296</v>
      </c>
      <c r="CR823">
        <v>1.6198975350322608E-3</v>
      </c>
      <c r="CS823">
        <v>27177.490432672599</v>
      </c>
      <c r="CT823">
        <v>23726.92753737876</v>
      </c>
      <c r="CU823">
        <v>1297641.3502927276</v>
      </c>
    </row>
    <row r="824" spans="89:99" x14ac:dyDescent="0.25">
      <c r="CK824" t="s">
        <v>5584</v>
      </c>
      <c r="CL824" t="s">
        <v>1153</v>
      </c>
      <c r="CM824" t="s">
        <v>1154</v>
      </c>
      <c r="CN824">
        <v>1484411.5150125599</v>
      </c>
      <c r="CO824">
        <v>0.10982285190763499</v>
      </c>
      <c r="CP824">
        <v>620</v>
      </c>
      <c r="CQ824">
        <v>-13.4851157021864</v>
      </c>
      <c r="CR824">
        <v>9.5879303338034058E-2</v>
      </c>
      <c r="CS824">
        <v>43.929140763054001</v>
      </c>
      <c r="CT824">
        <v>38.351721335213625</v>
      </c>
      <c r="CU824">
        <v>1295944.6914205058</v>
      </c>
    </row>
    <row r="825" spans="89:99" x14ac:dyDescent="0.25">
      <c r="CK825" t="s">
        <v>5463</v>
      </c>
      <c r="CL825" t="s">
        <v>682</v>
      </c>
      <c r="CM825" t="s">
        <v>683</v>
      </c>
      <c r="CN825">
        <v>1483868.69354085</v>
      </c>
      <c r="CO825">
        <v>4.9782223541320496</v>
      </c>
      <c r="CP825">
        <v>621</v>
      </c>
      <c r="CQ825">
        <v>-10.590545694292</v>
      </c>
      <c r="CR825">
        <v>4.3461673311620297</v>
      </c>
      <c r="CS825">
        <v>48.605192267083801</v>
      </c>
      <c r="CT825">
        <v>42.434082636085783</v>
      </c>
      <c r="CU825">
        <v>1295470.7887341299</v>
      </c>
    </row>
    <row r="826" spans="89:99" x14ac:dyDescent="0.25">
      <c r="CK826" t="s">
        <v>4490</v>
      </c>
      <c r="CL826" t="s">
        <v>4491</v>
      </c>
      <c r="CM826" t="s">
        <v>3195</v>
      </c>
      <c r="CN826">
        <v>1482730.07741163</v>
      </c>
      <c r="CO826">
        <v>1.10203283467363E-4</v>
      </c>
      <c r="CP826">
        <v>622</v>
      </c>
      <c r="CQ826">
        <v>2.09879180137523</v>
      </c>
      <c r="CR826">
        <v>9.6211433785212751E-5</v>
      </c>
      <c r="CS826">
        <v>1086721.31490471</v>
      </c>
      <c r="CT826">
        <v>948746.82987914875</v>
      </c>
      <c r="CU826">
        <v>1294476.7358631401</v>
      </c>
    </row>
    <row r="827" spans="89:99" x14ac:dyDescent="0.25">
      <c r="CK827" t="s">
        <v>1321</v>
      </c>
      <c r="CL827" t="s">
        <v>1321</v>
      </c>
      <c r="CM827" t="s">
        <v>1320</v>
      </c>
      <c r="CN827">
        <v>1457415.97175159</v>
      </c>
      <c r="CO827">
        <v>3.4559571185113102E-5</v>
      </c>
      <c r="CP827">
        <v>623</v>
      </c>
      <c r="CQ827">
        <v>1.35103669116445</v>
      </c>
      <c r="CR827">
        <v>3.0171749789166409E-5</v>
      </c>
      <c r="CS827">
        <v>19594.837761076898</v>
      </c>
      <c r="CT827">
        <v>17106.998779579535</v>
      </c>
      <c r="CU827">
        <v>1272376.6103141215</v>
      </c>
    </row>
    <row r="828" spans="89:99" x14ac:dyDescent="0.25">
      <c r="CK828" t="s">
        <v>3910</v>
      </c>
      <c r="CL828" t="s">
        <v>180</v>
      </c>
      <c r="CM828" t="s">
        <v>181</v>
      </c>
      <c r="CN828">
        <v>1453590.1493694801</v>
      </c>
      <c r="CO828">
        <v>7.7429478422804902E-3</v>
      </c>
      <c r="CP828">
        <v>624</v>
      </c>
      <c r="CQ828">
        <v>-8.9964329445330495</v>
      </c>
      <c r="CR828">
        <v>6.7598722124331918E-3</v>
      </c>
      <c r="CS828">
        <v>89751.085306531299</v>
      </c>
      <c r="CT828">
        <v>78355.928511672886</v>
      </c>
      <c r="CU828">
        <v>1269036.5296449338</v>
      </c>
    </row>
    <row r="829" spans="89:99" x14ac:dyDescent="0.25">
      <c r="CK829" t="s">
        <v>3932</v>
      </c>
      <c r="CL829" t="s">
        <v>468</v>
      </c>
      <c r="CM829" t="s">
        <v>469</v>
      </c>
      <c r="CN829">
        <v>1448447.00154809</v>
      </c>
      <c r="CO829">
        <v>1.02283377300404E-5</v>
      </c>
      <c r="CP829">
        <v>625</v>
      </c>
      <c r="CQ829">
        <v>-1.26833903362614</v>
      </c>
      <c r="CR829">
        <v>8.9297070584835535E-6</v>
      </c>
      <c r="CS829">
        <v>291.85229471478101</v>
      </c>
      <c r="CT829">
        <v>254.79755996861363</v>
      </c>
      <c r="CU829">
        <v>1264546.3764435386</v>
      </c>
    </row>
    <row r="830" spans="89:99" x14ac:dyDescent="0.25">
      <c r="CK830" t="s">
        <v>4093</v>
      </c>
      <c r="CL830" t="s">
        <v>2407</v>
      </c>
      <c r="CM830" t="s">
        <v>2408</v>
      </c>
      <c r="CN830">
        <v>1442537.9569441101</v>
      </c>
      <c r="CO830">
        <v>2.3667648084195799E-2</v>
      </c>
      <c r="CP830">
        <v>626</v>
      </c>
      <c r="CQ830">
        <v>6.0036957589713102</v>
      </c>
      <c r="CR830">
        <v>2.0662708812833969E-2</v>
      </c>
      <c r="CS830">
        <v>43171.358951127899</v>
      </c>
      <c r="CT830">
        <v>37690.150533256907</v>
      </c>
      <c r="CU830">
        <v>1259387.5677786586</v>
      </c>
    </row>
    <row r="831" spans="89:99" x14ac:dyDescent="0.25">
      <c r="CK831" t="s">
        <v>2336</v>
      </c>
      <c r="CL831" t="s">
        <v>2336</v>
      </c>
      <c r="CM831" t="s">
        <v>2335</v>
      </c>
      <c r="CN831">
        <v>1436440.1772044799</v>
      </c>
      <c r="CO831">
        <v>1.0281138311652E-2</v>
      </c>
      <c r="CP831">
        <v>627</v>
      </c>
      <c r="CQ831">
        <v>0.85604540399525397</v>
      </c>
      <c r="CR831">
        <v>8.9758038670514177E-3</v>
      </c>
      <c r="CS831">
        <v>9412.1867826895104</v>
      </c>
      <c r="CT831">
        <v>8217.1779000121223</v>
      </c>
      <c r="CU831">
        <v>1254063.9865458908</v>
      </c>
    </row>
    <row r="832" spans="89:99" x14ac:dyDescent="0.25">
      <c r="CK832" t="s">
        <v>3955</v>
      </c>
      <c r="CL832" t="s">
        <v>1444</v>
      </c>
      <c r="CM832" t="s">
        <v>1445</v>
      </c>
      <c r="CN832">
        <v>1432276.90511466</v>
      </c>
      <c r="CO832">
        <v>3.5885987910075801E-2</v>
      </c>
      <c r="CP832">
        <v>628</v>
      </c>
      <c r="CQ832">
        <v>-0.26777364885709398</v>
      </c>
      <c r="CR832">
        <v>3.1329759341060949E-2</v>
      </c>
      <c r="CS832">
        <v>744266.10425004503</v>
      </c>
      <c r="CT832">
        <v>649771.10259004252</v>
      </c>
      <c r="CU832">
        <v>1250429.3001336828</v>
      </c>
    </row>
    <row r="833" spans="89:99" x14ac:dyDescent="0.25">
      <c r="CK833" t="s">
        <v>4285</v>
      </c>
      <c r="CL833" t="s">
        <v>283</v>
      </c>
      <c r="CM833" t="s">
        <v>284</v>
      </c>
      <c r="CN833">
        <v>1425122.4266848899</v>
      </c>
      <c r="CO833">
        <v>1.2348844088373501</v>
      </c>
      <c r="CP833">
        <v>629</v>
      </c>
      <c r="CQ833">
        <v>-2.3053592245266601</v>
      </c>
      <c r="CR833">
        <v>1.078098544753725</v>
      </c>
      <c r="CS833">
        <v>21.5083053625284</v>
      </c>
      <c r="CT833">
        <v>18.77752488048035</v>
      </c>
      <c r="CU833">
        <v>1244183.18290327</v>
      </c>
    </row>
    <row r="834" spans="89:99" x14ac:dyDescent="0.25">
      <c r="CK834" t="s">
        <v>3773</v>
      </c>
      <c r="CL834" t="s">
        <v>228</v>
      </c>
      <c r="CM834" t="s">
        <v>229</v>
      </c>
      <c r="CN834">
        <v>1423441.85635677</v>
      </c>
      <c r="CO834">
        <v>2.00453147722722</v>
      </c>
      <c r="CP834">
        <v>630</v>
      </c>
      <c r="CQ834">
        <v>0.81820583704051797</v>
      </c>
      <c r="CR834">
        <v>1.7500281427525437</v>
      </c>
      <c r="CS834">
        <v>120552.41376103699</v>
      </c>
      <c r="CT834">
        <v>105246.59710028072</v>
      </c>
      <c r="CU834">
        <v>1242715.9845062895</v>
      </c>
    </row>
    <row r="835" spans="89:99" x14ac:dyDescent="0.25">
      <c r="CK835" t="s">
        <v>5589</v>
      </c>
      <c r="CL835" t="s">
        <v>2121</v>
      </c>
      <c r="CM835" t="s">
        <v>2706</v>
      </c>
      <c r="CN835">
        <v>1421723.5421655499</v>
      </c>
      <c r="CO835">
        <v>3.9411943471668702E-2</v>
      </c>
      <c r="CP835">
        <v>631</v>
      </c>
      <c r="CQ835">
        <v>-4.5097412563978603</v>
      </c>
      <c r="CR835">
        <v>3.4408045480731765E-2</v>
      </c>
      <c r="CS835">
        <v>447.32000513853097</v>
      </c>
      <c r="CT835">
        <v>390.52646800612263</v>
      </c>
      <c r="CU835">
        <v>1241215.8343580435</v>
      </c>
    </row>
    <row r="836" spans="89:99" x14ac:dyDescent="0.25">
      <c r="CK836" t="s">
        <v>9790</v>
      </c>
      <c r="CL836" t="s">
        <v>9791</v>
      </c>
      <c r="CM836" t="s">
        <v>9792</v>
      </c>
      <c r="CN836">
        <v>1411341.7445276601</v>
      </c>
      <c r="CO836">
        <v>1.9466782683140199E-2</v>
      </c>
      <c r="CP836">
        <v>632</v>
      </c>
      <c r="CQ836">
        <v>7.2014336479101999</v>
      </c>
      <c r="CR836">
        <v>1.6995202086557991E-2</v>
      </c>
      <c r="CS836">
        <v>233478.91849177401</v>
      </c>
      <c r="CT836">
        <v>203835.50108438448</v>
      </c>
      <c r="CU836">
        <v>1232152.1512754506</v>
      </c>
    </row>
    <row r="837" spans="89:99" x14ac:dyDescent="0.25">
      <c r="CK837" t="s">
        <v>4626</v>
      </c>
      <c r="CL837" t="s">
        <v>1239</v>
      </c>
      <c r="CM837" t="s">
        <v>1240</v>
      </c>
      <c r="CN837">
        <v>1404289.8466441301</v>
      </c>
      <c r="CO837">
        <v>2.4351755587675699E-2</v>
      </c>
      <c r="CP837">
        <v>633</v>
      </c>
      <c r="CQ837">
        <v>17.958431287851401</v>
      </c>
      <c r="CR837">
        <v>2.1259959291242046E-2</v>
      </c>
      <c r="CS837">
        <v>35.310045602129797</v>
      </c>
      <c r="CT837">
        <v>30.826940972300999</v>
      </c>
      <c r="CU837">
        <v>1225995.590554805</v>
      </c>
    </row>
    <row r="838" spans="89:99" x14ac:dyDescent="0.25">
      <c r="CK838" t="s">
        <v>1763</v>
      </c>
      <c r="CL838" t="s">
        <v>4958</v>
      </c>
      <c r="CM838" t="s">
        <v>1764</v>
      </c>
      <c r="CN838">
        <v>1388551.8603916999</v>
      </c>
      <c r="CO838">
        <v>3.1320686851026599E-3</v>
      </c>
      <c r="CP838">
        <v>634</v>
      </c>
      <c r="CQ838">
        <v>4.4926162465175699</v>
      </c>
      <c r="CR838">
        <v>2.7344087165672866E-3</v>
      </c>
      <c r="CS838">
        <v>526634.64295980998</v>
      </c>
      <c r="CT838">
        <v>459771.00215106079</v>
      </c>
      <c r="CU838">
        <v>1212255.7619889285</v>
      </c>
    </row>
    <row r="839" spans="89:99" x14ac:dyDescent="0.25">
      <c r="CK839" t="s">
        <v>4545</v>
      </c>
      <c r="CL839" t="s">
        <v>273</v>
      </c>
      <c r="CM839" t="s">
        <v>274</v>
      </c>
      <c r="CN839">
        <v>1386732.6847258699</v>
      </c>
      <c r="CO839">
        <v>1.5306817797967599E-5</v>
      </c>
      <c r="CP839">
        <v>635</v>
      </c>
      <c r="CQ839">
        <v>3.4579668432499799</v>
      </c>
      <c r="CR839">
        <v>1.3363402983066444E-5</v>
      </c>
      <c r="CS839">
        <v>27545.4482569674</v>
      </c>
      <c r="CT839">
        <v>24048.167964469798</v>
      </c>
      <c r="CU839">
        <v>1210667.5561423348</v>
      </c>
    </row>
    <row r="840" spans="89:99" x14ac:dyDescent="0.25">
      <c r="CK840" t="s">
        <v>3030</v>
      </c>
      <c r="CL840" t="s">
        <v>3030</v>
      </c>
      <c r="CM840" t="s">
        <v>3029</v>
      </c>
      <c r="CN840">
        <v>1385173.5512349999</v>
      </c>
      <c r="CO840">
        <v>4.61724517078333E-3</v>
      </c>
      <c r="CP840">
        <v>636</v>
      </c>
      <c r="CQ840">
        <v>1.9676655706058399</v>
      </c>
      <c r="CR840">
        <v>4.0310212549199967E-3</v>
      </c>
      <c r="CS840">
        <v>77190.977483676994</v>
      </c>
      <c r="CT840">
        <v>67390.502218439447</v>
      </c>
      <c r="CU840">
        <v>1209306.3764759998</v>
      </c>
    </row>
    <row r="841" spans="89:99" x14ac:dyDescent="0.25">
      <c r="CK841" t="s">
        <v>4201</v>
      </c>
      <c r="CL841" t="s">
        <v>1861</v>
      </c>
      <c r="CM841" t="s">
        <v>1862</v>
      </c>
      <c r="CN841">
        <v>1377928.0639182399</v>
      </c>
      <c r="CO841">
        <v>2.8371861891795299E-3</v>
      </c>
      <c r="CP841">
        <v>637</v>
      </c>
      <c r="CQ841">
        <v>-4.2320083160734798</v>
      </c>
      <c r="CR841">
        <v>2.4769656818565407E-3</v>
      </c>
      <c r="CS841">
        <v>1977.04254742174</v>
      </c>
      <c r="CT841">
        <v>1726.0293174308867</v>
      </c>
      <c r="CU841">
        <v>1202980.8052109249</v>
      </c>
    </row>
    <row r="842" spans="89:99" x14ac:dyDescent="0.25">
      <c r="CK842" t="s">
        <v>3812</v>
      </c>
      <c r="CL842" t="s">
        <v>3813</v>
      </c>
      <c r="CM842" t="s">
        <v>1717</v>
      </c>
      <c r="CN842">
        <v>1361989.0892577099</v>
      </c>
      <c r="CO842">
        <v>2.8456924428232101E-2</v>
      </c>
      <c r="CP842">
        <v>638</v>
      </c>
      <c r="CQ842">
        <v>-4.1787174095777999</v>
      </c>
      <c r="CR842">
        <v>2.4843919475126049E-2</v>
      </c>
      <c r="CS842">
        <v>7410.9589069671301</v>
      </c>
      <c r="CT842">
        <v>6470.0339203029571</v>
      </c>
      <c r="CU842">
        <v>1189065.5065291943</v>
      </c>
    </row>
    <row r="843" spans="89:99" x14ac:dyDescent="0.25">
      <c r="CK843" t="s">
        <v>4428</v>
      </c>
      <c r="CL843" t="s">
        <v>2467</v>
      </c>
      <c r="CM843" t="s">
        <v>2468</v>
      </c>
      <c r="CN843">
        <v>1357574.32518504</v>
      </c>
      <c r="CO843">
        <v>2.31273456431417E-2</v>
      </c>
      <c r="CP843">
        <v>639</v>
      </c>
      <c r="CQ843">
        <v>-10.4268019450971</v>
      </c>
      <c r="CR843">
        <v>2.0191005330905863E-2</v>
      </c>
      <c r="CS843">
        <v>116776.263067718</v>
      </c>
      <c r="CT843">
        <v>101949.88160358828</v>
      </c>
      <c r="CU843">
        <v>1185211.258562247</v>
      </c>
    </row>
    <row r="844" spans="89:99" x14ac:dyDescent="0.25">
      <c r="CK844" t="s">
        <v>4956</v>
      </c>
      <c r="CL844" t="s">
        <v>3115</v>
      </c>
      <c r="CM844" t="s">
        <v>3116</v>
      </c>
      <c r="CN844">
        <v>1356887.14556192</v>
      </c>
      <c r="CO844">
        <v>4.2595729918768399E-3</v>
      </c>
      <c r="CP844">
        <v>640</v>
      </c>
      <c r="CQ844">
        <v>3.6501029875688502</v>
      </c>
      <c r="CR844">
        <v>3.7187605665361897E-3</v>
      </c>
      <c r="CS844">
        <v>47372.523608320596</v>
      </c>
      <c r="CT844">
        <v>41357.918520913794</v>
      </c>
      <c r="CU844">
        <v>1184611.3260127967</v>
      </c>
    </row>
    <row r="845" spans="89:99" x14ac:dyDescent="0.25">
      <c r="CK845" t="s">
        <v>5172</v>
      </c>
      <c r="CL845" t="s">
        <v>1397</v>
      </c>
      <c r="CM845" t="s">
        <v>1398</v>
      </c>
      <c r="CN845">
        <v>1355977.10409272</v>
      </c>
      <c r="CO845">
        <v>6.9751909122163003E-2</v>
      </c>
      <c r="CP845">
        <v>641</v>
      </c>
      <c r="CQ845">
        <v>-46.856533882109098</v>
      </c>
      <c r="CR845">
        <v>6.0895927732376717E-2</v>
      </c>
      <c r="CS845">
        <v>94315.960460653805</v>
      </c>
      <c r="CT845">
        <v>82341.228856727379</v>
      </c>
      <c r="CU845">
        <v>1183816.8270486922</v>
      </c>
    </row>
    <row r="846" spans="89:99" x14ac:dyDescent="0.25">
      <c r="CK846" t="s">
        <v>4957</v>
      </c>
      <c r="CL846" t="s">
        <v>2948</v>
      </c>
      <c r="CM846" t="s">
        <v>2949</v>
      </c>
      <c r="CN846">
        <v>1346362.13545184</v>
      </c>
      <c r="CO846">
        <v>0.494099874882862</v>
      </c>
      <c r="CP846">
        <v>642</v>
      </c>
      <c r="CQ846">
        <v>-25.437634308985501</v>
      </c>
      <c r="CR846">
        <v>0.43136697836823445</v>
      </c>
      <c r="CS846">
        <v>21285.685578382399</v>
      </c>
      <c r="CT846">
        <v>18583.169794608661</v>
      </c>
      <c r="CU846">
        <v>1175422.6132863329</v>
      </c>
    </row>
    <row r="847" spans="89:99" x14ac:dyDescent="0.25">
      <c r="CK847" t="s">
        <v>7120</v>
      </c>
      <c r="CL847" t="s">
        <v>7121</v>
      </c>
      <c r="CM847" t="s">
        <v>7122</v>
      </c>
      <c r="CN847">
        <v>1343814.6577773599</v>
      </c>
      <c r="CO847">
        <v>2.3703133399563502E-3</v>
      </c>
      <c r="CP847">
        <v>643</v>
      </c>
      <c r="CQ847">
        <v>-1.6836796329232699</v>
      </c>
      <c r="CR847">
        <v>2.0693688770621328E-3</v>
      </c>
      <c r="CS847">
        <v>45477.895970808902</v>
      </c>
      <c r="CT847">
        <v>39703.840386771131</v>
      </c>
      <c r="CU847">
        <v>1173198.5735673155</v>
      </c>
    </row>
    <row r="848" spans="89:99" x14ac:dyDescent="0.25">
      <c r="CK848" t="s">
        <v>5050</v>
      </c>
      <c r="CL848" t="s">
        <v>5051</v>
      </c>
      <c r="CM848" t="s">
        <v>5052</v>
      </c>
      <c r="CN848">
        <v>1342908.3937416</v>
      </c>
      <c r="CO848">
        <v>1.54195107510233E-2</v>
      </c>
      <c r="CP848">
        <v>644</v>
      </c>
      <c r="CQ848">
        <v>-2.6329355054002201</v>
      </c>
      <c r="CR848">
        <v>1.3461787988030381E-2</v>
      </c>
      <c r="CS848">
        <v>573.07114812433099</v>
      </c>
      <c r="CT848">
        <v>500.31174287387358</v>
      </c>
      <c r="CU848">
        <v>1172407.3724385919</v>
      </c>
    </row>
    <row r="849" spans="89:99" x14ac:dyDescent="0.25">
      <c r="CK849" t="s">
        <v>5267</v>
      </c>
      <c r="CL849" t="s">
        <v>3308</v>
      </c>
      <c r="CM849" t="s">
        <v>3309</v>
      </c>
      <c r="CN849">
        <v>1337677.01236371</v>
      </c>
      <c r="CO849">
        <v>0.13536699876852801</v>
      </c>
      <c r="CP849">
        <v>645</v>
      </c>
      <c r="CQ849">
        <v>-13.0555682805991</v>
      </c>
      <c r="CR849">
        <v>0.11818026313688065</v>
      </c>
      <c r="CS849">
        <v>169157.60539587101</v>
      </c>
      <c r="CT849">
        <v>147680.67918438968</v>
      </c>
      <c r="CU849">
        <v>1167840.1881659643</v>
      </c>
    </row>
    <row r="850" spans="89:99" x14ac:dyDescent="0.25">
      <c r="CK850" t="s">
        <v>4019</v>
      </c>
      <c r="CL850" t="s">
        <v>2990</v>
      </c>
      <c r="CM850" t="s">
        <v>2991</v>
      </c>
      <c r="CN850">
        <v>1337035.8293059301</v>
      </c>
      <c r="CO850">
        <v>2.8447570836296399E-3</v>
      </c>
      <c r="CP850">
        <v>646</v>
      </c>
      <c r="CQ850">
        <v>-4.9989772227144096</v>
      </c>
      <c r="CR850">
        <v>2.483575345263687E-3</v>
      </c>
      <c r="CS850">
        <v>115518.303533703</v>
      </c>
      <c r="CT850">
        <v>100851.63764384996</v>
      </c>
      <c r="CU850">
        <v>1167280.4122739322</v>
      </c>
    </row>
    <row r="851" spans="89:99" x14ac:dyDescent="0.25">
      <c r="CK851" t="s">
        <v>3833</v>
      </c>
      <c r="CL851" t="s">
        <v>3834</v>
      </c>
      <c r="CM851" t="s">
        <v>3835</v>
      </c>
      <c r="CN851">
        <v>1329001.2774640899</v>
      </c>
      <c r="CO851">
        <v>2.46101897365676E-3</v>
      </c>
      <c r="CP851">
        <v>647</v>
      </c>
      <c r="CQ851">
        <v>-1.58465539482658</v>
      </c>
      <c r="CR851">
        <v>2.1485581606854038E-3</v>
      </c>
      <c r="CS851">
        <v>2309.7688360266402</v>
      </c>
      <c r="CT851">
        <v>2016.5113455293545</v>
      </c>
      <c r="CU851">
        <v>1160265.9592721395</v>
      </c>
    </row>
    <row r="852" spans="89:99" x14ac:dyDescent="0.25">
      <c r="CK852" t="s">
        <v>3771</v>
      </c>
      <c r="CL852" t="s">
        <v>1529</v>
      </c>
      <c r="CM852" t="s">
        <v>1530</v>
      </c>
      <c r="CN852">
        <v>1327175.40618661</v>
      </c>
      <c r="CO852">
        <v>8.1754869461860002E-2</v>
      </c>
      <c r="CP852">
        <v>648</v>
      </c>
      <c r="CQ852">
        <v>-20.769244827503499</v>
      </c>
      <c r="CR852">
        <v>7.1374944215504429E-2</v>
      </c>
      <c r="CS852">
        <v>12542.160917544201</v>
      </c>
      <c r="CT852">
        <v>10949.757998809122</v>
      </c>
      <c r="CU852">
        <v>1158671.9079155335</v>
      </c>
    </row>
    <row r="853" spans="89:99" x14ac:dyDescent="0.25">
      <c r="CK853" t="s">
        <v>4508</v>
      </c>
      <c r="CL853" t="s">
        <v>2061</v>
      </c>
      <c r="CM853" t="s">
        <v>2062</v>
      </c>
      <c r="CN853">
        <v>1325959.00031196</v>
      </c>
      <c r="CO853">
        <v>2.6519180006239198E-3</v>
      </c>
      <c r="CP853">
        <v>649</v>
      </c>
      <c r="CQ853">
        <v>6.5601025042797003</v>
      </c>
      <c r="CR853">
        <v>2.315219883592705E-3</v>
      </c>
      <c r="CS853">
        <v>6050.5753628849398</v>
      </c>
      <c r="CT853">
        <v>5282.3701125116177</v>
      </c>
      <c r="CU853">
        <v>1157609.9417963526</v>
      </c>
    </row>
    <row r="854" spans="89:99" x14ac:dyDescent="0.25">
      <c r="CK854" t="s">
        <v>4687</v>
      </c>
      <c r="CL854" t="s">
        <v>1917</v>
      </c>
      <c r="CM854" t="s">
        <v>1918</v>
      </c>
      <c r="CN854">
        <v>1325514.40473769</v>
      </c>
      <c r="CO854">
        <v>2.4351891320003E-2</v>
      </c>
      <c r="CP854">
        <v>650</v>
      </c>
      <c r="CQ854">
        <v>-22.519145711344802</v>
      </c>
      <c r="CR854">
        <v>2.1260077790450145E-2</v>
      </c>
      <c r="CS854">
        <v>39340.538141447301</v>
      </c>
      <c r="CT854">
        <v>34345.706056856594</v>
      </c>
      <c r="CU854">
        <v>1157221.7938545742</v>
      </c>
    </row>
    <row r="855" spans="89:99" x14ac:dyDescent="0.25">
      <c r="CK855" t="s">
        <v>4195</v>
      </c>
      <c r="CL855" t="s">
        <v>976</v>
      </c>
      <c r="CM855" t="s">
        <v>977</v>
      </c>
      <c r="CN855">
        <v>1324959.7560940599</v>
      </c>
      <c r="CO855">
        <v>0.19672625891873299</v>
      </c>
      <c r="CP855">
        <v>651</v>
      </c>
      <c r="CQ855">
        <v>-1.78205905508019</v>
      </c>
      <c r="CR855">
        <v>0.17174910618137504</v>
      </c>
      <c r="CS855">
        <v>44982.902049532298</v>
      </c>
      <c r="CT855">
        <v>39271.692873715489</v>
      </c>
      <c r="CU855">
        <v>1156737.5656213341</v>
      </c>
    </row>
    <row r="856" spans="89:99" x14ac:dyDescent="0.25">
      <c r="CK856" t="s">
        <v>4186</v>
      </c>
      <c r="CL856" t="s">
        <v>595</v>
      </c>
      <c r="CM856" t="s">
        <v>596</v>
      </c>
      <c r="CN856">
        <v>1320285.7422966301</v>
      </c>
      <c r="CO856">
        <v>0.79049555644251701</v>
      </c>
      <c r="CP856">
        <v>652</v>
      </c>
      <c r="CQ856">
        <v>-7.9240688254516396</v>
      </c>
      <c r="CR856">
        <v>0.69013107861434952</v>
      </c>
      <c r="CS856">
        <v>1665.96555061202</v>
      </c>
      <c r="CT856">
        <v>1454.4479004441159</v>
      </c>
      <c r="CU856">
        <v>1152656.9833116811</v>
      </c>
    </row>
    <row r="857" spans="89:99" x14ac:dyDescent="0.25">
      <c r="CK857" t="s">
        <v>4427</v>
      </c>
      <c r="CL857" t="s">
        <v>1634</v>
      </c>
      <c r="CM857" t="s">
        <v>1635</v>
      </c>
      <c r="CN857">
        <v>1317948.44904326</v>
      </c>
      <c r="CO857">
        <v>6.2685323782963698E-4</v>
      </c>
      <c r="CP857">
        <v>653</v>
      </c>
      <c r="CQ857">
        <v>0.322014354144601</v>
      </c>
      <c r="CR857">
        <v>5.4726544334183515E-4</v>
      </c>
      <c r="CS857">
        <v>139370.25288402801</v>
      </c>
      <c r="CT857">
        <v>121675.24809686032</v>
      </c>
      <c r="CU857">
        <v>1150616.4421589319</v>
      </c>
    </row>
    <row r="858" spans="89:99" x14ac:dyDescent="0.25">
      <c r="CK858" t="s">
        <v>5085</v>
      </c>
      <c r="CL858" t="s">
        <v>972</v>
      </c>
      <c r="CM858" t="s">
        <v>973</v>
      </c>
      <c r="CN858">
        <v>1310685.95615679</v>
      </c>
      <c r="CO858">
        <v>3.8267260777207098E-4</v>
      </c>
      <c r="CP858">
        <v>654</v>
      </c>
      <c r="CQ858">
        <v>0.87125134190022302</v>
      </c>
      <c r="CR858">
        <v>3.3408696279889783E-4</v>
      </c>
      <c r="CS858">
        <v>1943.2549888747701</v>
      </c>
      <c r="CT858">
        <v>1696.5315624672744</v>
      </c>
      <c r="CU858">
        <v>1144276.0244192996</v>
      </c>
    </row>
    <row r="859" spans="89:99" x14ac:dyDescent="0.25">
      <c r="CK859" t="s">
        <v>2799</v>
      </c>
      <c r="CL859" t="s">
        <v>2799</v>
      </c>
      <c r="CM859" t="s">
        <v>2800</v>
      </c>
      <c r="CN859">
        <v>1310609.9161505401</v>
      </c>
      <c r="CO859">
        <v>4.2340253252153899E-4</v>
      </c>
      <c r="CP859">
        <v>655</v>
      </c>
      <c r="CQ859">
        <v>0.62477414049642299</v>
      </c>
      <c r="CR859">
        <v>3.6964565338247442E-4</v>
      </c>
      <c r="CS859">
        <v>400620.52721120702</v>
      </c>
      <c r="CT859">
        <v>349756.14259436342</v>
      </c>
      <c r="CU859">
        <v>1144209.6387564032</v>
      </c>
    </row>
    <row r="860" spans="89:99" x14ac:dyDescent="0.25">
      <c r="CK860" t="s">
        <v>3929</v>
      </c>
      <c r="CL860" t="s">
        <v>3930</v>
      </c>
      <c r="CM860" t="s">
        <v>2046</v>
      </c>
      <c r="CN860">
        <v>1309073.1091978999</v>
      </c>
      <c r="CO860">
        <v>4.9850461127109698E-3</v>
      </c>
      <c r="CP860">
        <v>656</v>
      </c>
      <c r="CQ860">
        <v>-0.79670184540453004</v>
      </c>
      <c r="CR860">
        <v>4.3521247180567353E-3</v>
      </c>
      <c r="CS860">
        <v>466981.99880298099</v>
      </c>
      <c r="CT860">
        <v>407692.09630695946</v>
      </c>
      <c r="CU860">
        <v>1142867.9509616981</v>
      </c>
    </row>
    <row r="861" spans="89:99" x14ac:dyDescent="0.25">
      <c r="CK861" t="s">
        <v>4407</v>
      </c>
      <c r="CL861" t="s">
        <v>1440</v>
      </c>
      <c r="CM861" t="s">
        <v>1441</v>
      </c>
      <c r="CN861">
        <v>1304025.6881212899</v>
      </c>
      <c r="CO861">
        <v>2.9894817350744899E-2</v>
      </c>
      <c r="CP861">
        <v>657</v>
      </c>
      <c r="CQ861">
        <v>6.1973771893110401</v>
      </c>
      <c r="CR861">
        <v>2.6099251760624931E-2</v>
      </c>
      <c r="CS861">
        <v>0</v>
      </c>
      <c r="CT861">
        <v>0</v>
      </c>
      <c r="CU861">
        <v>1138461.3706546589</v>
      </c>
    </row>
    <row r="862" spans="89:99" x14ac:dyDescent="0.25">
      <c r="CK862" t="s">
        <v>5531</v>
      </c>
      <c r="CL862" t="s">
        <v>3175</v>
      </c>
      <c r="CM862" t="s">
        <v>3176</v>
      </c>
      <c r="CN862">
        <v>1302418.7859571001</v>
      </c>
      <c r="CO862">
        <v>9.7123128589589307E-3</v>
      </c>
      <c r="CP862">
        <v>658</v>
      </c>
      <c r="CQ862">
        <v>-0.114076466134143</v>
      </c>
      <c r="CR862">
        <v>8.479198769134071E-3</v>
      </c>
      <c r="CS862">
        <v>7825.5100396182697</v>
      </c>
      <c r="CT862">
        <v>6831.9519829481778</v>
      </c>
      <c r="CU862">
        <v>1137058.4872168433</v>
      </c>
    </row>
    <row r="863" spans="89:99" x14ac:dyDescent="0.25">
      <c r="CK863" t="s">
        <v>4167</v>
      </c>
      <c r="CL863" t="s">
        <v>2314</v>
      </c>
      <c r="CM863" t="s">
        <v>2315</v>
      </c>
      <c r="CN863">
        <v>1297766.9841220099</v>
      </c>
      <c r="CO863">
        <v>3.4116343922104198E-4</v>
      </c>
      <c r="CP863">
        <v>659</v>
      </c>
      <c r="CQ863">
        <v>-2.6729066259874199</v>
      </c>
      <c r="CR863">
        <v>2.978479643237817E-4</v>
      </c>
      <c r="CS863">
        <v>2891894.4691881998</v>
      </c>
      <c r="CT863">
        <v>2524727.9798021899</v>
      </c>
      <c r="CU863">
        <v>1132997.2967499434</v>
      </c>
    </row>
    <row r="864" spans="89:99" x14ac:dyDescent="0.25">
      <c r="CK864" t="s">
        <v>4023</v>
      </c>
      <c r="CL864" t="s">
        <v>834</v>
      </c>
      <c r="CM864" t="s">
        <v>835</v>
      </c>
      <c r="CN864">
        <v>1297130.65491415</v>
      </c>
      <c r="CO864">
        <v>1.6352990517155599</v>
      </c>
      <c r="CP864">
        <v>660</v>
      </c>
      <c r="CQ864">
        <v>30.224626778940301</v>
      </c>
      <c r="CR864">
        <v>1.427674942913546</v>
      </c>
      <c r="CS864">
        <v>135.59240616460301</v>
      </c>
      <c r="CT864">
        <v>118.37705190832038</v>
      </c>
      <c r="CU864">
        <v>1132441.7584436303</v>
      </c>
    </row>
    <row r="865" spans="89:99" x14ac:dyDescent="0.25">
      <c r="CK865" t="s">
        <v>4932</v>
      </c>
      <c r="CL865" t="s">
        <v>2417</v>
      </c>
      <c r="CM865" t="s">
        <v>2418</v>
      </c>
      <c r="CN865">
        <v>1296183.58387078</v>
      </c>
      <c r="CO865">
        <v>8.6367155269945596E-4</v>
      </c>
      <c r="CP865">
        <v>661</v>
      </c>
      <c r="CQ865">
        <v>1.1395419339597701</v>
      </c>
      <c r="CR865">
        <v>7.5401635768252242E-4</v>
      </c>
      <c r="CS865">
        <v>417.75813732189903</v>
      </c>
      <c r="CT865">
        <v>364.71789317496155</v>
      </c>
      <c r="CU865">
        <v>1131614.9313282105</v>
      </c>
    </row>
    <row r="866" spans="89:99" x14ac:dyDescent="0.25">
      <c r="CK866" t="s">
        <v>4464</v>
      </c>
      <c r="CL866" t="s">
        <v>3205</v>
      </c>
      <c r="CM866" t="s">
        <v>3206</v>
      </c>
      <c r="CN866">
        <v>1284387.88294028</v>
      </c>
      <c r="CO866">
        <v>3.2004054250354602E-2</v>
      </c>
      <c r="CP866">
        <v>662</v>
      </c>
      <c r="CQ866">
        <v>0.79377921142826902</v>
      </c>
      <c r="CR866">
        <v>2.7940691506512589E-2</v>
      </c>
      <c r="CS866">
        <v>88179.581289795795</v>
      </c>
      <c r="CT866">
        <v>76983.948930918181</v>
      </c>
      <c r="CU866">
        <v>1121316.8597706507</v>
      </c>
    </row>
    <row r="867" spans="89:99" x14ac:dyDescent="0.25">
      <c r="CK867" t="s">
        <v>4790</v>
      </c>
      <c r="CL867" t="s">
        <v>2383</v>
      </c>
      <c r="CM867" t="s">
        <v>2384</v>
      </c>
      <c r="CN867">
        <v>1280163.067582</v>
      </c>
      <c r="CO867">
        <v>3.9876924279076097E-3</v>
      </c>
      <c r="CP867">
        <v>663</v>
      </c>
      <c r="CQ867">
        <v>1.2079696576164101</v>
      </c>
      <c r="CR867">
        <v>3.4813990464907488E-3</v>
      </c>
      <c r="CS867">
        <v>5377.3493874624601</v>
      </c>
      <c r="CT867">
        <v>4694.6195998326775</v>
      </c>
      <c r="CU867">
        <v>1117628.4438695193</v>
      </c>
    </row>
    <row r="868" spans="89:99" x14ac:dyDescent="0.25">
      <c r="CK868" t="s">
        <v>2701</v>
      </c>
      <c r="CL868" t="s">
        <v>5436</v>
      </c>
      <c r="CM868" t="s">
        <v>5437</v>
      </c>
      <c r="CN868">
        <v>1278500.04629424</v>
      </c>
      <c r="CO868">
        <v>1.6021878936490101E-2</v>
      </c>
      <c r="CP868">
        <v>664</v>
      </c>
      <c r="CQ868">
        <v>-14.762459637948799</v>
      </c>
      <c r="CR868">
        <v>1.3987677099197576E-2</v>
      </c>
      <c r="CS868">
        <v>115.410981649398</v>
      </c>
      <c r="CT868">
        <v>100.75794177526386</v>
      </c>
      <c r="CU868">
        <v>1116176.5664165386</v>
      </c>
    </row>
    <row r="869" spans="89:99" x14ac:dyDescent="0.25">
      <c r="CK869" t="s">
        <v>1023</v>
      </c>
      <c r="CL869" t="s">
        <v>1023</v>
      </c>
      <c r="CM869" t="s">
        <v>1024</v>
      </c>
      <c r="CN869">
        <v>1275504.33954946</v>
      </c>
      <c r="CO869">
        <v>6.9978761965775096E-3</v>
      </c>
      <c r="CP869">
        <v>665</v>
      </c>
      <c r="CQ869">
        <v>7.6733389238857397</v>
      </c>
      <c r="CR869">
        <v>6.1093978431552443E-3</v>
      </c>
      <c r="CS869">
        <v>1754.6275264045601</v>
      </c>
      <c r="CT869">
        <v>1531.8529971421319</v>
      </c>
      <c r="CU869">
        <v>1113561.2065829027</v>
      </c>
    </row>
    <row r="870" spans="89:99" x14ac:dyDescent="0.25">
      <c r="CK870" t="s">
        <v>4877</v>
      </c>
      <c r="CL870" t="s">
        <v>2848</v>
      </c>
      <c r="CM870" t="s">
        <v>4878</v>
      </c>
      <c r="CN870">
        <v>1273119.11896091</v>
      </c>
      <c r="CO870">
        <v>1.4224794911346799E-3</v>
      </c>
      <c r="CP870">
        <v>666</v>
      </c>
      <c r="CQ870">
        <v>3.4201044781153702</v>
      </c>
      <c r="CR870">
        <v>1.2418758050222569E-3</v>
      </c>
      <c r="CS870">
        <v>62130.390683421298</v>
      </c>
      <c r="CT870">
        <v>54242.067760691411</v>
      </c>
      <c r="CU870">
        <v>1111478.8231411574</v>
      </c>
    </row>
    <row r="871" spans="89:99" x14ac:dyDescent="0.25">
      <c r="CK871" t="s">
        <v>4503</v>
      </c>
      <c r="CL871" t="s">
        <v>1526</v>
      </c>
      <c r="CM871" t="s">
        <v>1527</v>
      </c>
      <c r="CN871">
        <v>1272899.05942494</v>
      </c>
      <c r="CO871">
        <v>2.9917871150573101E-2</v>
      </c>
      <c r="CP871">
        <v>667</v>
      </c>
      <c r="CQ871">
        <v>-1.12032949280014E-2</v>
      </c>
      <c r="CR871">
        <v>2.6119378557811747E-2</v>
      </c>
      <c r="CS871">
        <v>20840.7890434892</v>
      </c>
      <c r="CT871">
        <v>18194.759103371642</v>
      </c>
      <c r="CU871">
        <v>1111286.7032441122</v>
      </c>
    </row>
    <row r="872" spans="89:99" x14ac:dyDescent="0.25">
      <c r="CK872" t="s">
        <v>224</v>
      </c>
      <c r="CL872" t="s">
        <v>224</v>
      </c>
      <c r="CM872" t="s">
        <v>225</v>
      </c>
      <c r="CN872">
        <v>1263091.2818106699</v>
      </c>
      <c r="CO872">
        <v>8.2100662164581607E-3</v>
      </c>
      <c r="CP872">
        <v>668</v>
      </c>
      <c r="CQ872">
        <v>-1.3860126040337899</v>
      </c>
      <c r="CR872">
        <v>7.167683369351769E-3</v>
      </c>
      <c r="CS872">
        <v>1892.79668857602</v>
      </c>
      <c r="CT872">
        <v>1652.4796498076546</v>
      </c>
      <c r="CU872">
        <v>1102724.1603068605</v>
      </c>
    </row>
    <row r="873" spans="89:99" x14ac:dyDescent="0.25">
      <c r="CK873" t="s">
        <v>5116</v>
      </c>
      <c r="CL873" t="s">
        <v>509</v>
      </c>
      <c r="CM873" t="s">
        <v>510</v>
      </c>
      <c r="CN873">
        <v>1256446.4824282799</v>
      </c>
      <c r="CO873">
        <v>3.4082830256544502E-3</v>
      </c>
      <c r="CP873">
        <v>669</v>
      </c>
      <c r="CQ873">
        <v>-1.0039275195108399</v>
      </c>
      <c r="CR873">
        <v>2.9755537795852593E-3</v>
      </c>
      <c r="CS873">
        <v>32581.5127895593</v>
      </c>
      <c r="CT873">
        <v>28444.8335997457</v>
      </c>
      <c r="CU873">
        <v>1096923.0112332562</v>
      </c>
    </row>
    <row r="874" spans="89:99" x14ac:dyDescent="0.25">
      <c r="CK874" t="s">
        <v>4825</v>
      </c>
      <c r="CL874" t="s">
        <v>1746</v>
      </c>
      <c r="CM874" t="s">
        <v>1747</v>
      </c>
      <c r="CN874">
        <v>1255731.53922188</v>
      </c>
      <c r="CO874">
        <v>2.2186069205579698E-3</v>
      </c>
      <c r="CP874">
        <v>670</v>
      </c>
      <c r="CQ874">
        <v>-2.9005958096239102</v>
      </c>
      <c r="CR874">
        <v>1.9369237114962483E-3</v>
      </c>
      <c r="CS874">
        <v>245118.224354907</v>
      </c>
      <c r="CT874">
        <v>213997.03411791066</v>
      </c>
      <c r="CU874">
        <v>1096298.8400761136</v>
      </c>
    </row>
    <row r="875" spans="89:99" x14ac:dyDescent="0.25">
      <c r="CK875" t="s">
        <v>4678</v>
      </c>
      <c r="CL875" t="s">
        <v>3189</v>
      </c>
      <c r="CM875" t="s">
        <v>3190</v>
      </c>
      <c r="CN875">
        <v>1252310.9827930599</v>
      </c>
      <c r="CO875">
        <v>2.77839719076572E-2</v>
      </c>
      <c r="CP875">
        <v>671</v>
      </c>
      <c r="CQ875">
        <v>1.4970697259710599</v>
      </c>
      <c r="CR875">
        <v>2.4256407698373419E-2</v>
      </c>
      <c r="CS875">
        <v>16601.4625877904</v>
      </c>
      <c r="CT875">
        <v>14493.674491794183</v>
      </c>
      <c r="CU875">
        <v>1093312.5711737222</v>
      </c>
    </row>
    <row r="876" spans="89:99" x14ac:dyDescent="0.25">
      <c r="CK876" t="s">
        <v>4424</v>
      </c>
      <c r="CL876" t="s">
        <v>1921</v>
      </c>
      <c r="CM876" t="s">
        <v>1922</v>
      </c>
      <c r="CN876">
        <v>1248712.0923531801</v>
      </c>
      <c r="CO876">
        <v>4.5407712449206704E-3</v>
      </c>
      <c r="CP876">
        <v>672</v>
      </c>
      <c r="CQ876">
        <v>-13.6622483151653</v>
      </c>
      <c r="CR876">
        <v>3.964256764580564E-3</v>
      </c>
      <c r="CS876">
        <v>201922.352152954</v>
      </c>
      <c r="CT876">
        <v>176285.48263420639</v>
      </c>
      <c r="CU876">
        <v>1090170.6102596512</v>
      </c>
    </row>
    <row r="877" spans="89:99" x14ac:dyDescent="0.25">
      <c r="CK877" t="s">
        <v>4290</v>
      </c>
      <c r="CL877" t="s">
        <v>3177</v>
      </c>
      <c r="CM877" t="s">
        <v>3178</v>
      </c>
      <c r="CN877">
        <v>1243566.45184422</v>
      </c>
      <c r="CO877">
        <v>2.8829875343939399E-2</v>
      </c>
      <c r="CP877">
        <v>673</v>
      </c>
      <c r="CQ877">
        <v>-1.1358930567122301</v>
      </c>
      <c r="CR877">
        <v>2.5169519050771486E-2</v>
      </c>
      <c r="CS877">
        <v>186830.38227921599</v>
      </c>
      <c r="CT877">
        <v>163109.64962351767</v>
      </c>
      <c r="CU877">
        <v>1085678.2808522708</v>
      </c>
    </row>
    <row r="878" spans="89:99" x14ac:dyDescent="0.25">
      <c r="CK878" t="s">
        <v>4454</v>
      </c>
      <c r="CL878" t="s">
        <v>2465</v>
      </c>
      <c r="CM878" t="s">
        <v>2466</v>
      </c>
      <c r="CN878">
        <v>1242808.5252431999</v>
      </c>
      <c r="CO878">
        <v>4.0208809285306102E-3</v>
      </c>
      <c r="CP878">
        <v>674</v>
      </c>
      <c r="CQ878">
        <v>-7.7094050287189297</v>
      </c>
      <c r="CR878">
        <v>3.5103738023206507E-3</v>
      </c>
      <c r="CS878">
        <v>84341.712744275297</v>
      </c>
      <c r="CT878">
        <v>73633.351527411156</v>
      </c>
      <c r="CU878">
        <v>1085016.5836442225</v>
      </c>
    </row>
    <row r="879" spans="89:99" x14ac:dyDescent="0.25">
      <c r="CK879" t="s">
        <v>4325</v>
      </c>
      <c r="CL879" t="s">
        <v>2547</v>
      </c>
      <c r="CM879" t="s">
        <v>2548</v>
      </c>
      <c r="CN879">
        <v>1239891.56352156</v>
      </c>
      <c r="CO879">
        <v>5.7402355154072002E-3</v>
      </c>
      <c r="CP879">
        <v>675</v>
      </c>
      <c r="CQ879">
        <v>-50.221852209457502</v>
      </c>
      <c r="CR879">
        <v>5.0114322534290422E-3</v>
      </c>
      <c r="CS879">
        <v>295.95770669063398</v>
      </c>
      <c r="CT879">
        <v>258.38173241836438</v>
      </c>
      <c r="CU879">
        <v>1082469.9710506089</v>
      </c>
    </row>
    <row r="880" spans="89:99" x14ac:dyDescent="0.25">
      <c r="CK880" t="s">
        <v>4519</v>
      </c>
      <c r="CL880" t="s">
        <v>2309</v>
      </c>
      <c r="CM880" t="s">
        <v>2310</v>
      </c>
      <c r="CN880">
        <v>1239820.9901938599</v>
      </c>
      <c r="CO880">
        <v>8.5010036035085095E-4</v>
      </c>
      <c r="CP880">
        <v>676</v>
      </c>
      <c r="CQ880">
        <v>0.51389457543996997</v>
      </c>
      <c r="CR880">
        <v>7.421682181992657E-4</v>
      </c>
      <c r="CS880">
        <v>38242.791806325899</v>
      </c>
      <c r="CT880">
        <v>33387.333987427548</v>
      </c>
      <c r="CU880">
        <v>1082408.357994887</v>
      </c>
    </row>
    <row r="881" spans="89:99" x14ac:dyDescent="0.25">
      <c r="CK881" t="s">
        <v>4398</v>
      </c>
      <c r="CL881" t="s">
        <v>2997</v>
      </c>
      <c r="CM881" t="s">
        <v>2998</v>
      </c>
      <c r="CN881">
        <v>1236716.61738582</v>
      </c>
      <c r="CO881">
        <v>2.5741760962926401E-2</v>
      </c>
      <c r="CP881">
        <v>677</v>
      </c>
      <c r="CQ881">
        <v>42.849554982178297</v>
      </c>
      <c r="CR881">
        <v>2.2473484024029419E-2</v>
      </c>
      <c r="CS881">
        <v>230.53162739153501</v>
      </c>
      <c r="CT881">
        <v>201.26240985139623</v>
      </c>
      <c r="CU881">
        <v>1079698.1287760471</v>
      </c>
    </row>
    <row r="882" spans="89:99" x14ac:dyDescent="0.25">
      <c r="CK882" t="s">
        <v>4291</v>
      </c>
      <c r="CL882" t="s">
        <v>307</v>
      </c>
      <c r="CM882" t="s">
        <v>4292</v>
      </c>
      <c r="CN882">
        <v>1229252.08006296</v>
      </c>
      <c r="CO882">
        <v>2.4577091827071299E-2</v>
      </c>
      <c r="CP882">
        <v>678</v>
      </c>
      <c r="CQ882">
        <v>3.05541801933526</v>
      </c>
      <c r="CR882">
        <v>2.1456685940339025E-2</v>
      </c>
      <c r="CS882">
        <v>854.13748338288406</v>
      </c>
      <c r="CT882">
        <v>745.69277194265976</v>
      </c>
      <c r="CU882">
        <v>1073181.3189698467</v>
      </c>
    </row>
    <row r="883" spans="89:99" x14ac:dyDescent="0.25">
      <c r="CK883" t="s">
        <v>3817</v>
      </c>
      <c r="CL883" t="s">
        <v>1813</v>
      </c>
      <c r="CM883" t="s">
        <v>3171</v>
      </c>
      <c r="CN883">
        <v>1229106.1787061801</v>
      </c>
      <c r="CO883">
        <v>1.4417698356369199E-2</v>
      </c>
      <c r="CP883">
        <v>679</v>
      </c>
      <c r="CQ883">
        <v>-2.4310906227025302</v>
      </c>
      <c r="CR883">
        <v>1.2587169702251145E-2</v>
      </c>
      <c r="CS883">
        <v>137251.156756121</v>
      </c>
      <c r="CT883">
        <v>119825.20088973688</v>
      </c>
      <c r="CU883">
        <v>1073053.9418329289</v>
      </c>
    </row>
    <row r="884" spans="89:99" x14ac:dyDescent="0.25">
      <c r="CK884" t="s">
        <v>4026</v>
      </c>
      <c r="CL884" t="s">
        <v>4027</v>
      </c>
      <c r="CM884" t="s">
        <v>4028</v>
      </c>
      <c r="CN884">
        <v>1228337.5458577201</v>
      </c>
      <c r="CO884">
        <v>1.6796444398783701E-2</v>
      </c>
      <c r="CP884">
        <v>680</v>
      </c>
      <c r="CQ884">
        <v>2.5597093498284198</v>
      </c>
      <c r="CR884">
        <v>1.4663900632136531E-2</v>
      </c>
      <c r="CS884">
        <v>4238.6570852213199</v>
      </c>
      <c r="CT884">
        <v>3700.5002270532814</v>
      </c>
      <c r="CU884">
        <v>1072382.8976854407</v>
      </c>
    </row>
    <row r="885" spans="89:99" x14ac:dyDescent="0.25">
      <c r="CK885" t="s">
        <v>4997</v>
      </c>
      <c r="CL885" t="s">
        <v>10351</v>
      </c>
      <c r="CM885" t="s">
        <v>10352</v>
      </c>
      <c r="CN885">
        <v>1220190.47616926</v>
      </c>
      <c r="CO885">
        <v>5.2181819424678396E-3</v>
      </c>
      <c r="CP885">
        <v>681</v>
      </c>
      <c r="CQ885">
        <v>11.056010226748899</v>
      </c>
      <c r="CR885">
        <v>4.5556606903243545E-3</v>
      </c>
      <c r="CS885">
        <v>122097.291991727</v>
      </c>
      <c r="CT885">
        <v>106595.33141128941</v>
      </c>
      <c r="CU885">
        <v>1065270.2125529065</v>
      </c>
    </row>
    <row r="886" spans="89:99" x14ac:dyDescent="0.25">
      <c r="CK886" t="s">
        <v>5412</v>
      </c>
      <c r="CL886" t="s">
        <v>337</v>
      </c>
      <c r="CM886" t="s">
        <v>338</v>
      </c>
      <c r="CN886">
        <v>1217594.5660001501</v>
      </c>
      <c r="CO886">
        <v>1.21759456600015E-3</v>
      </c>
      <c r="CP886">
        <v>682</v>
      </c>
      <c r="CQ886">
        <v>-4.3448839619979598</v>
      </c>
      <c r="CR886">
        <v>1.0630038895225072E-3</v>
      </c>
      <c r="CS886">
        <v>9434.7638202412909</v>
      </c>
      <c r="CT886">
        <v>8236.888466568178</v>
      </c>
      <c r="CU886">
        <v>1063003.8895225073</v>
      </c>
    </row>
    <row r="887" spans="89:99" x14ac:dyDescent="0.25">
      <c r="CK887" t="s">
        <v>167</v>
      </c>
      <c r="CL887" t="s">
        <v>167</v>
      </c>
      <c r="CM887" t="s">
        <v>168</v>
      </c>
      <c r="CN887">
        <v>1210568.03634412</v>
      </c>
      <c r="CO887">
        <v>1.96301902530331</v>
      </c>
      <c r="CP887">
        <v>683</v>
      </c>
      <c r="CQ887">
        <v>6.1564212219439698</v>
      </c>
      <c r="CR887">
        <v>1.7137862777747011</v>
      </c>
      <c r="CS887">
        <v>321.84517702415502</v>
      </c>
      <c r="CT887">
        <v>280.98242596846029</v>
      </c>
      <c r="CU887">
        <v>1056869.4761777255</v>
      </c>
    </row>
    <row r="888" spans="89:99" x14ac:dyDescent="0.25">
      <c r="CK888" t="s">
        <v>4598</v>
      </c>
      <c r="CL888" t="s">
        <v>2770</v>
      </c>
      <c r="CM888" t="s">
        <v>2771</v>
      </c>
      <c r="CN888">
        <v>1204788.1692630299</v>
      </c>
      <c r="CO888">
        <v>4.6678767326350297E-4</v>
      </c>
      <c r="CP888">
        <v>684</v>
      </c>
      <c r="CQ888">
        <v>9.6231355603856503</v>
      </c>
      <c r="CR888">
        <v>4.0752244311527571E-4</v>
      </c>
      <c r="CS888">
        <v>1515837.6862011701</v>
      </c>
      <c r="CT888">
        <v>1323380.8702103251</v>
      </c>
      <c r="CU888">
        <v>1051823.444140719</v>
      </c>
    </row>
    <row r="889" spans="89:99" x14ac:dyDescent="0.25">
      <c r="CK889" t="s">
        <v>4289</v>
      </c>
      <c r="CL889" t="s">
        <v>1405</v>
      </c>
      <c r="CM889" t="s">
        <v>1406</v>
      </c>
      <c r="CN889">
        <v>1204756.1672686499</v>
      </c>
      <c r="CO889">
        <v>1.1018584574158601</v>
      </c>
      <c r="CP889">
        <v>685</v>
      </c>
      <c r="CQ889">
        <v>16.3943594010771</v>
      </c>
      <c r="CR889">
        <v>0.96196210022851314</v>
      </c>
      <c r="CS889">
        <v>866.87901857991994</v>
      </c>
      <c r="CT889">
        <v>756.81659086493926</v>
      </c>
      <c r="CU889">
        <v>1051795.5052475533</v>
      </c>
    </row>
    <row r="890" spans="89:99" x14ac:dyDescent="0.25">
      <c r="CK890" t="s">
        <v>4011</v>
      </c>
      <c r="CL890" t="s">
        <v>2403</v>
      </c>
      <c r="CM890" t="s">
        <v>2404</v>
      </c>
      <c r="CN890">
        <v>1201284.8807350399</v>
      </c>
      <c r="CO890">
        <v>5.0251354920973898E-3</v>
      </c>
      <c r="CP890">
        <v>686</v>
      </c>
      <c r="CQ890">
        <v>-6.2030532201685598E-2</v>
      </c>
      <c r="CR890">
        <v>4.3871241894787383E-3</v>
      </c>
      <c r="CS890">
        <v>138096.20084311499</v>
      </c>
      <c r="CT890">
        <v>120562.95479926978</v>
      </c>
      <c r="CU890">
        <v>1048764.9471373965</v>
      </c>
    </row>
    <row r="891" spans="89:99" x14ac:dyDescent="0.25">
      <c r="CK891" t="s">
        <v>3951</v>
      </c>
      <c r="CL891" t="s">
        <v>412</v>
      </c>
      <c r="CM891" t="s">
        <v>3952</v>
      </c>
      <c r="CN891">
        <v>1195684.7403880099</v>
      </c>
      <c r="CO891">
        <v>2.3653856688684599E-6</v>
      </c>
      <c r="CP891">
        <v>687</v>
      </c>
      <c r="CQ891">
        <v>0.90560320544415296</v>
      </c>
      <c r="CR891">
        <v>2.0650668428062455E-6</v>
      </c>
      <c r="CS891">
        <v>9263.8820000700798</v>
      </c>
      <c r="CT891">
        <v>8087.7024858131845</v>
      </c>
      <c r="CU891">
        <v>1043875.8230093869</v>
      </c>
    </row>
    <row r="892" spans="89:99" x14ac:dyDescent="0.25">
      <c r="CK892" t="s">
        <v>9568</v>
      </c>
      <c r="CL892" t="s">
        <v>9568</v>
      </c>
      <c r="CM892" t="s">
        <v>9569</v>
      </c>
      <c r="CN892">
        <v>1195129.73897348</v>
      </c>
      <c r="CO892">
        <v>0.98762890543248405</v>
      </c>
      <c r="CP892">
        <v>688</v>
      </c>
      <c r="CQ892">
        <v>-1.1578283423731399</v>
      </c>
      <c r="CR892">
        <v>0.86223558908315445</v>
      </c>
      <c r="CS892">
        <v>1214554.5324150799</v>
      </c>
      <c r="CT892">
        <v>1060349.8307615321</v>
      </c>
      <c r="CU892">
        <v>1043391.2867944513</v>
      </c>
    </row>
    <row r="893" spans="89:99" x14ac:dyDescent="0.25">
      <c r="CK893" t="s">
        <v>4485</v>
      </c>
      <c r="CL893" t="s">
        <v>4486</v>
      </c>
      <c r="CM893" t="s">
        <v>4487</v>
      </c>
      <c r="CN893">
        <v>1190033.3069453</v>
      </c>
      <c r="CO893">
        <v>1.3257657893719999E-4</v>
      </c>
      <c r="CP893">
        <v>689</v>
      </c>
      <c r="CQ893">
        <v>-5.2870267693952098</v>
      </c>
      <c r="CR893">
        <v>1.1574412616901737E-4</v>
      </c>
      <c r="CS893">
        <v>721276.62897968804</v>
      </c>
      <c r="CT893">
        <v>629700.46305791114</v>
      </c>
      <c r="CU893">
        <v>1038941.9181622972</v>
      </c>
    </row>
    <row r="894" spans="89:99" x14ac:dyDescent="0.25">
      <c r="CK894" t="s">
        <v>5221</v>
      </c>
      <c r="CL894" t="s">
        <v>141</v>
      </c>
      <c r="CM894" t="s">
        <v>142</v>
      </c>
      <c r="CN894">
        <v>1174195.07774843</v>
      </c>
      <c r="CO894">
        <v>0.24390638163063399</v>
      </c>
      <c r="CP894">
        <v>690</v>
      </c>
      <c r="CQ894">
        <v>-3.1526643491264799</v>
      </c>
      <c r="CR894">
        <v>0.21293905179328224</v>
      </c>
      <c r="CS894">
        <v>635.46349078637002</v>
      </c>
      <c r="CT894">
        <v>554.7825041421695</v>
      </c>
      <c r="CU894">
        <v>1025114.5738971786</v>
      </c>
    </row>
    <row r="895" spans="89:99" x14ac:dyDescent="0.25">
      <c r="CK895" t="s">
        <v>4349</v>
      </c>
      <c r="CL895" t="s">
        <v>2405</v>
      </c>
      <c r="CM895" t="s">
        <v>2406</v>
      </c>
      <c r="CN895">
        <v>1165357.2669815701</v>
      </c>
      <c r="CO895">
        <v>1.1962828905612E-2</v>
      </c>
      <c r="CP895">
        <v>691</v>
      </c>
      <c r="CQ895">
        <v>0.46266455961358199</v>
      </c>
      <c r="CR895">
        <v>1.0443980296439882E-2</v>
      </c>
      <c r="CS895">
        <v>361482.190985822</v>
      </c>
      <c r="CT895">
        <v>315586.96608949819</v>
      </c>
      <c r="CU895">
        <v>1017398.8469365223</v>
      </c>
    </row>
    <row r="896" spans="89:99" x14ac:dyDescent="0.25">
      <c r="CK896" t="s">
        <v>4100</v>
      </c>
      <c r="CL896" t="s">
        <v>1776</v>
      </c>
      <c r="CM896" t="s">
        <v>1777</v>
      </c>
      <c r="CN896">
        <v>1156600.86613061</v>
      </c>
      <c r="CO896">
        <v>2.0746203876782199E-3</v>
      </c>
      <c r="CP896">
        <v>692</v>
      </c>
      <c r="CQ896">
        <v>-7.8731372361566203</v>
      </c>
      <c r="CR896">
        <v>1.8112182847770429E-3</v>
      </c>
      <c r="CS896">
        <v>76454.528939742697</v>
      </c>
      <c r="CT896">
        <v>66747.55612743723</v>
      </c>
      <c r="CU896">
        <v>1009754.1937632036</v>
      </c>
    </row>
    <row r="897" spans="89:99" x14ac:dyDescent="0.25">
      <c r="CK897" t="s">
        <v>4525</v>
      </c>
      <c r="CL897" t="s">
        <v>4526</v>
      </c>
      <c r="CM897" t="s">
        <v>4527</v>
      </c>
      <c r="CN897">
        <v>1146554.6293584099</v>
      </c>
      <c r="CO897">
        <v>0.146246999545944</v>
      </c>
      <c r="CP897">
        <v>693</v>
      </c>
      <c r="CQ897">
        <v>-3.6328598953892701</v>
      </c>
      <c r="CR897">
        <v>0.1276788954955928</v>
      </c>
      <c r="CS897">
        <v>462075.276612252</v>
      </c>
      <c r="CT897">
        <v>403408.35119245417</v>
      </c>
      <c r="CU897">
        <v>1000983.4673965491</v>
      </c>
    </row>
    <row r="898" spans="89:99" x14ac:dyDescent="0.25">
      <c r="CK898" t="s">
        <v>4968</v>
      </c>
      <c r="CL898" t="s">
        <v>1077</v>
      </c>
      <c r="CM898" t="s">
        <v>1078</v>
      </c>
      <c r="CN898">
        <v>1135482.5892984499</v>
      </c>
      <c r="CO898">
        <v>0.16604313318657801</v>
      </c>
      <c r="CP898">
        <v>694</v>
      </c>
      <c r="CQ898">
        <v>-0.21016850060717701</v>
      </c>
      <c r="CR898">
        <v>0.14496163282467736</v>
      </c>
      <c r="CS898">
        <v>9424.95941482528</v>
      </c>
      <c r="CT898">
        <v>8228.3288676814063</v>
      </c>
      <c r="CU898">
        <v>991317.17783076176</v>
      </c>
    </row>
    <row r="899" spans="89:99" x14ac:dyDescent="0.25">
      <c r="CK899" t="s">
        <v>4498</v>
      </c>
      <c r="CL899" t="s">
        <v>1728</v>
      </c>
      <c r="CM899" t="s">
        <v>1729</v>
      </c>
      <c r="CN899">
        <v>1132125.0712577</v>
      </c>
      <c r="CO899">
        <v>0.203079957055122</v>
      </c>
      <c r="CP899">
        <v>695</v>
      </c>
      <c r="CQ899">
        <v>1.9683960990365901</v>
      </c>
      <c r="CR899">
        <v>0.17729611338757553</v>
      </c>
      <c r="CS899">
        <v>6181.7283365778903</v>
      </c>
      <c r="CT899">
        <v>5396.8713800526166</v>
      </c>
      <c r="CU899">
        <v>988385.94371053763</v>
      </c>
    </row>
    <row r="900" spans="89:99" x14ac:dyDescent="0.25">
      <c r="CK900" t="s">
        <v>4691</v>
      </c>
      <c r="CL900" t="s">
        <v>1765</v>
      </c>
      <c r="CM900" t="s">
        <v>1766</v>
      </c>
      <c r="CN900">
        <v>1130947.44589847</v>
      </c>
      <c r="CO900">
        <v>2.8998652458935201E-3</v>
      </c>
      <c r="CP900">
        <v>696</v>
      </c>
      <c r="CQ900">
        <v>7.9212151109067204</v>
      </c>
      <c r="CR900">
        <v>2.5316867548138959E-3</v>
      </c>
      <c r="CS900">
        <v>747312.30455492495</v>
      </c>
      <c r="CT900">
        <v>652430.54511941364</v>
      </c>
      <c r="CU900">
        <v>987357.83437741699</v>
      </c>
    </row>
    <row r="901" spans="89:99" x14ac:dyDescent="0.25">
      <c r="CK901" t="s">
        <v>5345</v>
      </c>
      <c r="CL901" t="s">
        <v>5346</v>
      </c>
      <c r="CM901" t="s">
        <v>5347</v>
      </c>
      <c r="CN901">
        <v>1127145.5475763101</v>
      </c>
      <c r="CO901">
        <v>3.6369334022735698E-2</v>
      </c>
      <c r="CP901">
        <v>697</v>
      </c>
      <c r="CQ901">
        <v>-1.22506476158285</v>
      </c>
      <c r="CR901">
        <v>3.175173789787309E-2</v>
      </c>
      <c r="CS901">
        <v>83.2956768747392</v>
      </c>
      <c r="CT901">
        <v>72.720124556014838</v>
      </c>
      <c r="CU901">
        <v>984038.64027383178</v>
      </c>
    </row>
    <row r="902" spans="89:99" x14ac:dyDescent="0.25">
      <c r="CK902" t="s">
        <v>5527</v>
      </c>
      <c r="CL902" t="s">
        <v>5528</v>
      </c>
      <c r="CM902" t="s">
        <v>5529</v>
      </c>
      <c r="CN902">
        <v>1122194.5261757399</v>
      </c>
      <c r="CO902">
        <v>2.87220309153525E-5</v>
      </c>
      <c r="CP902">
        <v>698</v>
      </c>
      <c r="CQ902">
        <v>-13.6960410905942</v>
      </c>
      <c r="CR902">
        <v>2.5075366982215693E-5</v>
      </c>
      <c r="CS902">
        <v>865.31709287985996</v>
      </c>
      <c r="CT902">
        <v>755.45297349946168</v>
      </c>
      <c r="CU902">
        <v>979716.22035436356</v>
      </c>
    </row>
    <row r="903" spans="89:99" x14ac:dyDescent="0.25">
      <c r="CK903" t="s">
        <v>3818</v>
      </c>
      <c r="CL903" t="s">
        <v>330</v>
      </c>
      <c r="CM903" t="s">
        <v>331</v>
      </c>
      <c r="CN903">
        <v>1116609.5481368201</v>
      </c>
      <c r="CO903">
        <v>8.3492198811438998E-4</v>
      </c>
      <c r="CP903">
        <v>699</v>
      </c>
      <c r="CQ903">
        <v>-6.6574252288507498</v>
      </c>
      <c r="CR903">
        <v>7.2891695281543476E-4</v>
      </c>
      <c r="CS903">
        <v>22338.122582629101</v>
      </c>
      <c r="CT903">
        <v>19501.985187048187</v>
      </c>
      <c r="CU903">
        <v>974840.33346717712</v>
      </c>
    </row>
    <row r="904" spans="89:99" x14ac:dyDescent="0.25">
      <c r="CK904" t="s">
        <v>3524</v>
      </c>
      <c r="CL904" t="s">
        <v>3524</v>
      </c>
      <c r="CM904" t="s">
        <v>3523</v>
      </c>
      <c r="CN904">
        <v>1110838.2712468</v>
      </c>
      <c r="CO904">
        <v>0.142470245718677</v>
      </c>
      <c r="CP904">
        <v>700</v>
      </c>
      <c r="CQ904">
        <v>2.0845581974708698</v>
      </c>
      <c r="CR904">
        <v>0.12438165344125093</v>
      </c>
      <c r="CS904">
        <v>304.00022927409401</v>
      </c>
      <c r="CT904">
        <v>265.40314416453799</v>
      </c>
      <c r="CU904">
        <v>969801.80097622157</v>
      </c>
    </row>
    <row r="905" spans="89:99" x14ac:dyDescent="0.25">
      <c r="CK905" t="s">
        <v>5019</v>
      </c>
      <c r="CL905" t="s">
        <v>1564</v>
      </c>
      <c r="CM905" t="s">
        <v>1565</v>
      </c>
      <c r="CN905">
        <v>1099786.69378172</v>
      </c>
      <c r="CO905">
        <v>2.22057879846006E-2</v>
      </c>
      <c r="CP905">
        <v>701</v>
      </c>
      <c r="CQ905">
        <v>13.039150611428299</v>
      </c>
      <c r="CR905">
        <v>1.9386452318923775E-2</v>
      </c>
      <c r="CS905">
        <v>46452.644564910297</v>
      </c>
      <c r="CT905">
        <v>40554.831000371036</v>
      </c>
      <c r="CU905">
        <v>960153.37599241803</v>
      </c>
    </row>
    <row r="906" spans="89:99" x14ac:dyDescent="0.25">
      <c r="CK906" t="s">
        <v>9982</v>
      </c>
      <c r="CL906" t="s">
        <v>6314</v>
      </c>
      <c r="CM906" t="s">
        <v>9983</v>
      </c>
      <c r="CN906">
        <v>1097233.4066013601</v>
      </c>
      <c r="CO906">
        <v>4.1399274323239803E-3</v>
      </c>
      <c r="CP906">
        <v>702</v>
      </c>
      <c r="CQ906">
        <v>1.4803856075522499</v>
      </c>
      <c r="CR906">
        <v>3.6143056858063995E-3</v>
      </c>
      <c r="CS906">
        <v>59.153370511415602</v>
      </c>
      <c r="CT906">
        <v>51.643021977804246</v>
      </c>
      <c r="CU906">
        <v>957924.26436562522</v>
      </c>
    </row>
    <row r="907" spans="89:99" x14ac:dyDescent="0.25">
      <c r="CK907" t="s">
        <v>4035</v>
      </c>
      <c r="CL907" t="s">
        <v>204</v>
      </c>
      <c r="CM907" t="s">
        <v>205</v>
      </c>
      <c r="CN907">
        <v>1094694.30632636</v>
      </c>
      <c r="CO907">
        <v>0.44165857751120502</v>
      </c>
      <c r="CP907">
        <v>703</v>
      </c>
      <c r="CQ907">
        <v>2.0026062107728899</v>
      </c>
      <c r="CR907">
        <v>0.38558383787607248</v>
      </c>
      <c r="CS907">
        <v>815.89970937541398</v>
      </c>
      <c r="CT907">
        <v>712.30981867427408</v>
      </c>
      <c r="CU907">
        <v>955707.53841794026</v>
      </c>
    </row>
    <row r="908" spans="89:99" x14ac:dyDescent="0.25">
      <c r="CK908" t="s">
        <v>4187</v>
      </c>
      <c r="CL908" t="s">
        <v>922</v>
      </c>
      <c r="CM908" t="s">
        <v>923</v>
      </c>
      <c r="CN908">
        <v>1092839.3071474601</v>
      </c>
      <c r="CO908">
        <v>6.8278471612990503E-8</v>
      </c>
      <c r="CP908">
        <v>704</v>
      </c>
      <c r="CQ908">
        <v>12.3304251426623</v>
      </c>
      <c r="CR908">
        <v>5.9609563743118792E-8</v>
      </c>
      <c r="CS908">
        <v>1832.56150077759</v>
      </c>
      <c r="CT908">
        <v>1599.8921623928645</v>
      </c>
      <c r="CU908">
        <v>954088.05735479027</v>
      </c>
    </row>
    <row r="909" spans="89:99" x14ac:dyDescent="0.25">
      <c r="CK909" t="s">
        <v>4617</v>
      </c>
      <c r="CL909" t="s">
        <v>3500</v>
      </c>
      <c r="CM909" t="s">
        <v>3501</v>
      </c>
      <c r="CN909">
        <v>1092389.9499568599</v>
      </c>
      <c r="CO909">
        <v>4.4878204938638101E-3</v>
      </c>
      <c r="CP909">
        <v>705</v>
      </c>
      <c r="CQ909">
        <v>-33.091882609045598</v>
      </c>
      <c r="CR909">
        <v>3.9180288526808865E-3</v>
      </c>
      <c r="CS909">
        <v>2189.1900272592002</v>
      </c>
      <c r="CT909">
        <v>1911.2417046382636</v>
      </c>
      <c r="CU909">
        <v>953695.75235053746</v>
      </c>
    </row>
    <row r="910" spans="89:99" x14ac:dyDescent="0.25">
      <c r="CK910" t="s">
        <v>3829</v>
      </c>
      <c r="CL910" t="s">
        <v>3830</v>
      </c>
      <c r="CM910" t="s">
        <v>3831</v>
      </c>
      <c r="CN910">
        <v>1081581.83765427</v>
      </c>
      <c r="CO910">
        <v>3.3086529489631902E-3</v>
      </c>
      <c r="CP910">
        <v>706</v>
      </c>
      <c r="CQ910">
        <v>3.4046282723121801</v>
      </c>
      <c r="CR910">
        <v>2.8885731359510284E-3</v>
      </c>
      <c r="CS910">
        <v>800.85786861363704</v>
      </c>
      <c r="CT910">
        <v>699.17775018297539</v>
      </c>
      <c r="CU910">
        <v>944259.8812183335</v>
      </c>
    </row>
    <row r="911" spans="89:99" x14ac:dyDescent="0.25">
      <c r="CK911" t="s">
        <v>3868</v>
      </c>
      <c r="CL911" t="s">
        <v>263</v>
      </c>
      <c r="CM911" t="s">
        <v>264</v>
      </c>
      <c r="CN911">
        <v>1079911.9956368799</v>
      </c>
      <c r="CO911">
        <v>1.4521928661946199E-2</v>
      </c>
      <c r="CP911">
        <v>707</v>
      </c>
      <c r="CQ911">
        <v>1.05682229057225</v>
      </c>
      <c r="CR911">
        <v>1.2678166511310866E-2</v>
      </c>
      <c r="CS911">
        <v>23401.5573766448</v>
      </c>
      <c r="CT911">
        <v>20430.402045876475</v>
      </c>
      <c r="CU911">
        <v>942802.0490228394</v>
      </c>
    </row>
    <row r="912" spans="89:99" x14ac:dyDescent="0.25">
      <c r="CK912" t="s">
        <v>4401</v>
      </c>
      <c r="CL912" t="s">
        <v>1468</v>
      </c>
      <c r="CM912" t="s">
        <v>1469</v>
      </c>
      <c r="CN912">
        <v>1077867.4833257799</v>
      </c>
      <c r="CO912">
        <v>1.3326253433026101E-2</v>
      </c>
      <c r="CP912">
        <v>708</v>
      </c>
      <c r="CQ912">
        <v>-7.9246588634386397</v>
      </c>
      <c r="CR912">
        <v>1.1634298992155378E-2</v>
      </c>
      <c r="CS912">
        <v>1032.5972225590201</v>
      </c>
      <c r="CT912">
        <v>901.49454879403697</v>
      </c>
      <c r="CU912">
        <v>941017.11617280589</v>
      </c>
    </row>
    <row r="913" spans="89:99" x14ac:dyDescent="0.25">
      <c r="CK913" t="s">
        <v>4025</v>
      </c>
      <c r="CL913" t="s">
        <v>2102</v>
      </c>
      <c r="CM913" t="s">
        <v>2103</v>
      </c>
      <c r="CN913">
        <v>1076265.98419918</v>
      </c>
      <c r="CO913">
        <v>2.0442421339448499E-2</v>
      </c>
      <c r="CP913">
        <v>709</v>
      </c>
      <c r="CQ913">
        <v>-1.43403354280768</v>
      </c>
      <c r="CR913">
        <v>1.7846969756506764E-2</v>
      </c>
      <c r="CS913">
        <v>151135.720399685</v>
      </c>
      <c r="CT913">
        <v>131946.92479485943</v>
      </c>
      <c r="CU913">
        <v>939618.94978131563</v>
      </c>
    </row>
    <row r="914" spans="89:99" x14ac:dyDescent="0.25">
      <c r="CK914" t="s">
        <v>4101</v>
      </c>
      <c r="CL914" t="s">
        <v>2283</v>
      </c>
      <c r="CM914" t="s">
        <v>4102</v>
      </c>
      <c r="CN914">
        <v>1075666.05502507</v>
      </c>
      <c r="CO914">
        <v>0.199706574540499</v>
      </c>
      <c r="CP914">
        <v>710</v>
      </c>
      <c r="CQ914">
        <v>0.961675768440027</v>
      </c>
      <c r="CR914">
        <v>0.17435102901053914</v>
      </c>
      <c r="CS914">
        <v>51806.118456758602</v>
      </c>
      <c r="CT914">
        <v>45228.60643301472</v>
      </c>
      <c r="CU914">
        <v>939095.19001486723</v>
      </c>
    </row>
    <row r="915" spans="89:99" x14ac:dyDescent="0.25">
      <c r="CK915" t="s">
        <v>4280</v>
      </c>
      <c r="CL915" t="s">
        <v>1800</v>
      </c>
      <c r="CM915" t="s">
        <v>1801</v>
      </c>
      <c r="CN915">
        <v>1073066.69701599</v>
      </c>
      <c r="CO915">
        <v>1.5646811487412299E-3</v>
      </c>
      <c r="CP915">
        <v>711</v>
      </c>
      <c r="CQ915">
        <v>8.3402137801835998</v>
      </c>
      <c r="CR915">
        <v>1.3660229713724488E-3</v>
      </c>
      <c r="CS915">
        <v>4079.1784552154199</v>
      </c>
      <c r="CT915">
        <v>3561.2696418274504</v>
      </c>
      <c r="CU915">
        <v>936825.85689605214</v>
      </c>
    </row>
    <row r="916" spans="89:99" x14ac:dyDescent="0.25">
      <c r="CK916" t="s">
        <v>3541</v>
      </c>
      <c r="CL916" t="s">
        <v>3541</v>
      </c>
      <c r="CM916" t="s">
        <v>3542</v>
      </c>
      <c r="CN916">
        <v>1071629.4123602801</v>
      </c>
      <c r="CO916">
        <v>3.47884161714329E-5</v>
      </c>
      <c r="CP916">
        <v>712</v>
      </c>
      <c r="CQ916">
        <v>1.12009987073454</v>
      </c>
      <c r="CR916">
        <v>3.0371539700643101E-5</v>
      </c>
      <c r="CS916">
        <v>28.7326226263907</v>
      </c>
      <c r="CT916">
        <v>25.084613927253638</v>
      </c>
      <c r="CU916">
        <v>935571.05564936972</v>
      </c>
    </row>
    <row r="917" spans="89:99" x14ac:dyDescent="0.25">
      <c r="CK917" t="s">
        <v>3872</v>
      </c>
      <c r="CL917" t="s">
        <v>2490</v>
      </c>
      <c r="CM917" t="s">
        <v>2491</v>
      </c>
      <c r="CN917">
        <v>1070745.5689650399</v>
      </c>
      <c r="CO917">
        <v>4.8898301611038003E-2</v>
      </c>
      <c r="CP917">
        <v>713</v>
      </c>
      <c r="CQ917">
        <v>0.57329041675346804</v>
      </c>
      <c r="CR917">
        <v>4.2689977645294183E-2</v>
      </c>
      <c r="CS917">
        <v>33927.293526046204</v>
      </c>
      <c r="CT917">
        <v>29619.748630805283</v>
      </c>
      <c r="CU917">
        <v>934799.42854696291</v>
      </c>
    </row>
    <row r="918" spans="89:99" x14ac:dyDescent="0.25">
      <c r="CK918" t="s">
        <v>10955</v>
      </c>
      <c r="CL918" t="s">
        <v>10956</v>
      </c>
      <c r="CM918" t="s">
        <v>10957</v>
      </c>
      <c r="CN918">
        <v>1070656.8173072501</v>
      </c>
      <c r="CO918">
        <v>0.110488299894208</v>
      </c>
      <c r="CP918">
        <v>714</v>
      </c>
      <c r="CQ918">
        <v>-2.5429884748822298</v>
      </c>
      <c r="CR918">
        <v>9.6460263386439801E-2</v>
      </c>
      <c r="CS918">
        <v>25130.658314663498</v>
      </c>
      <c r="CT918">
        <v>21939.969412400569</v>
      </c>
      <c r="CU918">
        <v>934721.9451546527</v>
      </c>
    </row>
    <row r="919" spans="89:99" x14ac:dyDescent="0.25">
      <c r="CK919" t="s">
        <v>4979</v>
      </c>
      <c r="CL919" t="s">
        <v>2391</v>
      </c>
      <c r="CM919" t="s">
        <v>2392</v>
      </c>
      <c r="CN919">
        <v>1068507.1269959901</v>
      </c>
      <c r="CO919">
        <v>1.9688798242429601E-2</v>
      </c>
      <c r="CP919">
        <v>715</v>
      </c>
      <c r="CQ919">
        <v>-3.2544526425417799</v>
      </c>
      <c r="CR919">
        <v>1.7189029662377776E-2</v>
      </c>
      <c r="CS919">
        <v>1272.4286204052401</v>
      </c>
      <c r="CT919">
        <v>1110.8759930441095</v>
      </c>
      <c r="CU919">
        <v>932845.18812407146</v>
      </c>
    </row>
    <row r="920" spans="89:99" x14ac:dyDescent="0.25">
      <c r="CK920" t="s">
        <v>9920</v>
      </c>
      <c r="CL920" t="s">
        <v>9921</v>
      </c>
      <c r="CM920" t="s">
        <v>9922</v>
      </c>
      <c r="CN920">
        <v>1055055.1917900599</v>
      </c>
      <c r="CO920">
        <v>1.3109494773427301E-3</v>
      </c>
      <c r="CP920">
        <v>716</v>
      </c>
      <c r="CQ920">
        <v>4.0766844531646598</v>
      </c>
      <c r="CR920">
        <v>1.144506087901388E-3</v>
      </c>
      <c r="CS920">
        <v>376490.44801040803</v>
      </c>
      <c r="CT920">
        <v>328689.71476921468</v>
      </c>
      <c r="CU920">
        <v>921101.16441962705</v>
      </c>
    </row>
    <row r="921" spans="89:99" x14ac:dyDescent="0.25">
      <c r="CK921" t="s">
        <v>3912</v>
      </c>
      <c r="CL921" t="s">
        <v>3913</v>
      </c>
      <c r="CM921" t="s">
        <v>2371</v>
      </c>
      <c r="CN921">
        <v>1053614.81891646</v>
      </c>
      <c r="CO921">
        <v>2.85601879162417E-3</v>
      </c>
      <c r="CP921">
        <v>717</v>
      </c>
      <c r="CQ921">
        <v>1.9720663472154401</v>
      </c>
      <c r="CR921">
        <v>2.4934072217643994E-3</v>
      </c>
      <c r="CS921">
        <v>199371.868598445</v>
      </c>
      <c r="CT921">
        <v>174058.81867371209</v>
      </c>
      <c r="CU921">
        <v>919843.6670475509</v>
      </c>
    </row>
    <row r="922" spans="89:99" x14ac:dyDescent="0.25">
      <c r="CK922" t="s">
        <v>4267</v>
      </c>
      <c r="CL922" t="s">
        <v>230</v>
      </c>
      <c r="CM922" t="s">
        <v>231</v>
      </c>
      <c r="CN922">
        <v>1043748.1994640999</v>
      </c>
      <c r="CO922">
        <v>5.5522002739900697E-2</v>
      </c>
      <c r="CP922">
        <v>718</v>
      </c>
      <c r="CQ922">
        <v>-10.103518251523299</v>
      </c>
      <c r="CR922">
        <v>4.847270718403196E-2</v>
      </c>
      <c r="CS922">
        <v>0</v>
      </c>
      <c r="CT922">
        <v>0</v>
      </c>
      <c r="CU922">
        <v>911229.75306734024</v>
      </c>
    </row>
    <row r="923" spans="89:99" x14ac:dyDescent="0.25">
      <c r="CK923" t="s">
        <v>3820</v>
      </c>
      <c r="CL923" t="s">
        <v>2475</v>
      </c>
      <c r="CM923" t="s">
        <v>2476</v>
      </c>
      <c r="CN923">
        <v>1043188.5731682</v>
      </c>
      <c r="CO923">
        <v>0.11140361730213399</v>
      </c>
      <c r="CP923">
        <v>719</v>
      </c>
      <c r="CQ923">
        <v>-6.1470908480084203</v>
      </c>
      <c r="CR923">
        <v>9.7259368434985879E-2</v>
      </c>
      <c r="CS923">
        <v>1748.5260286423299</v>
      </c>
      <c r="CT923">
        <v>1526.5261699417856</v>
      </c>
      <c r="CU923">
        <v>910741.17916447285</v>
      </c>
    </row>
    <row r="924" spans="89:99" x14ac:dyDescent="0.25">
      <c r="CK924" t="s">
        <v>5157</v>
      </c>
      <c r="CL924" t="s">
        <v>1133</v>
      </c>
      <c r="CM924" t="s">
        <v>1134</v>
      </c>
      <c r="CN924">
        <v>1040639.0150194101</v>
      </c>
      <c r="CO924">
        <v>4.1656677470390202E-2</v>
      </c>
      <c r="CP924">
        <v>720</v>
      </c>
      <c r="CQ924">
        <v>-2.1544074917735201</v>
      </c>
      <c r="CR924">
        <v>3.6367779072039592E-2</v>
      </c>
      <c r="CS924">
        <v>0</v>
      </c>
      <c r="CT924">
        <v>0</v>
      </c>
      <c r="CU924">
        <v>908515.32311648596</v>
      </c>
    </row>
    <row r="925" spans="89:99" x14ac:dyDescent="0.25">
      <c r="CK925" t="s">
        <v>5053</v>
      </c>
      <c r="CL925" t="s">
        <v>1520</v>
      </c>
      <c r="CM925" t="s">
        <v>1521</v>
      </c>
      <c r="CN925">
        <v>1039042.28968896</v>
      </c>
      <c r="CO925">
        <v>1.51129993688849E-2</v>
      </c>
      <c r="CP925">
        <v>721</v>
      </c>
      <c r="CQ925">
        <v>-9.0565948560794993</v>
      </c>
      <c r="CR925">
        <v>1.3194192517013802E-2</v>
      </c>
      <c r="CS925">
        <v>84551.203622701403</v>
      </c>
      <c r="CT925">
        <v>73816.24460594877</v>
      </c>
      <c r="CU925">
        <v>907121.32442089112</v>
      </c>
    </row>
    <row r="926" spans="89:99" x14ac:dyDescent="0.25">
      <c r="CK926" t="s">
        <v>1128</v>
      </c>
      <c r="CL926" t="s">
        <v>1128</v>
      </c>
      <c r="CM926" t="s">
        <v>4507</v>
      </c>
      <c r="CN926">
        <v>1038033.11376412</v>
      </c>
      <c r="CO926">
        <v>9.9418873198103899E-2</v>
      </c>
      <c r="CP926">
        <v>722</v>
      </c>
      <c r="CQ926">
        <v>8.1847193356042904</v>
      </c>
      <c r="CR926">
        <v>8.6796255381379861E-2</v>
      </c>
      <c r="CS926">
        <v>1133.4222267001201</v>
      </c>
      <c r="CT926">
        <v>989.51840710936631</v>
      </c>
      <c r="CU926">
        <v>906240.27750817256</v>
      </c>
    </row>
    <row r="927" spans="89:99" x14ac:dyDescent="0.25">
      <c r="CK927" t="s">
        <v>4534</v>
      </c>
      <c r="CL927" t="s">
        <v>1573</v>
      </c>
      <c r="CM927" t="s">
        <v>1574</v>
      </c>
      <c r="CN927">
        <v>1037951.88507119</v>
      </c>
      <c r="CO927">
        <v>5.7557083271000203E-2</v>
      </c>
      <c r="CP927">
        <v>723</v>
      </c>
      <c r="CQ927">
        <v>1.25448030456152</v>
      </c>
      <c r="CR927">
        <v>5.0249405750580949E-2</v>
      </c>
      <c r="CS927">
        <v>401436.66542385198</v>
      </c>
      <c r="CT927">
        <v>350468.66063497815</v>
      </c>
      <c r="CU927">
        <v>906169.36193501169</v>
      </c>
    </row>
    <row r="928" spans="89:99" x14ac:dyDescent="0.25">
      <c r="CK928" t="s">
        <v>2935</v>
      </c>
      <c r="CL928" t="s">
        <v>2935</v>
      </c>
      <c r="CM928" t="s">
        <v>2934</v>
      </c>
      <c r="CN928">
        <v>1037783.52949262</v>
      </c>
      <c r="CO928">
        <v>6.26188000825948E-3</v>
      </c>
      <c r="CP928">
        <v>724</v>
      </c>
      <c r="CQ928">
        <v>1.1042608881337499</v>
      </c>
      <c r="CR928">
        <v>5.4668466748908247E-3</v>
      </c>
      <c r="CS928">
        <v>1.9286590425439201</v>
      </c>
      <c r="CT928">
        <v>1.6837887758663743</v>
      </c>
      <c r="CU928">
        <v>906022.38145411934</v>
      </c>
    </row>
    <row r="929" spans="89:99" x14ac:dyDescent="0.25">
      <c r="CK929" t="s">
        <v>4309</v>
      </c>
      <c r="CL929" t="s">
        <v>2331</v>
      </c>
      <c r="CM929" t="s">
        <v>4310</v>
      </c>
      <c r="CN929">
        <v>1034406.89710304</v>
      </c>
      <c r="CO929">
        <v>3.0187788820796001E-3</v>
      </c>
      <c r="CP929">
        <v>725</v>
      </c>
      <c r="CQ929">
        <v>0.94988685127400596</v>
      </c>
      <c r="CR929">
        <v>2.6355026400952464E-3</v>
      </c>
      <c r="CS929">
        <v>39691.014855693997</v>
      </c>
      <c r="CT929">
        <v>34651.684845555676</v>
      </c>
      <c r="CU929">
        <v>903074.45981924993</v>
      </c>
    </row>
    <row r="930" spans="89:99" x14ac:dyDescent="0.25">
      <c r="CK930" t="s">
        <v>1274</v>
      </c>
      <c r="CL930" t="s">
        <v>1274</v>
      </c>
      <c r="CM930" t="s">
        <v>1275</v>
      </c>
      <c r="CN930">
        <v>1033785.3238094701</v>
      </c>
      <c r="CO930">
        <v>2.8333254157586502E-2</v>
      </c>
      <c r="CP930">
        <v>726</v>
      </c>
      <c r="CQ930">
        <v>-0.183001321898177</v>
      </c>
      <c r="CR930">
        <v>2.4735950876722698E-2</v>
      </c>
      <c r="CS930">
        <v>435737.85783888999</v>
      </c>
      <c r="CT930">
        <v>380414.83645623329</v>
      </c>
      <c r="CU930">
        <v>902531.80395732471</v>
      </c>
    </row>
    <row r="931" spans="89:99" x14ac:dyDescent="0.25">
      <c r="CK931" t="s">
        <v>4064</v>
      </c>
      <c r="CL931" t="s">
        <v>1757</v>
      </c>
      <c r="CM931" t="s">
        <v>1758</v>
      </c>
      <c r="CN931">
        <v>1032639.4570693</v>
      </c>
      <c r="CO931">
        <v>4.8592240961732296E-3</v>
      </c>
      <c r="CP931">
        <v>727</v>
      </c>
      <c r="CQ931">
        <v>-6.0610041699695802</v>
      </c>
      <c r="CR931">
        <v>4.2422775680266925E-3</v>
      </c>
      <c r="CS931">
        <v>60.2481975531716</v>
      </c>
      <c r="CT931">
        <v>52.598845399030736</v>
      </c>
      <c r="CU931">
        <v>901531.42104195361</v>
      </c>
    </row>
    <row r="932" spans="89:99" x14ac:dyDescent="0.25">
      <c r="CK932" t="s">
        <v>4623</v>
      </c>
      <c r="CL932" t="s">
        <v>4624</v>
      </c>
      <c r="CM932" t="s">
        <v>1180</v>
      </c>
      <c r="CN932">
        <v>1030003.90103487</v>
      </c>
      <c r="CO932">
        <v>6.0575214676486397E-2</v>
      </c>
      <c r="CP932">
        <v>728</v>
      </c>
      <c r="CQ932">
        <v>25.9016527592395</v>
      </c>
      <c r="CR932">
        <v>5.2884343120300992E-2</v>
      </c>
      <c r="CS932">
        <v>145676.99757418799</v>
      </c>
      <c r="CT932">
        <v>127181.26325417882</v>
      </c>
      <c r="CU932">
        <v>899230.48574387899</v>
      </c>
    </row>
    <row r="933" spans="89:99" x14ac:dyDescent="0.25">
      <c r="CK933" t="s">
        <v>3740</v>
      </c>
      <c r="CL933" t="s">
        <v>198</v>
      </c>
      <c r="CM933" t="s">
        <v>199</v>
      </c>
      <c r="CN933">
        <v>1020727.51101834</v>
      </c>
      <c r="CO933">
        <v>0.122349230229478</v>
      </c>
      <c r="CP933">
        <v>729</v>
      </c>
      <c r="CQ933">
        <v>-0.91490173034148503</v>
      </c>
      <c r="CR933">
        <v>0.10681528256262258</v>
      </c>
      <c r="CS933">
        <v>25410.057421212099</v>
      </c>
      <c r="CT933">
        <v>22183.894890785334</v>
      </c>
      <c r="CU933">
        <v>891131.86330940772</v>
      </c>
    </row>
    <row r="934" spans="89:99" x14ac:dyDescent="0.25">
      <c r="CK934" t="s">
        <v>4191</v>
      </c>
      <c r="CL934" t="s">
        <v>2349</v>
      </c>
      <c r="CM934" t="s">
        <v>2350</v>
      </c>
      <c r="CN934">
        <v>1018565.20038422</v>
      </c>
      <c r="CO934">
        <v>6.0942259694959002E-3</v>
      </c>
      <c r="CP934">
        <v>730</v>
      </c>
      <c r="CQ934">
        <v>1.3384230289122201</v>
      </c>
      <c r="CR934">
        <v>5.320478663504824E-3</v>
      </c>
      <c r="CS934">
        <v>25402.3629701014</v>
      </c>
      <c r="CT934">
        <v>22177.177357965451</v>
      </c>
      <c r="CU934">
        <v>889244.08828263811</v>
      </c>
    </row>
    <row r="935" spans="89:99" x14ac:dyDescent="0.25">
      <c r="CK935" t="s">
        <v>4020</v>
      </c>
      <c r="CL935" t="s">
        <v>4021</v>
      </c>
      <c r="CM935" t="s">
        <v>3598</v>
      </c>
      <c r="CN935">
        <v>1012104.43662884</v>
      </c>
      <c r="CO935">
        <v>8.6901122810033001E-4</v>
      </c>
      <c r="CP935">
        <v>731</v>
      </c>
      <c r="CQ935">
        <v>1.4152827232790299</v>
      </c>
      <c r="CR935">
        <v>7.5867808653579994E-4</v>
      </c>
      <c r="CS935">
        <v>8348500.1355518298</v>
      </c>
      <c r="CT935">
        <v>7288541.1643416295</v>
      </c>
      <c r="CU935">
        <v>883603.60893669631</v>
      </c>
    </row>
    <row r="936" spans="89:99" x14ac:dyDescent="0.25">
      <c r="CK936" t="s">
        <v>4163</v>
      </c>
      <c r="CL936" t="s">
        <v>345</v>
      </c>
      <c r="CM936" t="s">
        <v>346</v>
      </c>
      <c r="CN936">
        <v>1011036.53586215</v>
      </c>
      <c r="CO936">
        <v>4.5856819538628898E-2</v>
      </c>
      <c r="CP936">
        <v>732</v>
      </c>
      <c r="CQ936">
        <v>-4.1468876980131304</v>
      </c>
      <c r="CR936">
        <v>4.003465430272643E-2</v>
      </c>
      <c r="CS936">
        <v>5928.7863799430797</v>
      </c>
      <c r="CT936">
        <v>5176.043945999988</v>
      </c>
      <c r="CU936">
        <v>882671.29312294826</v>
      </c>
    </row>
    <row r="937" spans="89:99" x14ac:dyDescent="0.25">
      <c r="CK937" t="s">
        <v>4593</v>
      </c>
      <c r="CL937" t="s">
        <v>156</v>
      </c>
      <c r="CM937" t="s">
        <v>4594</v>
      </c>
      <c r="CN937">
        <v>1009822.53177885</v>
      </c>
      <c r="CO937">
        <v>0.45224688948540698</v>
      </c>
      <c r="CP937">
        <v>733</v>
      </c>
      <c r="CQ937">
        <v>1.1514571318751501</v>
      </c>
      <c r="CR937">
        <v>0.39482781540878187</v>
      </c>
      <c r="CS937">
        <v>1057.71502512847</v>
      </c>
      <c r="CT937">
        <v>923.42329467805916</v>
      </c>
      <c r="CU937">
        <v>881611.42385408038</v>
      </c>
    </row>
    <row r="938" spans="89:99" x14ac:dyDescent="0.25">
      <c r="CK938" t="s">
        <v>3870</v>
      </c>
      <c r="CL938" t="s">
        <v>2528</v>
      </c>
      <c r="CM938" t="s">
        <v>2528</v>
      </c>
      <c r="CN938">
        <v>1001090.4589418099</v>
      </c>
      <c r="CO938">
        <v>2.6395650669663101E-3</v>
      </c>
      <c r="CP938">
        <v>734</v>
      </c>
      <c r="CQ938">
        <v>1.6153745295764601</v>
      </c>
      <c r="CR938">
        <v>2.3044353278040002E-3</v>
      </c>
      <c r="CS938">
        <v>167531.08808942401</v>
      </c>
      <c r="CT938">
        <v>146260.67102123844</v>
      </c>
      <c r="CU938">
        <v>873988.00991272228</v>
      </c>
    </row>
    <row r="939" spans="89:99" x14ac:dyDescent="0.25">
      <c r="CK939" t="s">
        <v>10523</v>
      </c>
      <c r="CL939" t="s">
        <v>2516</v>
      </c>
      <c r="CM939" t="s">
        <v>10524</v>
      </c>
      <c r="CN939">
        <v>998325.77143559</v>
      </c>
      <c r="CO939">
        <v>0.91986412146683305</v>
      </c>
      <c r="CP939">
        <v>735</v>
      </c>
      <c r="CQ939">
        <v>-6.6971796312358904</v>
      </c>
      <c r="CR939">
        <v>0.80307449314891832</v>
      </c>
      <c r="CS939">
        <v>142.446701254353</v>
      </c>
      <c r="CT939">
        <v>124.36109827629537</v>
      </c>
      <c r="CU939">
        <v>871574.33819104196</v>
      </c>
    </row>
    <row r="940" spans="89:99" x14ac:dyDescent="0.25">
      <c r="CK940" t="s">
        <v>4799</v>
      </c>
      <c r="CL940" t="s">
        <v>4799</v>
      </c>
      <c r="CM940" t="s">
        <v>2883</v>
      </c>
      <c r="CN940">
        <v>998085.32797135401</v>
      </c>
      <c r="CO940">
        <v>5.1919724374342897E-4</v>
      </c>
      <c r="CP940">
        <v>736</v>
      </c>
      <c r="CQ940">
        <v>1.76831795481234</v>
      </c>
      <c r="CR940">
        <v>4.5327788488878841E-4</v>
      </c>
      <c r="CS940">
        <v>24881.4493535478</v>
      </c>
      <c r="CT940">
        <v>21722.401017823962</v>
      </c>
      <c r="CU940">
        <v>871364.42239079927</v>
      </c>
    </row>
    <row r="941" spans="89:99" x14ac:dyDescent="0.25">
      <c r="CK941" t="s">
        <v>10606</v>
      </c>
      <c r="CL941" t="s">
        <v>10607</v>
      </c>
      <c r="CM941" t="s">
        <v>10608</v>
      </c>
      <c r="CN941">
        <v>997304.627147316</v>
      </c>
      <c r="CO941">
        <v>1.0436791846194901E-3</v>
      </c>
      <c r="CP941">
        <v>737</v>
      </c>
      <c r="CQ941">
        <v>-10.745933520717401</v>
      </c>
      <c r="CR941">
        <v>9.1116950062346139E-4</v>
      </c>
      <c r="CS941">
        <v>1047.82863388491</v>
      </c>
      <c r="CT941">
        <v>914.79211921234651</v>
      </c>
      <c r="CU941">
        <v>870682.8424661844</v>
      </c>
    </row>
    <row r="942" spans="89:99" x14ac:dyDescent="0.25">
      <c r="CK942" t="s">
        <v>10380</v>
      </c>
      <c r="CL942" t="s">
        <v>9072</v>
      </c>
      <c r="CM942" t="s">
        <v>9073</v>
      </c>
      <c r="CN942">
        <v>986999.71627970901</v>
      </c>
      <c r="CO942">
        <v>1.33532179193747E-5</v>
      </c>
      <c r="CP942">
        <v>738</v>
      </c>
      <c r="CQ942">
        <v>4.0573717715477899</v>
      </c>
      <c r="CR942">
        <v>1.1657839959459214E-5</v>
      </c>
      <c r="CS942">
        <v>1211.6809572195</v>
      </c>
      <c r="CT942">
        <v>1057.8410961670836</v>
      </c>
      <c r="CU942">
        <v>861686.28430197225</v>
      </c>
    </row>
    <row r="943" spans="89:99" x14ac:dyDescent="0.25">
      <c r="CK943" t="s">
        <v>4822</v>
      </c>
      <c r="CL943" t="s">
        <v>1775</v>
      </c>
      <c r="CM943" t="s">
        <v>4823</v>
      </c>
      <c r="CN943">
        <v>984655.50200725603</v>
      </c>
      <c r="CO943">
        <v>4.4524881939782901E-3</v>
      </c>
      <c r="CP943">
        <v>739</v>
      </c>
      <c r="CQ943">
        <v>2.7127082073019202</v>
      </c>
      <c r="CR943">
        <v>3.8871824829180318E-3</v>
      </c>
      <c r="CS943">
        <v>119818.33097967401</v>
      </c>
      <c r="CT943">
        <v>104605.71640517071</v>
      </c>
      <c r="CU943">
        <v>859639.70085040701</v>
      </c>
    </row>
    <row r="944" spans="89:99" x14ac:dyDescent="0.25">
      <c r="CK944" t="s">
        <v>3926</v>
      </c>
      <c r="CL944" t="s">
        <v>174</v>
      </c>
      <c r="CM944" t="s">
        <v>175</v>
      </c>
      <c r="CN944">
        <v>983796.84426804096</v>
      </c>
      <c r="CO944">
        <v>5.6756612037668103E-2</v>
      </c>
      <c r="CP944">
        <v>740</v>
      </c>
      <c r="CQ944">
        <v>-7.5640458934051402</v>
      </c>
      <c r="CR944">
        <v>4.9550565546917627E-2</v>
      </c>
      <c r="CS944">
        <v>62411.797085713399</v>
      </c>
      <c r="CT944">
        <v>54487.745680522901</v>
      </c>
      <c r="CU944">
        <v>858890.06173239369</v>
      </c>
    </row>
    <row r="945" spans="89:99" x14ac:dyDescent="0.25">
      <c r="CK945" t="s">
        <v>3897</v>
      </c>
      <c r="CL945" t="s">
        <v>3898</v>
      </c>
      <c r="CM945" t="s">
        <v>2333</v>
      </c>
      <c r="CN945">
        <v>983345.33598312899</v>
      </c>
      <c r="CO945">
        <v>4.6243244077767403E-3</v>
      </c>
      <c r="CP945">
        <v>741</v>
      </c>
      <c r="CQ945">
        <v>-1.9829950384591299</v>
      </c>
      <c r="CR945">
        <v>4.0372016836677758E-3</v>
      </c>
      <c r="CS945">
        <v>513973.32464098302</v>
      </c>
      <c r="CT945">
        <v>448717.21545126539</v>
      </c>
      <c r="CU945">
        <v>858495.87874536728</v>
      </c>
    </row>
    <row r="946" spans="89:99" x14ac:dyDescent="0.25">
      <c r="CK946" t="s">
        <v>4987</v>
      </c>
      <c r="CL946" t="s">
        <v>2192</v>
      </c>
      <c r="CM946" t="s">
        <v>4988</v>
      </c>
      <c r="CN946">
        <v>982309.86526560003</v>
      </c>
      <c r="CO946">
        <v>4.7732830328992898E-3</v>
      </c>
      <c r="CP946">
        <v>742</v>
      </c>
      <c r="CQ946">
        <v>0.554142517539716</v>
      </c>
      <c r="CR946">
        <v>4.1672479259102658E-3</v>
      </c>
      <c r="CS946">
        <v>30234.149168244101</v>
      </c>
      <c r="CT946">
        <v>26395.500653247163</v>
      </c>
      <c r="CU946">
        <v>857591.8755320186</v>
      </c>
    </row>
    <row r="947" spans="89:99" x14ac:dyDescent="0.25">
      <c r="CK947" t="s">
        <v>4697</v>
      </c>
      <c r="CL947" t="s">
        <v>1029</v>
      </c>
      <c r="CM947" t="s">
        <v>1030</v>
      </c>
      <c r="CN947">
        <v>974630.65118331998</v>
      </c>
      <c r="CO947">
        <v>6.9576444536216401E-3</v>
      </c>
      <c r="CP947">
        <v>743</v>
      </c>
      <c r="CQ947">
        <v>1.1514571318751601</v>
      </c>
      <c r="CR947">
        <v>6.0742740832120242E-3</v>
      </c>
      <c r="CS947">
        <v>53.457683545800101</v>
      </c>
      <c r="CT947">
        <v>46.670482212091152</v>
      </c>
      <c r="CU947">
        <v>850887.64518648118</v>
      </c>
    </row>
    <row r="948" spans="89:99" x14ac:dyDescent="0.25">
      <c r="CK948" t="s">
        <v>5099</v>
      </c>
      <c r="CL948" t="s">
        <v>2287</v>
      </c>
      <c r="CM948" t="s">
        <v>2288</v>
      </c>
      <c r="CN948">
        <v>972977.32115380699</v>
      </c>
      <c r="CO948">
        <v>1.4218834350931801E-2</v>
      </c>
      <c r="CP948">
        <v>744</v>
      </c>
      <c r="CQ948">
        <v>2.6264318555333999</v>
      </c>
      <c r="CR948">
        <v>1.2413554266400098E-2</v>
      </c>
      <c r="CS948">
        <v>17874.768360062499</v>
      </c>
      <c r="CT948">
        <v>15605.316269995528</v>
      </c>
      <c r="CU948">
        <v>849444.22855083528</v>
      </c>
    </row>
    <row r="949" spans="89:99" x14ac:dyDescent="0.25">
      <c r="CK949" t="s">
        <v>2053</v>
      </c>
      <c r="CL949" t="s">
        <v>2053</v>
      </c>
      <c r="CM949" t="s">
        <v>4484</v>
      </c>
      <c r="CN949">
        <v>961017.95345781499</v>
      </c>
      <c r="CO949">
        <v>9.8809730951450499E-5</v>
      </c>
      <c r="CP949">
        <v>745</v>
      </c>
      <c r="CQ949">
        <v>-1.5392691633575299</v>
      </c>
      <c r="CR949">
        <v>8.6264452270930558E-5</v>
      </c>
      <c r="CS949">
        <v>102561.48461558</v>
      </c>
      <c r="CT949">
        <v>89539.868282847528</v>
      </c>
      <c r="CU949">
        <v>839003.27001499722</v>
      </c>
    </row>
    <row r="950" spans="89:99" x14ac:dyDescent="0.25">
      <c r="CK950" t="s">
        <v>4864</v>
      </c>
      <c r="CL950" t="s">
        <v>2317</v>
      </c>
      <c r="CM950" t="s">
        <v>4865</v>
      </c>
      <c r="CN950">
        <v>957055.70619421697</v>
      </c>
      <c r="CO950">
        <v>1.9141114123884301E-3</v>
      </c>
      <c r="CP950">
        <v>746</v>
      </c>
      <c r="CQ950">
        <v>1.1473445529765001</v>
      </c>
      <c r="CR950">
        <v>1.6710881710259458E-3</v>
      </c>
      <c r="CS950">
        <v>399999.23606924497</v>
      </c>
      <c r="CT950">
        <v>349213.73306094948</v>
      </c>
      <c r="CU950">
        <v>835544.08551297465</v>
      </c>
    </row>
    <row r="951" spans="89:99" x14ac:dyDescent="0.25">
      <c r="CK951" t="s">
        <v>4367</v>
      </c>
      <c r="CL951" t="s">
        <v>4368</v>
      </c>
      <c r="CM951" t="s">
        <v>4369</v>
      </c>
      <c r="CN951">
        <v>956663.12947206397</v>
      </c>
      <c r="CO951">
        <v>3.0812383736365401E-3</v>
      </c>
      <c r="CP951">
        <v>747</v>
      </c>
      <c r="CQ951">
        <v>-12.6613634003181</v>
      </c>
      <c r="CR951">
        <v>2.6900320247661511E-3</v>
      </c>
      <c r="CS951">
        <v>105258.912306606</v>
      </c>
      <c r="CT951">
        <v>91894.819764510103</v>
      </c>
      <c r="CU951">
        <v>835201.35190177313</v>
      </c>
    </row>
    <row r="952" spans="89:99" x14ac:dyDescent="0.25">
      <c r="CK952" t="s">
        <v>4141</v>
      </c>
      <c r="CL952" t="s">
        <v>1809</v>
      </c>
      <c r="CM952" t="s">
        <v>1810</v>
      </c>
      <c r="CN952">
        <v>949265.54783317097</v>
      </c>
      <c r="CO952">
        <v>2.66394916549798E-3</v>
      </c>
      <c r="CP952">
        <v>748</v>
      </c>
      <c r="CQ952">
        <v>99.663055853623703</v>
      </c>
      <c r="CR952">
        <v>2.3257235236496952E-3</v>
      </c>
      <c r="CS952">
        <v>144.20143521446201</v>
      </c>
      <c r="CT952">
        <v>125.89304419389309</v>
      </c>
      <c r="CU952">
        <v>828742.99681808054</v>
      </c>
    </row>
    <row r="953" spans="89:99" x14ac:dyDescent="0.25">
      <c r="CK953" t="s">
        <v>5082</v>
      </c>
      <c r="CL953" t="s">
        <v>2873</v>
      </c>
      <c r="CM953" t="s">
        <v>2874</v>
      </c>
      <c r="CN953">
        <v>946766.94106146903</v>
      </c>
      <c r="CO953">
        <v>2.32245501221954E-6</v>
      </c>
      <c r="CP953">
        <v>749</v>
      </c>
      <c r="CQ953">
        <v>0</v>
      </c>
      <c r="CR953">
        <v>2.0275868340480989E-6</v>
      </c>
      <c r="CS953">
        <v>0</v>
      </c>
      <c r="CT953">
        <v>0</v>
      </c>
      <c r="CU953">
        <v>826561.62315654091</v>
      </c>
    </row>
    <row r="954" spans="89:99" x14ac:dyDescent="0.25">
      <c r="CK954" t="s">
        <v>4036</v>
      </c>
      <c r="CL954" t="s">
        <v>1769</v>
      </c>
      <c r="CM954" t="s">
        <v>1770</v>
      </c>
      <c r="CN954">
        <v>946542.36116894498</v>
      </c>
      <c r="CO954">
        <v>1.6822923328365701E-3</v>
      </c>
      <c r="CP954">
        <v>750</v>
      </c>
      <c r="CQ954">
        <v>1.6228527839836</v>
      </c>
      <c r="CR954">
        <v>1.4687017690903081E-3</v>
      </c>
      <c r="CS954">
        <v>230345.71794907001</v>
      </c>
      <c r="CT954">
        <v>201100.10421538434</v>
      </c>
      <c r="CU954">
        <v>826365.55682549125</v>
      </c>
    </row>
    <row r="955" spans="89:99" x14ac:dyDescent="0.25">
      <c r="CK955" t="s">
        <v>4930</v>
      </c>
      <c r="CL955" t="s">
        <v>267</v>
      </c>
      <c r="CM955" t="s">
        <v>268</v>
      </c>
      <c r="CN955">
        <v>943475.26887255895</v>
      </c>
      <c r="CO955">
        <v>1.36742090409268E-2</v>
      </c>
      <c r="CP955">
        <v>751</v>
      </c>
      <c r="CQ955">
        <v>-4.9248481583807404</v>
      </c>
      <c r="CR955">
        <v>1.1938076764254573E-2</v>
      </c>
      <c r="CS955">
        <v>8272.4540743371799</v>
      </c>
      <c r="CT955">
        <v>7222.1502152430367</v>
      </c>
      <c r="CU955">
        <v>823687.87483542366</v>
      </c>
    </row>
    <row r="956" spans="89:99" x14ac:dyDescent="0.25">
      <c r="CK956" t="s">
        <v>2463</v>
      </c>
      <c r="CL956" t="s">
        <v>5855</v>
      </c>
      <c r="CM956" t="s">
        <v>2464</v>
      </c>
      <c r="CN956">
        <v>941749.55478411401</v>
      </c>
      <c r="CO956">
        <v>3.1899490437929398E-3</v>
      </c>
      <c r="CP956">
        <v>752</v>
      </c>
      <c r="CQ956">
        <v>73.785285490259696</v>
      </c>
      <c r="CR956">
        <v>2.7849403533968141E-3</v>
      </c>
      <c r="CS956">
        <v>172.253690518952</v>
      </c>
      <c r="CT956">
        <v>150.38367295590382</v>
      </c>
      <c r="CU956">
        <v>822181.26431050396</v>
      </c>
    </row>
    <row r="957" spans="89:99" x14ac:dyDescent="0.25">
      <c r="CK957" t="s">
        <v>4465</v>
      </c>
      <c r="CL957" t="s">
        <v>2513</v>
      </c>
      <c r="CM957" t="s">
        <v>2514</v>
      </c>
      <c r="CN957">
        <v>941180.32913973997</v>
      </c>
      <c r="CO957">
        <v>1.0446321988031E-3</v>
      </c>
      <c r="CP957">
        <v>753</v>
      </c>
      <c r="CQ957">
        <v>1.52994692952596</v>
      </c>
      <c r="CR957">
        <v>9.1200151631426354E-4</v>
      </c>
      <c r="CS957">
        <v>112787.661404567</v>
      </c>
      <c r="CT957">
        <v>98467.68876199759</v>
      </c>
      <c r="CU957">
        <v>821684.30983084231</v>
      </c>
    </row>
    <row r="958" spans="89:99" x14ac:dyDescent="0.25">
      <c r="CK958" t="s">
        <v>4238</v>
      </c>
      <c r="CL958" t="s">
        <v>4239</v>
      </c>
      <c r="CM958" t="s">
        <v>4240</v>
      </c>
      <c r="CN958">
        <v>938584.80493202596</v>
      </c>
      <c r="CO958">
        <v>6.2653937524750694E-2</v>
      </c>
      <c r="CP958">
        <v>754</v>
      </c>
      <c r="CQ958">
        <v>-24.149396140277801</v>
      </c>
      <c r="CR958">
        <v>5.4699143000858264E-2</v>
      </c>
      <c r="CS958">
        <v>3165.6931854911199</v>
      </c>
      <c r="CT958">
        <v>2763.7641158884262</v>
      </c>
      <c r="CU958">
        <v>819418.32375863648</v>
      </c>
    </row>
    <row r="959" spans="89:99" x14ac:dyDescent="0.25">
      <c r="CK959" t="s">
        <v>3754</v>
      </c>
      <c r="CL959" t="s">
        <v>3754</v>
      </c>
      <c r="CM959" t="s">
        <v>3755</v>
      </c>
      <c r="CN959">
        <v>935598.61930666398</v>
      </c>
      <c r="CO959">
        <v>2.0579038220695698E-3</v>
      </c>
      <c r="CP959">
        <v>755</v>
      </c>
      <c r="CQ959">
        <v>-3.1541851517766899</v>
      </c>
      <c r="CR959">
        <v>1.7966241212043295E-3</v>
      </c>
      <c r="CS959">
        <v>37524.723537949401</v>
      </c>
      <c r="CT959">
        <v>32760.434538677204</v>
      </c>
      <c r="CU959">
        <v>816811.27620501292</v>
      </c>
    </row>
    <row r="960" spans="89:99" x14ac:dyDescent="0.25">
      <c r="CK960" t="s">
        <v>4571</v>
      </c>
      <c r="CL960" t="s">
        <v>2784</v>
      </c>
      <c r="CM960" t="s">
        <v>2785</v>
      </c>
      <c r="CN960">
        <v>932775.40463218605</v>
      </c>
      <c r="CO960">
        <v>3.0906986574082002E-3</v>
      </c>
      <c r="CP960">
        <v>756</v>
      </c>
      <c r="CQ960">
        <v>-3.1417857146719399</v>
      </c>
      <c r="CR960">
        <v>2.6982911930690263E-3</v>
      </c>
      <c r="CS960">
        <v>89078.950462765002</v>
      </c>
      <c r="CT960">
        <v>77769.130596210525</v>
      </c>
      <c r="CU960">
        <v>814346.50815846538</v>
      </c>
    </row>
    <row r="961" spans="89:99" x14ac:dyDescent="0.25">
      <c r="CK961" t="s">
        <v>4707</v>
      </c>
      <c r="CL961" t="s">
        <v>1874</v>
      </c>
      <c r="CM961" t="s">
        <v>1875</v>
      </c>
      <c r="CN961">
        <v>928523.11209708499</v>
      </c>
      <c r="CO961">
        <v>1.36104349914781E-2</v>
      </c>
      <c r="CP961">
        <v>757</v>
      </c>
      <c r="CQ961">
        <v>2.0412699166991599</v>
      </c>
      <c r="CR961">
        <v>1.1882399723220078E-2</v>
      </c>
      <c r="CS961">
        <v>21126.817218702799</v>
      </c>
      <c r="CT961">
        <v>18444.471997347424</v>
      </c>
      <c r="CU961">
        <v>810634.10369279096</v>
      </c>
    </row>
    <row r="962" spans="89:99" x14ac:dyDescent="0.25">
      <c r="CK962" t="s">
        <v>4927</v>
      </c>
      <c r="CL962" t="s">
        <v>4928</v>
      </c>
      <c r="CM962" t="s">
        <v>4929</v>
      </c>
      <c r="CN962">
        <v>927112.11070446996</v>
      </c>
      <c r="CO962">
        <v>1.09149399548178E-2</v>
      </c>
      <c r="CP962">
        <v>758</v>
      </c>
      <c r="CQ962">
        <v>3.2410769293396</v>
      </c>
      <c r="CR962">
        <v>9.5291355183943147E-3</v>
      </c>
      <c r="CS962">
        <v>139.479650142297</v>
      </c>
      <c r="CT962">
        <v>121.77075584163045</v>
      </c>
      <c r="CU962">
        <v>809402.24868098786</v>
      </c>
    </row>
    <row r="963" spans="89:99" x14ac:dyDescent="0.25">
      <c r="CK963" t="s">
        <v>5377</v>
      </c>
      <c r="CL963" t="s">
        <v>2936</v>
      </c>
      <c r="CM963" t="s">
        <v>2937</v>
      </c>
      <c r="CN963">
        <v>914216.81754860096</v>
      </c>
      <c r="CO963">
        <v>2.1458344369549302E-2</v>
      </c>
      <c r="CP963">
        <v>759</v>
      </c>
      <c r="CQ963">
        <v>-17.210829322937201</v>
      </c>
      <c r="CR963">
        <v>1.8733907135013848E-2</v>
      </c>
      <c r="CS963">
        <v>8519.5257816673093</v>
      </c>
      <c r="CT963">
        <v>7437.8527103237029</v>
      </c>
      <c r="CU963">
        <v>798144.19352536066</v>
      </c>
    </row>
    <row r="964" spans="89:99" x14ac:dyDescent="0.25">
      <c r="CK964" t="s">
        <v>5718</v>
      </c>
      <c r="CL964" t="s">
        <v>5719</v>
      </c>
      <c r="CM964" t="s">
        <v>5720</v>
      </c>
      <c r="CN964">
        <v>912840.04540122196</v>
      </c>
      <c r="CO964">
        <v>1.7387429436213801E-4</v>
      </c>
      <c r="CP964">
        <v>760</v>
      </c>
      <c r="CQ964">
        <v>1.0826061743470701</v>
      </c>
      <c r="CR964">
        <v>1.5179851845274357E-4</v>
      </c>
      <c r="CS964">
        <v>2189.33555195901</v>
      </c>
      <c r="CT964">
        <v>1911.3687529400868</v>
      </c>
      <c r="CU964">
        <v>796942.22187690146</v>
      </c>
    </row>
    <row r="965" spans="89:99" x14ac:dyDescent="0.25">
      <c r="CK965" t="s">
        <v>5681</v>
      </c>
      <c r="CL965" t="s">
        <v>2505</v>
      </c>
      <c r="CM965" t="s">
        <v>2506</v>
      </c>
      <c r="CN965">
        <v>909295.18064608204</v>
      </c>
      <c r="CO965">
        <v>8.2448546326296009E-3</v>
      </c>
      <c r="CP965">
        <v>761</v>
      </c>
      <c r="CQ965">
        <v>11.4925795369544</v>
      </c>
      <c r="CR965">
        <v>7.1980549090524181E-3</v>
      </c>
      <c r="CS965">
        <v>517.10263663531998</v>
      </c>
      <c r="CT965">
        <v>451.44921747755336</v>
      </c>
      <c r="CU965">
        <v>793847.42733053316</v>
      </c>
    </row>
    <row r="966" spans="89:99" x14ac:dyDescent="0.25">
      <c r="CK966" t="s">
        <v>3656</v>
      </c>
      <c r="CL966" t="s">
        <v>1784</v>
      </c>
      <c r="CM966" t="s">
        <v>1785</v>
      </c>
      <c r="CN966">
        <v>906593.22448881099</v>
      </c>
      <c r="CO966">
        <v>2.53274110632578E-3</v>
      </c>
      <c r="CP966">
        <v>762</v>
      </c>
      <c r="CQ966">
        <v>0.346768170357872</v>
      </c>
      <c r="CR966">
        <v>2.2111741645022345E-3</v>
      </c>
      <c r="CS966">
        <v>15626.898433303</v>
      </c>
      <c r="CT966">
        <v>13642.844900617121</v>
      </c>
      <c r="CU966">
        <v>791488.52233481384</v>
      </c>
    </row>
    <row r="967" spans="89:99" x14ac:dyDescent="0.25">
      <c r="CK967" t="s">
        <v>7302</v>
      </c>
      <c r="CL967" t="s">
        <v>7303</v>
      </c>
      <c r="CM967" t="s">
        <v>7304</v>
      </c>
      <c r="CN967">
        <v>901380.36459281598</v>
      </c>
      <c r="CO967">
        <v>8.8419091510543498E-3</v>
      </c>
      <c r="CP967">
        <v>763</v>
      </c>
      <c r="CQ967">
        <v>98.568225211086002</v>
      </c>
      <c r="CR967">
        <v>7.7193049975998879E-3</v>
      </c>
      <c r="CS967">
        <v>5924.1935058108502</v>
      </c>
      <c r="CT967">
        <v>5172.0342015390834</v>
      </c>
      <c r="CU967">
        <v>786937.50798265391</v>
      </c>
    </row>
    <row r="968" spans="89:99" x14ac:dyDescent="0.25">
      <c r="CK968" t="s">
        <v>5125</v>
      </c>
      <c r="CL968" t="s">
        <v>2493</v>
      </c>
      <c r="CM968" t="s">
        <v>2492</v>
      </c>
      <c r="CN968">
        <v>900967.10082188901</v>
      </c>
      <c r="CO968">
        <v>7.6453525632467602E-3</v>
      </c>
      <c r="CP968">
        <v>764</v>
      </c>
      <c r="CQ968">
        <v>0.37590789949155401</v>
      </c>
      <c r="CR968">
        <v>6.6746680204067006E-3</v>
      </c>
      <c r="CS968">
        <v>46804.3055657062</v>
      </c>
      <c r="CT968">
        <v>40861.84371386189</v>
      </c>
      <c r="CU968">
        <v>786576.71383313893</v>
      </c>
    </row>
    <row r="969" spans="89:99" x14ac:dyDescent="0.25">
      <c r="CK969" t="s">
        <v>4744</v>
      </c>
      <c r="CL969" t="s">
        <v>2092</v>
      </c>
      <c r="CM969" t="s">
        <v>2093</v>
      </c>
      <c r="CN969">
        <v>900888.70738836797</v>
      </c>
      <c r="CO969">
        <v>3.1199981651689E-2</v>
      </c>
      <c r="CP969">
        <v>765</v>
      </c>
      <c r="CQ969">
        <v>-2.2326694309257502</v>
      </c>
      <c r="CR969">
        <v>2.7238707181263967E-2</v>
      </c>
      <c r="CS969">
        <v>11872.4389672323</v>
      </c>
      <c r="CT969">
        <v>10365.066626196622</v>
      </c>
      <c r="CU969">
        <v>786508.2735435114</v>
      </c>
    </row>
    <row r="970" spans="89:99" x14ac:dyDescent="0.25">
      <c r="CK970" t="s">
        <v>4711</v>
      </c>
      <c r="CL970" t="s">
        <v>2987</v>
      </c>
      <c r="CM970" t="s">
        <v>4712</v>
      </c>
      <c r="CN970">
        <v>896556.09455478203</v>
      </c>
      <c r="CO970">
        <v>3.2522729562815302E-4</v>
      </c>
      <c r="CP970">
        <v>766</v>
      </c>
      <c r="CQ970">
        <v>-2.4397807344914502</v>
      </c>
      <c r="CR970">
        <v>2.839351372660203E-4</v>
      </c>
      <c r="CS970">
        <v>896.31658497373405</v>
      </c>
      <c r="CT970">
        <v>782.51664607912915</v>
      </c>
      <c r="CU970">
        <v>782725.74656572891</v>
      </c>
    </row>
    <row r="971" spans="89:99" x14ac:dyDescent="0.25">
      <c r="CK971" t="s">
        <v>5338</v>
      </c>
      <c r="CL971" t="s">
        <v>3223</v>
      </c>
      <c r="CM971" t="s">
        <v>3224</v>
      </c>
      <c r="CN971">
        <v>893225.52387603698</v>
      </c>
      <c r="CO971">
        <v>1.6411821240923999E-5</v>
      </c>
      <c r="CP971">
        <v>767</v>
      </c>
      <c r="CQ971">
        <v>-0.55698703936281302</v>
      </c>
      <c r="CR971">
        <v>1.4328110768891329E-5</v>
      </c>
      <c r="CS971">
        <v>13852.2230940301</v>
      </c>
      <c r="CT971">
        <v>12093.489441119666</v>
      </c>
      <c r="CU971">
        <v>779818.03846264002</v>
      </c>
    </row>
    <row r="972" spans="89:99" x14ac:dyDescent="0.25">
      <c r="CK972" t="s">
        <v>10477</v>
      </c>
      <c r="CL972" t="s">
        <v>10478</v>
      </c>
      <c r="CM972" t="s">
        <v>10479</v>
      </c>
      <c r="CN972">
        <v>892524.02990059997</v>
      </c>
      <c r="CO972">
        <v>0.300610042455425</v>
      </c>
      <c r="CP972">
        <v>768</v>
      </c>
      <c r="CQ972">
        <v>5.4019099989531503</v>
      </c>
      <c r="CR972">
        <v>0.26244338902511449</v>
      </c>
      <c r="CS972">
        <v>5930.7443877546202</v>
      </c>
      <c r="CT972">
        <v>5177.7533573077444</v>
      </c>
      <c r="CU972">
        <v>779205.6089683004</v>
      </c>
    </row>
    <row r="973" spans="89:99" x14ac:dyDescent="0.25">
      <c r="CK973" t="s">
        <v>1847</v>
      </c>
      <c r="CL973" t="s">
        <v>1847</v>
      </c>
      <c r="CM973" t="s">
        <v>1848</v>
      </c>
      <c r="CN973">
        <v>887427.51312536595</v>
      </c>
      <c r="CO973">
        <v>5.2131310908275497E-3</v>
      </c>
      <c r="CP973">
        <v>769</v>
      </c>
      <c r="CQ973">
        <v>-5.8033403419567904</v>
      </c>
      <c r="CR973">
        <v>4.5512511150117216E-3</v>
      </c>
      <c r="CS973">
        <v>5770.6626846089603</v>
      </c>
      <c r="CT973">
        <v>5037.9962675202696</v>
      </c>
      <c r="CU973">
        <v>774756.16634891718</v>
      </c>
    </row>
    <row r="974" spans="89:99" x14ac:dyDescent="0.25">
      <c r="CK974" t="s">
        <v>4488</v>
      </c>
      <c r="CL974" t="s">
        <v>2437</v>
      </c>
      <c r="CM974" t="s">
        <v>2438</v>
      </c>
      <c r="CN974">
        <v>885467.00163669605</v>
      </c>
      <c r="CO974">
        <v>4.2843695975057104E-3</v>
      </c>
      <c r="CP974">
        <v>770</v>
      </c>
      <c r="CQ974">
        <v>-6.6527394559611297</v>
      </c>
      <c r="CR974">
        <v>3.7404088959279965E-3</v>
      </c>
      <c r="CS974">
        <v>1199.6201709032</v>
      </c>
      <c r="CT974">
        <v>1047.3115955246465</v>
      </c>
      <c r="CU974">
        <v>773044.56924089475</v>
      </c>
    </row>
    <row r="975" spans="89:99" x14ac:dyDescent="0.25">
      <c r="CK975" t="s">
        <v>2421</v>
      </c>
      <c r="CL975" t="s">
        <v>2421</v>
      </c>
      <c r="CM975" t="s">
        <v>2422</v>
      </c>
      <c r="CN975">
        <v>881668.61771777202</v>
      </c>
      <c r="CO975">
        <v>2.19165800289082E-2</v>
      </c>
      <c r="CP975">
        <v>771</v>
      </c>
      <c r="CQ975">
        <v>6.2090299884689104</v>
      </c>
      <c r="CR975">
        <v>1.9133963362117905E-2</v>
      </c>
      <c r="CS975">
        <v>281.42147948296298</v>
      </c>
      <c r="CT975">
        <v>245.69108276188814</v>
      </c>
      <c r="CU975">
        <v>769728.44333785307</v>
      </c>
    </row>
    <row r="976" spans="89:99" x14ac:dyDescent="0.25">
      <c r="CK976" t="s">
        <v>3905</v>
      </c>
      <c r="CL976" t="s">
        <v>2683</v>
      </c>
      <c r="CM976" t="s">
        <v>2684</v>
      </c>
      <c r="CN976">
        <v>875651.53323414596</v>
      </c>
      <c r="CO976">
        <v>1.7742557469085001E-3</v>
      </c>
      <c r="CP976">
        <v>772</v>
      </c>
      <c r="CQ976">
        <v>4.63148199705254</v>
      </c>
      <c r="CR976">
        <v>1.5489891402580098E-3</v>
      </c>
      <c r="CS976">
        <v>126970.90376089</v>
      </c>
      <c r="CT976">
        <v>110850.16993579239</v>
      </c>
      <c r="CU976">
        <v>764475.31196860608</v>
      </c>
    </row>
    <row r="977" spans="89:99" x14ac:dyDescent="0.25">
      <c r="CK977" t="s">
        <v>5398</v>
      </c>
      <c r="CL977" t="s">
        <v>3874</v>
      </c>
      <c r="CM977" t="s">
        <v>5399</v>
      </c>
      <c r="CN977">
        <v>874960.63186810096</v>
      </c>
      <c r="CO977">
        <v>2.09013893524175E-3</v>
      </c>
      <c r="CP977">
        <v>773</v>
      </c>
      <c r="CQ977">
        <v>30.9791899053367</v>
      </c>
      <c r="CR977">
        <v>1.8247665354677171E-3</v>
      </c>
      <c r="CS977">
        <v>2013.8544029735999</v>
      </c>
      <c r="CT977">
        <v>1758.1673925544603</v>
      </c>
      <c r="CU977">
        <v>763872.13020359958</v>
      </c>
    </row>
    <row r="978" spans="89:99" x14ac:dyDescent="0.25">
      <c r="CK978" t="s">
        <v>3642</v>
      </c>
      <c r="CL978" t="s">
        <v>6455</v>
      </c>
      <c r="CM978" t="s">
        <v>6456</v>
      </c>
      <c r="CN978">
        <v>874740.02569752396</v>
      </c>
      <c r="CO978">
        <v>13.944572963763299</v>
      </c>
      <c r="CP978">
        <v>774</v>
      </c>
      <c r="CQ978">
        <v>0</v>
      </c>
      <c r="CR978">
        <v>12.17411420199206</v>
      </c>
      <c r="CS978">
        <v>0</v>
      </c>
      <c r="CT978">
        <v>0</v>
      </c>
      <c r="CU978">
        <v>763679.53307486372</v>
      </c>
    </row>
    <row r="979" spans="89:99" x14ac:dyDescent="0.25">
      <c r="CK979" t="s">
        <v>4223</v>
      </c>
      <c r="CL979" t="s">
        <v>4224</v>
      </c>
      <c r="CM979" t="s">
        <v>2301</v>
      </c>
      <c r="CN979">
        <v>871331.93845721101</v>
      </c>
      <c r="CO979">
        <v>1.37372414676349E-3</v>
      </c>
      <c r="CP979">
        <v>775</v>
      </c>
      <c r="CQ979">
        <v>-23.4738514144879</v>
      </c>
      <c r="CR979">
        <v>1.1993106341938106E-3</v>
      </c>
      <c r="CS979">
        <v>23700.874271020901</v>
      </c>
      <c r="CT979">
        <v>20691.716470075011</v>
      </c>
      <c r="CU979">
        <v>760704.15022292989</v>
      </c>
    </row>
    <row r="980" spans="89:99" x14ac:dyDescent="0.25">
      <c r="CK980" t="s">
        <v>2024</v>
      </c>
      <c r="CL980" t="s">
        <v>2024</v>
      </c>
      <c r="CM980" t="s">
        <v>2023</v>
      </c>
      <c r="CN980">
        <v>870495.38238833402</v>
      </c>
      <c r="CO980">
        <v>2.5307204416476201E-3</v>
      </c>
      <c r="CP980">
        <v>776</v>
      </c>
      <c r="CQ980">
        <v>-0.67183872451298798</v>
      </c>
      <c r="CR980">
        <v>2.2094100514942721E-3</v>
      </c>
      <c r="CS980">
        <v>160553.13842401601</v>
      </c>
      <c r="CT980">
        <v>140168.66975714927</v>
      </c>
      <c r="CU980">
        <v>759973.80665878183</v>
      </c>
    </row>
    <row r="981" spans="89:99" x14ac:dyDescent="0.25">
      <c r="CK981" t="s">
        <v>3794</v>
      </c>
      <c r="CL981" t="s">
        <v>1269</v>
      </c>
      <c r="CM981" t="s">
        <v>1270</v>
      </c>
      <c r="CN981">
        <v>870373.60924864595</v>
      </c>
      <c r="CO981">
        <v>3.4789655746730098E-3</v>
      </c>
      <c r="CP981">
        <v>777</v>
      </c>
      <c r="CQ981">
        <v>1.1965983473753601</v>
      </c>
      <c r="CR981">
        <v>3.0372621894502265E-3</v>
      </c>
      <c r="CS981">
        <v>47858.614447314299</v>
      </c>
      <c r="CT981">
        <v>41782.293322625497</v>
      </c>
      <c r="CU981">
        <v>759867.49432400113</v>
      </c>
    </row>
    <row r="982" spans="89:99" x14ac:dyDescent="0.25">
      <c r="CK982" t="s">
        <v>5709</v>
      </c>
      <c r="CL982" t="s">
        <v>5710</v>
      </c>
      <c r="CM982" t="s">
        <v>5711</v>
      </c>
      <c r="CN982">
        <v>868150.21623162599</v>
      </c>
      <c r="CO982">
        <v>8.7729634051167502E-4</v>
      </c>
      <c r="CP982">
        <v>778</v>
      </c>
      <c r="CQ982">
        <v>-3.3000771937761799</v>
      </c>
      <c r="CR982">
        <v>7.6591128793495093E-4</v>
      </c>
      <c r="CS982">
        <v>22259.785091391401</v>
      </c>
      <c r="CT982">
        <v>19433.593737047988</v>
      </c>
      <c r="CU982">
        <v>757926.39217799401</v>
      </c>
    </row>
    <row r="983" spans="89:99" x14ac:dyDescent="0.25">
      <c r="CK983" t="s">
        <v>4250</v>
      </c>
      <c r="CL983" t="s">
        <v>259</v>
      </c>
      <c r="CM983" t="s">
        <v>260</v>
      </c>
      <c r="CN983">
        <v>866034.8744191</v>
      </c>
      <c r="CO983">
        <v>3.3609500374929199E-3</v>
      </c>
      <c r="CP983">
        <v>779</v>
      </c>
      <c r="CQ983">
        <v>12.277508368778999</v>
      </c>
      <c r="CR983">
        <v>2.9342303769326699E-3</v>
      </c>
      <c r="CS983">
        <v>868.10168050325603</v>
      </c>
      <c r="CT983">
        <v>757.88401873984083</v>
      </c>
      <c r="CU983">
        <v>756079.62262335361</v>
      </c>
    </row>
    <row r="984" spans="89:99" x14ac:dyDescent="0.25">
      <c r="CK984" t="s">
        <v>4935</v>
      </c>
      <c r="CL984" t="s">
        <v>2434</v>
      </c>
      <c r="CM984" t="s">
        <v>2435</v>
      </c>
      <c r="CN984">
        <v>864198.96427856095</v>
      </c>
      <c r="CO984">
        <v>3.9708558305278103E-3</v>
      </c>
      <c r="CP984">
        <v>780</v>
      </c>
      <c r="CQ984">
        <v>4.2369822263288199</v>
      </c>
      <c r="CR984">
        <v>3.4667000908606784E-3</v>
      </c>
      <c r="CS984">
        <v>45167.416401089497</v>
      </c>
      <c r="CT984">
        <v>39432.780545141584</v>
      </c>
      <c r="CU984">
        <v>754476.806977898</v>
      </c>
    </row>
    <row r="985" spans="89:99" x14ac:dyDescent="0.25">
      <c r="CK985" t="s">
        <v>4092</v>
      </c>
      <c r="CL985" t="s">
        <v>1539</v>
      </c>
      <c r="CM985" t="s">
        <v>1540</v>
      </c>
      <c r="CN985">
        <v>862914.76894221804</v>
      </c>
      <c r="CO985">
        <v>1.63356838000314E-3</v>
      </c>
      <c r="CP985">
        <v>781</v>
      </c>
      <c r="CQ985">
        <v>-7.1464828262255802</v>
      </c>
      <c r="CR985">
        <v>1.4261640042044217E-3</v>
      </c>
      <c r="CS985">
        <v>19328.366285691001</v>
      </c>
      <c r="CT985">
        <v>16874.359588594532</v>
      </c>
      <c r="CU985">
        <v>753355.6582182385</v>
      </c>
    </row>
    <row r="986" spans="89:99" x14ac:dyDescent="0.25">
      <c r="CK986" t="s">
        <v>4653</v>
      </c>
      <c r="CL986" t="s">
        <v>4654</v>
      </c>
      <c r="CM986" t="s">
        <v>1364</v>
      </c>
      <c r="CN986">
        <v>854285.48448908003</v>
      </c>
      <c r="CO986">
        <v>1.5775394946343599E-3</v>
      </c>
      <c r="CP986">
        <v>782</v>
      </c>
      <c r="CQ986">
        <v>-3.39944155323807</v>
      </c>
      <c r="CR986">
        <v>1.3772487702376035E-3</v>
      </c>
      <c r="CS986">
        <v>3223.82441826486</v>
      </c>
      <c r="CT986">
        <v>2814.5147748242812</v>
      </c>
      <c r="CU986">
        <v>745821.98223640874</v>
      </c>
    </row>
    <row r="987" spans="89:99" x14ac:dyDescent="0.25">
      <c r="CK987" t="s">
        <v>3899</v>
      </c>
      <c r="CL987" t="s">
        <v>2104</v>
      </c>
      <c r="CM987" t="s">
        <v>2105</v>
      </c>
      <c r="CN987">
        <v>853581.34826851904</v>
      </c>
      <c r="CO987">
        <v>4.0644125583095599E-3</v>
      </c>
      <c r="CP987">
        <v>783</v>
      </c>
      <c r="CQ987">
        <v>-7.7689418462385804</v>
      </c>
      <c r="CR987">
        <v>3.548378482256346E-3</v>
      </c>
      <c r="CS987">
        <v>70047.729378010394</v>
      </c>
      <c r="CT987">
        <v>61154.189465260701</v>
      </c>
      <c r="CU987">
        <v>745207.24596695497</v>
      </c>
    </row>
    <row r="988" spans="89:99" x14ac:dyDescent="0.25">
      <c r="CK988" t="s">
        <v>4756</v>
      </c>
      <c r="CL988" t="s">
        <v>1543</v>
      </c>
      <c r="CM988" t="s">
        <v>3212</v>
      </c>
      <c r="CN988">
        <v>853266.58557543601</v>
      </c>
      <c r="CO988">
        <v>2.0881374332815499E-3</v>
      </c>
      <c r="CP988">
        <v>784</v>
      </c>
      <c r="CQ988">
        <v>2.6383186319453702</v>
      </c>
      <c r="CR988">
        <v>1.8230191522023917E-3</v>
      </c>
      <c r="CS988">
        <v>14519.236281850301</v>
      </c>
      <c r="CT988">
        <v>12675.815966561462</v>
      </c>
      <c r="CU988">
        <v>744932.44680443662</v>
      </c>
    </row>
    <row r="989" spans="89:99" x14ac:dyDescent="0.25">
      <c r="CK989" t="s">
        <v>4034</v>
      </c>
      <c r="CL989" t="s">
        <v>1786</v>
      </c>
      <c r="CM989" t="s">
        <v>1787</v>
      </c>
      <c r="CN989">
        <v>852149.23999619298</v>
      </c>
      <c r="CO989">
        <v>2.8357303399774302E-3</v>
      </c>
      <c r="CP989">
        <v>785</v>
      </c>
      <c r="CQ989">
        <v>-1.220821089045</v>
      </c>
      <c r="CR989">
        <v>2.4756946730925366E-3</v>
      </c>
      <c r="CS989">
        <v>193682.41946514801</v>
      </c>
      <c r="CT989">
        <v>169091.72476017501</v>
      </c>
      <c r="CU989">
        <v>743956.96388931654</v>
      </c>
    </row>
    <row r="990" spans="89:99" x14ac:dyDescent="0.25">
      <c r="CK990" t="s">
        <v>4861</v>
      </c>
      <c r="CL990" t="s">
        <v>4862</v>
      </c>
      <c r="CM990" t="s">
        <v>4863</v>
      </c>
      <c r="CN990">
        <v>851594.39167620603</v>
      </c>
      <c r="CO990">
        <v>6.2492762424985998E-4</v>
      </c>
      <c r="CP990">
        <v>786</v>
      </c>
      <c r="CQ990">
        <v>2.4304816585339699</v>
      </c>
      <c r="CR990">
        <v>5.4558431336460087E-4</v>
      </c>
      <c r="CS990">
        <v>1460.5600895503701</v>
      </c>
      <c r="CT990">
        <v>1275.1215383406973</v>
      </c>
      <c r="CU990">
        <v>743472.56133142847</v>
      </c>
    </row>
    <row r="991" spans="89:99" x14ac:dyDescent="0.25">
      <c r="CK991" t="s">
        <v>5604</v>
      </c>
      <c r="CL991" t="s">
        <v>2168</v>
      </c>
      <c r="CM991" t="s">
        <v>2169</v>
      </c>
      <c r="CN991">
        <v>847726.52308039099</v>
      </c>
      <c r="CO991">
        <v>8.7640267268750092E-3</v>
      </c>
      <c r="CP991">
        <v>787</v>
      </c>
      <c r="CQ991">
        <v>2.0168452913264501</v>
      </c>
      <c r="CR991">
        <v>7.6513108375240524E-3</v>
      </c>
      <c r="CS991">
        <v>57.281462792529503</v>
      </c>
      <c r="CT991">
        <v>50.0087791505388</v>
      </c>
      <c r="CU991">
        <v>740095.77280401241</v>
      </c>
    </row>
    <row r="992" spans="89:99" x14ac:dyDescent="0.25">
      <c r="CK992" t="s">
        <v>5168</v>
      </c>
      <c r="CL992" t="s">
        <v>3304</v>
      </c>
      <c r="CM992" t="s">
        <v>3305</v>
      </c>
      <c r="CN992">
        <v>847401.168557634</v>
      </c>
      <c r="CO992">
        <v>4.8404966809720796E-3</v>
      </c>
      <c r="CP992">
        <v>788</v>
      </c>
      <c r="CQ992">
        <v>10.082485352768099</v>
      </c>
      <c r="CR992">
        <v>4.2259278603691414E-3</v>
      </c>
      <c r="CS992">
        <v>225370.39425556801</v>
      </c>
      <c r="CT992">
        <v>196756.46751930413</v>
      </c>
      <c r="CU992">
        <v>739811.72659288277</v>
      </c>
    </row>
    <row r="993" spans="89:99" x14ac:dyDescent="0.25">
      <c r="CK993" t="s">
        <v>4357</v>
      </c>
      <c r="CL993" t="s">
        <v>4358</v>
      </c>
      <c r="CM993" t="s">
        <v>2318</v>
      </c>
      <c r="CN993">
        <v>843873.18645213905</v>
      </c>
      <c r="CO993">
        <v>2.5360755388974601E-2</v>
      </c>
      <c r="CP993">
        <v>789</v>
      </c>
      <c r="CQ993">
        <v>2.9435463421816501</v>
      </c>
      <c r="CR993">
        <v>2.2140852441768836E-2</v>
      </c>
      <c r="CS993">
        <v>246635.643842216</v>
      </c>
      <c r="CT993">
        <v>215321.79595743294</v>
      </c>
      <c r="CU993">
        <v>736731.67120742984</v>
      </c>
    </row>
    <row r="994" spans="89:99" x14ac:dyDescent="0.25">
      <c r="CK994" t="s">
        <v>3891</v>
      </c>
      <c r="CL994" t="s">
        <v>2699</v>
      </c>
      <c r="CM994" t="s">
        <v>2700</v>
      </c>
      <c r="CN994">
        <v>837397.43875768699</v>
      </c>
      <c r="CO994">
        <v>3.9029727521888899E-3</v>
      </c>
      <c r="CP994">
        <v>790</v>
      </c>
      <c r="CQ994">
        <v>14.148664216799601</v>
      </c>
      <c r="CR994">
        <v>3.4074357196799809E-3</v>
      </c>
      <c r="CS994">
        <v>6642.0701643488801</v>
      </c>
      <c r="CT994">
        <v>5798.7663680024907</v>
      </c>
      <c r="CU994">
        <v>731078.11034325627</v>
      </c>
    </row>
    <row r="995" spans="89:99" x14ac:dyDescent="0.25">
      <c r="CK995" t="s">
        <v>4615</v>
      </c>
      <c r="CL995" t="s">
        <v>4615</v>
      </c>
      <c r="CM995" t="s">
        <v>4616</v>
      </c>
      <c r="CN995">
        <v>835469.25789625698</v>
      </c>
      <c r="CO995">
        <v>3.4823204587604302E-2</v>
      </c>
      <c r="CP995">
        <v>791</v>
      </c>
      <c r="CQ995">
        <v>-3.6718790824179899</v>
      </c>
      <c r="CR995">
        <v>3.0401911240343717E-2</v>
      </c>
      <c r="CS995">
        <v>6242.4129939942104</v>
      </c>
      <c r="CT995">
        <v>5449.8512706247311</v>
      </c>
      <c r="CU995">
        <v>729394.73903671687</v>
      </c>
    </row>
    <row r="996" spans="89:99" x14ac:dyDescent="0.25">
      <c r="CK996" t="s">
        <v>4562</v>
      </c>
      <c r="CL996" t="s">
        <v>4563</v>
      </c>
      <c r="CM996" t="s">
        <v>2996</v>
      </c>
      <c r="CN996">
        <v>834667.36304259999</v>
      </c>
      <c r="CO996">
        <v>0.231635998197423</v>
      </c>
      <c r="CP996">
        <v>792</v>
      </c>
      <c r="CQ996">
        <v>-2.8859406404282302</v>
      </c>
      <c r="CR996">
        <v>0.20222656532228545</v>
      </c>
      <c r="CS996">
        <v>4878.4970128714704</v>
      </c>
      <c r="CT996">
        <v>4259.1035181292582</v>
      </c>
      <c r="CU996">
        <v>728694.6559612595</v>
      </c>
    </row>
    <row r="997" spans="89:99" x14ac:dyDescent="0.25">
      <c r="CK997" t="s">
        <v>4197</v>
      </c>
      <c r="CL997" t="s">
        <v>2691</v>
      </c>
      <c r="CM997" t="s">
        <v>2692</v>
      </c>
      <c r="CN997">
        <v>832385.83723257505</v>
      </c>
      <c r="CO997">
        <v>8.2037142631036595E-3</v>
      </c>
      <c r="CP997">
        <v>793</v>
      </c>
      <c r="CQ997">
        <v>8.5025105881173602</v>
      </c>
      <c r="CR997">
        <v>7.1621378854029687E-3</v>
      </c>
      <c r="CS997">
        <v>47726.260808728999</v>
      </c>
      <c r="CT997">
        <v>41666.743831409542</v>
      </c>
      <c r="CU997">
        <v>726702.80179417855</v>
      </c>
    </row>
    <row r="998" spans="89:99" x14ac:dyDescent="0.25">
      <c r="CK998" t="s">
        <v>5240</v>
      </c>
      <c r="CL998" t="s">
        <v>2124</v>
      </c>
      <c r="CM998" t="s">
        <v>2125</v>
      </c>
      <c r="CN998">
        <v>831863.89193945797</v>
      </c>
      <c r="CO998">
        <v>2.2687323301021798E-3</v>
      </c>
      <c r="CP998">
        <v>794</v>
      </c>
      <c r="CQ998">
        <v>0.96459788396255497</v>
      </c>
      <c r="CR998">
        <v>1.9806849985430871E-3</v>
      </c>
      <c r="CS998">
        <v>2045.3084597654999</v>
      </c>
      <c r="CT998">
        <v>1785.6279164798336</v>
      </c>
      <c r="CU998">
        <v>726247.12476325687</v>
      </c>
    </row>
    <row r="999" spans="89:99" x14ac:dyDescent="0.25">
      <c r="CK999" t="s">
        <v>4466</v>
      </c>
      <c r="CL999" t="s">
        <v>3266</v>
      </c>
      <c r="CM999" t="s">
        <v>3267</v>
      </c>
      <c r="CN999">
        <v>831481.51639345195</v>
      </c>
      <c r="CO999">
        <v>0.118863646888202</v>
      </c>
      <c r="CP999">
        <v>795</v>
      </c>
      <c r="CQ999">
        <v>-2.3609499827811602</v>
      </c>
      <c r="CR999">
        <v>0.10377224282468835</v>
      </c>
      <c r="CS999">
        <v>484.463023423913</v>
      </c>
      <c r="CT999">
        <v>422.95366011791941</v>
      </c>
      <c r="CU999">
        <v>725913.29714607389</v>
      </c>
    </row>
    <row r="1000" spans="89:99" x14ac:dyDescent="0.25">
      <c r="CK1000" t="s">
        <v>11008</v>
      </c>
      <c r="CL1000" t="s">
        <v>11009</v>
      </c>
      <c r="CM1000" t="s">
        <v>11010</v>
      </c>
      <c r="CN1000">
        <v>827377.68222979305</v>
      </c>
      <c r="CO1000">
        <v>1.91335222474595E-3</v>
      </c>
      <c r="CP1000">
        <v>796</v>
      </c>
      <c r="CQ1000">
        <v>-11.7317861111316</v>
      </c>
      <c r="CR1000">
        <v>1.6704253728833057E-3</v>
      </c>
      <c r="CS1000">
        <v>93093.521611827397</v>
      </c>
      <c r="CT1000">
        <v>81273.995733903372</v>
      </c>
      <c r="CU1000">
        <v>722330.50218316983</v>
      </c>
    </row>
    <row r="1001" spans="89:99" x14ac:dyDescent="0.25">
      <c r="CK1001" t="s">
        <v>4079</v>
      </c>
      <c r="CL1001" t="s">
        <v>4080</v>
      </c>
      <c r="CM1001" t="s">
        <v>4081</v>
      </c>
      <c r="CN1001">
        <v>826717.56160155602</v>
      </c>
      <c r="CO1001">
        <v>1.51970140000286E-2</v>
      </c>
      <c r="CP1001">
        <v>797</v>
      </c>
      <c r="CQ1001">
        <v>-2.3005888573453799</v>
      </c>
      <c r="CR1001">
        <v>1.3267540314528974E-2</v>
      </c>
      <c r="CS1001">
        <v>33348.264292238702</v>
      </c>
      <c r="CT1001">
        <v>29114.235264638915</v>
      </c>
      <c r="CU1001">
        <v>721754.19311037625</v>
      </c>
    </row>
    <row r="1002" spans="89:99" x14ac:dyDescent="0.25">
      <c r="CK1002" t="s">
        <v>5983</v>
      </c>
      <c r="CL1002" t="s">
        <v>2111</v>
      </c>
      <c r="CM1002" t="s">
        <v>2112</v>
      </c>
      <c r="CN1002">
        <v>821280.53926240199</v>
      </c>
      <c r="CO1002">
        <v>2.4612349553498002E-4</v>
      </c>
      <c r="CP1002">
        <v>798</v>
      </c>
      <c r="CQ1002">
        <v>-7.0621559810156498</v>
      </c>
      <c r="CR1002">
        <v>2.1487467204787689E-4</v>
      </c>
      <c r="CS1002">
        <v>112908.230975146</v>
      </c>
      <c r="CT1002">
        <v>98572.950337617585</v>
      </c>
      <c r="CU1002">
        <v>717007.47687549063</v>
      </c>
    </row>
    <row r="1003" spans="89:99" x14ac:dyDescent="0.25">
      <c r="CK1003" t="s">
        <v>5260</v>
      </c>
      <c r="CL1003" t="s">
        <v>3380</v>
      </c>
      <c r="CM1003" t="s">
        <v>3381</v>
      </c>
      <c r="CN1003">
        <v>818852.06686718098</v>
      </c>
      <c r="CO1003">
        <v>3.0161556820632301E-2</v>
      </c>
      <c r="CP1003">
        <v>799</v>
      </c>
      <c r="CQ1003">
        <v>23.519439645124599</v>
      </c>
      <c r="CR1003">
        <v>2.6332124920457549E-2</v>
      </c>
      <c r="CS1003">
        <v>17880.789037000199</v>
      </c>
      <c r="CT1003">
        <v>15610.57253770651</v>
      </c>
      <c r="CU1003">
        <v>714887.33304945647</v>
      </c>
    </row>
    <row r="1004" spans="89:99" x14ac:dyDescent="0.25">
      <c r="CK1004" t="s">
        <v>2557</v>
      </c>
      <c r="CL1004" t="s">
        <v>5131</v>
      </c>
      <c r="CM1004" t="s">
        <v>2558</v>
      </c>
      <c r="CN1004">
        <v>812688.91273389501</v>
      </c>
      <c r="CO1004">
        <v>9.3786301313923404E-3</v>
      </c>
      <c r="CP1004">
        <v>800</v>
      </c>
      <c r="CQ1004">
        <v>8.6473310611992602</v>
      </c>
      <c r="CR1004">
        <v>8.1878817353902462E-3</v>
      </c>
      <c r="CS1004">
        <v>58968.4718960018</v>
      </c>
      <c r="CT1004">
        <v>51481.598830197843</v>
      </c>
      <c r="CU1004">
        <v>709506.67761754896</v>
      </c>
    </row>
    <row r="1005" spans="89:99" x14ac:dyDescent="0.25">
      <c r="CK1005" t="s">
        <v>2533</v>
      </c>
      <c r="CL1005" t="s">
        <v>2844</v>
      </c>
      <c r="CM1005" t="s">
        <v>2845</v>
      </c>
      <c r="CN1005">
        <v>808053.39746668003</v>
      </c>
      <c r="CO1005">
        <v>7.4166161864485595E-5</v>
      </c>
      <c r="CP1005">
        <v>801</v>
      </c>
      <c r="CQ1005">
        <v>-5.1220266765776001</v>
      </c>
      <c r="CR1005">
        <v>6.4749729289523058E-5</v>
      </c>
      <c r="CS1005">
        <v>66462.751734508303</v>
      </c>
      <c r="CT1005">
        <v>58024.374923288211</v>
      </c>
      <c r="CU1005">
        <v>705459.70591072063</v>
      </c>
    </row>
    <row r="1006" spans="89:99" x14ac:dyDescent="0.25">
      <c r="CK1006" t="s">
        <v>6487</v>
      </c>
      <c r="CL1006" t="s">
        <v>3280</v>
      </c>
      <c r="CM1006" t="s">
        <v>3281</v>
      </c>
      <c r="CN1006">
        <v>808020.63006164494</v>
      </c>
      <c r="CO1006">
        <v>1.4367535796728699E-2</v>
      </c>
      <c r="CP1006">
        <v>802</v>
      </c>
      <c r="CQ1006">
        <v>3.14951060608503</v>
      </c>
      <c r="CR1006">
        <v>1.254337598183284E-2</v>
      </c>
      <c r="CS1006">
        <v>5733.6778998722903</v>
      </c>
      <c r="CT1006">
        <v>5005.7072189929058</v>
      </c>
      <c r="CU1006">
        <v>705431.09878649842</v>
      </c>
    </row>
    <row r="1007" spans="89:99" x14ac:dyDescent="0.25">
      <c r="CK1007" t="s">
        <v>4294</v>
      </c>
      <c r="CL1007" t="s">
        <v>1901</v>
      </c>
      <c r="CM1007" t="s">
        <v>1902</v>
      </c>
      <c r="CN1007">
        <v>803316.273245377</v>
      </c>
      <c r="CO1007">
        <v>2.4313147416608E-3</v>
      </c>
      <c r="CP1007">
        <v>803</v>
      </c>
      <c r="CQ1007">
        <v>-3.4221799104817898</v>
      </c>
      <c r="CR1007">
        <v>2.1226252968005789E-3</v>
      </c>
      <c r="CS1007">
        <v>117945.23391458399</v>
      </c>
      <c r="CT1007">
        <v>102970.43523585278</v>
      </c>
      <c r="CU1007">
        <v>701324.02592905122</v>
      </c>
    </row>
    <row r="1008" spans="89:99" x14ac:dyDescent="0.25">
      <c r="CK1008" t="s">
        <v>4268</v>
      </c>
      <c r="CL1008" t="s">
        <v>961</v>
      </c>
      <c r="CM1008" t="s">
        <v>962</v>
      </c>
      <c r="CN1008">
        <v>800119.61428141396</v>
      </c>
      <c r="CO1008">
        <v>4.3929385616222399E-3</v>
      </c>
      <c r="CP1008">
        <v>804</v>
      </c>
      <c r="CQ1008">
        <v>-46.443358263692403</v>
      </c>
      <c r="CR1008">
        <v>3.835193510084435E-3</v>
      </c>
      <c r="CS1008">
        <v>16568.8337212076</v>
      </c>
      <c r="CT1008">
        <v>14465.188316628202</v>
      </c>
      <c r="CU1008">
        <v>698533.22757378872</v>
      </c>
    </row>
    <row r="1009" spans="89:99" x14ac:dyDescent="0.25">
      <c r="CK1009" t="s">
        <v>5653</v>
      </c>
      <c r="CL1009" t="s">
        <v>2551</v>
      </c>
      <c r="CM1009" t="s">
        <v>2552</v>
      </c>
      <c r="CN1009">
        <v>799455.41130245</v>
      </c>
      <c r="CO1009">
        <v>4.49147793934166E-2</v>
      </c>
      <c r="CP1009">
        <v>805</v>
      </c>
      <c r="CQ1009">
        <v>-13.901245812466399</v>
      </c>
      <c r="CR1009">
        <v>3.9212219342510866E-2</v>
      </c>
      <c r="CS1009">
        <v>1816.6520501406301</v>
      </c>
      <c r="CT1009">
        <v>1586.0026392465757</v>
      </c>
      <c r="CU1009">
        <v>697953.35446184594</v>
      </c>
    </row>
    <row r="1010" spans="89:99" x14ac:dyDescent="0.25">
      <c r="CK1010" t="s">
        <v>2477</v>
      </c>
      <c r="CL1010" t="s">
        <v>2477</v>
      </c>
      <c r="CM1010" t="s">
        <v>3807</v>
      </c>
      <c r="CN1010">
        <v>789069.77189576405</v>
      </c>
      <c r="CO1010">
        <v>6.0963575827075404E-3</v>
      </c>
      <c r="CP1010">
        <v>806</v>
      </c>
      <c r="CQ1010">
        <v>-4.9650195400052697</v>
      </c>
      <c r="CR1010">
        <v>5.3223396385766618E-3</v>
      </c>
      <c r="CS1010">
        <v>11917.8476462505</v>
      </c>
      <c r="CT1010">
        <v>10404.710037691955</v>
      </c>
      <c r="CU1010">
        <v>688886.31737679045</v>
      </c>
    </row>
    <row r="1011" spans="89:99" x14ac:dyDescent="0.25">
      <c r="CK1011" t="s">
        <v>4438</v>
      </c>
      <c r="CL1011" t="s">
        <v>421</v>
      </c>
      <c r="CM1011" t="s">
        <v>422</v>
      </c>
      <c r="CN1011">
        <v>787748.80296900705</v>
      </c>
      <c r="CO1011">
        <v>6.1445288513128299E-3</v>
      </c>
      <c r="CP1011">
        <v>807</v>
      </c>
      <c r="CQ1011">
        <v>-25.484975110160299</v>
      </c>
      <c r="CR1011">
        <v>5.3643948902347494E-3</v>
      </c>
      <c r="CS1011">
        <v>7048.91734119393</v>
      </c>
      <c r="CT1011">
        <v>6153.9585998865859</v>
      </c>
      <c r="CU1011">
        <v>687733.06394885026</v>
      </c>
    </row>
    <row r="1012" spans="89:99" x14ac:dyDescent="0.25">
      <c r="CK1012" t="s">
        <v>4402</v>
      </c>
      <c r="CL1012" t="s">
        <v>4403</v>
      </c>
      <c r="CM1012" t="s">
        <v>4404</v>
      </c>
      <c r="CN1012">
        <v>786026.53160308395</v>
      </c>
      <c r="CO1012">
        <v>1.3080779113897601E-4</v>
      </c>
      <c r="CP1012">
        <v>808</v>
      </c>
      <c r="CQ1012">
        <v>1.4243542996576299</v>
      </c>
      <c r="CR1012">
        <v>1.1419991074480709E-4</v>
      </c>
      <c r="CS1012">
        <v>119557.229109735</v>
      </c>
      <c r="CT1012">
        <v>104377.76507304663</v>
      </c>
      <c r="CU1012">
        <v>686229.45904463017</v>
      </c>
    </row>
    <row r="1013" spans="89:99" x14ac:dyDescent="0.25">
      <c r="CK1013" t="s">
        <v>5525</v>
      </c>
      <c r="CL1013" t="s">
        <v>1356</v>
      </c>
      <c r="CM1013" t="s">
        <v>1357</v>
      </c>
      <c r="CN1013">
        <v>784342.92654097197</v>
      </c>
      <c r="CO1013">
        <v>8.8048975782083604E-3</v>
      </c>
      <c r="CP1013">
        <v>809</v>
      </c>
      <c r="CQ1013">
        <v>0.89191659816491198</v>
      </c>
      <c r="CR1013">
        <v>7.686992562088716E-3</v>
      </c>
      <c r="CS1013">
        <v>117836.03291268001</v>
      </c>
      <c r="CT1013">
        <v>102875.09882995453</v>
      </c>
      <c r="CU1013">
        <v>684759.61121562426</v>
      </c>
    </row>
    <row r="1014" spans="89:99" x14ac:dyDescent="0.25">
      <c r="CK1014" t="s">
        <v>4170</v>
      </c>
      <c r="CL1014" t="s">
        <v>423</v>
      </c>
      <c r="CM1014" t="s">
        <v>424</v>
      </c>
      <c r="CN1014">
        <v>784256.12453775795</v>
      </c>
      <c r="CO1014">
        <v>4.5251110279744301E-3</v>
      </c>
      <c r="CP1014">
        <v>810</v>
      </c>
      <c r="CQ1014">
        <v>-4.7012123911445798</v>
      </c>
      <c r="CR1014">
        <v>3.9505848314186857E-3</v>
      </c>
      <c r="CS1014">
        <v>3169.61797733516</v>
      </c>
      <c r="CT1014">
        <v>2767.1906004607795</v>
      </c>
      <c r="CU1014">
        <v>684683.8299419462</v>
      </c>
    </row>
    <row r="1015" spans="89:99" x14ac:dyDescent="0.25">
      <c r="CK1015" t="s">
        <v>4078</v>
      </c>
      <c r="CL1015" t="s">
        <v>2409</v>
      </c>
      <c r="CM1015" t="s">
        <v>2410</v>
      </c>
      <c r="CN1015">
        <v>780191.099240246</v>
      </c>
      <c r="CO1015">
        <v>1.76176557081634E-4</v>
      </c>
      <c r="CP1015">
        <v>811</v>
      </c>
      <c r="CQ1015">
        <v>-12.5775091413923</v>
      </c>
      <c r="CR1015">
        <v>1.5380847668832145E-4</v>
      </c>
      <c r="CS1015">
        <v>75026.005731779893</v>
      </c>
      <c r="CT1015">
        <v>65500.403940050208</v>
      </c>
      <c r="CU1015">
        <v>681134.91651630762</v>
      </c>
    </row>
    <row r="1016" spans="89:99" x14ac:dyDescent="0.25">
      <c r="CK1016" t="s">
        <v>6344</v>
      </c>
      <c r="CL1016" t="s">
        <v>6345</v>
      </c>
      <c r="CM1016" t="s">
        <v>6346</v>
      </c>
      <c r="CN1016">
        <v>780179.46115387604</v>
      </c>
      <c r="CO1016">
        <v>6.8591426387019497E-2</v>
      </c>
      <c r="CP1016">
        <v>812</v>
      </c>
      <c r="CQ1016">
        <v>0</v>
      </c>
      <c r="CR1016">
        <v>5.9882784527217972E-2</v>
      </c>
      <c r="CS1016">
        <v>0</v>
      </c>
      <c r="CT1016">
        <v>0</v>
      </c>
      <c r="CU1016">
        <v>681124.75604793557</v>
      </c>
    </row>
    <row r="1017" spans="89:99" x14ac:dyDescent="0.25">
      <c r="CK1017" t="s">
        <v>3182</v>
      </c>
      <c r="CL1017" t="s">
        <v>3182</v>
      </c>
      <c r="CM1017" t="s">
        <v>3181</v>
      </c>
      <c r="CN1017">
        <v>780101.13609576004</v>
      </c>
      <c r="CO1017">
        <v>1.5295946595715599E-3</v>
      </c>
      <c r="CP1017">
        <v>813</v>
      </c>
      <c r="CQ1017">
        <v>-1.1837857160984899</v>
      </c>
      <c r="CR1017">
        <v>1.3353912032137167E-3</v>
      </c>
      <c r="CS1017">
        <v>50275.698731075201</v>
      </c>
      <c r="CT1017">
        <v>43892.494917382981</v>
      </c>
      <c r="CU1017">
        <v>681056.37545249821</v>
      </c>
    </row>
    <row r="1018" spans="89:99" x14ac:dyDescent="0.25">
      <c r="CK1018" t="s">
        <v>4512</v>
      </c>
      <c r="CL1018" t="s">
        <v>3039</v>
      </c>
      <c r="CM1018" t="s">
        <v>3040</v>
      </c>
      <c r="CN1018">
        <v>779109.91492166801</v>
      </c>
      <c r="CO1018">
        <v>0.10123288543253101</v>
      </c>
      <c r="CP1018">
        <v>814</v>
      </c>
      <c r="CQ1018">
        <v>7.5101291794828899</v>
      </c>
      <c r="CR1018">
        <v>8.8379953366475167E-2</v>
      </c>
      <c r="CS1018">
        <v>5682.5474755035502</v>
      </c>
      <c r="CT1018">
        <v>4961.068517823719</v>
      </c>
      <c r="CU1018">
        <v>680191.00368355354</v>
      </c>
    </row>
    <row r="1019" spans="89:99" x14ac:dyDescent="0.25">
      <c r="CK1019" t="s">
        <v>5381</v>
      </c>
      <c r="CL1019" t="s">
        <v>2365</v>
      </c>
      <c r="CM1019" t="s">
        <v>2366</v>
      </c>
      <c r="CN1019">
        <v>777747.79358266701</v>
      </c>
      <c r="CO1019">
        <v>1.39524965691809E-2</v>
      </c>
      <c r="CP1019">
        <v>815</v>
      </c>
      <c r="CQ1019">
        <v>5.87060447869331</v>
      </c>
      <c r="CR1019">
        <v>1.2181031794771421E-2</v>
      </c>
      <c r="CS1019">
        <v>2947.4793187468899</v>
      </c>
      <c r="CT1019">
        <v>2573.2555545215105</v>
      </c>
      <c r="CU1019">
        <v>679001.82271823753</v>
      </c>
    </row>
    <row r="1020" spans="89:99" x14ac:dyDescent="0.25">
      <c r="CK1020" t="s">
        <v>9777</v>
      </c>
      <c r="CL1020" t="s">
        <v>9778</v>
      </c>
      <c r="CM1020" t="s">
        <v>9779</v>
      </c>
      <c r="CN1020">
        <v>774942.60685935197</v>
      </c>
      <c r="CO1020">
        <v>12.8379017513587</v>
      </c>
      <c r="CP1020">
        <v>816</v>
      </c>
      <c r="CQ1020">
        <v>12.450779803643901</v>
      </c>
      <c r="CR1020">
        <v>11.207950393399198</v>
      </c>
      <c r="CS1020">
        <v>167764.33143938301</v>
      </c>
      <c r="CT1020">
        <v>146464.30086251322</v>
      </c>
      <c r="CU1020">
        <v>676552.79372206144</v>
      </c>
    </row>
    <row r="1021" spans="89:99" x14ac:dyDescent="0.25">
      <c r="CK1021" t="s">
        <v>4611</v>
      </c>
      <c r="CL1021" t="s">
        <v>4612</v>
      </c>
      <c r="CM1021" t="s">
        <v>4613</v>
      </c>
      <c r="CN1021">
        <v>772665.60273382696</v>
      </c>
      <c r="CO1021">
        <v>9.72002046883009E-4</v>
      </c>
      <c r="CP1021">
        <v>817</v>
      </c>
      <c r="CQ1021">
        <v>-4.7769251398319197</v>
      </c>
      <c r="CR1021">
        <v>8.4859277900255485E-4</v>
      </c>
      <c r="CS1021">
        <v>53.939803575424399</v>
      </c>
      <c r="CT1021">
        <v>47.091390354274232</v>
      </c>
      <c r="CU1021">
        <v>674564.88714832952</v>
      </c>
    </row>
    <row r="1022" spans="89:99" x14ac:dyDescent="0.25">
      <c r="CK1022" t="s">
        <v>4482</v>
      </c>
      <c r="CL1022" t="s">
        <v>386</v>
      </c>
      <c r="CM1022" t="s">
        <v>387</v>
      </c>
      <c r="CN1022">
        <v>771995.35223449604</v>
      </c>
      <c r="CO1022">
        <v>0.14246224983025799</v>
      </c>
      <c r="CP1022">
        <v>818</v>
      </c>
      <c r="CQ1022">
        <v>0.83600725753360905</v>
      </c>
      <c r="CR1022">
        <v>0.12437467274280915</v>
      </c>
      <c r="CS1022">
        <v>10472.589644546801</v>
      </c>
      <c r="CT1022">
        <v>9142.9477729165628</v>
      </c>
      <c r="CU1022">
        <v>673979.73433339573</v>
      </c>
    </row>
    <row r="1023" spans="89:99" x14ac:dyDescent="0.25">
      <c r="CK1023" t="s">
        <v>6119</v>
      </c>
      <c r="CL1023" t="s">
        <v>1453</v>
      </c>
      <c r="CM1023" t="s">
        <v>6120</v>
      </c>
      <c r="CN1023">
        <v>770814.85558683099</v>
      </c>
      <c r="CO1023">
        <v>1.32383047394028E-3</v>
      </c>
      <c r="CP1023">
        <v>819</v>
      </c>
      <c r="CQ1023">
        <v>-4.8915532638136696</v>
      </c>
      <c r="CR1023">
        <v>1.1557516616469267E-3</v>
      </c>
      <c r="CS1023">
        <v>35976.308365960504</v>
      </c>
      <c r="CT1023">
        <v>31408.612350584703</v>
      </c>
      <c r="CU1023">
        <v>672949.11826210481</v>
      </c>
    </row>
    <row r="1024" spans="89:99" x14ac:dyDescent="0.25">
      <c r="CK1024" t="s">
        <v>5756</v>
      </c>
      <c r="CL1024" t="s">
        <v>3198</v>
      </c>
      <c r="CM1024" t="s">
        <v>3199</v>
      </c>
      <c r="CN1024">
        <v>769943.75835267699</v>
      </c>
      <c r="CO1024">
        <v>5.6255675208695497E-4</v>
      </c>
      <c r="CP1024">
        <v>820</v>
      </c>
      <c r="CQ1024">
        <v>8.0632022435951392</v>
      </c>
      <c r="CR1024">
        <v>4.9113229661498694E-4</v>
      </c>
      <c r="CS1024">
        <v>57.150950382476999</v>
      </c>
      <c r="CT1024">
        <v>49.894837118116207</v>
      </c>
      <c r="CU1024">
        <v>672188.61901718786</v>
      </c>
    </row>
    <row r="1025" spans="89:99" x14ac:dyDescent="0.25">
      <c r="CK1025" t="s">
        <v>4590</v>
      </c>
      <c r="CL1025" t="s">
        <v>4591</v>
      </c>
      <c r="CM1025" t="s">
        <v>4592</v>
      </c>
      <c r="CN1025">
        <v>768231.44989722699</v>
      </c>
      <c r="CO1025">
        <v>7.1864494845390699E-5</v>
      </c>
      <c r="CP1025">
        <v>821</v>
      </c>
      <c r="CQ1025">
        <v>-6.4849599898662097E-2</v>
      </c>
      <c r="CR1025">
        <v>6.2740291121840528E-5</v>
      </c>
      <c r="CS1025">
        <v>294020.08776564099</v>
      </c>
      <c r="CT1025">
        <v>256690.12134256421</v>
      </c>
      <c r="CU1025">
        <v>670693.71209247562</v>
      </c>
    </row>
    <row r="1026" spans="89:99" x14ac:dyDescent="0.25">
      <c r="CK1026" t="s">
        <v>4456</v>
      </c>
      <c r="CL1026" t="s">
        <v>4457</v>
      </c>
      <c r="CM1026" t="s">
        <v>4458</v>
      </c>
      <c r="CN1026">
        <v>763057.27528559801</v>
      </c>
      <c r="CO1026">
        <v>6.4250095832957101E-3</v>
      </c>
      <c r="CP1026">
        <v>822</v>
      </c>
      <c r="CQ1026">
        <v>0.88555952221183698</v>
      </c>
      <c r="CR1026">
        <v>5.6092646665621554E-3</v>
      </c>
      <c r="CS1026">
        <v>24647.7102376974</v>
      </c>
      <c r="CT1026">
        <v>21518.338355078395</v>
      </c>
      <c r="CU1026">
        <v>666176.47138623754</v>
      </c>
    </row>
    <row r="1027" spans="89:99" x14ac:dyDescent="0.25">
      <c r="CK1027" t="s">
        <v>5541</v>
      </c>
      <c r="CL1027" t="s">
        <v>5542</v>
      </c>
      <c r="CM1027" t="s">
        <v>2449</v>
      </c>
      <c r="CN1027">
        <v>762612.99690076197</v>
      </c>
      <c r="CO1027">
        <v>9.8293076487061398E-3</v>
      </c>
      <c r="CP1027">
        <v>823</v>
      </c>
      <c r="CQ1027">
        <v>-2.8751251737811399</v>
      </c>
      <c r="CR1027">
        <v>8.5813394323958157E-3</v>
      </c>
      <c r="CS1027">
        <v>913.750146098085</v>
      </c>
      <c r="CT1027">
        <v>797.73677254888798</v>
      </c>
      <c r="CU1027">
        <v>665788.60036225384</v>
      </c>
    </row>
    <row r="1028" spans="89:99" x14ac:dyDescent="0.25">
      <c r="CK1028" t="s">
        <v>5579</v>
      </c>
      <c r="CL1028" t="s">
        <v>5580</v>
      </c>
      <c r="CM1028" t="s">
        <v>5581</v>
      </c>
      <c r="CN1028">
        <v>762440.81318851397</v>
      </c>
      <c r="CO1028">
        <v>1.2004007629431001E-3</v>
      </c>
      <c r="CP1028">
        <v>824</v>
      </c>
      <c r="CQ1028">
        <v>37.628043285294098</v>
      </c>
      <c r="CR1028">
        <v>1.0479930804767926E-3</v>
      </c>
      <c r="CS1028">
        <v>173582.86310166901</v>
      </c>
      <c r="CT1028">
        <v>151544.08847082875</v>
      </c>
      <c r="CU1028">
        <v>665638.27778284764</v>
      </c>
    </row>
    <row r="1029" spans="89:99" x14ac:dyDescent="0.25">
      <c r="CK1029" t="s">
        <v>4235</v>
      </c>
      <c r="CL1029" t="s">
        <v>4236</v>
      </c>
      <c r="CM1029" t="s">
        <v>4237</v>
      </c>
      <c r="CN1029">
        <v>759154.86142023897</v>
      </c>
      <c r="CO1029">
        <v>3.6757375406690001E-3</v>
      </c>
      <c r="CP1029">
        <v>825</v>
      </c>
      <c r="CQ1029">
        <v>-1.4546958213768599</v>
      </c>
      <c r="CR1029">
        <v>3.209051199555502E-3</v>
      </c>
      <c r="CS1029">
        <v>201.527753832526</v>
      </c>
      <c r="CT1029">
        <v>175.94098409493321</v>
      </c>
      <c r="CU1029">
        <v>662769.52359487989</v>
      </c>
    </row>
    <row r="1030" spans="89:99" x14ac:dyDescent="0.25">
      <c r="CK1030" t="s">
        <v>3892</v>
      </c>
      <c r="CL1030" t="s">
        <v>473</v>
      </c>
      <c r="CM1030" t="s">
        <v>3893</v>
      </c>
      <c r="CN1030">
        <v>757925.52524294099</v>
      </c>
      <c r="CO1030">
        <v>2.6160888960917499E-2</v>
      </c>
      <c r="CP1030">
        <v>826</v>
      </c>
      <c r="CQ1030">
        <v>-1.00208119954954</v>
      </c>
      <c r="CR1030">
        <v>2.2839397854883575E-2</v>
      </c>
      <c r="CS1030">
        <v>59802.851185471598</v>
      </c>
      <c r="CT1030">
        <v>52210.041987559394</v>
      </c>
      <c r="CU1030">
        <v>661696.26885599643</v>
      </c>
    </row>
    <row r="1031" spans="89:99" x14ac:dyDescent="0.25">
      <c r="CK1031" t="s">
        <v>5066</v>
      </c>
      <c r="CL1031" t="s">
        <v>3193</v>
      </c>
      <c r="CM1031" t="s">
        <v>3194</v>
      </c>
      <c r="CN1031">
        <v>757640.50713012298</v>
      </c>
      <c r="CO1031">
        <v>3.7191950734540499E-3</v>
      </c>
      <c r="CP1031">
        <v>827</v>
      </c>
      <c r="CQ1031">
        <v>6.4377233916926198</v>
      </c>
      <c r="CR1031">
        <v>3.2469911901480309E-3</v>
      </c>
      <c r="CS1031">
        <v>287450.35595376801</v>
      </c>
      <c r="CT1031">
        <v>250954.50896045388</v>
      </c>
      <c r="CU1031">
        <v>661447.43778285419</v>
      </c>
    </row>
    <row r="1032" spans="89:99" x14ac:dyDescent="0.25">
      <c r="CK1032" t="s">
        <v>4062</v>
      </c>
      <c r="CL1032" t="s">
        <v>361</v>
      </c>
      <c r="CM1032" t="s">
        <v>4063</v>
      </c>
      <c r="CN1032">
        <v>756755.14928105206</v>
      </c>
      <c r="CO1032">
        <v>1.1475777597146001E-2</v>
      </c>
      <c r="CP1032">
        <v>828</v>
      </c>
      <c r="CQ1032">
        <v>1.4454601384638801</v>
      </c>
      <c r="CR1032">
        <v>1.0018766970301959E-2</v>
      </c>
      <c r="CS1032">
        <v>197.16238161398499</v>
      </c>
      <c r="CT1032">
        <v>172.12985699474706</v>
      </c>
      <c r="CU1032">
        <v>660674.48850773275</v>
      </c>
    </row>
    <row r="1033" spans="89:99" x14ac:dyDescent="0.25">
      <c r="CK1033" t="s">
        <v>5296</v>
      </c>
      <c r="CL1033" t="s">
        <v>3227</v>
      </c>
      <c r="CM1033" t="s">
        <v>3228</v>
      </c>
      <c r="CN1033">
        <v>756696.85187385697</v>
      </c>
      <c r="CO1033">
        <v>5.6051410644309902E-3</v>
      </c>
      <c r="CP1033">
        <v>829</v>
      </c>
      <c r="CQ1033">
        <v>5.7778391512963596</v>
      </c>
      <c r="CR1033">
        <v>4.8934899343265753E-3</v>
      </c>
      <c r="CS1033">
        <v>27618.493226993702</v>
      </c>
      <c r="CT1033">
        <v>24111.938852921681</v>
      </c>
      <c r="CU1033">
        <v>660623.59277254483</v>
      </c>
    </row>
    <row r="1034" spans="89:99" x14ac:dyDescent="0.25">
      <c r="CK1034" t="s">
        <v>4648</v>
      </c>
      <c r="CL1034" t="s">
        <v>2370</v>
      </c>
      <c r="CM1034" t="s">
        <v>4649</v>
      </c>
      <c r="CN1034">
        <v>755521.93203200598</v>
      </c>
      <c r="CO1034">
        <v>1.1061910129978899E-3</v>
      </c>
      <c r="CP1034">
        <v>830</v>
      </c>
      <c r="CQ1034">
        <v>5.0850861269574601</v>
      </c>
      <c r="CR1034">
        <v>9.6574457722362614E-4</v>
      </c>
      <c r="CS1034">
        <v>58622.342294778697</v>
      </c>
      <c r="CT1034">
        <v>51179.415227664431</v>
      </c>
      <c r="CU1034">
        <v>659597.84545349458</v>
      </c>
    </row>
    <row r="1035" spans="89:99" x14ac:dyDescent="0.25">
      <c r="CK1035" t="s">
        <v>4189</v>
      </c>
      <c r="CL1035" t="s">
        <v>959</v>
      </c>
      <c r="CM1035" t="s">
        <v>960</v>
      </c>
      <c r="CN1035">
        <v>754573.33532024105</v>
      </c>
      <c r="CO1035">
        <v>1.45118916857272E-2</v>
      </c>
      <c r="CP1035">
        <v>831</v>
      </c>
      <c r="CQ1035">
        <v>-8.8936563021394406</v>
      </c>
      <c r="CR1035">
        <v>1.2669403869740536E-2</v>
      </c>
      <c r="CS1035">
        <v>57.647789055779299</v>
      </c>
      <c r="CT1035">
        <v>50.328595166101351</v>
      </c>
      <c r="CU1035">
        <v>658769.68637464219</v>
      </c>
    </row>
    <row r="1036" spans="89:99" x14ac:dyDescent="0.25">
      <c r="CK1036" t="s">
        <v>4605</v>
      </c>
      <c r="CL1036" t="s">
        <v>765</v>
      </c>
      <c r="CM1036" t="s">
        <v>4606</v>
      </c>
      <c r="CN1036">
        <v>754010.82153510302</v>
      </c>
      <c r="CO1036">
        <v>0.40111643043412498</v>
      </c>
      <c r="CP1036">
        <v>832</v>
      </c>
      <c r="CQ1036">
        <v>0</v>
      </c>
      <c r="CR1036">
        <v>0.35018908396048681</v>
      </c>
      <c r="CS1036">
        <v>0</v>
      </c>
      <c r="CT1036">
        <v>0</v>
      </c>
      <c r="CU1036">
        <v>658278.59158972045</v>
      </c>
    </row>
    <row r="1037" spans="89:99" x14ac:dyDescent="0.25">
      <c r="CK1037" t="s">
        <v>4000</v>
      </c>
      <c r="CL1037" t="s">
        <v>308</v>
      </c>
      <c r="CM1037" t="s">
        <v>309</v>
      </c>
      <c r="CN1037">
        <v>752881.14928772103</v>
      </c>
      <c r="CO1037">
        <v>3.2893548617668498E-5</v>
      </c>
      <c r="CP1037">
        <v>833</v>
      </c>
      <c r="CQ1037">
        <v>-52.198384067965101</v>
      </c>
      <c r="CR1037">
        <v>2.8717252110974844E-5</v>
      </c>
      <c r="CS1037">
        <v>10.4281642972471</v>
      </c>
      <c r="CT1037">
        <v>9.1041628454114214</v>
      </c>
      <c r="CU1037">
        <v>657292.34704955504</v>
      </c>
    </row>
    <row r="1038" spans="89:99" x14ac:dyDescent="0.25">
      <c r="CK1038" t="s">
        <v>4703</v>
      </c>
      <c r="CL1038" t="s">
        <v>4704</v>
      </c>
      <c r="CM1038" t="s">
        <v>4705</v>
      </c>
      <c r="CN1038">
        <v>752606.53329308203</v>
      </c>
      <c r="CO1038">
        <v>1.23362371072395E-2</v>
      </c>
      <c r="CP1038">
        <v>834</v>
      </c>
      <c r="CQ1038">
        <v>676.47355302188498</v>
      </c>
      <c r="CR1038">
        <v>1.0769979099155948E-2</v>
      </c>
      <c r="CS1038">
        <v>30.162948357279699</v>
      </c>
      <c r="CT1038">
        <v>26.333339782046046</v>
      </c>
      <c r="CU1038">
        <v>657052.59740005934</v>
      </c>
    </row>
    <row r="1039" spans="89:99" x14ac:dyDescent="0.25">
      <c r="CK1039" t="s">
        <v>4164</v>
      </c>
      <c r="CL1039" t="s">
        <v>4165</v>
      </c>
      <c r="CM1039" t="s">
        <v>4166</v>
      </c>
      <c r="CN1039">
        <v>750309.02744458104</v>
      </c>
      <c r="CO1039">
        <v>2.6126958565947898E-2</v>
      </c>
      <c r="CP1039">
        <v>835</v>
      </c>
      <c r="CQ1039">
        <v>1.5322993421450499</v>
      </c>
      <c r="CR1039">
        <v>2.2809775398580895E-2</v>
      </c>
      <c r="CS1039">
        <v>1685.6244733103799</v>
      </c>
      <c r="CT1039">
        <v>1471.6108476810014</v>
      </c>
      <c r="CU1039">
        <v>655046.79208410741</v>
      </c>
    </row>
    <row r="1040" spans="89:99" x14ac:dyDescent="0.25">
      <c r="CK1040" t="s">
        <v>4841</v>
      </c>
      <c r="CL1040" t="s">
        <v>4841</v>
      </c>
      <c r="CM1040" t="s">
        <v>4842</v>
      </c>
      <c r="CN1040">
        <v>749979.47289977095</v>
      </c>
      <c r="CO1040">
        <v>0.94074310657418203</v>
      </c>
      <c r="CP1040">
        <v>836</v>
      </c>
      <c r="CQ1040">
        <v>-7.3682179266755901</v>
      </c>
      <c r="CR1040">
        <v>0.82130259879109779</v>
      </c>
      <c r="CS1040">
        <v>8915.3615068263298</v>
      </c>
      <c r="CT1040">
        <v>7783.4315484736335</v>
      </c>
      <c r="CU1040">
        <v>654759.07910252467</v>
      </c>
    </row>
    <row r="1041" spans="89:99" x14ac:dyDescent="0.25">
      <c r="CK1041" t="s">
        <v>3914</v>
      </c>
      <c r="CL1041" t="s">
        <v>3915</v>
      </c>
      <c r="CM1041" t="s">
        <v>3054</v>
      </c>
      <c r="CN1041">
        <v>748829.80364838697</v>
      </c>
      <c r="CO1041">
        <v>1.14779365651823E-3</v>
      </c>
      <c r="CP1041">
        <v>837</v>
      </c>
      <c r="CQ1041">
        <v>-2.1280073465265601</v>
      </c>
      <c r="CR1041">
        <v>1.0020651827120498E-3</v>
      </c>
      <c r="CS1041">
        <v>495.99412101488798</v>
      </c>
      <c r="CT1041">
        <v>433.0207234343539</v>
      </c>
      <c r="CU1041">
        <v>653755.37645797338</v>
      </c>
    </row>
    <row r="1042" spans="89:99" x14ac:dyDescent="0.25">
      <c r="CK1042" t="s">
        <v>4549</v>
      </c>
      <c r="CL1042" t="s">
        <v>1221</v>
      </c>
      <c r="CM1042" t="s">
        <v>1222</v>
      </c>
      <c r="CN1042">
        <v>747164.99256232404</v>
      </c>
      <c r="CO1042">
        <v>2.3016170547076899E-3</v>
      </c>
      <c r="CP1042">
        <v>838</v>
      </c>
      <c r="CQ1042">
        <v>-15.7216872715754</v>
      </c>
      <c r="CR1042">
        <v>2.0093945469737834E-3</v>
      </c>
      <c r="CS1042">
        <v>0</v>
      </c>
      <c r="CT1042">
        <v>0</v>
      </c>
      <c r="CU1042">
        <v>652301.93644664134</v>
      </c>
    </row>
    <row r="1043" spans="89:99" x14ac:dyDescent="0.25">
      <c r="CK1043" t="s">
        <v>4900</v>
      </c>
      <c r="CL1043" t="s">
        <v>4901</v>
      </c>
      <c r="CM1043" t="s">
        <v>4902</v>
      </c>
      <c r="CN1043">
        <v>741023.97493547702</v>
      </c>
      <c r="CO1043">
        <v>8.5459554017107992E-3</v>
      </c>
      <c r="CP1043">
        <v>839</v>
      </c>
      <c r="CQ1043">
        <v>0.38880825516056999</v>
      </c>
      <c r="CR1043">
        <v>7.4609267200879915E-3</v>
      </c>
      <c r="CS1043">
        <v>0</v>
      </c>
      <c r="CT1043">
        <v>0</v>
      </c>
      <c r="CU1043">
        <v>646940.60698176932</v>
      </c>
    </row>
    <row r="1044" spans="89:99" x14ac:dyDescent="0.25">
      <c r="CK1044" t="s">
        <v>6493</v>
      </c>
      <c r="CL1044" t="s">
        <v>1394</v>
      </c>
      <c r="CM1044" t="s">
        <v>1395</v>
      </c>
      <c r="CN1044">
        <v>739138.15722487296</v>
      </c>
      <c r="CO1044">
        <v>3.2301374141693097E-4</v>
      </c>
      <c r="CP1044">
        <v>840</v>
      </c>
      <c r="CQ1044">
        <v>17.9714901887256</v>
      </c>
      <c r="CR1044">
        <v>2.8200262475167184E-4</v>
      </c>
      <c r="CS1044">
        <v>712.20974911017402</v>
      </c>
      <c r="CT1044">
        <v>621.78475052415001</v>
      </c>
      <c r="CU1044">
        <v>645294.22023097437</v>
      </c>
    </row>
    <row r="1045" spans="89:99" x14ac:dyDescent="0.25">
      <c r="CK1045" t="s">
        <v>4462</v>
      </c>
      <c r="CL1045" t="s">
        <v>2577</v>
      </c>
      <c r="CM1045" t="s">
        <v>2578</v>
      </c>
      <c r="CN1045">
        <v>738066.416413264</v>
      </c>
      <c r="CO1045">
        <v>3.2380519890481902E-3</v>
      </c>
      <c r="CP1045">
        <v>841</v>
      </c>
      <c r="CQ1045">
        <v>47.756711913588298</v>
      </c>
      <c r="CR1045">
        <v>2.8269359563106765E-3</v>
      </c>
      <c r="CS1045">
        <v>3.23805198904819</v>
      </c>
      <c r="CT1045">
        <v>2.8269359563106766</v>
      </c>
      <c r="CU1045">
        <v>644358.55191977054</v>
      </c>
    </row>
    <row r="1046" spans="89:99" x14ac:dyDescent="0.25">
      <c r="CK1046" t="s">
        <v>4143</v>
      </c>
      <c r="CL1046" t="s">
        <v>489</v>
      </c>
      <c r="CM1046" t="s">
        <v>490</v>
      </c>
      <c r="CN1046">
        <v>732940.93320916197</v>
      </c>
      <c r="CO1046">
        <v>2.1421673704973599E-2</v>
      </c>
      <c r="CP1046">
        <v>842</v>
      </c>
      <c r="CQ1046">
        <v>-6.9303369876400298</v>
      </c>
      <c r="CR1046">
        <v>1.8701892324695338E-2</v>
      </c>
      <c r="CS1046">
        <v>12836.0930416311</v>
      </c>
      <c r="CT1046">
        <v>11206.371324693453</v>
      </c>
      <c r="CU1046">
        <v>639883.82056519412</v>
      </c>
    </row>
    <row r="1047" spans="89:99" x14ac:dyDescent="0.25">
      <c r="CK1047" t="s">
        <v>5571</v>
      </c>
      <c r="CL1047" t="s">
        <v>390</v>
      </c>
      <c r="CM1047" t="s">
        <v>5572</v>
      </c>
      <c r="CN1047">
        <v>728689.73971873405</v>
      </c>
      <c r="CO1047">
        <v>0.34130571561763201</v>
      </c>
      <c r="CP1047">
        <v>843</v>
      </c>
      <c r="CQ1047">
        <v>1.1975297271134699</v>
      </c>
      <c r="CR1047">
        <v>0.29797217673995507</v>
      </c>
      <c r="CS1047">
        <v>5438.8782363496202</v>
      </c>
      <c r="CT1047">
        <v>4748.336499949728</v>
      </c>
      <c r="CU1047">
        <v>636172.37560508493</v>
      </c>
    </row>
    <row r="1048" spans="89:99" x14ac:dyDescent="0.25">
      <c r="CK1048" t="s">
        <v>9534</v>
      </c>
      <c r="CL1048" t="s">
        <v>1929</v>
      </c>
      <c r="CM1048" t="s">
        <v>1930</v>
      </c>
      <c r="CN1048">
        <v>728582.14712478698</v>
      </c>
      <c r="CO1048">
        <v>3.8251052930093499E-3</v>
      </c>
      <c r="CP1048">
        <v>844</v>
      </c>
      <c r="CQ1048">
        <v>1.0263080158350799</v>
      </c>
      <c r="CR1048">
        <v>3.3394546245877118E-3</v>
      </c>
      <c r="CS1048">
        <v>25337.5104150021</v>
      </c>
      <c r="CT1048">
        <v>22120.558742671779</v>
      </c>
      <c r="CU1048">
        <v>636078.44339723571</v>
      </c>
    </row>
    <row r="1049" spans="89:99" x14ac:dyDescent="0.25">
      <c r="CK1049" t="s">
        <v>3067</v>
      </c>
      <c r="CL1049" t="s">
        <v>3067</v>
      </c>
      <c r="CM1049" t="s">
        <v>3068</v>
      </c>
      <c r="CN1049">
        <v>728568.61189063801</v>
      </c>
      <c r="CO1049">
        <v>9.3559937836209699E-6</v>
      </c>
      <c r="CP1049">
        <v>845</v>
      </c>
      <c r="CQ1049">
        <v>0</v>
      </c>
      <c r="CR1049">
        <v>8.1681193888773197E-6</v>
      </c>
      <c r="CS1049">
        <v>0</v>
      </c>
      <c r="CT1049">
        <v>0</v>
      </c>
      <c r="CU1049">
        <v>636066.62665055529</v>
      </c>
    </row>
    <row r="1050" spans="89:99" x14ac:dyDescent="0.25">
      <c r="CK1050" t="s">
        <v>3886</v>
      </c>
      <c r="CL1050" t="s">
        <v>838</v>
      </c>
      <c r="CM1050" t="s">
        <v>839</v>
      </c>
      <c r="CN1050">
        <v>725697.59726270696</v>
      </c>
      <c r="CO1050">
        <v>0.110336834166874</v>
      </c>
      <c r="CP1050">
        <v>846</v>
      </c>
      <c r="CQ1050">
        <v>1.5794087123365701</v>
      </c>
      <c r="CR1050">
        <v>9.6328028353711029E-2</v>
      </c>
      <c r="CS1050">
        <v>42964.932611712597</v>
      </c>
      <c r="CT1050">
        <v>37509.932907599126</v>
      </c>
      <c r="CU1050">
        <v>633560.12752384483</v>
      </c>
    </row>
    <row r="1051" spans="89:99" x14ac:dyDescent="0.25">
      <c r="CK1051" t="s">
        <v>4161</v>
      </c>
      <c r="CL1051" t="s">
        <v>343</v>
      </c>
      <c r="CM1051" t="s">
        <v>4162</v>
      </c>
      <c r="CN1051">
        <v>721046.336155953</v>
      </c>
      <c r="CO1051">
        <v>1.7013479945556899E-3</v>
      </c>
      <c r="CP1051">
        <v>847</v>
      </c>
      <c r="CQ1051">
        <v>-4.4175533017614299</v>
      </c>
      <c r="CR1051">
        <v>1.4853380477749217E-3</v>
      </c>
      <c r="CS1051">
        <v>1810.9473796457901</v>
      </c>
      <c r="CT1051">
        <v>1581.0222565364425</v>
      </c>
      <c r="CU1051">
        <v>629499.40913224872</v>
      </c>
    </row>
    <row r="1052" spans="89:99" x14ac:dyDescent="0.25">
      <c r="CK1052" t="s">
        <v>4348</v>
      </c>
      <c r="CL1052" t="s">
        <v>364</v>
      </c>
      <c r="CM1052" t="s">
        <v>365</v>
      </c>
      <c r="CN1052">
        <v>717140.84637468494</v>
      </c>
      <c r="CO1052">
        <v>1.5480845196287601E-2</v>
      </c>
      <c r="CP1052">
        <v>848</v>
      </c>
      <c r="CQ1052">
        <v>-9.9879240080965506</v>
      </c>
      <c r="CR1052">
        <v>1.3515335166786146E-2</v>
      </c>
      <c r="CS1052">
        <v>838.44239117820405</v>
      </c>
      <c r="CT1052">
        <v>731.99039142465472</v>
      </c>
      <c r="CU1052">
        <v>626089.77595556958</v>
      </c>
    </row>
    <row r="1053" spans="89:99" x14ac:dyDescent="0.25">
      <c r="CK1053" t="s">
        <v>5459</v>
      </c>
      <c r="CL1053" t="s">
        <v>5459</v>
      </c>
      <c r="CM1053" t="s">
        <v>2427</v>
      </c>
      <c r="CN1053">
        <v>715544.27661265596</v>
      </c>
      <c r="CO1053">
        <v>1.34500803874559E-3</v>
      </c>
      <c r="CP1053">
        <v>849</v>
      </c>
      <c r="CQ1053">
        <v>-1.25932430572734</v>
      </c>
      <c r="CR1053">
        <v>1.1742404381142953E-3</v>
      </c>
      <c r="CS1053">
        <v>3934.2221084153002</v>
      </c>
      <c r="CT1053">
        <v>3434.7175326424613</v>
      </c>
      <c r="CU1053">
        <v>624695.91307680693</v>
      </c>
    </row>
    <row r="1054" spans="89:99" x14ac:dyDescent="0.25">
      <c r="CK1054" t="s">
        <v>3968</v>
      </c>
      <c r="CL1054" t="s">
        <v>394</v>
      </c>
      <c r="CM1054" t="s">
        <v>395</v>
      </c>
      <c r="CN1054">
        <v>708981.37418118597</v>
      </c>
      <c r="CO1054">
        <v>0.35452682604221097</v>
      </c>
      <c r="CP1054">
        <v>850</v>
      </c>
      <c r="CQ1054">
        <v>4.4562163476921297</v>
      </c>
      <c r="CR1054">
        <v>0.3095146821005878</v>
      </c>
      <c r="CS1054">
        <v>1723.1314567178499</v>
      </c>
      <c r="CT1054">
        <v>1504.3557944471252</v>
      </c>
      <c r="CU1054">
        <v>618966.26298964606</v>
      </c>
    </row>
    <row r="1055" spans="89:99" x14ac:dyDescent="0.25">
      <c r="CK1055" t="s">
        <v>6290</v>
      </c>
      <c r="CL1055" t="s">
        <v>6291</v>
      </c>
      <c r="CM1055" t="s">
        <v>6292</v>
      </c>
      <c r="CN1055">
        <v>706324.85148930002</v>
      </c>
      <c r="CO1055">
        <v>0.70725529248638097</v>
      </c>
      <c r="CP1055">
        <v>851</v>
      </c>
      <c r="CQ1055">
        <v>-6.4993047232601899</v>
      </c>
      <c r="CR1055">
        <v>0.6174593315311403</v>
      </c>
      <c r="CS1055">
        <v>10.5146938737245</v>
      </c>
      <c r="CT1055">
        <v>9.1797062807409446</v>
      </c>
      <c r="CU1055">
        <v>616647.02304481273</v>
      </c>
    </row>
    <row r="1056" spans="89:99" x14ac:dyDescent="0.25">
      <c r="CK1056" t="s">
        <v>4555</v>
      </c>
      <c r="CL1056" t="s">
        <v>2389</v>
      </c>
      <c r="CM1056" t="s">
        <v>2390</v>
      </c>
      <c r="CN1056">
        <v>705649.42091727897</v>
      </c>
      <c r="CO1056">
        <v>8.1110486704878898E-6</v>
      </c>
      <c r="CP1056">
        <v>852</v>
      </c>
      <c r="CQ1056">
        <v>-3.2162757347032098</v>
      </c>
      <c r="CR1056">
        <v>7.0812374870880671E-6</v>
      </c>
      <c r="CS1056">
        <v>147868.62555061001</v>
      </c>
      <c r="CT1056">
        <v>129094.6333762024</v>
      </c>
      <c r="CU1056">
        <v>616057.34783993778</v>
      </c>
    </row>
    <row r="1057" spans="89:99" x14ac:dyDescent="0.25">
      <c r="CK1057" t="s">
        <v>4621</v>
      </c>
      <c r="CL1057" t="s">
        <v>4621</v>
      </c>
      <c r="CM1057" t="s">
        <v>2473</v>
      </c>
      <c r="CN1057">
        <v>702596.86299588205</v>
      </c>
      <c r="CO1057">
        <v>1.9516580069790599E-2</v>
      </c>
      <c r="CP1057">
        <v>853</v>
      </c>
      <c r="CQ1057">
        <v>-1.84708741417024</v>
      </c>
      <c r="CR1057">
        <v>1.7038676997809709E-2</v>
      </c>
      <c r="CS1057">
        <v>70812.464204152799</v>
      </c>
      <c r="CT1057">
        <v>61821.830498936761</v>
      </c>
      <c r="CU1057">
        <v>613392.35488247301</v>
      </c>
    </row>
    <row r="1058" spans="89:99" x14ac:dyDescent="0.25">
      <c r="CK1058" t="s">
        <v>4331</v>
      </c>
      <c r="CL1058" t="s">
        <v>4332</v>
      </c>
      <c r="CM1058" t="s">
        <v>4333</v>
      </c>
      <c r="CN1058">
        <v>699221.97257833497</v>
      </c>
      <c r="CO1058">
        <v>1.6768638059605399E-2</v>
      </c>
      <c r="CP1058">
        <v>854</v>
      </c>
      <c r="CQ1058">
        <v>1.68509241466543</v>
      </c>
      <c r="CR1058">
        <v>1.4639624697005664E-2</v>
      </c>
      <c r="CS1058">
        <v>767958.19358592096</v>
      </c>
      <c r="CT1058">
        <v>670455.14949547825</v>
      </c>
      <c r="CU1058">
        <v>610445.95405189937</v>
      </c>
    </row>
    <row r="1059" spans="89:99" x14ac:dyDescent="0.25">
      <c r="CK1059" t="s">
        <v>4281</v>
      </c>
      <c r="CL1059" t="s">
        <v>3187</v>
      </c>
      <c r="CM1059" t="s">
        <v>3188</v>
      </c>
      <c r="CN1059">
        <v>697190.96189440798</v>
      </c>
      <c r="CO1059">
        <v>7.7732226542231199E-3</v>
      </c>
      <c r="CP1059">
        <v>855</v>
      </c>
      <c r="CQ1059">
        <v>-8.4647536547503393</v>
      </c>
      <c r="CR1059">
        <v>6.7863032131523374E-3</v>
      </c>
      <c r="CS1059">
        <v>25229.445503063998</v>
      </c>
      <c r="CT1059">
        <v>22026.214184212986</v>
      </c>
      <c r="CU1059">
        <v>608672.8086084465</v>
      </c>
    </row>
    <row r="1060" spans="89:99" x14ac:dyDescent="0.25">
      <c r="CK1060" t="s">
        <v>5582</v>
      </c>
      <c r="CL1060" t="s">
        <v>2851</v>
      </c>
      <c r="CM1060" t="s">
        <v>2852</v>
      </c>
      <c r="CN1060">
        <v>697150.86976946099</v>
      </c>
      <c r="CO1060">
        <v>3.4610793451036799E-2</v>
      </c>
      <c r="CP1060">
        <v>856</v>
      </c>
      <c r="CQ1060">
        <v>0.143935126629403</v>
      </c>
      <c r="CR1060">
        <v>3.0216468671319371E-2</v>
      </c>
      <c r="CS1060">
        <v>41730.629655664699</v>
      </c>
      <c r="CT1060">
        <v>36432.341992062895</v>
      </c>
      <c r="CU1060">
        <v>608637.80674005137</v>
      </c>
    </row>
    <row r="1061" spans="89:99" x14ac:dyDescent="0.25">
      <c r="CK1061" t="s">
        <v>3987</v>
      </c>
      <c r="CL1061" t="s">
        <v>733</v>
      </c>
      <c r="CM1061" t="s">
        <v>734</v>
      </c>
      <c r="CN1061">
        <v>694797.04380151595</v>
      </c>
      <c r="CO1061">
        <v>9.3994842122358696E-4</v>
      </c>
      <c r="CP1061">
        <v>857</v>
      </c>
      <c r="CQ1061">
        <v>-1.8171668253525199</v>
      </c>
      <c r="CR1061">
        <v>8.2060880987135565E-4</v>
      </c>
      <c r="CS1061">
        <v>782.98883645387104</v>
      </c>
      <c r="CT1061">
        <v>683.57744182234194</v>
      </c>
      <c r="CU1061">
        <v>606582.83193230047</v>
      </c>
    </row>
    <row r="1062" spans="89:99" x14ac:dyDescent="0.25">
      <c r="CK1062" t="s">
        <v>3810</v>
      </c>
      <c r="CL1062" t="s">
        <v>3811</v>
      </c>
      <c r="CM1062" t="s">
        <v>221</v>
      </c>
      <c r="CN1062">
        <v>682433.34528186196</v>
      </c>
      <c r="CO1062">
        <v>7.61353581772634E-3</v>
      </c>
      <c r="CP1062">
        <v>858</v>
      </c>
      <c r="CQ1062">
        <v>-5.8020213584838203</v>
      </c>
      <c r="CR1062">
        <v>6.646890856164535E-3</v>
      </c>
      <c r="CS1062">
        <v>416.06438333494702</v>
      </c>
      <c r="CT1062">
        <v>363.23918496920891</v>
      </c>
      <c r="CU1062">
        <v>595788.87803149584</v>
      </c>
    </row>
    <row r="1063" spans="89:99" x14ac:dyDescent="0.25">
      <c r="CK1063" t="s">
        <v>5854</v>
      </c>
      <c r="CL1063" t="s">
        <v>1318</v>
      </c>
      <c r="CM1063" t="s">
        <v>1319</v>
      </c>
      <c r="CN1063">
        <v>682315.90093617898</v>
      </c>
      <c r="CO1063">
        <v>3.7906438940898797E-2</v>
      </c>
      <c r="CP1063">
        <v>859</v>
      </c>
      <c r="CQ1063">
        <v>-2.4713535886428399</v>
      </c>
      <c r="CR1063">
        <v>3.309368582720653E-2</v>
      </c>
      <c r="CS1063">
        <v>267.14740176527101</v>
      </c>
      <c r="CT1063">
        <v>233.22929904754523</v>
      </c>
      <c r="CU1063">
        <v>595686.34488971811</v>
      </c>
    </row>
    <row r="1064" spans="89:99" x14ac:dyDescent="0.25">
      <c r="CK1064" t="s">
        <v>6545</v>
      </c>
      <c r="CL1064" t="s">
        <v>6546</v>
      </c>
      <c r="CM1064" t="s">
        <v>6547</v>
      </c>
      <c r="CN1064">
        <v>682099.91676380602</v>
      </c>
      <c r="CO1064">
        <v>3.4979482910964402E-5</v>
      </c>
      <c r="CP1064">
        <v>860</v>
      </c>
      <c r="CQ1064">
        <v>1.7075732957822101</v>
      </c>
      <c r="CR1064">
        <v>3.0538347842656728E-5</v>
      </c>
      <c r="CS1064">
        <v>850.48744387922704</v>
      </c>
      <c r="CT1064">
        <v>742.50615605454504</v>
      </c>
      <c r="CU1064">
        <v>595497.78293180629</v>
      </c>
    </row>
    <row r="1065" spans="89:99" x14ac:dyDescent="0.25">
      <c r="CK1065" t="s">
        <v>101</v>
      </c>
      <c r="CL1065" t="s">
        <v>532</v>
      </c>
      <c r="CM1065" t="s">
        <v>532</v>
      </c>
      <c r="CN1065">
        <v>676460.658753964</v>
      </c>
      <c r="CO1065">
        <v>16105.8108001901</v>
      </c>
      <c r="CP1065">
        <v>861</v>
      </c>
      <c r="CQ1065">
        <v>-18.975266791418601</v>
      </c>
      <c r="CR1065">
        <v>14060.952637754768</v>
      </c>
      <c r="CS1065">
        <v>50.586051267705002</v>
      </c>
      <c r="CT1065">
        <v>44.163443854552121</v>
      </c>
      <c r="CU1065">
        <v>590574.50767592585</v>
      </c>
    </row>
    <row r="1066" spans="89:99" x14ac:dyDescent="0.25">
      <c r="CK1066" t="s">
        <v>5411</v>
      </c>
      <c r="CL1066" t="s">
        <v>1537</v>
      </c>
      <c r="CM1066" t="s">
        <v>1538</v>
      </c>
      <c r="CN1066">
        <v>675635.14504050196</v>
      </c>
      <c r="CO1066">
        <v>3.6179751158832499E-3</v>
      </c>
      <c r="CP1066">
        <v>862</v>
      </c>
      <c r="CQ1066">
        <v>3.11010293471915</v>
      </c>
      <c r="CR1066">
        <v>3.1586225232702499E-3</v>
      </c>
      <c r="CS1066">
        <v>536.03501766418196</v>
      </c>
      <c r="CT1066">
        <v>467.97786768146688</v>
      </c>
      <c r="CU1066">
        <v>589853.80448557984</v>
      </c>
    </row>
    <row r="1067" spans="89:99" x14ac:dyDescent="0.25">
      <c r="CK1067" t="s">
        <v>5422</v>
      </c>
      <c r="CL1067" t="s">
        <v>3504</v>
      </c>
      <c r="CM1067" t="s">
        <v>3505</v>
      </c>
      <c r="CN1067">
        <v>675170.13103749603</v>
      </c>
      <c r="CO1067">
        <v>2.24317585773001E-2</v>
      </c>
      <c r="CP1067">
        <v>863</v>
      </c>
      <c r="CQ1067">
        <v>13.6549427010352</v>
      </c>
      <c r="CR1067">
        <v>1.9583732781291774E-2</v>
      </c>
      <c r="CS1067">
        <v>5403.0410665791596</v>
      </c>
      <c r="CT1067">
        <v>4717.0493606020045</v>
      </c>
      <c r="CU1067">
        <v>589447.83052045153</v>
      </c>
    </row>
    <row r="1068" spans="89:99" x14ac:dyDescent="0.25">
      <c r="CK1068" t="s">
        <v>9955</v>
      </c>
      <c r="CL1068" t="s">
        <v>9956</v>
      </c>
      <c r="CM1068" t="s">
        <v>9956</v>
      </c>
      <c r="CN1068">
        <v>670082.36007414397</v>
      </c>
      <c r="CO1068">
        <v>1.6886238521236301</v>
      </c>
      <c r="CP1068">
        <v>864</v>
      </c>
      <c r="CQ1068">
        <v>14.4404893604999</v>
      </c>
      <c r="CR1068">
        <v>1.4742294133626059</v>
      </c>
      <c r="CS1068">
        <v>72228.248290323507</v>
      </c>
      <c r="CT1068">
        <v>63057.860974390889</v>
      </c>
      <c r="CU1068">
        <v>585006.02330969053</v>
      </c>
    </row>
    <row r="1069" spans="89:99" x14ac:dyDescent="0.25">
      <c r="CK1069" t="s">
        <v>436</v>
      </c>
      <c r="CL1069" t="s">
        <v>436</v>
      </c>
      <c r="CM1069" t="s">
        <v>435</v>
      </c>
      <c r="CN1069">
        <v>669206.92251071194</v>
      </c>
      <c r="CO1069">
        <v>1.2856644746696701E-3</v>
      </c>
      <c r="CP1069">
        <v>865</v>
      </c>
      <c r="CQ1069">
        <v>3.0699773559043</v>
      </c>
      <c r="CR1069">
        <v>1.1224313703077104E-3</v>
      </c>
      <c r="CS1069">
        <v>673.13221826296899</v>
      </c>
      <c r="CT1069">
        <v>587.66865930342954</v>
      </c>
      <c r="CU1069">
        <v>584241.73480106203</v>
      </c>
    </row>
    <row r="1070" spans="89:99" x14ac:dyDescent="0.25">
      <c r="CK1070" t="s">
        <v>6110</v>
      </c>
      <c r="CL1070" t="s">
        <v>3230</v>
      </c>
      <c r="CM1070" t="s">
        <v>6111</v>
      </c>
      <c r="CN1070">
        <v>667572.31886373099</v>
      </c>
      <c r="CO1070">
        <v>1.0774843509658101E-6</v>
      </c>
      <c r="CP1070">
        <v>866</v>
      </c>
      <c r="CQ1070">
        <v>210.703450541324</v>
      </c>
      <c r="CR1070">
        <v>9.4068262782978728E-7</v>
      </c>
      <c r="CS1070">
        <v>958.725828019343</v>
      </c>
      <c r="CT1070">
        <v>837.00216199069541</v>
      </c>
      <c r="CU1070">
        <v>582814.66697151645</v>
      </c>
    </row>
    <row r="1071" spans="89:99" x14ac:dyDescent="0.25">
      <c r="CK1071" t="s">
        <v>4631</v>
      </c>
      <c r="CL1071" t="s">
        <v>4632</v>
      </c>
      <c r="CM1071" t="s">
        <v>4633</v>
      </c>
      <c r="CN1071">
        <v>664641.70394998195</v>
      </c>
      <c r="CO1071">
        <v>1.7950722690343798E-2</v>
      </c>
      <c r="CP1071">
        <v>867</v>
      </c>
      <c r="CQ1071">
        <v>5.0184142455685699</v>
      </c>
      <c r="CR1071">
        <v>1.5671627134686991E-2</v>
      </c>
      <c r="CS1071">
        <v>1499.6881799456</v>
      </c>
      <c r="CT1071">
        <v>1309.2817698669874</v>
      </c>
      <c r="CU1071">
        <v>580256.13464967662</v>
      </c>
    </row>
    <row r="1072" spans="89:99" x14ac:dyDescent="0.25">
      <c r="CK1072" t="s">
        <v>3822</v>
      </c>
      <c r="CL1072" t="s">
        <v>2329</v>
      </c>
      <c r="CM1072" t="s">
        <v>3823</v>
      </c>
      <c r="CN1072">
        <v>663493.48560735898</v>
      </c>
      <c r="CO1072">
        <v>3.9702181720337397E-2</v>
      </c>
      <c r="CP1072">
        <v>868</v>
      </c>
      <c r="CQ1072">
        <v>3.8927847822425998</v>
      </c>
      <c r="CR1072">
        <v>3.4661433920396487E-2</v>
      </c>
      <c r="CS1072">
        <v>3668.5508943928598</v>
      </c>
      <c r="CT1072">
        <v>3202.7769986371659</v>
      </c>
      <c r="CU1072">
        <v>579253.69870070647</v>
      </c>
    </row>
    <row r="1073" spans="89:99" x14ac:dyDescent="0.25">
      <c r="CK1073" t="s">
        <v>5364</v>
      </c>
      <c r="CL1073" t="s">
        <v>3259</v>
      </c>
      <c r="CM1073" t="s">
        <v>3260</v>
      </c>
      <c r="CN1073">
        <v>661866.33667064598</v>
      </c>
      <c r="CO1073">
        <v>1.67869142984849E-2</v>
      </c>
      <c r="CP1073">
        <v>869</v>
      </c>
      <c r="CQ1073">
        <v>28.4444005464367</v>
      </c>
      <c r="CR1073">
        <v>1.4655580511492067E-2</v>
      </c>
      <c r="CS1073">
        <v>7878.3972943914396</v>
      </c>
      <c r="CT1073">
        <v>6878.1244603063269</v>
      </c>
      <c r="CU1073">
        <v>577833.13910159422</v>
      </c>
    </row>
    <row r="1074" spans="89:99" x14ac:dyDescent="0.25">
      <c r="CK1074" t="s">
        <v>4785</v>
      </c>
      <c r="CL1074" t="s">
        <v>4786</v>
      </c>
      <c r="CM1074" t="s">
        <v>3229</v>
      </c>
      <c r="CN1074">
        <v>660504.91409889003</v>
      </c>
      <c r="CO1074">
        <v>3.3699230311167797E-2</v>
      </c>
      <c r="CP1074">
        <v>870</v>
      </c>
      <c r="CQ1074">
        <v>-2.8182745582991102</v>
      </c>
      <c r="CR1074">
        <v>2.9420641233940698E-2</v>
      </c>
      <c r="CS1074">
        <v>298464.37042529602</v>
      </c>
      <c r="CT1074">
        <v>260570.14009861881</v>
      </c>
      <c r="CU1074">
        <v>576644.56818523875</v>
      </c>
    </row>
    <row r="1075" spans="89:99" x14ac:dyDescent="0.25">
      <c r="CK1075" t="s">
        <v>4076</v>
      </c>
      <c r="CL1075" t="s">
        <v>2728</v>
      </c>
      <c r="CM1075" t="s">
        <v>2729</v>
      </c>
      <c r="CN1075">
        <v>658338.30697579798</v>
      </c>
      <c r="CO1075">
        <v>5.5589267728336604E-3</v>
      </c>
      <c r="CP1075">
        <v>871</v>
      </c>
      <c r="CQ1075">
        <v>6.0364734042561903</v>
      </c>
      <c r="CR1075">
        <v>4.8531431940476086E-3</v>
      </c>
      <c r="CS1075">
        <v>3386.07652743268</v>
      </c>
      <c r="CT1075">
        <v>2956.166707203718</v>
      </c>
      <c r="CU1075">
        <v>574753.04216892296</v>
      </c>
    </row>
    <row r="1076" spans="89:99" x14ac:dyDescent="0.25">
      <c r="CK1076" t="s">
        <v>3865</v>
      </c>
      <c r="CL1076" t="s">
        <v>1218</v>
      </c>
      <c r="CM1076" t="s">
        <v>1219</v>
      </c>
      <c r="CN1076">
        <v>657766.249438792</v>
      </c>
      <c r="CO1076">
        <v>1.8047391091683299E-4</v>
      </c>
      <c r="CP1076">
        <v>872</v>
      </c>
      <c r="CQ1076">
        <v>0.56926298363019301</v>
      </c>
      <c r="CR1076">
        <v>1.5756022129118826E-4</v>
      </c>
      <c r="CS1076">
        <v>208244.44612149001</v>
      </c>
      <c r="CT1076">
        <v>181804.89826412121</v>
      </c>
      <c r="CU1076">
        <v>574253.61534504534</v>
      </c>
    </row>
    <row r="1077" spans="89:99" x14ac:dyDescent="0.25">
      <c r="CK1077" t="s">
        <v>5071</v>
      </c>
      <c r="CL1077" t="s">
        <v>5072</v>
      </c>
      <c r="CM1077" t="s">
        <v>5073</v>
      </c>
      <c r="CN1077">
        <v>657317.90842954197</v>
      </c>
      <c r="CO1077">
        <v>0.73058745585254004</v>
      </c>
      <c r="CP1077">
        <v>873</v>
      </c>
      <c r="CQ1077">
        <v>-2.9653868432984698</v>
      </c>
      <c r="CR1077">
        <v>0.63782915010767838</v>
      </c>
      <c r="CS1077">
        <v>2698.7092836668198</v>
      </c>
      <c r="CT1077">
        <v>2356.0703581753464</v>
      </c>
      <c r="CU1077">
        <v>573862.19750369375</v>
      </c>
    </row>
    <row r="1078" spans="89:99" x14ac:dyDescent="0.25">
      <c r="CK1078" t="s">
        <v>4068</v>
      </c>
      <c r="CL1078" t="s">
        <v>4069</v>
      </c>
      <c r="CM1078" t="s">
        <v>2521</v>
      </c>
      <c r="CN1078">
        <v>656410.537467769</v>
      </c>
      <c r="CO1078">
        <v>7.6057978967776301E-4</v>
      </c>
      <c r="CP1078">
        <v>874</v>
      </c>
      <c r="CQ1078">
        <v>30.0875596852065</v>
      </c>
      <c r="CR1078">
        <v>6.6401353726111567E-4</v>
      </c>
      <c r="CS1078">
        <v>181.45758202183799</v>
      </c>
      <c r="CT1078">
        <v>158.4190015780174</v>
      </c>
      <c r="CU1078">
        <v>573070.02998871135</v>
      </c>
    </row>
    <row r="1079" spans="89:99" x14ac:dyDescent="0.25">
      <c r="CK1079" t="s">
        <v>4905</v>
      </c>
      <c r="CL1079" t="s">
        <v>2709</v>
      </c>
      <c r="CM1079" t="s">
        <v>2710</v>
      </c>
      <c r="CN1079">
        <v>654261.11110929598</v>
      </c>
      <c r="CO1079">
        <v>1.8981643520700898E-2</v>
      </c>
      <c r="CP1079">
        <v>875</v>
      </c>
      <c r="CQ1079">
        <v>-6.0782084093817303</v>
      </c>
      <c r="CR1079">
        <v>1.6571658132738636E-2</v>
      </c>
      <c r="CS1079">
        <v>29.206866680799699</v>
      </c>
      <c r="CT1079">
        <v>25.498646059538654</v>
      </c>
      <c r="CU1079">
        <v>571193.50339841552</v>
      </c>
    </row>
    <row r="1080" spans="89:99" x14ac:dyDescent="0.25">
      <c r="CK1080" t="s">
        <v>3796</v>
      </c>
      <c r="CL1080" t="s">
        <v>1361</v>
      </c>
      <c r="CM1080" t="s">
        <v>3797</v>
      </c>
      <c r="CN1080">
        <v>650672.59302938404</v>
      </c>
      <c r="CO1080">
        <v>1.7316617609996501E-2</v>
      </c>
      <c r="CP1080">
        <v>876</v>
      </c>
      <c r="CQ1080">
        <v>9.5302220870939305</v>
      </c>
      <c r="CR1080">
        <v>1.5118030571760909E-2</v>
      </c>
      <c r="CS1080">
        <v>57824.551461758099</v>
      </c>
      <c r="CT1080">
        <v>50482.915109967456</v>
      </c>
      <c r="CU1080">
        <v>568060.59792800155</v>
      </c>
    </row>
    <row r="1081" spans="89:99" x14ac:dyDescent="0.25">
      <c r="CK1081" t="s">
        <v>4188</v>
      </c>
      <c r="CL1081" t="s">
        <v>1585</v>
      </c>
      <c r="CM1081" t="s">
        <v>1586</v>
      </c>
      <c r="CN1081">
        <v>640859.45137967903</v>
      </c>
      <c r="CO1081">
        <v>6.5277368862528E-4</v>
      </c>
      <c r="CP1081">
        <v>877</v>
      </c>
      <c r="CQ1081">
        <v>-3.5915850790098398</v>
      </c>
      <c r="CR1081">
        <v>5.6989493002266016E-4</v>
      </c>
      <c r="CS1081">
        <v>2532.78496850293</v>
      </c>
      <c r="CT1081">
        <v>2211.2124577619247</v>
      </c>
      <c r="CU1081">
        <v>559493.3719947096</v>
      </c>
    </row>
    <row r="1082" spans="89:99" x14ac:dyDescent="0.25">
      <c r="CK1082" t="s">
        <v>10596</v>
      </c>
      <c r="CL1082" t="s">
        <v>10597</v>
      </c>
      <c r="CM1082" t="s">
        <v>10598</v>
      </c>
      <c r="CN1082">
        <v>638402.71365908498</v>
      </c>
      <c r="CO1082">
        <v>3.1306791480995901</v>
      </c>
      <c r="CP1082">
        <v>878</v>
      </c>
      <c r="CQ1082">
        <v>-1.3886077996695001</v>
      </c>
      <c r="CR1082">
        <v>2.7331956007402747</v>
      </c>
      <c r="CS1082">
        <v>63950.3738436653</v>
      </c>
      <c r="CT1082">
        <v>55830.978578978196</v>
      </c>
      <c r="CU1082">
        <v>557348.5515220731</v>
      </c>
    </row>
    <row r="1083" spans="89:99" x14ac:dyDescent="0.25">
      <c r="CK1083" t="s">
        <v>4720</v>
      </c>
      <c r="CL1083" t="s">
        <v>4721</v>
      </c>
      <c r="CM1083" t="s">
        <v>4722</v>
      </c>
      <c r="CN1083">
        <v>637428.34019754396</v>
      </c>
      <c r="CO1083">
        <v>8.7355249035840493E-3</v>
      </c>
      <c r="CP1083">
        <v>879</v>
      </c>
      <c r="CQ1083">
        <v>2.37343785624229</v>
      </c>
      <c r="CR1083">
        <v>7.6264277197254067E-3</v>
      </c>
      <c r="CS1083">
        <v>1359.8752513737099</v>
      </c>
      <c r="CT1083">
        <v>1187.2200499582987</v>
      </c>
      <c r="CU1083">
        <v>556497.88841270318</v>
      </c>
    </row>
    <row r="1084" spans="89:99" x14ac:dyDescent="0.25">
      <c r="CK1084" t="s">
        <v>4991</v>
      </c>
      <c r="CL1084" t="s">
        <v>4992</v>
      </c>
      <c r="CM1084" t="s">
        <v>4993</v>
      </c>
      <c r="CN1084">
        <v>634946.41608817899</v>
      </c>
      <c r="CO1084">
        <v>3.56046223350276E-3</v>
      </c>
      <c r="CP1084">
        <v>880</v>
      </c>
      <c r="CQ1084">
        <v>-4.18967828774481</v>
      </c>
      <c r="CR1084">
        <v>3.1084117064883164E-3</v>
      </c>
      <c r="CS1084">
        <v>37297.981180444403</v>
      </c>
      <c r="CT1084">
        <v>32562.48029785047</v>
      </c>
      <c r="CU1084">
        <v>554331.07931595959</v>
      </c>
    </row>
    <row r="1085" spans="89:99" x14ac:dyDescent="0.25">
      <c r="CK1085" t="s">
        <v>3887</v>
      </c>
      <c r="CL1085" t="s">
        <v>2496</v>
      </c>
      <c r="CM1085" t="s">
        <v>2497</v>
      </c>
      <c r="CN1085">
        <v>634008.09484266699</v>
      </c>
      <c r="CO1085">
        <v>3.44985868461543E-3</v>
      </c>
      <c r="CP1085">
        <v>881</v>
      </c>
      <c r="CQ1085">
        <v>-3.58769566080734</v>
      </c>
      <c r="CR1085">
        <v>3.0118508265819174E-3</v>
      </c>
      <c r="CS1085">
        <v>61061.637676002298</v>
      </c>
      <c r="CT1085">
        <v>53309.00791010636</v>
      </c>
      <c r="CU1085">
        <v>553511.89108906279</v>
      </c>
    </row>
    <row r="1086" spans="89:99" x14ac:dyDescent="0.25">
      <c r="CK1086" t="s">
        <v>6183</v>
      </c>
      <c r="CL1086" t="s">
        <v>2122</v>
      </c>
      <c r="CM1086" t="s">
        <v>2123</v>
      </c>
      <c r="CN1086">
        <v>630249.84092160105</v>
      </c>
      <c r="CO1086">
        <v>4.35816862519822E-2</v>
      </c>
      <c r="CP1086">
        <v>882</v>
      </c>
      <c r="CQ1086">
        <v>9.6075531584142304</v>
      </c>
      <c r="CR1086">
        <v>3.804838103868554E-2</v>
      </c>
      <c r="CS1086">
        <v>203.30891139386199</v>
      </c>
      <c r="CT1086">
        <v>177.49599876765174</v>
      </c>
      <c r="CU1086">
        <v>550230.8001188311</v>
      </c>
    </row>
    <row r="1087" spans="89:99" x14ac:dyDescent="0.25">
      <c r="CK1087" t="s">
        <v>4758</v>
      </c>
      <c r="CL1087" t="s">
        <v>2325</v>
      </c>
      <c r="CM1087" t="s">
        <v>2326</v>
      </c>
      <c r="CN1087">
        <v>625670.54113917705</v>
      </c>
      <c r="CO1087">
        <v>1.09763834330538E-2</v>
      </c>
      <c r="CP1087">
        <v>883</v>
      </c>
      <c r="CQ1087">
        <v>1.51465463072103</v>
      </c>
      <c r="CR1087">
        <v>9.5827778868595604E-3</v>
      </c>
      <c r="CS1087">
        <v>176175.17657430799</v>
      </c>
      <c r="CT1087">
        <v>153807.2714557276</v>
      </c>
      <c r="CU1087">
        <v>546232.90655398276</v>
      </c>
    </row>
    <row r="1088" spans="89:99" x14ac:dyDescent="0.25">
      <c r="CK1088" t="s">
        <v>4495</v>
      </c>
      <c r="CL1088" t="s">
        <v>2345</v>
      </c>
      <c r="CM1088" t="s">
        <v>4496</v>
      </c>
      <c r="CN1088">
        <v>624991.83624305099</v>
      </c>
      <c r="CO1088">
        <v>3.13050461629123E-3</v>
      </c>
      <c r="CP1088">
        <v>884</v>
      </c>
      <c r="CQ1088">
        <v>5.0680841315116902</v>
      </c>
      <c r="CR1088">
        <v>2.7330432281884309E-3</v>
      </c>
      <c r="CS1088">
        <v>8215.8039672423893</v>
      </c>
      <c r="CT1088">
        <v>7172.692632345429</v>
      </c>
      <c r="CU1088">
        <v>545640.37274628843</v>
      </c>
    </row>
    <row r="1089" spans="89:99" x14ac:dyDescent="0.25">
      <c r="CK1089" t="s">
        <v>4415</v>
      </c>
      <c r="CL1089" t="s">
        <v>1541</v>
      </c>
      <c r="CM1089" t="s">
        <v>1542</v>
      </c>
      <c r="CN1089">
        <v>624897.77839691297</v>
      </c>
      <c r="CO1089">
        <v>1.44574922166132E-2</v>
      </c>
      <c r="CP1089">
        <v>885</v>
      </c>
      <c r="CQ1089">
        <v>5.0927806049327398</v>
      </c>
      <c r="CR1089">
        <v>1.2621911174823126E-2</v>
      </c>
      <c r="CS1089">
        <v>553.57191793065294</v>
      </c>
      <c r="CT1089">
        <v>483.28821294250565</v>
      </c>
      <c r="CU1089">
        <v>545558.25686052744</v>
      </c>
    </row>
    <row r="1090" spans="89:99" x14ac:dyDescent="0.25">
      <c r="CK1090" t="s">
        <v>4255</v>
      </c>
      <c r="CL1090" t="s">
        <v>4256</v>
      </c>
      <c r="CM1090" t="s">
        <v>4257</v>
      </c>
      <c r="CN1090">
        <v>624800.98981076397</v>
      </c>
      <c r="CO1090">
        <v>7.9760783691971496E-2</v>
      </c>
      <c r="CP1090">
        <v>886</v>
      </c>
      <c r="CQ1090">
        <v>0.40093236081504602</v>
      </c>
      <c r="CR1090">
        <v>6.9634035551304041E-2</v>
      </c>
      <c r="CS1090">
        <v>1.04729376986434E-2</v>
      </c>
      <c r="CT1090">
        <v>9.1432516366728427E-3</v>
      </c>
      <c r="CU1090">
        <v>545473.75694043026</v>
      </c>
    </row>
    <row r="1091" spans="89:99" x14ac:dyDescent="0.25">
      <c r="CK1091" t="s">
        <v>4196</v>
      </c>
      <c r="CL1091" t="s">
        <v>1667</v>
      </c>
      <c r="CM1091" t="s">
        <v>1668</v>
      </c>
      <c r="CN1091">
        <v>624046.58081211196</v>
      </c>
      <c r="CO1091">
        <v>4.8383092940676997E-3</v>
      </c>
      <c r="CP1091">
        <v>887</v>
      </c>
      <c r="CQ1091">
        <v>-0.295677911267893</v>
      </c>
      <c r="CR1091">
        <v>4.2240181928556893E-3</v>
      </c>
      <c r="CS1091">
        <v>38457.470363481603</v>
      </c>
      <c r="CT1091">
        <v>33574.756096252531</v>
      </c>
      <c r="CU1091">
        <v>544815.13072588318</v>
      </c>
    </row>
    <row r="1092" spans="89:99" x14ac:dyDescent="0.25">
      <c r="CK1092" t="s">
        <v>4866</v>
      </c>
      <c r="CL1092" t="s">
        <v>4867</v>
      </c>
      <c r="CM1092" t="s">
        <v>4868</v>
      </c>
      <c r="CN1092">
        <v>623862.59941777203</v>
      </c>
      <c r="CO1092">
        <v>1.5709580398088799E-2</v>
      </c>
      <c r="CP1092">
        <v>888</v>
      </c>
      <c r="CQ1092">
        <v>56.027467728043099</v>
      </c>
      <c r="CR1092">
        <v>1.3715029232425856E-2</v>
      </c>
      <c r="CS1092">
        <v>31594.118393071101</v>
      </c>
      <c r="CT1092">
        <v>27582.802745413232</v>
      </c>
      <c r="CU1092">
        <v>544654.50834529416</v>
      </c>
    </row>
    <row r="1093" spans="89:99" x14ac:dyDescent="0.25">
      <c r="CK1093" t="s">
        <v>4212</v>
      </c>
      <c r="CL1093" t="s">
        <v>1326</v>
      </c>
      <c r="CM1093" t="s">
        <v>4213</v>
      </c>
      <c r="CN1093">
        <v>619357.69479476905</v>
      </c>
      <c r="CO1093">
        <v>3.5140003772205801E-3</v>
      </c>
      <c r="CP1093">
        <v>889</v>
      </c>
      <c r="CQ1093">
        <v>3.2392846699820401</v>
      </c>
      <c r="CR1093">
        <v>3.0678488333271471E-3</v>
      </c>
      <c r="CS1093">
        <v>2881.8237713662202</v>
      </c>
      <c r="CT1093">
        <v>2515.9358980584802</v>
      </c>
      <c r="CU1093">
        <v>540721.56443284615</v>
      </c>
    </row>
    <row r="1094" spans="89:99" x14ac:dyDescent="0.25">
      <c r="CK1094" t="s">
        <v>4771</v>
      </c>
      <c r="CL1094" t="s">
        <v>3250</v>
      </c>
      <c r="CM1094" t="s">
        <v>4772</v>
      </c>
      <c r="CN1094">
        <v>619311.74794501299</v>
      </c>
      <c r="CO1094">
        <v>2.5844838895280799E-4</v>
      </c>
      <c r="CP1094">
        <v>890</v>
      </c>
      <c r="CQ1094">
        <v>-3.5159960604337201</v>
      </c>
      <c r="CR1094">
        <v>2.2563474769780374E-4</v>
      </c>
      <c r="CS1094">
        <v>1229.09608381662</v>
      </c>
      <c r="CT1094">
        <v>1073.0451286309269</v>
      </c>
      <c r="CU1094">
        <v>540681.45117892255</v>
      </c>
    </row>
    <row r="1095" spans="89:99" x14ac:dyDescent="0.25">
      <c r="CK1095" t="s">
        <v>3996</v>
      </c>
      <c r="CL1095" t="s">
        <v>3997</v>
      </c>
      <c r="CM1095" t="s">
        <v>2436</v>
      </c>
      <c r="CN1095">
        <v>608588.23230799905</v>
      </c>
      <c r="CO1095">
        <v>5.1486855933720703E-3</v>
      </c>
      <c r="CP1095">
        <v>891</v>
      </c>
      <c r="CQ1095">
        <v>0.17397005168572199</v>
      </c>
      <c r="CR1095">
        <v>4.4949878756951802E-3</v>
      </c>
      <c r="CS1095">
        <v>30.377245000895201</v>
      </c>
      <c r="CT1095">
        <v>26.520428466601551</v>
      </c>
      <c r="CU1095">
        <v>531319.43598124641</v>
      </c>
    </row>
    <row r="1096" spans="89:99" x14ac:dyDescent="0.25">
      <c r="CK1096" t="s">
        <v>4614</v>
      </c>
      <c r="CL1096" t="s">
        <v>1685</v>
      </c>
      <c r="CM1096" t="s">
        <v>1686</v>
      </c>
      <c r="CN1096">
        <v>608491.12754754105</v>
      </c>
      <c r="CO1096">
        <v>1.25680307678116E-2</v>
      </c>
      <c r="CP1096">
        <v>892</v>
      </c>
      <c r="CQ1096">
        <v>7.0783437706732304</v>
      </c>
      <c r="CR1096">
        <v>1.0972343309407171E-2</v>
      </c>
      <c r="CS1096">
        <v>15580.2000508853</v>
      </c>
      <c r="CT1096">
        <v>13602.075531624703</v>
      </c>
      <c r="CU1096">
        <v>531234.66002959525</v>
      </c>
    </row>
    <row r="1097" spans="89:99" x14ac:dyDescent="0.25">
      <c r="CK1097" t="s">
        <v>5614</v>
      </c>
      <c r="CL1097" t="s">
        <v>5615</v>
      </c>
      <c r="CM1097" t="s">
        <v>5616</v>
      </c>
      <c r="CN1097">
        <v>604499.44066612399</v>
      </c>
      <c r="CO1097">
        <v>1.9390384998972399E-4</v>
      </c>
      <c r="CP1097">
        <v>893</v>
      </c>
      <c r="CQ1097">
        <v>2.86649222551591</v>
      </c>
      <c r="CR1097">
        <v>1.6928504157962874E-4</v>
      </c>
      <c r="CS1097">
        <v>20687.1628340018</v>
      </c>
      <c r="CT1097">
        <v>18060.6378919456</v>
      </c>
      <c r="CU1097">
        <v>527749.77368139033</v>
      </c>
    </row>
    <row r="1098" spans="89:99" x14ac:dyDescent="0.25">
      <c r="CK1098" t="s">
        <v>10416</v>
      </c>
      <c r="CL1098" t="s">
        <v>10417</v>
      </c>
      <c r="CM1098" t="s">
        <v>10418</v>
      </c>
      <c r="CN1098">
        <v>604065.613908645</v>
      </c>
      <c r="CO1098">
        <v>1.6550670209127798E-2</v>
      </c>
      <c r="CP1098">
        <v>894</v>
      </c>
      <c r="CQ1098">
        <v>4.3284448627192997</v>
      </c>
      <c r="CR1098">
        <v>1.4449330916696101E-2</v>
      </c>
      <c r="CS1098">
        <v>654806.28679792304</v>
      </c>
      <c r="CT1098">
        <v>571669.46140091168</v>
      </c>
      <c r="CU1098">
        <v>527371.02730434795</v>
      </c>
    </row>
    <row r="1099" spans="89:99" x14ac:dyDescent="0.25">
      <c r="CK1099" t="s">
        <v>5024</v>
      </c>
      <c r="CL1099" t="s">
        <v>2879</v>
      </c>
      <c r="CM1099" t="s">
        <v>2880</v>
      </c>
      <c r="CN1099">
        <v>602456.52005607099</v>
      </c>
      <c r="CO1099">
        <v>1.0492783970733901E-3</v>
      </c>
      <c r="CP1099">
        <v>895</v>
      </c>
      <c r="CQ1099">
        <v>-3.59627615657037</v>
      </c>
      <c r="CR1099">
        <v>9.1605781466736445E-4</v>
      </c>
      <c r="CS1099">
        <v>24135.0151215027</v>
      </c>
      <c r="CT1099">
        <v>21070.737061616237</v>
      </c>
      <c r="CU1099">
        <v>525966.23044367216</v>
      </c>
    </row>
    <row r="1100" spans="89:99" x14ac:dyDescent="0.25">
      <c r="CK1100" t="s">
        <v>9719</v>
      </c>
      <c r="CL1100" t="s">
        <v>9720</v>
      </c>
      <c r="CM1100" t="s">
        <v>9721</v>
      </c>
      <c r="CN1100">
        <v>600799.76975952496</v>
      </c>
      <c r="CO1100">
        <v>3.7479893060426601E-3</v>
      </c>
      <c r="CP1100">
        <v>896</v>
      </c>
      <c r="CQ1100">
        <v>153.66047173770599</v>
      </c>
      <c r="CR1100">
        <v>3.2721295917902608E-3</v>
      </c>
      <c r="CS1100">
        <v>2745.9964594308599</v>
      </c>
      <c r="CT1100">
        <v>2397.3537649556811</v>
      </c>
      <c r="CU1100">
        <v>524519.82779177674</v>
      </c>
    </row>
    <row r="1101" spans="89:99" x14ac:dyDescent="0.25">
      <c r="CK1101" t="s">
        <v>4228</v>
      </c>
      <c r="CL1101" t="s">
        <v>4229</v>
      </c>
      <c r="CM1101" t="s">
        <v>3249</v>
      </c>
      <c r="CN1101">
        <v>597696.446788367</v>
      </c>
      <c r="CO1101">
        <v>2.59868020342768E-2</v>
      </c>
      <c r="CP1101">
        <v>897</v>
      </c>
      <c r="CQ1101">
        <v>3.1279844718708798</v>
      </c>
      <c r="CR1101">
        <v>2.2687413700796886E-2</v>
      </c>
      <c r="CS1101">
        <v>11158.027862533099</v>
      </c>
      <c r="CT1101">
        <v>9741.3600129944498</v>
      </c>
      <c r="CU1101">
        <v>521810.51511832891</v>
      </c>
    </row>
    <row r="1102" spans="89:99" x14ac:dyDescent="0.25">
      <c r="CK1102" t="s">
        <v>5800</v>
      </c>
      <c r="CL1102" t="s">
        <v>2801</v>
      </c>
      <c r="CM1102" t="s">
        <v>2802</v>
      </c>
      <c r="CN1102">
        <v>597401.64831458905</v>
      </c>
      <c r="CO1102">
        <v>2.4886879128238799E-4</v>
      </c>
      <c r="CP1102">
        <v>898</v>
      </c>
      <c r="CQ1102">
        <v>-10.6428419851309</v>
      </c>
      <c r="CR1102">
        <v>2.1727141406601094E-4</v>
      </c>
      <c r="CS1102">
        <v>93018.339111574096</v>
      </c>
      <c r="CT1102">
        <v>81208.358704612227</v>
      </c>
      <c r="CU1102">
        <v>521553.14543797571</v>
      </c>
    </row>
    <row r="1103" spans="89:99" x14ac:dyDescent="0.25">
      <c r="CK1103" t="s">
        <v>5512</v>
      </c>
      <c r="CL1103" t="s">
        <v>2517</v>
      </c>
      <c r="CM1103" t="s">
        <v>2518</v>
      </c>
      <c r="CN1103">
        <v>584881.570845332</v>
      </c>
      <c r="CO1103">
        <v>4.6302924351483699E-3</v>
      </c>
      <c r="CP1103">
        <v>899</v>
      </c>
      <c r="CQ1103">
        <v>1.2463278433338201</v>
      </c>
      <c r="CR1103">
        <v>4.0424119864121933E-3</v>
      </c>
      <c r="CS1103">
        <v>39908.891916191998</v>
      </c>
      <c r="CT1103">
        <v>34841.899362944605</v>
      </c>
      <c r="CU1103">
        <v>510622.6670845254</v>
      </c>
    </row>
    <row r="1104" spans="89:99" x14ac:dyDescent="0.25">
      <c r="CK1104" t="s">
        <v>5262</v>
      </c>
      <c r="CL1104" t="s">
        <v>3233</v>
      </c>
      <c r="CM1104" t="s">
        <v>3234</v>
      </c>
      <c r="CN1104">
        <v>583064.46626744804</v>
      </c>
      <c r="CO1104">
        <v>6.9625808979524996E-5</v>
      </c>
      <c r="CP1104">
        <v>900</v>
      </c>
      <c r="CQ1104">
        <v>102.35198859433</v>
      </c>
      <c r="CR1104">
        <v>6.0785837768248601E-5</v>
      </c>
      <c r="CS1104">
        <v>1754.55467473511</v>
      </c>
      <c r="CT1104">
        <v>1531.789395012042</v>
      </c>
      <c r="CU1104">
        <v>509036.26937226794</v>
      </c>
    </row>
    <row r="1105" spans="89:99" x14ac:dyDescent="0.25">
      <c r="CK1105" t="s">
        <v>5992</v>
      </c>
      <c r="CL1105" t="s">
        <v>1084</v>
      </c>
      <c r="CM1105" t="s">
        <v>1085</v>
      </c>
      <c r="CN1105">
        <v>578988.82571560598</v>
      </c>
      <c r="CO1105">
        <v>1.52075345874437E-2</v>
      </c>
      <c r="CP1105">
        <v>901</v>
      </c>
      <c r="CQ1105">
        <v>-0.33141675308355401</v>
      </c>
      <c r="CR1105">
        <v>1.3276725166083501E-2</v>
      </c>
      <c r="CS1105">
        <v>0</v>
      </c>
      <c r="CT1105">
        <v>0</v>
      </c>
      <c r="CU1105">
        <v>505478.08844744996</v>
      </c>
    </row>
    <row r="1106" spans="89:99" x14ac:dyDescent="0.25">
      <c r="CK1106" t="s">
        <v>5036</v>
      </c>
      <c r="CL1106" t="s">
        <v>3213</v>
      </c>
      <c r="CM1106" t="s">
        <v>3214</v>
      </c>
      <c r="CN1106">
        <v>577510.62325161498</v>
      </c>
      <c r="CO1106">
        <v>2.5489238132959301E-4</v>
      </c>
      <c r="CP1106">
        <v>902</v>
      </c>
      <c r="CQ1106">
        <v>-5.2120040069896598</v>
      </c>
      <c r="CR1106">
        <v>2.2253022502646263E-4</v>
      </c>
      <c r="CS1106">
        <v>67360.927340681999</v>
      </c>
      <c r="CT1106">
        <v>58808.514561799668</v>
      </c>
      <c r="CU1106">
        <v>504187.5644810971</v>
      </c>
    </row>
    <row r="1107" spans="89:99" x14ac:dyDescent="0.25">
      <c r="CK1107" t="s">
        <v>9663</v>
      </c>
      <c r="CL1107" t="s">
        <v>9664</v>
      </c>
      <c r="CM1107" t="s">
        <v>9665</v>
      </c>
      <c r="CN1107">
        <v>577114.963238884</v>
      </c>
      <c r="CO1107">
        <v>2.0632933499278101E-2</v>
      </c>
      <c r="CP1107">
        <v>903</v>
      </c>
      <c r="CQ1107">
        <v>19.9754519821734</v>
      </c>
      <c r="CR1107">
        <v>1.8013293730475763E-2</v>
      </c>
      <c r="CS1107">
        <v>146.673360822826</v>
      </c>
      <c r="CT1107">
        <v>128.05112423931675</v>
      </c>
      <c r="CU1107">
        <v>503842.1390462225</v>
      </c>
    </row>
    <row r="1108" spans="89:99" x14ac:dyDescent="0.25">
      <c r="CK1108" t="s">
        <v>4768</v>
      </c>
      <c r="CL1108" t="s">
        <v>4769</v>
      </c>
      <c r="CM1108" t="s">
        <v>2540</v>
      </c>
      <c r="CN1108">
        <v>575221.87491439097</v>
      </c>
      <c r="CO1108">
        <v>3.2424030160172002E-3</v>
      </c>
      <c r="CP1108">
        <v>904</v>
      </c>
      <c r="CQ1108">
        <v>2.9701150998046799</v>
      </c>
      <c r="CR1108">
        <v>2.8307345594915934E-3</v>
      </c>
      <c r="CS1108">
        <v>520724.16220830998</v>
      </c>
      <c r="CT1108">
        <v>454610.93967769423</v>
      </c>
      <c r="CU1108">
        <v>502189.4047877604</v>
      </c>
    </row>
    <row r="1109" spans="89:99" x14ac:dyDescent="0.25">
      <c r="CK1109" t="s">
        <v>5998</v>
      </c>
      <c r="CL1109" t="s">
        <v>5999</v>
      </c>
      <c r="CM1109" t="s">
        <v>6000</v>
      </c>
      <c r="CN1109">
        <v>574008.86682864302</v>
      </c>
      <c r="CO1109">
        <v>5.2182624257149303E-4</v>
      </c>
      <c r="CP1109">
        <v>905</v>
      </c>
      <c r="CQ1109">
        <v>16.678218463936499</v>
      </c>
      <c r="CR1109">
        <v>4.5557309550964611E-4</v>
      </c>
      <c r="CS1109">
        <v>577.33829473345395</v>
      </c>
      <c r="CT1109">
        <v>504.03711548091587</v>
      </c>
      <c r="CU1109">
        <v>501130.40506061132</v>
      </c>
    </row>
    <row r="1110" spans="89:99" x14ac:dyDescent="0.25">
      <c r="CK1110" t="s">
        <v>4029</v>
      </c>
      <c r="CL1110" t="s">
        <v>2411</v>
      </c>
      <c r="CM1110" t="s">
        <v>2412</v>
      </c>
      <c r="CN1110">
        <v>570630.31278042495</v>
      </c>
      <c r="CO1110">
        <v>1.1600902829616601E-2</v>
      </c>
      <c r="CP1110">
        <v>906</v>
      </c>
      <c r="CQ1110">
        <v>6.3271582853743</v>
      </c>
      <c r="CR1110">
        <v>1.0128005802757162E-2</v>
      </c>
      <c r="CS1110">
        <v>918.67398720716096</v>
      </c>
      <c r="CT1110">
        <v>802.03546309539126</v>
      </c>
      <c r="CU1110">
        <v>498180.80574857123</v>
      </c>
    </row>
    <row r="1111" spans="89:99" x14ac:dyDescent="0.25">
      <c r="CK1111" t="s">
        <v>5526</v>
      </c>
      <c r="CL1111" t="s">
        <v>3263</v>
      </c>
      <c r="CM1111" t="s">
        <v>3264</v>
      </c>
      <c r="CN1111">
        <v>569019.37755163899</v>
      </c>
      <c r="CO1111">
        <v>0.16858451432178101</v>
      </c>
      <c r="CP1111">
        <v>907</v>
      </c>
      <c r="CQ1111">
        <v>-34.642365867023599</v>
      </c>
      <c r="CR1111">
        <v>0.14718035004543045</v>
      </c>
      <c r="CS1111">
        <v>808.17629142282999</v>
      </c>
      <c r="CT1111">
        <v>705.56699675862205</v>
      </c>
      <c r="CU1111">
        <v>496774.40130017285</v>
      </c>
    </row>
    <row r="1112" spans="89:99" x14ac:dyDescent="0.25">
      <c r="CK1112" t="s">
        <v>2662</v>
      </c>
      <c r="CL1112" t="s">
        <v>2662</v>
      </c>
      <c r="CM1112" t="s">
        <v>2661</v>
      </c>
      <c r="CN1112">
        <v>567883.05532993795</v>
      </c>
      <c r="CO1112">
        <v>2.52562493666466E-2</v>
      </c>
      <c r="CP1112">
        <v>908</v>
      </c>
      <c r="CQ1112">
        <v>-11.2145433685314</v>
      </c>
      <c r="CR1112">
        <v>2.2049614922059688E-2</v>
      </c>
      <c r="CS1112">
        <v>572.74054317763603</v>
      </c>
      <c r="CT1112">
        <v>500.02311285363078</v>
      </c>
      <c r="CU1112">
        <v>495782.35109302786</v>
      </c>
    </row>
    <row r="1113" spans="89:99" x14ac:dyDescent="0.25">
      <c r="CK1113" t="s">
        <v>4425</v>
      </c>
      <c r="CL1113" t="s">
        <v>1143</v>
      </c>
      <c r="CM1113" t="s">
        <v>1144</v>
      </c>
      <c r="CN1113">
        <v>565625.27961542702</v>
      </c>
      <c r="CO1113">
        <v>4.18281224993035E-3</v>
      </c>
      <c r="CP1113">
        <v>909</v>
      </c>
      <c r="CQ1113">
        <v>8.6995397406193593</v>
      </c>
      <c r="CR1113">
        <v>3.6517456754301941E-3</v>
      </c>
      <c r="CS1113">
        <v>51.030309449150302</v>
      </c>
      <c r="CT1113">
        <v>44.551297240248395</v>
      </c>
      <c r="CU1113">
        <v>493811.2316143341</v>
      </c>
    </row>
    <row r="1114" spans="89:99" x14ac:dyDescent="0.25">
      <c r="CK1114" t="s">
        <v>4416</v>
      </c>
      <c r="CL1114" t="s">
        <v>629</v>
      </c>
      <c r="CM1114" t="s">
        <v>630</v>
      </c>
      <c r="CN1114">
        <v>565126.79376914306</v>
      </c>
      <c r="CO1114">
        <v>4.9301415732452497E-3</v>
      </c>
      <c r="CP1114">
        <v>910</v>
      </c>
      <c r="CQ1114">
        <v>0.85782389711196705</v>
      </c>
      <c r="CR1114">
        <v>4.3041910785397413E-3</v>
      </c>
      <c r="CS1114">
        <v>1.46732834580129</v>
      </c>
      <c r="CT1114">
        <v>1.2810304697049755</v>
      </c>
      <c r="CU1114">
        <v>493376.03552503773</v>
      </c>
    </row>
    <row r="1115" spans="89:99" x14ac:dyDescent="0.25">
      <c r="CK1115" t="s">
        <v>5821</v>
      </c>
      <c r="CL1115" t="s">
        <v>2413</v>
      </c>
      <c r="CM1115" t="s">
        <v>2414</v>
      </c>
      <c r="CN1115">
        <v>564383.71318522503</v>
      </c>
      <c r="CO1115">
        <v>1.9597531260782501E-3</v>
      </c>
      <c r="CP1115">
        <v>911</v>
      </c>
      <c r="CQ1115">
        <v>-0.46915462645267703</v>
      </c>
      <c r="CR1115">
        <v>1.7109350301788516E-3</v>
      </c>
      <c r="CS1115">
        <v>7176.3859136226602</v>
      </c>
      <c r="CT1115">
        <v>6265.2432524854748</v>
      </c>
      <c r="CU1115">
        <v>492727.29942437628</v>
      </c>
    </row>
    <row r="1116" spans="89:99" x14ac:dyDescent="0.25">
      <c r="CK1116" t="s">
        <v>4515</v>
      </c>
      <c r="CL1116" t="s">
        <v>4516</v>
      </c>
      <c r="CM1116" t="s">
        <v>4517</v>
      </c>
      <c r="CN1116">
        <v>564197.17956484295</v>
      </c>
      <c r="CO1116">
        <v>1.37326872341613E-2</v>
      </c>
      <c r="CP1116">
        <v>912</v>
      </c>
      <c r="CQ1116">
        <v>1.0238182538257701E-2</v>
      </c>
      <c r="CR1116">
        <v>1.1989130332163249E-2</v>
      </c>
      <c r="CS1116">
        <v>0</v>
      </c>
      <c r="CT1116">
        <v>0</v>
      </c>
      <c r="CU1116">
        <v>492564.4488585724</v>
      </c>
    </row>
    <row r="1117" spans="89:99" x14ac:dyDescent="0.25">
      <c r="CK1117" t="s">
        <v>191</v>
      </c>
      <c r="CL1117" t="s">
        <v>191</v>
      </c>
      <c r="CM1117" t="s">
        <v>190</v>
      </c>
      <c r="CN1117">
        <v>561881.897626266</v>
      </c>
      <c r="CO1117">
        <v>3.7745269706753397E-2</v>
      </c>
      <c r="CP1117">
        <v>913</v>
      </c>
      <c r="CQ1117">
        <v>-0.34873126429270801</v>
      </c>
      <c r="CR1117">
        <v>3.2952979283705171E-2</v>
      </c>
      <c r="CS1117">
        <v>45.5378876641497</v>
      </c>
      <c r="CT1117">
        <v>39.756215294758611</v>
      </c>
      <c r="CU1117">
        <v>490543.1243760449</v>
      </c>
    </row>
    <row r="1118" spans="89:99" x14ac:dyDescent="0.25">
      <c r="CK1118" t="s">
        <v>2118</v>
      </c>
      <c r="CL1118" t="s">
        <v>2119</v>
      </c>
      <c r="CM1118" t="s">
        <v>2120</v>
      </c>
      <c r="CN1118">
        <v>561391.77629693598</v>
      </c>
      <c r="CO1118">
        <v>6.6046091329051296E-3</v>
      </c>
      <c r="CP1118">
        <v>914</v>
      </c>
      <c r="CQ1118">
        <v>-14.4637922292056</v>
      </c>
      <c r="CR1118">
        <v>5.7660615389549643E-3</v>
      </c>
      <c r="CS1118">
        <v>10.6994667953063</v>
      </c>
      <c r="CT1118">
        <v>9.3410196931070342</v>
      </c>
      <c r="CU1118">
        <v>490115.23081117193</v>
      </c>
    </row>
    <row r="1119" spans="89:99" x14ac:dyDescent="0.25">
      <c r="CK1119" t="s">
        <v>5365</v>
      </c>
      <c r="CL1119" t="s">
        <v>5366</v>
      </c>
      <c r="CM1119" t="s">
        <v>5367</v>
      </c>
      <c r="CN1119">
        <v>559688.85159621795</v>
      </c>
      <c r="CO1119">
        <v>3.6561519084346399E-3</v>
      </c>
      <c r="CP1119">
        <v>915</v>
      </c>
      <c r="CQ1119">
        <v>-2.8831576849125101E-2</v>
      </c>
      <c r="CR1119">
        <v>3.1919522375321451E-3</v>
      </c>
      <c r="CS1119">
        <v>10172.372521065199</v>
      </c>
      <c r="CT1119">
        <v>8880.8474163006795</v>
      </c>
      <c r="CU1119">
        <v>488628.51624215586</v>
      </c>
    </row>
    <row r="1120" spans="89:99" x14ac:dyDescent="0.25">
      <c r="CK1120" t="s">
        <v>2339</v>
      </c>
      <c r="CL1120" t="s">
        <v>2339</v>
      </c>
      <c r="CM1120" t="s">
        <v>2340</v>
      </c>
      <c r="CN1120">
        <v>556600.03545603505</v>
      </c>
      <c r="CO1120">
        <v>5.56600035456035E-4</v>
      </c>
      <c r="CP1120">
        <v>916</v>
      </c>
      <c r="CQ1120">
        <v>-5.4411600828308799</v>
      </c>
      <c r="CR1120">
        <v>4.8593186855439512E-4</v>
      </c>
      <c r="CS1120">
        <v>145640.58106775</v>
      </c>
      <c r="CT1120">
        <v>127149.47033306422</v>
      </c>
      <c r="CU1120">
        <v>485931.86855439516</v>
      </c>
    </row>
    <row r="1121" spans="89:99" x14ac:dyDescent="0.25">
      <c r="CK1121" t="s">
        <v>4634</v>
      </c>
      <c r="CL1121" t="s">
        <v>2651</v>
      </c>
      <c r="CM1121" t="s">
        <v>2652</v>
      </c>
      <c r="CN1121">
        <v>556514.11546908098</v>
      </c>
      <c r="CO1121">
        <v>0.194153850027838</v>
      </c>
      <c r="CP1121">
        <v>917</v>
      </c>
      <c r="CQ1121">
        <v>4.2244917977862002</v>
      </c>
      <c r="CR1121">
        <v>0.16950330061290361</v>
      </c>
      <c r="CS1121">
        <v>3889.7536184638002</v>
      </c>
      <c r="CT1121">
        <v>3395.8949400491633</v>
      </c>
      <c r="CU1121">
        <v>485856.85731266474</v>
      </c>
    </row>
    <row r="1122" spans="89:99" x14ac:dyDescent="0.25">
      <c r="CK1122" t="s">
        <v>5835</v>
      </c>
      <c r="CL1122" t="s">
        <v>5836</v>
      </c>
      <c r="CM1122" t="s">
        <v>5837</v>
      </c>
      <c r="CN1122">
        <v>556110.90873448399</v>
      </c>
      <c r="CO1122">
        <v>4.61515324209076E-5</v>
      </c>
      <c r="CP1122">
        <v>918</v>
      </c>
      <c r="CQ1122">
        <v>-32.935397814963501</v>
      </c>
      <c r="CR1122">
        <v>4.0291949258619501E-5</v>
      </c>
      <c r="CS1122">
        <v>0.30323527147910001</v>
      </c>
      <c r="CT1122">
        <v>0.26473530847102761</v>
      </c>
      <c r="CU1122">
        <v>485504.84331791912</v>
      </c>
    </row>
    <row r="1123" spans="89:99" x14ac:dyDescent="0.25">
      <c r="CK1123" t="s">
        <v>4321</v>
      </c>
      <c r="CL1123" t="s">
        <v>4322</v>
      </c>
      <c r="CM1123" t="s">
        <v>2057</v>
      </c>
      <c r="CN1123">
        <v>555124.63254772697</v>
      </c>
      <c r="CO1123">
        <v>1.3608647705878E-2</v>
      </c>
      <c r="CP1123">
        <v>919</v>
      </c>
      <c r="CQ1123">
        <v>1.8166203047394001</v>
      </c>
      <c r="CR1123">
        <v>1.1880839358548908E-2</v>
      </c>
      <c r="CS1123">
        <v>10.3753310202555</v>
      </c>
      <c r="CT1123">
        <v>9.0580374925997837</v>
      </c>
      <c r="CU1123">
        <v>484643.78870093753</v>
      </c>
    </row>
    <row r="1124" spans="89:99" x14ac:dyDescent="0.25">
      <c r="CK1124" t="s">
        <v>5466</v>
      </c>
      <c r="CL1124" t="s">
        <v>1841</v>
      </c>
      <c r="CM1124" t="s">
        <v>1842</v>
      </c>
      <c r="CN1124">
        <v>552839.24816207099</v>
      </c>
      <c r="CO1124">
        <v>8.0162694332301491E-3</v>
      </c>
      <c r="CP1124">
        <v>920</v>
      </c>
      <c r="CQ1124">
        <v>-18.975425030567902</v>
      </c>
      <c r="CR1124">
        <v>6.9984918009095183E-3</v>
      </c>
      <c r="CS1124">
        <v>40.0900688672941</v>
      </c>
      <c r="CT1124">
        <v>35.000073363626981</v>
      </c>
      <c r="CU1124">
        <v>482648.56585842196</v>
      </c>
    </row>
    <row r="1125" spans="89:99" x14ac:dyDescent="0.25">
      <c r="CK1125" t="s">
        <v>5829</v>
      </c>
      <c r="CL1125" t="s">
        <v>5830</v>
      </c>
      <c r="CM1125" t="s">
        <v>5831</v>
      </c>
      <c r="CN1125">
        <v>552670.46750103298</v>
      </c>
      <c r="CO1125">
        <v>2.5318846398593299E-3</v>
      </c>
      <c r="CP1125">
        <v>921</v>
      </c>
      <c r="CQ1125">
        <v>-15.8793809586927</v>
      </c>
      <c r="CR1125">
        <v>2.2104264384442307E-3</v>
      </c>
      <c r="CS1125">
        <v>0</v>
      </c>
      <c r="CT1125">
        <v>0</v>
      </c>
      <c r="CU1125">
        <v>482501.21426523197</v>
      </c>
    </row>
    <row r="1126" spans="89:99" x14ac:dyDescent="0.25">
      <c r="CK1126" t="s">
        <v>4559</v>
      </c>
      <c r="CL1126" t="s">
        <v>265</v>
      </c>
      <c r="CM1126" t="s">
        <v>266</v>
      </c>
      <c r="CN1126">
        <v>551262.78688149096</v>
      </c>
      <c r="CO1126">
        <v>4.61398763681715</v>
      </c>
      <c r="CP1126">
        <v>922</v>
      </c>
      <c r="CQ1126">
        <v>-3.7594141500013598</v>
      </c>
      <c r="CR1126">
        <v>4.0281773104962983</v>
      </c>
      <c r="CS1126">
        <v>2515.0846608290299</v>
      </c>
      <c r="CT1126">
        <v>2195.7594519515337</v>
      </c>
      <c r="CU1126">
        <v>481272.25840786949</v>
      </c>
    </row>
    <row r="1127" spans="89:99" x14ac:dyDescent="0.25">
      <c r="CK1127" t="s">
        <v>4890</v>
      </c>
      <c r="CL1127" t="s">
        <v>2031</v>
      </c>
      <c r="CM1127" t="s">
        <v>2031</v>
      </c>
      <c r="CN1127">
        <v>548564.02703360806</v>
      </c>
      <c r="CO1127">
        <v>8.6876608080093103E-4</v>
      </c>
      <c r="CP1127">
        <v>923</v>
      </c>
      <c r="CQ1127">
        <v>0.82561991820420899</v>
      </c>
      <c r="CR1127">
        <v>7.5846406411812187E-4</v>
      </c>
      <c r="CS1127">
        <v>19210.967842323302</v>
      </c>
      <c r="CT1127">
        <v>16771.866521190572</v>
      </c>
      <c r="CU1127">
        <v>478916.14390531316</v>
      </c>
    </row>
    <row r="1128" spans="89:99" x14ac:dyDescent="0.25">
      <c r="CK1128" t="s">
        <v>4715</v>
      </c>
      <c r="CL1128" t="s">
        <v>1159</v>
      </c>
      <c r="CM1128" t="s">
        <v>1160</v>
      </c>
      <c r="CN1128">
        <v>548201.45021288702</v>
      </c>
      <c r="CO1128">
        <v>0.87085356803755298</v>
      </c>
      <c r="CP1128">
        <v>924</v>
      </c>
      <c r="CQ1128">
        <v>12.8456627760206</v>
      </c>
      <c r="CR1128">
        <v>0.76028651562523331</v>
      </c>
      <c r="CS1128">
        <v>19236.628277370201</v>
      </c>
      <c r="CT1128">
        <v>16794.269004762176</v>
      </c>
      <c r="CU1128">
        <v>478599.60128805815</v>
      </c>
    </row>
    <row r="1129" spans="89:99" x14ac:dyDescent="0.25">
      <c r="CK1129" t="s">
        <v>3376</v>
      </c>
      <c r="CL1129" t="s">
        <v>3376</v>
      </c>
      <c r="CM1129" t="s">
        <v>5421</v>
      </c>
      <c r="CN1129">
        <v>547836.32005356997</v>
      </c>
      <c r="CO1129">
        <v>2.4616143802161601E-2</v>
      </c>
      <c r="CP1129">
        <v>925</v>
      </c>
      <c r="CQ1129">
        <v>2.60318464799143</v>
      </c>
      <c r="CR1129">
        <v>2.1490779720463961E-2</v>
      </c>
      <c r="CS1129">
        <v>196.70034874218399</v>
      </c>
      <c r="CT1129">
        <v>171.7264856644814</v>
      </c>
      <c r="CU1129">
        <v>478280.82951428863</v>
      </c>
    </row>
    <row r="1130" spans="89:99" x14ac:dyDescent="0.25">
      <c r="CK1130" t="s">
        <v>4191</v>
      </c>
      <c r="CL1130" t="s">
        <v>2853</v>
      </c>
      <c r="CM1130" t="s">
        <v>2854</v>
      </c>
      <c r="CN1130">
        <v>543197.44052661397</v>
      </c>
      <c r="CO1130">
        <v>9.0528080426432997E-2</v>
      </c>
      <c r="CP1130">
        <v>926</v>
      </c>
      <c r="CQ1130">
        <v>-10.71369312645</v>
      </c>
      <c r="CR1130">
        <v>7.9034273223171386E-2</v>
      </c>
      <c r="CS1130">
        <v>35474.899320379103</v>
      </c>
      <c r="CT1130">
        <v>30970.8642030665</v>
      </c>
      <c r="CU1130">
        <v>474230.92068759311</v>
      </c>
    </row>
    <row r="1131" spans="89:99" x14ac:dyDescent="0.25">
      <c r="CK1131" t="s">
        <v>10310</v>
      </c>
      <c r="CL1131" t="s">
        <v>10311</v>
      </c>
      <c r="CM1131" t="s">
        <v>10312</v>
      </c>
      <c r="CN1131">
        <v>543088.547321219</v>
      </c>
      <c r="CO1131">
        <v>1.0313143797044899</v>
      </c>
      <c r="CP1131">
        <v>927</v>
      </c>
      <c r="CQ1131">
        <v>0.84044800261436403</v>
      </c>
      <c r="CR1131">
        <v>0.90037458079968935</v>
      </c>
      <c r="CS1131">
        <v>10.3131437970449</v>
      </c>
      <c r="CT1131">
        <v>9.0037458079968928</v>
      </c>
      <c r="CU1131">
        <v>474135.85299912788</v>
      </c>
    </row>
    <row r="1132" spans="89:99" x14ac:dyDescent="0.25">
      <c r="CK1132" t="s">
        <v>6472</v>
      </c>
      <c r="CL1132" t="s">
        <v>1818</v>
      </c>
      <c r="CM1132" t="s">
        <v>1819</v>
      </c>
      <c r="CN1132">
        <v>542613.597219883</v>
      </c>
      <c r="CO1132">
        <v>271.30679860994098</v>
      </c>
      <c r="CP1132">
        <v>928</v>
      </c>
      <c r="CQ1132">
        <v>0.56897476896273702</v>
      </c>
      <c r="CR1132">
        <v>236.86060223122851</v>
      </c>
      <c r="CS1132">
        <v>752.01989398846399</v>
      </c>
      <c r="CT1132">
        <v>656.54044016811281</v>
      </c>
      <c r="CU1132">
        <v>473721.20446245791</v>
      </c>
    </row>
    <row r="1133" spans="89:99" x14ac:dyDescent="0.25">
      <c r="CK1133" t="s">
        <v>499</v>
      </c>
      <c r="CL1133" t="s">
        <v>499</v>
      </c>
      <c r="CM1133" t="s">
        <v>500</v>
      </c>
      <c r="CN1133">
        <v>541022.28800826101</v>
      </c>
      <c r="CO1133">
        <v>4.6268335616583903E-2</v>
      </c>
      <c r="CP1133">
        <v>929</v>
      </c>
      <c r="CQ1133">
        <v>306.701269687315</v>
      </c>
      <c r="CR1133">
        <v>4.0393922653359955E-2</v>
      </c>
      <c r="CS1133">
        <v>0.35163935068603802</v>
      </c>
      <c r="CT1133">
        <v>0.30699381216553601</v>
      </c>
      <c r="CU1133">
        <v>472331.93423358031</v>
      </c>
    </row>
    <row r="1134" spans="89:99" x14ac:dyDescent="0.25">
      <c r="CK1134" t="s">
        <v>5519</v>
      </c>
      <c r="CL1134" t="s">
        <v>714</v>
      </c>
      <c r="CM1134" t="s">
        <v>715</v>
      </c>
      <c r="CN1134">
        <v>539009.08115255204</v>
      </c>
      <c r="CO1134">
        <v>0.176313918442287</v>
      </c>
      <c r="CP1134">
        <v>930</v>
      </c>
      <c r="CQ1134">
        <v>-0.387455500785579</v>
      </c>
      <c r="CR1134">
        <v>0.15392839810118053</v>
      </c>
      <c r="CS1134">
        <v>0</v>
      </c>
      <c r="CT1134">
        <v>0</v>
      </c>
      <c r="CU1134">
        <v>470574.33217309957</v>
      </c>
    </row>
    <row r="1135" spans="89:99" x14ac:dyDescent="0.25">
      <c r="CK1135" t="s">
        <v>10950</v>
      </c>
      <c r="CL1135" t="s">
        <v>10951</v>
      </c>
      <c r="CM1135" t="s">
        <v>10952</v>
      </c>
      <c r="CN1135">
        <v>537987.07724558294</v>
      </c>
      <c r="CO1135">
        <v>2.9346541407687201E-3</v>
      </c>
      <c r="CP1135">
        <v>931</v>
      </c>
      <c r="CQ1135">
        <v>0.13372776963391</v>
      </c>
      <c r="CR1135">
        <v>2.562058712440161E-3</v>
      </c>
      <c r="CS1135">
        <v>0</v>
      </c>
      <c r="CT1135">
        <v>0</v>
      </c>
      <c r="CU1135">
        <v>469682.08597017487</v>
      </c>
    </row>
    <row r="1136" spans="89:99" x14ac:dyDescent="0.25">
      <c r="CK1136" t="s">
        <v>5351</v>
      </c>
      <c r="CL1136" t="s">
        <v>5352</v>
      </c>
      <c r="CM1136" t="s">
        <v>5353</v>
      </c>
      <c r="CN1136">
        <v>537467.07198148698</v>
      </c>
      <c r="CO1136">
        <v>0.49086195330565102</v>
      </c>
      <c r="CP1136">
        <v>932</v>
      </c>
      <c r="CQ1136">
        <v>3.3121049795739199</v>
      </c>
      <c r="CR1136">
        <v>0.42854015626615249</v>
      </c>
      <c r="CS1136">
        <v>373.12054911680298</v>
      </c>
      <c r="CT1136">
        <v>325.74767171873731</v>
      </c>
      <c r="CU1136">
        <v>469228.10265442962</v>
      </c>
    </row>
    <row r="1137" spans="89:99" x14ac:dyDescent="0.25">
      <c r="CK1137" t="s">
        <v>5775</v>
      </c>
      <c r="CL1137" t="s">
        <v>243</v>
      </c>
      <c r="CM1137" t="s">
        <v>5776</v>
      </c>
      <c r="CN1137">
        <v>536648.65760590695</v>
      </c>
      <c r="CO1137">
        <v>0.12776335947742801</v>
      </c>
      <c r="CP1137">
        <v>933</v>
      </c>
      <c r="CQ1137">
        <v>-4.6902485224176198</v>
      </c>
      <c r="CR1137">
        <v>0.11154201230473587</v>
      </c>
      <c r="CS1137">
        <v>278.68742571850498</v>
      </c>
      <c r="CT1137">
        <v>243.30415539958079</v>
      </c>
      <c r="CU1137">
        <v>468513.59744163073</v>
      </c>
    </row>
    <row r="1138" spans="89:99" x14ac:dyDescent="0.25">
      <c r="CK1138" t="s">
        <v>2430</v>
      </c>
      <c r="CL1138" t="s">
        <v>3946</v>
      </c>
      <c r="CM1138" t="s">
        <v>2431</v>
      </c>
      <c r="CN1138">
        <v>534548.70328774105</v>
      </c>
      <c r="CO1138">
        <v>0.14754744249525301</v>
      </c>
      <c r="CP1138">
        <v>934</v>
      </c>
      <c r="CQ1138">
        <v>6.7673735495886804</v>
      </c>
      <c r="CR1138">
        <v>0.12881422900628575</v>
      </c>
      <c r="CS1138">
        <v>425954.49077392399</v>
      </c>
      <c r="CT1138">
        <v>371873.60480730364</v>
      </c>
      <c r="CU1138">
        <v>466680.26172351645</v>
      </c>
    </row>
    <row r="1139" spans="89:99" x14ac:dyDescent="0.25">
      <c r="CK1139" t="s">
        <v>2915</v>
      </c>
      <c r="CL1139" t="s">
        <v>2915</v>
      </c>
      <c r="CM1139" t="s">
        <v>5506</v>
      </c>
      <c r="CN1139">
        <v>534031.96507224604</v>
      </c>
      <c r="CO1139">
        <v>7.5768419803486098E-4</v>
      </c>
      <c r="CP1139">
        <v>935</v>
      </c>
      <c r="CQ1139">
        <v>-1.8585608165936101</v>
      </c>
      <c r="CR1139">
        <v>6.6148558151556309E-4</v>
      </c>
      <c r="CS1139">
        <v>52910.791199041698</v>
      </c>
      <c r="CT1139">
        <v>46193.02550524658</v>
      </c>
      <c r="CU1139">
        <v>466229.13065881352</v>
      </c>
    </row>
    <row r="1140" spans="89:99" x14ac:dyDescent="0.25">
      <c r="CK1140" t="s">
        <v>5146</v>
      </c>
      <c r="CL1140" t="s">
        <v>2554</v>
      </c>
      <c r="CM1140" t="s">
        <v>2555</v>
      </c>
      <c r="CN1140">
        <v>530627.41333490296</v>
      </c>
      <c r="CO1140">
        <v>1.2409163712837301E-4</v>
      </c>
      <c r="CP1140">
        <v>936</v>
      </c>
      <c r="CQ1140">
        <v>14.2898431407312</v>
      </c>
      <c r="CR1140">
        <v>1.0833646651200629E-4</v>
      </c>
      <c r="CS1140">
        <v>44155.657910829003</v>
      </c>
      <c r="CT1140">
        <v>38549.478959838518</v>
      </c>
      <c r="CU1140">
        <v>463256.8344282505</v>
      </c>
    </row>
    <row r="1141" spans="89:99" x14ac:dyDescent="0.25">
      <c r="CK1141" t="s">
        <v>382</v>
      </c>
      <c r="CL1141" t="s">
        <v>382</v>
      </c>
      <c r="CM1141" t="s">
        <v>382</v>
      </c>
      <c r="CN1141">
        <v>529119.440190339</v>
      </c>
      <c r="CO1141">
        <v>1.8150265877710599E-5</v>
      </c>
      <c r="CP1141">
        <v>937</v>
      </c>
      <c r="CQ1141">
        <v>10.680798983739299</v>
      </c>
      <c r="CR1141">
        <v>1.5845835520812955E-5</v>
      </c>
      <c r="CS1141">
        <v>530.86135708327595</v>
      </c>
      <c r="CT1141">
        <v>463.46107574255501</v>
      </c>
      <c r="CU1141">
        <v>461940.31958601292</v>
      </c>
    </row>
    <row r="1142" spans="89:99" x14ac:dyDescent="0.25">
      <c r="CK1142" t="s">
        <v>4301</v>
      </c>
      <c r="CL1142" t="s">
        <v>416</v>
      </c>
      <c r="CM1142" t="s">
        <v>4302</v>
      </c>
      <c r="CN1142">
        <v>525907.96708139405</v>
      </c>
      <c r="CO1142">
        <v>7.5212873247880299E-2</v>
      </c>
      <c r="CP1142">
        <v>938</v>
      </c>
      <c r="CQ1142">
        <v>-2.3689300976774601</v>
      </c>
      <c r="CR1142">
        <v>6.5663546008836449E-2</v>
      </c>
      <c r="CS1142">
        <v>7072.1346970683098</v>
      </c>
      <c r="CT1142">
        <v>6174.2281873897309</v>
      </c>
      <c r="CU1142">
        <v>459136.58794887207</v>
      </c>
    </row>
    <row r="1143" spans="89:99" x14ac:dyDescent="0.25">
      <c r="CK1143" t="s">
        <v>4742</v>
      </c>
      <c r="CL1143" t="s">
        <v>4743</v>
      </c>
      <c r="CM1143" t="s">
        <v>2065</v>
      </c>
      <c r="CN1143">
        <v>521684.60762071598</v>
      </c>
      <c r="CO1143">
        <v>1.39157224615932E-4</v>
      </c>
      <c r="CP1143">
        <v>939</v>
      </c>
      <c r="CQ1143">
        <v>1.1546086765202199</v>
      </c>
      <c r="CR1143">
        <v>1.2148926674979485E-4</v>
      </c>
      <c r="CS1143">
        <v>74.407855052425006</v>
      </c>
      <c r="CT1143">
        <v>64.960736143548942</v>
      </c>
      <c r="CU1143">
        <v>455449.44309875951</v>
      </c>
    </row>
    <row r="1144" spans="89:99" x14ac:dyDescent="0.25">
      <c r="CK1144" t="s">
        <v>5407</v>
      </c>
      <c r="CL1144" t="s">
        <v>3127</v>
      </c>
      <c r="CM1144" t="s">
        <v>3128</v>
      </c>
      <c r="CN1144">
        <v>519287.33120329701</v>
      </c>
      <c r="CO1144">
        <v>6.2341189897519604E-3</v>
      </c>
      <c r="CP1144">
        <v>940</v>
      </c>
      <c r="CQ1144">
        <v>1.8057202683237401</v>
      </c>
      <c r="CR1144">
        <v>5.4426103063370942E-3</v>
      </c>
      <c r="CS1144">
        <v>85695.907684608494</v>
      </c>
      <c r="CT1144">
        <v>74815.612461339886</v>
      </c>
      <c r="CU1144">
        <v>453356.53448440175</v>
      </c>
    </row>
    <row r="1145" spans="89:99" x14ac:dyDescent="0.25">
      <c r="CK1145" t="s">
        <v>5730</v>
      </c>
      <c r="CL1145" t="s">
        <v>5731</v>
      </c>
      <c r="CM1145" t="s">
        <v>5732</v>
      </c>
      <c r="CN1145">
        <v>518911.33691040199</v>
      </c>
      <c r="CO1145">
        <v>0.460935796169333</v>
      </c>
      <c r="CP1145">
        <v>941</v>
      </c>
      <c r="CQ1145">
        <v>-1.81581723853388</v>
      </c>
      <c r="CR1145">
        <v>0.4024135437444899</v>
      </c>
      <c r="CS1145">
        <v>5049.6112784840398</v>
      </c>
      <c r="CT1145">
        <v>4408.4924321225935</v>
      </c>
      <c r="CU1145">
        <v>453028.27793090983</v>
      </c>
    </row>
    <row r="1146" spans="89:99" x14ac:dyDescent="0.25">
      <c r="CK1146" t="s">
        <v>4288</v>
      </c>
      <c r="CL1146" t="s">
        <v>2868</v>
      </c>
      <c r="CM1146" t="s">
        <v>2869</v>
      </c>
      <c r="CN1146">
        <v>516412.25507174397</v>
      </c>
      <c r="CO1146">
        <v>6.3994240426739105E-4</v>
      </c>
      <c r="CP1146">
        <v>942</v>
      </c>
      <c r="CQ1146">
        <v>7.9834288153111804E-2</v>
      </c>
      <c r="CR1146">
        <v>5.586927568519862E-4</v>
      </c>
      <c r="CS1146">
        <v>88855.792196415903</v>
      </c>
      <c r="CT1146">
        <v>77574.305395990174</v>
      </c>
      <c r="CU1146">
        <v>450846.48951881519</v>
      </c>
    </row>
    <row r="1147" spans="89:99" x14ac:dyDescent="0.25">
      <c r="CK1147" t="s">
        <v>4394</v>
      </c>
      <c r="CL1147" t="s">
        <v>470</v>
      </c>
      <c r="CM1147" t="s">
        <v>471</v>
      </c>
      <c r="CN1147">
        <v>514797.626391228</v>
      </c>
      <c r="CO1147">
        <v>3.39495540986944E-5</v>
      </c>
      <c r="CP1147">
        <v>943</v>
      </c>
      <c r="CQ1147">
        <v>0.50833124711060396</v>
      </c>
      <c r="CR1147">
        <v>2.9639182912107775E-5</v>
      </c>
      <c r="CS1147">
        <v>87.965036698234897</v>
      </c>
      <c r="CT1147">
        <v>76.796643778880224</v>
      </c>
      <c r="CU1147">
        <v>449436.86055409227</v>
      </c>
    </row>
    <row r="1148" spans="89:99" x14ac:dyDescent="0.25">
      <c r="CK1148" t="s">
        <v>4324</v>
      </c>
      <c r="CL1148" t="s">
        <v>2856</v>
      </c>
      <c r="CM1148" t="s">
        <v>2857</v>
      </c>
      <c r="CN1148">
        <v>514252.79379333899</v>
      </c>
      <c r="CO1148">
        <v>2.0582554399849601E-3</v>
      </c>
      <c r="CP1148">
        <v>944</v>
      </c>
      <c r="CQ1148">
        <v>0.94925264553420896</v>
      </c>
      <c r="CR1148">
        <v>1.79693109630271E-3</v>
      </c>
      <c r="CS1148">
        <v>1651.2373054140301</v>
      </c>
      <c r="CT1148">
        <v>1441.5896121694436</v>
      </c>
      <c r="CU1148">
        <v>448961.20208216162</v>
      </c>
    </row>
    <row r="1149" spans="89:99" x14ac:dyDescent="0.25">
      <c r="CK1149" t="s">
        <v>4127</v>
      </c>
      <c r="CL1149" t="s">
        <v>3208</v>
      </c>
      <c r="CM1149" t="s">
        <v>3209</v>
      </c>
      <c r="CN1149">
        <v>514140.07211266598</v>
      </c>
      <c r="CO1149">
        <v>6.5144205244193297E-4</v>
      </c>
      <c r="CP1149">
        <v>945</v>
      </c>
      <c r="CQ1149">
        <v>-0.33614484917093201</v>
      </c>
      <c r="CR1149">
        <v>5.6873236369569559E-4</v>
      </c>
      <c r="CS1149">
        <v>18232.701216418001</v>
      </c>
      <c r="CT1149">
        <v>15917.804539176712</v>
      </c>
      <c r="CU1149">
        <v>448862.7919969536</v>
      </c>
    </row>
    <row r="1150" spans="89:99" x14ac:dyDescent="0.25">
      <c r="CK1150" t="s">
        <v>4812</v>
      </c>
      <c r="CL1150" t="s">
        <v>4813</v>
      </c>
      <c r="CM1150" t="s">
        <v>4812</v>
      </c>
      <c r="CN1150">
        <v>512698.42755502299</v>
      </c>
      <c r="CO1150">
        <v>0.138193311001408</v>
      </c>
      <c r="CP1150">
        <v>946</v>
      </c>
      <c r="CQ1150">
        <v>-1.5578404686201801</v>
      </c>
      <c r="CR1150">
        <v>0.12064773546342526</v>
      </c>
      <c r="CS1150">
        <v>0</v>
      </c>
      <c r="CT1150">
        <v>0</v>
      </c>
      <c r="CU1150">
        <v>447604.1843989272</v>
      </c>
    </row>
    <row r="1151" spans="89:99" x14ac:dyDescent="0.25">
      <c r="CK1151" t="s">
        <v>4760</v>
      </c>
      <c r="CL1151" t="s">
        <v>3247</v>
      </c>
      <c r="CM1151" t="s">
        <v>3248</v>
      </c>
      <c r="CN1151">
        <v>512577.80313969299</v>
      </c>
      <c r="CO1151">
        <v>2.4922373237405801E-4</v>
      </c>
      <c r="CP1151">
        <v>947</v>
      </c>
      <c r="CQ1151">
        <v>42.123082481457402</v>
      </c>
      <c r="CR1151">
        <v>2.1758129041691816E-4</v>
      </c>
      <c r="CS1151">
        <v>16548.937054506699</v>
      </c>
      <c r="CT1151">
        <v>14447.817810318315</v>
      </c>
      <c r="CU1151">
        <v>447498.87494186516</v>
      </c>
    </row>
    <row r="1152" spans="89:99" x14ac:dyDescent="0.25">
      <c r="CK1152" t="s">
        <v>5554</v>
      </c>
      <c r="CL1152" t="s">
        <v>5555</v>
      </c>
      <c r="CM1152" t="s">
        <v>5556</v>
      </c>
      <c r="CN1152">
        <v>512293.893304937</v>
      </c>
      <c r="CO1152">
        <v>1.08272227184355E-3</v>
      </c>
      <c r="CP1152">
        <v>948</v>
      </c>
      <c r="CQ1152">
        <v>11.837604212174799</v>
      </c>
      <c r="CR1152">
        <v>9.4525552132120581E-4</v>
      </c>
      <c r="CS1152">
        <v>71221.491102620304</v>
      </c>
      <c r="CT1152">
        <v>62178.92570626724</v>
      </c>
      <c r="CU1152">
        <v>447251.01143536909</v>
      </c>
    </row>
    <row r="1153" spans="89:99" x14ac:dyDescent="0.25">
      <c r="CK1153" t="s">
        <v>10289</v>
      </c>
      <c r="CL1153" t="s">
        <v>10290</v>
      </c>
      <c r="CM1153" t="s">
        <v>10291</v>
      </c>
      <c r="CN1153">
        <v>507322.08727209398</v>
      </c>
      <c r="CO1153">
        <v>1.1452198515818499</v>
      </c>
      <c r="CP1153">
        <v>949</v>
      </c>
      <c r="CQ1153">
        <v>0.56742968928432203</v>
      </c>
      <c r="CR1153">
        <v>0.99981815834561216</v>
      </c>
      <c r="CS1153">
        <v>11899.4773912412</v>
      </c>
      <c r="CT1153">
        <v>10388.672143739655</v>
      </c>
      <c r="CU1153">
        <v>442910.44578367996</v>
      </c>
    </row>
    <row r="1154" spans="89:99" x14ac:dyDescent="0.25">
      <c r="CK1154" t="s">
        <v>4628</v>
      </c>
      <c r="CL1154" t="s">
        <v>2067</v>
      </c>
      <c r="CM1154" t="s">
        <v>4629</v>
      </c>
      <c r="CN1154">
        <v>502776.12673433399</v>
      </c>
      <c r="CO1154">
        <v>0.26273299018423801</v>
      </c>
      <c r="CP1154">
        <v>950</v>
      </c>
      <c r="CQ1154">
        <v>2.6637122143107201</v>
      </c>
      <c r="CR1154">
        <v>0.22937535881848647</v>
      </c>
      <c r="CS1154">
        <v>188.52257161700101</v>
      </c>
      <c r="CT1154">
        <v>164.58699183422013</v>
      </c>
      <c r="CU1154">
        <v>438941.65857963613</v>
      </c>
    </row>
    <row r="1155" spans="89:99" x14ac:dyDescent="0.25">
      <c r="CK1155" t="s">
        <v>4511</v>
      </c>
      <c r="CL1155" t="s">
        <v>410</v>
      </c>
      <c r="CM1155" t="s">
        <v>411</v>
      </c>
      <c r="CN1155">
        <v>501878.42150690401</v>
      </c>
      <c r="CO1155">
        <v>4.8597460823808003E-2</v>
      </c>
      <c r="CP1155">
        <v>951</v>
      </c>
      <c r="CQ1155">
        <v>4.53310048111826</v>
      </c>
      <c r="CR1155">
        <v>4.2427332807774054E-2</v>
      </c>
      <c r="CS1155">
        <v>51.978967464363897</v>
      </c>
      <c r="CT1155">
        <v>45.379509839218414</v>
      </c>
      <c r="CU1155">
        <v>438157.92959870159</v>
      </c>
    </row>
    <row r="1156" spans="89:99" x14ac:dyDescent="0.25">
      <c r="CK1156" t="s">
        <v>3888</v>
      </c>
      <c r="CL1156" t="s">
        <v>1629</v>
      </c>
      <c r="CM1156" t="s">
        <v>1630</v>
      </c>
      <c r="CN1156">
        <v>500722.30295572901</v>
      </c>
      <c r="CO1156">
        <v>3.2840177576999498E-3</v>
      </c>
      <c r="CP1156">
        <v>952</v>
      </c>
      <c r="CQ1156">
        <v>2.23964940369929</v>
      </c>
      <c r="CR1156">
        <v>2.8670657271113341E-3</v>
      </c>
      <c r="CS1156">
        <v>2468.9319747511299</v>
      </c>
      <c r="CT1156">
        <v>2155.4664955088283</v>
      </c>
      <c r="CU1156">
        <v>437148.59648325795</v>
      </c>
    </row>
    <row r="1157" spans="89:99" x14ac:dyDescent="0.25">
      <c r="CK1157" t="s">
        <v>4017</v>
      </c>
      <c r="CL1157" t="s">
        <v>1044</v>
      </c>
      <c r="CM1157" t="s">
        <v>1045</v>
      </c>
      <c r="CN1157">
        <v>500618.82156937203</v>
      </c>
      <c r="CO1157">
        <v>1.6107036687373399E-2</v>
      </c>
      <c r="CP1157">
        <v>953</v>
      </c>
      <c r="CQ1157">
        <v>17.046515600375201</v>
      </c>
      <c r="CR1157">
        <v>1.4062022881397728E-2</v>
      </c>
      <c r="CS1157">
        <v>52.440182597295497</v>
      </c>
      <c r="CT1157">
        <v>45.782167254012485</v>
      </c>
      <c r="CU1157">
        <v>437058.25350763841</v>
      </c>
    </row>
    <row r="1158" spans="89:99" x14ac:dyDescent="0.25">
      <c r="CK1158" t="s">
        <v>3885</v>
      </c>
      <c r="CL1158" t="s">
        <v>3215</v>
      </c>
      <c r="CM1158" t="s">
        <v>3216</v>
      </c>
      <c r="CN1158">
        <v>498348.28113305499</v>
      </c>
      <c r="CO1158">
        <v>4.8073286676887502E-3</v>
      </c>
      <c r="CP1158">
        <v>954</v>
      </c>
      <c r="CQ1158">
        <v>-1.1363973752090899</v>
      </c>
      <c r="CR1158">
        <v>4.1969709907243172E-3</v>
      </c>
      <c r="CS1158">
        <v>54.864709023773997</v>
      </c>
      <c r="CT1158">
        <v>47.898866107279567</v>
      </c>
      <c r="CU1158">
        <v>435075.98996727791</v>
      </c>
    </row>
    <row r="1159" spans="89:99" x14ac:dyDescent="0.25">
      <c r="CK1159" t="s">
        <v>3935</v>
      </c>
      <c r="CL1159" t="s">
        <v>3936</v>
      </c>
      <c r="CM1159" t="s">
        <v>3937</v>
      </c>
      <c r="CN1159">
        <v>497398.41901507601</v>
      </c>
      <c r="CO1159">
        <v>5.2318419082134297E-2</v>
      </c>
      <c r="CP1159">
        <v>955</v>
      </c>
      <c r="CQ1159">
        <v>-0.42139975229658</v>
      </c>
      <c r="CR1159">
        <v>4.567586332179021E-2</v>
      </c>
      <c r="CS1159">
        <v>25839.439878221201</v>
      </c>
      <c r="CT1159">
        <v>22558.761233522731</v>
      </c>
      <c r="CU1159">
        <v>434246.72614324605</v>
      </c>
    </row>
    <row r="1160" spans="89:99" x14ac:dyDescent="0.25">
      <c r="CK1160" t="s">
        <v>4514</v>
      </c>
      <c r="CL1160" t="s">
        <v>1612</v>
      </c>
      <c r="CM1160" t="s">
        <v>1613</v>
      </c>
      <c r="CN1160">
        <v>491018.52630948601</v>
      </c>
      <c r="CO1160">
        <v>4.2687815391950101E-2</v>
      </c>
      <c r="CP1160">
        <v>956</v>
      </c>
      <c r="CQ1160">
        <v>169.63201445366099</v>
      </c>
      <c r="CR1160">
        <v>3.7267999598526558E-2</v>
      </c>
      <c r="CS1160">
        <v>68595.991387665301</v>
      </c>
      <c r="CT1160">
        <v>59886.769937121782</v>
      </c>
      <c r="CU1160">
        <v>428676.85013512854</v>
      </c>
    </row>
    <row r="1161" spans="89:99" x14ac:dyDescent="0.25">
      <c r="CK1161" t="s">
        <v>3793</v>
      </c>
      <c r="CL1161" t="s">
        <v>928</v>
      </c>
      <c r="CM1161" t="s">
        <v>2469</v>
      </c>
      <c r="CN1161">
        <v>490888.62430991302</v>
      </c>
      <c r="CO1161">
        <v>4.6751297553325001E-2</v>
      </c>
      <c r="CP1161">
        <v>957</v>
      </c>
      <c r="CQ1161">
        <v>3.7165467983798499</v>
      </c>
      <c r="CR1161">
        <v>4.0815565810764655E-2</v>
      </c>
      <c r="CS1161">
        <v>0</v>
      </c>
      <c r="CT1161">
        <v>0</v>
      </c>
      <c r="CU1161">
        <v>428563.44101302937</v>
      </c>
    </row>
    <row r="1162" spans="89:99" x14ac:dyDescent="0.25">
      <c r="CK1162" t="s">
        <v>6261</v>
      </c>
      <c r="CL1162" t="s">
        <v>6262</v>
      </c>
      <c r="CM1162" t="s">
        <v>6263</v>
      </c>
      <c r="CN1162">
        <v>487688.44993822702</v>
      </c>
      <c r="CO1162">
        <v>3.5868692637675597E-5</v>
      </c>
      <c r="CP1162">
        <v>958</v>
      </c>
      <c r="CQ1162">
        <v>0.458882033872131</v>
      </c>
      <c r="CR1162">
        <v>3.1314659945625761E-5</v>
      </c>
      <c r="CS1162">
        <v>0</v>
      </c>
      <c r="CT1162">
        <v>0</v>
      </c>
      <c r="CU1162">
        <v>425769.57358027011</v>
      </c>
    </row>
    <row r="1163" spans="89:99" x14ac:dyDescent="0.25">
      <c r="CK1163" t="s">
        <v>3985</v>
      </c>
      <c r="CL1163" t="s">
        <v>3985</v>
      </c>
      <c r="CM1163" t="s">
        <v>2556</v>
      </c>
      <c r="CN1163">
        <v>483820.11233459401</v>
      </c>
      <c r="CO1163">
        <v>5.1972097396237302E-2</v>
      </c>
      <c r="CP1163">
        <v>959</v>
      </c>
      <c r="CQ1163">
        <v>0.94303142053669198</v>
      </c>
      <c r="CR1163">
        <v>4.5373512022421444E-2</v>
      </c>
      <c r="CS1163">
        <v>1200.12733187352</v>
      </c>
      <c r="CT1163">
        <v>1047.7543653095306</v>
      </c>
      <c r="CU1163">
        <v>422392.37559214473</v>
      </c>
    </row>
    <row r="1164" spans="89:99" x14ac:dyDescent="0.25">
      <c r="CK1164" t="s">
        <v>4808</v>
      </c>
      <c r="CL1164" t="s">
        <v>2681</v>
      </c>
      <c r="CM1164" t="s">
        <v>2682</v>
      </c>
      <c r="CN1164">
        <v>483719.32690624398</v>
      </c>
      <c r="CO1164">
        <v>2.3332633715418199E-2</v>
      </c>
      <c r="CP1164">
        <v>960</v>
      </c>
      <c r="CQ1164">
        <v>36.584057082183897</v>
      </c>
      <c r="CR1164">
        <v>2.037022920837385E-2</v>
      </c>
      <c r="CS1164">
        <v>3672.3547153106101</v>
      </c>
      <c r="CT1164">
        <v>3206.0978712359147</v>
      </c>
      <c r="CU1164">
        <v>422304.38628491975</v>
      </c>
    </row>
    <row r="1165" spans="89:99" x14ac:dyDescent="0.25">
      <c r="CK1165" t="s">
        <v>6175</v>
      </c>
      <c r="CL1165" t="s">
        <v>6176</v>
      </c>
      <c r="CM1165" t="s">
        <v>6177</v>
      </c>
      <c r="CN1165">
        <v>482664.04913439101</v>
      </c>
      <c r="CO1165">
        <v>5.8395509899246703E-2</v>
      </c>
      <c r="CP1165">
        <v>961</v>
      </c>
      <c r="CQ1165">
        <v>-63.6920934077271</v>
      </c>
      <c r="CR1165">
        <v>5.098138238039876E-2</v>
      </c>
      <c r="CS1165">
        <v>119.52134291025</v>
      </c>
      <c r="CT1165">
        <v>104.34643512899305</v>
      </c>
      <c r="CU1165">
        <v>421383.09080009232</v>
      </c>
    </row>
    <row r="1166" spans="89:99" x14ac:dyDescent="0.25">
      <c r="CK1166" t="s">
        <v>5551</v>
      </c>
      <c r="CL1166" t="s">
        <v>2395</v>
      </c>
      <c r="CM1166" t="s">
        <v>2396</v>
      </c>
      <c r="CN1166">
        <v>482410.89077190403</v>
      </c>
      <c r="CO1166">
        <v>1.72305689421926E-3</v>
      </c>
      <c r="CP1166">
        <v>962</v>
      </c>
      <c r="CQ1166">
        <v>-1.08479533791077</v>
      </c>
      <c r="CR1166">
        <v>1.5042906987016063E-3</v>
      </c>
      <c r="CS1166">
        <v>91.4891519123601</v>
      </c>
      <c r="CT1166">
        <v>79.873323228959237</v>
      </c>
      <c r="CU1166">
        <v>421162.07443594013</v>
      </c>
    </row>
    <row r="1167" spans="89:99" x14ac:dyDescent="0.25">
      <c r="CK1167" t="s">
        <v>5451</v>
      </c>
      <c r="CL1167" t="s">
        <v>1271</v>
      </c>
      <c r="CM1167" t="s">
        <v>1272</v>
      </c>
      <c r="CN1167">
        <v>481972.09948125097</v>
      </c>
      <c r="CO1167">
        <v>7.2820049265592907E-2</v>
      </c>
      <c r="CP1167">
        <v>963</v>
      </c>
      <c r="CQ1167">
        <v>-1.0692306033738299</v>
      </c>
      <c r="CR1167">
        <v>6.3574524530636181E-2</v>
      </c>
      <c r="CS1167">
        <v>581.74933963450303</v>
      </c>
      <c r="CT1167">
        <v>507.88811647714812</v>
      </c>
      <c r="CU1167">
        <v>420778.99384271353</v>
      </c>
    </row>
    <row r="1168" spans="89:99" x14ac:dyDescent="0.25">
      <c r="CK1168" t="s">
        <v>6283</v>
      </c>
      <c r="CL1168" t="s">
        <v>451</v>
      </c>
      <c r="CM1168" t="s">
        <v>452</v>
      </c>
      <c r="CN1168">
        <v>478262.47861204599</v>
      </c>
      <c r="CO1168">
        <v>3.7498381683944502E-2</v>
      </c>
      <c r="CP1168">
        <v>964</v>
      </c>
      <c r="CQ1168">
        <v>1092.7597038573199</v>
      </c>
      <c r="CR1168">
        <v>3.2737437151824179E-2</v>
      </c>
      <c r="CS1168">
        <v>3.9403846289087601</v>
      </c>
      <c r="CT1168">
        <v>3.4400976348839891</v>
      </c>
      <c r="CU1168">
        <v>417540.36127754633</v>
      </c>
    </row>
    <row r="1169" spans="89:99" x14ac:dyDescent="0.25">
      <c r="CK1169" t="s">
        <v>4128</v>
      </c>
      <c r="CL1169" t="s">
        <v>1101</v>
      </c>
      <c r="CM1169" t="s">
        <v>1102</v>
      </c>
      <c r="CN1169">
        <v>477707.96802622499</v>
      </c>
      <c r="CO1169">
        <v>2.39132038697162E-5</v>
      </c>
      <c r="CP1169">
        <v>965</v>
      </c>
      <c r="CQ1169">
        <v>36.951553174168403</v>
      </c>
      <c r="CR1169">
        <v>2.0877087853601557E-5</v>
      </c>
      <c r="CS1169">
        <v>1356.1004507203399</v>
      </c>
      <c r="CT1169">
        <v>1183.9245130950831</v>
      </c>
      <c r="CU1169">
        <v>417056.25357374351</v>
      </c>
    </row>
    <row r="1170" spans="89:99" x14ac:dyDescent="0.25">
      <c r="CK1170" t="s">
        <v>3941</v>
      </c>
      <c r="CL1170" t="s">
        <v>567</v>
      </c>
      <c r="CM1170" t="s">
        <v>568</v>
      </c>
      <c r="CN1170">
        <v>477008.08991167299</v>
      </c>
      <c r="CO1170">
        <v>3.4242781573701697E-2</v>
      </c>
      <c r="CP1170">
        <v>966</v>
      </c>
      <c r="CQ1170">
        <v>-3.0359573950068799</v>
      </c>
      <c r="CR1170">
        <v>2.9895181053978245E-2</v>
      </c>
      <c r="CS1170">
        <v>5802.9380305616796</v>
      </c>
      <c r="CT1170">
        <v>5066.1738064494484</v>
      </c>
      <c r="CU1170">
        <v>416445.23478412745</v>
      </c>
    </row>
    <row r="1171" spans="89:99" x14ac:dyDescent="0.25">
      <c r="CK1171" t="s">
        <v>6299</v>
      </c>
      <c r="CL1171" t="s">
        <v>3014</v>
      </c>
      <c r="CM1171" t="s">
        <v>3015</v>
      </c>
      <c r="CN1171">
        <v>475038.39699979301</v>
      </c>
      <c r="CO1171">
        <v>4.7310314183952201E-4</v>
      </c>
      <c r="CP1171">
        <v>967</v>
      </c>
      <c r="CQ1171">
        <v>-5.74494890889535</v>
      </c>
      <c r="CR1171">
        <v>4.1303607453900906E-4</v>
      </c>
      <c r="CS1171">
        <v>3681.2228491478099</v>
      </c>
      <c r="CT1171">
        <v>3213.8400713286082</v>
      </c>
      <c r="CU1171">
        <v>414725.62196311139</v>
      </c>
    </row>
    <row r="1172" spans="89:99" x14ac:dyDescent="0.25">
      <c r="CK1172" t="s">
        <v>4560</v>
      </c>
      <c r="CL1172" t="s">
        <v>3245</v>
      </c>
      <c r="CM1172" t="s">
        <v>3246</v>
      </c>
      <c r="CN1172">
        <v>472353.745348047</v>
      </c>
      <c r="CO1172">
        <v>0.11750107080606501</v>
      </c>
      <c r="CP1172">
        <v>968</v>
      </c>
      <c r="CQ1172">
        <v>0.47646056927424801</v>
      </c>
      <c r="CR1172">
        <v>0.10258266485224379</v>
      </c>
      <c r="CS1172">
        <v>222.14343068277799</v>
      </c>
      <c r="CT1172">
        <v>193.93921214956981</v>
      </c>
      <c r="CU1172">
        <v>412381.8244236777</v>
      </c>
    </row>
    <row r="1173" spans="89:99" x14ac:dyDescent="0.25">
      <c r="CK1173" t="s">
        <v>3779</v>
      </c>
      <c r="CL1173" t="s">
        <v>577</v>
      </c>
      <c r="CM1173" t="s">
        <v>578</v>
      </c>
      <c r="CN1173">
        <v>471913.96795401903</v>
      </c>
      <c r="CO1173">
        <v>2.56391444586094E-2</v>
      </c>
      <c r="CP1173">
        <v>969</v>
      </c>
      <c r="CQ1173">
        <v>2.8738504864807899</v>
      </c>
      <c r="CR1173">
        <v>2.2383896121566521E-2</v>
      </c>
      <c r="CS1173">
        <v>1107.81273517566</v>
      </c>
      <c r="CT1173">
        <v>967.16039906681783</v>
      </c>
      <c r="CU1173">
        <v>411997.88292670506</v>
      </c>
    </row>
    <row r="1174" spans="89:99" x14ac:dyDescent="0.25">
      <c r="CK1174" t="s">
        <v>4475</v>
      </c>
      <c r="CL1174" t="s">
        <v>990</v>
      </c>
      <c r="CM1174" t="s">
        <v>9609</v>
      </c>
      <c r="CN1174">
        <v>471617.34236923303</v>
      </c>
      <c r="CO1174">
        <v>4.8181971184648398E-2</v>
      </c>
      <c r="CP1174">
        <v>970</v>
      </c>
      <c r="CQ1174">
        <v>-15.4087092563966</v>
      </c>
      <c r="CR1174">
        <v>4.2064595395160713E-2</v>
      </c>
      <c r="CS1174">
        <v>42231.126094281797</v>
      </c>
      <c r="CT1174">
        <v>36869.293400847411</v>
      </c>
      <c r="CU1174">
        <v>411738.91811266582</v>
      </c>
    </row>
    <row r="1175" spans="89:99" x14ac:dyDescent="0.25">
      <c r="CK1175" t="s">
        <v>4277</v>
      </c>
      <c r="CL1175" t="s">
        <v>1430</v>
      </c>
      <c r="CM1175" t="s">
        <v>1431</v>
      </c>
      <c r="CN1175">
        <v>466174.39253708901</v>
      </c>
      <c r="CO1175">
        <v>0.108085743467706</v>
      </c>
      <c r="CP1175">
        <v>971</v>
      </c>
      <c r="CQ1175">
        <v>-6.7656563971522301</v>
      </c>
      <c r="CR1175">
        <v>9.4362745134072196E-2</v>
      </c>
      <c r="CS1175">
        <v>2498.6516540759499</v>
      </c>
      <c r="CT1175">
        <v>2181.4128454678516</v>
      </c>
      <c r="CU1175">
        <v>406987.02696301014</v>
      </c>
    </row>
    <row r="1176" spans="89:99" x14ac:dyDescent="0.25">
      <c r="CK1176" t="s">
        <v>4692</v>
      </c>
      <c r="CL1176" t="s">
        <v>2569</v>
      </c>
      <c r="CM1176" t="s">
        <v>4693</v>
      </c>
      <c r="CN1176">
        <v>464849.61031613202</v>
      </c>
      <c r="CO1176">
        <v>0.132450648384804</v>
      </c>
      <c r="CP1176">
        <v>972</v>
      </c>
      <c r="CQ1176">
        <v>0.90967549985409901</v>
      </c>
      <c r="CR1176">
        <v>0.11563418426327578</v>
      </c>
      <c r="CS1176">
        <v>612168.67698976095</v>
      </c>
      <c r="CT1176">
        <v>534445.29308443307</v>
      </c>
      <c r="CU1176">
        <v>405830.44439195475</v>
      </c>
    </row>
    <row r="1177" spans="89:99" x14ac:dyDescent="0.25">
      <c r="CK1177" t="s">
        <v>4225</v>
      </c>
      <c r="CL1177" t="s">
        <v>370</v>
      </c>
      <c r="CM1177" t="s">
        <v>371</v>
      </c>
      <c r="CN1177">
        <v>462737.28395029798</v>
      </c>
      <c r="CO1177">
        <v>1.25161461216304E-5</v>
      </c>
      <c r="CP1177">
        <v>973</v>
      </c>
      <c r="CQ1177">
        <v>3.3425267480075398</v>
      </c>
      <c r="CR1177">
        <v>1.0927046145443722E-5</v>
      </c>
      <c r="CS1177">
        <v>0.19656029735886801</v>
      </c>
      <c r="CT1177">
        <v>0.17160421576499674</v>
      </c>
      <c r="CU1177">
        <v>403986.30743083247</v>
      </c>
    </row>
    <row r="1178" spans="89:99" x14ac:dyDescent="0.25">
      <c r="CK1178" t="s">
        <v>4913</v>
      </c>
      <c r="CL1178" t="s">
        <v>2478</v>
      </c>
      <c r="CM1178" t="s">
        <v>2479</v>
      </c>
      <c r="CN1178">
        <v>460968.05991867703</v>
      </c>
      <c r="CO1178">
        <v>2.8321137655345701E-2</v>
      </c>
      <c r="CP1178">
        <v>974</v>
      </c>
      <c r="CQ1178">
        <v>1.5184678558495099</v>
      </c>
      <c r="CR1178">
        <v>2.4725372734072396E-2</v>
      </c>
      <c r="CS1178">
        <v>114.9041420801</v>
      </c>
      <c r="CT1178">
        <v>100.31545258504221</v>
      </c>
      <c r="CU1178">
        <v>402441.71115916222</v>
      </c>
    </row>
    <row r="1179" spans="89:99" x14ac:dyDescent="0.25">
      <c r="CK1179" t="s">
        <v>5617</v>
      </c>
      <c r="CL1179" t="s">
        <v>5618</v>
      </c>
      <c r="CM1179" t="s">
        <v>5619</v>
      </c>
      <c r="CN1179">
        <v>456168.70947500801</v>
      </c>
      <c r="CO1179">
        <v>1.6376274520665399E-2</v>
      </c>
      <c r="CP1179">
        <v>975</v>
      </c>
      <c r="CQ1179">
        <v>-0.77426086366551805</v>
      </c>
      <c r="CR1179">
        <v>1.4297077202423642E-2</v>
      </c>
      <c r="CS1179">
        <v>5053.1356766895797</v>
      </c>
      <c r="CT1179">
        <v>4411.569358634365</v>
      </c>
      <c r="CU1179">
        <v>398251.7054452232</v>
      </c>
    </row>
    <row r="1180" spans="89:99" x14ac:dyDescent="0.25">
      <c r="CK1180" t="s">
        <v>3958</v>
      </c>
      <c r="CL1180" t="s">
        <v>3959</v>
      </c>
      <c r="CM1180" t="s">
        <v>3960</v>
      </c>
      <c r="CN1180">
        <v>455446.43184780801</v>
      </c>
      <c r="CO1180">
        <v>6.4358569917150901E-2</v>
      </c>
      <c r="CP1180">
        <v>976</v>
      </c>
      <c r="CQ1180">
        <v>0.56420010092910899</v>
      </c>
      <c r="CR1180">
        <v>5.6187348446189771E-2</v>
      </c>
      <c r="CS1180">
        <v>314.10133950076499</v>
      </c>
      <c r="CT1180">
        <v>274.22177703238992</v>
      </c>
      <c r="CU1180">
        <v>397621.13107468304</v>
      </c>
    </row>
    <row r="1181" spans="89:99" x14ac:dyDescent="0.25">
      <c r="CK1181" t="s">
        <v>6432</v>
      </c>
      <c r="CL1181" t="s">
        <v>1316</v>
      </c>
      <c r="CM1181" t="s">
        <v>1317</v>
      </c>
      <c r="CN1181">
        <v>453332.14773449098</v>
      </c>
      <c r="CO1181">
        <v>1.42557293470909E-3</v>
      </c>
      <c r="CP1181">
        <v>977</v>
      </c>
      <c r="CQ1181">
        <v>8.9704070415074497</v>
      </c>
      <c r="CR1181">
        <v>1.2445764926266854E-3</v>
      </c>
      <c r="CS1181">
        <v>149.287862942364</v>
      </c>
      <c r="CT1181">
        <v>130.33367871174974</v>
      </c>
      <c r="CU1181">
        <v>395775.28492952918</v>
      </c>
    </row>
    <row r="1182" spans="89:99" x14ac:dyDescent="0.25">
      <c r="CK1182" t="s">
        <v>4609</v>
      </c>
      <c r="CL1182" t="s">
        <v>2952</v>
      </c>
      <c r="CM1182" t="s">
        <v>4610</v>
      </c>
      <c r="CN1182">
        <v>453144.27705919399</v>
      </c>
      <c r="CO1182">
        <v>7.04646033235177E-5</v>
      </c>
      <c r="CP1182">
        <v>978</v>
      </c>
      <c r="CQ1182">
        <v>-2.4317541615646299</v>
      </c>
      <c r="CR1182">
        <v>6.1518135427150616E-5</v>
      </c>
      <c r="CS1182">
        <v>4941.7389739987402</v>
      </c>
      <c r="CT1182">
        <v>4314.3160269039654</v>
      </c>
      <c r="CU1182">
        <v>395611.26706665062</v>
      </c>
    </row>
    <row r="1183" spans="89:99" x14ac:dyDescent="0.25">
      <c r="CK1183" t="s">
        <v>4095</v>
      </c>
      <c r="CL1183" t="s">
        <v>4096</v>
      </c>
      <c r="CM1183" t="s">
        <v>4097</v>
      </c>
      <c r="CN1183">
        <v>452219.882588637</v>
      </c>
      <c r="CO1183">
        <v>0.13681589144033701</v>
      </c>
      <c r="CP1183">
        <v>979</v>
      </c>
      <c r="CQ1183">
        <v>6.0457354822301497</v>
      </c>
      <c r="CR1183">
        <v>0.1194451985995061</v>
      </c>
      <c r="CS1183">
        <v>13942.1399342151</v>
      </c>
      <c r="CT1183">
        <v>12171.990079607418</v>
      </c>
      <c r="CU1183">
        <v>394804.23741565342</v>
      </c>
    </row>
    <row r="1184" spans="89:99" x14ac:dyDescent="0.25">
      <c r="CK1184" t="s">
        <v>5160</v>
      </c>
      <c r="CL1184" t="s">
        <v>2444</v>
      </c>
      <c r="CM1184" t="s">
        <v>2445</v>
      </c>
      <c r="CN1184">
        <v>451685.50154388603</v>
      </c>
      <c r="CO1184">
        <v>2.8380296820804899E-3</v>
      </c>
      <c r="CP1184">
        <v>980</v>
      </c>
      <c r="CQ1184">
        <v>-3.8000872547969702</v>
      </c>
      <c r="CR1184">
        <v>2.4777020815248234E-3</v>
      </c>
      <c r="CS1184">
        <v>18119.939766597501</v>
      </c>
      <c r="CT1184">
        <v>15819.35973407122</v>
      </c>
      <c r="CU1184">
        <v>394337.70352586819</v>
      </c>
    </row>
    <row r="1185" spans="89:99" x14ac:dyDescent="0.25">
      <c r="CK1185" t="s">
        <v>4420</v>
      </c>
      <c r="CL1185" t="s">
        <v>3243</v>
      </c>
      <c r="CM1185" t="s">
        <v>3244</v>
      </c>
      <c r="CN1185">
        <v>450399.69796764402</v>
      </c>
      <c r="CO1185">
        <v>6.95768323428658E-5</v>
      </c>
      <c r="CP1185">
        <v>981</v>
      </c>
      <c r="CQ1185">
        <v>1.1048244251888</v>
      </c>
      <c r="CR1185">
        <v>6.0743079401286203E-5</v>
      </c>
      <c r="CS1185">
        <v>77.552076750166805</v>
      </c>
      <c r="CT1185">
        <v>67.705754877658649</v>
      </c>
      <c r="CU1185">
        <v>393215.1507148802</v>
      </c>
    </row>
    <row r="1186" spans="89:99" x14ac:dyDescent="0.25">
      <c r="CK1186" t="s">
        <v>4282</v>
      </c>
      <c r="CL1186" t="s">
        <v>3284</v>
      </c>
      <c r="CM1186" t="s">
        <v>4283</v>
      </c>
      <c r="CN1186">
        <v>446201.63328173099</v>
      </c>
      <c r="CO1186">
        <v>1.68159357422638E-5</v>
      </c>
      <c r="CP1186">
        <v>982</v>
      </c>
      <c r="CQ1186">
        <v>8.2303660404402095</v>
      </c>
      <c r="CR1186">
        <v>1.4680917276683023E-5</v>
      </c>
      <c r="CS1186">
        <v>1665.0293338607801</v>
      </c>
      <c r="CT1186">
        <v>1453.6305495164804</v>
      </c>
      <c r="CU1186">
        <v>389550.08911374939</v>
      </c>
    </row>
    <row r="1187" spans="89:99" x14ac:dyDescent="0.25">
      <c r="CK1187" t="s">
        <v>4383</v>
      </c>
      <c r="CL1187" t="s">
        <v>1912</v>
      </c>
      <c r="CM1187" t="s">
        <v>1913</v>
      </c>
      <c r="CN1187">
        <v>445032.92093779502</v>
      </c>
      <c r="CO1187">
        <v>7.0781933541103096E-3</v>
      </c>
      <c r="CP1187">
        <v>983</v>
      </c>
      <c r="CQ1187">
        <v>5.10458524883044</v>
      </c>
      <c r="CR1187">
        <v>6.1795176130990505E-3</v>
      </c>
      <c r="CS1187">
        <v>3459.6997300073799</v>
      </c>
      <c r="CT1187">
        <v>3020.442413486724</v>
      </c>
      <c r="CU1187">
        <v>388529.76116384892</v>
      </c>
    </row>
    <row r="1188" spans="89:99" x14ac:dyDescent="0.25">
      <c r="CK1188" t="s">
        <v>4716</v>
      </c>
      <c r="CL1188" t="s">
        <v>1522</v>
      </c>
      <c r="CM1188" t="s">
        <v>1523</v>
      </c>
      <c r="CN1188">
        <v>442875.089496792</v>
      </c>
      <c r="CO1188">
        <v>4.9761421014524604E-3</v>
      </c>
      <c r="CP1188">
        <v>984</v>
      </c>
      <c r="CQ1188">
        <v>2.1808303644106801</v>
      </c>
      <c r="CR1188">
        <v>4.3443511956836513E-3</v>
      </c>
      <c r="CS1188">
        <v>758.60291108222498</v>
      </c>
      <c r="CT1188">
        <v>662.28765107958156</v>
      </c>
      <c r="CU1188">
        <v>386645.89663392142</v>
      </c>
    </row>
    <row r="1189" spans="89:99" x14ac:dyDescent="0.25">
      <c r="CK1189" t="s">
        <v>4622</v>
      </c>
      <c r="CL1189" t="s">
        <v>2973</v>
      </c>
      <c r="CM1189" t="s">
        <v>2974</v>
      </c>
      <c r="CN1189">
        <v>439399.81491132802</v>
      </c>
      <c r="CO1189">
        <v>1.37211427964094E-3</v>
      </c>
      <c r="CP1189">
        <v>985</v>
      </c>
      <c r="CQ1189">
        <v>-7.0013934515922003</v>
      </c>
      <c r="CR1189">
        <v>1.1979051622406081E-3</v>
      </c>
      <c r="CS1189">
        <v>17266.307558686902</v>
      </c>
      <c r="CT1189">
        <v>15074.108085805783</v>
      </c>
      <c r="CU1189">
        <v>383611.85681092629</v>
      </c>
    </row>
    <row r="1190" spans="89:99" x14ac:dyDescent="0.25">
      <c r="CK1190" t="s">
        <v>3999</v>
      </c>
      <c r="CL1190" t="s">
        <v>2066</v>
      </c>
      <c r="CM1190" t="s">
        <v>1619</v>
      </c>
      <c r="CN1190">
        <v>439105.488717712</v>
      </c>
      <c r="CO1190">
        <v>6.2080049874489403E-2</v>
      </c>
      <c r="CP1190">
        <v>986</v>
      </c>
      <c r="CQ1190">
        <v>-4.9362493425806804</v>
      </c>
      <c r="CR1190">
        <v>5.4198118422224745E-2</v>
      </c>
      <c r="CS1190">
        <v>1281.8151451850899</v>
      </c>
      <c r="CT1190">
        <v>1119.0707670918105</v>
      </c>
      <c r="CU1190">
        <v>383354.89944815653</v>
      </c>
    </row>
    <row r="1191" spans="89:99" x14ac:dyDescent="0.25">
      <c r="CK1191" t="s">
        <v>5879</v>
      </c>
      <c r="CL1191" t="s">
        <v>275</v>
      </c>
      <c r="CM1191" t="s">
        <v>276</v>
      </c>
      <c r="CN1191">
        <v>437876.17337345198</v>
      </c>
      <c r="CO1191">
        <v>0.49978666150408102</v>
      </c>
      <c r="CP1191">
        <v>987</v>
      </c>
      <c r="CQ1191">
        <v>15.120143320029101</v>
      </c>
      <c r="CR1191">
        <v>0.43633174781287698</v>
      </c>
      <c r="CS1191">
        <v>13558.5098853976</v>
      </c>
      <c r="CT1191">
        <v>11837.067236307983</v>
      </c>
      <c r="CU1191">
        <v>382281.66289726511</v>
      </c>
    </row>
    <row r="1192" spans="89:99" x14ac:dyDescent="0.25">
      <c r="CK1192" t="s">
        <v>5586</v>
      </c>
      <c r="CL1192" t="s">
        <v>5587</v>
      </c>
      <c r="CM1192" t="s">
        <v>5588</v>
      </c>
      <c r="CN1192">
        <v>436769.47621924401</v>
      </c>
      <c r="CO1192">
        <v>5.4621996432658902E-5</v>
      </c>
      <c r="CP1192">
        <v>988</v>
      </c>
      <c r="CQ1192">
        <v>-0.15635954119369699</v>
      </c>
      <c r="CR1192">
        <v>4.7686969277582808E-5</v>
      </c>
      <c r="CS1192">
        <v>7610.7326211243299</v>
      </c>
      <c r="CT1192">
        <v>6644.4435646159027</v>
      </c>
      <c r="CU1192">
        <v>381315.47644054401</v>
      </c>
    </row>
    <row r="1193" spans="89:99" x14ac:dyDescent="0.25">
      <c r="CK1193" t="s">
        <v>4073</v>
      </c>
      <c r="CL1193" t="s">
        <v>2507</v>
      </c>
      <c r="CM1193" t="s">
        <v>2508</v>
      </c>
      <c r="CN1193">
        <v>436299.87571587198</v>
      </c>
      <c r="CO1193">
        <v>1.0779197494715899E-3</v>
      </c>
      <c r="CP1193">
        <v>989</v>
      </c>
      <c r="CQ1193">
        <v>0.21981514192523499</v>
      </c>
      <c r="CR1193">
        <v>9.4106274639967926E-4</v>
      </c>
      <c r="CS1193">
        <v>0</v>
      </c>
      <c r="CT1193">
        <v>0</v>
      </c>
      <c r="CU1193">
        <v>380905.49829548213</v>
      </c>
    </row>
    <row r="1194" spans="89:99" x14ac:dyDescent="0.25">
      <c r="CK1194" t="s">
        <v>5006</v>
      </c>
      <c r="CL1194" t="s">
        <v>5007</v>
      </c>
      <c r="CM1194" t="s">
        <v>5008</v>
      </c>
      <c r="CN1194">
        <v>435270.67323956301</v>
      </c>
      <c r="CO1194">
        <v>2.0873049702859699E-2</v>
      </c>
      <c r="CP1194">
        <v>990</v>
      </c>
      <c r="CQ1194">
        <v>1.22789670357349</v>
      </c>
      <c r="CR1194">
        <v>1.8222923820385824E-2</v>
      </c>
      <c r="CS1194">
        <v>31.3095745542896</v>
      </c>
      <c r="CT1194">
        <v>27.334385730578784</v>
      </c>
      <c r="CU1194">
        <v>380006.96748237527</v>
      </c>
    </row>
    <row r="1195" spans="89:99" x14ac:dyDescent="0.25">
      <c r="CK1195" t="s">
        <v>4618</v>
      </c>
      <c r="CL1195" t="s">
        <v>2576</v>
      </c>
      <c r="CM1195" t="s">
        <v>4619</v>
      </c>
      <c r="CN1195">
        <v>434504.71285687201</v>
      </c>
      <c r="CO1195">
        <v>3.7944845573076799E-2</v>
      </c>
      <c r="CP1195">
        <v>991</v>
      </c>
      <c r="CQ1195">
        <v>5.32194083385001</v>
      </c>
      <c r="CR1195">
        <v>3.3127216199736687E-2</v>
      </c>
      <c r="CS1195">
        <v>36796.113773077697</v>
      </c>
      <c r="CT1195">
        <v>32124.33198399267</v>
      </c>
      <c r="CU1195">
        <v>379338.25649371219</v>
      </c>
    </row>
    <row r="1196" spans="89:99" x14ac:dyDescent="0.25">
      <c r="CK1196" t="s">
        <v>5876</v>
      </c>
      <c r="CL1196" t="s">
        <v>1556</v>
      </c>
      <c r="CM1196" t="s">
        <v>1557</v>
      </c>
      <c r="CN1196">
        <v>434001.16362891602</v>
      </c>
      <c r="CO1196">
        <v>2.8405950129464001E-2</v>
      </c>
      <c r="CP1196">
        <v>992</v>
      </c>
      <c r="CQ1196">
        <v>-1.400202855571</v>
      </c>
      <c r="CR1196">
        <v>2.479941707722674E-2</v>
      </c>
      <c r="CS1196">
        <v>50.334278785783802</v>
      </c>
      <c r="CT1196">
        <v>43.943637414025559</v>
      </c>
      <c r="CU1196">
        <v>378898.63988993445</v>
      </c>
    </row>
    <row r="1197" spans="89:99" x14ac:dyDescent="0.25">
      <c r="CK1197" t="s">
        <v>5954</v>
      </c>
      <c r="CL1197" t="s">
        <v>5955</v>
      </c>
      <c r="CM1197" t="s">
        <v>5956</v>
      </c>
      <c r="CN1197">
        <v>430310.53897697199</v>
      </c>
      <c r="CO1197">
        <v>1.14230640490614</v>
      </c>
      <c r="CP1197">
        <v>993</v>
      </c>
      <c r="CQ1197">
        <v>-0.86878765438891803</v>
      </c>
      <c r="CR1197">
        <v>0.99727461451363708</v>
      </c>
      <c r="CS1197">
        <v>0</v>
      </c>
      <c r="CT1197">
        <v>0</v>
      </c>
      <c r="CU1197">
        <v>375676.59170629981</v>
      </c>
    </row>
    <row r="1198" spans="89:99" x14ac:dyDescent="0.25">
      <c r="CK1198" t="s">
        <v>5083</v>
      </c>
      <c r="CL1198" t="s">
        <v>3235</v>
      </c>
      <c r="CM1198" t="s">
        <v>3236</v>
      </c>
      <c r="CN1198">
        <v>426348.66627357702</v>
      </c>
      <c r="CO1198">
        <v>1.24564153842336E-3</v>
      </c>
      <c r="CP1198">
        <v>994</v>
      </c>
      <c r="CQ1198">
        <v>-4.7676891057327202</v>
      </c>
      <c r="CR1198">
        <v>1.0874899061389769E-3</v>
      </c>
      <c r="CS1198">
        <v>0</v>
      </c>
      <c r="CT1198">
        <v>0</v>
      </c>
      <c r="CU1198">
        <v>372217.7342088187</v>
      </c>
    </row>
    <row r="1199" spans="89:99" x14ac:dyDescent="0.25">
      <c r="CK1199" t="s">
        <v>4483</v>
      </c>
      <c r="CL1199" t="s">
        <v>517</v>
      </c>
      <c r="CM1199" t="s">
        <v>518</v>
      </c>
      <c r="CN1199">
        <v>424313.15872421302</v>
      </c>
      <c r="CO1199">
        <v>5.2154989734421203E-2</v>
      </c>
      <c r="CP1199">
        <v>995</v>
      </c>
      <c r="CQ1199">
        <v>17.474935634849999</v>
      </c>
      <c r="CR1199">
        <v>4.5533183617780165E-2</v>
      </c>
      <c r="CS1199">
        <v>5.2154989734421201E-3</v>
      </c>
      <c r="CT1199">
        <v>4.5533183617780162E-3</v>
      </c>
      <c r="CU1199">
        <v>370440.66283995216</v>
      </c>
    </row>
    <row r="1200" spans="89:99" x14ac:dyDescent="0.25">
      <c r="CK1200" t="s">
        <v>4453</v>
      </c>
      <c r="CL1200" t="s">
        <v>1662</v>
      </c>
      <c r="CM1200" t="s">
        <v>1663</v>
      </c>
      <c r="CN1200">
        <v>422904.15381837799</v>
      </c>
      <c r="CO1200">
        <v>1.28573094916256E-2</v>
      </c>
      <c r="CP1200">
        <v>996</v>
      </c>
      <c r="CQ1200">
        <v>-19.535261340249601</v>
      </c>
      <c r="CR1200">
        <v>1.1224894049330851E-2</v>
      </c>
      <c r="CS1200">
        <v>318.128408751292</v>
      </c>
      <c r="CT1200">
        <v>277.73755346259304</v>
      </c>
      <c r="CU1200">
        <v>369210.55083298153</v>
      </c>
    </row>
    <row r="1201" spans="89:99" x14ac:dyDescent="0.25">
      <c r="CK1201" t="s">
        <v>6129</v>
      </c>
      <c r="CL1201" t="s">
        <v>612</v>
      </c>
      <c r="CM1201" t="s">
        <v>613</v>
      </c>
      <c r="CN1201">
        <v>421771.93693184899</v>
      </c>
      <c r="CO1201">
        <v>4.17183570527611E-4</v>
      </c>
      <c r="CP1201">
        <v>997</v>
      </c>
      <c r="CQ1201">
        <v>-56.668102262548601</v>
      </c>
      <c r="CR1201">
        <v>3.6421627567914352E-4</v>
      </c>
      <c r="CS1201">
        <v>6.3203310934933103</v>
      </c>
      <c r="CT1201">
        <v>5.5178765765390274</v>
      </c>
      <c r="CU1201">
        <v>368222.08473123383</v>
      </c>
    </row>
    <row r="1202" spans="89:99" x14ac:dyDescent="0.25">
      <c r="CK1202" t="s">
        <v>4489</v>
      </c>
      <c r="CL1202" t="s">
        <v>2875</v>
      </c>
      <c r="CM1202" t="s">
        <v>2876</v>
      </c>
      <c r="CN1202">
        <v>417782.83222918701</v>
      </c>
      <c r="CO1202">
        <v>7.1849487356093899E-5</v>
      </c>
      <c r="CP1202">
        <v>998</v>
      </c>
      <c r="CQ1202">
        <v>1.78932979764975</v>
      </c>
      <c r="CR1202">
        <v>6.2727189043414817E-5</v>
      </c>
      <c r="CS1202">
        <v>83787.544179442702</v>
      </c>
      <c r="CT1202">
        <v>73149.542420243961</v>
      </c>
      <c r="CU1202">
        <v>364739.45271804061</v>
      </c>
    </row>
    <row r="1203" spans="89:99" x14ac:dyDescent="0.25">
      <c r="CK1203" t="s">
        <v>4752</v>
      </c>
      <c r="CL1203" t="s">
        <v>2453</v>
      </c>
      <c r="CM1203" t="s">
        <v>2454</v>
      </c>
      <c r="CN1203">
        <v>417434.66702376201</v>
      </c>
      <c r="CO1203">
        <v>0.20490705623260999</v>
      </c>
      <c r="CP1203">
        <v>999</v>
      </c>
      <c r="CQ1203">
        <v>-3.6321049029627401</v>
      </c>
      <c r="CR1203">
        <v>0.17889123674509294</v>
      </c>
      <c r="CS1203">
        <v>29003.715577635001</v>
      </c>
      <c r="CT1203">
        <v>25321.287833036156</v>
      </c>
      <c r="CU1203">
        <v>364435.49195975717</v>
      </c>
    </row>
    <row r="1204" spans="89:99" x14ac:dyDescent="0.25">
      <c r="CK1204" t="s">
        <v>5103</v>
      </c>
      <c r="CL1204" t="s">
        <v>2606</v>
      </c>
      <c r="CM1204" t="s">
        <v>2607</v>
      </c>
      <c r="CN1204">
        <v>415744.563882566</v>
      </c>
      <c r="CO1204">
        <v>6.1122906525066102E-4</v>
      </c>
      <c r="CP1204">
        <v>1000</v>
      </c>
      <c r="CQ1204">
        <v>-0.56913952934380896</v>
      </c>
      <c r="CR1204">
        <v>5.3362497821017629E-4</v>
      </c>
      <c r="CS1204">
        <v>1760.3397079219001</v>
      </c>
      <c r="CT1204">
        <v>1536.8399372453043</v>
      </c>
      <c r="CU1204">
        <v>362959.97107377998</v>
      </c>
    </row>
    <row r="1205" spans="89:99" x14ac:dyDescent="0.25">
      <c r="CK1205" t="s">
        <v>4499</v>
      </c>
      <c r="CL1205" t="s">
        <v>3372</v>
      </c>
      <c r="CM1205" t="s">
        <v>3373</v>
      </c>
      <c r="CN1205">
        <v>414561.65952921298</v>
      </c>
      <c r="CO1205">
        <v>1.2755700488117801E-3</v>
      </c>
      <c r="CP1205">
        <v>1001</v>
      </c>
      <c r="CQ1205">
        <v>-5.4471913842376303</v>
      </c>
      <c r="CR1205">
        <v>1.1136185731344416E-3</v>
      </c>
      <c r="CS1205">
        <v>74691.9199214119</v>
      </c>
      <c r="CT1205">
        <v>65208.735000509776</v>
      </c>
      <c r="CU1205">
        <v>361927.2529887461</v>
      </c>
    </row>
    <row r="1206" spans="89:99" x14ac:dyDescent="0.25">
      <c r="CK1206" t="s">
        <v>2471</v>
      </c>
      <c r="CL1206" t="s">
        <v>2471</v>
      </c>
      <c r="CM1206" t="s">
        <v>2470</v>
      </c>
      <c r="CN1206">
        <v>409643.51744100999</v>
      </c>
      <c r="CO1206">
        <v>7.8406350817479507E-3</v>
      </c>
      <c r="CP1206">
        <v>1002</v>
      </c>
      <c r="CQ1206">
        <v>0.44057893330463699</v>
      </c>
      <c r="CR1206">
        <v>6.8451566892289055E-3</v>
      </c>
      <c r="CS1206">
        <v>8056.1634369410904</v>
      </c>
      <c r="CT1206">
        <v>7033.3207023333034</v>
      </c>
      <c r="CU1206">
        <v>357633.53789262968</v>
      </c>
    </row>
    <row r="1207" spans="89:99" x14ac:dyDescent="0.25">
      <c r="CK1207" t="s">
        <v>5390</v>
      </c>
      <c r="CL1207" t="s">
        <v>2585</v>
      </c>
      <c r="CM1207" t="s">
        <v>5752</v>
      </c>
      <c r="CN1207">
        <v>406928.00494418101</v>
      </c>
      <c r="CO1207">
        <v>8.8104828345948905E-2</v>
      </c>
      <c r="CP1207">
        <v>1003</v>
      </c>
      <c r="CQ1207">
        <v>37.9283901012803</v>
      </c>
      <c r="CR1207">
        <v>7.6918686919833876E-2</v>
      </c>
      <c r="CS1207">
        <v>7253.1328828133201</v>
      </c>
      <c r="CT1207">
        <v>6332.2461194798116</v>
      </c>
      <c r="CU1207">
        <v>355262.79772444814</v>
      </c>
    </row>
    <row r="1208" spans="89:99" x14ac:dyDescent="0.25">
      <c r="CK1208" t="s">
        <v>4122</v>
      </c>
      <c r="CL1208" t="s">
        <v>4123</v>
      </c>
      <c r="CM1208" t="s">
        <v>4124</v>
      </c>
      <c r="CN1208">
        <v>404164.48634752899</v>
      </c>
      <c r="CO1208">
        <v>9.2160668942468005E-4</v>
      </c>
      <c r="CP1208">
        <v>1004</v>
      </c>
      <c r="CQ1208">
        <v>-0.71827273077314702</v>
      </c>
      <c r="CR1208">
        <v>8.0459581770856521E-4</v>
      </c>
      <c r="CS1208">
        <v>870.41674800671399</v>
      </c>
      <c r="CT1208">
        <v>759.9051560127898</v>
      </c>
      <c r="CU1208">
        <v>352850.14650290145</v>
      </c>
    </row>
    <row r="1209" spans="89:99" x14ac:dyDescent="0.25">
      <c r="CK1209" t="s">
        <v>4459</v>
      </c>
      <c r="CL1209" t="s">
        <v>2269</v>
      </c>
      <c r="CM1209" t="s">
        <v>2270</v>
      </c>
      <c r="CN1209">
        <v>402234.42362480197</v>
      </c>
      <c r="CO1209">
        <v>4.7812037656657801E-4</v>
      </c>
      <c r="CP1209">
        <v>1005</v>
      </c>
      <c r="CQ1209">
        <v>-6.0859376320221097</v>
      </c>
      <c r="CR1209">
        <v>4.1741630107617911E-4</v>
      </c>
      <c r="CS1209">
        <v>10015.3978739131</v>
      </c>
      <c r="CT1209">
        <v>8743.8028982495998</v>
      </c>
      <c r="CU1209">
        <v>351165.13226370269</v>
      </c>
    </row>
    <row r="1210" spans="89:99" x14ac:dyDescent="0.25">
      <c r="CK1210" t="s">
        <v>4077</v>
      </c>
      <c r="CL1210" t="s">
        <v>464</v>
      </c>
      <c r="CM1210" t="s">
        <v>465</v>
      </c>
      <c r="CN1210">
        <v>402132.35354296002</v>
      </c>
      <c r="CO1210">
        <v>1.7533361750402199E-2</v>
      </c>
      <c r="CP1210">
        <v>1006</v>
      </c>
      <c r="CQ1210">
        <v>0.90757692546426905</v>
      </c>
      <c r="CR1210">
        <v>1.5307256009124139E-2</v>
      </c>
      <c r="CS1210">
        <v>1.2589579928354999</v>
      </c>
      <c r="CT1210">
        <v>1.0991156502331338</v>
      </c>
      <c r="CU1210">
        <v>351076.02140773175</v>
      </c>
    </row>
    <row r="1211" spans="89:99" x14ac:dyDescent="0.25">
      <c r="CK1211" t="s">
        <v>4884</v>
      </c>
      <c r="CL1211" t="s">
        <v>3242</v>
      </c>
      <c r="CM1211" t="s">
        <v>4885</v>
      </c>
      <c r="CN1211">
        <v>400747.47030745499</v>
      </c>
      <c r="CO1211">
        <v>8.5693478365012205E-2</v>
      </c>
      <c r="CP1211">
        <v>1007</v>
      </c>
      <c r="CQ1211">
        <v>5.1400695173214901</v>
      </c>
      <c r="CR1211">
        <v>7.4813491577876812E-2</v>
      </c>
      <c r="CS1211">
        <v>6454.4553196432698</v>
      </c>
      <c r="CT1211">
        <v>5634.971854440083</v>
      </c>
      <c r="CU1211">
        <v>349866.96848733939</v>
      </c>
    </row>
    <row r="1212" spans="89:99" x14ac:dyDescent="0.25">
      <c r="CK1212" t="s">
        <v>5428</v>
      </c>
      <c r="CL1212" t="s">
        <v>5428</v>
      </c>
      <c r="CM1212" t="s">
        <v>5428</v>
      </c>
      <c r="CN1212">
        <v>400442.855000927</v>
      </c>
      <c r="CO1212">
        <v>1.64421574453592E-3</v>
      </c>
      <c r="CP1212">
        <v>1008</v>
      </c>
      <c r="CQ1212">
        <v>-10.1355652631864</v>
      </c>
      <c r="CR1212">
        <v>1.4354595367466619E-3</v>
      </c>
      <c r="CS1212">
        <v>126239.602908901</v>
      </c>
      <c r="CT1212">
        <v>110211.71796517532</v>
      </c>
      <c r="CU1212">
        <v>349601.02835858939</v>
      </c>
    </row>
    <row r="1213" spans="89:99" x14ac:dyDescent="0.25">
      <c r="CK1213" t="s">
        <v>5414</v>
      </c>
      <c r="CL1213" t="s">
        <v>1596</v>
      </c>
      <c r="CM1213" t="s">
        <v>1597</v>
      </c>
      <c r="CN1213">
        <v>396201.05504691799</v>
      </c>
      <c r="CO1213">
        <v>2.2245577429948699E-3</v>
      </c>
      <c r="CP1213">
        <v>1009</v>
      </c>
      <c r="CQ1213">
        <v>2.6621076782566599</v>
      </c>
      <c r="CR1213">
        <v>1.9421189937132697E-3</v>
      </c>
      <c r="CS1213">
        <v>2295.4143765437302</v>
      </c>
      <c r="CT1213">
        <v>2003.9793856402327</v>
      </c>
      <c r="CU1213">
        <v>345897.78429394122</v>
      </c>
    </row>
    <row r="1214" spans="89:99" x14ac:dyDescent="0.25">
      <c r="CK1214" t="s">
        <v>10197</v>
      </c>
      <c r="CL1214" t="s">
        <v>10198</v>
      </c>
      <c r="CM1214" t="s">
        <v>10199</v>
      </c>
      <c r="CN1214">
        <v>395890.82330524101</v>
      </c>
      <c r="CO1214">
        <v>0.20653882680979699</v>
      </c>
      <c r="CP1214">
        <v>1010</v>
      </c>
      <c r="CQ1214">
        <v>-4.3964028097369198E-2</v>
      </c>
      <c r="CR1214">
        <v>0.18031583120271796</v>
      </c>
      <c r="CS1214">
        <v>1625.85670592663</v>
      </c>
      <c r="CT1214">
        <v>1419.4314351153616</v>
      </c>
      <c r="CU1214">
        <v>345626.94081511447</v>
      </c>
    </row>
    <row r="1215" spans="89:99" x14ac:dyDescent="0.25">
      <c r="CK1215" t="s">
        <v>4084</v>
      </c>
      <c r="CL1215" t="s">
        <v>323</v>
      </c>
      <c r="CM1215" t="s">
        <v>324</v>
      </c>
      <c r="CN1215">
        <v>391434.314906182</v>
      </c>
      <c r="CO1215">
        <v>2.25965132644898E-2</v>
      </c>
      <c r="CP1215">
        <v>1011</v>
      </c>
      <c r="CQ1215">
        <v>6.03526693220423E-2</v>
      </c>
      <c r="CR1215">
        <v>1.9727569554377124E-2</v>
      </c>
      <c r="CS1215">
        <v>51.907454299961501</v>
      </c>
      <c r="CT1215">
        <v>45.3170762722212</v>
      </c>
      <c r="CU1215">
        <v>341736.24854843359</v>
      </c>
    </row>
    <row r="1216" spans="89:99" x14ac:dyDescent="0.25">
      <c r="CK1216" t="s">
        <v>5646</v>
      </c>
      <c r="CL1216" t="s">
        <v>1972</v>
      </c>
      <c r="CM1216" t="s">
        <v>1973</v>
      </c>
      <c r="CN1216">
        <v>390537.24316823599</v>
      </c>
      <c r="CO1216">
        <v>9.3994142466922602E-4</v>
      </c>
      <c r="CP1216">
        <v>1012</v>
      </c>
      <c r="CQ1216">
        <v>0.97507808036764998</v>
      </c>
      <c r="CR1216">
        <v>8.206027016275226E-4</v>
      </c>
      <c r="CS1216">
        <v>5.4095369621980103</v>
      </c>
      <c r="CT1216">
        <v>4.7227205113295039</v>
      </c>
      <c r="CU1216">
        <v>340953.0726266242</v>
      </c>
    </row>
    <row r="1217" spans="89:99" x14ac:dyDescent="0.25">
      <c r="CK1217" t="s">
        <v>4296</v>
      </c>
      <c r="CL1217" t="s">
        <v>1170</v>
      </c>
      <c r="CM1217" t="s">
        <v>4297</v>
      </c>
      <c r="CN1217">
        <v>385015.48076227203</v>
      </c>
      <c r="CO1217">
        <v>5.1153217210021E-3</v>
      </c>
      <c r="CP1217">
        <v>1013</v>
      </c>
      <c r="CQ1217">
        <v>29.912713568277098</v>
      </c>
      <c r="CR1217">
        <v>4.4658600140167906E-3</v>
      </c>
      <c r="CS1217">
        <v>0</v>
      </c>
      <c r="CT1217">
        <v>0</v>
      </c>
      <c r="CU1217">
        <v>336132.37526277103</v>
      </c>
    </row>
    <row r="1218" spans="89:99" x14ac:dyDescent="0.25">
      <c r="CK1218" t="s">
        <v>10985</v>
      </c>
      <c r="CL1218" t="s">
        <v>10986</v>
      </c>
      <c r="CM1218" t="s">
        <v>10987</v>
      </c>
      <c r="CN1218">
        <v>384086.05185007502</v>
      </c>
      <c r="CO1218">
        <v>2.8178617098860602E-3</v>
      </c>
      <c r="CP1218">
        <v>1014</v>
      </c>
      <c r="CQ1218">
        <v>6.4066713700192697</v>
      </c>
      <c r="CR1218">
        <v>2.4600947157520873E-3</v>
      </c>
      <c r="CS1218">
        <v>179.02328426574601</v>
      </c>
      <c r="CT1218">
        <v>156.29377200222987</v>
      </c>
      <c r="CU1218">
        <v>335320.95036298217</v>
      </c>
    </row>
    <row r="1219" spans="89:99" x14ac:dyDescent="0.25">
      <c r="CK1219" t="s">
        <v>5173</v>
      </c>
      <c r="CL1219" t="s">
        <v>5174</v>
      </c>
      <c r="CM1219" t="s">
        <v>5175</v>
      </c>
      <c r="CN1219">
        <v>382241.41470508202</v>
      </c>
      <c r="CO1219">
        <v>8.3144734861529096E-4</v>
      </c>
      <c r="CP1219">
        <v>1015</v>
      </c>
      <c r="CQ1219">
        <v>9.8808160957329001</v>
      </c>
      <c r="CR1219">
        <v>7.2588346744569942E-4</v>
      </c>
      <c r="CS1219">
        <v>135.85425786982199</v>
      </c>
      <c r="CT1219">
        <v>118.60565787363795</v>
      </c>
      <c r="CU1219">
        <v>333710.5157284661</v>
      </c>
    </row>
    <row r="1220" spans="89:99" x14ac:dyDescent="0.25">
      <c r="CK1220" t="s">
        <v>5023</v>
      </c>
      <c r="CL1220" t="s">
        <v>2036</v>
      </c>
      <c r="CM1220" t="s">
        <v>2037</v>
      </c>
      <c r="CN1220">
        <v>380462.39447830798</v>
      </c>
      <c r="CO1220">
        <v>8.2792630771597094E-3</v>
      </c>
      <c r="CP1220">
        <v>1016</v>
      </c>
      <c r="CQ1220">
        <v>-1.25618486027842</v>
      </c>
      <c r="CR1220">
        <v>7.2280947198312059E-3</v>
      </c>
      <c r="CS1220">
        <v>1800.2503775104699</v>
      </c>
      <c r="CT1220">
        <v>1571.6833885802309</v>
      </c>
      <c r="CU1220">
        <v>332157.36702576419</v>
      </c>
    </row>
    <row r="1221" spans="89:99" x14ac:dyDescent="0.25">
      <c r="CK1221" t="s">
        <v>5214</v>
      </c>
      <c r="CL1221" t="s">
        <v>2472</v>
      </c>
      <c r="CM1221" t="s">
        <v>10236</v>
      </c>
      <c r="CN1221">
        <v>379351.07571474899</v>
      </c>
      <c r="CO1221">
        <v>4.8490402953017998E-4</v>
      </c>
      <c r="CP1221">
        <v>1017</v>
      </c>
      <c r="CQ1221">
        <v>-2.4349800409357401</v>
      </c>
      <c r="CR1221">
        <v>4.2333867432491035E-4</v>
      </c>
      <c r="CS1221">
        <v>33299.356300628599</v>
      </c>
      <c r="CT1221">
        <v>29071.536827275599</v>
      </c>
      <c r="CU1221">
        <v>331187.14573770168</v>
      </c>
    </row>
    <row r="1222" spans="89:99" x14ac:dyDescent="0.25">
      <c r="CK1222" t="s">
        <v>4111</v>
      </c>
      <c r="CL1222" t="s">
        <v>3210</v>
      </c>
      <c r="CM1222" t="s">
        <v>3211</v>
      </c>
      <c r="CN1222">
        <v>377643.928691393</v>
      </c>
      <c r="CO1222">
        <v>7.7181428229803001E-4</v>
      </c>
      <c r="CP1222">
        <v>1018</v>
      </c>
      <c r="CQ1222">
        <v>6.6704561684248604</v>
      </c>
      <c r="CR1222">
        <v>6.7382165376034307E-4</v>
      </c>
      <c r="CS1222">
        <v>637.74420063681703</v>
      </c>
      <c r="CT1222">
        <v>556.77364594716437</v>
      </c>
      <c r="CU1222">
        <v>329696.74492901907</v>
      </c>
    </row>
    <row r="1223" spans="89:99" x14ac:dyDescent="0.25">
      <c r="CK1223" t="s">
        <v>6815</v>
      </c>
      <c r="CL1223" t="s">
        <v>1805</v>
      </c>
      <c r="CM1223" t="s">
        <v>1806</v>
      </c>
      <c r="CN1223">
        <v>377438.55448186398</v>
      </c>
      <c r="CO1223">
        <v>5.9582077229054602E-4</v>
      </c>
      <c r="CP1223">
        <v>1019</v>
      </c>
      <c r="CQ1223">
        <v>8.2324533163267599</v>
      </c>
      <c r="CR1223">
        <v>5.2017298375744926E-4</v>
      </c>
      <c r="CS1223">
        <v>18804.0429176537</v>
      </c>
      <c r="CT1223">
        <v>16416.606412656722</v>
      </c>
      <c r="CU1223">
        <v>329517.44585062872</v>
      </c>
    </row>
    <row r="1224" spans="89:99" x14ac:dyDescent="0.25">
      <c r="CK1224" t="s">
        <v>9548</v>
      </c>
      <c r="CL1224" t="s">
        <v>9549</v>
      </c>
      <c r="CM1224" t="s">
        <v>9550</v>
      </c>
      <c r="CN1224">
        <v>376542.03443979</v>
      </c>
      <c r="CO1224">
        <v>1.3433119712564501E-2</v>
      </c>
      <c r="CP1224">
        <v>1020</v>
      </c>
      <c r="CQ1224">
        <v>-0.40717751841641497</v>
      </c>
      <c r="CR1224">
        <v>1.1727597101378466E-2</v>
      </c>
      <c r="CS1224">
        <v>955.19069316148102</v>
      </c>
      <c r="CT1224">
        <v>833.91586199492701</v>
      </c>
      <c r="CU1224">
        <v>328734.75157917658</v>
      </c>
    </row>
    <row r="1225" spans="89:99" x14ac:dyDescent="0.25">
      <c r="CK1225" t="s">
        <v>4385</v>
      </c>
      <c r="CL1225" t="s">
        <v>4386</v>
      </c>
      <c r="CM1225" t="s">
        <v>4387</v>
      </c>
      <c r="CN1225">
        <v>375380.43989557499</v>
      </c>
      <c r="CO1225">
        <v>2.77940739230901E-2</v>
      </c>
      <c r="CP1225">
        <v>1021</v>
      </c>
      <c r="CQ1225">
        <v>13.504249590648</v>
      </c>
      <c r="CR1225">
        <v>2.4265227121518896E-2</v>
      </c>
      <c r="CS1225">
        <v>819.80734839823106</v>
      </c>
      <c r="CT1225">
        <v>715.72132821619823</v>
      </c>
      <c r="CU1225">
        <v>327720.63772467332</v>
      </c>
    </row>
    <row r="1226" spans="89:99" x14ac:dyDescent="0.25">
      <c r="CK1226" t="s">
        <v>5187</v>
      </c>
      <c r="CL1226" t="s">
        <v>2376</v>
      </c>
      <c r="CM1226" t="s">
        <v>2377</v>
      </c>
      <c r="CN1226">
        <v>373368.10445229802</v>
      </c>
      <c r="CO1226">
        <v>2.19744830463054E-4</v>
      </c>
      <c r="CP1226">
        <v>1022</v>
      </c>
      <c r="CQ1226">
        <v>8.7726276890646204</v>
      </c>
      <c r="CR1226">
        <v>1.9184514780814287E-4</v>
      </c>
      <c r="CS1226">
        <v>4622.2720066352704</v>
      </c>
      <c r="CT1226">
        <v>4035.4098635848309</v>
      </c>
      <c r="CU1226">
        <v>325963.79643861653</v>
      </c>
    </row>
    <row r="1227" spans="89:99" x14ac:dyDescent="0.25">
      <c r="CK1227" t="s">
        <v>9841</v>
      </c>
      <c r="CL1227" t="s">
        <v>9842</v>
      </c>
      <c r="CM1227" t="s">
        <v>9843</v>
      </c>
      <c r="CN1227">
        <v>372318.99369107699</v>
      </c>
      <c r="CO1227">
        <v>1.40251759977269</v>
      </c>
      <c r="CP1227">
        <v>1023</v>
      </c>
      <c r="CQ1227">
        <v>9.9282063333768296</v>
      </c>
      <c r="CR1227">
        <v>1.2244483552351506</v>
      </c>
      <c r="CS1227">
        <v>13038.539083289999</v>
      </c>
      <c r="CT1227">
        <v>11383.114007119171</v>
      </c>
      <c r="CU1227">
        <v>325047.88497608318</v>
      </c>
    </row>
    <row r="1228" spans="89:99" x14ac:dyDescent="0.25">
      <c r="CK1228" t="s">
        <v>5264</v>
      </c>
      <c r="CL1228" t="s">
        <v>1491</v>
      </c>
      <c r="CM1228" t="s">
        <v>1492</v>
      </c>
      <c r="CN1228">
        <v>370608.747602747</v>
      </c>
      <c r="CO1228">
        <v>1.18593575050784E-2</v>
      </c>
      <c r="CP1228">
        <v>1024</v>
      </c>
      <c r="CQ1228">
        <v>9.3886835753239701</v>
      </c>
      <c r="CR1228">
        <v>1.035364603880363E-2</v>
      </c>
      <c r="CS1228">
        <v>904.35361153514896</v>
      </c>
      <c r="CT1228">
        <v>789.53325960020049</v>
      </c>
      <c r="CU1228">
        <v>323554.77857211191</v>
      </c>
    </row>
    <row r="1229" spans="89:99" x14ac:dyDescent="0.25">
      <c r="CK1229" t="s">
        <v>4887</v>
      </c>
      <c r="CL1229" t="s">
        <v>4888</v>
      </c>
      <c r="CM1229" t="s">
        <v>4889</v>
      </c>
      <c r="CN1229">
        <v>366014.21966798999</v>
      </c>
      <c r="CO1229">
        <v>3.9882068891315399E-4</v>
      </c>
      <c r="CP1229">
        <v>1025</v>
      </c>
      <c r="CQ1229">
        <v>0.32413205613657498</v>
      </c>
      <c r="CR1229">
        <v>3.4818481896598441E-4</v>
      </c>
      <c r="CS1229">
        <v>48796.835300239502</v>
      </c>
      <c r="CT1229">
        <v>42601.393903179909</v>
      </c>
      <c r="CU1229">
        <v>319543.59028206341</v>
      </c>
    </row>
    <row r="1230" spans="89:99" x14ac:dyDescent="0.25">
      <c r="CK1230" t="s">
        <v>4422</v>
      </c>
      <c r="CL1230" t="s">
        <v>4423</v>
      </c>
      <c r="CM1230" t="s">
        <v>3544</v>
      </c>
      <c r="CN1230">
        <v>365480.54852164799</v>
      </c>
      <c r="CO1230">
        <v>1.9123496235954399E-2</v>
      </c>
      <c r="CP1230">
        <v>1026</v>
      </c>
      <c r="CQ1230">
        <v>1.7087108128467701</v>
      </c>
      <c r="CR1230">
        <v>1.6695500659852688E-2</v>
      </c>
      <c r="CS1230">
        <v>5.1786427806964603</v>
      </c>
      <c r="CT1230">
        <v>4.5211415786881162</v>
      </c>
      <c r="CU1230">
        <v>319077.67615914554</v>
      </c>
    </row>
    <row r="1231" spans="89:99" x14ac:dyDescent="0.25">
      <c r="CK1231" t="s">
        <v>5758</v>
      </c>
      <c r="CL1231" t="s">
        <v>2931</v>
      </c>
      <c r="CM1231" t="s">
        <v>2932</v>
      </c>
      <c r="CN1231">
        <v>364652.916222559</v>
      </c>
      <c r="CO1231">
        <v>2.1957018260885398E-2</v>
      </c>
      <c r="CP1231">
        <v>1027</v>
      </c>
      <c r="CQ1231">
        <v>-1.1031492659367901</v>
      </c>
      <c r="CR1231">
        <v>1.9169267394410352E-2</v>
      </c>
      <c r="CS1231">
        <v>8345.8458916853197</v>
      </c>
      <c r="CT1231">
        <v>7286.2239138933865</v>
      </c>
      <c r="CU1231">
        <v>318355.12336727814</v>
      </c>
    </row>
    <row r="1232" spans="89:99" x14ac:dyDescent="0.25">
      <c r="CK1232" t="s">
        <v>5492</v>
      </c>
      <c r="CL1232" t="s">
        <v>5493</v>
      </c>
      <c r="CM1232" t="s">
        <v>5494</v>
      </c>
      <c r="CN1232">
        <v>361474.52744226402</v>
      </c>
      <c r="CO1232">
        <v>7.6169808362488598E-3</v>
      </c>
      <c r="CP1232">
        <v>1028</v>
      </c>
      <c r="CQ1232">
        <v>-34.462795415131801</v>
      </c>
      <c r="CR1232">
        <v>6.6498984813553614E-3</v>
      </c>
      <c r="CS1232">
        <v>103.625805834559</v>
      </c>
      <c r="CT1232">
        <v>90.469059022580083</v>
      </c>
      <c r="CU1232">
        <v>315580.27554008452</v>
      </c>
    </row>
    <row r="1233" spans="89:99" x14ac:dyDescent="0.25">
      <c r="CK1233" t="s">
        <v>5754</v>
      </c>
      <c r="CL1233" t="s">
        <v>3276</v>
      </c>
      <c r="CM1233" t="s">
        <v>3277</v>
      </c>
      <c r="CN1233">
        <v>359488.93181442103</v>
      </c>
      <c r="CO1233">
        <v>3.5686321668964901E-3</v>
      </c>
      <c r="CP1233">
        <v>1029</v>
      </c>
      <c r="CQ1233">
        <v>2.6271467199214</v>
      </c>
      <c r="CR1233">
        <v>3.1155443524586452E-3</v>
      </c>
      <c r="CS1233">
        <v>7190.3534274641297</v>
      </c>
      <c r="CT1233">
        <v>6277.4373948995753</v>
      </c>
      <c r="CU1233">
        <v>313846.77907553496</v>
      </c>
    </row>
    <row r="1234" spans="89:99" x14ac:dyDescent="0.25">
      <c r="CK1234" t="s">
        <v>4421</v>
      </c>
      <c r="CL1234" t="s">
        <v>2945</v>
      </c>
      <c r="CM1234" t="s">
        <v>2946</v>
      </c>
      <c r="CN1234">
        <v>359148.49275050702</v>
      </c>
      <c r="CO1234">
        <v>4.6055164544388103E-5</v>
      </c>
      <c r="CP1234">
        <v>1030</v>
      </c>
      <c r="CQ1234">
        <v>-33.073470500303898</v>
      </c>
      <c r="CR1234">
        <v>4.0207816633174423E-5</v>
      </c>
      <c r="CS1234">
        <v>2.0465533468589698</v>
      </c>
      <c r="CT1234">
        <v>1.786714747728368</v>
      </c>
      <c r="CU1234">
        <v>313549.56351693172</v>
      </c>
    </row>
    <row r="1235" spans="89:99" x14ac:dyDescent="0.25">
      <c r="CK1235" t="s">
        <v>5507</v>
      </c>
      <c r="CL1235" t="s">
        <v>5508</v>
      </c>
      <c r="CM1235" t="s">
        <v>5509</v>
      </c>
      <c r="CN1235">
        <v>358121.77302034397</v>
      </c>
      <c r="CO1235">
        <v>2.65275387422477E-4</v>
      </c>
      <c r="CP1235">
        <v>1031</v>
      </c>
      <c r="CQ1235">
        <v>-4.0387562919581299</v>
      </c>
      <c r="CR1235">
        <v>2.3159496313376971E-4</v>
      </c>
      <c r="CS1235">
        <v>37223.142639409903</v>
      </c>
      <c r="CT1235">
        <v>32497.143557339874</v>
      </c>
      <c r="CU1235">
        <v>312653.20023058914</v>
      </c>
    </row>
    <row r="1236" spans="89:99" x14ac:dyDescent="0.25">
      <c r="CK1236" t="s">
        <v>6640</v>
      </c>
      <c r="CL1236" t="s">
        <v>2446</v>
      </c>
      <c r="CM1236" t="s">
        <v>2447</v>
      </c>
      <c r="CN1236">
        <v>357822.98081584898</v>
      </c>
      <c r="CO1236">
        <v>1.87670654052299E-3</v>
      </c>
      <c r="CP1236">
        <v>1032</v>
      </c>
      <c r="CQ1236">
        <v>-7.0864770015081104</v>
      </c>
      <c r="CR1236">
        <v>1.6384323713120295E-3</v>
      </c>
      <c r="CS1236">
        <v>579.57716698848503</v>
      </c>
      <c r="CT1236">
        <v>505.99173155895915</v>
      </c>
      <c r="CU1236">
        <v>312392.34387954563</v>
      </c>
    </row>
    <row r="1237" spans="89:99" x14ac:dyDescent="0.25">
      <c r="CK1237" t="s">
        <v>3866</v>
      </c>
      <c r="CL1237" t="s">
        <v>2480</v>
      </c>
      <c r="CM1237" t="s">
        <v>2481</v>
      </c>
      <c r="CN1237">
        <v>352452.306543882</v>
      </c>
      <c r="CO1237">
        <v>7.5104900379714002E-3</v>
      </c>
      <c r="CP1237">
        <v>1033</v>
      </c>
      <c r="CQ1237">
        <v>-41.2209199814884</v>
      </c>
      <c r="CR1237">
        <v>6.5569281807904009E-3</v>
      </c>
      <c r="CS1237">
        <v>0</v>
      </c>
      <c r="CT1237">
        <v>0</v>
      </c>
      <c r="CU1237">
        <v>307703.55189584463</v>
      </c>
    </row>
    <row r="1238" spans="89:99" x14ac:dyDescent="0.25">
      <c r="CK1238" t="s">
        <v>4708</v>
      </c>
      <c r="CL1238" t="s">
        <v>965</v>
      </c>
      <c r="CM1238" t="s">
        <v>966</v>
      </c>
      <c r="CN1238">
        <v>350014.12818564801</v>
      </c>
      <c r="CO1238">
        <v>4.7555487389982297E-2</v>
      </c>
      <c r="CP1238">
        <v>1034</v>
      </c>
      <c r="CQ1238">
        <v>-4.58862983116415</v>
      </c>
      <c r="CR1238">
        <v>4.1517652489000599E-2</v>
      </c>
      <c r="CS1238">
        <v>47.424118640286203</v>
      </c>
      <c r="CT1238">
        <v>41.402962841240921</v>
      </c>
      <c r="CU1238">
        <v>305574.93441468547</v>
      </c>
    </row>
    <row r="1239" spans="89:99" x14ac:dyDescent="0.25">
      <c r="CK1239" t="s">
        <v>4381</v>
      </c>
      <c r="CL1239" t="s">
        <v>5354</v>
      </c>
      <c r="CM1239" t="s">
        <v>5355</v>
      </c>
      <c r="CN1239">
        <v>348463.38128492201</v>
      </c>
      <c r="CO1239">
        <v>3.5774206470812798E-5</v>
      </c>
      <c r="CP1239">
        <v>1035</v>
      </c>
      <c r="CQ1239">
        <v>0</v>
      </c>
      <c r="CR1239">
        <v>3.1232170120452531E-5</v>
      </c>
      <c r="CS1239">
        <v>0</v>
      </c>
      <c r="CT1239">
        <v>0</v>
      </c>
      <c r="CU1239">
        <v>304221.07654346328</v>
      </c>
    </row>
    <row r="1240" spans="89:99" x14ac:dyDescent="0.25">
      <c r="CK1240" t="s">
        <v>5199</v>
      </c>
      <c r="CL1240" t="s">
        <v>5199</v>
      </c>
      <c r="CM1240" t="s">
        <v>5200</v>
      </c>
      <c r="CN1240">
        <v>347738.03799994098</v>
      </c>
      <c r="CO1240">
        <v>1.46311627735989E-3</v>
      </c>
      <c r="CP1240">
        <v>1036</v>
      </c>
      <c r="CQ1240">
        <v>0.338194281311546</v>
      </c>
      <c r="CR1240">
        <v>1.2773531823211694E-3</v>
      </c>
      <c r="CS1240">
        <v>96760.077247059104</v>
      </c>
      <c r="CT1240">
        <v>84475.030799463522</v>
      </c>
      <c r="CU1240">
        <v>303587.82574331656</v>
      </c>
    </row>
    <row r="1241" spans="89:99" x14ac:dyDescent="0.25">
      <c r="CK1241" t="s">
        <v>4455</v>
      </c>
      <c r="CL1241" t="s">
        <v>2531</v>
      </c>
      <c r="CM1241" t="s">
        <v>2532</v>
      </c>
      <c r="CN1241">
        <v>347380.19507749</v>
      </c>
      <c r="CO1241">
        <v>1.19623488047148E-3</v>
      </c>
      <c r="CP1241">
        <v>1037</v>
      </c>
      <c r="CQ1241">
        <v>1.9528346337301801</v>
      </c>
      <c r="CR1241">
        <v>1.0443561151072993E-3</v>
      </c>
      <c r="CS1241">
        <v>30602.2516005947</v>
      </c>
      <c r="CT1241">
        <v>26716.867328376804</v>
      </c>
      <c r="CU1241">
        <v>303275.41598967166</v>
      </c>
    </row>
    <row r="1242" spans="89:99" x14ac:dyDescent="0.25">
      <c r="CK1242" t="s">
        <v>4335</v>
      </c>
      <c r="CL1242" t="s">
        <v>3065</v>
      </c>
      <c r="CM1242" t="s">
        <v>3066</v>
      </c>
      <c r="CN1242">
        <v>347167.58175789902</v>
      </c>
      <c r="CO1242">
        <v>3.4769993156280799E-5</v>
      </c>
      <c r="CP1242">
        <v>1038</v>
      </c>
      <c r="CQ1242">
        <v>1.09845352596074</v>
      </c>
      <c r="CR1242">
        <v>3.0355455745186774E-5</v>
      </c>
      <c r="CS1242">
        <v>71.580925860896798</v>
      </c>
      <c r="CT1242">
        <v>62.492725189893918</v>
      </c>
      <c r="CU1242">
        <v>303089.79690758925</v>
      </c>
    </row>
    <row r="1243" spans="89:99" x14ac:dyDescent="0.25">
      <c r="CK1243" t="s">
        <v>6278</v>
      </c>
      <c r="CL1243" t="s">
        <v>2526</v>
      </c>
      <c r="CM1243" t="s">
        <v>2527</v>
      </c>
      <c r="CN1243">
        <v>347028.62059246702</v>
      </c>
      <c r="CO1243">
        <v>1.1567620686415601E-3</v>
      </c>
      <c r="CP1243">
        <v>1039</v>
      </c>
      <c r="CQ1243">
        <v>-1.6292321983454701</v>
      </c>
      <c r="CR1243">
        <v>1.0098949293585533E-3</v>
      </c>
      <c r="CS1243">
        <v>3060.97288850827</v>
      </c>
      <c r="CT1243">
        <v>2672.3395266917069</v>
      </c>
      <c r="CU1243">
        <v>302968.47880756512</v>
      </c>
    </row>
    <row r="1244" spans="89:99" x14ac:dyDescent="0.25">
      <c r="CK1244" t="s">
        <v>6231</v>
      </c>
      <c r="CL1244" t="s">
        <v>6231</v>
      </c>
      <c r="CM1244" t="s">
        <v>6232</v>
      </c>
      <c r="CN1244">
        <v>346980.301655207</v>
      </c>
      <c r="CO1244">
        <v>4.4576499014284302E-2</v>
      </c>
      <c r="CP1244">
        <v>1040</v>
      </c>
      <c r="CQ1244">
        <v>-7.2662217447635102</v>
      </c>
      <c r="CR1244">
        <v>3.8916888393434719E-2</v>
      </c>
      <c r="CS1244">
        <v>1622.73257190348</v>
      </c>
      <c r="CT1244">
        <v>1416.7039536443269</v>
      </c>
      <c r="CU1244">
        <v>302926.29463585542</v>
      </c>
    </row>
    <row r="1245" spans="89:99" x14ac:dyDescent="0.25">
      <c r="CK1245" t="s">
        <v>4724</v>
      </c>
      <c r="CL1245" t="s">
        <v>1678</v>
      </c>
      <c r="CM1245" t="s">
        <v>4725</v>
      </c>
      <c r="CN1245">
        <v>346272.98310380301</v>
      </c>
      <c r="CO1245">
        <v>1.4909940810874E-2</v>
      </c>
      <c r="CP1245">
        <v>1041</v>
      </c>
      <c r="CQ1245">
        <v>5.63261191819091E-2</v>
      </c>
      <c r="CR1245">
        <v>1.3016915085762196E-2</v>
      </c>
      <c r="CS1245">
        <v>3017.1345228178402</v>
      </c>
      <c r="CT1245">
        <v>2634.0670552627967</v>
      </c>
      <c r="CU1245">
        <v>302308.78007701185</v>
      </c>
    </row>
    <row r="1246" spans="89:99" x14ac:dyDescent="0.25">
      <c r="CK1246" t="s">
        <v>4550</v>
      </c>
      <c r="CL1246" t="s">
        <v>1751</v>
      </c>
      <c r="CM1246" t="s">
        <v>1752</v>
      </c>
      <c r="CN1246">
        <v>346060.12511103199</v>
      </c>
      <c r="CO1246">
        <v>6.1399611301334398E-3</v>
      </c>
      <c r="CP1246">
        <v>1042</v>
      </c>
      <c r="CQ1246">
        <v>3.99604599169604</v>
      </c>
      <c r="CR1246">
        <v>5.3604071052071791E-3</v>
      </c>
      <c r="CS1246">
        <v>95441.367973228596</v>
      </c>
      <c r="CT1246">
        <v>83323.750129875625</v>
      </c>
      <c r="CU1246">
        <v>302122.947386435</v>
      </c>
    </row>
    <row r="1247" spans="89:99" x14ac:dyDescent="0.25">
      <c r="CK1247" t="s">
        <v>5248</v>
      </c>
      <c r="CL1247" t="s">
        <v>5249</v>
      </c>
      <c r="CM1247" t="s">
        <v>9570</v>
      </c>
      <c r="CN1247">
        <v>344328.506965373</v>
      </c>
      <c r="CO1247">
        <v>3.5137482440153798E-5</v>
      </c>
      <c r="CP1247">
        <v>1043</v>
      </c>
      <c r="CQ1247">
        <v>2.2735914441190501</v>
      </c>
      <c r="CR1247">
        <v>3.067628711962212E-5</v>
      </c>
      <c r="CS1247">
        <v>9.9398733043710799</v>
      </c>
      <c r="CT1247">
        <v>8.6778672301549129</v>
      </c>
      <c r="CU1247">
        <v>300611.18240702146</v>
      </c>
    </row>
    <row r="1248" spans="89:99" x14ac:dyDescent="0.25">
      <c r="CK1248" t="s">
        <v>5738</v>
      </c>
      <c r="CL1248" t="s">
        <v>1780</v>
      </c>
      <c r="CM1248" t="s">
        <v>1781</v>
      </c>
      <c r="CN1248">
        <v>341844.587553563</v>
      </c>
      <c r="CO1248">
        <v>7.3055266763027201E-4</v>
      </c>
      <c r="CP1248">
        <v>1044</v>
      </c>
      <c r="CQ1248">
        <v>6.1996183174715496</v>
      </c>
      <c r="CR1248">
        <v>6.3779877873726236E-4</v>
      </c>
      <c r="CS1248">
        <v>14.611053352605399</v>
      </c>
      <c r="CT1248">
        <v>12.755975574745211</v>
      </c>
      <c r="CU1248">
        <v>298442.63133941253</v>
      </c>
    </row>
    <row r="1249" spans="89:99" x14ac:dyDescent="0.25">
      <c r="CK1249" t="s">
        <v>569</v>
      </c>
      <c r="CL1249" t="s">
        <v>569</v>
      </c>
      <c r="CM1249" t="s">
        <v>570</v>
      </c>
      <c r="CN1249">
        <v>341553.49278660002</v>
      </c>
      <c r="CO1249">
        <v>7590.0776174800003</v>
      </c>
      <c r="CP1249">
        <v>1045</v>
      </c>
      <c r="CQ1249">
        <v>1.9306675781303999</v>
      </c>
      <c r="CR1249">
        <v>6626.4110028542718</v>
      </c>
      <c r="CS1249">
        <v>478.52199474000003</v>
      </c>
      <c r="CT1249">
        <v>417.76692819983077</v>
      </c>
      <c r="CU1249">
        <v>298188.49512844224</v>
      </c>
    </row>
    <row r="1250" spans="89:99" x14ac:dyDescent="0.25">
      <c r="CK1250" t="s">
        <v>5734</v>
      </c>
      <c r="CL1250" t="s">
        <v>2940</v>
      </c>
      <c r="CM1250" t="s">
        <v>5735</v>
      </c>
      <c r="CN1250">
        <v>341021.13639004302</v>
      </c>
      <c r="CO1250">
        <v>2.4216855395034801E-4</v>
      </c>
      <c r="CP1250">
        <v>1046</v>
      </c>
      <c r="CQ1250">
        <v>-10.8101811614788</v>
      </c>
      <c r="CR1250">
        <v>2.114218656665961E-4</v>
      </c>
      <c r="CS1250">
        <v>2666.5860075043302</v>
      </c>
      <c r="CT1250">
        <v>2328.025581647551</v>
      </c>
      <c r="CU1250">
        <v>297723.72882941767</v>
      </c>
    </row>
    <row r="1251" spans="89:99" x14ac:dyDescent="0.25">
      <c r="CK1251" t="s">
        <v>3974</v>
      </c>
      <c r="CL1251" t="s">
        <v>1009</v>
      </c>
      <c r="CM1251" t="s">
        <v>1010</v>
      </c>
      <c r="CN1251">
        <v>340561.65510837903</v>
      </c>
      <c r="CO1251">
        <v>2.65567734092123E-4</v>
      </c>
      <c r="CP1251">
        <v>1047</v>
      </c>
      <c r="CQ1251">
        <v>10.2584937574997</v>
      </c>
      <c r="CR1251">
        <v>2.3185019230085075E-4</v>
      </c>
      <c r="CS1251">
        <v>17.911270757419199</v>
      </c>
      <c r="CT1251">
        <v>15.637184176974232</v>
      </c>
      <c r="CU1251">
        <v>297322.58512919885</v>
      </c>
    </row>
    <row r="1252" spans="89:99" x14ac:dyDescent="0.25">
      <c r="CK1252" t="s">
        <v>5557</v>
      </c>
      <c r="CL1252" t="s">
        <v>475</v>
      </c>
      <c r="CM1252" t="s">
        <v>476</v>
      </c>
      <c r="CN1252">
        <v>337627.67005122098</v>
      </c>
      <c r="CO1252">
        <v>2.1935237631002399E-5</v>
      </c>
      <c r="CP1252">
        <v>1048</v>
      </c>
      <c r="CQ1252">
        <v>2.8878123942596901</v>
      </c>
      <c r="CR1252">
        <v>1.9150252120419815E-5</v>
      </c>
      <c r="CS1252">
        <v>1.7149695965643501</v>
      </c>
      <c r="CT1252">
        <v>1.4972301967061543</v>
      </c>
      <c r="CU1252">
        <v>294761.11055083782</v>
      </c>
    </row>
    <row r="1253" spans="89:99" x14ac:dyDescent="0.25">
      <c r="CK1253" t="s">
        <v>6338</v>
      </c>
      <c r="CL1253" t="s">
        <v>250</v>
      </c>
      <c r="CM1253" t="s">
        <v>251</v>
      </c>
      <c r="CN1253">
        <v>337226.31833450397</v>
      </c>
      <c r="CO1253">
        <v>5.0703467484834903E-3</v>
      </c>
      <c r="CP1253">
        <v>1049</v>
      </c>
      <c r="CQ1253">
        <v>-8.4735596940603806</v>
      </c>
      <c r="CR1253">
        <v>4.4265952439090338E-3</v>
      </c>
      <c r="CS1253">
        <v>1069.65272305299</v>
      </c>
      <c r="CT1253">
        <v>933.84533472329053</v>
      </c>
      <c r="CU1253">
        <v>294410.71605348209</v>
      </c>
    </row>
    <row r="1254" spans="89:99" x14ac:dyDescent="0.25">
      <c r="CK1254" t="s">
        <v>3954</v>
      </c>
      <c r="CL1254" t="s">
        <v>3525</v>
      </c>
      <c r="CM1254" t="s">
        <v>3526</v>
      </c>
      <c r="CN1254">
        <v>336861.96259799501</v>
      </c>
      <c r="CO1254">
        <v>3.0453215598062799E-2</v>
      </c>
      <c r="CP1254">
        <v>1050</v>
      </c>
      <c r="CQ1254">
        <v>3.56069158404196</v>
      </c>
      <c r="CR1254">
        <v>2.6586753532870364E-2</v>
      </c>
      <c r="CS1254">
        <v>691.12912284853803</v>
      </c>
      <c r="CT1254">
        <v>603.38060489519637</v>
      </c>
      <c r="CU1254">
        <v>294092.62037870323</v>
      </c>
    </row>
    <row r="1255" spans="89:99" x14ac:dyDescent="0.25">
      <c r="CK1255" t="s">
        <v>5456</v>
      </c>
      <c r="CL1255" t="s">
        <v>3265</v>
      </c>
      <c r="CM1255" t="s">
        <v>5457</v>
      </c>
      <c r="CN1255">
        <v>335883.16191906203</v>
      </c>
      <c r="CO1255">
        <v>2.2322848603079201E-3</v>
      </c>
      <c r="CP1255">
        <v>1051</v>
      </c>
      <c r="CQ1255">
        <v>-2.42630920110062</v>
      </c>
      <c r="CR1255">
        <v>1.9488650453037858E-3</v>
      </c>
      <c r="CS1255">
        <v>363.23498023789699</v>
      </c>
      <c r="CT1255">
        <v>317.11721420697273</v>
      </c>
      <c r="CU1255">
        <v>293238.09214917035</v>
      </c>
    </row>
    <row r="1256" spans="89:99" x14ac:dyDescent="0.25">
      <c r="CK1256" t="s">
        <v>4445</v>
      </c>
      <c r="CL1256" t="s">
        <v>1664</v>
      </c>
      <c r="CM1256" t="s">
        <v>1665</v>
      </c>
      <c r="CN1256">
        <v>333630.00337154401</v>
      </c>
      <c r="CO1256">
        <v>2.0850094751821899E-2</v>
      </c>
      <c r="CP1256">
        <v>1052</v>
      </c>
      <c r="CQ1256">
        <v>-0.86654052267876602</v>
      </c>
      <c r="CR1256">
        <v>1.820288332175159E-2</v>
      </c>
      <c r="CS1256">
        <v>704.94378876807104</v>
      </c>
      <c r="CT1256">
        <v>615.44130557092183</v>
      </c>
      <c r="CU1256">
        <v>291271.0036234794</v>
      </c>
    </row>
    <row r="1257" spans="89:99" x14ac:dyDescent="0.25">
      <c r="CK1257" t="s">
        <v>10377</v>
      </c>
      <c r="CL1257" t="s">
        <v>10378</v>
      </c>
      <c r="CM1257" t="s">
        <v>10379</v>
      </c>
      <c r="CN1257">
        <v>333460.18061696499</v>
      </c>
      <c r="CO1257">
        <v>0.166726922496955</v>
      </c>
      <c r="CP1257">
        <v>1053</v>
      </c>
      <c r="CQ1257">
        <v>1.0900723054593799</v>
      </c>
      <c r="CR1257">
        <v>0.14555860550905164</v>
      </c>
      <c r="CS1257">
        <v>81968.139820505996</v>
      </c>
      <c r="CT1257">
        <v>71561.136916335294</v>
      </c>
      <c r="CU1257">
        <v>291122.74224511272</v>
      </c>
    </row>
    <row r="1258" spans="89:99" x14ac:dyDescent="0.25">
      <c r="CK1258" t="s">
        <v>8013</v>
      </c>
      <c r="CL1258" t="s">
        <v>8014</v>
      </c>
      <c r="CM1258" t="s">
        <v>8015</v>
      </c>
      <c r="CN1258">
        <v>331907.92898810602</v>
      </c>
      <c r="CO1258">
        <v>1.00999137469001</v>
      </c>
      <c r="CP1258">
        <v>1054</v>
      </c>
      <c r="CQ1258">
        <v>94.260279514214503</v>
      </c>
      <c r="CR1258">
        <v>0.88175882979386777</v>
      </c>
      <c r="CS1258">
        <v>68804.877936139106</v>
      </c>
      <c r="CT1258">
        <v>60069.135413855161</v>
      </c>
      <c r="CU1258">
        <v>289767.57069206022</v>
      </c>
    </row>
    <row r="1259" spans="89:99" x14ac:dyDescent="0.25">
      <c r="CK1259" t="s">
        <v>5635</v>
      </c>
      <c r="CL1259" t="s">
        <v>535</v>
      </c>
      <c r="CM1259" t="s">
        <v>536</v>
      </c>
      <c r="CN1259">
        <v>330922.36569913302</v>
      </c>
      <c r="CO1259">
        <v>6.3593224761379297E-2</v>
      </c>
      <c r="CP1259">
        <v>1055</v>
      </c>
      <c r="CQ1259">
        <v>-7.1584417058248402</v>
      </c>
      <c r="CR1259">
        <v>5.5519174572775554E-2</v>
      </c>
      <c r="CS1259">
        <v>431.87201189042298</v>
      </c>
      <c r="CT1259">
        <v>377.03981377276745</v>
      </c>
      <c r="CU1259">
        <v>288907.13846050837</v>
      </c>
    </row>
    <row r="1260" spans="89:99" x14ac:dyDescent="0.25">
      <c r="CK1260" t="s">
        <v>4924</v>
      </c>
      <c r="CL1260" t="s">
        <v>4925</v>
      </c>
      <c r="CM1260" t="s">
        <v>4926</v>
      </c>
      <c r="CN1260">
        <v>328110.322232918</v>
      </c>
      <c r="CO1260">
        <v>0.34812904489762497</v>
      </c>
      <c r="CP1260">
        <v>1056</v>
      </c>
      <c r="CQ1260">
        <v>22.620390730971</v>
      </c>
      <c r="CR1260">
        <v>0.30392918884124298</v>
      </c>
      <c r="CS1260">
        <v>1751.81915725511</v>
      </c>
      <c r="CT1260">
        <v>1529.4011897733726</v>
      </c>
      <c r="CU1260">
        <v>286452.1232809379</v>
      </c>
    </row>
    <row r="1261" spans="89:99" x14ac:dyDescent="0.25">
      <c r="CK1261" t="s">
        <v>4032</v>
      </c>
      <c r="CL1261" t="s">
        <v>4032</v>
      </c>
      <c r="CM1261" t="s">
        <v>258</v>
      </c>
      <c r="CN1261">
        <v>325312.66023060703</v>
      </c>
      <c r="CO1261">
        <v>8.4520677993817402E-3</v>
      </c>
      <c r="CP1261">
        <v>1057</v>
      </c>
      <c r="CQ1261">
        <v>-34.723074889425</v>
      </c>
      <c r="CR1261">
        <v>7.3789594633010391E-3</v>
      </c>
      <c r="CS1261">
        <v>297.25593068001302</v>
      </c>
      <c r="CT1261">
        <v>259.51512869715594</v>
      </c>
      <c r="CU1261">
        <v>284009.66363708832</v>
      </c>
    </row>
    <row r="1262" spans="89:99" x14ac:dyDescent="0.25">
      <c r="CK1262" t="s">
        <v>6863</v>
      </c>
      <c r="CL1262" t="s">
        <v>1767</v>
      </c>
      <c r="CM1262" t="s">
        <v>1768</v>
      </c>
      <c r="CN1262">
        <v>325278.82806031301</v>
      </c>
      <c r="CO1262">
        <v>1.9290354491679999E-4</v>
      </c>
      <c r="CP1262">
        <v>1058</v>
      </c>
      <c r="CQ1262">
        <v>0.59708808694696502</v>
      </c>
      <c r="CR1262">
        <v>1.6841173923998345E-4</v>
      </c>
      <c r="CS1262">
        <v>1102.88822825735</v>
      </c>
      <c r="CT1262">
        <v>962.86112724488407</v>
      </c>
      <c r="CU1262">
        <v>283980.12693446351</v>
      </c>
    </row>
    <row r="1263" spans="89:99" x14ac:dyDescent="0.25">
      <c r="CK1263" t="s">
        <v>5819</v>
      </c>
      <c r="CL1263" t="s">
        <v>5819</v>
      </c>
      <c r="CM1263" t="s">
        <v>5820</v>
      </c>
      <c r="CN1263">
        <v>324490.66029862402</v>
      </c>
      <c r="CO1263">
        <v>2.0227901033797501E-3</v>
      </c>
      <c r="CP1263">
        <v>1059</v>
      </c>
      <c r="CQ1263">
        <v>0</v>
      </c>
      <c r="CR1263">
        <v>1.7659685806942439E-3</v>
      </c>
      <c r="CS1263">
        <v>0</v>
      </c>
      <c r="CT1263">
        <v>0</v>
      </c>
      <c r="CU1263">
        <v>283292.02810446959</v>
      </c>
    </row>
    <row r="1264" spans="89:99" x14ac:dyDescent="0.25">
      <c r="CK1264" t="s">
        <v>4053</v>
      </c>
      <c r="CL1264" t="s">
        <v>1163</v>
      </c>
      <c r="CM1264" t="s">
        <v>1164</v>
      </c>
      <c r="CN1264">
        <v>324115.81128718599</v>
      </c>
      <c r="CO1264">
        <v>2.12358717387551E-3</v>
      </c>
      <c r="CP1264">
        <v>1060</v>
      </c>
      <c r="CQ1264">
        <v>-7.8497088892454103</v>
      </c>
      <c r="CR1264">
        <v>1.8539680519315802E-3</v>
      </c>
      <c r="CS1264">
        <v>425.65759207375203</v>
      </c>
      <c r="CT1264">
        <v>371.6144015537003</v>
      </c>
      <c r="CU1264">
        <v>282964.77142291982</v>
      </c>
    </row>
    <row r="1265" spans="89:99" x14ac:dyDescent="0.25">
      <c r="CK1265" t="s">
        <v>4916</v>
      </c>
      <c r="CL1265" t="s">
        <v>4917</v>
      </c>
      <c r="CM1265" t="s">
        <v>4918</v>
      </c>
      <c r="CN1265">
        <v>322513.51149258402</v>
      </c>
      <c r="CO1265">
        <v>3.31449116932926E-3</v>
      </c>
      <c r="CP1265">
        <v>1061</v>
      </c>
      <c r="CQ1265">
        <v>-8.4371172893746795</v>
      </c>
      <c r="CR1265">
        <v>2.8936701125065406E-3</v>
      </c>
      <c r="CS1265">
        <v>185.467358261485</v>
      </c>
      <c r="CT1265">
        <v>161.91968058717387</v>
      </c>
      <c r="CU1265">
        <v>281565.90601943969</v>
      </c>
    </row>
    <row r="1266" spans="89:99" x14ac:dyDescent="0.25">
      <c r="CK1266" t="s">
        <v>2622</v>
      </c>
      <c r="CL1266" t="s">
        <v>2622</v>
      </c>
      <c r="CM1266" t="s">
        <v>9925</v>
      </c>
      <c r="CN1266">
        <v>320776.14526860102</v>
      </c>
      <c r="CO1266">
        <v>6.0555353756064599E-3</v>
      </c>
      <c r="CP1266">
        <v>1062</v>
      </c>
      <c r="CQ1266">
        <v>0</v>
      </c>
      <c r="CR1266">
        <v>5.286700382177963E-3</v>
      </c>
      <c r="CS1266">
        <v>0</v>
      </c>
      <c r="CT1266">
        <v>0</v>
      </c>
      <c r="CU1266">
        <v>280049.12276071846</v>
      </c>
    </row>
    <row r="1267" spans="89:99" x14ac:dyDescent="0.25">
      <c r="CK1267" t="s">
        <v>4412</v>
      </c>
      <c r="CL1267" t="s">
        <v>4413</v>
      </c>
      <c r="CM1267" t="s">
        <v>4414</v>
      </c>
      <c r="CN1267">
        <v>319046.23479717498</v>
      </c>
      <c r="CO1267">
        <v>6.8218793613838598E-3</v>
      </c>
      <c r="CP1267">
        <v>1063</v>
      </c>
      <c r="CQ1267">
        <v>-4.4502524470227396</v>
      </c>
      <c r="CR1267">
        <v>5.9557462701451212E-3</v>
      </c>
      <c r="CS1267">
        <v>62973.042010955003</v>
      </c>
      <c r="CT1267">
        <v>54977.732705076131</v>
      </c>
      <c r="CU1267">
        <v>278538.84864238655</v>
      </c>
    </row>
    <row r="1268" spans="89:99" x14ac:dyDescent="0.25">
      <c r="CK1268" t="s">
        <v>4880</v>
      </c>
      <c r="CL1268" t="s">
        <v>4881</v>
      </c>
      <c r="CM1268" t="s">
        <v>4882</v>
      </c>
      <c r="CN1268">
        <v>318890.52873884299</v>
      </c>
      <c r="CO1268">
        <v>1.0471254902700601E-3</v>
      </c>
      <c r="CP1268">
        <v>1064</v>
      </c>
      <c r="CQ1268">
        <v>1.1036939644372601</v>
      </c>
      <c r="CR1268">
        <v>9.1417824952341243E-4</v>
      </c>
      <c r="CS1268">
        <v>82.445338512641001</v>
      </c>
      <c r="CT1268">
        <v>71.977748553722066</v>
      </c>
      <c r="CU1268">
        <v>278402.9116480446</v>
      </c>
    </row>
    <row r="1269" spans="89:99" x14ac:dyDescent="0.25">
      <c r="CK1269" t="s">
        <v>5894</v>
      </c>
      <c r="CL1269" t="s">
        <v>5895</v>
      </c>
      <c r="CM1269" t="s">
        <v>5896</v>
      </c>
      <c r="CN1269">
        <v>317312.85206321802</v>
      </c>
      <c r="CO1269">
        <v>7.7375118024150702E-2</v>
      </c>
      <c r="CP1269">
        <v>1065</v>
      </c>
      <c r="CQ1269">
        <v>40.291419219538099</v>
      </c>
      <c r="CR1269">
        <v>6.7551263539332454E-2</v>
      </c>
      <c r="CS1269">
        <v>11314.817530895099</v>
      </c>
      <c r="CT1269">
        <v>9878.2430379025373</v>
      </c>
      <c r="CU1269">
        <v>277025.54311386368</v>
      </c>
    </row>
    <row r="1270" spans="89:99" x14ac:dyDescent="0.25">
      <c r="CK1270" t="s">
        <v>5239</v>
      </c>
      <c r="CL1270" t="s">
        <v>3101</v>
      </c>
      <c r="CM1270" t="s">
        <v>3102</v>
      </c>
      <c r="CN1270">
        <v>316983.13520048</v>
      </c>
      <c r="CO1270">
        <v>6.3479741111319293E-2</v>
      </c>
      <c r="CP1270">
        <v>1066</v>
      </c>
      <c r="CQ1270">
        <v>2.0306830539101202</v>
      </c>
      <c r="CR1270">
        <v>5.542009926086177E-2</v>
      </c>
      <c r="CS1270">
        <v>0</v>
      </c>
      <c r="CT1270">
        <v>0</v>
      </c>
      <c r="CU1270">
        <v>276737.68842288636</v>
      </c>
    </row>
    <row r="1271" spans="89:99" x14ac:dyDescent="0.25">
      <c r="CK1271" t="s">
        <v>4241</v>
      </c>
      <c r="CL1271" t="s">
        <v>1120</v>
      </c>
      <c r="CM1271" t="s">
        <v>1121</v>
      </c>
      <c r="CN1271">
        <v>316677.19208979298</v>
      </c>
      <c r="CO1271">
        <v>7.5330767896037197E-3</v>
      </c>
      <c r="CP1271">
        <v>1067</v>
      </c>
      <c r="CQ1271">
        <v>-12.8841133896239</v>
      </c>
      <c r="CR1271">
        <v>6.5766472280884749E-3</v>
      </c>
      <c r="CS1271">
        <v>3288859.1862785802</v>
      </c>
      <c r="CT1271">
        <v>2871292.4685519072</v>
      </c>
      <c r="CU1271">
        <v>276470.58907330461</v>
      </c>
    </row>
    <row r="1272" spans="89:99" x14ac:dyDescent="0.25">
      <c r="CK1272" t="s">
        <v>81</v>
      </c>
      <c r="CL1272" t="s">
        <v>81</v>
      </c>
      <c r="CM1272" t="s">
        <v>80</v>
      </c>
      <c r="CN1272">
        <v>316263.16343392601</v>
      </c>
      <c r="CO1272">
        <v>3.9742618825260199E-3</v>
      </c>
      <c r="CP1272">
        <v>1068</v>
      </c>
      <c r="CQ1272">
        <v>-3.6820487647076998</v>
      </c>
      <c r="CR1272">
        <v>3.4696736968729872E-3</v>
      </c>
      <c r="CS1272">
        <v>438.26939225863498</v>
      </c>
      <c r="CT1272">
        <v>382.62495713990978</v>
      </c>
      <c r="CU1272">
        <v>276109.12715170113</v>
      </c>
    </row>
    <row r="1273" spans="89:99" x14ac:dyDescent="0.25">
      <c r="CK1273" t="s">
        <v>5115</v>
      </c>
      <c r="CL1273" t="s">
        <v>5115</v>
      </c>
      <c r="CM1273" t="s">
        <v>458</v>
      </c>
      <c r="CN1273">
        <v>315634.30195762299</v>
      </c>
      <c r="CO1273">
        <v>5.9181937632596295E-4</v>
      </c>
      <c r="CP1273">
        <v>1069</v>
      </c>
      <c r="CQ1273">
        <v>-4.6313597094622896</v>
      </c>
      <c r="CR1273">
        <v>5.1667962103011354E-4</v>
      </c>
      <c r="CS1273">
        <v>158.28536461140101</v>
      </c>
      <c r="CT1273">
        <v>138.18882157887913</v>
      </c>
      <c r="CU1273">
        <v>275560.10844387545</v>
      </c>
    </row>
    <row r="1274" spans="89:99" x14ac:dyDescent="0.25">
      <c r="CK1274" t="s">
        <v>4671</v>
      </c>
      <c r="CL1274" t="s">
        <v>1027</v>
      </c>
      <c r="CM1274" t="s">
        <v>1028</v>
      </c>
      <c r="CN1274">
        <v>312917.244203899</v>
      </c>
      <c r="CO1274">
        <v>1.6362065110188399E-3</v>
      </c>
      <c r="CP1274">
        <v>1070</v>
      </c>
      <c r="CQ1274">
        <v>-6.8018630382194898</v>
      </c>
      <c r="CR1274">
        <v>1.4284671875538443E-3</v>
      </c>
      <c r="CS1274">
        <v>26.1793041763014</v>
      </c>
      <c r="CT1274">
        <v>22.855475000861475</v>
      </c>
      <c r="CU1274">
        <v>273188.01921079523</v>
      </c>
    </row>
    <row r="1275" spans="89:99" x14ac:dyDescent="0.25">
      <c r="CK1275" t="s">
        <v>7022</v>
      </c>
      <c r="CL1275" t="s">
        <v>655</v>
      </c>
      <c r="CM1275" t="s">
        <v>7023</v>
      </c>
      <c r="CN1275">
        <v>312694.71990941901</v>
      </c>
      <c r="CO1275">
        <v>1.10455427144726E-5</v>
      </c>
      <c r="CP1275">
        <v>1071</v>
      </c>
      <c r="CQ1275">
        <v>2.4699061523594601</v>
      </c>
      <c r="CR1275">
        <v>9.6431564292723038E-6</v>
      </c>
      <c r="CS1275">
        <v>28.789462489357401</v>
      </c>
      <c r="CT1275">
        <v>25.134237173858637</v>
      </c>
      <c r="CU1275">
        <v>272993.74749083963</v>
      </c>
    </row>
    <row r="1276" spans="89:99" x14ac:dyDescent="0.25">
      <c r="CK1276" t="s">
        <v>3927</v>
      </c>
      <c r="CL1276" t="s">
        <v>3928</v>
      </c>
      <c r="CM1276" t="s">
        <v>1393</v>
      </c>
      <c r="CN1276">
        <v>312042.85615940799</v>
      </c>
      <c r="CO1276">
        <v>1.64929751053709E-2</v>
      </c>
      <c r="CP1276">
        <v>1072</v>
      </c>
      <c r="CQ1276">
        <v>-6.7163598118559698</v>
      </c>
      <c r="CR1276">
        <v>1.4398961014092593E-2</v>
      </c>
      <c r="CS1276">
        <v>5474.7644833936401</v>
      </c>
      <c r="CT1276">
        <v>4779.6664855240515</v>
      </c>
      <c r="CU1276">
        <v>272424.64696998498</v>
      </c>
    </row>
    <row r="1277" spans="89:99" x14ac:dyDescent="0.25">
      <c r="CK1277" t="s">
        <v>5513</v>
      </c>
      <c r="CL1277" t="s">
        <v>2419</v>
      </c>
      <c r="CM1277" t="s">
        <v>2420</v>
      </c>
      <c r="CN1277">
        <v>311136.80583201302</v>
      </c>
      <c r="CO1277">
        <v>1.1232185159671701E-3</v>
      </c>
      <c r="CP1277">
        <v>1073</v>
      </c>
      <c r="CQ1277">
        <v>4.0491914817914099</v>
      </c>
      <c r="CR1277">
        <v>9.8061020030591468E-4</v>
      </c>
      <c r="CS1277">
        <v>658.37241178908903</v>
      </c>
      <c r="CT1277">
        <v>574.78281689869925</v>
      </c>
      <c r="CU1277">
        <v>271633.6324163574</v>
      </c>
    </row>
    <row r="1278" spans="89:99" x14ac:dyDescent="0.25">
      <c r="CK1278" t="s">
        <v>5181</v>
      </c>
      <c r="CL1278" t="s">
        <v>5182</v>
      </c>
      <c r="CM1278" t="s">
        <v>5183</v>
      </c>
      <c r="CN1278">
        <v>310987.26732699201</v>
      </c>
      <c r="CO1278">
        <v>2.81328307421573E-5</v>
      </c>
      <c r="CP1278">
        <v>1074</v>
      </c>
      <c r="CQ1278">
        <v>64.800897931833305</v>
      </c>
      <c r="CR1278">
        <v>2.4560974019810047E-5</v>
      </c>
      <c r="CS1278">
        <v>1.7379471362693699</v>
      </c>
      <c r="CT1278">
        <v>1.517290416060066</v>
      </c>
      <c r="CU1278">
        <v>271503.07991808787</v>
      </c>
    </row>
    <row r="1279" spans="89:99" x14ac:dyDescent="0.25">
      <c r="CK1279" t="s">
        <v>4399</v>
      </c>
      <c r="CL1279" t="s">
        <v>539</v>
      </c>
      <c r="CM1279" t="s">
        <v>540</v>
      </c>
      <c r="CN1279">
        <v>310191.341536024</v>
      </c>
      <c r="CO1279">
        <v>5.7245328883502901E-3</v>
      </c>
      <c r="CP1279">
        <v>1075</v>
      </c>
      <c r="CQ1279">
        <v>-41.026335039667103</v>
      </c>
      <c r="CR1279">
        <v>4.9977232947137854E-3</v>
      </c>
      <c r="CS1279">
        <v>29.491227648051002</v>
      </c>
      <c r="CT1279">
        <v>25.746903420943863</v>
      </c>
      <c r="CU1279">
        <v>270808.20804924431</v>
      </c>
    </row>
    <row r="1280" spans="89:99" x14ac:dyDescent="0.25">
      <c r="CK1280" t="s">
        <v>4540</v>
      </c>
      <c r="CL1280" t="s">
        <v>2570</v>
      </c>
      <c r="CM1280" t="s">
        <v>2571</v>
      </c>
      <c r="CN1280">
        <v>309226.50469230203</v>
      </c>
      <c r="CO1280">
        <v>2.0126362120170899E-2</v>
      </c>
      <c r="CP1280">
        <v>1076</v>
      </c>
      <c r="CQ1280">
        <v>40.240987709755203</v>
      </c>
      <c r="CR1280">
        <v>1.7571038679945528E-2</v>
      </c>
      <c r="CS1280">
        <v>33240.252867654999</v>
      </c>
      <c r="CT1280">
        <v>29019.937402566058</v>
      </c>
      <c r="CU1280">
        <v>269965.87075054867</v>
      </c>
    </row>
    <row r="1281" spans="89:99" x14ac:dyDescent="0.25">
      <c r="CK1281" t="s">
        <v>3033</v>
      </c>
      <c r="CL1281" t="s">
        <v>5497</v>
      </c>
      <c r="CM1281" t="s">
        <v>5498</v>
      </c>
      <c r="CN1281">
        <v>308218.23909917101</v>
      </c>
      <c r="CO1281">
        <v>7.4562500407741603E-3</v>
      </c>
      <c r="CP1281">
        <v>1077</v>
      </c>
      <c r="CQ1281">
        <v>63.970620054582</v>
      </c>
      <c r="CR1281">
        <v>6.5095747105973116E-3</v>
      </c>
      <c r="CS1281">
        <v>0.29825000163096599</v>
      </c>
      <c r="CT1281">
        <v>0.26038298842389213</v>
      </c>
      <c r="CU1281">
        <v>269085.61859018396</v>
      </c>
    </row>
    <row r="1282" spans="89:99" x14ac:dyDescent="0.25">
      <c r="CK1282" t="s">
        <v>5360</v>
      </c>
      <c r="CL1282" t="s">
        <v>2943</v>
      </c>
      <c r="CM1282" t="s">
        <v>5361</v>
      </c>
      <c r="CN1282">
        <v>307858.37518945901</v>
      </c>
      <c r="CO1282">
        <v>3.3059860072423399</v>
      </c>
      <c r="CP1282">
        <v>1078</v>
      </c>
      <c r="CQ1282">
        <v>-41.746621295674998</v>
      </c>
      <c r="CR1282">
        <v>2.8862447998188245</v>
      </c>
      <c r="CS1282">
        <v>4607.2607413406304</v>
      </c>
      <c r="CT1282">
        <v>4022.3044885770596</v>
      </c>
      <c r="CU1282">
        <v>268771.4444419046</v>
      </c>
    </row>
    <row r="1283" spans="89:99" x14ac:dyDescent="0.25">
      <c r="CK1283" t="s">
        <v>4667</v>
      </c>
      <c r="CL1283" t="s">
        <v>2451</v>
      </c>
      <c r="CM1283" t="s">
        <v>2452</v>
      </c>
      <c r="CN1283">
        <v>307098.55909666698</v>
      </c>
      <c r="CO1283">
        <v>5.92335547910952E-4</v>
      </c>
      <c r="CP1283">
        <v>1079</v>
      </c>
      <c r="CQ1283">
        <v>-5.9371594895731796</v>
      </c>
      <c r="CR1283">
        <v>5.1713025740598604E-4</v>
      </c>
      <c r="CS1283">
        <v>808.32903529939699</v>
      </c>
      <c r="CT1283">
        <v>705.70034766164451</v>
      </c>
      <c r="CU1283">
        <v>268108.09763951786</v>
      </c>
    </row>
    <row r="1284" spans="89:99" x14ac:dyDescent="0.25">
      <c r="CK1284" t="s">
        <v>3765</v>
      </c>
      <c r="CL1284" t="s">
        <v>2143</v>
      </c>
      <c r="CM1284" t="s">
        <v>2144</v>
      </c>
      <c r="CN1284">
        <v>305717.34411229403</v>
      </c>
      <c r="CO1284">
        <v>8.4981979357944201E-3</v>
      </c>
      <c r="CP1284">
        <v>1080</v>
      </c>
      <c r="CQ1284">
        <v>-3.25135901946804</v>
      </c>
      <c r="CR1284">
        <v>7.4192327330742198E-3</v>
      </c>
      <c r="CS1284">
        <v>74.794609305054394</v>
      </c>
      <c r="CT1284">
        <v>65.29838652924748</v>
      </c>
      <c r="CU1284">
        <v>266902.24723442079</v>
      </c>
    </row>
    <row r="1285" spans="89:99" x14ac:dyDescent="0.25">
      <c r="CK1285" t="s">
        <v>4258</v>
      </c>
      <c r="CL1285" t="s">
        <v>427</v>
      </c>
      <c r="CM1285" t="s">
        <v>428</v>
      </c>
      <c r="CN1285">
        <v>305296.34645359498</v>
      </c>
      <c r="CO1285">
        <v>2.077168942003E-4</v>
      </c>
      <c r="CP1285">
        <v>1081</v>
      </c>
      <c r="CQ1285">
        <v>51.157030319530897</v>
      </c>
      <c r="CR1285">
        <v>1.8134432644505318E-4</v>
      </c>
      <c r="CS1285">
        <v>99.419821922852805</v>
      </c>
      <c r="CT1285">
        <v>86.797083652239749</v>
      </c>
      <c r="CU1285">
        <v>266534.70112246083</v>
      </c>
    </row>
    <row r="1286" spans="89:99" x14ac:dyDescent="0.25">
      <c r="CK1286" t="s">
        <v>5441</v>
      </c>
      <c r="CL1286" t="s">
        <v>5441</v>
      </c>
      <c r="CM1286" t="s">
        <v>5442</v>
      </c>
      <c r="CN1286">
        <v>304217.41511962999</v>
      </c>
      <c r="CO1286">
        <v>1.1592496174846201E-2</v>
      </c>
      <c r="CP1286">
        <v>1082</v>
      </c>
      <c r="CQ1286">
        <v>-5.5560462177910104</v>
      </c>
      <c r="CR1286">
        <v>1.0120666490503031E-2</v>
      </c>
      <c r="CS1286">
        <v>318481.536567453</v>
      </c>
      <c r="CT1286">
        <v>278045.846758703</v>
      </c>
      <c r="CU1286">
        <v>265592.75522638136</v>
      </c>
    </row>
    <row r="1287" spans="89:99" x14ac:dyDescent="0.25">
      <c r="CK1287" t="s">
        <v>4259</v>
      </c>
      <c r="CL1287" t="s">
        <v>526</v>
      </c>
      <c r="CM1287" t="s">
        <v>527</v>
      </c>
      <c r="CN1287">
        <v>303322.92430360999</v>
      </c>
      <c r="CO1287">
        <v>0.23623867338809501</v>
      </c>
      <c r="CP1287">
        <v>1083</v>
      </c>
      <c r="CQ1287">
        <v>-3.6377955429090099</v>
      </c>
      <c r="CR1287">
        <v>0.20624486646004897</v>
      </c>
      <c r="CS1287">
        <v>38986.1753694035</v>
      </c>
      <c r="CT1287">
        <v>34036.334599802562</v>
      </c>
      <c r="CU1287">
        <v>264811.83254232653</v>
      </c>
    </row>
    <row r="1288" spans="89:99" x14ac:dyDescent="0.25">
      <c r="CK1288" t="s">
        <v>5430</v>
      </c>
      <c r="CL1288" t="s">
        <v>1759</v>
      </c>
      <c r="CM1288" t="s">
        <v>1760</v>
      </c>
      <c r="CN1288">
        <v>302579.03192584601</v>
      </c>
      <c r="CO1288">
        <v>5.40139845000748E-4</v>
      </c>
      <c r="CP1288">
        <v>1084</v>
      </c>
      <c r="CQ1288">
        <v>-2.3702600898437098</v>
      </c>
      <c r="CR1288">
        <v>4.7156152972007315E-4</v>
      </c>
      <c r="CS1288">
        <v>71603.836545470607</v>
      </c>
      <c r="CT1288">
        <v>62512.727042311497</v>
      </c>
      <c r="CU1288">
        <v>264162.38771641295</v>
      </c>
    </row>
    <row r="1289" spans="89:99" x14ac:dyDescent="0.25">
      <c r="CK1289" t="s">
        <v>5142</v>
      </c>
      <c r="CL1289" t="s">
        <v>2141</v>
      </c>
      <c r="CM1289" t="s">
        <v>2142</v>
      </c>
      <c r="CN1289">
        <v>301874.65712042002</v>
      </c>
      <c r="CO1289">
        <v>5.0312442853403397E-3</v>
      </c>
      <c r="CP1289">
        <v>1085</v>
      </c>
      <c r="CQ1289">
        <v>-10.4277122036127</v>
      </c>
      <c r="CR1289">
        <v>4.3924573858963901E-3</v>
      </c>
      <c r="CS1289">
        <v>1075.68002820576</v>
      </c>
      <c r="CT1289">
        <v>939.1073891046442</v>
      </c>
      <c r="CU1289">
        <v>263547.4431537831</v>
      </c>
    </row>
    <row r="1290" spans="89:99" x14ac:dyDescent="0.25">
      <c r="CK1290" t="s">
        <v>4586</v>
      </c>
      <c r="CL1290" t="s">
        <v>888</v>
      </c>
      <c r="CM1290" t="s">
        <v>889</v>
      </c>
      <c r="CN1290">
        <v>301144.29355495097</v>
      </c>
      <c r="CO1290">
        <v>1.8089875579416301E-2</v>
      </c>
      <c r="CP1290">
        <v>1086</v>
      </c>
      <c r="CQ1290">
        <v>1.3087476308749999</v>
      </c>
      <c r="CR1290">
        <v>1.5793112616351294E-2</v>
      </c>
      <c r="CS1290">
        <v>1161.26761629357</v>
      </c>
      <c r="CT1290">
        <v>1013.8284346584735</v>
      </c>
      <c r="CU1290">
        <v>262909.80946804024</v>
      </c>
    </row>
    <row r="1291" spans="89:99" x14ac:dyDescent="0.25">
      <c r="CK1291" t="s">
        <v>5093</v>
      </c>
      <c r="CL1291" t="s">
        <v>984</v>
      </c>
      <c r="CM1291" t="s">
        <v>985</v>
      </c>
      <c r="CN1291">
        <v>300806.89296039299</v>
      </c>
      <c r="CO1291">
        <v>3.2718866466966501E-3</v>
      </c>
      <c r="CP1291">
        <v>1087</v>
      </c>
      <c r="CQ1291">
        <v>-5.0165365824429697</v>
      </c>
      <c r="CR1291">
        <v>2.8564748304854577E-3</v>
      </c>
      <c r="CS1291">
        <v>6537.91627070089</v>
      </c>
      <c r="CT1291">
        <v>5707.8362693076242</v>
      </c>
      <c r="CU1291">
        <v>262615.24660256971</v>
      </c>
    </row>
    <row r="1292" spans="89:99" x14ac:dyDescent="0.25">
      <c r="CK1292" t="s">
        <v>4286</v>
      </c>
      <c r="CL1292" t="s">
        <v>4286</v>
      </c>
      <c r="CM1292" t="s">
        <v>4287</v>
      </c>
      <c r="CN1292">
        <v>300515.23832310701</v>
      </c>
      <c r="CO1292">
        <v>6.6949678899447307E-2</v>
      </c>
      <c r="CP1292">
        <v>1088</v>
      </c>
      <c r="CQ1292">
        <v>29.457358215626201</v>
      </c>
      <c r="CR1292">
        <v>5.8449479867657896E-2</v>
      </c>
      <c r="CS1292">
        <v>63113.462407355997</v>
      </c>
      <c r="CT1292">
        <v>55100.324766268466</v>
      </c>
      <c r="CU1292">
        <v>262360.62160465214</v>
      </c>
    </row>
    <row r="1293" spans="89:99" x14ac:dyDescent="0.25">
      <c r="CK1293" t="s">
        <v>4022</v>
      </c>
      <c r="CL1293" t="s">
        <v>1614</v>
      </c>
      <c r="CM1293" t="s">
        <v>1615</v>
      </c>
      <c r="CN1293">
        <v>298421.42308372102</v>
      </c>
      <c r="CO1293">
        <v>1.5000194406896499E-3</v>
      </c>
      <c r="CP1293">
        <v>1089</v>
      </c>
      <c r="CQ1293">
        <v>-1.61904241038201</v>
      </c>
      <c r="CR1293">
        <v>1.3095709724219296E-3</v>
      </c>
      <c r="CS1293">
        <v>234.303036635723</v>
      </c>
      <c r="CT1293">
        <v>204.55498589230513</v>
      </c>
      <c r="CU1293">
        <v>260532.64552331954</v>
      </c>
    </row>
    <row r="1294" spans="89:99" x14ac:dyDescent="0.25">
      <c r="CK1294" t="s">
        <v>4572</v>
      </c>
      <c r="CL1294" t="s">
        <v>4573</v>
      </c>
      <c r="CM1294" t="s">
        <v>3270</v>
      </c>
      <c r="CN1294">
        <v>295943.51717715402</v>
      </c>
      <c r="CO1294">
        <v>2.47095786232935E-3</v>
      </c>
      <c r="CP1294">
        <v>1090</v>
      </c>
      <c r="CQ1294">
        <v>-0.42264075122010297</v>
      </c>
      <c r="CR1294">
        <v>2.1572351682965672E-3</v>
      </c>
      <c r="CS1294">
        <v>168243.94610380201</v>
      </c>
      <c r="CT1294">
        <v>146883.02173067894</v>
      </c>
      <c r="CU1294">
        <v>258369.3444622739</v>
      </c>
    </row>
    <row r="1295" spans="89:99" x14ac:dyDescent="0.25">
      <c r="CK1295" t="s">
        <v>3894</v>
      </c>
      <c r="CL1295" t="s">
        <v>3895</v>
      </c>
      <c r="CM1295" t="s">
        <v>561</v>
      </c>
      <c r="CN1295">
        <v>294324.50094280299</v>
      </c>
      <c r="CO1295">
        <v>6.5263068737608093E-2</v>
      </c>
      <c r="CP1295">
        <v>1091</v>
      </c>
      <c r="CQ1295">
        <v>-0.74400066070459603</v>
      </c>
      <c r="CR1295">
        <v>5.6977008478406435E-2</v>
      </c>
      <c r="CS1295">
        <v>57.587112920699496</v>
      </c>
      <c r="CT1295">
        <v>50.275622715835823</v>
      </c>
      <c r="CU1295">
        <v>256955.88500510104</v>
      </c>
    </row>
    <row r="1296" spans="89:99" x14ac:dyDescent="0.25">
      <c r="CK1296" t="s">
        <v>4655</v>
      </c>
      <c r="CL1296" t="s">
        <v>2596</v>
      </c>
      <c r="CM1296" t="s">
        <v>2597</v>
      </c>
      <c r="CN1296">
        <v>293599.183681925</v>
      </c>
      <c r="CO1296">
        <v>8.3512643203427798E-4</v>
      </c>
      <c r="CP1296">
        <v>1092</v>
      </c>
      <c r="CQ1296">
        <v>-3.8675091684970799</v>
      </c>
      <c r="CR1296">
        <v>7.2909543971747817E-4</v>
      </c>
      <c r="CS1296">
        <v>22514.1503657715</v>
      </c>
      <c r="CT1296">
        <v>19655.663778731694</v>
      </c>
      <c r="CU1296">
        <v>256322.65692493314</v>
      </c>
    </row>
    <row r="1297" spans="89:99" x14ac:dyDescent="0.25">
      <c r="CK1297" t="s">
        <v>5746</v>
      </c>
      <c r="CL1297" t="s">
        <v>5747</v>
      </c>
      <c r="CM1297" t="s">
        <v>5748</v>
      </c>
      <c r="CN1297">
        <v>293415.20122282603</v>
      </c>
      <c r="CO1297">
        <v>0.598114429268227</v>
      </c>
      <c r="CP1297">
        <v>1093</v>
      </c>
      <c r="CQ1297">
        <v>-0.45098032008823502</v>
      </c>
      <c r="CR1297">
        <v>0.52217542887061597</v>
      </c>
      <c r="CS1297">
        <v>0</v>
      </c>
      <c r="CT1297">
        <v>0</v>
      </c>
      <c r="CU1297">
        <v>256162.03361477121</v>
      </c>
    </row>
    <row r="1298" spans="89:99" x14ac:dyDescent="0.25">
      <c r="CK1298" t="s">
        <v>5753</v>
      </c>
      <c r="CL1298" t="s">
        <v>3345</v>
      </c>
      <c r="CM1298" t="s">
        <v>3346</v>
      </c>
      <c r="CN1298">
        <v>293387.57866183401</v>
      </c>
      <c r="CO1298">
        <v>1.14814702627865E-3</v>
      </c>
      <c r="CP1298">
        <v>1094</v>
      </c>
      <c r="CQ1298">
        <v>-1.81198157283692</v>
      </c>
      <c r="CR1298">
        <v>1.0023736872342079E-3</v>
      </c>
      <c r="CS1298">
        <v>1522.19576875084</v>
      </c>
      <c r="CT1298">
        <v>1328.9317051671587</v>
      </c>
      <c r="CU1298">
        <v>256137.918124613</v>
      </c>
    </row>
    <row r="1299" spans="89:99" x14ac:dyDescent="0.25">
      <c r="CK1299" t="s">
        <v>4684</v>
      </c>
      <c r="CL1299" t="s">
        <v>680</v>
      </c>
      <c r="CM1299" t="s">
        <v>681</v>
      </c>
      <c r="CN1299">
        <v>290935.063015402</v>
      </c>
      <c r="CO1299">
        <v>9.2536671233167805E-3</v>
      </c>
      <c r="CP1299">
        <v>1095</v>
      </c>
      <c r="CQ1299">
        <v>-14.6230685833537</v>
      </c>
      <c r="CR1299">
        <v>8.078784530671991E-3</v>
      </c>
      <c r="CS1299">
        <v>3.3298938472842501</v>
      </c>
      <c r="CT1299">
        <v>2.9071172048576535</v>
      </c>
      <c r="CU1299">
        <v>253996.78367471459</v>
      </c>
    </row>
    <row r="1300" spans="89:99" x14ac:dyDescent="0.25">
      <c r="CK1300" t="s">
        <v>6327</v>
      </c>
      <c r="CL1300" t="s">
        <v>6328</v>
      </c>
      <c r="CM1300" t="s">
        <v>6329</v>
      </c>
      <c r="CN1300">
        <v>288760.33868790301</v>
      </c>
      <c r="CO1300">
        <v>1.1858569178576899E-3</v>
      </c>
      <c r="CP1300">
        <v>1096</v>
      </c>
      <c r="CQ1300">
        <v>-2.0478422541663099</v>
      </c>
      <c r="CR1300">
        <v>1.0352957801388065E-3</v>
      </c>
      <c r="CS1300">
        <v>41511.277598687098</v>
      </c>
      <c r="CT1300">
        <v>36240.839749647399</v>
      </c>
      <c r="CU1300">
        <v>252098.17104673217</v>
      </c>
    </row>
    <row r="1301" spans="89:99" x14ac:dyDescent="0.25">
      <c r="CK1301" t="s">
        <v>6264</v>
      </c>
      <c r="CL1301" t="s">
        <v>1839</v>
      </c>
      <c r="CM1301" t="s">
        <v>1840</v>
      </c>
      <c r="CN1301">
        <v>287592.73682323401</v>
      </c>
      <c r="CO1301">
        <v>3.0613806230860999E-3</v>
      </c>
      <c r="CP1301">
        <v>1097</v>
      </c>
      <c r="CQ1301">
        <v>-10.9862215798456</v>
      </c>
      <c r="CR1301">
        <v>2.672695493656597E-3</v>
      </c>
      <c r="CS1301">
        <v>22209.890888582999</v>
      </c>
      <c r="CT1301">
        <v>19390.034301804953</v>
      </c>
      <c r="CU1301">
        <v>251078.812585209</v>
      </c>
    </row>
    <row r="1302" spans="89:99" x14ac:dyDescent="0.25">
      <c r="CK1302" t="s">
        <v>5622</v>
      </c>
      <c r="CL1302" t="s">
        <v>1544</v>
      </c>
      <c r="CM1302" t="s">
        <v>1545</v>
      </c>
      <c r="CN1302">
        <v>287515.60529478401</v>
      </c>
      <c r="CO1302">
        <v>8.5711650044824003E-4</v>
      </c>
      <c r="CP1302">
        <v>1098</v>
      </c>
      <c r="CQ1302">
        <v>2.1773821148825698</v>
      </c>
      <c r="CR1302">
        <v>7.4829356108532992E-4</v>
      </c>
      <c r="CS1302">
        <v>2569.39125900722</v>
      </c>
      <c r="CT1302">
        <v>2243.171067198628</v>
      </c>
      <c r="CU1302">
        <v>251011.47398413712</v>
      </c>
    </row>
    <row r="1303" spans="89:99" x14ac:dyDescent="0.25">
      <c r="CK1303" t="s">
        <v>5020</v>
      </c>
      <c r="CL1303" t="s">
        <v>5020</v>
      </c>
      <c r="CM1303" t="s">
        <v>3301</v>
      </c>
      <c r="CN1303">
        <v>285389.13919968199</v>
      </c>
      <c r="CO1303">
        <v>5.5743325161316196E-3</v>
      </c>
      <c r="CP1303">
        <v>1099</v>
      </c>
      <c r="CQ1303">
        <v>10.4656281000089</v>
      </c>
      <c r="CR1303">
        <v>4.866592962553486E-3</v>
      </c>
      <c r="CS1303">
        <v>5605.3842994857896</v>
      </c>
      <c r="CT1303">
        <v>4893.702287285877</v>
      </c>
      <c r="CU1303">
        <v>249154.99253033363</v>
      </c>
    </row>
    <row r="1304" spans="89:99" x14ac:dyDescent="0.25">
      <c r="CK1304" t="s">
        <v>4846</v>
      </c>
      <c r="CL1304" t="s">
        <v>513</v>
      </c>
      <c r="CM1304" t="s">
        <v>514</v>
      </c>
      <c r="CN1304">
        <v>284909.81382797402</v>
      </c>
      <c r="CO1304">
        <v>4.8737079286176701E-4</v>
      </c>
      <c r="CP1304">
        <v>1100</v>
      </c>
      <c r="CQ1304">
        <v>-11.784784052967201</v>
      </c>
      <c r="CR1304">
        <v>4.2549224751686575E-4</v>
      </c>
      <c r="CS1304">
        <v>4.6145786034887699</v>
      </c>
      <c r="CT1304">
        <v>4.0286932456754228</v>
      </c>
      <c r="CU1304">
        <v>248736.52422511921</v>
      </c>
    </row>
    <row r="1305" spans="89:99" x14ac:dyDescent="0.25">
      <c r="CK1305" t="s">
        <v>2306</v>
      </c>
      <c r="CL1305" t="s">
        <v>2306</v>
      </c>
      <c r="CM1305" t="s">
        <v>5533</v>
      </c>
      <c r="CN1305">
        <v>284316.518865516</v>
      </c>
      <c r="CO1305">
        <v>7.9360637726881502E-5</v>
      </c>
      <c r="CP1305">
        <v>1101</v>
      </c>
      <c r="CQ1305">
        <v>-14.8037362208551</v>
      </c>
      <c r="CR1305">
        <v>6.9284693718525735E-5</v>
      </c>
      <c r="CS1305">
        <v>10422.5653230183</v>
      </c>
      <c r="CT1305">
        <v>9099.274739346607</v>
      </c>
      <c r="CU1305">
        <v>248218.5563642747</v>
      </c>
    </row>
    <row r="1306" spans="89:99" x14ac:dyDescent="0.25">
      <c r="CK1306" t="s">
        <v>4779</v>
      </c>
      <c r="CL1306" t="s">
        <v>1157</v>
      </c>
      <c r="CM1306" t="s">
        <v>1158</v>
      </c>
      <c r="CN1306">
        <v>283827.97882538202</v>
      </c>
      <c r="CO1306">
        <v>8.4161203767720294E-3</v>
      </c>
      <c r="CP1306">
        <v>1102</v>
      </c>
      <c r="CQ1306">
        <v>-3.0249397609559798</v>
      </c>
      <c r="CR1306">
        <v>7.3475760692555472E-3</v>
      </c>
      <c r="CS1306">
        <v>251.141948573186</v>
      </c>
      <c r="CT1306">
        <v>219.25596221454006</v>
      </c>
      <c r="CU1306">
        <v>247792.04332179629</v>
      </c>
    </row>
    <row r="1307" spans="89:99" x14ac:dyDescent="0.25">
      <c r="CK1307" t="s">
        <v>4680</v>
      </c>
      <c r="CL1307" t="s">
        <v>2069</v>
      </c>
      <c r="CM1307" t="s">
        <v>2070</v>
      </c>
      <c r="CN1307">
        <v>283263.39464557898</v>
      </c>
      <c r="CO1307">
        <v>6.9611620759037193E-2</v>
      </c>
      <c r="CP1307">
        <v>1103</v>
      </c>
      <c r="CQ1307">
        <v>1.12112266874502</v>
      </c>
      <c r="CR1307">
        <v>6.0773450940986816E-2</v>
      </c>
      <c r="CS1307">
        <v>858.13435516396498</v>
      </c>
      <c r="CT1307">
        <v>749.18218489492756</v>
      </c>
      <c r="CU1307">
        <v>247299.14100779776</v>
      </c>
    </row>
    <row r="1308" spans="89:99" x14ac:dyDescent="0.25">
      <c r="CK1308" t="s">
        <v>5520</v>
      </c>
      <c r="CL1308" t="s">
        <v>2805</v>
      </c>
      <c r="CM1308" t="s">
        <v>2806</v>
      </c>
      <c r="CN1308">
        <v>282489.67664147803</v>
      </c>
      <c r="CO1308">
        <v>1.83425526775842E-6</v>
      </c>
      <c r="CP1308">
        <v>1104</v>
      </c>
      <c r="CQ1308">
        <v>-0.34095445170838901</v>
      </c>
      <c r="CR1308">
        <v>1.6013708819427404E-6</v>
      </c>
      <c r="CS1308">
        <v>47126.811309078897</v>
      </c>
      <c r="CT1308">
        <v>41143.402838033013</v>
      </c>
      <c r="CU1308">
        <v>246623.65733636948</v>
      </c>
    </row>
    <row r="1309" spans="89:99" x14ac:dyDescent="0.25">
      <c r="CK1309" t="s">
        <v>4961</v>
      </c>
      <c r="CL1309" t="s">
        <v>1660</v>
      </c>
      <c r="CM1309" t="s">
        <v>1661</v>
      </c>
      <c r="CN1309">
        <v>281286.703219335</v>
      </c>
      <c r="CO1309">
        <v>0.67689552983804702</v>
      </c>
      <c r="CP1309">
        <v>1105</v>
      </c>
      <c r="CQ1309">
        <v>-2.6217997615185902</v>
      </c>
      <c r="CR1309">
        <v>0.59095416578768933</v>
      </c>
      <c r="CS1309">
        <v>317073.44154228299</v>
      </c>
      <c r="CT1309">
        <v>276816.52911030868</v>
      </c>
      <c r="CU1309">
        <v>245573.41823179543</v>
      </c>
    </row>
    <row r="1310" spans="89:99" x14ac:dyDescent="0.25">
      <c r="CK1310" t="s">
        <v>9698</v>
      </c>
      <c r="CL1310" t="s">
        <v>9699</v>
      </c>
      <c r="CM1310" t="s">
        <v>9700</v>
      </c>
      <c r="CN1310">
        <v>277093.547665869</v>
      </c>
      <c r="CO1310">
        <v>5.2186163763025303E-2</v>
      </c>
      <c r="CP1310">
        <v>1106</v>
      </c>
      <c r="CQ1310">
        <v>1.9518762148198401</v>
      </c>
      <c r="CR1310">
        <v>4.5560399667016575E-2</v>
      </c>
      <c r="CS1310">
        <v>4219.1222526735501</v>
      </c>
      <c r="CT1310">
        <v>3683.4456149851067</v>
      </c>
      <c r="CU1310">
        <v>241912.64248001968</v>
      </c>
    </row>
    <row r="1311" spans="89:99" x14ac:dyDescent="0.25">
      <c r="CK1311" t="s">
        <v>4279</v>
      </c>
      <c r="CL1311" t="s">
        <v>1798</v>
      </c>
      <c r="CM1311" t="s">
        <v>1799</v>
      </c>
      <c r="CN1311">
        <v>276829.579245759</v>
      </c>
      <c r="CO1311">
        <v>2.6039664902510898E-3</v>
      </c>
      <c r="CP1311">
        <v>1107</v>
      </c>
      <c r="CQ1311">
        <v>1.36298040589069</v>
      </c>
      <c r="CR1311">
        <v>2.2733564887828512E-3</v>
      </c>
      <c r="CS1311">
        <v>0</v>
      </c>
      <c r="CT1311">
        <v>0</v>
      </c>
      <c r="CU1311">
        <v>241682.18854640052</v>
      </c>
    </row>
    <row r="1312" spans="89:99" x14ac:dyDescent="0.25">
      <c r="CK1312" t="s">
        <v>5176</v>
      </c>
      <c r="CL1312" t="s">
        <v>5177</v>
      </c>
      <c r="CM1312" t="s">
        <v>5178</v>
      </c>
      <c r="CN1312">
        <v>275846.71953762299</v>
      </c>
      <c r="CO1312">
        <v>1.14013342725151E-3</v>
      </c>
      <c r="CP1312">
        <v>1108</v>
      </c>
      <c r="CQ1312">
        <v>-0.33632259067903802</v>
      </c>
      <c r="CR1312">
        <v>9.9537752679394959E-4</v>
      </c>
      <c r="CS1312">
        <v>5004.3510790919199</v>
      </c>
      <c r="CT1312">
        <v>4368.9786486860949</v>
      </c>
      <c r="CU1312">
        <v>240824.11663824829</v>
      </c>
    </row>
    <row r="1313" spans="89:99" x14ac:dyDescent="0.25">
      <c r="CK1313" t="s">
        <v>4757</v>
      </c>
      <c r="CL1313" t="s">
        <v>3237</v>
      </c>
      <c r="CM1313" t="s">
        <v>3238</v>
      </c>
      <c r="CN1313">
        <v>275628.83613687701</v>
      </c>
      <c r="CO1313">
        <v>1.3198271808124599E-2</v>
      </c>
      <c r="CP1313">
        <v>1109</v>
      </c>
      <c r="CQ1313">
        <v>-6.6309878673871498</v>
      </c>
      <c r="CR1313">
        <v>1.1522566426277872E-2</v>
      </c>
      <c r="CS1313">
        <v>60152.793001116697</v>
      </c>
      <c r="CT1313">
        <v>52515.553790522936</v>
      </c>
      <c r="CU1313">
        <v>240633.89658559463</v>
      </c>
    </row>
    <row r="1314" spans="89:99" x14ac:dyDescent="0.25">
      <c r="CK1314" t="s">
        <v>5913</v>
      </c>
      <c r="CL1314" t="s">
        <v>652</v>
      </c>
      <c r="CM1314" t="s">
        <v>653</v>
      </c>
      <c r="CN1314">
        <v>274184.93319092802</v>
      </c>
      <c r="CO1314">
        <v>2.7502194546912399E-3</v>
      </c>
      <c r="CP1314">
        <v>1110</v>
      </c>
      <c r="CQ1314">
        <v>5.1728687393382202</v>
      </c>
      <c r="CR1314">
        <v>2.401040591845822E-3</v>
      </c>
      <c r="CS1314">
        <v>73.883583212204996</v>
      </c>
      <c r="CT1314">
        <v>64.503027953250623</v>
      </c>
      <c r="CU1314">
        <v>239373.3173332751</v>
      </c>
    </row>
    <row r="1315" spans="89:99" x14ac:dyDescent="0.25">
      <c r="CK1315" t="s">
        <v>4278</v>
      </c>
      <c r="CL1315" t="s">
        <v>1052</v>
      </c>
      <c r="CM1315" t="s">
        <v>1053</v>
      </c>
      <c r="CN1315">
        <v>272954.63788863103</v>
      </c>
      <c r="CO1315">
        <v>1.4988086143424E-2</v>
      </c>
      <c r="CP1315">
        <v>1111</v>
      </c>
      <c r="CQ1315">
        <v>0.53741419168981697</v>
      </c>
      <c r="CR1315">
        <v>1.3085138774310319E-2</v>
      </c>
      <c r="CS1315">
        <v>1043.2015204627801</v>
      </c>
      <c r="CT1315">
        <v>910.7524826187439</v>
      </c>
      <c r="CU1315">
        <v>238299.22524373894</v>
      </c>
    </row>
    <row r="1316" spans="89:99" x14ac:dyDescent="0.25">
      <c r="CK1316" t="s">
        <v>7203</v>
      </c>
      <c r="CL1316" t="s">
        <v>7204</v>
      </c>
      <c r="CM1316" t="s">
        <v>7205</v>
      </c>
      <c r="CN1316">
        <v>272153.23000785901</v>
      </c>
      <c r="CO1316">
        <v>2.1390369460848899E-4</v>
      </c>
      <c r="CP1316">
        <v>1112</v>
      </c>
      <c r="CQ1316">
        <v>-33.370032430320101</v>
      </c>
      <c r="CR1316">
        <v>1.8674562592621685E-4</v>
      </c>
      <c r="CS1316">
        <v>2725.5480424797001</v>
      </c>
      <c r="CT1316">
        <v>2379.501560814308</v>
      </c>
      <c r="CU1316">
        <v>237599.56731314128</v>
      </c>
    </row>
    <row r="1317" spans="89:99" x14ac:dyDescent="0.25">
      <c r="CK1317" t="s">
        <v>4710</v>
      </c>
      <c r="CL1317" t="s">
        <v>721</v>
      </c>
      <c r="CM1317" t="s">
        <v>722</v>
      </c>
      <c r="CN1317">
        <v>270496.19165814098</v>
      </c>
      <c r="CO1317">
        <v>6.9625808979524996E-5</v>
      </c>
      <c r="CP1317">
        <v>1113</v>
      </c>
      <c r="CQ1317">
        <v>99.043761686732196</v>
      </c>
      <c r="CR1317">
        <v>6.0785837768248601E-5</v>
      </c>
      <c r="CS1317">
        <v>2.0758406436604999</v>
      </c>
      <c r="CT1317">
        <v>1.8122836121787886</v>
      </c>
      <c r="CU1317">
        <v>236152.91318045685</v>
      </c>
    </row>
    <row r="1318" spans="89:99" x14ac:dyDescent="0.25">
      <c r="CK1318" t="s">
        <v>6414</v>
      </c>
      <c r="CL1318" t="s">
        <v>625</v>
      </c>
      <c r="CM1318" t="s">
        <v>626</v>
      </c>
      <c r="CN1318">
        <v>270443.544098265</v>
      </c>
      <c r="CO1318">
        <v>4.0175529112382001E-3</v>
      </c>
      <c r="CP1318">
        <v>1114</v>
      </c>
      <c r="CQ1318">
        <v>21.4172649803185</v>
      </c>
      <c r="CR1318">
        <v>3.5074683234157544E-3</v>
      </c>
      <c r="CS1318">
        <v>0.81764412940287401</v>
      </c>
      <c r="CT1318">
        <v>0.71383276015736774</v>
      </c>
      <c r="CU1318">
        <v>236106.94996537294</v>
      </c>
    </row>
    <row r="1319" spans="89:99" x14ac:dyDescent="0.25">
      <c r="CK1319" t="s">
        <v>4919</v>
      </c>
      <c r="CL1319" t="s">
        <v>4920</v>
      </c>
      <c r="CM1319" t="s">
        <v>4921</v>
      </c>
      <c r="CN1319">
        <v>270178.89597352</v>
      </c>
      <c r="CO1319">
        <v>1.68027113554963E-2</v>
      </c>
      <c r="CP1319">
        <v>1115</v>
      </c>
      <c r="CQ1319">
        <v>-3.6367775252550101</v>
      </c>
      <c r="CR1319">
        <v>1.4669371910957072E-2</v>
      </c>
      <c r="CS1319">
        <v>318575.98176169</v>
      </c>
      <c r="CT1319">
        <v>278128.30081329885</v>
      </c>
      <c r="CU1319">
        <v>235875.90262513809</v>
      </c>
    </row>
    <row r="1320" spans="89:99" x14ac:dyDescent="0.25">
      <c r="CK1320" t="s">
        <v>4120</v>
      </c>
      <c r="CL1320" t="s">
        <v>1909</v>
      </c>
      <c r="CM1320" t="s">
        <v>1910</v>
      </c>
      <c r="CN1320">
        <v>269237.82816796901</v>
      </c>
      <c r="CO1320">
        <v>2.3553761245724902E-2</v>
      </c>
      <c r="CP1320">
        <v>1116</v>
      </c>
      <c r="CQ1320">
        <v>26.804669112680301</v>
      </c>
      <c r="CR1320">
        <v>2.0563281502922692E-2</v>
      </c>
      <c r="CS1320">
        <v>11710.4934269037</v>
      </c>
      <c r="CT1320">
        <v>10223.682339450303</v>
      </c>
      <c r="CU1320">
        <v>235054.31655245106</v>
      </c>
    </row>
    <row r="1321" spans="89:99" x14ac:dyDescent="0.25">
      <c r="CK1321" t="s">
        <v>4827</v>
      </c>
      <c r="CL1321" t="s">
        <v>4828</v>
      </c>
      <c r="CM1321" t="s">
        <v>4829</v>
      </c>
      <c r="CN1321">
        <v>268669.38147530402</v>
      </c>
      <c r="CO1321">
        <v>4.5330866963090501E-4</v>
      </c>
      <c r="CP1321">
        <v>1117</v>
      </c>
      <c r="CQ1321">
        <v>-14.184528410493799</v>
      </c>
      <c r="CR1321">
        <v>3.9575478769988688E-4</v>
      </c>
      <c r="CS1321">
        <v>18739.470520241299</v>
      </c>
      <c r="CT1321">
        <v>16360.232385109388</v>
      </c>
      <c r="CU1321">
        <v>234558.04212567359</v>
      </c>
    </row>
    <row r="1322" spans="89:99" x14ac:dyDescent="0.25">
      <c r="CK1322" t="s">
        <v>4056</v>
      </c>
      <c r="CL1322" t="s">
        <v>2399</v>
      </c>
      <c r="CM1322" t="s">
        <v>2400</v>
      </c>
      <c r="CN1322">
        <v>268012.181044353</v>
      </c>
      <c r="CO1322">
        <v>2.2109328102568001E-3</v>
      </c>
      <c r="CP1322">
        <v>1118</v>
      </c>
      <c r="CQ1322">
        <v>-1.9991315947349699</v>
      </c>
      <c r="CR1322">
        <v>1.9302239369353563E-3</v>
      </c>
      <c r="CS1322">
        <v>16460.640219716701</v>
      </c>
      <c r="CT1322">
        <v>14370.731494860594</v>
      </c>
      <c r="CU1322">
        <v>233984.28249023782</v>
      </c>
    </row>
    <row r="1323" spans="89:99" x14ac:dyDescent="0.25">
      <c r="CK1323" t="s">
        <v>5765</v>
      </c>
      <c r="CL1323" t="s">
        <v>5766</v>
      </c>
      <c r="CM1323" t="s">
        <v>5767</v>
      </c>
      <c r="CN1323">
        <v>267575.82675030199</v>
      </c>
      <c r="CO1323">
        <v>0.122676914105496</v>
      </c>
      <c r="CP1323">
        <v>1119</v>
      </c>
      <c r="CQ1323">
        <v>18.076601500396201</v>
      </c>
      <c r="CR1323">
        <v>0.10710136238300584</v>
      </c>
      <c r="CS1323">
        <v>56.201974659150999</v>
      </c>
      <c r="CT1323">
        <v>49.066347148526567</v>
      </c>
      <c r="CU1323">
        <v>233603.32948277672</v>
      </c>
    </row>
    <row r="1324" spans="89:99" x14ac:dyDescent="0.25">
      <c r="CK1324" t="s">
        <v>9536</v>
      </c>
      <c r="CL1324" t="s">
        <v>557</v>
      </c>
      <c r="CM1324" t="s">
        <v>558</v>
      </c>
      <c r="CN1324">
        <v>262740.55062063498</v>
      </c>
      <c r="CO1324">
        <v>0.18880410707402101</v>
      </c>
      <c r="CP1324">
        <v>1120</v>
      </c>
      <c r="CQ1324">
        <v>0</v>
      </c>
      <c r="CR1324">
        <v>0.16483278242347504</v>
      </c>
      <c r="CS1324">
        <v>0</v>
      </c>
      <c r="CT1324">
        <v>0</v>
      </c>
      <c r="CU1324">
        <v>229381.95935163676</v>
      </c>
    </row>
    <row r="1325" spans="89:99" x14ac:dyDescent="0.25">
      <c r="CK1325" t="s">
        <v>4676</v>
      </c>
      <c r="CL1325" t="s">
        <v>3037</v>
      </c>
      <c r="CM1325" t="s">
        <v>3038</v>
      </c>
      <c r="CN1325">
        <v>261838.661171555</v>
      </c>
      <c r="CO1325">
        <v>3.2670497394916099E-8</v>
      </c>
      <c r="CP1325">
        <v>1121</v>
      </c>
      <c r="CQ1325">
        <v>-15.221117773366799</v>
      </c>
      <c r="CR1325">
        <v>2.852252036366798E-8</v>
      </c>
      <c r="CS1325">
        <v>87.742907178493695</v>
      </c>
      <c r="CT1325">
        <v>76.602716711483438</v>
      </c>
      <c r="CU1325">
        <v>228594.57739456976</v>
      </c>
    </row>
    <row r="1326" spans="89:99" x14ac:dyDescent="0.25">
      <c r="CK1326" t="s">
        <v>4694</v>
      </c>
      <c r="CL1326" t="s">
        <v>4695</v>
      </c>
      <c r="CM1326" t="s">
        <v>4696</v>
      </c>
      <c r="CN1326">
        <v>258844.31737413001</v>
      </c>
      <c r="CO1326">
        <v>2.2567072133751502E-3</v>
      </c>
      <c r="CP1326">
        <v>1122</v>
      </c>
      <c r="CQ1326">
        <v>-2.64708820761745</v>
      </c>
      <c r="CR1326">
        <v>1.9701866387361881E-3</v>
      </c>
      <c r="CS1326">
        <v>264.82887260979902</v>
      </c>
      <c r="CT1326">
        <v>231.20513962776857</v>
      </c>
      <c r="CU1326">
        <v>225980.40746304105</v>
      </c>
    </row>
    <row r="1327" spans="89:99" x14ac:dyDescent="0.25">
      <c r="CK1327" t="s">
        <v>4661</v>
      </c>
      <c r="CL1327" t="s">
        <v>388</v>
      </c>
      <c r="CM1327" t="s">
        <v>389</v>
      </c>
      <c r="CN1327">
        <v>256966.04666056501</v>
      </c>
      <c r="CO1327">
        <v>2.7114163294987402E-4</v>
      </c>
      <c r="CP1327">
        <v>1123</v>
      </c>
      <c r="CQ1327">
        <v>49.136945053124698</v>
      </c>
      <c r="CR1327">
        <v>2.3671640666402628E-4</v>
      </c>
      <c r="CS1327">
        <v>52.9306903666712</v>
      </c>
      <c r="CT1327">
        <v>46.210398194957172</v>
      </c>
      <c r="CU1327">
        <v>224340.60951235311</v>
      </c>
    </row>
    <row r="1328" spans="89:99" x14ac:dyDescent="0.25">
      <c r="CK1328" t="s">
        <v>1782</v>
      </c>
      <c r="CL1328" t="s">
        <v>1782</v>
      </c>
      <c r="CM1328" t="s">
        <v>1783</v>
      </c>
      <c r="CN1328">
        <v>256821.89636446099</v>
      </c>
      <c r="CO1328">
        <v>2.0176821810743901E-3</v>
      </c>
      <c r="CP1328">
        <v>1124</v>
      </c>
      <c r="CQ1328">
        <v>4.1560649291104701</v>
      </c>
      <c r="CR1328">
        <v>1.7615091806364618E-3</v>
      </c>
      <c r="CS1328">
        <v>18164.225673664001</v>
      </c>
      <c r="CT1328">
        <v>15858.02292523293</v>
      </c>
      <c r="CU1328">
        <v>224214.76111444362</v>
      </c>
    </row>
    <row r="1329" spans="89:99" x14ac:dyDescent="0.25">
      <c r="CK1329" t="s">
        <v>5158</v>
      </c>
      <c r="CL1329" t="s">
        <v>2594</v>
      </c>
      <c r="CM1329" t="s">
        <v>2595</v>
      </c>
      <c r="CN1329">
        <v>255109.191900245</v>
      </c>
      <c r="CO1329">
        <v>3.9743240173182801E-3</v>
      </c>
      <c r="CP1329">
        <v>1125</v>
      </c>
      <c r="CQ1329">
        <v>-3.6754661925405099</v>
      </c>
      <c r="CR1329">
        <v>3.4697279427834829E-3</v>
      </c>
      <c r="CS1329">
        <v>190848.12875819701</v>
      </c>
      <c r="CT1329">
        <v>166617.28693854134</v>
      </c>
      <c r="CU1329">
        <v>222719.50845982236</v>
      </c>
    </row>
    <row r="1330" spans="89:99" x14ac:dyDescent="0.25">
      <c r="CK1330" t="s">
        <v>5523</v>
      </c>
      <c r="CL1330" t="s">
        <v>642</v>
      </c>
      <c r="CM1330" t="s">
        <v>643</v>
      </c>
      <c r="CN1330">
        <v>254831.76227696601</v>
      </c>
      <c r="CO1330">
        <v>9.9680334425850895E-3</v>
      </c>
      <c r="CP1330">
        <v>1126</v>
      </c>
      <c r="CQ1330">
        <v>-7.6897951664828499</v>
      </c>
      <c r="CR1330">
        <v>8.7024520445807187E-3</v>
      </c>
      <c r="CS1330">
        <v>137.458917464347</v>
      </c>
      <c r="CT1330">
        <v>120.00658346740367</v>
      </c>
      <c r="CU1330">
        <v>222477.30241123337</v>
      </c>
    </row>
    <row r="1331" spans="89:99" x14ac:dyDescent="0.25">
      <c r="CK1331" t="s">
        <v>10368</v>
      </c>
      <c r="CL1331" t="s">
        <v>10369</v>
      </c>
      <c r="CM1331" t="s">
        <v>10370</v>
      </c>
      <c r="CN1331">
        <v>254582.53342073099</v>
      </c>
      <c r="CO1331">
        <v>5.6889537166886903E-5</v>
      </c>
      <c r="CP1331">
        <v>1127</v>
      </c>
      <c r="CQ1331">
        <v>-20.069336294484501</v>
      </c>
      <c r="CR1331">
        <v>4.9666613970030288E-5</v>
      </c>
      <c r="CS1331">
        <v>136.36479983732499</v>
      </c>
      <c r="CT1331">
        <v>119.05137939077891</v>
      </c>
      <c r="CU1331">
        <v>222259.71664750137</v>
      </c>
    </row>
    <row r="1332" spans="89:99" x14ac:dyDescent="0.25">
      <c r="CK1332" t="s">
        <v>5423</v>
      </c>
      <c r="CL1332" t="s">
        <v>5424</v>
      </c>
      <c r="CM1332" t="s">
        <v>5425</v>
      </c>
      <c r="CN1332">
        <v>251073.62326543601</v>
      </c>
      <c r="CO1332">
        <v>1.23846761570301E-2</v>
      </c>
      <c r="CP1332">
        <v>1128</v>
      </c>
      <c r="CQ1332">
        <v>-11.9941971336401</v>
      </c>
      <c r="CR1332">
        <v>1.0812268133428933E-2</v>
      </c>
      <c r="CS1332">
        <v>28.720534487262299</v>
      </c>
      <c r="CT1332">
        <v>25.074060546621535</v>
      </c>
      <c r="CU1332">
        <v>219196.31176116326</v>
      </c>
    </row>
    <row r="1333" spans="89:99" x14ac:dyDescent="0.25">
      <c r="CK1333" t="s">
        <v>7066</v>
      </c>
      <c r="CL1333" t="s">
        <v>7067</v>
      </c>
      <c r="CM1333" t="s">
        <v>7068</v>
      </c>
      <c r="CN1333">
        <v>250762.566299219</v>
      </c>
      <c r="CO1333">
        <v>2.1492979527685898E-3</v>
      </c>
      <c r="CP1333">
        <v>1129</v>
      </c>
      <c r="CQ1333">
        <v>0.84995943578815403</v>
      </c>
      <c r="CR1333">
        <v>1.8764144874932791E-3</v>
      </c>
      <c r="CS1333">
        <v>0</v>
      </c>
      <c r="CT1333">
        <v>0</v>
      </c>
      <c r="CU1333">
        <v>218924.74783160503</v>
      </c>
    </row>
    <row r="1334" spans="89:99" x14ac:dyDescent="0.25">
      <c r="CK1334" t="s">
        <v>5443</v>
      </c>
      <c r="CL1334" t="s">
        <v>5444</v>
      </c>
      <c r="CM1334" t="s">
        <v>5445</v>
      </c>
      <c r="CN1334">
        <v>250708.34125016999</v>
      </c>
      <c r="CO1334">
        <v>0.24390269410155899</v>
      </c>
      <c r="CP1334">
        <v>1130</v>
      </c>
      <c r="CQ1334">
        <v>-8.0844314707168703</v>
      </c>
      <c r="CR1334">
        <v>0.21293583244764872</v>
      </c>
      <c r="CS1334">
        <v>2174.5019281079499</v>
      </c>
      <c r="CT1334">
        <v>1898.4184653076527</v>
      </c>
      <c r="CU1334">
        <v>218877.40741168347</v>
      </c>
    </row>
    <row r="1335" spans="89:99" x14ac:dyDescent="0.25">
      <c r="CK1335" t="s">
        <v>585</v>
      </c>
      <c r="CL1335" t="s">
        <v>585</v>
      </c>
      <c r="CM1335" t="s">
        <v>586</v>
      </c>
      <c r="CN1335">
        <v>249705.95289066</v>
      </c>
      <c r="CO1335">
        <v>1321.1955179399999</v>
      </c>
      <c r="CP1335">
        <v>1131</v>
      </c>
      <c r="CQ1335">
        <v>-0.77631823708445402</v>
      </c>
      <c r="CR1335">
        <v>1153.451250200266</v>
      </c>
      <c r="CS1335">
        <v>766.00059222899995</v>
      </c>
      <c r="CT1335">
        <v>668.74609303723742</v>
      </c>
      <c r="CU1335">
        <v>218002.28628785032</v>
      </c>
    </row>
    <row r="1336" spans="89:99" x14ac:dyDescent="0.25">
      <c r="CK1336" t="s">
        <v>6277</v>
      </c>
      <c r="CL1336" t="s">
        <v>1824</v>
      </c>
      <c r="CM1336" t="s">
        <v>1825</v>
      </c>
      <c r="CN1336">
        <v>249385.54167841899</v>
      </c>
      <c r="CO1336">
        <v>8.5410160735928105E-4</v>
      </c>
      <c r="CP1336">
        <v>1132</v>
      </c>
      <c r="CQ1336">
        <v>143.516074126154</v>
      </c>
      <c r="CR1336">
        <v>7.4566145088251752E-4</v>
      </c>
      <c r="CS1336">
        <v>0</v>
      </c>
      <c r="CT1336">
        <v>0</v>
      </c>
      <c r="CU1336">
        <v>217722.55576476027</v>
      </c>
    </row>
    <row r="1337" spans="89:99" x14ac:dyDescent="0.25">
      <c r="CK1337" t="s">
        <v>5207</v>
      </c>
      <c r="CL1337" t="s">
        <v>5208</v>
      </c>
      <c r="CM1337" t="s">
        <v>5209</v>
      </c>
      <c r="CN1337">
        <v>247839.195108785</v>
      </c>
      <c r="CO1337">
        <v>0.35855673285768502</v>
      </c>
      <c r="CP1337">
        <v>1133</v>
      </c>
      <c r="CQ1337">
        <v>-0.709763544390693</v>
      </c>
      <c r="CR1337">
        <v>0.31303293582714198</v>
      </c>
      <c r="CS1337">
        <v>32772.594887608502</v>
      </c>
      <c r="CT1337">
        <v>28611.655150298186</v>
      </c>
      <c r="CU1337">
        <v>216372.53954099328</v>
      </c>
    </row>
    <row r="1338" spans="89:99" x14ac:dyDescent="0.25">
      <c r="CK1338" t="s">
        <v>5501</v>
      </c>
      <c r="CL1338" t="s">
        <v>5502</v>
      </c>
      <c r="CM1338" t="s">
        <v>5503</v>
      </c>
      <c r="CN1338">
        <v>246709.61748618699</v>
      </c>
      <c r="CO1338">
        <v>1.85770142355452E-3</v>
      </c>
      <c r="CP1338">
        <v>1134</v>
      </c>
      <c r="CQ1338">
        <v>4.6805798017143196</v>
      </c>
      <c r="CR1338">
        <v>1.6218402200143445E-3</v>
      </c>
      <c r="CS1338">
        <v>36464.4125486384</v>
      </c>
      <c r="CT1338">
        <v>31834.744873813084</v>
      </c>
      <c r="CU1338">
        <v>215386.37761167082</v>
      </c>
    </row>
    <row r="1339" spans="89:99" x14ac:dyDescent="0.25">
      <c r="CK1339" t="s">
        <v>4554</v>
      </c>
      <c r="CL1339" t="s">
        <v>662</v>
      </c>
      <c r="CM1339" t="s">
        <v>663</v>
      </c>
      <c r="CN1339">
        <v>246448.47204818399</v>
      </c>
      <c r="CO1339">
        <v>1.04737753163717E-4</v>
      </c>
      <c r="CP1339">
        <v>1135</v>
      </c>
      <c r="CQ1339">
        <v>-2.7602543257898899</v>
      </c>
      <c r="CR1339">
        <v>9.1439829071038862E-5</v>
      </c>
      <c r="CS1339">
        <v>16.916403988978299</v>
      </c>
      <c r="CT1339">
        <v>14.768629672921662</v>
      </c>
      <c r="CU1339">
        <v>215158.38824305843</v>
      </c>
    </row>
    <row r="1340" spans="89:99" x14ac:dyDescent="0.25">
      <c r="CK1340" t="s">
        <v>5278</v>
      </c>
      <c r="CL1340" t="s">
        <v>936</v>
      </c>
      <c r="CM1340" t="s">
        <v>937</v>
      </c>
      <c r="CN1340">
        <v>245740.71954787301</v>
      </c>
      <c r="CO1340">
        <v>4.91481439095746E-3</v>
      </c>
      <c r="CP1340">
        <v>1136</v>
      </c>
      <c r="CQ1340">
        <v>0</v>
      </c>
      <c r="CR1340">
        <v>4.2908098966239379E-3</v>
      </c>
      <c r="CS1340">
        <v>0</v>
      </c>
      <c r="CT1340">
        <v>0</v>
      </c>
      <c r="CU1340">
        <v>214540.49483119693</v>
      </c>
    </row>
    <row r="1341" spans="89:99" x14ac:dyDescent="0.25">
      <c r="CK1341" t="s">
        <v>3289</v>
      </c>
      <c r="CL1341" t="s">
        <v>3289</v>
      </c>
      <c r="CM1341" t="s">
        <v>4620</v>
      </c>
      <c r="CN1341">
        <v>245118.52421680401</v>
      </c>
      <c r="CO1341">
        <v>8.4546869367284894E-2</v>
      </c>
      <c r="CP1341">
        <v>1137</v>
      </c>
      <c r="CQ1341">
        <v>0</v>
      </c>
      <c r="CR1341">
        <v>7.3812460644936961E-2</v>
      </c>
      <c r="CS1341">
        <v>0</v>
      </c>
      <c r="CT1341">
        <v>0</v>
      </c>
      <c r="CU1341">
        <v>213997.29590814176</v>
      </c>
    </row>
    <row r="1342" spans="89:99" x14ac:dyDescent="0.25">
      <c r="CK1342" t="s">
        <v>6178</v>
      </c>
      <c r="CL1342" t="s">
        <v>3255</v>
      </c>
      <c r="CM1342" t="s">
        <v>3256</v>
      </c>
      <c r="CN1342">
        <v>244213.99273343699</v>
      </c>
      <c r="CO1342">
        <v>5.35619849583467E-5</v>
      </c>
      <c r="CP1342">
        <v>1138</v>
      </c>
      <c r="CQ1342">
        <v>-10.1655271029417</v>
      </c>
      <c r="CR1342">
        <v>4.6761541100095186E-5</v>
      </c>
      <c r="CS1342">
        <v>2440.9907454579302</v>
      </c>
      <c r="CT1342">
        <v>2131.07279645161</v>
      </c>
      <c r="CU1342">
        <v>213207.60736002895</v>
      </c>
    </row>
    <row r="1343" spans="89:99" x14ac:dyDescent="0.25">
      <c r="CK1343" t="s">
        <v>10240</v>
      </c>
      <c r="CL1343" t="s">
        <v>10241</v>
      </c>
      <c r="CM1343" t="s">
        <v>10242</v>
      </c>
      <c r="CN1343">
        <v>243355.135843536</v>
      </c>
      <c r="CO1343">
        <v>7.7160276990663995E-2</v>
      </c>
      <c r="CP1343">
        <v>1139</v>
      </c>
      <c r="CQ1343">
        <v>0.37533907528634303</v>
      </c>
      <c r="CR1343">
        <v>6.7363699582821346E-2</v>
      </c>
      <c r="CS1343">
        <v>0.25934649340440002</v>
      </c>
      <c r="CT1343">
        <v>0.22641882521580384</v>
      </c>
      <c r="CU1343">
        <v>212457.79437629736</v>
      </c>
    </row>
    <row r="1344" spans="89:99" x14ac:dyDescent="0.25">
      <c r="CK1344" t="s">
        <v>4872</v>
      </c>
      <c r="CL1344" t="s">
        <v>780</v>
      </c>
      <c r="CM1344" t="s">
        <v>781</v>
      </c>
      <c r="CN1344">
        <v>243114.24206251101</v>
      </c>
      <c r="CO1344">
        <v>2.2125432685031299E-2</v>
      </c>
      <c r="CP1344">
        <v>1140</v>
      </c>
      <c r="CQ1344">
        <v>-19.140510930360701</v>
      </c>
      <c r="CR1344">
        <v>1.9316299249608992E-2</v>
      </c>
      <c r="CS1344">
        <v>69.299673031237603</v>
      </c>
      <c r="CT1344">
        <v>60.501109344499568</v>
      </c>
      <c r="CU1344">
        <v>212247.48543328643</v>
      </c>
    </row>
    <row r="1345" spans="89:99" x14ac:dyDescent="0.25">
      <c r="CK1345" t="s">
        <v>10944</v>
      </c>
      <c r="CL1345" t="s">
        <v>10945</v>
      </c>
      <c r="CM1345" t="s">
        <v>10946</v>
      </c>
      <c r="CN1345">
        <v>240782.42421050399</v>
      </c>
      <c r="CO1345">
        <v>2.2519471567672799E-4</v>
      </c>
      <c r="CP1345">
        <v>1141</v>
      </c>
      <c r="CQ1345">
        <v>4.3661621994625097</v>
      </c>
      <c r="CR1345">
        <v>1.9660309379554796E-4</v>
      </c>
      <c r="CS1345">
        <v>6573.6719063397004</v>
      </c>
      <c r="CT1345">
        <v>5739.0522264231886</v>
      </c>
      <c r="CU1345">
        <v>210211.72450304162</v>
      </c>
    </row>
    <row r="1346" spans="89:99" x14ac:dyDescent="0.25">
      <c r="CK1346" t="s">
        <v>5265</v>
      </c>
      <c r="CL1346" t="s">
        <v>2502</v>
      </c>
      <c r="CM1346" t="s">
        <v>2503</v>
      </c>
      <c r="CN1346">
        <v>237853.536769447</v>
      </c>
      <c r="CO1346">
        <v>1.42056118792119E-3</v>
      </c>
      <c r="CP1346">
        <v>1142</v>
      </c>
      <c r="CQ1346">
        <v>-4.6383480168298004</v>
      </c>
      <c r="CR1346">
        <v>1.2402010572579644E-3</v>
      </c>
      <c r="CS1346">
        <v>22497.711482856001</v>
      </c>
      <c r="CT1346">
        <v>19641.312042146677</v>
      </c>
      <c r="CU1346">
        <v>207654.70032705099</v>
      </c>
    </row>
    <row r="1347" spans="89:99" x14ac:dyDescent="0.25">
      <c r="CK1347" t="s">
        <v>9965</v>
      </c>
      <c r="CL1347" t="s">
        <v>9966</v>
      </c>
      <c r="CM1347" t="s">
        <v>9967</v>
      </c>
      <c r="CN1347">
        <v>236795.38503688501</v>
      </c>
      <c r="CO1347">
        <v>0.20124847613833899</v>
      </c>
      <c r="CP1347">
        <v>1143</v>
      </c>
      <c r="CQ1347">
        <v>27.152449612994001</v>
      </c>
      <c r="CR1347">
        <v>0.17569716461391097</v>
      </c>
      <c r="CS1347">
        <v>1626.47697385112</v>
      </c>
      <c r="CT1347">
        <v>1419.9729513430868</v>
      </c>
      <c r="CU1347">
        <v>206730.895771062</v>
      </c>
    </row>
    <row r="1348" spans="89:99" x14ac:dyDescent="0.25">
      <c r="CK1348" t="s">
        <v>6439</v>
      </c>
      <c r="CL1348" t="s">
        <v>6440</v>
      </c>
      <c r="CM1348" t="s">
        <v>6441</v>
      </c>
      <c r="CN1348">
        <v>236630.14335541101</v>
      </c>
      <c r="CO1348">
        <v>2.15118312141283E-3</v>
      </c>
      <c r="CP1348">
        <v>1144</v>
      </c>
      <c r="CQ1348">
        <v>0</v>
      </c>
      <c r="CR1348">
        <v>1.8780603075857719E-3</v>
      </c>
      <c r="CS1348">
        <v>0</v>
      </c>
      <c r="CT1348">
        <v>0</v>
      </c>
      <c r="CU1348">
        <v>206586.63383443467</v>
      </c>
    </row>
    <row r="1349" spans="89:99" x14ac:dyDescent="0.25">
      <c r="CK1349" t="s">
        <v>4685</v>
      </c>
      <c r="CL1349" t="s">
        <v>4686</v>
      </c>
      <c r="CM1349" t="s">
        <v>725</v>
      </c>
      <c r="CN1349">
        <v>234789.04667005601</v>
      </c>
      <c r="CO1349">
        <v>1.4576288393983099E-2</v>
      </c>
      <c r="CP1349">
        <v>1145</v>
      </c>
      <c r="CQ1349">
        <v>9.5402720288110494</v>
      </c>
      <c r="CR1349">
        <v>1.2725624514329433E-2</v>
      </c>
      <c r="CS1349">
        <v>52.1744643916172</v>
      </c>
      <c r="CT1349">
        <v>45.550185694599925</v>
      </c>
      <c r="CU1349">
        <v>204979.29014863906</v>
      </c>
    </row>
    <row r="1350" spans="89:99" x14ac:dyDescent="0.25">
      <c r="CK1350" t="s">
        <v>5283</v>
      </c>
      <c r="CL1350" t="s">
        <v>3594</v>
      </c>
      <c r="CM1350" t="s">
        <v>3595</v>
      </c>
      <c r="CN1350">
        <v>234564.21500839799</v>
      </c>
      <c r="CO1350">
        <v>5.5160791229985601E-2</v>
      </c>
      <c r="CP1350">
        <v>1146</v>
      </c>
      <c r="CQ1350">
        <v>-1.5077340866657201</v>
      </c>
      <c r="CR1350">
        <v>4.8157356532261726E-2</v>
      </c>
      <c r="CS1350">
        <v>56253.5816874882</v>
      </c>
      <c r="CT1350">
        <v>49111.401942117962</v>
      </c>
      <c r="CU1350">
        <v>204783.0040140718</v>
      </c>
    </row>
    <row r="1351" spans="89:99" x14ac:dyDescent="0.25">
      <c r="CK1351" t="s">
        <v>4392</v>
      </c>
      <c r="CL1351" t="s">
        <v>1003</v>
      </c>
      <c r="CM1351" t="s">
        <v>1004</v>
      </c>
      <c r="CN1351">
        <v>232191.30060272201</v>
      </c>
      <c r="CO1351">
        <v>3.1109503406627899E-4</v>
      </c>
      <c r="CP1351">
        <v>1147</v>
      </c>
      <c r="CQ1351">
        <v>2.6608491351290802</v>
      </c>
      <c r="CR1351">
        <v>2.7159716416108804E-4</v>
      </c>
      <c r="CS1351">
        <v>241.96070525129599</v>
      </c>
      <c r="CT1351">
        <v>211.24040626977052</v>
      </c>
      <c r="CU1351">
        <v>202711.36431299808</v>
      </c>
    </row>
    <row r="1352" spans="89:99" x14ac:dyDescent="0.25">
      <c r="CK1352" t="s">
        <v>7284</v>
      </c>
      <c r="CL1352" t="s">
        <v>3153</v>
      </c>
      <c r="CM1352" t="s">
        <v>3154</v>
      </c>
      <c r="CN1352">
        <v>231322.72784178099</v>
      </c>
      <c r="CO1352">
        <v>2.4611866690809E-2</v>
      </c>
      <c r="CP1352">
        <v>1148</v>
      </c>
      <c r="CQ1352">
        <v>-2.02522757969261</v>
      </c>
      <c r="CR1352">
        <v>2.1487045648277133E-2</v>
      </c>
      <c r="CS1352">
        <v>264392.23414548801</v>
      </c>
      <c r="CT1352">
        <v>230823.93852944035</v>
      </c>
      <c r="CU1352">
        <v>201953.06902407715</v>
      </c>
    </row>
    <row r="1353" spans="89:99" x14ac:dyDescent="0.25">
      <c r="CK1353" t="s">
        <v>4419</v>
      </c>
      <c r="CL1353" t="s">
        <v>1832</v>
      </c>
      <c r="CM1353" t="s">
        <v>1833</v>
      </c>
      <c r="CN1353">
        <v>231297.08238126</v>
      </c>
      <c r="CO1353">
        <v>6.3386049608197506E-2</v>
      </c>
      <c r="CP1353">
        <v>1149</v>
      </c>
      <c r="CQ1353">
        <v>-0.33673213930875301</v>
      </c>
      <c r="CR1353">
        <v>5.5338303205742331E-2</v>
      </c>
      <c r="CS1353">
        <v>252.937015768527</v>
      </c>
      <c r="CT1353">
        <v>220.82312049849182</v>
      </c>
      <c r="CU1353">
        <v>201930.67961380575</v>
      </c>
    </row>
    <row r="1354" spans="89:99" x14ac:dyDescent="0.25">
      <c r="CK1354" t="s">
        <v>5074</v>
      </c>
      <c r="CL1354" t="s">
        <v>3368</v>
      </c>
      <c r="CM1354" t="s">
        <v>3369</v>
      </c>
      <c r="CN1354">
        <v>230277.77859453901</v>
      </c>
      <c r="CO1354">
        <v>1.04438876810646E-4</v>
      </c>
      <c r="CP1354">
        <v>1150</v>
      </c>
      <c r="CQ1354">
        <v>52.5800783693822</v>
      </c>
      <c r="CR1354">
        <v>9.1178899255259165E-5</v>
      </c>
      <c r="CS1354">
        <v>816.10462836101999</v>
      </c>
      <c r="CT1354">
        <v>712.48872032579163</v>
      </c>
      <c r="CU1354">
        <v>201040.79071306202</v>
      </c>
    </row>
    <row r="1355" spans="89:99" x14ac:dyDescent="0.25">
      <c r="CK1355" t="s">
        <v>5294</v>
      </c>
      <c r="CL1355" t="s">
        <v>5804</v>
      </c>
      <c r="CM1355" t="s">
        <v>5805</v>
      </c>
      <c r="CN1355">
        <v>226822.47116325601</v>
      </c>
      <c r="CO1355">
        <v>2.1192016502696399E-2</v>
      </c>
      <c r="CP1355">
        <v>1151</v>
      </c>
      <c r="CQ1355">
        <v>2.37063530978797</v>
      </c>
      <c r="CR1355">
        <v>1.850139331944806E-2</v>
      </c>
      <c r="CS1355">
        <v>87.358509448590695</v>
      </c>
      <c r="CT1355">
        <v>76.267123654959846</v>
      </c>
      <c r="CU1355">
        <v>198024.18293448442</v>
      </c>
    </row>
    <row r="1356" spans="89:99" x14ac:dyDescent="0.25">
      <c r="CK1356" t="s">
        <v>5630</v>
      </c>
      <c r="CL1356" t="s">
        <v>708</v>
      </c>
      <c r="CM1356" t="s">
        <v>709</v>
      </c>
      <c r="CN1356">
        <v>225536.08832237701</v>
      </c>
      <c r="CO1356">
        <v>8.2266798452666399E-4</v>
      </c>
      <c r="CP1356">
        <v>1152</v>
      </c>
      <c r="CQ1356">
        <v>0</v>
      </c>
      <c r="CR1356">
        <v>7.1821876653922084E-4</v>
      </c>
      <c r="CS1356">
        <v>0</v>
      </c>
      <c r="CT1356">
        <v>0</v>
      </c>
      <c r="CU1356">
        <v>196901.12440461479</v>
      </c>
    </row>
    <row r="1357" spans="89:99" x14ac:dyDescent="0.25">
      <c r="CK1357" t="s">
        <v>4149</v>
      </c>
      <c r="CL1357" t="s">
        <v>454</v>
      </c>
      <c r="CM1357" t="s">
        <v>455</v>
      </c>
      <c r="CN1357">
        <v>225326.88296102101</v>
      </c>
      <c r="CO1357">
        <v>1.6345473402771999E-2</v>
      </c>
      <c r="CP1357">
        <v>1153</v>
      </c>
      <c r="CQ1357">
        <v>-6.8389117816830698</v>
      </c>
      <c r="CR1357">
        <v>1.427018671766246E-2</v>
      </c>
      <c r="CS1357">
        <v>834.399268837931</v>
      </c>
      <c r="CT1357">
        <v>728.4606000691922</v>
      </c>
      <c r="CU1357">
        <v>196718.48059275799</v>
      </c>
    </row>
    <row r="1358" spans="89:99" x14ac:dyDescent="0.25">
      <c r="CK1358" t="s">
        <v>5938</v>
      </c>
      <c r="CL1358" t="s">
        <v>5939</v>
      </c>
      <c r="CM1358" t="s">
        <v>5940</v>
      </c>
      <c r="CN1358">
        <v>225172.82272966899</v>
      </c>
      <c r="CO1358">
        <v>4.4528924503178503E-2</v>
      </c>
      <c r="CP1358">
        <v>1154</v>
      </c>
      <c r="CQ1358">
        <v>-4.7576780189226398</v>
      </c>
      <c r="CR1358">
        <v>3.8875354132556959E-2</v>
      </c>
      <c r="CS1358">
        <v>1597.7944528555099</v>
      </c>
      <c r="CT1358">
        <v>1394.9320779431634</v>
      </c>
      <c r="CU1358">
        <v>196583.98046461935</v>
      </c>
    </row>
    <row r="1359" spans="89:99" x14ac:dyDescent="0.25">
      <c r="CK1359" t="s">
        <v>6495</v>
      </c>
      <c r="CL1359" t="s">
        <v>6496</v>
      </c>
      <c r="CM1359" t="s">
        <v>6497</v>
      </c>
      <c r="CN1359">
        <v>224797.84391463699</v>
      </c>
      <c r="CO1359">
        <v>3.4751007811234299E-3</v>
      </c>
      <c r="CP1359">
        <v>1155</v>
      </c>
      <c r="CQ1359">
        <v>2681.2420796205702</v>
      </c>
      <c r="CR1359">
        <v>3.0338880855488755E-3</v>
      </c>
      <c r="CS1359">
        <v>0.45609886222682899</v>
      </c>
      <c r="CT1359">
        <v>0.39819072628306201</v>
      </c>
      <c r="CU1359">
        <v>196256.61045985908</v>
      </c>
    </row>
    <row r="1360" spans="89:99" x14ac:dyDescent="0.25">
      <c r="CK1360" t="s">
        <v>5013</v>
      </c>
      <c r="CL1360" t="s">
        <v>686</v>
      </c>
      <c r="CM1360" t="s">
        <v>687</v>
      </c>
      <c r="CN1360">
        <v>224627.26923575901</v>
      </c>
      <c r="CO1360">
        <v>1.1126132331552701E-2</v>
      </c>
      <c r="CP1360">
        <v>1156</v>
      </c>
      <c r="CQ1360">
        <v>-14.823669971020699</v>
      </c>
      <c r="CR1360">
        <v>9.7135140662094471E-3</v>
      </c>
      <c r="CS1360">
        <v>335.43944294821</v>
      </c>
      <c r="CT1360">
        <v>292.85070951373353</v>
      </c>
      <c r="CU1360">
        <v>196107.69262451015</v>
      </c>
    </row>
    <row r="1361" spans="89:99" x14ac:dyDescent="0.25">
      <c r="CK1361" t="s">
        <v>4219</v>
      </c>
      <c r="CL1361" t="s">
        <v>368</v>
      </c>
      <c r="CM1361" t="s">
        <v>369</v>
      </c>
      <c r="CN1361">
        <v>224278.56531517801</v>
      </c>
      <c r="CO1361">
        <v>1.32543126841492E-3</v>
      </c>
      <c r="CP1361">
        <v>1157</v>
      </c>
      <c r="CQ1361">
        <v>-0.71978505572432105</v>
      </c>
      <c r="CR1361">
        <v>1.1571492128518884E-3</v>
      </c>
      <c r="CS1361">
        <v>33139.503521374798</v>
      </c>
      <c r="CT1361">
        <v>28931.979596286976</v>
      </c>
      <c r="CU1361">
        <v>195803.26154850182</v>
      </c>
    </row>
    <row r="1362" spans="89:99" x14ac:dyDescent="0.25">
      <c r="CK1362" t="s">
        <v>4674</v>
      </c>
      <c r="CL1362" t="s">
        <v>2984</v>
      </c>
      <c r="CM1362" t="s">
        <v>2985</v>
      </c>
      <c r="CN1362">
        <v>224240.74164114601</v>
      </c>
      <c r="CO1362">
        <v>1.57426213165771E-3</v>
      </c>
      <c r="CP1362">
        <v>1158</v>
      </c>
      <c r="CQ1362">
        <v>-0.158425610883181</v>
      </c>
      <c r="CR1362">
        <v>1.374387514373921E-3</v>
      </c>
      <c r="CS1362">
        <v>1771.39434313068</v>
      </c>
      <c r="CT1362">
        <v>1546.4910317494368</v>
      </c>
      <c r="CU1362">
        <v>195770.24011941961</v>
      </c>
    </row>
    <row r="1363" spans="89:99" x14ac:dyDescent="0.25">
      <c r="CK1363" t="s">
        <v>5772</v>
      </c>
      <c r="CL1363" t="s">
        <v>2933</v>
      </c>
      <c r="CM1363" t="s">
        <v>5773</v>
      </c>
      <c r="CN1363">
        <v>223514.25341649901</v>
      </c>
      <c r="CO1363">
        <v>1.54400731725347E-3</v>
      </c>
      <c r="CP1363">
        <v>1159</v>
      </c>
      <c r="CQ1363">
        <v>0.42492517741056801</v>
      </c>
      <c r="CR1363">
        <v>1.3479739722257009E-3</v>
      </c>
      <c r="CS1363">
        <v>129364.64690005301</v>
      </c>
      <c r="CT1363">
        <v>112939.99387103471</v>
      </c>
      <c r="CU1363">
        <v>195135.98974572669</v>
      </c>
    </row>
    <row r="1364" spans="89:99" x14ac:dyDescent="0.25">
      <c r="CK1364" t="s">
        <v>6145</v>
      </c>
      <c r="CL1364" t="s">
        <v>555</v>
      </c>
      <c r="CM1364" t="s">
        <v>556</v>
      </c>
      <c r="CN1364">
        <v>223319.29362565099</v>
      </c>
      <c r="CO1364">
        <v>2.28307852106856E-2</v>
      </c>
      <c r="CP1364">
        <v>1160</v>
      </c>
      <c r="CQ1364">
        <v>2.0207553159271798</v>
      </c>
      <c r="CR1364">
        <v>1.9932097397196119E-2</v>
      </c>
      <c r="CS1364">
        <v>1334.8927869744</v>
      </c>
      <c r="CT1364">
        <v>1165.4094591689827</v>
      </c>
      <c r="CU1364">
        <v>194965.78282976389</v>
      </c>
    </row>
    <row r="1365" spans="89:99" x14ac:dyDescent="0.25">
      <c r="CK1365" t="s">
        <v>4173</v>
      </c>
      <c r="CL1365" t="s">
        <v>2572</v>
      </c>
      <c r="CM1365" t="s">
        <v>2573</v>
      </c>
      <c r="CN1365">
        <v>222027.42115701301</v>
      </c>
      <c r="CO1365">
        <v>4.9387721188113701E-2</v>
      </c>
      <c r="CP1365">
        <v>1161</v>
      </c>
      <c r="CQ1365">
        <v>-6.5677395372387499</v>
      </c>
      <c r="CR1365">
        <v>4.3117258555186048E-2</v>
      </c>
      <c r="CS1365">
        <v>82909.600980531395</v>
      </c>
      <c r="CT1365">
        <v>72383.066401639226</v>
      </c>
      <c r="CU1365">
        <v>193837.93165723406</v>
      </c>
    </row>
    <row r="1366" spans="89:99" x14ac:dyDescent="0.25">
      <c r="CK1366" t="s">
        <v>6554</v>
      </c>
      <c r="CL1366" t="s">
        <v>1040</v>
      </c>
      <c r="CM1366" t="s">
        <v>1040</v>
      </c>
      <c r="CN1366">
        <v>221788.983399007</v>
      </c>
      <c r="CO1366">
        <v>1.05037579101704E-4</v>
      </c>
      <c r="CP1366">
        <v>1162</v>
      </c>
      <c r="CQ1366">
        <v>-62.480226679358601</v>
      </c>
      <c r="CR1366">
        <v>9.1701587908635276E-5</v>
      </c>
      <c r="CS1366">
        <v>11.3339060010665</v>
      </c>
      <c r="CT1366">
        <v>9.8949079595470959</v>
      </c>
      <c r="CU1366">
        <v>193629.76691073555</v>
      </c>
    </row>
    <row r="1367" spans="89:99" x14ac:dyDescent="0.25">
      <c r="CK1367" t="s">
        <v>4749</v>
      </c>
      <c r="CL1367" t="s">
        <v>4750</v>
      </c>
      <c r="CM1367" t="s">
        <v>4751</v>
      </c>
      <c r="CN1367">
        <v>221767.36563498399</v>
      </c>
      <c r="CO1367">
        <v>1.3045139154999099E-2</v>
      </c>
      <c r="CP1367">
        <v>1163</v>
      </c>
      <c r="CQ1367">
        <v>0</v>
      </c>
      <c r="CR1367">
        <v>1.1388876107323797E-2</v>
      </c>
      <c r="CS1367">
        <v>0</v>
      </c>
      <c r="CT1367">
        <v>0</v>
      </c>
      <c r="CU1367">
        <v>193610.89382450393</v>
      </c>
    </row>
    <row r="1368" spans="89:99" x14ac:dyDescent="0.25">
      <c r="CK1368" t="s">
        <v>4717</v>
      </c>
      <c r="CL1368" t="s">
        <v>3570</v>
      </c>
      <c r="CM1368" t="s">
        <v>3571</v>
      </c>
      <c r="CN1368">
        <v>221498.986919155</v>
      </c>
      <c r="CO1368">
        <v>2.6329571657325399E-2</v>
      </c>
      <c r="CP1368">
        <v>1164</v>
      </c>
      <c r="CQ1368">
        <v>9.8999389643498308</v>
      </c>
      <c r="CR1368">
        <v>2.2986663921424743E-2</v>
      </c>
      <c r="CS1368">
        <v>58.617073632901203</v>
      </c>
      <c r="CT1368">
        <v>51.174815496173551</v>
      </c>
      <c r="CU1368">
        <v>193376.58954395147</v>
      </c>
    </row>
    <row r="1369" spans="89:99" x14ac:dyDescent="0.25">
      <c r="CK1369" t="s">
        <v>5500</v>
      </c>
      <c r="CL1369" t="s">
        <v>3052</v>
      </c>
      <c r="CM1369" t="s">
        <v>3053</v>
      </c>
      <c r="CN1369">
        <v>220299.06706987001</v>
      </c>
      <c r="CO1369">
        <v>3.7668792053309801E-2</v>
      </c>
      <c r="CP1369">
        <v>1165</v>
      </c>
      <c r="CQ1369">
        <v>17.2618732178077</v>
      </c>
      <c r="CR1369">
        <v>3.2886211539053384E-2</v>
      </c>
      <c r="CS1369">
        <v>289.21672098895601</v>
      </c>
      <c r="CT1369">
        <v>252.49660922531427</v>
      </c>
      <c r="CU1369">
        <v>192329.0163184111</v>
      </c>
    </row>
    <row r="1370" spans="89:99" x14ac:dyDescent="0.25">
      <c r="CK1370" t="s">
        <v>4847</v>
      </c>
      <c r="CL1370" t="s">
        <v>3069</v>
      </c>
      <c r="CM1370" t="s">
        <v>3070</v>
      </c>
      <c r="CN1370">
        <v>219032.50428440701</v>
      </c>
      <c r="CO1370">
        <v>4.6271398523078401E-4</v>
      </c>
      <c r="CP1370">
        <v>1166</v>
      </c>
      <c r="CQ1370">
        <v>-0.38406400856256501</v>
      </c>
      <c r="CR1370">
        <v>4.0396596680994287E-4</v>
      </c>
      <c r="CS1370">
        <v>0</v>
      </c>
      <c r="CT1370">
        <v>0</v>
      </c>
      <c r="CU1370">
        <v>191223.26141044163</v>
      </c>
    </row>
    <row r="1371" spans="89:99" x14ac:dyDescent="0.25">
      <c r="CK1371" t="s">
        <v>4152</v>
      </c>
      <c r="CL1371" t="s">
        <v>1583</v>
      </c>
      <c r="CM1371" t="s">
        <v>1584</v>
      </c>
      <c r="CN1371">
        <v>217712.302907809</v>
      </c>
      <c r="CO1371">
        <v>1.40281030248005E-2</v>
      </c>
      <c r="CP1371">
        <v>1167</v>
      </c>
      <c r="CQ1371">
        <v>-3.72805273869333</v>
      </c>
      <c r="CR1371">
        <v>1.2247038952359733E-2</v>
      </c>
      <c r="CS1371">
        <v>0</v>
      </c>
      <c r="CT1371">
        <v>0</v>
      </c>
      <c r="CU1371">
        <v>190070.678081422</v>
      </c>
    </row>
    <row r="1372" spans="89:99" x14ac:dyDescent="0.25">
      <c r="CK1372" t="s">
        <v>4306</v>
      </c>
      <c r="CL1372" t="s">
        <v>4307</v>
      </c>
      <c r="CM1372" t="s">
        <v>4308</v>
      </c>
      <c r="CN1372">
        <v>217679.38401829201</v>
      </c>
      <c r="CO1372">
        <v>3.1053110804868199E-4</v>
      </c>
      <c r="CP1372">
        <v>1168</v>
      </c>
      <c r="CQ1372">
        <v>3.39465656352741</v>
      </c>
      <c r="CR1372">
        <v>2.7110483644638919E-4</v>
      </c>
      <c r="CS1372">
        <v>8370.7920661324497</v>
      </c>
      <c r="CT1372">
        <v>7308.0028222480114</v>
      </c>
      <c r="CU1372">
        <v>190041.93870579364</v>
      </c>
    </row>
    <row r="1373" spans="89:99" x14ac:dyDescent="0.25">
      <c r="CK1373" t="s">
        <v>5666</v>
      </c>
      <c r="CL1373" t="s">
        <v>1802</v>
      </c>
      <c r="CM1373" t="s">
        <v>1803</v>
      </c>
      <c r="CN1373">
        <v>216336.70210444901</v>
      </c>
      <c r="CO1373">
        <v>3.0613635595935201E-3</v>
      </c>
      <c r="CP1373">
        <v>1169</v>
      </c>
      <c r="CQ1373">
        <v>12.9268425510203</v>
      </c>
      <c r="CR1373">
        <v>2.6726805966132893E-3</v>
      </c>
      <c r="CS1373">
        <v>3005.26262464514</v>
      </c>
      <c r="CT1373">
        <v>2623.7024607696953</v>
      </c>
      <c r="CU1373">
        <v>188869.72905845981</v>
      </c>
    </row>
    <row r="1374" spans="89:99" x14ac:dyDescent="0.25">
      <c r="CK1374" t="s">
        <v>5963</v>
      </c>
      <c r="CL1374" t="s">
        <v>2058</v>
      </c>
      <c r="CM1374" t="s">
        <v>2059</v>
      </c>
      <c r="CN1374">
        <v>216177.49150161</v>
      </c>
      <c r="CO1374">
        <v>5.2530508418863701E-3</v>
      </c>
      <c r="CP1374">
        <v>1170</v>
      </c>
      <c r="CQ1374">
        <v>-2.13626357533211</v>
      </c>
      <c r="CR1374">
        <v>4.5861024947971103E-3</v>
      </c>
      <c r="CS1374">
        <v>192.517413472855</v>
      </c>
      <c r="CT1374">
        <v>168.07463258868748</v>
      </c>
      <c r="CU1374">
        <v>188730.73247059964</v>
      </c>
    </row>
    <row r="1375" spans="89:99" x14ac:dyDescent="0.25">
      <c r="CK1375" t="s">
        <v>5150</v>
      </c>
      <c r="CL1375" t="s">
        <v>433</v>
      </c>
      <c r="CM1375" t="s">
        <v>434</v>
      </c>
      <c r="CN1375">
        <v>215032.089253165</v>
      </c>
      <c r="CO1375">
        <v>1.56429562876466E-3</v>
      </c>
      <c r="CP1375">
        <v>1171</v>
      </c>
      <c r="CQ1375">
        <v>-17.337962711407101</v>
      </c>
      <c r="CR1375">
        <v>1.3656863985541841E-3</v>
      </c>
      <c r="CS1375">
        <v>1.05013607146177</v>
      </c>
      <c r="CT1375">
        <v>0.9168065952846981</v>
      </c>
      <c r="CU1375">
        <v>187730.7550732262</v>
      </c>
    </row>
    <row r="1376" spans="89:99" x14ac:dyDescent="0.25">
      <c r="CK1376" t="s">
        <v>4232</v>
      </c>
      <c r="CL1376" t="s">
        <v>3225</v>
      </c>
      <c r="CM1376" t="s">
        <v>3226</v>
      </c>
      <c r="CN1376">
        <v>212653.00638372399</v>
      </c>
      <c r="CO1376">
        <v>1.2379365765454199E-3</v>
      </c>
      <c r="CP1376">
        <v>1172</v>
      </c>
      <c r="CQ1376">
        <v>-4.0063001873401802</v>
      </c>
      <c r="CR1376">
        <v>1.0807631970409075E-3</v>
      </c>
      <c r="CS1376">
        <v>297160.65040173702</v>
      </c>
      <c r="CT1376">
        <v>259431.94558413097</v>
      </c>
      <c r="CU1376">
        <v>185653.73008122091</v>
      </c>
    </row>
    <row r="1377" spans="89:99" x14ac:dyDescent="0.25">
      <c r="CK1377" t="s">
        <v>4608</v>
      </c>
      <c r="CL1377" t="s">
        <v>2592</v>
      </c>
      <c r="CM1377" t="s">
        <v>2593</v>
      </c>
      <c r="CN1377">
        <v>212370.37182032701</v>
      </c>
      <c r="CO1377">
        <v>1.8504760142219101E-3</v>
      </c>
      <c r="CP1377">
        <v>1173</v>
      </c>
      <c r="CQ1377">
        <v>7.3196814264627097</v>
      </c>
      <c r="CR1377">
        <v>1.6155321775522399E-3</v>
      </c>
      <c r="CS1377">
        <v>87968.051204275296</v>
      </c>
      <c r="CT1377">
        <v>76799.275551175713</v>
      </c>
      <c r="CU1377">
        <v>185406.97993253107</v>
      </c>
    </row>
    <row r="1378" spans="89:99" x14ac:dyDescent="0.25">
      <c r="CK1378" t="s">
        <v>4714</v>
      </c>
      <c r="CL1378" t="s">
        <v>999</v>
      </c>
      <c r="CM1378" t="s">
        <v>1000</v>
      </c>
      <c r="CN1378">
        <v>211334.78112998599</v>
      </c>
      <c r="CO1378">
        <v>1.7574891489750399E-2</v>
      </c>
      <c r="CP1378">
        <v>1174</v>
      </c>
      <c r="CQ1378">
        <v>0.29086446346790001</v>
      </c>
      <c r="CR1378">
        <v>1.5343512966645734E-2</v>
      </c>
      <c r="CS1378">
        <v>14.571792157873499</v>
      </c>
      <c r="CT1378">
        <v>12.721699138341252</v>
      </c>
      <c r="CU1378">
        <v>184502.8719785985</v>
      </c>
    </row>
    <row r="1379" spans="89:99" x14ac:dyDescent="0.25">
      <c r="CK1379" t="s">
        <v>5585</v>
      </c>
      <c r="CL1379" t="s">
        <v>3253</v>
      </c>
      <c r="CM1379" t="s">
        <v>3254</v>
      </c>
      <c r="CN1379">
        <v>211152.150003416</v>
      </c>
      <c r="CO1379">
        <v>1.45762651303373E-2</v>
      </c>
      <c r="CP1379">
        <v>1175</v>
      </c>
      <c r="CQ1379">
        <v>27.658013669444902</v>
      </c>
      <c r="CR1379">
        <v>1.2725604204329159E-2</v>
      </c>
      <c r="CS1379">
        <v>4322.0511633097103</v>
      </c>
      <c r="CT1379">
        <v>3773.3062594112575</v>
      </c>
      <c r="CU1379">
        <v>184343.42843038234</v>
      </c>
    </row>
    <row r="1380" spans="89:99" x14ac:dyDescent="0.25">
      <c r="CK1380" t="s">
        <v>5750</v>
      </c>
      <c r="CL1380" t="s">
        <v>2563</v>
      </c>
      <c r="CM1380" t="s">
        <v>2564</v>
      </c>
      <c r="CN1380">
        <v>210540.080337124</v>
      </c>
      <c r="CO1380">
        <v>1.8890657531016801E-3</v>
      </c>
      <c r="CP1380">
        <v>1176</v>
      </c>
      <c r="CQ1380">
        <v>-4.8676949933059603</v>
      </c>
      <c r="CR1380">
        <v>1.6492224088248788E-3</v>
      </c>
      <c r="CS1380">
        <v>0</v>
      </c>
      <c r="CT1380">
        <v>0</v>
      </c>
      <c r="CU1380">
        <v>183809.06957720144</v>
      </c>
    </row>
    <row r="1381" spans="89:99" x14ac:dyDescent="0.25">
      <c r="CK1381" t="s">
        <v>5739</v>
      </c>
      <c r="CL1381" t="s">
        <v>1324</v>
      </c>
      <c r="CM1381" t="s">
        <v>1325</v>
      </c>
      <c r="CN1381">
        <v>210478.76743226801</v>
      </c>
      <c r="CO1381">
        <v>1.65980119985104E-3</v>
      </c>
      <c r="CP1381">
        <v>1177</v>
      </c>
      <c r="CQ1381">
        <v>24.636953932739701</v>
      </c>
      <c r="CR1381">
        <v>1.4490662003131529E-3</v>
      </c>
      <c r="CS1381">
        <v>217.13859373119101</v>
      </c>
      <c r="CT1381">
        <v>189.56980931670412</v>
      </c>
      <c r="CU1381">
        <v>183755.54120399759</v>
      </c>
    </row>
    <row r="1382" spans="89:99" x14ac:dyDescent="0.25">
      <c r="CK1382" t="s">
        <v>7642</v>
      </c>
      <c r="CL1382" t="s">
        <v>7643</v>
      </c>
      <c r="CM1382" t="s">
        <v>7644</v>
      </c>
      <c r="CN1382">
        <v>208619.96778658801</v>
      </c>
      <c r="CO1382">
        <v>4.1723991787537002E-4</v>
      </c>
      <c r="CP1382">
        <v>1178</v>
      </c>
      <c r="CQ1382">
        <v>1.07295404703174</v>
      </c>
      <c r="CR1382">
        <v>3.6426546894224166E-4</v>
      </c>
      <c r="CS1382">
        <v>154.456752782775</v>
      </c>
      <c r="CT1382">
        <v>134.84630562246278</v>
      </c>
      <c r="CU1382">
        <v>182132.7421965317</v>
      </c>
    </row>
    <row r="1383" spans="89:99" x14ac:dyDescent="0.25">
      <c r="CK1383" t="s">
        <v>4817</v>
      </c>
      <c r="CL1383" t="s">
        <v>2515</v>
      </c>
      <c r="CM1383" t="s">
        <v>4818</v>
      </c>
      <c r="CN1383">
        <v>207898.547012689</v>
      </c>
      <c r="CO1383">
        <v>8.6970555670270501E-4</v>
      </c>
      <c r="CP1383">
        <v>1179</v>
      </c>
      <c r="CQ1383">
        <v>1.1514571318751601</v>
      </c>
      <c r="CR1383">
        <v>7.5928426040150303E-4</v>
      </c>
      <c r="CS1383">
        <v>0.869705556702705</v>
      </c>
      <c r="CT1383">
        <v>0.75928426040150299</v>
      </c>
      <c r="CU1383">
        <v>181502.91588977</v>
      </c>
    </row>
    <row r="1384" spans="89:99" x14ac:dyDescent="0.25">
      <c r="CK1384" t="s">
        <v>5873</v>
      </c>
      <c r="CL1384" t="s">
        <v>1242</v>
      </c>
      <c r="CM1384" t="s">
        <v>1243</v>
      </c>
      <c r="CN1384">
        <v>207794.07174496099</v>
      </c>
      <c r="CO1384">
        <v>6.9018013659433901E-3</v>
      </c>
      <c r="CP1384">
        <v>1180</v>
      </c>
      <c r="CQ1384">
        <v>-17.9421994964917</v>
      </c>
      <c r="CR1384">
        <v>6.0255210573177554E-3</v>
      </c>
      <c r="CS1384">
        <v>168.28994934090699</v>
      </c>
      <c r="CT1384">
        <v>146.9231842127881</v>
      </c>
      <c r="CU1384">
        <v>181411.70521993382</v>
      </c>
    </row>
    <row r="1385" spans="89:99" x14ac:dyDescent="0.25">
      <c r="CK1385" t="s">
        <v>10683</v>
      </c>
      <c r="CL1385" t="s">
        <v>10684</v>
      </c>
      <c r="CM1385" t="s">
        <v>10685</v>
      </c>
      <c r="CN1385">
        <v>207387.58335541299</v>
      </c>
      <c r="CO1385">
        <v>3.8267044494919001E-4</v>
      </c>
      <c r="CP1385">
        <v>1181</v>
      </c>
      <c r="CQ1385">
        <v>1.1195362485373701</v>
      </c>
      <c r="CR1385">
        <v>3.3408507457666117E-4</v>
      </c>
      <c r="CS1385">
        <v>260.12086910005701</v>
      </c>
      <c r="CT1385">
        <v>227.09488307563743</v>
      </c>
      <c r="CU1385">
        <v>181056.8262222764</v>
      </c>
    </row>
    <row r="1386" spans="89:99" x14ac:dyDescent="0.25">
      <c r="CK1386" t="s">
        <v>4569</v>
      </c>
      <c r="CL1386" t="s">
        <v>704</v>
      </c>
      <c r="CM1386" t="s">
        <v>4570</v>
      </c>
      <c r="CN1386">
        <v>206901.75430241201</v>
      </c>
      <c r="CO1386">
        <v>8.2984416467056098E-4</v>
      </c>
      <c r="CP1386">
        <v>1182</v>
      </c>
      <c r="CQ1386">
        <v>0</v>
      </c>
      <c r="CR1386">
        <v>7.244838301473281E-4</v>
      </c>
      <c r="CS1386">
        <v>0</v>
      </c>
      <c r="CT1386">
        <v>0</v>
      </c>
      <c r="CU1386">
        <v>180632.67996916061</v>
      </c>
    </row>
    <row r="1387" spans="89:99" x14ac:dyDescent="0.25">
      <c r="CK1387" t="s">
        <v>4142</v>
      </c>
      <c r="CL1387" t="s">
        <v>2598</v>
      </c>
      <c r="CM1387" t="s">
        <v>2599</v>
      </c>
      <c r="CN1387">
        <v>206509.13430649301</v>
      </c>
      <c r="CO1387">
        <v>1.1515171922574399E-3</v>
      </c>
      <c r="CP1387">
        <v>1183</v>
      </c>
      <c r="CQ1387">
        <v>-4.3559541900869396</v>
      </c>
      <c r="CR1387">
        <v>1.0053159634596665E-3</v>
      </c>
      <c r="CS1387">
        <v>65442.659785459</v>
      </c>
      <c r="CT1387">
        <v>57133.797928458</v>
      </c>
      <c r="CU1387">
        <v>180289.9085784035</v>
      </c>
    </row>
    <row r="1388" spans="89:99" x14ac:dyDescent="0.25">
      <c r="CK1388" t="s">
        <v>6010</v>
      </c>
      <c r="CL1388" t="s">
        <v>3568</v>
      </c>
      <c r="CM1388" t="s">
        <v>3569</v>
      </c>
      <c r="CN1388">
        <v>205984.260392792</v>
      </c>
      <c r="CO1388">
        <v>1.31507053697734E-2</v>
      </c>
      <c r="CP1388">
        <v>1184</v>
      </c>
      <c r="CQ1388">
        <v>-2.91963566148041</v>
      </c>
      <c r="CR1388">
        <v>1.1481039213205493E-2</v>
      </c>
      <c r="CS1388">
        <v>1397.3717990958201</v>
      </c>
      <c r="CT1388">
        <v>1219.9558859954186</v>
      </c>
      <c r="CU1388">
        <v>179831.6747562816</v>
      </c>
    </row>
    <row r="1389" spans="89:99" x14ac:dyDescent="0.25">
      <c r="CK1389" t="s">
        <v>4816</v>
      </c>
      <c r="CL1389" t="s">
        <v>2509</v>
      </c>
      <c r="CM1389" t="s">
        <v>2510</v>
      </c>
      <c r="CN1389">
        <v>204220.925276975</v>
      </c>
      <c r="CO1389">
        <v>1.05262891828246E-3</v>
      </c>
      <c r="CP1389">
        <v>1185</v>
      </c>
      <c r="CQ1389">
        <v>2.4679119402867902</v>
      </c>
      <c r="CR1389">
        <v>9.1898294030164595E-4</v>
      </c>
      <c r="CS1389">
        <v>47756.478231569403</v>
      </c>
      <c r="CT1389">
        <v>41693.124729376439</v>
      </c>
      <c r="CU1389">
        <v>178292.21972010919</v>
      </c>
    </row>
    <row r="1390" spans="89:99" x14ac:dyDescent="0.25">
      <c r="CK1390" t="s">
        <v>4698</v>
      </c>
      <c r="CL1390" t="s">
        <v>4699</v>
      </c>
      <c r="CM1390" t="s">
        <v>4700</v>
      </c>
      <c r="CN1390">
        <v>203354.59249116099</v>
      </c>
      <c r="CO1390">
        <v>3.8316532458221399E-2</v>
      </c>
      <c r="CP1390">
        <v>1186</v>
      </c>
      <c r="CQ1390">
        <v>-7.0830562979451699</v>
      </c>
      <c r="CR1390">
        <v>3.3451712231195786E-2</v>
      </c>
      <c r="CS1390">
        <v>625.29667246389704</v>
      </c>
      <c r="CT1390">
        <v>545.90650574119093</v>
      </c>
      <c r="CU1390">
        <v>177535.88001011327</v>
      </c>
    </row>
    <row r="1391" spans="89:99" x14ac:dyDescent="0.25">
      <c r="CK1391" t="s">
        <v>7136</v>
      </c>
      <c r="CL1391" t="s">
        <v>7137</v>
      </c>
      <c r="CM1391" t="s">
        <v>7138</v>
      </c>
      <c r="CN1391">
        <v>202956.383532045</v>
      </c>
      <c r="CO1391">
        <v>6.9575096836737398E-3</v>
      </c>
      <c r="CP1391">
        <v>1187</v>
      </c>
      <c r="CQ1391">
        <v>-2.0759662038874098</v>
      </c>
      <c r="CR1391">
        <v>6.0741564241957886E-3</v>
      </c>
      <c r="CS1391">
        <v>3520.0180559032501</v>
      </c>
      <c r="CT1391">
        <v>3073.1024834535506</v>
      </c>
      <c r="CU1391">
        <v>177188.22925328248</v>
      </c>
    </row>
    <row r="1392" spans="89:99" x14ac:dyDescent="0.25">
      <c r="CK1392" t="s">
        <v>7141</v>
      </c>
      <c r="CL1392" t="s">
        <v>3564</v>
      </c>
      <c r="CM1392" t="s">
        <v>3565</v>
      </c>
      <c r="CN1392">
        <v>200481.30283313899</v>
      </c>
      <c r="CO1392">
        <v>2.1932129828550399E-3</v>
      </c>
      <c r="CP1392">
        <v>1188</v>
      </c>
      <c r="CQ1392">
        <v>-0.40488061372801798</v>
      </c>
      <c r="CR1392">
        <v>1.9147538896998333E-3</v>
      </c>
      <c r="CS1392">
        <v>464.950930188521</v>
      </c>
      <c r="CT1392">
        <v>405.91890028806574</v>
      </c>
      <c r="CU1392">
        <v>175027.3947002324</v>
      </c>
    </row>
    <row r="1393" spans="89:99" x14ac:dyDescent="0.25">
      <c r="CK1393" t="s">
        <v>11081</v>
      </c>
      <c r="CL1393" t="s">
        <v>11082</v>
      </c>
      <c r="CM1393" t="s">
        <v>11083</v>
      </c>
      <c r="CN1393">
        <v>199479.098527219</v>
      </c>
      <c r="CO1393">
        <v>3.6335934144715002E-3</v>
      </c>
      <c r="CP1393">
        <v>1189</v>
      </c>
      <c r="CQ1393">
        <v>0.74866154261691797</v>
      </c>
      <c r="CR1393">
        <v>3.1722578601965415E-3</v>
      </c>
      <c r="CS1393">
        <v>0.17441248389463199</v>
      </c>
      <c r="CT1393">
        <v>0.15226837728943399</v>
      </c>
      <c r="CU1393">
        <v>174152.43426180922</v>
      </c>
    </row>
    <row r="1394" spans="89:99" x14ac:dyDescent="0.25">
      <c r="CK1394" t="s">
        <v>5722</v>
      </c>
      <c r="CL1394" t="s">
        <v>5723</v>
      </c>
      <c r="CM1394" t="s">
        <v>5724</v>
      </c>
      <c r="CN1394">
        <v>197301.987152488</v>
      </c>
      <c r="CO1394">
        <v>1.7505598286854499E-2</v>
      </c>
      <c r="CP1394">
        <v>1190</v>
      </c>
      <c r="CQ1394">
        <v>-0.209378685357964</v>
      </c>
      <c r="CR1394">
        <v>1.528301750596231E-2</v>
      </c>
      <c r="CS1394">
        <v>0</v>
      </c>
      <c r="CT1394">
        <v>0</v>
      </c>
      <c r="CU1394">
        <v>172251.73765565956</v>
      </c>
    </row>
    <row r="1395" spans="89:99" x14ac:dyDescent="0.25">
      <c r="CK1395" t="s">
        <v>5287</v>
      </c>
      <c r="CL1395" t="s">
        <v>5288</v>
      </c>
      <c r="CM1395" t="s">
        <v>5289</v>
      </c>
      <c r="CN1395">
        <v>197087.169910756</v>
      </c>
      <c r="CO1395">
        <v>5.1200747603429098E-3</v>
      </c>
      <c r="CP1395">
        <v>1191</v>
      </c>
      <c r="CQ1395">
        <v>-1.85512930883417</v>
      </c>
      <c r="CR1395">
        <v>4.4700095884707336E-3</v>
      </c>
      <c r="CS1395">
        <v>34042.335702342003</v>
      </c>
      <c r="CT1395">
        <v>29720.184592229863</v>
      </c>
      <c r="CU1395">
        <v>172064.19447020683</v>
      </c>
    </row>
    <row r="1396" spans="89:99" x14ac:dyDescent="0.25">
      <c r="CK1396" t="s">
        <v>4601</v>
      </c>
      <c r="CL1396" t="s">
        <v>847</v>
      </c>
      <c r="CM1396" t="s">
        <v>848</v>
      </c>
      <c r="CN1396">
        <v>197028.73762849299</v>
      </c>
      <c r="CO1396">
        <v>1.6162269273965399E-2</v>
      </c>
      <c r="CP1396">
        <v>1192</v>
      </c>
      <c r="CQ1396">
        <v>-5.6550139911631199</v>
      </c>
      <c r="CR1396">
        <v>1.411024291786566E-2</v>
      </c>
      <c r="CS1396">
        <v>3.49770123218011</v>
      </c>
      <c r="CT1396">
        <v>3.0536190929375953</v>
      </c>
      <c r="CU1396">
        <v>172013.18098422905</v>
      </c>
    </row>
    <row r="1397" spans="89:99" x14ac:dyDescent="0.25">
      <c r="CK1397" t="s">
        <v>5104</v>
      </c>
      <c r="CL1397" t="s">
        <v>5105</v>
      </c>
      <c r="CM1397" t="s">
        <v>3535</v>
      </c>
      <c r="CN1397">
        <v>196905.128614827</v>
      </c>
      <c r="CO1397">
        <v>4.4191629456075402E-5</v>
      </c>
      <c r="CP1397">
        <v>1193</v>
      </c>
      <c r="CQ1397">
        <v>21.632148868892699</v>
      </c>
      <c r="CR1397">
        <v>3.8580883413814255E-5</v>
      </c>
      <c r="CS1397">
        <v>3409.7965335721301</v>
      </c>
      <c r="CT1397">
        <v>2976.8751264836792</v>
      </c>
      <c r="CU1397">
        <v>171905.26586537415</v>
      </c>
    </row>
    <row r="1398" spans="89:99" x14ac:dyDescent="0.25">
      <c r="CK1398" t="s">
        <v>5774</v>
      </c>
      <c r="CL1398" t="s">
        <v>3332</v>
      </c>
      <c r="CM1398" t="s">
        <v>3333</v>
      </c>
      <c r="CN1398">
        <v>196140.551647215</v>
      </c>
      <c r="CO1398">
        <v>5.3421299332441702E-4</v>
      </c>
      <c r="CP1398">
        <v>1194</v>
      </c>
      <c r="CQ1398">
        <v>2.4745180094394099</v>
      </c>
      <c r="CR1398">
        <v>4.663871748399759E-4</v>
      </c>
      <c r="CS1398">
        <v>523.54708764330201</v>
      </c>
      <c r="CT1398">
        <v>457.07545520775795</v>
      </c>
      <c r="CU1398">
        <v>171237.76264787806</v>
      </c>
    </row>
    <row r="1399" spans="89:99" x14ac:dyDescent="0.25">
      <c r="CK1399" t="s">
        <v>5003</v>
      </c>
      <c r="CL1399" t="s">
        <v>5004</v>
      </c>
      <c r="CM1399" t="s">
        <v>5005</v>
      </c>
      <c r="CN1399">
        <v>195310.399960362</v>
      </c>
      <c r="CO1399">
        <v>5.8193042818729696E-4</v>
      </c>
      <c r="CP1399">
        <v>1195</v>
      </c>
      <c r="CQ1399">
        <v>-20.0603487039428</v>
      </c>
      <c r="CR1399">
        <v>5.0804621330292519E-4</v>
      </c>
      <c r="CS1399">
        <v>4920.1744477411803</v>
      </c>
      <c r="CT1399">
        <v>4295.4894191581707</v>
      </c>
      <c r="CU1399">
        <v>170513.01033979465</v>
      </c>
    </row>
    <row r="1400" spans="89:99" x14ac:dyDescent="0.25">
      <c r="CK1400" t="s">
        <v>5100</v>
      </c>
      <c r="CL1400" t="s">
        <v>2638</v>
      </c>
      <c r="CM1400" t="s">
        <v>2639</v>
      </c>
      <c r="CN1400">
        <v>195169.629994925</v>
      </c>
      <c r="CO1400">
        <v>2.9319010929290202E-3</v>
      </c>
      <c r="CP1400">
        <v>1196</v>
      </c>
      <c r="CQ1400">
        <v>2.39982005411952</v>
      </c>
      <c r="CR1400">
        <v>2.5596552025663809E-3</v>
      </c>
      <c r="CS1400">
        <v>27407.512854601198</v>
      </c>
      <c r="CT1400">
        <v>23927.745392529618</v>
      </c>
      <c r="CU1400">
        <v>170390.11309224938</v>
      </c>
    </row>
    <row r="1401" spans="89:99" x14ac:dyDescent="0.25">
      <c r="CK1401" t="s">
        <v>5759</v>
      </c>
      <c r="CL1401" t="s">
        <v>5760</v>
      </c>
      <c r="CM1401" t="s">
        <v>5761</v>
      </c>
      <c r="CN1401">
        <v>194576.34790863199</v>
      </c>
      <c r="CO1401">
        <v>7.7107975744347603E-4</v>
      </c>
      <c r="CP1401">
        <v>1197</v>
      </c>
      <c r="CQ1401">
        <v>-14.1902087314248</v>
      </c>
      <c r="CR1401">
        <v>6.7318038711942278E-4</v>
      </c>
      <c r="CS1401">
        <v>621.55194569166804</v>
      </c>
      <c r="CT1401">
        <v>542.63722445887129</v>
      </c>
      <c r="CU1401">
        <v>169872.15647276049</v>
      </c>
    </row>
    <row r="1402" spans="89:99" x14ac:dyDescent="0.25">
      <c r="CK1402" t="s">
        <v>4908</v>
      </c>
      <c r="CL1402" t="s">
        <v>2524</v>
      </c>
      <c r="CM1402" t="s">
        <v>2525</v>
      </c>
      <c r="CN1402">
        <v>191765.94244380001</v>
      </c>
      <c r="CO1402">
        <v>1.1254404769811001E-2</v>
      </c>
      <c r="CP1402">
        <v>1198</v>
      </c>
      <c r="CQ1402">
        <v>5.5598984031114904</v>
      </c>
      <c r="CR1402">
        <v>9.8255005226167199E-3</v>
      </c>
      <c r="CS1402">
        <v>13354.731027117399</v>
      </c>
      <c r="CT1402">
        <v>11659.160956990469</v>
      </c>
      <c r="CU1402">
        <v>167418.57132736544</v>
      </c>
    </row>
    <row r="1403" spans="89:99" x14ac:dyDescent="0.25">
      <c r="CK1403" t="s">
        <v>5822</v>
      </c>
      <c r="CL1403" t="s">
        <v>5823</v>
      </c>
      <c r="CM1403" t="s">
        <v>5824</v>
      </c>
      <c r="CN1403">
        <v>190236.272436609</v>
      </c>
      <c r="CO1403">
        <v>7.17371919364252E-4</v>
      </c>
      <c r="CP1403">
        <v>1199</v>
      </c>
      <c r="CQ1403">
        <v>23.254998461018701</v>
      </c>
      <c r="CR1403">
        <v>6.2629151099408934E-4</v>
      </c>
      <c r="CS1403">
        <v>0</v>
      </c>
      <c r="CT1403">
        <v>0</v>
      </c>
      <c r="CU1403">
        <v>166083.11434296743</v>
      </c>
    </row>
    <row r="1404" spans="89:99" x14ac:dyDescent="0.25">
      <c r="CK1404" t="s">
        <v>5717</v>
      </c>
      <c r="CL1404" t="s">
        <v>3286</v>
      </c>
      <c r="CM1404" t="s">
        <v>3287</v>
      </c>
      <c r="CN1404">
        <v>190070.37201542899</v>
      </c>
      <c r="CO1404">
        <v>2.4369033142833799E-2</v>
      </c>
      <c r="CP1404">
        <v>1200</v>
      </c>
      <c r="CQ1404">
        <v>170.92956913085999</v>
      </c>
      <c r="CR1404">
        <v>2.1275043218887055E-2</v>
      </c>
      <c r="CS1404">
        <v>2715.7487443424202</v>
      </c>
      <c r="CT1404">
        <v>2370.9464207657297</v>
      </c>
      <c r="CU1404">
        <v>165938.27730286212</v>
      </c>
    </row>
    <row r="1405" spans="89:99" x14ac:dyDescent="0.25">
      <c r="CK1405" t="s">
        <v>7001</v>
      </c>
      <c r="CL1405" t="s">
        <v>7002</v>
      </c>
      <c r="CM1405" t="s">
        <v>7003</v>
      </c>
      <c r="CN1405">
        <v>189908.72129397301</v>
      </c>
      <c r="CO1405">
        <v>7.0384274248353E-5</v>
      </c>
      <c r="CP1405">
        <v>1201</v>
      </c>
      <c r="CQ1405">
        <v>7.9293528426932598</v>
      </c>
      <c r="CR1405">
        <v>6.1448005252685126E-5</v>
      </c>
      <c r="CS1405">
        <v>13.7939681975643</v>
      </c>
      <c r="CT1405">
        <v>12.04263081932875</v>
      </c>
      <c r="CU1405">
        <v>165797.15040360508</v>
      </c>
    </row>
    <row r="1406" spans="89:99" x14ac:dyDescent="0.25">
      <c r="CK1406" t="s">
        <v>5883</v>
      </c>
      <c r="CL1406" t="s">
        <v>1923</v>
      </c>
      <c r="CM1406" t="s">
        <v>1924</v>
      </c>
      <c r="CN1406">
        <v>189484.96681178999</v>
      </c>
      <c r="CO1406">
        <v>7.0579138837232097E-6</v>
      </c>
      <c r="CP1406">
        <v>1202</v>
      </c>
      <c r="CQ1406">
        <v>-3.27910931117952</v>
      </c>
      <c r="CR1406">
        <v>6.1618129053901778E-6</v>
      </c>
      <c r="CS1406">
        <v>79.048635497699905</v>
      </c>
      <c r="CT1406">
        <v>69.012304540369954</v>
      </c>
      <c r="CU1406">
        <v>165427.19748549792</v>
      </c>
    </row>
    <row r="1407" spans="89:99" x14ac:dyDescent="0.25">
      <c r="CK1407" t="s">
        <v>4541</v>
      </c>
      <c r="CL1407" t="s">
        <v>1489</v>
      </c>
      <c r="CM1407" t="s">
        <v>1490</v>
      </c>
      <c r="CN1407">
        <v>189231.60017881499</v>
      </c>
      <c r="CO1407">
        <v>1.0635934038428E-2</v>
      </c>
      <c r="CP1407">
        <v>1203</v>
      </c>
      <c r="CQ1407">
        <v>-55.319396146013602</v>
      </c>
      <c r="CR1407">
        <v>9.2855533091730294E-3</v>
      </c>
      <c r="CS1407">
        <v>11229.7442701912</v>
      </c>
      <c r="CT1407">
        <v>9803.971018670647</v>
      </c>
      <c r="CU1407">
        <v>165205.99929371197</v>
      </c>
    </row>
    <row r="1408" spans="89:99" x14ac:dyDescent="0.25">
      <c r="CK1408" t="s">
        <v>4713</v>
      </c>
      <c r="CL1408" t="s">
        <v>1828</v>
      </c>
      <c r="CM1408" t="s">
        <v>1829</v>
      </c>
      <c r="CN1408">
        <v>189062.596575537</v>
      </c>
      <c r="CO1408">
        <v>0.54690732831340005</v>
      </c>
      <c r="CP1408">
        <v>1204</v>
      </c>
      <c r="CQ1408">
        <v>-3.11435100634713</v>
      </c>
      <c r="CR1408">
        <v>0.47746978628141767</v>
      </c>
      <c r="CS1408">
        <v>22767.355772229501</v>
      </c>
      <c r="CT1408">
        <v>19876.72121396416</v>
      </c>
      <c r="CU1408">
        <v>165058.45306392058</v>
      </c>
    </row>
    <row r="1409" spans="89:99" x14ac:dyDescent="0.25">
      <c r="CK1409" t="s">
        <v>5242</v>
      </c>
      <c r="CL1409" t="s">
        <v>5243</v>
      </c>
      <c r="CM1409" t="s">
        <v>1117</v>
      </c>
      <c r="CN1409">
        <v>187799.73664891499</v>
      </c>
      <c r="CO1409">
        <v>6.8773166318801003E-5</v>
      </c>
      <c r="CP1409">
        <v>1205</v>
      </c>
      <c r="CQ1409">
        <v>0</v>
      </c>
      <c r="CR1409">
        <v>6.0041450030300768E-5</v>
      </c>
      <c r="CS1409">
        <v>0</v>
      </c>
      <c r="CT1409">
        <v>0</v>
      </c>
      <c r="CU1409">
        <v>163955.93088502219</v>
      </c>
    </row>
    <row r="1410" spans="89:99" x14ac:dyDescent="0.25">
      <c r="CK1410" t="s">
        <v>6375</v>
      </c>
      <c r="CL1410" t="s">
        <v>6376</v>
      </c>
      <c r="CM1410" t="s">
        <v>6377</v>
      </c>
      <c r="CN1410">
        <v>187665.39511053401</v>
      </c>
      <c r="CO1410">
        <v>6.4198300615542301E-4</v>
      </c>
      <c r="CP1410">
        <v>1206</v>
      </c>
      <c r="CQ1410">
        <v>2.0880572577965002</v>
      </c>
      <c r="CR1410">
        <v>5.6047427576190608E-4</v>
      </c>
      <c r="CS1410">
        <v>77996.003149055105</v>
      </c>
      <c r="CT1410">
        <v>68093.318605238499</v>
      </c>
      <c r="CU1410">
        <v>163838.64588572021</v>
      </c>
    </row>
    <row r="1411" spans="89:99" x14ac:dyDescent="0.25">
      <c r="CK1411" t="s">
        <v>4630</v>
      </c>
      <c r="CL1411" t="s">
        <v>2581</v>
      </c>
      <c r="CM1411" t="s">
        <v>2582</v>
      </c>
      <c r="CN1411">
        <v>186958.39930631299</v>
      </c>
      <c r="CO1411">
        <v>1.73942080857164E-3</v>
      </c>
      <c r="CP1411">
        <v>1207</v>
      </c>
      <c r="CQ1411">
        <v>1.10779037174495</v>
      </c>
      <c r="CR1411">
        <v>1.5185769850321507E-3</v>
      </c>
      <c r="CS1411">
        <v>2523.2794868471701</v>
      </c>
      <c r="CT1411">
        <v>2202.9138300791064</v>
      </c>
      <c r="CU1411">
        <v>163221.4130967863</v>
      </c>
    </row>
    <row r="1412" spans="89:99" x14ac:dyDescent="0.25">
      <c r="CK1412" t="s">
        <v>5129</v>
      </c>
      <c r="CL1412" t="s">
        <v>2432</v>
      </c>
      <c r="CM1412" t="s">
        <v>2433</v>
      </c>
      <c r="CN1412">
        <v>186345.194823606</v>
      </c>
      <c r="CO1412">
        <v>2.63671162665465E-2</v>
      </c>
      <c r="CP1412">
        <v>1208</v>
      </c>
      <c r="CQ1412">
        <v>-20.113842232177898</v>
      </c>
      <c r="CR1412">
        <v>2.3019441716880695E-2</v>
      </c>
      <c r="CS1412">
        <v>1160.7987773182199</v>
      </c>
      <c r="CT1412">
        <v>1013.4191213547897</v>
      </c>
      <c r="CU1412">
        <v>162686.06350802173</v>
      </c>
    </row>
    <row r="1413" spans="89:99" x14ac:dyDescent="0.25">
      <c r="CK1413" t="s">
        <v>9962</v>
      </c>
      <c r="CL1413" t="s">
        <v>9963</v>
      </c>
      <c r="CM1413" t="s">
        <v>9964</v>
      </c>
      <c r="CN1413">
        <v>186322.29885291899</v>
      </c>
      <c r="CO1413">
        <v>1.04365248514299E-4</v>
      </c>
      <c r="CP1413">
        <v>1209</v>
      </c>
      <c r="CQ1413">
        <v>1.12009987073454</v>
      </c>
      <c r="CR1413">
        <v>9.1114619101929575E-5</v>
      </c>
      <c r="CS1413">
        <v>80.318869065113205</v>
      </c>
      <c r="CT1413">
        <v>70.121264173130186</v>
      </c>
      <c r="CU1413">
        <v>162666.07450135704</v>
      </c>
    </row>
    <row r="1414" spans="89:99" x14ac:dyDescent="0.25">
      <c r="CK1414" t="s">
        <v>4946</v>
      </c>
      <c r="CL1414" t="s">
        <v>4946</v>
      </c>
      <c r="CM1414" t="s">
        <v>2965</v>
      </c>
      <c r="CN1414">
        <v>186116.524011417</v>
      </c>
      <c r="CO1414">
        <v>4.0594336408788199E-2</v>
      </c>
      <c r="CP1414">
        <v>1210</v>
      </c>
      <c r="CQ1414">
        <v>-27.038561056751401</v>
      </c>
      <c r="CR1414">
        <v>3.5440317080982824E-2</v>
      </c>
      <c r="CS1414">
        <v>487.71180947050499</v>
      </c>
      <c r="CT1414">
        <v>425.7899672928919</v>
      </c>
      <c r="CU1414">
        <v>162486.4256568315</v>
      </c>
    </row>
    <row r="1415" spans="89:99" x14ac:dyDescent="0.25">
      <c r="CK1415" t="s">
        <v>2738</v>
      </c>
      <c r="CL1415" t="s">
        <v>5201</v>
      </c>
      <c r="CM1415" t="s">
        <v>2739</v>
      </c>
      <c r="CN1415">
        <v>186076.328321857</v>
      </c>
      <c r="CO1415">
        <v>6.5441110859883203E-2</v>
      </c>
      <c r="CP1415">
        <v>1211</v>
      </c>
      <c r="CQ1415">
        <v>-3.5528833205464201</v>
      </c>
      <c r="CR1415">
        <v>5.713244566066901E-2</v>
      </c>
      <c r="CS1415">
        <v>637.28385881678196</v>
      </c>
      <c r="CT1415">
        <v>556.3717509659682</v>
      </c>
      <c r="CU1415">
        <v>162451.33337280079</v>
      </c>
    </row>
    <row r="1416" spans="89:99" x14ac:dyDescent="0.25">
      <c r="CK1416" t="s">
        <v>7151</v>
      </c>
      <c r="CL1416" t="s">
        <v>1176</v>
      </c>
      <c r="CM1416" t="s">
        <v>1177</v>
      </c>
      <c r="CN1416">
        <v>185966.766143221</v>
      </c>
      <c r="CO1416">
        <v>0.265661432297709</v>
      </c>
      <c r="CP1416">
        <v>1212</v>
      </c>
      <c r="CQ1416">
        <v>1.66900876664803</v>
      </c>
      <c r="CR1416">
        <v>0.23193199420746274</v>
      </c>
      <c r="CS1416">
        <v>5220.8637005841101</v>
      </c>
      <c r="CT1416">
        <v>4558.0019617031503</v>
      </c>
      <c r="CU1416">
        <v>162355.68164661314</v>
      </c>
    </row>
    <row r="1417" spans="89:99" x14ac:dyDescent="0.25">
      <c r="CK1417" t="s">
        <v>4523</v>
      </c>
      <c r="CL1417" t="s">
        <v>2640</v>
      </c>
      <c r="CM1417" t="s">
        <v>2641</v>
      </c>
      <c r="CN1417">
        <v>183774.418067244</v>
      </c>
      <c r="CO1417">
        <v>1.00530268769263E-2</v>
      </c>
      <c r="CP1417">
        <v>1213</v>
      </c>
      <c r="CQ1417">
        <v>4.2788393191466998</v>
      </c>
      <c r="CR1417">
        <v>8.776654372524232E-3</v>
      </c>
      <c r="CS1417">
        <v>5326.8275404120204</v>
      </c>
      <c r="CT1417">
        <v>4650.51220857115</v>
      </c>
      <c r="CU1417">
        <v>160441.68285175448</v>
      </c>
    </row>
    <row r="1418" spans="89:99" x14ac:dyDescent="0.25">
      <c r="CK1418" t="s">
        <v>3972</v>
      </c>
      <c r="CL1418" t="s">
        <v>487</v>
      </c>
      <c r="CM1418" t="s">
        <v>488</v>
      </c>
      <c r="CN1418">
        <v>182959.403922189</v>
      </c>
      <c r="CO1418">
        <v>4.5572825184577101E-3</v>
      </c>
      <c r="CP1418">
        <v>1214</v>
      </c>
      <c r="CQ1418">
        <v>-4.5773938596430597</v>
      </c>
      <c r="CR1418">
        <v>3.9786717007842462E-3</v>
      </c>
      <c r="CS1418">
        <v>114.12066473128399</v>
      </c>
      <c r="CT1418">
        <v>99.631448654341284</v>
      </c>
      <c r="CU1418">
        <v>159730.14616261225</v>
      </c>
    </row>
    <row r="1419" spans="89:99" x14ac:dyDescent="0.25">
      <c r="CK1419" t="s">
        <v>3922</v>
      </c>
      <c r="CL1419" t="s">
        <v>3923</v>
      </c>
      <c r="CM1419" t="s">
        <v>2580</v>
      </c>
      <c r="CN1419">
        <v>181857.61179554299</v>
      </c>
      <c r="CO1419">
        <v>4.9856631959689396E-4</v>
      </c>
      <c r="CP1419">
        <v>1215</v>
      </c>
      <c r="CQ1419">
        <v>7.95941077928999</v>
      </c>
      <c r="CR1419">
        <v>4.3526634539559403E-4</v>
      </c>
      <c r="CS1419">
        <v>199176.76333172101</v>
      </c>
      <c r="CT1419">
        <v>173888.48475207243</v>
      </c>
      <c r="CU1419">
        <v>158768.24197153372</v>
      </c>
    </row>
    <row r="1420" spans="89:99" x14ac:dyDescent="0.25">
      <c r="CK1420" t="s">
        <v>4765</v>
      </c>
      <c r="CL1420" t="s">
        <v>4766</v>
      </c>
      <c r="CM1420" t="s">
        <v>4767</v>
      </c>
      <c r="CN1420">
        <v>181656.608163656</v>
      </c>
      <c r="CO1420">
        <v>6.0554988654396805E-4</v>
      </c>
      <c r="CP1420">
        <v>1216</v>
      </c>
      <c r="CQ1420">
        <v>0</v>
      </c>
      <c r="CR1420">
        <v>5.2866685074879987E-4</v>
      </c>
      <c r="CS1420">
        <v>0</v>
      </c>
      <c r="CT1420">
        <v>0</v>
      </c>
      <c r="CU1420">
        <v>158592.75856476562</v>
      </c>
    </row>
    <row r="1421" spans="89:99" x14ac:dyDescent="0.25">
      <c r="CK1421" t="s">
        <v>4677</v>
      </c>
      <c r="CL1421" t="s">
        <v>400</v>
      </c>
      <c r="CM1421" t="s">
        <v>401</v>
      </c>
      <c r="CN1421">
        <v>181184.060880431</v>
      </c>
      <c r="CO1421">
        <v>8.6066821988054001E-3</v>
      </c>
      <c r="CP1421">
        <v>1217</v>
      </c>
      <c r="CQ1421">
        <v>0</v>
      </c>
      <c r="CR1421">
        <v>7.5139434001162738E-3</v>
      </c>
      <c r="CS1421">
        <v>0</v>
      </c>
      <c r="CT1421">
        <v>0</v>
      </c>
      <c r="CU1421">
        <v>158180.20777480802</v>
      </c>
    </row>
    <row r="1422" spans="89:99" x14ac:dyDescent="0.25">
      <c r="CK1422" t="s">
        <v>3976</v>
      </c>
      <c r="CL1422" t="s">
        <v>3977</v>
      </c>
      <c r="CM1422" t="s">
        <v>3978</v>
      </c>
      <c r="CN1422">
        <v>179796.20025769499</v>
      </c>
      <c r="CO1422">
        <v>3.5155852559082303E-5</v>
      </c>
      <c r="CP1422">
        <v>1218</v>
      </c>
      <c r="CQ1422">
        <v>-0.56652795344163798</v>
      </c>
      <c r="CR1422">
        <v>3.0692324894770989E-5</v>
      </c>
      <c r="CS1422">
        <v>14.635280224494901</v>
      </c>
      <c r="CT1422">
        <v>12.777126506072134</v>
      </c>
      <c r="CU1422">
        <v>156968.55548817705</v>
      </c>
    </row>
    <row r="1423" spans="89:99" x14ac:dyDescent="0.25">
      <c r="CK1423" t="s">
        <v>4172</v>
      </c>
      <c r="CL1423" t="s">
        <v>2567</v>
      </c>
      <c r="CM1423" t="s">
        <v>2568</v>
      </c>
      <c r="CN1423">
        <v>179120.96074715201</v>
      </c>
      <c r="CO1423">
        <v>3.7501912632804698E-3</v>
      </c>
      <c r="CP1423">
        <v>1219</v>
      </c>
      <c r="CQ1423">
        <v>-0.46870629038504202</v>
      </c>
      <c r="CR1423">
        <v>3.2740519797293294E-3</v>
      </c>
      <c r="CS1423">
        <v>106.53568620016399</v>
      </c>
      <c r="CT1423">
        <v>93.009489337446396</v>
      </c>
      <c r="CU1423">
        <v>156379.04708685065</v>
      </c>
    </row>
    <row r="1424" spans="89:99" x14ac:dyDescent="0.25">
      <c r="CK1424" t="s">
        <v>1313</v>
      </c>
      <c r="CL1424" t="s">
        <v>1313</v>
      </c>
      <c r="CM1424" t="s">
        <v>1312</v>
      </c>
      <c r="CN1424">
        <v>179033.12039531101</v>
      </c>
      <c r="CO1424">
        <v>0.76581854198557298</v>
      </c>
      <c r="CP1424">
        <v>1220</v>
      </c>
      <c r="CQ1424">
        <v>0.57558110916336802</v>
      </c>
      <c r="CR1424">
        <v>0.66858715662091683</v>
      </c>
      <c r="CS1424">
        <v>0</v>
      </c>
      <c r="CT1424">
        <v>0</v>
      </c>
      <c r="CU1424">
        <v>156302.35929744079</v>
      </c>
    </row>
    <row r="1425" spans="89:99" x14ac:dyDescent="0.25">
      <c r="CK1425" t="s">
        <v>5028</v>
      </c>
      <c r="CL1425" t="s">
        <v>6827</v>
      </c>
      <c r="CM1425" t="s">
        <v>6828</v>
      </c>
      <c r="CN1425">
        <v>176899.09623173601</v>
      </c>
      <c r="CO1425">
        <v>3.9310910273719201E-3</v>
      </c>
      <c r="CP1425">
        <v>1221</v>
      </c>
      <c r="CQ1425">
        <v>-10.7290088939985</v>
      </c>
      <c r="CR1425">
        <v>3.4319839861726726E-3</v>
      </c>
      <c r="CS1425">
        <v>33403.172331599999</v>
      </c>
      <c r="CT1425">
        <v>29162.171959690746</v>
      </c>
      <c r="CU1425">
        <v>154439.27937776991</v>
      </c>
    </row>
    <row r="1426" spans="89:99" x14ac:dyDescent="0.25">
      <c r="CK1426" t="s">
        <v>6830</v>
      </c>
      <c r="CL1426" t="s">
        <v>978</v>
      </c>
      <c r="CM1426" t="s">
        <v>979</v>
      </c>
      <c r="CN1426">
        <v>176859.97111761599</v>
      </c>
      <c r="CO1426">
        <v>1.3925521339063099E-3</v>
      </c>
      <c r="CP1426">
        <v>1222</v>
      </c>
      <c r="CQ1426">
        <v>-11.282324425292799</v>
      </c>
      <c r="CR1426">
        <v>1.2157481447770296E-3</v>
      </c>
      <c r="CS1426">
        <v>127.472732307</v>
      </c>
      <c r="CT1426">
        <v>111.28828432237408</v>
      </c>
      <c r="CU1426">
        <v>154405.12174463904</v>
      </c>
    </row>
    <row r="1427" spans="89:99" x14ac:dyDescent="0.25">
      <c r="CK1427" t="s">
        <v>4356</v>
      </c>
      <c r="CL1427" t="s">
        <v>3278</v>
      </c>
      <c r="CM1427" t="s">
        <v>3279</v>
      </c>
      <c r="CN1427">
        <v>176835.04598887099</v>
      </c>
      <c r="CO1427">
        <v>2.2683912172275202E-2</v>
      </c>
      <c r="CP1427">
        <v>1223</v>
      </c>
      <c r="CQ1427">
        <v>-13.5390737092916</v>
      </c>
      <c r="CR1427">
        <v>1.9803871947234458E-2</v>
      </c>
      <c r="CS1427">
        <v>2471.0354184451298</v>
      </c>
      <c r="CT1427">
        <v>2157.3028775776629</v>
      </c>
      <c r="CU1427">
        <v>154383.36120994002</v>
      </c>
    </row>
    <row r="1428" spans="89:99" x14ac:dyDescent="0.25">
      <c r="CK1428" t="s">
        <v>5408</v>
      </c>
      <c r="CL1428" t="s">
        <v>5409</v>
      </c>
      <c r="CM1428" t="s">
        <v>1407</v>
      </c>
      <c r="CN1428">
        <v>176813.882690614</v>
      </c>
      <c r="CO1428">
        <v>2.4624781837452102E-3</v>
      </c>
      <c r="CP1428">
        <v>1224</v>
      </c>
      <c r="CQ1428">
        <v>0.84490240453579801</v>
      </c>
      <c r="CR1428">
        <v>2.1498321036241838E-3</v>
      </c>
      <c r="CS1428">
        <v>0</v>
      </c>
      <c r="CT1428">
        <v>0</v>
      </c>
      <c r="CU1428">
        <v>154364.88488868292</v>
      </c>
    </row>
    <row r="1429" spans="89:99" x14ac:dyDescent="0.25">
      <c r="CK1429" t="s">
        <v>4995</v>
      </c>
      <c r="CL1429" t="s">
        <v>840</v>
      </c>
      <c r="CM1429" t="s">
        <v>1083</v>
      </c>
      <c r="CN1429">
        <v>176239.607948736</v>
      </c>
      <c r="CO1429">
        <v>2.5830619510407202E-2</v>
      </c>
      <c r="CP1429">
        <v>1225</v>
      </c>
      <c r="CQ1429">
        <v>11.598836084127599</v>
      </c>
      <c r="CR1429">
        <v>2.2551060734887867E-2</v>
      </c>
      <c r="CS1429">
        <v>14075.8248393055</v>
      </c>
      <c r="CT1429">
        <v>12288.701814407919</v>
      </c>
      <c r="CU1429">
        <v>153863.52236513273</v>
      </c>
    </row>
    <row r="1430" spans="89:99" x14ac:dyDescent="0.25">
      <c r="CK1430" t="s">
        <v>6435</v>
      </c>
      <c r="CL1430" t="s">
        <v>1007</v>
      </c>
      <c r="CM1430" t="s">
        <v>1008</v>
      </c>
      <c r="CN1430">
        <v>176198.98861621</v>
      </c>
      <c r="CO1430">
        <v>2.79001542590228E-2</v>
      </c>
      <c r="CP1430">
        <v>1226</v>
      </c>
      <c r="CQ1430">
        <v>0.72747482271213304</v>
      </c>
      <c r="CR1430">
        <v>2.4357839073680235E-2</v>
      </c>
      <c r="CS1430">
        <v>512.28409669910195</v>
      </c>
      <c r="CT1430">
        <v>447.24245864579729</v>
      </c>
      <c r="CU1430">
        <v>153828.06022554156</v>
      </c>
    </row>
    <row r="1431" spans="89:99" x14ac:dyDescent="0.25">
      <c r="CK1431" t="s">
        <v>4718</v>
      </c>
      <c r="CL1431" t="s">
        <v>2693</v>
      </c>
      <c r="CM1431" t="s">
        <v>2694</v>
      </c>
      <c r="CN1431">
        <v>175517.87856401599</v>
      </c>
      <c r="CO1431">
        <v>0.17078209409213199</v>
      </c>
      <c r="CP1431">
        <v>1227</v>
      </c>
      <c r="CQ1431">
        <v>0</v>
      </c>
      <c r="CR1431">
        <v>0.1490989162978186</v>
      </c>
      <c r="CS1431">
        <v>0</v>
      </c>
      <c r="CT1431">
        <v>0</v>
      </c>
      <c r="CU1431">
        <v>153233.42663001432</v>
      </c>
    </row>
    <row r="1432" spans="89:99" x14ac:dyDescent="0.25">
      <c r="CK1432" t="s">
        <v>6172</v>
      </c>
      <c r="CL1432" t="s">
        <v>6173</v>
      </c>
      <c r="CM1432" t="s">
        <v>6174</v>
      </c>
      <c r="CN1432">
        <v>170980.01601105501</v>
      </c>
      <c r="CO1432">
        <v>1.43918626541726E-2</v>
      </c>
      <c r="CP1432">
        <v>1228</v>
      </c>
      <c r="CQ1432">
        <v>8.3723833949277005</v>
      </c>
      <c r="CR1432">
        <v>1.2564614204148233E-2</v>
      </c>
      <c r="CS1432">
        <v>3114.6680858080699</v>
      </c>
      <c r="CT1432">
        <v>2719.2173669615349</v>
      </c>
      <c r="CU1432">
        <v>149271.70925822746</v>
      </c>
    </row>
    <row r="1433" spans="89:99" x14ac:dyDescent="0.25">
      <c r="CK1433" t="s">
        <v>10649</v>
      </c>
      <c r="CL1433" t="s">
        <v>10650</v>
      </c>
      <c r="CM1433" t="s">
        <v>10651</v>
      </c>
      <c r="CN1433">
        <v>170506.35881625299</v>
      </c>
      <c r="CO1433">
        <v>4.1875165370945801E-2</v>
      </c>
      <c r="CP1433">
        <v>1229</v>
      </c>
      <c r="CQ1433">
        <v>-8.1903473972660805</v>
      </c>
      <c r="CR1433">
        <v>3.6558526874789048E-2</v>
      </c>
      <c r="CS1433">
        <v>144.34024718792</v>
      </c>
      <c r="CT1433">
        <v>126.01423204395296</v>
      </c>
      <c r="CU1433">
        <v>148858.18947550628</v>
      </c>
    </row>
    <row r="1434" spans="89:99" x14ac:dyDescent="0.25">
      <c r="CK1434" t="s">
        <v>7161</v>
      </c>
      <c r="CL1434" t="s">
        <v>1497</v>
      </c>
      <c r="CM1434" t="s">
        <v>1498</v>
      </c>
      <c r="CN1434">
        <v>170082.00937099999</v>
      </c>
      <c r="CO1434">
        <v>170082.00937099999</v>
      </c>
      <c r="CP1434">
        <v>1230</v>
      </c>
      <c r="CQ1434">
        <v>-3.8675172070561898</v>
      </c>
      <c r="CR1434">
        <v>148487.7171332204</v>
      </c>
      <c r="CS1434">
        <v>1.7008200937</v>
      </c>
      <c r="CT1434">
        <v>1.4848771713234736</v>
      </c>
      <c r="CU1434">
        <v>148487.7171332204</v>
      </c>
    </row>
    <row r="1435" spans="89:99" x14ac:dyDescent="0.25">
      <c r="CK1435" t="s">
        <v>4997</v>
      </c>
      <c r="CL1435" t="s">
        <v>4998</v>
      </c>
      <c r="CM1435" t="s">
        <v>4999</v>
      </c>
      <c r="CN1435">
        <v>169793.79207754799</v>
      </c>
      <c r="CO1435">
        <v>0.193493957902897</v>
      </c>
      <c r="CP1435">
        <v>1231</v>
      </c>
      <c r="CQ1435">
        <v>-6.0735909696050298E-2</v>
      </c>
      <c r="CR1435">
        <v>0.16892719103171364</v>
      </c>
      <c r="CS1435">
        <v>0</v>
      </c>
      <c r="CT1435">
        <v>0</v>
      </c>
      <c r="CU1435">
        <v>148236.09306021422</v>
      </c>
    </row>
    <row r="1436" spans="89:99" x14ac:dyDescent="0.25">
      <c r="CK1436" t="s">
        <v>5110</v>
      </c>
      <c r="CL1436" t="s">
        <v>5111</v>
      </c>
      <c r="CM1436" t="s">
        <v>3405</v>
      </c>
      <c r="CN1436">
        <v>169756.71682463001</v>
      </c>
      <c r="CO1436">
        <v>3.0535647117046001E-3</v>
      </c>
      <c r="CP1436">
        <v>1232</v>
      </c>
      <c r="CQ1436">
        <v>10.901343985933799</v>
      </c>
      <c r="CR1436">
        <v>2.6658719216477379E-3</v>
      </c>
      <c r="CS1436">
        <v>261.69501481501499</v>
      </c>
      <c r="CT1436">
        <v>228.46916895404149</v>
      </c>
      <c r="CU1436">
        <v>148203.72502970774</v>
      </c>
    </row>
    <row r="1437" spans="89:99" x14ac:dyDescent="0.25">
      <c r="CK1437" t="s">
        <v>4796</v>
      </c>
      <c r="CL1437" t="s">
        <v>4797</v>
      </c>
      <c r="CM1437" t="s">
        <v>4798</v>
      </c>
      <c r="CN1437">
        <v>169390.48243247901</v>
      </c>
      <c r="CO1437">
        <v>3.8252512123387698E-2</v>
      </c>
      <c r="CP1437">
        <v>1233</v>
      </c>
      <c r="CQ1437">
        <v>-6.0897973161282302</v>
      </c>
      <c r="CR1437">
        <v>3.3395820174153913E-2</v>
      </c>
      <c r="CS1437">
        <v>16054.6638417453</v>
      </c>
      <c r="CT1437">
        <v>14016.299501741954</v>
      </c>
      <c r="CU1437">
        <v>147883.98922092179</v>
      </c>
    </row>
    <row r="1438" spans="89:99" x14ac:dyDescent="0.25">
      <c r="CK1438" t="s">
        <v>3268</v>
      </c>
      <c r="CL1438" t="s">
        <v>4418</v>
      </c>
      <c r="CM1438" t="s">
        <v>2627</v>
      </c>
      <c r="CN1438">
        <v>169388.10775731801</v>
      </c>
      <c r="CO1438">
        <v>1.33405762988389E-2</v>
      </c>
      <c r="CP1438">
        <v>1234</v>
      </c>
      <c r="CQ1438">
        <v>-5.3938264795244004</v>
      </c>
      <c r="CR1438">
        <v>1.1646803369633122E-2</v>
      </c>
      <c r="CS1438">
        <v>4197.1699788477899</v>
      </c>
      <c r="CT1438">
        <v>3664.2804896533603</v>
      </c>
      <c r="CU1438">
        <v>147881.91604401794</v>
      </c>
    </row>
    <row r="1439" spans="89:99" x14ac:dyDescent="0.25">
      <c r="CK1439" t="s">
        <v>4535</v>
      </c>
      <c r="CL1439" t="s">
        <v>4536</v>
      </c>
      <c r="CM1439" t="s">
        <v>4537</v>
      </c>
      <c r="CN1439">
        <v>169056.25247721499</v>
      </c>
      <c r="CO1439">
        <v>8.6445561754511496E-4</v>
      </c>
      <c r="CP1439">
        <v>1235</v>
      </c>
      <c r="CQ1439">
        <v>5.9367638925011503</v>
      </c>
      <c r="CR1439">
        <v>7.5470087451911725E-4</v>
      </c>
      <c r="CS1439">
        <v>34097.886600233098</v>
      </c>
      <c r="CT1439">
        <v>29768.682525921111</v>
      </c>
      <c r="CU1439">
        <v>147592.19443769791</v>
      </c>
    </row>
    <row r="1440" spans="89:99" x14ac:dyDescent="0.25">
      <c r="CK1440" t="s">
        <v>10876</v>
      </c>
      <c r="CL1440" t="s">
        <v>716</v>
      </c>
      <c r="CM1440" t="s">
        <v>717</v>
      </c>
      <c r="CN1440">
        <v>168826.68706601101</v>
      </c>
      <c r="CO1440">
        <v>1.04364666804325E-4</v>
      </c>
      <c r="CP1440">
        <v>1236</v>
      </c>
      <c r="CQ1440">
        <v>51.656391332200599</v>
      </c>
      <c r="CR1440">
        <v>9.1114111248180707E-5</v>
      </c>
      <c r="CS1440">
        <v>16.1627244898844</v>
      </c>
      <c r="CT1440">
        <v>14.110640337750722</v>
      </c>
      <c r="CU1440">
        <v>147391.77556936204</v>
      </c>
    </row>
    <row r="1441" spans="89:99" x14ac:dyDescent="0.25">
      <c r="CK1441" t="s">
        <v>5515</v>
      </c>
      <c r="CL1441" t="s">
        <v>1031</v>
      </c>
      <c r="CM1441" t="s">
        <v>1032</v>
      </c>
      <c r="CN1441">
        <v>168652.492067165</v>
      </c>
      <c r="CO1441">
        <v>0.14055478656481701</v>
      </c>
      <c r="CP1441">
        <v>1237</v>
      </c>
      <c r="CQ1441">
        <v>0.57171801626670704</v>
      </c>
      <c r="CR1441">
        <v>0.12270938864340163</v>
      </c>
      <c r="CS1441">
        <v>4353.0614335754199</v>
      </c>
      <c r="CT1441">
        <v>3800.3793417229513</v>
      </c>
      <c r="CU1441">
        <v>147239.69706434952</v>
      </c>
    </row>
    <row r="1442" spans="89:99" x14ac:dyDescent="0.25">
      <c r="CK1442" t="s">
        <v>5404</v>
      </c>
      <c r="CL1442" t="s">
        <v>5405</v>
      </c>
      <c r="CM1442" t="s">
        <v>5406</v>
      </c>
      <c r="CN1442">
        <v>167507.34758354601</v>
      </c>
      <c r="CO1442">
        <v>0.52404256153180895</v>
      </c>
      <c r="CP1442">
        <v>1238</v>
      </c>
      <c r="CQ1442">
        <v>-26.2557595647332</v>
      </c>
      <c r="CR1442">
        <v>0.45750802174948452</v>
      </c>
      <c r="CS1442">
        <v>13915.4800179634</v>
      </c>
      <c r="CT1442">
        <v>12148.715012962699</v>
      </c>
      <c r="CU1442">
        <v>146239.94470494872</v>
      </c>
    </row>
    <row r="1443" spans="89:99" x14ac:dyDescent="0.25">
      <c r="CK1443" t="s">
        <v>6750</v>
      </c>
      <c r="CL1443" t="s">
        <v>359</v>
      </c>
      <c r="CM1443" t="s">
        <v>360</v>
      </c>
      <c r="CN1443">
        <v>167445.076133294</v>
      </c>
      <c r="CO1443">
        <v>1.8618961734530402E-2</v>
      </c>
      <c r="CP1443">
        <v>1239</v>
      </c>
      <c r="CQ1443">
        <v>-22.520187371122301</v>
      </c>
      <c r="CR1443">
        <v>1.6255023876867489E-2</v>
      </c>
      <c r="CS1443">
        <v>80.351673838335103</v>
      </c>
      <c r="CT1443">
        <v>70.149903921124746</v>
      </c>
      <c r="CU1443">
        <v>146185.5794871065</v>
      </c>
    </row>
    <row r="1444" spans="89:99" x14ac:dyDescent="0.25">
      <c r="CK1444" t="s">
        <v>5763</v>
      </c>
      <c r="CL1444" t="s">
        <v>4679</v>
      </c>
      <c r="CM1444" t="s">
        <v>3090</v>
      </c>
      <c r="CN1444">
        <v>167010.74274386</v>
      </c>
      <c r="CO1444">
        <v>5.5670247581286704E-4</v>
      </c>
      <c r="CP1444">
        <v>1240</v>
      </c>
      <c r="CQ1444">
        <v>1.18657725139996</v>
      </c>
      <c r="CR1444">
        <v>4.860213026737623E-4</v>
      </c>
      <c r="CS1444">
        <v>0</v>
      </c>
      <c r="CT1444">
        <v>0</v>
      </c>
      <c r="CU1444">
        <v>145806.39080212859</v>
      </c>
    </row>
    <row r="1445" spans="89:99" x14ac:dyDescent="0.25">
      <c r="CK1445" t="s">
        <v>5537</v>
      </c>
      <c r="CL1445" t="s">
        <v>5537</v>
      </c>
      <c r="CM1445" t="s">
        <v>5538</v>
      </c>
      <c r="CN1445">
        <v>166973.92482759699</v>
      </c>
      <c r="CO1445">
        <v>2.0917727335591399E-2</v>
      </c>
      <c r="CP1445">
        <v>1241</v>
      </c>
      <c r="CQ1445">
        <v>-6.6669932350266699</v>
      </c>
      <c r="CR1445">
        <v>1.8261929002155376E-2</v>
      </c>
      <c r="CS1445">
        <v>12.3467322685387</v>
      </c>
      <c r="CT1445">
        <v>10.779141752795956</v>
      </c>
      <c r="CU1445">
        <v>145774.247435786</v>
      </c>
    </row>
    <row r="1446" spans="89:99" x14ac:dyDescent="0.25">
      <c r="CK1446" t="s">
        <v>5418</v>
      </c>
      <c r="CL1446" t="s">
        <v>5419</v>
      </c>
      <c r="CM1446" t="s">
        <v>5420</v>
      </c>
      <c r="CN1446">
        <v>166828.15303374801</v>
      </c>
      <c r="CO1446">
        <v>1.21754536312951E-6</v>
      </c>
      <c r="CP1446">
        <v>1242</v>
      </c>
      <c r="CQ1446">
        <v>1.4801532497171199</v>
      </c>
      <c r="CR1446">
        <v>1.0629609336451351E-6</v>
      </c>
      <c r="CS1446">
        <v>0</v>
      </c>
      <c r="CT1446">
        <v>0</v>
      </c>
      <c r="CU1446">
        <v>145646.98341197128</v>
      </c>
    </row>
    <row r="1447" spans="89:99" x14ac:dyDescent="0.25">
      <c r="CK1447" t="s">
        <v>5315</v>
      </c>
      <c r="CL1447" t="s">
        <v>5316</v>
      </c>
      <c r="CM1447" t="s">
        <v>5317</v>
      </c>
      <c r="CN1447">
        <v>166526.58889088599</v>
      </c>
      <c r="CO1447">
        <v>4.3350639099068798E-2</v>
      </c>
      <c r="CP1447">
        <v>1243</v>
      </c>
      <c r="CQ1447">
        <v>-3.4728008248754101</v>
      </c>
      <c r="CR1447">
        <v>3.7846668556494635E-2</v>
      </c>
      <c r="CS1447">
        <v>1623.5573239514899</v>
      </c>
      <c r="CT1447">
        <v>1417.4239918733133</v>
      </c>
      <c r="CU1447">
        <v>145383.70705894358</v>
      </c>
    </row>
    <row r="1448" spans="89:99" x14ac:dyDescent="0.25">
      <c r="CK1448" t="s">
        <v>5578</v>
      </c>
      <c r="CL1448" t="s">
        <v>547</v>
      </c>
      <c r="CM1448" t="s">
        <v>548</v>
      </c>
      <c r="CN1448">
        <v>165349.16839980101</v>
      </c>
      <c r="CO1448">
        <v>1.0493163872088899E-2</v>
      </c>
      <c r="CP1448">
        <v>1244</v>
      </c>
      <c r="CQ1448">
        <v>-9.6989529815766797</v>
      </c>
      <c r="CR1448">
        <v>9.1609098142330075E-3</v>
      </c>
      <c r="CS1448">
        <v>16144.997229930799</v>
      </c>
      <c r="CT1448">
        <v>14095.163801629869</v>
      </c>
      <c r="CU1448">
        <v>144355.77658308871</v>
      </c>
    </row>
    <row r="1449" spans="89:99" x14ac:dyDescent="0.25">
      <c r="CK1449" t="s">
        <v>4194</v>
      </c>
      <c r="CL1449" t="s">
        <v>1641</v>
      </c>
      <c r="CM1449" t="s">
        <v>1642</v>
      </c>
      <c r="CN1449">
        <v>164755.01606559</v>
      </c>
      <c r="CO1449">
        <v>1.43257713737835E-2</v>
      </c>
      <c r="CP1449">
        <v>1245</v>
      </c>
      <c r="CQ1449">
        <v>31.281707663827401</v>
      </c>
      <c r="CR1449">
        <v>1.2506914137082456E-2</v>
      </c>
      <c r="CS1449">
        <v>52.514768282377403</v>
      </c>
      <c r="CT1449">
        <v>45.847283242173653</v>
      </c>
      <c r="CU1449">
        <v>143837.06020583847</v>
      </c>
    </row>
    <row r="1450" spans="89:99" x14ac:dyDescent="0.25">
      <c r="CK1450" t="s">
        <v>5976</v>
      </c>
      <c r="CL1450" t="s">
        <v>757</v>
      </c>
      <c r="CM1450" t="s">
        <v>758</v>
      </c>
      <c r="CN1450">
        <v>164707.269748258</v>
      </c>
      <c r="CO1450">
        <v>7.7369006324272599E-2</v>
      </c>
      <c r="CP1450">
        <v>1246</v>
      </c>
      <c r="CQ1450">
        <v>10.5486117085592</v>
      </c>
      <c r="CR1450">
        <v>6.7545927805317679E-2</v>
      </c>
      <c r="CS1450">
        <v>1.10332768872952</v>
      </c>
      <c r="CT1450">
        <v>0.96324479205766556</v>
      </c>
      <c r="CU1450">
        <v>143795.37595194022</v>
      </c>
    </row>
    <row r="1451" spans="89:99" x14ac:dyDescent="0.25">
      <c r="CK1451" t="s">
        <v>2663</v>
      </c>
      <c r="CL1451" t="s">
        <v>2663</v>
      </c>
      <c r="CM1451" t="s">
        <v>5708</v>
      </c>
      <c r="CN1451">
        <v>163597.796339744</v>
      </c>
      <c r="CO1451">
        <v>1.54372860149368E-3</v>
      </c>
      <c r="CP1451">
        <v>1247</v>
      </c>
      <c r="CQ1451">
        <v>67.631568303477295</v>
      </c>
      <c r="CR1451">
        <v>1.3477306433336369E-3</v>
      </c>
      <c r="CS1451">
        <v>30843.851138686201</v>
      </c>
      <c r="CT1451">
        <v>26927.792422714054</v>
      </c>
      <c r="CU1451">
        <v>142826.76572526479</v>
      </c>
    </row>
    <row r="1452" spans="89:99" x14ac:dyDescent="0.25">
      <c r="CK1452" t="s">
        <v>5391</v>
      </c>
      <c r="CL1452" t="s">
        <v>5392</v>
      </c>
      <c r="CM1452" t="s">
        <v>5393</v>
      </c>
      <c r="CN1452">
        <v>163227.33082156299</v>
      </c>
      <c r="CO1452">
        <v>8.9033089539034503E-4</v>
      </c>
      <c r="CP1452">
        <v>1248</v>
      </c>
      <c r="CQ1452">
        <v>0</v>
      </c>
      <c r="CR1452">
        <v>7.7729092358800548E-4</v>
      </c>
      <c r="CS1452">
        <v>0</v>
      </c>
      <c r="CT1452">
        <v>0</v>
      </c>
      <c r="CU1452">
        <v>142503.33599113411</v>
      </c>
    </row>
    <row r="1453" spans="89:99" x14ac:dyDescent="0.25">
      <c r="CK1453" t="s">
        <v>4879</v>
      </c>
      <c r="CL1453" t="s">
        <v>2600</v>
      </c>
      <c r="CM1453" t="s">
        <v>2601</v>
      </c>
      <c r="CN1453">
        <v>161100.08566162101</v>
      </c>
      <c r="CO1453">
        <v>3.1683500552287698E-4</v>
      </c>
      <c r="CP1453">
        <v>1249</v>
      </c>
      <c r="CQ1453">
        <v>-3.9168643114675099</v>
      </c>
      <c r="CR1453">
        <v>2.7660836588167052E-4</v>
      </c>
      <c r="CS1453">
        <v>1835.10993050205</v>
      </c>
      <c r="CT1453">
        <v>1602.1170332857882</v>
      </c>
      <c r="CU1453">
        <v>140646.17438567901</v>
      </c>
    </row>
    <row r="1454" spans="89:99" x14ac:dyDescent="0.25">
      <c r="CK1454" t="s">
        <v>2386</v>
      </c>
      <c r="CL1454" t="s">
        <v>2386</v>
      </c>
      <c r="CM1454" t="s">
        <v>2385</v>
      </c>
      <c r="CN1454">
        <v>160739.237193073</v>
      </c>
      <c r="CO1454">
        <v>2.0013299830059601E-3</v>
      </c>
      <c r="CP1454">
        <v>1250</v>
      </c>
      <c r="CQ1454">
        <v>6.37612409462502E-2</v>
      </c>
      <c r="CR1454">
        <v>1.747233123043592E-3</v>
      </c>
      <c r="CS1454">
        <v>2.0563665575386199</v>
      </c>
      <c r="CT1454">
        <v>1.795282033927287</v>
      </c>
      <c r="CU1454">
        <v>140331.14068209173</v>
      </c>
    </row>
    <row r="1455" spans="89:99" x14ac:dyDescent="0.25">
      <c r="CK1455" t="s">
        <v>9595</v>
      </c>
      <c r="CL1455" t="s">
        <v>9595</v>
      </c>
      <c r="CM1455" t="s">
        <v>9596</v>
      </c>
      <c r="CN1455">
        <v>160656.79546062299</v>
      </c>
      <c r="CO1455">
        <v>0.73134782071745397</v>
      </c>
      <c r="CP1455">
        <v>1251</v>
      </c>
      <c r="CQ1455">
        <v>-0.84094735424682798</v>
      </c>
      <c r="CR1455">
        <v>0.63849297600788335</v>
      </c>
      <c r="CS1455">
        <v>1909279.99415308</v>
      </c>
      <c r="CT1455">
        <v>1666870.1689754289</v>
      </c>
      <c r="CU1455">
        <v>140259.16608176049</v>
      </c>
    </row>
    <row r="1456" spans="89:99" x14ac:dyDescent="0.25">
      <c r="CK1456" t="s">
        <v>5993</v>
      </c>
      <c r="CL1456" t="s">
        <v>2545</v>
      </c>
      <c r="CM1456" t="s">
        <v>2546</v>
      </c>
      <c r="CN1456">
        <v>160240.791304935</v>
      </c>
      <c r="CO1456">
        <v>3.0406477743074901E-5</v>
      </c>
      <c r="CP1456">
        <v>1252</v>
      </c>
      <c r="CQ1456">
        <v>1.4526853046574499</v>
      </c>
      <c r="CR1456">
        <v>2.6545949702903146E-5</v>
      </c>
      <c r="CS1456">
        <v>0</v>
      </c>
      <c r="CT1456">
        <v>0</v>
      </c>
      <c r="CU1456">
        <v>139895.97947769528</v>
      </c>
    </row>
    <row r="1457" spans="89:99" x14ac:dyDescent="0.25">
      <c r="CK1457" t="s">
        <v>4472</v>
      </c>
      <c r="CL1457" t="s">
        <v>2026</v>
      </c>
      <c r="CM1457" t="s">
        <v>2027</v>
      </c>
      <c r="CN1457">
        <v>159791.02018881901</v>
      </c>
      <c r="CO1457">
        <v>5.9873365109022899E-4</v>
      </c>
      <c r="CP1457">
        <v>1253</v>
      </c>
      <c r="CQ1457">
        <v>-0.70478135664088903</v>
      </c>
      <c r="CR1457">
        <v>5.2271603181320929E-4</v>
      </c>
      <c r="CS1457">
        <v>74652.162573740905</v>
      </c>
      <c r="CT1457">
        <v>65174.025404728483</v>
      </c>
      <c r="CU1457">
        <v>139503.31310156584</v>
      </c>
    </row>
    <row r="1458" spans="89:99" x14ac:dyDescent="0.25">
      <c r="CK1458" t="s">
        <v>4670</v>
      </c>
      <c r="CL1458" t="s">
        <v>1459</v>
      </c>
      <c r="CM1458" t="s">
        <v>1460</v>
      </c>
      <c r="CN1458">
        <v>159464.23371077501</v>
      </c>
      <c r="CO1458">
        <v>4.1746099405719503E-3</v>
      </c>
      <c r="CP1458">
        <v>1254</v>
      </c>
      <c r="CQ1458">
        <v>13.4731533913767</v>
      </c>
      <c r="CR1458">
        <v>3.6445847640771741E-3</v>
      </c>
      <c r="CS1458">
        <v>529.76068016662703</v>
      </c>
      <c r="CT1458">
        <v>462.50014516995151</v>
      </c>
      <c r="CU1458">
        <v>139218.0167419202</v>
      </c>
    </row>
    <row r="1459" spans="89:99" x14ac:dyDescent="0.25">
      <c r="CK1459" t="s">
        <v>5368</v>
      </c>
      <c r="CL1459" t="s">
        <v>2981</v>
      </c>
      <c r="CM1459" t="s">
        <v>2982</v>
      </c>
      <c r="CN1459">
        <v>158821.30054980499</v>
      </c>
      <c r="CO1459">
        <v>1.37071876858524E-6</v>
      </c>
      <c r="CP1459">
        <v>1255</v>
      </c>
      <c r="CQ1459">
        <v>-10.3431281322364</v>
      </c>
      <c r="CR1459">
        <v>1.1966868308505839E-6</v>
      </c>
      <c r="CS1459">
        <v>259.58605808225599</v>
      </c>
      <c r="CT1459">
        <v>226.62797380390052</v>
      </c>
      <c r="CU1459">
        <v>138656.71294679958</v>
      </c>
    </row>
    <row r="1460" spans="89:99" x14ac:dyDescent="0.25">
      <c r="CK1460" t="s">
        <v>3288</v>
      </c>
      <c r="CL1460" t="s">
        <v>403</v>
      </c>
      <c r="CM1460" t="s">
        <v>402</v>
      </c>
      <c r="CN1460">
        <v>158714.151789319</v>
      </c>
      <c r="CO1460">
        <v>8.4842252798975892E-3</v>
      </c>
      <c r="CP1460">
        <v>1256</v>
      </c>
      <c r="CQ1460">
        <v>11.4995750808758</v>
      </c>
      <c r="CR1460">
        <v>7.4070341014606739E-3</v>
      </c>
      <c r="CS1460">
        <v>206.72368823022299</v>
      </c>
      <c r="CT1460">
        <v>180.47722187776102</v>
      </c>
      <c r="CU1460">
        <v>138563.16822153993</v>
      </c>
    </row>
    <row r="1461" spans="89:99" x14ac:dyDescent="0.25">
      <c r="CK1461" t="s">
        <v>4433</v>
      </c>
      <c r="CL1461" t="s">
        <v>710</v>
      </c>
      <c r="CM1461" t="s">
        <v>711</v>
      </c>
      <c r="CN1461">
        <v>158612.965430476</v>
      </c>
      <c r="CO1461">
        <v>5.6209498396643997E-3</v>
      </c>
      <c r="CP1461">
        <v>1257</v>
      </c>
      <c r="CQ1461">
        <v>-23.236022706365599</v>
      </c>
      <c r="CR1461">
        <v>4.9072915642212507E-3</v>
      </c>
      <c r="CS1461">
        <v>8.7833152583687397</v>
      </c>
      <c r="CT1461">
        <v>7.6681504199052135</v>
      </c>
      <c r="CU1461">
        <v>138474.8288875611</v>
      </c>
    </row>
    <row r="1462" spans="89:99" x14ac:dyDescent="0.25">
      <c r="CK1462" t="s">
        <v>1834</v>
      </c>
      <c r="CL1462" t="s">
        <v>1834</v>
      </c>
      <c r="CM1462" t="s">
        <v>1835</v>
      </c>
      <c r="CN1462">
        <v>158355.31231573701</v>
      </c>
      <c r="CO1462">
        <v>3.6875721141718898E-4</v>
      </c>
      <c r="CP1462">
        <v>1258</v>
      </c>
      <c r="CQ1462">
        <v>8.2711010392623496</v>
      </c>
      <c r="CR1462">
        <v>3.2193832082681712E-4</v>
      </c>
      <c r="CS1462">
        <v>18674.898812629999</v>
      </c>
      <c r="CT1462">
        <v>16303.858959783249</v>
      </c>
      <c r="CU1462">
        <v>138249.88844288181</v>
      </c>
    </row>
    <row r="1463" spans="89:99" x14ac:dyDescent="0.25">
      <c r="CK1463" t="s">
        <v>5101</v>
      </c>
      <c r="CL1463" t="s">
        <v>1548</v>
      </c>
      <c r="CM1463" t="s">
        <v>1549</v>
      </c>
      <c r="CN1463">
        <v>157647.79820948601</v>
      </c>
      <c r="CO1463">
        <v>1.6524405577351398E-2</v>
      </c>
      <c r="CP1463">
        <v>1259</v>
      </c>
      <c r="CQ1463">
        <v>-9.3881988054571597</v>
      </c>
      <c r="CR1463">
        <v>1.442640094762856E-2</v>
      </c>
      <c r="CS1463">
        <v>9823.6899809273491</v>
      </c>
      <c r="CT1463">
        <v>8576.4350061888908</v>
      </c>
      <c r="CU1463">
        <v>137632.20315761687</v>
      </c>
    </row>
    <row r="1464" spans="89:99" x14ac:dyDescent="0.25">
      <c r="CK1464" t="s">
        <v>10809</v>
      </c>
      <c r="CL1464" t="s">
        <v>10809</v>
      </c>
      <c r="CM1464" t="s">
        <v>10810</v>
      </c>
      <c r="CN1464">
        <v>157511.34796349501</v>
      </c>
      <c r="CO1464">
        <v>0.51984114787010804</v>
      </c>
      <c r="CP1464">
        <v>1260</v>
      </c>
      <c r="CQ1464">
        <v>0.73542589675475301</v>
      </c>
      <c r="CR1464">
        <v>0.45384003637192777</v>
      </c>
      <c r="CS1464">
        <v>0</v>
      </c>
      <c r="CT1464">
        <v>0</v>
      </c>
      <c r="CU1464">
        <v>137513.07718065786</v>
      </c>
    </row>
    <row r="1465" spans="89:99" x14ac:dyDescent="0.25">
      <c r="CK1465" t="s">
        <v>5476</v>
      </c>
      <c r="CL1465" t="s">
        <v>3517</v>
      </c>
      <c r="CM1465" t="s">
        <v>3518</v>
      </c>
      <c r="CN1465">
        <v>157148.54106178301</v>
      </c>
      <c r="CO1465">
        <v>1.2226908573815899E-2</v>
      </c>
      <c r="CP1465">
        <v>1261</v>
      </c>
      <c r="CQ1465">
        <v>-9.5525695674845608</v>
      </c>
      <c r="CR1465">
        <v>1.067453135364994E-2</v>
      </c>
      <c r="CS1465">
        <v>10227.127714657699</v>
      </c>
      <c r="CT1465">
        <v>8928.6506714939023</v>
      </c>
      <c r="CU1465">
        <v>137196.33369441482</v>
      </c>
    </row>
    <row r="1466" spans="89:99" x14ac:dyDescent="0.25">
      <c r="CK1466" t="s">
        <v>5042</v>
      </c>
      <c r="CL1466" t="s">
        <v>3114</v>
      </c>
      <c r="CM1466" t="s">
        <v>5043</v>
      </c>
      <c r="CN1466">
        <v>156749.24102808899</v>
      </c>
      <c r="CO1466">
        <v>5.7597911117724999E-5</v>
      </c>
      <c r="CP1466">
        <v>1262</v>
      </c>
      <c r="CQ1466">
        <v>-9.4526085923629193</v>
      </c>
      <c r="CR1466">
        <v>5.0285049930574178E-5</v>
      </c>
      <c r="CS1466">
        <v>54086.496762318297</v>
      </c>
      <c r="CT1466">
        <v>47219.458787387332</v>
      </c>
      <c r="CU1466">
        <v>136847.73039019873</v>
      </c>
    </row>
    <row r="1467" spans="89:99" x14ac:dyDescent="0.25">
      <c r="CK1467" t="s">
        <v>5801</v>
      </c>
      <c r="CL1467" t="s">
        <v>2602</v>
      </c>
      <c r="CM1467" t="s">
        <v>2603</v>
      </c>
      <c r="CN1467">
        <v>154994.69469578299</v>
      </c>
      <c r="CO1467">
        <v>6.5199355720608598E-4</v>
      </c>
      <c r="CP1467">
        <v>1263</v>
      </c>
      <c r="CQ1467">
        <v>2.88960955728396</v>
      </c>
      <c r="CR1467">
        <v>5.6921384720897263E-4</v>
      </c>
      <c r="CS1467">
        <v>49748.889950907003</v>
      </c>
      <c r="CT1467">
        <v>43432.571887180056</v>
      </c>
      <c r="CU1467">
        <v>135315.94827842765</v>
      </c>
    </row>
    <row r="1468" spans="89:99" x14ac:dyDescent="0.25">
      <c r="CK1468" t="s">
        <v>7162</v>
      </c>
      <c r="CL1468" t="s">
        <v>1019</v>
      </c>
      <c r="CM1468" t="s">
        <v>1020</v>
      </c>
      <c r="CN1468">
        <v>154653.378370736</v>
      </c>
      <c r="CO1468">
        <v>2.2093339767248001E-2</v>
      </c>
      <c r="CP1468">
        <v>1264</v>
      </c>
      <c r="CQ1468">
        <v>2.1626825358663799</v>
      </c>
      <c r="CR1468">
        <v>1.9288280977039132E-2</v>
      </c>
      <c r="CS1468">
        <v>0.22093339767247999</v>
      </c>
      <c r="CT1468">
        <v>0.19288280977039129</v>
      </c>
      <c r="CU1468">
        <v>135017.96683927393</v>
      </c>
    </row>
    <row r="1469" spans="89:99" x14ac:dyDescent="0.25">
      <c r="CK1469" t="s">
        <v>6077</v>
      </c>
      <c r="CL1469" t="s">
        <v>6078</v>
      </c>
      <c r="CM1469" t="s">
        <v>6079</v>
      </c>
      <c r="CN1469">
        <v>154456.543684979</v>
      </c>
      <c r="CO1469">
        <v>1.21650492209157E-3</v>
      </c>
      <c r="CP1469">
        <v>1265</v>
      </c>
      <c r="CQ1469">
        <v>40.610658869132898</v>
      </c>
      <c r="CR1469">
        <v>1.0620525911631362E-3</v>
      </c>
      <c r="CS1469">
        <v>0.42397962932913202</v>
      </c>
      <c r="CT1469">
        <v>0.37014947967098821</v>
      </c>
      <c r="CU1469">
        <v>134846.12307255936</v>
      </c>
    </row>
    <row r="1470" spans="89:99" x14ac:dyDescent="0.25">
      <c r="CK1470" t="s">
        <v>5627</v>
      </c>
      <c r="CL1470" t="s">
        <v>5628</v>
      </c>
      <c r="CM1470" t="s">
        <v>5629</v>
      </c>
      <c r="CN1470">
        <v>153429.44393656301</v>
      </c>
      <c r="CO1470">
        <v>8.2724048208873304E-7</v>
      </c>
      <c r="CP1470">
        <v>1266</v>
      </c>
      <c r="CQ1470">
        <v>110.264988966627</v>
      </c>
      <c r="CR1470">
        <v>7.2221072152081936E-7</v>
      </c>
      <c r="CS1470">
        <v>76.608036097389103</v>
      </c>
      <c r="CT1470">
        <v>66.881573402320214</v>
      </c>
      <c r="CU1470">
        <v>133949.42801660128</v>
      </c>
    </row>
    <row r="1471" spans="89:99" x14ac:dyDescent="0.25">
      <c r="CK1471" t="s">
        <v>4180</v>
      </c>
      <c r="CL1471" t="s">
        <v>3312</v>
      </c>
      <c r="CM1471" t="s">
        <v>3313</v>
      </c>
      <c r="CN1471">
        <v>153223.42537878</v>
      </c>
      <c r="CO1471">
        <v>1.54178180289805E-2</v>
      </c>
      <c r="CP1471">
        <v>1267</v>
      </c>
      <c r="CQ1471">
        <v>4.1910532348527303</v>
      </c>
      <c r="CR1471">
        <v>1.3460310180749023E-2</v>
      </c>
      <c r="CS1471">
        <v>3681.7143290640602</v>
      </c>
      <c r="CT1471">
        <v>3214.2691509887718</v>
      </c>
      <c r="CU1471">
        <v>133769.56639898862</v>
      </c>
    </row>
    <row r="1472" spans="89:99" x14ac:dyDescent="0.25">
      <c r="CK1472" t="s">
        <v>5372</v>
      </c>
      <c r="CL1472" t="s">
        <v>2643</v>
      </c>
      <c r="CM1472" t="s">
        <v>2644</v>
      </c>
      <c r="CN1472">
        <v>152251.81256266401</v>
      </c>
      <c r="CO1472">
        <v>2.5826128380508E-5</v>
      </c>
      <c r="CP1472">
        <v>1268</v>
      </c>
      <c r="CQ1472">
        <v>-1.10683095802658</v>
      </c>
      <c r="CR1472">
        <v>2.2547139816805187E-5</v>
      </c>
      <c r="CS1472">
        <v>12539.134029605901</v>
      </c>
      <c r="CT1472">
        <v>10947.11541667102</v>
      </c>
      <c r="CU1472">
        <v>132921.31343245797</v>
      </c>
    </row>
    <row r="1473" spans="89:99" x14ac:dyDescent="0.25">
      <c r="CK1473" t="s">
        <v>6494</v>
      </c>
      <c r="CL1473" t="s">
        <v>3031</v>
      </c>
      <c r="CM1473" t="s">
        <v>3032</v>
      </c>
      <c r="CN1473">
        <v>151639.10360292401</v>
      </c>
      <c r="CO1473">
        <v>1.1090341413110001E-3</v>
      </c>
      <c r="CP1473">
        <v>1269</v>
      </c>
      <c r="CQ1473">
        <v>-12.314879082012901</v>
      </c>
      <c r="CR1473">
        <v>9.6822673059359049E-4</v>
      </c>
      <c r="CS1473">
        <v>20.476834545515601</v>
      </c>
      <c r="CT1473">
        <v>17.877013724278765</v>
      </c>
      <c r="CU1473">
        <v>132386.39645308239</v>
      </c>
    </row>
    <row r="1474" spans="89:99" x14ac:dyDescent="0.25">
      <c r="CK1474" t="s">
        <v>7104</v>
      </c>
      <c r="CL1474" t="s">
        <v>2711</v>
      </c>
      <c r="CM1474" t="s">
        <v>2712</v>
      </c>
      <c r="CN1474">
        <v>149995.004508894</v>
      </c>
      <c r="CO1474">
        <v>1.11194741037778E-3</v>
      </c>
      <c r="CP1474">
        <v>1270</v>
      </c>
      <c r="CQ1474">
        <v>-49.779976421810197</v>
      </c>
      <c r="CR1474">
        <v>9.7077011936657579E-4</v>
      </c>
      <c r="CS1474">
        <v>60.9208488613112</v>
      </c>
      <c r="CT1474">
        <v>53.186094206483702</v>
      </c>
      <c r="CU1474">
        <v>130951.03875642682</v>
      </c>
    </row>
    <row r="1475" spans="89:99" x14ac:dyDescent="0.25">
      <c r="CK1475" t="s">
        <v>4208</v>
      </c>
      <c r="CL1475" t="s">
        <v>857</v>
      </c>
      <c r="CM1475" t="s">
        <v>858</v>
      </c>
      <c r="CN1475">
        <v>149599.02411824701</v>
      </c>
      <c r="CO1475">
        <v>8.2450043698723708E-3</v>
      </c>
      <c r="CP1475">
        <v>1271</v>
      </c>
      <c r="CQ1475">
        <v>-1.54371191895996</v>
      </c>
      <c r="CR1475">
        <v>7.1981856350558969E-3</v>
      </c>
      <c r="CS1475">
        <v>263.096677055052</v>
      </c>
      <c r="CT1475">
        <v>229.69287054943445</v>
      </c>
      <c r="CU1475">
        <v>130605.33362009792</v>
      </c>
    </row>
    <row r="1476" spans="89:99" x14ac:dyDescent="0.25">
      <c r="CK1476" t="s">
        <v>6408</v>
      </c>
      <c r="CL1476" t="s">
        <v>6409</v>
      </c>
      <c r="CM1476" t="s">
        <v>6410</v>
      </c>
      <c r="CN1476">
        <v>149458.90861501201</v>
      </c>
      <c r="CO1476">
        <v>5.5696481023076796E-4</v>
      </c>
      <c r="CP1476">
        <v>1272</v>
      </c>
      <c r="CQ1476">
        <v>-8.1707017356152907</v>
      </c>
      <c r="CR1476">
        <v>4.8625033006462887E-4</v>
      </c>
      <c r="CS1476">
        <v>1669.4686007781099</v>
      </c>
      <c r="CT1476">
        <v>1457.5061893489185</v>
      </c>
      <c r="CU1476">
        <v>130483.00774161567</v>
      </c>
    </row>
    <row r="1477" spans="89:99" x14ac:dyDescent="0.25">
      <c r="CK1477" t="s">
        <v>6511</v>
      </c>
      <c r="CL1477" t="s">
        <v>1278</v>
      </c>
      <c r="CM1477" t="s">
        <v>1279</v>
      </c>
      <c r="CN1477">
        <v>149211.022221794</v>
      </c>
      <c r="CO1477">
        <v>9.0386256341282202E-3</v>
      </c>
      <c r="CP1477">
        <v>1273</v>
      </c>
      <c r="CQ1477">
        <v>22.831105670474301</v>
      </c>
      <c r="CR1477">
        <v>7.8910455691167669E-3</v>
      </c>
      <c r="CS1477">
        <v>249.53422325229599</v>
      </c>
      <c r="CT1477">
        <v>217.85236013129153</v>
      </c>
      <c r="CU1477">
        <v>130266.59399642619</v>
      </c>
    </row>
    <row r="1478" spans="89:99" x14ac:dyDescent="0.25">
      <c r="CK1478" t="s">
        <v>10297</v>
      </c>
      <c r="CL1478" t="s">
        <v>10298</v>
      </c>
      <c r="CM1478" t="s">
        <v>10299</v>
      </c>
      <c r="CN1478">
        <v>148595.57210569701</v>
      </c>
      <c r="CO1478">
        <v>0.277783954810844</v>
      </c>
      <c r="CP1478">
        <v>1274</v>
      </c>
      <c r="CQ1478">
        <v>-9.2509547653083892</v>
      </c>
      <c r="CR1478">
        <v>0.24251539277224007</v>
      </c>
      <c r="CS1478">
        <v>844.25727634926295</v>
      </c>
      <c r="CT1478">
        <v>737.06699551485531</v>
      </c>
      <c r="CU1478">
        <v>129729.28388886934</v>
      </c>
    </row>
    <row r="1479" spans="89:99" x14ac:dyDescent="0.25">
      <c r="CK1479" t="s">
        <v>5283</v>
      </c>
      <c r="CL1479" t="s">
        <v>666</v>
      </c>
      <c r="CM1479" t="s">
        <v>5284</v>
      </c>
      <c r="CN1479">
        <v>148317.43324364099</v>
      </c>
      <c r="CO1479">
        <v>3.7027390595927399</v>
      </c>
      <c r="CP1479">
        <v>1275</v>
      </c>
      <c r="CQ1479">
        <v>-28.259206566725201</v>
      </c>
      <c r="CR1479">
        <v>3.2326244976306082</v>
      </c>
      <c r="CS1479">
        <v>93.8378644760882</v>
      </c>
      <c r="CT1479">
        <v>81.923833850746163</v>
      </c>
      <c r="CU1479">
        <v>129486.4586492954</v>
      </c>
    </row>
    <row r="1480" spans="89:99" x14ac:dyDescent="0.25">
      <c r="CK1480" t="s">
        <v>4856</v>
      </c>
      <c r="CL1480" t="s">
        <v>2732</v>
      </c>
      <c r="CM1480" t="s">
        <v>2733</v>
      </c>
      <c r="CN1480">
        <v>147628.127784015</v>
      </c>
      <c r="CO1480">
        <v>2.2435885681461199E-3</v>
      </c>
      <c r="CP1480">
        <v>1276</v>
      </c>
      <c r="CQ1480">
        <v>3.02006544774409</v>
      </c>
      <c r="CR1480">
        <v>1.9587335891800167E-3</v>
      </c>
      <c r="CS1480">
        <v>123652.975434889</v>
      </c>
      <c r="CT1480">
        <v>107953.49906177378</v>
      </c>
      <c r="CU1480">
        <v>128884.67016804536</v>
      </c>
    </row>
    <row r="1481" spans="89:99" x14ac:dyDescent="0.25">
      <c r="CK1481" t="s">
        <v>5941</v>
      </c>
      <c r="CL1481" t="s">
        <v>5942</v>
      </c>
      <c r="CM1481" t="s">
        <v>5943</v>
      </c>
      <c r="CN1481">
        <v>147395.10638156699</v>
      </c>
      <c r="CO1481">
        <v>6.1622363617745701E-3</v>
      </c>
      <c r="CP1481">
        <v>1277</v>
      </c>
      <c r="CQ1481">
        <v>0</v>
      </c>
      <c r="CR1481">
        <v>5.3798541843382251E-3</v>
      </c>
      <c r="CS1481">
        <v>0</v>
      </c>
      <c r="CT1481">
        <v>0</v>
      </c>
      <c r="CU1481">
        <v>128681.23409493775</v>
      </c>
    </row>
    <row r="1482" spans="89:99" x14ac:dyDescent="0.25">
      <c r="CK1482" t="s">
        <v>5504</v>
      </c>
      <c r="CL1482" t="s">
        <v>2448</v>
      </c>
      <c r="CM1482" t="s">
        <v>5505</v>
      </c>
      <c r="CN1482">
        <v>146685.45132568901</v>
      </c>
      <c r="CO1482">
        <v>3.0553208801006902E-2</v>
      </c>
      <c r="CP1482">
        <v>1278</v>
      </c>
      <c r="CQ1482">
        <v>14.654546946286199</v>
      </c>
      <c r="CR1482">
        <v>2.6674051198795869E-2</v>
      </c>
      <c r="CS1482">
        <v>3058.0846449369101</v>
      </c>
      <c r="CT1482">
        <v>2669.8179860771411</v>
      </c>
      <c r="CU1482">
        <v>128061.67968357427</v>
      </c>
    </row>
    <row r="1483" spans="89:99" x14ac:dyDescent="0.25">
      <c r="CK1483" t="s">
        <v>4770</v>
      </c>
      <c r="CL1483" t="s">
        <v>261</v>
      </c>
      <c r="CM1483" t="s">
        <v>262</v>
      </c>
      <c r="CN1483">
        <v>146038.24380335599</v>
      </c>
      <c r="CO1483">
        <v>1.30867458637826E-2</v>
      </c>
      <c r="CP1483">
        <v>1279</v>
      </c>
      <c r="CQ1483">
        <v>15.604035132115399</v>
      </c>
      <c r="CR1483">
        <v>1.1425200261933308E-2</v>
      </c>
      <c r="CS1483">
        <v>310.99307348170299</v>
      </c>
      <c r="CT1483">
        <v>271.50814890017216</v>
      </c>
      <c r="CU1483">
        <v>127496.64421710673</v>
      </c>
    </row>
    <row r="1484" spans="89:99" x14ac:dyDescent="0.25">
      <c r="CK1484" t="s">
        <v>4799</v>
      </c>
      <c r="CL1484" t="s">
        <v>2884</v>
      </c>
      <c r="CM1484" t="s">
        <v>2885</v>
      </c>
      <c r="CN1484">
        <v>145881.40672216599</v>
      </c>
      <c r="CO1484">
        <v>2.6147963799702501E-3</v>
      </c>
      <c r="CP1484">
        <v>1280</v>
      </c>
      <c r="CQ1484">
        <v>-24.990229834966001</v>
      </c>
      <c r="CR1484">
        <v>2.2828113723837081E-3</v>
      </c>
      <c r="CS1484">
        <v>474.61515979224498</v>
      </c>
      <c r="CT1484">
        <v>414.35612064438249</v>
      </c>
      <c r="CU1484">
        <v>127359.71979909294</v>
      </c>
    </row>
    <row r="1485" spans="89:99" x14ac:dyDescent="0.25">
      <c r="CK1485" t="s">
        <v>3056</v>
      </c>
      <c r="CL1485" t="s">
        <v>5935</v>
      </c>
      <c r="CM1485" t="s">
        <v>5936</v>
      </c>
      <c r="CN1485">
        <v>145282.20050371499</v>
      </c>
      <c r="CO1485">
        <v>1.07616444817567E-5</v>
      </c>
      <c r="CP1485">
        <v>1281</v>
      </c>
      <c r="CQ1485">
        <v>-4.3599783479118503</v>
      </c>
      <c r="CR1485">
        <v>9.3953030517749443E-6</v>
      </c>
      <c r="CS1485">
        <v>26.053941290332901</v>
      </c>
      <c r="CT1485">
        <v>22.746028688347081</v>
      </c>
      <c r="CU1485">
        <v>126836.59119896137</v>
      </c>
    </row>
    <row r="1486" spans="89:99" x14ac:dyDescent="0.25">
      <c r="CK1486" t="s">
        <v>4207</v>
      </c>
      <c r="CL1486" t="s">
        <v>2561</v>
      </c>
      <c r="CM1486" t="s">
        <v>2562</v>
      </c>
      <c r="CN1486">
        <v>145144.655504269</v>
      </c>
      <c r="CO1486">
        <v>9.6485187734761495E-3</v>
      </c>
      <c r="CP1486">
        <v>1282</v>
      </c>
      <c r="CQ1486">
        <v>1.14818350639184</v>
      </c>
      <c r="CR1486">
        <v>8.4235042359205262E-3</v>
      </c>
      <c r="CS1486">
        <v>3072.1709987626</v>
      </c>
      <c r="CT1486">
        <v>2682.1158800757062</v>
      </c>
      <c r="CU1486">
        <v>126716.50946282502</v>
      </c>
    </row>
    <row r="1487" spans="89:99" x14ac:dyDescent="0.25">
      <c r="CK1487" t="s">
        <v>4869</v>
      </c>
      <c r="CL1487" t="s">
        <v>692</v>
      </c>
      <c r="CM1487" t="s">
        <v>693</v>
      </c>
      <c r="CN1487">
        <v>144839.46319588</v>
      </c>
      <c r="CO1487">
        <v>1.41527396635354E-4</v>
      </c>
      <c r="CP1487">
        <v>1283</v>
      </c>
      <c r="CQ1487">
        <v>37.126749041711797</v>
      </c>
      <c r="CR1487">
        <v>1.2355851224894296E-4</v>
      </c>
      <c r="CS1487">
        <v>40.021329090411903</v>
      </c>
      <c r="CT1487">
        <v>34.940061063776859</v>
      </c>
      <c r="CU1487">
        <v>126450.06559067834</v>
      </c>
    </row>
    <row r="1488" spans="89:99" x14ac:dyDescent="0.25">
      <c r="CK1488" t="s">
        <v>5229</v>
      </c>
      <c r="CL1488" t="s">
        <v>3006</v>
      </c>
      <c r="CM1488" t="s">
        <v>3007</v>
      </c>
      <c r="CN1488">
        <v>144524.832988218</v>
      </c>
      <c r="CO1488">
        <v>7.8032805561848998E-5</v>
      </c>
      <c r="CP1488">
        <v>1284</v>
      </c>
      <c r="CQ1488">
        <v>9.5795219916485905</v>
      </c>
      <c r="CR1488">
        <v>6.8125448436494416E-5</v>
      </c>
      <c r="CS1488">
        <v>44408.523550842503</v>
      </c>
      <c r="CT1488">
        <v>38770.23976673335</v>
      </c>
      <c r="CU1488">
        <v>126175.38209270193</v>
      </c>
    </row>
    <row r="1489" spans="89:99" x14ac:dyDescent="0.25">
      <c r="CK1489" t="s">
        <v>6707</v>
      </c>
      <c r="CL1489" t="s">
        <v>1550</v>
      </c>
      <c r="CM1489" t="s">
        <v>1551</v>
      </c>
      <c r="CN1489">
        <v>144403.42538617601</v>
      </c>
      <c r="CO1489">
        <v>1.2790148416562499E-2</v>
      </c>
      <c r="CP1489">
        <v>1285</v>
      </c>
      <c r="CQ1489">
        <v>0</v>
      </c>
      <c r="CR1489">
        <v>1.1166260013002062E-2</v>
      </c>
      <c r="CS1489">
        <v>0</v>
      </c>
      <c r="CT1489">
        <v>0</v>
      </c>
      <c r="CU1489">
        <v>126069.38888544559</v>
      </c>
    </row>
    <row r="1490" spans="89:99" x14ac:dyDescent="0.25">
      <c r="CK1490" t="s">
        <v>6661</v>
      </c>
      <c r="CL1490" t="s">
        <v>6662</v>
      </c>
      <c r="CM1490" t="s">
        <v>6663</v>
      </c>
      <c r="CN1490">
        <v>144316.34091771301</v>
      </c>
      <c r="CO1490">
        <v>7.2158170458856401E-3</v>
      </c>
      <c r="CP1490">
        <v>1286</v>
      </c>
      <c r="CQ1490">
        <v>0</v>
      </c>
      <c r="CR1490">
        <v>6.2996680504718173E-3</v>
      </c>
      <c r="CS1490">
        <v>2.5886718475407502</v>
      </c>
      <c r="CT1490">
        <v>2.2600037150895869</v>
      </c>
      <c r="CU1490">
        <v>125993.36100943653</v>
      </c>
    </row>
    <row r="1491" spans="89:99" x14ac:dyDescent="0.25">
      <c r="CK1491" t="s">
        <v>6029</v>
      </c>
      <c r="CL1491" t="s">
        <v>6030</v>
      </c>
      <c r="CM1491" t="s">
        <v>6031</v>
      </c>
      <c r="CN1491">
        <v>143524.245165153</v>
      </c>
      <c r="CO1491">
        <v>7.4306071752863303E-3</v>
      </c>
      <c r="CP1491">
        <v>1287</v>
      </c>
      <c r="CQ1491">
        <v>1.1592544090486101</v>
      </c>
      <c r="CR1491">
        <v>6.4871875658832788E-3</v>
      </c>
      <c r="CS1491">
        <v>0</v>
      </c>
      <c r="CT1491">
        <v>0</v>
      </c>
      <c r="CU1491">
        <v>125301.83290200455</v>
      </c>
    </row>
    <row r="1492" spans="89:99" x14ac:dyDescent="0.25">
      <c r="CK1492" t="s">
        <v>7016</v>
      </c>
      <c r="CL1492" t="s">
        <v>7017</v>
      </c>
      <c r="CM1492" t="s">
        <v>7018</v>
      </c>
      <c r="CN1492">
        <v>142143.93187916899</v>
      </c>
      <c r="CO1492">
        <v>3.05183286574351E-4</v>
      </c>
      <c r="CP1492">
        <v>1288</v>
      </c>
      <c r="CQ1492">
        <v>25.9104597628018</v>
      </c>
      <c r="CR1492">
        <v>2.6643599577772518E-4</v>
      </c>
      <c r="CS1492">
        <v>845.350741163674</v>
      </c>
      <c r="CT1492">
        <v>738.02162966256947</v>
      </c>
      <c r="CU1492">
        <v>124096.76971206222</v>
      </c>
    </row>
    <row r="1493" spans="89:99" x14ac:dyDescent="0.25">
      <c r="CK1493" t="s">
        <v>5027</v>
      </c>
      <c r="CL1493" t="s">
        <v>1461</v>
      </c>
      <c r="CM1493" t="s">
        <v>1462</v>
      </c>
      <c r="CN1493">
        <v>141926.523187554</v>
      </c>
      <c r="CO1493">
        <v>2.9570910230885501E-2</v>
      </c>
      <c r="CP1493">
        <v>1289</v>
      </c>
      <c r="CQ1493">
        <v>-14.020959846484301</v>
      </c>
      <c r="CR1493">
        <v>2.5816469184331361E-2</v>
      </c>
      <c r="CS1493">
        <v>601.86564199160102</v>
      </c>
      <c r="CT1493">
        <v>525.45037262177959</v>
      </c>
      <c r="CU1493">
        <v>123906.96409756943</v>
      </c>
    </row>
    <row r="1494" spans="89:99" x14ac:dyDescent="0.25">
      <c r="CK1494" t="s">
        <v>4668</v>
      </c>
      <c r="CL1494" t="s">
        <v>2628</v>
      </c>
      <c r="CM1494" t="s">
        <v>2629</v>
      </c>
      <c r="CN1494">
        <v>141385.14379889</v>
      </c>
      <c r="CO1494">
        <v>4.1583972250637596E-3</v>
      </c>
      <c r="CP1494">
        <v>1290</v>
      </c>
      <c r="CQ1494">
        <v>-1.1643633357574401</v>
      </c>
      <c r="CR1494">
        <v>3.6304304797807655E-3</v>
      </c>
      <c r="CS1494">
        <v>768877.65191856201</v>
      </c>
      <c r="CT1494">
        <v>671257.86972037388</v>
      </c>
      <c r="CU1494">
        <v>123434.32040160777</v>
      </c>
    </row>
    <row r="1495" spans="89:99" x14ac:dyDescent="0.25">
      <c r="CK1495" t="s">
        <v>6250</v>
      </c>
      <c r="CL1495" t="s">
        <v>696</v>
      </c>
      <c r="CM1495" t="s">
        <v>697</v>
      </c>
      <c r="CN1495">
        <v>140404.06064141501</v>
      </c>
      <c r="CO1495">
        <v>1.7997067159226201E-3</v>
      </c>
      <c r="CP1495">
        <v>1291</v>
      </c>
      <c r="CQ1495">
        <v>0.58850561692094505</v>
      </c>
      <c r="CR1495">
        <v>1.5712087524422211E-3</v>
      </c>
      <c r="CS1495">
        <v>0</v>
      </c>
      <c r="CT1495">
        <v>0</v>
      </c>
      <c r="CU1495">
        <v>122577.79948613844</v>
      </c>
    </row>
    <row r="1496" spans="89:99" x14ac:dyDescent="0.25">
      <c r="CK1496" t="s">
        <v>6073</v>
      </c>
      <c r="CL1496" t="s">
        <v>2730</v>
      </c>
      <c r="CM1496" t="s">
        <v>2731</v>
      </c>
      <c r="CN1496">
        <v>139787.513820199</v>
      </c>
      <c r="CO1496">
        <v>2.9222269584003599E-3</v>
      </c>
      <c r="CP1496">
        <v>1292</v>
      </c>
      <c r="CQ1496">
        <v>-1.2470043039544201</v>
      </c>
      <c r="CR1496">
        <v>2.5512093348540174E-3</v>
      </c>
      <c r="CS1496">
        <v>6930.7529299252001</v>
      </c>
      <c r="CT1496">
        <v>6050.7968149301787</v>
      </c>
      <c r="CU1496">
        <v>122039.53191553129</v>
      </c>
    </row>
    <row r="1497" spans="89:99" x14ac:dyDescent="0.25">
      <c r="CK1497" t="s">
        <v>5038</v>
      </c>
      <c r="CL1497" t="s">
        <v>5039</v>
      </c>
      <c r="CM1497" t="s">
        <v>5040</v>
      </c>
      <c r="CN1497">
        <v>139156.05351671201</v>
      </c>
      <c r="CO1497">
        <v>1.3953314463074E-3</v>
      </c>
      <c r="CP1497">
        <v>1293</v>
      </c>
      <c r="CQ1497">
        <v>31.948776201112501</v>
      </c>
      <c r="CR1497">
        <v>1.2181745845584275E-3</v>
      </c>
      <c r="CS1497">
        <v>14.4322891256807</v>
      </c>
      <c r="CT1497">
        <v>12.599907969127779</v>
      </c>
      <c r="CU1497">
        <v>121488.24433801623</v>
      </c>
    </row>
    <row r="1498" spans="89:99" x14ac:dyDescent="0.25">
      <c r="CK1498" t="s">
        <v>6403</v>
      </c>
      <c r="CL1498" t="s">
        <v>6404</v>
      </c>
      <c r="CM1498" t="s">
        <v>6405</v>
      </c>
      <c r="CN1498">
        <v>138824.06185754499</v>
      </c>
      <c r="CO1498">
        <v>1.05169796110222E-3</v>
      </c>
      <c r="CP1498">
        <v>1294</v>
      </c>
      <c r="CQ1498">
        <v>3.86056069615403</v>
      </c>
      <c r="CR1498">
        <v>9.1817018116883801E-4</v>
      </c>
      <c r="CS1498">
        <v>5595.83855388757</v>
      </c>
      <c r="CT1498">
        <v>4885.3685077317896</v>
      </c>
      <c r="CU1498">
        <v>121198.40366786369</v>
      </c>
    </row>
    <row r="1499" spans="89:99" x14ac:dyDescent="0.25">
      <c r="CK1499" t="s">
        <v>5291</v>
      </c>
      <c r="CL1499" t="s">
        <v>5292</v>
      </c>
      <c r="CM1499" t="s">
        <v>5293</v>
      </c>
      <c r="CN1499">
        <v>138675.370183883</v>
      </c>
      <c r="CO1499">
        <v>2.0322207752431301E-3</v>
      </c>
      <c r="CP1499">
        <v>1295</v>
      </c>
      <c r="CQ1499">
        <v>-21.520616109346701</v>
      </c>
      <c r="CR1499">
        <v>1.7742018967351618E-3</v>
      </c>
      <c r="CS1499">
        <v>10786.5421742252</v>
      </c>
      <c r="CT1499">
        <v>9417.0396336168742</v>
      </c>
      <c r="CU1499">
        <v>121068.59048385652</v>
      </c>
    </row>
    <row r="1500" spans="89:99" x14ac:dyDescent="0.25">
      <c r="CK1500" t="s">
        <v>10398</v>
      </c>
      <c r="CL1500" t="s">
        <v>10399</v>
      </c>
      <c r="CM1500" t="s">
        <v>10400</v>
      </c>
      <c r="CN1500">
        <v>138028.417686823</v>
      </c>
      <c r="CO1500">
        <v>0.209500853846075</v>
      </c>
      <c r="CP1500">
        <v>1296</v>
      </c>
      <c r="CQ1500">
        <v>14.3057181246713</v>
      </c>
      <c r="CR1500">
        <v>0.182901787438362</v>
      </c>
      <c r="CS1500">
        <v>5178.8146803537402</v>
      </c>
      <c r="CT1500">
        <v>4521.2916532773088</v>
      </c>
      <c r="CU1500">
        <v>120503.77766363324</v>
      </c>
    </row>
    <row r="1501" spans="89:99" x14ac:dyDescent="0.25">
      <c r="CK1501" t="s">
        <v>6617</v>
      </c>
      <c r="CL1501" t="s">
        <v>6618</v>
      </c>
      <c r="CM1501" t="s">
        <v>10009</v>
      </c>
      <c r="CN1501">
        <v>137366.14542210399</v>
      </c>
      <c r="CO1501">
        <v>2.0290431310618199E-2</v>
      </c>
      <c r="CP1501">
        <v>1297</v>
      </c>
      <c r="CQ1501">
        <v>0.86473731419634903</v>
      </c>
      <c r="CR1501">
        <v>1.7714276989696874E-2</v>
      </c>
      <c r="CS1501">
        <v>26722.567010751402</v>
      </c>
      <c r="CT1501">
        <v>23329.763012798368</v>
      </c>
      <c r="CU1501">
        <v>119925.59013473202</v>
      </c>
    </row>
    <row r="1502" spans="89:99" x14ac:dyDescent="0.25">
      <c r="CK1502" t="s">
        <v>6316</v>
      </c>
      <c r="CL1502" t="s">
        <v>2135</v>
      </c>
      <c r="CM1502" t="s">
        <v>2136</v>
      </c>
      <c r="CN1502">
        <v>137152.446929217</v>
      </c>
      <c r="CO1502">
        <v>1.2030088009660499E-2</v>
      </c>
      <c r="CP1502">
        <v>1298</v>
      </c>
      <c r="CQ1502">
        <v>1.7150588167508201</v>
      </c>
      <c r="CR1502">
        <v>1.0502699915601967E-2</v>
      </c>
      <c r="CS1502">
        <v>0</v>
      </c>
      <c r="CT1502">
        <v>0</v>
      </c>
      <c r="CU1502">
        <v>119739.02365729593</v>
      </c>
    </row>
    <row r="1503" spans="89:99" x14ac:dyDescent="0.25">
      <c r="CK1503" t="s">
        <v>5395</v>
      </c>
      <c r="CL1503" t="s">
        <v>5396</v>
      </c>
      <c r="CM1503" t="s">
        <v>5397</v>
      </c>
      <c r="CN1503">
        <v>136931.96105040499</v>
      </c>
      <c r="CO1503">
        <v>6.7540323670257896E-4</v>
      </c>
      <c r="CP1503">
        <v>1299</v>
      </c>
      <c r="CQ1503">
        <v>0.60462328812272303</v>
      </c>
      <c r="CR1503">
        <v>5.8965134015787285E-4</v>
      </c>
      <c r="CS1503">
        <v>592551.38124336302</v>
      </c>
      <c r="CT1503">
        <v>517318.68767518084</v>
      </c>
      <c r="CU1503">
        <v>119546.53154760141</v>
      </c>
    </row>
    <row r="1504" spans="89:99" x14ac:dyDescent="0.25">
      <c r="CK1504" t="s">
        <v>4931</v>
      </c>
      <c r="CL1504" t="s">
        <v>2614</v>
      </c>
      <c r="CM1504" t="s">
        <v>2615</v>
      </c>
      <c r="CN1504">
        <v>136052.13064967201</v>
      </c>
      <c r="CO1504">
        <v>4.53293062812965E-2</v>
      </c>
      <c r="CP1504">
        <v>1300</v>
      </c>
      <c r="CQ1504">
        <v>-5.8148135212552603</v>
      </c>
      <c r="CR1504">
        <v>3.9574116238597981E-2</v>
      </c>
      <c r="CS1504">
        <v>6841.1197795297203</v>
      </c>
      <c r="CT1504">
        <v>5972.5438478415108</v>
      </c>
      <c r="CU1504">
        <v>118778.40793386709</v>
      </c>
    </row>
    <row r="1505" spans="89:99" x14ac:dyDescent="0.25">
      <c r="CK1505" t="s">
        <v>220</v>
      </c>
      <c r="CL1505" t="s">
        <v>442</v>
      </c>
      <c r="CM1505" t="s">
        <v>443</v>
      </c>
      <c r="CN1505">
        <v>135895.70042357</v>
      </c>
      <c r="CO1505">
        <v>3.89726995059735E-3</v>
      </c>
      <c r="CP1505">
        <v>1301</v>
      </c>
      <c r="CQ1505">
        <v>-49.174804456851703</v>
      </c>
      <c r="CR1505">
        <v>3.4024569685897092E-3</v>
      </c>
      <c r="CS1505">
        <v>5982.2829286644201</v>
      </c>
      <c r="CT1505">
        <v>5222.7483589094718</v>
      </c>
      <c r="CU1505">
        <v>118641.8387149919</v>
      </c>
    </row>
    <row r="1506" spans="89:99" x14ac:dyDescent="0.25">
      <c r="CK1506" t="s">
        <v>5865</v>
      </c>
      <c r="CL1506" t="s">
        <v>5865</v>
      </c>
      <c r="CM1506" t="s">
        <v>5866</v>
      </c>
      <c r="CN1506">
        <v>135032.23886487901</v>
      </c>
      <c r="CO1506">
        <v>2.2348851132785501E-2</v>
      </c>
      <c r="CP1506">
        <v>1302</v>
      </c>
      <c r="CQ1506">
        <v>15.540878420256799</v>
      </c>
      <c r="CR1506">
        <v>1.9511351597562527E-2</v>
      </c>
      <c r="CS1506">
        <v>1848.25629778954</v>
      </c>
      <c r="CT1506">
        <v>1613.5942851969894</v>
      </c>
      <c r="CU1506">
        <v>117888.00568963855</v>
      </c>
    </row>
    <row r="1507" spans="89:99" x14ac:dyDescent="0.25">
      <c r="CK1507" t="s">
        <v>4938</v>
      </c>
      <c r="CL1507" t="s">
        <v>445</v>
      </c>
      <c r="CM1507" t="s">
        <v>446</v>
      </c>
      <c r="CN1507">
        <v>134781.87475012601</v>
      </c>
      <c r="CO1507">
        <v>7.5209415917733496E-6</v>
      </c>
      <c r="CP1507">
        <v>1303</v>
      </c>
      <c r="CQ1507">
        <v>33.825333884655002</v>
      </c>
      <c r="CR1507">
        <v>6.5660527635154403E-6</v>
      </c>
      <c r="CS1507">
        <v>0.26717376878976601</v>
      </c>
      <c r="CT1507">
        <v>0.23325231840914223</v>
      </c>
      <c r="CU1507">
        <v>117669.42880435105</v>
      </c>
    </row>
    <row r="1508" spans="89:99" x14ac:dyDescent="0.25">
      <c r="CK1508" t="s">
        <v>5783</v>
      </c>
      <c r="CL1508" t="s">
        <v>1730</v>
      </c>
      <c r="CM1508" t="s">
        <v>1731</v>
      </c>
      <c r="CN1508">
        <v>134759.872811123</v>
      </c>
      <c r="CO1508">
        <v>4.1400882584062297E-3</v>
      </c>
      <c r="CP1508">
        <v>1304</v>
      </c>
      <c r="CQ1508">
        <v>-28.238382580657799</v>
      </c>
      <c r="CR1508">
        <v>3.6144460927659424E-3</v>
      </c>
      <c r="CS1508">
        <v>245.41069116337701</v>
      </c>
      <c r="CT1508">
        <v>214.25236817051007</v>
      </c>
      <c r="CU1508">
        <v>117650.22031953161</v>
      </c>
    </row>
    <row r="1509" spans="89:99" x14ac:dyDescent="0.25">
      <c r="CK1509" t="s">
        <v>5887</v>
      </c>
      <c r="CL1509" t="s">
        <v>1065</v>
      </c>
      <c r="CM1509" t="s">
        <v>1066</v>
      </c>
      <c r="CN1509">
        <v>133628.66303826301</v>
      </c>
      <c r="CO1509">
        <v>0.61447933606739003</v>
      </c>
      <c r="CP1509">
        <v>1305</v>
      </c>
      <c r="CQ1509">
        <v>0.75887473757733703</v>
      </c>
      <c r="CR1509">
        <v>0.53646258164293004</v>
      </c>
      <c r="CS1509">
        <v>2522.10585571516</v>
      </c>
      <c r="CT1509">
        <v>2201.8892078501412</v>
      </c>
      <c r="CU1509">
        <v>116662.63346427302</v>
      </c>
    </row>
    <row r="1510" spans="89:99" x14ac:dyDescent="0.25">
      <c r="CK1510" t="s">
        <v>2618</v>
      </c>
      <c r="CL1510" t="s">
        <v>2618</v>
      </c>
      <c r="CM1510" t="s">
        <v>2617</v>
      </c>
      <c r="CN1510">
        <v>133333.589105497</v>
      </c>
      <c r="CO1510">
        <v>3.4684077410053402E-2</v>
      </c>
      <c r="CP1510">
        <v>1306</v>
      </c>
      <c r="CQ1510">
        <v>-17.412198835555898</v>
      </c>
      <c r="CR1510">
        <v>3.028044820576339E-2</v>
      </c>
      <c r="CS1510">
        <v>393.81405520248597</v>
      </c>
      <c r="CT1510">
        <v>343.81384749775765</v>
      </c>
      <c r="CU1510">
        <v>116405.02329830671</v>
      </c>
    </row>
    <row r="1511" spans="89:99" x14ac:dyDescent="0.25">
      <c r="CK1511" t="s">
        <v>6725</v>
      </c>
      <c r="CL1511" t="s">
        <v>3271</v>
      </c>
      <c r="CM1511" t="s">
        <v>3272</v>
      </c>
      <c r="CN1511">
        <v>133112.45901696</v>
      </c>
      <c r="CO1511">
        <v>6.6826517434227096E-6</v>
      </c>
      <c r="CP1511">
        <v>1307</v>
      </c>
      <c r="CQ1511">
        <v>19.788185292702501</v>
      </c>
      <c r="CR1511">
        <v>5.8341955474707903E-6</v>
      </c>
      <c r="CS1511">
        <v>937.63312788364306</v>
      </c>
      <c r="CT1511">
        <v>818.58747543502443</v>
      </c>
      <c r="CU1511">
        <v>116211.96877033073</v>
      </c>
    </row>
    <row r="1512" spans="89:99" x14ac:dyDescent="0.25">
      <c r="CK1512" t="s">
        <v>3060</v>
      </c>
      <c r="CL1512" t="s">
        <v>3060</v>
      </c>
      <c r="CM1512" t="s">
        <v>3059</v>
      </c>
      <c r="CN1512">
        <v>132004.38277587801</v>
      </c>
      <c r="CO1512">
        <v>1.2907556271222699E-2</v>
      </c>
      <c r="CP1512">
        <v>1308</v>
      </c>
      <c r="CQ1512">
        <v>-1.1703960354092899</v>
      </c>
      <c r="CR1512">
        <v>1.1268761296803183E-2</v>
      </c>
      <c r="CS1512">
        <v>12.2621784576615</v>
      </c>
      <c r="CT1512">
        <v>10.705323231962968</v>
      </c>
      <c r="CU1512">
        <v>115244.57832112147</v>
      </c>
    </row>
    <row r="1513" spans="89:99" x14ac:dyDescent="0.25">
      <c r="CK1513" t="s">
        <v>5094</v>
      </c>
      <c r="CL1513" t="s">
        <v>2549</v>
      </c>
      <c r="CM1513" t="s">
        <v>2550</v>
      </c>
      <c r="CN1513">
        <v>131360.97940167901</v>
      </c>
      <c r="CO1513">
        <v>2.2362781249984399E-2</v>
      </c>
      <c r="CP1513">
        <v>1309</v>
      </c>
      <c r="CQ1513">
        <v>-4.4722452056682496</v>
      </c>
      <c r="CR1513">
        <v>1.9523513091361386E-2</v>
      </c>
      <c r="CS1513">
        <v>7056.8521297750904</v>
      </c>
      <c r="CT1513">
        <v>6160.8859559703278</v>
      </c>
      <c r="CU1513">
        <v>114682.86401292427</v>
      </c>
    </row>
    <row r="1514" spans="89:99" x14ac:dyDescent="0.25">
      <c r="CK1514" t="s">
        <v>6160</v>
      </c>
      <c r="CL1514" t="s">
        <v>2130</v>
      </c>
      <c r="CM1514" t="s">
        <v>2131</v>
      </c>
      <c r="CN1514">
        <v>131064.362651421</v>
      </c>
      <c r="CO1514">
        <v>1.0064218298836999E-3</v>
      </c>
      <c r="CP1514">
        <v>1310</v>
      </c>
      <c r="CQ1514">
        <v>12.4977723648423</v>
      </c>
      <c r="CR1514">
        <v>8.7864248867434611E-4</v>
      </c>
      <c r="CS1514">
        <v>132.99180981238499</v>
      </c>
      <c r="CT1514">
        <v>116.10663767136538</v>
      </c>
      <c r="CU1514">
        <v>114423.90691174602</v>
      </c>
    </row>
    <row r="1515" spans="89:99" x14ac:dyDescent="0.25">
      <c r="CK1515" t="s">
        <v>4323</v>
      </c>
      <c r="CL1515" t="s">
        <v>483</v>
      </c>
      <c r="CM1515" t="s">
        <v>484</v>
      </c>
      <c r="CN1515">
        <v>130515.68676795</v>
      </c>
      <c r="CO1515">
        <v>1.6002582243329799E-3</v>
      </c>
      <c r="CP1515">
        <v>1311</v>
      </c>
      <c r="CQ1515">
        <v>-8.73032647605738</v>
      </c>
      <c r="CR1515">
        <v>1.3970830391387679E-3</v>
      </c>
      <c r="CS1515">
        <v>106.65528465531</v>
      </c>
      <c r="CT1515">
        <v>93.113903094333253</v>
      </c>
      <c r="CU1515">
        <v>113944.89311314403</v>
      </c>
    </row>
    <row r="1516" spans="89:99" x14ac:dyDescent="0.25">
      <c r="CK1516" t="s">
        <v>5305</v>
      </c>
      <c r="CL1516" t="s">
        <v>5306</v>
      </c>
      <c r="CM1516" t="s">
        <v>5307</v>
      </c>
      <c r="CN1516">
        <v>130330.70270135</v>
      </c>
      <c r="CO1516">
        <v>1.2894336493388399E-4</v>
      </c>
      <c r="CP1516">
        <v>1312</v>
      </c>
      <c r="CQ1516">
        <v>-7.8875564350738303</v>
      </c>
      <c r="CR1516">
        <v>1.1257219954841838E-4</v>
      </c>
      <c r="CS1516">
        <v>38.611341091230997</v>
      </c>
      <c r="CT1516">
        <v>33.709090780923958</v>
      </c>
      <c r="CU1516">
        <v>113783.39536357584</v>
      </c>
    </row>
    <row r="1517" spans="89:99" x14ac:dyDescent="0.25">
      <c r="CK1517" t="s">
        <v>6094</v>
      </c>
      <c r="CL1517" t="s">
        <v>2625</v>
      </c>
      <c r="CM1517" t="s">
        <v>2626</v>
      </c>
      <c r="CN1517">
        <v>130256.13705659501</v>
      </c>
      <c r="CO1517">
        <v>2.9879636514795701E-3</v>
      </c>
      <c r="CP1517">
        <v>1313</v>
      </c>
      <c r="CQ1517">
        <v>-32.800991396736499</v>
      </c>
      <c r="CR1517">
        <v>2.6085998344331186E-3</v>
      </c>
      <c r="CS1517">
        <v>107.139839332316</v>
      </c>
      <c r="CT1517">
        <v>93.536936771327859</v>
      </c>
      <c r="CU1517">
        <v>113718.29687134152</v>
      </c>
    </row>
    <row r="1518" spans="89:99" x14ac:dyDescent="0.25">
      <c r="CK1518" t="s">
        <v>4803</v>
      </c>
      <c r="CL1518" t="s">
        <v>1418</v>
      </c>
      <c r="CM1518" t="s">
        <v>1419</v>
      </c>
      <c r="CN1518">
        <v>130158.36922665899</v>
      </c>
      <c r="CO1518">
        <v>1.5393774482634401E-4</v>
      </c>
      <c r="CP1518">
        <v>1314</v>
      </c>
      <c r="CQ1518">
        <v>49.406892914861302</v>
      </c>
      <c r="CR1518">
        <v>1.3439319299221209E-4</v>
      </c>
      <c r="CS1518">
        <v>23.397036863053302</v>
      </c>
      <c r="CT1518">
        <v>20.426455474772609</v>
      </c>
      <c r="CU1518">
        <v>113632.94203616549</v>
      </c>
    </row>
    <row r="1519" spans="89:99" x14ac:dyDescent="0.25">
      <c r="CK1519" t="s">
        <v>5386</v>
      </c>
      <c r="CL1519" t="s">
        <v>474</v>
      </c>
      <c r="CM1519" t="s">
        <v>5387</v>
      </c>
      <c r="CN1519">
        <v>129992.014383359</v>
      </c>
      <c r="CO1519">
        <v>6.9625808979524996E-5</v>
      </c>
      <c r="CP1519">
        <v>1315</v>
      </c>
      <c r="CQ1519">
        <v>1.1229321874832401</v>
      </c>
      <c r="CR1519">
        <v>6.0785837768248601E-5</v>
      </c>
      <c r="CS1519">
        <v>27.3443693246601</v>
      </c>
      <c r="CT1519">
        <v>23.872618817723961</v>
      </c>
      <c r="CU1519">
        <v>113487.70826919023</v>
      </c>
    </row>
    <row r="1520" spans="89:99" x14ac:dyDescent="0.25">
      <c r="CK1520" t="s">
        <v>6878</v>
      </c>
      <c r="CL1520" t="s">
        <v>6879</v>
      </c>
      <c r="CM1520" t="s">
        <v>6880</v>
      </c>
      <c r="CN1520">
        <v>129746.03787805</v>
      </c>
      <c r="CO1520">
        <v>3.4262676733286902E-2</v>
      </c>
      <c r="CP1520">
        <v>1316</v>
      </c>
      <c r="CQ1520">
        <v>0</v>
      </c>
      <c r="CR1520">
        <v>2.9912550244521875E-2</v>
      </c>
      <c r="CS1520">
        <v>0</v>
      </c>
      <c r="CT1520">
        <v>0</v>
      </c>
      <c r="CU1520">
        <v>113272.96192490129</v>
      </c>
    </row>
    <row r="1521" spans="89:99" x14ac:dyDescent="0.25">
      <c r="CK1521" t="s">
        <v>4550</v>
      </c>
      <c r="CL1521" t="s">
        <v>347</v>
      </c>
      <c r="CM1521" t="s">
        <v>348</v>
      </c>
      <c r="CN1521">
        <v>129160.381301587</v>
      </c>
      <c r="CO1521">
        <v>2.0597688335196701E-4</v>
      </c>
      <c r="CP1521">
        <v>1317</v>
      </c>
      <c r="CQ1521">
        <v>49.0863965195418</v>
      </c>
      <c r="CR1521">
        <v>1.7982523433406793E-4</v>
      </c>
      <c r="CS1521">
        <v>81.087378966329098</v>
      </c>
      <c r="CT1521">
        <v>70.792200983248108</v>
      </c>
      <c r="CU1521">
        <v>112761.66265001234</v>
      </c>
    </row>
    <row r="1522" spans="89:99" x14ac:dyDescent="0.25">
      <c r="CK1522" t="s">
        <v>4741</v>
      </c>
      <c r="CL1522" t="s">
        <v>610</v>
      </c>
      <c r="CM1522" t="s">
        <v>611</v>
      </c>
      <c r="CN1522">
        <v>128524.568995619</v>
      </c>
      <c r="CO1522">
        <v>3.0942561119887E-2</v>
      </c>
      <c r="CP1522">
        <v>1318</v>
      </c>
      <c r="CQ1522">
        <v>0</v>
      </c>
      <c r="CR1522">
        <v>2.7013969789861675E-2</v>
      </c>
      <c r="CS1522">
        <v>0</v>
      </c>
      <c r="CT1522">
        <v>0</v>
      </c>
      <c r="CU1522">
        <v>112206.57561765927</v>
      </c>
    </row>
    <row r="1523" spans="89:99" x14ac:dyDescent="0.25">
      <c r="CK1523" t="s">
        <v>1410</v>
      </c>
      <c r="CL1523" t="s">
        <v>1410</v>
      </c>
      <c r="CM1523" t="s">
        <v>1262</v>
      </c>
      <c r="CN1523">
        <v>126297.227090809</v>
      </c>
      <c r="CO1523">
        <v>4.32231654289916E-5</v>
      </c>
      <c r="CP1523">
        <v>1319</v>
      </c>
      <c r="CQ1523">
        <v>-37.1888802315409</v>
      </c>
      <c r="CR1523">
        <v>3.773537945346512E-5</v>
      </c>
      <c r="CS1523">
        <v>0.90886063135278505</v>
      </c>
      <c r="CT1523">
        <v>0.79346805015371025</v>
      </c>
      <c r="CU1523">
        <v>110262.02595045156</v>
      </c>
    </row>
    <row r="1524" spans="89:99" x14ac:dyDescent="0.25">
      <c r="CK1524" t="s">
        <v>874</v>
      </c>
      <c r="CL1524" t="s">
        <v>874</v>
      </c>
      <c r="CM1524" t="s">
        <v>875</v>
      </c>
      <c r="CN1524">
        <v>126043.0476877</v>
      </c>
      <c r="CO1524">
        <v>8.3189716675461604E-3</v>
      </c>
      <c r="CP1524">
        <v>1320</v>
      </c>
      <c r="CQ1524">
        <v>14.584114362769499</v>
      </c>
      <c r="CR1524">
        <v>7.2627617487478315E-3</v>
      </c>
      <c r="CS1524">
        <v>1.8356171000925801</v>
      </c>
      <c r="CT1524">
        <v>1.6025598105964263</v>
      </c>
      <c r="CU1524">
        <v>110040.1181810789</v>
      </c>
    </row>
    <row r="1525" spans="89:99" x14ac:dyDescent="0.25">
      <c r="CK1525" t="s">
        <v>2664</v>
      </c>
      <c r="CL1525" t="s">
        <v>2664</v>
      </c>
      <c r="CM1525" t="s">
        <v>2665</v>
      </c>
      <c r="CN1525">
        <v>125938.909630651</v>
      </c>
      <c r="CO1525">
        <v>1.2952247264248699E-2</v>
      </c>
      <c r="CP1525">
        <v>1321</v>
      </c>
      <c r="CQ1525">
        <v>-4.56487983609696</v>
      </c>
      <c r="CR1525">
        <v>1.1307778142590631E-2</v>
      </c>
      <c r="CS1525">
        <v>22.505355412605301</v>
      </c>
      <c r="CT1525">
        <v>19.647985467999288</v>
      </c>
      <c r="CU1525">
        <v>109949.20190830507</v>
      </c>
    </row>
    <row r="1526" spans="89:99" x14ac:dyDescent="0.25">
      <c r="CK1526" t="s">
        <v>5374</v>
      </c>
      <c r="CL1526" t="s">
        <v>5375</v>
      </c>
      <c r="CM1526" t="s">
        <v>5376</v>
      </c>
      <c r="CN1526">
        <v>125727.515185981</v>
      </c>
      <c r="CO1526">
        <v>5.9974976634703899E-6</v>
      </c>
      <c r="CP1526">
        <v>1322</v>
      </c>
      <c r="CQ1526">
        <v>4.1531236287816702</v>
      </c>
      <c r="CR1526">
        <v>5.2360313701255366E-6</v>
      </c>
      <c r="CS1526">
        <v>737.90063865866398</v>
      </c>
      <c r="CT1526">
        <v>644.21382197200558</v>
      </c>
      <c r="CU1526">
        <v>109764.64694790814</v>
      </c>
    </row>
    <row r="1527" spans="89:99" x14ac:dyDescent="0.25">
      <c r="CK1527" t="s">
        <v>6407</v>
      </c>
      <c r="CL1527" t="s">
        <v>743</v>
      </c>
      <c r="CM1527" t="s">
        <v>744</v>
      </c>
      <c r="CN1527">
        <v>125561.987206509</v>
      </c>
      <c r="CO1527">
        <v>0.636914684389423</v>
      </c>
      <c r="CP1527">
        <v>1323</v>
      </c>
      <c r="CQ1527">
        <v>0</v>
      </c>
      <c r="CR1527">
        <v>0.55604944840060444</v>
      </c>
      <c r="CS1527">
        <v>0</v>
      </c>
      <c r="CT1527">
        <v>0</v>
      </c>
      <c r="CU1527">
        <v>109620.13506282182</v>
      </c>
    </row>
    <row r="1528" spans="89:99" x14ac:dyDescent="0.25">
      <c r="CK1528" t="s">
        <v>6783</v>
      </c>
      <c r="CL1528" t="s">
        <v>6784</v>
      </c>
      <c r="CM1528" t="s">
        <v>6785</v>
      </c>
      <c r="CN1528">
        <v>125199.927169792</v>
      </c>
      <c r="CO1528">
        <v>3.0877752457845098E-4</v>
      </c>
      <c r="CP1528">
        <v>1324</v>
      </c>
      <c r="CQ1528">
        <v>0.56872564666830405</v>
      </c>
      <c r="CR1528">
        <v>2.6957389494787259E-4</v>
      </c>
      <c r="CS1528">
        <v>7028.6131151345198</v>
      </c>
      <c r="CT1528">
        <v>6136.2322795845821</v>
      </c>
      <c r="CU1528">
        <v>109304.04361660656</v>
      </c>
    </row>
    <row r="1529" spans="89:99" x14ac:dyDescent="0.25">
      <c r="CK1529" t="s">
        <v>5041</v>
      </c>
      <c r="CL1529" t="s">
        <v>2529</v>
      </c>
      <c r="CM1529" t="s">
        <v>2530</v>
      </c>
      <c r="CN1529">
        <v>124913.74856285199</v>
      </c>
      <c r="CO1529">
        <v>2.5694387544061702E-3</v>
      </c>
      <c r="CP1529">
        <v>1325</v>
      </c>
      <c r="CQ1529">
        <v>14.512441222262501</v>
      </c>
      <c r="CR1529">
        <v>2.2432125323917458E-3</v>
      </c>
      <c r="CS1529">
        <v>14043.4135859575</v>
      </c>
      <c r="CT1529">
        <v>12260.405623429995</v>
      </c>
      <c r="CU1529">
        <v>109054.19939031808</v>
      </c>
    </row>
    <row r="1530" spans="89:99" x14ac:dyDescent="0.25">
      <c r="CK1530" t="s">
        <v>5575</v>
      </c>
      <c r="CL1530" t="s">
        <v>5576</v>
      </c>
      <c r="CM1530" t="s">
        <v>5577</v>
      </c>
      <c r="CN1530">
        <v>124367.172954825</v>
      </c>
      <c r="CO1530">
        <v>7.6613892601593604E-3</v>
      </c>
      <c r="CP1530">
        <v>1326</v>
      </c>
      <c r="CQ1530">
        <v>-3.7276318013758698</v>
      </c>
      <c r="CR1530">
        <v>6.6886686341324896E-3</v>
      </c>
      <c r="CS1530">
        <v>368.687781672955</v>
      </c>
      <c r="CT1530">
        <v>321.87770616063005</v>
      </c>
      <c r="CU1530">
        <v>108577.01920778863</v>
      </c>
    </row>
    <row r="1531" spans="89:99" x14ac:dyDescent="0.25">
      <c r="CK1531" t="s">
        <v>9826</v>
      </c>
      <c r="CL1531" t="s">
        <v>9827</v>
      </c>
      <c r="CM1531" t="s">
        <v>9828</v>
      </c>
      <c r="CN1531">
        <v>123801.360031759</v>
      </c>
      <c r="CO1531">
        <v>0.10687561678357101</v>
      </c>
      <c r="CP1531">
        <v>1327</v>
      </c>
      <c r="CQ1531">
        <v>0.19687177170877199</v>
      </c>
      <c r="CR1531">
        <v>9.3306260974261729E-2</v>
      </c>
      <c r="CS1531">
        <v>79.473925804981405</v>
      </c>
      <c r="CT1531">
        <v>69.383598289077767</v>
      </c>
      <c r="CU1531">
        <v>108083.04415668678</v>
      </c>
    </row>
    <row r="1532" spans="89:99" x14ac:dyDescent="0.25">
      <c r="CK1532" t="s">
        <v>5524</v>
      </c>
      <c r="CL1532" t="s">
        <v>673</v>
      </c>
      <c r="CM1532" t="s">
        <v>674</v>
      </c>
      <c r="CN1532">
        <v>123443.26294039701</v>
      </c>
      <c r="CO1532">
        <v>3.8768190063666198E-2</v>
      </c>
      <c r="CP1532">
        <v>1328</v>
      </c>
      <c r="CQ1532">
        <v>30.720681683936501</v>
      </c>
      <c r="CR1532">
        <v>3.3846025580422892E-2</v>
      </c>
      <c r="CS1532">
        <v>51.4488118382557</v>
      </c>
      <c r="CT1532">
        <v>44.916664892023419</v>
      </c>
      <c r="CU1532">
        <v>107770.41250443248</v>
      </c>
    </row>
    <row r="1533" spans="89:99" x14ac:dyDescent="0.25">
      <c r="CK1533" t="s">
        <v>6193</v>
      </c>
      <c r="CL1533" t="s">
        <v>3341</v>
      </c>
      <c r="CM1533" t="s">
        <v>3342</v>
      </c>
      <c r="CN1533">
        <v>123408.42699144001</v>
      </c>
      <c r="CO1533">
        <v>1.04676662159388E-5</v>
      </c>
      <c r="CP1533">
        <v>1329</v>
      </c>
      <c r="CQ1533">
        <v>870.998083584131</v>
      </c>
      <c r="CR1533">
        <v>9.1386494424983498E-6</v>
      </c>
      <c r="CS1533">
        <v>0</v>
      </c>
      <c r="CT1533">
        <v>0</v>
      </c>
      <c r="CU1533">
        <v>107739.99946689885</v>
      </c>
    </row>
    <row r="1534" spans="89:99" x14ac:dyDescent="0.25">
      <c r="CK1534" t="s">
        <v>6717</v>
      </c>
      <c r="CL1534" t="s">
        <v>3396</v>
      </c>
      <c r="CM1534" t="s">
        <v>3397</v>
      </c>
      <c r="CN1534">
        <v>123281.110422818</v>
      </c>
      <c r="CO1534">
        <v>4.3107291485842301E-3</v>
      </c>
      <c r="CP1534">
        <v>1330</v>
      </c>
      <c r="CQ1534">
        <v>3.6060464104166199</v>
      </c>
      <c r="CR1534">
        <v>3.763421732963383E-3</v>
      </c>
      <c r="CS1534">
        <v>36.344383202717701</v>
      </c>
      <c r="CT1534">
        <v>31.729954933767861</v>
      </c>
      <c r="CU1534">
        <v>107628.84751909538</v>
      </c>
    </row>
    <row r="1535" spans="89:99" x14ac:dyDescent="0.25">
      <c r="CK1535" t="s">
        <v>5059</v>
      </c>
      <c r="CL1535" t="s">
        <v>5060</v>
      </c>
      <c r="CM1535" t="s">
        <v>5061</v>
      </c>
      <c r="CN1535">
        <v>120983.291081091</v>
      </c>
      <c r="CO1535">
        <v>2.0163366012962501E-4</v>
      </c>
      <c r="CP1535">
        <v>1331</v>
      </c>
      <c r="CQ1535">
        <v>-8.1713044393226297E-2</v>
      </c>
      <c r="CR1535">
        <v>1.7603344410492734E-4</v>
      </c>
      <c r="CS1535">
        <v>2.2603133300531</v>
      </c>
      <c r="CT1535">
        <v>1.9733349084162388</v>
      </c>
      <c r="CU1535">
        <v>105622.76851227139</v>
      </c>
    </row>
    <row r="1536" spans="89:99" x14ac:dyDescent="0.25">
      <c r="CK1536" t="s">
        <v>7209</v>
      </c>
      <c r="CL1536" t="s">
        <v>2113</v>
      </c>
      <c r="CM1536" t="s">
        <v>2114</v>
      </c>
      <c r="CN1536">
        <v>120813.922000964</v>
      </c>
      <c r="CO1536">
        <v>1.2089587268677499E-2</v>
      </c>
      <c r="CP1536">
        <v>1332</v>
      </c>
      <c r="CQ1536">
        <v>4.252275497916</v>
      </c>
      <c r="CR1536">
        <v>1.0554644910697132E-2</v>
      </c>
      <c r="CS1536">
        <v>119.181174857164</v>
      </c>
      <c r="CT1536">
        <v>104.04945617259905</v>
      </c>
      <c r="CU1536">
        <v>105474.90320803363</v>
      </c>
    </row>
    <row r="1537" spans="89:99" x14ac:dyDescent="0.25">
      <c r="CK1537" t="s">
        <v>5065</v>
      </c>
      <c r="CL1537" t="s">
        <v>2838</v>
      </c>
      <c r="CM1537" t="s">
        <v>2839</v>
      </c>
      <c r="CN1537">
        <v>119644.79880005401</v>
      </c>
      <c r="CO1537">
        <v>3.2054145131592202E-2</v>
      </c>
      <c r="CP1537">
        <v>1333</v>
      </c>
      <c r="CQ1537">
        <v>-4.6937789072342699</v>
      </c>
      <c r="CR1537">
        <v>2.7984422649104737E-2</v>
      </c>
      <c r="CS1537">
        <v>22088.079431233102</v>
      </c>
      <c r="CT1537">
        <v>19283.68851432603</v>
      </c>
      <c r="CU1537">
        <v>104454.21656520398</v>
      </c>
    </row>
    <row r="1538" spans="89:99" x14ac:dyDescent="0.25">
      <c r="CK1538" t="s">
        <v>4316</v>
      </c>
      <c r="CL1538" t="s">
        <v>619</v>
      </c>
      <c r="CM1538" t="s">
        <v>620</v>
      </c>
      <c r="CN1538">
        <v>119572.110493602</v>
      </c>
      <c r="CO1538">
        <v>1.31770588447002E-3</v>
      </c>
      <c r="CP1538">
        <v>1334</v>
      </c>
      <c r="CQ1538">
        <v>0.64808398939346501</v>
      </c>
      <c r="CR1538">
        <v>1.1504046745541687E-3</v>
      </c>
      <c r="CS1538">
        <v>1.9382255646112401</v>
      </c>
      <c r="CT1538">
        <v>1.6921406940259391</v>
      </c>
      <c r="CU1538">
        <v>104390.75705689234</v>
      </c>
    </row>
    <row r="1539" spans="89:99" x14ac:dyDescent="0.25">
      <c r="CK1539" t="s">
        <v>4983</v>
      </c>
      <c r="CL1539" t="s">
        <v>3310</v>
      </c>
      <c r="CM1539" t="s">
        <v>3311</v>
      </c>
      <c r="CN1539">
        <v>119013.842011834</v>
      </c>
      <c r="CO1539">
        <v>6.9416371468120801E-4</v>
      </c>
      <c r="CP1539">
        <v>1335</v>
      </c>
      <c r="CQ1539">
        <v>12.127437204603</v>
      </c>
      <c r="CR1539">
        <v>6.0602991281042328E-4</v>
      </c>
      <c r="CS1539">
        <v>5707.3268307594499</v>
      </c>
      <c r="CT1539">
        <v>4982.7017870189084</v>
      </c>
      <c r="CU1539">
        <v>103903.36857464354</v>
      </c>
    </row>
    <row r="1540" spans="89:99" x14ac:dyDescent="0.25">
      <c r="CK1540" t="s">
        <v>5169</v>
      </c>
      <c r="CL1540" t="s">
        <v>5170</v>
      </c>
      <c r="CM1540" t="s">
        <v>5171</v>
      </c>
      <c r="CN1540">
        <v>118433.245712637</v>
      </c>
      <c r="CO1540">
        <v>3.8873305810881303E-2</v>
      </c>
      <c r="CP1540">
        <v>1336</v>
      </c>
      <c r="CQ1540">
        <v>7.10879410894273</v>
      </c>
      <c r="CR1540">
        <v>3.3937795411908576E-2</v>
      </c>
      <c r="CS1540">
        <v>98.310163303960294</v>
      </c>
      <c r="CT1540">
        <v>85.828311730236308</v>
      </c>
      <c r="CU1540">
        <v>103396.48710397778</v>
      </c>
    </row>
    <row r="1541" spans="89:99" x14ac:dyDescent="0.25">
      <c r="CK1541" t="s">
        <v>4110</v>
      </c>
      <c r="CL1541" t="s">
        <v>366</v>
      </c>
      <c r="CM1541" t="s">
        <v>367</v>
      </c>
      <c r="CN1541">
        <v>117698.856224452</v>
      </c>
      <c r="CO1541">
        <v>3.7223605303433201E-3</v>
      </c>
      <c r="CP1541">
        <v>1337</v>
      </c>
      <c r="CQ1541">
        <v>40.561899217185903</v>
      </c>
      <c r="CR1541">
        <v>3.249754747968812E-3</v>
      </c>
      <c r="CS1541">
        <v>26.329960663509802</v>
      </c>
      <c r="CT1541">
        <v>22.987003537827949</v>
      </c>
      <c r="CU1541">
        <v>102755.3386427707</v>
      </c>
    </row>
    <row r="1542" spans="89:99" x14ac:dyDescent="0.25">
      <c r="CK1542" t="s">
        <v>6927</v>
      </c>
      <c r="CL1542" t="s">
        <v>1416</v>
      </c>
      <c r="CM1542" t="s">
        <v>1417</v>
      </c>
      <c r="CN1542">
        <v>117464.845483905</v>
      </c>
      <c r="CO1542">
        <v>7.0620484828008796E-3</v>
      </c>
      <c r="CP1542">
        <v>1338</v>
      </c>
      <c r="CQ1542">
        <v>21.909048185064499</v>
      </c>
      <c r="CR1542">
        <v>6.1654225592305502E-3</v>
      </c>
      <c r="CS1542">
        <v>216.504838332509</v>
      </c>
      <c r="CT1542">
        <v>189.01651803846039</v>
      </c>
      <c r="CU1542">
        <v>102551.03884188652</v>
      </c>
    </row>
    <row r="1543" spans="89:99" x14ac:dyDescent="0.25">
      <c r="CK1543" t="s">
        <v>4976</v>
      </c>
      <c r="CL1543" t="s">
        <v>2522</v>
      </c>
      <c r="CM1543" t="s">
        <v>2523</v>
      </c>
      <c r="CN1543">
        <v>117209.98610342501</v>
      </c>
      <c r="CO1543">
        <v>2.78174477070958E-3</v>
      </c>
      <c r="CP1543">
        <v>1339</v>
      </c>
      <c r="CQ1543">
        <v>30.390975722318601</v>
      </c>
      <c r="CR1543">
        <v>2.4285633276412096E-3</v>
      </c>
      <c r="CS1543">
        <v>39.582261837262898</v>
      </c>
      <c r="CT1543">
        <v>34.556739545356663</v>
      </c>
      <c r="CU1543">
        <v>102328.53742778978</v>
      </c>
    </row>
    <row r="1544" spans="89:99" x14ac:dyDescent="0.25">
      <c r="CK1544" t="s">
        <v>4922</v>
      </c>
      <c r="CL1544" t="s">
        <v>503</v>
      </c>
      <c r="CM1544" t="s">
        <v>4923</v>
      </c>
      <c r="CN1544">
        <v>117027.674874485</v>
      </c>
      <c r="CO1544">
        <v>1.4970402531096099E-3</v>
      </c>
      <c r="CP1544">
        <v>1340</v>
      </c>
      <c r="CQ1544">
        <v>0</v>
      </c>
      <c r="CR1544">
        <v>1.3069700344138018E-3</v>
      </c>
      <c r="CS1544">
        <v>0</v>
      </c>
      <c r="CT1544">
        <v>0</v>
      </c>
      <c r="CU1544">
        <v>102169.37316172093</v>
      </c>
    </row>
    <row r="1545" spans="89:99" x14ac:dyDescent="0.25">
      <c r="CK1545" t="s">
        <v>5778</v>
      </c>
      <c r="CL1545" t="s">
        <v>1093</v>
      </c>
      <c r="CM1545" t="s">
        <v>1094</v>
      </c>
      <c r="CN1545">
        <v>116466.09911809101</v>
      </c>
      <c r="CO1545">
        <v>2.5064243385292898E-3</v>
      </c>
      <c r="CP1545">
        <v>1341</v>
      </c>
      <c r="CQ1545">
        <v>-16.3902384484423</v>
      </c>
      <c r="CR1545">
        <v>2.1881986788122578E-3</v>
      </c>
      <c r="CS1545">
        <v>50.105991458878002</v>
      </c>
      <c r="CT1545">
        <v>43.744334359293028</v>
      </c>
      <c r="CU1545">
        <v>101679.09730966172</v>
      </c>
    </row>
    <row r="1546" spans="89:99" x14ac:dyDescent="0.25">
      <c r="CK1546" t="s">
        <v>4732</v>
      </c>
      <c r="CL1546" t="s">
        <v>3231</v>
      </c>
      <c r="CM1546" t="s">
        <v>3232</v>
      </c>
      <c r="CN1546">
        <v>116365.559565465</v>
      </c>
      <c r="CO1546">
        <v>1.8281663722070299E-2</v>
      </c>
      <c r="CP1546">
        <v>1342</v>
      </c>
      <c r="CQ1546">
        <v>-72.076925592257496</v>
      </c>
      <c r="CR1546">
        <v>1.5960550569261371E-2</v>
      </c>
      <c r="CS1546">
        <v>361.28702523586901</v>
      </c>
      <c r="CT1546">
        <v>315.41657936382222</v>
      </c>
      <c r="CU1546">
        <v>101591.32266079533</v>
      </c>
    </row>
    <row r="1547" spans="89:99" x14ac:dyDescent="0.25">
      <c r="CK1547" t="s">
        <v>5749</v>
      </c>
      <c r="CL1547" t="s">
        <v>3424</v>
      </c>
      <c r="CM1547" t="s">
        <v>3425</v>
      </c>
      <c r="CN1547">
        <v>116161.735379297</v>
      </c>
      <c r="CO1547">
        <v>1.7406486219173799E-4</v>
      </c>
      <c r="CP1547">
        <v>1343</v>
      </c>
      <c r="CQ1547">
        <v>-27.637898318423101</v>
      </c>
      <c r="CR1547">
        <v>1.5196489102842621E-4</v>
      </c>
      <c r="CS1547">
        <v>64.209989703183197</v>
      </c>
      <c r="CT1547">
        <v>56.057632570508261</v>
      </c>
      <c r="CU1547">
        <v>101413.37680859996</v>
      </c>
    </row>
    <row r="1548" spans="89:99" x14ac:dyDescent="0.25">
      <c r="CK1548" t="s">
        <v>4804</v>
      </c>
      <c r="CL1548" t="s">
        <v>2782</v>
      </c>
      <c r="CM1548" t="s">
        <v>2783</v>
      </c>
      <c r="CN1548">
        <v>116090.306534954</v>
      </c>
      <c r="CO1548">
        <v>4.4650117898059103E-6</v>
      </c>
      <c r="CP1548">
        <v>1344</v>
      </c>
      <c r="CQ1548">
        <v>20.3867525249245</v>
      </c>
      <c r="CR1548">
        <v>3.8981160329249936E-6</v>
      </c>
      <c r="CS1548">
        <v>8225.8605323333904</v>
      </c>
      <c r="CT1548">
        <v>7181.4723757062156</v>
      </c>
      <c r="CU1548">
        <v>101351.01685605013</v>
      </c>
    </row>
    <row r="1549" spans="89:99" x14ac:dyDescent="0.25">
      <c r="CK1549" t="s">
        <v>6766</v>
      </c>
      <c r="CL1549" t="s">
        <v>6766</v>
      </c>
      <c r="CM1549" t="s">
        <v>2642</v>
      </c>
      <c r="CN1549">
        <v>115915.671925256</v>
      </c>
      <c r="CO1549">
        <v>1.80832451472211E-3</v>
      </c>
      <c r="CP1549">
        <v>1345</v>
      </c>
      <c r="CQ1549">
        <v>-0.27604310247617703</v>
      </c>
      <c r="CR1549">
        <v>1.5787324010349325E-3</v>
      </c>
      <c r="CS1549">
        <v>14663.700292268601</v>
      </c>
      <c r="CT1549">
        <v>12801.938248361013</v>
      </c>
      <c r="CU1549">
        <v>101198.55455493783</v>
      </c>
    </row>
    <row r="1550" spans="89:99" x14ac:dyDescent="0.25">
      <c r="CK1550" t="s">
        <v>6142</v>
      </c>
      <c r="CL1550" t="s">
        <v>6143</v>
      </c>
      <c r="CM1550" t="s">
        <v>6144</v>
      </c>
      <c r="CN1550">
        <v>115823.72733800999</v>
      </c>
      <c r="CO1550">
        <v>3.32600894074726E-7</v>
      </c>
      <c r="CP1550">
        <v>1346</v>
      </c>
      <c r="CQ1550">
        <v>5.9111618441402696</v>
      </c>
      <c r="CR1550">
        <v>2.9037255415942258E-7</v>
      </c>
      <c r="CS1550">
        <v>4621.5621113601301</v>
      </c>
      <c r="CT1550">
        <v>4034.7900994534039</v>
      </c>
      <c r="CU1550">
        <v>101118.28362026693</v>
      </c>
    </row>
    <row r="1551" spans="89:99" x14ac:dyDescent="0.25">
      <c r="CK1551" t="s">
        <v>4737</v>
      </c>
      <c r="CL1551" t="s">
        <v>4738</v>
      </c>
      <c r="CM1551" t="s">
        <v>4739</v>
      </c>
      <c r="CN1551">
        <v>115648.17661270101</v>
      </c>
      <c r="CO1551">
        <v>3.47884161714329E-5</v>
      </c>
      <c r="CP1551">
        <v>1347</v>
      </c>
      <c r="CQ1551">
        <v>1.1430573858447399</v>
      </c>
      <c r="CR1551">
        <v>3.0371539700643101E-5</v>
      </c>
      <c r="CS1551">
        <v>899.11031554979002</v>
      </c>
      <c r="CT1551">
        <v>784.95567344632673</v>
      </c>
      <c r="CU1551">
        <v>100965.02151724606</v>
      </c>
    </row>
    <row r="1552" spans="89:99" x14ac:dyDescent="0.25">
      <c r="CK1552" t="s">
        <v>5197</v>
      </c>
      <c r="CL1552" t="s">
        <v>3382</v>
      </c>
      <c r="CM1552" t="s">
        <v>5198</v>
      </c>
      <c r="CN1552">
        <v>115211.167172156</v>
      </c>
      <c r="CO1552">
        <v>1.34768602522703E-2</v>
      </c>
      <c r="CP1552">
        <v>1348</v>
      </c>
      <c r="CQ1552">
        <v>-1.0277884746533701</v>
      </c>
      <c r="CR1552">
        <v>1.1765784167201058E-2</v>
      </c>
      <c r="CS1552">
        <v>480.78288836180201</v>
      </c>
      <c r="CT1552">
        <v>419.74076972383432</v>
      </c>
      <c r="CU1552">
        <v>100583.49654331041</v>
      </c>
    </row>
    <row r="1553" spans="89:99" x14ac:dyDescent="0.25">
      <c r="CK1553" t="s">
        <v>5247</v>
      </c>
      <c r="CL1553" t="s">
        <v>1592</v>
      </c>
      <c r="CM1553" t="s">
        <v>1593</v>
      </c>
      <c r="CN1553">
        <v>115209.531866024</v>
      </c>
      <c r="CO1553">
        <v>6.5754404621918804E-3</v>
      </c>
      <c r="CP1553">
        <v>1349</v>
      </c>
      <c r="CQ1553">
        <v>9.5309588962343597</v>
      </c>
      <c r="CR1553">
        <v>5.7405962393501523E-3</v>
      </c>
      <c r="CS1553">
        <v>8024.2024828413796</v>
      </c>
      <c r="CT1553">
        <v>7005.4176388099086</v>
      </c>
      <c r="CU1553">
        <v>100582.06886218616</v>
      </c>
    </row>
    <row r="1554" spans="89:99" x14ac:dyDescent="0.25">
      <c r="CK1554" t="s">
        <v>5960</v>
      </c>
      <c r="CL1554" t="s">
        <v>5961</v>
      </c>
      <c r="CM1554" t="s">
        <v>5962</v>
      </c>
      <c r="CN1554">
        <v>115138.405363952</v>
      </c>
      <c r="CO1554">
        <v>3.9345479385230399E-2</v>
      </c>
      <c r="CP1554">
        <v>1350</v>
      </c>
      <c r="CQ1554">
        <v>-2.0555350927194</v>
      </c>
      <c r="CR1554">
        <v>3.4350019940564018E-2</v>
      </c>
      <c r="CS1554">
        <v>612.73417768708305</v>
      </c>
      <c r="CT1554">
        <v>534.93899555122039</v>
      </c>
      <c r="CU1554">
        <v>100519.97286532323</v>
      </c>
    </row>
    <row r="1555" spans="89:99" x14ac:dyDescent="0.25">
      <c r="CK1555" t="s">
        <v>4994</v>
      </c>
      <c r="CL1555" t="s">
        <v>3274</v>
      </c>
      <c r="CM1555" t="s">
        <v>3275</v>
      </c>
      <c r="CN1555">
        <v>115051.44023763</v>
      </c>
      <c r="CO1555">
        <v>1.8399702938709499E-2</v>
      </c>
      <c r="CP1555">
        <v>1351</v>
      </c>
      <c r="CQ1555">
        <v>5.5246589426678296</v>
      </c>
      <c r="CR1555">
        <v>1.6063603054799192E-2</v>
      </c>
      <c r="CS1555">
        <v>217.093230434482</v>
      </c>
      <c r="CT1555">
        <v>189.53020552559849</v>
      </c>
      <c r="CU1555">
        <v>100444.04917929957</v>
      </c>
    </row>
    <row r="1556" spans="89:99" x14ac:dyDescent="0.25">
      <c r="CK1556" t="s">
        <v>6673</v>
      </c>
      <c r="CL1556" t="s">
        <v>6674</v>
      </c>
      <c r="CM1556" t="s">
        <v>6675</v>
      </c>
      <c r="CN1556">
        <v>114560.256557895</v>
      </c>
      <c r="CO1556">
        <v>7.6320820469363302E-6</v>
      </c>
      <c r="CP1556">
        <v>1352</v>
      </c>
      <c r="CQ1556">
        <v>7.7745700162021603</v>
      </c>
      <c r="CR1556">
        <v>6.663082381929108E-6</v>
      </c>
      <c r="CS1556">
        <v>54.944729129057897</v>
      </c>
      <c r="CT1556">
        <v>47.968726539916204</v>
      </c>
      <c r="CU1556">
        <v>100015.22814427844</v>
      </c>
    </row>
    <row r="1557" spans="89:99" x14ac:dyDescent="0.25">
      <c r="CK1557" t="s">
        <v>4574</v>
      </c>
      <c r="CL1557" t="s">
        <v>876</v>
      </c>
      <c r="CM1557" t="s">
        <v>877</v>
      </c>
      <c r="CN1557">
        <v>114004.12032852</v>
      </c>
      <c r="CO1557">
        <v>5.9181937632596304E-3</v>
      </c>
      <c r="CP1557">
        <v>1353</v>
      </c>
      <c r="CQ1557">
        <v>2.1536835283923299</v>
      </c>
      <c r="CR1557">
        <v>5.1667962103011363E-3</v>
      </c>
      <c r="CS1557">
        <v>2.7034526062084199</v>
      </c>
      <c r="CT1557">
        <v>2.3602114495137747</v>
      </c>
      <c r="CU1557">
        <v>99529.701195129819</v>
      </c>
    </row>
    <row r="1558" spans="89:99" x14ac:dyDescent="0.25">
      <c r="CK1558" t="s">
        <v>4802</v>
      </c>
      <c r="CL1558" t="s">
        <v>587</v>
      </c>
      <c r="CM1558" t="s">
        <v>588</v>
      </c>
      <c r="CN1558">
        <v>113641.975129702</v>
      </c>
      <c r="CO1558">
        <v>4.8261309619577499E-4</v>
      </c>
      <c r="CP1558">
        <v>1354</v>
      </c>
      <c r="CQ1558">
        <v>0.68965432984980701</v>
      </c>
      <c r="CR1558">
        <v>4.2133860705037475E-4</v>
      </c>
      <c r="CS1558">
        <v>0</v>
      </c>
      <c r="CT1558">
        <v>0</v>
      </c>
      <c r="CU1558">
        <v>99213.535399334549</v>
      </c>
    </row>
    <row r="1559" spans="89:99" x14ac:dyDescent="0.25">
      <c r="CK1559" t="s">
        <v>4858</v>
      </c>
      <c r="CL1559" t="s">
        <v>4859</v>
      </c>
      <c r="CM1559" t="s">
        <v>4860</v>
      </c>
      <c r="CN1559">
        <v>112995.503333573</v>
      </c>
      <c r="CO1559">
        <v>3.5842455208981898E-3</v>
      </c>
      <c r="CP1559">
        <v>1355</v>
      </c>
      <c r="CQ1559">
        <v>0</v>
      </c>
      <c r="CR1559">
        <v>3.1291753725828731E-3</v>
      </c>
      <c r="CS1559">
        <v>0</v>
      </c>
      <c r="CT1559">
        <v>0</v>
      </c>
      <c r="CU1559">
        <v>98649.14224832927</v>
      </c>
    </row>
    <row r="1560" spans="89:99" x14ac:dyDescent="0.25">
      <c r="CK1560" t="s">
        <v>3520</v>
      </c>
      <c r="CL1560" t="s">
        <v>3520</v>
      </c>
      <c r="CM1560" t="s">
        <v>3519</v>
      </c>
      <c r="CN1560">
        <v>112844.796362557</v>
      </c>
      <c r="CO1560">
        <v>1.1517849749828901E-5</v>
      </c>
      <c r="CP1560">
        <v>1356</v>
      </c>
      <c r="CQ1560">
        <v>-2.8570522326779</v>
      </c>
      <c r="CR1560">
        <v>1.0055497474191626E-5</v>
      </c>
      <c r="CS1560">
        <v>10085.0741605642</v>
      </c>
      <c r="CT1560">
        <v>8804.6328048423293</v>
      </c>
      <c r="CU1560">
        <v>98517.569637181339</v>
      </c>
    </row>
    <row r="1561" spans="89:99" x14ac:dyDescent="0.25">
      <c r="CK1561" t="s">
        <v>4202</v>
      </c>
      <c r="CL1561" t="s">
        <v>4203</v>
      </c>
      <c r="CM1561" t="s">
        <v>4204</v>
      </c>
      <c r="CN1561">
        <v>112758.22469942601</v>
      </c>
      <c r="CO1561">
        <v>9.0449377897081301E-4</v>
      </c>
      <c r="CP1561">
        <v>1357</v>
      </c>
      <c r="CQ1561">
        <v>-2.5948931322683699</v>
      </c>
      <c r="CR1561">
        <v>7.896556308175629E-4</v>
      </c>
      <c r="CS1561">
        <v>5.3685948346800902</v>
      </c>
      <c r="CT1561">
        <v>4.6869765600897688</v>
      </c>
      <c r="CU1561">
        <v>98441.989458688113</v>
      </c>
    </row>
    <row r="1562" spans="89:99" x14ac:dyDescent="0.25">
      <c r="CK1562" t="s">
        <v>4350</v>
      </c>
      <c r="CL1562" t="s">
        <v>4351</v>
      </c>
      <c r="CM1562" t="s">
        <v>4352</v>
      </c>
      <c r="CN1562">
        <v>112590.24378174001</v>
      </c>
      <c r="CO1562">
        <v>4.3168001567305502E-4</v>
      </c>
      <c r="CP1562">
        <v>1358</v>
      </c>
      <c r="CQ1562">
        <v>-1.9486912720095999</v>
      </c>
      <c r="CR1562">
        <v>3.768721941631414E-4</v>
      </c>
      <c r="CS1562">
        <v>435.46818419504001</v>
      </c>
      <c r="CT1562">
        <v>380.17940165690106</v>
      </c>
      <c r="CU1562">
        <v>98295.336070235193</v>
      </c>
    </row>
    <row r="1563" spans="89:99" x14ac:dyDescent="0.25">
      <c r="CK1563" t="s">
        <v>5112</v>
      </c>
      <c r="CL1563" t="s">
        <v>2836</v>
      </c>
      <c r="CM1563" t="s">
        <v>2837</v>
      </c>
      <c r="CN1563">
        <v>112505.269700416</v>
      </c>
      <c r="CO1563">
        <v>0.42264071637682399</v>
      </c>
      <c r="CP1563">
        <v>1359</v>
      </c>
      <c r="CQ1563">
        <v>0.73647870164742901</v>
      </c>
      <c r="CR1563">
        <v>0.36898056046275701</v>
      </c>
      <c r="CS1563">
        <v>93454.315697416503</v>
      </c>
      <c r="CT1563">
        <v>81588.981959209734</v>
      </c>
      <c r="CU1563">
        <v>98221.150638172418</v>
      </c>
    </row>
    <row r="1564" spans="89:99" x14ac:dyDescent="0.25">
      <c r="CK1564" t="s">
        <v>10014</v>
      </c>
      <c r="CL1564" t="s">
        <v>8049</v>
      </c>
      <c r="CM1564" t="s">
        <v>10015</v>
      </c>
      <c r="CN1564">
        <v>112275.270044063</v>
      </c>
      <c r="CO1564">
        <v>3.0961690392575299E-2</v>
      </c>
      <c r="CP1564">
        <v>1360</v>
      </c>
      <c r="CQ1564">
        <v>-7.4218791863652198</v>
      </c>
      <c r="CR1564">
        <v>2.7030670333572378E-2</v>
      </c>
      <c r="CS1564">
        <v>46.411573898470301</v>
      </c>
      <c r="CT1564">
        <v>40.518974830024931</v>
      </c>
      <c r="CU1564">
        <v>98020.352658188611</v>
      </c>
    </row>
    <row r="1565" spans="89:99" x14ac:dyDescent="0.25">
      <c r="CK1565" t="s">
        <v>5401</v>
      </c>
      <c r="CL1565" t="s">
        <v>602</v>
      </c>
      <c r="CM1565" t="s">
        <v>603</v>
      </c>
      <c r="CN1565">
        <v>111805.10654467301</v>
      </c>
      <c r="CO1565">
        <v>8.7032261224406302E-3</v>
      </c>
      <c r="CP1565">
        <v>1361</v>
      </c>
      <c r="CQ1565">
        <v>193.36314583983099</v>
      </c>
      <c r="CR1565">
        <v>7.5982297210310801E-3</v>
      </c>
      <c r="CS1565">
        <v>11707.309618969201</v>
      </c>
      <c r="CT1565">
        <v>10220.902760506398</v>
      </c>
      <c r="CU1565">
        <v>97609.882997335168</v>
      </c>
    </row>
    <row r="1566" spans="89:99" x14ac:dyDescent="0.25">
      <c r="CK1566" t="s">
        <v>4013</v>
      </c>
      <c r="CL1566" t="s">
        <v>4014</v>
      </c>
      <c r="CM1566" t="s">
        <v>4015</v>
      </c>
      <c r="CN1566">
        <v>111794.551003178</v>
      </c>
      <c r="CO1566">
        <v>4.0506152671136898E-6</v>
      </c>
      <c r="CP1566">
        <v>1362</v>
      </c>
      <c r="CQ1566">
        <v>-24.839765712158599</v>
      </c>
      <c r="CR1566">
        <v>3.5363329503398684E-6</v>
      </c>
      <c r="CS1566">
        <v>2118.4025816964299</v>
      </c>
      <c r="CT1566">
        <v>1849.4417163139249</v>
      </c>
      <c r="CU1566">
        <v>97600.667629610543</v>
      </c>
    </row>
    <row r="1567" spans="89:99" x14ac:dyDescent="0.25">
      <c r="CK1567" t="s">
        <v>6471</v>
      </c>
      <c r="CL1567" t="s">
        <v>3464</v>
      </c>
      <c r="CM1567" t="s">
        <v>3465</v>
      </c>
      <c r="CN1567">
        <v>111401.196977065</v>
      </c>
      <c r="CO1567">
        <v>2.5141242278319698E-3</v>
      </c>
      <c r="CP1567">
        <v>1363</v>
      </c>
      <c r="CQ1567">
        <v>-10.0005720430864</v>
      </c>
      <c r="CR1567">
        <v>2.1949209593695122E-3</v>
      </c>
      <c r="CS1567">
        <v>257793.366656928</v>
      </c>
      <c r="CT1567">
        <v>225062.88965269786</v>
      </c>
      <c r="CU1567">
        <v>97257.255404068957</v>
      </c>
    </row>
    <row r="1568" spans="89:99" x14ac:dyDescent="0.25">
      <c r="CK1568" t="s">
        <v>4361</v>
      </c>
      <c r="CL1568" t="s">
        <v>4361</v>
      </c>
      <c r="CM1568" t="s">
        <v>4362</v>
      </c>
      <c r="CN1568">
        <v>109782.97951973</v>
      </c>
      <c r="CO1568">
        <v>1.7394208085716499E-4</v>
      </c>
      <c r="CP1568">
        <v>1364</v>
      </c>
      <c r="CQ1568">
        <v>26.440026164991998</v>
      </c>
      <c r="CR1568">
        <v>1.5185769850321594E-4</v>
      </c>
      <c r="CS1568">
        <v>3.3015979381705298E-3</v>
      </c>
      <c r="CT1568">
        <v>2.8824138575486474E-3</v>
      </c>
      <c r="CU1568">
        <v>95844.493307987024</v>
      </c>
    </row>
    <row r="1569" spans="89:99" x14ac:dyDescent="0.25">
      <c r="CK1569" t="s">
        <v>4636</v>
      </c>
      <c r="CL1569" t="s">
        <v>4839</v>
      </c>
      <c r="CM1569" t="s">
        <v>4840</v>
      </c>
      <c r="CN1569">
        <v>108733.254549802</v>
      </c>
      <c r="CO1569">
        <v>6.3418166387710102E-4</v>
      </c>
      <c r="CP1569">
        <v>1365</v>
      </c>
      <c r="CQ1569">
        <v>3.3181326361214198</v>
      </c>
      <c r="CR1569">
        <v>5.5366342310460889E-4</v>
      </c>
      <c r="CS1569">
        <v>596.275535945613</v>
      </c>
      <c r="CT1569">
        <v>520.57000879981433</v>
      </c>
      <c r="CU1569">
        <v>94928.045619140976</v>
      </c>
    </row>
    <row r="1570" spans="89:99" x14ac:dyDescent="0.25">
      <c r="CK1570" t="s">
        <v>5521</v>
      </c>
      <c r="CL1570" t="s">
        <v>5521</v>
      </c>
      <c r="CM1570" t="s">
        <v>5603</v>
      </c>
      <c r="CN1570">
        <v>108106.761095137</v>
      </c>
      <c r="CO1570">
        <v>1.4535736061887399E-3</v>
      </c>
      <c r="CP1570">
        <v>1366</v>
      </c>
      <c r="CQ1570">
        <v>7.6369129031182106E-2</v>
      </c>
      <c r="CR1570">
        <v>1.2690220868525931E-3</v>
      </c>
      <c r="CS1570">
        <v>6270.9186056305298</v>
      </c>
      <c r="CT1570">
        <v>5474.7376957852566</v>
      </c>
      <c r="CU1570">
        <v>94381.094279454061</v>
      </c>
    </row>
    <row r="1571" spans="89:99" x14ac:dyDescent="0.25">
      <c r="CK1571" t="s">
        <v>4112</v>
      </c>
      <c r="CL1571" t="s">
        <v>466</v>
      </c>
      <c r="CM1571" t="s">
        <v>467</v>
      </c>
      <c r="CN1571">
        <v>107423.635677934</v>
      </c>
      <c r="CO1571">
        <v>3.7743395749575401E-4</v>
      </c>
      <c r="CP1571">
        <v>1367</v>
      </c>
      <c r="CQ1571">
        <v>-0.264190114059077</v>
      </c>
      <c r="CR1571">
        <v>3.2951343251626318E-4</v>
      </c>
      <c r="CS1571">
        <v>0</v>
      </c>
      <c r="CT1571">
        <v>0</v>
      </c>
      <c r="CU1571">
        <v>93784.701197720817</v>
      </c>
    </row>
    <row r="1572" spans="89:99" x14ac:dyDescent="0.25">
      <c r="CK1572" t="s">
        <v>4126</v>
      </c>
      <c r="CL1572" t="s">
        <v>1816</v>
      </c>
      <c r="CM1572" t="s">
        <v>1817</v>
      </c>
      <c r="CN1572">
        <v>107306.292989451</v>
      </c>
      <c r="CO1572">
        <v>0.100426660048178</v>
      </c>
      <c r="CP1572">
        <v>1368</v>
      </c>
      <c r="CQ1572">
        <v>5.1015935133120003</v>
      </c>
      <c r="CR1572">
        <v>8.7676089581821159E-2</v>
      </c>
      <c r="CS1572">
        <v>23.9689459897665</v>
      </c>
      <c r="CT1572">
        <v>20.925752731121793</v>
      </c>
      <c r="CU1572">
        <v>93682.256806338366</v>
      </c>
    </row>
    <row r="1573" spans="89:99" x14ac:dyDescent="0.25">
      <c r="CK1573" t="s">
        <v>4380</v>
      </c>
      <c r="CL1573" t="s">
        <v>3018</v>
      </c>
      <c r="CM1573" t="s">
        <v>3019</v>
      </c>
      <c r="CN1573">
        <v>106327.949159665</v>
      </c>
      <c r="CO1573">
        <v>3.1796612380689702E-3</v>
      </c>
      <c r="CP1573">
        <v>1369</v>
      </c>
      <c r="CQ1573">
        <v>5.6794554306843796</v>
      </c>
      <c r="CR1573">
        <v>2.7759587286387824E-3</v>
      </c>
      <c r="CS1573">
        <v>4229.5408089318298</v>
      </c>
      <c r="CT1573">
        <v>3692.54138966661</v>
      </c>
      <c r="CU1573">
        <v>92828.127422557329</v>
      </c>
    </row>
    <row r="1574" spans="89:99" x14ac:dyDescent="0.25">
      <c r="CK1574" t="s">
        <v>5762</v>
      </c>
      <c r="CL1574" t="s">
        <v>2653</v>
      </c>
      <c r="CM1574" t="s">
        <v>2654</v>
      </c>
      <c r="CN1574">
        <v>105811.857571008</v>
      </c>
      <c r="CO1574">
        <v>2.1659498486341498E-3</v>
      </c>
      <c r="CP1574">
        <v>1370</v>
      </c>
      <c r="CQ1574">
        <v>0.27838200645840899</v>
      </c>
      <c r="CR1574">
        <v>1.8909521920521641E-3</v>
      </c>
      <c r="CS1574">
        <v>8915.8929545302199</v>
      </c>
      <c r="CT1574">
        <v>7783.8955214512471</v>
      </c>
      <c r="CU1574">
        <v>92377.560886362568</v>
      </c>
    </row>
    <row r="1575" spans="89:99" x14ac:dyDescent="0.25">
      <c r="CK1575" t="s">
        <v>5912</v>
      </c>
      <c r="CL1575" t="s">
        <v>880</v>
      </c>
      <c r="CM1575" t="s">
        <v>881</v>
      </c>
      <c r="CN1575">
        <v>105632.26473567801</v>
      </c>
      <c r="CO1575">
        <v>2.21335536690227E-3</v>
      </c>
      <c r="CP1575">
        <v>1371</v>
      </c>
      <c r="CQ1575">
        <v>4.4106665220566797E-2</v>
      </c>
      <c r="CR1575">
        <v>1.9323389160988908E-3</v>
      </c>
      <c r="CS1575">
        <v>0</v>
      </c>
      <c r="CT1575">
        <v>0</v>
      </c>
      <c r="CU1575">
        <v>92220.769875777405</v>
      </c>
    </row>
    <row r="1576" spans="89:99" x14ac:dyDescent="0.25">
      <c r="CK1576" t="s">
        <v>4468</v>
      </c>
      <c r="CL1576" t="s">
        <v>2038</v>
      </c>
      <c r="CM1576" t="s">
        <v>2028</v>
      </c>
      <c r="CN1576">
        <v>104636.222858908</v>
      </c>
      <c r="CO1576">
        <v>2.09055683127864E-3</v>
      </c>
      <c r="CP1576">
        <v>1372</v>
      </c>
      <c r="CQ1576">
        <v>-9.5378151908791899</v>
      </c>
      <c r="CR1576">
        <v>1.8251313737521794E-3</v>
      </c>
      <c r="CS1576">
        <v>20803.7400383491</v>
      </c>
      <c r="CT1576">
        <v>18162.413988120152</v>
      </c>
      <c r="CU1576">
        <v>91351.189459849629</v>
      </c>
    </row>
    <row r="1577" spans="89:99" x14ac:dyDescent="0.25">
      <c r="CK1577" t="s">
        <v>3993</v>
      </c>
      <c r="CL1577" t="s">
        <v>3994</v>
      </c>
      <c r="CM1577" t="s">
        <v>2619</v>
      </c>
      <c r="CN1577">
        <v>104389.095829446</v>
      </c>
      <c r="CO1577">
        <v>1.0635778757923001E-2</v>
      </c>
      <c r="CP1577">
        <v>1373</v>
      </c>
      <c r="CQ1577">
        <v>2.7407439788997898</v>
      </c>
      <c r="CR1577">
        <v>9.2854177437020676E-3</v>
      </c>
      <c r="CS1577">
        <v>2828.7301210112701</v>
      </c>
      <c r="CT1577">
        <v>2469.583229927196</v>
      </c>
      <c r="CU1577">
        <v>91135.438666556249</v>
      </c>
    </row>
    <row r="1578" spans="89:99" x14ac:dyDescent="0.25">
      <c r="CK1578" t="s">
        <v>5000</v>
      </c>
      <c r="CL1578" t="s">
        <v>2604</v>
      </c>
      <c r="CM1578" t="s">
        <v>2605</v>
      </c>
      <c r="CN1578">
        <v>104351.489331773</v>
      </c>
      <c r="CO1578">
        <v>1.16131777141978E-2</v>
      </c>
      <c r="CP1578">
        <v>1374</v>
      </c>
      <c r="CQ1578">
        <v>-22.553019546626398</v>
      </c>
      <c r="CR1578">
        <v>1.0138722218892393E-2</v>
      </c>
      <c r="CS1578">
        <v>39.890798482277397</v>
      </c>
      <c r="CT1578">
        <v>34.826103143773537</v>
      </c>
      <c r="CU1578">
        <v>91102.606840253808</v>
      </c>
    </row>
    <row r="1579" spans="89:99" x14ac:dyDescent="0.25">
      <c r="CK1579" t="s">
        <v>6770</v>
      </c>
      <c r="CL1579" t="s">
        <v>6771</v>
      </c>
      <c r="CM1579" t="s">
        <v>6772</v>
      </c>
      <c r="CN1579">
        <v>103699.870128165</v>
      </c>
      <c r="CO1579">
        <v>4.14799480512662E-6</v>
      </c>
      <c r="CP1579">
        <v>1375</v>
      </c>
      <c r="CQ1579">
        <v>0</v>
      </c>
      <c r="CR1579">
        <v>3.621348792688525E-6</v>
      </c>
      <c r="CS1579">
        <v>9.3172259312753997E-2</v>
      </c>
      <c r="CT1579">
        <v>8.1342736581369521E-2</v>
      </c>
      <c r="CU1579">
        <v>90533.719817212681</v>
      </c>
    </row>
    <row r="1580" spans="89:99" x14ac:dyDescent="0.25">
      <c r="CK1580" t="s">
        <v>9542</v>
      </c>
      <c r="CL1580" t="s">
        <v>9543</v>
      </c>
      <c r="CM1580" t="s">
        <v>9544</v>
      </c>
      <c r="CN1580">
        <v>103456.327094682</v>
      </c>
      <c r="CO1580">
        <v>3.2548315844593801E-4</v>
      </c>
      <c r="CP1580">
        <v>1376</v>
      </c>
      <c r="CQ1580">
        <v>2.8020770198509402</v>
      </c>
      <c r="CR1580">
        <v>2.8415851471700801E-4</v>
      </c>
      <c r="CS1580">
        <v>4189.7164922270003</v>
      </c>
      <c r="CT1580">
        <v>3657.7733275078926</v>
      </c>
      <c r="CU1580">
        <v>90321.097981432817</v>
      </c>
    </row>
    <row r="1581" spans="89:99" x14ac:dyDescent="0.25">
      <c r="CK1581" t="s">
        <v>5322</v>
      </c>
      <c r="CL1581" t="s">
        <v>543</v>
      </c>
      <c r="CM1581" t="s">
        <v>5323</v>
      </c>
      <c r="CN1581">
        <v>103160.522395382</v>
      </c>
      <c r="CO1581">
        <v>1.56199988609734E-2</v>
      </c>
      <c r="CP1581">
        <v>1377</v>
      </c>
      <c r="CQ1581">
        <v>-9.2052042461730501</v>
      </c>
      <c r="CR1581">
        <v>1.3636821325588777E-2</v>
      </c>
      <c r="CS1581">
        <v>51.890934629496101</v>
      </c>
      <c r="CT1581">
        <v>45.302654005196771</v>
      </c>
      <c r="CU1581">
        <v>90062.849829974744</v>
      </c>
    </row>
    <row r="1582" spans="89:99" x14ac:dyDescent="0.25">
      <c r="CK1582" t="s">
        <v>5700</v>
      </c>
      <c r="CL1582" t="s">
        <v>5700</v>
      </c>
      <c r="CM1582" t="s">
        <v>5701</v>
      </c>
      <c r="CN1582">
        <v>102060.724954937</v>
      </c>
      <c r="CO1582">
        <v>8.8605187613414894E-3</v>
      </c>
      <c r="CP1582">
        <v>1378</v>
      </c>
      <c r="CQ1582">
        <v>-1.54306263610604</v>
      </c>
      <c r="CR1582">
        <v>7.7355518573265312E-3</v>
      </c>
      <c r="CS1582">
        <v>148573.11846074701</v>
      </c>
      <c r="CT1582">
        <v>129709.68104849676</v>
      </c>
      <c r="CU1582">
        <v>89102.68707175841</v>
      </c>
    </row>
    <row r="1583" spans="89:99" x14ac:dyDescent="0.25">
      <c r="CK1583" t="s">
        <v>5661</v>
      </c>
      <c r="CL1583" t="s">
        <v>2608</v>
      </c>
      <c r="CM1583" t="s">
        <v>2609</v>
      </c>
      <c r="CN1583">
        <v>101945.452000629</v>
      </c>
      <c r="CO1583">
        <v>8.6971040428582204E-4</v>
      </c>
      <c r="CP1583">
        <v>1379</v>
      </c>
      <c r="CQ1583">
        <v>5.3169348940962298</v>
      </c>
      <c r="CR1583">
        <v>7.5928849251607718E-4</v>
      </c>
      <c r="CS1583">
        <v>143.305175117966</v>
      </c>
      <c r="CT1583">
        <v>125.1105768642886</v>
      </c>
      <c r="CU1583">
        <v>89002.049632821159</v>
      </c>
    </row>
    <row r="1584" spans="89:99" x14ac:dyDescent="0.25">
      <c r="CK1584" t="s">
        <v>6369</v>
      </c>
      <c r="CL1584" t="s">
        <v>6370</v>
      </c>
      <c r="CM1584" t="s">
        <v>6371</v>
      </c>
      <c r="CN1584">
        <v>101509.778619648</v>
      </c>
      <c r="CO1584">
        <v>1.58998401271815E-2</v>
      </c>
      <c r="CP1584">
        <v>1380</v>
      </c>
      <c r="CQ1584">
        <v>0</v>
      </c>
      <c r="CR1584">
        <v>1.3881132825274032E-2</v>
      </c>
      <c r="CS1584">
        <v>0</v>
      </c>
      <c r="CT1584">
        <v>0</v>
      </c>
      <c r="CU1584">
        <v>88621.691086983032</v>
      </c>
    </row>
    <row r="1585" spans="89:99" x14ac:dyDescent="0.25">
      <c r="CK1585" t="s">
        <v>5650</v>
      </c>
      <c r="CL1585" t="s">
        <v>5651</v>
      </c>
      <c r="CM1585" t="s">
        <v>5652</v>
      </c>
      <c r="CN1585">
        <v>101185.452923565</v>
      </c>
      <c r="CO1585">
        <v>7.3107099428501203E-3</v>
      </c>
      <c r="CP1585">
        <v>1381</v>
      </c>
      <c r="CQ1585">
        <v>-2.9427707626414401</v>
      </c>
      <c r="CR1585">
        <v>6.3825129656660999E-3</v>
      </c>
      <c r="CS1585">
        <v>10714.8323670891</v>
      </c>
      <c r="CT1585">
        <v>9354.4343904340021</v>
      </c>
      <c r="CU1585">
        <v>88338.54307857751</v>
      </c>
    </row>
    <row r="1586" spans="89:99" x14ac:dyDescent="0.25">
      <c r="CK1586" t="s">
        <v>4379</v>
      </c>
      <c r="CL1586" t="s">
        <v>544</v>
      </c>
      <c r="CM1586" t="s">
        <v>545</v>
      </c>
      <c r="CN1586">
        <v>101080.663279748</v>
      </c>
      <c r="CO1586">
        <v>2.0523301852012299E-4</v>
      </c>
      <c r="CP1586">
        <v>1382</v>
      </c>
      <c r="CQ1586">
        <v>12.476120383244799</v>
      </c>
      <c r="CR1586">
        <v>1.7917581355673414E-4</v>
      </c>
      <c r="CS1586">
        <v>0.81296219186136098</v>
      </c>
      <c r="CT1586">
        <v>0.7097452601338754</v>
      </c>
      <c r="CU1586">
        <v>88247.057947098103</v>
      </c>
    </row>
    <row r="1587" spans="89:99" x14ac:dyDescent="0.25">
      <c r="CK1587" t="s">
        <v>3388</v>
      </c>
      <c r="CL1587" t="s">
        <v>3388</v>
      </c>
      <c r="CM1587" t="s">
        <v>3387</v>
      </c>
      <c r="CN1587">
        <v>100712.083440531</v>
      </c>
      <c r="CO1587">
        <v>1.8541276342857601E-3</v>
      </c>
      <c r="CP1587">
        <v>1383</v>
      </c>
      <c r="CQ1587">
        <v>17.392929417480101</v>
      </c>
      <c r="CR1587">
        <v>1.6187201733263033E-3</v>
      </c>
      <c r="CS1587">
        <v>157.971674441147</v>
      </c>
      <c r="CT1587">
        <v>137.91495876740126</v>
      </c>
      <c r="CU1587">
        <v>87925.274478587453</v>
      </c>
    </row>
    <row r="1588" spans="89:99" x14ac:dyDescent="0.25">
      <c r="CK1588" t="s">
        <v>10671</v>
      </c>
      <c r="CL1588" t="s">
        <v>10672</v>
      </c>
      <c r="CM1588" t="s">
        <v>10673</v>
      </c>
      <c r="CN1588">
        <v>100341.165970156</v>
      </c>
      <c r="CO1588">
        <v>6.10966473795332E-2</v>
      </c>
      <c r="CP1588">
        <v>1384</v>
      </c>
      <c r="CQ1588">
        <v>10.9941857934219</v>
      </c>
      <c r="CR1588">
        <v>5.3339572641638161E-2</v>
      </c>
      <c r="CS1588">
        <v>1404.1528293895101</v>
      </c>
      <c r="CT1588">
        <v>1225.8759695589006</v>
      </c>
      <c r="CU1588">
        <v>87601.450173921141</v>
      </c>
    </row>
    <row r="1589" spans="89:99" x14ac:dyDescent="0.25">
      <c r="CK1589" t="s">
        <v>5327</v>
      </c>
      <c r="CL1589" t="s">
        <v>5328</v>
      </c>
      <c r="CM1589" t="s">
        <v>5329</v>
      </c>
      <c r="CN1589">
        <v>99971.372745813496</v>
      </c>
      <c r="CO1589">
        <v>1.0283445273148099E-3</v>
      </c>
      <c r="CP1589">
        <v>1385</v>
      </c>
      <c r="CQ1589">
        <v>-25.499255597539801</v>
      </c>
      <c r="CR1589">
        <v>8.9778179274881261E-4</v>
      </c>
      <c r="CS1589">
        <v>181.63872085095599</v>
      </c>
      <c r="CT1589">
        <v>158.57714229683526</v>
      </c>
      <c r="CU1589">
        <v>87278.607376514061</v>
      </c>
    </row>
    <row r="1590" spans="89:99" x14ac:dyDescent="0.25">
      <c r="CK1590" t="s">
        <v>4177</v>
      </c>
      <c r="CL1590" t="s">
        <v>4178</v>
      </c>
      <c r="CM1590" t="s">
        <v>4179</v>
      </c>
      <c r="CN1590">
        <v>99625.232998520194</v>
      </c>
      <c r="CO1590">
        <v>6.9499166116774599E-5</v>
      </c>
      <c r="CP1590">
        <v>1386</v>
      </c>
      <c r="CQ1590">
        <v>1.05722544751618</v>
      </c>
      <c r="CR1590">
        <v>6.0675273989924449E-5</v>
      </c>
      <c r="CS1590">
        <v>500.393144200611</v>
      </c>
      <c r="CT1590">
        <v>436.86122904032476</v>
      </c>
      <c r="CU1590">
        <v>86976.414916096095</v>
      </c>
    </row>
    <row r="1591" spans="89:99" x14ac:dyDescent="0.25">
      <c r="CK1591" t="s">
        <v>6347</v>
      </c>
      <c r="CL1591" t="s">
        <v>6348</v>
      </c>
      <c r="CM1591" t="s">
        <v>10605</v>
      </c>
      <c r="CN1591">
        <v>99301.1936035338</v>
      </c>
      <c r="CO1591">
        <v>3.58114125811732E-3</v>
      </c>
      <c r="CP1591">
        <v>1387</v>
      </c>
      <c r="CQ1591">
        <v>-13.2076649844967</v>
      </c>
      <c r="CR1591">
        <v>3.1264652394217135E-3</v>
      </c>
      <c r="CS1591">
        <v>181.82410049082799</v>
      </c>
      <c r="CT1591">
        <v>158.73898539611054</v>
      </c>
      <c r="CU1591">
        <v>86693.516858854768</v>
      </c>
    </row>
    <row r="1592" spans="89:99" x14ac:dyDescent="0.25">
      <c r="CK1592" t="s">
        <v>10915</v>
      </c>
      <c r="CL1592" t="s">
        <v>10916</v>
      </c>
      <c r="CM1592" t="s">
        <v>10917</v>
      </c>
      <c r="CN1592">
        <v>99228.254503083197</v>
      </c>
      <c r="CO1592">
        <v>6.9875528940760503E-3</v>
      </c>
      <c r="CP1592">
        <v>1388</v>
      </c>
      <c r="CQ1592">
        <v>5.8161069026798504</v>
      </c>
      <c r="CR1592">
        <v>6.1003852284325808E-3</v>
      </c>
      <c r="CS1592">
        <v>188.32657882023301</v>
      </c>
      <c r="CT1592">
        <v>164.41588306690099</v>
      </c>
      <c r="CU1592">
        <v>86629.838398353764</v>
      </c>
    </row>
    <row r="1593" spans="89:99" x14ac:dyDescent="0.25">
      <c r="CK1593" t="s">
        <v>5222</v>
      </c>
      <c r="CL1593" t="s">
        <v>2441</v>
      </c>
      <c r="CM1593" t="s">
        <v>2442</v>
      </c>
      <c r="CN1593">
        <v>99155.583647709602</v>
      </c>
      <c r="CO1593">
        <v>5.9401153684981401E-3</v>
      </c>
      <c r="CP1593">
        <v>1389</v>
      </c>
      <c r="CQ1593">
        <v>0.62398714656932197</v>
      </c>
      <c r="CR1593">
        <v>5.1859345608521439E-3</v>
      </c>
      <c r="CS1593">
        <v>68753.528959681295</v>
      </c>
      <c r="CT1593">
        <v>60024.305908844333</v>
      </c>
      <c r="CU1593">
        <v>86566.394125461826</v>
      </c>
    </row>
    <row r="1594" spans="89:99" x14ac:dyDescent="0.25">
      <c r="CK1594" t="s">
        <v>6452</v>
      </c>
      <c r="CL1594" t="s">
        <v>3322</v>
      </c>
      <c r="CM1594" t="s">
        <v>3323</v>
      </c>
      <c r="CN1594">
        <v>98877.425262663106</v>
      </c>
      <c r="CO1594">
        <v>2.4800104232087699E-5</v>
      </c>
      <c r="CP1594">
        <v>1390</v>
      </c>
      <c r="CQ1594">
        <v>14.486080286932699</v>
      </c>
      <c r="CR1594">
        <v>2.1651383798364922E-5</v>
      </c>
      <c r="CS1594">
        <v>74179.0813713229</v>
      </c>
      <c r="CT1594">
        <v>64761.00848409428</v>
      </c>
      <c r="CU1594">
        <v>86323.551841614375</v>
      </c>
    </row>
    <row r="1595" spans="89:99" x14ac:dyDescent="0.25">
      <c r="CK1595" t="s">
        <v>6072</v>
      </c>
      <c r="CL1595" t="s">
        <v>2647</v>
      </c>
      <c r="CM1595" t="s">
        <v>2648</v>
      </c>
      <c r="CN1595">
        <v>97227.291401343493</v>
      </c>
      <c r="CO1595">
        <v>6.6216145108687202E-3</v>
      </c>
      <c r="CP1595">
        <v>1391</v>
      </c>
      <c r="CQ1595">
        <v>-1.5869437559167301</v>
      </c>
      <c r="CR1595">
        <v>5.7809078461107857E-3</v>
      </c>
      <c r="CS1595">
        <v>38479.350150933402</v>
      </c>
      <c r="CT1595">
        <v>33593.857938370304</v>
      </c>
      <c r="CU1595">
        <v>84882.925575863337</v>
      </c>
    </row>
    <row r="1596" spans="89:99" x14ac:dyDescent="0.25">
      <c r="CK1596" t="s">
        <v>4668</v>
      </c>
      <c r="CL1596" t="s">
        <v>3383</v>
      </c>
      <c r="CM1596" t="s">
        <v>3384</v>
      </c>
      <c r="CN1596">
        <v>96387.337228642995</v>
      </c>
      <c r="CO1596">
        <v>1.21759456600015E-3</v>
      </c>
      <c r="CP1596">
        <v>1392</v>
      </c>
      <c r="CQ1596">
        <v>1.12009987073453</v>
      </c>
      <c r="CR1596">
        <v>1.0630038895225072E-3</v>
      </c>
      <c r="CS1596">
        <v>731.02061083344302</v>
      </c>
      <c r="CT1596">
        <v>638.20730999958596</v>
      </c>
      <c r="CU1596">
        <v>84149.615344745587</v>
      </c>
    </row>
    <row r="1597" spans="89:99" x14ac:dyDescent="0.25">
      <c r="CK1597" t="s">
        <v>4876</v>
      </c>
      <c r="CL1597" t="s">
        <v>325</v>
      </c>
      <c r="CM1597" t="s">
        <v>326</v>
      </c>
      <c r="CN1597">
        <v>95962.395314420093</v>
      </c>
      <c r="CO1597">
        <v>2.5413420277526598E-3</v>
      </c>
      <c r="CP1597">
        <v>1393</v>
      </c>
      <c r="CQ1597">
        <v>2.6140282928237801</v>
      </c>
      <c r="CR1597">
        <v>2.2186830785410716E-3</v>
      </c>
      <c r="CS1597">
        <v>2.1310023225309598</v>
      </c>
      <c r="CT1597">
        <v>1.8604417436531395</v>
      </c>
      <c r="CU1597">
        <v>83778.625755720088</v>
      </c>
    </row>
    <row r="1598" spans="89:99" x14ac:dyDescent="0.25">
      <c r="CK1598" t="s">
        <v>4659</v>
      </c>
      <c r="CL1598" t="s">
        <v>3251</v>
      </c>
      <c r="CM1598" t="s">
        <v>3252</v>
      </c>
      <c r="CN1598">
        <v>95919.679664081399</v>
      </c>
      <c r="CO1598">
        <v>9.4071487063009595E-4</v>
      </c>
      <c r="CP1598">
        <v>1394</v>
      </c>
      <c r="CQ1598">
        <v>-8.8847190073075595</v>
      </c>
      <c r="CR1598">
        <v>8.2127794779541673E-4</v>
      </c>
      <c r="CS1598">
        <v>3466.4039329915399</v>
      </c>
      <c r="CT1598">
        <v>3026.2954240432027</v>
      </c>
      <c r="CU1598">
        <v>83741.333455210988</v>
      </c>
    </row>
    <row r="1599" spans="89:99" x14ac:dyDescent="0.25">
      <c r="CK1599" t="s">
        <v>5757</v>
      </c>
      <c r="CL1599" t="s">
        <v>419</v>
      </c>
      <c r="CM1599" t="s">
        <v>420</v>
      </c>
      <c r="CN1599">
        <v>93905.974567629804</v>
      </c>
      <c r="CO1599">
        <v>1.5312367850383E-3</v>
      </c>
      <c r="CP1599">
        <v>1395</v>
      </c>
      <c r="CQ1599">
        <v>-17.548313716371801</v>
      </c>
      <c r="CR1599">
        <v>1.3368248378626978E-3</v>
      </c>
      <c r="CS1599">
        <v>669.43192802578801</v>
      </c>
      <c r="CT1599">
        <v>584.43817271592206</v>
      </c>
      <c r="CU1599">
        <v>81983.296412625277</v>
      </c>
    </row>
    <row r="1600" spans="89:99" x14ac:dyDescent="0.25">
      <c r="CK1600" t="s">
        <v>5532</v>
      </c>
      <c r="CL1600" t="s">
        <v>2565</v>
      </c>
      <c r="CM1600" t="s">
        <v>2566</v>
      </c>
      <c r="CN1600">
        <v>93896.538435245995</v>
      </c>
      <c r="CO1600">
        <v>7.2272810001360096E-3</v>
      </c>
      <c r="CP1600">
        <v>1396</v>
      </c>
      <c r="CQ1600">
        <v>2.0830806388486698</v>
      </c>
      <c r="CR1600">
        <v>6.3096764952347431E-3</v>
      </c>
      <c r="CS1600">
        <v>312.28038204795899</v>
      </c>
      <c r="CT1600">
        <v>272.63201562162203</v>
      </c>
      <c r="CU1600">
        <v>81975.058329353444</v>
      </c>
    </row>
    <row r="1601" spans="89:99" x14ac:dyDescent="0.25">
      <c r="CK1601" t="s">
        <v>4254</v>
      </c>
      <c r="CL1601" t="s">
        <v>481</v>
      </c>
      <c r="CM1601" t="s">
        <v>482</v>
      </c>
      <c r="CN1601">
        <v>93794.091792418694</v>
      </c>
      <c r="CO1601">
        <v>1.11734894276948E-2</v>
      </c>
      <c r="CP1601">
        <v>1397</v>
      </c>
      <c r="CQ1601">
        <v>1.6606550433753799</v>
      </c>
      <c r="CR1601">
        <v>9.7548585159969604E-3</v>
      </c>
      <c r="CS1601">
        <v>30.5498917123513</v>
      </c>
      <c r="CT1601">
        <v>26.671155260984339</v>
      </c>
      <c r="CU1601">
        <v>81885.618722086074</v>
      </c>
    </row>
    <row r="1602" spans="89:99" x14ac:dyDescent="0.25">
      <c r="CK1602" t="s">
        <v>5298</v>
      </c>
      <c r="CL1602" t="s">
        <v>1531</v>
      </c>
      <c r="CM1602" t="s">
        <v>1532</v>
      </c>
      <c r="CN1602">
        <v>93674.509636442206</v>
      </c>
      <c r="CO1602">
        <v>1.0925683338052E-2</v>
      </c>
      <c r="CP1602">
        <v>1398</v>
      </c>
      <c r="CQ1602">
        <v>0</v>
      </c>
      <c r="CR1602">
        <v>9.538514878719569E-3</v>
      </c>
      <c r="CS1602">
        <v>0</v>
      </c>
      <c r="CT1602">
        <v>0</v>
      </c>
      <c r="CU1602">
        <v>81781.219194960984</v>
      </c>
    </row>
    <row r="1603" spans="89:99" x14ac:dyDescent="0.25">
      <c r="CK1603" t="s">
        <v>10137</v>
      </c>
      <c r="CL1603" t="s">
        <v>10138</v>
      </c>
      <c r="CM1603" t="s">
        <v>10139</v>
      </c>
      <c r="CN1603">
        <v>93317.022531266106</v>
      </c>
      <c r="CO1603">
        <v>3.83917557892972E-4</v>
      </c>
      <c r="CP1603">
        <v>1399</v>
      </c>
      <c r="CQ1603">
        <v>-24.983960233012098</v>
      </c>
      <c r="CR1603">
        <v>3.351738490726488E-4</v>
      </c>
      <c r="CS1603">
        <v>14249.938172603899</v>
      </c>
      <c r="CT1603">
        <v>12440.709022457422</v>
      </c>
      <c r="CU1603">
        <v>81469.12008260646</v>
      </c>
    </row>
    <row r="1604" spans="89:99" x14ac:dyDescent="0.25">
      <c r="CK1604" t="s">
        <v>5779</v>
      </c>
      <c r="CL1604" t="s">
        <v>5780</v>
      </c>
      <c r="CM1604" t="s">
        <v>5781</v>
      </c>
      <c r="CN1604">
        <v>93071.416343580699</v>
      </c>
      <c r="CO1604">
        <v>8.6525801238933296E-3</v>
      </c>
      <c r="CP1604">
        <v>1400</v>
      </c>
      <c r="CQ1604">
        <v>-0.93743848482303005</v>
      </c>
      <c r="CR1604">
        <v>7.5540139410433388E-3</v>
      </c>
      <c r="CS1604">
        <v>0</v>
      </c>
      <c r="CT1604">
        <v>0</v>
      </c>
      <c r="CU1604">
        <v>81254.697038934348</v>
      </c>
    </row>
    <row r="1605" spans="89:99" x14ac:dyDescent="0.25">
      <c r="CK1605" t="s">
        <v>886</v>
      </c>
      <c r="CL1605" t="s">
        <v>5095</v>
      </c>
      <c r="CM1605" t="s">
        <v>887</v>
      </c>
      <c r="CN1605">
        <v>92496.983346733497</v>
      </c>
      <c r="CO1605">
        <v>1.76207180447537E-6</v>
      </c>
      <c r="CP1605">
        <v>1401</v>
      </c>
      <c r="CQ1605">
        <v>2.6060617816718801</v>
      </c>
      <c r="CR1605">
        <v>1.5383521198919596E-6</v>
      </c>
      <c r="CS1605">
        <v>83.863475985736599</v>
      </c>
      <c r="CT1605">
        <v>73.215833620683554</v>
      </c>
      <c r="CU1605">
        <v>80753.196353098843</v>
      </c>
    </row>
    <row r="1606" spans="89:99" x14ac:dyDescent="0.25">
      <c r="CK1606" t="s">
        <v>6255</v>
      </c>
      <c r="CL1606" t="s">
        <v>2929</v>
      </c>
      <c r="CM1606" t="s">
        <v>2930</v>
      </c>
      <c r="CN1606">
        <v>92193.372737506899</v>
      </c>
      <c r="CO1606">
        <v>9.7039935213278893E-6</v>
      </c>
      <c r="CP1606">
        <v>1402</v>
      </c>
      <c r="CQ1606">
        <v>-2.9730642940974299</v>
      </c>
      <c r="CR1606">
        <v>8.4719356878860173E-6</v>
      </c>
      <c r="CS1606">
        <v>9356.2382982995296</v>
      </c>
      <c r="CT1606">
        <v>8168.3328589942303</v>
      </c>
      <c r="CU1606">
        <v>80488.133361262095</v>
      </c>
    </row>
    <row r="1607" spans="89:99" x14ac:dyDescent="0.25">
      <c r="CK1607" t="s">
        <v>4688</v>
      </c>
      <c r="CL1607" t="s">
        <v>4689</v>
      </c>
      <c r="CM1607" t="s">
        <v>4690</v>
      </c>
      <c r="CN1607">
        <v>91883.444254977294</v>
      </c>
      <c r="CO1607">
        <v>1.1233251639132301E-5</v>
      </c>
      <c r="CP1607">
        <v>1403</v>
      </c>
      <c r="CQ1607">
        <v>-26.128104425830202</v>
      </c>
      <c r="CR1607">
        <v>9.8070330780215106E-6</v>
      </c>
      <c r="CS1607">
        <v>2045.2006572942601</v>
      </c>
      <c r="CT1607">
        <v>1785.5338010415521</v>
      </c>
      <c r="CU1607">
        <v>80217.554638588379</v>
      </c>
    </row>
    <row r="1608" spans="89:99" x14ac:dyDescent="0.25">
      <c r="CK1608" t="s">
        <v>4448</v>
      </c>
      <c r="CL1608" t="s">
        <v>3385</v>
      </c>
      <c r="CM1608" t="s">
        <v>3386</v>
      </c>
      <c r="CN1608">
        <v>91327.698649695696</v>
      </c>
      <c r="CO1608">
        <v>5.9140307491435899E-3</v>
      </c>
      <c r="CP1608">
        <v>1404</v>
      </c>
      <c r="CQ1608">
        <v>24.5694989397584</v>
      </c>
      <c r="CR1608">
        <v>5.1631617491093244E-3</v>
      </c>
      <c r="CS1608">
        <v>302.14678732126202</v>
      </c>
      <c r="CT1608">
        <v>263.78502261580542</v>
      </c>
      <c r="CU1608">
        <v>79732.368718335754</v>
      </c>
    </row>
    <row r="1609" spans="89:99" x14ac:dyDescent="0.25">
      <c r="CK1609" t="s">
        <v>10258</v>
      </c>
      <c r="CL1609" t="s">
        <v>10259</v>
      </c>
      <c r="CM1609" t="s">
        <v>10260</v>
      </c>
      <c r="CN1609">
        <v>89834.565795897404</v>
      </c>
      <c r="CO1609">
        <v>6.9129036718094006E-2</v>
      </c>
      <c r="CP1609">
        <v>1405</v>
      </c>
      <c r="CQ1609">
        <v>67.497048545109706</v>
      </c>
      <c r="CR1609">
        <v>6.0352137700217939E-2</v>
      </c>
      <c r="CS1609">
        <v>75.477949038997906</v>
      </c>
      <c r="CT1609">
        <v>65.894966717210593</v>
      </c>
      <c r="CU1609">
        <v>78428.809984187115</v>
      </c>
    </row>
    <row r="1610" spans="89:99" x14ac:dyDescent="0.25">
      <c r="CK1610" t="s">
        <v>5945</v>
      </c>
      <c r="CL1610" t="s">
        <v>5946</v>
      </c>
      <c r="CM1610" t="s">
        <v>5947</v>
      </c>
      <c r="CN1610">
        <v>89568.103160179395</v>
      </c>
      <c r="CO1610">
        <v>2.4874353900097802E-6</v>
      </c>
      <c r="CP1610">
        <v>1406</v>
      </c>
      <c r="CQ1610">
        <v>39.401921216459101</v>
      </c>
      <c r="CR1610">
        <v>2.1716206431525791E-6</v>
      </c>
      <c r="CS1610">
        <v>128.08092439679501</v>
      </c>
      <c r="CT1610">
        <v>111.81925791168037</v>
      </c>
      <c r="CU1610">
        <v>78196.178510550395</v>
      </c>
    </row>
    <row r="1611" spans="89:99" x14ac:dyDescent="0.25">
      <c r="CK1611" t="s">
        <v>6241</v>
      </c>
      <c r="CL1611" t="s">
        <v>671</v>
      </c>
      <c r="CM1611" t="s">
        <v>672</v>
      </c>
      <c r="CN1611">
        <v>88508.466053668002</v>
      </c>
      <c r="CO1611">
        <v>1.28717139834302E-3</v>
      </c>
      <c r="CP1611">
        <v>1407</v>
      </c>
      <c r="CQ1611">
        <v>1.0510895455090501</v>
      </c>
      <c r="CR1611">
        <v>1.123746968923797E-3</v>
      </c>
      <c r="CS1611">
        <v>1.00969328563367</v>
      </c>
      <c r="CT1611">
        <v>0.88149858731647701</v>
      </c>
      <c r="CU1611">
        <v>77271.077169630124</v>
      </c>
    </row>
    <row r="1612" spans="89:99" x14ac:dyDescent="0.25">
      <c r="CK1612" t="s">
        <v>5495</v>
      </c>
      <c r="CL1612" t="s">
        <v>2543</v>
      </c>
      <c r="CM1612" t="s">
        <v>2544</v>
      </c>
      <c r="CN1612">
        <v>88046.538945804205</v>
      </c>
      <c r="CO1612">
        <v>4.05295584710998E-4</v>
      </c>
      <c r="CP1612">
        <v>1409</v>
      </c>
      <c r="CQ1612">
        <v>8.5447292272779602</v>
      </c>
      <c r="CR1612">
        <v>3.5383763609375094E-4</v>
      </c>
      <c r="CS1612">
        <v>1861.3965798343099</v>
      </c>
      <c r="CT1612">
        <v>1625.0662244722271</v>
      </c>
      <c r="CU1612">
        <v>76867.798175089149</v>
      </c>
    </row>
    <row r="1613" spans="89:99" x14ac:dyDescent="0.25">
      <c r="CK1613" t="s">
        <v>6859</v>
      </c>
      <c r="CL1613" t="s">
        <v>6860</v>
      </c>
      <c r="CM1613" t="s">
        <v>6861</v>
      </c>
      <c r="CN1613">
        <v>87872.731440415097</v>
      </c>
      <c r="CO1613">
        <v>3.4788222268108202E-5</v>
      </c>
      <c r="CP1613">
        <v>1410</v>
      </c>
      <c r="CQ1613">
        <v>1.1424936356872</v>
      </c>
      <c r="CR1613">
        <v>3.037137041606012E-5</v>
      </c>
      <c r="CS1613">
        <v>6.8880680090854199E-2</v>
      </c>
      <c r="CT1613">
        <v>6.0135313423799006E-2</v>
      </c>
      <c r="CU1613">
        <v>76716.057965814252</v>
      </c>
    </row>
    <row r="1614" spans="89:99" x14ac:dyDescent="0.25">
      <c r="CK1614" t="s">
        <v>10183</v>
      </c>
      <c r="CL1614" t="s">
        <v>10184</v>
      </c>
      <c r="CM1614" t="s">
        <v>10185</v>
      </c>
      <c r="CN1614">
        <v>87495.346974240398</v>
      </c>
      <c r="CO1614">
        <v>9.71788865680006E-6</v>
      </c>
      <c r="CP1614">
        <v>1411</v>
      </c>
      <c r="CQ1614">
        <v>-9.7830387538264301</v>
      </c>
      <c r="CR1614">
        <v>8.4840666413781005E-6</v>
      </c>
      <c r="CS1614">
        <v>186.68214391644</v>
      </c>
      <c r="CT1614">
        <v>162.98023219623315</v>
      </c>
      <c r="CU1614">
        <v>76386.587741002964</v>
      </c>
    </row>
    <row r="1615" spans="89:99" x14ac:dyDescent="0.25">
      <c r="CK1615" t="s">
        <v>4647</v>
      </c>
      <c r="CL1615" t="s">
        <v>376</v>
      </c>
      <c r="CM1615" t="s">
        <v>377</v>
      </c>
      <c r="CN1615">
        <v>87484.324636016594</v>
      </c>
      <c r="CO1615">
        <v>1.7319364891535301E-2</v>
      </c>
      <c r="CP1615">
        <v>1412</v>
      </c>
      <c r="CQ1615">
        <v>2.57939129254965</v>
      </c>
      <c r="CR1615">
        <v>1.5120429047446418E-2</v>
      </c>
      <c r="CS1615">
        <v>4.5486357987261901</v>
      </c>
      <c r="CT1615">
        <v>3.9711228031767192</v>
      </c>
      <c r="CU1615">
        <v>76376.964842929403</v>
      </c>
    </row>
    <row r="1616" spans="89:99" x14ac:dyDescent="0.25">
      <c r="CK1616" t="s">
        <v>5130</v>
      </c>
      <c r="CL1616" t="s">
        <v>1193</v>
      </c>
      <c r="CM1616" t="s">
        <v>1194</v>
      </c>
      <c r="CN1616">
        <v>86648.684964250497</v>
      </c>
      <c r="CO1616">
        <v>1.3753760173076E-3</v>
      </c>
      <c r="CP1616">
        <v>1413</v>
      </c>
      <c r="CQ1616">
        <v>0</v>
      </c>
      <c r="CR1616">
        <v>1.2007527766461582E-3</v>
      </c>
      <c r="CS1616">
        <v>0</v>
      </c>
      <c r="CT1616">
        <v>0</v>
      </c>
      <c r="CU1616">
        <v>75647.421326449417</v>
      </c>
    </row>
    <row r="1617" spans="89:99" x14ac:dyDescent="0.25">
      <c r="CK1617" t="s">
        <v>4074</v>
      </c>
      <c r="CL1617" t="s">
        <v>2504</v>
      </c>
      <c r="CM1617" t="s">
        <v>4075</v>
      </c>
      <c r="CN1617">
        <v>86334.352273632205</v>
      </c>
      <c r="CO1617">
        <v>1.8917414403962999E-3</v>
      </c>
      <c r="CP1617">
        <v>1414</v>
      </c>
      <c r="CQ1617">
        <v>-3.2949003609893999</v>
      </c>
      <c r="CR1617">
        <v>1.6515583801578245E-3</v>
      </c>
      <c r="CS1617">
        <v>9923.2580125650093</v>
      </c>
      <c r="CT1617">
        <v>8663.3614822577074</v>
      </c>
      <c r="CU1617">
        <v>75372.997571562781</v>
      </c>
    </row>
    <row r="1618" spans="89:99" x14ac:dyDescent="0.25">
      <c r="CK1618" t="s">
        <v>5055</v>
      </c>
      <c r="CL1618" t="s">
        <v>1165</v>
      </c>
      <c r="CM1618" t="s">
        <v>1166</v>
      </c>
      <c r="CN1618">
        <v>86303.575288024105</v>
      </c>
      <c r="CO1618">
        <v>2.6032148609366E-2</v>
      </c>
      <c r="CP1618">
        <v>1415</v>
      </c>
      <c r="CQ1618">
        <v>-1.7934484836262901</v>
      </c>
      <c r="CR1618">
        <v>2.2727002893326461E-2</v>
      </c>
      <c r="CS1618">
        <v>0</v>
      </c>
      <c r="CT1618">
        <v>0</v>
      </c>
      <c r="CU1618">
        <v>75346.128155155442</v>
      </c>
    </row>
    <row r="1619" spans="89:99" x14ac:dyDescent="0.25">
      <c r="CK1619" t="s">
        <v>4947</v>
      </c>
      <c r="CL1619" t="s">
        <v>4948</v>
      </c>
      <c r="CM1619" t="s">
        <v>4949</v>
      </c>
      <c r="CN1619">
        <v>86105.834447930596</v>
      </c>
      <c r="CO1619">
        <v>7.3057542923364296E-3</v>
      </c>
      <c r="CP1619">
        <v>1416</v>
      </c>
      <c r="CQ1619">
        <v>-46.7607322755157</v>
      </c>
      <c r="CR1619">
        <v>6.3781865043642293E-3</v>
      </c>
      <c r="CS1619">
        <v>1.3080779110418699E-2</v>
      </c>
      <c r="CT1619">
        <v>1.1419991071443503E-2</v>
      </c>
      <c r="CU1619">
        <v>75173.493283083561</v>
      </c>
    </row>
    <row r="1620" spans="89:99" x14ac:dyDescent="0.25">
      <c r="CK1620" t="s">
        <v>4788</v>
      </c>
      <c r="CL1620" t="s">
        <v>3394</v>
      </c>
      <c r="CM1620" t="s">
        <v>4789</v>
      </c>
      <c r="CN1620">
        <v>85810.581716978006</v>
      </c>
      <c r="CO1620">
        <v>6.9199495294419803E-5</v>
      </c>
      <c r="CP1620">
        <v>1417</v>
      </c>
      <c r="CQ1620">
        <v>-32.936982153824097</v>
      </c>
      <c r="CR1620">
        <v>6.0413650573859107E-5</v>
      </c>
      <c r="CS1620">
        <v>0</v>
      </c>
      <c r="CT1620">
        <v>0</v>
      </c>
      <c r="CU1620">
        <v>74915.727019863625</v>
      </c>
    </row>
    <row r="1621" spans="89:99" x14ac:dyDescent="0.25">
      <c r="CK1621" t="s">
        <v>5699</v>
      </c>
      <c r="CL1621" t="s">
        <v>380</v>
      </c>
      <c r="CM1621" t="s">
        <v>381</v>
      </c>
      <c r="CN1621">
        <v>85279.002969922803</v>
      </c>
      <c r="CO1621">
        <v>8.3550970775430004E-3</v>
      </c>
      <c r="CP1621">
        <v>1418</v>
      </c>
      <c r="CQ1621">
        <v>3.3442864634151599</v>
      </c>
      <c r="CR1621">
        <v>7.2943005321898331E-3</v>
      </c>
      <c r="CS1621">
        <v>1578.15957915012</v>
      </c>
      <c r="CT1621">
        <v>1377.7901263429046</v>
      </c>
      <c r="CU1621">
        <v>74451.639636849548</v>
      </c>
    </row>
    <row r="1622" spans="89:99" x14ac:dyDescent="0.25">
      <c r="CK1622" t="s">
        <v>5311</v>
      </c>
      <c r="CL1622" t="s">
        <v>5312</v>
      </c>
      <c r="CM1622" t="s">
        <v>5313</v>
      </c>
      <c r="CN1622">
        <v>84061.130507131704</v>
      </c>
      <c r="CO1622">
        <v>4.7287190692541902E-3</v>
      </c>
      <c r="CP1622">
        <v>1419</v>
      </c>
      <c r="CQ1622">
        <v>-9.2621582406627407</v>
      </c>
      <c r="CR1622">
        <v>4.1283419813454023E-3</v>
      </c>
      <c r="CS1622">
        <v>201.35040625828799</v>
      </c>
      <c r="CT1622">
        <v>175.78615327811076</v>
      </c>
      <c r="CU1622">
        <v>73388.393133424252</v>
      </c>
    </row>
    <row r="1623" spans="89:99" x14ac:dyDescent="0.25">
      <c r="CK1623" t="s">
        <v>4604</v>
      </c>
      <c r="CL1623" t="s">
        <v>3002</v>
      </c>
      <c r="CM1623" t="s">
        <v>6342</v>
      </c>
      <c r="CN1623">
        <v>83988.576715455201</v>
      </c>
      <c r="CO1623">
        <v>1.9394062066246702E-5</v>
      </c>
      <c r="CP1623">
        <v>1420</v>
      </c>
      <c r="CQ1623">
        <v>-6.5494744298496004</v>
      </c>
      <c r="CR1623">
        <v>1.693171437006776E-5</v>
      </c>
      <c r="CS1623">
        <v>723.805794065084</v>
      </c>
      <c r="CT1623">
        <v>631.90851522740491</v>
      </c>
      <c r="CU1623">
        <v>73325.05106135417</v>
      </c>
    </row>
    <row r="1624" spans="89:99" x14ac:dyDescent="0.25">
      <c r="CK1624" t="s">
        <v>5426</v>
      </c>
      <c r="CL1624" t="s">
        <v>5427</v>
      </c>
      <c r="CM1624" t="s">
        <v>1244</v>
      </c>
      <c r="CN1624">
        <v>83926.858146385304</v>
      </c>
      <c r="CO1624">
        <v>6.0776975672915696E-3</v>
      </c>
      <c r="CP1624">
        <v>1421</v>
      </c>
      <c r="CQ1624">
        <v>-6.0643996975375796</v>
      </c>
      <c r="CR1624">
        <v>5.3060487733579643E-3</v>
      </c>
      <c r="CS1624">
        <v>43.587918754612403</v>
      </c>
      <c r="CT1624">
        <v>38.053822237851804</v>
      </c>
      <c r="CU1624">
        <v>73271.16852868766</v>
      </c>
    </row>
    <row r="1625" spans="89:99" x14ac:dyDescent="0.25">
      <c r="CK1625" t="s">
        <v>5148</v>
      </c>
      <c r="CL1625" t="s">
        <v>1362</v>
      </c>
      <c r="CM1625" t="s">
        <v>1363</v>
      </c>
      <c r="CN1625">
        <v>83685.036072620103</v>
      </c>
      <c r="CO1625">
        <v>1.3589510824300099E-2</v>
      </c>
      <c r="CP1625">
        <v>1422</v>
      </c>
      <c r="CQ1625">
        <v>28.390108798451202</v>
      </c>
      <c r="CR1625">
        <v>1.1864132172003666E-2</v>
      </c>
      <c r="CS1625">
        <v>155.72730007025899</v>
      </c>
      <c r="CT1625">
        <v>135.95553914413867</v>
      </c>
      <c r="CU1625">
        <v>73060.049152695981</v>
      </c>
    </row>
    <row r="1626" spans="89:99" x14ac:dyDescent="0.25">
      <c r="CK1626" t="s">
        <v>4504</v>
      </c>
      <c r="CL1626" t="s">
        <v>4505</v>
      </c>
      <c r="CM1626" t="s">
        <v>4506</v>
      </c>
      <c r="CN1626">
        <v>83585.895803509906</v>
      </c>
      <c r="CO1626">
        <v>1.5844181239368999E-2</v>
      </c>
      <c r="CP1626">
        <v>1423</v>
      </c>
      <c r="CQ1626">
        <v>0.32324616156032099</v>
      </c>
      <c r="CR1626">
        <v>1.3832540612493758E-2</v>
      </c>
      <c r="CS1626">
        <v>7754047.8588595502</v>
      </c>
      <c r="CT1626">
        <v>6769562.9265073081</v>
      </c>
      <c r="CU1626">
        <v>72973.496128713101</v>
      </c>
    </row>
    <row r="1627" spans="89:99" x14ac:dyDescent="0.25">
      <c r="CK1627" t="s">
        <v>5275</v>
      </c>
      <c r="CL1627" t="s">
        <v>5276</v>
      </c>
      <c r="CM1627" t="s">
        <v>5277</v>
      </c>
      <c r="CN1627">
        <v>83460.315227758707</v>
      </c>
      <c r="CO1627">
        <v>1.3915288907243299E-2</v>
      </c>
      <c r="CP1627">
        <v>1424</v>
      </c>
      <c r="CQ1627">
        <v>93.591305515550502</v>
      </c>
      <c r="CR1627">
        <v>1.2148548166424064E-2</v>
      </c>
      <c r="CS1627">
        <v>126.21525357559</v>
      </c>
      <c r="CT1627">
        <v>110.19046012061882</v>
      </c>
      <c r="CU1627">
        <v>72863.859765181565</v>
      </c>
    </row>
    <row r="1628" spans="89:99" x14ac:dyDescent="0.25">
      <c r="CK1628" t="s">
        <v>497</v>
      </c>
      <c r="CL1628" t="s">
        <v>497</v>
      </c>
      <c r="CM1628" t="s">
        <v>498</v>
      </c>
      <c r="CN1628">
        <v>82907.383150262307</v>
      </c>
      <c r="CO1628">
        <v>1.1688842682084401E-2</v>
      </c>
      <c r="CP1628">
        <v>1425</v>
      </c>
      <c r="CQ1628">
        <v>-15.144747877102001</v>
      </c>
      <c r="CR1628">
        <v>1.0204780459796239E-2</v>
      </c>
      <c r="CS1628">
        <v>62.5923382124803</v>
      </c>
      <c r="CT1628">
        <v>54.645364583670968</v>
      </c>
      <c r="CU1628">
        <v>72381.130155972423</v>
      </c>
    </row>
    <row r="1629" spans="89:99" x14ac:dyDescent="0.25">
      <c r="CK1629" t="s">
        <v>4934</v>
      </c>
      <c r="CL1629" t="s">
        <v>752</v>
      </c>
      <c r="CM1629" t="s">
        <v>753</v>
      </c>
      <c r="CN1629">
        <v>81872.620660100001</v>
      </c>
      <c r="CO1629">
        <v>2.1662062236879002E-3</v>
      </c>
      <c r="CP1629">
        <v>1426</v>
      </c>
      <c r="CQ1629">
        <v>0</v>
      </c>
      <c r="CR1629">
        <v>1.8911760167035902E-3</v>
      </c>
      <c r="CS1629">
        <v>0</v>
      </c>
      <c r="CT1629">
        <v>0</v>
      </c>
      <c r="CU1629">
        <v>71477.745250611086</v>
      </c>
    </row>
    <row r="1630" spans="89:99" x14ac:dyDescent="0.25">
      <c r="CK1630" t="s">
        <v>7085</v>
      </c>
      <c r="CL1630" t="s">
        <v>7086</v>
      </c>
      <c r="CM1630" t="s">
        <v>7087</v>
      </c>
      <c r="CN1630">
        <v>81712.279308166006</v>
      </c>
      <c r="CO1630">
        <v>45.497297050412698</v>
      </c>
      <c r="CP1630">
        <v>1427</v>
      </c>
      <c r="CQ1630">
        <v>0.30853435322401501</v>
      </c>
      <c r="CR1630">
        <v>39.720778227704109</v>
      </c>
      <c r="CS1630">
        <v>51677.085475405896</v>
      </c>
      <c r="CT1630">
        <v>45115.955995106473</v>
      </c>
      <c r="CU1630">
        <v>71337.761478084038</v>
      </c>
    </row>
    <row r="1631" spans="89:99" x14ac:dyDescent="0.25">
      <c r="CK1631" t="s">
        <v>1659</v>
      </c>
      <c r="CL1631" t="s">
        <v>4492</v>
      </c>
      <c r="CM1631" t="s">
        <v>4493</v>
      </c>
      <c r="CN1631">
        <v>81281.422282206404</v>
      </c>
      <c r="CO1631">
        <v>1.42644510760126E-2</v>
      </c>
      <c r="CP1631">
        <v>1428</v>
      </c>
      <c r="CQ1631">
        <v>2.3519783105663801</v>
      </c>
      <c r="CR1631">
        <v>1.245337930959774E-2</v>
      </c>
      <c r="CS1631">
        <v>42379.672633700997</v>
      </c>
      <c r="CT1631">
        <v>36998.979877435791</v>
      </c>
      <c r="CU1631">
        <v>70961.607783568368</v>
      </c>
    </row>
    <row r="1632" spans="89:99" x14ac:dyDescent="0.25">
      <c r="CK1632" t="s">
        <v>5715</v>
      </c>
      <c r="CL1632" t="s">
        <v>1720</v>
      </c>
      <c r="CM1632" t="s">
        <v>1721</v>
      </c>
      <c r="CN1632">
        <v>81227.537471956603</v>
      </c>
      <c r="CO1632">
        <v>3.9604388365401498E-3</v>
      </c>
      <c r="CP1632">
        <v>1429</v>
      </c>
      <c r="CQ1632">
        <v>0.301237485616698</v>
      </c>
      <c r="CR1632">
        <v>3.4576056800976673E-3</v>
      </c>
      <c r="CS1632">
        <v>10191.173932744299</v>
      </c>
      <c r="CT1632">
        <v>8897.2617255473542</v>
      </c>
      <c r="CU1632">
        <v>70914.56440436712</v>
      </c>
    </row>
    <row r="1633" spans="89:99" x14ac:dyDescent="0.25">
      <c r="CK1633" t="s">
        <v>6268</v>
      </c>
      <c r="CL1633" t="s">
        <v>3401</v>
      </c>
      <c r="CM1633" t="s">
        <v>3402</v>
      </c>
      <c r="CN1633">
        <v>80903.857317287097</v>
      </c>
      <c r="CO1633">
        <v>1.0612678473752199E-2</v>
      </c>
      <c r="CP1633">
        <v>1430</v>
      </c>
      <c r="CQ1633">
        <v>-1.3401530105382</v>
      </c>
      <c r="CR1633">
        <v>9.265250364010727E-3</v>
      </c>
      <c r="CS1633">
        <v>4991.37951982903</v>
      </c>
      <c r="CT1633">
        <v>4357.6540104734586</v>
      </c>
      <c r="CU1633">
        <v>70631.979976855073</v>
      </c>
    </row>
    <row r="1634" spans="89:99" x14ac:dyDescent="0.25">
      <c r="CK1634" t="s">
        <v>5682</v>
      </c>
      <c r="CL1634" t="s">
        <v>5683</v>
      </c>
      <c r="CM1634" t="s">
        <v>3020</v>
      </c>
      <c r="CN1634">
        <v>80348.132405074604</v>
      </c>
      <c r="CO1634">
        <v>3.0314108097060901E-6</v>
      </c>
      <c r="CP1634">
        <v>1431</v>
      </c>
      <c r="CQ1634">
        <v>-8.2627385018927395</v>
      </c>
      <c r="CR1634">
        <v>2.6465307676625669E-6</v>
      </c>
      <c r="CS1634">
        <v>199.190783442324</v>
      </c>
      <c r="CT1634">
        <v>173.90072481335284</v>
      </c>
      <c r="CU1634">
        <v>70146.812122396732</v>
      </c>
    </row>
    <row r="1635" spans="89:99" x14ac:dyDescent="0.25">
      <c r="CK1635" t="s">
        <v>4972</v>
      </c>
      <c r="CL1635" t="s">
        <v>698</v>
      </c>
      <c r="CM1635" t="s">
        <v>699</v>
      </c>
      <c r="CN1635">
        <v>80219.511224605507</v>
      </c>
      <c r="CO1635">
        <v>2.4248398366201801E-4</v>
      </c>
      <c r="CP1635">
        <v>1432</v>
      </c>
      <c r="CQ1635">
        <v>-19.946805891202899</v>
      </c>
      <c r="CR1635">
        <v>2.1169724716035363E-4</v>
      </c>
      <c r="CS1635">
        <v>11.839476110725499</v>
      </c>
      <c r="CT1635">
        <v>10.33628886580335</v>
      </c>
      <c r="CU1635">
        <v>70034.52120148472</v>
      </c>
    </row>
    <row r="1636" spans="89:99" x14ac:dyDescent="0.25">
      <c r="CK1636" t="s">
        <v>6989</v>
      </c>
      <c r="CL1636" t="s">
        <v>2583</v>
      </c>
      <c r="CM1636" t="s">
        <v>2584</v>
      </c>
      <c r="CN1636">
        <v>79408.467438820095</v>
      </c>
      <c r="CO1636">
        <v>1.6014635850816399E-5</v>
      </c>
      <c r="CP1636">
        <v>1433</v>
      </c>
      <c r="CQ1636">
        <v>-6.7445084413435802E-2</v>
      </c>
      <c r="CR1636">
        <v>1.398135362465335E-5</v>
      </c>
      <c r="CS1636">
        <v>1.5942569989487699E-3</v>
      </c>
      <c r="CT1636">
        <v>1.3918437533342388E-3</v>
      </c>
      <c r="CU1636">
        <v>69326.450778917759</v>
      </c>
    </row>
    <row r="1637" spans="89:99" x14ac:dyDescent="0.25">
      <c r="CK1637" t="s">
        <v>4103</v>
      </c>
      <c r="CL1637" t="s">
        <v>4104</v>
      </c>
      <c r="CM1637" t="s">
        <v>4105</v>
      </c>
      <c r="CN1637">
        <v>78044.112855041298</v>
      </c>
      <c r="CO1637">
        <v>5.87510666218334E-3</v>
      </c>
      <c r="CP1637">
        <v>1434</v>
      </c>
      <c r="CQ1637">
        <v>-8.1602461675986806</v>
      </c>
      <c r="CR1637">
        <v>5.1291796199258955E-3</v>
      </c>
      <c r="CS1637">
        <v>436.05743878408498</v>
      </c>
      <c r="CT1637">
        <v>380.69384212630251</v>
      </c>
      <c r="CU1637">
        <v>68135.320110513858</v>
      </c>
    </row>
    <row r="1638" spans="89:99" x14ac:dyDescent="0.25">
      <c r="CK1638" t="s">
        <v>5782</v>
      </c>
      <c r="CL1638" t="s">
        <v>3335</v>
      </c>
      <c r="CM1638" t="s">
        <v>3336</v>
      </c>
      <c r="CN1638">
        <v>77421.0185640282</v>
      </c>
      <c r="CO1638">
        <v>8.37219389662309E-3</v>
      </c>
      <c r="CP1638">
        <v>1435</v>
      </c>
      <c r="CQ1638">
        <v>-1.0753382128239699</v>
      </c>
      <c r="CR1638">
        <v>7.3092266707322382E-3</v>
      </c>
      <c r="CS1638">
        <v>466.00758926953603</v>
      </c>
      <c r="CT1638">
        <v>406.84140170551876</v>
      </c>
      <c r="CU1638">
        <v>67591.33636306494</v>
      </c>
    </row>
    <row r="1639" spans="89:99" x14ac:dyDescent="0.25">
      <c r="CK1639" t="s">
        <v>5290</v>
      </c>
      <c r="CL1639" t="s">
        <v>2559</v>
      </c>
      <c r="CM1639" t="s">
        <v>2560</v>
      </c>
      <c r="CN1639">
        <v>77064.887462560204</v>
      </c>
      <c r="CO1639">
        <v>8.3491733443459698E-3</v>
      </c>
      <c r="CP1639">
        <v>1436</v>
      </c>
      <c r="CQ1639">
        <v>15.547078816499701</v>
      </c>
      <c r="CR1639">
        <v>7.2891288998544303E-3</v>
      </c>
      <c r="CS1639">
        <v>7094.9605245583198</v>
      </c>
      <c r="CT1639">
        <v>6194.1559565182988</v>
      </c>
      <c r="CU1639">
        <v>67280.421090763732</v>
      </c>
    </row>
    <row r="1640" spans="89:99" x14ac:dyDescent="0.25">
      <c r="CK1640" t="s">
        <v>4578</v>
      </c>
      <c r="CL1640" t="s">
        <v>534</v>
      </c>
      <c r="CM1640" t="s">
        <v>4579</v>
      </c>
      <c r="CN1640">
        <v>76830.473718517504</v>
      </c>
      <c r="CO1640">
        <v>3.0265753373254099E-3</v>
      </c>
      <c r="CP1640">
        <v>1437</v>
      </c>
      <c r="CQ1640">
        <v>-21.818986777572299</v>
      </c>
      <c r="CR1640">
        <v>2.6423092261972274E-3</v>
      </c>
      <c r="CS1640">
        <v>1.80122997906186</v>
      </c>
      <c r="CT1640">
        <v>1.5725386160002506</v>
      </c>
      <c r="CU1640">
        <v>67075.769453319663</v>
      </c>
    </row>
    <row r="1641" spans="89:99" x14ac:dyDescent="0.25">
      <c r="CK1641" t="s">
        <v>5348</v>
      </c>
      <c r="CL1641" t="s">
        <v>5349</v>
      </c>
      <c r="CM1641" t="s">
        <v>5350</v>
      </c>
      <c r="CN1641">
        <v>75954.627705656996</v>
      </c>
      <c r="CO1641">
        <v>5.2208081150975898E-4</v>
      </c>
      <c r="CP1641">
        <v>1438</v>
      </c>
      <c r="CQ1641">
        <v>1.25568643515877</v>
      </c>
      <c r="CR1641">
        <v>4.5579534335723408E-4</v>
      </c>
      <c r="CS1641">
        <v>471421.73159050499</v>
      </c>
      <c r="CT1641">
        <v>411568.14286084822</v>
      </c>
      <c r="CU1641">
        <v>66311.124353635983</v>
      </c>
    </row>
    <row r="1642" spans="89:99" x14ac:dyDescent="0.25">
      <c r="CK1642" t="s">
        <v>7398</v>
      </c>
      <c r="CL1642" t="s">
        <v>7399</v>
      </c>
      <c r="CM1642" t="s">
        <v>7400</v>
      </c>
      <c r="CN1642">
        <v>75896.701415377407</v>
      </c>
      <c r="CO1642">
        <v>6.4149839420122298E-2</v>
      </c>
      <c r="CP1642">
        <v>1439</v>
      </c>
      <c r="CQ1642">
        <v>-4.2775409644939399</v>
      </c>
      <c r="CR1642">
        <v>5.6005119207985905E-2</v>
      </c>
      <c r="CS1642">
        <v>517.36287919373103</v>
      </c>
      <c r="CT1642">
        <v>451.67641859977829</v>
      </c>
      <c r="CU1642">
        <v>66260.552616875444</v>
      </c>
    </row>
    <row r="1643" spans="89:99" x14ac:dyDescent="0.25">
      <c r="CK1643" t="s">
        <v>6391</v>
      </c>
      <c r="CL1643" t="s">
        <v>658</v>
      </c>
      <c r="CM1643" t="s">
        <v>659</v>
      </c>
      <c r="CN1643">
        <v>74903.709434412594</v>
      </c>
      <c r="CO1643">
        <v>1.4945432615541699E-3</v>
      </c>
      <c r="CP1643">
        <v>1440</v>
      </c>
      <c r="CQ1643">
        <v>1.04595109451601</v>
      </c>
      <c r="CR1643">
        <v>1.3047900708942066E-3</v>
      </c>
      <c r="CS1643">
        <v>0</v>
      </c>
      <c r="CT1643">
        <v>0</v>
      </c>
      <c r="CU1643">
        <v>65393.634869781854</v>
      </c>
    </row>
    <row r="1644" spans="89:99" x14ac:dyDescent="0.25">
      <c r="CK1644" t="s">
        <v>4873</v>
      </c>
      <c r="CL1644" t="s">
        <v>4874</v>
      </c>
      <c r="CM1644" t="s">
        <v>4875</v>
      </c>
      <c r="CN1644">
        <v>74586.399923357007</v>
      </c>
      <c r="CO1644">
        <v>9.8796515028875492E-7</v>
      </c>
      <c r="CP1644">
        <v>1441</v>
      </c>
      <c r="CQ1644">
        <v>214.76610351550701</v>
      </c>
      <c r="CR1644">
        <v>8.6252914294749364E-7</v>
      </c>
      <c r="CS1644">
        <v>138.75685178538001</v>
      </c>
      <c r="CT1644">
        <v>121.13972685530105</v>
      </c>
      <c r="CU1644">
        <v>65116.612243487929</v>
      </c>
    </row>
    <row r="1645" spans="89:99" x14ac:dyDescent="0.25">
      <c r="CK1645" t="s">
        <v>4848</v>
      </c>
      <c r="CL1645" t="s">
        <v>4849</v>
      </c>
      <c r="CM1645" t="s">
        <v>4850</v>
      </c>
      <c r="CN1645">
        <v>73810.989096600199</v>
      </c>
      <c r="CO1645">
        <v>4.9858024043452399E-5</v>
      </c>
      <c r="CP1645">
        <v>1442</v>
      </c>
      <c r="CQ1645">
        <v>66.284074058896806</v>
      </c>
      <c r="CR1645">
        <v>4.3527849878799523E-5</v>
      </c>
      <c r="CS1645">
        <v>32.103467008123701</v>
      </c>
      <c r="CT1645">
        <v>28.027482422904292</v>
      </c>
      <c r="CU1645">
        <v>64439.650676939469</v>
      </c>
    </row>
    <row r="1646" spans="89:99" x14ac:dyDescent="0.25">
      <c r="CK1646" t="s">
        <v>4963</v>
      </c>
      <c r="CL1646" t="s">
        <v>1858</v>
      </c>
      <c r="CM1646" t="s">
        <v>4964</v>
      </c>
      <c r="CN1646">
        <v>73434.059874940096</v>
      </c>
      <c r="CO1646">
        <v>2.5448742146679999E-3</v>
      </c>
      <c r="CP1646">
        <v>1443</v>
      </c>
      <c r="CQ1646">
        <v>48.207201187127801</v>
      </c>
      <c r="CR1646">
        <v>2.2217668048768926E-3</v>
      </c>
      <c r="CS1646">
        <v>1331.67247054881</v>
      </c>
      <c r="CT1646">
        <v>1162.5980069980512</v>
      </c>
      <c r="CU1646">
        <v>64110.577896978219</v>
      </c>
    </row>
    <row r="1647" spans="89:99" x14ac:dyDescent="0.25">
      <c r="CK1647" t="s">
        <v>438</v>
      </c>
      <c r="CL1647" t="s">
        <v>438</v>
      </c>
      <c r="CM1647" t="s">
        <v>439</v>
      </c>
      <c r="CN1647">
        <v>73226.101474040697</v>
      </c>
      <c r="CO1647">
        <v>3.8240339221311702E-3</v>
      </c>
      <c r="CP1647">
        <v>1444</v>
      </c>
      <c r="CQ1647">
        <v>-94.411864897473507</v>
      </c>
      <c r="CR1647">
        <v>3.338519279241709E-3</v>
      </c>
      <c r="CS1647">
        <v>0</v>
      </c>
      <c r="CT1647">
        <v>0</v>
      </c>
      <c r="CU1647">
        <v>63929.022726490613</v>
      </c>
    </row>
    <row r="1648" spans="89:99" x14ac:dyDescent="0.25">
      <c r="CK1648" t="s">
        <v>4602</v>
      </c>
      <c r="CL1648" t="s">
        <v>301</v>
      </c>
      <c r="CM1648" t="s">
        <v>302</v>
      </c>
      <c r="CN1648">
        <v>73097.708190209203</v>
      </c>
      <c r="CO1648">
        <v>4.3583548221198401E-3</v>
      </c>
      <c r="CP1648">
        <v>1445</v>
      </c>
      <c r="CQ1648">
        <v>-9.5913967652024006</v>
      </c>
      <c r="CR1648">
        <v>3.8050006604842179E-3</v>
      </c>
      <c r="CS1648">
        <v>7828.6361368383696</v>
      </c>
      <c r="CT1648">
        <v>6834.6811783608246</v>
      </c>
      <c r="CU1648">
        <v>63816.930767547499</v>
      </c>
    </row>
    <row r="1649" spans="89:99" x14ac:dyDescent="0.25">
      <c r="CK1649" t="s">
        <v>5970</v>
      </c>
      <c r="CL1649" t="s">
        <v>5971</v>
      </c>
      <c r="CM1649" t="s">
        <v>5972</v>
      </c>
      <c r="CN1649">
        <v>73058.921222750403</v>
      </c>
      <c r="CO1649">
        <v>6.8185295696008494E-2</v>
      </c>
      <c r="CP1649">
        <v>1446</v>
      </c>
      <c r="CQ1649">
        <v>32.114179419080102</v>
      </c>
      <c r="CR1649">
        <v>5.9528217813260488E-2</v>
      </c>
      <c r="CS1649">
        <v>198.079049342074</v>
      </c>
      <c r="CT1649">
        <v>172.93014092140697</v>
      </c>
      <c r="CU1649">
        <v>63783.068348625136</v>
      </c>
    </row>
    <row r="1650" spans="89:99" x14ac:dyDescent="0.25">
      <c r="CK1650" t="s">
        <v>6046</v>
      </c>
      <c r="CL1650" t="s">
        <v>2538</v>
      </c>
      <c r="CM1650" t="s">
        <v>2539</v>
      </c>
      <c r="CN1650">
        <v>72890.554238362107</v>
      </c>
      <c r="CO1650">
        <v>2.0498841040607999E-4</v>
      </c>
      <c r="CP1650">
        <v>1447</v>
      </c>
      <c r="CQ1650">
        <v>-3.8765528679031802</v>
      </c>
      <c r="CR1650">
        <v>1.7896226186728251E-4</v>
      </c>
      <c r="CS1650">
        <v>0.12900476061603899</v>
      </c>
      <c r="CT1650">
        <v>0.11262580018918425</v>
      </c>
      <c r="CU1650">
        <v>63636.077910042717</v>
      </c>
    </row>
    <row r="1651" spans="89:99" x14ac:dyDescent="0.25">
      <c r="CK1651" t="s">
        <v>2621</v>
      </c>
      <c r="CL1651" t="s">
        <v>2621</v>
      </c>
      <c r="CM1651" t="s">
        <v>2620</v>
      </c>
      <c r="CN1651">
        <v>72667.178393943701</v>
      </c>
      <c r="CO1651">
        <v>2.2203846544676199E-2</v>
      </c>
      <c r="CP1651">
        <v>1448</v>
      </c>
      <c r="CQ1651">
        <v>-9.1810734484230796</v>
      </c>
      <c r="CR1651">
        <v>1.9384757371977937E-2</v>
      </c>
      <c r="CS1651">
        <v>79.152288848840897</v>
      </c>
      <c r="CT1651">
        <v>69.102797647436688</v>
      </c>
      <c r="CU1651">
        <v>63441.06275633505</v>
      </c>
    </row>
    <row r="1652" spans="89:99" x14ac:dyDescent="0.25">
      <c r="CK1652" t="s">
        <v>1096</v>
      </c>
      <c r="CL1652" t="s">
        <v>1096</v>
      </c>
      <c r="CM1652" t="s">
        <v>1095</v>
      </c>
      <c r="CN1652">
        <v>72463.302980353095</v>
      </c>
      <c r="CO1652">
        <v>1.7394111134054101E-2</v>
      </c>
      <c r="CP1652">
        <v>1449</v>
      </c>
      <c r="CQ1652">
        <v>6.0287810606657901</v>
      </c>
      <c r="CR1652">
        <v>1.5185685208030061E-2</v>
      </c>
      <c r="CS1652">
        <v>97.744120224480895</v>
      </c>
      <c r="CT1652">
        <v>85.334135744299928</v>
      </c>
      <c r="CU1652">
        <v>63263.07218075556</v>
      </c>
    </row>
    <row r="1653" spans="89:99" x14ac:dyDescent="0.25">
      <c r="CK1653" t="s">
        <v>4439</v>
      </c>
      <c r="CL1653" t="s">
        <v>4439</v>
      </c>
      <c r="CM1653" t="s">
        <v>4440</v>
      </c>
      <c r="CN1653">
        <v>71647.490711799299</v>
      </c>
      <c r="CO1653">
        <v>1.4733192211369599E-3</v>
      </c>
      <c r="CP1653">
        <v>1450</v>
      </c>
      <c r="CQ1653">
        <v>2.71296654740169</v>
      </c>
      <c r="CR1653">
        <v>1.2862607195445273E-3</v>
      </c>
      <c r="CS1653">
        <v>16.4398378020595</v>
      </c>
      <c r="CT1653">
        <v>14.352570235358822</v>
      </c>
      <c r="CU1653">
        <v>62550.83870106643</v>
      </c>
    </row>
    <row r="1654" spans="89:99" x14ac:dyDescent="0.25">
      <c r="CK1654" t="s">
        <v>5286</v>
      </c>
      <c r="CL1654" t="s">
        <v>2649</v>
      </c>
      <c r="CM1654" t="s">
        <v>2650</v>
      </c>
      <c r="CN1654">
        <v>71520.473391593594</v>
      </c>
      <c r="CO1654">
        <v>4.6905359570590796E-3</v>
      </c>
      <c r="CP1654">
        <v>1451</v>
      </c>
      <c r="CQ1654">
        <v>51.572024995838902</v>
      </c>
      <c r="CR1654">
        <v>4.0950067498070316E-3</v>
      </c>
      <c r="CS1654">
        <v>3.7524287656472602E-2</v>
      </c>
      <c r="CT1654">
        <v>3.2760053998456225E-2</v>
      </c>
      <c r="CU1654">
        <v>62439.948007903324</v>
      </c>
    </row>
    <row r="1655" spans="89:99" x14ac:dyDescent="0.25">
      <c r="CK1655" t="s">
        <v>5232</v>
      </c>
      <c r="CL1655" t="s">
        <v>5233</v>
      </c>
      <c r="CM1655" t="s">
        <v>2635</v>
      </c>
      <c r="CN1655">
        <v>71276.412980595996</v>
      </c>
      <c r="CO1655">
        <v>6.3244606032494095E-4</v>
      </c>
      <c r="CP1655">
        <v>1452</v>
      </c>
      <c r="CQ1655">
        <v>0.94545682664665698</v>
      </c>
      <c r="CR1655">
        <v>5.5214817872184529E-4</v>
      </c>
      <c r="CS1655">
        <v>1471906.2394000699</v>
      </c>
      <c r="CT1655">
        <v>1285027.1356208799</v>
      </c>
      <c r="CU1655">
        <v>62226.874482927626</v>
      </c>
    </row>
    <row r="1656" spans="89:99" x14ac:dyDescent="0.25">
      <c r="CK1656" t="s">
        <v>4548</v>
      </c>
      <c r="CL1656" t="s">
        <v>712</v>
      </c>
      <c r="CM1656" t="s">
        <v>713</v>
      </c>
      <c r="CN1656">
        <v>70770.229816443403</v>
      </c>
      <c r="CO1656">
        <v>2.4609115211169302E-4</v>
      </c>
      <c r="CP1656">
        <v>1453</v>
      </c>
      <c r="CQ1656">
        <v>-2.2672960066318599</v>
      </c>
      <c r="CR1656">
        <v>2.1484643507498408E-4</v>
      </c>
      <c r="CS1656">
        <v>4.3919815564901699</v>
      </c>
      <c r="CT1656">
        <v>3.834358010151953</v>
      </c>
      <c r="CU1656">
        <v>61784.958358028503</v>
      </c>
    </row>
    <row r="1657" spans="89:99" x14ac:dyDescent="0.25">
      <c r="CK1657" t="s">
        <v>4395</v>
      </c>
      <c r="CL1657" t="s">
        <v>4396</v>
      </c>
      <c r="CM1657" t="s">
        <v>4397</v>
      </c>
      <c r="CN1657">
        <v>70370.657387128304</v>
      </c>
      <c r="CO1657">
        <v>7.3679886224441498E-3</v>
      </c>
      <c r="CP1657">
        <v>1454</v>
      </c>
      <c r="CQ1657">
        <v>2.2565538068387898</v>
      </c>
      <c r="CR1657">
        <v>6.4325193149841527E-3</v>
      </c>
      <c r="CS1657">
        <v>1122.55539359912</v>
      </c>
      <c r="CT1657">
        <v>980.03127060620159</v>
      </c>
      <c r="CU1657">
        <v>61436.117242628963</v>
      </c>
    </row>
    <row r="1658" spans="89:99" x14ac:dyDescent="0.25">
      <c r="CK1658" t="s">
        <v>10116</v>
      </c>
      <c r="CL1658" t="s">
        <v>10117</v>
      </c>
      <c r="CM1658" t="s">
        <v>10118</v>
      </c>
      <c r="CN1658">
        <v>70040.907753595893</v>
      </c>
      <c r="CO1658">
        <v>7.2982215635033404E-2</v>
      </c>
      <c r="CP1658">
        <v>1455</v>
      </c>
      <c r="CQ1658">
        <v>-35.578246935272503</v>
      </c>
      <c r="CR1658">
        <v>6.3716101609147036E-2</v>
      </c>
      <c r="CS1658">
        <v>17982.1717321494</v>
      </c>
      <c r="CT1658">
        <v>15699.083280348788</v>
      </c>
      <c r="CU1658">
        <v>61148.23394156836</v>
      </c>
    </row>
    <row r="1659" spans="89:99" x14ac:dyDescent="0.25">
      <c r="CK1659" t="s">
        <v>10694</v>
      </c>
      <c r="CL1659" t="s">
        <v>10695</v>
      </c>
      <c r="CM1659" t="s">
        <v>10696</v>
      </c>
      <c r="CN1659">
        <v>70024.527059678105</v>
      </c>
      <c r="CO1659">
        <v>7.1224125132064503E-4</v>
      </c>
      <c r="CP1659">
        <v>1456</v>
      </c>
      <c r="CQ1659">
        <v>217.74687840862899</v>
      </c>
      <c r="CR1659">
        <v>6.2181225308797084E-4</v>
      </c>
      <c r="CS1659">
        <v>64325.828603985799</v>
      </c>
      <c r="CT1659">
        <v>56158.764101109366</v>
      </c>
      <c r="CU1659">
        <v>61133.933006073152</v>
      </c>
    </row>
    <row r="1660" spans="89:99" x14ac:dyDescent="0.25">
      <c r="CK1660" t="s">
        <v>5096</v>
      </c>
      <c r="CL1660" t="s">
        <v>5097</v>
      </c>
      <c r="CM1660" t="s">
        <v>5098</v>
      </c>
      <c r="CN1660">
        <v>70005.075319401207</v>
      </c>
      <c r="CO1660">
        <v>6.3667093844826697E-5</v>
      </c>
      <c r="CP1660">
        <v>1457</v>
      </c>
      <c r="CQ1660">
        <v>-7.6531682492187295E-2</v>
      </c>
      <c r="CR1660">
        <v>5.5583664941912139E-5</v>
      </c>
      <c r="CS1660">
        <v>0</v>
      </c>
      <c r="CT1660">
        <v>0</v>
      </c>
      <c r="CU1660">
        <v>61116.950936548768</v>
      </c>
    </row>
    <row r="1661" spans="89:99" x14ac:dyDescent="0.25">
      <c r="CK1661" t="s">
        <v>9545</v>
      </c>
      <c r="CL1661" t="s">
        <v>9546</v>
      </c>
      <c r="CM1661" t="s">
        <v>9547</v>
      </c>
      <c r="CN1661">
        <v>69471.603684181799</v>
      </c>
      <c r="CO1661">
        <v>6.6896182209106606E-2</v>
      </c>
      <c r="CP1661">
        <v>1458</v>
      </c>
      <c r="CQ1661">
        <v>2.3412141834326299</v>
      </c>
      <c r="CR1661">
        <v>5.8402775331109609E-2</v>
      </c>
      <c r="CS1661">
        <v>1388.0579798075601</v>
      </c>
      <c r="CT1661">
        <v>1211.8245864592734</v>
      </c>
      <c r="CU1661">
        <v>60651.210994023357</v>
      </c>
    </row>
    <row r="1662" spans="89:99" x14ac:dyDescent="0.25">
      <c r="CK1662" t="s">
        <v>5025</v>
      </c>
      <c r="CL1662" t="s">
        <v>5026</v>
      </c>
      <c r="CM1662" t="s">
        <v>2068</v>
      </c>
      <c r="CN1662">
        <v>69320.226616406202</v>
      </c>
      <c r="CO1662">
        <v>4.2750193365551399E-6</v>
      </c>
      <c r="CP1662">
        <v>1459</v>
      </c>
      <c r="CQ1662">
        <v>93.043492363077604</v>
      </c>
      <c r="CR1662">
        <v>3.7322457815087542E-6</v>
      </c>
      <c r="CS1662">
        <v>3.2291495902215498E-5</v>
      </c>
      <c r="CT1662">
        <v>2.8191638416486619E-5</v>
      </c>
      <c r="CU1662">
        <v>60519.053364280822</v>
      </c>
    </row>
    <row r="1663" spans="89:99" x14ac:dyDescent="0.25">
      <c r="CK1663" t="s">
        <v>5164</v>
      </c>
      <c r="CL1663" t="s">
        <v>579</v>
      </c>
      <c r="CM1663" t="s">
        <v>580</v>
      </c>
      <c r="CN1663">
        <v>68856.789548338405</v>
      </c>
      <c r="CO1663">
        <v>1.3001064791865901E-2</v>
      </c>
      <c r="CP1663">
        <v>1460</v>
      </c>
      <c r="CQ1663">
        <v>23.759574806147</v>
      </c>
      <c r="CR1663">
        <v>1.1350397601631442E-2</v>
      </c>
      <c r="CS1663">
        <v>1573.5217562400101</v>
      </c>
      <c r="CT1663">
        <v>1373.7411399807538</v>
      </c>
      <c r="CU1663">
        <v>60114.456120123185</v>
      </c>
    </row>
    <row r="1664" spans="89:99" x14ac:dyDescent="0.25">
      <c r="CK1664" t="s">
        <v>5632</v>
      </c>
      <c r="CL1664" t="s">
        <v>5633</v>
      </c>
      <c r="CM1664" t="s">
        <v>5634</v>
      </c>
      <c r="CN1664">
        <v>68848.190243988996</v>
      </c>
      <c r="CO1664">
        <v>5.74535374079564E-5</v>
      </c>
      <c r="CP1664">
        <v>1461</v>
      </c>
      <c r="CQ1664">
        <v>-1.9829423144304099</v>
      </c>
      <c r="CR1664">
        <v>5.0159006484492636E-5</v>
      </c>
      <c r="CS1664">
        <v>561.04373687172995</v>
      </c>
      <c r="CT1664">
        <v>489.81137986354776</v>
      </c>
      <c r="CU1664">
        <v>60106.948617851194</v>
      </c>
    </row>
    <row r="1665" spans="89:99" x14ac:dyDescent="0.25">
      <c r="CK1665" t="s">
        <v>4953</v>
      </c>
      <c r="CL1665" t="s">
        <v>4954</v>
      </c>
      <c r="CM1665" t="s">
        <v>4955</v>
      </c>
      <c r="CN1665">
        <v>68653.717632946398</v>
      </c>
      <c r="CO1665">
        <v>2.95909688162981E-3</v>
      </c>
      <c r="CP1665">
        <v>1462</v>
      </c>
      <c r="CQ1665">
        <v>-10.417088382718299</v>
      </c>
      <c r="CR1665">
        <v>2.5833981051505634E-3</v>
      </c>
      <c r="CS1665">
        <v>6.8059228277485699</v>
      </c>
      <c r="CT1665">
        <v>5.9418156418463024</v>
      </c>
      <c r="CU1665">
        <v>59937.167027397008</v>
      </c>
    </row>
    <row r="1666" spans="89:99" x14ac:dyDescent="0.25">
      <c r="CK1666" t="s">
        <v>7436</v>
      </c>
      <c r="CL1666" t="s">
        <v>7437</v>
      </c>
      <c r="CM1666" t="s">
        <v>7438</v>
      </c>
      <c r="CN1666">
        <v>68268.441380312797</v>
      </c>
      <c r="CO1666">
        <v>4.55049955058494E-3</v>
      </c>
      <c r="CP1666">
        <v>1463</v>
      </c>
      <c r="CQ1666">
        <v>6.0565113222215397</v>
      </c>
      <c r="CR1666">
        <v>3.9727499256444745E-3</v>
      </c>
      <c r="CS1666">
        <v>1888.81678327907</v>
      </c>
      <c r="CT1666">
        <v>1649.0050492068267</v>
      </c>
      <c r="CU1666">
        <v>59600.806988902783</v>
      </c>
    </row>
    <row r="1667" spans="89:99" x14ac:dyDescent="0.25">
      <c r="CK1667" t="s">
        <v>4242</v>
      </c>
      <c r="CL1667" t="s">
        <v>893</v>
      </c>
      <c r="CM1667" t="s">
        <v>894</v>
      </c>
      <c r="CN1667">
        <v>67734.421942368106</v>
      </c>
      <c r="CO1667">
        <v>3.6710020677780801E-3</v>
      </c>
      <c r="CP1667">
        <v>1464</v>
      </c>
      <c r="CQ1667">
        <v>0</v>
      </c>
      <c r="CR1667">
        <v>3.2049169612447049E-3</v>
      </c>
      <c r="CS1667">
        <v>0</v>
      </c>
      <c r="CT1667">
        <v>0</v>
      </c>
      <c r="CU1667">
        <v>59134.588794877302</v>
      </c>
    </row>
    <row r="1668" spans="89:99" x14ac:dyDescent="0.25">
      <c r="CK1668" t="s">
        <v>5964</v>
      </c>
      <c r="CL1668" t="s">
        <v>5965</v>
      </c>
      <c r="CM1668" t="s">
        <v>5966</v>
      </c>
      <c r="CN1668">
        <v>67668.351896777094</v>
      </c>
      <c r="CO1668">
        <v>2.4847504465747999E-2</v>
      </c>
      <c r="CP1668">
        <v>1465</v>
      </c>
      <c r="CQ1668">
        <v>3.9692203164799098</v>
      </c>
      <c r="CR1668">
        <v>2.1692765908758776E-2</v>
      </c>
      <c r="CS1668">
        <v>2157.46483751899</v>
      </c>
      <c r="CT1668">
        <v>1883.5444718882295</v>
      </c>
      <c r="CU1668">
        <v>59076.907266554706</v>
      </c>
    </row>
    <row r="1669" spans="89:99" x14ac:dyDescent="0.25">
      <c r="CK1669" t="s">
        <v>3390</v>
      </c>
      <c r="CL1669" t="s">
        <v>3390</v>
      </c>
      <c r="CM1669" t="s">
        <v>3389</v>
      </c>
      <c r="CN1669">
        <v>67279.669378497099</v>
      </c>
      <c r="CO1669">
        <v>2.5030478328139202E-2</v>
      </c>
      <c r="CP1669">
        <v>1466</v>
      </c>
      <c r="CQ1669">
        <v>1.1912804954273299</v>
      </c>
      <c r="CR1669">
        <v>2.1852508677685342E-2</v>
      </c>
      <c r="CS1669">
        <v>1.9004334409633601</v>
      </c>
      <c r="CT1669">
        <v>1.6591468095648885</v>
      </c>
      <c r="CU1669">
        <v>58737.573435525614</v>
      </c>
    </row>
    <row r="1670" spans="89:99" x14ac:dyDescent="0.25">
      <c r="CK1670" t="s">
        <v>5132</v>
      </c>
      <c r="CL1670" t="s">
        <v>5133</v>
      </c>
      <c r="CM1670" t="s">
        <v>1425</v>
      </c>
      <c r="CN1670">
        <v>67097.133902062502</v>
      </c>
      <c r="CO1670">
        <v>3.8320339508666999E-3</v>
      </c>
      <c r="CP1670">
        <v>1467</v>
      </c>
      <c r="CQ1670">
        <v>-18.042711817254901</v>
      </c>
      <c r="CR1670">
        <v>3.3455035923288614E-3</v>
      </c>
      <c r="CS1670">
        <v>53.944035388207098</v>
      </c>
      <c r="CT1670">
        <v>47.095084879178785</v>
      </c>
      <c r="CU1670">
        <v>58578.213393321057</v>
      </c>
    </row>
    <row r="1671" spans="89:99" x14ac:dyDescent="0.25">
      <c r="CK1671" t="s">
        <v>4966</v>
      </c>
      <c r="CL1671" t="s">
        <v>593</v>
      </c>
      <c r="CM1671" t="s">
        <v>594</v>
      </c>
      <c r="CN1671">
        <v>66889.888509591503</v>
      </c>
      <c r="CO1671">
        <v>3.1929387916925498E-3</v>
      </c>
      <c r="CP1671">
        <v>1468</v>
      </c>
      <c r="CQ1671">
        <v>-15.608379042499299</v>
      </c>
      <c r="CR1671">
        <v>2.7875505109440975E-3</v>
      </c>
      <c r="CS1671">
        <v>0.16127375866025501</v>
      </c>
      <c r="CT1671">
        <v>0.14079779716571444</v>
      </c>
      <c r="CU1671">
        <v>58397.280704859746</v>
      </c>
    </row>
    <row r="1672" spans="89:99" x14ac:dyDescent="0.25">
      <c r="CK1672" t="s">
        <v>5213</v>
      </c>
      <c r="CL1672" t="s">
        <v>1005</v>
      </c>
      <c r="CM1672" t="s">
        <v>1006</v>
      </c>
      <c r="CN1672">
        <v>66765.030817298903</v>
      </c>
      <c r="CO1672">
        <v>1.38832603445528E-3</v>
      </c>
      <c r="CP1672">
        <v>1469</v>
      </c>
      <c r="CQ1672">
        <v>9.4545732534028293</v>
      </c>
      <c r="CR1672">
        <v>1.2120586078167002E-3</v>
      </c>
      <c r="CS1672">
        <v>170.357183609841</v>
      </c>
      <c r="CT1672">
        <v>148.72795415000118</v>
      </c>
      <c r="CU1672">
        <v>58288.275444611383</v>
      </c>
    </row>
    <row r="1673" spans="89:99" x14ac:dyDescent="0.25">
      <c r="CK1673" t="s">
        <v>702</v>
      </c>
      <c r="CL1673" t="s">
        <v>702</v>
      </c>
      <c r="CM1673" t="s">
        <v>703</v>
      </c>
      <c r="CN1673">
        <v>66542.878635674395</v>
      </c>
      <c r="CO1673">
        <v>1.6716009340647799E-2</v>
      </c>
      <c r="CP1673">
        <v>1470</v>
      </c>
      <c r="CQ1673">
        <v>-0.85433099764646503</v>
      </c>
      <c r="CR1673">
        <v>1.4593677930721796E-2</v>
      </c>
      <c r="CS1673">
        <v>110.82369314901</v>
      </c>
      <c r="CT1673">
        <v>96.753073772039116</v>
      </c>
      <c r="CU1673">
        <v>58094.328592574646</v>
      </c>
    </row>
    <row r="1674" spans="89:99" x14ac:dyDescent="0.25">
      <c r="CK1674" t="s">
        <v>5927</v>
      </c>
      <c r="CL1674" t="s">
        <v>515</v>
      </c>
      <c r="CM1674" t="s">
        <v>516</v>
      </c>
      <c r="CN1674">
        <v>66075.175813630995</v>
      </c>
      <c r="CO1674">
        <v>0.51289908779663995</v>
      </c>
      <c r="CP1674">
        <v>1471</v>
      </c>
      <c r="CQ1674">
        <v>-15.459559040816901</v>
      </c>
      <c r="CR1674">
        <v>0.4477793680136275</v>
      </c>
      <c r="CS1674">
        <v>0</v>
      </c>
      <c r="CT1674">
        <v>0</v>
      </c>
      <c r="CU1674">
        <v>57686.007191629164</v>
      </c>
    </row>
    <row r="1675" spans="89:99" x14ac:dyDescent="0.25">
      <c r="CK1675" t="s">
        <v>5564</v>
      </c>
      <c r="CL1675" t="s">
        <v>897</v>
      </c>
      <c r="CM1675" t="s">
        <v>898</v>
      </c>
      <c r="CN1675">
        <v>66022.1145738552</v>
      </c>
      <c r="CO1675">
        <v>1.70848052969568E-4</v>
      </c>
      <c r="CP1675">
        <v>1472</v>
      </c>
      <c r="CQ1675">
        <v>-9.0549481957306593E-3</v>
      </c>
      <c r="CR1675">
        <v>1.4915650077233981E-4</v>
      </c>
      <c r="CS1675">
        <v>0</v>
      </c>
      <c r="CT1675">
        <v>0</v>
      </c>
      <c r="CU1675">
        <v>57639.682819100264</v>
      </c>
    </row>
    <row r="1676" spans="89:99" x14ac:dyDescent="0.25">
      <c r="CK1676" t="s">
        <v>5595</v>
      </c>
      <c r="CL1676" t="s">
        <v>5596</v>
      </c>
      <c r="CM1676" t="s">
        <v>5597</v>
      </c>
      <c r="CN1676">
        <v>65807.617220155706</v>
      </c>
      <c r="CO1676">
        <v>3.1331614040786201E-3</v>
      </c>
      <c r="CP1676">
        <v>1473</v>
      </c>
      <c r="CQ1676">
        <v>-8.9389339016362701</v>
      </c>
      <c r="CR1676">
        <v>2.735362699571183E-3</v>
      </c>
      <c r="CS1676">
        <v>0.92104303171353796</v>
      </c>
      <c r="CT1676">
        <v>0.8041037242350606</v>
      </c>
      <c r="CU1676">
        <v>57452.418907415871</v>
      </c>
    </row>
    <row r="1677" spans="89:99" x14ac:dyDescent="0.25">
      <c r="CK1677" t="s">
        <v>4650</v>
      </c>
      <c r="CL1677" t="s">
        <v>4651</v>
      </c>
      <c r="CM1677" t="s">
        <v>4652</v>
      </c>
      <c r="CN1677">
        <v>65791.456731339495</v>
      </c>
      <c r="CO1677">
        <v>4.1775485387714997E-4</v>
      </c>
      <c r="CP1677">
        <v>1474</v>
      </c>
      <c r="CQ1677">
        <v>4.8278228117889999</v>
      </c>
      <c r="CR1677">
        <v>3.6471502660949162E-4</v>
      </c>
      <c r="CS1677">
        <v>148.39374256197999</v>
      </c>
      <c r="CT1677">
        <v>129.55307943134079</v>
      </c>
      <c r="CU1677">
        <v>57438.310218901723</v>
      </c>
    </row>
    <row r="1678" spans="89:99" x14ac:dyDescent="0.25">
      <c r="CK1678" t="s">
        <v>6582</v>
      </c>
      <c r="CL1678" t="s">
        <v>2574</v>
      </c>
      <c r="CM1678" t="s">
        <v>2575</v>
      </c>
      <c r="CN1678">
        <v>65285.938223191202</v>
      </c>
      <c r="CO1678">
        <v>1.1254017718974399E-6</v>
      </c>
      <c r="CP1678">
        <v>1475</v>
      </c>
      <c r="CQ1678">
        <v>5.3852967487547998</v>
      </c>
      <c r="CR1678">
        <v>9.8251626133025362E-7</v>
      </c>
      <c r="CS1678">
        <v>0</v>
      </c>
      <c r="CT1678">
        <v>0</v>
      </c>
      <c r="CU1678">
        <v>56996.974362621972</v>
      </c>
    </row>
    <row r="1679" spans="89:99" x14ac:dyDescent="0.25">
      <c r="CK1679" t="s">
        <v>5818</v>
      </c>
      <c r="CL1679" t="s">
        <v>2889</v>
      </c>
      <c r="CM1679" t="s">
        <v>2890</v>
      </c>
      <c r="CN1679">
        <v>65154.402716605997</v>
      </c>
      <c r="CO1679">
        <v>7.3232763329067699E-6</v>
      </c>
      <c r="CP1679">
        <v>1476</v>
      </c>
      <c r="CQ1679">
        <v>-2.21982007579525</v>
      </c>
      <c r="CR1679">
        <v>6.3934838765755964E-6</v>
      </c>
      <c r="CS1679">
        <v>29008.1343311858</v>
      </c>
      <c r="CT1679">
        <v>25325.145563961134</v>
      </c>
      <c r="CU1679">
        <v>56882.139130094853</v>
      </c>
    </row>
    <row r="1680" spans="89:99" x14ac:dyDescent="0.25">
      <c r="CK1680" t="s">
        <v>6657</v>
      </c>
      <c r="CL1680" t="s">
        <v>991</v>
      </c>
      <c r="CM1680" t="s">
        <v>992</v>
      </c>
      <c r="CN1680">
        <v>64384.586889735998</v>
      </c>
      <c r="CO1680">
        <v>8.1599565656781503E-2</v>
      </c>
      <c r="CP1680">
        <v>1477</v>
      </c>
      <c r="CQ1680">
        <v>-0.28506188594807302</v>
      </c>
      <c r="CR1680">
        <v>7.1239358402733918E-2</v>
      </c>
      <c r="CS1680">
        <v>0</v>
      </c>
      <c r="CT1680">
        <v>0</v>
      </c>
      <c r="CU1680">
        <v>56210.062199867571</v>
      </c>
    </row>
    <row r="1681" spans="89:99" x14ac:dyDescent="0.25">
      <c r="CK1681" t="s">
        <v>4680</v>
      </c>
      <c r="CL1681" t="s">
        <v>678</v>
      </c>
      <c r="CM1681" t="s">
        <v>679</v>
      </c>
      <c r="CN1681">
        <v>64332.703369167299</v>
      </c>
      <c r="CO1681">
        <v>2.6147871845021999E-3</v>
      </c>
      <c r="CP1681">
        <v>1478</v>
      </c>
      <c r="CQ1681">
        <v>-0.94189047261984504</v>
      </c>
      <c r="CR1681">
        <v>2.2828033444090633E-3</v>
      </c>
      <c r="CS1681">
        <v>0</v>
      </c>
      <c r="CT1681">
        <v>0</v>
      </c>
      <c r="CU1681">
        <v>56164.766018604358</v>
      </c>
    </row>
    <row r="1682" spans="89:99" x14ac:dyDescent="0.25">
      <c r="CK1682" t="s">
        <v>6541</v>
      </c>
      <c r="CL1682" t="s">
        <v>521</v>
      </c>
      <c r="CM1682" t="s">
        <v>522</v>
      </c>
      <c r="CN1682">
        <v>63656.806918696602</v>
      </c>
      <c r="CO1682">
        <v>2.5363638878912E-2</v>
      </c>
      <c r="CP1682">
        <v>1479</v>
      </c>
      <c r="CQ1682">
        <v>1.6042321199329099</v>
      </c>
      <c r="CR1682">
        <v>2.2143369832289823E-2</v>
      </c>
      <c r="CS1682">
        <v>139.03713658201801</v>
      </c>
      <c r="CT1682">
        <v>121.3844255730187</v>
      </c>
      <c r="CU1682">
        <v>55574.684085071225</v>
      </c>
    </row>
    <row r="1683" spans="89:99" x14ac:dyDescent="0.25">
      <c r="CK1683" t="s">
        <v>6222</v>
      </c>
      <c r="CL1683" t="s">
        <v>6223</v>
      </c>
      <c r="CM1683" t="s">
        <v>6224</v>
      </c>
      <c r="CN1683">
        <v>63033.073268347704</v>
      </c>
      <c r="CO1683">
        <v>6.1978901416582404E-4</v>
      </c>
      <c r="CP1683">
        <v>1480</v>
      </c>
      <c r="CQ1683">
        <v>0</v>
      </c>
      <c r="CR1683">
        <v>5.4109812177127454E-4</v>
      </c>
      <c r="CS1683">
        <v>0</v>
      </c>
      <c r="CT1683">
        <v>0</v>
      </c>
      <c r="CU1683">
        <v>55030.142153905224</v>
      </c>
    </row>
    <row r="1684" spans="89:99" x14ac:dyDescent="0.25">
      <c r="CK1684" t="s">
        <v>4638</v>
      </c>
      <c r="CL1684" t="s">
        <v>664</v>
      </c>
      <c r="CM1684" t="s">
        <v>665</v>
      </c>
      <c r="CN1684">
        <v>62924.730353980602</v>
      </c>
      <c r="CO1684">
        <v>2.4852175646060898E-3</v>
      </c>
      <c r="CP1684">
        <v>1481</v>
      </c>
      <c r="CQ1684">
        <v>0.315753689101401</v>
      </c>
      <c r="CR1684">
        <v>2.1696844017334428E-3</v>
      </c>
      <c r="CS1684">
        <v>0</v>
      </c>
      <c r="CT1684">
        <v>0</v>
      </c>
      <c r="CU1684">
        <v>54935.554889317827</v>
      </c>
    </row>
    <row r="1685" spans="89:99" x14ac:dyDescent="0.25">
      <c r="CK1685" t="s">
        <v>6480</v>
      </c>
      <c r="CL1685" t="s">
        <v>6481</v>
      </c>
      <c r="CM1685" t="s">
        <v>6482</v>
      </c>
      <c r="CN1685">
        <v>62506.2147302386</v>
      </c>
      <c r="CO1685">
        <v>5.7881592931130997E-4</v>
      </c>
      <c r="CP1685">
        <v>1482</v>
      </c>
      <c r="CQ1685">
        <v>6.5201884655067497</v>
      </c>
      <c r="CR1685">
        <v>5.05327143662229E-4</v>
      </c>
      <c r="CS1685">
        <v>1809.6309587723299</v>
      </c>
      <c r="CT1685">
        <v>1579.8729737227602</v>
      </c>
      <c r="CU1685">
        <v>54570.175683228605</v>
      </c>
    </row>
    <row r="1686" spans="89:99" x14ac:dyDescent="0.25">
      <c r="CK1686" t="s">
        <v>6282</v>
      </c>
      <c r="CL1686" t="s">
        <v>2655</v>
      </c>
      <c r="CM1686" t="s">
        <v>2656</v>
      </c>
      <c r="CN1686">
        <v>62157.904005291202</v>
      </c>
      <c r="CO1686">
        <v>4.1746099405719503E-3</v>
      </c>
      <c r="CP1686">
        <v>1483</v>
      </c>
      <c r="CQ1686">
        <v>-19.103101865004</v>
      </c>
      <c r="CR1686">
        <v>3.6445847640771741E-3</v>
      </c>
      <c r="CS1686">
        <v>6397.2975112306704</v>
      </c>
      <c r="CT1686">
        <v>5585.0710300147812</v>
      </c>
      <c r="CU1686">
        <v>54266.087881163425</v>
      </c>
    </row>
    <row r="1687" spans="89:99" x14ac:dyDescent="0.25">
      <c r="CK1687" t="s">
        <v>6270</v>
      </c>
      <c r="CL1687" t="s">
        <v>2633</v>
      </c>
      <c r="CM1687" t="s">
        <v>2634</v>
      </c>
      <c r="CN1687">
        <v>62106.490446264703</v>
      </c>
      <c r="CO1687">
        <v>4.9132065101024801E-5</v>
      </c>
      <c r="CP1687">
        <v>1484</v>
      </c>
      <c r="CQ1687">
        <v>-1.5492677293991599</v>
      </c>
      <c r="CR1687">
        <v>4.2894061587538298E-5</v>
      </c>
      <c r="CS1687">
        <v>13.646107685671099</v>
      </c>
      <c r="CT1687">
        <v>11.913543269467556</v>
      </c>
      <c r="CU1687">
        <v>54221.201993245166</v>
      </c>
    </row>
    <row r="1688" spans="89:99" x14ac:dyDescent="0.25">
      <c r="CK1688" t="s">
        <v>5088</v>
      </c>
      <c r="CL1688" t="s">
        <v>1181</v>
      </c>
      <c r="CM1688" t="s">
        <v>5089</v>
      </c>
      <c r="CN1688">
        <v>62032.688076066202</v>
      </c>
      <c r="CO1688">
        <v>1.04713132676013E-2</v>
      </c>
      <c r="CP1688">
        <v>1485</v>
      </c>
      <c r="CQ1688">
        <v>-1.40018976995759</v>
      </c>
      <c r="CR1688">
        <v>9.1418334498935706E-3</v>
      </c>
      <c r="CS1688">
        <v>0.41885253070405198</v>
      </c>
      <c r="CT1688">
        <v>0.36567333799574281</v>
      </c>
      <c r="CU1688">
        <v>54156.769867176547</v>
      </c>
    </row>
    <row r="1689" spans="89:99" x14ac:dyDescent="0.25">
      <c r="CK1689" t="s">
        <v>7285</v>
      </c>
      <c r="CL1689" t="s">
        <v>1280</v>
      </c>
      <c r="CM1689" t="s">
        <v>1281</v>
      </c>
      <c r="CN1689">
        <v>61717.930183068602</v>
      </c>
      <c r="CO1689">
        <v>3.2995859438414601E-3</v>
      </c>
      <c r="CP1689">
        <v>1486</v>
      </c>
      <c r="CQ1689">
        <v>-3.9402608998548998</v>
      </c>
      <c r="CR1689">
        <v>2.880657314067574E-3</v>
      </c>
      <c r="CS1689">
        <v>207.54735524183599</v>
      </c>
      <c r="CT1689">
        <v>181.19631283091158</v>
      </c>
      <c r="CU1689">
        <v>53881.974895305495</v>
      </c>
    </row>
    <row r="1690" spans="89:99" x14ac:dyDescent="0.25">
      <c r="CK1690" t="s">
        <v>6381</v>
      </c>
      <c r="CL1690" t="s">
        <v>2846</v>
      </c>
      <c r="CM1690" t="s">
        <v>2847</v>
      </c>
      <c r="CN1690">
        <v>61242.396818811103</v>
      </c>
      <c r="CO1690">
        <v>9.5197917615845399E-6</v>
      </c>
      <c r="CP1690">
        <v>1487</v>
      </c>
      <c r="CQ1690">
        <v>-1.6591346889907499</v>
      </c>
      <c r="CR1690">
        <v>8.3111209203667225E-6</v>
      </c>
      <c r="CS1690">
        <v>22936.422698689501</v>
      </c>
      <c r="CT1690">
        <v>20024.322727173094</v>
      </c>
      <c r="CU1690">
        <v>53466.817149107585</v>
      </c>
    </row>
    <row r="1691" spans="89:99" x14ac:dyDescent="0.25">
      <c r="CK1691" t="s">
        <v>9537</v>
      </c>
      <c r="CL1691" t="s">
        <v>1507</v>
      </c>
      <c r="CM1691" t="s">
        <v>1508</v>
      </c>
      <c r="CN1691">
        <v>61178.464827595402</v>
      </c>
      <c r="CO1691">
        <v>3.5987353420558102E-2</v>
      </c>
      <c r="CP1691">
        <v>1488</v>
      </c>
      <c r="CQ1691">
        <v>-14.942797138492701</v>
      </c>
      <c r="CR1691">
        <v>3.1418255080870372E-2</v>
      </c>
      <c r="CS1691">
        <v>6.0626634750244603</v>
      </c>
      <c r="CT1691">
        <v>5.2929234695814564</v>
      </c>
      <c r="CU1691">
        <v>53411.002219224596</v>
      </c>
    </row>
    <row r="1692" spans="89:99" x14ac:dyDescent="0.25">
      <c r="CK1692" t="s">
        <v>5302</v>
      </c>
      <c r="CL1692" t="s">
        <v>3292</v>
      </c>
      <c r="CM1692" t="s">
        <v>3293</v>
      </c>
      <c r="CN1692">
        <v>60255.0357137096</v>
      </c>
      <c r="CO1692">
        <v>6.4706454078865203E-3</v>
      </c>
      <c r="CP1692">
        <v>1489</v>
      </c>
      <c r="CQ1692">
        <v>-6.9040005213375002</v>
      </c>
      <c r="CR1692">
        <v>5.6491063843196179E-3</v>
      </c>
      <c r="CS1692">
        <v>62.721357475288002</v>
      </c>
      <c r="CT1692">
        <v>54.758003044795551</v>
      </c>
      <c r="CU1692">
        <v>52604.815359354187</v>
      </c>
    </row>
    <row r="1693" spans="89:99" x14ac:dyDescent="0.25">
      <c r="CK1693" t="s">
        <v>6629</v>
      </c>
      <c r="CL1693" t="s">
        <v>2072</v>
      </c>
      <c r="CM1693" t="s">
        <v>2073</v>
      </c>
      <c r="CN1693">
        <v>60244.5757583671</v>
      </c>
      <c r="CO1693">
        <v>6.3298407424565196E-3</v>
      </c>
      <c r="CP1693">
        <v>1490</v>
      </c>
      <c r="CQ1693">
        <v>0</v>
      </c>
      <c r="CR1693">
        <v>5.526178842431272E-3</v>
      </c>
      <c r="CS1693">
        <v>0</v>
      </c>
      <c r="CT1693">
        <v>0</v>
      </c>
      <c r="CU1693">
        <v>52595.683441781795</v>
      </c>
    </row>
    <row r="1694" spans="89:99" x14ac:dyDescent="0.25">
      <c r="CK1694" t="s">
        <v>5978</v>
      </c>
      <c r="CL1694" t="s">
        <v>3377</v>
      </c>
      <c r="CM1694" t="s">
        <v>3378</v>
      </c>
      <c r="CN1694">
        <v>60219.234243425301</v>
      </c>
      <c r="CO1694">
        <v>3.4268538080167003E-5</v>
      </c>
      <c r="CP1694">
        <v>1491</v>
      </c>
      <c r="CQ1694">
        <v>-8.1113839271375792</v>
      </c>
      <c r="CR1694">
        <v>2.9917667411356688E-5</v>
      </c>
      <c r="CS1694">
        <v>353.41732740931201</v>
      </c>
      <c r="CT1694">
        <v>308.5460498521162</v>
      </c>
      <c r="CU1694">
        <v>52573.559386943067</v>
      </c>
    </row>
    <row r="1695" spans="89:99" x14ac:dyDescent="0.25">
      <c r="CK1695" t="s">
        <v>5727</v>
      </c>
      <c r="CL1695" t="s">
        <v>5728</v>
      </c>
      <c r="CM1695" t="s">
        <v>5729</v>
      </c>
      <c r="CN1695">
        <v>59692.618826262202</v>
      </c>
      <c r="CO1695">
        <v>5.1224498014804196E-3</v>
      </c>
      <c r="CP1695">
        <v>1492</v>
      </c>
      <c r="CQ1695">
        <v>-14.327998533579001</v>
      </c>
      <c r="CR1695">
        <v>4.4720830848852611E-3</v>
      </c>
      <c r="CS1695">
        <v>1041.96245566892</v>
      </c>
      <c r="CT1695">
        <v>909.6707344473715</v>
      </c>
      <c r="CU1695">
        <v>52113.80516960466</v>
      </c>
    </row>
    <row r="1696" spans="89:99" x14ac:dyDescent="0.25">
      <c r="CK1696" t="s">
        <v>5356</v>
      </c>
      <c r="CL1696" t="s">
        <v>2774</v>
      </c>
      <c r="CM1696" t="s">
        <v>2775</v>
      </c>
      <c r="CN1696">
        <v>59525.501101076399</v>
      </c>
      <c r="CO1696">
        <v>1.4352875871441299E-4</v>
      </c>
      <c r="CP1696">
        <v>1493</v>
      </c>
      <c r="CQ1696">
        <v>-6.3845677548638502</v>
      </c>
      <c r="CR1696">
        <v>1.253057733929963E-4</v>
      </c>
      <c r="CS1696">
        <v>11876.685777819601</v>
      </c>
      <c r="CT1696">
        <v>10368.774244724516</v>
      </c>
      <c r="CU1696">
        <v>51967.905379279349</v>
      </c>
    </row>
    <row r="1697" spans="89:99" x14ac:dyDescent="0.25">
      <c r="CK1697" t="s">
        <v>5047</v>
      </c>
      <c r="CL1697" t="s">
        <v>5048</v>
      </c>
      <c r="CM1697" t="s">
        <v>5049</v>
      </c>
      <c r="CN1697">
        <v>59488.191653244197</v>
      </c>
      <c r="CO1697">
        <v>6.2619149108579205E-4</v>
      </c>
      <c r="CP1697">
        <v>1494</v>
      </c>
      <c r="CQ1697">
        <v>1.12009987073454</v>
      </c>
      <c r="CR1697">
        <v>5.4668771461157566E-4</v>
      </c>
      <c r="CS1697">
        <v>537619.96763358498</v>
      </c>
      <c r="CT1697">
        <v>469361.58606295462</v>
      </c>
      <c r="CU1697">
        <v>51935.332888181714</v>
      </c>
    </row>
    <row r="1698" spans="89:99" x14ac:dyDescent="0.25">
      <c r="CK1698" t="s">
        <v>4819</v>
      </c>
      <c r="CL1698" t="s">
        <v>4820</v>
      </c>
      <c r="CM1698" t="s">
        <v>4821</v>
      </c>
      <c r="CN1698">
        <v>59471.376286968502</v>
      </c>
      <c r="CO1698">
        <v>3.5363328613622598E-3</v>
      </c>
      <c r="CP1698">
        <v>1495</v>
      </c>
      <c r="CQ1698">
        <v>15.0066466684343</v>
      </c>
      <c r="CR1698">
        <v>3.0873458959522629E-3</v>
      </c>
      <c r="CS1698">
        <v>74.581378745743706</v>
      </c>
      <c r="CT1698">
        <v>65.112228574669118</v>
      </c>
      <c r="CU1698">
        <v>51920.652468069849</v>
      </c>
    </row>
    <row r="1699" spans="89:99" x14ac:dyDescent="0.25">
      <c r="CK1699" t="s">
        <v>4794</v>
      </c>
      <c r="CL1699" t="s">
        <v>4794</v>
      </c>
      <c r="CM1699" t="s">
        <v>4795</v>
      </c>
      <c r="CN1699">
        <v>59410.497927659097</v>
      </c>
      <c r="CO1699">
        <v>1.6837499577764401E-2</v>
      </c>
      <c r="CP1699">
        <v>1496</v>
      </c>
      <c r="CQ1699">
        <v>10.714713607287999</v>
      </c>
      <c r="CR1699">
        <v>1.4699743281373126E-2</v>
      </c>
      <c r="CS1699">
        <v>5343.2865933196299</v>
      </c>
      <c r="CT1699">
        <v>4664.8815542853981</v>
      </c>
      <c r="CU1699">
        <v>51867.5034687718</v>
      </c>
    </row>
    <row r="1700" spans="89:99" x14ac:dyDescent="0.25">
      <c r="CK1700" t="s">
        <v>6171</v>
      </c>
      <c r="CL1700" t="s">
        <v>1375</v>
      </c>
      <c r="CM1700" t="s">
        <v>1376</v>
      </c>
      <c r="CN1700">
        <v>59363.369681167002</v>
      </c>
      <c r="CO1700">
        <v>7.4964105244941402E-3</v>
      </c>
      <c r="CP1700">
        <v>1497</v>
      </c>
      <c r="CQ1700">
        <v>-13.412268652776399</v>
      </c>
      <c r="CR1700">
        <v>6.5446362586622682E-3</v>
      </c>
      <c r="CS1700">
        <v>237.07520698170001</v>
      </c>
      <c r="CT1700">
        <v>206.9751904024755</v>
      </c>
      <c r="CU1700">
        <v>51826.35881296733</v>
      </c>
    </row>
    <row r="1701" spans="89:99" x14ac:dyDescent="0.25">
      <c r="CK1701" t="s">
        <v>5626</v>
      </c>
      <c r="CL1701" t="s">
        <v>788</v>
      </c>
      <c r="CM1701" t="s">
        <v>789</v>
      </c>
      <c r="CN1701">
        <v>59100.068771581202</v>
      </c>
      <c r="CO1701">
        <v>4.1252320144215699E-4</v>
      </c>
      <c r="CP1701">
        <v>1498</v>
      </c>
      <c r="CQ1701">
        <v>0</v>
      </c>
      <c r="CR1701">
        <v>3.6014760569425507E-4</v>
      </c>
      <c r="CS1701">
        <v>0</v>
      </c>
      <c r="CT1701">
        <v>0</v>
      </c>
      <c r="CU1701">
        <v>51596.487640066181</v>
      </c>
    </row>
    <row r="1702" spans="89:99" x14ac:dyDescent="0.25">
      <c r="CK1702" t="s">
        <v>6957</v>
      </c>
      <c r="CL1702" t="s">
        <v>6958</v>
      </c>
      <c r="CM1702" t="s">
        <v>6959</v>
      </c>
      <c r="CN1702">
        <v>58437.912233815703</v>
      </c>
      <c r="CO1702">
        <v>4.9153889168419298E-4</v>
      </c>
      <c r="CP1702">
        <v>1499</v>
      </c>
      <c r="CQ1702">
        <v>7.9484961065965098</v>
      </c>
      <c r="CR1702">
        <v>4.2913114784040124E-4</v>
      </c>
      <c r="CS1702">
        <v>171.05553430609899</v>
      </c>
      <c r="CT1702">
        <v>149.33763944845947</v>
      </c>
      <c r="CU1702">
        <v>51018.401144961543</v>
      </c>
    </row>
    <row r="1703" spans="89:99" x14ac:dyDescent="0.25">
      <c r="CK1703" t="s">
        <v>6218</v>
      </c>
      <c r="CL1703" t="s">
        <v>1206</v>
      </c>
      <c r="CM1703" t="s">
        <v>1207</v>
      </c>
      <c r="CN1703">
        <v>58016.822624594199</v>
      </c>
      <c r="CO1703">
        <v>6.0878093634181697E-4</v>
      </c>
      <c r="CP1703">
        <v>1500</v>
      </c>
      <c r="CQ1703">
        <v>0.96760305895686105</v>
      </c>
      <c r="CR1703">
        <v>5.3148767354011472E-4</v>
      </c>
      <c r="CS1703">
        <v>0</v>
      </c>
      <c r="CT1703">
        <v>0</v>
      </c>
      <c r="CU1703">
        <v>50650.774756885236</v>
      </c>
    </row>
    <row r="1704" spans="89:99" x14ac:dyDescent="0.25">
      <c r="CK1704" t="s">
        <v>9812</v>
      </c>
      <c r="CL1704" t="s">
        <v>9813</v>
      </c>
      <c r="CM1704" t="s">
        <v>9814</v>
      </c>
      <c r="CN1704">
        <v>57898.276150408798</v>
      </c>
      <c r="CO1704">
        <v>1.71827481989861E-2</v>
      </c>
      <c r="CP1704">
        <v>1501</v>
      </c>
      <c r="CQ1704">
        <v>34.666205582286103</v>
      </c>
      <c r="CR1704">
        <v>1.5001157756650034E-2</v>
      </c>
      <c r="CS1704">
        <v>863.91749228173705</v>
      </c>
      <c r="CT1704">
        <v>754.2310717916788</v>
      </c>
      <c r="CU1704">
        <v>50547.279417248312</v>
      </c>
    </row>
    <row r="1705" spans="89:99" x14ac:dyDescent="0.25">
      <c r="CK1705" t="s">
        <v>5044</v>
      </c>
      <c r="CL1705" t="s">
        <v>5045</v>
      </c>
      <c r="CM1705" t="s">
        <v>5046</v>
      </c>
      <c r="CN1705">
        <v>57704.352400807104</v>
      </c>
      <c r="CO1705">
        <v>4.6866041789751301E-4</v>
      </c>
      <c r="CP1705">
        <v>1502</v>
      </c>
      <c r="CQ1705">
        <v>-15.995678961280399</v>
      </c>
      <c r="CR1705">
        <v>4.0915741659957331E-4</v>
      </c>
      <c r="CS1705">
        <v>8715.3026863395608</v>
      </c>
      <c r="CT1705">
        <v>7608.7729960711467</v>
      </c>
      <c r="CU1705">
        <v>50377.977002591047</v>
      </c>
    </row>
    <row r="1706" spans="89:99" x14ac:dyDescent="0.25">
      <c r="CK1706" t="s">
        <v>10365</v>
      </c>
      <c r="CL1706" t="s">
        <v>10366</v>
      </c>
      <c r="CM1706" t="s">
        <v>10367</v>
      </c>
      <c r="CN1706">
        <v>57542.2781303679</v>
      </c>
      <c r="CO1706">
        <v>3.5449559219281002E-2</v>
      </c>
      <c r="CP1706">
        <v>1503</v>
      </c>
      <c r="CQ1706">
        <v>8.3168640035174504E-3</v>
      </c>
      <c r="CR1706">
        <v>3.0948741382564218E-2</v>
      </c>
      <c r="CS1706">
        <v>0.35449559219281002</v>
      </c>
      <c r="CT1706">
        <v>0.30948741382564215</v>
      </c>
      <c r="CU1706">
        <v>50236.480329823884</v>
      </c>
    </row>
    <row r="1707" spans="89:99" x14ac:dyDescent="0.25">
      <c r="CK1707" t="s">
        <v>4680</v>
      </c>
      <c r="CL1707" t="s">
        <v>3316</v>
      </c>
      <c r="CM1707" t="s">
        <v>3317</v>
      </c>
      <c r="CN1707">
        <v>56605.847056500403</v>
      </c>
      <c r="CO1707">
        <v>1.24973312468259E-3</v>
      </c>
      <c r="CP1707">
        <v>1504</v>
      </c>
      <c r="CQ1707">
        <v>-0.79168756210212299</v>
      </c>
      <c r="CR1707">
        <v>1.09106200824039E-3</v>
      </c>
      <c r="CS1707">
        <v>79417.293875054398</v>
      </c>
      <c r="CT1707">
        <v>69334.156575502013</v>
      </c>
      <c r="CU1707">
        <v>49418.942290818901</v>
      </c>
    </row>
    <row r="1708" spans="89:99" x14ac:dyDescent="0.25">
      <c r="CK1708" t="s">
        <v>6463</v>
      </c>
      <c r="CL1708" t="s">
        <v>6464</v>
      </c>
      <c r="CM1708" t="s">
        <v>6465</v>
      </c>
      <c r="CN1708">
        <v>56477.310828532303</v>
      </c>
      <c r="CO1708">
        <v>5.7452860398091901E-2</v>
      </c>
      <c r="CP1708">
        <v>1505</v>
      </c>
      <c r="CQ1708">
        <v>-20.451449934307298</v>
      </c>
      <c r="CR1708">
        <v>5.0158415430508578E-2</v>
      </c>
      <c r="CS1708">
        <v>1441.5359464383</v>
      </c>
      <c r="CT1708">
        <v>1258.5127765347081</v>
      </c>
      <c r="CU1708">
        <v>49306.725536498539</v>
      </c>
    </row>
    <row r="1709" spans="89:99" x14ac:dyDescent="0.25">
      <c r="CK1709" t="s">
        <v>5235</v>
      </c>
      <c r="CL1709" t="s">
        <v>5236</v>
      </c>
      <c r="CM1709" t="s">
        <v>2660</v>
      </c>
      <c r="CN1709">
        <v>55360.263313565702</v>
      </c>
      <c r="CO1709">
        <v>1.2130649382839601E-2</v>
      </c>
      <c r="CP1709">
        <v>1506</v>
      </c>
      <c r="CQ1709">
        <v>0</v>
      </c>
      <c r="CR1709">
        <v>1.0590493614596757E-2</v>
      </c>
      <c r="CS1709">
        <v>0</v>
      </c>
      <c r="CT1709">
        <v>0</v>
      </c>
      <c r="CU1709">
        <v>48331.502842222159</v>
      </c>
    </row>
    <row r="1710" spans="89:99" x14ac:dyDescent="0.25">
      <c r="CK1710" t="s">
        <v>5794</v>
      </c>
      <c r="CL1710" t="s">
        <v>5795</v>
      </c>
      <c r="CM1710" t="s">
        <v>5796</v>
      </c>
      <c r="CN1710">
        <v>54990.869245675</v>
      </c>
      <c r="CO1710">
        <v>3.4473267695536102E-3</v>
      </c>
      <c r="CP1710">
        <v>1507</v>
      </c>
      <c r="CQ1710">
        <v>-8.18630897787199</v>
      </c>
      <c r="CR1710">
        <v>3.0096403735840067E-3</v>
      </c>
      <c r="CS1710">
        <v>815.75481129858997</v>
      </c>
      <c r="CT1710">
        <v>712.183317436876</v>
      </c>
      <c r="CU1710">
        <v>48009.00852276713</v>
      </c>
    </row>
    <row r="1711" spans="89:99" x14ac:dyDescent="0.25">
      <c r="CK1711" t="s">
        <v>4260</v>
      </c>
      <c r="CL1711" t="s">
        <v>6433</v>
      </c>
      <c r="CM1711" t="s">
        <v>6434</v>
      </c>
      <c r="CN1711">
        <v>54254.763608161302</v>
      </c>
      <c r="CO1711">
        <v>6.6012933048183398E-7</v>
      </c>
      <c r="CP1711">
        <v>1508</v>
      </c>
      <c r="CQ1711">
        <v>-0.34421673449521201</v>
      </c>
      <c r="CR1711">
        <v>5.7631667016653854E-7</v>
      </c>
      <c r="CS1711">
        <v>15.818673622381</v>
      </c>
      <c r="CT1711">
        <v>13.810271544589023</v>
      </c>
      <c r="CU1711">
        <v>47366.361801414721</v>
      </c>
    </row>
    <row r="1712" spans="89:99" x14ac:dyDescent="0.25">
      <c r="CK1712" t="s">
        <v>5123</v>
      </c>
      <c r="CL1712" t="s">
        <v>2819</v>
      </c>
      <c r="CM1712" t="s">
        <v>2820</v>
      </c>
      <c r="CN1712">
        <v>54147.439586300403</v>
      </c>
      <c r="CO1712">
        <v>1.0955744743621799E-5</v>
      </c>
      <c r="CP1712">
        <v>1509</v>
      </c>
      <c r="CQ1712">
        <v>-9.2249329544648706</v>
      </c>
      <c r="CR1712">
        <v>9.5647595679926047E-6</v>
      </c>
      <c r="CS1712">
        <v>25455.623610953899</v>
      </c>
      <c r="CT1712">
        <v>22223.675814812756</v>
      </c>
      <c r="CU1712">
        <v>47272.664066665369</v>
      </c>
    </row>
    <row r="1713" spans="89:99" x14ac:dyDescent="0.25">
      <c r="CK1713" t="s">
        <v>7306</v>
      </c>
      <c r="CL1713" t="s">
        <v>7307</v>
      </c>
      <c r="CM1713" t="s">
        <v>7308</v>
      </c>
      <c r="CN1713">
        <v>54101.421177432203</v>
      </c>
      <c r="CO1713">
        <v>7.9976904809731105E-4</v>
      </c>
      <c r="CP1713">
        <v>1510</v>
      </c>
      <c r="CQ1713">
        <v>-23.897387744664499</v>
      </c>
      <c r="CR1713">
        <v>6.9822717067468429E-4</v>
      </c>
      <c r="CS1713">
        <v>2763.7505166690198</v>
      </c>
      <c r="CT1713">
        <v>2412.8536960706551</v>
      </c>
      <c r="CU1713">
        <v>47232.488339060714</v>
      </c>
    </row>
    <row r="1714" spans="89:99" x14ac:dyDescent="0.25">
      <c r="CK1714" t="s">
        <v>6259</v>
      </c>
      <c r="CL1714" t="s">
        <v>6259</v>
      </c>
      <c r="CM1714" t="s">
        <v>6260</v>
      </c>
      <c r="CN1714">
        <v>53687.768434195597</v>
      </c>
      <c r="CO1714">
        <v>7.6492230221556603E-3</v>
      </c>
      <c r="CP1714">
        <v>1511</v>
      </c>
      <c r="CQ1714">
        <v>26.370167991492</v>
      </c>
      <c r="CR1714">
        <v>6.6780470703706914E-3</v>
      </c>
      <c r="CS1714">
        <v>30.699322138729102</v>
      </c>
      <c r="CT1714">
        <v>26.801613402707506</v>
      </c>
      <c r="CU1714">
        <v>46871.354602716405</v>
      </c>
    </row>
    <row r="1715" spans="89:99" x14ac:dyDescent="0.25">
      <c r="CK1715" t="s">
        <v>5244</v>
      </c>
      <c r="CL1715" t="s">
        <v>5245</v>
      </c>
      <c r="CM1715" t="s">
        <v>5246</v>
      </c>
      <c r="CN1715">
        <v>53652.134160656198</v>
      </c>
      <c r="CO1715">
        <v>7.8754836713378299E-3</v>
      </c>
      <c r="CP1715">
        <v>1512</v>
      </c>
      <c r="CQ1715">
        <v>-95.408495489125997</v>
      </c>
      <c r="CR1715">
        <v>6.8755807624900954E-3</v>
      </c>
      <c r="CS1715">
        <v>29.926837951083801</v>
      </c>
      <c r="CT1715">
        <v>26.127206897462404</v>
      </c>
      <c r="CU1715">
        <v>46840.24459908266</v>
      </c>
    </row>
    <row r="1716" spans="89:99" x14ac:dyDescent="0.25">
      <c r="CK1716" t="s">
        <v>5369</v>
      </c>
      <c r="CL1716" t="s">
        <v>5370</v>
      </c>
      <c r="CM1716" t="s">
        <v>5371</v>
      </c>
      <c r="CN1716">
        <v>53578.918953573098</v>
      </c>
      <c r="CO1716">
        <v>3.14749376192175E-3</v>
      </c>
      <c r="CP1716">
        <v>1513</v>
      </c>
      <c r="CQ1716">
        <v>24.331618887028998</v>
      </c>
      <c r="CR1716">
        <v>2.7478753639331179E-3</v>
      </c>
      <c r="CS1716">
        <v>65.477559762131506</v>
      </c>
      <c r="CT1716">
        <v>57.164266864492255</v>
      </c>
      <c r="CU1716">
        <v>46776.325087551661</v>
      </c>
    </row>
    <row r="1717" spans="89:99" x14ac:dyDescent="0.25">
      <c r="CK1717" t="s">
        <v>9554</v>
      </c>
      <c r="CL1717" t="s">
        <v>9555</v>
      </c>
      <c r="CM1717" t="s">
        <v>10670</v>
      </c>
      <c r="CN1717">
        <v>53303.139407583898</v>
      </c>
      <c r="CO1717">
        <v>4.0399242306689198E-6</v>
      </c>
      <c r="CP1717">
        <v>1514</v>
      </c>
      <c r="CQ1717">
        <v>6.0102941306196698</v>
      </c>
      <c r="CR1717">
        <v>3.5269992906462722E-6</v>
      </c>
      <c r="CS1717">
        <v>11368.977182840499</v>
      </c>
      <c r="CT1717">
        <v>9925.5263637983408</v>
      </c>
      <c r="CU1717">
        <v>46535.559615839433</v>
      </c>
    </row>
    <row r="1718" spans="89:99" x14ac:dyDescent="0.25">
      <c r="CK1718" t="s">
        <v>7231</v>
      </c>
      <c r="CL1718" t="s">
        <v>7232</v>
      </c>
      <c r="CM1718" t="s">
        <v>7233</v>
      </c>
      <c r="CN1718">
        <v>53182.206312210699</v>
      </c>
      <c r="CO1718">
        <v>2.20419161630465E-3</v>
      </c>
      <c r="CP1718">
        <v>1515</v>
      </c>
      <c r="CQ1718">
        <v>60.427585407901802</v>
      </c>
      <c r="CR1718">
        <v>1.9243386319321471E-3</v>
      </c>
      <c r="CS1718">
        <v>95.598309475265907</v>
      </c>
      <c r="CT1718">
        <v>83.460765711048268</v>
      </c>
      <c r="CU1718">
        <v>46429.980669987192</v>
      </c>
    </row>
    <row r="1719" spans="89:99" x14ac:dyDescent="0.25">
      <c r="CK1719" t="s">
        <v>4800</v>
      </c>
      <c r="CL1719" t="s">
        <v>2074</v>
      </c>
      <c r="CM1719" t="s">
        <v>2075</v>
      </c>
      <c r="CN1719">
        <v>52726.0450181177</v>
      </c>
      <c r="CO1719">
        <v>2.9547989734025702E-3</v>
      </c>
      <c r="CP1719">
        <v>1516</v>
      </c>
      <c r="CQ1719">
        <v>1.20090398027982</v>
      </c>
      <c r="CR1719">
        <v>2.5796458765434869E-3</v>
      </c>
      <c r="CS1719">
        <v>3.24703183919616E-2</v>
      </c>
      <c r="CT1719">
        <v>2.8347756887644595E-2</v>
      </c>
      <c r="CU1719">
        <v>46031.735438437419</v>
      </c>
    </row>
    <row r="1720" spans="89:99" x14ac:dyDescent="0.25">
      <c r="CK1720" t="s">
        <v>5548</v>
      </c>
      <c r="CL1720" t="s">
        <v>5549</v>
      </c>
      <c r="CM1720" t="s">
        <v>5550</v>
      </c>
      <c r="CN1720">
        <v>52653.615052566201</v>
      </c>
      <c r="CO1720">
        <v>4.1746099405719499E-5</v>
      </c>
      <c r="CP1720">
        <v>1517</v>
      </c>
      <c r="CQ1720">
        <v>1.1430573858447299</v>
      </c>
      <c r="CR1720">
        <v>3.6445847640771742E-5</v>
      </c>
      <c r="CS1720">
        <v>40.749534850862197</v>
      </c>
      <c r="CT1720">
        <v>35.575810908057342</v>
      </c>
      <c r="CU1720">
        <v>45968.501471032199</v>
      </c>
    </row>
    <row r="1721" spans="89:99" x14ac:dyDescent="0.25">
      <c r="CK1721" t="s">
        <v>6396</v>
      </c>
      <c r="CL1721" t="s">
        <v>6397</v>
      </c>
      <c r="CM1721" t="s">
        <v>6398</v>
      </c>
      <c r="CN1721">
        <v>52183.959230974498</v>
      </c>
      <c r="CO1721">
        <v>1.0436791846194899</v>
      </c>
      <c r="CP1721">
        <v>1518</v>
      </c>
      <c r="CQ1721">
        <v>-19.702311597772301</v>
      </c>
      <c r="CR1721">
        <v>0.91116950062346125</v>
      </c>
      <c r="CS1721">
        <v>4.3646594200489197</v>
      </c>
      <c r="CT1721">
        <v>3.8105048014418297</v>
      </c>
      <c r="CU1721">
        <v>45558.475031173068</v>
      </c>
    </row>
    <row r="1722" spans="89:99" x14ac:dyDescent="0.25">
      <c r="CK1722" t="s">
        <v>6115</v>
      </c>
      <c r="CL1722" t="s">
        <v>3294</v>
      </c>
      <c r="CM1722" t="s">
        <v>3295</v>
      </c>
      <c r="CN1722">
        <v>52143.618279139599</v>
      </c>
      <c r="CO1722">
        <v>3.4812904489762498E-4</v>
      </c>
      <c r="CP1722">
        <v>1519</v>
      </c>
      <c r="CQ1722">
        <v>-12.907903120249101</v>
      </c>
      <c r="CR1722">
        <v>3.0392918884124303E-4</v>
      </c>
      <c r="CS1722">
        <v>1256.5535537834901</v>
      </c>
      <c r="CT1722">
        <v>1097.0164883809234</v>
      </c>
      <c r="CU1722">
        <v>45523.255927946935</v>
      </c>
    </row>
    <row r="1723" spans="89:99" x14ac:dyDescent="0.25">
      <c r="CK1723" t="s">
        <v>5126</v>
      </c>
      <c r="CL1723" t="s">
        <v>5127</v>
      </c>
      <c r="CM1723" t="s">
        <v>5128</v>
      </c>
      <c r="CN1723">
        <v>52123.085142962896</v>
      </c>
      <c r="CO1723">
        <v>3.6483706786062501E-6</v>
      </c>
      <c r="CP1723">
        <v>1520</v>
      </c>
      <c r="CQ1723">
        <v>-0.23488509923419201</v>
      </c>
      <c r="CR1723">
        <v>3.185158943767687E-6</v>
      </c>
      <c r="CS1723">
        <v>7965.1155687918099</v>
      </c>
      <c r="CT1723">
        <v>6953.8326357157284</v>
      </c>
      <c r="CU1723">
        <v>45505.329760871769</v>
      </c>
    </row>
    <row r="1724" spans="89:99" x14ac:dyDescent="0.25">
      <c r="CK1724" t="s">
        <v>6059</v>
      </c>
      <c r="CL1724" t="s">
        <v>6453</v>
      </c>
      <c r="CM1724" t="s">
        <v>6454</v>
      </c>
      <c r="CN1724">
        <v>51397.891370928097</v>
      </c>
      <c r="CO1724">
        <v>3.3990384758161101E-3</v>
      </c>
      <c r="CP1724">
        <v>1521</v>
      </c>
      <c r="CQ1724">
        <v>0.81678362776820002</v>
      </c>
      <c r="CR1724">
        <v>2.9674829547725943E-3</v>
      </c>
      <c r="CS1724">
        <v>0</v>
      </c>
      <c r="CT1724">
        <v>0</v>
      </c>
      <c r="CU1724">
        <v>44872.209490909598</v>
      </c>
    </row>
    <row r="1725" spans="89:99" x14ac:dyDescent="0.25">
      <c r="CK1725" t="s">
        <v>1967</v>
      </c>
      <c r="CL1725" t="s">
        <v>5237</v>
      </c>
      <c r="CM1725" t="s">
        <v>5238</v>
      </c>
      <c r="CN1725">
        <v>50772.7818271258</v>
      </c>
      <c r="CO1725">
        <v>4.2310651522604803E-3</v>
      </c>
      <c r="CP1725">
        <v>1522</v>
      </c>
      <c r="CQ1725">
        <v>0</v>
      </c>
      <c r="CR1725">
        <v>3.6938721962688817E-3</v>
      </c>
      <c r="CS1725">
        <v>0</v>
      </c>
      <c r="CT1725">
        <v>0</v>
      </c>
      <c r="CU1725">
        <v>44326.466355226614</v>
      </c>
    </row>
    <row r="1726" spans="89:99" x14ac:dyDescent="0.25">
      <c r="CK1726" t="s">
        <v>7317</v>
      </c>
      <c r="CL1726" t="s">
        <v>7318</v>
      </c>
      <c r="CM1726" t="s">
        <v>7319</v>
      </c>
      <c r="CN1726">
        <v>50558.643108800803</v>
      </c>
      <c r="CO1726">
        <v>0.108506118889501</v>
      </c>
      <c r="CP1726">
        <v>1523</v>
      </c>
      <c r="CQ1726">
        <v>22.984575890593501</v>
      </c>
      <c r="CR1726">
        <v>9.4729748010814421E-2</v>
      </c>
      <c r="CS1726">
        <v>7.5162202413456003E-2</v>
      </c>
      <c r="CT1726">
        <v>6.561930854623399E-2</v>
      </c>
      <c r="CU1726">
        <v>44139.515545135029</v>
      </c>
    </row>
    <row r="1727" spans="89:99" x14ac:dyDescent="0.25">
      <c r="CK1727" t="s">
        <v>6330</v>
      </c>
      <c r="CL1727" t="s">
        <v>6330</v>
      </c>
      <c r="CM1727" t="s">
        <v>6331</v>
      </c>
      <c r="CN1727">
        <v>50553.420104203899</v>
      </c>
      <c r="CO1727">
        <v>7.3712385491315298E-3</v>
      </c>
      <c r="CP1727">
        <v>1524</v>
      </c>
      <c r="CQ1727">
        <v>1.29117822475621</v>
      </c>
      <c r="CR1727">
        <v>6.435356617979596E-3</v>
      </c>
      <c r="CS1727">
        <v>3.8691520756408502</v>
      </c>
      <c r="CT1727">
        <v>3.3779090515091861</v>
      </c>
      <c r="CU1727">
        <v>44134.95567409377</v>
      </c>
    </row>
    <row r="1728" spans="89:99" x14ac:dyDescent="0.25">
      <c r="CK1728" t="s">
        <v>6382</v>
      </c>
      <c r="CL1728" t="s">
        <v>1366</v>
      </c>
      <c r="CM1728" t="s">
        <v>1367</v>
      </c>
      <c r="CN1728">
        <v>50178.904559077899</v>
      </c>
      <c r="CO1728">
        <v>5.2600083303055197E-4</v>
      </c>
      <c r="CP1728">
        <v>1525</v>
      </c>
      <c r="CQ1728">
        <v>39.981117522892902</v>
      </c>
      <c r="CR1728">
        <v>4.5921766326566113E-4</v>
      </c>
      <c r="CS1728">
        <v>0.20230763902497501</v>
      </c>
      <c r="CT1728">
        <v>0.17662185194380814</v>
      </c>
      <c r="CU1728">
        <v>43807.990120639144</v>
      </c>
    </row>
    <row r="1729" spans="89:99" x14ac:dyDescent="0.25">
      <c r="CK1729" t="s">
        <v>6614</v>
      </c>
      <c r="CL1729" t="s">
        <v>6615</v>
      </c>
      <c r="CM1729" t="s">
        <v>6616</v>
      </c>
      <c r="CN1729">
        <v>50032.318788050601</v>
      </c>
      <c r="CO1729">
        <v>1.6935229550375099E-2</v>
      </c>
      <c r="CP1729">
        <v>1526</v>
      </c>
      <c r="CQ1729">
        <v>-0.97312531068545405</v>
      </c>
      <c r="CR1729">
        <v>1.4785065065741279E-2</v>
      </c>
      <c r="CS1729">
        <v>2033.6763614056299</v>
      </c>
      <c r="CT1729">
        <v>1775.472675856126</v>
      </c>
      <c r="CU1729">
        <v>43680.015465444558</v>
      </c>
    </row>
    <row r="1730" spans="89:99" x14ac:dyDescent="0.25">
      <c r="CK1730" t="s">
        <v>6829</v>
      </c>
      <c r="CL1730" t="s">
        <v>3016</v>
      </c>
      <c r="CM1730" t="s">
        <v>3017</v>
      </c>
      <c r="CN1730">
        <v>49557.526262954598</v>
      </c>
      <c r="CO1730">
        <v>3.3029542963846002E-5</v>
      </c>
      <c r="CP1730">
        <v>1527</v>
      </c>
      <c r="CQ1730">
        <v>14.0753385317587</v>
      </c>
      <c r="CR1730">
        <v>2.8835980070984266E-5</v>
      </c>
      <c r="CS1730">
        <v>1117.2672291579399</v>
      </c>
      <c r="CT1730">
        <v>975.4145126751315</v>
      </c>
      <c r="CU1730">
        <v>43265.504498504844</v>
      </c>
    </row>
    <row r="1731" spans="89:99" x14ac:dyDescent="0.25">
      <c r="CK1731" t="s">
        <v>5605</v>
      </c>
      <c r="CL1731" t="s">
        <v>3580</v>
      </c>
      <c r="CM1731" t="s">
        <v>3581</v>
      </c>
      <c r="CN1731">
        <v>49464.205711797302</v>
      </c>
      <c r="CO1731">
        <v>8.6891789169093996E-3</v>
      </c>
      <c r="CP1731">
        <v>1528</v>
      </c>
      <c r="CQ1731">
        <v>25.715878948498101</v>
      </c>
      <c r="CR1731">
        <v>7.585966004902917E-3</v>
      </c>
      <c r="CS1731">
        <v>16.378063711096399</v>
      </c>
      <c r="CT1731">
        <v>14.298639230080759</v>
      </c>
      <c r="CU1731">
        <v>43184.032297804682</v>
      </c>
    </row>
    <row r="1732" spans="89:99" x14ac:dyDescent="0.25">
      <c r="CK1732" t="s">
        <v>6367</v>
      </c>
      <c r="CL1732" t="s">
        <v>6368</v>
      </c>
      <c r="CM1732" t="s">
        <v>3395</v>
      </c>
      <c r="CN1732">
        <v>49037.321419542699</v>
      </c>
      <c r="CO1732">
        <v>1.6960153520092201E-3</v>
      </c>
      <c r="CP1732">
        <v>1529</v>
      </c>
      <c r="CQ1732">
        <v>0.41052950139319</v>
      </c>
      <c r="CR1732">
        <v>1.4806824588567218E-3</v>
      </c>
      <c r="CS1732">
        <v>82.455317649172301</v>
      </c>
      <c r="CT1732">
        <v>71.986460699162805</v>
      </c>
      <c r="CU1732">
        <v>42811.346942831893</v>
      </c>
    </row>
    <row r="1733" spans="89:99" x14ac:dyDescent="0.25">
      <c r="CK1733" t="s">
        <v>9937</v>
      </c>
      <c r="CL1733" t="s">
        <v>9938</v>
      </c>
      <c r="CM1733" t="s">
        <v>9939</v>
      </c>
      <c r="CN1733">
        <v>48924.7344842905</v>
      </c>
      <c r="CO1733">
        <v>2.8172970436446398E-3</v>
      </c>
      <c r="CP1733">
        <v>1530</v>
      </c>
      <c r="CQ1733">
        <v>21.243973946676601</v>
      </c>
      <c r="CR1733">
        <v>2.4596017417953427E-3</v>
      </c>
      <c r="CS1733">
        <v>0.92723854180857002</v>
      </c>
      <c r="CT1733">
        <v>0.80951262758638698</v>
      </c>
      <c r="CU1733">
        <v>42713.054495227057</v>
      </c>
    </row>
    <row r="1734" spans="89:99" x14ac:dyDescent="0.25">
      <c r="CK1734" t="s">
        <v>4303</v>
      </c>
      <c r="CL1734" t="s">
        <v>4304</v>
      </c>
      <c r="CM1734" t="s">
        <v>4305</v>
      </c>
      <c r="CN1734">
        <v>48848.821548681502</v>
      </c>
      <c r="CO1734">
        <v>6.9625808979525003E-7</v>
      </c>
      <c r="CP1734">
        <v>1531</v>
      </c>
      <c r="CQ1734">
        <v>102.382560990855</v>
      </c>
      <c r="CR1734">
        <v>6.0785837768248603E-7</v>
      </c>
      <c r="CS1734">
        <v>70.111771746516595</v>
      </c>
      <c r="CT1734">
        <v>61.210100758491883</v>
      </c>
      <c r="CU1734">
        <v>42646.779769574714</v>
      </c>
    </row>
    <row r="1735" spans="89:99" x14ac:dyDescent="0.25">
      <c r="CK1735" t="s">
        <v>5922</v>
      </c>
      <c r="CL1735" t="s">
        <v>5923</v>
      </c>
      <c r="CM1735" t="s">
        <v>5924</v>
      </c>
      <c r="CN1735">
        <v>48676.988099560898</v>
      </c>
      <c r="CO1735">
        <v>3.8187501528136901E-2</v>
      </c>
      <c r="CP1735">
        <v>1532</v>
      </c>
      <c r="CQ1735">
        <v>0</v>
      </c>
      <c r="CR1735">
        <v>3.333906358411854E-2</v>
      </c>
      <c r="CS1735">
        <v>0</v>
      </c>
      <c r="CT1735">
        <v>0</v>
      </c>
      <c r="CU1735">
        <v>42496.762982488261</v>
      </c>
    </row>
    <row r="1736" spans="89:99" x14ac:dyDescent="0.25">
      <c r="CK1736" t="s">
        <v>7180</v>
      </c>
      <c r="CL1736" t="s">
        <v>7180</v>
      </c>
      <c r="CM1736" t="s">
        <v>7181</v>
      </c>
      <c r="CN1736">
        <v>48656.517370488698</v>
      </c>
      <c r="CO1736">
        <v>2.8023055059011701E-3</v>
      </c>
      <c r="CP1736">
        <v>1533</v>
      </c>
      <c r="CQ1736">
        <v>0.113385051426832</v>
      </c>
      <c r="CR1736">
        <v>2.4465135896499348E-3</v>
      </c>
      <c r="CS1736">
        <v>0</v>
      </c>
      <c r="CT1736">
        <v>0</v>
      </c>
      <c r="CU1736">
        <v>42478.891299061987</v>
      </c>
    </row>
    <row r="1737" spans="89:99" x14ac:dyDescent="0.25">
      <c r="CK1737" t="s">
        <v>6075</v>
      </c>
      <c r="CL1737" t="s">
        <v>6075</v>
      </c>
      <c r="CM1737" t="s">
        <v>6076</v>
      </c>
      <c r="CN1737">
        <v>48407.632589811699</v>
      </c>
      <c r="CO1737">
        <v>1.35770327510074E-2</v>
      </c>
      <c r="CP1737">
        <v>1534</v>
      </c>
      <c r="CQ1737">
        <v>0.86218427171359102</v>
      </c>
      <c r="CR1737">
        <v>1.18532383648085E-2</v>
      </c>
      <c r="CS1737">
        <v>31.148895928614401</v>
      </c>
      <c r="CT1737">
        <v>27.194107505933811</v>
      </c>
      <c r="CU1737">
        <v>42261.605925678858</v>
      </c>
    </row>
    <row r="1738" spans="89:99" x14ac:dyDescent="0.25">
      <c r="CK1738" t="s">
        <v>6101</v>
      </c>
      <c r="CL1738" t="s">
        <v>2145</v>
      </c>
      <c r="CM1738" t="s">
        <v>6102</v>
      </c>
      <c r="CN1738">
        <v>48175.290965903398</v>
      </c>
      <c r="CO1738">
        <v>5.3294645518821598E-7</v>
      </c>
      <c r="CP1738">
        <v>1535</v>
      </c>
      <c r="CQ1738">
        <v>25.7304170761644</v>
      </c>
      <c r="CR1738">
        <v>4.6528144145169946E-7</v>
      </c>
      <c r="CS1738">
        <v>0</v>
      </c>
      <c r="CT1738">
        <v>0</v>
      </c>
      <c r="CU1738">
        <v>42058.763323708452</v>
      </c>
    </row>
    <row r="1739" spans="89:99" x14ac:dyDescent="0.25">
      <c r="CK1739" t="s">
        <v>6170</v>
      </c>
      <c r="CL1739" t="s">
        <v>1820</v>
      </c>
      <c r="CM1739" t="s">
        <v>1821</v>
      </c>
      <c r="CN1739">
        <v>48116.954849233698</v>
      </c>
      <c r="CO1739">
        <v>1.38992757643399E-4</v>
      </c>
      <c r="CP1739">
        <v>1536</v>
      </c>
      <c r="CQ1739">
        <v>-32.926728459376001</v>
      </c>
      <c r="CR1739">
        <v>1.2134568116196253E-4</v>
      </c>
      <c r="CS1739">
        <v>1428.06415864678</v>
      </c>
      <c r="CT1739">
        <v>1246.7514208083505</v>
      </c>
      <c r="CU1739">
        <v>42007.833793755606</v>
      </c>
    </row>
    <row r="1740" spans="89:99" x14ac:dyDescent="0.25">
      <c r="CK1740" t="s">
        <v>4474</v>
      </c>
      <c r="CL1740" t="s">
        <v>1287</v>
      </c>
      <c r="CM1740" t="s">
        <v>1288</v>
      </c>
      <c r="CN1740">
        <v>48068.616945864203</v>
      </c>
      <c r="CO1740">
        <v>3.0180500491451701E-2</v>
      </c>
      <c r="CP1740">
        <v>1537</v>
      </c>
      <c r="CQ1740">
        <v>-5.67443159788857</v>
      </c>
      <c r="CR1740">
        <v>2.6348663427055035E-2</v>
      </c>
      <c r="CS1740">
        <v>108.980235151038</v>
      </c>
      <c r="CT1740">
        <v>95.143668575321641</v>
      </c>
      <c r="CU1740">
        <v>41965.633063949514</v>
      </c>
    </row>
    <row r="1741" spans="89:99" x14ac:dyDescent="0.25">
      <c r="CK1741" t="s">
        <v>4801</v>
      </c>
      <c r="CL1741" t="s">
        <v>1097</v>
      </c>
      <c r="CM1741" t="s">
        <v>1098</v>
      </c>
      <c r="CN1741">
        <v>48014.525825965698</v>
      </c>
      <c r="CO1741">
        <v>2.16731832748027E-2</v>
      </c>
      <c r="CP1741">
        <v>1538</v>
      </c>
      <c r="CQ1741">
        <v>1.5970216154792001</v>
      </c>
      <c r="CR1741">
        <v>1.8921469233500656E-2</v>
      </c>
      <c r="CS1741">
        <v>9.7675718413858199</v>
      </c>
      <c r="CT1741">
        <v>8.527441850116114</v>
      </c>
      <c r="CU1741">
        <v>41918.409568997798</v>
      </c>
    </row>
    <row r="1742" spans="89:99" x14ac:dyDescent="0.25">
      <c r="CK1742" t="s">
        <v>4780</v>
      </c>
      <c r="CL1742" t="s">
        <v>234</v>
      </c>
      <c r="CM1742" t="s">
        <v>4781</v>
      </c>
      <c r="CN1742">
        <v>47899.911259777298</v>
      </c>
      <c r="CO1742">
        <v>2.6439196290288999E-3</v>
      </c>
      <c r="CP1742">
        <v>1539</v>
      </c>
      <c r="CQ1742">
        <v>1.12009987073455</v>
      </c>
      <c r="CR1742">
        <v>2.3082370172488754E-3</v>
      </c>
      <c r="CS1742">
        <v>3.4788416171427299</v>
      </c>
      <c r="CT1742">
        <v>3.0371539700638213</v>
      </c>
      <c r="CU1742">
        <v>41818.346926590944</v>
      </c>
    </row>
    <row r="1743" spans="89:99" x14ac:dyDescent="0.25">
      <c r="CK1743" t="s">
        <v>5251</v>
      </c>
      <c r="CL1743" t="s">
        <v>5251</v>
      </c>
      <c r="CM1743" t="s">
        <v>5252</v>
      </c>
      <c r="CN1743">
        <v>47783.562193131896</v>
      </c>
      <c r="CO1743">
        <v>3.9170778690411903E-3</v>
      </c>
      <c r="CP1743">
        <v>1540</v>
      </c>
      <c r="CQ1743">
        <v>0</v>
      </c>
      <c r="CR1743">
        <v>3.4197499944762454E-3</v>
      </c>
      <c r="CS1743">
        <v>0.53624468410615</v>
      </c>
      <c r="CT1743">
        <v>0.4681609140332969</v>
      </c>
      <c r="CU1743">
        <v>41716.770002843114</v>
      </c>
    </row>
    <row r="1744" spans="89:99" x14ac:dyDescent="0.25">
      <c r="CK1744" t="s">
        <v>5516</v>
      </c>
      <c r="CL1744" t="s">
        <v>5517</v>
      </c>
      <c r="CM1744" t="s">
        <v>5518</v>
      </c>
      <c r="CN1744">
        <v>47396.819879706003</v>
      </c>
      <c r="CO1744">
        <v>1.1215848792572199E-2</v>
      </c>
      <c r="CP1744">
        <v>1541</v>
      </c>
      <c r="CQ1744">
        <v>0.12676199225932999</v>
      </c>
      <c r="CR1744">
        <v>9.7918397664720647E-3</v>
      </c>
      <c r="CS1744">
        <v>53.574321279818697</v>
      </c>
      <c r="CT1744">
        <v>46.772311152847813</v>
      </c>
      <c r="CU1744">
        <v>41379.130040499025</v>
      </c>
    </row>
    <row r="1745" spans="89:99" x14ac:dyDescent="0.25">
      <c r="CK1745" t="s">
        <v>6214</v>
      </c>
      <c r="CL1745" t="s">
        <v>6215</v>
      </c>
      <c r="CM1745" t="s">
        <v>779</v>
      </c>
      <c r="CN1745">
        <v>47339.880451584198</v>
      </c>
      <c r="CO1745">
        <v>1.60571553587242E-3</v>
      </c>
      <c r="CP1745">
        <v>1542</v>
      </c>
      <c r="CQ1745">
        <v>22.5621014060684</v>
      </c>
      <c r="CR1745">
        <v>1.4018474685759145E-3</v>
      </c>
      <c r="CS1745">
        <v>0</v>
      </c>
      <c r="CT1745">
        <v>0</v>
      </c>
      <c r="CU1745">
        <v>41329.419869929276</v>
      </c>
    </row>
    <row r="1746" spans="89:99" x14ac:dyDescent="0.25">
      <c r="CK1746" t="s">
        <v>1392</v>
      </c>
      <c r="CL1746" t="s">
        <v>1392</v>
      </c>
      <c r="CM1746" t="s">
        <v>4625</v>
      </c>
      <c r="CN1746">
        <v>47191.410376467902</v>
      </c>
      <c r="CO1746">
        <v>5.2434900418297701E-4</v>
      </c>
      <c r="CP1746">
        <v>1543</v>
      </c>
      <c r="CQ1746">
        <v>1.9745628707026099</v>
      </c>
      <c r="CR1746">
        <v>4.5777555721588964E-4</v>
      </c>
      <c r="CS1746">
        <v>646.97057595638898</v>
      </c>
      <c r="CT1746">
        <v>564.82860375066218</v>
      </c>
      <c r="CU1746">
        <v>41199.800149430041</v>
      </c>
    </row>
    <row r="1747" spans="89:99" x14ac:dyDescent="0.25">
      <c r="CK1747" t="s">
        <v>5841</v>
      </c>
      <c r="CL1747" t="s">
        <v>5842</v>
      </c>
      <c r="CM1747" t="s">
        <v>5843</v>
      </c>
      <c r="CN1747">
        <v>47118.373726962898</v>
      </c>
      <c r="CO1747">
        <v>6.7395035421857297E-7</v>
      </c>
      <c r="CP1747">
        <v>1544</v>
      </c>
      <c r="CQ1747">
        <v>7.6200682550068901</v>
      </c>
      <c r="CR1747">
        <v>5.8838292144556626E-7</v>
      </c>
      <c r="CS1747">
        <v>362.66641019002299</v>
      </c>
      <c r="CT1747">
        <v>316.620832086657</v>
      </c>
      <c r="CU1747">
        <v>41136.036525092793</v>
      </c>
    </row>
    <row r="1748" spans="89:99" x14ac:dyDescent="0.25">
      <c r="CK1748" t="s">
        <v>7000</v>
      </c>
      <c r="CL1748" t="s">
        <v>3422</v>
      </c>
      <c r="CM1748" t="s">
        <v>3423</v>
      </c>
      <c r="CN1748">
        <v>46982.861625187899</v>
      </c>
      <c r="CO1748">
        <v>1.0712060278155301E-5</v>
      </c>
      <c r="CP1748">
        <v>1545</v>
      </c>
      <c r="CQ1748">
        <v>-1.35133393820118</v>
      </c>
      <c r="CR1748">
        <v>9.3520142569995942E-6</v>
      </c>
      <c r="CS1748">
        <v>8.6316853448362991</v>
      </c>
      <c r="CT1748">
        <v>7.5357720467145057</v>
      </c>
      <c r="CU1748">
        <v>41017.729581807558</v>
      </c>
    </row>
    <row r="1749" spans="89:99" x14ac:dyDescent="0.25">
      <c r="CK1749" t="s">
        <v>6747</v>
      </c>
      <c r="CL1749" t="s">
        <v>6748</v>
      </c>
      <c r="CM1749" t="s">
        <v>6749</v>
      </c>
      <c r="CN1749">
        <v>46685.879819414302</v>
      </c>
      <c r="CO1749">
        <v>7.5043728594630496E-6</v>
      </c>
      <c r="CP1749">
        <v>1546</v>
      </c>
      <c r="CQ1749">
        <v>-9.8718970882015107</v>
      </c>
      <c r="CR1749">
        <v>6.5515876637341852E-6</v>
      </c>
      <c r="CS1749">
        <v>13973.0018885684</v>
      </c>
      <c r="CT1749">
        <v>12198.933676788205</v>
      </c>
      <c r="CU1749">
        <v>40758.453774022193</v>
      </c>
    </row>
    <row r="1750" spans="89:99" x14ac:dyDescent="0.25">
      <c r="CK1750" t="s">
        <v>4950</v>
      </c>
      <c r="CL1750" t="s">
        <v>4951</v>
      </c>
      <c r="CM1750" t="s">
        <v>4952</v>
      </c>
      <c r="CN1750">
        <v>46616.153803550398</v>
      </c>
      <c r="CO1750">
        <v>3.1459322684387501E-4</v>
      </c>
      <c r="CP1750">
        <v>1547</v>
      </c>
      <c r="CQ1750">
        <v>-5.2719699480676701</v>
      </c>
      <c r="CR1750">
        <v>2.7465121239086932E-4</v>
      </c>
      <c r="CS1750">
        <v>80774.561877953107</v>
      </c>
      <c r="CT1750">
        <v>70519.100403680684</v>
      </c>
      <c r="CU1750">
        <v>40697.58045203644</v>
      </c>
    </row>
    <row r="1751" spans="89:99" x14ac:dyDescent="0.25">
      <c r="CK1751" t="s">
        <v>4672</v>
      </c>
      <c r="CL1751" t="s">
        <v>4673</v>
      </c>
      <c r="CM1751" t="s">
        <v>3400</v>
      </c>
      <c r="CN1751">
        <v>46374.950585823703</v>
      </c>
      <c r="CO1751">
        <v>8.6982614217159901E-4</v>
      </c>
      <c r="CP1751">
        <v>1548</v>
      </c>
      <c r="CQ1751">
        <v>-12.602926292189601</v>
      </c>
      <c r="CR1751">
        <v>7.5938953585692433E-4</v>
      </c>
      <c r="CS1751">
        <v>112.034165228436</v>
      </c>
      <c r="CT1751">
        <v>97.809859474372871</v>
      </c>
      <c r="CU1751">
        <v>40487.001359645197</v>
      </c>
    </row>
    <row r="1752" spans="89:99" x14ac:dyDescent="0.25">
      <c r="CK1752" t="s">
        <v>10703</v>
      </c>
      <c r="CL1752" t="s">
        <v>10703</v>
      </c>
      <c r="CM1752" t="s">
        <v>10704</v>
      </c>
      <c r="CN1752">
        <v>45767.990583119099</v>
      </c>
      <c r="CO1752">
        <v>2.1427494012299101E-2</v>
      </c>
      <c r="CP1752">
        <v>1549</v>
      </c>
      <c r="CQ1752">
        <v>0.18126858824577199</v>
      </c>
      <c r="CR1752">
        <v>1.8706973662521564E-2</v>
      </c>
      <c r="CS1752">
        <v>295.50651096558101</v>
      </c>
      <c r="CT1752">
        <v>257.98782230734707</v>
      </c>
      <c r="CU1752">
        <v>39957.103426723981</v>
      </c>
    </row>
    <row r="1753" spans="89:99" x14ac:dyDescent="0.25">
      <c r="CK1753" t="s">
        <v>5857</v>
      </c>
      <c r="CL1753" t="s">
        <v>5858</v>
      </c>
      <c r="CM1753" t="s">
        <v>5859</v>
      </c>
      <c r="CN1753">
        <v>45258.388221801099</v>
      </c>
      <c r="CO1753">
        <v>3.0231133652975201E-3</v>
      </c>
      <c r="CP1753">
        <v>1550</v>
      </c>
      <c r="CQ1753">
        <v>3.1611700332148698</v>
      </c>
      <c r="CR1753">
        <v>2.6392867999858864E-3</v>
      </c>
      <c r="CS1753">
        <v>181.51498192454</v>
      </c>
      <c r="CT1753">
        <v>158.46911375947275</v>
      </c>
      <c r="CU1753">
        <v>39512.202219608356</v>
      </c>
    </row>
    <row r="1754" spans="89:99" x14ac:dyDescent="0.25">
      <c r="CK1754" t="s">
        <v>5161</v>
      </c>
      <c r="CL1754" t="s">
        <v>5162</v>
      </c>
      <c r="CM1754" t="s">
        <v>5163</v>
      </c>
      <c r="CN1754">
        <v>45242.262360039997</v>
      </c>
      <c r="CO1754">
        <v>1.5468776022276099E-2</v>
      </c>
      <c r="CP1754">
        <v>1551</v>
      </c>
      <c r="CQ1754">
        <v>-6.9247451005500098</v>
      </c>
      <c r="CR1754">
        <v>1.3504798343383841E-2</v>
      </c>
      <c r="CS1754">
        <v>185.59006853580701</v>
      </c>
      <c r="CT1754">
        <v>162.02681107422686</v>
      </c>
      <c r="CU1754">
        <v>39498.123761759889</v>
      </c>
    </row>
    <row r="1755" spans="89:99" x14ac:dyDescent="0.25">
      <c r="CK1755" t="s">
        <v>5967</v>
      </c>
      <c r="CL1755" t="s">
        <v>362</v>
      </c>
      <c r="CM1755" t="s">
        <v>363</v>
      </c>
      <c r="CN1755">
        <v>44965.565892368701</v>
      </c>
      <c r="CO1755">
        <v>1.03456951308284E-2</v>
      </c>
      <c r="CP1755">
        <v>1552</v>
      </c>
      <c r="CQ1755">
        <v>0</v>
      </c>
      <c r="CR1755">
        <v>9.0321642942379054E-3</v>
      </c>
      <c r="CS1755">
        <v>0</v>
      </c>
      <c r="CT1755">
        <v>0</v>
      </c>
      <c r="CU1755">
        <v>39256.557784410012</v>
      </c>
    </row>
    <row r="1756" spans="89:99" x14ac:dyDescent="0.25">
      <c r="CK1756" t="s">
        <v>5491</v>
      </c>
      <c r="CL1756" t="s">
        <v>2623</v>
      </c>
      <c r="CM1756" t="s">
        <v>2624</v>
      </c>
      <c r="CN1756">
        <v>44919.709704219698</v>
      </c>
      <c r="CO1756">
        <v>4.5293462296397101E-3</v>
      </c>
      <c r="CP1756">
        <v>1553</v>
      </c>
      <c r="CQ1756">
        <v>0.82331971481206001</v>
      </c>
      <c r="CR1756">
        <v>3.9542823149397348E-3</v>
      </c>
      <c r="CS1756">
        <v>429.44239149484298</v>
      </c>
      <c r="CT1756">
        <v>374.91866770109186</v>
      </c>
      <c r="CU1756">
        <v>39216.523681333158</v>
      </c>
    </row>
    <row r="1757" spans="89:99" x14ac:dyDescent="0.25">
      <c r="CK1757" t="s">
        <v>6305</v>
      </c>
      <c r="CL1757" t="s">
        <v>6306</v>
      </c>
      <c r="CM1757" t="s">
        <v>6307</v>
      </c>
      <c r="CN1757">
        <v>44160.920295818898</v>
      </c>
      <c r="CO1757">
        <v>8.6970555670270507E-3</v>
      </c>
      <c r="CP1757">
        <v>1554</v>
      </c>
      <c r="CQ1757">
        <v>224.063877980005</v>
      </c>
      <c r="CR1757">
        <v>7.5928426040150305E-3</v>
      </c>
      <c r="CS1757">
        <v>4.7576098936633802</v>
      </c>
      <c r="CT1757">
        <v>4.1535647111243037</v>
      </c>
      <c r="CU1757">
        <v>38554.073211380557</v>
      </c>
    </row>
    <row r="1758" spans="89:99" x14ac:dyDescent="0.25">
      <c r="CK1758" t="s">
        <v>640</v>
      </c>
      <c r="CL1758" t="s">
        <v>5216</v>
      </c>
      <c r="CM1758" t="s">
        <v>5217</v>
      </c>
      <c r="CN1758">
        <v>44043.167083221299</v>
      </c>
      <c r="CO1758">
        <v>3.4618540291236102E-4</v>
      </c>
      <c r="CP1758">
        <v>1555</v>
      </c>
      <c r="CQ1758">
        <v>-1.6634525332497201E-2</v>
      </c>
      <c r="CR1758">
        <v>3.022323194169961E-4</v>
      </c>
      <c r="CS1758">
        <v>15.731841738707599</v>
      </c>
      <c r="CT1758">
        <v>13.734464184194332</v>
      </c>
      <c r="CU1758">
        <v>38451.270417667198</v>
      </c>
    </row>
    <row r="1759" spans="89:99" x14ac:dyDescent="0.25">
      <c r="CK1759" t="s">
        <v>4843</v>
      </c>
      <c r="CL1759" t="s">
        <v>2541</v>
      </c>
      <c r="CM1759" t="s">
        <v>2542</v>
      </c>
      <c r="CN1759">
        <v>43953.228914579697</v>
      </c>
      <c r="CO1759">
        <v>2.0203620190835099E-5</v>
      </c>
      <c r="CP1759">
        <v>1556</v>
      </c>
      <c r="CQ1759">
        <v>-17.3704370913559</v>
      </c>
      <c r="CR1759">
        <v>1.7638487756925916E-5</v>
      </c>
      <c r="CS1759">
        <v>142587.17101760599</v>
      </c>
      <c r="CT1759">
        <v>124483.7334365267</v>
      </c>
      <c r="CU1759">
        <v>38372.751158669009</v>
      </c>
    </row>
    <row r="1760" spans="89:99" x14ac:dyDescent="0.25">
      <c r="CK1760" t="s">
        <v>5299</v>
      </c>
      <c r="CL1760" t="s">
        <v>5300</v>
      </c>
      <c r="CM1760" t="s">
        <v>5301</v>
      </c>
      <c r="CN1760">
        <v>43354.546304436</v>
      </c>
      <c r="CO1760">
        <v>3.4580900720448601E-3</v>
      </c>
      <c r="CP1760">
        <v>1557</v>
      </c>
      <c r="CQ1760">
        <v>42.455672135152803</v>
      </c>
      <c r="CR1760">
        <v>3.0190371241377574E-3</v>
      </c>
      <c r="CS1760">
        <v>1.85758431325228</v>
      </c>
      <c r="CT1760">
        <v>1.6217379785045181</v>
      </c>
      <c r="CU1760">
        <v>37850.079687439596</v>
      </c>
    </row>
    <row r="1761" spans="89:99" x14ac:dyDescent="0.25">
      <c r="CK1761" t="s">
        <v>4836</v>
      </c>
      <c r="CL1761" t="s">
        <v>4837</v>
      </c>
      <c r="CM1761" t="s">
        <v>4838</v>
      </c>
      <c r="CN1761">
        <v>42698.284609099603</v>
      </c>
      <c r="CO1761">
        <v>6.9576444536216403E-5</v>
      </c>
      <c r="CP1761">
        <v>1558</v>
      </c>
      <c r="CQ1761">
        <v>-32.597159407910802</v>
      </c>
      <c r="CR1761">
        <v>6.0742740832120241E-5</v>
      </c>
      <c r="CS1761">
        <v>8.9075710132043504</v>
      </c>
      <c r="CT1761">
        <v>7.7766301670838756</v>
      </c>
      <c r="CU1761">
        <v>37277.139601989889</v>
      </c>
    </row>
    <row r="1762" spans="89:99" x14ac:dyDescent="0.25">
      <c r="CK1762" t="s">
        <v>10697</v>
      </c>
      <c r="CL1762" t="s">
        <v>10698</v>
      </c>
      <c r="CM1762" t="s">
        <v>10699</v>
      </c>
      <c r="CN1762">
        <v>42534.244242065899</v>
      </c>
      <c r="CO1762">
        <v>0.110956828735595</v>
      </c>
      <c r="CP1762">
        <v>1559</v>
      </c>
      <c r="CQ1762">
        <v>-6.20701775146558</v>
      </c>
      <c r="CR1762">
        <v>9.6869305932008945E-2</v>
      </c>
      <c r="CS1762">
        <v>9571.0171568118094</v>
      </c>
      <c r="CT1762">
        <v>8355.8425345143569</v>
      </c>
      <c r="CU1762">
        <v>37133.926456116256</v>
      </c>
    </row>
    <row r="1763" spans="89:99" x14ac:dyDescent="0.25">
      <c r="CK1763" t="s">
        <v>4428</v>
      </c>
      <c r="CL1763" t="s">
        <v>3324</v>
      </c>
      <c r="CM1763" t="s">
        <v>3325</v>
      </c>
      <c r="CN1763">
        <v>42378.229459058603</v>
      </c>
      <c r="CO1763">
        <v>3.1035370176590502E-4</v>
      </c>
      <c r="CP1763">
        <v>1560</v>
      </c>
      <c r="CQ1763">
        <v>-1.25830732160695</v>
      </c>
      <c r="CR1763">
        <v>2.7094995437489875E-4</v>
      </c>
      <c r="CS1763">
        <v>8034.4366313157498</v>
      </c>
      <c r="CT1763">
        <v>7014.3524188573792</v>
      </c>
      <c r="CU1763">
        <v>36997.7199340187</v>
      </c>
    </row>
    <row r="1764" spans="89:99" x14ac:dyDescent="0.25">
      <c r="CK1764" t="s">
        <v>6040</v>
      </c>
      <c r="CL1764" t="s">
        <v>3543</v>
      </c>
      <c r="CM1764" t="s">
        <v>3543</v>
      </c>
      <c r="CN1764">
        <v>42154.390753538399</v>
      </c>
      <c r="CO1764">
        <v>6.60976223094056E-4</v>
      </c>
      <c r="CP1764">
        <v>1561</v>
      </c>
      <c r="CQ1764">
        <v>1.3217418371255001</v>
      </c>
      <c r="CR1764">
        <v>5.770560379051424E-4</v>
      </c>
      <c r="CS1764">
        <v>10.1640574086444</v>
      </c>
      <c r="CT1764">
        <v>8.8735880238132747</v>
      </c>
      <c r="CU1764">
        <v>36802.300685906157</v>
      </c>
    </row>
    <row r="1765" spans="89:99" x14ac:dyDescent="0.25">
      <c r="CK1765" t="s">
        <v>4181</v>
      </c>
      <c r="CL1765" t="s">
        <v>4182</v>
      </c>
      <c r="CM1765" t="s">
        <v>4183</v>
      </c>
      <c r="CN1765">
        <v>42129.354204345698</v>
      </c>
      <c r="CO1765">
        <v>2.3439956282028599E-6</v>
      </c>
      <c r="CP1765">
        <v>1562</v>
      </c>
      <c r="CQ1765">
        <v>-81.323824064814801</v>
      </c>
      <c r="CR1765">
        <v>2.0463925672637125E-6</v>
      </c>
      <c r="CS1765">
        <v>12.8879483682196</v>
      </c>
      <c r="CT1765">
        <v>11.251642891596971</v>
      </c>
      <c r="CU1765">
        <v>36780.442877145164</v>
      </c>
    </row>
    <row r="1766" spans="89:99" x14ac:dyDescent="0.25">
      <c r="CK1766" t="s">
        <v>5827</v>
      </c>
      <c r="CL1766" t="s">
        <v>2588</v>
      </c>
      <c r="CM1766" t="s">
        <v>2589</v>
      </c>
      <c r="CN1766">
        <v>41917.193101449498</v>
      </c>
      <c r="CO1766">
        <v>1.2114881302472401E-2</v>
      </c>
      <c r="CP1766">
        <v>1563</v>
      </c>
      <c r="CQ1766">
        <v>2.2798822127943299</v>
      </c>
      <c r="CR1766">
        <v>1.0576727512785298E-2</v>
      </c>
      <c r="CS1766">
        <v>6719.3090209103802</v>
      </c>
      <c r="CT1766">
        <v>5866.1986703795164</v>
      </c>
      <c r="CU1766">
        <v>36595.218596517072</v>
      </c>
    </row>
    <row r="1767" spans="89:99" x14ac:dyDescent="0.25">
      <c r="CK1767" t="s">
        <v>10602</v>
      </c>
      <c r="CL1767" t="s">
        <v>10603</v>
      </c>
      <c r="CM1767" t="s">
        <v>10604</v>
      </c>
      <c r="CN1767">
        <v>41316.0701048505</v>
      </c>
      <c r="CO1767">
        <v>3.47884161714329E-5</v>
      </c>
      <c r="CP1767">
        <v>1564</v>
      </c>
      <c r="CQ1767">
        <v>2.8165089229142999</v>
      </c>
      <c r="CR1767">
        <v>3.0371539700643101E-5</v>
      </c>
      <c r="CS1767">
        <v>13.393540226001701</v>
      </c>
      <c r="CT1767">
        <v>11.693042784747623</v>
      </c>
      <c r="CU1767">
        <v>36070.41658005827</v>
      </c>
    </row>
    <row r="1768" spans="89:99" x14ac:dyDescent="0.25">
      <c r="CK1768" t="s">
        <v>10609</v>
      </c>
      <c r="CL1768" t="s">
        <v>10610</v>
      </c>
      <c r="CM1768" t="s">
        <v>10611</v>
      </c>
      <c r="CN1768">
        <v>40918.122451678501</v>
      </c>
      <c r="CO1768">
        <v>9.7476132571335007E-3</v>
      </c>
      <c r="CP1768">
        <v>1565</v>
      </c>
      <c r="CQ1768">
        <v>5.3292138985860902</v>
      </c>
      <c r="CR1768">
        <v>8.5100172875548063E-3</v>
      </c>
      <c r="CS1768">
        <v>137.16818559102401</v>
      </c>
      <c r="CT1768">
        <v>119.75276407564527</v>
      </c>
      <c r="CU1768">
        <v>35722.993952723598</v>
      </c>
    </row>
    <row r="1769" spans="89:99" x14ac:dyDescent="0.25">
      <c r="CK1769" t="s">
        <v>6735</v>
      </c>
      <c r="CL1769" t="s">
        <v>1247</v>
      </c>
      <c r="CM1769" t="s">
        <v>1248</v>
      </c>
      <c r="CN1769">
        <v>40618.987949136797</v>
      </c>
      <c r="CO1769">
        <v>4.8677990418793103E-4</v>
      </c>
      <c r="CP1769">
        <v>1566</v>
      </c>
      <c r="CQ1769">
        <v>28.670759033041001</v>
      </c>
      <c r="CR1769">
        <v>4.249763804326147E-4</v>
      </c>
      <c r="CS1769">
        <v>12.5796852926353</v>
      </c>
      <c r="CT1769">
        <v>10.982518129141155</v>
      </c>
      <c r="CU1769">
        <v>35461.838763162603</v>
      </c>
    </row>
    <row r="1770" spans="89:99" x14ac:dyDescent="0.25">
      <c r="CK1770" t="s">
        <v>6935</v>
      </c>
      <c r="CL1770" t="s">
        <v>6936</v>
      </c>
      <c r="CM1770" t="s">
        <v>6937</v>
      </c>
      <c r="CN1770">
        <v>40385.505067177299</v>
      </c>
      <c r="CO1770">
        <v>1.70249082885848E-3</v>
      </c>
      <c r="CP1770">
        <v>1567</v>
      </c>
      <c r="CQ1770">
        <v>3.1485860992146502</v>
      </c>
      <c r="CR1770">
        <v>1.4863357832632924E-3</v>
      </c>
      <c r="CS1770">
        <v>3.53805728056071</v>
      </c>
      <c r="CT1770">
        <v>3.088851375991601</v>
      </c>
      <c r="CU1770">
        <v>35257.999801828213</v>
      </c>
    </row>
    <row r="1771" spans="89:99" x14ac:dyDescent="0.25">
      <c r="CK1771" t="s">
        <v>3554</v>
      </c>
      <c r="CL1771" t="s">
        <v>3554</v>
      </c>
      <c r="CM1771" t="s">
        <v>3555</v>
      </c>
      <c r="CN1771">
        <v>40349.5233714024</v>
      </c>
      <c r="CO1771">
        <v>1.18363875265193E-3</v>
      </c>
      <c r="CP1771">
        <v>1568</v>
      </c>
      <c r="CQ1771">
        <v>-4.4304573098741704</v>
      </c>
      <c r="CR1771">
        <v>1.0333592420602308E-3</v>
      </c>
      <c r="CS1771">
        <v>2.2490318756684098</v>
      </c>
      <c r="CT1771">
        <v>1.9634857926060463</v>
      </c>
      <c r="CU1771">
        <v>35226.586486075677</v>
      </c>
    </row>
    <row r="1772" spans="89:99" x14ac:dyDescent="0.25">
      <c r="CK1772" t="s">
        <v>6517</v>
      </c>
      <c r="CL1772" t="s">
        <v>6518</v>
      </c>
      <c r="CM1772" t="s">
        <v>6519</v>
      </c>
      <c r="CN1772">
        <v>40348.855764874701</v>
      </c>
      <c r="CO1772">
        <v>0.38531154665273898</v>
      </c>
      <c r="CP1772">
        <v>1569</v>
      </c>
      <c r="CQ1772">
        <v>0.56394418274590397</v>
      </c>
      <c r="CR1772">
        <v>0.33639085144352071</v>
      </c>
      <c r="CS1772">
        <v>0</v>
      </c>
      <c r="CT1772">
        <v>0</v>
      </c>
      <c r="CU1772">
        <v>35226.00364154316</v>
      </c>
    </row>
    <row r="1773" spans="89:99" x14ac:dyDescent="0.25">
      <c r="CK1773" t="s">
        <v>5973</v>
      </c>
      <c r="CL1773" t="s">
        <v>5974</v>
      </c>
      <c r="CM1773" t="s">
        <v>5975</v>
      </c>
      <c r="CN1773">
        <v>40094.681248266003</v>
      </c>
      <c r="CO1773">
        <v>5.8187327035541005E-4</v>
      </c>
      <c r="CP1773">
        <v>1570</v>
      </c>
      <c r="CQ1773">
        <v>0</v>
      </c>
      <c r="CR1773">
        <v>5.079963124580059E-4</v>
      </c>
      <c r="CS1773">
        <v>0</v>
      </c>
      <c r="CT1773">
        <v>0</v>
      </c>
      <c r="CU1773">
        <v>35004.100138261165</v>
      </c>
    </row>
    <row r="1774" spans="89:99" x14ac:dyDescent="0.25">
      <c r="CK1774" t="s">
        <v>4148</v>
      </c>
      <c r="CL1774" t="s">
        <v>5660</v>
      </c>
      <c r="CM1774" t="s">
        <v>3334</v>
      </c>
      <c r="CN1774">
        <v>40079.576038944098</v>
      </c>
      <c r="CO1774">
        <v>3.3551954638027901E-3</v>
      </c>
      <c r="CP1774">
        <v>1571</v>
      </c>
      <c r="CQ1774">
        <v>-6.9832169808306602E-2</v>
      </c>
      <c r="CR1774">
        <v>2.9292064269365336E-3</v>
      </c>
      <c r="CS1774">
        <v>10342.866770472499</v>
      </c>
      <c r="CT1774">
        <v>9029.6950338262322</v>
      </c>
      <c r="CU1774">
        <v>34990.912746735608</v>
      </c>
    </row>
    <row r="1775" spans="89:99" x14ac:dyDescent="0.25">
      <c r="CK1775" t="s">
        <v>5863</v>
      </c>
      <c r="CL1775" t="s">
        <v>640</v>
      </c>
      <c r="CM1775" t="s">
        <v>641</v>
      </c>
      <c r="CN1775">
        <v>40044.520498169899</v>
      </c>
      <c r="CO1775">
        <v>3.1475563450569398E-4</v>
      </c>
      <c r="CP1775">
        <v>1572</v>
      </c>
      <c r="CQ1775">
        <v>-9.2053183371658491</v>
      </c>
      <c r="CR1775">
        <v>2.7479300012631314E-4</v>
      </c>
      <c r="CS1775">
        <v>113.207788815488</v>
      </c>
      <c r="CT1775">
        <v>98.834475116318416</v>
      </c>
      <c r="CU1775">
        <v>34960.307997640266</v>
      </c>
    </row>
    <row r="1776" spans="89:99" x14ac:dyDescent="0.25">
      <c r="CK1776" t="s">
        <v>6762</v>
      </c>
      <c r="CL1776" t="s">
        <v>6763</v>
      </c>
      <c r="CM1776" t="s">
        <v>6764</v>
      </c>
      <c r="CN1776">
        <v>40038.538846487703</v>
      </c>
      <c r="CO1776">
        <v>5.2558243585484703E-5</v>
      </c>
      <c r="CP1776">
        <v>1573</v>
      </c>
      <c r="CQ1776">
        <v>-7.87702064842319E-2</v>
      </c>
      <c r="CR1776">
        <v>4.5885238746897237E-5</v>
      </c>
      <c r="CS1776">
        <v>0</v>
      </c>
      <c r="CT1776">
        <v>0</v>
      </c>
      <c r="CU1776">
        <v>34955.08580038225</v>
      </c>
    </row>
    <row r="1777" spans="89:99" x14ac:dyDescent="0.25">
      <c r="CK1777" t="s">
        <v>4577</v>
      </c>
      <c r="CL1777" t="s">
        <v>2726</v>
      </c>
      <c r="CM1777" t="s">
        <v>2727</v>
      </c>
      <c r="CN1777">
        <v>39848.8077986016</v>
      </c>
      <c r="CO1777">
        <v>6.92364443932358E-4</v>
      </c>
      <c r="CP1777">
        <v>1574</v>
      </c>
      <c r="CQ1777">
        <v>54.7894535065805</v>
      </c>
      <c r="CR1777">
        <v>6.0445908467293024E-4</v>
      </c>
      <c r="CS1777">
        <v>0</v>
      </c>
      <c r="CT1777">
        <v>0</v>
      </c>
      <c r="CU1777">
        <v>34789.443765259959</v>
      </c>
    </row>
    <row r="1778" spans="89:99" x14ac:dyDescent="0.25">
      <c r="CK1778" t="s">
        <v>6905</v>
      </c>
      <c r="CL1778" t="s">
        <v>6906</v>
      </c>
      <c r="CM1778" t="s">
        <v>6907</v>
      </c>
      <c r="CN1778">
        <v>39499.400666756403</v>
      </c>
      <c r="CO1778">
        <v>3.1224822167794499E-4</v>
      </c>
      <c r="CP1778">
        <v>1575</v>
      </c>
      <c r="CQ1778">
        <v>-10.1151697654684</v>
      </c>
      <c r="CR1778">
        <v>2.7260393846082647E-4</v>
      </c>
      <c r="CS1778">
        <v>217.59934710180701</v>
      </c>
      <c r="CT1778">
        <v>189.97206359637323</v>
      </c>
      <c r="CU1778">
        <v>34484.39876050235</v>
      </c>
    </row>
    <row r="1779" spans="89:99" x14ac:dyDescent="0.25">
      <c r="CK1779" t="s">
        <v>4587</v>
      </c>
      <c r="CL1779" t="s">
        <v>4588</v>
      </c>
      <c r="CM1779" t="s">
        <v>4589</v>
      </c>
      <c r="CN1779">
        <v>39457.352079314303</v>
      </c>
      <c r="CO1779">
        <v>1.21758777938379E-2</v>
      </c>
      <c r="CP1779">
        <v>1576</v>
      </c>
      <c r="CQ1779">
        <v>-15.854508997253999</v>
      </c>
      <c r="CR1779">
        <v>1.0629979645621068E-2</v>
      </c>
      <c r="CS1779">
        <v>28.6837589656154</v>
      </c>
      <c r="CT1779">
        <v>25.041954192305013</v>
      </c>
      <c r="CU1779">
        <v>34447.688829916253</v>
      </c>
    </row>
    <row r="1780" spans="89:99" x14ac:dyDescent="0.25">
      <c r="CK1780" t="s">
        <v>5740</v>
      </c>
      <c r="CL1780" t="s">
        <v>5741</v>
      </c>
      <c r="CM1780" t="s">
        <v>5742</v>
      </c>
      <c r="CN1780">
        <v>39320.254017020998</v>
      </c>
      <c r="CO1780">
        <v>3.4769195555252999E-5</v>
      </c>
      <c r="CP1780">
        <v>1577</v>
      </c>
      <c r="CQ1780">
        <v>1.0933392786879801</v>
      </c>
      <c r="CR1780">
        <v>3.0354759410775865E-5</v>
      </c>
      <c r="CS1780">
        <v>228.59991586035301</v>
      </c>
      <c r="CT1780">
        <v>199.57595614305922</v>
      </c>
      <c r="CU1780">
        <v>34327.997286003956</v>
      </c>
    </row>
    <row r="1781" spans="89:99" x14ac:dyDescent="0.25">
      <c r="CK1781" t="s">
        <v>6123</v>
      </c>
      <c r="CL1781" t="s">
        <v>6124</v>
      </c>
      <c r="CM1781" t="s">
        <v>6125</v>
      </c>
      <c r="CN1781">
        <v>39023.356655342199</v>
      </c>
      <c r="CO1781">
        <v>4.8637236363393497E-4</v>
      </c>
      <c r="CP1781">
        <v>1578</v>
      </c>
      <c r="CQ1781">
        <v>0.45469222928044101</v>
      </c>
      <c r="CR1781">
        <v>4.2462058285751617E-4</v>
      </c>
      <c r="CS1781">
        <v>13610.6500704354</v>
      </c>
      <c r="CT1781">
        <v>11882.587494892643</v>
      </c>
      <c r="CU1781">
        <v>34068.79520095334</v>
      </c>
    </row>
    <row r="1782" spans="89:99" x14ac:dyDescent="0.25">
      <c r="CK1782" t="s">
        <v>5815</v>
      </c>
      <c r="CL1782" t="s">
        <v>5816</v>
      </c>
      <c r="CM1782" t="s">
        <v>5817</v>
      </c>
      <c r="CN1782">
        <v>38973.546048052202</v>
      </c>
      <c r="CO1782">
        <v>3.25816368553573E-6</v>
      </c>
      <c r="CP1782">
        <v>1579</v>
      </c>
      <c r="CQ1782">
        <v>5.2402951790678103E-2</v>
      </c>
      <c r="CR1782">
        <v>2.8444941913653726E-6</v>
      </c>
      <c r="CS1782">
        <v>10420.6407165903</v>
      </c>
      <c r="CT1782">
        <v>9097.5944886491325</v>
      </c>
      <c r="CU1782">
        <v>34025.308747607312</v>
      </c>
    </row>
    <row r="1783" spans="89:99" x14ac:dyDescent="0.25">
      <c r="CK1783" t="s">
        <v>5147</v>
      </c>
      <c r="CL1783" t="s">
        <v>3537</v>
      </c>
      <c r="CM1783" t="s">
        <v>3538</v>
      </c>
      <c r="CN1783">
        <v>38792.539949195503</v>
      </c>
      <c r="CO1783">
        <v>3.4440340045427099E-3</v>
      </c>
      <c r="CP1783">
        <v>1580</v>
      </c>
      <c r="CQ1783">
        <v>1.1514571318751501</v>
      </c>
      <c r="CR1783">
        <v>3.0067656711899502E-3</v>
      </c>
      <c r="CS1783">
        <v>20.981020367452299</v>
      </c>
      <c r="CT1783">
        <v>18.317186097519091</v>
      </c>
      <c r="CU1783">
        <v>33867.283907085854</v>
      </c>
    </row>
    <row r="1784" spans="89:99" x14ac:dyDescent="0.25">
      <c r="CK1784" t="s">
        <v>4776</v>
      </c>
      <c r="CL1784" t="s">
        <v>4777</v>
      </c>
      <c r="CM1784" t="s">
        <v>4778</v>
      </c>
      <c r="CN1784">
        <v>38700.114572982202</v>
      </c>
      <c r="CO1784">
        <v>1.73031679371517E-4</v>
      </c>
      <c r="CP1784">
        <v>1581</v>
      </c>
      <c r="CQ1784">
        <v>0.61368123228120097</v>
      </c>
      <c r="CR1784">
        <v>1.5106288523179177E-4</v>
      </c>
      <c r="CS1784">
        <v>0</v>
      </c>
      <c r="CT1784">
        <v>0</v>
      </c>
      <c r="CU1784">
        <v>33786.593226338096</v>
      </c>
    </row>
    <row r="1785" spans="89:99" x14ac:dyDescent="0.25">
      <c r="CK1785" t="s">
        <v>5908</v>
      </c>
      <c r="CL1785" t="s">
        <v>636</v>
      </c>
      <c r="CM1785" t="s">
        <v>637</v>
      </c>
      <c r="CN1785">
        <v>38686.588459463397</v>
      </c>
      <c r="CO1785">
        <v>6.9576832342865803E-4</v>
      </c>
      <c r="CP1785">
        <v>1582</v>
      </c>
      <c r="CQ1785">
        <v>1.1430573858447399</v>
      </c>
      <c r="CR1785">
        <v>6.0743079401286203E-4</v>
      </c>
      <c r="CS1785">
        <v>4.5463458884019303</v>
      </c>
      <c r="CT1785">
        <v>3.969123629026869</v>
      </c>
      <c r="CU1785">
        <v>33774.784442296099</v>
      </c>
    </row>
    <row r="1786" spans="89:99" x14ac:dyDescent="0.25">
      <c r="CK1786" t="s">
        <v>6378</v>
      </c>
      <c r="CL1786" t="s">
        <v>6379</v>
      </c>
      <c r="CM1786" t="s">
        <v>6380</v>
      </c>
      <c r="CN1786">
        <v>38575.917553781299</v>
      </c>
      <c r="CO1786">
        <v>5.2001509383836804E-3</v>
      </c>
      <c r="CP1786">
        <v>1583</v>
      </c>
      <c r="CQ1786">
        <v>0</v>
      </c>
      <c r="CR1786">
        <v>4.5399189746427359E-3</v>
      </c>
      <c r="CS1786">
        <v>0</v>
      </c>
      <c r="CT1786">
        <v>0</v>
      </c>
      <c r="CU1786">
        <v>33678.16475748302</v>
      </c>
    </row>
    <row r="1787" spans="89:99" x14ac:dyDescent="0.25">
      <c r="CK1787" t="s">
        <v>5692</v>
      </c>
      <c r="CL1787" t="s">
        <v>5693</v>
      </c>
      <c r="CM1787" t="s">
        <v>5694</v>
      </c>
      <c r="CN1787">
        <v>38549.131944020701</v>
      </c>
      <c r="CO1787">
        <v>2.00033178622039E-6</v>
      </c>
      <c r="CP1787">
        <v>1584</v>
      </c>
      <c r="CQ1787">
        <v>0</v>
      </c>
      <c r="CR1787">
        <v>1.7463616613147048E-6</v>
      </c>
      <c r="CS1787">
        <v>0</v>
      </c>
      <c r="CT1787">
        <v>0</v>
      </c>
      <c r="CU1787">
        <v>33654.779955880069</v>
      </c>
    </row>
    <row r="1788" spans="89:99" x14ac:dyDescent="0.25">
      <c r="CK1788" t="s">
        <v>7111</v>
      </c>
      <c r="CL1788" t="s">
        <v>7112</v>
      </c>
      <c r="CM1788" t="s">
        <v>7113</v>
      </c>
      <c r="CN1788">
        <v>38000.046296924098</v>
      </c>
      <c r="CO1788">
        <v>1.0224906494892799E-2</v>
      </c>
      <c r="CP1788">
        <v>1585</v>
      </c>
      <c r="CQ1788">
        <v>246.03548180286401</v>
      </c>
      <c r="CR1788">
        <v>8.9267114666752318E-3</v>
      </c>
      <c r="CS1788">
        <v>72.964348750811098</v>
      </c>
      <c r="CT1788">
        <v>63.700503176013136</v>
      </c>
      <c r="CU1788">
        <v>33175.408418881438</v>
      </c>
    </row>
    <row r="1789" spans="89:99" x14ac:dyDescent="0.25">
      <c r="CK1789" t="s">
        <v>4833</v>
      </c>
      <c r="CL1789" t="s">
        <v>4834</v>
      </c>
      <c r="CM1789" t="s">
        <v>4835</v>
      </c>
      <c r="CN1789">
        <v>37823.6008438801</v>
      </c>
      <c r="CO1789">
        <v>8.8424777403996804E-3</v>
      </c>
      <c r="CP1789">
        <v>1586</v>
      </c>
      <c r="CQ1789">
        <v>1.1759942971652</v>
      </c>
      <c r="CR1789">
        <v>7.7198013965675775E-3</v>
      </c>
      <c r="CS1789">
        <v>5.6805999275868997</v>
      </c>
      <c r="CT1789">
        <v>4.9593682383807582</v>
      </c>
      <c r="CU1789">
        <v>33021.365186337716</v>
      </c>
    </row>
    <row r="1790" spans="89:99" x14ac:dyDescent="0.25">
      <c r="CK1790" t="s">
        <v>5165</v>
      </c>
      <c r="CL1790" t="s">
        <v>690</v>
      </c>
      <c r="CM1790" t="s">
        <v>5166</v>
      </c>
      <c r="CN1790">
        <v>37581.654852562599</v>
      </c>
      <c r="CO1790">
        <v>7.9910854129335192E-3</v>
      </c>
      <c r="CP1790">
        <v>1587</v>
      </c>
      <c r="CQ1790">
        <v>0</v>
      </c>
      <c r="CR1790">
        <v>6.9765052445658303E-3</v>
      </c>
      <c r="CS1790">
        <v>0</v>
      </c>
      <c r="CT1790">
        <v>0</v>
      </c>
      <c r="CU1790">
        <v>32810.137625861847</v>
      </c>
    </row>
    <row r="1791" spans="89:99" x14ac:dyDescent="0.25">
      <c r="CK1791" t="s">
        <v>6564</v>
      </c>
      <c r="CL1791" t="s">
        <v>3356</v>
      </c>
      <c r="CM1791" t="s">
        <v>3357</v>
      </c>
      <c r="CN1791">
        <v>36810.055986390398</v>
      </c>
      <c r="CO1791">
        <v>2.43690331428338E-4</v>
      </c>
      <c r="CP1791">
        <v>1588</v>
      </c>
      <c r="CQ1791">
        <v>7.4189083148563197</v>
      </c>
      <c r="CR1791">
        <v>2.1275043218887057E-4</v>
      </c>
      <c r="CS1791">
        <v>808.83881001061695</v>
      </c>
      <c r="CT1791">
        <v>706.14539933642914</v>
      </c>
      <c r="CU1791">
        <v>32136.504038134339</v>
      </c>
    </row>
    <row r="1792" spans="89:99" x14ac:dyDescent="0.25">
      <c r="CK1792" t="s">
        <v>6355</v>
      </c>
      <c r="CL1792" t="s">
        <v>3582</v>
      </c>
      <c r="CM1792" t="s">
        <v>3583</v>
      </c>
      <c r="CN1792">
        <v>36706.221243485197</v>
      </c>
      <c r="CO1792">
        <v>1.7394208085716499E-4</v>
      </c>
      <c r="CP1792">
        <v>1589</v>
      </c>
      <c r="CQ1792">
        <v>1.12009987073455</v>
      </c>
      <c r="CR1792">
        <v>1.5185769850321594E-4</v>
      </c>
      <c r="CS1792">
        <v>4.4548306328328398</v>
      </c>
      <c r="CT1792">
        <v>3.8892275163658523</v>
      </c>
      <c r="CU1792">
        <v>32045.852569527353</v>
      </c>
    </row>
    <row r="1793" spans="89:99" x14ac:dyDescent="0.25">
      <c r="CK1793" t="s">
        <v>10188</v>
      </c>
      <c r="CL1793" t="s">
        <v>10188</v>
      </c>
      <c r="CM1793" t="s">
        <v>10189</v>
      </c>
      <c r="CN1793">
        <v>36648.894082123399</v>
      </c>
      <c r="CO1793">
        <v>2.4449115995633897E-4</v>
      </c>
      <c r="CP1793">
        <v>1590</v>
      </c>
      <c r="CQ1793">
        <v>15.6099111809335</v>
      </c>
      <c r="CR1793">
        <v>2.1344958432364242E-4</v>
      </c>
      <c r="CS1793">
        <v>52294.361456676597</v>
      </c>
      <c r="CT1793">
        <v>45654.860148691121</v>
      </c>
      <c r="CU1793">
        <v>31995.803893880693</v>
      </c>
    </row>
    <row r="1794" spans="89:99" x14ac:dyDescent="0.25">
      <c r="CK1794" t="s">
        <v>5671</v>
      </c>
      <c r="CL1794" t="s">
        <v>3414</v>
      </c>
      <c r="CM1794" t="s">
        <v>3415</v>
      </c>
      <c r="CN1794">
        <v>36057.398105623797</v>
      </c>
      <c r="CO1794">
        <v>6.9576444536216403E-5</v>
      </c>
      <c r="CP1794">
        <v>1591</v>
      </c>
      <c r="CQ1794">
        <v>-32.571670909541901</v>
      </c>
      <c r="CR1794">
        <v>6.0742740832120241E-5</v>
      </c>
      <c r="CS1794">
        <v>28.7088265884721</v>
      </c>
      <c r="CT1794">
        <v>25.063839129493335</v>
      </c>
      <c r="CU1794">
        <v>31479.406612541388</v>
      </c>
    </row>
    <row r="1795" spans="89:99" x14ac:dyDescent="0.25">
      <c r="CK1795" t="s">
        <v>6121</v>
      </c>
      <c r="CL1795" t="s">
        <v>6121</v>
      </c>
      <c r="CM1795" t="s">
        <v>6122</v>
      </c>
      <c r="CN1795">
        <v>35483.881296104701</v>
      </c>
      <c r="CO1795">
        <v>3.4789306153982999E-5</v>
      </c>
      <c r="CP1795">
        <v>1592</v>
      </c>
      <c r="CQ1795">
        <v>1.1546086765202199</v>
      </c>
      <c r="CR1795">
        <v>3.0372316687448712E-5</v>
      </c>
      <c r="CS1795">
        <v>1.87862253231508E-3</v>
      </c>
      <c r="CT1795">
        <v>1.6401051011222286E-3</v>
      </c>
      <c r="CU1795">
        <v>30978.705791226072</v>
      </c>
    </row>
    <row r="1796" spans="89:99" x14ac:dyDescent="0.25">
      <c r="CK1796" t="s">
        <v>6743</v>
      </c>
      <c r="CL1796" t="s">
        <v>930</v>
      </c>
      <c r="CM1796" t="s">
        <v>931</v>
      </c>
      <c r="CN1796">
        <v>35398.459245876002</v>
      </c>
      <c r="CO1796">
        <v>3.1031267224918099E-2</v>
      </c>
      <c r="CP1796">
        <v>1593</v>
      </c>
      <c r="CQ1796">
        <v>2.3702031913694599</v>
      </c>
      <c r="CR1796">
        <v>2.7091413412973605E-2</v>
      </c>
      <c r="CS1796">
        <v>124.07503954993599</v>
      </c>
      <c r="CT1796">
        <v>108.32197622851795</v>
      </c>
      <c r="CU1796">
        <v>30904.129266182608</v>
      </c>
    </row>
    <row r="1797" spans="89:99" x14ac:dyDescent="0.25">
      <c r="CK1797" t="s">
        <v>6349</v>
      </c>
      <c r="CL1797" t="s">
        <v>6350</v>
      </c>
      <c r="CM1797" t="s">
        <v>6351</v>
      </c>
      <c r="CN1797">
        <v>35371.910904121803</v>
      </c>
      <c r="CO1797">
        <v>2.0873049702859699E-2</v>
      </c>
      <c r="CP1797">
        <v>1594</v>
      </c>
      <c r="CQ1797">
        <v>1.1430573858447299</v>
      </c>
      <c r="CR1797">
        <v>1.8222923820385824E-2</v>
      </c>
      <c r="CS1797">
        <v>339.294360914028</v>
      </c>
      <c r="CT1797">
        <v>296.21619167493947</v>
      </c>
      <c r="CU1797">
        <v>30880.951608090891</v>
      </c>
    </row>
    <row r="1798" spans="89:99" x14ac:dyDescent="0.25">
      <c r="CK1798" t="s">
        <v>5522</v>
      </c>
      <c r="CL1798" t="s">
        <v>1115</v>
      </c>
      <c r="CM1798" t="s">
        <v>1116</v>
      </c>
      <c r="CN1798">
        <v>35370.645052946602</v>
      </c>
      <c r="CO1798">
        <v>4.8703782640006103E-3</v>
      </c>
      <c r="CP1798">
        <v>1595</v>
      </c>
      <c r="CQ1798">
        <v>1.89798601901132</v>
      </c>
      <c r="CR1798">
        <v>4.2520155580900382E-3</v>
      </c>
      <c r="CS1798">
        <v>0.48703782640006099</v>
      </c>
      <c r="CT1798">
        <v>0.42520155580900376</v>
      </c>
      <c r="CU1798">
        <v>30879.846474444297</v>
      </c>
    </row>
    <row r="1799" spans="89:99" x14ac:dyDescent="0.25">
      <c r="CK1799" t="s">
        <v>5321</v>
      </c>
      <c r="CL1799" t="s">
        <v>3257</v>
      </c>
      <c r="CM1799" t="s">
        <v>3258</v>
      </c>
      <c r="CN1799">
        <v>35200.077598214499</v>
      </c>
      <c r="CO1799">
        <v>2.5076793566906701E-3</v>
      </c>
      <c r="CP1799">
        <v>1596</v>
      </c>
      <c r="CQ1799">
        <v>4.2928798499277097</v>
      </c>
      <c r="CR1799">
        <v>2.1892943548477966E-3</v>
      </c>
      <c r="CS1799">
        <v>18184.952252680101</v>
      </c>
      <c r="CT1799">
        <v>15876.117974870829</v>
      </c>
      <c r="CU1799">
        <v>30730.934946034802</v>
      </c>
    </row>
    <row r="1800" spans="89:99" x14ac:dyDescent="0.25">
      <c r="CK1800" t="s">
        <v>5793</v>
      </c>
      <c r="CL1800" t="s">
        <v>3073</v>
      </c>
      <c r="CM1800" t="s">
        <v>3074</v>
      </c>
      <c r="CN1800">
        <v>34828.860377844001</v>
      </c>
      <c r="CO1800">
        <v>2.4542485721124499E-3</v>
      </c>
      <c r="CP1800">
        <v>1597</v>
      </c>
      <c r="CQ1800">
        <v>-8.9326423040304093</v>
      </c>
      <c r="CR1800">
        <v>2.1426473564027655E-3</v>
      </c>
      <c r="CS1800">
        <v>271.02779679583398</v>
      </c>
      <c r="CT1800">
        <v>236.61702360344779</v>
      </c>
      <c r="CU1800">
        <v>30406.848948831423</v>
      </c>
    </row>
    <row r="1801" spans="89:99" x14ac:dyDescent="0.25">
      <c r="CK1801" t="s">
        <v>5339</v>
      </c>
      <c r="CL1801" t="s">
        <v>5340</v>
      </c>
      <c r="CM1801" t="s">
        <v>5341</v>
      </c>
      <c r="CN1801">
        <v>34817.749206476103</v>
      </c>
      <c r="CO1801">
        <v>2.7830577814486599E-3</v>
      </c>
      <c r="CP1801">
        <v>1598</v>
      </c>
      <c r="CQ1801">
        <v>5.0493436659192001</v>
      </c>
      <c r="CR1801">
        <v>2.429709633284813E-3</v>
      </c>
      <c r="CS1801">
        <v>14.415653057561601</v>
      </c>
      <c r="CT1801">
        <v>12.585384082761353</v>
      </c>
      <c r="CU1801">
        <v>30397.14849622508</v>
      </c>
    </row>
    <row r="1802" spans="89:99" x14ac:dyDescent="0.25">
      <c r="CK1802" t="s">
        <v>5733</v>
      </c>
      <c r="CL1802" t="s">
        <v>1337</v>
      </c>
      <c r="CM1802" t="s">
        <v>1338</v>
      </c>
      <c r="CN1802">
        <v>34634.078271442399</v>
      </c>
      <c r="CO1802">
        <v>1.25079879438503E-3</v>
      </c>
      <c r="CP1802">
        <v>1599</v>
      </c>
      <c r="CQ1802">
        <v>0</v>
      </c>
      <c r="CR1802">
        <v>1.0919923762547294E-3</v>
      </c>
      <c r="CS1802">
        <v>0</v>
      </c>
      <c r="CT1802">
        <v>0</v>
      </c>
      <c r="CU1802">
        <v>30236.797157786994</v>
      </c>
    </row>
    <row r="1803" spans="89:99" x14ac:dyDescent="0.25">
      <c r="CK1803" t="s">
        <v>10243</v>
      </c>
      <c r="CL1803" t="s">
        <v>10244</v>
      </c>
      <c r="CM1803" t="s">
        <v>10245</v>
      </c>
      <c r="CN1803">
        <v>34011.051470279999</v>
      </c>
      <c r="CO1803">
        <v>6.4288683773237702E-3</v>
      </c>
      <c r="CP1803">
        <v>1600</v>
      </c>
      <c r="CQ1803">
        <v>-4.9024188982292101</v>
      </c>
      <c r="CR1803">
        <v>5.6126335326652371E-3</v>
      </c>
      <c r="CS1803">
        <v>20475.506865727399</v>
      </c>
      <c r="CT1803">
        <v>17875.854612027189</v>
      </c>
      <c r="CU1803">
        <v>29692.87233140738</v>
      </c>
    </row>
    <row r="1804" spans="89:99" x14ac:dyDescent="0.25">
      <c r="CK1804" t="s">
        <v>3411</v>
      </c>
      <c r="CL1804" t="s">
        <v>3411</v>
      </c>
      <c r="CM1804" t="s">
        <v>3410</v>
      </c>
      <c r="CN1804">
        <v>33984.233113853297</v>
      </c>
      <c r="CO1804">
        <v>8.0114884371066699E-4</v>
      </c>
      <c r="CP1804">
        <v>1601</v>
      </c>
      <c r="CQ1804">
        <v>1.24840892580579</v>
      </c>
      <c r="CR1804">
        <v>6.9943178191778609E-4</v>
      </c>
      <c r="CS1804">
        <v>45.6714151646228</v>
      </c>
      <c r="CT1804">
        <v>39.872789609661645</v>
      </c>
      <c r="CU1804">
        <v>29669.458940786037</v>
      </c>
    </row>
    <row r="1805" spans="89:99" x14ac:dyDescent="0.25">
      <c r="CK1805" t="s">
        <v>6081</v>
      </c>
      <c r="CL1805" t="s">
        <v>6082</v>
      </c>
      <c r="CM1805" t="s">
        <v>6083</v>
      </c>
      <c r="CN1805">
        <v>33899.760727367197</v>
      </c>
      <c r="CO1805">
        <v>3.4769993156280799E-4</v>
      </c>
      <c r="CP1805">
        <v>1602</v>
      </c>
      <c r="CQ1805">
        <v>1.09845352596075</v>
      </c>
      <c r="CR1805">
        <v>3.0355455745186775E-4</v>
      </c>
      <c r="CS1805">
        <v>1.53703342524247</v>
      </c>
      <c r="CT1805">
        <v>1.3418855134399854</v>
      </c>
      <c r="CU1805">
        <v>29595.711506377756</v>
      </c>
    </row>
    <row r="1806" spans="89:99" x14ac:dyDescent="0.25">
      <c r="CK1806" t="s">
        <v>4504</v>
      </c>
      <c r="CL1806" t="s">
        <v>6744</v>
      </c>
      <c r="CM1806" t="s">
        <v>6745</v>
      </c>
      <c r="CN1806">
        <v>33750.376333084299</v>
      </c>
      <c r="CO1806">
        <v>8.3012953228968204E-4</v>
      </c>
      <c r="CP1806">
        <v>1603</v>
      </c>
      <c r="CQ1806">
        <v>-9.3900288904633396</v>
      </c>
      <c r="CR1806">
        <v>7.2473296635205508E-4</v>
      </c>
      <c r="CS1806">
        <v>5919.6898125314901</v>
      </c>
      <c r="CT1806">
        <v>5168.1023151732434</v>
      </c>
      <c r="CU1806">
        <v>29465.293552330593</v>
      </c>
    </row>
    <row r="1807" spans="89:99" x14ac:dyDescent="0.25">
      <c r="CK1807" t="s">
        <v>5864</v>
      </c>
      <c r="CL1807" t="s">
        <v>2612</v>
      </c>
      <c r="CM1807" t="s">
        <v>2613</v>
      </c>
      <c r="CN1807">
        <v>33666.964349608497</v>
      </c>
      <c r="CO1807">
        <v>3.47884161714329E-5</v>
      </c>
      <c r="CP1807">
        <v>1604</v>
      </c>
      <c r="CQ1807">
        <v>-93.678886986318801</v>
      </c>
      <c r="CR1807">
        <v>3.0371539700643101E-5</v>
      </c>
      <c r="CS1807">
        <v>8.5724571477159799</v>
      </c>
      <c r="CT1807">
        <v>7.4840636984133706</v>
      </c>
      <c r="CU1807">
        <v>29392.471887924814</v>
      </c>
    </row>
    <row r="1808" spans="89:99" x14ac:dyDescent="0.25">
      <c r="CK1808" t="s">
        <v>7254</v>
      </c>
      <c r="CL1808" t="s">
        <v>7254</v>
      </c>
      <c r="CM1808" t="s">
        <v>7255</v>
      </c>
      <c r="CN1808">
        <v>33582.988552596798</v>
      </c>
      <c r="CO1808">
        <v>3.3582988888762502E-7</v>
      </c>
      <c r="CP1808">
        <v>1605</v>
      </c>
      <c r="CQ1808">
        <v>498.79930825215399</v>
      </c>
      <c r="CR1808">
        <v>2.9319158287489669E-7</v>
      </c>
      <c r="CS1808">
        <v>1.00765335324297E-2</v>
      </c>
      <c r="CT1808">
        <v>8.7971765290182982E-3</v>
      </c>
      <c r="CU1808">
        <v>29319.157994004909</v>
      </c>
    </row>
    <row r="1809" spans="89:99" x14ac:dyDescent="0.25">
      <c r="CK1809" t="s">
        <v>10328</v>
      </c>
      <c r="CL1809" t="s">
        <v>10329</v>
      </c>
      <c r="CM1809" t="s">
        <v>10330</v>
      </c>
      <c r="CN1809">
        <v>33282.449487972197</v>
      </c>
      <c r="CO1809">
        <v>1.9238087620480501E-2</v>
      </c>
      <c r="CP1809">
        <v>1606</v>
      </c>
      <c r="CQ1809">
        <v>18.999411486660399</v>
      </c>
      <c r="CR1809">
        <v>1.679554306383382E-2</v>
      </c>
      <c r="CS1809">
        <v>423.69956080416699</v>
      </c>
      <c r="CT1809">
        <v>369.90496976622683</v>
      </c>
      <c r="CU1809">
        <v>29056.776571181304</v>
      </c>
    </row>
    <row r="1810" spans="89:99" x14ac:dyDescent="0.25">
      <c r="CK1810" t="s">
        <v>5777</v>
      </c>
      <c r="CL1810" t="s">
        <v>3343</v>
      </c>
      <c r="CM1810" t="s">
        <v>3344</v>
      </c>
      <c r="CN1810">
        <v>33095.617269693801</v>
      </c>
      <c r="CO1810">
        <v>2.8018071529695001E-6</v>
      </c>
      <c r="CP1810">
        <v>1607</v>
      </c>
      <c r="CQ1810">
        <v>14.3436857517063</v>
      </c>
      <c r="CR1810">
        <v>2.4460785095998811E-6</v>
      </c>
      <c r="CS1810">
        <v>6989.8441724357999</v>
      </c>
      <c r="CT1810">
        <v>6102.3855969266624</v>
      </c>
      <c r="CU1810">
        <v>28893.665318664407</v>
      </c>
    </row>
    <row r="1811" spans="89:99" x14ac:dyDescent="0.25">
      <c r="CK1811" t="s">
        <v>7760</v>
      </c>
      <c r="CL1811" t="s">
        <v>7761</v>
      </c>
      <c r="CM1811" t="s">
        <v>7762</v>
      </c>
      <c r="CN1811">
        <v>33001.456035022602</v>
      </c>
      <c r="CO1811">
        <v>7.0967973426940703E-3</v>
      </c>
      <c r="CP1811">
        <v>1608</v>
      </c>
      <c r="CQ1811">
        <v>3.1744862745126601</v>
      </c>
      <c r="CR1811">
        <v>6.1957595648762624E-3</v>
      </c>
      <c r="CS1811">
        <v>36.882055789981102</v>
      </c>
      <c r="CT1811">
        <v>32.199362458661952</v>
      </c>
      <c r="CU1811">
        <v>28811.459170992002</v>
      </c>
    </row>
    <row r="1812" spans="89:99" x14ac:dyDescent="0.25">
      <c r="CK1812" t="s">
        <v>11050</v>
      </c>
      <c r="CL1812" t="s">
        <v>11051</v>
      </c>
      <c r="CM1812" t="s">
        <v>11052</v>
      </c>
      <c r="CN1812">
        <v>32957.646194660701</v>
      </c>
      <c r="CO1812">
        <v>1.72429165943369E-2</v>
      </c>
      <c r="CP1812">
        <v>1609</v>
      </c>
      <c r="CQ1812">
        <v>-13.5608209593755</v>
      </c>
      <c r="CR1812">
        <v>1.5053686931853515E-2</v>
      </c>
      <c r="CS1812">
        <v>1128.91429492258</v>
      </c>
      <c r="CT1812">
        <v>985.58282038202981</v>
      </c>
      <c r="CU1812">
        <v>28773.211603201809</v>
      </c>
    </row>
    <row r="1813" spans="89:99" x14ac:dyDescent="0.25">
      <c r="CK1813" t="s">
        <v>5988</v>
      </c>
      <c r="CL1813" t="s">
        <v>5989</v>
      </c>
      <c r="CM1813" t="s">
        <v>552</v>
      </c>
      <c r="CN1813">
        <v>32659.336713384</v>
      </c>
      <c r="CO1813">
        <v>1.6835348916208E-3</v>
      </c>
      <c r="CP1813">
        <v>1610</v>
      </c>
      <c r="CQ1813">
        <v>1.9723211139966701</v>
      </c>
      <c r="CR1813">
        <v>1.469786567641057E-3</v>
      </c>
      <c r="CS1813">
        <v>7.6895549703855398E-2</v>
      </c>
      <c r="CT1813">
        <v>6.7132583131255127E-2</v>
      </c>
      <c r="CU1813">
        <v>28512.776686905923</v>
      </c>
    </row>
    <row r="1814" spans="89:99" x14ac:dyDescent="0.25">
      <c r="CK1814" t="s">
        <v>5429</v>
      </c>
      <c r="CL1814" t="s">
        <v>1306</v>
      </c>
      <c r="CM1814" t="s">
        <v>1307</v>
      </c>
      <c r="CN1814">
        <v>32618.051203051298</v>
      </c>
      <c r="CO1814">
        <v>1.81211395572507E-3</v>
      </c>
      <c r="CP1814">
        <v>1611</v>
      </c>
      <c r="CQ1814">
        <v>0</v>
      </c>
      <c r="CR1814">
        <v>1.5820407194503928E-3</v>
      </c>
      <c r="CS1814">
        <v>0</v>
      </c>
      <c r="CT1814">
        <v>0</v>
      </c>
      <c r="CU1814">
        <v>28476.7329501071</v>
      </c>
    </row>
    <row r="1815" spans="89:99" x14ac:dyDescent="0.25">
      <c r="CK1815" t="s">
        <v>4852</v>
      </c>
      <c r="CL1815" t="s">
        <v>4853</v>
      </c>
      <c r="CM1815" t="s">
        <v>4854</v>
      </c>
      <c r="CN1815">
        <v>32548.981697784999</v>
      </c>
      <c r="CO1815">
        <v>4.9695370365433504E-3</v>
      </c>
      <c r="CP1815">
        <v>1612</v>
      </c>
      <c r="CQ1815">
        <v>0</v>
      </c>
      <c r="CR1815">
        <v>4.3385847362356613E-3</v>
      </c>
      <c r="CS1815">
        <v>1092.8140004505501</v>
      </c>
      <c r="CT1815">
        <v>954.06596369734677</v>
      </c>
      <c r="CU1815">
        <v>28416.432785507433</v>
      </c>
    </row>
    <row r="1816" spans="89:99" x14ac:dyDescent="0.25">
      <c r="CK1816" t="s">
        <v>5716</v>
      </c>
      <c r="CL1816" t="s">
        <v>3576</v>
      </c>
      <c r="CM1816" t="s">
        <v>3577</v>
      </c>
      <c r="CN1816">
        <v>32530.647309460401</v>
      </c>
      <c r="CO1816">
        <v>9.3502892631226904E-4</v>
      </c>
      <c r="CP1816">
        <v>1613</v>
      </c>
      <c r="CQ1816">
        <v>4.5509090336889004</v>
      </c>
      <c r="CR1816">
        <v>8.1631391371195835E-4</v>
      </c>
      <c r="CS1816">
        <v>61.267936426653101</v>
      </c>
      <c r="CT1816">
        <v>53.489114146179531</v>
      </c>
      <c r="CU1816">
        <v>28400.426204462077</v>
      </c>
    </row>
    <row r="1817" spans="89:99" x14ac:dyDescent="0.25">
      <c r="CK1817" t="s">
        <v>6047</v>
      </c>
      <c r="CL1817" t="s">
        <v>6048</v>
      </c>
      <c r="CM1817" t="s">
        <v>6049</v>
      </c>
      <c r="CN1817">
        <v>32302.640125481801</v>
      </c>
      <c r="CO1817">
        <v>1.6410025027326601E-3</v>
      </c>
      <c r="CP1817">
        <v>1614</v>
      </c>
      <c r="CQ1817">
        <v>0.22554011319422901</v>
      </c>
      <c r="CR1817">
        <v>1.4326542609757111E-3</v>
      </c>
      <c r="CS1817">
        <v>443.88509508703203</v>
      </c>
      <c r="CT1817">
        <v>387.5276678744022</v>
      </c>
      <c r="CU1817">
        <v>28201.367724590138</v>
      </c>
    </row>
    <row r="1818" spans="89:99" x14ac:dyDescent="0.25">
      <c r="CK1818" t="s">
        <v>10953</v>
      </c>
      <c r="CL1818" t="s">
        <v>10953</v>
      </c>
      <c r="CM1818" t="s">
        <v>10954</v>
      </c>
      <c r="CN1818">
        <v>31926.099722530202</v>
      </c>
      <c r="CO1818">
        <v>1.6133276824514299E-2</v>
      </c>
      <c r="CP1818">
        <v>1615</v>
      </c>
      <c r="CQ1818">
        <v>1.75636103263729</v>
      </c>
      <c r="CR1818">
        <v>1.408493146576667E-2</v>
      </c>
      <c r="CS1818">
        <v>65.847334700022103</v>
      </c>
      <c r="CT1818">
        <v>57.487093697168511</v>
      </c>
      <c r="CU1818">
        <v>27872.634397358885</v>
      </c>
    </row>
    <row r="1819" spans="89:99" x14ac:dyDescent="0.25">
      <c r="CK1819" t="s">
        <v>4740</v>
      </c>
      <c r="CL1819" t="s">
        <v>2702</v>
      </c>
      <c r="CM1819" t="s">
        <v>2703</v>
      </c>
      <c r="CN1819">
        <v>31760.913568783501</v>
      </c>
      <c r="CO1819">
        <v>2.8706752548926198E-4</v>
      </c>
      <c r="CP1819">
        <v>1616</v>
      </c>
      <c r="CQ1819">
        <v>-0.31126127316430102</v>
      </c>
      <c r="CR1819">
        <v>2.5062028418304337E-4</v>
      </c>
      <c r="CS1819">
        <v>20.737397694881</v>
      </c>
      <c r="CT1819">
        <v>18.104494733948133</v>
      </c>
      <c r="CU1819">
        <v>27728.42093843648</v>
      </c>
    </row>
    <row r="1820" spans="89:99" x14ac:dyDescent="0.25">
      <c r="CK1820" t="s">
        <v>5828</v>
      </c>
      <c r="CL1820" t="s">
        <v>2746</v>
      </c>
      <c r="CM1820" t="s">
        <v>2747</v>
      </c>
      <c r="CN1820">
        <v>31510.905600130802</v>
      </c>
      <c r="CO1820">
        <v>2.4699637810356801E-3</v>
      </c>
      <c r="CP1820">
        <v>1617</v>
      </c>
      <c r="CQ1820">
        <v>1.1514571318751601</v>
      </c>
      <c r="CR1820">
        <v>2.1563672995402665E-3</v>
      </c>
      <c r="CS1820">
        <v>64.807501086593504</v>
      </c>
      <c r="CT1820">
        <v>56.579281518635263</v>
      </c>
      <c r="CU1820">
        <v>27510.154981515803</v>
      </c>
    </row>
    <row r="1821" spans="89:99" x14ac:dyDescent="0.25">
      <c r="CK1821" t="s">
        <v>453</v>
      </c>
      <c r="CL1821" t="s">
        <v>6834</v>
      </c>
      <c r="CM1821" t="s">
        <v>1011</v>
      </c>
      <c r="CN1821">
        <v>31036.784756523601</v>
      </c>
      <c r="CO1821">
        <v>103.45594918841201</v>
      </c>
      <c r="CP1821">
        <v>1618</v>
      </c>
      <c r="CQ1821">
        <v>6.6563885719569796E-2</v>
      </c>
      <c r="CR1821">
        <v>90.320768055654497</v>
      </c>
      <c r="CS1821">
        <v>0.94816135959789405</v>
      </c>
      <c r="CT1821">
        <v>0.82777900073790722</v>
      </c>
      <c r="CU1821">
        <v>27096.230416696348</v>
      </c>
    </row>
    <row r="1822" spans="89:99" x14ac:dyDescent="0.25">
      <c r="CK1822" t="s">
        <v>6411</v>
      </c>
      <c r="CL1822" t="s">
        <v>6412</v>
      </c>
      <c r="CM1822" t="s">
        <v>6413</v>
      </c>
      <c r="CN1822">
        <v>30741.415151242101</v>
      </c>
      <c r="CO1822">
        <v>1.54213674485361E-4</v>
      </c>
      <c r="CP1822">
        <v>1619</v>
      </c>
      <c r="CQ1822">
        <v>0</v>
      </c>
      <c r="CR1822">
        <v>1.3463408951800167E-4</v>
      </c>
      <c r="CS1822">
        <v>0</v>
      </c>
      <c r="CT1822">
        <v>0</v>
      </c>
      <c r="CU1822">
        <v>26838.362117979806</v>
      </c>
    </row>
    <row r="1823" spans="89:99" x14ac:dyDescent="0.25">
      <c r="CK1823" t="s">
        <v>5295</v>
      </c>
      <c r="CL1823" t="s">
        <v>5295</v>
      </c>
      <c r="CM1823" t="s">
        <v>822</v>
      </c>
      <c r="CN1823">
        <v>30599.729426168</v>
      </c>
      <c r="CO1823">
        <v>4.2323575104158E-4</v>
      </c>
      <c r="CP1823">
        <v>1620</v>
      </c>
      <c r="CQ1823">
        <v>76.136199901832597</v>
      </c>
      <c r="CR1823">
        <v>3.6950004714633695E-4</v>
      </c>
      <c r="CS1823">
        <v>1.05783184536283E-2</v>
      </c>
      <c r="CT1823">
        <v>9.2352528294818385E-3</v>
      </c>
      <c r="CU1823">
        <v>26714.665379304013</v>
      </c>
    </row>
    <row r="1824" spans="89:99" x14ac:dyDescent="0.25">
      <c r="CK1824" t="s">
        <v>4345</v>
      </c>
      <c r="CL1824" t="s">
        <v>3466</v>
      </c>
      <c r="CM1824" t="s">
        <v>3467</v>
      </c>
      <c r="CN1824">
        <v>30532.045969955401</v>
      </c>
      <c r="CO1824">
        <v>3.4094922789967901E-4</v>
      </c>
      <c r="CP1824">
        <v>1621</v>
      </c>
      <c r="CQ1824">
        <v>-3.0621670673672501</v>
      </c>
      <c r="CR1824">
        <v>2.9766095012862426E-4</v>
      </c>
      <c r="CS1824">
        <v>549908.34521305806</v>
      </c>
      <c r="CT1824">
        <v>480089.7820714275</v>
      </c>
      <c r="CU1824">
        <v>26655.575285425992</v>
      </c>
    </row>
    <row r="1825" spans="89:99" x14ac:dyDescent="0.25">
      <c r="CK1825" t="s">
        <v>6090</v>
      </c>
      <c r="CL1825" t="s">
        <v>6091</v>
      </c>
      <c r="CM1825" t="s">
        <v>6092</v>
      </c>
      <c r="CN1825">
        <v>30446.476546764901</v>
      </c>
      <c r="CO1825">
        <v>6.0892953093529901E-6</v>
      </c>
      <c r="CP1825">
        <v>1622</v>
      </c>
      <c r="CQ1825">
        <v>-46.347124392362403</v>
      </c>
      <c r="CR1825">
        <v>5.3161740196962983E-6</v>
      </c>
      <c r="CS1825">
        <v>2.8233677010334102</v>
      </c>
      <c r="CT1825">
        <v>2.4649016442394052</v>
      </c>
      <c r="CU1825">
        <v>26580.87009848145</v>
      </c>
    </row>
    <row r="1826" spans="89:99" x14ac:dyDescent="0.25">
      <c r="CK1826" t="s">
        <v>6466</v>
      </c>
      <c r="CL1826" t="s">
        <v>6467</v>
      </c>
      <c r="CM1826" t="s">
        <v>6468</v>
      </c>
      <c r="CN1826">
        <v>29572.9228549414</v>
      </c>
      <c r="CO1826">
        <v>1.1375812088058599E-3</v>
      </c>
      <c r="CP1826">
        <v>1623</v>
      </c>
      <c r="CQ1826">
        <v>93355.755688423407</v>
      </c>
      <c r="CR1826">
        <v>9.9314934821103295E-4</v>
      </c>
      <c r="CS1826">
        <v>1.1375812088058599E-2</v>
      </c>
      <c r="CT1826">
        <v>9.9314934821103304E-3</v>
      </c>
      <c r="CU1826">
        <v>25818.226277586629</v>
      </c>
    </row>
    <row r="1827" spans="89:99" x14ac:dyDescent="0.25">
      <c r="CK1827" t="s">
        <v>3694</v>
      </c>
      <c r="CL1827" t="s">
        <v>917</v>
      </c>
      <c r="CM1827" t="s">
        <v>918</v>
      </c>
      <c r="CN1827">
        <v>29542.959020724698</v>
      </c>
      <c r="CO1827">
        <v>3.1199741837164101E-6</v>
      </c>
      <c r="CP1827">
        <v>1624</v>
      </c>
      <c r="CQ1827">
        <v>-6.49685776702445E-3</v>
      </c>
      <c r="CR1827">
        <v>2.7238497814550406E-6</v>
      </c>
      <c r="CS1827">
        <v>0</v>
      </c>
      <c r="CT1827">
        <v>0</v>
      </c>
      <c r="CU1827">
        <v>25792.066771617414</v>
      </c>
    </row>
    <row r="1828" spans="89:99" x14ac:dyDescent="0.25">
      <c r="CK1828" t="s">
        <v>5460</v>
      </c>
      <c r="CL1828" t="s">
        <v>3339</v>
      </c>
      <c r="CM1828" t="s">
        <v>3340</v>
      </c>
      <c r="CN1828">
        <v>29502.139114105099</v>
      </c>
      <c r="CO1828">
        <v>2.61856125635136E-3</v>
      </c>
      <c r="CP1828">
        <v>1625</v>
      </c>
      <c r="CQ1828">
        <v>-5.3937816408720201</v>
      </c>
      <c r="CR1828">
        <v>2.2860982449999668E-3</v>
      </c>
      <c r="CS1828">
        <v>790.57035593072703</v>
      </c>
      <c r="CT1828">
        <v>690.1963812603384</v>
      </c>
      <c r="CU1828">
        <v>25756.429523621868</v>
      </c>
    </row>
    <row r="1829" spans="89:99" x14ac:dyDescent="0.25">
      <c r="CK1829" t="s">
        <v>5077</v>
      </c>
      <c r="CL1829" t="s">
        <v>3421</v>
      </c>
      <c r="CM1829" t="s">
        <v>5078</v>
      </c>
      <c r="CN1829">
        <v>29243.504744052301</v>
      </c>
      <c r="CO1829">
        <v>1.38838229090841E-2</v>
      </c>
      <c r="CP1829">
        <v>1626</v>
      </c>
      <c r="CQ1829">
        <v>0.91378480040732402</v>
      </c>
      <c r="CR1829">
        <v>1.2121077217255151E-2</v>
      </c>
      <c r="CS1829">
        <v>11.371999028839401</v>
      </c>
      <c r="CT1829">
        <v>9.928164544141838</v>
      </c>
      <c r="CU1829">
        <v>25530.632407728452</v>
      </c>
    </row>
    <row r="1830" spans="89:99" x14ac:dyDescent="0.25">
      <c r="CK1830" t="s">
        <v>6033</v>
      </c>
      <c r="CL1830" t="s">
        <v>6034</v>
      </c>
      <c r="CM1830" t="s">
        <v>6035</v>
      </c>
      <c r="CN1830">
        <v>29229.109869891799</v>
      </c>
      <c r="CO1830">
        <v>3.78467849580562E-4</v>
      </c>
      <c r="CP1830">
        <v>1627</v>
      </c>
      <c r="CQ1830">
        <v>9.2342436656416796E-2</v>
      </c>
      <c r="CR1830">
        <v>3.3041605752641564E-4</v>
      </c>
      <c r="CS1830">
        <v>0</v>
      </c>
      <c r="CT1830">
        <v>0</v>
      </c>
      <c r="CU1830">
        <v>25518.065164370866</v>
      </c>
    </row>
    <row r="1831" spans="89:99" x14ac:dyDescent="0.25">
      <c r="CK1831" t="s">
        <v>2632</v>
      </c>
      <c r="CL1831" t="s">
        <v>2632</v>
      </c>
      <c r="CM1831" t="s">
        <v>5612</v>
      </c>
      <c r="CN1831">
        <v>29142.401409415499</v>
      </c>
      <c r="CO1831">
        <v>9.8494617256776294E-3</v>
      </c>
      <c r="CP1831">
        <v>1628</v>
      </c>
      <c r="CQ1831">
        <v>5.4170673802611899</v>
      </c>
      <c r="CR1831">
        <v>8.5989346671386975E-3</v>
      </c>
      <c r="CS1831">
        <v>0</v>
      </c>
      <c r="CT1831">
        <v>0</v>
      </c>
      <c r="CU1831">
        <v>25442.365556870478</v>
      </c>
    </row>
    <row r="1832" spans="89:99" x14ac:dyDescent="0.25">
      <c r="CK1832" t="s">
        <v>3903</v>
      </c>
      <c r="CL1832" t="s">
        <v>2511</v>
      </c>
      <c r="CM1832" t="s">
        <v>2512</v>
      </c>
      <c r="CN1832">
        <v>29134.198977682001</v>
      </c>
      <c r="CO1832">
        <v>3.4399931717395301E-4</v>
      </c>
      <c r="CP1832">
        <v>1629</v>
      </c>
      <c r="CQ1832">
        <v>-24.1325598682315</v>
      </c>
      <c r="CR1832">
        <v>3.0032378786827932E-4</v>
      </c>
      <c r="CS1832">
        <v>594.63789734283102</v>
      </c>
      <c r="CT1832">
        <v>519.14029134459599</v>
      </c>
      <c r="CU1832">
        <v>25435.204538679591</v>
      </c>
    </row>
    <row r="1833" spans="89:99" x14ac:dyDescent="0.25">
      <c r="CK1833" t="s">
        <v>6271</v>
      </c>
      <c r="CL1833" t="s">
        <v>6272</v>
      </c>
      <c r="CM1833" t="s">
        <v>6273</v>
      </c>
      <c r="CN1833">
        <v>29045.723745366398</v>
      </c>
      <c r="CO1833">
        <v>0.20910792231061001</v>
      </c>
      <c r="CP1833">
        <v>1630</v>
      </c>
      <c r="CQ1833">
        <v>0</v>
      </c>
      <c r="CR1833">
        <v>0.18255874406236577</v>
      </c>
      <c r="CS1833">
        <v>0</v>
      </c>
      <c r="CT1833">
        <v>0</v>
      </c>
      <c r="CU1833">
        <v>25357.962475759705</v>
      </c>
    </row>
    <row r="1834" spans="89:99" x14ac:dyDescent="0.25">
      <c r="CK1834" t="s">
        <v>5210</v>
      </c>
      <c r="CL1834" t="s">
        <v>508</v>
      </c>
      <c r="CM1834" t="s">
        <v>5211</v>
      </c>
      <c r="CN1834">
        <v>29004.979024647</v>
      </c>
      <c r="CO1834">
        <v>1.14801133484757E-3</v>
      </c>
      <c r="CP1834">
        <v>1631</v>
      </c>
      <c r="CQ1834">
        <v>0.27261334661840197</v>
      </c>
      <c r="CR1834">
        <v>1.0022552237299834E-3</v>
      </c>
      <c r="CS1834">
        <v>0.39486997873417001</v>
      </c>
      <c r="CT1834">
        <v>0.34473570675416493</v>
      </c>
      <c r="CU1834">
        <v>25322.390867761726</v>
      </c>
    </row>
    <row r="1835" spans="89:99" x14ac:dyDescent="0.25">
      <c r="CK1835" t="s">
        <v>6335</v>
      </c>
      <c r="CL1835" t="s">
        <v>6336</v>
      </c>
      <c r="CM1835" t="s">
        <v>6337</v>
      </c>
      <c r="CN1835">
        <v>29001.677651938498</v>
      </c>
      <c r="CO1835">
        <v>3.6510945563793099E-2</v>
      </c>
      <c r="CP1835">
        <v>1632</v>
      </c>
      <c r="CQ1835">
        <v>6.1511005322112497</v>
      </c>
      <c r="CR1835">
        <v>3.1875369871231678E-2</v>
      </c>
      <c r="CS1835">
        <v>19.431502417229201</v>
      </c>
      <c r="CT1835">
        <v>16.964401144328118</v>
      </c>
      <c r="CU1835">
        <v>25319.508650537788</v>
      </c>
    </row>
    <row r="1836" spans="89:99" x14ac:dyDescent="0.25">
      <c r="CK1836" t="s">
        <v>10815</v>
      </c>
      <c r="CL1836" t="s">
        <v>10816</v>
      </c>
      <c r="CM1836" t="s">
        <v>10816</v>
      </c>
      <c r="CN1836">
        <v>28920.805321660999</v>
      </c>
      <c r="CO1836">
        <v>3.36060621408725E-2</v>
      </c>
      <c r="CP1836">
        <v>1633</v>
      </c>
      <c r="CQ1836">
        <v>-0.388924056471873</v>
      </c>
      <c r="CR1836">
        <v>2.9339302067218773E-2</v>
      </c>
      <c r="CS1836">
        <v>0.40327274569047</v>
      </c>
      <c r="CT1836">
        <v>0.35207162480662529</v>
      </c>
      <c r="CU1836">
        <v>25248.904194801638</v>
      </c>
    </row>
    <row r="1837" spans="89:99" x14ac:dyDescent="0.25">
      <c r="CK1837" t="s">
        <v>7311</v>
      </c>
      <c r="CL1837" t="s">
        <v>7312</v>
      </c>
      <c r="CM1837" t="s">
        <v>7313</v>
      </c>
      <c r="CN1837">
        <v>28781.4061619942</v>
      </c>
      <c r="CO1837">
        <v>9.5938020562366206E-7</v>
      </c>
      <c r="CP1837">
        <v>1634</v>
      </c>
      <c r="CQ1837">
        <v>0</v>
      </c>
      <c r="CR1837">
        <v>8.3757345719685966E-7</v>
      </c>
      <c r="CS1837">
        <v>0</v>
      </c>
      <c r="CT1837">
        <v>0</v>
      </c>
      <c r="CU1837">
        <v>25127.203710042777</v>
      </c>
    </row>
    <row r="1838" spans="89:99" x14ac:dyDescent="0.25">
      <c r="CK1838" t="s">
        <v>6867</v>
      </c>
      <c r="CL1838" t="s">
        <v>6868</v>
      </c>
      <c r="CM1838" t="s">
        <v>6869</v>
      </c>
      <c r="CN1838">
        <v>28708.0305314451</v>
      </c>
      <c r="CO1838">
        <v>0.65045871984181003</v>
      </c>
      <c r="CP1838">
        <v>1635</v>
      </c>
      <c r="CQ1838">
        <v>-0.48948539883933101</v>
      </c>
      <c r="CR1838">
        <v>0.56787387893581465</v>
      </c>
      <c r="CS1838">
        <v>0</v>
      </c>
      <c r="CT1838">
        <v>0</v>
      </c>
      <c r="CU1838">
        <v>25063.144143050711</v>
      </c>
    </row>
    <row r="1839" spans="89:99" x14ac:dyDescent="0.25">
      <c r="CK1839" t="s">
        <v>6473</v>
      </c>
      <c r="CL1839" t="s">
        <v>6474</v>
      </c>
      <c r="CM1839" t="s">
        <v>6475</v>
      </c>
      <c r="CN1839">
        <v>28486.922352824498</v>
      </c>
      <c r="CO1839">
        <v>1.8668008278118101E-2</v>
      </c>
      <c r="CP1839">
        <v>1636</v>
      </c>
      <c r="CQ1839">
        <v>36.020006582128502</v>
      </c>
      <c r="CR1839">
        <v>1.629784327509512E-2</v>
      </c>
      <c r="CS1839">
        <v>5.2117502786952903</v>
      </c>
      <c r="CT1839">
        <v>4.5500456163110226</v>
      </c>
      <c r="CU1839">
        <v>24870.108743220495</v>
      </c>
    </row>
    <row r="1840" spans="89:99" x14ac:dyDescent="0.25">
      <c r="CK1840" t="s">
        <v>5373</v>
      </c>
      <c r="CL1840" t="s">
        <v>3416</v>
      </c>
      <c r="CM1840" t="s">
        <v>3417</v>
      </c>
      <c r="CN1840">
        <v>28415.981716062801</v>
      </c>
      <c r="CO1840">
        <v>2.4317102903831599E-3</v>
      </c>
      <c r="CP1840">
        <v>1637</v>
      </c>
      <c r="CQ1840">
        <v>26.204188339017399</v>
      </c>
      <c r="CR1840">
        <v>2.1229706250749532E-3</v>
      </c>
      <c r="CS1840">
        <v>14.3830544926003</v>
      </c>
      <c r="CT1840">
        <v>12.5569243620018</v>
      </c>
      <c r="CU1840">
        <v>24808.17501346461</v>
      </c>
    </row>
    <row r="1841" spans="89:99" x14ac:dyDescent="0.25">
      <c r="CK1841" t="s">
        <v>4915</v>
      </c>
      <c r="CL1841" t="s">
        <v>3426</v>
      </c>
      <c r="CM1841" t="s">
        <v>3427</v>
      </c>
      <c r="CN1841">
        <v>28340.7571718205</v>
      </c>
      <c r="CO1841">
        <v>6.95768323428658E-5</v>
      </c>
      <c r="CP1841">
        <v>1638</v>
      </c>
      <c r="CQ1841">
        <v>1.12112266874502</v>
      </c>
      <c r="CR1841">
        <v>6.0743079401286203E-5</v>
      </c>
      <c r="CS1841">
        <v>39.9706134704305</v>
      </c>
      <c r="CT1841">
        <v>34.89578450177077</v>
      </c>
      <c r="CU1841">
        <v>24742.501278257489</v>
      </c>
    </row>
    <row r="1842" spans="89:99" x14ac:dyDescent="0.25">
      <c r="CK1842" t="s">
        <v>4984</v>
      </c>
      <c r="CL1842" t="s">
        <v>4985</v>
      </c>
      <c r="CM1842" t="s">
        <v>4986</v>
      </c>
      <c r="CN1842">
        <v>28178.366997172001</v>
      </c>
      <c r="CO1842">
        <v>1.1070453127468099E-5</v>
      </c>
      <c r="CP1842">
        <v>1639</v>
      </c>
      <c r="CQ1842">
        <v>21.8046805700866</v>
      </c>
      <c r="CR1842">
        <v>9.6649041165922426E-6</v>
      </c>
      <c r="CS1842">
        <v>0</v>
      </c>
      <c r="CT1842">
        <v>0</v>
      </c>
      <c r="CU1842">
        <v>24600.728809743061</v>
      </c>
    </row>
    <row r="1843" spans="89:99" x14ac:dyDescent="0.25">
      <c r="CK1843" t="s">
        <v>6045</v>
      </c>
      <c r="CL1843" t="s">
        <v>688</v>
      </c>
      <c r="CM1843" t="s">
        <v>689</v>
      </c>
      <c r="CN1843">
        <v>28055.5820896316</v>
      </c>
      <c r="CO1843">
        <v>8.6570691288898206E-3</v>
      </c>
      <c r="CP1843">
        <v>1640</v>
      </c>
      <c r="CQ1843">
        <v>-27.481529386058099</v>
      </c>
      <c r="CR1843">
        <v>7.5579330040094553E-3</v>
      </c>
      <c r="CS1843">
        <v>0.120832388367831</v>
      </c>
      <c r="CT1843">
        <v>0.10549102501109774</v>
      </c>
      <c r="CU1843">
        <v>24493.533165203622</v>
      </c>
    </row>
    <row r="1844" spans="89:99" x14ac:dyDescent="0.25">
      <c r="CK1844" t="s">
        <v>4216</v>
      </c>
      <c r="CL1844" t="s">
        <v>4217</v>
      </c>
      <c r="CM1844" t="s">
        <v>4218</v>
      </c>
      <c r="CN1844">
        <v>27900.681788467398</v>
      </c>
      <c r="CO1844">
        <v>8.9743967610775397E-4</v>
      </c>
      <c r="CP1844">
        <v>1641</v>
      </c>
      <c r="CQ1844">
        <v>4.4232129290924398</v>
      </c>
      <c r="CR1844">
        <v>7.8349714507040932E-4</v>
      </c>
      <c r="CS1844">
        <v>0</v>
      </c>
      <c r="CT1844">
        <v>0</v>
      </c>
      <c r="CU1844">
        <v>24358.299625876432</v>
      </c>
    </row>
    <row r="1845" spans="89:99" x14ac:dyDescent="0.25">
      <c r="CK1845" t="s">
        <v>5979</v>
      </c>
      <c r="CL1845" t="s">
        <v>5980</v>
      </c>
      <c r="CM1845" t="s">
        <v>5981</v>
      </c>
      <c r="CN1845">
        <v>27709.079581222901</v>
      </c>
      <c r="CO1845">
        <v>3.4812904489762498E-5</v>
      </c>
      <c r="CP1845">
        <v>1642</v>
      </c>
      <c r="CQ1845">
        <v>1.19128049542732</v>
      </c>
      <c r="CR1845">
        <v>3.0392918884124301E-5</v>
      </c>
      <c r="CS1845">
        <v>0.21897316920579299</v>
      </c>
      <c r="CT1845">
        <v>0.19117145975074876</v>
      </c>
      <c r="CU1845">
        <v>24191.024001272523</v>
      </c>
    </row>
    <row r="1846" spans="89:99" x14ac:dyDescent="0.25">
      <c r="CK1846" t="s">
        <v>4596</v>
      </c>
      <c r="CL1846" t="s">
        <v>4596</v>
      </c>
      <c r="CM1846" t="s">
        <v>4597</v>
      </c>
      <c r="CN1846">
        <v>27663.1483747684</v>
      </c>
      <c r="CO1846">
        <v>1.1819741213859999E-3</v>
      </c>
      <c r="CP1846">
        <v>1643</v>
      </c>
      <c r="CQ1846">
        <v>1.0780722652464201</v>
      </c>
      <c r="CR1846">
        <v>1.0319059590383481E-3</v>
      </c>
      <c r="CS1846">
        <v>11.47185841878</v>
      </c>
      <c r="CT1846">
        <v>10.015345386498019</v>
      </c>
      <c r="CU1846">
        <v>24150.924404514313</v>
      </c>
    </row>
    <row r="1847" spans="89:99" x14ac:dyDescent="0.25">
      <c r="CK1847" t="s">
        <v>7206</v>
      </c>
      <c r="CL1847" t="s">
        <v>7207</v>
      </c>
      <c r="CM1847" t="s">
        <v>7208</v>
      </c>
      <c r="CN1847">
        <v>27562.226784541799</v>
      </c>
      <c r="CO1847">
        <v>2.7599369492381999E-3</v>
      </c>
      <c r="CP1847">
        <v>1644</v>
      </c>
      <c r="CQ1847">
        <v>-19.963679681252799</v>
      </c>
      <c r="CR1847">
        <v>2.4095243144151217E-3</v>
      </c>
      <c r="CS1847">
        <v>4.6359446760291103</v>
      </c>
      <c r="CT1847">
        <v>4.0473465961817512</v>
      </c>
      <c r="CU1847">
        <v>24062.81622306924</v>
      </c>
    </row>
    <row r="1848" spans="89:99" x14ac:dyDescent="0.25">
      <c r="CK1848" t="s">
        <v>6219</v>
      </c>
      <c r="CL1848" t="s">
        <v>6220</v>
      </c>
      <c r="CM1848" t="s">
        <v>6221</v>
      </c>
      <c r="CN1848">
        <v>27528.881936186699</v>
      </c>
      <c r="CO1848">
        <v>3.6179751158832499E-3</v>
      </c>
      <c r="CP1848">
        <v>1645</v>
      </c>
      <c r="CQ1848">
        <v>2.1335101137380201</v>
      </c>
      <c r="CR1848">
        <v>3.1586225232702499E-3</v>
      </c>
      <c r="CS1848">
        <v>40.627999155596299</v>
      </c>
      <c r="CT1848">
        <v>35.469705870805178</v>
      </c>
      <c r="CU1848">
        <v>24033.704970040697</v>
      </c>
    </row>
    <row r="1849" spans="89:99" x14ac:dyDescent="0.25">
      <c r="CK1849" t="s">
        <v>6200</v>
      </c>
      <c r="CL1849" t="s">
        <v>3574</v>
      </c>
      <c r="CM1849" t="s">
        <v>3575</v>
      </c>
      <c r="CN1849">
        <v>27491.111441054702</v>
      </c>
      <c r="CO1849">
        <v>5.4683794211420597E-7</v>
      </c>
      <c r="CP1849">
        <v>1646</v>
      </c>
      <c r="CQ1849">
        <v>74.701104838391998</v>
      </c>
      <c r="CR1849">
        <v>4.774092096316181E-7</v>
      </c>
      <c r="CS1849">
        <v>33.289385380886898</v>
      </c>
      <c r="CT1849">
        <v>29.062831855387984</v>
      </c>
      <c r="CU1849">
        <v>24000.729968052641</v>
      </c>
    </row>
    <row r="1850" spans="89:99" x14ac:dyDescent="0.25">
      <c r="CK1850" t="s">
        <v>5455</v>
      </c>
      <c r="CL1850" t="s">
        <v>773</v>
      </c>
      <c r="CM1850" t="s">
        <v>774</v>
      </c>
      <c r="CN1850">
        <v>26950.000220230999</v>
      </c>
      <c r="CO1850">
        <v>1.2745837345454799E-3</v>
      </c>
      <c r="CP1850">
        <v>1647</v>
      </c>
      <c r="CQ1850">
        <v>0</v>
      </c>
      <c r="CR1850">
        <v>1.1127574852726478E-3</v>
      </c>
      <c r="CS1850">
        <v>0</v>
      </c>
      <c r="CT1850">
        <v>0</v>
      </c>
      <c r="CU1850">
        <v>23528.320392269598</v>
      </c>
    </row>
    <row r="1851" spans="89:99" x14ac:dyDescent="0.25">
      <c r="CK1851" t="s">
        <v>3350</v>
      </c>
      <c r="CL1851" t="s">
        <v>3350</v>
      </c>
      <c r="CM1851" t="s">
        <v>3349</v>
      </c>
      <c r="CN1851">
        <v>26929.811154080598</v>
      </c>
      <c r="CO1851">
        <v>1.04438713469288E-3</v>
      </c>
      <c r="CP1851">
        <v>1648</v>
      </c>
      <c r="CQ1851">
        <v>44.591791672612601</v>
      </c>
      <c r="CR1851">
        <v>9.1178756652373347E-4</v>
      </c>
      <c r="CS1851">
        <v>3.1109756970537701</v>
      </c>
      <c r="CT1851">
        <v>2.7159937786530359</v>
      </c>
      <c r="CU1851">
        <v>23510.694610713916</v>
      </c>
    </row>
    <row r="1852" spans="89:99" x14ac:dyDescent="0.25">
      <c r="CK1852" t="s">
        <v>7185</v>
      </c>
      <c r="CL1852" t="s">
        <v>7186</v>
      </c>
      <c r="CM1852" t="s">
        <v>7187</v>
      </c>
      <c r="CN1852">
        <v>26929.3840715314</v>
      </c>
      <c r="CO1852">
        <v>1.36295246576592E-2</v>
      </c>
      <c r="CP1852">
        <v>1649</v>
      </c>
      <c r="CQ1852">
        <v>-14.7555131206251</v>
      </c>
      <c r="CR1852">
        <v>1.1899065689024161E-2</v>
      </c>
      <c r="CS1852">
        <v>116.369090142261</v>
      </c>
      <c r="CT1852">
        <v>101.594404981439</v>
      </c>
      <c r="CU1852">
        <v>23510.321752273496</v>
      </c>
    </row>
    <row r="1853" spans="89:99" x14ac:dyDescent="0.25">
      <c r="CK1853" t="s">
        <v>5382</v>
      </c>
      <c r="CL1853" t="s">
        <v>1734</v>
      </c>
      <c r="CM1853" t="s">
        <v>1735</v>
      </c>
      <c r="CN1853">
        <v>26836.2609766102</v>
      </c>
      <c r="CO1853">
        <v>1.77419933567352E-3</v>
      </c>
      <c r="CP1853">
        <v>1650</v>
      </c>
      <c r="CQ1853">
        <v>-70.325800928637406</v>
      </c>
      <c r="CR1853">
        <v>1.5489398912190676E-3</v>
      </c>
      <c r="CS1853">
        <v>596.74011855821595</v>
      </c>
      <c r="CT1853">
        <v>520.97560614559075</v>
      </c>
      <c r="CU1853">
        <v>23429.021937975867</v>
      </c>
    </row>
    <row r="1854" spans="89:99" x14ac:dyDescent="0.25">
      <c r="CK1854" t="s">
        <v>5021</v>
      </c>
      <c r="CL1854" t="s">
        <v>1161</v>
      </c>
      <c r="CM1854" t="s">
        <v>1162</v>
      </c>
      <c r="CN1854">
        <v>26356.199040566298</v>
      </c>
      <c r="CO1854">
        <v>3.0989792870574598E-3</v>
      </c>
      <c r="CP1854">
        <v>1651</v>
      </c>
      <c r="CQ1854">
        <v>0</v>
      </c>
      <c r="CR1854">
        <v>2.7055204808554972E-3</v>
      </c>
      <c r="CS1854">
        <v>0</v>
      </c>
      <c r="CT1854">
        <v>0</v>
      </c>
      <c r="CU1854">
        <v>23009.910585579844</v>
      </c>
    </row>
    <row r="1855" spans="89:99" x14ac:dyDescent="0.25">
      <c r="CK1855" t="s">
        <v>4857</v>
      </c>
      <c r="CL1855" t="s">
        <v>1438</v>
      </c>
      <c r="CM1855" t="s">
        <v>1439</v>
      </c>
      <c r="CN1855">
        <v>26026.735780621701</v>
      </c>
      <c r="CO1855">
        <v>7.1953698211736396E-3</v>
      </c>
      <c r="CP1855">
        <v>1652</v>
      </c>
      <c r="CQ1855">
        <v>0</v>
      </c>
      <c r="CR1855">
        <v>6.2818168871981517E-3</v>
      </c>
      <c r="CS1855">
        <v>0</v>
      </c>
      <c r="CT1855">
        <v>0</v>
      </c>
      <c r="CU1855">
        <v>22722.277298970854</v>
      </c>
    </row>
    <row r="1856" spans="89:99" x14ac:dyDescent="0.25">
      <c r="CK1856" t="s">
        <v>6068</v>
      </c>
      <c r="CL1856" t="s">
        <v>616</v>
      </c>
      <c r="CM1856" t="s">
        <v>617</v>
      </c>
      <c r="CN1856">
        <v>25988.5134202726</v>
      </c>
      <c r="CO1856">
        <v>2.6091312128574701E-3</v>
      </c>
      <c r="CP1856">
        <v>1653</v>
      </c>
      <c r="CQ1856">
        <v>-24.169157221191298</v>
      </c>
      <c r="CR1856">
        <v>2.2778654775482349E-3</v>
      </c>
      <c r="CS1856">
        <v>14.1785060484947</v>
      </c>
      <c r="CT1856">
        <v>12.378346206553623</v>
      </c>
      <c r="CU1856">
        <v>22688.907802381116</v>
      </c>
    </row>
    <row r="1857" spans="89:99" x14ac:dyDescent="0.25">
      <c r="CK1857" t="s">
        <v>5234</v>
      </c>
      <c r="CL1857" t="s">
        <v>694</v>
      </c>
      <c r="CM1857" t="s">
        <v>695</v>
      </c>
      <c r="CN1857">
        <v>25714.016086375101</v>
      </c>
      <c r="CO1857">
        <v>3.13094000412974E-4</v>
      </c>
      <c r="CP1857">
        <v>1654</v>
      </c>
      <c r="CQ1857">
        <v>1.2347822473966299</v>
      </c>
      <c r="CR1857">
        <v>2.7334233374454127E-4</v>
      </c>
      <c r="CS1857">
        <v>104.937129291175</v>
      </c>
      <c r="CT1857">
        <v>91.613891607850277</v>
      </c>
      <c r="CU1857">
        <v>22449.261747984579</v>
      </c>
    </row>
    <row r="1858" spans="89:99" x14ac:dyDescent="0.25">
      <c r="CK1858" t="s">
        <v>4400</v>
      </c>
      <c r="CL1858" t="s">
        <v>2668</v>
      </c>
      <c r="CM1858" t="s">
        <v>2669</v>
      </c>
      <c r="CN1858">
        <v>25527.035374152201</v>
      </c>
      <c r="CO1858">
        <v>3.4789306153982999E-5</v>
      </c>
      <c r="CP1858">
        <v>1655</v>
      </c>
      <c r="CQ1858">
        <v>1.11314353121584</v>
      </c>
      <c r="CR1858">
        <v>3.0372316687448712E-5</v>
      </c>
      <c r="CS1858">
        <v>38.506299991393</v>
      </c>
      <c r="CT1858">
        <v>33.61738611928579</v>
      </c>
      <c r="CU1858">
        <v>22286.020854908347</v>
      </c>
    </row>
    <row r="1859" spans="89:99" x14ac:dyDescent="0.25">
      <c r="CK1859" t="s">
        <v>5725</v>
      </c>
      <c r="CL1859" t="s">
        <v>5726</v>
      </c>
      <c r="CM1859" t="s">
        <v>3409</v>
      </c>
      <c r="CN1859">
        <v>25501.895104506199</v>
      </c>
      <c r="CO1859">
        <v>2.0887458590136301E-3</v>
      </c>
      <c r="CP1859">
        <v>1656</v>
      </c>
      <c r="CQ1859">
        <v>15.696583458496701</v>
      </c>
      <c r="CR1859">
        <v>1.823550329769824E-3</v>
      </c>
      <c r="CS1859">
        <v>328.98511403062201</v>
      </c>
      <c r="CT1859">
        <v>287.21584801283819</v>
      </c>
      <c r="CU1859">
        <v>22264.07249445768</v>
      </c>
    </row>
    <row r="1860" spans="89:99" x14ac:dyDescent="0.25">
      <c r="CK1860" t="s">
        <v>6236</v>
      </c>
      <c r="CL1860" t="s">
        <v>644</v>
      </c>
      <c r="CM1860" t="s">
        <v>645</v>
      </c>
      <c r="CN1860">
        <v>25327.066289612401</v>
      </c>
      <c r="CO1860">
        <v>2.43690331428338E-4</v>
      </c>
      <c r="CP1860">
        <v>1657</v>
      </c>
      <c r="CQ1860">
        <v>2.42757073420458</v>
      </c>
      <c r="CR1860">
        <v>2.1275043218887057E-4</v>
      </c>
      <c r="CS1860">
        <v>1.6078206043292301E-2</v>
      </c>
      <c r="CT1860">
        <v>1.4036852691211741E-2</v>
      </c>
      <c r="CU1860">
        <v>22111.440645218059</v>
      </c>
    </row>
    <row r="1861" spans="89:99" x14ac:dyDescent="0.25">
      <c r="CK1861" t="s">
        <v>6734</v>
      </c>
      <c r="CL1861" t="s">
        <v>1276</v>
      </c>
      <c r="CM1861" t="s">
        <v>1277</v>
      </c>
      <c r="CN1861">
        <v>25215.928104671901</v>
      </c>
      <c r="CO1861">
        <v>4.1330276340745499E-3</v>
      </c>
      <c r="CP1861">
        <v>1658</v>
      </c>
      <c r="CQ1861">
        <v>7.3122833932997997</v>
      </c>
      <c r="CR1861">
        <v>3.6082819135419097E-3</v>
      </c>
      <c r="CS1861">
        <v>0.44983872769267402</v>
      </c>
      <c r="CT1861">
        <v>0.39272540346990148</v>
      </c>
      <c r="CU1861">
        <v>22014.413008790343</v>
      </c>
    </row>
    <row r="1862" spans="89:99" x14ac:dyDescent="0.25">
      <c r="CK1862" t="s">
        <v>5552</v>
      </c>
      <c r="CL1862" t="s">
        <v>720</v>
      </c>
      <c r="CM1862" t="s">
        <v>5553</v>
      </c>
      <c r="CN1862">
        <v>25178.927900752999</v>
      </c>
      <c r="CO1862">
        <v>2.0242975087500399E-3</v>
      </c>
      <c r="CP1862">
        <v>1659</v>
      </c>
      <c r="CQ1862">
        <v>0</v>
      </c>
      <c r="CR1862">
        <v>1.7672845998491003E-3</v>
      </c>
      <c r="CS1862">
        <v>0</v>
      </c>
      <c r="CT1862">
        <v>0</v>
      </c>
      <c r="CU1862">
        <v>21982.110498761802</v>
      </c>
    </row>
    <row r="1863" spans="89:99" x14ac:dyDescent="0.25">
      <c r="CK1863" t="s">
        <v>6372</v>
      </c>
      <c r="CL1863" t="s">
        <v>6373</v>
      </c>
      <c r="CM1863" t="s">
        <v>6374</v>
      </c>
      <c r="CN1863">
        <v>25147.484028941501</v>
      </c>
      <c r="CO1863">
        <v>3.4623091925267498E-5</v>
      </c>
      <c r="CP1863">
        <v>1660</v>
      </c>
      <c r="CQ1863">
        <v>0.66075809714420597</v>
      </c>
      <c r="CR1863">
        <v>3.0227205682067844E-5</v>
      </c>
      <c r="CS1863">
        <v>0.353155537637729</v>
      </c>
      <c r="CT1863">
        <v>0.30831749795709246</v>
      </c>
      <c r="CU1863">
        <v>21954.658866690977</v>
      </c>
    </row>
    <row r="1864" spans="89:99" x14ac:dyDescent="0.25">
      <c r="CK1864" t="s">
        <v>5825</v>
      </c>
      <c r="CL1864" t="s">
        <v>1598</v>
      </c>
      <c r="CM1864" t="s">
        <v>1599</v>
      </c>
      <c r="CN1864">
        <v>24820.976854528901</v>
      </c>
      <c r="CO1864">
        <v>1.63196686289984E-3</v>
      </c>
      <c r="CP1864">
        <v>1661</v>
      </c>
      <c r="CQ1864">
        <v>-3.7574174217105001</v>
      </c>
      <c r="CR1864">
        <v>1.4247658221186251E-3</v>
      </c>
      <c r="CS1864">
        <v>252.02913595825399</v>
      </c>
      <c r="CT1864">
        <v>220.0305087404503</v>
      </c>
      <c r="CU1864">
        <v>21669.606349170499</v>
      </c>
    </row>
    <row r="1865" spans="89:99" x14ac:dyDescent="0.25">
      <c r="CK1865" t="s">
        <v>6400</v>
      </c>
      <c r="CL1865" t="s">
        <v>182</v>
      </c>
      <c r="CM1865" t="s">
        <v>183</v>
      </c>
      <c r="CN1865">
        <v>24675.401366937698</v>
      </c>
      <c r="CO1865">
        <v>1.5046777952942101E-3</v>
      </c>
      <c r="CP1865">
        <v>1662</v>
      </c>
      <c r="CQ1865">
        <v>-7.6990256520909899</v>
      </c>
      <c r="CR1865">
        <v>1.3136378836924765E-3</v>
      </c>
      <c r="CS1865">
        <v>1.0973174730905799</v>
      </c>
      <c r="CT1865">
        <v>0.95799765743710785</v>
      </c>
      <c r="CU1865">
        <v>21542.513707785827</v>
      </c>
    </row>
    <row r="1866" spans="89:99" x14ac:dyDescent="0.25">
      <c r="CK1866" t="s">
        <v>5324</v>
      </c>
      <c r="CL1866" t="s">
        <v>5325</v>
      </c>
      <c r="CM1866" t="s">
        <v>5326</v>
      </c>
      <c r="CN1866">
        <v>24419.795883517399</v>
      </c>
      <c r="CO1866">
        <v>2.4351755587675701E-4</v>
      </c>
      <c r="CP1866">
        <v>1663</v>
      </c>
      <c r="CQ1866">
        <v>17.219668196225498</v>
      </c>
      <c r="CR1866">
        <v>2.125995929124205E-4</v>
      </c>
      <c r="CS1866">
        <v>66.097622309405494</v>
      </c>
      <c r="CT1866">
        <v>57.705603790514154</v>
      </c>
      <c r="CU1866">
        <v>21319.360918962502</v>
      </c>
    </row>
    <row r="1867" spans="89:99" x14ac:dyDescent="0.25">
      <c r="CK1867" t="s">
        <v>5117</v>
      </c>
      <c r="CL1867" t="s">
        <v>5118</v>
      </c>
      <c r="CM1867" t="s">
        <v>5119</v>
      </c>
      <c r="CN1867">
        <v>24342.0148855767</v>
      </c>
      <c r="CO1867">
        <v>5.9139977855783901E-4</v>
      </c>
      <c r="CP1867">
        <v>1664</v>
      </c>
      <c r="CQ1867">
        <v>246.32425149395999</v>
      </c>
      <c r="CR1867">
        <v>5.1631329707302169E-4</v>
      </c>
      <c r="CS1867">
        <v>11.580686099052899</v>
      </c>
      <c r="CT1867">
        <v>10.11035586917275</v>
      </c>
      <c r="CU1867">
        <v>21251.455307644348</v>
      </c>
    </row>
    <row r="1868" spans="89:99" x14ac:dyDescent="0.25">
      <c r="CK1868" t="s">
        <v>5120</v>
      </c>
      <c r="CL1868" t="s">
        <v>5121</v>
      </c>
      <c r="CM1868" t="s">
        <v>5122</v>
      </c>
      <c r="CN1868">
        <v>24325.695381220699</v>
      </c>
      <c r="CO1868">
        <v>1.7897489774053501E-3</v>
      </c>
      <c r="CP1868">
        <v>1665</v>
      </c>
      <c r="CQ1868">
        <v>2.8682267027892698</v>
      </c>
      <c r="CR1868">
        <v>1.5625152882380578E-3</v>
      </c>
      <c r="CS1868">
        <v>6816.7416358390701</v>
      </c>
      <c r="CT1868">
        <v>5951.2608507863997</v>
      </c>
      <c r="CU1868">
        <v>21237.207792839399</v>
      </c>
    </row>
    <row r="1869" spans="89:99" x14ac:dyDescent="0.25">
      <c r="CK1869" t="s">
        <v>3728</v>
      </c>
      <c r="CL1869" t="s">
        <v>1822</v>
      </c>
      <c r="CM1869" t="s">
        <v>1823</v>
      </c>
      <c r="CN1869">
        <v>24064.120923800801</v>
      </c>
      <c r="CO1869">
        <v>5.03729904514071E-3</v>
      </c>
      <c r="CP1869">
        <v>1666</v>
      </c>
      <c r="CQ1869">
        <v>0.99588518476406196</v>
      </c>
      <c r="CR1869">
        <v>4.3977434091734659E-3</v>
      </c>
      <c r="CS1869">
        <v>0</v>
      </c>
      <c r="CT1869">
        <v>0</v>
      </c>
      <c r="CU1869">
        <v>21008.843874831364</v>
      </c>
    </row>
    <row r="1870" spans="89:99" x14ac:dyDescent="0.25">
      <c r="CK1870" t="s">
        <v>4471</v>
      </c>
      <c r="CL1870" t="s">
        <v>3403</v>
      </c>
      <c r="CM1870" t="s">
        <v>3404</v>
      </c>
      <c r="CN1870">
        <v>23794.420031310699</v>
      </c>
      <c r="CO1870">
        <v>3.47884161714329E-5</v>
      </c>
      <c r="CP1870">
        <v>1667</v>
      </c>
      <c r="CQ1870">
        <v>1.0919197610684299</v>
      </c>
      <c r="CR1870">
        <v>3.0371539700643101E-5</v>
      </c>
      <c r="CS1870">
        <v>313.29194854305399</v>
      </c>
      <c r="CT1870">
        <v>273.51514958823378</v>
      </c>
      <c r="CU1870">
        <v>20773.385286455374</v>
      </c>
    </row>
    <row r="1871" spans="89:99" x14ac:dyDescent="0.25">
      <c r="CK1871" t="s">
        <v>5984</v>
      </c>
      <c r="CL1871" t="s">
        <v>2630</v>
      </c>
      <c r="CM1871" t="s">
        <v>2631</v>
      </c>
      <c r="CN1871">
        <v>23790.525817705398</v>
      </c>
      <c r="CO1871">
        <v>1.15206170506136E-2</v>
      </c>
      <c r="CP1871">
        <v>1668</v>
      </c>
      <c r="CQ1871">
        <v>0.335145725966769</v>
      </c>
      <c r="CR1871">
        <v>1.0057913427399498E-2</v>
      </c>
      <c r="CS1871">
        <v>19.585048986043098</v>
      </c>
      <c r="CT1871">
        <v>17.098452826579127</v>
      </c>
      <c r="CU1871">
        <v>20769.985497786256</v>
      </c>
    </row>
    <row r="1872" spans="89:99" x14ac:dyDescent="0.25">
      <c r="CK1872" t="s">
        <v>6819</v>
      </c>
      <c r="CL1872" t="s">
        <v>311</v>
      </c>
      <c r="CM1872" t="s">
        <v>312</v>
      </c>
      <c r="CN1872">
        <v>23693.3146254901</v>
      </c>
      <c r="CO1872">
        <v>1.55711698153827E-3</v>
      </c>
      <c r="CP1872">
        <v>1669</v>
      </c>
      <c r="CQ1872">
        <v>0</v>
      </c>
      <c r="CR1872">
        <v>1.3594191810942455E-3</v>
      </c>
      <c r="CS1872">
        <v>0</v>
      </c>
      <c r="CT1872">
        <v>0</v>
      </c>
      <c r="CU1872">
        <v>20685.116627379382</v>
      </c>
    </row>
    <row r="1873" spans="89:99" x14ac:dyDescent="0.25">
      <c r="CK1873" t="s">
        <v>7171</v>
      </c>
      <c r="CL1873" t="s">
        <v>7172</v>
      </c>
      <c r="CM1873" t="s">
        <v>7172</v>
      </c>
      <c r="CN1873">
        <v>23582.807039558498</v>
      </c>
      <c r="CO1873">
        <v>3.5731138222922E-5</v>
      </c>
      <c r="CP1873">
        <v>1670</v>
      </c>
      <c r="CQ1873">
        <v>0</v>
      </c>
      <c r="CR1873">
        <v>3.1194569989586942E-5</v>
      </c>
      <c r="CS1873">
        <v>0</v>
      </c>
      <c r="CT1873">
        <v>0</v>
      </c>
      <c r="CU1873">
        <v>20588.639526587998</v>
      </c>
    </row>
    <row r="1874" spans="89:99" x14ac:dyDescent="0.25">
      <c r="CK1874" t="s">
        <v>5188</v>
      </c>
      <c r="CL1874" t="s">
        <v>3406</v>
      </c>
      <c r="CM1874" t="s">
        <v>3406</v>
      </c>
      <c r="CN1874">
        <v>23387.388649979599</v>
      </c>
      <c r="CO1874">
        <v>8.7491391287860005E-3</v>
      </c>
      <c r="CP1874">
        <v>1671</v>
      </c>
      <c r="CQ1874">
        <v>22.9217539913903</v>
      </c>
      <c r="CR1874">
        <v>7.6383134284388173E-3</v>
      </c>
      <c r="CS1874">
        <v>173.59403033305699</v>
      </c>
      <c r="CT1874">
        <v>151.5538378658508</v>
      </c>
      <c r="CU1874">
        <v>20418.032237423595</v>
      </c>
    </row>
    <row r="1875" spans="89:99" x14ac:dyDescent="0.25">
      <c r="CK1875" t="s">
        <v>6339</v>
      </c>
      <c r="CL1875" t="s">
        <v>6340</v>
      </c>
      <c r="CM1875" t="s">
        <v>6341</v>
      </c>
      <c r="CN1875">
        <v>23274.965618775001</v>
      </c>
      <c r="CO1875">
        <v>4.8008014316577403E-3</v>
      </c>
      <c r="CP1875">
        <v>1672</v>
      </c>
      <c r="CQ1875">
        <v>-5.0699664742393704</v>
      </c>
      <c r="CR1875">
        <v>4.1912724786887486E-3</v>
      </c>
      <c r="CS1875">
        <v>552.38345727425497</v>
      </c>
      <c r="CT1875">
        <v>482.25064400488662</v>
      </c>
      <c r="CU1875">
        <v>20319.882883952858</v>
      </c>
    </row>
    <row r="1876" spans="89:99" x14ac:dyDescent="0.25">
      <c r="CK1876" t="s">
        <v>5662</v>
      </c>
      <c r="CL1876" t="s">
        <v>3318</v>
      </c>
      <c r="CM1876" t="s">
        <v>3319</v>
      </c>
      <c r="CN1876">
        <v>22956.485507100901</v>
      </c>
      <c r="CO1876">
        <v>2.7644112943129499E-4</v>
      </c>
      <c r="CP1876">
        <v>1673</v>
      </c>
      <c r="CQ1876">
        <v>5.8845490661095399</v>
      </c>
      <c r="CR1876">
        <v>2.4134305787418012E-4</v>
      </c>
      <c r="CS1876">
        <v>13366.1180457186</v>
      </c>
      <c r="CT1876">
        <v>11669.102234161986</v>
      </c>
      <c r="CU1876">
        <v>20041.838281177348</v>
      </c>
    </row>
    <row r="1877" spans="89:99" x14ac:dyDescent="0.25">
      <c r="CK1877" t="s">
        <v>5402</v>
      </c>
      <c r="CL1877" t="s">
        <v>5920</v>
      </c>
      <c r="CM1877" t="s">
        <v>5921</v>
      </c>
      <c r="CN1877">
        <v>22950.2398555871</v>
      </c>
      <c r="CO1877">
        <v>9.4400776809345603E-3</v>
      </c>
      <c r="CP1877">
        <v>1674</v>
      </c>
      <c r="CQ1877">
        <v>0</v>
      </c>
      <c r="CR1877">
        <v>8.2415276582523869E-3</v>
      </c>
      <c r="CS1877">
        <v>0</v>
      </c>
      <c r="CT1877">
        <v>0</v>
      </c>
      <c r="CU1877">
        <v>20036.385602562346</v>
      </c>
    </row>
    <row r="1878" spans="89:99" x14ac:dyDescent="0.25">
      <c r="CK1878" t="s">
        <v>5826</v>
      </c>
      <c r="CL1878" t="s">
        <v>3239</v>
      </c>
      <c r="CM1878" t="s">
        <v>3240</v>
      </c>
      <c r="CN1878">
        <v>22886.852414289198</v>
      </c>
      <c r="CO1878">
        <v>1.6065021122749999E-3</v>
      </c>
      <c r="CP1878">
        <v>1675</v>
      </c>
      <c r="CQ1878">
        <v>-0.127769569572906</v>
      </c>
      <c r="CR1878">
        <v>1.4025341780921172E-3</v>
      </c>
      <c r="CS1878">
        <v>0</v>
      </c>
      <c r="CT1878">
        <v>0</v>
      </c>
      <c r="CU1878">
        <v>19981.046084361391</v>
      </c>
    </row>
    <row r="1879" spans="89:99" x14ac:dyDescent="0.25">
      <c r="CK1879" t="s">
        <v>4365</v>
      </c>
      <c r="CL1879" t="s">
        <v>4366</v>
      </c>
      <c r="CM1879" t="s">
        <v>4366</v>
      </c>
      <c r="CN1879">
        <v>22772.148784631001</v>
      </c>
      <c r="CO1879">
        <v>4.0125623407136404E-3</v>
      </c>
      <c r="CP1879">
        <v>1676</v>
      </c>
      <c r="CQ1879">
        <v>8.6508287835877695</v>
      </c>
      <c r="CR1879">
        <v>3.5031113756872749E-3</v>
      </c>
      <c r="CS1879">
        <v>434.96820277038501</v>
      </c>
      <c r="CT1879">
        <v>379.74289987384594</v>
      </c>
      <c r="CU1879">
        <v>19880.905686339116</v>
      </c>
    </row>
    <row r="1880" spans="89:99" x14ac:dyDescent="0.25">
      <c r="CK1880" t="s">
        <v>4574</v>
      </c>
      <c r="CL1880" t="s">
        <v>7012</v>
      </c>
      <c r="CM1880" t="s">
        <v>7013</v>
      </c>
      <c r="CN1880">
        <v>22674.783720327901</v>
      </c>
      <c r="CO1880">
        <v>1.4560093172788901E-3</v>
      </c>
      <c r="CP1880">
        <v>1677</v>
      </c>
      <c r="CQ1880">
        <v>-3.0426030219072699</v>
      </c>
      <c r="CR1880">
        <v>1.2711485503198935E-3</v>
      </c>
      <c r="CS1880">
        <v>0</v>
      </c>
      <c r="CT1880">
        <v>0</v>
      </c>
      <c r="CU1880">
        <v>19795.902480060195</v>
      </c>
    </row>
    <row r="1881" spans="89:99" x14ac:dyDescent="0.25">
      <c r="CK1881" t="s">
        <v>6383</v>
      </c>
      <c r="CL1881" t="s">
        <v>6384</v>
      </c>
      <c r="CM1881" t="s">
        <v>6385</v>
      </c>
      <c r="CN1881">
        <v>22620.6011013674</v>
      </c>
      <c r="CO1881">
        <v>3.1309574554289602E-4</v>
      </c>
      <c r="CP1881">
        <v>1678</v>
      </c>
      <c r="CQ1881">
        <v>-60.436082028447601</v>
      </c>
      <c r="CR1881">
        <v>2.7334385730578783E-4</v>
      </c>
      <c r="CS1881">
        <v>1129.5605375873099</v>
      </c>
      <c r="CT1881">
        <v>986.14701349307495</v>
      </c>
      <c r="CU1881">
        <v>19748.599103133394</v>
      </c>
    </row>
    <row r="1882" spans="89:99" x14ac:dyDescent="0.25">
      <c r="CK1882" t="s">
        <v>6228</v>
      </c>
      <c r="CL1882" t="s">
        <v>6229</v>
      </c>
      <c r="CM1882" t="s">
        <v>6230</v>
      </c>
      <c r="CN1882">
        <v>22516.8541309061</v>
      </c>
      <c r="CO1882">
        <v>2.2592677415580499E-3</v>
      </c>
      <c r="CP1882">
        <v>1679</v>
      </c>
      <c r="CQ1882">
        <v>82.429472892060005</v>
      </c>
      <c r="CR1882">
        <v>1.9724220720188741E-3</v>
      </c>
      <c r="CS1882">
        <v>0.52011819207105003</v>
      </c>
      <c r="CT1882">
        <v>0.45408190593294134</v>
      </c>
      <c r="CU1882">
        <v>19658.024263029743</v>
      </c>
    </row>
    <row r="1883" spans="89:99" x14ac:dyDescent="0.25">
      <c r="CK1883" t="s">
        <v>5488</v>
      </c>
      <c r="CL1883" t="s">
        <v>5489</v>
      </c>
      <c r="CM1883" t="s">
        <v>5490</v>
      </c>
      <c r="CN1883">
        <v>21871.510056976698</v>
      </c>
      <c r="CO1883">
        <v>7.2905057824941598E-3</v>
      </c>
      <c r="CP1883">
        <v>1680</v>
      </c>
      <c r="CQ1883">
        <v>0</v>
      </c>
      <c r="CR1883">
        <v>6.3648740063255733E-3</v>
      </c>
      <c r="CS1883">
        <v>0</v>
      </c>
      <c r="CT1883">
        <v>0</v>
      </c>
      <c r="CU1883">
        <v>19094.615654102716</v>
      </c>
    </row>
    <row r="1884" spans="89:99" x14ac:dyDescent="0.25">
      <c r="CK1884" t="s">
        <v>5985</v>
      </c>
      <c r="CL1884" t="s">
        <v>3326</v>
      </c>
      <c r="CM1884" t="s">
        <v>3327</v>
      </c>
      <c r="CN1884">
        <v>21772.074266945699</v>
      </c>
      <c r="CO1884">
        <v>3.8435200191996402E-6</v>
      </c>
      <c r="CP1884">
        <v>1681</v>
      </c>
      <c r="CQ1884">
        <v>1.2548091852168299</v>
      </c>
      <c r="CR1884">
        <v>3.355531343481978E-6</v>
      </c>
      <c r="CS1884">
        <v>15693.953016157</v>
      </c>
      <c r="CT1884">
        <v>13701.385965413647</v>
      </c>
      <c r="CU1884">
        <v>19007.804629717211</v>
      </c>
    </row>
    <row r="1885" spans="89:99" x14ac:dyDescent="0.25">
      <c r="CK1885" t="s">
        <v>7145</v>
      </c>
      <c r="CL1885" t="s">
        <v>7146</v>
      </c>
      <c r="CM1885" t="s">
        <v>7147</v>
      </c>
      <c r="CN1885">
        <v>21641.134073546698</v>
      </c>
      <c r="CO1885">
        <v>1.3435856505585599E-3</v>
      </c>
      <c r="CP1885">
        <v>1682</v>
      </c>
      <c r="CQ1885">
        <v>21.0363643532128</v>
      </c>
      <c r="CR1885">
        <v>1.1729986420210433E-3</v>
      </c>
      <c r="CS1885">
        <v>33.9441801689388</v>
      </c>
      <c r="CT1885">
        <v>29.634491277969662</v>
      </c>
      <c r="CU1885">
        <v>18893.489127032921</v>
      </c>
    </row>
    <row r="1886" spans="89:99" x14ac:dyDescent="0.25">
      <c r="CK1886" t="s">
        <v>5888</v>
      </c>
      <c r="CL1886" t="s">
        <v>618</v>
      </c>
      <c r="CM1886" t="s">
        <v>5889</v>
      </c>
      <c r="CN1886">
        <v>21584.236464703401</v>
      </c>
      <c r="CO1886">
        <v>9.2996277908911202E-4</v>
      </c>
      <c r="CP1886">
        <v>1683</v>
      </c>
      <c r="CQ1886">
        <v>0</v>
      </c>
      <c r="CR1886">
        <v>8.1189098480484228E-4</v>
      </c>
      <c r="CS1886">
        <v>0</v>
      </c>
      <c r="CT1886">
        <v>0</v>
      </c>
      <c r="CU1886">
        <v>18843.815466198805</v>
      </c>
    </row>
    <row r="1887" spans="89:99" x14ac:dyDescent="0.25">
      <c r="CK1887" t="s">
        <v>4709</v>
      </c>
      <c r="CL1887" t="s">
        <v>562</v>
      </c>
      <c r="CM1887" t="s">
        <v>563</v>
      </c>
      <c r="CN1887">
        <v>21382.6451618262</v>
      </c>
      <c r="CO1887">
        <v>3.1309574554289602E-4</v>
      </c>
      <c r="CP1887">
        <v>1684</v>
      </c>
      <c r="CQ1887">
        <v>-21.003087224518101</v>
      </c>
      <c r="CR1887">
        <v>2.7334385730578783E-4</v>
      </c>
      <c r="CS1887">
        <v>22.367630474441299</v>
      </c>
      <c r="CT1887">
        <v>19.527746638884338</v>
      </c>
      <c r="CU1887">
        <v>18667.819001500106</v>
      </c>
    </row>
    <row r="1888" spans="89:99" x14ac:dyDescent="0.25">
      <c r="CK1888" t="s">
        <v>5124</v>
      </c>
      <c r="CL1888" t="s">
        <v>5124</v>
      </c>
      <c r="CM1888" t="s">
        <v>3432</v>
      </c>
      <c r="CN1888">
        <v>21160.932877144802</v>
      </c>
      <c r="CO1888">
        <v>6.9625808979524996E-5</v>
      </c>
      <c r="CP1888">
        <v>1685</v>
      </c>
      <c r="CQ1888">
        <v>1.17599429716519</v>
      </c>
      <c r="CR1888">
        <v>6.0785837768248601E-5</v>
      </c>
      <c r="CS1888">
        <v>0.56680629748748701</v>
      </c>
      <c r="CT1888">
        <v>0.49484230273328583</v>
      </c>
      <c r="CU1888">
        <v>18474.256195330996</v>
      </c>
    </row>
    <row r="1889" spans="89:99" x14ac:dyDescent="0.25">
      <c r="CK1889" t="s">
        <v>5439</v>
      </c>
      <c r="CL1889" t="s">
        <v>3299</v>
      </c>
      <c r="CM1889" t="s">
        <v>3300</v>
      </c>
      <c r="CN1889">
        <v>21064.085654036098</v>
      </c>
      <c r="CO1889">
        <v>2.0525230407556299E-3</v>
      </c>
      <c r="CP1889">
        <v>1686</v>
      </c>
      <c r="CQ1889">
        <v>-4.5701428559010804</v>
      </c>
      <c r="CR1889">
        <v>1.7919265054091326E-3</v>
      </c>
      <c r="CS1889">
        <v>19.1992745749303</v>
      </c>
      <c r="CT1889">
        <v>16.761657877798854</v>
      </c>
      <c r="CU1889">
        <v>18389.705083057066</v>
      </c>
    </row>
    <row r="1890" spans="89:99" x14ac:dyDescent="0.25">
      <c r="CK1890" t="s">
        <v>6484</v>
      </c>
      <c r="CL1890" t="s">
        <v>6485</v>
      </c>
      <c r="CM1890" t="s">
        <v>6486</v>
      </c>
      <c r="CN1890">
        <v>20991.667316866198</v>
      </c>
      <c r="CO1890">
        <v>2.7463516349851098E-3</v>
      </c>
      <c r="CP1890">
        <v>1687</v>
      </c>
      <c r="CQ1890">
        <v>-2.6199059883601601</v>
      </c>
      <c r="CR1890">
        <v>2.3976638460008609E-3</v>
      </c>
      <c r="CS1890">
        <v>7.4768206524416403</v>
      </c>
      <c r="CT1890">
        <v>6.5275335951250417</v>
      </c>
      <c r="CU1890">
        <v>18326.481267647603</v>
      </c>
    </row>
    <row r="1891" spans="89:99" x14ac:dyDescent="0.25">
      <c r="CK1891" t="s">
        <v>6039</v>
      </c>
      <c r="CL1891" t="s">
        <v>3085</v>
      </c>
      <c r="CM1891" t="s">
        <v>3086</v>
      </c>
      <c r="CN1891">
        <v>20918.4566262304</v>
      </c>
      <c r="CO1891">
        <v>1.7384083958500799E-4</v>
      </c>
      <c r="CP1891">
        <v>1688</v>
      </c>
      <c r="CQ1891">
        <v>1.04541076268838</v>
      </c>
      <c r="CR1891">
        <v>1.5176931122793709E-4</v>
      </c>
      <c r="CS1891">
        <v>0</v>
      </c>
      <c r="CT1891">
        <v>0</v>
      </c>
      <c r="CU1891">
        <v>18262.565699137689</v>
      </c>
    </row>
    <row r="1892" spans="89:99" x14ac:dyDescent="0.25">
      <c r="CK1892" t="s">
        <v>6687</v>
      </c>
      <c r="CL1892" t="s">
        <v>3328</v>
      </c>
      <c r="CM1892" t="s">
        <v>3329</v>
      </c>
      <c r="CN1892">
        <v>20858.319549833599</v>
      </c>
      <c r="CO1892">
        <v>5.3536127482622297E-3</v>
      </c>
      <c r="CP1892">
        <v>1689</v>
      </c>
      <c r="CQ1892">
        <v>0.562087754353359</v>
      </c>
      <c r="CR1892">
        <v>4.6738966592918653E-3</v>
      </c>
      <c r="CS1892">
        <v>1519.53901526856</v>
      </c>
      <c r="CT1892">
        <v>1326.6122637340029</v>
      </c>
      <c r="CU1892">
        <v>18210.063866508532</v>
      </c>
    </row>
    <row r="1893" spans="89:99" x14ac:dyDescent="0.25">
      <c r="CK1893" t="s">
        <v>4681</v>
      </c>
      <c r="CL1893" t="s">
        <v>4682</v>
      </c>
      <c r="CM1893" t="s">
        <v>4683</v>
      </c>
      <c r="CN1893">
        <v>20762.204136655899</v>
      </c>
      <c r="CO1893">
        <v>1.3925161795904999E-4</v>
      </c>
      <c r="CP1893">
        <v>1690</v>
      </c>
      <c r="CQ1893">
        <v>33.486693321298901</v>
      </c>
      <c r="CR1893">
        <v>1.215716755364972E-4</v>
      </c>
      <c r="CS1893">
        <v>6.9628129839829001</v>
      </c>
      <c r="CT1893">
        <v>6.0787863962844968</v>
      </c>
      <c r="CU1893">
        <v>18126.151650649525</v>
      </c>
    </row>
    <row r="1894" spans="89:99" x14ac:dyDescent="0.25">
      <c r="CK1894" t="s">
        <v>6520</v>
      </c>
      <c r="CL1894" t="s">
        <v>2636</v>
      </c>
      <c r="CM1894" t="s">
        <v>2637</v>
      </c>
      <c r="CN1894">
        <v>20675.3867449838</v>
      </c>
      <c r="CO1894">
        <v>9.3928200123892102E-4</v>
      </c>
      <c r="CP1894">
        <v>1691</v>
      </c>
      <c r="CQ1894">
        <v>-17.239716892102098</v>
      </c>
      <c r="CR1894">
        <v>8.2002700123362288E-4</v>
      </c>
      <c r="CS1894">
        <v>108.82291664087199</v>
      </c>
      <c r="CT1894">
        <v>95.00632385248035</v>
      </c>
      <c r="CU1894">
        <v>18050.356942293682</v>
      </c>
    </row>
    <row r="1895" spans="89:99" x14ac:dyDescent="0.25">
      <c r="CK1895" t="s">
        <v>4844</v>
      </c>
      <c r="CL1895" t="s">
        <v>796</v>
      </c>
      <c r="CM1895" t="s">
        <v>797</v>
      </c>
      <c r="CN1895">
        <v>20280.6134859187</v>
      </c>
      <c r="CO1895">
        <v>1.9493243904471599E-2</v>
      </c>
      <c r="CP1895">
        <v>1692</v>
      </c>
      <c r="CQ1895">
        <v>0</v>
      </c>
      <c r="CR1895">
        <v>1.7018303685384272E-2</v>
      </c>
      <c r="CS1895">
        <v>0</v>
      </c>
      <c r="CT1895">
        <v>0</v>
      </c>
      <c r="CU1895">
        <v>17705.705675292524</v>
      </c>
    </row>
    <row r="1896" spans="89:99" x14ac:dyDescent="0.25">
      <c r="CK1896" t="s">
        <v>5413</v>
      </c>
      <c r="CL1896" t="s">
        <v>2666</v>
      </c>
      <c r="CM1896" t="s">
        <v>2667</v>
      </c>
      <c r="CN1896">
        <v>20274.131941692202</v>
      </c>
      <c r="CO1896">
        <v>2.6851972900062902E-5</v>
      </c>
      <c r="CP1896">
        <v>1693</v>
      </c>
      <c r="CQ1896">
        <v>5.1668844471864102</v>
      </c>
      <c r="CR1896">
        <v>2.3442739012779323E-5</v>
      </c>
      <c r="CS1896">
        <v>833.65757571220104</v>
      </c>
      <c r="CT1896">
        <v>727.81307526947739</v>
      </c>
      <c r="CU1896">
        <v>17700.047053847196</v>
      </c>
    </row>
    <row r="1897" spans="89:99" x14ac:dyDescent="0.25">
      <c r="CK1897" t="s">
        <v>5357</v>
      </c>
      <c r="CL1897" t="s">
        <v>5358</v>
      </c>
      <c r="CM1897" t="s">
        <v>5359</v>
      </c>
      <c r="CN1897">
        <v>20015.5761682632</v>
      </c>
      <c r="CO1897">
        <v>5.6511893267990898E-4</v>
      </c>
      <c r="CP1897">
        <v>1694</v>
      </c>
      <c r="CQ1897">
        <v>76.223509521434494</v>
      </c>
      <c r="CR1897">
        <v>4.9336917251113712E-4</v>
      </c>
      <c r="CS1897">
        <v>52.905359704999803</v>
      </c>
      <c r="CT1897">
        <v>46.188283615414221</v>
      </c>
      <c r="CU1897">
        <v>17474.318555635837</v>
      </c>
    </row>
    <row r="1898" spans="89:99" x14ac:dyDescent="0.25">
      <c r="CK1898" t="s">
        <v>6036</v>
      </c>
      <c r="CL1898" t="s">
        <v>6037</v>
      </c>
      <c r="CM1898" t="s">
        <v>6038</v>
      </c>
      <c r="CN1898">
        <v>19965.824496711099</v>
      </c>
      <c r="CO1898">
        <v>5.5631989050049296E-3</v>
      </c>
      <c r="CP1898">
        <v>1695</v>
      </c>
      <c r="CQ1898">
        <v>47.052296037761103</v>
      </c>
      <c r="CR1898">
        <v>4.8568729192298848E-3</v>
      </c>
      <c r="CS1898">
        <v>54.638838556227</v>
      </c>
      <c r="CT1898">
        <v>47.701673057774208</v>
      </c>
      <c r="CU1898">
        <v>17430.883555310676</v>
      </c>
    </row>
    <row r="1899" spans="89:99" x14ac:dyDescent="0.25">
      <c r="CK1899" t="s">
        <v>5038</v>
      </c>
      <c r="CL1899" t="s">
        <v>3418</v>
      </c>
      <c r="CM1899" t="s">
        <v>3419</v>
      </c>
      <c r="CN1899">
        <v>19912.340185577399</v>
      </c>
      <c r="CO1899">
        <v>1.74064522448812E-4</v>
      </c>
      <c r="CP1899">
        <v>1696</v>
      </c>
      <c r="CQ1899">
        <v>12.418821178178201</v>
      </c>
      <c r="CR1899">
        <v>1.5196459442062108E-4</v>
      </c>
      <c r="CS1899">
        <v>335.80337973567703</v>
      </c>
      <c r="CT1899">
        <v>293.16843943091664</v>
      </c>
      <c r="CU1899">
        <v>17384.189826255755</v>
      </c>
    </row>
    <row r="1900" spans="89:99" x14ac:dyDescent="0.25">
      <c r="CK1900" t="s">
        <v>10876</v>
      </c>
      <c r="CL1900" t="s">
        <v>10877</v>
      </c>
      <c r="CM1900" t="s">
        <v>10878</v>
      </c>
      <c r="CN1900">
        <v>19793.297960375599</v>
      </c>
      <c r="CO1900">
        <v>3.1309574554289602E-4</v>
      </c>
      <c r="CP1900">
        <v>1697</v>
      </c>
      <c r="CQ1900">
        <v>-18.0804356137632</v>
      </c>
      <c r="CR1900">
        <v>2.7334385730578783E-4</v>
      </c>
      <c r="CS1900">
        <v>37.6562986555424</v>
      </c>
      <c r="CT1900">
        <v>32.875304353040121</v>
      </c>
      <c r="CU1900">
        <v>17280.261678134477</v>
      </c>
    </row>
    <row r="1901" spans="89:99" x14ac:dyDescent="0.25">
      <c r="CK1901" t="s">
        <v>5226</v>
      </c>
      <c r="CL1901" t="s">
        <v>5227</v>
      </c>
      <c r="CM1901" t="s">
        <v>5228</v>
      </c>
      <c r="CN1901">
        <v>19644.6202509742</v>
      </c>
      <c r="CO1901">
        <v>8.69704126690791E-4</v>
      </c>
      <c r="CP1901">
        <v>1698</v>
      </c>
      <c r="CQ1901">
        <v>1.14232733231032</v>
      </c>
      <c r="CR1901">
        <v>7.5928301194962166E-4</v>
      </c>
      <c r="CS1901">
        <v>6.0182764547840497</v>
      </c>
      <c r="CT1901">
        <v>5.2541720029788488</v>
      </c>
      <c r="CU1901">
        <v>17150.460685429516</v>
      </c>
    </row>
    <row r="1902" spans="89:99" x14ac:dyDescent="0.25">
      <c r="CK1902" t="s">
        <v>5583</v>
      </c>
      <c r="CL1902" t="s">
        <v>2078</v>
      </c>
      <c r="CM1902" t="s">
        <v>2079</v>
      </c>
      <c r="CN1902">
        <v>19591.539010113</v>
      </c>
      <c r="CO1902">
        <v>5.5661155628973101E-4</v>
      </c>
      <c r="CP1902">
        <v>1699</v>
      </c>
      <c r="CQ1902">
        <v>-10.312710330544</v>
      </c>
      <c r="CR1902">
        <v>4.8594192665696176E-4</v>
      </c>
      <c r="CS1902">
        <v>54.969231392364101</v>
      </c>
      <c r="CT1902">
        <v>47.990117897863996</v>
      </c>
      <c r="CU1902">
        <v>17104.118851233019</v>
      </c>
    </row>
    <row r="1903" spans="89:99" x14ac:dyDescent="0.25">
      <c r="CK1903" t="s">
        <v>6965</v>
      </c>
      <c r="CL1903" t="s">
        <v>6966</v>
      </c>
      <c r="CM1903" t="s">
        <v>6967</v>
      </c>
      <c r="CN1903">
        <v>19314.426671462501</v>
      </c>
      <c r="CO1903">
        <v>4.0720609788059697E-6</v>
      </c>
      <c r="CP1903">
        <v>1700</v>
      </c>
      <c r="CQ1903">
        <v>18.451796567369399</v>
      </c>
      <c r="CR1903">
        <v>3.5550558286928496E-6</v>
      </c>
      <c r="CS1903">
        <v>55.493948685670603</v>
      </c>
      <c r="CT1903">
        <v>48.448214984743132</v>
      </c>
      <c r="CU1903">
        <v>16862.189803546942</v>
      </c>
    </row>
    <row r="1904" spans="89:99" x14ac:dyDescent="0.25">
      <c r="CK1904" t="s">
        <v>6326</v>
      </c>
      <c r="CL1904" t="s">
        <v>449</v>
      </c>
      <c r="CM1904" t="s">
        <v>450</v>
      </c>
      <c r="CN1904">
        <v>19290.411568048101</v>
      </c>
      <c r="CO1904">
        <v>4.7633797910696602E-3</v>
      </c>
      <c r="CP1904">
        <v>1701</v>
      </c>
      <c r="CQ1904">
        <v>-11.1966896152116</v>
      </c>
      <c r="CR1904">
        <v>4.1586020392762931E-3</v>
      </c>
      <c r="CS1904">
        <v>12.098021014149399</v>
      </c>
      <c r="CT1904">
        <v>10.562007874108938</v>
      </c>
      <c r="CU1904">
        <v>16841.223753722446</v>
      </c>
    </row>
    <row r="1905" spans="89:99" x14ac:dyDescent="0.25">
      <c r="CK1905" t="s">
        <v>6024</v>
      </c>
      <c r="CL1905" t="s">
        <v>763</v>
      </c>
      <c r="CM1905" t="s">
        <v>764</v>
      </c>
      <c r="CN1905">
        <v>19168.758823081698</v>
      </c>
      <c r="CO1905">
        <v>7.6173035058234098E-3</v>
      </c>
      <c r="CP1905">
        <v>1702</v>
      </c>
      <c r="CQ1905">
        <v>-0.27925644542958999</v>
      </c>
      <c r="CR1905">
        <v>6.6501801835100486E-3</v>
      </c>
      <c r="CS1905">
        <v>0</v>
      </c>
      <c r="CT1905">
        <v>0</v>
      </c>
      <c r="CU1905">
        <v>16735.01652786796</v>
      </c>
    </row>
    <row r="1906" spans="89:99" x14ac:dyDescent="0.25">
      <c r="CK1906" t="s">
        <v>6186</v>
      </c>
      <c r="CL1906" t="s">
        <v>6187</v>
      </c>
      <c r="CM1906" t="s">
        <v>6188</v>
      </c>
      <c r="CN1906">
        <v>19116.449295911101</v>
      </c>
      <c r="CO1906">
        <v>1.8785640024778401E-3</v>
      </c>
      <c r="CP1906">
        <v>1703</v>
      </c>
      <c r="CQ1906">
        <v>-16.047299113952</v>
      </c>
      <c r="CR1906">
        <v>1.640054002467244E-3</v>
      </c>
      <c r="CS1906">
        <v>16.6380239112795</v>
      </c>
      <c r="CT1906">
        <v>14.525593843407814</v>
      </c>
      <c r="CU1906">
        <v>16689.34842750505</v>
      </c>
    </row>
    <row r="1907" spans="89:99" x14ac:dyDescent="0.25">
      <c r="CK1907" t="s">
        <v>5914</v>
      </c>
      <c r="CL1907" t="s">
        <v>5915</v>
      </c>
      <c r="CM1907" t="s">
        <v>5916</v>
      </c>
      <c r="CN1907">
        <v>18864.624094804301</v>
      </c>
      <c r="CO1907">
        <v>5.5620803021787504E-3</v>
      </c>
      <c r="CP1907">
        <v>1704</v>
      </c>
      <c r="CQ1907">
        <v>30.4530128297604</v>
      </c>
      <c r="CR1907">
        <v>4.8558963386929289E-3</v>
      </c>
      <c r="CS1907">
        <v>0</v>
      </c>
      <c r="CT1907">
        <v>0</v>
      </c>
      <c r="CU1907">
        <v>16469.495961231572</v>
      </c>
    </row>
    <row r="1908" spans="89:99" x14ac:dyDescent="0.25">
      <c r="CK1908" t="s">
        <v>6664</v>
      </c>
      <c r="CL1908" t="s">
        <v>1413</v>
      </c>
      <c r="CM1908" t="s">
        <v>6665</v>
      </c>
      <c r="CN1908">
        <v>18836.5756924753</v>
      </c>
      <c r="CO1908">
        <v>4.2204301995593298E-3</v>
      </c>
      <c r="CP1908">
        <v>1705</v>
      </c>
      <c r="CQ1908">
        <v>0</v>
      </c>
      <c r="CR1908">
        <v>3.6845874997024804E-3</v>
      </c>
      <c r="CS1908">
        <v>0</v>
      </c>
      <c r="CT1908">
        <v>0</v>
      </c>
      <c r="CU1908">
        <v>16445.008696255871</v>
      </c>
    </row>
    <row r="1909" spans="89:99" x14ac:dyDescent="0.25">
      <c r="CK1909" t="s">
        <v>10362</v>
      </c>
      <c r="CL1909" t="s">
        <v>10363</v>
      </c>
      <c r="CM1909" t="s">
        <v>10364</v>
      </c>
      <c r="CN1909">
        <v>18824.9894252341</v>
      </c>
      <c r="CO1909">
        <v>2.0873049702859701E-4</v>
      </c>
      <c r="CP1909">
        <v>1706</v>
      </c>
      <c r="CQ1909">
        <v>1.10482442518882</v>
      </c>
      <c r="CR1909">
        <v>1.8222923820385826E-4</v>
      </c>
      <c r="CS1909">
        <v>126.135985319764</v>
      </c>
      <c r="CT1909">
        <v>110.12125607962552</v>
      </c>
      <c r="CU1909">
        <v>16434.893467848684</v>
      </c>
    </row>
    <row r="1910" spans="89:99" x14ac:dyDescent="0.25">
      <c r="CK1910" t="s">
        <v>6126</v>
      </c>
      <c r="CL1910" t="s">
        <v>732</v>
      </c>
      <c r="CM1910" t="s">
        <v>6127</v>
      </c>
      <c r="CN1910">
        <v>18654.732910676401</v>
      </c>
      <c r="CO1910">
        <v>7.9287864026604299E-4</v>
      </c>
      <c r="CP1910">
        <v>1707</v>
      </c>
      <c r="CQ1910">
        <v>0</v>
      </c>
      <c r="CR1910">
        <v>6.922115965833053E-4</v>
      </c>
      <c r="CS1910">
        <v>0</v>
      </c>
      <c r="CT1910">
        <v>0</v>
      </c>
      <c r="CU1910">
        <v>16286.253401405287</v>
      </c>
    </row>
    <row r="1911" spans="89:99" x14ac:dyDescent="0.25">
      <c r="CK1911" t="s">
        <v>6021</v>
      </c>
      <c r="CL1911" t="s">
        <v>6022</v>
      </c>
      <c r="CM1911" t="s">
        <v>6023</v>
      </c>
      <c r="CN1911">
        <v>18597.513593579199</v>
      </c>
      <c r="CO1911">
        <v>3.1639967955280198E-3</v>
      </c>
      <c r="CP1911">
        <v>1708</v>
      </c>
      <c r="CQ1911">
        <v>1.0483973488517899</v>
      </c>
      <c r="CR1911">
        <v>2.7622831063806013E-3</v>
      </c>
      <c r="CS1911">
        <v>32.250202106470098</v>
      </c>
      <c r="CT1911">
        <v>28.155587446224239</v>
      </c>
      <c r="CU1911">
        <v>16236.298877684014</v>
      </c>
    </row>
    <row r="1912" spans="89:99" x14ac:dyDescent="0.25">
      <c r="CK1912" t="s">
        <v>6300</v>
      </c>
      <c r="CL1912" t="s">
        <v>6301</v>
      </c>
      <c r="CM1912" t="s">
        <v>6302</v>
      </c>
      <c r="CN1912">
        <v>18498.981897736001</v>
      </c>
      <c r="CO1912">
        <v>3.3918844968111799E-5</v>
      </c>
      <c r="CP1912">
        <v>1709</v>
      </c>
      <c r="CQ1912">
        <v>-10.8210891949707</v>
      </c>
      <c r="CR1912">
        <v>2.9612372735580462E-5</v>
      </c>
      <c r="CS1912">
        <v>64.6381592092266</v>
      </c>
      <c r="CT1912">
        <v>56.431439963386374</v>
      </c>
      <c r="CU1912">
        <v>16150.277160071852</v>
      </c>
    </row>
    <row r="1913" spans="89:99" x14ac:dyDescent="0.25">
      <c r="CK1913" t="s">
        <v>5647</v>
      </c>
      <c r="CL1913" t="s">
        <v>5648</v>
      </c>
      <c r="CM1913" t="s">
        <v>5649</v>
      </c>
      <c r="CN1913">
        <v>18420.220247782301</v>
      </c>
      <c r="CO1913">
        <v>7.56995363018389E-4</v>
      </c>
      <c r="CP1913">
        <v>1710</v>
      </c>
      <c r="CQ1913">
        <v>12.877058599208899</v>
      </c>
      <c r="CR1913">
        <v>6.6088420374812247E-4</v>
      </c>
      <c r="CS1913">
        <v>141.77963670817999</v>
      </c>
      <c r="CT1913">
        <v>123.77872691316267</v>
      </c>
      <c r="CU1913">
        <v>16081.515404242873</v>
      </c>
    </row>
    <row r="1914" spans="89:99" x14ac:dyDescent="0.25">
      <c r="CK1914" t="s">
        <v>6816</v>
      </c>
      <c r="CL1914" t="s">
        <v>6817</v>
      </c>
      <c r="CM1914" t="s">
        <v>6818</v>
      </c>
      <c r="CN1914">
        <v>18335.519085769</v>
      </c>
      <c r="CO1914">
        <v>4.9183794461478804E-3</v>
      </c>
      <c r="CP1914">
        <v>1711</v>
      </c>
      <c r="CQ1914">
        <v>-4.7029617659208798</v>
      </c>
      <c r="CR1914">
        <v>4.2939223181471626E-3</v>
      </c>
      <c r="CS1914">
        <v>0</v>
      </c>
      <c r="CT1914">
        <v>0</v>
      </c>
      <c r="CU1914">
        <v>16007.568240563429</v>
      </c>
    </row>
    <row r="1915" spans="89:99" x14ac:dyDescent="0.25">
      <c r="CK1915" t="s">
        <v>6561</v>
      </c>
      <c r="CL1915" t="s">
        <v>627</v>
      </c>
      <c r="CM1915" t="s">
        <v>628</v>
      </c>
      <c r="CN1915">
        <v>18233.0098226685</v>
      </c>
      <c r="CO1915">
        <v>1.00886406897155E-3</v>
      </c>
      <c r="CP1915">
        <v>1712</v>
      </c>
      <c r="CQ1915">
        <v>110.826646431407</v>
      </c>
      <c r="CR1915">
        <v>8.8077465131864634E-4</v>
      </c>
      <c r="CS1915">
        <v>29.2304796502203</v>
      </c>
      <c r="CT1915">
        <v>25.519261031909735</v>
      </c>
      <c r="CU1915">
        <v>15918.073963543222</v>
      </c>
    </row>
    <row r="1916" spans="89:99" x14ac:dyDescent="0.25">
      <c r="CK1916" t="s">
        <v>5950</v>
      </c>
      <c r="CL1916" t="s">
        <v>5951</v>
      </c>
      <c r="CM1916" t="s">
        <v>5952</v>
      </c>
      <c r="CN1916">
        <v>18134.0959524707</v>
      </c>
      <c r="CO1916">
        <v>3.8616129830921098E-3</v>
      </c>
      <c r="CP1916">
        <v>1713</v>
      </c>
      <c r="CQ1916">
        <v>-18.636510412364199</v>
      </c>
      <c r="CR1916">
        <v>3.3713271523068042E-3</v>
      </c>
      <c r="CS1916">
        <v>146.473933087245</v>
      </c>
      <c r="CT1916">
        <v>127.87701664675606</v>
      </c>
      <c r="CU1916">
        <v>15831.718593961214</v>
      </c>
    </row>
    <row r="1917" spans="89:99" x14ac:dyDescent="0.25">
      <c r="CK1917" t="s">
        <v>6888</v>
      </c>
      <c r="CL1917" t="s">
        <v>6888</v>
      </c>
      <c r="CM1917" t="s">
        <v>6889</v>
      </c>
      <c r="CN1917">
        <v>18002.928183802102</v>
      </c>
      <c r="CO1917">
        <v>5.2219356734643799E-2</v>
      </c>
      <c r="CP1917">
        <v>1714</v>
      </c>
      <c r="CQ1917">
        <v>-5.6549462024235</v>
      </c>
      <c r="CR1917">
        <v>4.5589378326186494E-2</v>
      </c>
      <c r="CS1917">
        <v>9.3994842122358708</v>
      </c>
      <c r="CT1917">
        <v>8.2060880987135576</v>
      </c>
      <c r="CU1917">
        <v>15717.204409873857</v>
      </c>
    </row>
    <row r="1918" spans="89:99" x14ac:dyDescent="0.25">
      <c r="CK1918" t="s">
        <v>5080</v>
      </c>
      <c r="CL1918" t="s">
        <v>808</v>
      </c>
      <c r="CM1918" t="s">
        <v>5081</v>
      </c>
      <c r="CN1918">
        <v>17905.446283684902</v>
      </c>
      <c r="CO1918">
        <v>2.7738105341268401E-2</v>
      </c>
      <c r="CP1918">
        <v>1715</v>
      </c>
      <c r="CQ1918">
        <v>0.67208889129594596</v>
      </c>
      <c r="CR1918">
        <v>2.4216364534719606E-2</v>
      </c>
      <c r="CS1918">
        <v>138.430757297865</v>
      </c>
      <c r="CT1918">
        <v>120.85503462829891</v>
      </c>
      <c r="CU1918">
        <v>15632.099201723137</v>
      </c>
    </row>
    <row r="1919" spans="89:99" x14ac:dyDescent="0.25">
      <c r="CK1919" t="s">
        <v>4324</v>
      </c>
      <c r="CL1919" t="s">
        <v>4324</v>
      </c>
      <c r="CM1919" t="s">
        <v>1943</v>
      </c>
      <c r="CN1919">
        <v>17902.1671404105</v>
      </c>
      <c r="CO1919">
        <v>6.26632280815725E-2</v>
      </c>
      <c r="CP1919">
        <v>1716</v>
      </c>
      <c r="CQ1919">
        <v>-1.5744692017872299</v>
      </c>
      <c r="CR1919">
        <v>5.4707253991423746E-2</v>
      </c>
      <c r="CS1919">
        <v>2.62303515106534</v>
      </c>
      <c r="CT1919">
        <v>2.2900041161454809</v>
      </c>
      <c r="CU1919">
        <v>15629.236391595427</v>
      </c>
    </row>
    <row r="1920" spans="89:99" x14ac:dyDescent="0.25">
      <c r="CK1920" t="s">
        <v>6700</v>
      </c>
      <c r="CL1920" t="s">
        <v>6700</v>
      </c>
      <c r="CM1920" t="s">
        <v>6701</v>
      </c>
      <c r="CN1920">
        <v>17891.649342319699</v>
      </c>
      <c r="CO1920">
        <v>2.0887742693857499E-4</v>
      </c>
      <c r="CP1920">
        <v>1717</v>
      </c>
      <c r="CQ1920">
        <v>-13.2449249964325</v>
      </c>
      <c r="CR1920">
        <v>1.8235751330474581E-4</v>
      </c>
      <c r="CS1920">
        <v>16.732712435459199</v>
      </c>
      <c r="CT1920">
        <v>14.608260333803562</v>
      </c>
      <c r="CU1920">
        <v>15620.053975221424</v>
      </c>
    </row>
    <row r="1921" spans="89:99" x14ac:dyDescent="0.25">
      <c r="CK1921" t="s">
        <v>5268</v>
      </c>
      <c r="CL1921" t="s">
        <v>5269</v>
      </c>
      <c r="CM1921" t="s">
        <v>5270</v>
      </c>
      <c r="CN1921">
        <v>17891.362371122701</v>
      </c>
      <c r="CO1921">
        <v>8.7032261224406304E-4</v>
      </c>
      <c r="CP1921">
        <v>1718</v>
      </c>
      <c r="CQ1921">
        <v>-6.2830979899733403</v>
      </c>
      <c r="CR1921">
        <v>7.5982297210310803E-4</v>
      </c>
      <c r="CS1921">
        <v>66.393306114658699</v>
      </c>
      <c r="CT1921">
        <v>57.963746397117191</v>
      </c>
      <c r="CU1921">
        <v>15619.803439035482</v>
      </c>
    </row>
    <row r="1922" spans="89:99" x14ac:dyDescent="0.25">
      <c r="CK1922" t="s">
        <v>5937</v>
      </c>
      <c r="CL1922" t="s">
        <v>771</v>
      </c>
      <c r="CM1922" t="s">
        <v>772</v>
      </c>
      <c r="CN1922">
        <v>17883.480789522899</v>
      </c>
      <c r="CO1922">
        <v>1.2459502267213899E-3</v>
      </c>
      <c r="CP1922">
        <v>1719</v>
      </c>
      <c r="CQ1922">
        <v>-92.431117821657296</v>
      </c>
      <c r="CR1922">
        <v>1.0877594021359357E-3</v>
      </c>
      <c r="CS1922">
        <v>6.9219457040082499</v>
      </c>
      <c r="CT1922">
        <v>6.043107789644548</v>
      </c>
      <c r="CU1922">
        <v>15612.922534561918</v>
      </c>
    </row>
    <row r="1923" spans="89:99" x14ac:dyDescent="0.25">
      <c r="CK1923" t="s">
        <v>6052</v>
      </c>
      <c r="CL1923" t="s">
        <v>3314</v>
      </c>
      <c r="CM1923" t="s">
        <v>3315</v>
      </c>
      <c r="CN1923">
        <v>17755.6576554862</v>
      </c>
      <c r="CO1923">
        <v>3.2898759473719399E-6</v>
      </c>
      <c r="CP1923">
        <v>1720</v>
      </c>
      <c r="CQ1923">
        <v>35.348832982877099</v>
      </c>
      <c r="CR1923">
        <v>2.8721801375898098E-6</v>
      </c>
      <c r="CS1923">
        <v>13754.708529722</v>
      </c>
      <c r="CT1923">
        <v>12008.35571595438</v>
      </c>
      <c r="CU1923">
        <v>15501.328336915056</v>
      </c>
    </row>
    <row r="1924" spans="89:99" x14ac:dyDescent="0.25">
      <c r="CK1924" t="s">
        <v>5654</v>
      </c>
      <c r="CL1924" t="s">
        <v>5655</v>
      </c>
      <c r="CM1924" t="s">
        <v>5656</v>
      </c>
      <c r="CN1924">
        <v>17706.427219736801</v>
      </c>
      <c r="CO1924">
        <v>7.3055266763027201E-3</v>
      </c>
      <c r="CP1924">
        <v>1721</v>
      </c>
      <c r="CQ1924">
        <v>-0.77054854115493099</v>
      </c>
      <c r="CR1924">
        <v>6.3779877873726236E-3</v>
      </c>
      <c r="CS1924">
        <v>75.1440559926709</v>
      </c>
      <c r="CT1924">
        <v>65.603466067617447</v>
      </c>
      <c r="CU1924">
        <v>15458.348394210143</v>
      </c>
    </row>
    <row r="1925" spans="89:99" x14ac:dyDescent="0.25">
      <c r="CK1925" t="s">
        <v>6212</v>
      </c>
      <c r="CL1925" t="s">
        <v>6922</v>
      </c>
      <c r="CM1925" t="s">
        <v>6923</v>
      </c>
      <c r="CN1925">
        <v>17703.416003066399</v>
      </c>
      <c r="CO1925">
        <v>1.39079972625123E-3</v>
      </c>
      <c r="CP1925">
        <v>1722</v>
      </c>
      <c r="CQ1925">
        <v>75.769689783663097</v>
      </c>
      <c r="CR1925">
        <v>1.2142182298074693E-3</v>
      </c>
      <c r="CS1925">
        <v>28.6148351177902</v>
      </c>
      <c r="CT1925">
        <v>24.981781191895092</v>
      </c>
      <c r="CU1925">
        <v>15455.719493653081</v>
      </c>
    </row>
    <row r="1926" spans="89:99" x14ac:dyDescent="0.25">
      <c r="CK1926" t="s">
        <v>6870</v>
      </c>
      <c r="CL1926" t="s">
        <v>6871</v>
      </c>
      <c r="CM1926" t="s">
        <v>6872</v>
      </c>
      <c r="CN1926">
        <v>17461.801134405599</v>
      </c>
      <c r="CO1926">
        <v>1.42373396564401E-4</v>
      </c>
      <c r="CP1926">
        <v>1723</v>
      </c>
      <c r="CQ1926">
        <v>0</v>
      </c>
      <c r="CR1926">
        <v>1.2429710064299843E-4</v>
      </c>
      <c r="CS1926">
        <v>0</v>
      </c>
      <c r="CT1926">
        <v>0</v>
      </c>
      <c r="CU1926">
        <v>15244.781015176932</v>
      </c>
    </row>
    <row r="1927" spans="89:99" x14ac:dyDescent="0.25">
      <c r="CK1927" t="s">
        <v>10484</v>
      </c>
      <c r="CL1927" t="s">
        <v>10485</v>
      </c>
      <c r="CM1927" t="s">
        <v>10486</v>
      </c>
      <c r="CN1927">
        <v>17395.945555351002</v>
      </c>
      <c r="CO1927">
        <v>3.4789306153982999E-8</v>
      </c>
      <c r="CP1927">
        <v>1724</v>
      </c>
      <c r="CQ1927">
        <v>-49.422695661739901</v>
      </c>
      <c r="CR1927">
        <v>3.0372316687448708E-8</v>
      </c>
      <c r="CS1927">
        <v>54.0941351218002</v>
      </c>
      <c r="CT1927">
        <v>47.226127350195974</v>
      </c>
      <c r="CU1927">
        <v>15187.286723861422</v>
      </c>
    </row>
    <row r="1928" spans="89:99" x14ac:dyDescent="0.25">
      <c r="CK1928" t="s">
        <v>10049</v>
      </c>
      <c r="CL1928" t="s">
        <v>10050</v>
      </c>
      <c r="CM1928" t="s">
        <v>10051</v>
      </c>
      <c r="CN1928">
        <v>17227.0720060116</v>
      </c>
      <c r="CO1928">
        <v>8.6135360030057793E-6</v>
      </c>
      <c r="CP1928">
        <v>1725</v>
      </c>
      <c r="CQ1928">
        <v>-55.161162893463001</v>
      </c>
      <c r="CR1928">
        <v>7.5199270179201555E-6</v>
      </c>
      <c r="CS1928">
        <v>10.289403081653299</v>
      </c>
      <c r="CT1928">
        <v>8.9830193087942725</v>
      </c>
      <c r="CU1928">
        <v>15039.854035840348</v>
      </c>
    </row>
    <row r="1929" spans="89:99" x14ac:dyDescent="0.25">
      <c r="CK1929" t="s">
        <v>6106</v>
      </c>
      <c r="CL1929" t="s">
        <v>491</v>
      </c>
      <c r="CM1929" t="s">
        <v>492</v>
      </c>
      <c r="CN1929">
        <v>17142.934264186599</v>
      </c>
      <c r="CO1929">
        <v>2.88742244825298E-3</v>
      </c>
      <c r="CP1929">
        <v>1726</v>
      </c>
      <c r="CQ1929">
        <v>80.336425236914707</v>
      </c>
      <c r="CR1929">
        <v>2.5208237445329892E-3</v>
      </c>
      <c r="CS1929">
        <v>3.6269364618885902</v>
      </c>
      <c r="CT1929">
        <v>3.1664461009413682</v>
      </c>
      <c r="CU1929">
        <v>14966.398758268417</v>
      </c>
    </row>
    <row r="1930" spans="89:99" x14ac:dyDescent="0.25">
      <c r="CK1930" t="s">
        <v>6563</v>
      </c>
      <c r="CL1930" t="s">
        <v>3347</v>
      </c>
      <c r="CM1930" t="s">
        <v>3348</v>
      </c>
      <c r="CN1930">
        <v>16752.928210672399</v>
      </c>
      <c r="CO1930">
        <v>3.4812904489762502E-8</v>
      </c>
      <c r="CP1930">
        <v>1727</v>
      </c>
      <c r="CQ1930">
        <v>1.1912804954273399</v>
      </c>
      <c r="CR1930">
        <v>3.0392918884124302E-8</v>
      </c>
      <c r="CS1930">
        <v>36.269977705527602</v>
      </c>
      <c r="CT1930">
        <v>31.664996256123004</v>
      </c>
      <c r="CU1930">
        <v>14625.909433332592</v>
      </c>
    </row>
    <row r="1931" spans="89:99" x14ac:dyDescent="0.25">
      <c r="CK1931" t="s">
        <v>6573</v>
      </c>
      <c r="CL1931" t="s">
        <v>6574</v>
      </c>
      <c r="CM1931" t="s">
        <v>6575</v>
      </c>
      <c r="CN1931">
        <v>16355.889333036101</v>
      </c>
      <c r="CO1931">
        <v>1.7339658315497501E-2</v>
      </c>
      <c r="CP1931">
        <v>1728</v>
      </c>
      <c r="CQ1931">
        <v>0.70384220523140695</v>
      </c>
      <c r="CR1931">
        <v>1.5138145937128681E-2</v>
      </c>
      <c r="CS1931">
        <v>1.73396583154975E-4</v>
      </c>
      <c r="CT1931">
        <v>1.513814593712868E-4</v>
      </c>
      <c r="CU1931">
        <v>14279.280199756509</v>
      </c>
    </row>
    <row r="1932" spans="89:99" x14ac:dyDescent="0.25">
      <c r="CK1932" t="s">
        <v>5684</v>
      </c>
      <c r="CL1932" t="s">
        <v>3444</v>
      </c>
      <c r="CM1932" t="s">
        <v>3445</v>
      </c>
      <c r="CN1932">
        <v>16346.921811156901</v>
      </c>
      <c r="CO1932">
        <v>1.21845165714169E-3</v>
      </c>
      <c r="CP1932">
        <v>1729</v>
      </c>
      <c r="CQ1932">
        <v>206.01773582702401</v>
      </c>
      <c r="CR1932">
        <v>1.0637521609443527E-3</v>
      </c>
      <c r="CS1932">
        <v>0.85349882358162599</v>
      </c>
      <c r="CT1932">
        <v>0.74513519894440861</v>
      </c>
      <c r="CU1932">
        <v>14271.451230325179</v>
      </c>
    </row>
    <row r="1933" spans="89:99" x14ac:dyDescent="0.25">
      <c r="CK1933" t="s">
        <v>5687</v>
      </c>
      <c r="CL1933" t="s">
        <v>5687</v>
      </c>
      <c r="CM1933" t="s">
        <v>5688</v>
      </c>
      <c r="CN1933">
        <v>16328.879367309401</v>
      </c>
      <c r="CO1933">
        <v>2.8550771450490099E-4</v>
      </c>
      <c r="CP1933">
        <v>1730</v>
      </c>
      <c r="CQ1933">
        <v>-0.95799980947366903</v>
      </c>
      <c r="CR1933">
        <v>2.4925851304050079E-4</v>
      </c>
      <c r="CS1933">
        <v>0</v>
      </c>
      <c r="CT1933">
        <v>0</v>
      </c>
      <c r="CU1933">
        <v>14255.699527318335</v>
      </c>
    </row>
    <row r="1934" spans="89:99" x14ac:dyDescent="0.25">
      <c r="CK1934" t="s">
        <v>6095</v>
      </c>
      <c r="CL1934" t="s">
        <v>6096</v>
      </c>
      <c r="CM1934" t="s">
        <v>6097</v>
      </c>
      <c r="CN1934">
        <v>16274.6658263423</v>
      </c>
      <c r="CO1934">
        <v>1.5655187769292301E-2</v>
      </c>
      <c r="CP1934">
        <v>1731</v>
      </c>
      <c r="CQ1934">
        <v>1.1518119453126201</v>
      </c>
      <c r="CR1934">
        <v>1.3667542509351878E-2</v>
      </c>
      <c r="CS1934">
        <v>2.8358850804532998</v>
      </c>
      <c r="CT1934">
        <v>2.4758297670986278</v>
      </c>
      <c r="CU1934">
        <v>14208.369154366581</v>
      </c>
    </row>
    <row r="1935" spans="89:99" x14ac:dyDescent="0.25">
      <c r="CK1935" t="s">
        <v>4434</v>
      </c>
      <c r="CL1935" t="s">
        <v>4435</v>
      </c>
      <c r="CM1935" t="s">
        <v>4436</v>
      </c>
      <c r="CN1935">
        <v>16226.274166404901</v>
      </c>
      <c r="CO1935">
        <v>2.4293946043442999E-4</v>
      </c>
      <c r="CP1935">
        <v>1732</v>
      </c>
      <c r="CQ1935">
        <v>0.86207370164105301</v>
      </c>
      <c r="CR1935">
        <v>2.1209489477983309E-4</v>
      </c>
      <c r="CS1935">
        <v>0.145763676260658</v>
      </c>
      <c r="CT1935">
        <v>0.12725693686789985</v>
      </c>
      <c r="CU1935">
        <v>14166.121493141472</v>
      </c>
    </row>
    <row r="1936" spans="89:99" x14ac:dyDescent="0.25">
      <c r="CK1936" t="s">
        <v>4007</v>
      </c>
      <c r="CL1936" t="s">
        <v>4538</v>
      </c>
      <c r="CM1936" t="s">
        <v>4539</v>
      </c>
      <c r="CN1936">
        <v>16178.1792178634</v>
      </c>
      <c r="CO1936">
        <v>3.1118603147964102E-4</v>
      </c>
      <c r="CP1936">
        <v>1733</v>
      </c>
      <c r="CQ1936">
        <v>-0.613209924039405</v>
      </c>
      <c r="CR1936">
        <v>2.7167660817885997E-4</v>
      </c>
      <c r="CS1936">
        <v>0</v>
      </c>
      <c r="CT1936">
        <v>0</v>
      </c>
      <c r="CU1936">
        <v>14124.132871646596</v>
      </c>
    </row>
    <row r="1937" spans="89:99" x14ac:dyDescent="0.25">
      <c r="CK1937" t="s">
        <v>5433</v>
      </c>
      <c r="CL1937" t="s">
        <v>5434</v>
      </c>
      <c r="CM1937" t="s">
        <v>5435</v>
      </c>
      <c r="CN1937">
        <v>15916.403931934399</v>
      </c>
      <c r="CO1937">
        <v>3.0332645888312201E-4</v>
      </c>
      <c r="CP1937">
        <v>1734</v>
      </c>
      <c r="CQ1937">
        <v>193.894780612679</v>
      </c>
      <c r="CR1937">
        <v>2.6481491835748537E-4</v>
      </c>
      <c r="CS1937">
        <v>216.58133766422199</v>
      </c>
      <c r="CT1937">
        <v>189.08330470902177</v>
      </c>
      <c r="CU1937">
        <v>13895.593623120285</v>
      </c>
    </row>
    <row r="1938" spans="89:99" x14ac:dyDescent="0.25">
      <c r="CK1938" t="s">
        <v>6451</v>
      </c>
      <c r="CL1938" t="s">
        <v>735</v>
      </c>
      <c r="CM1938" t="s">
        <v>736</v>
      </c>
      <c r="CN1938">
        <v>15802.4466259483</v>
      </c>
      <c r="CO1938">
        <v>2.2264462251589201E-3</v>
      </c>
      <c r="CP1938">
        <v>1735</v>
      </c>
      <c r="CQ1938">
        <v>-6.2168178286866302</v>
      </c>
      <c r="CR1938">
        <v>1.9437677066278436E-3</v>
      </c>
      <c r="CS1938">
        <v>1.1390554755237601</v>
      </c>
      <c r="CT1938">
        <v>0.99443643612936172</v>
      </c>
      <c r="CU1938">
        <v>13796.104792531403</v>
      </c>
    </row>
    <row r="1939" spans="89:99" x14ac:dyDescent="0.25">
      <c r="CK1939" t="s">
        <v>5318</v>
      </c>
      <c r="CL1939" t="s">
        <v>5319</v>
      </c>
      <c r="CM1939" t="s">
        <v>5320</v>
      </c>
      <c r="CN1939">
        <v>15561.503325759701</v>
      </c>
      <c r="CO1939">
        <v>1.6686244959229E-3</v>
      </c>
      <c r="CP1939">
        <v>1736</v>
      </c>
      <c r="CQ1939">
        <v>-30.500491563817899</v>
      </c>
      <c r="CR1939">
        <v>1.4567692554225454E-3</v>
      </c>
      <c r="CS1939">
        <v>37.063497028693398</v>
      </c>
      <c r="CT1939">
        <v>32.357767191942379</v>
      </c>
      <c r="CU1939">
        <v>13585.752617507949</v>
      </c>
    </row>
    <row r="1940" spans="89:99" x14ac:dyDescent="0.25">
      <c r="CK1940" t="s">
        <v>4477</v>
      </c>
      <c r="CL1940" t="s">
        <v>4478</v>
      </c>
      <c r="CM1940" t="s">
        <v>4479</v>
      </c>
      <c r="CN1940">
        <v>15524.464133817801</v>
      </c>
      <c r="CO1940">
        <v>4.8547525887084303E-4</v>
      </c>
      <c r="CP1940">
        <v>1737</v>
      </c>
      <c r="CQ1940">
        <v>0.17142659144807301</v>
      </c>
      <c r="CR1940">
        <v>4.2383737810356543E-4</v>
      </c>
      <c r="CS1940">
        <v>0</v>
      </c>
      <c r="CT1940">
        <v>0</v>
      </c>
      <c r="CU1940">
        <v>13553.416069531762</v>
      </c>
    </row>
    <row r="1941" spans="89:99" x14ac:dyDescent="0.25">
      <c r="CK1941" t="s">
        <v>6158</v>
      </c>
      <c r="CL1941" t="s">
        <v>1214</v>
      </c>
      <c r="CM1941" t="s">
        <v>1215</v>
      </c>
      <c r="CN1941">
        <v>15523.288547944599</v>
      </c>
      <c r="CO1941">
        <v>3.84850432003441E-4</v>
      </c>
      <c r="CP1941">
        <v>1738</v>
      </c>
      <c r="CQ1941">
        <v>6.3083900473338506E-2</v>
      </c>
      <c r="CR1941">
        <v>3.3598828175455622E-4</v>
      </c>
      <c r="CS1941">
        <v>7.4342196004527104</v>
      </c>
      <c r="CT1941">
        <v>6.4903413431008348</v>
      </c>
      <c r="CU1941">
        <v>13552.389740743365</v>
      </c>
    </row>
    <row r="1942" spans="89:99" x14ac:dyDescent="0.25">
      <c r="CK1942" t="s">
        <v>6274</v>
      </c>
      <c r="CL1942" t="s">
        <v>6275</v>
      </c>
      <c r="CM1942" t="s">
        <v>6276</v>
      </c>
      <c r="CN1942">
        <v>15514.543202172399</v>
      </c>
      <c r="CO1942">
        <v>2.5183199130749999E-3</v>
      </c>
      <c r="CP1942">
        <v>1739</v>
      </c>
      <c r="CQ1942">
        <v>18.5732429449567</v>
      </c>
      <c r="CR1942">
        <v>2.1985839436313463E-3</v>
      </c>
      <c r="CS1942">
        <v>2.4528924217902199</v>
      </c>
      <c r="CT1942">
        <v>2.1414633883500471</v>
      </c>
      <c r="CU1942">
        <v>13544.754739051787</v>
      </c>
    </row>
    <row r="1943" spans="89:99" x14ac:dyDescent="0.25">
      <c r="CK1943" t="s">
        <v>6592</v>
      </c>
      <c r="CL1943" t="s">
        <v>6593</v>
      </c>
      <c r="CM1943" t="s">
        <v>2971</v>
      </c>
      <c r="CN1943">
        <v>15475.332444093299</v>
      </c>
      <c r="CO1943">
        <v>3.4279740679953201E-6</v>
      </c>
      <c r="CP1943">
        <v>1740</v>
      </c>
      <c r="CQ1943">
        <v>-15.1799592248131</v>
      </c>
      <c r="CR1943">
        <v>2.9927447684263633E-6</v>
      </c>
      <c r="CS1943">
        <v>9248.3624326086101</v>
      </c>
      <c r="CT1943">
        <v>8074.1533447148931</v>
      </c>
      <c r="CU1943">
        <v>13510.522335661442</v>
      </c>
    </row>
    <row r="1944" spans="89:99" x14ac:dyDescent="0.25">
      <c r="CK1944" t="s">
        <v>3353</v>
      </c>
      <c r="CL1944" t="s">
        <v>6216</v>
      </c>
      <c r="CM1944" t="s">
        <v>3354</v>
      </c>
      <c r="CN1944">
        <v>15263.992716496999</v>
      </c>
      <c r="CO1944">
        <v>2.90567602423285E-6</v>
      </c>
      <c r="CP1944">
        <v>1741</v>
      </c>
      <c r="CQ1944">
        <v>-0.13094256426707099</v>
      </c>
      <c r="CR1944">
        <v>2.5367597734921512E-6</v>
      </c>
      <c r="CS1944">
        <v>11833.367938958299</v>
      </c>
      <c r="CT1944">
        <v>10330.956211956402</v>
      </c>
      <c r="CU1944">
        <v>13326.015145239679</v>
      </c>
    </row>
    <row r="1945" spans="89:99" x14ac:dyDescent="0.25">
      <c r="CK1945" t="s">
        <v>6155</v>
      </c>
      <c r="CL1945" t="s">
        <v>6156</v>
      </c>
      <c r="CM1945" t="s">
        <v>6157</v>
      </c>
      <c r="CN1945">
        <v>15154.022158104</v>
      </c>
      <c r="CO1945">
        <v>3.0900531099509898E-4</v>
      </c>
      <c r="CP1945">
        <v>1742</v>
      </c>
      <c r="CQ1945">
        <v>-0.200982117366971</v>
      </c>
      <c r="CR1945">
        <v>2.697727606899173E-4</v>
      </c>
      <c r="CS1945">
        <v>0</v>
      </c>
      <c r="CT1945">
        <v>0</v>
      </c>
      <c r="CU1945">
        <v>13230.006888822489</v>
      </c>
    </row>
    <row r="1946" spans="89:99" x14ac:dyDescent="0.25">
      <c r="CK1946" t="s">
        <v>7296</v>
      </c>
      <c r="CL1946" t="s">
        <v>7297</v>
      </c>
      <c r="CM1946" t="s">
        <v>7298</v>
      </c>
      <c r="CN1946">
        <v>15062.607243963899</v>
      </c>
      <c r="CO1946">
        <v>3.4812904489762498E-5</v>
      </c>
      <c r="CP1946">
        <v>1743</v>
      </c>
      <c r="CQ1946">
        <v>1.1923040134074401</v>
      </c>
      <c r="CR1946">
        <v>3.0392918884124301E-5</v>
      </c>
      <c r="CS1946">
        <v>30.576139200453898</v>
      </c>
      <c r="CT1946">
        <v>26.694070263007479</v>
      </c>
      <c r="CU1946">
        <v>13150.19837784127</v>
      </c>
    </row>
    <row r="1947" spans="89:99" x14ac:dyDescent="0.25">
      <c r="CK1947" t="s">
        <v>5272</v>
      </c>
      <c r="CL1947" t="s">
        <v>777</v>
      </c>
      <c r="CM1947" t="s">
        <v>778</v>
      </c>
      <c r="CN1947">
        <v>15057.849797367</v>
      </c>
      <c r="CO1947">
        <v>4.0006455608324401E-3</v>
      </c>
      <c r="CP1947">
        <v>1744</v>
      </c>
      <c r="CQ1947">
        <v>-1.46618642258152</v>
      </c>
      <c r="CR1947">
        <v>3.4927075978469111E-3</v>
      </c>
      <c r="CS1947">
        <v>5.6826324798080297</v>
      </c>
      <c r="CT1947">
        <v>4.9611427296416846</v>
      </c>
      <c r="CU1947">
        <v>13146.0449556941</v>
      </c>
    </row>
    <row r="1948" spans="89:99" x14ac:dyDescent="0.25">
      <c r="CK1948" t="s">
        <v>4230</v>
      </c>
      <c r="CL1948" t="s">
        <v>2888</v>
      </c>
      <c r="CM1948" t="s">
        <v>4231</v>
      </c>
      <c r="CN1948">
        <v>15023.1915409662</v>
      </c>
      <c r="CO1948">
        <v>1.3194546195602901E-3</v>
      </c>
      <c r="CP1948">
        <v>1745</v>
      </c>
      <c r="CQ1948">
        <v>6.9218065825120703E-2</v>
      </c>
      <c r="CR1948">
        <v>1.1519313832424377E-3</v>
      </c>
      <c r="CS1948">
        <v>47321.497321222399</v>
      </c>
      <c r="CT1948">
        <v>41313.370735330733</v>
      </c>
      <c r="CU1948">
        <v>13115.787050158971</v>
      </c>
    </row>
    <row r="1949" spans="89:99" x14ac:dyDescent="0.25">
      <c r="CK1949" t="s">
        <v>6421</v>
      </c>
      <c r="CL1949" t="s">
        <v>801</v>
      </c>
      <c r="CM1949" t="s">
        <v>802</v>
      </c>
      <c r="CN1949">
        <v>14924.784955233999</v>
      </c>
      <c r="CO1949">
        <v>1.4922098977418E-4</v>
      </c>
      <c r="CP1949">
        <v>1746</v>
      </c>
      <c r="CQ1949">
        <v>23.50325558886</v>
      </c>
      <c r="CR1949">
        <v>1.3027529602849104E-4</v>
      </c>
      <c r="CS1949">
        <v>1.3170244578288199</v>
      </c>
      <c r="CT1949">
        <v>1.149809764565042</v>
      </c>
      <c r="CU1949">
        <v>13029.874558177673</v>
      </c>
    </row>
    <row r="1950" spans="89:99" x14ac:dyDescent="0.25">
      <c r="CK1950" t="s">
        <v>4001</v>
      </c>
      <c r="CL1950" t="s">
        <v>413</v>
      </c>
      <c r="CM1950" t="s">
        <v>414</v>
      </c>
      <c r="CN1950">
        <v>14848.0076925462</v>
      </c>
      <c r="CO1950">
        <v>1.3807497334731599E-3</v>
      </c>
      <c r="CP1950">
        <v>1747</v>
      </c>
      <c r="CQ1950">
        <v>0.87215291072107504</v>
      </c>
      <c r="CR1950">
        <v>1.2054442243124739E-3</v>
      </c>
      <c r="CS1950">
        <v>0.29028219148201101</v>
      </c>
      <c r="CT1950">
        <v>0.25342680332268902</v>
      </c>
      <c r="CU1950">
        <v>12962.845243869768</v>
      </c>
    </row>
    <row r="1951" spans="89:99" x14ac:dyDescent="0.25">
      <c r="CK1951" t="s">
        <v>4764</v>
      </c>
      <c r="CL1951" t="s">
        <v>2714</v>
      </c>
      <c r="CM1951" t="s">
        <v>2715</v>
      </c>
      <c r="CN1951">
        <v>14694.3073992596</v>
      </c>
      <c r="CO1951">
        <v>1.2200670377141699E-4</v>
      </c>
      <c r="CP1951">
        <v>1748</v>
      </c>
      <c r="CQ1951">
        <v>0</v>
      </c>
      <c r="CR1951">
        <v>1.0651624463378284E-4</v>
      </c>
      <c r="CS1951">
        <v>0</v>
      </c>
      <c r="CT1951">
        <v>0</v>
      </c>
      <c r="CU1951">
        <v>12828.659354620007</v>
      </c>
    </row>
    <row r="1952" spans="89:99" x14ac:dyDescent="0.25">
      <c r="CK1952" t="s">
        <v>5608</v>
      </c>
      <c r="CL1952" t="s">
        <v>5609</v>
      </c>
      <c r="CM1952" t="s">
        <v>5610</v>
      </c>
      <c r="CN1952">
        <v>14618.4408884723</v>
      </c>
      <c r="CO1952">
        <v>1.6764059984859E-3</v>
      </c>
      <c r="CP1952">
        <v>1749</v>
      </c>
      <c r="CQ1952">
        <v>5.7226655632290999</v>
      </c>
      <c r="CR1952">
        <v>1.4635627872941366E-3</v>
      </c>
      <c r="CS1952">
        <v>28.8023765650093</v>
      </c>
      <c r="CT1952">
        <v>25.145511626809466</v>
      </c>
      <c r="CU1952">
        <v>12762.425159508306</v>
      </c>
    </row>
    <row r="1953" spans="89:99" x14ac:dyDescent="0.25">
      <c r="CK1953" t="s">
        <v>6668</v>
      </c>
      <c r="CL1953" t="s">
        <v>6669</v>
      </c>
      <c r="CM1953" t="s">
        <v>6670</v>
      </c>
      <c r="CN1953">
        <v>14529.9363166783</v>
      </c>
      <c r="CO1953">
        <v>4.9262357829870599E-3</v>
      </c>
      <c r="CP1953">
        <v>1750</v>
      </c>
      <c r="CQ1953">
        <v>0.82211818223518796</v>
      </c>
      <c r="CR1953">
        <v>4.300781183035892E-3</v>
      </c>
      <c r="CS1953">
        <v>0</v>
      </c>
      <c r="CT1953">
        <v>0</v>
      </c>
      <c r="CU1953">
        <v>12685.15748216756</v>
      </c>
    </row>
    <row r="1954" spans="89:99" x14ac:dyDescent="0.25">
      <c r="CK1954" t="s">
        <v>5106</v>
      </c>
      <c r="CL1954" t="s">
        <v>5107</v>
      </c>
      <c r="CM1954" t="s">
        <v>5108</v>
      </c>
      <c r="CN1954">
        <v>14350.6269762723</v>
      </c>
      <c r="CO1954">
        <v>1.21667418342572E-3</v>
      </c>
      <c r="CP1954">
        <v>1751</v>
      </c>
      <c r="CQ1954">
        <v>-2.6080742401990902</v>
      </c>
      <c r="CR1954">
        <v>1.0622003624012571E-3</v>
      </c>
      <c r="CS1954">
        <v>17.4830994066158</v>
      </c>
      <c r="CT1954">
        <v>15.263375173554236</v>
      </c>
      <c r="CU1954">
        <v>12528.613972856867</v>
      </c>
    </row>
    <row r="1955" spans="89:99" x14ac:dyDescent="0.25">
      <c r="CK1955" t="s">
        <v>5332</v>
      </c>
      <c r="CL1955" t="s">
        <v>5333</v>
      </c>
      <c r="CM1955" t="s">
        <v>5334</v>
      </c>
      <c r="CN1955">
        <v>14162.8931454013</v>
      </c>
      <c r="CO1955">
        <v>1.60695325481184E-3</v>
      </c>
      <c r="CP1955">
        <v>1752</v>
      </c>
      <c r="CQ1955">
        <v>2.8912824220980999</v>
      </c>
      <c r="CR1955">
        <v>1.40292804176791E-3</v>
      </c>
      <c r="CS1955">
        <v>1792.25231876765</v>
      </c>
      <c r="CT1955">
        <v>1564.7007953676346</v>
      </c>
      <c r="CU1955">
        <v>12364.715580088572</v>
      </c>
    </row>
    <row r="1956" spans="89:99" x14ac:dyDescent="0.25">
      <c r="CK1956" t="s">
        <v>7823</v>
      </c>
      <c r="CL1956" t="s">
        <v>3446</v>
      </c>
      <c r="CM1956" t="s">
        <v>3447</v>
      </c>
      <c r="CN1956">
        <v>14113.142985156701</v>
      </c>
      <c r="CO1956">
        <v>1.60139360652908E-3</v>
      </c>
      <c r="CP1956">
        <v>1753</v>
      </c>
      <c r="CQ1956">
        <v>372.61004895068601</v>
      </c>
      <c r="CR1956">
        <v>1.3980742686697223E-3</v>
      </c>
      <c r="CS1956">
        <v>731.95973292373105</v>
      </c>
      <c r="CT1956">
        <v>639.02719739280269</v>
      </c>
      <c r="CU1956">
        <v>12321.281899189269</v>
      </c>
    </row>
    <row r="1957" spans="89:99" x14ac:dyDescent="0.25">
      <c r="CK1957" t="s">
        <v>3681</v>
      </c>
      <c r="CL1957" t="s">
        <v>6524</v>
      </c>
      <c r="CM1957" t="s">
        <v>6525</v>
      </c>
      <c r="CN1957">
        <v>13945.6679568093</v>
      </c>
      <c r="CO1957">
        <v>2.08583668479882E-4</v>
      </c>
      <c r="CP1957">
        <v>1754</v>
      </c>
      <c r="CQ1957">
        <v>-24.175413614957201</v>
      </c>
      <c r="CR1957">
        <v>1.821010515950023E-4</v>
      </c>
      <c r="CS1957">
        <v>123.03689934502501</v>
      </c>
      <c r="CT1957">
        <v>107.41564245658329</v>
      </c>
      <c r="CU1957">
        <v>12175.070170340969</v>
      </c>
    </row>
    <row r="1958" spans="89:99" x14ac:dyDescent="0.25">
      <c r="CK1958" t="s">
        <v>6135</v>
      </c>
      <c r="CL1958" t="s">
        <v>1016</v>
      </c>
      <c r="CM1958" t="s">
        <v>1017</v>
      </c>
      <c r="CN1958">
        <v>13943.165068751599</v>
      </c>
      <c r="CO1958">
        <v>6.9322377524818805E-5</v>
      </c>
      <c r="CP1958">
        <v>1755</v>
      </c>
      <c r="CQ1958">
        <v>0.73802124693923099</v>
      </c>
      <c r="CR1958">
        <v>6.052093118475773E-5</v>
      </c>
      <c r="CS1958">
        <v>0</v>
      </c>
      <c r="CT1958">
        <v>0</v>
      </c>
      <c r="CU1958">
        <v>12172.885058962625</v>
      </c>
    </row>
    <row r="1959" spans="89:99" x14ac:dyDescent="0.25">
      <c r="CK1959" t="s">
        <v>6018</v>
      </c>
      <c r="CL1959" t="s">
        <v>6019</v>
      </c>
      <c r="CM1959" t="s">
        <v>6020</v>
      </c>
      <c r="CN1959">
        <v>13939.724823575099</v>
      </c>
      <c r="CO1959">
        <v>1.74737581665688E-4</v>
      </c>
      <c r="CP1959">
        <v>1756</v>
      </c>
      <c r="CQ1959">
        <v>-16.2179174392726</v>
      </c>
      <c r="CR1959">
        <v>1.5255219934708563E-4</v>
      </c>
      <c r="CS1959">
        <v>18725.955838188798</v>
      </c>
      <c r="CT1959">
        <v>16348.433581149</v>
      </c>
      <c r="CU1959">
        <v>12169.881601074714</v>
      </c>
    </row>
    <row r="1960" spans="89:99" x14ac:dyDescent="0.25">
      <c r="CK1960" t="s">
        <v>5467</v>
      </c>
      <c r="CL1960" t="s">
        <v>5468</v>
      </c>
      <c r="CM1960" t="s">
        <v>5469</v>
      </c>
      <c r="CN1960">
        <v>13734.4996210716</v>
      </c>
      <c r="CO1960">
        <v>2.0514295962205699E-3</v>
      </c>
      <c r="CP1960">
        <v>1757</v>
      </c>
      <c r="CQ1960">
        <v>-0.58652069947191399</v>
      </c>
      <c r="CR1960">
        <v>1.790971888966022E-3</v>
      </c>
      <c r="CS1960">
        <v>22.766755411965001</v>
      </c>
      <c r="CT1960">
        <v>19.876197077840281</v>
      </c>
      <c r="CU1960">
        <v>11990.712611181869</v>
      </c>
    </row>
    <row r="1961" spans="89:99" x14ac:dyDescent="0.25">
      <c r="CK1961" t="s">
        <v>6733</v>
      </c>
      <c r="CL1961" t="s">
        <v>2670</v>
      </c>
      <c r="CM1961" t="s">
        <v>2671</v>
      </c>
      <c r="CN1961">
        <v>13600.3151649267</v>
      </c>
      <c r="CO1961">
        <v>6.4809355142465797E-4</v>
      </c>
      <c r="CP1961">
        <v>1758</v>
      </c>
      <c r="CQ1961">
        <v>4.79885540975003</v>
      </c>
      <c r="CR1961">
        <v>5.6580900176157788E-4</v>
      </c>
      <c r="CS1961">
        <v>666.00230082951396</v>
      </c>
      <c r="CT1961">
        <v>581.44398470699571</v>
      </c>
      <c r="CU1961">
        <v>11873.56475032695</v>
      </c>
    </row>
    <row r="1962" spans="89:99" x14ac:dyDescent="0.25">
      <c r="CK1962" t="s">
        <v>6006</v>
      </c>
      <c r="CL1962" t="s">
        <v>1411</v>
      </c>
      <c r="CM1962" t="s">
        <v>1412</v>
      </c>
      <c r="CN1962">
        <v>13554.358420406999</v>
      </c>
      <c r="CO1962">
        <v>1.0399977360123699E-3</v>
      </c>
      <c r="CP1962">
        <v>1759</v>
      </c>
      <c r="CQ1962">
        <v>0.76852071665368304</v>
      </c>
      <c r="CR1962">
        <v>9.0795546345729566E-4</v>
      </c>
      <c r="CS1962">
        <v>0</v>
      </c>
      <c r="CT1962">
        <v>0</v>
      </c>
      <c r="CU1962">
        <v>11833.442857918448</v>
      </c>
    </row>
    <row r="1963" spans="89:99" x14ac:dyDescent="0.25">
      <c r="CK1963" t="s">
        <v>5054</v>
      </c>
      <c r="CL1963" t="s">
        <v>623</v>
      </c>
      <c r="CM1963" t="s">
        <v>624</v>
      </c>
      <c r="CN1963">
        <v>13398.750873844399</v>
      </c>
      <c r="CO1963">
        <v>9.2148147807555596E-4</v>
      </c>
      <c r="CP1963">
        <v>1760</v>
      </c>
      <c r="CQ1963">
        <v>0</v>
      </c>
      <c r="CR1963">
        <v>8.0448650369317135E-4</v>
      </c>
      <c r="CS1963">
        <v>0</v>
      </c>
      <c r="CT1963">
        <v>0</v>
      </c>
      <c r="CU1963">
        <v>11697.591867897623</v>
      </c>
    </row>
    <row r="1964" spans="89:99" x14ac:dyDescent="0.25">
      <c r="CK1964" t="s">
        <v>6445</v>
      </c>
      <c r="CL1964" t="s">
        <v>6446</v>
      </c>
      <c r="CM1964" t="s">
        <v>6447</v>
      </c>
      <c r="CN1964">
        <v>13355.0418839878</v>
      </c>
      <c r="CO1964">
        <v>3.2516633802459202E-6</v>
      </c>
      <c r="CP1964">
        <v>1761</v>
      </c>
      <c r="CQ1964">
        <v>1.1829354649799</v>
      </c>
      <c r="CR1964">
        <v>2.8388191908363779E-6</v>
      </c>
      <c r="CS1964">
        <v>0.11577273404274201</v>
      </c>
      <c r="CT1964">
        <v>0.10107376463773934</v>
      </c>
      <c r="CU1964">
        <v>11659.432346229176</v>
      </c>
    </row>
    <row r="1965" spans="89:99" x14ac:dyDescent="0.25">
      <c r="CK1965" t="s">
        <v>10540</v>
      </c>
      <c r="CL1965" t="s">
        <v>10541</v>
      </c>
      <c r="CM1965" t="s">
        <v>10542</v>
      </c>
      <c r="CN1965">
        <v>13044.7004041336</v>
      </c>
      <c r="CO1965">
        <v>6.2585987681305401E-4</v>
      </c>
      <c r="CP1965">
        <v>1762</v>
      </c>
      <c r="CQ1965">
        <v>1.09845352596075</v>
      </c>
      <c r="CR1965">
        <v>5.4639820341336159E-4</v>
      </c>
      <c r="CS1965">
        <v>45069.2277307693</v>
      </c>
      <c r="CT1965">
        <v>39347.058301159916</v>
      </c>
      <c r="CU1965">
        <v>11388.493062023184</v>
      </c>
    </row>
    <row r="1966" spans="89:99" x14ac:dyDescent="0.25">
      <c r="CK1966" t="s">
        <v>6189</v>
      </c>
      <c r="CL1966" t="s">
        <v>606</v>
      </c>
      <c r="CM1966" t="s">
        <v>607</v>
      </c>
      <c r="CN1966">
        <v>12914.4842002359</v>
      </c>
      <c r="CO1966">
        <v>2.5395402255719E-3</v>
      </c>
      <c r="CP1966">
        <v>1763</v>
      </c>
      <c r="CQ1966">
        <v>41.934827785264702</v>
      </c>
      <c r="CR1966">
        <v>2.2171100403723899E-3</v>
      </c>
      <c r="CS1966">
        <v>2.6016000466007001</v>
      </c>
      <c r="CT1966">
        <v>2.2712904982840896</v>
      </c>
      <c r="CU1966">
        <v>11274.809628237153</v>
      </c>
    </row>
    <row r="1967" spans="89:99" x14ac:dyDescent="0.25">
      <c r="CK1967" t="s">
        <v>5986</v>
      </c>
      <c r="CL1967" t="s">
        <v>3436</v>
      </c>
      <c r="CM1967" t="s">
        <v>3437</v>
      </c>
      <c r="CN1967">
        <v>12817.4052175857</v>
      </c>
      <c r="CO1967">
        <v>8.3196138172633E-4</v>
      </c>
      <c r="CP1967">
        <v>1764</v>
      </c>
      <c r="CQ1967">
        <v>-3.2383944307335102</v>
      </c>
      <c r="CR1967">
        <v>7.2633223685682842E-4</v>
      </c>
      <c r="CS1967">
        <v>2.2927411081603499</v>
      </c>
      <c r="CT1967">
        <v>2.0016455261038799</v>
      </c>
      <c r="CU1967">
        <v>11190.056181540152</v>
      </c>
    </row>
    <row r="1968" spans="89:99" x14ac:dyDescent="0.25">
      <c r="CK1968" t="s">
        <v>6360</v>
      </c>
      <c r="CL1968" t="s">
        <v>6361</v>
      </c>
      <c r="CM1968" t="s">
        <v>6362</v>
      </c>
      <c r="CN1968">
        <v>12807.0219539596</v>
      </c>
      <c r="CO1968">
        <v>6.7489457795747504E-7</v>
      </c>
      <c r="CP1968">
        <v>1765</v>
      </c>
      <c r="CQ1968">
        <v>7.9414956078075196</v>
      </c>
      <c r="CR1968">
        <v>5.892072627616824E-7</v>
      </c>
      <c r="CS1968">
        <v>13.081457536288299</v>
      </c>
      <c r="CT1968">
        <v>11.420583361650996</v>
      </c>
      <c r="CU1968">
        <v>11180.991218597077</v>
      </c>
    </row>
    <row r="1969" spans="89:99" x14ac:dyDescent="0.25">
      <c r="CK1969" t="s">
        <v>6364</v>
      </c>
      <c r="CL1969" t="s">
        <v>6365</v>
      </c>
      <c r="CM1969" t="s">
        <v>6366</v>
      </c>
      <c r="CN1969">
        <v>12681.8706712083</v>
      </c>
      <c r="CO1969">
        <v>1.0315311010614701E-2</v>
      </c>
      <c r="CP1969">
        <v>1766</v>
      </c>
      <c r="CQ1969">
        <v>-45.0777147710576</v>
      </c>
      <c r="CR1969">
        <v>9.0056378634630185E-3</v>
      </c>
      <c r="CS1969">
        <v>54.582167234990003</v>
      </c>
      <c r="CT1969">
        <v>47.652196954166747</v>
      </c>
      <c r="CU1969">
        <v>11071.729643309012</v>
      </c>
    </row>
    <row r="1970" spans="89:99" x14ac:dyDescent="0.25">
      <c r="CK1970" t="s">
        <v>1905</v>
      </c>
      <c r="CL1970" t="s">
        <v>1905</v>
      </c>
      <c r="CM1970" t="s">
        <v>1906</v>
      </c>
      <c r="CN1970">
        <v>12493.3343369043</v>
      </c>
      <c r="CO1970">
        <v>2.1220933864574102E-3</v>
      </c>
      <c r="CP1970">
        <v>1767</v>
      </c>
      <c r="CQ1970">
        <v>1.1105568474535801</v>
      </c>
      <c r="CR1970">
        <v>1.8526639217392321E-3</v>
      </c>
      <c r="CS1970">
        <v>15.019376855774301</v>
      </c>
      <c r="CT1970">
        <v>13.112456692657776</v>
      </c>
      <c r="CU1970">
        <v>10907.130636153584</v>
      </c>
    </row>
    <row r="1971" spans="89:99" x14ac:dyDescent="0.25">
      <c r="CK1971" t="s">
        <v>6354</v>
      </c>
      <c r="CL1971" t="s">
        <v>3433</v>
      </c>
      <c r="CM1971" t="s">
        <v>3434</v>
      </c>
      <c r="CN1971">
        <v>12250.381133426699</v>
      </c>
      <c r="CO1971">
        <v>1.73946530769915E-6</v>
      </c>
      <c r="CP1971">
        <v>1768</v>
      </c>
      <c r="CQ1971">
        <v>68.512351603833494</v>
      </c>
      <c r="CR1971">
        <v>1.5186158343724355E-6</v>
      </c>
      <c r="CS1971">
        <v>12.7137519339731</v>
      </c>
      <c r="CT1971">
        <v>11.099563133428143</v>
      </c>
      <c r="CU1971">
        <v>10695.023743202315</v>
      </c>
    </row>
    <row r="1972" spans="89:99" x14ac:dyDescent="0.25">
      <c r="CK1972" t="s">
        <v>5256</v>
      </c>
      <c r="CL1972" t="s">
        <v>1284</v>
      </c>
      <c r="CM1972" t="s">
        <v>1285</v>
      </c>
      <c r="CN1972">
        <v>12200.863589127401</v>
      </c>
      <c r="CO1972">
        <v>1.5266353473059101E-3</v>
      </c>
      <c r="CP1972">
        <v>1769</v>
      </c>
      <c r="CQ1972">
        <v>0</v>
      </c>
      <c r="CR1972">
        <v>1.3328076170705629E-3</v>
      </c>
      <c r="CS1972">
        <v>0</v>
      </c>
      <c r="CT1972">
        <v>0</v>
      </c>
      <c r="CU1972">
        <v>10651.793144397432</v>
      </c>
    </row>
    <row r="1973" spans="89:99" x14ac:dyDescent="0.25">
      <c r="CK1973" t="s">
        <v>5297</v>
      </c>
      <c r="CL1973" t="s">
        <v>786</v>
      </c>
      <c r="CM1973" t="s">
        <v>787</v>
      </c>
      <c r="CN1973">
        <v>12174.4072645907</v>
      </c>
      <c r="CO1973">
        <v>1.0791920061017E-3</v>
      </c>
      <c r="CP1973">
        <v>1770</v>
      </c>
      <c r="CQ1973">
        <v>4.6474497605869196</v>
      </c>
      <c r="CR1973">
        <v>9.4217347223900401E-4</v>
      </c>
      <c r="CS1973">
        <v>6.6028929448672598</v>
      </c>
      <c r="CT1973">
        <v>5.7645632450151343</v>
      </c>
      <c r="CU1973">
        <v>10628.695820649209</v>
      </c>
    </row>
    <row r="1974" spans="89:99" x14ac:dyDescent="0.25">
      <c r="CK1974" t="s">
        <v>5982</v>
      </c>
      <c r="CL1974" t="s">
        <v>1048</v>
      </c>
      <c r="CM1974" t="s">
        <v>1049</v>
      </c>
      <c r="CN1974">
        <v>12051.394946550199</v>
      </c>
      <c r="CO1974">
        <v>1.20754439071437E-2</v>
      </c>
      <c r="CP1974">
        <v>1771</v>
      </c>
      <c r="CQ1974">
        <v>4.5590346950311602</v>
      </c>
      <c r="CR1974">
        <v>1.0542297246917111E-2</v>
      </c>
      <c r="CS1974">
        <v>54.062984666654899</v>
      </c>
      <c r="CT1974">
        <v>47.198931881437737</v>
      </c>
      <c r="CU1974">
        <v>10521.301638556402</v>
      </c>
    </row>
    <row r="1975" spans="89:99" x14ac:dyDescent="0.25">
      <c r="CK1975" t="s">
        <v>5285</v>
      </c>
      <c r="CL1975" t="s">
        <v>903</v>
      </c>
      <c r="CM1975" t="s">
        <v>904</v>
      </c>
      <c r="CN1975">
        <v>12035.8914533225</v>
      </c>
      <c r="CO1975">
        <v>2.7828812044100202E-4</v>
      </c>
      <c r="CP1975">
        <v>1772</v>
      </c>
      <c r="CQ1975">
        <v>-19.757342625791999</v>
      </c>
      <c r="CR1975">
        <v>2.429555475173307E-4</v>
      </c>
      <c r="CS1975">
        <v>3.4786015055125299</v>
      </c>
      <c r="CT1975">
        <v>3.0369443439666379</v>
      </c>
      <c r="CU1975">
        <v>10507.766530842864</v>
      </c>
    </row>
    <row r="1976" spans="89:99" x14ac:dyDescent="0.25">
      <c r="CK1976" t="s">
        <v>5565</v>
      </c>
      <c r="CL1976" t="s">
        <v>5566</v>
      </c>
      <c r="CM1976" t="s">
        <v>5567</v>
      </c>
      <c r="CN1976">
        <v>11640.7241018203</v>
      </c>
      <c r="CO1976">
        <v>5.0750036269720303E-4</v>
      </c>
      <c r="CP1976">
        <v>1773</v>
      </c>
      <c r="CQ1976">
        <v>0</v>
      </c>
      <c r="CR1976">
        <v>4.4306608664771547E-4</v>
      </c>
      <c r="CS1976">
        <v>0</v>
      </c>
      <c r="CT1976">
        <v>0</v>
      </c>
      <c r="CU1976">
        <v>10162.771206956792</v>
      </c>
    </row>
    <row r="1977" spans="89:99" x14ac:dyDescent="0.25">
      <c r="CK1977" t="s">
        <v>6253</v>
      </c>
      <c r="CL1977" t="s">
        <v>2986</v>
      </c>
      <c r="CM1977" t="s">
        <v>6254</v>
      </c>
      <c r="CN1977">
        <v>11479.327511821701</v>
      </c>
      <c r="CO1977">
        <v>1.3288981098962001E-9</v>
      </c>
      <c r="CP1977">
        <v>1774</v>
      </c>
      <c r="CQ1977">
        <v>-47.220256574110202</v>
      </c>
      <c r="CR1977">
        <v>1.1601758902713393E-9</v>
      </c>
      <c r="CS1977">
        <v>849.26362701800895</v>
      </c>
      <c r="CT1977">
        <v>741.43771987729463</v>
      </c>
      <c r="CU1977">
        <v>10021.866173610773</v>
      </c>
    </row>
    <row r="1978" spans="89:99" x14ac:dyDescent="0.25">
      <c r="CK1978" t="s">
        <v>6729</v>
      </c>
      <c r="CL1978" t="s">
        <v>3562</v>
      </c>
      <c r="CM1978" t="s">
        <v>3563</v>
      </c>
      <c r="CN1978">
        <v>11276.6756546423</v>
      </c>
      <c r="CO1978">
        <v>3.4680193841879498E-5</v>
      </c>
      <c r="CP1978">
        <v>1775</v>
      </c>
      <c r="CQ1978">
        <v>0.71450049072169897</v>
      </c>
      <c r="CR1978">
        <v>3.0277057710939118E-5</v>
      </c>
      <c r="CS1978">
        <v>1.7322774146775601E-2</v>
      </c>
      <c r="CT1978">
        <v>1.5123405450004387E-2</v>
      </c>
      <c r="CU1978">
        <v>9844.9438068262989</v>
      </c>
    </row>
    <row r="1979" spans="89:99" x14ac:dyDescent="0.25">
      <c r="CK1979" t="s">
        <v>6586</v>
      </c>
      <c r="CL1979" t="s">
        <v>811</v>
      </c>
      <c r="CM1979" t="s">
        <v>812</v>
      </c>
      <c r="CN1979">
        <v>11148.4982009819</v>
      </c>
      <c r="CO1979">
        <v>7.3055266763027201E-4</v>
      </c>
      <c r="CP1979">
        <v>1776</v>
      </c>
      <c r="CQ1979">
        <v>2.4913593442315101</v>
      </c>
      <c r="CR1979">
        <v>6.3779877873726236E-4</v>
      </c>
      <c r="CS1979">
        <v>0.36527633381513602</v>
      </c>
      <c r="CT1979">
        <v>0.31889938936863116</v>
      </c>
      <c r="CU1979">
        <v>9733.0402753924373</v>
      </c>
    </row>
    <row r="1980" spans="89:99" x14ac:dyDescent="0.25">
      <c r="CK1980" t="s">
        <v>9597</v>
      </c>
      <c r="CL1980" t="s">
        <v>9598</v>
      </c>
      <c r="CM1980" t="s">
        <v>9599</v>
      </c>
      <c r="CN1980">
        <v>11118.9040983906</v>
      </c>
      <c r="CO1980">
        <v>3.2650688988987101E-3</v>
      </c>
      <c r="CP1980">
        <v>1777</v>
      </c>
      <c r="CQ1980">
        <v>0.96418164832471298</v>
      </c>
      <c r="CR1980">
        <v>2.8505226912189353E-3</v>
      </c>
      <c r="CS1980">
        <v>0</v>
      </c>
      <c r="CT1980">
        <v>0</v>
      </c>
      <c r="CU1980">
        <v>9707.2035584425394</v>
      </c>
    </row>
    <row r="1981" spans="89:99" x14ac:dyDescent="0.25">
      <c r="CK1981" t="s">
        <v>5990</v>
      </c>
      <c r="CL1981" t="s">
        <v>3366</v>
      </c>
      <c r="CM1981" t="s">
        <v>3367</v>
      </c>
      <c r="CN1981">
        <v>11060.1198509486</v>
      </c>
      <c r="CO1981">
        <v>7.2321779850025201E-5</v>
      </c>
      <c r="CP1981">
        <v>1778</v>
      </c>
      <c r="CQ1981">
        <v>0</v>
      </c>
      <c r="CR1981">
        <v>6.3139517393146616E-5</v>
      </c>
      <c r="CS1981">
        <v>0</v>
      </c>
      <c r="CT1981">
        <v>0</v>
      </c>
      <c r="CU1981">
        <v>9655.8827941927648</v>
      </c>
    </row>
    <row r="1982" spans="89:99" x14ac:dyDescent="0.25">
      <c r="CK1982" t="s">
        <v>6041</v>
      </c>
      <c r="CL1982" t="s">
        <v>6042</v>
      </c>
      <c r="CM1982" t="s">
        <v>6043</v>
      </c>
      <c r="CN1982">
        <v>11009.5369855752</v>
      </c>
      <c r="CO1982">
        <v>1.3138878083099499E-2</v>
      </c>
      <c r="CP1982">
        <v>1779</v>
      </c>
      <c r="CQ1982">
        <v>0</v>
      </c>
      <c r="CR1982">
        <v>1.1470713566156858E-2</v>
      </c>
      <c r="CS1982">
        <v>0</v>
      </c>
      <c r="CT1982">
        <v>0</v>
      </c>
      <c r="CU1982">
        <v>9611.722131738632</v>
      </c>
    </row>
    <row r="1983" spans="89:99" x14ac:dyDescent="0.25">
      <c r="CK1983" t="s">
        <v>4017</v>
      </c>
      <c r="CL1983" t="s">
        <v>1474</v>
      </c>
      <c r="CM1983" t="s">
        <v>1475</v>
      </c>
      <c r="CN1983">
        <v>10938.9337184988</v>
      </c>
      <c r="CO1983">
        <v>1.6074738965714101E-2</v>
      </c>
      <c r="CP1983">
        <v>1780</v>
      </c>
      <c r="CQ1983">
        <v>1.30268995272553</v>
      </c>
      <c r="CR1983">
        <v>1.403382580767118E-2</v>
      </c>
      <c r="CS1983">
        <v>3.5255134812098099</v>
      </c>
      <c r="CT1983">
        <v>3.0779001875814886</v>
      </c>
      <c r="CU1983">
        <v>9550.0829378633207</v>
      </c>
    </row>
    <row r="1984" spans="89:99" x14ac:dyDescent="0.25">
      <c r="CK1984" t="s">
        <v>6178</v>
      </c>
      <c r="CL1984" t="s">
        <v>6179</v>
      </c>
      <c r="CM1984" t="s">
        <v>6180</v>
      </c>
      <c r="CN1984">
        <v>10904.227546906501</v>
      </c>
      <c r="CO1984">
        <v>4.7841648866644803E-4</v>
      </c>
      <c r="CP1984">
        <v>1781</v>
      </c>
      <c r="CQ1984">
        <v>-0.67925949075319803</v>
      </c>
      <c r="CR1984">
        <v>4.1767481759940125E-4</v>
      </c>
      <c r="CS1984">
        <v>0</v>
      </c>
      <c r="CT1984">
        <v>0</v>
      </c>
      <c r="CU1984">
        <v>9519.7832006410663</v>
      </c>
    </row>
    <row r="1985" spans="89:99" x14ac:dyDescent="0.25">
      <c r="CK1985" t="s">
        <v>5977</v>
      </c>
      <c r="CL1985" t="s">
        <v>723</v>
      </c>
      <c r="CM1985" t="s">
        <v>724</v>
      </c>
      <c r="CN1985">
        <v>10885.166091679501</v>
      </c>
      <c r="CO1985">
        <v>6.9056974888669003E-5</v>
      </c>
      <c r="CP1985">
        <v>1782</v>
      </c>
      <c r="CQ1985">
        <v>101.379407648371</v>
      </c>
      <c r="CR1985">
        <v>6.0289225128904049E-5</v>
      </c>
      <c r="CS1985">
        <v>1.4778192626175199</v>
      </c>
      <c r="CT1985">
        <v>1.2901894177585496</v>
      </c>
      <c r="CU1985">
        <v>9503.141864015508</v>
      </c>
    </row>
    <row r="1986" spans="89:99" x14ac:dyDescent="0.25">
      <c r="CK1986" t="s">
        <v>5028</v>
      </c>
      <c r="CL1986" t="s">
        <v>5029</v>
      </c>
      <c r="CM1986" t="s">
        <v>5030</v>
      </c>
      <c r="CN1986">
        <v>10764.8485159337</v>
      </c>
      <c r="CO1986">
        <v>2.2600495551582502E-3</v>
      </c>
      <c r="CP1986">
        <v>1783</v>
      </c>
      <c r="CQ1986">
        <v>4.7851297840807803</v>
      </c>
      <c r="CR1986">
        <v>1.9731046234371385E-3</v>
      </c>
      <c r="CS1986">
        <v>2.6564622471330099</v>
      </c>
      <c r="CT1986">
        <v>2.319187174388015</v>
      </c>
      <c r="CU1986">
        <v>9398.1002889566953</v>
      </c>
    </row>
    <row r="1987" spans="89:99" x14ac:dyDescent="0.25">
      <c r="CK1987" t="s">
        <v>6697</v>
      </c>
      <c r="CL1987" t="s">
        <v>6698</v>
      </c>
      <c r="CM1987" t="s">
        <v>6699</v>
      </c>
      <c r="CN1987">
        <v>10747.836012564199</v>
      </c>
      <c r="CO1987">
        <v>4.0928534236432997E-3</v>
      </c>
      <c r="CP1987">
        <v>1784</v>
      </c>
      <c r="CQ1987">
        <v>0</v>
      </c>
      <c r="CR1987">
        <v>3.573208381563853E-3</v>
      </c>
      <c r="CS1987">
        <v>0</v>
      </c>
      <c r="CT1987">
        <v>0</v>
      </c>
      <c r="CU1987">
        <v>9383.2477610650003</v>
      </c>
    </row>
    <row r="1988" spans="89:99" x14ac:dyDescent="0.25">
      <c r="CK1988" t="s">
        <v>6448</v>
      </c>
      <c r="CL1988" t="s">
        <v>6449</v>
      </c>
      <c r="CM1988" t="s">
        <v>6450</v>
      </c>
      <c r="CN1988">
        <v>10497.6411615049</v>
      </c>
      <c r="CO1988">
        <v>1.2291198100999401E-4</v>
      </c>
      <c r="CP1988">
        <v>1785</v>
      </c>
      <c r="CQ1988">
        <v>0</v>
      </c>
      <c r="CR1988">
        <v>1.0730658425304116E-4</v>
      </c>
      <c r="CS1988">
        <v>0</v>
      </c>
      <c r="CT1988">
        <v>0</v>
      </c>
      <c r="CU1988">
        <v>9164.8186490755943</v>
      </c>
    </row>
    <row r="1989" spans="89:99" x14ac:dyDescent="0.25">
      <c r="CK1989" t="s">
        <v>5151</v>
      </c>
      <c r="CL1989" t="s">
        <v>3358</v>
      </c>
      <c r="CM1989" t="s">
        <v>3359</v>
      </c>
      <c r="CN1989">
        <v>10364.153475233101</v>
      </c>
      <c r="CO1989">
        <v>1.6348609044889901E-2</v>
      </c>
      <c r="CP1989">
        <v>1786</v>
      </c>
      <c r="CQ1989">
        <v>-8.0980482653147892</v>
      </c>
      <c r="CR1989">
        <v>1.4272924246114503E-2</v>
      </c>
      <c r="CS1989">
        <v>5248.4768785372999</v>
      </c>
      <c r="CT1989">
        <v>4582.1092601306918</v>
      </c>
      <c r="CU1989">
        <v>9048.2790934036075</v>
      </c>
    </row>
    <row r="1990" spans="89:99" x14ac:dyDescent="0.25">
      <c r="CK1990" t="s">
        <v>6425</v>
      </c>
      <c r="CL1990" t="s">
        <v>6426</v>
      </c>
      <c r="CM1990" t="s">
        <v>6427</v>
      </c>
      <c r="CN1990">
        <v>10249.8727947835</v>
      </c>
      <c r="CO1990">
        <v>3.00376392665319E-3</v>
      </c>
      <c r="CP1990">
        <v>1787</v>
      </c>
      <c r="CQ1990">
        <v>2.1414465547708601</v>
      </c>
      <c r="CR1990">
        <v>2.6223940434695952E-3</v>
      </c>
      <c r="CS1990">
        <v>8.4831194738876405</v>
      </c>
      <c r="CT1990">
        <v>7.4060686930049719</v>
      </c>
      <c r="CU1990">
        <v>8948.5079452666105</v>
      </c>
    </row>
    <row r="1991" spans="89:99" x14ac:dyDescent="0.25">
      <c r="CK1991" t="s">
        <v>5499</v>
      </c>
      <c r="CL1991" t="s">
        <v>417</v>
      </c>
      <c r="CM1991" t="s">
        <v>418</v>
      </c>
      <c r="CN1991">
        <v>10177.8561285993</v>
      </c>
      <c r="CO1991">
        <v>1.0358482213998299E-3</v>
      </c>
      <c r="CP1991">
        <v>1788</v>
      </c>
      <c r="CQ1991">
        <v>0.64333477716253196</v>
      </c>
      <c r="CR1991">
        <v>9.0433278781802218E-4</v>
      </c>
      <c r="CS1991">
        <v>0</v>
      </c>
      <c r="CT1991">
        <v>0</v>
      </c>
      <c r="CU1991">
        <v>8885.6348030878216</v>
      </c>
    </row>
    <row r="1992" spans="89:99" x14ac:dyDescent="0.25">
      <c r="CK1992" t="s">
        <v>5546</v>
      </c>
      <c r="CL1992" t="s">
        <v>1436</v>
      </c>
      <c r="CM1992" t="s">
        <v>1437</v>
      </c>
      <c r="CN1992">
        <v>10118.1467076219</v>
      </c>
      <c r="CO1992">
        <v>2.7567144295624499E-4</v>
      </c>
      <c r="CP1992">
        <v>1789</v>
      </c>
      <c r="CQ1992">
        <v>33.580157051712803</v>
      </c>
      <c r="CR1992">
        <v>2.4067109387274836E-4</v>
      </c>
      <c r="CS1992">
        <v>17.2055152533006</v>
      </c>
      <c r="CT1992">
        <v>15.021034214680547</v>
      </c>
      <c r="CU1992">
        <v>8833.5063290353955</v>
      </c>
    </row>
    <row r="1993" spans="89:99" x14ac:dyDescent="0.25">
      <c r="CK1993" t="s">
        <v>6562</v>
      </c>
      <c r="CL1993" t="s">
        <v>3091</v>
      </c>
      <c r="CM1993" t="s">
        <v>3092</v>
      </c>
      <c r="CN1993">
        <v>10106.2378173411</v>
      </c>
      <c r="CO1993">
        <v>2.07522520878689E-4</v>
      </c>
      <c r="CP1993">
        <v>1790</v>
      </c>
      <c r="CQ1993">
        <v>50.750151056751697</v>
      </c>
      <c r="CR1993">
        <v>1.8117463153784717E-4</v>
      </c>
      <c r="CS1993">
        <v>0</v>
      </c>
      <c r="CT1993">
        <v>0</v>
      </c>
      <c r="CU1993">
        <v>8823.1094391002061</v>
      </c>
    </row>
    <row r="1994" spans="89:99" x14ac:dyDescent="0.25">
      <c r="CK1994" t="s">
        <v>7070</v>
      </c>
      <c r="CL1994" t="s">
        <v>3435</v>
      </c>
      <c r="CM1994" t="s">
        <v>7071</v>
      </c>
      <c r="CN1994">
        <v>10019.218756935499</v>
      </c>
      <c r="CO1994">
        <v>9.0450263849643396E-4</v>
      </c>
      <c r="CP1994">
        <v>1791</v>
      </c>
      <c r="CQ1994">
        <v>8.0856212032027308</v>
      </c>
      <c r="CR1994">
        <v>7.8966336550237296E-4</v>
      </c>
      <c r="CS1994">
        <v>25.120982519877298</v>
      </c>
      <c r="CT1994">
        <v>21.931522095223603</v>
      </c>
      <c r="CU1994">
        <v>8747.1386666799426</v>
      </c>
    </row>
    <row r="1995" spans="89:99" x14ac:dyDescent="0.25">
      <c r="CK1995" t="s">
        <v>8444</v>
      </c>
      <c r="CL1995" t="s">
        <v>8445</v>
      </c>
      <c r="CM1995" t="s">
        <v>8446</v>
      </c>
      <c r="CN1995">
        <v>9905.2548514431801</v>
      </c>
      <c r="CO1995">
        <v>2.1405112594743902E-5</v>
      </c>
      <c r="CP1995">
        <v>1792</v>
      </c>
      <c r="CQ1995">
        <v>57.668198613350697</v>
      </c>
      <c r="CR1995">
        <v>1.8687433879264842E-5</v>
      </c>
      <c r="CS1995">
        <v>0</v>
      </c>
      <c r="CT1995">
        <v>0</v>
      </c>
      <c r="CU1995">
        <v>8647.6440744845513</v>
      </c>
    </row>
    <row r="1996" spans="89:99" x14ac:dyDescent="0.25">
      <c r="CK1996" t="s">
        <v>6754</v>
      </c>
      <c r="CL1996" t="s">
        <v>6755</v>
      </c>
      <c r="CM1996" t="s">
        <v>6756</v>
      </c>
      <c r="CN1996">
        <v>9862.8940831437303</v>
      </c>
      <c r="CO1996">
        <v>3.4677860665121102E-5</v>
      </c>
      <c r="CP1996">
        <v>1793</v>
      </c>
      <c r="CQ1996">
        <v>0.36942432652937002</v>
      </c>
      <c r="CR1996">
        <v>3.0275020763634675E-5</v>
      </c>
      <c r="CS1996">
        <v>0</v>
      </c>
      <c r="CT1996">
        <v>0</v>
      </c>
      <c r="CU1996">
        <v>8610.6615987714722</v>
      </c>
    </row>
    <row r="1997" spans="89:99" x14ac:dyDescent="0.25">
      <c r="CK1997" t="s">
        <v>6820</v>
      </c>
      <c r="CL1997" t="s">
        <v>6821</v>
      </c>
      <c r="CM1997" t="s">
        <v>6822</v>
      </c>
      <c r="CN1997">
        <v>9817.9492030208494</v>
      </c>
      <c r="CO1997">
        <v>4.7763682887109399E-5</v>
      </c>
      <c r="CP1997">
        <v>1794</v>
      </c>
      <c r="CQ1997">
        <v>0</v>
      </c>
      <c r="CR1997">
        <v>4.1699414653030453E-5</v>
      </c>
      <c r="CS1997">
        <v>0</v>
      </c>
      <c r="CT1997">
        <v>0</v>
      </c>
      <c r="CU1997">
        <v>8571.4231004085123</v>
      </c>
    </row>
    <row r="1998" spans="89:99" x14ac:dyDescent="0.25">
      <c r="CK1998" t="s">
        <v>5680</v>
      </c>
      <c r="CL1998" t="s">
        <v>571</v>
      </c>
      <c r="CM1998" t="s">
        <v>572</v>
      </c>
      <c r="CN1998">
        <v>9762.0355809266603</v>
      </c>
      <c r="CO1998">
        <v>9.6680776723038504E-3</v>
      </c>
      <c r="CP1998">
        <v>1795</v>
      </c>
      <c r="CQ1998">
        <v>0</v>
      </c>
      <c r="CR1998">
        <v>8.4405798587174671E-3</v>
      </c>
      <c r="CS1998">
        <v>0</v>
      </c>
      <c r="CT1998">
        <v>0</v>
      </c>
      <c r="CU1998">
        <v>8522.6084954298894</v>
      </c>
    </row>
    <row r="1999" spans="89:99" x14ac:dyDescent="0.25">
      <c r="CK1999" t="s">
        <v>6611</v>
      </c>
      <c r="CL1999" t="s">
        <v>6612</v>
      </c>
      <c r="CM1999" t="s">
        <v>6613</v>
      </c>
      <c r="CN1999">
        <v>9713.9019580218392</v>
      </c>
      <c r="CO1999">
        <v>3.5484184494861599E-3</v>
      </c>
      <c r="CP1999">
        <v>1796</v>
      </c>
      <c r="CQ1999">
        <v>-1.7380368089204701</v>
      </c>
      <c r="CR1999">
        <v>3.0978970494656001E-3</v>
      </c>
      <c r="CS1999">
        <v>0.32114180525015601</v>
      </c>
      <c r="CT1999">
        <v>0.28036835708837526</v>
      </c>
      <c r="CU1999">
        <v>8480.5861098235564</v>
      </c>
    </row>
    <row r="2000" spans="89:99" x14ac:dyDescent="0.25">
      <c r="CK2000" t="s">
        <v>1911</v>
      </c>
      <c r="CL2000" t="s">
        <v>7129</v>
      </c>
      <c r="CM2000" t="s">
        <v>7130</v>
      </c>
      <c r="CN2000">
        <v>9713.1147416576496</v>
      </c>
      <c r="CO2000">
        <v>2.6878089481749802E-4</v>
      </c>
      <c r="CP2000">
        <v>1797</v>
      </c>
      <c r="CQ2000">
        <v>-2.7829880527597899</v>
      </c>
      <c r="CR2000">
        <v>2.3465539728788928E-4</v>
      </c>
      <c r="CS2000">
        <v>6.0704363851130996</v>
      </c>
      <c r="CT2000">
        <v>5.2997094999136012</v>
      </c>
      <c r="CU2000">
        <v>8479.8988415978311</v>
      </c>
    </row>
    <row r="2001" spans="89:99" x14ac:dyDescent="0.25">
      <c r="CK2001" t="s">
        <v>7051</v>
      </c>
      <c r="CL2001" t="s">
        <v>1073</v>
      </c>
      <c r="CM2001" t="s">
        <v>1074</v>
      </c>
      <c r="CN2001">
        <v>9711.4429339996404</v>
      </c>
      <c r="CO2001">
        <v>2.1580984297777002E-3</v>
      </c>
      <c r="CP2001">
        <v>1798</v>
      </c>
      <c r="CQ2001">
        <v>0</v>
      </c>
      <c r="CR2001">
        <v>1.8840976207394049E-3</v>
      </c>
      <c r="CS2001">
        <v>0</v>
      </c>
      <c r="CT2001">
        <v>0</v>
      </c>
      <c r="CU2001">
        <v>8478.439293327312</v>
      </c>
    </row>
    <row r="2002" spans="89:99" x14ac:dyDescent="0.25">
      <c r="CK2002" t="s">
        <v>6317</v>
      </c>
      <c r="CL2002" t="s">
        <v>1386</v>
      </c>
      <c r="CM2002" t="s">
        <v>1387</v>
      </c>
      <c r="CN2002">
        <v>9706.5467497581794</v>
      </c>
      <c r="CO2002">
        <v>3.9346980236703702E-2</v>
      </c>
      <c r="CP2002">
        <v>1799</v>
      </c>
      <c r="CQ2002">
        <v>-1.0321599090125499</v>
      </c>
      <c r="CR2002">
        <v>3.4351330237930862E-2</v>
      </c>
      <c r="CS2002">
        <v>29.240454822022201</v>
      </c>
      <c r="CT2002">
        <v>25.527969715998982</v>
      </c>
      <c r="CU2002">
        <v>8474.164748221885</v>
      </c>
    </row>
    <row r="2003" spans="89:99" x14ac:dyDescent="0.25">
      <c r="CK2003" t="s">
        <v>4827</v>
      </c>
      <c r="CL2003" t="s">
        <v>4827</v>
      </c>
      <c r="CM2003" t="s">
        <v>5458</v>
      </c>
      <c r="CN2003">
        <v>9495.0787573169491</v>
      </c>
      <c r="CO2003">
        <v>2.15417206916787E-3</v>
      </c>
      <c r="CP2003">
        <v>1800</v>
      </c>
      <c r="CQ2003">
        <v>83.916004387334993</v>
      </c>
      <c r="CR2003">
        <v>1.880669766578041E-3</v>
      </c>
      <c r="CS2003">
        <v>7.5173255609262304</v>
      </c>
      <c r="CT2003">
        <v>6.5628958384087941</v>
      </c>
      <c r="CU2003">
        <v>8289.5455779729618</v>
      </c>
    </row>
    <row r="2004" spans="89:99" x14ac:dyDescent="0.25">
      <c r="CK2004" t="s">
        <v>10893</v>
      </c>
      <c r="CL2004" t="s">
        <v>10894</v>
      </c>
      <c r="CM2004" t="s">
        <v>10895</v>
      </c>
      <c r="CN2004">
        <v>9352.3595659381299</v>
      </c>
      <c r="CO2004">
        <v>2.1519646786807802E-6</v>
      </c>
      <c r="CP2004">
        <v>1801</v>
      </c>
      <c r="CQ2004">
        <v>-7.9564172609993298</v>
      </c>
      <c r="CR2004">
        <v>1.8787426352167541E-6</v>
      </c>
      <c r="CS2004">
        <v>368.30122849665503</v>
      </c>
      <c r="CT2004">
        <v>321.54023132180583</v>
      </c>
      <c r="CU2004">
        <v>8164.9465860083637</v>
      </c>
    </row>
    <row r="2005" spans="89:99" x14ac:dyDescent="0.25">
      <c r="CK2005" t="s">
        <v>6032</v>
      </c>
      <c r="CL2005" t="s">
        <v>1081</v>
      </c>
      <c r="CM2005" t="s">
        <v>1082</v>
      </c>
      <c r="CN2005">
        <v>9301.2401373398698</v>
      </c>
      <c r="CO2005">
        <v>8.5353570947431902E-4</v>
      </c>
      <c r="CP2005">
        <v>1802</v>
      </c>
      <c r="CQ2005">
        <v>0</v>
      </c>
      <c r="CR2005">
        <v>7.4516740165662184E-4</v>
      </c>
      <c r="CS2005">
        <v>0</v>
      </c>
      <c r="CT2005">
        <v>0</v>
      </c>
      <c r="CU2005">
        <v>8120.3174845426529</v>
      </c>
    </row>
    <row r="2006" spans="89:99" x14ac:dyDescent="0.25">
      <c r="CK2006" t="s">
        <v>6943</v>
      </c>
      <c r="CL2006" t="s">
        <v>6944</v>
      </c>
      <c r="CM2006" t="s">
        <v>6945</v>
      </c>
      <c r="CN2006">
        <v>9250.0753402298596</v>
      </c>
      <c r="CO2006">
        <v>1.48776500068652E-4</v>
      </c>
      <c r="CP2006">
        <v>1803</v>
      </c>
      <c r="CQ2006">
        <v>0.196433245530415</v>
      </c>
      <c r="CR2006">
        <v>1.298872405139357E-4</v>
      </c>
      <c r="CS2006">
        <v>0.22316475010297801</v>
      </c>
      <c r="CT2006">
        <v>0.19483086077090356</v>
      </c>
      <c r="CU2006">
        <v>8075.6487747329184</v>
      </c>
    </row>
    <row r="2007" spans="89:99" x14ac:dyDescent="0.25">
      <c r="CK2007" t="s">
        <v>10283</v>
      </c>
      <c r="CL2007" t="s">
        <v>10284</v>
      </c>
      <c r="CM2007" t="s">
        <v>10285</v>
      </c>
      <c r="CN2007">
        <v>9175.2970555823995</v>
      </c>
      <c r="CO2007">
        <v>1.66191633656435E-3</v>
      </c>
      <c r="CP2007">
        <v>1804</v>
      </c>
      <c r="CQ2007">
        <v>-1.0813277861662101</v>
      </c>
      <c r="CR2007">
        <v>1.4509127908087943E-3</v>
      </c>
      <c r="CS2007">
        <v>0.54080301630076699</v>
      </c>
      <c r="CT2007">
        <v>0.47214050213915654</v>
      </c>
      <c r="CU2007">
        <v>8010.3646402174381</v>
      </c>
    </row>
    <row r="2008" spans="89:99" x14ac:dyDescent="0.25">
      <c r="CK2008" t="s">
        <v>4973</v>
      </c>
      <c r="CL2008" t="s">
        <v>4974</v>
      </c>
      <c r="CM2008" t="s">
        <v>4975</v>
      </c>
      <c r="CN2008">
        <v>9145.5903478901491</v>
      </c>
      <c r="CO2008">
        <v>8.2845956250082398E-2</v>
      </c>
      <c r="CP2008">
        <v>1805</v>
      </c>
      <c r="CQ2008">
        <v>0</v>
      </c>
      <c r="CR2008">
        <v>7.2327502260746954E-2</v>
      </c>
      <c r="CS2008">
        <v>0</v>
      </c>
      <c r="CT2008">
        <v>0</v>
      </c>
      <c r="CU2008">
        <v>7984.4296149606262</v>
      </c>
    </row>
    <row r="2009" spans="89:99" x14ac:dyDescent="0.25">
      <c r="CK2009" t="s">
        <v>6247</v>
      </c>
      <c r="CL2009" t="s">
        <v>6248</v>
      </c>
      <c r="CM2009" t="s">
        <v>6249</v>
      </c>
      <c r="CN2009">
        <v>9097.3478851663403</v>
      </c>
      <c r="CO2009">
        <v>1.04291834239941E-4</v>
      </c>
      <c r="CP2009">
        <v>1806</v>
      </c>
      <c r="CQ2009">
        <v>1.0780722652464201</v>
      </c>
      <c r="CR2009">
        <v>9.1050525797501151E-5</v>
      </c>
      <c r="CS2009">
        <v>17.227342347090399</v>
      </c>
      <c r="CT2009">
        <v>15.040090053334419</v>
      </c>
      <c r="CU2009">
        <v>7942.3122082740838</v>
      </c>
    </row>
    <row r="2010" spans="89:99" x14ac:dyDescent="0.25">
      <c r="CK2010" t="s">
        <v>6011</v>
      </c>
      <c r="CL2010" t="s">
        <v>6012</v>
      </c>
      <c r="CM2010" t="s">
        <v>6013</v>
      </c>
      <c r="CN2010">
        <v>9052.8980005485391</v>
      </c>
      <c r="CO2010">
        <v>2.8963014810106898E-4</v>
      </c>
      <c r="CP2010">
        <v>1807</v>
      </c>
      <c r="CQ2010">
        <v>-4.7240040862130099</v>
      </c>
      <c r="CR2010">
        <v>2.5285754597756491E-4</v>
      </c>
      <c r="CS2010">
        <v>2481.6499756001999</v>
      </c>
      <c r="CT2010">
        <v>2166.5697680980966</v>
      </c>
      <c r="CU2010">
        <v>7903.5058588068969</v>
      </c>
    </row>
    <row r="2011" spans="89:99" x14ac:dyDescent="0.25">
      <c r="CK2011" t="s">
        <v>5917</v>
      </c>
      <c r="CL2011" t="s">
        <v>5918</v>
      </c>
      <c r="CM2011" t="s">
        <v>5919</v>
      </c>
      <c r="CN2011">
        <v>8693.2736980422196</v>
      </c>
      <c r="CO2011">
        <v>2.2233595785448599E-3</v>
      </c>
      <c r="CP2011">
        <v>1808</v>
      </c>
      <c r="CQ2011">
        <v>4.1651054822387596</v>
      </c>
      <c r="CR2011">
        <v>1.9410729530144907E-3</v>
      </c>
      <c r="CS2011">
        <v>14.745852414361201</v>
      </c>
      <c r="CT2011">
        <v>12.873660008424249</v>
      </c>
      <c r="CU2011">
        <v>7589.5408962439897</v>
      </c>
    </row>
    <row r="2012" spans="89:99" x14ac:dyDescent="0.25">
      <c r="CK2012" t="s">
        <v>5623</v>
      </c>
      <c r="CL2012" t="s">
        <v>5624</v>
      </c>
      <c r="CM2012" t="s">
        <v>5625</v>
      </c>
      <c r="CN2012">
        <v>8687.4379441721394</v>
      </c>
      <c r="CO2012">
        <v>8.9046673030295496E-4</v>
      </c>
      <c r="CP2012">
        <v>1809</v>
      </c>
      <c r="CQ2012">
        <v>-0.41997073591490602</v>
      </c>
      <c r="CR2012">
        <v>7.7740951235677079E-4</v>
      </c>
      <c r="CS2012">
        <v>0</v>
      </c>
      <c r="CT2012">
        <v>0</v>
      </c>
      <c r="CU2012">
        <v>7584.4460730282699</v>
      </c>
    </row>
    <row r="2013" spans="89:99" x14ac:dyDescent="0.25">
      <c r="CK2013" t="s">
        <v>4855</v>
      </c>
      <c r="CL2013" t="s">
        <v>530</v>
      </c>
      <c r="CM2013" t="s">
        <v>531</v>
      </c>
      <c r="CN2013">
        <v>8650.3492272584408</v>
      </c>
      <c r="CO2013">
        <v>2.87689416821815E-3</v>
      </c>
      <c r="CP2013">
        <v>1810</v>
      </c>
      <c r="CQ2013">
        <v>0</v>
      </c>
      <c r="CR2013">
        <v>2.5116321770445016E-3</v>
      </c>
      <c r="CS2013">
        <v>0</v>
      </c>
      <c r="CT2013">
        <v>0</v>
      </c>
      <c r="CU2013">
        <v>7552.0662879688025</v>
      </c>
    </row>
    <row r="2014" spans="89:99" x14ac:dyDescent="0.25">
      <c r="CK2014" t="s">
        <v>8189</v>
      </c>
      <c r="CL2014" t="s">
        <v>8190</v>
      </c>
      <c r="CM2014" t="s">
        <v>8191</v>
      </c>
      <c r="CN2014">
        <v>8613.2318363251998</v>
      </c>
      <c r="CO2014">
        <v>1.72265142351432E-5</v>
      </c>
      <c r="CP2014">
        <v>1811</v>
      </c>
      <c r="CQ2014">
        <v>0.81595895468104196</v>
      </c>
      <c r="CR2014">
        <v>1.5039367081792483E-5</v>
      </c>
      <c r="CS2014">
        <v>251.57296437561899</v>
      </c>
      <c r="CT2014">
        <v>219.63225452663298</v>
      </c>
      <c r="CU2014">
        <v>7519.6614694580094</v>
      </c>
    </row>
    <row r="2015" spans="89:99" x14ac:dyDescent="0.25">
      <c r="CK2015" t="s">
        <v>6542</v>
      </c>
      <c r="CL2015" t="s">
        <v>6543</v>
      </c>
      <c r="CM2015" t="s">
        <v>6544</v>
      </c>
      <c r="CN2015">
        <v>8587.1758672928208</v>
      </c>
      <c r="CO2015">
        <v>1.9612902333293299E-3</v>
      </c>
      <c r="CP2015">
        <v>1812</v>
      </c>
      <c r="CQ2015">
        <v>-23.997029818811999</v>
      </c>
      <c r="CR2015">
        <v>1.7122769801449053E-3</v>
      </c>
      <c r="CS2015">
        <v>7.8168487381431602</v>
      </c>
      <c r="CT2015">
        <v>6.8243903549535538</v>
      </c>
      <c r="CU2015">
        <v>7496.9136704778575</v>
      </c>
    </row>
    <row r="2016" spans="89:99" x14ac:dyDescent="0.25">
      <c r="CK2016" t="s">
        <v>5685</v>
      </c>
      <c r="CL2016" t="s">
        <v>184</v>
      </c>
      <c r="CM2016" t="s">
        <v>185</v>
      </c>
      <c r="CN2016">
        <v>8539.7095616622591</v>
      </c>
      <c r="CO2016">
        <v>3.8146778795486798E-3</v>
      </c>
      <c r="CP2016">
        <v>1813</v>
      </c>
      <c r="CQ2016">
        <v>0</v>
      </c>
      <c r="CR2016">
        <v>3.3303511172496623E-3</v>
      </c>
      <c r="CS2016">
        <v>0</v>
      </c>
      <c r="CT2016">
        <v>0</v>
      </c>
      <c r="CU2016">
        <v>7455.4738768753741</v>
      </c>
    </row>
    <row r="2017" spans="89:99" x14ac:dyDescent="0.25">
      <c r="CK2017" t="s">
        <v>6644</v>
      </c>
      <c r="CL2017" t="s">
        <v>790</v>
      </c>
      <c r="CM2017" t="s">
        <v>791</v>
      </c>
      <c r="CN2017">
        <v>8481.3997798650598</v>
      </c>
      <c r="CO2017">
        <v>1.3020378671746E-2</v>
      </c>
      <c r="CP2017">
        <v>1814</v>
      </c>
      <c r="CQ2017">
        <v>0</v>
      </c>
      <c r="CR2017">
        <v>1.1367259314066444E-2</v>
      </c>
      <c r="CS2017">
        <v>0</v>
      </c>
      <c r="CT2017">
        <v>0</v>
      </c>
      <c r="CU2017">
        <v>7404.567338214275</v>
      </c>
    </row>
    <row r="2018" spans="89:99" x14ac:dyDescent="0.25">
      <c r="CK2018" t="s">
        <v>7024</v>
      </c>
      <c r="CL2018" t="s">
        <v>7025</v>
      </c>
      <c r="CM2018" t="s">
        <v>7026</v>
      </c>
      <c r="CN2018">
        <v>8340.3334913243307</v>
      </c>
      <c r="CO2018">
        <v>1.09905390624936E-6</v>
      </c>
      <c r="CP2018">
        <v>1815</v>
      </c>
      <c r="CQ2018">
        <v>0.32440527120502799</v>
      </c>
      <c r="CR2018">
        <v>9.5951362609631651E-7</v>
      </c>
      <c r="CS2018">
        <v>18.526181288668099</v>
      </c>
      <c r="CT2018">
        <v>16.174023207533647</v>
      </c>
      <c r="CU2018">
        <v>7281.4113899318309</v>
      </c>
    </row>
    <row r="2019" spans="89:99" x14ac:dyDescent="0.25">
      <c r="CK2019" t="s">
        <v>2094</v>
      </c>
      <c r="CL2019" t="s">
        <v>3440</v>
      </c>
      <c r="CM2019" t="s">
        <v>3441</v>
      </c>
      <c r="CN2019">
        <v>8282.5194163013894</v>
      </c>
      <c r="CO2019">
        <v>6.5597360677941495E-5</v>
      </c>
      <c r="CP2019">
        <v>1816</v>
      </c>
      <c r="CQ2019">
        <v>-3.1289596285755699</v>
      </c>
      <c r="CR2019">
        <v>5.7268857376827346E-5</v>
      </c>
      <c r="CS2019">
        <v>24.639201224991599</v>
      </c>
      <c r="CT2019">
        <v>21.510909680661772</v>
      </c>
      <c r="CU2019">
        <v>7230.9376211301014</v>
      </c>
    </row>
    <row r="2020" spans="89:99" x14ac:dyDescent="0.25">
      <c r="CK2020" t="s">
        <v>5890</v>
      </c>
      <c r="CL2020" t="s">
        <v>5891</v>
      </c>
      <c r="CM2020" t="s">
        <v>5892</v>
      </c>
      <c r="CN2020">
        <v>8081.4322889958203</v>
      </c>
      <c r="CO2020">
        <v>1.21218396241636E-2</v>
      </c>
      <c r="CP2020">
        <v>1817</v>
      </c>
      <c r="CQ2020">
        <v>0.69360975849082995</v>
      </c>
      <c r="CR2020">
        <v>1.0582802378121295E-2</v>
      </c>
      <c r="CS2020">
        <v>0</v>
      </c>
      <c r="CT2020">
        <v>0</v>
      </c>
      <c r="CU2020">
        <v>7055.3813198557573</v>
      </c>
    </row>
    <row r="2021" spans="89:99" x14ac:dyDescent="0.25">
      <c r="CK2021" t="s">
        <v>6210</v>
      </c>
      <c r="CL2021" t="s">
        <v>6211</v>
      </c>
      <c r="CM2021" t="s">
        <v>6211</v>
      </c>
      <c r="CN2021">
        <v>8017.5865270938002</v>
      </c>
      <c r="CO2021">
        <v>2.48007271927606E-3</v>
      </c>
      <c r="CP2021">
        <v>1818</v>
      </c>
      <c r="CQ2021">
        <v>-4.6955950349857001E-2</v>
      </c>
      <c r="CR2021">
        <v>2.1651927665458951E-3</v>
      </c>
      <c r="CS2021">
        <v>0</v>
      </c>
      <c r="CT2021">
        <v>0</v>
      </c>
      <c r="CU2021">
        <v>6999.6416712678647</v>
      </c>
    </row>
    <row r="2022" spans="89:99" x14ac:dyDescent="0.25">
      <c r="CK2022" t="s">
        <v>6630</v>
      </c>
      <c r="CL2022" t="s">
        <v>6631</v>
      </c>
      <c r="CM2022" t="s">
        <v>6632</v>
      </c>
      <c r="CN2022">
        <v>7986.0100131751997</v>
      </c>
      <c r="CO2022">
        <v>1.7406452244881202E-5</v>
      </c>
      <c r="CP2022">
        <v>1819</v>
      </c>
      <c r="CQ2022">
        <v>1.19128049542732</v>
      </c>
      <c r="CR2022">
        <v>1.519645944206211E-5</v>
      </c>
      <c r="CS2022">
        <v>11.409082108291701</v>
      </c>
      <c r="CT2022">
        <v>9.9605394074945561</v>
      </c>
      <c r="CU2022">
        <v>6972.0742378624254</v>
      </c>
    </row>
    <row r="2023" spans="89:99" x14ac:dyDescent="0.25">
      <c r="CK2023" t="s">
        <v>6862</v>
      </c>
      <c r="CL2023" t="s">
        <v>1012</v>
      </c>
      <c r="CM2023" t="s">
        <v>1013</v>
      </c>
      <c r="CN2023">
        <v>7786.9448295469601</v>
      </c>
      <c r="CO2023">
        <v>1.3545268914800001E-2</v>
      </c>
      <c r="CP2023">
        <v>1820</v>
      </c>
      <c r="CQ2023">
        <v>0</v>
      </c>
      <c r="CR2023">
        <v>1.1825507392301336E-2</v>
      </c>
      <c r="CS2023">
        <v>0</v>
      </c>
      <c r="CT2023">
        <v>0</v>
      </c>
      <c r="CU2023">
        <v>6798.2831662083618</v>
      </c>
    </row>
    <row r="2024" spans="89:99" x14ac:dyDescent="0.25">
      <c r="CK2024" t="s">
        <v>6915</v>
      </c>
      <c r="CL2024" t="s">
        <v>6916</v>
      </c>
      <c r="CM2024" t="s">
        <v>6917</v>
      </c>
      <c r="CN2024">
        <v>7681.3214613161599</v>
      </c>
      <c r="CO2024">
        <v>4.44453305239809E-4</v>
      </c>
      <c r="CP2024">
        <v>1821</v>
      </c>
      <c r="CQ2024">
        <v>-8.7819362401273804E-2</v>
      </c>
      <c r="CR2024">
        <v>3.8802373579334198E-4</v>
      </c>
      <c r="CS2024">
        <v>0</v>
      </c>
      <c r="CT2024">
        <v>0</v>
      </c>
      <c r="CU2024">
        <v>6706.070163301617</v>
      </c>
    </row>
    <row r="2025" spans="89:99" x14ac:dyDescent="0.25">
      <c r="CK2025" t="s">
        <v>7267</v>
      </c>
      <c r="CL2025" t="s">
        <v>7268</v>
      </c>
      <c r="CM2025" t="s">
        <v>7269</v>
      </c>
      <c r="CN2025">
        <v>7642.3420450451104</v>
      </c>
      <c r="CO2025">
        <v>3.8154478507464402E-2</v>
      </c>
      <c r="CP2025">
        <v>1822</v>
      </c>
      <c r="CQ2025">
        <v>0.53802589651254096</v>
      </c>
      <c r="CR2025">
        <v>3.3310233298242703E-2</v>
      </c>
      <c r="CS2025">
        <v>421565.00533941499</v>
      </c>
      <c r="CT2025">
        <v>368041.42600150162</v>
      </c>
      <c r="CU2025">
        <v>6672.0397296380052</v>
      </c>
    </row>
    <row r="2026" spans="89:99" x14ac:dyDescent="0.25">
      <c r="CK2026" t="s">
        <v>5403</v>
      </c>
      <c r="CL2026" t="s">
        <v>447</v>
      </c>
      <c r="CM2026" t="s">
        <v>448</v>
      </c>
      <c r="CN2026">
        <v>7592.87394747077</v>
      </c>
      <c r="CO2026">
        <v>2.13078803464241E-4</v>
      </c>
      <c r="CP2026">
        <v>1823</v>
      </c>
      <c r="CQ2026">
        <v>0.224503331508875</v>
      </c>
      <c r="CR2026">
        <v>1.8602546626120717E-4</v>
      </c>
      <c r="CS2026">
        <v>0</v>
      </c>
      <c r="CT2026">
        <v>0</v>
      </c>
      <c r="CU2026">
        <v>6628.8522996040929</v>
      </c>
    </row>
    <row r="2027" spans="89:99" x14ac:dyDescent="0.25">
      <c r="CK2027" t="s">
        <v>6318</v>
      </c>
      <c r="CL2027" t="s">
        <v>6319</v>
      </c>
      <c r="CM2027" t="s">
        <v>6320</v>
      </c>
      <c r="CN2027">
        <v>7571.9378644943199</v>
      </c>
      <c r="CO2027">
        <v>1.3925161795904999E-4</v>
      </c>
      <c r="CP2027">
        <v>1824</v>
      </c>
      <c r="CQ2027">
        <v>34.921707327236398</v>
      </c>
      <c r="CR2027">
        <v>1.215716755364972E-4</v>
      </c>
      <c r="CS2027">
        <v>8.3669331868447898</v>
      </c>
      <c r="CT2027">
        <v>7.3046338817102301</v>
      </c>
      <c r="CU2027">
        <v>6610.5743454666654</v>
      </c>
    </row>
    <row r="2028" spans="89:99" x14ac:dyDescent="0.25">
      <c r="CK2028" t="s">
        <v>6811</v>
      </c>
      <c r="CL2028" t="s">
        <v>3351</v>
      </c>
      <c r="CM2028" t="s">
        <v>3352</v>
      </c>
      <c r="CN2028">
        <v>7488.5640149194896</v>
      </c>
      <c r="CO2028">
        <v>2.4817405197496E-6</v>
      </c>
      <c r="CP2028">
        <v>1825</v>
      </c>
      <c r="CQ2028">
        <v>4.4465929583067503</v>
      </c>
      <c r="CR2028">
        <v>2.1666488164001123E-6</v>
      </c>
      <c r="CS2028">
        <v>9528.0446261133402</v>
      </c>
      <c r="CT2028">
        <v>8318.3259682034877</v>
      </c>
      <c r="CU2028">
        <v>6537.7859733292535</v>
      </c>
    </row>
    <row r="2029" spans="89:99" x14ac:dyDescent="0.25">
      <c r="CK2029" t="s">
        <v>11059</v>
      </c>
      <c r="CL2029" t="s">
        <v>11060</v>
      </c>
      <c r="CM2029" t="s">
        <v>11061</v>
      </c>
      <c r="CN2029">
        <v>7477.5476144173499</v>
      </c>
      <c r="CO2029">
        <v>2.9938875007982799E-4</v>
      </c>
      <c r="CP2029">
        <v>1826</v>
      </c>
      <c r="CQ2029">
        <v>0.306332927967434</v>
      </c>
      <c r="CR2029">
        <v>2.6137715681469277E-4</v>
      </c>
      <c r="CS2029">
        <v>3.3179979176494498</v>
      </c>
      <c r="CT2029">
        <v>2.8967316300330062</v>
      </c>
      <c r="CU2029">
        <v>6528.1682591004674</v>
      </c>
    </row>
    <row r="2030" spans="89:99" x14ac:dyDescent="0.25">
      <c r="CK2030" t="s">
        <v>6556</v>
      </c>
      <c r="CL2030" t="s">
        <v>6556</v>
      </c>
      <c r="CM2030" t="s">
        <v>6557</v>
      </c>
      <c r="CN2030">
        <v>7457.6751153017703</v>
      </c>
      <c r="CO2030">
        <v>3.4744710793030199E-5</v>
      </c>
      <c r="CP2030">
        <v>1827</v>
      </c>
      <c r="CQ2030">
        <v>1.0480166638925801</v>
      </c>
      <c r="CR2030">
        <v>3.0333383331903921E-5</v>
      </c>
      <c r="CS2030">
        <v>26.965664469460101</v>
      </c>
      <c r="CT2030">
        <v>23.541995845759576</v>
      </c>
      <c r="CU2030">
        <v>6510.8188519625983</v>
      </c>
    </row>
    <row r="2031" spans="89:99" x14ac:dyDescent="0.25">
      <c r="CK2031" t="s">
        <v>5856</v>
      </c>
      <c r="CL2031" t="s">
        <v>700</v>
      </c>
      <c r="CM2031" t="s">
        <v>701</v>
      </c>
      <c r="CN2031">
        <v>7444.1515795622699</v>
      </c>
      <c r="CO2031">
        <v>8.7028987060738805E-4</v>
      </c>
      <c r="CP2031">
        <v>1828</v>
      </c>
      <c r="CQ2031">
        <v>-31.185004439699298</v>
      </c>
      <c r="CR2031">
        <v>7.5979438747559181E-4</v>
      </c>
      <c r="CS2031">
        <v>20.929427040262901</v>
      </c>
      <c r="CT2031">
        <v>18.272143265522967</v>
      </c>
      <c r="CU2031">
        <v>6499.0123184147278</v>
      </c>
    </row>
    <row r="2032" spans="89:99" x14ac:dyDescent="0.25">
      <c r="CK2032" t="s">
        <v>6836</v>
      </c>
      <c r="CL2032" t="s">
        <v>6837</v>
      </c>
      <c r="CM2032" t="s">
        <v>6838</v>
      </c>
      <c r="CN2032">
        <v>7427.0467601474302</v>
      </c>
      <c r="CO2032">
        <v>1.99560940050228E-3</v>
      </c>
      <c r="CP2032">
        <v>1829</v>
      </c>
      <c r="CQ2032">
        <v>3.4334083852438</v>
      </c>
      <c r="CR2032">
        <v>1.7422388485769089E-3</v>
      </c>
      <c r="CS2032">
        <v>17.682874802648701</v>
      </c>
      <c r="CT2032">
        <v>15.437786286205217</v>
      </c>
      <c r="CU2032">
        <v>6484.0791952920736</v>
      </c>
    </row>
    <row r="2033" spans="89:99" x14ac:dyDescent="0.25">
      <c r="CK2033" t="s">
        <v>7101</v>
      </c>
      <c r="CL2033" t="s">
        <v>1249</v>
      </c>
      <c r="CM2033" t="s">
        <v>1250</v>
      </c>
      <c r="CN2033">
        <v>7314.4103232412599</v>
      </c>
      <c r="CO2033">
        <v>3.6062595709746999E-3</v>
      </c>
      <c r="CP2033">
        <v>1830</v>
      </c>
      <c r="CQ2033">
        <v>0</v>
      </c>
      <c r="CR2033">
        <v>3.1483944308054691E-3</v>
      </c>
      <c r="CS2033">
        <v>0</v>
      </c>
      <c r="CT2033">
        <v>0</v>
      </c>
      <c r="CU2033">
        <v>6385.7435309612583</v>
      </c>
    </row>
    <row r="2034" spans="89:99" x14ac:dyDescent="0.25">
      <c r="CK2034" t="s">
        <v>8492</v>
      </c>
      <c r="CL2034" t="s">
        <v>8493</v>
      </c>
      <c r="CM2034" t="s">
        <v>8494</v>
      </c>
      <c r="CN2034">
        <v>7280.3838187518904</v>
      </c>
      <c r="CO2034">
        <v>1.0089167768958999E-3</v>
      </c>
      <c r="CP2034">
        <v>1831</v>
      </c>
      <c r="CQ2034">
        <v>62.924227961116401</v>
      </c>
      <c r="CR2034">
        <v>8.808206672340892E-4</v>
      </c>
      <c r="CS2034">
        <v>108505.15150255599</v>
      </c>
      <c r="CT2034">
        <v>94728.903447185497</v>
      </c>
      <c r="CU2034">
        <v>6356.0371675878769</v>
      </c>
    </row>
    <row r="2035" spans="89:99" x14ac:dyDescent="0.25">
      <c r="CK2035" t="s">
        <v>6069</v>
      </c>
      <c r="CL2035" t="s">
        <v>6070</v>
      </c>
      <c r="CM2035" t="s">
        <v>6071</v>
      </c>
      <c r="CN2035">
        <v>7243.2194306533102</v>
      </c>
      <c r="CO2035">
        <v>3.48927814199472E-3</v>
      </c>
      <c r="CP2035">
        <v>1832</v>
      </c>
      <c r="CQ2035">
        <v>-66.071409177925702</v>
      </c>
      <c r="CR2035">
        <v>3.0462654319745033E-3</v>
      </c>
      <c r="CS2035">
        <v>4.6725680772808103</v>
      </c>
      <c r="CT2035">
        <v>4.0793201439169309</v>
      </c>
      <c r="CU2035">
        <v>6323.5913188598452</v>
      </c>
    </row>
    <row r="2036" spans="89:99" x14ac:dyDescent="0.25">
      <c r="CK2036" t="s">
        <v>5876</v>
      </c>
      <c r="CL2036" t="s">
        <v>5877</v>
      </c>
      <c r="CM2036" t="s">
        <v>5878</v>
      </c>
      <c r="CN2036">
        <v>7189.1239760445696</v>
      </c>
      <c r="CO2036">
        <v>4.3496515507545899E-3</v>
      </c>
      <c r="CP2036">
        <v>1833</v>
      </c>
      <c r="CQ2036">
        <v>-2.9983333343027101</v>
      </c>
      <c r="CR2036">
        <v>3.797402391264585E-3</v>
      </c>
      <c r="CS2036">
        <v>98603.291097359193</v>
      </c>
      <c r="CT2036">
        <v>86084.222846474106</v>
      </c>
      <c r="CU2036">
        <v>6276.3640395500488</v>
      </c>
    </row>
    <row r="2037" spans="89:99" x14ac:dyDescent="0.25">
      <c r="CK2037" t="s">
        <v>5636</v>
      </c>
      <c r="CL2037" t="s">
        <v>5637</v>
      </c>
      <c r="CM2037" t="s">
        <v>5638</v>
      </c>
      <c r="CN2037">
        <v>7148.6440301057501</v>
      </c>
      <c r="CO2037">
        <v>1.8573699662076399E-3</v>
      </c>
      <c r="CP2037">
        <v>1834</v>
      </c>
      <c r="CQ2037">
        <v>-44.344601350016397</v>
      </c>
      <c r="CR2037">
        <v>1.6215508458180536E-3</v>
      </c>
      <c r="CS2037">
        <v>192.34699204705501</v>
      </c>
      <c r="CT2037">
        <v>167.92584854879277</v>
      </c>
      <c r="CU2037">
        <v>6241.0235894674051</v>
      </c>
    </row>
    <row r="2038" spans="89:99" x14ac:dyDescent="0.25">
      <c r="CK2038" t="s">
        <v>5909</v>
      </c>
      <c r="CL2038" t="s">
        <v>5910</v>
      </c>
      <c r="CM2038" t="s">
        <v>5911</v>
      </c>
      <c r="CN2038">
        <v>7143.2214360095004</v>
      </c>
      <c r="CO2038">
        <v>5.3574160904006697E-5</v>
      </c>
      <c r="CP2038">
        <v>1835</v>
      </c>
      <c r="CQ2038">
        <v>-70.809443065670195</v>
      </c>
      <c r="CR2038">
        <v>4.6772171138990402E-5</v>
      </c>
      <c r="CS2038">
        <v>1.07148321808013E-2</v>
      </c>
      <c r="CT2038">
        <v>9.3544342277980461E-3</v>
      </c>
      <c r="CU2038">
        <v>6236.289469607992</v>
      </c>
    </row>
    <row r="2039" spans="89:99" x14ac:dyDescent="0.25">
      <c r="CK2039" t="s">
        <v>6103</v>
      </c>
      <c r="CL2039" t="s">
        <v>6104</v>
      </c>
      <c r="CM2039" t="s">
        <v>6105</v>
      </c>
      <c r="CN2039">
        <v>7099.0509396934804</v>
      </c>
      <c r="CO2039">
        <v>1.04039013204292E-4</v>
      </c>
      <c r="CP2039">
        <v>1836</v>
      </c>
      <c r="CQ2039">
        <v>1.02289040484789</v>
      </c>
      <c r="CR2039">
        <v>9.0829803931822298E-5</v>
      </c>
      <c r="CS2039">
        <v>0.58324270802326195</v>
      </c>
      <c r="CT2039">
        <v>0.50919188084179667</v>
      </c>
      <c r="CU2039">
        <v>6197.7270361862393</v>
      </c>
    </row>
    <row r="2040" spans="89:99" x14ac:dyDescent="0.25">
      <c r="CK2040" t="s">
        <v>6152</v>
      </c>
      <c r="CL2040" t="s">
        <v>6153</v>
      </c>
      <c r="CM2040" t="s">
        <v>6154</v>
      </c>
      <c r="CN2040">
        <v>7063.5326275420703</v>
      </c>
      <c r="CO2040">
        <v>2.5065291232628998E-3</v>
      </c>
      <c r="CP2040">
        <v>1837</v>
      </c>
      <c r="CQ2040">
        <v>32.468585375832099</v>
      </c>
      <c r="CR2040">
        <v>2.1882901596569498E-3</v>
      </c>
      <c r="CS2040">
        <v>113.294177733851</v>
      </c>
      <c r="CT2040">
        <v>98.909895752050375</v>
      </c>
      <c r="CU2040">
        <v>6166.7182710188208</v>
      </c>
    </row>
    <row r="2041" spans="89:99" x14ac:dyDescent="0.25">
      <c r="CK2041" t="s">
        <v>5568</v>
      </c>
      <c r="CL2041" t="s">
        <v>5569</v>
      </c>
      <c r="CM2041" t="s">
        <v>5570</v>
      </c>
      <c r="CN2041">
        <v>6992.37523008264</v>
      </c>
      <c r="CO2041">
        <v>1.2851866942473599E-3</v>
      </c>
      <c r="CP2041">
        <v>1838</v>
      </c>
      <c r="CQ2041">
        <v>1.59846733900829</v>
      </c>
      <c r="CR2041">
        <v>1.1220142507989384E-3</v>
      </c>
      <c r="CS2041">
        <v>6.4224599936882704E-2</v>
      </c>
      <c r="CT2041">
        <v>5.6070387830496345E-2</v>
      </c>
      <c r="CU2041">
        <v>6104.5953013704293</v>
      </c>
    </row>
    <row r="2042" spans="89:99" x14ac:dyDescent="0.25">
      <c r="CK2042" t="s">
        <v>6502</v>
      </c>
      <c r="CL2042" t="s">
        <v>2927</v>
      </c>
      <c r="CM2042" t="s">
        <v>2928</v>
      </c>
      <c r="CN2042">
        <v>6951.8100764962601</v>
      </c>
      <c r="CO2042">
        <v>3.2464215547169699E-5</v>
      </c>
      <c r="CP2042">
        <v>1839</v>
      </c>
      <c r="CQ2042">
        <v>0.75528815838168994</v>
      </c>
      <c r="CR2042">
        <v>2.8342428884438852E-5</v>
      </c>
      <c r="CS2042">
        <v>9453.5899558847905</v>
      </c>
      <c r="CT2042">
        <v>8253.3243607258355</v>
      </c>
      <c r="CU2042">
        <v>6069.1804619439908</v>
      </c>
    </row>
    <row r="2043" spans="89:99" x14ac:dyDescent="0.25">
      <c r="CK2043" t="s">
        <v>4151</v>
      </c>
      <c r="CL2043" t="s">
        <v>559</v>
      </c>
      <c r="CM2043" t="s">
        <v>560</v>
      </c>
      <c r="CN2043">
        <v>6840.5884625835297</v>
      </c>
      <c r="CO2043">
        <v>2.77756206512402E-4</v>
      </c>
      <c r="CP2043">
        <v>1840</v>
      </c>
      <c r="CQ2043">
        <v>-10.411015312351299</v>
      </c>
      <c r="CR2043">
        <v>2.4249116750876145E-4</v>
      </c>
      <c r="CS2043">
        <v>0</v>
      </c>
      <c r="CT2043">
        <v>0</v>
      </c>
      <c r="CU2043">
        <v>5972.079989020076</v>
      </c>
    </row>
    <row r="2044" spans="89:99" x14ac:dyDescent="0.25">
      <c r="CK2044" t="s">
        <v>6304</v>
      </c>
      <c r="CL2044" t="s">
        <v>6304</v>
      </c>
      <c r="CM2044" t="s">
        <v>3285</v>
      </c>
      <c r="CN2044">
        <v>6828.8970227934897</v>
      </c>
      <c r="CO2044">
        <v>4.3833160057816303E-3</v>
      </c>
      <c r="CP2044">
        <v>1841</v>
      </c>
      <c r="CQ2044">
        <v>1.1514571318751501</v>
      </c>
      <c r="CR2044">
        <v>3.8267926724235724E-3</v>
      </c>
      <c r="CS2044">
        <v>0.98259335257376901</v>
      </c>
      <c r="CT2044">
        <v>0.85783937015759326</v>
      </c>
      <c r="CU2044">
        <v>5961.8729411915392</v>
      </c>
    </row>
    <row r="2045" spans="89:99" x14ac:dyDescent="0.25">
      <c r="CK2045" t="s">
        <v>5330</v>
      </c>
      <c r="CL2045" t="s">
        <v>5331</v>
      </c>
      <c r="CM2045" t="s">
        <v>5331</v>
      </c>
      <c r="CN2045">
        <v>6755.3511577584104</v>
      </c>
      <c r="CO2045">
        <v>1.3925161795904999E-3</v>
      </c>
      <c r="CP2045">
        <v>1842</v>
      </c>
      <c r="CQ2045">
        <v>1.1912804954273299</v>
      </c>
      <c r="CR2045">
        <v>1.2157167553649721E-3</v>
      </c>
      <c r="CS2045">
        <v>5.8949418078214704</v>
      </c>
      <c r="CT2045">
        <v>5.1464964161332265</v>
      </c>
      <c r="CU2045">
        <v>5897.6647533647729</v>
      </c>
    </row>
    <row r="2046" spans="89:99" x14ac:dyDescent="0.25">
      <c r="CK2046" t="s">
        <v>6251</v>
      </c>
      <c r="CL2046" t="s">
        <v>2659</v>
      </c>
      <c r="CM2046" t="s">
        <v>6252</v>
      </c>
      <c r="CN2046">
        <v>6745.2718749915903</v>
      </c>
      <c r="CO2046">
        <v>2.1904592943308501E-3</v>
      </c>
      <c r="CP2046">
        <v>1843</v>
      </c>
      <c r="CQ2046">
        <v>1.0961332093665599</v>
      </c>
      <c r="CR2046">
        <v>1.9123498204854286E-3</v>
      </c>
      <c r="CS2046">
        <v>0</v>
      </c>
      <c r="CT2046">
        <v>0</v>
      </c>
      <c r="CU2046">
        <v>5888.8651766551593</v>
      </c>
    </row>
    <row r="2047" spans="89:99" x14ac:dyDescent="0.25">
      <c r="CK2047" t="s">
        <v>6843</v>
      </c>
      <c r="CL2047" t="s">
        <v>6844</v>
      </c>
      <c r="CM2047" t="s">
        <v>6845</v>
      </c>
      <c r="CN2047">
        <v>6716.5045614050896</v>
      </c>
      <c r="CO2047">
        <v>9.7407565280012095E-4</v>
      </c>
      <c r="CP2047">
        <v>1844</v>
      </c>
      <c r="CQ2047">
        <v>67.3440810112794</v>
      </c>
      <c r="CR2047">
        <v>8.5040311161800662E-4</v>
      </c>
      <c r="CS2047">
        <v>32.364606500657104</v>
      </c>
      <c r="CT2047">
        <v>28.255466600907685</v>
      </c>
      <c r="CU2047">
        <v>5863.7502762708555</v>
      </c>
    </row>
    <row r="2048" spans="89:99" x14ac:dyDescent="0.25">
      <c r="CK2048" t="s">
        <v>5561</v>
      </c>
      <c r="CL2048" t="s">
        <v>5562</v>
      </c>
      <c r="CM2048" t="s">
        <v>5563</v>
      </c>
      <c r="CN2048">
        <v>6557.89308608171</v>
      </c>
      <c r="CO2048">
        <v>4.2095060446319398E-4</v>
      </c>
      <c r="CP2048">
        <v>1845</v>
      </c>
      <c r="CQ2048">
        <v>11.7146033007113</v>
      </c>
      <c r="CR2048">
        <v>3.6750503191812912E-4</v>
      </c>
      <c r="CS2048">
        <v>8.4190120892638902E-9</v>
      </c>
      <c r="CT2048">
        <v>7.3501006383625915E-9</v>
      </c>
      <c r="CU2048">
        <v>5725.2767483004336</v>
      </c>
    </row>
    <row r="2049" spans="89:99" x14ac:dyDescent="0.25">
      <c r="CK2049" t="s">
        <v>6244</v>
      </c>
      <c r="CL2049" t="s">
        <v>6245</v>
      </c>
      <c r="CM2049" t="s">
        <v>6246</v>
      </c>
      <c r="CN2049">
        <v>6551.8665574670003</v>
      </c>
      <c r="CO2049">
        <v>6.37788905384863E-6</v>
      </c>
      <c r="CP2049">
        <v>1846</v>
      </c>
      <c r="CQ2049">
        <v>-2.3605228573557699</v>
      </c>
      <c r="CR2049">
        <v>5.5681267480157939E-6</v>
      </c>
      <c r="CS2049">
        <v>124.24879952024099</v>
      </c>
      <c r="CT2049">
        <v>108.47367493795315</v>
      </c>
      <c r="CU2049">
        <v>5720.0153718647616</v>
      </c>
    </row>
    <row r="2050" spans="89:99" x14ac:dyDescent="0.25">
      <c r="CK2050" t="s">
        <v>5784</v>
      </c>
      <c r="CL2050" t="s">
        <v>5785</v>
      </c>
      <c r="CM2050" t="s">
        <v>5786</v>
      </c>
      <c r="CN2050">
        <v>6469.3938394192401</v>
      </c>
      <c r="CO2050">
        <v>2.2096168733748801E-2</v>
      </c>
      <c r="CP2050">
        <v>1847</v>
      </c>
      <c r="CQ2050">
        <v>34.960235791251698</v>
      </c>
      <c r="CR2050">
        <v>1.9290750766637124E-2</v>
      </c>
      <c r="CS2050">
        <v>0.18337612641754999</v>
      </c>
      <c r="CT2050">
        <v>0.16009395990307224</v>
      </c>
      <c r="CU2050">
        <v>5648.0137199912169</v>
      </c>
    </row>
    <row r="2051" spans="89:99" x14ac:dyDescent="0.25">
      <c r="CK2051" t="s">
        <v>5689</v>
      </c>
      <c r="CL2051" t="s">
        <v>5690</v>
      </c>
      <c r="CM2051" t="s">
        <v>5691</v>
      </c>
      <c r="CN2051">
        <v>6434.9427078526996</v>
      </c>
      <c r="CO2051">
        <v>1.87863727667482E-3</v>
      </c>
      <c r="CP2051">
        <v>1848</v>
      </c>
      <c r="CQ2051">
        <v>18.7476465163132</v>
      </c>
      <c r="CR2051">
        <v>1.6401179734790788E-3</v>
      </c>
      <c r="CS2051">
        <v>7.2895864131120396</v>
      </c>
      <c r="CT2051">
        <v>6.3640713637576845</v>
      </c>
      <c r="CU2051">
        <v>5617.9366418928912</v>
      </c>
    </row>
    <row r="2052" spans="89:99" x14ac:dyDescent="0.25">
      <c r="CK2052" t="s">
        <v>1171</v>
      </c>
      <c r="CL2052" t="s">
        <v>1171</v>
      </c>
      <c r="CM2052" t="s">
        <v>1172</v>
      </c>
      <c r="CN2052">
        <v>6408.0681423086198</v>
      </c>
      <c r="CO2052">
        <v>1.06801787196046E-4</v>
      </c>
      <c r="CP2052">
        <v>1849</v>
      </c>
      <c r="CQ2052">
        <v>0</v>
      </c>
      <c r="CR2052">
        <v>9.3241805086487247E-5</v>
      </c>
      <c r="CS2052">
        <v>0</v>
      </c>
      <c r="CT2052">
        <v>0</v>
      </c>
      <c r="CU2052">
        <v>5594.4741786885497</v>
      </c>
    </row>
    <row r="2053" spans="89:99" x14ac:dyDescent="0.25">
      <c r="CK2053" t="s">
        <v>6093</v>
      </c>
      <c r="CL2053" t="s">
        <v>549</v>
      </c>
      <c r="CM2053" t="s">
        <v>550</v>
      </c>
      <c r="CN2053">
        <v>6299.7771415186899</v>
      </c>
      <c r="CO2053">
        <v>5.3573862292886597E-3</v>
      </c>
      <c r="CP2053">
        <v>1850</v>
      </c>
      <c r="CQ2053">
        <v>-28.5777239597587</v>
      </c>
      <c r="CR2053">
        <v>4.6771910440732553E-3</v>
      </c>
      <c r="CS2053">
        <v>10.736277437367701</v>
      </c>
      <c r="CT2053">
        <v>9.3731567088097503</v>
      </c>
      <c r="CU2053">
        <v>5499.9322365229127</v>
      </c>
    </row>
    <row r="2054" spans="89:99" x14ac:dyDescent="0.25">
      <c r="CK2054" t="s">
        <v>5558</v>
      </c>
      <c r="CL2054" t="s">
        <v>5559</v>
      </c>
      <c r="CM2054" t="s">
        <v>5560</v>
      </c>
      <c r="CN2054">
        <v>6254.1171798019304</v>
      </c>
      <c r="CO2054">
        <v>4.0947013343237996E-3</v>
      </c>
      <c r="CP2054">
        <v>1851</v>
      </c>
      <c r="CQ2054">
        <v>91.487386572320503</v>
      </c>
      <c r="CR2054">
        <v>3.5748216741127137E-3</v>
      </c>
      <c r="CS2054">
        <v>7.4399904304396602E-6</v>
      </c>
      <c r="CT2054">
        <v>6.4953794854293209E-6</v>
      </c>
      <c r="CU2054">
        <v>5460.0694461855601</v>
      </c>
    </row>
    <row r="2055" spans="89:99" x14ac:dyDescent="0.25">
      <c r="CK2055" t="s">
        <v>6580</v>
      </c>
      <c r="CL2055" t="s">
        <v>6581</v>
      </c>
      <c r="CM2055" t="s">
        <v>2999</v>
      </c>
      <c r="CN2055">
        <v>6135.7912952656998</v>
      </c>
      <c r="CO2055">
        <v>3.1980207941507602E-4</v>
      </c>
      <c r="CP2055">
        <v>1852</v>
      </c>
      <c r="CQ2055">
        <v>-0.40396281426700797</v>
      </c>
      <c r="CR2055">
        <v>2.7919872820422037E-4</v>
      </c>
      <c r="CS2055">
        <v>3.5242189151541399</v>
      </c>
      <c r="CT2055">
        <v>3.0767699848105106</v>
      </c>
      <c r="CU2055">
        <v>5356.7666892535872</v>
      </c>
    </row>
    <row r="2056" spans="89:99" x14ac:dyDescent="0.25">
      <c r="CK2056" t="s">
        <v>6392</v>
      </c>
      <c r="CL2056" t="s">
        <v>737</v>
      </c>
      <c r="CM2056" t="s">
        <v>738</v>
      </c>
      <c r="CN2056">
        <v>6097.7970465860499</v>
      </c>
      <c r="CO2056">
        <v>1.72009012110474E-3</v>
      </c>
      <c r="CP2056">
        <v>1853</v>
      </c>
      <c r="CQ2056">
        <v>0</v>
      </c>
      <c r="CR2056">
        <v>1.5017005989687983E-3</v>
      </c>
      <c r="CS2056">
        <v>0</v>
      </c>
      <c r="CT2056">
        <v>0</v>
      </c>
      <c r="CU2056">
        <v>5323.5963423633002</v>
      </c>
    </row>
    <row r="2057" spans="89:99" x14ac:dyDescent="0.25">
      <c r="CK2057" t="s">
        <v>6538</v>
      </c>
      <c r="CL2057" t="s">
        <v>6539</v>
      </c>
      <c r="CM2057" t="s">
        <v>6540</v>
      </c>
      <c r="CN2057">
        <v>6085.4255701451902</v>
      </c>
      <c r="CO2057">
        <v>1.06367309908105E-5</v>
      </c>
      <c r="CP2057">
        <v>1854</v>
      </c>
      <c r="CQ2057">
        <v>0</v>
      </c>
      <c r="CR2057">
        <v>9.2862490772932387E-6</v>
      </c>
      <c r="CS2057">
        <v>0</v>
      </c>
      <c r="CT2057">
        <v>0</v>
      </c>
      <c r="CU2057">
        <v>5312.7955980572779</v>
      </c>
    </row>
    <row r="2058" spans="89:99" x14ac:dyDescent="0.25">
      <c r="CK2058" t="s">
        <v>5884</v>
      </c>
      <c r="CL2058" t="s">
        <v>5885</v>
      </c>
      <c r="CM2058" t="s">
        <v>5886</v>
      </c>
      <c r="CN2058">
        <v>6079.8530688463497</v>
      </c>
      <c r="CO2058">
        <v>3.5005452792498497E-5</v>
      </c>
      <c r="CP2058">
        <v>1855</v>
      </c>
      <c r="CQ2058">
        <v>-2.54323674511142E-3</v>
      </c>
      <c r="CR2058">
        <v>3.0561020484151729E-5</v>
      </c>
      <c r="CS2058">
        <v>1.71796260669745</v>
      </c>
      <c r="CT2058">
        <v>1.4998432023007153</v>
      </c>
      <c r="CU2058">
        <v>5307.9306038133436</v>
      </c>
    </row>
    <row r="2059" spans="89:99" x14ac:dyDescent="0.25">
      <c r="CK2059" t="s">
        <v>7250</v>
      </c>
      <c r="CL2059" t="s">
        <v>7250</v>
      </c>
      <c r="CM2059" t="s">
        <v>7251</v>
      </c>
      <c r="CN2059">
        <v>5805.7040420131498</v>
      </c>
      <c r="CO2059">
        <v>2.5743427966860299E-3</v>
      </c>
      <c r="CP2059">
        <v>1856</v>
      </c>
      <c r="CQ2059">
        <v>-6.47529390613591</v>
      </c>
      <c r="CR2059">
        <v>2.2474939378475853E-3</v>
      </c>
      <c r="CS2059">
        <v>1.48707094493266</v>
      </c>
      <c r="CT2059">
        <v>1.2982664694802302</v>
      </c>
      <c r="CU2059">
        <v>5068.5886340229936</v>
      </c>
    </row>
    <row r="2060" spans="89:99" x14ac:dyDescent="0.25">
      <c r="CK2060" t="s">
        <v>6099</v>
      </c>
      <c r="CL2060" t="s">
        <v>6099</v>
      </c>
      <c r="CM2060" t="s">
        <v>6100</v>
      </c>
      <c r="CN2060">
        <v>5679.5609762661597</v>
      </c>
      <c r="CO2060">
        <v>2.0873583692389802E-3</v>
      </c>
      <c r="CP2060">
        <v>1857</v>
      </c>
      <c r="CQ2060">
        <v>-15.7044927695665</v>
      </c>
      <c r="CR2060">
        <v>1.8223390012469228E-3</v>
      </c>
      <c r="CS2060">
        <v>7.3811268985230001</v>
      </c>
      <c r="CT2060">
        <v>6.443989502978928</v>
      </c>
      <c r="CU2060">
        <v>4958.461196475504</v>
      </c>
    </row>
    <row r="2061" spans="89:99" x14ac:dyDescent="0.25">
      <c r="CK2061" t="s">
        <v>6225</v>
      </c>
      <c r="CL2061" t="s">
        <v>6226</v>
      </c>
      <c r="CM2061" t="s">
        <v>6227</v>
      </c>
      <c r="CN2061">
        <v>5502.8419287339202</v>
      </c>
      <c r="CO2061">
        <v>6.26188000825948E-3</v>
      </c>
      <c r="CP2061">
        <v>1859</v>
      </c>
      <c r="CQ2061">
        <v>1.14249363568718</v>
      </c>
      <c r="CR2061">
        <v>5.4668466748908247E-3</v>
      </c>
      <c r="CS2061">
        <v>2528.81402928732</v>
      </c>
      <c r="CT2061">
        <v>2207.7456848728852</v>
      </c>
      <c r="CU2061">
        <v>4804.1791060941478</v>
      </c>
    </row>
    <row r="2062" spans="89:99" x14ac:dyDescent="0.25">
      <c r="CK2062" t="s">
        <v>6128</v>
      </c>
      <c r="CL2062" t="s">
        <v>2742</v>
      </c>
      <c r="CM2062" t="s">
        <v>2743</v>
      </c>
      <c r="CN2062">
        <v>5421.0929271360901</v>
      </c>
      <c r="CO2062">
        <v>1.73673877600995E-4</v>
      </c>
      <c r="CP2062">
        <v>1860</v>
      </c>
      <c r="CQ2062">
        <v>1.1413533403338501</v>
      </c>
      <c r="CR2062">
        <v>1.5162354740526232E-4</v>
      </c>
      <c r="CS2062">
        <v>22.399866241792498</v>
      </c>
      <c r="CT2062">
        <v>19.555889624269561</v>
      </c>
      <c r="CU2062">
        <v>4732.8092847351845</v>
      </c>
    </row>
    <row r="2063" spans="89:99" x14ac:dyDescent="0.25">
      <c r="CK2063" t="s">
        <v>5663</v>
      </c>
      <c r="CL2063" t="s">
        <v>5664</v>
      </c>
      <c r="CM2063" t="s">
        <v>5665</v>
      </c>
      <c r="CN2063">
        <v>5370.68500053141</v>
      </c>
      <c r="CO2063">
        <v>7.3107099428501305E-4</v>
      </c>
      <c r="CP2063">
        <v>1861</v>
      </c>
      <c r="CQ2063">
        <v>-14.999324383841</v>
      </c>
      <c r="CR2063">
        <v>6.3825129656661084E-4</v>
      </c>
      <c r="CS2063">
        <v>4.5750422822356098</v>
      </c>
      <c r="CT2063">
        <v>3.994176613913849</v>
      </c>
      <c r="CU2063">
        <v>4688.8013501239411</v>
      </c>
    </row>
    <row r="2064" spans="89:99" x14ac:dyDescent="0.25">
      <c r="CK2064" t="s">
        <v>6190</v>
      </c>
      <c r="CL2064" t="s">
        <v>6191</v>
      </c>
      <c r="CM2064" t="s">
        <v>6192</v>
      </c>
      <c r="CN2064">
        <v>5317.8535566079399</v>
      </c>
      <c r="CO2064">
        <v>3.20278721305815E-4</v>
      </c>
      <c r="CP2064">
        <v>1862</v>
      </c>
      <c r="CQ2064">
        <v>2.32649872215659</v>
      </c>
      <c r="CR2064">
        <v>2.7961485373394359E-4</v>
      </c>
      <c r="CS2064">
        <v>1.9857280720960501E-2</v>
      </c>
      <c r="CT2064">
        <v>1.7336120931504478E-2</v>
      </c>
      <c r="CU2064">
        <v>4642.6775976467707</v>
      </c>
    </row>
    <row r="2065" spans="89:99" x14ac:dyDescent="0.25">
      <c r="CK2065" t="s">
        <v>6680</v>
      </c>
      <c r="CL2065" t="s">
        <v>6681</v>
      </c>
      <c r="CM2065" t="s">
        <v>6682</v>
      </c>
      <c r="CN2065">
        <v>5102.8735863167003</v>
      </c>
      <c r="CO2065">
        <v>1.26601753720038E-3</v>
      </c>
      <c r="CP2065">
        <v>1863</v>
      </c>
      <c r="CQ2065">
        <v>0</v>
      </c>
      <c r="CR2065">
        <v>1.1052788866072712E-3</v>
      </c>
      <c r="CS2065">
        <v>0</v>
      </c>
      <c r="CT2065">
        <v>0</v>
      </c>
      <c r="CU2065">
        <v>4454.9923443035877</v>
      </c>
    </row>
    <row r="2066" spans="89:99" x14ac:dyDescent="0.25">
      <c r="CK2066" t="s">
        <v>6136</v>
      </c>
      <c r="CL2066" t="s">
        <v>6137</v>
      </c>
      <c r="CM2066" t="s">
        <v>6138</v>
      </c>
      <c r="CN2066">
        <v>5036.2821832484296</v>
      </c>
      <c r="CO2066">
        <v>3.9806927673447298E-4</v>
      </c>
      <c r="CP2066">
        <v>1864</v>
      </c>
      <c r="CQ2066">
        <v>16.5010234962736</v>
      </c>
      <c r="CR2066">
        <v>3.4752880908315746E-4</v>
      </c>
      <c r="CS2066">
        <v>101.724797430151</v>
      </c>
      <c r="CT2066">
        <v>88.80941024922933</v>
      </c>
      <c r="CU2066">
        <v>4396.8556521344772</v>
      </c>
    </row>
    <row r="2067" spans="89:99" x14ac:dyDescent="0.25">
      <c r="CK2067" t="s">
        <v>6589</v>
      </c>
      <c r="CL2067" t="s">
        <v>6590</v>
      </c>
      <c r="CM2067" t="s">
        <v>6591</v>
      </c>
      <c r="CN2067">
        <v>4962.68351356723</v>
      </c>
      <c r="CO2067">
        <v>2.1602667155223199E-3</v>
      </c>
      <c r="CP2067">
        <v>1865</v>
      </c>
      <c r="CQ2067">
        <v>134.01426370493201</v>
      </c>
      <c r="CR2067">
        <v>1.8859906122527445E-3</v>
      </c>
      <c r="CS2067">
        <v>1029.71254835012</v>
      </c>
      <c r="CT2067">
        <v>898.97612436139559</v>
      </c>
      <c r="CU2067">
        <v>4332.6013639506818</v>
      </c>
    </row>
    <row r="2068" spans="89:99" x14ac:dyDescent="0.25">
      <c r="CK2068" t="s">
        <v>10471</v>
      </c>
      <c r="CL2068" t="s">
        <v>10472</v>
      </c>
      <c r="CM2068" t="s">
        <v>10473</v>
      </c>
      <c r="CN2068">
        <v>4953.30289265397</v>
      </c>
      <c r="CO2068">
        <v>6.3011357126470098E-4</v>
      </c>
      <c r="CP2068">
        <v>1866</v>
      </c>
      <c r="CQ2068">
        <v>15.2187421693083</v>
      </c>
      <c r="CR2068">
        <v>5.5011183180264959E-4</v>
      </c>
      <c r="CS2068">
        <v>6.3911535484038202</v>
      </c>
      <c r="CT2068">
        <v>5.5797071292842793</v>
      </c>
      <c r="CU2068">
        <v>4324.411744191053</v>
      </c>
    </row>
    <row r="2069" spans="89:99" x14ac:dyDescent="0.25">
      <c r="CK2069" t="s">
        <v>5223</v>
      </c>
      <c r="CL2069" t="s">
        <v>6419</v>
      </c>
      <c r="CM2069" t="s">
        <v>6420</v>
      </c>
      <c r="CN2069">
        <v>4526.4860862509304</v>
      </c>
      <c r="CO2069">
        <v>2.4994136333531198E-4</v>
      </c>
      <c r="CP2069">
        <v>1867</v>
      </c>
      <c r="CQ2069">
        <v>0</v>
      </c>
      <c r="CR2069">
        <v>2.182078080808075E-4</v>
      </c>
      <c r="CS2069">
        <v>0</v>
      </c>
      <c r="CT2069">
        <v>0</v>
      </c>
      <c r="CU2069">
        <v>3951.7853067961682</v>
      </c>
    </row>
    <row r="2070" spans="89:99" x14ac:dyDescent="0.25">
      <c r="CK2070" t="s">
        <v>5539</v>
      </c>
      <c r="CL2070" t="s">
        <v>800</v>
      </c>
      <c r="CM2070" t="s">
        <v>6765</v>
      </c>
      <c r="CN2070">
        <v>4441.27674258343</v>
      </c>
      <c r="CO2070">
        <v>4.1482970415765202E-4</v>
      </c>
      <c r="CP2070">
        <v>1868</v>
      </c>
      <c r="CQ2070">
        <v>0.46755266305489002</v>
      </c>
      <c r="CR2070">
        <v>3.6216126559897999E-4</v>
      </c>
      <c r="CS2070">
        <v>0</v>
      </c>
      <c r="CT2070">
        <v>0</v>
      </c>
      <c r="CU2070">
        <v>3877.3944822380686</v>
      </c>
    </row>
    <row r="2071" spans="89:99" x14ac:dyDescent="0.25">
      <c r="CK2071" t="s">
        <v>6789</v>
      </c>
      <c r="CL2071" t="s">
        <v>6790</v>
      </c>
      <c r="CM2071" t="s">
        <v>6791</v>
      </c>
      <c r="CN2071">
        <v>4438.5267054653696</v>
      </c>
      <c r="CO2071">
        <v>1.4089058616632101E-4</v>
      </c>
      <c r="CP2071">
        <v>1869</v>
      </c>
      <c r="CQ2071">
        <v>0</v>
      </c>
      <c r="CR2071">
        <v>1.2300255378430028E-4</v>
      </c>
      <c r="CS2071">
        <v>0</v>
      </c>
      <c r="CT2071">
        <v>0</v>
      </c>
      <c r="CU2071">
        <v>3874.9936008326654</v>
      </c>
    </row>
    <row r="2072" spans="89:99" x14ac:dyDescent="0.25">
      <c r="CK2072" t="s">
        <v>5257</v>
      </c>
      <c r="CL2072" t="s">
        <v>5258</v>
      </c>
      <c r="CM2072" t="s">
        <v>5259</v>
      </c>
      <c r="CN2072">
        <v>4431.8906433877601</v>
      </c>
      <c r="CO2072">
        <v>4.1746099405719499E-4</v>
      </c>
      <c r="CP2072">
        <v>1870</v>
      </c>
      <c r="CQ2072">
        <v>0.71068608107228504</v>
      </c>
      <c r="CR2072">
        <v>3.6445847640771738E-4</v>
      </c>
      <c r="CS2072">
        <v>3.7037835161079098</v>
      </c>
      <c r="CT2072">
        <v>3.233536345768786</v>
      </c>
      <c r="CU2072">
        <v>3869.2000797406777</v>
      </c>
    </row>
    <row r="2073" spans="89:99" x14ac:dyDescent="0.25">
      <c r="CK2073" t="s">
        <v>7090</v>
      </c>
      <c r="CL2073" t="s">
        <v>7091</v>
      </c>
      <c r="CM2073" t="s">
        <v>7092</v>
      </c>
      <c r="CN2073">
        <v>4380.1876018389103</v>
      </c>
      <c r="CO2073">
        <v>1.0443871346928701E-5</v>
      </c>
      <c r="CP2073">
        <v>1871</v>
      </c>
      <c r="CQ2073">
        <v>1.2142541708287899</v>
      </c>
      <c r="CR2073">
        <v>9.1178756652372485E-6</v>
      </c>
      <c r="CS2073">
        <v>33.5728084819266</v>
      </c>
      <c r="CT2073">
        <v>29.31027042582728</v>
      </c>
      <c r="CU2073">
        <v>3824.0614631590361</v>
      </c>
    </row>
    <row r="2074" spans="89:99" x14ac:dyDescent="0.25">
      <c r="CK2074" t="s">
        <v>6881</v>
      </c>
      <c r="CL2074" t="s">
        <v>6882</v>
      </c>
      <c r="CM2074" t="s">
        <v>6883</v>
      </c>
      <c r="CN2074">
        <v>4366.2191176687102</v>
      </c>
      <c r="CO2074">
        <v>7.0462233337491206E-5</v>
      </c>
      <c r="CP2074">
        <v>1872</v>
      </c>
      <c r="CQ2074">
        <v>0</v>
      </c>
      <c r="CR2074">
        <v>6.1516066344029986E-5</v>
      </c>
      <c r="CS2074">
        <v>0</v>
      </c>
      <c r="CT2074">
        <v>0</v>
      </c>
      <c r="CU2074">
        <v>3811.8664736130213</v>
      </c>
    </row>
    <row r="2075" spans="89:99" x14ac:dyDescent="0.25">
      <c r="CK2075" t="s">
        <v>6686</v>
      </c>
      <c r="CL2075" t="s">
        <v>1339</v>
      </c>
      <c r="CM2075" t="s">
        <v>1340</v>
      </c>
      <c r="CN2075">
        <v>4204.3758436591897</v>
      </c>
      <c r="CO2075">
        <v>2.7698592674559502E-4</v>
      </c>
      <c r="CP2075">
        <v>1873</v>
      </c>
      <c r="CQ2075">
        <v>0</v>
      </c>
      <c r="CR2075">
        <v>2.4181868554226736E-4</v>
      </c>
      <c r="CS2075">
        <v>0</v>
      </c>
      <c r="CT2075">
        <v>0</v>
      </c>
      <c r="CU2075">
        <v>3670.5714690448453</v>
      </c>
    </row>
    <row r="2076" spans="89:99" x14ac:dyDescent="0.25">
      <c r="CK2076" t="s">
        <v>6992</v>
      </c>
      <c r="CL2076" t="s">
        <v>6993</v>
      </c>
      <c r="CM2076" t="s">
        <v>6994</v>
      </c>
      <c r="CN2076">
        <v>4199.7991941539703</v>
      </c>
      <c r="CO2076">
        <v>1.42607834008132E-3</v>
      </c>
      <c r="CP2076">
        <v>1874</v>
      </c>
      <c r="CQ2076">
        <v>6.32090968981346</v>
      </c>
      <c r="CR2076">
        <v>1.2450177297112356E-3</v>
      </c>
      <c r="CS2076">
        <v>10.015355249878599</v>
      </c>
      <c r="CT2076">
        <v>8.7437656859330151</v>
      </c>
      <c r="CU2076">
        <v>3666.5758892674066</v>
      </c>
    </row>
    <row r="2077" spans="89:99" x14ac:dyDescent="0.25">
      <c r="CK2077" t="s">
        <v>5090</v>
      </c>
      <c r="CL2077" t="s">
        <v>5091</v>
      </c>
      <c r="CM2077" t="s">
        <v>5092</v>
      </c>
      <c r="CN2077">
        <v>4171.3452601101098</v>
      </c>
      <c r="CO2077">
        <v>5.5352518138722395E-4</v>
      </c>
      <c r="CP2077">
        <v>1875</v>
      </c>
      <c r="CQ2077">
        <v>60.930664131617803</v>
      </c>
      <c r="CR2077">
        <v>4.8324741025757657E-4</v>
      </c>
      <c r="CS2077">
        <v>0.52778675862538105</v>
      </c>
      <c r="CT2077">
        <v>0.46077684060326829</v>
      </c>
      <c r="CU2077">
        <v>3641.7345805054911</v>
      </c>
    </row>
    <row r="2078" spans="89:99" x14ac:dyDescent="0.25">
      <c r="CK2078" t="s">
        <v>6694</v>
      </c>
      <c r="CL2078" t="s">
        <v>6695</v>
      </c>
      <c r="CM2078" t="s">
        <v>6696</v>
      </c>
      <c r="CN2078">
        <v>4140.5188172901198</v>
      </c>
      <c r="CO2078">
        <v>3.47939047380253E-4</v>
      </c>
      <c r="CP2078">
        <v>1876</v>
      </c>
      <c r="CQ2078">
        <v>-46.796698892396797</v>
      </c>
      <c r="CR2078">
        <v>3.0376331416866664E-4</v>
      </c>
      <c r="CS2078">
        <v>22.716975197361499</v>
      </c>
      <c r="CT2078">
        <v>19.832737158403699</v>
      </c>
      <c r="CU2078">
        <v>3614.821986171698</v>
      </c>
    </row>
    <row r="2079" spans="89:99" x14ac:dyDescent="0.25">
      <c r="CK2079" t="s">
        <v>5797</v>
      </c>
      <c r="CL2079" t="s">
        <v>5798</v>
      </c>
      <c r="CM2079" t="s">
        <v>5799</v>
      </c>
      <c r="CN2079">
        <v>4122.9819112474897</v>
      </c>
      <c r="CO2079">
        <v>2.3204109086810199E-3</v>
      </c>
      <c r="CP2079">
        <v>1877</v>
      </c>
      <c r="CQ2079">
        <v>-0.111893203325707</v>
      </c>
      <c r="CR2079">
        <v>2.0258022580712434E-3</v>
      </c>
      <c r="CS2079">
        <v>1.98759197162326</v>
      </c>
      <c r="CT2079">
        <v>1.7352393445380849</v>
      </c>
      <c r="CU2079">
        <v>3599.5116358678647</v>
      </c>
    </row>
    <row r="2080" spans="89:99" x14ac:dyDescent="0.25">
      <c r="CK2080" t="s">
        <v>10961</v>
      </c>
      <c r="CL2080" t="s">
        <v>10962</v>
      </c>
      <c r="CM2080" t="s">
        <v>10963</v>
      </c>
      <c r="CN2080">
        <v>4104.5029618129802</v>
      </c>
      <c r="CO2080">
        <v>2.7383434263879999E-2</v>
      </c>
      <c r="CP2080">
        <v>1878</v>
      </c>
      <c r="CQ2080">
        <v>0</v>
      </c>
      <c r="CR2080">
        <v>2.3906723916000745E-2</v>
      </c>
      <c r="CS2080">
        <v>0</v>
      </c>
      <c r="CT2080">
        <v>0</v>
      </c>
      <c r="CU2080">
        <v>3583.3788477693579</v>
      </c>
    </row>
    <row r="2081" spans="89:99" x14ac:dyDescent="0.25">
      <c r="CK2081" t="s">
        <v>4546</v>
      </c>
      <c r="CL2081" t="s">
        <v>2724</v>
      </c>
      <c r="CM2081" t="s">
        <v>2725</v>
      </c>
      <c r="CN2081">
        <v>4041.1229262419702</v>
      </c>
      <c r="CO2081">
        <v>8.1950461646743306E-8</v>
      </c>
      <c r="CP2081">
        <v>1879</v>
      </c>
      <c r="CQ2081">
        <v>-8.5436009420753606E-2</v>
      </c>
      <c r="CR2081">
        <v>7.1545703234226215E-8</v>
      </c>
      <c r="CS2081">
        <v>0</v>
      </c>
      <c r="CT2081">
        <v>0</v>
      </c>
      <c r="CU2081">
        <v>3528.0457950345858</v>
      </c>
    </row>
    <row r="2082" spans="89:99" x14ac:dyDescent="0.25">
      <c r="CK2082" t="s">
        <v>9632</v>
      </c>
      <c r="CL2082" t="s">
        <v>9633</v>
      </c>
      <c r="CM2082" t="s">
        <v>9634</v>
      </c>
      <c r="CN2082">
        <v>4000.2780242723302</v>
      </c>
      <c r="CO2082">
        <v>1.4332472778435201E-2</v>
      </c>
      <c r="CP2082">
        <v>1880</v>
      </c>
      <c r="CQ2082">
        <v>-55.193646836419099</v>
      </c>
      <c r="CR2082">
        <v>1.2512764704593957E-2</v>
      </c>
      <c r="CS2082">
        <v>42.458630585371502</v>
      </c>
      <c r="CT2082">
        <v>37.067913011730404</v>
      </c>
      <c r="CU2082">
        <v>3492.3867251986189</v>
      </c>
    </row>
    <row r="2083" spans="89:99" x14ac:dyDescent="0.25">
      <c r="CK2083" t="s">
        <v>5807</v>
      </c>
      <c r="CL2083" t="s">
        <v>5808</v>
      </c>
      <c r="CM2083" t="s">
        <v>5809</v>
      </c>
      <c r="CN2083">
        <v>3964.9725946528602</v>
      </c>
      <c r="CO2083">
        <v>3.4314417387818403E-5</v>
      </c>
      <c r="CP2083">
        <v>1881</v>
      </c>
      <c r="CQ2083">
        <v>0.15193832483226399</v>
      </c>
      <c r="CR2083">
        <v>2.9957721698591437E-5</v>
      </c>
      <c r="CS2083">
        <v>0</v>
      </c>
      <c r="CT2083">
        <v>0</v>
      </c>
      <c r="CU2083">
        <v>3461.5638141453555</v>
      </c>
    </row>
    <row r="2084" spans="89:99" x14ac:dyDescent="0.25">
      <c r="CK2084" t="s">
        <v>6570</v>
      </c>
      <c r="CL2084" t="s">
        <v>6571</v>
      </c>
      <c r="CM2084" t="s">
        <v>6572</v>
      </c>
      <c r="CN2084">
        <v>3902.3729379352599</v>
      </c>
      <c r="CO2084">
        <v>3.8267044494919001E-4</v>
      </c>
      <c r="CP2084">
        <v>1882</v>
      </c>
      <c r="CQ2084">
        <v>11.5415876709713</v>
      </c>
      <c r="CR2084">
        <v>3.3408507457666117E-4</v>
      </c>
      <c r="CS2084">
        <v>5.6666883134745198</v>
      </c>
      <c r="CT2084">
        <v>4.9472228984425426</v>
      </c>
      <c r="CU2084">
        <v>3406.9120602432486</v>
      </c>
    </row>
    <row r="2085" spans="89:99" x14ac:dyDescent="0.25">
      <c r="CK2085" t="s">
        <v>6056</v>
      </c>
      <c r="CL2085" t="s">
        <v>6057</v>
      </c>
      <c r="CM2085" t="s">
        <v>6058</v>
      </c>
      <c r="CN2085">
        <v>3841.5570563084302</v>
      </c>
      <c r="CO2085">
        <v>6.9133581353139596E-4</v>
      </c>
      <c r="CP2085">
        <v>1883</v>
      </c>
      <c r="CQ2085">
        <v>-16.379806966993002</v>
      </c>
      <c r="CR2085">
        <v>6.0356105330219595E-4</v>
      </c>
      <c r="CS2085">
        <v>51.946551007115502</v>
      </c>
      <c r="CT2085">
        <v>45.351209105048106</v>
      </c>
      <c r="CU2085">
        <v>3353.8176062112875</v>
      </c>
    </row>
    <row r="2086" spans="89:99" x14ac:dyDescent="0.25">
      <c r="CK2086" t="s">
        <v>6323</v>
      </c>
      <c r="CL2086" t="s">
        <v>6324</v>
      </c>
      <c r="CM2086" t="s">
        <v>6325</v>
      </c>
      <c r="CN2086">
        <v>3762.9519601023599</v>
      </c>
      <c r="CO2086">
        <v>6.26188000825948E-4</v>
      </c>
      <c r="CP2086">
        <v>1884</v>
      </c>
      <c r="CQ2086">
        <v>-13.339204953028201</v>
      </c>
      <c r="CR2086">
        <v>5.4668466748908253E-4</v>
      </c>
      <c r="CS2086">
        <v>22.800558292665599</v>
      </c>
      <c r="CT2086">
        <v>19.905708209595609</v>
      </c>
      <c r="CU2086">
        <v>3285.192527439925</v>
      </c>
    </row>
    <row r="2087" spans="89:99" x14ac:dyDescent="0.25">
      <c r="CK2087" t="s">
        <v>6074</v>
      </c>
      <c r="CL2087" t="s">
        <v>1554</v>
      </c>
      <c r="CM2087" t="s">
        <v>1555</v>
      </c>
      <c r="CN2087">
        <v>3726.5688228498302</v>
      </c>
      <c r="CO2087">
        <v>5.21823334021623E-4</v>
      </c>
      <c r="CP2087">
        <v>1885</v>
      </c>
      <c r="CQ2087">
        <v>-10.168750791911799</v>
      </c>
      <c r="CR2087">
        <v>4.5557055624090179E-4</v>
      </c>
      <c r="CS2087">
        <v>2.1349590561438898</v>
      </c>
      <c r="CT2087">
        <v>1.8638961145396375</v>
      </c>
      <c r="CU2087">
        <v>3253.4287388255252</v>
      </c>
    </row>
    <row r="2088" spans="89:99" x14ac:dyDescent="0.25">
      <c r="CK2088" t="s">
        <v>7921</v>
      </c>
      <c r="CL2088" t="s">
        <v>7922</v>
      </c>
      <c r="CM2088" t="s">
        <v>7923</v>
      </c>
      <c r="CN2088">
        <v>3705.01309153582</v>
      </c>
      <c r="CO2088">
        <v>6.1750218192263705E-5</v>
      </c>
      <c r="CP2088">
        <v>1886</v>
      </c>
      <c r="CQ2088">
        <v>0</v>
      </c>
      <c r="CR2088">
        <v>5.3910163489701151E-5</v>
      </c>
      <c r="CS2088">
        <v>0</v>
      </c>
      <c r="CT2088">
        <v>0</v>
      </c>
      <c r="CU2088">
        <v>3234.6098093820669</v>
      </c>
    </row>
    <row r="2089" spans="89:99" x14ac:dyDescent="0.25">
      <c r="CK2089" t="s">
        <v>6831</v>
      </c>
      <c r="CL2089" t="s">
        <v>6832</v>
      </c>
      <c r="CM2089" t="s">
        <v>6833</v>
      </c>
      <c r="CN2089">
        <v>3668.4307773240598</v>
      </c>
      <c r="CO2089">
        <v>2.19158097898177E-5</v>
      </c>
      <c r="CP2089">
        <v>1887</v>
      </c>
      <c r="CQ2089">
        <v>6.8993568263932996</v>
      </c>
      <c r="CR2089">
        <v>1.9133290915663292E-5</v>
      </c>
      <c r="CS2089">
        <v>0.180733536689764</v>
      </c>
      <c r="CT2089">
        <v>0.15778688393748486</v>
      </c>
      <c r="CU2089">
        <v>3202.6721321118889</v>
      </c>
    </row>
    <row r="2090" spans="89:99" x14ac:dyDescent="0.25">
      <c r="CK2090" t="s">
        <v>6548</v>
      </c>
      <c r="CL2090" t="s">
        <v>6548</v>
      </c>
      <c r="CM2090" t="s">
        <v>6549</v>
      </c>
      <c r="CN2090">
        <v>3607.6832344846698</v>
      </c>
      <c r="CO2090">
        <v>3.4508750411686602E-5</v>
      </c>
      <c r="CP2090">
        <v>1888</v>
      </c>
      <c r="CQ2090">
        <v>0.55326496169796702</v>
      </c>
      <c r="CR2090">
        <v>3.0127381424417232E-5</v>
      </c>
      <c r="CS2090">
        <v>0</v>
      </c>
      <c r="CT2090">
        <v>0</v>
      </c>
      <c r="CU2090">
        <v>3149.6373403015591</v>
      </c>
    </row>
    <row r="2091" spans="89:99" x14ac:dyDescent="0.25">
      <c r="CK2091" t="s">
        <v>6802</v>
      </c>
      <c r="CL2091" t="s">
        <v>6803</v>
      </c>
      <c r="CM2091" t="s">
        <v>6804</v>
      </c>
      <c r="CN2091">
        <v>3537.4666975569999</v>
      </c>
      <c r="CO2091">
        <v>1.73942080857164E-3</v>
      </c>
      <c r="CP2091">
        <v>1889</v>
      </c>
      <c r="CQ2091">
        <v>-41.866654636785299</v>
      </c>
      <c r="CR2091">
        <v>1.5185769850321507E-3</v>
      </c>
      <c r="CS2091">
        <v>3.3026405487426101E-2</v>
      </c>
      <c r="CT2091">
        <v>2.8833240941120542E-2</v>
      </c>
      <c r="CU2091">
        <v>3088.3357757683739</v>
      </c>
    </row>
    <row r="2092" spans="89:99" x14ac:dyDescent="0.25">
      <c r="CK2092" t="s">
        <v>6532</v>
      </c>
      <c r="CL2092" t="s">
        <v>6533</v>
      </c>
      <c r="CM2092" t="s">
        <v>6534</v>
      </c>
      <c r="CN2092">
        <v>3426.2339084143</v>
      </c>
      <c r="CO2092">
        <v>5.4536718778855804E-3</v>
      </c>
      <c r="CP2092">
        <v>1890</v>
      </c>
      <c r="CQ2092">
        <v>-38.154105481205498</v>
      </c>
      <c r="CR2092">
        <v>4.7612518815817167E-3</v>
      </c>
      <c r="CS2092">
        <v>0</v>
      </c>
      <c r="CT2092">
        <v>0</v>
      </c>
      <c r="CU2092">
        <v>2991.2255464663876</v>
      </c>
    </row>
    <row r="2093" spans="89:99" x14ac:dyDescent="0.25">
      <c r="CK2093" t="s">
        <v>6167</v>
      </c>
      <c r="CL2093" t="s">
        <v>6168</v>
      </c>
      <c r="CM2093" t="s">
        <v>6169</v>
      </c>
      <c r="CN2093">
        <v>3337.0942554245598</v>
      </c>
      <c r="CO2093">
        <v>3.8294837193008701E-5</v>
      </c>
      <c r="CP2093">
        <v>1891</v>
      </c>
      <c r="CQ2093">
        <v>3.6029065750727498</v>
      </c>
      <c r="CR2093">
        <v>3.3432771483635555E-5</v>
      </c>
      <c r="CS2093">
        <v>1.72966291149662</v>
      </c>
      <c r="CT2093">
        <v>1.5100579896013635</v>
      </c>
      <c r="CU2093">
        <v>2913.4034203788369</v>
      </c>
    </row>
    <row r="2094" spans="89:99" x14ac:dyDescent="0.25">
      <c r="CK2094" t="s">
        <v>3963</v>
      </c>
      <c r="CL2094" t="s">
        <v>7270</v>
      </c>
      <c r="CM2094" t="s">
        <v>7270</v>
      </c>
      <c r="CN2094">
        <v>3280.0111060065801</v>
      </c>
      <c r="CO2094">
        <v>2.8325772099265802E-4</v>
      </c>
      <c r="CP2094">
        <v>1892</v>
      </c>
      <c r="CQ2094">
        <v>604.41029600986303</v>
      </c>
      <c r="CR2094">
        <v>2.4729418770454625E-4</v>
      </c>
      <c r="CS2094">
        <v>3.96560809389721</v>
      </c>
      <c r="CT2094">
        <v>3.4621186278636458</v>
      </c>
      <c r="CU2094">
        <v>2863.5677759435616</v>
      </c>
    </row>
    <row r="2095" spans="89:99" x14ac:dyDescent="0.25">
      <c r="CK2095" t="s">
        <v>7093</v>
      </c>
      <c r="CL2095" t="s">
        <v>7094</v>
      </c>
      <c r="CM2095" t="s">
        <v>7095</v>
      </c>
      <c r="CN2095">
        <v>3169.4351721079502</v>
      </c>
      <c r="CO2095">
        <v>4.2116147936569497E-5</v>
      </c>
      <c r="CP2095">
        <v>1893</v>
      </c>
      <c r="CQ2095">
        <v>-1.2707788024511799</v>
      </c>
      <c r="CR2095">
        <v>3.6768913329950899E-5</v>
      </c>
      <c r="CS2095">
        <v>0</v>
      </c>
      <c r="CT2095">
        <v>0</v>
      </c>
      <c r="CU2095">
        <v>2767.0310049164373</v>
      </c>
    </row>
    <row r="2096" spans="89:99" x14ac:dyDescent="0.25">
      <c r="CK2096" t="s">
        <v>6823</v>
      </c>
      <c r="CL2096" t="s">
        <v>2749</v>
      </c>
      <c r="CM2096" t="s">
        <v>2750</v>
      </c>
      <c r="CN2096">
        <v>3160.8599276193199</v>
      </c>
      <c r="CO2096">
        <v>2.26882788900333E-4</v>
      </c>
      <c r="CP2096">
        <v>1894</v>
      </c>
      <c r="CQ2096">
        <v>0.50567828401603598</v>
      </c>
      <c r="CR2096">
        <v>1.9807684249039119E-4</v>
      </c>
      <c r="CS2096">
        <v>2.0041313019453801E-2</v>
      </c>
      <c r="CT2096">
        <v>1.7496787753251874E-2</v>
      </c>
      <c r="CU2096">
        <v>2759.5445077690615</v>
      </c>
    </row>
    <row r="2097" spans="89:99" x14ac:dyDescent="0.25">
      <c r="CK2097" t="s">
        <v>6240</v>
      </c>
      <c r="CL2097" t="s">
        <v>6240</v>
      </c>
      <c r="CM2097" t="s">
        <v>3355</v>
      </c>
      <c r="CN2097">
        <v>3109.7516850934699</v>
      </c>
      <c r="CO2097">
        <v>1.75500796061243E-4</v>
      </c>
      <c r="CP2097">
        <v>1895</v>
      </c>
      <c r="CQ2097">
        <v>-65.173019660804002</v>
      </c>
      <c r="CR2097">
        <v>1.5321851299012338E-4</v>
      </c>
      <c r="CS2097">
        <v>498.193639963419</v>
      </c>
      <c r="CT2097">
        <v>434.94098265910361</v>
      </c>
      <c r="CU2097">
        <v>2714.9251721472633</v>
      </c>
    </row>
    <row r="2098" spans="89:99" x14ac:dyDescent="0.25">
      <c r="CK2098" t="s">
        <v>7427</v>
      </c>
      <c r="CL2098" t="s">
        <v>7428</v>
      </c>
      <c r="CM2098" t="s">
        <v>7429</v>
      </c>
      <c r="CN2098">
        <v>3094.8178381143298</v>
      </c>
      <c r="CO2098">
        <v>2.7073103573030301E-4</v>
      </c>
      <c r="CP2098">
        <v>1896</v>
      </c>
      <c r="CQ2098">
        <v>0</v>
      </c>
      <c r="CR2098">
        <v>2.3635794050984088E-4</v>
      </c>
      <c r="CS2098">
        <v>0</v>
      </c>
      <c r="CT2098">
        <v>0</v>
      </c>
      <c r="CU2098">
        <v>2701.8873861159827</v>
      </c>
    </row>
    <row r="2099" spans="89:99" x14ac:dyDescent="0.25">
      <c r="CK2099" t="s">
        <v>7349</v>
      </c>
      <c r="CL2099" t="s">
        <v>7350</v>
      </c>
      <c r="CM2099" t="s">
        <v>7351</v>
      </c>
      <c r="CN2099">
        <v>2828.0501163089798</v>
      </c>
      <c r="CO2099">
        <v>2.40407696030511E-4</v>
      </c>
      <c r="CP2099">
        <v>1897</v>
      </c>
      <c r="CQ2099">
        <v>-0.893595448476455</v>
      </c>
      <c r="CR2099">
        <v>2.0988457331169326E-4</v>
      </c>
      <c r="CS2099">
        <v>4.1727907239478501E-2</v>
      </c>
      <c r="CT2099">
        <v>3.6429965224725365E-2</v>
      </c>
      <c r="CU2099">
        <v>2468.9895613419271</v>
      </c>
    </row>
    <row r="2100" spans="89:99" x14ac:dyDescent="0.25">
      <c r="CK2100" t="s">
        <v>6726</v>
      </c>
      <c r="CL2100" t="s">
        <v>6727</v>
      </c>
      <c r="CM2100" t="s">
        <v>6728</v>
      </c>
      <c r="CN2100">
        <v>2804.20641758995</v>
      </c>
      <c r="CO2100">
        <v>6.2275565018461297E-4</v>
      </c>
      <c r="CP2100">
        <v>1898</v>
      </c>
      <c r="CQ2100">
        <v>-0.200992947819566</v>
      </c>
      <c r="CR2100">
        <v>5.4368810181457388E-4</v>
      </c>
      <c r="CS2100">
        <v>0</v>
      </c>
      <c r="CT2100">
        <v>0</v>
      </c>
      <c r="CU2100">
        <v>2448.1731539870602</v>
      </c>
    </row>
    <row r="2101" spans="89:99" x14ac:dyDescent="0.25">
      <c r="CK2101" t="s">
        <v>5383</v>
      </c>
      <c r="CL2101" t="s">
        <v>5384</v>
      </c>
      <c r="CM2101" t="s">
        <v>5385</v>
      </c>
      <c r="CN2101">
        <v>2792.8810722189</v>
      </c>
      <c r="CO2101">
        <v>6.4234886263456702E-4</v>
      </c>
      <c r="CP2101">
        <v>1899</v>
      </c>
      <c r="CQ2101">
        <v>-6.6550287475913503</v>
      </c>
      <c r="CR2101">
        <v>5.6079368163903197E-4</v>
      </c>
      <c r="CS2101">
        <v>3.2951853483417501</v>
      </c>
      <c r="CT2101">
        <v>2.8768154357748892</v>
      </c>
      <c r="CU2101">
        <v>2438.2857197657004</v>
      </c>
    </row>
    <row r="2102" spans="89:99" x14ac:dyDescent="0.25">
      <c r="CK2102" t="s">
        <v>5250</v>
      </c>
      <c r="CL2102" t="s">
        <v>2751</v>
      </c>
      <c r="CM2102" t="s">
        <v>2752</v>
      </c>
      <c r="CN2102">
        <v>2787.2479557638999</v>
      </c>
      <c r="CO2102">
        <v>3.1293245285878701E-4</v>
      </c>
      <c r="CP2102">
        <v>1900</v>
      </c>
      <c r="CQ2102">
        <v>13.5291775035115</v>
      </c>
      <c r="CR2102">
        <v>2.7320129691402406E-4</v>
      </c>
      <c r="CS2102">
        <v>1.96733679057818</v>
      </c>
      <c r="CT2102">
        <v>1.7175558422992125</v>
      </c>
      <c r="CU2102">
        <v>2433.367806308293</v>
      </c>
    </row>
    <row r="2103" spans="89:99" x14ac:dyDescent="0.25">
      <c r="CK2103" t="s">
        <v>3706</v>
      </c>
      <c r="CL2103" t="s">
        <v>7820</v>
      </c>
      <c r="CM2103" t="s">
        <v>7821</v>
      </c>
      <c r="CN2103">
        <v>2696.3796480548499</v>
      </c>
      <c r="CO2103">
        <v>6.8224718891500802E-5</v>
      </c>
      <c r="CP2103">
        <v>1901</v>
      </c>
      <c r="CQ2103">
        <v>101.2364573208</v>
      </c>
      <c r="CR2103">
        <v>5.9562635682160309E-5</v>
      </c>
      <c r="CS2103">
        <v>8.0471055932525196E-2</v>
      </c>
      <c r="CT2103">
        <v>7.0254128787108086E-2</v>
      </c>
      <c r="CU2103">
        <v>2354.0365024192147</v>
      </c>
    </row>
    <row r="2104" spans="89:99" x14ac:dyDescent="0.25">
      <c r="CK2104" t="s">
        <v>6875</v>
      </c>
      <c r="CL2104" t="s">
        <v>6876</v>
      </c>
      <c r="CM2104" t="s">
        <v>6877</v>
      </c>
      <c r="CN2104">
        <v>2674.5099663689198</v>
      </c>
      <c r="CO2104">
        <v>7.6529233124399002E-4</v>
      </c>
      <c r="CP2104">
        <v>1902</v>
      </c>
      <c r="CQ2104">
        <v>-76.770113101034099</v>
      </c>
      <c r="CR2104">
        <v>6.6812775569992822E-4</v>
      </c>
      <c r="CS2104">
        <v>0</v>
      </c>
      <c r="CT2104">
        <v>0</v>
      </c>
      <c r="CU2104">
        <v>2334.9434829988568</v>
      </c>
    </row>
    <row r="2105" spans="89:99" x14ac:dyDescent="0.25">
      <c r="CK2105" t="s">
        <v>7839</v>
      </c>
      <c r="CL2105" t="s">
        <v>7840</v>
      </c>
      <c r="CM2105" t="s">
        <v>7841</v>
      </c>
      <c r="CN2105">
        <v>2672.9983565499001</v>
      </c>
      <c r="CO2105">
        <v>3.1838173163479198E-5</v>
      </c>
      <c r="CP2105">
        <v>1903</v>
      </c>
      <c r="CQ2105">
        <v>0</v>
      </c>
      <c r="CR2105">
        <v>2.7795871345951234E-5</v>
      </c>
      <c r="CS2105">
        <v>0</v>
      </c>
      <c r="CT2105">
        <v>0</v>
      </c>
      <c r="CU2105">
        <v>2333.6237932088993</v>
      </c>
    </row>
    <row r="2106" spans="89:99" x14ac:dyDescent="0.25">
      <c r="CK2106" t="s">
        <v>5464</v>
      </c>
      <c r="CL2106" t="s">
        <v>1201</v>
      </c>
      <c r="CM2106" t="s">
        <v>5465</v>
      </c>
      <c r="CN2106">
        <v>2655.2313826490699</v>
      </c>
      <c r="CO2106">
        <v>6.2652343598670006E-5</v>
      </c>
      <c r="CP2106">
        <v>1904</v>
      </c>
      <c r="CQ2106">
        <v>0</v>
      </c>
      <c r="CR2106">
        <v>5.4697751446008481E-5</v>
      </c>
      <c r="CS2106">
        <v>0</v>
      </c>
      <c r="CT2106">
        <v>0</v>
      </c>
      <c r="CU2106">
        <v>2318.1125853824142</v>
      </c>
    </row>
    <row r="2107" spans="89:99" x14ac:dyDescent="0.25">
      <c r="CK2107" t="s">
        <v>6637</v>
      </c>
      <c r="CL2107" t="s">
        <v>6638</v>
      </c>
      <c r="CM2107" t="s">
        <v>6639</v>
      </c>
      <c r="CN2107">
        <v>2605.4616211713801</v>
      </c>
      <c r="CO2107">
        <v>3.8246992471908898E-4</v>
      </c>
      <c r="CP2107">
        <v>1905</v>
      </c>
      <c r="CQ2107">
        <v>1.09845352596076</v>
      </c>
      <c r="CR2107">
        <v>3.3391001319705465E-4</v>
      </c>
      <c r="CS2107">
        <v>22.622736502483399</v>
      </c>
      <c r="CT2107">
        <v>19.750463385182101</v>
      </c>
      <c r="CU2107">
        <v>2274.6617919009777</v>
      </c>
    </row>
    <row r="2108" spans="89:99" x14ac:dyDescent="0.25">
      <c r="CK2108" t="s">
        <v>5153</v>
      </c>
      <c r="CL2108" t="s">
        <v>10510</v>
      </c>
      <c r="CM2108" t="s">
        <v>10511</v>
      </c>
      <c r="CN2108">
        <v>2596.1349201641901</v>
      </c>
      <c r="CO2108">
        <v>2.7830732937146298E-4</v>
      </c>
      <c r="CP2108">
        <v>1906</v>
      </c>
      <c r="CQ2108">
        <v>15.5517604248514</v>
      </c>
      <c r="CR2108">
        <v>2.4297231760514462E-4</v>
      </c>
      <c r="CS2108">
        <v>30.3851600613425</v>
      </c>
      <c r="CT2108">
        <v>26.52733859931422</v>
      </c>
      <c r="CU2108">
        <v>2266.5192461604647</v>
      </c>
    </row>
    <row r="2109" spans="89:99" x14ac:dyDescent="0.25">
      <c r="CK2109" t="s">
        <v>5846</v>
      </c>
      <c r="CL2109" t="s">
        <v>5847</v>
      </c>
      <c r="CM2109" t="s">
        <v>5848</v>
      </c>
      <c r="CN2109">
        <v>2575.7482486993599</v>
      </c>
      <c r="CO2109">
        <v>2.7830732937146298E-4</v>
      </c>
      <c r="CP2109">
        <v>1907</v>
      </c>
      <c r="CQ2109">
        <v>1.12009987073454</v>
      </c>
      <c r="CR2109">
        <v>2.4297231760514462E-4</v>
      </c>
      <c r="CS2109">
        <v>7.3655149921063803</v>
      </c>
      <c r="CT2109">
        <v>6.4303597466485876</v>
      </c>
      <c r="CU2109">
        <v>2248.7209480514953</v>
      </c>
    </row>
    <row r="2110" spans="89:99" x14ac:dyDescent="0.25">
      <c r="CK2110" t="s">
        <v>7222</v>
      </c>
      <c r="CL2110" t="s">
        <v>7223</v>
      </c>
      <c r="CM2110" t="s">
        <v>7224</v>
      </c>
      <c r="CN2110">
        <v>2431.1113033515298</v>
      </c>
      <c r="CO2110">
        <v>6.1662705085304597E-4</v>
      </c>
      <c r="CP2110">
        <v>1908</v>
      </c>
      <c r="CQ2110">
        <v>0</v>
      </c>
      <c r="CR2110">
        <v>5.3833761396854002E-4</v>
      </c>
      <c r="CS2110">
        <v>0</v>
      </c>
      <c r="CT2110">
        <v>0</v>
      </c>
      <c r="CU2110">
        <v>2122.4476878328069</v>
      </c>
    </row>
    <row r="2111" spans="89:99" x14ac:dyDescent="0.25">
      <c r="CK2111" t="s">
        <v>6858</v>
      </c>
      <c r="CL2111" t="s">
        <v>2967</v>
      </c>
      <c r="CM2111" t="s">
        <v>2968</v>
      </c>
      <c r="CN2111">
        <v>2368.7224008265898</v>
      </c>
      <c r="CO2111">
        <v>4.3067680015028897E-6</v>
      </c>
      <c r="CP2111">
        <v>1910</v>
      </c>
      <c r="CQ2111">
        <v>99.761258683060205</v>
      </c>
      <c r="CR2111">
        <v>3.7599635089600777E-6</v>
      </c>
      <c r="CS2111">
        <v>0.150736880052601</v>
      </c>
      <c r="CT2111">
        <v>0.1315987228136026</v>
      </c>
      <c r="CU2111">
        <v>2067.9799299280435</v>
      </c>
    </row>
    <row r="2112" spans="89:99" x14ac:dyDescent="0.25">
      <c r="CK2112" t="s">
        <v>5668</v>
      </c>
      <c r="CL2112" t="s">
        <v>5669</v>
      </c>
      <c r="CM2112" t="s">
        <v>5670</v>
      </c>
      <c r="CN2112">
        <v>2319.8733164919499</v>
      </c>
      <c r="CO2112">
        <v>1.0395509285250201E-6</v>
      </c>
      <c r="CP2112">
        <v>1911</v>
      </c>
      <c r="CQ2112">
        <v>-98.188107071421797</v>
      </c>
      <c r="CR2112">
        <v>9.0756538443576966E-7</v>
      </c>
      <c r="CS2112">
        <v>2.1837433861716602</v>
      </c>
      <c r="CT2112">
        <v>1.9064865908897621</v>
      </c>
      <c r="CU2112">
        <v>2025.3329207368665</v>
      </c>
    </row>
    <row r="2113" spans="89:99" x14ac:dyDescent="0.25">
      <c r="CK2113" t="s">
        <v>6393</v>
      </c>
      <c r="CL2113" t="s">
        <v>6394</v>
      </c>
      <c r="CM2113" t="s">
        <v>6395</v>
      </c>
      <c r="CN2113">
        <v>2312.75126252067</v>
      </c>
      <c r="CO2113">
        <v>9.1312561132793601E-5</v>
      </c>
      <c r="CP2113">
        <v>1912</v>
      </c>
      <c r="CQ2113">
        <v>0</v>
      </c>
      <c r="CR2113">
        <v>7.9719153121129613E-5</v>
      </c>
      <c r="CS2113">
        <v>0</v>
      </c>
      <c r="CT2113">
        <v>0</v>
      </c>
      <c r="CU2113">
        <v>2019.1151112259963</v>
      </c>
    </row>
    <row r="2114" spans="89:99" x14ac:dyDescent="0.25">
      <c r="CK2114" t="s">
        <v>6676</v>
      </c>
      <c r="CL2114" t="s">
        <v>3556</v>
      </c>
      <c r="CM2114" t="s">
        <v>3557</v>
      </c>
      <c r="CN2114">
        <v>2257.8282326430599</v>
      </c>
      <c r="CO2114">
        <v>3.4833793716252401E-5</v>
      </c>
      <c r="CP2114">
        <v>1913</v>
      </c>
      <c r="CQ2114">
        <v>-42.199270913948602</v>
      </c>
      <c r="CR2114">
        <v>3.0411155930862139E-5</v>
      </c>
      <c r="CS2114">
        <v>278.59305053962902</v>
      </c>
      <c r="CT2114">
        <v>243.22176247091562</v>
      </c>
      <c r="CU2114">
        <v>1971.1653289137671</v>
      </c>
    </row>
    <row r="2115" spans="89:99" x14ac:dyDescent="0.25">
      <c r="CK2115" t="s">
        <v>10474</v>
      </c>
      <c r="CL2115" t="s">
        <v>10475</v>
      </c>
      <c r="CM2115" t="s">
        <v>10476</v>
      </c>
      <c r="CN2115">
        <v>2125.9621363104502</v>
      </c>
      <c r="CO2115">
        <v>1.14740977415727E-3</v>
      </c>
      <c r="CP2115">
        <v>1914</v>
      </c>
      <c r="CQ2115">
        <v>4.2577801986470103</v>
      </c>
      <c r="CR2115">
        <v>1.0017300395911667E-3</v>
      </c>
      <c r="CS2115">
        <v>2.45017191249879</v>
      </c>
      <c r="CT2115">
        <v>2.1390882858002942</v>
      </c>
      <c r="CU2115">
        <v>1856.0414796359307</v>
      </c>
    </row>
    <row r="2116" spans="89:99" x14ac:dyDescent="0.25">
      <c r="CK2116" t="s">
        <v>3953</v>
      </c>
      <c r="CL2116" t="s">
        <v>7037</v>
      </c>
      <c r="CM2116" t="s">
        <v>7038</v>
      </c>
      <c r="CN2116">
        <v>2067.5212882310302</v>
      </c>
      <c r="CO2116">
        <v>1.9527427318457599E-6</v>
      </c>
      <c r="CP2116">
        <v>1915</v>
      </c>
      <c r="CQ2116">
        <v>12.2189276676588</v>
      </c>
      <c r="CR2116">
        <v>1.7048147036396954E-6</v>
      </c>
      <c r="CS2116">
        <v>0.55165768261828996</v>
      </c>
      <c r="CT2116">
        <v>0.48161701660234152</v>
      </c>
      <c r="CU2116">
        <v>1805.0205153920663</v>
      </c>
    </row>
    <row r="2117" spans="89:99" x14ac:dyDescent="0.25">
      <c r="CK2117" t="s">
        <v>5543</v>
      </c>
      <c r="CL2117" t="s">
        <v>279</v>
      </c>
      <c r="CM2117" t="s">
        <v>280</v>
      </c>
      <c r="CN2117">
        <v>2028.1805893503399</v>
      </c>
      <c r="CO2117">
        <v>4.0563611787006702E-3</v>
      </c>
      <c r="CP2117">
        <v>1916</v>
      </c>
      <c r="CQ2117">
        <v>-0.122624719310961</v>
      </c>
      <c r="CR2117">
        <v>3.5413493380081194E-3</v>
      </c>
      <c r="CS2117">
        <v>0</v>
      </c>
      <c r="CT2117">
        <v>0</v>
      </c>
      <c r="CU2117">
        <v>1770.6746690040638</v>
      </c>
    </row>
    <row r="2118" spans="89:99" x14ac:dyDescent="0.25">
      <c r="CK2118" t="s">
        <v>6388</v>
      </c>
      <c r="CL2118" t="s">
        <v>6389</v>
      </c>
      <c r="CM2118" t="s">
        <v>6390</v>
      </c>
      <c r="CN2118">
        <v>1999.2408909447299</v>
      </c>
      <c r="CO2118">
        <v>7.0138100685980705E-4</v>
      </c>
      <c r="CP2118">
        <v>1917</v>
      </c>
      <c r="CQ2118">
        <v>-18.461267724469799</v>
      </c>
      <c r="CR2118">
        <v>6.1233086870485871E-4</v>
      </c>
      <c r="CS2118">
        <v>12.1804182193678</v>
      </c>
      <c r="CT2118">
        <v>10.63394360056399</v>
      </c>
      <c r="CU2118">
        <v>1745.4092704668237</v>
      </c>
    </row>
    <row r="2119" spans="89:99" x14ac:dyDescent="0.25">
      <c r="CK2119" t="s">
        <v>7075</v>
      </c>
      <c r="CL2119" t="s">
        <v>7076</v>
      </c>
      <c r="CM2119" t="s">
        <v>7077</v>
      </c>
      <c r="CN2119">
        <v>1960.0928681309799</v>
      </c>
      <c r="CO2119">
        <v>4.1775485387714999E-5</v>
      </c>
      <c r="CP2119">
        <v>1918</v>
      </c>
      <c r="CQ2119">
        <v>10.415550004540499</v>
      </c>
      <c r="CR2119">
        <v>3.6471502660949164E-5</v>
      </c>
      <c r="CS2119">
        <v>1.5665807020393101E-2</v>
      </c>
      <c r="CT2119">
        <v>1.3676813497855916E-2</v>
      </c>
      <c r="CU2119">
        <v>1711.2316372215987</v>
      </c>
    </row>
    <row r="2120" spans="89:99" x14ac:dyDescent="0.25">
      <c r="CK2120" t="s">
        <v>6857</v>
      </c>
      <c r="CL2120" t="s">
        <v>3077</v>
      </c>
      <c r="CM2120" t="s">
        <v>3078</v>
      </c>
      <c r="CN2120">
        <v>1945.3580327570701</v>
      </c>
      <c r="CO2120">
        <v>7.0542384344058197E-5</v>
      </c>
      <c r="CP2120">
        <v>1919</v>
      </c>
      <c r="CQ2120">
        <v>-1.78343396389509</v>
      </c>
      <c r="CR2120">
        <v>6.1586041058199215E-5</v>
      </c>
      <c r="CS2120">
        <v>1.1972806182795299</v>
      </c>
      <c r="CT2120">
        <v>1.0452690818602879</v>
      </c>
      <c r="CU2120">
        <v>1698.3675954861019</v>
      </c>
    </row>
    <row r="2121" spans="89:99" x14ac:dyDescent="0.25">
      <c r="CK2121" t="s">
        <v>6708</v>
      </c>
      <c r="CL2121" t="s">
        <v>6709</v>
      </c>
      <c r="CM2121" t="s">
        <v>6710</v>
      </c>
      <c r="CN2121">
        <v>1943.6176891351599</v>
      </c>
      <c r="CO2121">
        <v>2.43690331428338E-4</v>
      </c>
      <c r="CP2121">
        <v>1920</v>
      </c>
      <c r="CQ2121">
        <v>-11.457629566501099</v>
      </c>
      <c r="CR2121">
        <v>2.1275043218887057E-4</v>
      </c>
      <c r="CS2121">
        <v>9.1546959353599302</v>
      </c>
      <c r="CT2121">
        <v>7.9923791206228945</v>
      </c>
      <c r="CU2121">
        <v>1696.848212851804</v>
      </c>
    </row>
    <row r="2122" spans="89:99" x14ac:dyDescent="0.25">
      <c r="CK2122" t="s">
        <v>6488</v>
      </c>
      <c r="CL2122" t="s">
        <v>6489</v>
      </c>
      <c r="CM2122" t="s">
        <v>6490</v>
      </c>
      <c r="CN2122">
        <v>1889.83077619547</v>
      </c>
      <c r="CO2122">
        <v>3.4677444422761102E-4</v>
      </c>
      <c r="CP2122">
        <v>1921</v>
      </c>
      <c r="CQ2122">
        <v>-85.108699045315902</v>
      </c>
      <c r="CR2122">
        <v>3.0274657369069668E-4</v>
      </c>
      <c r="CS2122">
        <v>0</v>
      </c>
      <c r="CT2122">
        <v>0</v>
      </c>
      <c r="CU2122">
        <v>1649.8903015265887</v>
      </c>
    </row>
    <row r="2123" spans="89:99" x14ac:dyDescent="0.25">
      <c r="CK2123" t="s">
        <v>6491</v>
      </c>
      <c r="CL2123" t="s">
        <v>6491</v>
      </c>
      <c r="CM2123" t="s">
        <v>6492</v>
      </c>
      <c r="CN2123">
        <v>1821.7526007952399</v>
      </c>
      <c r="CO2123">
        <v>3.4788416171432901E-4</v>
      </c>
      <c r="CP2123">
        <v>1922</v>
      </c>
      <c r="CQ2123">
        <v>31.307528468420699</v>
      </c>
      <c r="CR2123">
        <v>3.0371539700643101E-4</v>
      </c>
      <c r="CS2123">
        <v>1.02712798746156</v>
      </c>
      <c r="CT2123">
        <v>0.89671970966149073</v>
      </c>
      <c r="CU2123">
        <v>1590.4556035878736</v>
      </c>
    </row>
    <row r="2124" spans="89:99" x14ac:dyDescent="0.25">
      <c r="CK2124" t="s">
        <v>6688</v>
      </c>
      <c r="CL2124" t="s">
        <v>6688</v>
      </c>
      <c r="CM2124" t="s">
        <v>6689</v>
      </c>
      <c r="CN2124">
        <v>1818.99337027978</v>
      </c>
      <c r="CO2124">
        <v>4.5224941022862798E-4</v>
      </c>
      <c r="CP2124">
        <v>1923</v>
      </c>
      <c r="CQ2124">
        <v>-6.2084185596955699</v>
      </c>
      <c r="CR2124">
        <v>3.9483001610836056E-4</v>
      </c>
      <c r="CS2124">
        <v>0.35928646808578701</v>
      </c>
      <c r="CT2124">
        <v>0.31367002095174323</v>
      </c>
      <c r="CU2124">
        <v>1588.0466960155786</v>
      </c>
    </row>
    <row r="2125" spans="89:99" x14ac:dyDescent="0.25">
      <c r="CK2125" t="s">
        <v>7263</v>
      </c>
      <c r="CL2125" t="s">
        <v>7263</v>
      </c>
      <c r="CM2125" t="s">
        <v>7264</v>
      </c>
      <c r="CN2125">
        <v>1807.19485762864</v>
      </c>
      <c r="CO2125">
        <v>3.2276692153751299E-3</v>
      </c>
      <c r="CP2125">
        <v>1924</v>
      </c>
      <c r="CQ2125">
        <v>-43.564605752372003</v>
      </c>
      <c r="CR2125">
        <v>2.8178714211142429E-3</v>
      </c>
      <c r="CS2125">
        <v>51.8851504414123</v>
      </c>
      <c r="CT2125">
        <v>45.297604200768845</v>
      </c>
      <c r="CU2125">
        <v>1577.7461697246779</v>
      </c>
    </row>
    <row r="2126" spans="89:99" x14ac:dyDescent="0.25">
      <c r="CK2126" t="s">
        <v>5870</v>
      </c>
      <c r="CL2126" t="s">
        <v>5871</v>
      </c>
      <c r="CM2126" t="s">
        <v>5872</v>
      </c>
      <c r="CN2126">
        <v>1682.8652428226001</v>
      </c>
      <c r="CO2126">
        <v>2.29988646781773E-4</v>
      </c>
      <c r="CP2126">
        <v>1925</v>
      </c>
      <c r="CQ2126">
        <v>0</v>
      </c>
      <c r="CR2126">
        <v>2.0078836823177204E-4</v>
      </c>
      <c r="CS2126">
        <v>0</v>
      </c>
      <c r="CT2126">
        <v>0</v>
      </c>
      <c r="CU2126">
        <v>1469.2019401328719</v>
      </c>
    </row>
    <row r="2127" spans="89:99" x14ac:dyDescent="0.25">
      <c r="CK2127" t="s">
        <v>5153</v>
      </c>
      <c r="CL2127" t="s">
        <v>5154</v>
      </c>
      <c r="CM2127" t="s">
        <v>5155</v>
      </c>
      <c r="CN2127">
        <v>1676.7940046533899</v>
      </c>
      <c r="CO2127">
        <v>1.53054997029701E-5</v>
      </c>
      <c r="CP2127">
        <v>1926</v>
      </c>
      <c r="CQ2127">
        <v>0.58473664136790104</v>
      </c>
      <c r="CR2127">
        <v>1.3362252238682209E-5</v>
      </c>
      <c r="CS2127">
        <v>0</v>
      </c>
      <c r="CT2127">
        <v>0</v>
      </c>
      <c r="CU2127">
        <v>1463.9015306465774</v>
      </c>
    </row>
    <row r="2128" spans="89:99" x14ac:dyDescent="0.25">
      <c r="CK2128" t="s">
        <v>5713</v>
      </c>
      <c r="CL2128" t="s">
        <v>5713</v>
      </c>
      <c r="CM2128" t="s">
        <v>5714</v>
      </c>
      <c r="CN2128">
        <v>1653.8606525346299</v>
      </c>
      <c r="CO2128">
        <v>1.04438713469288E-3</v>
      </c>
      <c r="CP2128">
        <v>1927</v>
      </c>
      <c r="CQ2128">
        <v>1.1912804954273399</v>
      </c>
      <c r="CR2128">
        <v>9.1178756652373347E-4</v>
      </c>
      <c r="CS2128">
        <v>3.1331614040786201E-3</v>
      </c>
      <c r="CT2128">
        <v>2.735362699571183E-3</v>
      </c>
      <c r="CU2128">
        <v>1443.8798886462237</v>
      </c>
    </row>
    <row r="2129" spans="89:99" x14ac:dyDescent="0.25">
      <c r="CK2129" t="s">
        <v>6774</v>
      </c>
      <c r="CL2129" t="s">
        <v>6775</v>
      </c>
      <c r="CM2129" t="s">
        <v>6776</v>
      </c>
      <c r="CN2129">
        <v>1593.6426096226601</v>
      </c>
      <c r="CO2129">
        <v>5.2182624257149303E-4</v>
      </c>
      <c r="CP2129">
        <v>1928</v>
      </c>
      <c r="CQ2129">
        <v>-5.2114465264891097</v>
      </c>
      <c r="CR2129">
        <v>4.5557309550964611E-4</v>
      </c>
      <c r="CS2129">
        <v>2.3991824969412598</v>
      </c>
      <c r="CT2129">
        <v>2.0945726903996102</v>
      </c>
      <c r="CU2129">
        <v>1391.3073693345291</v>
      </c>
    </row>
    <row r="2130" spans="89:99" x14ac:dyDescent="0.25">
      <c r="CK2130" t="s">
        <v>6597</v>
      </c>
      <c r="CL2130" t="s">
        <v>6598</v>
      </c>
      <c r="CM2130" t="s">
        <v>6599</v>
      </c>
      <c r="CN2130">
        <v>1487.84777169785</v>
      </c>
      <c r="CO2130">
        <v>6.3623598492773602E-4</v>
      </c>
      <c r="CP2130">
        <v>1929</v>
      </c>
      <c r="CQ2130">
        <v>9.1838002189979395E-2</v>
      </c>
      <c r="CR2130">
        <v>5.5545691933737106E-4</v>
      </c>
      <c r="CS2130">
        <v>0</v>
      </c>
      <c r="CT2130">
        <v>0</v>
      </c>
      <c r="CU2130">
        <v>1298.9446672120046</v>
      </c>
    </row>
    <row r="2131" spans="89:99" x14ac:dyDescent="0.25">
      <c r="CK2131" t="s">
        <v>5167</v>
      </c>
      <c r="CL2131" t="s">
        <v>1001</v>
      </c>
      <c r="CM2131" t="s">
        <v>1002</v>
      </c>
      <c r="CN2131">
        <v>1409.6019854473</v>
      </c>
      <c r="CO2131">
        <v>6.95768323428658E-5</v>
      </c>
      <c r="CP2131">
        <v>1930</v>
      </c>
      <c r="CQ2131">
        <v>1.1042574983323801</v>
      </c>
      <c r="CR2131">
        <v>6.0743079401286203E-5</v>
      </c>
      <c r="CS2131">
        <v>0.35268496314598702</v>
      </c>
      <c r="CT2131">
        <v>0.30790666948512002</v>
      </c>
      <c r="CU2131">
        <v>1230.6332789669693</v>
      </c>
    </row>
    <row r="2132" spans="89:99" x14ac:dyDescent="0.25">
      <c r="CK2132" t="s">
        <v>5470</v>
      </c>
      <c r="CL2132" t="s">
        <v>5471</v>
      </c>
      <c r="CM2132" t="s">
        <v>5472</v>
      </c>
      <c r="CN2132">
        <v>1379.7118544929599</v>
      </c>
      <c r="CO2132">
        <v>1.36738201016756E-3</v>
      </c>
      <c r="CP2132">
        <v>1932</v>
      </c>
      <c r="CQ2132">
        <v>0</v>
      </c>
      <c r="CR2132">
        <v>1.1937737206286464E-3</v>
      </c>
      <c r="CS2132">
        <v>0</v>
      </c>
      <c r="CT2132">
        <v>0</v>
      </c>
      <c r="CU2132">
        <v>1204.5381185991162</v>
      </c>
    </row>
    <row r="2133" spans="89:99" x14ac:dyDescent="0.25">
      <c r="CK2133" t="s">
        <v>7687</v>
      </c>
      <c r="CL2133" t="s">
        <v>7688</v>
      </c>
      <c r="CM2133" t="s">
        <v>7689</v>
      </c>
      <c r="CN2133">
        <v>1376.7781653265299</v>
      </c>
      <c r="CO2133">
        <v>2.37820926509818E-5</v>
      </c>
      <c r="CP2133">
        <v>1933</v>
      </c>
      <c r="CQ2133">
        <v>0</v>
      </c>
      <c r="CR2133">
        <v>2.0762623039642554E-5</v>
      </c>
      <c r="CS2133">
        <v>0</v>
      </c>
      <c r="CT2133">
        <v>0</v>
      </c>
      <c r="CU2133">
        <v>1201.9769023440126</v>
      </c>
    </row>
    <row r="2134" spans="89:99" x14ac:dyDescent="0.25">
      <c r="CK2134" t="s">
        <v>6233</v>
      </c>
      <c r="CL2134" t="s">
        <v>6234</v>
      </c>
      <c r="CM2134" t="s">
        <v>6235</v>
      </c>
      <c r="CN2134">
        <v>1367.12100248911</v>
      </c>
      <c r="CO2134">
        <v>1.7311545962633799E-4</v>
      </c>
      <c r="CP2134">
        <v>1934</v>
      </c>
      <c r="CQ2134">
        <v>1.2615669151297799</v>
      </c>
      <c r="CR2134">
        <v>1.5113602841033966E-4</v>
      </c>
      <c r="CS2134">
        <v>1.1252504875711901E-2</v>
      </c>
      <c r="CT2134">
        <v>9.823841846672017E-3</v>
      </c>
      <c r="CU2134">
        <v>1193.5458515290829</v>
      </c>
    </row>
    <row r="2135" spans="89:99" x14ac:dyDescent="0.25">
      <c r="CK2135" t="s">
        <v>5802</v>
      </c>
      <c r="CL2135" t="s">
        <v>5803</v>
      </c>
      <c r="CM2135" t="s">
        <v>1273</v>
      </c>
      <c r="CN2135">
        <v>1311.6332037806201</v>
      </c>
      <c r="CO2135">
        <v>1.04681547716978E-4</v>
      </c>
      <c r="CP2135">
        <v>1935</v>
      </c>
      <c r="CQ2135">
        <v>0</v>
      </c>
      <c r="CR2135">
        <v>9.1390759692639624E-5</v>
      </c>
      <c r="CS2135">
        <v>0</v>
      </c>
      <c r="CT2135">
        <v>0</v>
      </c>
      <c r="CU2135">
        <v>1145.1030056958177</v>
      </c>
    </row>
    <row r="2136" spans="89:99" x14ac:dyDescent="0.25">
      <c r="CK2136" t="s">
        <v>5880</v>
      </c>
      <c r="CL2136" t="s">
        <v>5881</v>
      </c>
      <c r="CM2136" t="s">
        <v>5882</v>
      </c>
      <c r="CN2136">
        <v>1300.1432183848001</v>
      </c>
      <c r="CO2136">
        <v>1.4448789936239001E-4</v>
      </c>
      <c r="CP2136">
        <v>1936</v>
      </c>
      <c r="CQ2136">
        <v>0</v>
      </c>
      <c r="CR2136">
        <v>1.2614313770774357E-4</v>
      </c>
      <c r="CS2136">
        <v>0</v>
      </c>
      <c r="CT2136">
        <v>0</v>
      </c>
      <c r="CU2136">
        <v>1135.0718348057926</v>
      </c>
    </row>
    <row r="2137" spans="89:99" x14ac:dyDescent="0.25">
      <c r="CK2137" t="s">
        <v>10264</v>
      </c>
      <c r="CL2137" t="s">
        <v>10265</v>
      </c>
      <c r="CM2137" t="s">
        <v>10265</v>
      </c>
      <c r="CN2137">
        <v>1222.6788845439501</v>
      </c>
      <c r="CO2137">
        <v>6.2201688114521996E-3</v>
      </c>
      <c r="CP2137">
        <v>1937</v>
      </c>
      <c r="CQ2137">
        <v>103.19526584931501</v>
      </c>
      <c r="CR2137">
        <v>5.4304312984749838E-3</v>
      </c>
      <c r="CS2137">
        <v>21.008580973616301</v>
      </c>
      <c r="CT2137">
        <v>18.341247498882087</v>
      </c>
      <c r="CU2137">
        <v>1067.4426826467122</v>
      </c>
    </row>
    <row r="2138" spans="89:99" x14ac:dyDescent="0.25">
      <c r="CK2138" t="s">
        <v>6848</v>
      </c>
      <c r="CL2138" t="s">
        <v>6849</v>
      </c>
      <c r="CM2138" t="s">
        <v>6850</v>
      </c>
      <c r="CN2138">
        <v>1144.77694788198</v>
      </c>
      <c r="CO2138">
        <v>1.02510508894723E-4</v>
      </c>
      <c r="CP2138">
        <v>1938</v>
      </c>
      <c r="CQ2138">
        <v>-0.31712991572134902</v>
      </c>
      <c r="CR2138">
        <v>8.9495364643413415E-5</v>
      </c>
      <c r="CS2138">
        <v>0</v>
      </c>
      <c r="CT2138">
        <v>0</v>
      </c>
      <c r="CU2138">
        <v>999.43148747109262</v>
      </c>
    </row>
    <row r="2139" spans="89:99" x14ac:dyDescent="0.25">
      <c r="CK2139" t="s">
        <v>5473</v>
      </c>
      <c r="CL2139" t="s">
        <v>5474</v>
      </c>
      <c r="CM2139" t="s">
        <v>5475</v>
      </c>
      <c r="CN2139">
        <v>1050.7940468397001</v>
      </c>
      <c r="CO2139">
        <v>4.4668287344702597E-5</v>
      </c>
      <c r="CP2139">
        <v>1939</v>
      </c>
      <c r="CQ2139">
        <v>0</v>
      </c>
      <c r="CR2139">
        <v>3.8997022910269791E-5</v>
      </c>
      <c r="CS2139">
        <v>0</v>
      </c>
      <c r="CT2139">
        <v>0</v>
      </c>
      <c r="CU2139">
        <v>917.38103147674462</v>
      </c>
    </row>
    <row r="2140" spans="89:99" x14ac:dyDescent="0.25">
      <c r="CK2140" t="s">
        <v>6620</v>
      </c>
      <c r="CL2140" t="s">
        <v>6621</v>
      </c>
      <c r="CM2140" t="s">
        <v>6622</v>
      </c>
      <c r="CN2140">
        <v>1049.9259970026501</v>
      </c>
      <c r="CO2140">
        <v>6.6144518530548795E-4</v>
      </c>
      <c r="CP2140">
        <v>1940</v>
      </c>
      <c r="CQ2140">
        <v>1.2142541708288099</v>
      </c>
      <c r="CR2140">
        <v>5.7746545879836214E-4</v>
      </c>
      <c r="CS2140">
        <v>4.9009161892516602</v>
      </c>
      <c r="CT2140">
        <v>4.2786762661995139</v>
      </c>
      <c r="CU2140">
        <v>916.62319271920592</v>
      </c>
    </row>
    <row r="2141" spans="89:99" x14ac:dyDescent="0.25">
      <c r="CK2141" t="s">
        <v>7652</v>
      </c>
      <c r="CL2141" t="s">
        <v>583</v>
      </c>
      <c r="CM2141" t="s">
        <v>584</v>
      </c>
      <c r="CN2141">
        <v>972.893154691738</v>
      </c>
      <c r="CO2141">
        <v>3.5660885817348503E-5</v>
      </c>
      <c r="CP2141">
        <v>1941</v>
      </c>
      <c r="CQ2141">
        <v>-49.307268454726497</v>
      </c>
      <c r="CR2141">
        <v>3.1133237110434675E-5</v>
      </c>
      <c r="CS2141">
        <v>0</v>
      </c>
      <c r="CT2141">
        <v>0</v>
      </c>
      <c r="CU2141">
        <v>849.37074819945644</v>
      </c>
    </row>
    <row r="2142" spans="89:99" x14ac:dyDescent="0.25">
      <c r="CK2142" t="s">
        <v>7409</v>
      </c>
      <c r="CL2142" t="s">
        <v>7410</v>
      </c>
      <c r="CM2142" t="s">
        <v>7411</v>
      </c>
      <c r="CN2142">
        <v>967.00890022532803</v>
      </c>
      <c r="CO2142">
        <v>3.4788416171432901E-7</v>
      </c>
      <c r="CP2142">
        <v>1942</v>
      </c>
      <c r="CQ2142">
        <v>-49.428471307077601</v>
      </c>
      <c r="CR2142">
        <v>3.0371539700643105E-7</v>
      </c>
      <c r="CS2142">
        <v>0.89804664766360198</v>
      </c>
      <c r="CT2142">
        <v>0.7840270530896406</v>
      </c>
      <c r="CU2142">
        <v>844.23358221711976</v>
      </c>
    </row>
    <row r="2143" spans="89:99" x14ac:dyDescent="0.25">
      <c r="CK2143" t="s">
        <v>6349</v>
      </c>
      <c r="CL2143" t="s">
        <v>7159</v>
      </c>
      <c r="CM2143" t="s">
        <v>7160</v>
      </c>
      <c r="CN2143">
        <v>962.621030759473</v>
      </c>
      <c r="CO2143">
        <v>6.7876830938218201E-5</v>
      </c>
      <c r="CP2143">
        <v>1943</v>
      </c>
      <c r="CQ2143">
        <v>-3.9384716057848698E-2</v>
      </c>
      <c r="CR2143">
        <v>5.9258916974978283E-5</v>
      </c>
      <c r="CS2143">
        <v>4460.65511471428</v>
      </c>
      <c r="CT2143">
        <v>3894.3124987296974</v>
      </c>
      <c r="CU2143">
        <v>840.40281421012753</v>
      </c>
    </row>
    <row r="2144" spans="89:99" x14ac:dyDescent="0.25">
      <c r="CK2144" t="s">
        <v>7482</v>
      </c>
      <c r="CL2144" t="s">
        <v>7483</v>
      </c>
      <c r="CM2144" t="s">
        <v>7484</v>
      </c>
      <c r="CN2144">
        <v>961.70064436125597</v>
      </c>
      <c r="CO2144">
        <v>1.0685562715125101E-6</v>
      </c>
      <c r="CP2144">
        <v>1944</v>
      </c>
      <c r="CQ2144">
        <v>-0.53187615279806799</v>
      </c>
      <c r="CR2144">
        <v>9.3288809305619609E-7</v>
      </c>
      <c r="CS2144">
        <v>0</v>
      </c>
      <c r="CT2144">
        <v>0</v>
      </c>
      <c r="CU2144">
        <v>839.5992837505737</v>
      </c>
    </row>
    <row r="2145" spans="89:99" x14ac:dyDescent="0.25">
      <c r="CK2145" t="s">
        <v>6835</v>
      </c>
      <c r="CL2145" t="s">
        <v>1969</v>
      </c>
      <c r="CM2145" t="s">
        <v>1970</v>
      </c>
      <c r="CN2145">
        <v>916.587029857213</v>
      </c>
      <c r="CO2145">
        <v>2.11539285071387</v>
      </c>
      <c r="CP2145">
        <v>1945</v>
      </c>
      <c r="CQ2145">
        <v>0</v>
      </c>
      <c r="CR2145">
        <v>1.8468141128158346</v>
      </c>
      <c r="CS2145">
        <v>0</v>
      </c>
      <c r="CT2145">
        <v>0</v>
      </c>
      <c r="CU2145">
        <v>800.21347419842209</v>
      </c>
    </row>
    <row r="2146" spans="89:99" x14ac:dyDescent="0.25">
      <c r="CK2146" t="s">
        <v>4708</v>
      </c>
      <c r="CL2146" t="s">
        <v>581</v>
      </c>
      <c r="CM2146" t="s">
        <v>582</v>
      </c>
      <c r="CN2146">
        <v>911.00845529913602</v>
      </c>
      <c r="CO2146">
        <v>1.2621058947678599E-4</v>
      </c>
      <c r="CP2146">
        <v>1946</v>
      </c>
      <c r="CQ2146">
        <v>0</v>
      </c>
      <c r="CR2146">
        <v>1.1018638819445536E-4</v>
      </c>
      <c r="CS2146">
        <v>0</v>
      </c>
      <c r="CT2146">
        <v>0</v>
      </c>
      <c r="CU2146">
        <v>795.34317778053673</v>
      </c>
    </row>
    <row r="2147" spans="89:99" x14ac:dyDescent="0.25">
      <c r="CK2147" t="s">
        <v>6284</v>
      </c>
      <c r="CL2147" t="s">
        <v>6285</v>
      </c>
      <c r="CM2147" t="s">
        <v>6286</v>
      </c>
      <c r="CN2147">
        <v>861.97766102841194</v>
      </c>
      <c r="CO2147">
        <v>6.8554720419145801E-5</v>
      </c>
      <c r="CP2147">
        <v>1947</v>
      </c>
      <c r="CQ2147">
        <v>-0.37752413079921099</v>
      </c>
      <c r="CR2147">
        <v>5.9850738895849391E-5</v>
      </c>
      <c r="CS2147">
        <v>0</v>
      </c>
      <c r="CT2147">
        <v>0</v>
      </c>
      <c r="CU2147">
        <v>752.53752927360085</v>
      </c>
    </row>
    <row r="2148" spans="89:99" x14ac:dyDescent="0.25">
      <c r="CK2148" t="s">
        <v>6363</v>
      </c>
      <c r="CL2148" t="s">
        <v>995</v>
      </c>
      <c r="CM2148" t="s">
        <v>996</v>
      </c>
      <c r="CN2148">
        <v>843.91561910632504</v>
      </c>
      <c r="CO2148">
        <v>6.3943999009741801E-5</v>
      </c>
      <c r="CP2148">
        <v>1948</v>
      </c>
      <c r="CQ2148">
        <v>0</v>
      </c>
      <c r="CR2148">
        <v>5.582541311946896E-5</v>
      </c>
      <c r="CS2148">
        <v>0</v>
      </c>
      <c r="CT2148">
        <v>0</v>
      </c>
      <c r="CU2148">
        <v>736.76871644210985</v>
      </c>
    </row>
    <row r="2149" spans="89:99" x14ac:dyDescent="0.25">
      <c r="CK2149" t="s">
        <v>9866</v>
      </c>
      <c r="CL2149" t="s">
        <v>9867</v>
      </c>
      <c r="CM2149" t="s">
        <v>9868</v>
      </c>
      <c r="CN2149">
        <v>821.93841375099396</v>
      </c>
      <c r="CO2149">
        <v>9.3862650815946895E-4</v>
      </c>
      <c r="CP2149">
        <v>1949</v>
      </c>
      <c r="CQ2149">
        <v>-30.053981992118899</v>
      </c>
      <c r="CR2149">
        <v>8.1945473217751041E-4</v>
      </c>
      <c r="CS2149">
        <v>58.575543464808</v>
      </c>
      <c r="CT2149">
        <v>51.138558164342129</v>
      </c>
      <c r="CU2149">
        <v>717.58182498751296</v>
      </c>
    </row>
    <row r="2150" spans="89:99" x14ac:dyDescent="0.25">
      <c r="CK2150" t="s">
        <v>6864</v>
      </c>
      <c r="CL2150" t="s">
        <v>6865</v>
      </c>
      <c r="CM2150" t="s">
        <v>6866</v>
      </c>
      <c r="CN2150">
        <v>820.26727645750702</v>
      </c>
      <c r="CO2150">
        <v>3.4802568460170202E-5</v>
      </c>
      <c r="CP2150">
        <v>1950</v>
      </c>
      <c r="CQ2150">
        <v>1.1585585332513999</v>
      </c>
      <c r="CR2150">
        <v>3.0383895158193163E-5</v>
      </c>
      <c r="CS2150">
        <v>5.9516916400790896</v>
      </c>
      <c r="CT2150">
        <v>5.1960410626880895</v>
      </c>
      <c r="CU2150">
        <v>716.12286196935634</v>
      </c>
    </row>
    <row r="2151" spans="89:99" x14ac:dyDescent="0.25">
      <c r="CK2151" t="s">
        <v>6422</v>
      </c>
      <c r="CL2151" t="s">
        <v>6423</v>
      </c>
      <c r="CM2151" t="s">
        <v>6424</v>
      </c>
      <c r="CN2151">
        <v>768.69240103699997</v>
      </c>
      <c r="CO2151">
        <v>9.0329088216639002E-4</v>
      </c>
      <c r="CP2151">
        <v>1951</v>
      </c>
      <c r="CQ2151">
        <v>-29.086300267463599</v>
      </c>
      <c r="CR2151">
        <v>7.8860545860301673E-4</v>
      </c>
      <c r="CS2151">
        <v>26.082221922422399</v>
      </c>
      <c r="CT2151">
        <v>22.770718698263966</v>
      </c>
      <c r="CU2151">
        <v>671.09613903173852</v>
      </c>
    </row>
    <row r="2152" spans="89:99" x14ac:dyDescent="0.25">
      <c r="CK2152" t="s">
        <v>6919</v>
      </c>
      <c r="CL2152" t="s">
        <v>6920</v>
      </c>
      <c r="CM2152" t="s">
        <v>6921</v>
      </c>
      <c r="CN2152">
        <v>745.45233928487801</v>
      </c>
      <c r="CO2152">
        <v>1.13752641127509E-4</v>
      </c>
      <c r="CP2152">
        <v>1952</v>
      </c>
      <c r="CQ2152">
        <v>0</v>
      </c>
      <c r="CR2152">
        <v>9.931015079939597E-5</v>
      </c>
      <c r="CS2152">
        <v>0</v>
      </c>
      <c r="CT2152">
        <v>0</v>
      </c>
      <c r="CU2152">
        <v>650.80672847991298</v>
      </c>
    </row>
    <row r="2153" spans="89:99" x14ac:dyDescent="0.25">
      <c r="CK2153" t="s">
        <v>7153</v>
      </c>
      <c r="CL2153" t="s">
        <v>7154</v>
      </c>
      <c r="CM2153" t="s">
        <v>7155</v>
      </c>
      <c r="CN2153">
        <v>735.35501206909998</v>
      </c>
      <c r="CO2153">
        <v>1.2737587361494799E-5</v>
      </c>
      <c r="CP2153">
        <v>1953</v>
      </c>
      <c r="CQ2153">
        <v>24.924445637914001</v>
      </c>
      <c r="CR2153">
        <v>1.1120372319729977E-5</v>
      </c>
      <c r="CS2153">
        <v>1.1831373836294701</v>
      </c>
      <c r="CT2153">
        <v>1.0329215288543383</v>
      </c>
      <c r="CU2153">
        <v>641.99139831675893</v>
      </c>
    </row>
    <row r="2154" spans="89:99" x14ac:dyDescent="0.25">
      <c r="CK2154" t="s">
        <v>6718</v>
      </c>
      <c r="CL2154" t="s">
        <v>6719</v>
      </c>
      <c r="CM2154" t="s">
        <v>6720</v>
      </c>
      <c r="CN2154">
        <v>725.73662880472102</v>
      </c>
      <c r="CO2154">
        <v>1.3857065365145999E-4</v>
      </c>
      <c r="CP2154">
        <v>1954</v>
      </c>
      <c r="CQ2154">
        <v>0.139522983767042</v>
      </c>
      <c r="CR2154">
        <v>1.2097716918125606E-4</v>
      </c>
      <c r="CS2154">
        <v>0</v>
      </c>
      <c r="CT2154">
        <v>0</v>
      </c>
      <c r="CU2154">
        <v>633.59420346515856</v>
      </c>
    </row>
    <row r="2155" spans="89:99" x14ac:dyDescent="0.25">
      <c r="CK2155" t="s">
        <v>6436</v>
      </c>
      <c r="CL2155" t="s">
        <v>6437</v>
      </c>
      <c r="CM2155" t="s">
        <v>6438</v>
      </c>
      <c r="CN2155">
        <v>723.17650893911298</v>
      </c>
      <c r="CO2155">
        <v>1.37350366985522E-4</v>
      </c>
      <c r="CP2155">
        <v>1955</v>
      </c>
      <c r="CQ2155">
        <v>0.275285865567585</v>
      </c>
      <c r="CR2155">
        <v>1.1991181499157222E-4</v>
      </c>
      <c r="CS2155">
        <v>0</v>
      </c>
      <c r="CT2155">
        <v>0</v>
      </c>
      <c r="CU2155">
        <v>631.35912665816761</v>
      </c>
    </row>
    <row r="2156" spans="89:99" x14ac:dyDescent="0.25">
      <c r="CK2156" t="s">
        <v>7126</v>
      </c>
      <c r="CL2156" t="s">
        <v>7127</v>
      </c>
      <c r="CM2156" t="s">
        <v>7128</v>
      </c>
      <c r="CN2156">
        <v>721.00662044352396</v>
      </c>
      <c r="CO2156">
        <v>3.48370305727299E-5</v>
      </c>
      <c r="CP2156">
        <v>1956</v>
      </c>
      <c r="CQ2156">
        <v>-3.0025030127322299</v>
      </c>
      <c r="CR2156">
        <v>3.041398182309383E-5</v>
      </c>
      <c r="CS2156">
        <v>0</v>
      </c>
      <c r="CT2156">
        <v>0</v>
      </c>
      <c r="CU2156">
        <v>629.4647358855326</v>
      </c>
    </row>
    <row r="2157" spans="89:99" x14ac:dyDescent="0.25">
      <c r="CK2157" t="s">
        <v>7116</v>
      </c>
      <c r="CL2157" t="s">
        <v>7117</v>
      </c>
      <c r="CM2157" t="s">
        <v>7118</v>
      </c>
      <c r="CN2157">
        <v>710.90053035128301</v>
      </c>
      <c r="CO2157">
        <v>4.4423383064455101E-4</v>
      </c>
      <c r="CP2157">
        <v>1957</v>
      </c>
      <c r="CQ2157">
        <v>-3.7978197606422702E-2</v>
      </c>
      <c r="CR2157">
        <v>3.8783212657059635E-4</v>
      </c>
      <c r="CS2157">
        <v>0</v>
      </c>
      <c r="CT2157">
        <v>0</v>
      </c>
      <c r="CU2157">
        <v>620.64175541576287</v>
      </c>
    </row>
    <row r="2158" spans="89:99" x14ac:dyDescent="0.25">
      <c r="CK2158" t="s">
        <v>6796</v>
      </c>
      <c r="CL2158" t="s">
        <v>6797</v>
      </c>
      <c r="CM2158" t="s">
        <v>6798</v>
      </c>
      <c r="CN2158">
        <v>696.306896605519</v>
      </c>
      <c r="CO2158">
        <v>2.4496708463269502E-4</v>
      </c>
      <c r="CP2158">
        <v>1958</v>
      </c>
      <c r="CQ2158">
        <v>42.392689100682901</v>
      </c>
      <c r="CR2158">
        <v>2.1386508369938958E-4</v>
      </c>
      <c r="CS2158">
        <v>0.72649100961469204</v>
      </c>
      <c r="CT2158">
        <v>0.6342528050699725</v>
      </c>
      <c r="CU2158">
        <v>607.90098778489607</v>
      </c>
    </row>
    <row r="2159" spans="89:99" x14ac:dyDescent="0.25">
      <c r="CK2159" t="s">
        <v>6132</v>
      </c>
      <c r="CL2159" t="s">
        <v>6133</v>
      </c>
      <c r="CM2159" t="s">
        <v>6134</v>
      </c>
      <c r="CN2159">
        <v>612.65503448143102</v>
      </c>
      <c r="CO2159">
        <v>3.4788222268108202E-5</v>
      </c>
      <c r="CP2159">
        <v>1959</v>
      </c>
      <c r="CQ2159">
        <v>-49.424271434062398</v>
      </c>
      <c r="CR2159">
        <v>3.037137041606012E-5</v>
      </c>
      <c r="CS2159">
        <v>5.2586200649776697E-2</v>
      </c>
      <c r="CT2159">
        <v>4.5909646270478464E-2</v>
      </c>
      <c r="CU2159">
        <v>534.86990068353077</v>
      </c>
    </row>
    <row r="2160" spans="89:99" x14ac:dyDescent="0.25">
      <c r="CK2160" t="s">
        <v>6161</v>
      </c>
      <c r="CL2160" t="s">
        <v>6162</v>
      </c>
      <c r="CM2160" t="s">
        <v>6163</v>
      </c>
      <c r="CN2160">
        <v>572.57475230076398</v>
      </c>
      <c r="CO2160">
        <v>6.9028856106835397E-5</v>
      </c>
      <c r="CP2160">
        <v>1960</v>
      </c>
      <c r="CQ2160">
        <v>0.29598935782250901</v>
      </c>
      <c r="CR2160">
        <v>6.0264676420087163E-5</v>
      </c>
      <c r="CS2160">
        <v>6.1854221792945898</v>
      </c>
      <c r="CT2160">
        <v>5.4000962377226331</v>
      </c>
      <c r="CU2160">
        <v>499.87837144964993</v>
      </c>
    </row>
    <row r="2161" spans="89:99" x14ac:dyDescent="0.25">
      <c r="CK2161" t="s">
        <v>6909</v>
      </c>
      <c r="CL2161" t="s">
        <v>6910</v>
      </c>
      <c r="CM2161" t="s">
        <v>6911</v>
      </c>
      <c r="CN2161">
        <v>546.38182676159101</v>
      </c>
      <c r="CO2161">
        <v>1.04291834239941E-4</v>
      </c>
      <c r="CP2161">
        <v>1961</v>
      </c>
      <c r="CQ2161">
        <v>1.03666751075703</v>
      </c>
      <c r="CR2161">
        <v>9.1050525797501151E-5</v>
      </c>
      <c r="CS2161">
        <v>0.18004246984284999</v>
      </c>
      <c r="CT2161">
        <v>0.15718355770172243</v>
      </c>
      <c r="CU2161">
        <v>477.01100450863254</v>
      </c>
    </row>
    <row r="2162" spans="89:99" x14ac:dyDescent="0.25">
      <c r="CK2162" t="s">
        <v>7148</v>
      </c>
      <c r="CL2162" t="s">
        <v>7149</v>
      </c>
      <c r="CM2162" t="s">
        <v>7150</v>
      </c>
      <c r="CN2162">
        <v>525.51821718594704</v>
      </c>
      <c r="CO2162">
        <v>3.3543273438518003E-7</v>
      </c>
      <c r="CP2162">
        <v>1962</v>
      </c>
      <c r="CQ2162">
        <v>4.1476317884477698</v>
      </c>
      <c r="CR2162">
        <v>2.928448526967001E-7</v>
      </c>
      <c r="CS2162">
        <v>3.3543273438517998E-2</v>
      </c>
      <c r="CT2162">
        <v>2.9284485269670008E-2</v>
      </c>
      <c r="CU2162">
        <v>458.7963222591506</v>
      </c>
    </row>
    <row r="2163" spans="89:99" x14ac:dyDescent="0.25">
      <c r="CK2163" t="s">
        <v>7314</v>
      </c>
      <c r="CL2163" t="s">
        <v>7315</v>
      </c>
      <c r="CM2163" t="s">
        <v>7316</v>
      </c>
      <c r="CN2163">
        <v>449.02506789982903</v>
      </c>
      <c r="CO2163">
        <v>1.1786249704435101E-7</v>
      </c>
      <c r="CP2163">
        <v>1964</v>
      </c>
      <c r="CQ2163">
        <v>-61.842813761616597</v>
      </c>
      <c r="CR2163">
        <v>1.0289820296961205E-7</v>
      </c>
      <c r="CS2163">
        <v>9.44785776307514E-3</v>
      </c>
      <c r="CT2163">
        <v>8.2483199500440699E-3</v>
      </c>
      <c r="CU2163">
        <v>392.01504917899524</v>
      </c>
    </row>
    <row r="2164" spans="89:99" x14ac:dyDescent="0.25">
      <c r="CK2164" t="s">
        <v>6671</v>
      </c>
      <c r="CL2164" t="s">
        <v>6671</v>
      </c>
      <c r="CM2164" t="s">
        <v>6672</v>
      </c>
      <c r="CN2164">
        <v>441.90144854896499</v>
      </c>
      <c r="CO2164">
        <v>3.7171877860214799E-5</v>
      </c>
      <c r="CP2164">
        <v>1965</v>
      </c>
      <c r="CQ2164">
        <v>0</v>
      </c>
      <c r="CR2164">
        <v>3.2452387559570496E-5</v>
      </c>
      <c r="CS2164">
        <v>0</v>
      </c>
      <c r="CT2164">
        <v>0</v>
      </c>
      <c r="CU2164">
        <v>385.79587303539432</v>
      </c>
    </row>
    <row r="2165" spans="89:99" x14ac:dyDescent="0.25">
      <c r="CK2165" t="s">
        <v>7082</v>
      </c>
      <c r="CL2165" t="s">
        <v>7083</v>
      </c>
      <c r="CM2165" t="s">
        <v>7084</v>
      </c>
      <c r="CN2165">
        <v>412.82841708793399</v>
      </c>
      <c r="CO2165">
        <v>2.43389952093966E-4</v>
      </c>
      <c r="CP2165">
        <v>1966</v>
      </c>
      <c r="CQ2165">
        <v>1.0675716256063099</v>
      </c>
      <c r="CR2165">
        <v>2.1248819021630775E-4</v>
      </c>
      <c r="CS2165">
        <v>3.1292993847606703E-4</v>
      </c>
      <c r="CT2165">
        <v>2.7319910176739173E-4</v>
      </c>
      <c r="CU2165">
        <v>360.41406994078164</v>
      </c>
    </row>
    <row r="2166" spans="89:99" x14ac:dyDescent="0.25">
      <c r="CK2166" t="s">
        <v>8662</v>
      </c>
      <c r="CL2166" t="s">
        <v>8663</v>
      </c>
      <c r="CM2166" t="s">
        <v>8664</v>
      </c>
      <c r="CN2166">
        <v>373.15168307051403</v>
      </c>
      <c r="CO2166">
        <v>1.01311816618485E-7</v>
      </c>
      <c r="CP2166">
        <v>1967</v>
      </c>
      <c r="CQ2166">
        <v>-12.9644286467525</v>
      </c>
      <c r="CR2166">
        <v>8.8448863133335697E-8</v>
      </c>
      <c r="CS2166">
        <v>325.31119890959502</v>
      </c>
      <c r="CT2166">
        <v>284.00838785123727</v>
      </c>
      <c r="CU2166">
        <v>325.77485278114938</v>
      </c>
    </row>
    <row r="2167" spans="89:99" x14ac:dyDescent="0.25">
      <c r="CK2167" t="s">
        <v>7950</v>
      </c>
      <c r="CL2167" t="s">
        <v>7951</v>
      </c>
      <c r="CM2167" t="s">
        <v>7952</v>
      </c>
      <c r="CN2167">
        <v>349.475643557323</v>
      </c>
      <c r="CO2167">
        <v>6.9507872550337698E-5</v>
      </c>
      <c r="CP2167">
        <v>1968</v>
      </c>
      <c r="CQ2167">
        <v>0</v>
      </c>
      <c r="CR2167">
        <v>6.0682875019856641E-5</v>
      </c>
      <c r="CS2167">
        <v>4171.8625104712701</v>
      </c>
      <c r="CT2167">
        <v>3642.1861586917967</v>
      </c>
      <c r="CU2167">
        <v>305.10481794871112</v>
      </c>
    </row>
    <row r="2168" spans="89:99" x14ac:dyDescent="0.25">
      <c r="CK2168" t="s">
        <v>8179</v>
      </c>
      <c r="CL2168" t="s">
        <v>8180</v>
      </c>
      <c r="CM2168" t="s">
        <v>8181</v>
      </c>
      <c r="CN2168">
        <v>303.50766455217098</v>
      </c>
      <c r="CO2168">
        <v>1.06057287168786E-7</v>
      </c>
      <c r="CP2168">
        <v>1970</v>
      </c>
      <c r="CQ2168">
        <v>10.527888924298001</v>
      </c>
      <c r="CR2168">
        <v>9.2591829760688276E-8</v>
      </c>
      <c r="CS2168">
        <v>46.394336042836898</v>
      </c>
      <c r="CT2168">
        <v>40.503925561494164</v>
      </c>
      <c r="CU2168">
        <v>264.97311742996919</v>
      </c>
    </row>
    <row r="2169" spans="89:99" x14ac:dyDescent="0.25">
      <c r="CK2169" t="s">
        <v>7358</v>
      </c>
      <c r="CL2169" t="s">
        <v>7359</v>
      </c>
      <c r="CM2169" t="s">
        <v>7360</v>
      </c>
      <c r="CN2169">
        <v>290.38497946181099</v>
      </c>
      <c r="CO2169">
        <v>2.9038498555989499E-7</v>
      </c>
      <c r="CP2169">
        <v>1971</v>
      </c>
      <c r="CQ2169">
        <v>0</v>
      </c>
      <c r="CR2169">
        <v>2.5351654625326854E-7</v>
      </c>
      <c r="CS2169">
        <v>0</v>
      </c>
      <c r="CT2169">
        <v>0</v>
      </c>
      <c r="CU2169">
        <v>253.51654092942169</v>
      </c>
    </row>
    <row r="2170" spans="89:99" x14ac:dyDescent="0.25">
      <c r="CK2170" t="s">
        <v>7873</v>
      </c>
      <c r="CL2170" t="s">
        <v>7874</v>
      </c>
      <c r="CM2170" t="s">
        <v>7875</v>
      </c>
      <c r="CN2170">
        <v>260.79600214887802</v>
      </c>
      <c r="CO2170">
        <v>3.4615569487415802E-5</v>
      </c>
      <c r="CP2170">
        <v>1972</v>
      </c>
      <c r="CQ2170">
        <v>0.113552753884514</v>
      </c>
      <c r="CR2170">
        <v>3.0220638323015551E-5</v>
      </c>
      <c r="CS2170">
        <v>0</v>
      </c>
      <c r="CT2170">
        <v>0</v>
      </c>
      <c r="CU2170">
        <v>227.68429853204793</v>
      </c>
    </row>
    <row r="2171" spans="89:99" x14ac:dyDescent="0.25">
      <c r="CK2171" t="s">
        <v>5991</v>
      </c>
      <c r="CL2171" t="s">
        <v>1401</v>
      </c>
      <c r="CM2171" t="s">
        <v>1402</v>
      </c>
      <c r="CN2171">
        <v>242.81978027443</v>
      </c>
      <c r="CO2171">
        <v>1.20841595080987E-4</v>
      </c>
      <c r="CP2171">
        <v>1973</v>
      </c>
      <c r="CQ2171">
        <v>0</v>
      </c>
      <c r="CR2171">
        <v>1.054990628031246E-4</v>
      </c>
      <c r="CS2171">
        <v>0</v>
      </c>
      <c r="CT2171">
        <v>0</v>
      </c>
      <c r="CU2171">
        <v>211.99040969166734</v>
      </c>
    </row>
    <row r="2172" spans="89:99" x14ac:dyDescent="0.25">
      <c r="CK2172" t="s">
        <v>7541</v>
      </c>
      <c r="CL2172" t="s">
        <v>7542</v>
      </c>
      <c r="CM2172" t="s">
        <v>7543</v>
      </c>
      <c r="CN2172">
        <v>235.10881362649801</v>
      </c>
      <c r="CO2172">
        <v>3.7170019873344803E-5</v>
      </c>
      <c r="CP2172">
        <v>1974</v>
      </c>
      <c r="CQ2172">
        <v>0</v>
      </c>
      <c r="CR2172">
        <v>3.2450765470145463E-5</v>
      </c>
      <c r="CS2172">
        <v>0</v>
      </c>
      <c r="CT2172">
        <v>0</v>
      </c>
      <c r="CU2172">
        <v>205.25845821322338</v>
      </c>
    </row>
    <row r="2173" spans="89:99" x14ac:dyDescent="0.25">
      <c r="CK2173" t="s">
        <v>6477</v>
      </c>
      <c r="CL2173" t="s">
        <v>6477</v>
      </c>
      <c r="CM2173" t="s">
        <v>6478</v>
      </c>
      <c r="CN2173">
        <v>214.31551869871399</v>
      </c>
      <c r="CO2173">
        <v>6.9527889493294003E-5</v>
      </c>
      <c r="CP2173">
        <v>1975</v>
      </c>
      <c r="CQ2173">
        <v>-32.597710395580798</v>
      </c>
      <c r="CR2173">
        <v>6.0700350531667438E-5</v>
      </c>
      <c r="CS2173">
        <v>5.1788196128527497</v>
      </c>
      <c r="CT2173">
        <v>4.5212959595265145</v>
      </c>
      <c r="CU2173">
        <v>187.10516318265053</v>
      </c>
    </row>
    <row r="2174" spans="89:99" x14ac:dyDescent="0.25">
      <c r="CK2174" t="s">
        <v>6721</v>
      </c>
      <c r="CL2174" t="s">
        <v>6722</v>
      </c>
      <c r="CM2174" t="s">
        <v>6723</v>
      </c>
      <c r="CN2174">
        <v>213.168750243289</v>
      </c>
      <c r="CO2174">
        <v>2.0213282444346998E-6</v>
      </c>
      <c r="CP2174">
        <v>1976</v>
      </c>
      <c r="CQ2174">
        <v>0</v>
      </c>
      <c r="CR2174">
        <v>1.764692325208293E-6</v>
      </c>
      <c r="CS2174">
        <v>0</v>
      </c>
      <c r="CT2174">
        <v>0</v>
      </c>
      <c r="CU2174">
        <v>186.1039930374001</v>
      </c>
    </row>
    <row r="2175" spans="89:99" x14ac:dyDescent="0.25">
      <c r="CK2175" t="s">
        <v>6891</v>
      </c>
      <c r="CL2175" t="s">
        <v>6892</v>
      </c>
      <c r="CM2175" t="s">
        <v>6893</v>
      </c>
      <c r="CN2175">
        <v>174.32353327987701</v>
      </c>
      <c r="CO2175">
        <v>4.1635963380555103E-5</v>
      </c>
      <c r="CP2175">
        <v>1977</v>
      </c>
      <c r="CQ2175">
        <v>0</v>
      </c>
      <c r="CR2175">
        <v>3.6349694925906316E-5</v>
      </c>
      <c r="CS2175">
        <v>0</v>
      </c>
      <c r="CT2175">
        <v>0</v>
      </c>
      <c r="CU2175">
        <v>152.19072020053076</v>
      </c>
    </row>
    <row r="2176" spans="89:99" x14ac:dyDescent="0.25">
      <c r="CK2176" t="s">
        <v>7252</v>
      </c>
      <c r="CL2176" t="s">
        <v>7252</v>
      </c>
      <c r="CM2176" t="s">
        <v>7253</v>
      </c>
      <c r="CN2176">
        <v>121.48329728201701</v>
      </c>
      <c r="CO2176">
        <v>7.5015741753527401E-5</v>
      </c>
      <c r="CP2176">
        <v>1978</v>
      </c>
      <c r="CQ2176">
        <v>0</v>
      </c>
      <c r="CR2176">
        <v>6.5491443117532563E-5</v>
      </c>
      <c r="CS2176">
        <v>0</v>
      </c>
      <c r="CT2176">
        <v>0</v>
      </c>
      <c r="CU2176">
        <v>106.05929192590303</v>
      </c>
    </row>
    <row r="2177" spans="89:99" x14ac:dyDescent="0.25">
      <c r="CK2177" t="s">
        <v>6204</v>
      </c>
      <c r="CL2177" t="s">
        <v>6205</v>
      </c>
      <c r="CM2177" t="s">
        <v>6206</v>
      </c>
      <c r="CN2177">
        <v>89.475433042194794</v>
      </c>
      <c r="CO2177">
        <v>7.9861326812917806E-5</v>
      </c>
      <c r="CP2177">
        <v>1979</v>
      </c>
      <c r="CQ2177">
        <v>0</v>
      </c>
      <c r="CR2177">
        <v>6.9721813315442533E-5</v>
      </c>
      <c r="CS2177">
        <v>0</v>
      </c>
      <c r="CT2177">
        <v>0</v>
      </c>
      <c r="CU2177">
        <v>78.115274161425603</v>
      </c>
    </row>
    <row r="2178" spans="89:99" x14ac:dyDescent="0.25">
      <c r="CK2178" t="s">
        <v>7401</v>
      </c>
      <c r="CL2178" t="s">
        <v>7402</v>
      </c>
      <c r="CM2178" t="s">
        <v>7403</v>
      </c>
      <c r="CN2178">
        <v>77.894564116186103</v>
      </c>
      <c r="CO2178">
        <v>3.5872903357569702E-5</v>
      </c>
      <c r="CP2178">
        <v>1980</v>
      </c>
      <c r="CQ2178">
        <v>0</v>
      </c>
      <c r="CR2178">
        <v>3.1318336055679229E-5</v>
      </c>
      <c r="CS2178">
        <v>0</v>
      </c>
      <c r="CT2178">
        <v>0</v>
      </c>
      <c r="CU2178">
        <v>68.004758677738664</v>
      </c>
    </row>
    <row r="2179" spans="89:99" x14ac:dyDescent="0.25">
      <c r="CK2179" t="s">
        <v>3938</v>
      </c>
      <c r="CL2179" t="s">
        <v>7669</v>
      </c>
      <c r="CM2179" t="s">
        <v>7670</v>
      </c>
      <c r="CN2179">
        <v>69.996554584542807</v>
      </c>
      <c r="CO2179">
        <v>4.0789546885579102E-7</v>
      </c>
      <c r="CP2179">
        <v>1981</v>
      </c>
      <c r="CQ2179">
        <v>0.62670096878833803</v>
      </c>
      <c r="CR2179">
        <v>3.5610742854798449E-7</v>
      </c>
      <c r="CS2179">
        <v>0</v>
      </c>
      <c r="CT2179">
        <v>0</v>
      </c>
      <c r="CU2179">
        <v>61.109512028270935</v>
      </c>
    </row>
    <row r="2180" spans="89:99" x14ac:dyDescent="0.25">
      <c r="CK2180" t="s">
        <v>7386</v>
      </c>
      <c r="CL2180" t="s">
        <v>7386</v>
      </c>
      <c r="CM2180" t="s">
        <v>7387</v>
      </c>
      <c r="CN2180">
        <v>57.598171973280301</v>
      </c>
      <c r="CO2180">
        <v>3.7131987925488399E-5</v>
      </c>
      <c r="CP2180">
        <v>1983</v>
      </c>
      <c r="CQ2180">
        <v>0</v>
      </c>
      <c r="CR2180">
        <v>3.2417562210516699E-5</v>
      </c>
      <c r="CS2180">
        <v>0</v>
      </c>
      <c r="CT2180">
        <v>0</v>
      </c>
      <c r="CU2180">
        <v>50.285277666864758</v>
      </c>
    </row>
    <row r="2181" spans="89:99" x14ac:dyDescent="0.25">
      <c r="CK2181" t="s">
        <v>6793</v>
      </c>
      <c r="CL2181" t="s">
        <v>6794</v>
      </c>
      <c r="CM2181" t="s">
        <v>6795</v>
      </c>
      <c r="CN2181">
        <v>51.448780290833803</v>
      </c>
      <c r="CO2181">
        <v>3.4763944746647002E-5</v>
      </c>
      <c r="CP2181">
        <v>1984</v>
      </c>
      <c r="CQ2181">
        <v>1.03666751075704</v>
      </c>
      <c r="CR2181">
        <v>3.0350175265833719E-5</v>
      </c>
      <c r="CS2181">
        <v>2.0336907676788502E-2</v>
      </c>
      <c r="CT2181">
        <v>1.7754852530512732E-2</v>
      </c>
      <c r="CU2181">
        <v>44.916637349988392</v>
      </c>
    </row>
    <row r="2182" spans="89:99" x14ac:dyDescent="0.25">
      <c r="CK2182" t="s">
        <v>6928</v>
      </c>
      <c r="CL2182" t="s">
        <v>6929</v>
      </c>
      <c r="CM2182" t="s">
        <v>6930</v>
      </c>
      <c r="CN2182">
        <v>47.671749485864297</v>
      </c>
      <c r="CO2182">
        <v>2.38358747429322E-8</v>
      </c>
      <c r="CP2182">
        <v>1985</v>
      </c>
      <c r="CQ2182">
        <v>20.9118218107266</v>
      </c>
      <c r="CR2182">
        <v>2.0809576742070563E-8</v>
      </c>
      <c r="CS2182">
        <v>4.3128136957921601</v>
      </c>
      <c r="CT2182">
        <v>3.7652416177196053</v>
      </c>
      <c r="CU2182">
        <v>41.619153484141037</v>
      </c>
    </row>
    <row r="2183" spans="89:99" x14ac:dyDescent="0.25">
      <c r="CK2183" t="s">
        <v>7488</v>
      </c>
      <c r="CL2183" t="s">
        <v>7489</v>
      </c>
      <c r="CM2183" t="s">
        <v>7490</v>
      </c>
      <c r="CN2183">
        <v>46.308119722065399</v>
      </c>
      <c r="CO2183">
        <v>2.4369033142833699E-5</v>
      </c>
      <c r="CP2183">
        <v>1986</v>
      </c>
      <c r="CQ2183">
        <v>1.2142541708287999</v>
      </c>
      <c r="CR2183">
        <v>2.1275043218886967E-5</v>
      </c>
      <c r="CS2183">
        <v>1.9738916845695302E-3</v>
      </c>
      <c r="CT2183">
        <v>1.7232785007298449E-3</v>
      </c>
      <c r="CU2183">
        <v>40.4286556096731</v>
      </c>
    </row>
    <row r="2184" spans="89:99" x14ac:dyDescent="0.25">
      <c r="CK2184" t="s">
        <v>7699</v>
      </c>
      <c r="CL2184" t="s">
        <v>638</v>
      </c>
      <c r="CM2184" t="s">
        <v>639</v>
      </c>
      <c r="CN2184">
        <v>35.500299122860298</v>
      </c>
      <c r="CO2184">
        <v>1.72943399380236E-5</v>
      </c>
      <c r="CP2184">
        <v>1987</v>
      </c>
      <c r="CQ2184">
        <v>3.2828446865390299</v>
      </c>
      <c r="CR2184">
        <v>1.5098581362132377E-5</v>
      </c>
      <c r="CS2184">
        <v>0</v>
      </c>
      <c r="CT2184">
        <v>0</v>
      </c>
      <c r="CU2184">
        <v>30.993039145025474</v>
      </c>
    </row>
    <row r="2185" spans="89:99" x14ac:dyDescent="0.25">
      <c r="CK2185" t="s">
        <v>7788</v>
      </c>
      <c r="CL2185" t="s">
        <v>7789</v>
      </c>
      <c r="CM2185" t="s">
        <v>7790</v>
      </c>
      <c r="CN2185">
        <v>33.844060859382601</v>
      </c>
      <c r="CO2185">
        <v>3.54843115070586E-5</v>
      </c>
      <c r="CP2185">
        <v>1988</v>
      </c>
      <c r="CQ2185">
        <v>0</v>
      </c>
      <c r="CR2185">
        <v>3.0979081380876419E-5</v>
      </c>
      <c r="CS2185">
        <v>0</v>
      </c>
      <c r="CT2185">
        <v>0</v>
      </c>
      <c r="CU2185">
        <v>29.547083516431957</v>
      </c>
    </row>
    <row r="2186" spans="89:99" x14ac:dyDescent="0.25">
      <c r="CK2186" t="s">
        <v>7373</v>
      </c>
      <c r="CL2186" t="s">
        <v>7374</v>
      </c>
      <c r="CM2186" t="s">
        <v>7375</v>
      </c>
      <c r="CN2186">
        <v>9.0515969670756196</v>
      </c>
      <c r="CO2186">
        <v>1.6878176329767499E-5</v>
      </c>
      <c r="CP2186">
        <v>1989</v>
      </c>
      <c r="CQ2186">
        <v>0</v>
      </c>
      <c r="CR2186">
        <v>1.4735255550234903E-5</v>
      </c>
      <c r="CS2186">
        <v>0</v>
      </c>
      <c r="CT2186">
        <v>0</v>
      </c>
      <c r="CU2186">
        <v>7.9023700097478331</v>
      </c>
    </row>
    <row r="2187" spans="89:99" x14ac:dyDescent="0.25">
      <c r="CK2187" t="s">
        <v>6990</v>
      </c>
      <c r="CL2187" t="s">
        <v>1041</v>
      </c>
      <c r="CM2187" t="s">
        <v>1042</v>
      </c>
      <c r="CN2187">
        <v>3.18908758451188</v>
      </c>
      <c r="CO2187">
        <v>3.4543189717804401E-6</v>
      </c>
      <c r="CP2187">
        <v>1990</v>
      </c>
      <c r="CQ2187">
        <v>-22.4847287078615</v>
      </c>
      <c r="CR2187">
        <v>3.0157448178473091E-6</v>
      </c>
      <c r="CS2187">
        <v>499.69239652252202</v>
      </c>
      <c r="CT2187">
        <v>436.24945109043665</v>
      </c>
      <c r="CU2187">
        <v>2.7841882684319144</v>
      </c>
    </row>
    <row r="2188" spans="89:99" x14ac:dyDescent="0.25">
      <c r="CK2188" t="s">
        <v>9239</v>
      </c>
      <c r="CL2188" t="s">
        <v>9240</v>
      </c>
      <c r="CM2188" t="s">
        <v>9241</v>
      </c>
      <c r="CN2188">
        <v>2.3419201931985398</v>
      </c>
      <c r="CO2188">
        <v>1.00188453994057E-6</v>
      </c>
      <c r="CP2188">
        <v>1991</v>
      </c>
      <c r="CQ2188">
        <v>0</v>
      </c>
      <c r="CR2188">
        <v>8.7468127121155569E-7</v>
      </c>
      <c r="CS2188">
        <v>0</v>
      </c>
      <c r="CT2188">
        <v>0</v>
      </c>
      <c r="CU2188">
        <v>2.0445806377892812</v>
      </c>
    </row>
    <row r="2189" spans="89:99" x14ac:dyDescent="0.25">
      <c r="CK2189" t="s">
        <v>7574</v>
      </c>
      <c r="CL2189" t="s">
        <v>1208</v>
      </c>
      <c r="CM2189" t="s">
        <v>1209</v>
      </c>
      <c r="CN2189">
        <v>2.1673526847759601</v>
      </c>
      <c r="CO2189">
        <v>2.0398345658912098E-6</v>
      </c>
      <c r="CP2189">
        <v>1992</v>
      </c>
      <c r="CQ2189">
        <v>0</v>
      </c>
      <c r="CR2189">
        <v>1.7808490100673987E-6</v>
      </c>
      <c r="CS2189">
        <v>0</v>
      </c>
      <c r="CT2189">
        <v>0</v>
      </c>
      <c r="CU2189">
        <v>1.8921769185060657</v>
      </c>
    </row>
    <row r="2190" spans="89:99" x14ac:dyDescent="0.25">
      <c r="CK2190" t="s">
        <v>4355</v>
      </c>
      <c r="CL2190" t="s">
        <v>1314</v>
      </c>
      <c r="CM2190" t="s">
        <v>1315</v>
      </c>
      <c r="CN2190">
        <v>1.30386198692624</v>
      </c>
      <c r="CO2190">
        <v>9.3948203107269401E-8</v>
      </c>
      <c r="CP2190">
        <v>1993</v>
      </c>
      <c r="CQ2190">
        <v>0</v>
      </c>
      <c r="CR2190">
        <v>8.2020163447958071E-8</v>
      </c>
      <c r="CS2190">
        <v>0</v>
      </c>
      <c r="CT2190">
        <v>0</v>
      </c>
      <c r="CU2190">
        <v>1.1383184536181372</v>
      </c>
    </row>
    <row r="2191" spans="89:99" x14ac:dyDescent="0.25">
      <c r="CK2191" t="s">
        <v>6194</v>
      </c>
      <c r="CL2191" t="s">
        <v>6195</v>
      </c>
      <c r="CM2191" t="s">
        <v>6196</v>
      </c>
      <c r="CN2191">
        <v>0.75753296317524199</v>
      </c>
      <c r="CO2191">
        <v>1.9436801951269599E-7</v>
      </c>
      <c r="CP2191">
        <v>1994</v>
      </c>
      <c r="CQ2191">
        <v>0</v>
      </c>
      <c r="CR2191">
        <v>1.696902782832861E-7</v>
      </c>
      <c r="CS2191">
        <v>0</v>
      </c>
      <c r="CT2191">
        <v>0</v>
      </c>
      <c r="CU2191">
        <v>0.66135354803866075</v>
      </c>
    </row>
    <row r="2192" spans="89:99" x14ac:dyDescent="0.25">
      <c r="CK2192" t="s">
        <v>5852</v>
      </c>
      <c r="CL2192" t="s">
        <v>919</v>
      </c>
      <c r="CM2192" t="s">
        <v>5853</v>
      </c>
      <c r="CN2192">
        <v>3.2936229621800101E-3</v>
      </c>
      <c r="CO2192">
        <v>4.2658893328683197E-6</v>
      </c>
      <c r="CP2192">
        <v>1995</v>
      </c>
      <c r="CQ2192">
        <v>-3.2345139384625901</v>
      </c>
      <c r="CR2192">
        <v>3.7242749596100276E-6</v>
      </c>
      <c r="CS2192">
        <v>73.9366727128089</v>
      </c>
      <c r="CT2192">
        <v>64.549376998499852</v>
      </c>
      <c r="CU2192">
        <v>2.8754514164097879E-3</v>
      </c>
    </row>
    <row r="2193" spans="89:99" x14ac:dyDescent="0.25">
      <c r="CK2193" t="s">
        <v>6429</v>
      </c>
      <c r="CL2193" t="s">
        <v>6429</v>
      </c>
      <c r="CM2193" t="s">
        <v>3269</v>
      </c>
      <c r="CN2193">
        <v>3.6613600078422401E-4</v>
      </c>
      <c r="CO2193">
        <v>2.95909688162981E-3</v>
      </c>
      <c r="CP2193">
        <v>1996</v>
      </c>
      <c r="CQ2193">
        <v>-14.1046036692545</v>
      </c>
      <c r="CR2193">
        <v>2.5833981051505634E-3</v>
      </c>
      <c r="CS2193">
        <v>6.9398828842242999</v>
      </c>
      <c r="CT2193">
        <v>6.0587675937116474</v>
      </c>
      <c r="CU2193">
        <v>3.1964990958065589E-4</v>
      </c>
    </row>
    <row r="2194" spans="89:99" x14ac:dyDescent="0.25">
      <c r="CK2194" t="s">
        <v>7887</v>
      </c>
      <c r="CL2194" t="s">
        <v>3296</v>
      </c>
      <c r="CM2194" t="s">
        <v>7888</v>
      </c>
      <c r="CN2194">
        <v>1.1780100796216601E-5</v>
      </c>
      <c r="CO2194">
        <v>1.07167209671577E-6</v>
      </c>
      <c r="CP2194">
        <v>1997</v>
      </c>
      <c r="CQ2194">
        <v>242.68096429698301</v>
      </c>
      <c r="CR2194">
        <v>9.3560832062834926E-7</v>
      </c>
      <c r="CS2194">
        <v>1.0716720967157699E-5</v>
      </c>
      <c r="CT2194">
        <v>9.3560832062834921E-6</v>
      </c>
      <c r="CU2194">
        <v>1.0284452078725759E-5</v>
      </c>
    </row>
    <row r="2195" spans="89:99" x14ac:dyDescent="0.25">
      <c r="CK2195" t="s">
        <v>5009</v>
      </c>
      <c r="CL2195" t="s">
        <v>5010</v>
      </c>
      <c r="CM2195" t="s">
        <v>3157</v>
      </c>
      <c r="CN2195">
        <v>2.5196383623548202E-9</v>
      </c>
      <c r="CO2195">
        <v>2.71161294492143E-17</v>
      </c>
      <c r="CP2195">
        <v>1998</v>
      </c>
      <c r="CQ2195">
        <v>0</v>
      </c>
      <c r="CR2195">
        <v>2.3673357189824262E-17</v>
      </c>
      <c r="CS2195">
        <v>0</v>
      </c>
      <c r="CT2195">
        <v>0</v>
      </c>
      <c r="CU2195">
        <v>2.1997349973168033E-9</v>
      </c>
    </row>
    <row r="2196" spans="89:99" x14ac:dyDescent="0.25">
      <c r="CK2196" t="s">
        <v>6027</v>
      </c>
      <c r="CL2196" t="s">
        <v>1611</v>
      </c>
      <c r="CM2196" t="s">
        <v>6028</v>
      </c>
      <c r="CN2196">
        <v>0</v>
      </c>
      <c r="CO2196">
        <v>2.8474767806639802E-2</v>
      </c>
      <c r="CP2196">
        <v>1999</v>
      </c>
      <c r="CQ2196">
        <v>5.3629807683258601</v>
      </c>
      <c r="CR2196">
        <v>2.4859497386837594E-2</v>
      </c>
      <c r="CS2196">
        <v>40214.643765128101</v>
      </c>
      <c r="CT2196">
        <v>35108.831734132385</v>
      </c>
      <c r="CU2196">
        <v>0</v>
      </c>
    </row>
    <row r="2197" spans="89:99" x14ac:dyDescent="0.25">
      <c r="CK2197" t="s">
        <v>11023</v>
      </c>
      <c r="CL2197" t="s">
        <v>11024</v>
      </c>
      <c r="CM2197" t="s">
        <v>11025</v>
      </c>
      <c r="CN2197">
        <v>0</v>
      </c>
      <c r="CO2197">
        <v>3.95753927104249E-2</v>
      </c>
      <c r="CP2197">
        <v>2000</v>
      </c>
      <c r="CQ2197">
        <v>27.674238173960301</v>
      </c>
      <c r="CR2197">
        <v>3.455074255033852E-2</v>
      </c>
      <c r="CS2197">
        <v>4469.1789310066097</v>
      </c>
      <c r="CT2197">
        <v>3901.7540972102875</v>
      </c>
      <c r="CU2197">
        <v>0</v>
      </c>
    </row>
    <row r="2198" spans="89:99" x14ac:dyDescent="0.25">
      <c r="CK2198" t="s">
        <v>9716</v>
      </c>
      <c r="CL2198" t="s">
        <v>9717</v>
      </c>
      <c r="CM2198" t="s">
        <v>9718</v>
      </c>
      <c r="CN2198">
        <v>0</v>
      </c>
      <c r="CO2198">
        <v>1179387.34214672</v>
      </c>
      <c r="CP2198">
        <v>2001</v>
      </c>
      <c r="CQ2198">
        <v>1.71295796451714</v>
      </c>
      <c r="CR2198">
        <v>1029647.6076384041</v>
      </c>
      <c r="CS2198">
        <v>0</v>
      </c>
      <c r="CT2198">
        <v>0</v>
      </c>
      <c r="CU2198">
        <v>0</v>
      </c>
    </row>
    <row r="2199" spans="89:99" x14ac:dyDescent="0.25">
      <c r="CK2199" t="s">
        <v>9657</v>
      </c>
      <c r="CL2199" t="s">
        <v>9658</v>
      </c>
      <c r="CM2199" t="s">
        <v>9659</v>
      </c>
      <c r="CN2199">
        <v>0</v>
      </c>
      <c r="CO2199">
        <v>9.00796233350777E-4</v>
      </c>
      <c r="CP2199">
        <v>2002</v>
      </c>
      <c r="CQ2199">
        <v>1.06423193074683</v>
      </c>
      <c r="CR2199">
        <v>7.864275403796292E-4</v>
      </c>
      <c r="CS2199">
        <v>0</v>
      </c>
      <c r="CT2199">
        <v>0</v>
      </c>
      <c r="CU2199">
        <v>0</v>
      </c>
    </row>
    <row r="2200" spans="89:99" x14ac:dyDescent="0.25">
      <c r="CK2200" t="s">
        <v>11028</v>
      </c>
      <c r="CL2200" t="s">
        <v>11029</v>
      </c>
      <c r="CM2200" t="s">
        <v>11030</v>
      </c>
      <c r="CN2200">
        <v>0</v>
      </c>
      <c r="CO2200">
        <v>4.6232119181725799E-6</v>
      </c>
      <c r="CP2200">
        <v>2003</v>
      </c>
      <c r="CQ2200">
        <v>0</v>
      </c>
      <c r="CR2200">
        <v>4.036230440193718E-6</v>
      </c>
      <c r="CS2200">
        <v>0</v>
      </c>
      <c r="CT2200">
        <v>0</v>
      </c>
      <c r="CU2200">
        <v>0</v>
      </c>
    </row>
    <row r="2201" spans="89:99" x14ac:dyDescent="0.25">
      <c r="CK2201" t="s">
        <v>7213</v>
      </c>
      <c r="CL2201" t="s">
        <v>7214</v>
      </c>
      <c r="CM2201" t="s">
        <v>7215</v>
      </c>
      <c r="CN2201">
        <v>0</v>
      </c>
      <c r="CO2201">
        <v>3.2099178815474701E-2</v>
      </c>
      <c r="CP2201">
        <v>2004</v>
      </c>
      <c r="CQ2201">
        <v>-96.770068065026194</v>
      </c>
      <c r="CR2201">
        <v>2.802373867634678E-2</v>
      </c>
      <c r="CS2201">
        <v>1391.3419362402201</v>
      </c>
      <c r="CT2201">
        <v>1214.6915986474171</v>
      </c>
      <c r="CU2201">
        <v>0</v>
      </c>
    </row>
    <row r="2202" spans="89:99" x14ac:dyDescent="0.25">
      <c r="CK2202" t="s">
        <v>10466</v>
      </c>
      <c r="CL2202" t="s">
        <v>10467</v>
      </c>
      <c r="CM2202" t="s">
        <v>10468</v>
      </c>
      <c r="CN2202">
        <v>0</v>
      </c>
      <c r="CO2202">
        <v>3.4638385205935599E-5</v>
      </c>
      <c r="CP2202">
        <v>2005</v>
      </c>
      <c r="CQ2202">
        <v>3129.0832197924601</v>
      </c>
      <c r="CR2202">
        <v>3.0240557266649199E-5</v>
      </c>
      <c r="CS2202">
        <v>0.106166650656193</v>
      </c>
      <c r="CT2202">
        <v>9.2687308022280146E-2</v>
      </c>
      <c r="CU2202">
        <v>0</v>
      </c>
    </row>
    <row r="2203" spans="89:99" x14ac:dyDescent="0.25">
      <c r="CK2203" t="s">
        <v>8043</v>
      </c>
      <c r="CL2203" t="s">
        <v>8044</v>
      </c>
      <c r="CM2203" t="s">
        <v>8045</v>
      </c>
      <c r="CN2203">
        <v>0</v>
      </c>
      <c r="CO2203">
        <v>0.118714671067148</v>
      </c>
      <c r="CP2203">
        <v>2006</v>
      </c>
      <c r="CQ2203">
        <v>7.7299810192248</v>
      </c>
      <c r="CR2203">
        <v>0.10364218156977865</v>
      </c>
      <c r="CS2203">
        <v>731.44669862132002</v>
      </c>
      <c r="CT2203">
        <v>638.57929997756298</v>
      </c>
      <c r="CU2203">
        <v>0</v>
      </c>
    </row>
    <row r="2204" spans="89:99" x14ac:dyDescent="0.25">
      <c r="CK2204" t="s">
        <v>10356</v>
      </c>
      <c r="CL2204" t="s">
        <v>10357</v>
      </c>
      <c r="CM2204" t="s">
        <v>10358</v>
      </c>
      <c r="CN2204">
        <v>0</v>
      </c>
      <c r="CO2204">
        <v>1.1132293174858501E-2</v>
      </c>
      <c r="CP2204">
        <v>2007</v>
      </c>
      <c r="CQ2204">
        <v>-7.5263475329419496</v>
      </c>
      <c r="CR2204">
        <v>9.7188927042057682E-3</v>
      </c>
      <c r="CS2204">
        <v>100.580268834847</v>
      </c>
      <c r="CT2204">
        <v>87.810195582499517</v>
      </c>
      <c r="CU2204">
        <v>0</v>
      </c>
    </row>
    <row r="2205" spans="89:99" x14ac:dyDescent="0.25">
      <c r="CK2205" t="s">
        <v>2977</v>
      </c>
      <c r="CL2205" t="s">
        <v>2977</v>
      </c>
      <c r="CM2205" t="s">
        <v>2978</v>
      </c>
      <c r="CN2205">
        <v>0</v>
      </c>
      <c r="CO2205">
        <v>2.0872933360864898E-3</v>
      </c>
      <c r="CP2205">
        <v>2008</v>
      </c>
      <c r="CQ2205">
        <v>48.026522632012401</v>
      </c>
      <c r="CR2205">
        <v>1.8222822249636052E-3</v>
      </c>
      <c r="CS2205">
        <v>63.0585927885082</v>
      </c>
      <c r="CT2205">
        <v>55.052421613708063</v>
      </c>
      <c r="CU2205">
        <v>0</v>
      </c>
    </row>
    <row r="2206" spans="89:99" x14ac:dyDescent="0.25">
      <c r="CK2206" t="s">
        <v>10719</v>
      </c>
      <c r="CL2206" t="s">
        <v>10720</v>
      </c>
      <c r="CM2206" t="s">
        <v>10721</v>
      </c>
      <c r="CN2206">
        <v>0</v>
      </c>
      <c r="CO2206">
        <v>0.24786482223074299</v>
      </c>
      <c r="CP2206">
        <v>2009</v>
      </c>
      <c r="CQ2206">
        <v>0.573038346695527</v>
      </c>
      <c r="CR2206">
        <v>0.21639491294103899</v>
      </c>
      <c r="CS2206">
        <v>515649.17708064301</v>
      </c>
      <c r="CT2206">
        <v>450180.29496177641</v>
      </c>
      <c r="CU2206">
        <v>0</v>
      </c>
    </row>
    <row r="2207" spans="89:99" x14ac:dyDescent="0.25">
      <c r="CK2207" t="s">
        <v>7392</v>
      </c>
      <c r="CL2207" t="s">
        <v>8456</v>
      </c>
      <c r="CM2207" t="s">
        <v>8457</v>
      </c>
      <c r="CN2207">
        <v>0</v>
      </c>
      <c r="CO2207">
        <v>3.8240339221311698E-4</v>
      </c>
      <c r="CP2207">
        <v>2010</v>
      </c>
      <c r="CQ2207">
        <v>-7.3857716536583702</v>
      </c>
      <c r="CR2207">
        <v>3.338519279241709E-4</v>
      </c>
      <c r="CS2207">
        <v>1691.1314449861</v>
      </c>
      <c r="CT2207">
        <v>1476.4186322048852</v>
      </c>
      <c r="CU2207">
        <v>0</v>
      </c>
    </row>
    <row r="2208" spans="89:99" x14ac:dyDescent="0.25">
      <c r="CK2208" t="s">
        <v>9754</v>
      </c>
      <c r="CL2208" t="s">
        <v>9755</v>
      </c>
      <c r="CM2208" t="s">
        <v>9756</v>
      </c>
      <c r="CN2208">
        <v>0</v>
      </c>
      <c r="CO2208">
        <v>6.6698541127993803E-3</v>
      </c>
      <c r="CP2208">
        <v>2011</v>
      </c>
      <c r="CQ2208">
        <v>-5.6504851616745499</v>
      </c>
      <c r="CR2208">
        <v>5.8230227552219212E-3</v>
      </c>
      <c r="CS2208">
        <v>3281679.29564405</v>
      </c>
      <c r="CT2208">
        <v>2865024.1655518995</v>
      </c>
      <c r="CU2208">
        <v>0</v>
      </c>
    </row>
    <row r="2209" spans="89:99" x14ac:dyDescent="0.25">
      <c r="CK2209" t="s">
        <v>4622</v>
      </c>
      <c r="CL2209" t="s">
        <v>7737</v>
      </c>
      <c r="CM2209" t="s">
        <v>7738</v>
      </c>
      <c r="CN2209">
        <v>0</v>
      </c>
      <c r="CO2209">
        <v>5.0917145803422801E-7</v>
      </c>
      <c r="CP2209">
        <v>2012</v>
      </c>
      <c r="CQ2209">
        <v>17.262224146641401</v>
      </c>
      <c r="CR2209">
        <v>4.4452501303637042E-7</v>
      </c>
      <c r="CS2209">
        <v>54.316123093353198</v>
      </c>
      <c r="CT2209">
        <v>47.419930840928714</v>
      </c>
      <c r="CU2209">
        <v>0</v>
      </c>
    </row>
    <row r="2210" spans="89:99" x14ac:dyDescent="0.25">
      <c r="CK2210" t="s">
        <v>10454</v>
      </c>
      <c r="CL2210" t="s">
        <v>10454</v>
      </c>
      <c r="CM2210" t="s">
        <v>10455</v>
      </c>
      <c r="CN2210">
        <v>0</v>
      </c>
      <c r="CO2210">
        <v>3.1352614966201898E-5</v>
      </c>
      <c r="CP2210">
        <v>2013</v>
      </c>
      <c r="CQ2210">
        <v>116.951022391745</v>
      </c>
      <c r="CR2210">
        <v>2.7371961559633047E-5</v>
      </c>
      <c r="CS2210">
        <v>51702.816365320003</v>
      </c>
      <c r="CT2210">
        <v>45138.41998831353</v>
      </c>
      <c r="CU2210">
        <v>0</v>
      </c>
    </row>
    <row r="2211" spans="89:99" x14ac:dyDescent="0.25">
      <c r="CK2211" t="s">
        <v>3035</v>
      </c>
      <c r="CL2211" t="s">
        <v>3035</v>
      </c>
      <c r="CM2211" t="s">
        <v>3036</v>
      </c>
      <c r="CN2211">
        <v>0</v>
      </c>
      <c r="CO2211">
        <v>1.4558588273854999E-3</v>
      </c>
      <c r="CP2211">
        <v>2014</v>
      </c>
      <c r="CQ2211">
        <v>11.8332591651497</v>
      </c>
      <c r="CR2211">
        <v>1.2710171672253277E-3</v>
      </c>
      <c r="CS2211">
        <v>33389.4185069952</v>
      </c>
      <c r="CT2211">
        <v>29150.16437567307</v>
      </c>
      <c r="CU2211">
        <v>0</v>
      </c>
    </row>
    <row r="2212" spans="89:99" x14ac:dyDescent="0.25">
      <c r="CK2212" t="s">
        <v>6830</v>
      </c>
      <c r="CL2212" t="s">
        <v>7869</v>
      </c>
      <c r="CM2212" t="s">
        <v>7869</v>
      </c>
      <c r="CN2212">
        <v>0</v>
      </c>
      <c r="CO2212">
        <v>3.5772436447996703E-5</v>
      </c>
      <c r="CP2212">
        <v>2015</v>
      </c>
      <c r="CQ2212">
        <v>1.1704492073261901</v>
      </c>
      <c r="CR2212">
        <v>3.1230624826813259E-5</v>
      </c>
      <c r="CS2212">
        <v>0</v>
      </c>
      <c r="CT2212">
        <v>0</v>
      </c>
      <c r="CU2212">
        <v>0</v>
      </c>
    </row>
    <row r="2213" spans="89:99" x14ac:dyDescent="0.25">
      <c r="CK2213" t="s">
        <v>7836</v>
      </c>
      <c r="CL2213" t="s">
        <v>7837</v>
      </c>
      <c r="CM2213" t="s">
        <v>7838</v>
      </c>
      <c r="CN2213">
        <v>0</v>
      </c>
      <c r="CO2213">
        <v>2.0659726787012398E-5</v>
      </c>
      <c r="CP2213">
        <v>2016</v>
      </c>
      <c r="CQ2213">
        <v>-7.5700191156909202</v>
      </c>
      <c r="CR2213">
        <v>1.8036685235226161E-5</v>
      </c>
      <c r="CS2213">
        <v>420.59031125958597</v>
      </c>
      <c r="CT2213">
        <v>367.19048298082402</v>
      </c>
      <c r="CU2213">
        <v>0</v>
      </c>
    </row>
    <row r="2214" spans="89:99" x14ac:dyDescent="0.25">
      <c r="CK2214" t="s">
        <v>7152</v>
      </c>
      <c r="CL2214" t="s">
        <v>3566</v>
      </c>
      <c r="CM2214" t="s">
        <v>3567</v>
      </c>
      <c r="CN2214">
        <v>0</v>
      </c>
      <c r="CO2214">
        <v>8.1372592887572204E-3</v>
      </c>
      <c r="CP2214">
        <v>2017</v>
      </c>
      <c r="CQ2214">
        <v>-22.5194739113353</v>
      </c>
      <c r="CR2214">
        <v>7.1041203004194508E-3</v>
      </c>
      <c r="CS2214">
        <v>46810.551609400602</v>
      </c>
      <c r="CT2214">
        <v>40867.296734864678</v>
      </c>
      <c r="CU2214">
        <v>0</v>
      </c>
    </row>
    <row r="2215" spans="89:99" x14ac:dyDescent="0.25">
      <c r="CK2215" t="s">
        <v>8127</v>
      </c>
      <c r="CL2215" t="s">
        <v>2886</v>
      </c>
      <c r="CM2215" t="s">
        <v>2887</v>
      </c>
      <c r="CN2215">
        <v>0</v>
      </c>
      <c r="CO2215">
        <v>6.1218004512610799E-3</v>
      </c>
      <c r="CP2215">
        <v>2018</v>
      </c>
      <c r="CQ2215">
        <v>4.65070375390063</v>
      </c>
      <c r="CR2215">
        <v>5.3445521787671693E-3</v>
      </c>
      <c r="CS2215">
        <v>26173.514970272801</v>
      </c>
      <c r="CT2215">
        <v>22850.420815587091</v>
      </c>
      <c r="CU2215">
        <v>0</v>
      </c>
    </row>
    <row r="2216" spans="89:99" x14ac:dyDescent="0.25">
      <c r="CK2216" t="s">
        <v>8450</v>
      </c>
      <c r="CL2216" t="s">
        <v>8451</v>
      </c>
      <c r="CM2216" t="s">
        <v>8452</v>
      </c>
      <c r="CN2216">
        <v>0</v>
      </c>
      <c r="CO2216">
        <v>4.2836730168060396E-6</v>
      </c>
      <c r="CP2216">
        <v>2019</v>
      </c>
      <c r="CQ2216">
        <v>0.39940741860579398</v>
      </c>
      <c r="CR2216">
        <v>3.7398007559002788E-6</v>
      </c>
      <c r="CS2216">
        <v>8.1670673988429601E-2</v>
      </c>
      <c r="CT2216">
        <v>7.1301438536162651E-2</v>
      </c>
      <c r="CU2216">
        <v>0</v>
      </c>
    </row>
    <row r="2217" spans="89:99" x14ac:dyDescent="0.25">
      <c r="CK2217" t="s">
        <v>5266</v>
      </c>
      <c r="CL2217" t="s">
        <v>2953</v>
      </c>
      <c r="CM2217" t="s">
        <v>2954</v>
      </c>
      <c r="CN2217">
        <v>0</v>
      </c>
      <c r="CO2217">
        <v>1.7090092263628599E-2</v>
      </c>
      <c r="CP2217">
        <v>2020</v>
      </c>
      <c r="CQ2217">
        <v>2.8265108103965702</v>
      </c>
      <c r="CR2217">
        <v>1.4920265789469263E-2</v>
      </c>
      <c r="CS2217">
        <v>7093.2563520991598</v>
      </c>
      <c r="CT2217">
        <v>6192.6681526112443</v>
      </c>
      <c r="CU2217">
        <v>0</v>
      </c>
    </row>
    <row r="2218" spans="89:99" x14ac:dyDescent="0.25">
      <c r="CK2218" t="s">
        <v>8962</v>
      </c>
      <c r="CL2218" t="s">
        <v>8962</v>
      </c>
      <c r="CM2218" t="s">
        <v>8963</v>
      </c>
      <c r="CN2218">
        <v>0</v>
      </c>
      <c r="CO2218">
        <v>2.1985083614038999E-5</v>
      </c>
      <c r="CP2218">
        <v>2021</v>
      </c>
      <c r="CQ2218">
        <v>0</v>
      </c>
      <c r="CR2218">
        <v>1.9193769458066156E-5</v>
      </c>
      <c r="CS2218">
        <v>0</v>
      </c>
      <c r="CT2218">
        <v>0</v>
      </c>
      <c r="CU2218">
        <v>0</v>
      </c>
    </row>
    <row r="2219" spans="89:99" x14ac:dyDescent="0.25">
      <c r="CK2219" t="s">
        <v>6476</v>
      </c>
      <c r="CL2219" t="s">
        <v>669</v>
      </c>
      <c r="CM2219" t="s">
        <v>670</v>
      </c>
      <c r="CN2219">
        <v>0</v>
      </c>
      <c r="CO2219">
        <v>0.10481749792452701</v>
      </c>
      <c r="CP2219">
        <v>2022</v>
      </c>
      <c r="CQ2219">
        <v>1.10779037174495</v>
      </c>
      <c r="CR2219">
        <v>9.1509449118037392E-2</v>
      </c>
      <c r="CS2219">
        <v>22.648129975343402</v>
      </c>
      <c r="CT2219">
        <v>19.772632801153907</v>
      </c>
      <c r="CU2219">
        <v>0</v>
      </c>
    </row>
    <row r="2220" spans="89:99" x14ac:dyDescent="0.25">
      <c r="CK2220" t="s">
        <v>6300</v>
      </c>
      <c r="CL2220" t="s">
        <v>9008</v>
      </c>
      <c r="CM2220" t="s">
        <v>9009</v>
      </c>
      <c r="CN2220">
        <v>0</v>
      </c>
      <c r="CO2220">
        <v>4.5902734780268496E-3</v>
      </c>
      <c r="CP2220">
        <v>2023</v>
      </c>
      <c r="CQ2220">
        <v>-3.9047888661361698</v>
      </c>
      <c r="CR2220">
        <v>4.0074739961626499E-3</v>
      </c>
      <c r="CS2220">
        <v>0</v>
      </c>
      <c r="CT2220">
        <v>0</v>
      </c>
      <c r="CU2220">
        <v>0</v>
      </c>
    </row>
    <row r="2221" spans="89:99" x14ac:dyDescent="0.25">
      <c r="CK2221" t="s">
        <v>7515</v>
      </c>
      <c r="CL2221" t="s">
        <v>741</v>
      </c>
      <c r="CM2221" t="s">
        <v>742</v>
      </c>
      <c r="CN2221">
        <v>0</v>
      </c>
      <c r="CO2221">
        <v>4.0039931903101501E-5</v>
      </c>
      <c r="CP2221">
        <v>2024</v>
      </c>
      <c r="CQ2221">
        <v>3.7664018572838498</v>
      </c>
      <c r="CR2221">
        <v>3.4956301988956135E-5</v>
      </c>
      <c r="CS2221">
        <v>4.0039912844093901E-5</v>
      </c>
      <c r="CT2221">
        <v>3.4956285349756372E-5</v>
      </c>
      <c r="CU2221">
        <v>0</v>
      </c>
    </row>
    <row r="2222" spans="89:99" x14ac:dyDescent="0.25">
      <c r="CK2222" t="s">
        <v>7580</v>
      </c>
      <c r="CL2222" t="s">
        <v>9191</v>
      </c>
      <c r="CM2222" t="s">
        <v>9192</v>
      </c>
      <c r="CN2222">
        <v>0</v>
      </c>
      <c r="CO2222">
        <v>9.1841418692582798E-3</v>
      </c>
      <c r="CP2222">
        <v>2025</v>
      </c>
      <c r="CQ2222">
        <v>-45.960108571105401</v>
      </c>
      <c r="CR2222">
        <v>8.0180864809697733E-3</v>
      </c>
      <c r="CS2222">
        <v>226.01061859078499</v>
      </c>
      <c r="CT2222">
        <v>197.31540641202463</v>
      </c>
      <c r="CU2222">
        <v>0</v>
      </c>
    </row>
    <row r="2223" spans="89:99" x14ac:dyDescent="0.25">
      <c r="CK2223" t="s">
        <v>3976</v>
      </c>
      <c r="CL2223" t="s">
        <v>6757</v>
      </c>
      <c r="CM2223" t="s">
        <v>6758</v>
      </c>
      <c r="CN2223">
        <v>0</v>
      </c>
      <c r="CO2223">
        <v>4.6758423414367499E-4</v>
      </c>
      <c r="CP2223">
        <v>2026</v>
      </c>
      <c r="CQ2223">
        <v>0</v>
      </c>
      <c r="CR2223">
        <v>4.0821786943985756E-4</v>
      </c>
      <c r="CS2223">
        <v>0</v>
      </c>
      <c r="CT2223">
        <v>0</v>
      </c>
      <c r="CU2223">
        <v>0</v>
      </c>
    </row>
    <row r="2224" spans="89:99" x14ac:dyDescent="0.25">
      <c r="CK2224" t="s">
        <v>5184</v>
      </c>
      <c r="CL2224" t="s">
        <v>5185</v>
      </c>
      <c r="CM2224" t="s">
        <v>5186</v>
      </c>
      <c r="CN2224">
        <v>0</v>
      </c>
      <c r="CO2224">
        <v>2.0821479047350999E-4</v>
      </c>
      <c r="CP2224">
        <v>2027</v>
      </c>
      <c r="CQ2224">
        <v>0.21921926610638401</v>
      </c>
      <c r="CR2224">
        <v>1.8177900781583134E-4</v>
      </c>
      <c r="CS2224">
        <v>12.351217019381201</v>
      </c>
      <c r="CT2224">
        <v>10.783057101732489</v>
      </c>
      <c r="CU2224">
        <v>0</v>
      </c>
    </row>
    <row r="2225" spans="89:99" x14ac:dyDescent="0.25">
      <c r="CK2225" t="s">
        <v>5365</v>
      </c>
      <c r="CL2225" t="s">
        <v>9752</v>
      </c>
      <c r="CM2225" t="s">
        <v>9753</v>
      </c>
      <c r="CN2225">
        <v>0</v>
      </c>
      <c r="CO2225">
        <v>1.0756990287881199E-6</v>
      </c>
      <c r="CP2225">
        <v>2028</v>
      </c>
      <c r="CQ2225">
        <v>0</v>
      </c>
      <c r="CR2225">
        <v>9.3912397729706534E-7</v>
      </c>
      <c r="CS2225">
        <v>0</v>
      </c>
      <c r="CT2225">
        <v>0</v>
      </c>
      <c r="CU2225">
        <v>0</v>
      </c>
    </row>
    <row r="2226" spans="89:99" x14ac:dyDescent="0.25">
      <c r="CK2226" t="s">
        <v>5448</v>
      </c>
      <c r="CL2226" t="s">
        <v>2764</v>
      </c>
      <c r="CM2226" t="s">
        <v>8003</v>
      </c>
      <c r="CN2226">
        <v>0</v>
      </c>
      <c r="CO2226">
        <v>2.0178798955301398E-2</v>
      </c>
      <c r="CP2226">
        <v>2029</v>
      </c>
      <c r="CQ2226">
        <v>-1.1760649016315501E-2</v>
      </c>
      <c r="CR2226">
        <v>1.7616817924740517E-2</v>
      </c>
      <c r="CS2226">
        <v>2100.9670515625799</v>
      </c>
      <c r="CT2226">
        <v>1834.2198708279891</v>
      </c>
      <c r="CU2226">
        <v>0</v>
      </c>
    </row>
    <row r="2227" spans="89:99" x14ac:dyDescent="0.25">
      <c r="CK2227" t="s">
        <v>6555</v>
      </c>
      <c r="CL2227" t="s">
        <v>2797</v>
      </c>
      <c r="CM2227" t="s">
        <v>2798</v>
      </c>
      <c r="CN2227">
        <v>0</v>
      </c>
      <c r="CO2227">
        <v>2.5901713374514801E-2</v>
      </c>
      <c r="CP2227">
        <v>2030</v>
      </c>
      <c r="CQ2227">
        <v>9.2267036417802899</v>
      </c>
      <c r="CR2227">
        <v>2.261312823763291E-2</v>
      </c>
      <c r="CS2227">
        <v>392042.98405280203</v>
      </c>
      <c r="CT2227">
        <v>342267.63862552214</v>
      </c>
      <c r="CU2227">
        <v>0</v>
      </c>
    </row>
    <row r="2228" spans="89:99" x14ac:dyDescent="0.25">
      <c r="CK2228" t="s">
        <v>10774</v>
      </c>
      <c r="CL2228" t="s">
        <v>10775</v>
      </c>
      <c r="CM2228" t="s">
        <v>10776</v>
      </c>
      <c r="CN2228">
        <v>0</v>
      </c>
      <c r="CO2228">
        <v>8.3826167606684699E-3</v>
      </c>
      <c r="CP2228">
        <v>2031</v>
      </c>
      <c r="CQ2228">
        <v>1.13344221729787</v>
      </c>
      <c r="CR2228">
        <v>7.3183262062669601E-3</v>
      </c>
      <c r="CS2228">
        <v>140.188284094224</v>
      </c>
      <c r="CT2228">
        <v>122.38941879248499</v>
      </c>
      <c r="CU2228">
        <v>0</v>
      </c>
    </row>
    <row r="2229" spans="89:99" x14ac:dyDescent="0.25">
      <c r="CK2229" t="s">
        <v>7494</v>
      </c>
      <c r="CL2229" t="s">
        <v>7495</v>
      </c>
      <c r="CM2229" t="s">
        <v>7496</v>
      </c>
      <c r="CN2229">
        <v>0</v>
      </c>
      <c r="CO2229">
        <v>7.2825817434965902E-4</v>
      </c>
      <c r="CP2229">
        <v>2032</v>
      </c>
      <c r="CQ2229">
        <v>0.80956390213775598</v>
      </c>
      <c r="CR2229">
        <v>6.3579560350152911E-4</v>
      </c>
      <c r="CS2229">
        <v>47898.157194508101</v>
      </c>
      <c r="CT2229">
        <v>41816.815564464589</v>
      </c>
      <c r="CU2229">
        <v>0</v>
      </c>
    </row>
    <row r="2230" spans="89:99" x14ac:dyDescent="0.25">
      <c r="CK2230" t="s">
        <v>10847</v>
      </c>
      <c r="CL2230" t="s">
        <v>10847</v>
      </c>
      <c r="CM2230" t="s">
        <v>10848</v>
      </c>
      <c r="CN2230">
        <v>0</v>
      </c>
      <c r="CO2230">
        <v>5.2105190049345398E-2</v>
      </c>
      <c r="CP2230">
        <v>2033</v>
      </c>
      <c r="CQ2230">
        <v>-2.1034166446121398</v>
      </c>
      <c r="CR2230">
        <v>4.5489706699920321E-2</v>
      </c>
      <c r="CS2230">
        <v>5948.5629693884903</v>
      </c>
      <c r="CT2230">
        <v>5193.3096205430511</v>
      </c>
      <c r="CU2230">
        <v>0</v>
      </c>
    </row>
    <row r="2231" spans="89:99" x14ac:dyDescent="0.25">
      <c r="CK2231" t="s">
        <v>7876</v>
      </c>
      <c r="CL2231" t="s">
        <v>7877</v>
      </c>
      <c r="CM2231" t="s">
        <v>7878</v>
      </c>
      <c r="CN2231">
        <v>0</v>
      </c>
      <c r="CO2231">
        <v>1.2463154545184599E-2</v>
      </c>
      <c r="CP2231">
        <v>2034</v>
      </c>
      <c r="CQ2231">
        <v>-18.9694140714053</v>
      </c>
      <c r="CR2231">
        <v>1.0880782591509786E-2</v>
      </c>
      <c r="CS2231">
        <v>1470.1565968618299</v>
      </c>
      <c r="CT2231">
        <v>1283.4996346978648</v>
      </c>
      <c r="CU2231">
        <v>0</v>
      </c>
    </row>
    <row r="2232" spans="89:99" x14ac:dyDescent="0.25">
      <c r="CK2232" t="s">
        <v>8608</v>
      </c>
      <c r="CL2232" t="s">
        <v>8609</v>
      </c>
      <c r="CM2232" t="s">
        <v>8610</v>
      </c>
      <c r="CN2232">
        <v>0</v>
      </c>
      <c r="CO2232">
        <v>3.52517508947145E-3</v>
      </c>
      <c r="CP2232">
        <v>2035</v>
      </c>
      <c r="CQ2232">
        <v>0.84980950299578895</v>
      </c>
      <c r="CR2232">
        <v>3.0776047594117976E-3</v>
      </c>
      <c r="CS2232">
        <v>0</v>
      </c>
      <c r="CT2232">
        <v>0</v>
      </c>
      <c r="CU2232">
        <v>0</v>
      </c>
    </row>
    <row r="2233" spans="89:99" x14ac:dyDescent="0.25">
      <c r="CK2233" t="s">
        <v>5534</v>
      </c>
      <c r="CL2233" t="s">
        <v>5535</v>
      </c>
      <c r="CM2233" t="s">
        <v>5536</v>
      </c>
      <c r="CN2233">
        <v>0</v>
      </c>
      <c r="CO2233">
        <v>6.9993873408333599E-4</v>
      </c>
      <c r="CP2233">
        <v>2036</v>
      </c>
      <c r="CQ2233">
        <v>-1.87061498881099E-2</v>
      </c>
      <c r="CR2233">
        <v>6.110717126491795E-4</v>
      </c>
      <c r="CS2233">
        <v>0</v>
      </c>
      <c r="CT2233">
        <v>0</v>
      </c>
      <c r="CU2233">
        <v>0</v>
      </c>
    </row>
    <row r="2234" spans="89:99" x14ac:dyDescent="0.25">
      <c r="CK2234" t="s">
        <v>8064</v>
      </c>
      <c r="CL2234" t="s">
        <v>8065</v>
      </c>
      <c r="CM2234" t="s">
        <v>8066</v>
      </c>
      <c r="CN2234">
        <v>0</v>
      </c>
      <c r="CO2234">
        <v>4.3908014137669399E-4</v>
      </c>
      <c r="CP2234">
        <v>2037</v>
      </c>
      <c r="CQ2234">
        <v>-24.933730016301201</v>
      </c>
      <c r="CR2234">
        <v>3.8333277030694351E-4</v>
      </c>
      <c r="CS2234">
        <v>37.324091512043601</v>
      </c>
      <c r="CT2234">
        <v>32.585275557308506</v>
      </c>
      <c r="CU2234">
        <v>0</v>
      </c>
    </row>
    <row r="2235" spans="89:99" x14ac:dyDescent="0.25">
      <c r="CK2235" t="s">
        <v>9324</v>
      </c>
      <c r="CL2235" t="s">
        <v>9325</v>
      </c>
      <c r="CM2235" t="s">
        <v>9326</v>
      </c>
      <c r="CN2235">
        <v>0</v>
      </c>
      <c r="CO2235">
        <v>8.7412763449228894E-5</v>
      </c>
      <c r="CP2235">
        <v>2038</v>
      </c>
      <c r="CQ2235">
        <v>0</v>
      </c>
      <c r="CR2235">
        <v>7.6314489350661014E-5</v>
      </c>
      <c r="CS2235">
        <v>0</v>
      </c>
      <c r="CT2235">
        <v>0</v>
      </c>
      <c r="CU2235">
        <v>0</v>
      </c>
    </row>
    <row r="2236" spans="89:99" x14ac:dyDescent="0.25">
      <c r="CK2236" t="s">
        <v>7773</v>
      </c>
      <c r="CL2236" t="s">
        <v>856</v>
      </c>
      <c r="CM2236" t="s">
        <v>7774</v>
      </c>
      <c r="CN2236">
        <v>0</v>
      </c>
      <c r="CO2236">
        <v>1.07913810055893E-3</v>
      </c>
      <c r="CP2236">
        <v>2039</v>
      </c>
      <c r="CQ2236">
        <v>0</v>
      </c>
      <c r="CR2236">
        <v>9.4212641075956628E-4</v>
      </c>
      <c r="CS2236">
        <v>0</v>
      </c>
      <c r="CT2236">
        <v>0</v>
      </c>
      <c r="CU2236">
        <v>0</v>
      </c>
    </row>
    <row r="2237" spans="89:99" x14ac:dyDescent="0.25">
      <c r="CK2237" t="s">
        <v>4630</v>
      </c>
      <c r="CL2237" t="s">
        <v>2423</v>
      </c>
      <c r="CM2237" t="s">
        <v>2424</v>
      </c>
      <c r="CN2237">
        <v>0</v>
      </c>
      <c r="CO2237">
        <v>9.0513551673382497E-3</v>
      </c>
      <c r="CP2237">
        <v>2040</v>
      </c>
      <c r="CQ2237">
        <v>9.9020625627158996</v>
      </c>
      <c r="CR2237">
        <v>7.9021589098723193E-3</v>
      </c>
      <c r="CS2237">
        <v>2713.5962791680099</v>
      </c>
      <c r="CT2237">
        <v>2369.0672411797236</v>
      </c>
      <c r="CU2237">
        <v>0</v>
      </c>
    </row>
    <row r="2238" spans="89:99" x14ac:dyDescent="0.25">
      <c r="CK2238" t="s">
        <v>7586</v>
      </c>
      <c r="CL2238" t="s">
        <v>7587</v>
      </c>
      <c r="CM2238" t="s">
        <v>7588</v>
      </c>
      <c r="CN2238">
        <v>0</v>
      </c>
      <c r="CO2238">
        <v>5.1806101377326998E-3</v>
      </c>
      <c r="CP2238">
        <v>2041</v>
      </c>
      <c r="CQ2238">
        <v>-1.5288033034295001</v>
      </c>
      <c r="CR2238">
        <v>4.5228591522056064E-3</v>
      </c>
      <c r="CS2238">
        <v>94.813510144977798</v>
      </c>
      <c r="CT2238">
        <v>82.775607642930865</v>
      </c>
      <c r="CU2238">
        <v>0</v>
      </c>
    </row>
    <row r="2239" spans="89:99" x14ac:dyDescent="0.25">
      <c r="CK2239" t="s">
        <v>4933</v>
      </c>
      <c r="CL2239" t="s">
        <v>10750</v>
      </c>
      <c r="CM2239" t="s">
        <v>10751</v>
      </c>
      <c r="CN2239">
        <v>0</v>
      </c>
      <c r="CO2239">
        <v>3452.0330760461902</v>
      </c>
      <c r="CP2239">
        <v>2042</v>
      </c>
      <c r="CQ2239">
        <v>0.44273573124284199</v>
      </c>
      <c r="CR2239">
        <v>3013.7491485790624</v>
      </c>
      <c r="CS2239">
        <v>61750.524381905903</v>
      </c>
      <c r="CT2239">
        <v>53910.430804281619</v>
      </c>
      <c r="CU2239">
        <v>0</v>
      </c>
    </row>
    <row r="2240" spans="89:99" x14ac:dyDescent="0.25">
      <c r="CK2240" t="s">
        <v>7958</v>
      </c>
      <c r="CL2240" t="s">
        <v>7959</v>
      </c>
      <c r="CM2240" t="s">
        <v>7960</v>
      </c>
      <c r="CN2240">
        <v>0</v>
      </c>
      <c r="CO2240">
        <v>5.4401082337394102E-2</v>
      </c>
      <c r="CP2240">
        <v>2043</v>
      </c>
      <c r="CQ2240">
        <v>4.8097368003615397</v>
      </c>
      <c r="CR2240">
        <v>4.7494103319509214E-2</v>
      </c>
      <c r="CS2240">
        <v>15904.948139677899</v>
      </c>
      <c r="CT2240">
        <v>13885.592304071839</v>
      </c>
      <c r="CU2240">
        <v>0</v>
      </c>
    </row>
    <row r="2241" spans="89:99" x14ac:dyDescent="0.25">
      <c r="CK2241" t="s">
        <v>9366</v>
      </c>
      <c r="CL2241" t="s">
        <v>3442</v>
      </c>
      <c r="CM2241" t="s">
        <v>3443</v>
      </c>
      <c r="CN2241">
        <v>0</v>
      </c>
      <c r="CO2241">
        <v>1.7394208085716401E-2</v>
      </c>
      <c r="CP2241">
        <v>2044</v>
      </c>
      <c r="CQ2241">
        <v>-1.82082171842277</v>
      </c>
      <c r="CR2241">
        <v>1.5185769850321508E-2</v>
      </c>
      <c r="CS2241">
        <v>73.378523322313796</v>
      </c>
      <c r="CT2241">
        <v>64.062092487219573</v>
      </c>
      <c r="CU2241">
        <v>0</v>
      </c>
    </row>
    <row r="2242" spans="89:99" x14ac:dyDescent="0.25">
      <c r="CK2242" t="s">
        <v>6954</v>
      </c>
      <c r="CL2242" t="s">
        <v>6955</v>
      </c>
      <c r="CM2242" t="s">
        <v>6956</v>
      </c>
      <c r="CN2242">
        <v>0</v>
      </c>
      <c r="CO2242">
        <v>1.25873063825329E-5</v>
      </c>
      <c r="CP2242">
        <v>2045</v>
      </c>
      <c r="CQ2242">
        <v>28.8450151868097</v>
      </c>
      <c r="CR2242">
        <v>1.0989171614980996E-5</v>
      </c>
      <c r="CS2242">
        <v>0</v>
      </c>
      <c r="CT2242">
        <v>0</v>
      </c>
      <c r="CU2242">
        <v>0</v>
      </c>
    </row>
    <row r="2243" spans="89:99" x14ac:dyDescent="0.25">
      <c r="CK2243" t="s">
        <v>10395</v>
      </c>
      <c r="CL2243" t="s">
        <v>10396</v>
      </c>
      <c r="CM2243" t="s">
        <v>10397</v>
      </c>
      <c r="CN2243">
        <v>0</v>
      </c>
      <c r="CO2243">
        <v>3.0979637879471E-2</v>
      </c>
      <c r="CP2243">
        <v>2046</v>
      </c>
      <c r="CQ2243">
        <v>7.1994621869307496</v>
      </c>
      <c r="CR2243">
        <v>2.7046339135741851E-2</v>
      </c>
      <c r="CS2243">
        <v>705534.89584863698</v>
      </c>
      <c r="CT2243">
        <v>615957.36333211081</v>
      </c>
      <c r="CU2243">
        <v>0</v>
      </c>
    </row>
    <row r="2244" spans="89:99" x14ac:dyDescent="0.25">
      <c r="CK2244" t="s">
        <v>8417</v>
      </c>
      <c r="CL2244" t="s">
        <v>3398</v>
      </c>
      <c r="CM2244" t="s">
        <v>3399</v>
      </c>
      <c r="CN2244">
        <v>0</v>
      </c>
      <c r="CO2244">
        <v>4.7302983326469501E-4</v>
      </c>
      <c r="CP2244">
        <v>2047</v>
      </c>
      <c r="CQ2244">
        <v>-9.9209742569358905</v>
      </c>
      <c r="CR2244">
        <v>4.1297207351407639E-4</v>
      </c>
      <c r="CS2244">
        <v>46.511785537776198</v>
      </c>
      <c r="CT2244">
        <v>40.606463198757993</v>
      </c>
      <c r="CU2244">
        <v>0</v>
      </c>
    </row>
    <row r="2245" spans="89:99" x14ac:dyDescent="0.25">
      <c r="CK2245" t="s">
        <v>5721</v>
      </c>
      <c r="CL2245" t="s">
        <v>1388</v>
      </c>
      <c r="CM2245" t="s">
        <v>1389</v>
      </c>
      <c r="CN2245">
        <v>0</v>
      </c>
      <c r="CO2245">
        <v>1.42635503320287E-3</v>
      </c>
      <c r="CP2245">
        <v>2048</v>
      </c>
      <c r="CQ2245">
        <v>1.12324744221482</v>
      </c>
      <c r="CR2245">
        <v>1.2452592927673011E-3</v>
      </c>
      <c r="CS2245">
        <v>0</v>
      </c>
      <c r="CT2245">
        <v>0</v>
      </c>
      <c r="CU2245">
        <v>0</v>
      </c>
    </row>
    <row r="2246" spans="89:99" x14ac:dyDescent="0.25">
      <c r="CK2246" t="s">
        <v>8242</v>
      </c>
      <c r="CL2246" t="s">
        <v>2866</v>
      </c>
      <c r="CM2246" t="s">
        <v>2867</v>
      </c>
      <c r="CN2246">
        <v>0</v>
      </c>
      <c r="CO2246">
        <v>2.9541418686843802E-5</v>
      </c>
      <c r="CP2246">
        <v>2049</v>
      </c>
      <c r="CQ2246">
        <v>-3.4622918220121601</v>
      </c>
      <c r="CR2246">
        <v>2.5790722004687372E-5</v>
      </c>
      <c r="CS2246">
        <v>5.0853540953650498</v>
      </c>
      <c r="CT2246">
        <v>4.4396971980011228</v>
      </c>
      <c r="CU2246">
        <v>0</v>
      </c>
    </row>
    <row r="2247" spans="89:99" x14ac:dyDescent="0.25">
      <c r="CK2247" t="s">
        <v>4585</v>
      </c>
      <c r="CL2247" t="s">
        <v>1946</v>
      </c>
      <c r="CM2247" t="s">
        <v>1947</v>
      </c>
      <c r="CN2247">
        <v>0</v>
      </c>
      <c r="CO2247">
        <v>2.8692054523184701E-3</v>
      </c>
      <c r="CP2247">
        <v>2050</v>
      </c>
      <c r="CQ2247">
        <v>-8.1815381908432396</v>
      </c>
      <c r="CR2247">
        <v>2.5049196512703085E-3</v>
      </c>
      <c r="CS2247">
        <v>118.111545927568</v>
      </c>
      <c r="CT2247">
        <v>103.11563161042029</v>
      </c>
      <c r="CU2247">
        <v>0</v>
      </c>
    </row>
    <row r="2248" spans="89:99" x14ac:dyDescent="0.25">
      <c r="CK2248" t="s">
        <v>7993</v>
      </c>
      <c r="CL2248" t="s">
        <v>7994</v>
      </c>
      <c r="CM2248" t="s">
        <v>7995</v>
      </c>
      <c r="CN2248">
        <v>0</v>
      </c>
      <c r="CO2248">
        <v>0.17211499979738601</v>
      </c>
      <c r="CP2248">
        <v>2051</v>
      </c>
      <c r="CQ2248">
        <v>257.34977912099498</v>
      </c>
      <c r="CR2248">
        <v>0.15026259096311073</v>
      </c>
      <c r="CS2248">
        <v>3409.3668409236998</v>
      </c>
      <c r="CT2248">
        <v>2976.499989332664</v>
      </c>
      <c r="CU2248">
        <v>0</v>
      </c>
    </row>
    <row r="2249" spans="89:99" x14ac:dyDescent="0.25">
      <c r="CK2249" t="s">
        <v>7119</v>
      </c>
      <c r="CL2249" t="s">
        <v>1167</v>
      </c>
      <c r="CM2249" t="s">
        <v>1168</v>
      </c>
      <c r="CN2249">
        <v>0</v>
      </c>
      <c r="CO2249">
        <v>4.89758207224427</v>
      </c>
      <c r="CP2249">
        <v>2052</v>
      </c>
      <c r="CQ2249">
        <v>37.999115580841099</v>
      </c>
      <c r="CR2249">
        <v>4.2757654620238501</v>
      </c>
      <c r="CS2249">
        <v>597.86840156543201</v>
      </c>
      <c r="CT2249">
        <v>521.96063782907868</v>
      </c>
      <c r="CU2249">
        <v>0</v>
      </c>
    </row>
    <row r="2250" spans="89:99" x14ac:dyDescent="0.25">
      <c r="CK2250" t="s">
        <v>7801</v>
      </c>
      <c r="CL2250" t="s">
        <v>7802</v>
      </c>
      <c r="CM2250" t="s">
        <v>7803</v>
      </c>
      <c r="CN2250">
        <v>0</v>
      </c>
      <c r="CO2250">
        <v>4.5224688948540703E-2</v>
      </c>
      <c r="CP2250">
        <v>2053</v>
      </c>
      <c r="CQ2250">
        <v>58.165510414649702</v>
      </c>
      <c r="CR2250">
        <v>3.9482781540878191E-2</v>
      </c>
      <c r="CS2250">
        <v>44.354983391827503</v>
      </c>
      <c r="CT2250">
        <v>38.723497280467527</v>
      </c>
      <c r="CU2250">
        <v>0</v>
      </c>
    </row>
    <row r="2251" spans="89:99" x14ac:dyDescent="0.25">
      <c r="CK2251" t="s">
        <v>9853</v>
      </c>
      <c r="CL2251" t="s">
        <v>9854</v>
      </c>
      <c r="CM2251" t="s">
        <v>9855</v>
      </c>
      <c r="CN2251">
        <v>0</v>
      </c>
      <c r="CO2251">
        <v>1.2793834639757E-2</v>
      </c>
      <c r="CP2251">
        <v>2054</v>
      </c>
      <c r="CQ2251">
        <v>-1.15525422811694</v>
      </c>
      <c r="CR2251">
        <v>1.1169478218554895E-2</v>
      </c>
      <c r="CS2251">
        <v>46501.3053055528</v>
      </c>
      <c r="CT2251">
        <v>40597.313578738605</v>
      </c>
      <c r="CU2251">
        <v>0</v>
      </c>
    </row>
    <row r="2252" spans="89:99" x14ac:dyDescent="0.25">
      <c r="CK2252" t="s">
        <v>8650</v>
      </c>
      <c r="CL2252" t="s">
        <v>10023</v>
      </c>
      <c r="CM2252" t="s">
        <v>10024</v>
      </c>
      <c r="CN2252">
        <v>0</v>
      </c>
      <c r="CO2252">
        <v>4.5488783830666103E-2</v>
      </c>
      <c r="CP2252">
        <v>2055</v>
      </c>
      <c r="CQ2252">
        <v>-0.73714158676392505</v>
      </c>
      <c r="CR2252">
        <v>3.9713345880389425E-2</v>
      </c>
      <c r="CS2252">
        <v>68552.9346030585</v>
      </c>
      <c r="CT2252">
        <v>59849.1798141158</v>
      </c>
      <c r="CU2252">
        <v>0</v>
      </c>
    </row>
    <row r="2253" spans="89:99" x14ac:dyDescent="0.25">
      <c r="CK2253" t="s">
        <v>7961</v>
      </c>
      <c r="CL2253" t="s">
        <v>7962</v>
      </c>
      <c r="CM2253" t="s">
        <v>7963</v>
      </c>
      <c r="CN2253">
        <v>0</v>
      </c>
      <c r="CO2253">
        <v>2.0873049702859701E-4</v>
      </c>
      <c r="CP2253">
        <v>2056</v>
      </c>
      <c r="CQ2253">
        <v>1.10779037174496</v>
      </c>
      <c r="CR2253">
        <v>1.8222923820385826E-4</v>
      </c>
      <c r="CS2253">
        <v>5.6312357140860101</v>
      </c>
      <c r="CT2253">
        <v>4.916271502882795</v>
      </c>
      <c r="CU2253">
        <v>0</v>
      </c>
    </row>
    <row r="2254" spans="89:99" x14ac:dyDescent="0.25">
      <c r="CK2254" t="s">
        <v>7331</v>
      </c>
      <c r="CL2254" t="s">
        <v>7332</v>
      </c>
      <c r="CM2254" t="s">
        <v>7333</v>
      </c>
      <c r="CN2254">
        <v>0</v>
      </c>
      <c r="CO2254">
        <v>2.05664161257437E-4</v>
      </c>
      <c r="CP2254">
        <v>2057</v>
      </c>
      <c r="CQ2254">
        <v>-0.37752413079921099</v>
      </c>
      <c r="CR2254">
        <v>1.7955221668754782E-4</v>
      </c>
      <c r="CS2254">
        <v>0</v>
      </c>
      <c r="CT2254">
        <v>0</v>
      </c>
      <c r="CU2254">
        <v>0</v>
      </c>
    </row>
    <row r="2255" spans="89:99" x14ac:dyDescent="0.25">
      <c r="CK2255" t="s">
        <v>10126</v>
      </c>
      <c r="CL2255" t="s">
        <v>10127</v>
      </c>
      <c r="CM2255" t="s">
        <v>10128</v>
      </c>
      <c r="CN2255">
        <v>0</v>
      </c>
      <c r="CO2255">
        <v>1.8713700933216401E-4</v>
      </c>
      <c r="CP2255">
        <v>2058</v>
      </c>
      <c r="CQ2255">
        <v>-9.3489352467108393</v>
      </c>
      <c r="CR2255">
        <v>1.6337734607931519E-4</v>
      </c>
      <c r="CS2255">
        <v>9.9993550392580399</v>
      </c>
      <c r="CT2255">
        <v>8.7297969260536838</v>
      </c>
      <c r="CU2255">
        <v>0</v>
      </c>
    </row>
    <row r="2256" spans="89:99" x14ac:dyDescent="0.25">
      <c r="CK2256" t="s">
        <v>7637</v>
      </c>
      <c r="CL2256" t="s">
        <v>7638</v>
      </c>
      <c r="CM2256" t="s">
        <v>7639</v>
      </c>
      <c r="CN2256">
        <v>0</v>
      </c>
      <c r="CO2256">
        <v>1.7674349273832501E-4</v>
      </c>
      <c r="CP2256">
        <v>2059</v>
      </c>
      <c r="CQ2256">
        <v>0</v>
      </c>
      <c r="CR2256">
        <v>1.5430343192629635E-4</v>
      </c>
      <c r="CS2256">
        <v>0</v>
      </c>
      <c r="CT2256">
        <v>0</v>
      </c>
      <c r="CU2256">
        <v>0</v>
      </c>
    </row>
    <row r="2257" spans="89:99" x14ac:dyDescent="0.25">
      <c r="CK2257" t="s">
        <v>5189</v>
      </c>
      <c r="CL2257" t="s">
        <v>5190</v>
      </c>
      <c r="CM2257" t="s">
        <v>5191</v>
      </c>
      <c r="CN2257">
        <v>0</v>
      </c>
      <c r="CO2257">
        <v>1.6574242141924301E-3</v>
      </c>
      <c r="CP2257">
        <v>2060</v>
      </c>
      <c r="CQ2257">
        <v>0.57177779054488398</v>
      </c>
      <c r="CR2257">
        <v>1.4469910062617029E-3</v>
      </c>
      <c r="CS2257">
        <v>4.1307556837285899</v>
      </c>
      <c r="CT2257">
        <v>3.6062984190996743</v>
      </c>
      <c r="CU2257">
        <v>0</v>
      </c>
    </row>
    <row r="2258" spans="89:99" x14ac:dyDescent="0.25">
      <c r="CK2258" t="s">
        <v>8293</v>
      </c>
      <c r="CL2258" t="s">
        <v>8293</v>
      </c>
      <c r="CM2258" t="s">
        <v>8294</v>
      </c>
      <c r="CN2258">
        <v>0</v>
      </c>
      <c r="CO2258">
        <v>6.75127053190698E-6</v>
      </c>
      <c r="CP2258">
        <v>2061</v>
      </c>
      <c r="CQ2258">
        <v>0</v>
      </c>
      <c r="CR2258">
        <v>5.8941022200939436E-6</v>
      </c>
      <c r="CS2258">
        <v>0</v>
      </c>
      <c r="CT2258">
        <v>0</v>
      </c>
      <c r="CU2258">
        <v>0</v>
      </c>
    </row>
    <row r="2259" spans="89:99" x14ac:dyDescent="0.25">
      <c r="CK2259" t="s">
        <v>8000</v>
      </c>
      <c r="CL2259" t="s">
        <v>8001</v>
      </c>
      <c r="CM2259" t="s">
        <v>8002</v>
      </c>
      <c r="CN2259">
        <v>0</v>
      </c>
      <c r="CO2259">
        <v>9.2383983185317204E-4</v>
      </c>
      <c r="CP2259">
        <v>2062</v>
      </c>
      <c r="CQ2259">
        <v>0</v>
      </c>
      <c r="CR2259">
        <v>8.0654543144176619E-4</v>
      </c>
      <c r="CS2259">
        <v>0</v>
      </c>
      <c r="CT2259">
        <v>0</v>
      </c>
      <c r="CU2259">
        <v>0</v>
      </c>
    </row>
    <row r="2260" spans="89:99" x14ac:dyDescent="0.25">
      <c r="CK2260" t="s">
        <v>5067</v>
      </c>
      <c r="CL2260" t="s">
        <v>7341</v>
      </c>
      <c r="CM2260" t="s">
        <v>7342</v>
      </c>
      <c r="CN2260">
        <v>0</v>
      </c>
      <c r="CO2260">
        <v>191.73846744628199</v>
      </c>
      <c r="CP2260">
        <v>2063</v>
      </c>
      <c r="CQ2260">
        <v>0</v>
      </c>
      <c r="CR2260">
        <v>167.39458466543229</v>
      </c>
      <c r="CS2260">
        <v>0</v>
      </c>
      <c r="CT2260">
        <v>0</v>
      </c>
      <c r="CU2260">
        <v>0</v>
      </c>
    </row>
    <row r="2261" spans="89:99" x14ac:dyDescent="0.25">
      <c r="CK2261" t="s">
        <v>7600</v>
      </c>
      <c r="CL2261" t="s">
        <v>7601</v>
      </c>
      <c r="CM2261" t="s">
        <v>7602</v>
      </c>
      <c r="CN2261">
        <v>0</v>
      </c>
      <c r="CO2261">
        <v>1.37747191425814E-3</v>
      </c>
      <c r="CP2261">
        <v>2064</v>
      </c>
      <c r="CQ2261">
        <v>-10.195992435948201</v>
      </c>
      <c r="CR2261">
        <v>1.2025825701362698E-3</v>
      </c>
      <c r="CS2261">
        <v>17054.319983688001</v>
      </c>
      <c r="CT2261">
        <v>14889.035301279042</v>
      </c>
      <c r="CU2261">
        <v>0</v>
      </c>
    </row>
    <row r="2262" spans="89:99" x14ac:dyDescent="0.25">
      <c r="CK2262" t="s">
        <v>6918</v>
      </c>
      <c r="CL2262" t="s">
        <v>597</v>
      </c>
      <c r="CM2262" t="s">
        <v>598</v>
      </c>
      <c r="CN2262">
        <v>0</v>
      </c>
      <c r="CO2262">
        <v>6.2580275581720999E-4</v>
      </c>
      <c r="CP2262">
        <v>2065</v>
      </c>
      <c r="CQ2262">
        <v>6.9810060847417503</v>
      </c>
      <c r="CR2262">
        <v>5.4634833472763395E-4</v>
      </c>
      <c r="CS2262">
        <v>710.07658473569904</v>
      </c>
      <c r="CT2262">
        <v>619.92242123131598</v>
      </c>
      <c r="CU2262">
        <v>0</v>
      </c>
    </row>
    <row r="2263" spans="89:99" x14ac:dyDescent="0.25">
      <c r="CK2263" t="s">
        <v>9821</v>
      </c>
      <c r="CL2263" t="s">
        <v>9821</v>
      </c>
      <c r="CM2263" t="s">
        <v>9822</v>
      </c>
      <c r="CN2263">
        <v>0</v>
      </c>
      <c r="CO2263">
        <v>6.07108869958273</v>
      </c>
      <c r="CP2263">
        <v>2066</v>
      </c>
      <c r="CQ2263">
        <v>0</v>
      </c>
      <c r="CR2263">
        <v>5.3002789939289094</v>
      </c>
      <c r="CS2263">
        <v>0</v>
      </c>
      <c r="CT2263">
        <v>0</v>
      </c>
      <c r="CU2263">
        <v>0</v>
      </c>
    </row>
    <row r="2264" spans="89:99" x14ac:dyDescent="0.25">
      <c r="CK2264" t="s">
        <v>7560</v>
      </c>
      <c r="CL2264" t="s">
        <v>9848</v>
      </c>
      <c r="CM2264" t="s">
        <v>9849</v>
      </c>
      <c r="CN2264">
        <v>0</v>
      </c>
      <c r="CO2264">
        <v>4.5448246811384901E-2</v>
      </c>
      <c r="CP2264">
        <v>2067</v>
      </c>
      <c r="CQ2264">
        <v>97.384186462247797</v>
      </c>
      <c r="CR2264">
        <v>3.9677955603224242E-2</v>
      </c>
      <c r="CS2264">
        <v>270189.33746122499</v>
      </c>
      <c r="CT2264">
        <v>235885.01841979809</v>
      </c>
      <c r="CU2264">
        <v>0</v>
      </c>
    </row>
    <row r="2265" spans="89:99" x14ac:dyDescent="0.25">
      <c r="CK2265" t="s">
        <v>10974</v>
      </c>
      <c r="CL2265" t="s">
        <v>10975</v>
      </c>
      <c r="CM2265" t="s">
        <v>10976</v>
      </c>
      <c r="CN2265">
        <v>0</v>
      </c>
      <c r="CO2265">
        <v>2.67462536700196E-3</v>
      </c>
      <c r="CP2265">
        <v>2068</v>
      </c>
      <c r="CQ2265">
        <v>9.8821928289510605</v>
      </c>
      <c r="CR2265">
        <v>2.3350442319059238E-3</v>
      </c>
      <c r="CS2265">
        <v>0</v>
      </c>
      <c r="CT2265">
        <v>0</v>
      </c>
      <c r="CU2265">
        <v>0</v>
      </c>
    </row>
    <row r="2266" spans="89:99" x14ac:dyDescent="0.25">
      <c r="CK2266" t="s">
        <v>7352</v>
      </c>
      <c r="CL2266" t="s">
        <v>7353</v>
      </c>
      <c r="CM2266" t="s">
        <v>7354</v>
      </c>
      <c r="CN2266">
        <v>0</v>
      </c>
      <c r="CO2266">
        <v>0.306976293157116</v>
      </c>
      <c r="CP2266">
        <v>2069</v>
      </c>
      <c r="CQ2266">
        <v>-3.03661387780331</v>
      </c>
      <c r="CR2266">
        <v>0.268001355072716</v>
      </c>
      <c r="CS2266">
        <v>15393.6807555126</v>
      </c>
      <c r="CT2266">
        <v>13439.237472069703</v>
      </c>
      <c r="CU2266">
        <v>0</v>
      </c>
    </row>
    <row r="2267" spans="89:99" x14ac:dyDescent="0.25">
      <c r="CK2267" t="s">
        <v>8077</v>
      </c>
      <c r="CL2267" t="s">
        <v>8078</v>
      </c>
      <c r="CM2267" t="s">
        <v>8079</v>
      </c>
      <c r="CN2267">
        <v>0</v>
      </c>
      <c r="CO2267">
        <v>1.34648721023717E-6</v>
      </c>
      <c r="CP2267">
        <v>2070</v>
      </c>
      <c r="CQ2267">
        <v>-0.36810137342791499</v>
      </c>
      <c r="CR2267">
        <v>1.1755318080766184E-6</v>
      </c>
      <c r="CS2267">
        <v>0</v>
      </c>
      <c r="CT2267">
        <v>0</v>
      </c>
      <c r="CU2267">
        <v>0</v>
      </c>
    </row>
    <row r="2268" spans="89:99" x14ac:dyDescent="0.25">
      <c r="CK2268" t="s">
        <v>5941</v>
      </c>
      <c r="CL2268" t="s">
        <v>9915</v>
      </c>
      <c r="CM2268" t="s">
        <v>9916</v>
      </c>
      <c r="CN2268">
        <v>0</v>
      </c>
      <c r="CO2268">
        <v>8.9124320232676704E-2</v>
      </c>
      <c r="CP2268">
        <v>2071</v>
      </c>
      <c r="CQ2268">
        <v>-10.127568255216101</v>
      </c>
      <c r="CR2268">
        <v>7.7808740038655164E-2</v>
      </c>
      <c r="CS2268">
        <v>983.21010026865997</v>
      </c>
      <c r="CT2268">
        <v>858.37781309815011</v>
      </c>
      <c r="CU2268">
        <v>0</v>
      </c>
    </row>
    <row r="2269" spans="89:99" x14ac:dyDescent="0.25">
      <c r="CK2269" t="s">
        <v>10958</v>
      </c>
      <c r="CL2269" t="s">
        <v>10959</v>
      </c>
      <c r="CM2269" t="s">
        <v>10960</v>
      </c>
      <c r="CN2269">
        <v>0</v>
      </c>
      <c r="CO2269">
        <v>6.7010172286505604E-3</v>
      </c>
      <c r="CP2269">
        <v>2072</v>
      </c>
      <c r="CQ2269">
        <v>-4.0463955158716498</v>
      </c>
      <c r="CR2269">
        <v>5.8502292772321723E-3</v>
      </c>
      <c r="CS2269">
        <v>8132.5287351382603</v>
      </c>
      <c r="CT2269">
        <v>7099.9903568101681</v>
      </c>
      <c r="CU2269">
        <v>0</v>
      </c>
    </row>
    <row r="2270" spans="89:99" x14ac:dyDescent="0.25">
      <c r="CK2270" t="s">
        <v>7943</v>
      </c>
      <c r="CL2270" t="s">
        <v>7944</v>
      </c>
      <c r="CM2270" t="s">
        <v>7945</v>
      </c>
      <c r="CN2270">
        <v>0</v>
      </c>
      <c r="CO2270">
        <v>0.10489902207100101</v>
      </c>
      <c r="CP2270">
        <v>2073</v>
      </c>
      <c r="CQ2270">
        <v>1.2961070471254601</v>
      </c>
      <c r="CR2270">
        <v>9.1580622632778455E-2</v>
      </c>
      <c r="CS2270">
        <v>2.0979804414200198</v>
      </c>
      <c r="CT2270">
        <v>1.831612452655569</v>
      </c>
      <c r="CU2270">
        <v>0</v>
      </c>
    </row>
    <row r="2271" spans="89:99" x14ac:dyDescent="0.25">
      <c r="CK2271" t="s">
        <v>9020</v>
      </c>
      <c r="CL2271" t="s">
        <v>9021</v>
      </c>
      <c r="CM2271" t="s">
        <v>9022</v>
      </c>
      <c r="CN2271">
        <v>0</v>
      </c>
      <c r="CO2271">
        <v>6.7159002700438098E-5</v>
      </c>
      <c r="CP2271">
        <v>2074</v>
      </c>
      <c r="CQ2271">
        <v>-6.4708725590666898</v>
      </c>
      <c r="CR2271">
        <v>5.8632227081579693E-5</v>
      </c>
      <c r="CS2271">
        <v>20.0842853055298</v>
      </c>
      <c r="CT2271">
        <v>17.534304105998519</v>
      </c>
      <c r="CU2271">
        <v>0</v>
      </c>
    </row>
    <row r="2272" spans="89:99" x14ac:dyDescent="0.25">
      <c r="CK2272" t="s">
        <v>7156</v>
      </c>
      <c r="CL2272" t="s">
        <v>2610</v>
      </c>
      <c r="CM2272" t="s">
        <v>2611</v>
      </c>
      <c r="CN2272">
        <v>0</v>
      </c>
      <c r="CO2272">
        <v>7.4047202310358103E-3</v>
      </c>
      <c r="CP2272">
        <v>2075</v>
      </c>
      <c r="CQ2272">
        <v>1.8234228135256501</v>
      </c>
      <c r="CR2272">
        <v>6.4645873316225818E-3</v>
      </c>
      <c r="CS2272">
        <v>131.339643338515</v>
      </c>
      <c r="CT2272">
        <v>114.66423686168382</v>
      </c>
      <c r="CU2272">
        <v>0</v>
      </c>
    </row>
    <row r="2273" spans="89:99" x14ac:dyDescent="0.25">
      <c r="CK2273" t="s">
        <v>8775</v>
      </c>
      <c r="CL2273" t="s">
        <v>8776</v>
      </c>
      <c r="CM2273" t="s">
        <v>8777</v>
      </c>
      <c r="CN2273">
        <v>0</v>
      </c>
      <c r="CO2273">
        <v>1.4070003154844599E-4</v>
      </c>
      <c r="CP2273">
        <v>2076</v>
      </c>
      <c r="CQ2273">
        <v>0.16787563033592801</v>
      </c>
      <c r="CR2273">
        <v>1.2283619274292912E-4</v>
      </c>
      <c r="CS2273">
        <v>0</v>
      </c>
      <c r="CT2273">
        <v>0</v>
      </c>
      <c r="CU2273">
        <v>0</v>
      </c>
    </row>
    <row r="2274" spans="89:99" x14ac:dyDescent="0.25">
      <c r="CK2274" t="s">
        <v>9885</v>
      </c>
      <c r="CL2274" t="s">
        <v>9886</v>
      </c>
      <c r="CM2274" t="s">
        <v>9887</v>
      </c>
      <c r="CN2274">
        <v>0</v>
      </c>
      <c r="CO2274">
        <v>0.118339812293318</v>
      </c>
      <c r="CP2274">
        <v>2077</v>
      </c>
      <c r="CQ2274">
        <v>-17.053242456357399</v>
      </c>
      <c r="CR2274">
        <v>0.10331491636530921</v>
      </c>
      <c r="CS2274">
        <v>10691921.384947401</v>
      </c>
      <c r="CT2274">
        <v>9334432.2782289423</v>
      </c>
      <c r="CU2274">
        <v>0</v>
      </c>
    </row>
    <row r="2275" spans="89:99" x14ac:dyDescent="0.25">
      <c r="CK2275" t="s">
        <v>4897</v>
      </c>
      <c r="CL2275" t="s">
        <v>4898</v>
      </c>
      <c r="CM2275" t="s">
        <v>4899</v>
      </c>
      <c r="CN2275">
        <v>0</v>
      </c>
      <c r="CO2275">
        <v>2.1428462725136301E-2</v>
      </c>
      <c r="CP2275">
        <v>2078</v>
      </c>
      <c r="CQ2275">
        <v>34.112576702628701</v>
      </c>
      <c r="CR2275">
        <v>1.8707819383702102E-2</v>
      </c>
      <c r="CS2275">
        <v>237.71380184227701</v>
      </c>
      <c r="CT2275">
        <v>207.53270670517421</v>
      </c>
      <c r="CU2275">
        <v>0</v>
      </c>
    </row>
    <row r="2276" spans="89:99" x14ac:dyDescent="0.25">
      <c r="CK2276" t="s">
        <v>6315</v>
      </c>
      <c r="CL2276" t="s">
        <v>997</v>
      </c>
      <c r="CM2276" t="s">
        <v>998</v>
      </c>
      <c r="CN2276">
        <v>0</v>
      </c>
      <c r="CO2276">
        <v>1.36819234807646E-2</v>
      </c>
      <c r="CP2276">
        <v>2079</v>
      </c>
      <c r="CQ2276">
        <v>0</v>
      </c>
      <c r="CR2276">
        <v>1.1944811747952807E-2</v>
      </c>
      <c r="CS2276">
        <v>0</v>
      </c>
      <c r="CT2276">
        <v>0</v>
      </c>
      <c r="CU2276">
        <v>0</v>
      </c>
    </row>
    <row r="2277" spans="89:99" x14ac:dyDescent="0.25">
      <c r="CK2277" t="s">
        <v>7700</v>
      </c>
      <c r="CL2277" t="s">
        <v>7701</v>
      </c>
      <c r="CM2277" t="s">
        <v>7702</v>
      </c>
      <c r="CN2277">
        <v>0</v>
      </c>
      <c r="CO2277">
        <v>6.1397471565592502E-4</v>
      </c>
      <c r="CP2277">
        <v>2080</v>
      </c>
      <c r="CQ2277">
        <v>0</v>
      </c>
      <c r="CR2277">
        <v>5.3602202985738635E-4</v>
      </c>
      <c r="CS2277">
        <v>0</v>
      </c>
      <c r="CT2277">
        <v>0</v>
      </c>
      <c r="CU2277">
        <v>0</v>
      </c>
    </row>
    <row r="2278" spans="89:99" x14ac:dyDescent="0.25">
      <c r="CK2278" t="s">
        <v>7027</v>
      </c>
      <c r="CL2278" t="s">
        <v>7028</v>
      </c>
      <c r="CM2278" t="s">
        <v>7029</v>
      </c>
      <c r="CN2278">
        <v>0</v>
      </c>
      <c r="CO2278">
        <v>2.4008897453884801E-4</v>
      </c>
      <c r="CP2278">
        <v>2081</v>
      </c>
      <c r="CQ2278">
        <v>0</v>
      </c>
      <c r="CR2278">
        <v>2.0960631797549778E-4</v>
      </c>
      <c r="CS2278">
        <v>0</v>
      </c>
      <c r="CT2278">
        <v>0</v>
      </c>
      <c r="CU2278">
        <v>0</v>
      </c>
    </row>
    <row r="2279" spans="89:99" x14ac:dyDescent="0.25">
      <c r="CK2279" t="s">
        <v>2689</v>
      </c>
      <c r="CL2279" t="s">
        <v>2689</v>
      </c>
      <c r="CM2279" t="s">
        <v>2690</v>
      </c>
      <c r="CN2279">
        <v>0</v>
      </c>
      <c r="CO2279">
        <v>0.175647736275476</v>
      </c>
      <c r="CP2279">
        <v>2082</v>
      </c>
      <c r="CQ2279">
        <v>-3.9258793286120199</v>
      </c>
      <c r="CR2279">
        <v>0.1533467970869965</v>
      </c>
      <c r="CS2279">
        <v>805.530793951904</v>
      </c>
      <c r="CT2279">
        <v>703.25738222859468</v>
      </c>
      <c r="CU2279">
        <v>0</v>
      </c>
    </row>
    <row r="2280" spans="89:99" x14ac:dyDescent="0.25">
      <c r="CK2280" t="s">
        <v>5813</v>
      </c>
      <c r="CL2280" t="s">
        <v>5813</v>
      </c>
      <c r="CM2280" t="s">
        <v>5814</v>
      </c>
      <c r="CN2280">
        <v>0</v>
      </c>
      <c r="CO2280">
        <v>1.2743335792311E-2</v>
      </c>
      <c r="CP2280">
        <v>2083</v>
      </c>
      <c r="CQ2280">
        <v>2.2665790327917001</v>
      </c>
      <c r="CR2280">
        <v>1.112539090677603E-2</v>
      </c>
      <c r="CS2280">
        <v>41833.992352797897</v>
      </c>
      <c r="CT2280">
        <v>36522.581347717278</v>
      </c>
      <c r="CU2280">
        <v>0</v>
      </c>
    </row>
    <row r="2281" spans="89:99" x14ac:dyDescent="0.25">
      <c r="CK2281" t="s">
        <v>10381</v>
      </c>
      <c r="CL2281" t="s">
        <v>10382</v>
      </c>
      <c r="CM2281" t="s">
        <v>10383</v>
      </c>
      <c r="CN2281">
        <v>0</v>
      </c>
      <c r="CO2281">
        <v>5.4111171859357705E-4</v>
      </c>
      <c r="CP2281">
        <v>2084</v>
      </c>
      <c r="CQ2281">
        <v>-6.8772990654350696</v>
      </c>
      <c r="CR2281">
        <v>4.7241001035406226E-4</v>
      </c>
      <c r="CS2281">
        <v>66716.339976978707</v>
      </c>
      <c r="CT2281">
        <v>58245.766588141596</v>
      </c>
      <c r="CU2281">
        <v>0</v>
      </c>
    </row>
    <row r="2282" spans="89:99" x14ac:dyDescent="0.25">
      <c r="CK2282" t="s">
        <v>3516</v>
      </c>
      <c r="CL2282" t="s">
        <v>10935</v>
      </c>
      <c r="CM2282" t="s">
        <v>10936</v>
      </c>
      <c r="CN2282">
        <v>0</v>
      </c>
      <c r="CO2282">
        <v>1.39292818350417E-7</v>
      </c>
      <c r="CP2282">
        <v>2085</v>
      </c>
      <c r="CQ2282">
        <v>0.58786462654239302</v>
      </c>
      <c r="CR2282">
        <v>1.2160764496137468E-7</v>
      </c>
      <c r="CS2282">
        <v>11.121513721513701</v>
      </c>
      <c r="CT2282">
        <v>9.7094818533754381</v>
      </c>
      <c r="CU2282">
        <v>0</v>
      </c>
    </row>
    <row r="2283" spans="89:99" x14ac:dyDescent="0.25">
      <c r="CK2283" t="s">
        <v>10331</v>
      </c>
      <c r="CL2283" t="s">
        <v>10332</v>
      </c>
      <c r="CM2283" t="s">
        <v>10333</v>
      </c>
      <c r="CN2283">
        <v>0</v>
      </c>
      <c r="CO2283">
        <v>2.3070199143961499E-2</v>
      </c>
      <c r="CP2283">
        <v>2086</v>
      </c>
      <c r="CQ2283">
        <v>-0.70930880946325803</v>
      </c>
      <c r="CR2283">
        <v>2.0141114379847575E-2</v>
      </c>
      <c r="CS2283">
        <v>50866.397793160897</v>
      </c>
      <c r="CT2283">
        <v>44408.196463750028</v>
      </c>
      <c r="CU2283">
        <v>0</v>
      </c>
    </row>
    <row r="2284" spans="89:99" x14ac:dyDescent="0.25">
      <c r="CK2284" t="s">
        <v>10052</v>
      </c>
      <c r="CL2284" t="s">
        <v>10053</v>
      </c>
      <c r="CM2284" t="s">
        <v>10054</v>
      </c>
      <c r="CN2284">
        <v>0</v>
      </c>
      <c r="CO2284">
        <v>8.74366833790369E-7</v>
      </c>
      <c r="CP2284">
        <v>2087</v>
      </c>
      <c r="CQ2284">
        <v>-9.3365606402792807</v>
      </c>
      <c r="CR2284">
        <v>7.6335372310500881E-7</v>
      </c>
      <c r="CS2284">
        <v>19.2028757251854</v>
      </c>
      <c r="CT2284">
        <v>16.764801811612966</v>
      </c>
      <c r="CU2284">
        <v>0</v>
      </c>
    </row>
    <row r="2285" spans="89:99" x14ac:dyDescent="0.25">
      <c r="CK2285" t="s">
        <v>7189</v>
      </c>
      <c r="CL2285" t="s">
        <v>7190</v>
      </c>
      <c r="CM2285" t="s">
        <v>7191</v>
      </c>
      <c r="CN2285">
        <v>0</v>
      </c>
      <c r="CO2285">
        <v>7.3539685198898395E-4</v>
      </c>
      <c r="CP2285">
        <v>2088</v>
      </c>
      <c r="CQ2285">
        <v>4.2709729467191497</v>
      </c>
      <c r="CR2285">
        <v>6.4202792607305481E-4</v>
      </c>
      <c r="CS2285">
        <v>0</v>
      </c>
      <c r="CT2285">
        <v>0</v>
      </c>
      <c r="CU2285">
        <v>0</v>
      </c>
    </row>
    <row r="2286" spans="89:99" x14ac:dyDescent="0.25">
      <c r="CK2286" t="s">
        <v>9204</v>
      </c>
      <c r="CL2286" t="s">
        <v>9205</v>
      </c>
      <c r="CM2286" t="s">
        <v>9205</v>
      </c>
      <c r="CN2286">
        <v>0</v>
      </c>
      <c r="CO2286">
        <v>0.256253615152568</v>
      </c>
      <c r="CP2286">
        <v>2089</v>
      </c>
      <c r="CQ2286">
        <v>206.77493511359901</v>
      </c>
      <c r="CR2286">
        <v>0.22371863115833743</v>
      </c>
      <c r="CS2286">
        <v>861.00958437647705</v>
      </c>
      <c r="CT2286">
        <v>751.69236350570225</v>
      </c>
      <c r="CU2286">
        <v>0</v>
      </c>
    </row>
    <row r="2287" spans="89:99" x14ac:dyDescent="0.25">
      <c r="CK2287" t="s">
        <v>10272</v>
      </c>
      <c r="CL2287" t="s">
        <v>10273</v>
      </c>
      <c r="CM2287" t="s">
        <v>10274</v>
      </c>
      <c r="CN2287">
        <v>0</v>
      </c>
      <c r="CO2287">
        <v>1.4009458588563299E-2</v>
      </c>
      <c r="CP2287">
        <v>2090</v>
      </c>
      <c r="CQ2287">
        <v>-42.697070848831203</v>
      </c>
      <c r="CR2287">
        <v>1.2230761688324952E-2</v>
      </c>
      <c r="CS2287">
        <v>7.1434229343084104</v>
      </c>
      <c r="CT2287">
        <v>6.2364653848768787</v>
      </c>
      <c r="CU2287">
        <v>0</v>
      </c>
    </row>
    <row r="2288" spans="89:99" x14ac:dyDescent="0.25">
      <c r="CK2288" t="s">
        <v>9613</v>
      </c>
      <c r="CL2288" t="s">
        <v>9613</v>
      </c>
      <c r="CM2288" t="s">
        <v>9614</v>
      </c>
      <c r="CN2288">
        <v>0</v>
      </c>
      <c r="CO2288">
        <v>5.9586300569803199E-2</v>
      </c>
      <c r="CP2288">
        <v>2091</v>
      </c>
      <c r="CQ2288">
        <v>-0.75889870133126902</v>
      </c>
      <c r="CR2288">
        <v>5.2020985504258724E-2</v>
      </c>
      <c r="CS2288">
        <v>337701.15576554299</v>
      </c>
      <c r="CT2288">
        <v>294825.26622492669</v>
      </c>
      <c r="CU2288">
        <v>0</v>
      </c>
    </row>
    <row r="2289" spans="89:99" x14ac:dyDescent="0.25">
      <c r="CK2289" t="s">
        <v>4943</v>
      </c>
      <c r="CL2289" t="s">
        <v>4944</v>
      </c>
      <c r="CM2289" t="s">
        <v>4945</v>
      </c>
      <c r="CN2289">
        <v>0</v>
      </c>
      <c r="CO2289">
        <v>8.8248142134008195E-2</v>
      </c>
      <c r="CP2289">
        <v>2092</v>
      </c>
      <c r="CQ2289">
        <v>-72.4794228405609</v>
      </c>
      <c r="CR2289">
        <v>7.7043805016105998E-2</v>
      </c>
      <c r="CS2289">
        <v>0</v>
      </c>
      <c r="CT2289">
        <v>0</v>
      </c>
      <c r="CU2289">
        <v>0</v>
      </c>
    </row>
    <row r="2290" spans="89:99" x14ac:dyDescent="0.25">
      <c r="CK2290" t="s">
        <v>8697</v>
      </c>
      <c r="CL2290" t="s">
        <v>8698</v>
      </c>
      <c r="CM2290" t="s">
        <v>8699</v>
      </c>
      <c r="CN2290">
        <v>0</v>
      </c>
      <c r="CO2290">
        <v>3.84392529806347E-5</v>
      </c>
      <c r="CP2290">
        <v>2093</v>
      </c>
      <c r="CQ2290">
        <v>-0.89960164410342602</v>
      </c>
      <c r="CR2290">
        <v>3.3558851665201408E-5</v>
      </c>
      <c r="CS2290">
        <v>0</v>
      </c>
      <c r="CT2290">
        <v>0</v>
      </c>
      <c r="CU2290">
        <v>0</v>
      </c>
    </row>
    <row r="2291" spans="89:99" x14ac:dyDescent="0.25">
      <c r="CK2291" t="s">
        <v>6060</v>
      </c>
      <c r="CL2291" t="s">
        <v>9722</v>
      </c>
      <c r="CM2291" t="s">
        <v>9723</v>
      </c>
      <c r="CN2291">
        <v>0</v>
      </c>
      <c r="CO2291">
        <v>7.7972965725162005E-2</v>
      </c>
      <c r="CP2291">
        <v>2094</v>
      </c>
      <c r="CQ2291">
        <v>18.474695289885201</v>
      </c>
      <c r="CR2291">
        <v>6.8073206104832557E-2</v>
      </c>
      <c r="CS2291">
        <v>68896.204541951796</v>
      </c>
      <c r="CT2291">
        <v>60148.866828487444</v>
      </c>
      <c r="CU2291">
        <v>0</v>
      </c>
    </row>
    <row r="2292" spans="89:99" x14ac:dyDescent="0.25">
      <c r="CK2292" t="s">
        <v>10275</v>
      </c>
      <c r="CL2292" t="s">
        <v>10276</v>
      </c>
      <c r="CM2292" t="s">
        <v>10277</v>
      </c>
      <c r="CN2292">
        <v>0</v>
      </c>
      <c r="CO2292">
        <v>5.2179674512098297E-4</v>
      </c>
      <c r="CP2292">
        <v>2095</v>
      </c>
      <c r="CQ2292">
        <v>1279.14554596785</v>
      </c>
      <c r="CR2292">
        <v>4.5554734317344262E-4</v>
      </c>
      <c r="CS2292">
        <v>9.3068211574644604</v>
      </c>
      <c r="CT2292">
        <v>8.1251899160281447</v>
      </c>
      <c r="CU2292">
        <v>0</v>
      </c>
    </row>
    <row r="2293" spans="89:99" x14ac:dyDescent="0.25">
      <c r="CK2293" t="s">
        <v>5218</v>
      </c>
      <c r="CL2293" t="s">
        <v>5219</v>
      </c>
      <c r="CM2293" t="s">
        <v>5220</v>
      </c>
      <c r="CN2293">
        <v>0</v>
      </c>
      <c r="CO2293">
        <v>6.8693138187268202E-2</v>
      </c>
      <c r="CP2293">
        <v>2096</v>
      </c>
      <c r="CQ2293">
        <v>0</v>
      </c>
      <c r="CR2293">
        <v>5.9971582590459899E-2</v>
      </c>
      <c r="CS2293">
        <v>0</v>
      </c>
      <c r="CT2293">
        <v>0</v>
      </c>
      <c r="CU2293">
        <v>0</v>
      </c>
    </row>
    <row r="2294" spans="89:99" x14ac:dyDescent="0.25">
      <c r="CK2294" t="s">
        <v>4996</v>
      </c>
      <c r="CL2294" t="s">
        <v>3474</v>
      </c>
      <c r="CM2294" t="s">
        <v>3475</v>
      </c>
      <c r="CN2294">
        <v>0</v>
      </c>
      <c r="CO2294">
        <v>3.5509162579557799E-3</v>
      </c>
      <c r="CP2294">
        <v>2097</v>
      </c>
      <c r="CQ2294">
        <v>0.209854459879213</v>
      </c>
      <c r="CR2294">
        <v>3.100077726180683E-3</v>
      </c>
      <c r="CS2294">
        <v>25680.801040476399</v>
      </c>
      <c r="CT2294">
        <v>22420.26381717336</v>
      </c>
      <c r="CU2294">
        <v>0</v>
      </c>
    </row>
    <row r="2295" spans="89:99" x14ac:dyDescent="0.25">
      <c r="CK2295" t="s">
        <v>7964</v>
      </c>
      <c r="CL2295" t="s">
        <v>7965</v>
      </c>
      <c r="CM2295" t="s">
        <v>7966</v>
      </c>
      <c r="CN2295">
        <v>0</v>
      </c>
      <c r="CO2295">
        <v>3.4280704011043503E-5</v>
      </c>
      <c r="CP2295">
        <v>2098</v>
      </c>
      <c r="CQ2295">
        <v>-0.55733775729854196</v>
      </c>
      <c r="CR2295">
        <v>2.9928288706985384E-5</v>
      </c>
      <c r="CS2295">
        <v>3.2907744279789299</v>
      </c>
      <c r="CT2295">
        <v>2.872964543505014</v>
      </c>
      <c r="CU2295">
        <v>0</v>
      </c>
    </row>
    <row r="2296" spans="89:99" x14ac:dyDescent="0.25">
      <c r="CK2296" t="s">
        <v>5530</v>
      </c>
      <c r="CL2296" t="s">
        <v>3108</v>
      </c>
      <c r="CM2296" t="s">
        <v>3109</v>
      </c>
      <c r="CN2296">
        <v>0</v>
      </c>
      <c r="CO2296">
        <v>2.0634461924714201E-2</v>
      </c>
      <c r="CP2296">
        <v>2099</v>
      </c>
      <c r="CQ2296">
        <v>3.1187109400297999</v>
      </c>
      <c r="CR2296">
        <v>1.8014628100904793E-2</v>
      </c>
      <c r="CS2296">
        <v>0</v>
      </c>
      <c r="CT2296">
        <v>0</v>
      </c>
      <c r="CU2296">
        <v>0</v>
      </c>
    </row>
    <row r="2297" spans="89:99" x14ac:dyDescent="0.25">
      <c r="CK2297" t="s">
        <v>6683</v>
      </c>
      <c r="CL2297" t="s">
        <v>6684</v>
      </c>
      <c r="CM2297" t="s">
        <v>6685</v>
      </c>
      <c r="CN2297">
        <v>0</v>
      </c>
      <c r="CO2297">
        <v>2.0669356011271601E-4</v>
      </c>
      <c r="CP2297">
        <v>2100</v>
      </c>
      <c r="CQ2297">
        <v>-45.9094446374149</v>
      </c>
      <c r="CR2297">
        <v>1.8045091894656519E-4</v>
      </c>
      <c r="CS2297">
        <v>0.23201481312328201</v>
      </c>
      <c r="CT2297">
        <v>0.2025572843898977</v>
      </c>
      <c r="CU2297">
        <v>0</v>
      </c>
    </row>
    <row r="2298" spans="89:99" x14ac:dyDescent="0.25">
      <c r="CK2298" t="s">
        <v>6594</v>
      </c>
      <c r="CL2298" t="s">
        <v>7982</v>
      </c>
      <c r="CM2298" t="s">
        <v>7983</v>
      </c>
      <c r="CN2298">
        <v>0</v>
      </c>
      <c r="CO2298">
        <v>6.4223379676020299E-3</v>
      </c>
      <c r="CP2298">
        <v>2101</v>
      </c>
      <c r="CQ2298">
        <v>0.76265097781512603</v>
      </c>
      <c r="CR2298">
        <v>5.6069322498834076E-3</v>
      </c>
      <c r="CS2298">
        <v>1046.4450461286399</v>
      </c>
      <c r="CT2298">
        <v>913.58419729196351</v>
      </c>
      <c r="CU2298">
        <v>0</v>
      </c>
    </row>
    <row r="2299" spans="89:99" x14ac:dyDescent="0.25">
      <c r="CK2299" t="s">
        <v>6269</v>
      </c>
      <c r="CL2299" t="s">
        <v>10681</v>
      </c>
      <c r="CM2299" t="s">
        <v>10682</v>
      </c>
      <c r="CN2299">
        <v>0</v>
      </c>
      <c r="CO2299">
        <v>4.4711564091566798E-5</v>
      </c>
      <c r="CP2299">
        <v>2102</v>
      </c>
      <c r="CQ2299">
        <v>-6.1726827720372901</v>
      </c>
      <c r="CR2299">
        <v>3.9034805068245121E-5</v>
      </c>
      <c r="CS2299">
        <v>2763.96841567509</v>
      </c>
      <c r="CT2299">
        <v>2413.0439297473185</v>
      </c>
      <c r="CU2299">
        <v>0</v>
      </c>
    </row>
    <row r="2300" spans="89:99" x14ac:dyDescent="0.25">
      <c r="CK2300" t="s">
        <v>4726</v>
      </c>
      <c r="CL2300" t="s">
        <v>4727</v>
      </c>
      <c r="CM2300" t="s">
        <v>4728</v>
      </c>
      <c r="CN2300">
        <v>0</v>
      </c>
      <c r="CO2300">
        <v>1.3212478969806299E-2</v>
      </c>
      <c r="CP2300">
        <v>2103</v>
      </c>
      <c r="CQ2300">
        <v>0</v>
      </c>
      <c r="CR2300">
        <v>1.1534969789883815E-2</v>
      </c>
      <c r="CS2300">
        <v>0</v>
      </c>
      <c r="CT2300">
        <v>0</v>
      </c>
      <c r="CU2300">
        <v>0</v>
      </c>
    </row>
    <row r="2301" spans="89:99" x14ac:dyDescent="0.25">
      <c r="CK2301" t="s">
        <v>9338</v>
      </c>
      <c r="CL2301" t="s">
        <v>9339</v>
      </c>
      <c r="CM2301" t="s">
        <v>9340</v>
      </c>
      <c r="CN2301">
        <v>0</v>
      </c>
      <c r="CO2301">
        <v>1.6577652174778901E-2</v>
      </c>
      <c r="CP2301">
        <v>2104</v>
      </c>
      <c r="CQ2301">
        <v>0</v>
      </c>
      <c r="CR2301">
        <v>1.4472887144060278E-2</v>
      </c>
      <c r="CS2301">
        <v>0</v>
      </c>
      <c r="CT2301">
        <v>0</v>
      </c>
      <c r="CU2301">
        <v>0</v>
      </c>
    </row>
    <row r="2302" spans="89:99" x14ac:dyDescent="0.25">
      <c r="CK2302" t="s">
        <v>9125</v>
      </c>
      <c r="CL2302" t="s">
        <v>9126</v>
      </c>
      <c r="CM2302" t="s">
        <v>9127</v>
      </c>
      <c r="CN2302">
        <v>0</v>
      </c>
      <c r="CO2302">
        <v>6.2689619721365597E-5</v>
      </c>
      <c r="CP2302">
        <v>2105</v>
      </c>
      <c r="CQ2302">
        <v>0</v>
      </c>
      <c r="CR2302">
        <v>5.4730294843062149E-5</v>
      </c>
      <c r="CS2302">
        <v>0</v>
      </c>
      <c r="CT2302">
        <v>0</v>
      </c>
      <c r="CU2302">
        <v>0</v>
      </c>
    </row>
    <row r="2303" spans="89:99" x14ac:dyDescent="0.25">
      <c r="CK2303" t="s">
        <v>5930</v>
      </c>
      <c r="CL2303" t="s">
        <v>5930</v>
      </c>
      <c r="CM2303" t="s">
        <v>3147</v>
      </c>
      <c r="CN2303">
        <v>0</v>
      </c>
      <c r="CO2303">
        <v>5.6472623811506997E-4</v>
      </c>
      <c r="CP2303">
        <v>2106</v>
      </c>
      <c r="CQ2303">
        <v>-2.1956475138235598</v>
      </c>
      <c r="CR2303">
        <v>4.9302633601902839E-4</v>
      </c>
      <c r="CS2303">
        <v>138540.06629974401</v>
      </c>
      <c r="CT2303">
        <v>120950.46532206335</v>
      </c>
      <c r="CU2303">
        <v>0</v>
      </c>
    </row>
    <row r="2304" spans="89:99" x14ac:dyDescent="0.25">
      <c r="CK2304" t="s">
        <v>8832</v>
      </c>
      <c r="CL2304" t="s">
        <v>8833</v>
      </c>
      <c r="CM2304" t="s">
        <v>8834</v>
      </c>
      <c r="CN2304">
        <v>0</v>
      </c>
      <c r="CO2304">
        <v>3.6965718038642798E-4</v>
      </c>
      <c r="CP2304">
        <v>2107</v>
      </c>
      <c r="CQ2304">
        <v>0</v>
      </c>
      <c r="CR2304">
        <v>3.2272402613584564E-4</v>
      </c>
      <c r="CS2304">
        <v>0.13640290811110301</v>
      </c>
      <c r="CT2304">
        <v>0.11908464928568496</v>
      </c>
      <c r="CU2304">
        <v>0</v>
      </c>
    </row>
    <row r="2305" spans="89:99" x14ac:dyDescent="0.25">
      <c r="CK2305" t="s">
        <v>8863</v>
      </c>
      <c r="CL2305" t="s">
        <v>2762</v>
      </c>
      <c r="CM2305" t="s">
        <v>2763</v>
      </c>
      <c r="CN2305">
        <v>0</v>
      </c>
      <c r="CO2305">
        <v>0.28681842986511402</v>
      </c>
      <c r="CP2305">
        <v>2108</v>
      </c>
      <c r="CQ2305">
        <v>-0.40258985436398897</v>
      </c>
      <c r="CR2305">
        <v>0.25040281473571974</v>
      </c>
      <c r="CS2305">
        <v>0</v>
      </c>
      <c r="CT2305">
        <v>0</v>
      </c>
      <c r="CU2305">
        <v>0</v>
      </c>
    </row>
    <row r="2306" spans="89:99" x14ac:dyDescent="0.25">
      <c r="CK2306" t="s">
        <v>9899</v>
      </c>
      <c r="CL2306" t="s">
        <v>9900</v>
      </c>
      <c r="CM2306" t="s">
        <v>9901</v>
      </c>
      <c r="CN2306">
        <v>0</v>
      </c>
      <c r="CO2306">
        <v>1.01193925280744</v>
      </c>
      <c r="CP2306">
        <v>2109</v>
      </c>
      <c r="CQ2306">
        <v>3.4717167676106202</v>
      </c>
      <c r="CR2306">
        <v>0.88345939751399649</v>
      </c>
      <c r="CS2306">
        <v>0</v>
      </c>
      <c r="CT2306">
        <v>0</v>
      </c>
      <c r="CU2306">
        <v>0</v>
      </c>
    </row>
    <row r="2307" spans="89:99" x14ac:dyDescent="0.25">
      <c r="CK2307" t="s">
        <v>6289</v>
      </c>
      <c r="CL2307" t="s">
        <v>3533</v>
      </c>
      <c r="CM2307" t="s">
        <v>3534</v>
      </c>
      <c r="CN2307">
        <v>0</v>
      </c>
      <c r="CO2307">
        <v>3.9915593927958997E-4</v>
      </c>
      <c r="CP2307">
        <v>2110</v>
      </c>
      <c r="CQ2307">
        <v>4.0324676999861904</v>
      </c>
      <c r="CR2307">
        <v>3.484775046048962E-4</v>
      </c>
      <c r="CS2307">
        <v>10539.168092464901</v>
      </c>
      <c r="CT2307">
        <v>9201.0731547731903</v>
      </c>
      <c r="CU2307">
        <v>0</v>
      </c>
    </row>
    <row r="2308" spans="89:99" x14ac:dyDescent="0.25">
      <c r="CK2308" t="s">
        <v>3869</v>
      </c>
      <c r="CL2308" t="s">
        <v>2459</v>
      </c>
      <c r="CM2308" t="s">
        <v>2460</v>
      </c>
      <c r="CN2308">
        <v>0</v>
      </c>
      <c r="CO2308">
        <v>7.7229853435200196E-3</v>
      </c>
      <c r="CP2308">
        <v>2111</v>
      </c>
      <c r="CQ2308">
        <v>2.5280072471349602</v>
      </c>
      <c r="CR2308">
        <v>6.7424442323653459E-3</v>
      </c>
      <c r="CS2308">
        <v>83050.451518415299</v>
      </c>
      <c r="CT2308">
        <v>72506.033991831238</v>
      </c>
      <c r="CU2308">
        <v>0</v>
      </c>
    </row>
    <row r="2309" spans="89:99" x14ac:dyDescent="0.25">
      <c r="CK2309" t="s">
        <v>7033</v>
      </c>
      <c r="CL2309" t="s">
        <v>485</v>
      </c>
      <c r="CM2309" t="s">
        <v>486</v>
      </c>
      <c r="CN2309">
        <v>0</v>
      </c>
      <c r="CO2309">
        <v>4.9899016917718898E-2</v>
      </c>
      <c r="CP2309">
        <v>2112</v>
      </c>
      <c r="CQ2309">
        <v>0.89078178054129498</v>
      </c>
      <c r="CR2309">
        <v>4.356363813377765E-2</v>
      </c>
      <c r="CS2309">
        <v>0</v>
      </c>
      <c r="CT2309">
        <v>0</v>
      </c>
      <c r="CU2309">
        <v>0</v>
      </c>
    </row>
    <row r="2310" spans="89:99" x14ac:dyDescent="0.25">
      <c r="CK2310" t="s">
        <v>6357</v>
      </c>
      <c r="CL2310" t="s">
        <v>6358</v>
      </c>
      <c r="CM2310" t="s">
        <v>6359</v>
      </c>
      <c r="CN2310">
        <v>0</v>
      </c>
      <c r="CO2310">
        <v>0.20936204443466999</v>
      </c>
      <c r="CP2310">
        <v>2113</v>
      </c>
      <c r="CQ2310">
        <v>-0.28690663140070499</v>
      </c>
      <c r="CR2310">
        <v>0.18278060182506661</v>
      </c>
      <c r="CS2310">
        <v>63.919068778727798</v>
      </c>
      <c r="CT2310">
        <v>55.803648130305419</v>
      </c>
      <c r="CU2310">
        <v>0</v>
      </c>
    </row>
    <row r="2311" spans="89:99" x14ac:dyDescent="0.25">
      <c r="CK2311" t="s">
        <v>8611</v>
      </c>
      <c r="CL2311" t="s">
        <v>3079</v>
      </c>
      <c r="CM2311" t="s">
        <v>3080</v>
      </c>
      <c r="CN2311">
        <v>0</v>
      </c>
      <c r="CO2311">
        <v>2.05156167496069E-4</v>
      </c>
      <c r="CP2311">
        <v>2114</v>
      </c>
      <c r="CQ2311">
        <v>-0.40220076421244</v>
      </c>
      <c r="CR2311">
        <v>1.7910871984609816E-4</v>
      </c>
      <c r="CS2311">
        <v>56.388813885634399</v>
      </c>
      <c r="CT2311">
        <v>49.22946451945873</v>
      </c>
      <c r="CU2311">
        <v>0</v>
      </c>
    </row>
    <row r="2312" spans="89:99" x14ac:dyDescent="0.25">
      <c r="CK2312" t="s">
        <v>8657</v>
      </c>
      <c r="CL2312" t="s">
        <v>8658</v>
      </c>
      <c r="CM2312" t="s">
        <v>8659</v>
      </c>
      <c r="CN2312">
        <v>0</v>
      </c>
      <c r="CO2312">
        <v>1.22544569934585E-2</v>
      </c>
      <c r="CP2312">
        <v>2115</v>
      </c>
      <c r="CQ2312">
        <v>0</v>
      </c>
      <c r="CR2312">
        <v>1.0698582115741038E-2</v>
      </c>
      <c r="CS2312">
        <v>0</v>
      </c>
      <c r="CT2312">
        <v>0</v>
      </c>
      <c r="CU2312">
        <v>0</v>
      </c>
    </row>
    <row r="2313" spans="89:99" x14ac:dyDescent="0.25">
      <c r="CK2313" t="s">
        <v>7918</v>
      </c>
      <c r="CL2313" t="s">
        <v>7919</v>
      </c>
      <c r="CM2313" t="s">
        <v>7919</v>
      </c>
      <c r="CN2313">
        <v>0</v>
      </c>
      <c r="CO2313">
        <v>6.6829301869392897E-3</v>
      </c>
      <c r="CP2313">
        <v>2116</v>
      </c>
      <c r="CQ2313">
        <v>0.26488729327750599</v>
      </c>
      <c r="CR2313">
        <v>5.8344386386847318E-3</v>
      </c>
      <c r="CS2313">
        <v>0</v>
      </c>
      <c r="CT2313">
        <v>0</v>
      </c>
      <c r="CU2313">
        <v>0</v>
      </c>
    </row>
    <row r="2314" spans="89:99" x14ac:dyDescent="0.25">
      <c r="CK2314" t="s">
        <v>5152</v>
      </c>
      <c r="CL2314" t="s">
        <v>8237</v>
      </c>
      <c r="CM2314" t="s">
        <v>8238</v>
      </c>
      <c r="CN2314">
        <v>0</v>
      </c>
      <c r="CO2314">
        <v>3.4211381498566599E-5</v>
      </c>
      <c r="CP2314">
        <v>2117</v>
      </c>
      <c r="CQ2314">
        <v>0.94304703110723598</v>
      </c>
      <c r="CR2314">
        <v>2.9867767657982598E-5</v>
      </c>
      <c r="CS2314">
        <v>0</v>
      </c>
      <c r="CT2314">
        <v>0</v>
      </c>
      <c r="CU2314">
        <v>0</v>
      </c>
    </row>
    <row r="2315" spans="89:99" x14ac:dyDescent="0.25">
      <c r="CK2315" t="s">
        <v>8640</v>
      </c>
      <c r="CL2315" t="s">
        <v>8640</v>
      </c>
      <c r="CM2315" t="s">
        <v>8641</v>
      </c>
      <c r="CN2315">
        <v>0</v>
      </c>
      <c r="CO2315">
        <v>3.2090997669524599E-3</v>
      </c>
      <c r="CP2315">
        <v>2118</v>
      </c>
      <c r="CQ2315">
        <v>-6.6717224598564799</v>
      </c>
      <c r="CR2315">
        <v>2.8016596241411088E-3</v>
      </c>
      <c r="CS2315">
        <v>22.459891908671899</v>
      </c>
      <c r="CT2315">
        <v>19.608294192379287</v>
      </c>
      <c r="CU2315">
        <v>0</v>
      </c>
    </row>
    <row r="2316" spans="89:99" x14ac:dyDescent="0.25">
      <c r="CK2316" t="s">
        <v>10767</v>
      </c>
      <c r="CL2316" t="s">
        <v>10768</v>
      </c>
      <c r="CM2316" t="s">
        <v>10769</v>
      </c>
      <c r="CN2316">
        <v>0</v>
      </c>
      <c r="CO2316">
        <v>1.2930008114928299E-2</v>
      </c>
      <c r="CP2316">
        <v>2119</v>
      </c>
      <c r="CQ2316">
        <v>5.0790261860187799E-2</v>
      </c>
      <c r="CR2316">
        <v>1.1288362564624546E-2</v>
      </c>
      <c r="CS2316">
        <v>28436.787471193598</v>
      </c>
      <c r="CT2316">
        <v>24826.339186700981</v>
      </c>
      <c r="CU2316">
        <v>0</v>
      </c>
    </row>
    <row r="2317" spans="89:99" x14ac:dyDescent="0.25">
      <c r="CK2317" t="s">
        <v>9823</v>
      </c>
      <c r="CL2317" t="s">
        <v>9824</v>
      </c>
      <c r="CM2317" t="s">
        <v>9825</v>
      </c>
      <c r="CN2317">
        <v>0</v>
      </c>
      <c r="CO2317">
        <v>3.4812904489762498E-5</v>
      </c>
      <c r="CP2317">
        <v>2120</v>
      </c>
      <c r="CQ2317">
        <v>1.19128049542732</v>
      </c>
      <c r="CR2317">
        <v>3.0392918884124301E-5</v>
      </c>
      <c r="CS2317">
        <v>217911.93069410199</v>
      </c>
      <c r="CT2317">
        <v>190244.96032545608</v>
      </c>
      <c r="CU2317">
        <v>0</v>
      </c>
    </row>
    <row r="2318" spans="89:99" x14ac:dyDescent="0.25">
      <c r="CK2318" t="s">
        <v>11035</v>
      </c>
      <c r="CL2318" t="s">
        <v>11036</v>
      </c>
      <c r="CM2318" t="s">
        <v>11037</v>
      </c>
      <c r="CN2318">
        <v>0</v>
      </c>
      <c r="CO2318">
        <v>6.07927950248591E-5</v>
      </c>
      <c r="CP2318">
        <v>2121</v>
      </c>
      <c r="CQ2318">
        <v>-5.3370521688173396</v>
      </c>
      <c r="CR2318">
        <v>5.3074298597322907E-5</v>
      </c>
      <c r="CS2318">
        <v>1774.49716274049</v>
      </c>
      <c r="CT2318">
        <v>1549.199904970307</v>
      </c>
      <c r="CU2318">
        <v>0</v>
      </c>
    </row>
    <row r="2319" spans="89:99" x14ac:dyDescent="0.25">
      <c r="CK2319" t="s">
        <v>8734</v>
      </c>
      <c r="CL2319" t="s">
        <v>8735</v>
      </c>
      <c r="CM2319" t="s">
        <v>8736</v>
      </c>
      <c r="CN2319">
        <v>0</v>
      </c>
      <c r="CO2319">
        <v>7.0567848492459099E-4</v>
      </c>
      <c r="CP2319">
        <v>2122</v>
      </c>
      <c r="CQ2319">
        <v>-0.46796933051344303</v>
      </c>
      <c r="CR2319">
        <v>6.1608272176462539E-4</v>
      </c>
      <c r="CS2319">
        <v>43.046387576871702</v>
      </c>
      <c r="CT2319">
        <v>37.581046024561772</v>
      </c>
      <c r="CU2319">
        <v>0</v>
      </c>
    </row>
    <row r="2320" spans="89:99" x14ac:dyDescent="0.25">
      <c r="CK2320" t="s">
        <v>10143</v>
      </c>
      <c r="CL2320" t="s">
        <v>10144</v>
      </c>
      <c r="CM2320" t="s">
        <v>10145</v>
      </c>
      <c r="CN2320">
        <v>0</v>
      </c>
      <c r="CO2320">
        <v>3.3790593997411203E-2</v>
      </c>
      <c r="CP2320">
        <v>2123</v>
      </c>
      <c r="CQ2320">
        <v>2.89786463842991</v>
      </c>
      <c r="CR2320">
        <v>2.9500405021123895E-2</v>
      </c>
      <c r="CS2320">
        <v>43188.885951594697</v>
      </c>
      <c r="CT2320">
        <v>37705.45223563644</v>
      </c>
      <c r="CU2320">
        <v>0</v>
      </c>
    </row>
    <row r="2321" spans="89:99" x14ac:dyDescent="0.25">
      <c r="CK2321" t="s">
        <v>7758</v>
      </c>
      <c r="CL2321" t="s">
        <v>3306</v>
      </c>
      <c r="CM2321" t="s">
        <v>3307</v>
      </c>
      <c r="CN2321">
        <v>0</v>
      </c>
      <c r="CO2321">
        <v>2.5787092249399999E-6</v>
      </c>
      <c r="CP2321">
        <v>2124</v>
      </c>
      <c r="CQ2321">
        <v>-0.36808629505145601</v>
      </c>
      <c r="CR2321">
        <v>2.2513059869047183E-6</v>
      </c>
      <c r="CS2321">
        <v>6992.42062211952</v>
      </c>
      <c r="CT2321">
        <v>6104.6349302527387</v>
      </c>
      <c r="CU2321">
        <v>0</v>
      </c>
    </row>
    <row r="2322" spans="89:99" x14ac:dyDescent="0.25">
      <c r="CK2322" t="s">
        <v>7677</v>
      </c>
      <c r="CL2322" t="s">
        <v>7678</v>
      </c>
      <c r="CM2322" t="s">
        <v>7679</v>
      </c>
      <c r="CN2322">
        <v>0</v>
      </c>
      <c r="CO2322">
        <v>2.0887742693857499E-4</v>
      </c>
      <c r="CP2322">
        <v>2125</v>
      </c>
      <c r="CQ2322">
        <v>51.786920743141003</v>
      </c>
      <c r="CR2322">
        <v>1.8235751330474581E-4</v>
      </c>
      <c r="CS2322">
        <v>23.7624396972871</v>
      </c>
      <c r="CT2322">
        <v>20.745465303560746</v>
      </c>
      <c r="CU2322">
        <v>0</v>
      </c>
    </row>
    <row r="2323" spans="89:99" x14ac:dyDescent="0.25">
      <c r="CK2323" t="s">
        <v>10348</v>
      </c>
      <c r="CL2323" t="s">
        <v>10349</v>
      </c>
      <c r="CM2323" t="s">
        <v>10350</v>
      </c>
      <c r="CN2323">
        <v>0</v>
      </c>
      <c r="CO2323">
        <v>0.14087212825658901</v>
      </c>
      <c r="CP2323">
        <v>2126</v>
      </c>
      <c r="CQ2323">
        <v>-2.8348365739600099</v>
      </c>
      <c r="CR2323">
        <v>0.12298643936461948</v>
      </c>
      <c r="CS2323">
        <v>8234639.8981383303</v>
      </c>
      <c r="CT2323">
        <v>7189137.0781110972</v>
      </c>
      <c r="CU2323">
        <v>0</v>
      </c>
    </row>
    <row r="2324" spans="89:99" x14ac:dyDescent="0.25">
      <c r="CK2324" t="s">
        <v>9042</v>
      </c>
      <c r="CL2324" t="s">
        <v>9043</v>
      </c>
      <c r="CM2324" t="s">
        <v>9044</v>
      </c>
      <c r="CN2324">
        <v>0</v>
      </c>
      <c r="CO2324">
        <v>1.00753342504792E-2</v>
      </c>
      <c r="CP2324">
        <v>2127</v>
      </c>
      <c r="CQ2324">
        <v>2.89477669106319</v>
      </c>
      <c r="CR2324">
        <v>8.796129512701362E-3</v>
      </c>
      <c r="CS2324">
        <v>75.119496453979806</v>
      </c>
      <c r="CT2324">
        <v>65.582024706196734</v>
      </c>
      <c r="CU2324">
        <v>0</v>
      </c>
    </row>
    <row r="2325" spans="89:99" x14ac:dyDescent="0.25">
      <c r="CK2325" t="s">
        <v>8434</v>
      </c>
      <c r="CL2325" t="s">
        <v>8435</v>
      </c>
      <c r="CM2325" t="s">
        <v>8436</v>
      </c>
      <c r="CN2325">
        <v>0</v>
      </c>
      <c r="CO2325">
        <v>2.5413420277526601E-2</v>
      </c>
      <c r="CP2325">
        <v>2128</v>
      </c>
      <c r="CQ2325">
        <v>-13.094547339221201</v>
      </c>
      <c r="CR2325">
        <v>2.218683078541072E-2</v>
      </c>
      <c r="CS2325">
        <v>19.629074023906199</v>
      </c>
      <c r="CT2325">
        <v>17.136888269534978</v>
      </c>
      <c r="CU2325">
        <v>0</v>
      </c>
    </row>
    <row r="2326" spans="89:99" x14ac:dyDescent="0.25">
      <c r="CK2326" t="s">
        <v>7832</v>
      </c>
      <c r="CL2326" t="s">
        <v>3412</v>
      </c>
      <c r="CM2326" t="s">
        <v>3413</v>
      </c>
      <c r="CN2326">
        <v>0</v>
      </c>
      <c r="CO2326">
        <v>9.4189218111465902E-4</v>
      </c>
      <c r="CP2326">
        <v>2129</v>
      </c>
      <c r="CQ2326">
        <v>-63.982178029518501</v>
      </c>
      <c r="CR2326">
        <v>8.2230578223161765E-4</v>
      </c>
      <c r="CS2326">
        <v>882.73757473282706</v>
      </c>
      <c r="CT2326">
        <v>770.66168129444861</v>
      </c>
      <c r="CU2326">
        <v>0</v>
      </c>
    </row>
    <row r="2327" spans="89:99" x14ac:dyDescent="0.25">
      <c r="CK2327" t="s">
        <v>10780</v>
      </c>
      <c r="CL2327" t="s">
        <v>10781</v>
      </c>
      <c r="CM2327" t="s">
        <v>10782</v>
      </c>
      <c r="CN2327">
        <v>0</v>
      </c>
      <c r="CO2327">
        <v>4.3611146474148201</v>
      </c>
      <c r="CP2327">
        <v>2130</v>
      </c>
      <c r="CQ2327">
        <v>0.92160454672633396</v>
      </c>
      <c r="CR2327">
        <v>3.8074100873204459</v>
      </c>
      <c r="CS2327">
        <v>4340281.0914201504</v>
      </c>
      <c r="CT2327">
        <v>3789221.6429290837</v>
      </c>
      <c r="CU2327">
        <v>0</v>
      </c>
    </row>
    <row r="2328" spans="89:99" x14ac:dyDescent="0.25">
      <c r="CK2328" t="s">
        <v>9103</v>
      </c>
      <c r="CL2328" t="s">
        <v>9104</v>
      </c>
      <c r="CM2328" t="s">
        <v>9105</v>
      </c>
      <c r="CN2328">
        <v>0</v>
      </c>
      <c r="CO2328">
        <v>3.4592089967754597E-5</v>
      </c>
      <c r="CP2328">
        <v>2131</v>
      </c>
      <c r="CQ2328">
        <v>0</v>
      </c>
      <c r="CR2328">
        <v>3.020013985708861E-5</v>
      </c>
      <c r="CS2328">
        <v>0</v>
      </c>
      <c r="CT2328">
        <v>0</v>
      </c>
      <c r="CU2328">
        <v>0</v>
      </c>
    </row>
    <row r="2329" spans="89:99" x14ac:dyDescent="0.25">
      <c r="CK2329" t="s">
        <v>9292</v>
      </c>
      <c r="CL2329" t="s">
        <v>9292</v>
      </c>
      <c r="CM2329" t="s">
        <v>9293</v>
      </c>
      <c r="CN2329">
        <v>0</v>
      </c>
      <c r="CO2329">
        <v>0.15862246462318899</v>
      </c>
      <c r="CP2329">
        <v>2132</v>
      </c>
      <c r="CQ2329">
        <v>0.91411117933198904</v>
      </c>
      <c r="CR2329">
        <v>0.13848312202477048</v>
      </c>
      <c r="CS2329">
        <v>3.4089915531388898E-3</v>
      </c>
      <c r="CT2329">
        <v>2.9761723495861647E-3</v>
      </c>
      <c r="CU2329">
        <v>0</v>
      </c>
    </row>
    <row r="2330" spans="89:99" x14ac:dyDescent="0.25">
      <c r="CK2330" t="s">
        <v>5336</v>
      </c>
      <c r="CL2330" t="s">
        <v>8680</v>
      </c>
      <c r="CM2330" t="s">
        <v>8681</v>
      </c>
      <c r="CN2330">
        <v>0</v>
      </c>
      <c r="CO2330">
        <v>1.8168816983375201E-7</v>
      </c>
      <c r="CP2330">
        <v>2133</v>
      </c>
      <c r="CQ2330">
        <v>2.3664421353917602</v>
      </c>
      <c r="CR2330">
        <v>1.5862031303897955E-7</v>
      </c>
      <c r="CS2330">
        <v>4.1194048112060697</v>
      </c>
      <c r="CT2330">
        <v>3.5963886987561033</v>
      </c>
      <c r="CU2330">
        <v>0</v>
      </c>
    </row>
    <row r="2331" spans="89:99" x14ac:dyDescent="0.25">
      <c r="CK2331" t="s">
        <v>10129</v>
      </c>
      <c r="CL2331" t="s">
        <v>10130</v>
      </c>
      <c r="CM2331" t="s">
        <v>10131</v>
      </c>
      <c r="CN2331">
        <v>0</v>
      </c>
      <c r="CO2331">
        <v>0.115175698102992</v>
      </c>
      <c r="CP2331">
        <v>2134</v>
      </c>
      <c r="CQ2331">
        <v>-20.574223247882699</v>
      </c>
      <c r="CR2331">
        <v>0.10055253076904375</v>
      </c>
      <c r="CS2331">
        <v>85.252924291613695</v>
      </c>
      <c r="CT2331">
        <v>74.428872011853272</v>
      </c>
      <c r="CU2331">
        <v>0</v>
      </c>
    </row>
    <row r="2332" spans="89:99" x14ac:dyDescent="0.25">
      <c r="CK2332" t="s">
        <v>10525</v>
      </c>
      <c r="CL2332" t="s">
        <v>10526</v>
      </c>
      <c r="CM2332" t="s">
        <v>10527</v>
      </c>
      <c r="CN2332">
        <v>0</v>
      </c>
      <c r="CO2332">
        <v>3.6992655278354101E-3</v>
      </c>
      <c r="CP2332">
        <v>2135</v>
      </c>
      <c r="CQ2332">
        <v>1.2419735578464099</v>
      </c>
      <c r="CR2332">
        <v>3.2295919793593163E-3</v>
      </c>
      <c r="CS2332">
        <v>427032.21124659898</v>
      </c>
      <c r="CT2332">
        <v>372814.49357788591</v>
      </c>
      <c r="CU2332">
        <v>0</v>
      </c>
    </row>
    <row r="2333" spans="89:99" x14ac:dyDescent="0.25">
      <c r="CK2333" t="s">
        <v>6780</v>
      </c>
      <c r="CL2333" t="s">
        <v>6781</v>
      </c>
      <c r="CM2333" t="s">
        <v>6782</v>
      </c>
      <c r="CN2333">
        <v>0</v>
      </c>
      <c r="CO2333">
        <v>2.6786931146443298E-3</v>
      </c>
      <c r="CP2333">
        <v>2136</v>
      </c>
      <c r="CQ2333">
        <v>-53.3816978143821</v>
      </c>
      <c r="CR2333">
        <v>2.3385955220366276E-3</v>
      </c>
      <c r="CS2333">
        <v>2.09077215826112E-2</v>
      </c>
      <c r="CT2333">
        <v>1.8253193619596556E-2</v>
      </c>
      <c r="CU2333">
        <v>0</v>
      </c>
    </row>
    <row r="2334" spans="89:99" x14ac:dyDescent="0.25">
      <c r="CK2334" t="s">
        <v>6488</v>
      </c>
      <c r="CL2334" t="s">
        <v>7007</v>
      </c>
      <c r="CM2334" t="s">
        <v>7008</v>
      </c>
      <c r="CN2334">
        <v>0</v>
      </c>
      <c r="CO2334">
        <v>3.4788222268108202E-5</v>
      </c>
      <c r="CP2334">
        <v>2137</v>
      </c>
      <c r="CQ2334">
        <v>-79.924682198059102</v>
      </c>
      <c r="CR2334">
        <v>3.037137041606012E-5</v>
      </c>
      <c r="CS2334">
        <v>1.8171613221116501E-4</v>
      </c>
      <c r="CT2334">
        <v>1.5864472520110671E-4</v>
      </c>
      <c r="CU2334">
        <v>0</v>
      </c>
    </row>
    <row r="2335" spans="89:99" x14ac:dyDescent="0.25">
      <c r="CK2335" t="s">
        <v>5485</v>
      </c>
      <c r="CL2335" t="s">
        <v>7885</v>
      </c>
      <c r="CM2335" t="s">
        <v>7886</v>
      </c>
      <c r="CN2335">
        <v>0</v>
      </c>
      <c r="CO2335">
        <v>1.2864897467823901E-3</v>
      </c>
      <c r="CP2335">
        <v>2138</v>
      </c>
      <c r="CQ2335">
        <v>1.09845352596075</v>
      </c>
      <c r="CR2335">
        <v>1.123151862571911E-3</v>
      </c>
      <c r="CS2335">
        <v>15.652172365736501</v>
      </c>
      <c r="CT2335">
        <v>13.664909953493137</v>
      </c>
      <c r="CU2335">
        <v>0</v>
      </c>
    </row>
    <row r="2336" spans="89:99" x14ac:dyDescent="0.25">
      <c r="CK2336" t="s">
        <v>10494</v>
      </c>
      <c r="CL2336" t="s">
        <v>10495</v>
      </c>
      <c r="CM2336" t="s">
        <v>10496</v>
      </c>
      <c r="CN2336">
        <v>0</v>
      </c>
      <c r="CO2336">
        <v>0.59201444810816095</v>
      </c>
      <c r="CP2336">
        <v>2139</v>
      </c>
      <c r="CQ2336">
        <v>-7.1076264287103105E-2</v>
      </c>
      <c r="CR2336">
        <v>0.51684992571855659</v>
      </c>
      <c r="CS2336">
        <v>4875126.6529132398</v>
      </c>
      <c r="CT2336">
        <v>4256161.0725527648</v>
      </c>
      <c r="CU2336">
        <v>0</v>
      </c>
    </row>
    <row r="2337" spans="89:99" x14ac:dyDescent="0.25">
      <c r="CK2337" t="s">
        <v>6914</v>
      </c>
      <c r="CL2337" t="s">
        <v>2484</v>
      </c>
      <c r="CM2337" t="s">
        <v>2485</v>
      </c>
      <c r="CN2337">
        <v>0</v>
      </c>
      <c r="CO2337">
        <v>0.60144496456291396</v>
      </c>
      <c r="CP2337">
        <v>2140</v>
      </c>
      <c r="CQ2337">
        <v>6.7434071459648299</v>
      </c>
      <c r="CR2337">
        <v>0.52508310608214825</v>
      </c>
      <c r="CS2337">
        <v>143172.35306422599</v>
      </c>
      <c r="CT2337">
        <v>124994.61842977963</v>
      </c>
      <c r="CU2337">
        <v>0</v>
      </c>
    </row>
    <row r="2338" spans="89:99" x14ac:dyDescent="0.25">
      <c r="CK2338" t="s">
        <v>5768</v>
      </c>
      <c r="CL2338" t="s">
        <v>5769</v>
      </c>
      <c r="CM2338" t="s">
        <v>5770</v>
      </c>
      <c r="CN2338">
        <v>0</v>
      </c>
      <c r="CO2338">
        <v>1.67280363452802E-3</v>
      </c>
      <c r="CP2338">
        <v>2141</v>
      </c>
      <c r="CQ2338">
        <v>0</v>
      </c>
      <c r="CR2338">
        <v>1.4604177938738049E-3</v>
      </c>
      <c r="CS2338">
        <v>0</v>
      </c>
      <c r="CT2338">
        <v>0</v>
      </c>
      <c r="CU2338">
        <v>0</v>
      </c>
    </row>
    <row r="2339" spans="89:99" x14ac:dyDescent="0.25">
      <c r="CK2339" t="s">
        <v>10561</v>
      </c>
      <c r="CL2339" t="s">
        <v>10562</v>
      </c>
      <c r="CM2339" t="s">
        <v>10563</v>
      </c>
      <c r="CN2339">
        <v>0</v>
      </c>
      <c r="CO2339">
        <v>1.94850358324032E-2</v>
      </c>
      <c r="CP2339">
        <v>2142</v>
      </c>
      <c r="CQ2339">
        <v>-9.3690799281812005</v>
      </c>
      <c r="CR2339">
        <v>1.7011137742977966E-2</v>
      </c>
      <c r="CS2339">
        <v>10217.0796773438</v>
      </c>
      <c r="CT2339">
        <v>8919.8783731895237</v>
      </c>
      <c r="CU2339">
        <v>0</v>
      </c>
    </row>
    <row r="2340" spans="89:99" x14ac:dyDescent="0.25">
      <c r="CK2340" t="s">
        <v>7597</v>
      </c>
      <c r="CL2340" t="s">
        <v>7598</v>
      </c>
      <c r="CM2340" t="s">
        <v>7599</v>
      </c>
      <c r="CN2340">
        <v>0</v>
      </c>
      <c r="CO2340">
        <v>5.9140307491435901E-4</v>
      </c>
      <c r="CP2340">
        <v>2143</v>
      </c>
      <c r="CQ2340">
        <v>71.905908536866505</v>
      </c>
      <c r="CR2340">
        <v>5.1631617491093248E-4</v>
      </c>
      <c r="CS2340">
        <v>118.315913061519</v>
      </c>
      <c r="CT2340">
        <v>103.29405147557632</v>
      </c>
      <c r="CU2340">
        <v>0</v>
      </c>
    </row>
    <row r="2341" spans="89:99" x14ac:dyDescent="0.25">
      <c r="CK2341" t="s">
        <v>6608</v>
      </c>
      <c r="CL2341" t="s">
        <v>10679</v>
      </c>
      <c r="CM2341" t="s">
        <v>10680</v>
      </c>
      <c r="CN2341">
        <v>0</v>
      </c>
      <c r="CO2341">
        <v>3.4603048288707303E-5</v>
      </c>
      <c r="CP2341">
        <v>2144</v>
      </c>
      <c r="CQ2341">
        <v>-3.2629899129081499E-2</v>
      </c>
      <c r="CR2341">
        <v>3.0209706865779876E-5</v>
      </c>
      <c r="CS2341">
        <v>0</v>
      </c>
      <c r="CT2341">
        <v>0</v>
      </c>
      <c r="CU2341">
        <v>0</v>
      </c>
    </row>
    <row r="2342" spans="89:99" x14ac:dyDescent="0.25">
      <c r="CK2342" t="s">
        <v>7924</v>
      </c>
      <c r="CL2342" t="s">
        <v>7925</v>
      </c>
      <c r="CM2342" t="s">
        <v>7926</v>
      </c>
      <c r="CN2342">
        <v>0</v>
      </c>
      <c r="CO2342">
        <v>2.3256993317486499E-3</v>
      </c>
      <c r="CP2342">
        <v>2145</v>
      </c>
      <c r="CQ2342">
        <v>0</v>
      </c>
      <c r="CR2342">
        <v>2.0304192417925147E-3</v>
      </c>
      <c r="CS2342">
        <v>0</v>
      </c>
      <c r="CT2342">
        <v>0</v>
      </c>
      <c r="CU2342">
        <v>0</v>
      </c>
    </row>
    <row r="2343" spans="89:99" x14ac:dyDescent="0.25">
      <c r="CK2343" t="s">
        <v>8322</v>
      </c>
      <c r="CL2343" t="s">
        <v>8323</v>
      </c>
      <c r="CM2343" t="s">
        <v>8324</v>
      </c>
      <c r="CN2343">
        <v>0</v>
      </c>
      <c r="CO2343">
        <v>2.6772980283451498E-3</v>
      </c>
      <c r="CP2343">
        <v>2146</v>
      </c>
      <c r="CQ2343">
        <v>42.159209282986602</v>
      </c>
      <c r="CR2343">
        <v>2.3373775614743369E-3</v>
      </c>
      <c r="CS2343">
        <v>4096.63545049599</v>
      </c>
      <c r="CT2343">
        <v>3576.5102271592182</v>
      </c>
      <c r="CU2343">
        <v>0</v>
      </c>
    </row>
    <row r="2344" spans="89:99" x14ac:dyDescent="0.25">
      <c r="CK2344" t="s">
        <v>8144</v>
      </c>
      <c r="CL2344" t="s">
        <v>8145</v>
      </c>
      <c r="CM2344" t="s">
        <v>8146</v>
      </c>
      <c r="CN2344">
        <v>0</v>
      </c>
      <c r="CO2344">
        <v>2.0649954294099798E-3</v>
      </c>
      <c r="CP2344">
        <v>2147</v>
      </c>
      <c r="CQ2344">
        <v>-0.69065605598255198</v>
      </c>
      <c r="CR2344">
        <v>1.8028153497103717E-3</v>
      </c>
      <c r="CS2344">
        <v>4016.8500894111398</v>
      </c>
      <c r="CT2344">
        <v>3506.8547346591449</v>
      </c>
      <c r="CU2344">
        <v>0</v>
      </c>
    </row>
    <row r="2345" spans="89:99" x14ac:dyDescent="0.25">
      <c r="CK2345" t="s">
        <v>4580</v>
      </c>
      <c r="CL2345" t="s">
        <v>3144</v>
      </c>
      <c r="CM2345" t="s">
        <v>4581</v>
      </c>
      <c r="CN2345">
        <v>0</v>
      </c>
      <c r="CO2345">
        <v>0.50653952927785095</v>
      </c>
      <c r="CP2345">
        <v>2148</v>
      </c>
      <c r="CQ2345">
        <v>1.13090630793873</v>
      </c>
      <c r="CR2345">
        <v>0.44222724448261802</v>
      </c>
      <c r="CS2345">
        <v>2278.8800578199698</v>
      </c>
      <c r="CT2345">
        <v>1989.5443301589157</v>
      </c>
      <c r="CU2345">
        <v>0</v>
      </c>
    </row>
    <row r="2346" spans="89:99" x14ac:dyDescent="0.25">
      <c r="CK2346" t="s">
        <v>8621</v>
      </c>
      <c r="CL2346" t="s">
        <v>8622</v>
      </c>
      <c r="CM2346" t="s">
        <v>8623</v>
      </c>
      <c r="CN2346">
        <v>0</v>
      </c>
      <c r="CO2346">
        <v>1.5645770688566599E-2</v>
      </c>
      <c r="CP2346">
        <v>2149</v>
      </c>
      <c r="CQ2346">
        <v>-3.8498261790730002</v>
      </c>
      <c r="CR2346">
        <v>1.3659321058863434E-2</v>
      </c>
      <c r="CS2346">
        <v>779.89272885433104</v>
      </c>
      <c r="CT2346">
        <v>680.8744284280699</v>
      </c>
      <c r="CU2346">
        <v>0</v>
      </c>
    </row>
    <row r="2347" spans="89:99" x14ac:dyDescent="0.25">
      <c r="CK2347" t="s">
        <v>7661</v>
      </c>
      <c r="CL2347" t="s">
        <v>2744</v>
      </c>
      <c r="CM2347" t="s">
        <v>2745</v>
      </c>
      <c r="CN2347">
        <v>0</v>
      </c>
      <c r="CO2347">
        <v>3.9248193292228199E-4</v>
      </c>
      <c r="CP2347">
        <v>2150</v>
      </c>
      <c r="CQ2347">
        <v>26.854587075116999</v>
      </c>
      <c r="CR2347">
        <v>3.4265085679073749E-4</v>
      </c>
      <c r="CS2347">
        <v>80.825602572832693</v>
      </c>
      <c r="CT2347">
        <v>70.563660767775588</v>
      </c>
      <c r="CU2347">
        <v>0</v>
      </c>
    </row>
    <row r="2348" spans="89:99" x14ac:dyDescent="0.25">
      <c r="CK2348" t="s">
        <v>7165</v>
      </c>
      <c r="CL2348" t="s">
        <v>7166</v>
      </c>
      <c r="CM2348" t="s">
        <v>7167</v>
      </c>
      <c r="CN2348">
        <v>0</v>
      </c>
      <c r="CO2348">
        <v>1.30456560642873E-2</v>
      </c>
      <c r="CP2348">
        <v>2151</v>
      </c>
      <c r="CQ2348">
        <v>8.6545014348979308</v>
      </c>
      <c r="CR2348">
        <v>1.138932738774113E-2</v>
      </c>
      <c r="CS2348">
        <v>12.549190577104801</v>
      </c>
      <c r="CT2348">
        <v>10.955895144673271</v>
      </c>
      <c r="CU2348">
        <v>0</v>
      </c>
    </row>
    <row r="2349" spans="89:99" x14ac:dyDescent="0.25">
      <c r="CK2349" t="s">
        <v>5702</v>
      </c>
      <c r="CL2349" t="s">
        <v>7745</v>
      </c>
      <c r="CM2349" t="s">
        <v>7746</v>
      </c>
      <c r="CN2349">
        <v>0</v>
      </c>
      <c r="CO2349">
        <v>3.4812904489762498E-5</v>
      </c>
      <c r="CP2349">
        <v>2152</v>
      </c>
      <c r="CQ2349">
        <v>1.19128049542732</v>
      </c>
      <c r="CR2349">
        <v>3.0392918884124301E-5</v>
      </c>
      <c r="CS2349">
        <v>1.6182609978147799</v>
      </c>
      <c r="CT2349">
        <v>1.4128001084882247</v>
      </c>
      <c r="CU2349">
        <v>0</v>
      </c>
    </row>
    <row r="2350" spans="89:99" x14ac:dyDescent="0.25">
      <c r="CK2350" t="s">
        <v>9666</v>
      </c>
      <c r="CL2350" t="s">
        <v>9667</v>
      </c>
      <c r="CM2350" t="s">
        <v>9668</v>
      </c>
      <c r="CN2350">
        <v>0</v>
      </c>
      <c r="CO2350">
        <v>3.5474349675067997E-2</v>
      </c>
      <c r="CP2350">
        <v>2153</v>
      </c>
      <c r="CQ2350">
        <v>1.1365059250632601</v>
      </c>
      <c r="CR2350">
        <v>3.0970384342922673E-2</v>
      </c>
      <c r="CS2350">
        <v>5775.8325405774804</v>
      </c>
      <c r="CT2350">
        <v>5042.5097378956025</v>
      </c>
      <c r="CU2350">
        <v>0</v>
      </c>
    </row>
    <row r="2351" spans="89:99" x14ac:dyDescent="0.25">
      <c r="CK2351" t="s">
        <v>8154</v>
      </c>
      <c r="CL2351" t="s">
        <v>8155</v>
      </c>
      <c r="CM2351" t="s">
        <v>8156</v>
      </c>
      <c r="CN2351">
        <v>0</v>
      </c>
      <c r="CO2351">
        <v>1.00024180858642E-2</v>
      </c>
      <c r="CP2351">
        <v>2154</v>
      </c>
      <c r="CQ2351">
        <v>-1.80485677853187E-2</v>
      </c>
      <c r="CR2351">
        <v>8.7324710760105402E-3</v>
      </c>
      <c r="CS2351">
        <v>6.5719887791362401</v>
      </c>
      <c r="CT2351">
        <v>5.7375827957819885</v>
      </c>
      <c r="CU2351">
        <v>0</v>
      </c>
    </row>
    <row r="2352" spans="89:99" x14ac:dyDescent="0.25">
      <c r="CK2352" t="s">
        <v>7052</v>
      </c>
      <c r="CL2352" t="s">
        <v>2862</v>
      </c>
      <c r="CM2352" t="s">
        <v>2863</v>
      </c>
      <c r="CN2352">
        <v>0</v>
      </c>
      <c r="CO2352">
        <v>8.3477478573523603E-4</v>
      </c>
      <c r="CP2352">
        <v>2155</v>
      </c>
      <c r="CQ2352">
        <v>-1.5904352809162401</v>
      </c>
      <c r="CR2352">
        <v>7.287884398391477E-4</v>
      </c>
      <c r="CS2352">
        <v>339672.61354292597</v>
      </c>
      <c r="CT2352">
        <v>296546.41983706201</v>
      </c>
      <c r="CU2352">
        <v>0</v>
      </c>
    </row>
    <row r="2353" spans="89:99" x14ac:dyDescent="0.25">
      <c r="CK2353" t="s">
        <v>7139</v>
      </c>
      <c r="CL2353" t="s">
        <v>7139</v>
      </c>
      <c r="CM2353" t="s">
        <v>7140</v>
      </c>
      <c r="CN2353">
        <v>0</v>
      </c>
      <c r="CO2353">
        <v>6.6611064244780302E-5</v>
      </c>
      <c r="CP2353">
        <v>2156</v>
      </c>
      <c r="CQ2353">
        <v>0</v>
      </c>
      <c r="CR2353">
        <v>5.8153857084006032E-5</v>
      </c>
      <c r="CS2353">
        <v>0</v>
      </c>
      <c r="CT2353">
        <v>0</v>
      </c>
      <c r="CU2353">
        <v>0</v>
      </c>
    </row>
    <row r="2354" spans="89:99" x14ac:dyDescent="0.25">
      <c r="CK2354" t="s">
        <v>7763</v>
      </c>
      <c r="CL2354" t="s">
        <v>3221</v>
      </c>
      <c r="CM2354" t="s">
        <v>3222</v>
      </c>
      <c r="CN2354">
        <v>0</v>
      </c>
      <c r="CO2354">
        <v>1.28717139834302E-2</v>
      </c>
      <c r="CP2354">
        <v>2157</v>
      </c>
      <c r="CQ2354">
        <v>-35.744886801121197</v>
      </c>
      <c r="CR2354">
        <v>1.1237469689237972E-2</v>
      </c>
      <c r="CS2354">
        <v>226.812361222118</v>
      </c>
      <c r="CT2354">
        <v>198.01535659191308</v>
      </c>
      <c r="CU2354">
        <v>0</v>
      </c>
    </row>
    <row r="2355" spans="89:99" x14ac:dyDescent="0.25">
      <c r="CK2355" t="s">
        <v>4280</v>
      </c>
      <c r="CL2355" t="s">
        <v>9070</v>
      </c>
      <c r="CM2355" t="s">
        <v>9071</v>
      </c>
      <c r="CN2355">
        <v>0</v>
      </c>
      <c r="CO2355">
        <v>5.2048995531370505E-4</v>
      </c>
      <c r="CP2355">
        <v>2158</v>
      </c>
      <c r="CQ2355">
        <v>3.9485996837270498</v>
      </c>
      <c r="CR2355">
        <v>4.5440646862725595E-4</v>
      </c>
      <c r="CS2355">
        <v>437.75425131541999</v>
      </c>
      <c r="CT2355">
        <v>382.1752205514091</v>
      </c>
      <c r="CU2355">
        <v>0</v>
      </c>
    </row>
    <row r="2356" spans="89:99" x14ac:dyDescent="0.25">
      <c r="CK2356" t="s">
        <v>8407</v>
      </c>
      <c r="CL2356" t="s">
        <v>8407</v>
      </c>
      <c r="CM2356" t="s">
        <v>8408</v>
      </c>
      <c r="CN2356">
        <v>0</v>
      </c>
      <c r="CO2356">
        <v>2.4264086634770299E-4</v>
      </c>
      <c r="CP2356">
        <v>2159</v>
      </c>
      <c r="CQ2356">
        <v>0.74322987040612098</v>
      </c>
      <c r="CR2356">
        <v>2.1183421139273328E-4</v>
      </c>
      <c r="CS2356">
        <v>0</v>
      </c>
      <c r="CT2356">
        <v>0</v>
      </c>
      <c r="CU2356">
        <v>0</v>
      </c>
    </row>
    <row r="2357" spans="89:99" x14ac:dyDescent="0.25">
      <c r="CK2357" t="s">
        <v>8709</v>
      </c>
      <c r="CL2357" t="s">
        <v>8710</v>
      </c>
      <c r="CM2357" t="s">
        <v>8711</v>
      </c>
      <c r="CN2357">
        <v>0</v>
      </c>
      <c r="CO2357">
        <v>0.17354238990660001</v>
      </c>
      <c r="CP2357">
        <v>2160</v>
      </c>
      <c r="CQ2357">
        <v>5.60594019076163</v>
      </c>
      <c r="CR2357">
        <v>0.1515087539144985</v>
      </c>
      <c r="CS2357">
        <v>2897.7692179270098</v>
      </c>
      <c r="CT2357">
        <v>2529.8568469421257</v>
      </c>
      <c r="CU2357">
        <v>0</v>
      </c>
    </row>
    <row r="2358" spans="89:99" x14ac:dyDescent="0.25">
      <c r="CK2358" t="s">
        <v>10300</v>
      </c>
      <c r="CL2358" t="s">
        <v>10301</v>
      </c>
      <c r="CM2358" t="s">
        <v>10301</v>
      </c>
      <c r="CN2358">
        <v>0</v>
      </c>
      <c r="CO2358">
        <v>3.5465992557829303E-5</v>
      </c>
      <c r="CP2358">
        <v>2161</v>
      </c>
      <c r="CQ2358">
        <v>0</v>
      </c>
      <c r="CR2358">
        <v>3.0963088278717074E-5</v>
      </c>
      <c r="CS2358">
        <v>0</v>
      </c>
      <c r="CT2358">
        <v>0</v>
      </c>
      <c r="CU2358">
        <v>0</v>
      </c>
    </row>
    <row r="2359" spans="89:99" x14ac:dyDescent="0.25">
      <c r="CK2359" t="s">
        <v>10427</v>
      </c>
      <c r="CL2359" t="s">
        <v>10428</v>
      </c>
      <c r="CM2359" t="s">
        <v>10429</v>
      </c>
      <c r="CN2359">
        <v>0</v>
      </c>
      <c r="CO2359">
        <v>3.65416619522525E-3</v>
      </c>
      <c r="CP2359">
        <v>2162</v>
      </c>
      <c r="CQ2359">
        <v>-32.612720466417102</v>
      </c>
      <c r="CR2359">
        <v>3.1902186384146721E-3</v>
      </c>
      <c r="CS2359">
        <v>40915.613486419003</v>
      </c>
      <c r="CT2359">
        <v>35720.803535729312</v>
      </c>
      <c r="CU2359">
        <v>0</v>
      </c>
    </row>
    <row r="2360" spans="89:99" x14ac:dyDescent="0.25">
      <c r="CK2360" t="s">
        <v>7173</v>
      </c>
      <c r="CL2360" t="s">
        <v>7174</v>
      </c>
      <c r="CM2360" t="s">
        <v>7175</v>
      </c>
      <c r="CN2360">
        <v>0</v>
      </c>
      <c r="CO2360">
        <v>2.0693357022625101E-3</v>
      </c>
      <c r="CP2360">
        <v>2163</v>
      </c>
      <c r="CQ2360">
        <v>7.9208138311630103</v>
      </c>
      <c r="CR2360">
        <v>1.8066045641604532E-3</v>
      </c>
      <c r="CS2360">
        <v>1654.84776109933</v>
      </c>
      <c r="CT2360">
        <v>1444.7416699591151</v>
      </c>
      <c r="CU2360">
        <v>0</v>
      </c>
    </row>
    <row r="2361" spans="89:99" x14ac:dyDescent="0.25">
      <c r="CK2361" t="s">
        <v>5932</v>
      </c>
      <c r="CL2361" t="s">
        <v>5933</v>
      </c>
      <c r="CM2361" t="s">
        <v>5934</v>
      </c>
      <c r="CN2361">
        <v>0</v>
      </c>
      <c r="CO2361">
        <v>6.74367304952668E-3</v>
      </c>
      <c r="CP2361">
        <v>2164</v>
      </c>
      <c r="CQ2361">
        <v>0</v>
      </c>
      <c r="CR2361">
        <v>5.8874693444665761E-3</v>
      </c>
      <c r="CS2361">
        <v>0</v>
      </c>
      <c r="CT2361">
        <v>0</v>
      </c>
      <c r="CU2361">
        <v>0</v>
      </c>
    </row>
    <row r="2362" spans="89:99" x14ac:dyDescent="0.25">
      <c r="CK2362" t="s">
        <v>7817</v>
      </c>
      <c r="CL2362" t="s">
        <v>7818</v>
      </c>
      <c r="CM2362" t="s">
        <v>7819</v>
      </c>
      <c r="CN2362">
        <v>0</v>
      </c>
      <c r="CO2362">
        <v>7.5892849109777895E-4</v>
      </c>
      <c r="CP2362">
        <v>2165</v>
      </c>
      <c r="CQ2362">
        <v>-20.980551285723799</v>
      </c>
      <c r="CR2362">
        <v>6.6257189415404078E-4</v>
      </c>
      <c r="CS2362">
        <v>72.098206654289001</v>
      </c>
      <c r="CT2362">
        <v>62.944329944633871</v>
      </c>
      <c r="CU2362">
        <v>0</v>
      </c>
    </row>
    <row r="2363" spans="89:99" x14ac:dyDescent="0.25">
      <c r="CK2363" t="s">
        <v>9799</v>
      </c>
      <c r="CL2363" t="s">
        <v>9800</v>
      </c>
      <c r="CM2363" t="s">
        <v>9801</v>
      </c>
      <c r="CN2363">
        <v>0</v>
      </c>
      <c r="CO2363">
        <v>4.7656206129345303E-3</v>
      </c>
      <c r="CP2363">
        <v>2166</v>
      </c>
      <c r="CQ2363">
        <v>-11.074531871493001</v>
      </c>
      <c r="CR2363">
        <v>4.1605583574339114E-3</v>
      </c>
      <c r="CS2363">
        <v>82.523325011069602</v>
      </c>
      <c r="CT2363">
        <v>72.045833574364181</v>
      </c>
      <c r="CU2363">
        <v>0</v>
      </c>
    </row>
    <row r="2364" spans="89:99" x14ac:dyDescent="0.25">
      <c r="CK2364" t="s">
        <v>7775</v>
      </c>
      <c r="CL2364" t="s">
        <v>7776</v>
      </c>
      <c r="CM2364" t="s">
        <v>7777</v>
      </c>
      <c r="CN2364">
        <v>0</v>
      </c>
      <c r="CO2364">
        <v>3.7571489465147501</v>
      </c>
      <c r="CP2364">
        <v>2167</v>
      </c>
      <c r="CQ2364">
        <v>3.9935336944799298</v>
      </c>
      <c r="CR2364">
        <v>3.2801262876694524</v>
      </c>
      <c r="CS2364">
        <v>283.89017439865501</v>
      </c>
      <c r="CT2364">
        <v>247.84634229630424</v>
      </c>
      <c r="CU2364">
        <v>0</v>
      </c>
    </row>
    <row r="2365" spans="89:99" x14ac:dyDescent="0.25">
      <c r="CK2365" t="s">
        <v>7851</v>
      </c>
      <c r="CL2365" t="s">
        <v>7852</v>
      </c>
      <c r="CM2365" t="s">
        <v>7853</v>
      </c>
      <c r="CN2365">
        <v>0</v>
      </c>
      <c r="CO2365">
        <v>1.3905577898658801E-4</v>
      </c>
      <c r="CP2365">
        <v>2168</v>
      </c>
      <c r="CQ2365">
        <v>-9.4006509804709204E-2</v>
      </c>
      <c r="CR2365">
        <v>1.2140070106333488E-4</v>
      </c>
      <c r="CS2365">
        <v>0.37016648366229699</v>
      </c>
      <c r="CT2365">
        <v>0.3231686662305972</v>
      </c>
      <c r="CU2365">
        <v>0</v>
      </c>
    </row>
    <row r="2366" spans="89:99" x14ac:dyDescent="0.25">
      <c r="CK2366" t="s">
        <v>5056</v>
      </c>
      <c r="CL2366" t="s">
        <v>5057</v>
      </c>
      <c r="CM2366" t="s">
        <v>5058</v>
      </c>
      <c r="CN2366">
        <v>0</v>
      </c>
      <c r="CO2366">
        <v>1.3557938451192299E-3</v>
      </c>
      <c r="CP2366">
        <v>2169</v>
      </c>
      <c r="CQ2366">
        <v>19.406970694531001</v>
      </c>
      <c r="CR2366">
        <v>1.1836568353675123E-3</v>
      </c>
      <c r="CS2366">
        <v>893.70787609654803</v>
      </c>
      <c r="CT2366">
        <v>780.23914931582613</v>
      </c>
      <c r="CU2366">
        <v>0</v>
      </c>
    </row>
    <row r="2367" spans="89:99" x14ac:dyDescent="0.25">
      <c r="CK2367" t="s">
        <v>5790</v>
      </c>
      <c r="CL2367" t="s">
        <v>5791</v>
      </c>
      <c r="CM2367" t="s">
        <v>5792</v>
      </c>
      <c r="CN2367">
        <v>0</v>
      </c>
      <c r="CO2367">
        <v>5.3048388434357905E-4</v>
      </c>
      <c r="CP2367">
        <v>2170</v>
      </c>
      <c r="CQ2367">
        <v>-0.99777292190260902</v>
      </c>
      <c r="CR2367">
        <v>4.6313152845178101E-4</v>
      </c>
      <c r="CS2367">
        <v>1.05768893320594</v>
      </c>
      <c r="CT2367">
        <v>0.92340051549038138</v>
      </c>
      <c r="CU2367">
        <v>0</v>
      </c>
    </row>
    <row r="2368" spans="89:99" x14ac:dyDescent="0.25">
      <c r="CK2368" t="s">
        <v>6608</v>
      </c>
      <c r="CL2368" t="s">
        <v>6609</v>
      </c>
      <c r="CM2368" t="s">
        <v>6610</v>
      </c>
      <c r="CN2368">
        <v>0</v>
      </c>
      <c r="CO2368">
        <v>5.9098706069299898E-4</v>
      </c>
      <c r="CP2368">
        <v>2171</v>
      </c>
      <c r="CQ2368">
        <v>72.930474691696205</v>
      </c>
      <c r="CR2368">
        <v>5.1595297951917321E-4</v>
      </c>
      <c r="CS2368">
        <v>17.048099447976799</v>
      </c>
      <c r="CT2368">
        <v>14.883604549663877</v>
      </c>
      <c r="CU2368">
        <v>0</v>
      </c>
    </row>
    <row r="2369" spans="89:99" x14ac:dyDescent="0.25">
      <c r="CK2369" t="s">
        <v>5053</v>
      </c>
      <c r="CL2369" t="s">
        <v>899</v>
      </c>
      <c r="CM2369" t="s">
        <v>900</v>
      </c>
      <c r="CN2369">
        <v>0</v>
      </c>
      <c r="CO2369">
        <v>5.2661963269727899E-4</v>
      </c>
      <c r="CP2369">
        <v>2172</v>
      </c>
      <c r="CQ2369">
        <v>-6.0883031459791201</v>
      </c>
      <c r="CR2369">
        <v>4.5975789765150178E-4</v>
      </c>
      <c r="CS2369">
        <v>0.34358566254755901</v>
      </c>
      <c r="CT2369">
        <v>0.2999626524878708</v>
      </c>
      <c r="CU2369">
        <v>0</v>
      </c>
    </row>
    <row r="2370" spans="89:99" x14ac:dyDescent="0.25">
      <c r="CK2370" t="s">
        <v>3453</v>
      </c>
      <c r="CL2370" t="s">
        <v>3453</v>
      </c>
      <c r="CM2370" t="s">
        <v>3452</v>
      </c>
      <c r="CN2370">
        <v>0</v>
      </c>
      <c r="CO2370">
        <v>4.0093270207105902E-2</v>
      </c>
      <c r="CP2370">
        <v>2173</v>
      </c>
      <c r="CQ2370">
        <v>2.5066217894713501</v>
      </c>
      <c r="CR2370">
        <v>3.5002868248530918E-2</v>
      </c>
      <c r="CS2370">
        <v>38520.443474911597</v>
      </c>
      <c r="CT2370">
        <v>33629.733889562929</v>
      </c>
      <c r="CU2370">
        <v>0</v>
      </c>
    </row>
    <row r="2371" spans="89:99" x14ac:dyDescent="0.25">
      <c r="CK2371" t="s">
        <v>7897</v>
      </c>
      <c r="CL2371" t="s">
        <v>2327</v>
      </c>
      <c r="CM2371" t="s">
        <v>2328</v>
      </c>
      <c r="CN2371">
        <v>0</v>
      </c>
      <c r="CO2371">
        <v>3.88351795869896E-2</v>
      </c>
      <c r="CP2371">
        <v>2174</v>
      </c>
      <c r="CQ2371">
        <v>0</v>
      </c>
      <c r="CR2371">
        <v>3.3904509845907066E-2</v>
      </c>
      <c r="CS2371">
        <v>0</v>
      </c>
      <c r="CT2371">
        <v>0</v>
      </c>
      <c r="CU2371">
        <v>0</v>
      </c>
    </row>
    <row r="2372" spans="89:99" x14ac:dyDescent="0.25">
      <c r="CK2372" t="s">
        <v>10843</v>
      </c>
      <c r="CL2372" t="s">
        <v>5110</v>
      </c>
      <c r="CM2372" t="s">
        <v>10844</v>
      </c>
      <c r="CN2372">
        <v>0</v>
      </c>
      <c r="CO2372">
        <v>7.5713389819754104E-2</v>
      </c>
      <c r="CP2372">
        <v>2175</v>
      </c>
      <c r="CQ2372">
        <v>3.17308042069447</v>
      </c>
      <c r="CR2372">
        <v>6.6100514994678866E-2</v>
      </c>
      <c r="CS2372">
        <v>7728.0806122025797</v>
      </c>
      <c r="CT2372">
        <v>6746.8925853548935</v>
      </c>
      <c r="CU2372">
        <v>0</v>
      </c>
    </row>
    <row r="2373" spans="89:99" x14ac:dyDescent="0.25">
      <c r="CK2373" t="s">
        <v>6842</v>
      </c>
      <c r="CL2373" t="s">
        <v>6842</v>
      </c>
      <c r="CM2373" t="s">
        <v>10814</v>
      </c>
      <c r="CN2373">
        <v>0</v>
      </c>
      <c r="CO2373">
        <v>3.4477089214785403E-5</v>
      </c>
      <c r="CP2373">
        <v>2176</v>
      </c>
      <c r="CQ2373">
        <v>5.49070945942794</v>
      </c>
      <c r="CR2373">
        <v>3.0099740059719399E-5</v>
      </c>
      <c r="CS2373">
        <v>30277.5881865917</v>
      </c>
      <c r="CT2373">
        <v>26433.42448006928</v>
      </c>
      <c r="CU2373">
        <v>0</v>
      </c>
    </row>
    <row r="2374" spans="89:99" x14ac:dyDescent="0.25">
      <c r="CK2374" t="s">
        <v>9651</v>
      </c>
      <c r="CL2374" t="s">
        <v>9652</v>
      </c>
      <c r="CM2374" t="s">
        <v>9653</v>
      </c>
      <c r="CN2374">
        <v>0</v>
      </c>
      <c r="CO2374">
        <v>2.8968634401861002E-7</v>
      </c>
      <c r="CP2374">
        <v>2177</v>
      </c>
      <c r="CQ2374">
        <v>0.73095709994366098</v>
      </c>
      <c r="CR2374">
        <v>2.529066070366313E-7</v>
      </c>
      <c r="CS2374">
        <v>95.801235185245005</v>
      </c>
      <c r="CT2374">
        <v>83.637927161185587</v>
      </c>
      <c r="CU2374">
        <v>0</v>
      </c>
    </row>
    <row r="2375" spans="89:99" x14ac:dyDescent="0.25">
      <c r="CK2375" t="s">
        <v>3480</v>
      </c>
      <c r="CL2375" t="s">
        <v>3480</v>
      </c>
      <c r="CM2375" t="s">
        <v>3479</v>
      </c>
      <c r="CN2375">
        <v>0</v>
      </c>
      <c r="CO2375">
        <v>1.0804509781288401</v>
      </c>
      <c r="CP2375">
        <v>2178</v>
      </c>
      <c r="CQ2375">
        <v>2.12589831558808</v>
      </c>
      <c r="CR2375">
        <v>0.94327260014169023</v>
      </c>
      <c r="CS2375">
        <v>442276.05839012697</v>
      </c>
      <c r="CT2375">
        <v>386122.92091268301</v>
      </c>
      <c r="CU2375">
        <v>0</v>
      </c>
    </row>
    <row r="2376" spans="89:99" x14ac:dyDescent="0.25">
      <c r="CK2376" t="s">
        <v>5294</v>
      </c>
      <c r="CL2376" t="s">
        <v>10458</v>
      </c>
      <c r="CM2376" t="s">
        <v>10459</v>
      </c>
      <c r="CN2376">
        <v>0</v>
      </c>
      <c r="CO2376">
        <v>7.7978501818248402E-3</v>
      </c>
      <c r="CP2376">
        <v>2179</v>
      </c>
      <c r="CQ2376">
        <v>0.96771474762581</v>
      </c>
      <c r="CR2376">
        <v>6.8078039313396333E-3</v>
      </c>
      <c r="CS2376">
        <v>155.95700363649701</v>
      </c>
      <c r="CT2376">
        <v>136.15607862679283</v>
      </c>
      <c r="CU2376">
        <v>0</v>
      </c>
    </row>
    <row r="2377" spans="89:99" x14ac:dyDescent="0.25">
      <c r="CK2377" t="s">
        <v>7210</v>
      </c>
      <c r="CL2377" t="s">
        <v>7211</v>
      </c>
      <c r="CM2377" t="s">
        <v>7212</v>
      </c>
      <c r="CN2377">
        <v>0</v>
      </c>
      <c r="CO2377">
        <v>2.4198169557397401E-2</v>
      </c>
      <c r="CP2377">
        <v>2180</v>
      </c>
      <c r="CQ2377">
        <v>47.2585140043998</v>
      </c>
      <c r="CR2377">
        <v>2.1125873157712003E-2</v>
      </c>
      <c r="CS2377">
        <v>352.74246907753502</v>
      </c>
      <c r="CT2377">
        <v>307.95687423357498</v>
      </c>
      <c r="CU2377">
        <v>0</v>
      </c>
    </row>
    <row r="2378" spans="89:99" x14ac:dyDescent="0.25">
      <c r="CK2378" t="s">
        <v>10861</v>
      </c>
      <c r="CL2378" t="s">
        <v>10862</v>
      </c>
      <c r="CM2378" t="s">
        <v>10863</v>
      </c>
      <c r="CN2378">
        <v>0</v>
      </c>
      <c r="CO2378">
        <v>3.5506380926221701E-2</v>
      </c>
      <c r="CP2378">
        <v>2181</v>
      </c>
      <c r="CQ2378">
        <v>-0.25410580832433899</v>
      </c>
      <c r="CR2378">
        <v>3.0998348778304898E-2</v>
      </c>
      <c r="CS2378">
        <v>385141.54274765</v>
      </c>
      <c r="CT2378">
        <v>336242.43191423744</v>
      </c>
      <c r="CU2378">
        <v>0</v>
      </c>
    </row>
    <row r="2379" spans="89:99" x14ac:dyDescent="0.25">
      <c r="CK2379" t="s">
        <v>6960</v>
      </c>
      <c r="CL2379" t="s">
        <v>10582</v>
      </c>
      <c r="CM2379" t="s">
        <v>10583</v>
      </c>
      <c r="CN2379">
        <v>0</v>
      </c>
      <c r="CO2379">
        <v>9.2780639921255894E-5</v>
      </c>
      <c r="CP2379">
        <v>2182</v>
      </c>
      <c r="CQ2379">
        <v>0</v>
      </c>
      <c r="CR2379">
        <v>8.1000838754293589E-5</v>
      </c>
      <c r="CS2379">
        <v>0</v>
      </c>
      <c r="CT2379">
        <v>0</v>
      </c>
      <c r="CU2379">
        <v>0</v>
      </c>
    </row>
    <row r="2380" spans="89:99" x14ac:dyDescent="0.25">
      <c r="CK2380" t="s">
        <v>8382</v>
      </c>
      <c r="CL2380" t="s">
        <v>1951</v>
      </c>
      <c r="CM2380" t="s">
        <v>1873</v>
      </c>
      <c r="CN2380">
        <v>0</v>
      </c>
      <c r="CO2380">
        <v>1.57682474246642E-6</v>
      </c>
      <c r="CP2380">
        <v>2183</v>
      </c>
      <c r="CQ2380">
        <v>0.922427166024683</v>
      </c>
      <c r="CR2380">
        <v>1.3766247658639139E-6</v>
      </c>
      <c r="CS2380">
        <v>37.220372315794599</v>
      </c>
      <c r="CT2380">
        <v>32.494724965092061</v>
      </c>
      <c r="CU2380">
        <v>0</v>
      </c>
    </row>
    <row r="2381" spans="89:99" x14ac:dyDescent="0.25">
      <c r="CK2381" t="s">
        <v>9098</v>
      </c>
      <c r="CL2381" t="s">
        <v>9099</v>
      </c>
      <c r="CM2381" t="s">
        <v>9100</v>
      </c>
      <c r="CN2381">
        <v>0</v>
      </c>
      <c r="CO2381">
        <v>0.12718644952275901</v>
      </c>
      <c r="CP2381">
        <v>2184</v>
      </c>
      <c r="CQ2381">
        <v>1.12009987073454</v>
      </c>
      <c r="CR2381">
        <v>0.11103834914555147</v>
      </c>
      <c r="CS2381">
        <v>145527.19680653501</v>
      </c>
      <c r="CT2381">
        <v>127050.48179119013</v>
      </c>
      <c r="CU2381">
        <v>0</v>
      </c>
    </row>
    <row r="2382" spans="89:99" x14ac:dyDescent="0.25">
      <c r="CK2382" t="s">
        <v>5874</v>
      </c>
      <c r="CL2382" t="s">
        <v>3337</v>
      </c>
      <c r="CM2382" t="s">
        <v>3338</v>
      </c>
      <c r="CN2382">
        <v>0</v>
      </c>
      <c r="CO2382">
        <v>3.2771701735154999E-6</v>
      </c>
      <c r="CP2382">
        <v>2185</v>
      </c>
      <c r="CQ2382">
        <v>-39.587257401425397</v>
      </c>
      <c r="CR2382">
        <v>2.861087539605279E-6</v>
      </c>
      <c r="CS2382">
        <v>5863.7848795783302</v>
      </c>
      <c r="CT2382">
        <v>5119.2952961275487</v>
      </c>
      <c r="CU2382">
        <v>0</v>
      </c>
    </row>
    <row r="2383" spans="89:99" x14ac:dyDescent="0.25">
      <c r="CK2383" t="s">
        <v>10086</v>
      </c>
      <c r="CL2383" t="s">
        <v>10087</v>
      </c>
      <c r="CM2383" t="s">
        <v>10088</v>
      </c>
      <c r="CN2383">
        <v>0</v>
      </c>
      <c r="CO2383">
        <v>2.14848735312045E-5</v>
      </c>
      <c r="CP2383">
        <v>2186</v>
      </c>
      <c r="CQ2383">
        <v>-30.476742934842601</v>
      </c>
      <c r="CR2383">
        <v>1.8757068048188656E-5</v>
      </c>
      <c r="CS2383">
        <v>67.892697977090904</v>
      </c>
      <c r="CT2383">
        <v>59.272769471127553</v>
      </c>
      <c r="CU2383">
        <v>0</v>
      </c>
    </row>
    <row r="2384" spans="89:99" x14ac:dyDescent="0.25">
      <c r="CK2384" t="s">
        <v>10858</v>
      </c>
      <c r="CL2384" t="s">
        <v>10859</v>
      </c>
      <c r="CM2384" t="s">
        <v>10860</v>
      </c>
      <c r="CN2384">
        <v>0</v>
      </c>
      <c r="CO2384">
        <v>1.56547872771448E-2</v>
      </c>
      <c r="CP2384">
        <v>2187</v>
      </c>
      <c r="CQ2384">
        <v>-35.536122183369798</v>
      </c>
      <c r="CR2384">
        <v>1.3667192865289392E-2</v>
      </c>
      <c r="CS2384">
        <v>0.39136968192861998</v>
      </c>
      <c r="CT2384">
        <v>0.34167982163223476</v>
      </c>
      <c r="CU2384">
        <v>0</v>
      </c>
    </row>
    <row r="2385" spans="89:99" x14ac:dyDescent="0.25">
      <c r="CK2385" t="s">
        <v>5032</v>
      </c>
      <c r="CL2385" t="s">
        <v>5033</v>
      </c>
      <c r="CM2385" t="s">
        <v>5034</v>
      </c>
      <c r="CN2385">
        <v>0</v>
      </c>
      <c r="CO2385">
        <v>4.0779043277793602E-2</v>
      </c>
      <c r="CP2385">
        <v>2189</v>
      </c>
      <c r="CQ2385">
        <v>0.17837323945435399</v>
      </c>
      <c r="CR2385">
        <v>3.5601572827071826E-2</v>
      </c>
      <c r="CS2385">
        <v>0</v>
      </c>
      <c r="CT2385">
        <v>0</v>
      </c>
      <c r="CU2385">
        <v>0</v>
      </c>
    </row>
    <row r="2386" spans="89:99" x14ac:dyDescent="0.25">
      <c r="CK2386" t="s">
        <v>4504</v>
      </c>
      <c r="CL2386" t="s">
        <v>7826</v>
      </c>
      <c r="CM2386" t="s">
        <v>7827</v>
      </c>
      <c r="CN2386">
        <v>0</v>
      </c>
      <c r="CO2386">
        <v>1.70237428810556E-5</v>
      </c>
      <c r="CP2386">
        <v>2190</v>
      </c>
      <c r="CQ2386">
        <v>-0.30694664321369097</v>
      </c>
      <c r="CR2386">
        <v>1.4862340389905262E-5</v>
      </c>
      <c r="CS2386">
        <v>6.8094971524222601</v>
      </c>
      <c r="CT2386">
        <v>5.9449361559621217</v>
      </c>
      <c r="CU2386">
        <v>0</v>
      </c>
    </row>
    <row r="2387" spans="89:99" x14ac:dyDescent="0.25">
      <c r="CK2387" t="s">
        <v>8988</v>
      </c>
      <c r="CL2387" t="s">
        <v>8989</v>
      </c>
      <c r="CM2387" t="s">
        <v>8990</v>
      </c>
      <c r="CN2387">
        <v>0</v>
      </c>
      <c r="CO2387">
        <v>4.3878724276913202E-2</v>
      </c>
      <c r="CP2387">
        <v>2191</v>
      </c>
      <c r="CQ2387">
        <v>4.6002460054503498</v>
      </c>
      <c r="CR2387">
        <v>3.8307705927819208E-2</v>
      </c>
      <c r="CS2387">
        <v>4.9209730071770199</v>
      </c>
      <c r="CT2387">
        <v>4.2961865902937983</v>
      </c>
      <c r="CU2387">
        <v>0</v>
      </c>
    </row>
    <row r="2388" spans="89:99" x14ac:dyDescent="0.25">
      <c r="CK2388" t="s">
        <v>10456</v>
      </c>
      <c r="CL2388" t="s">
        <v>10456</v>
      </c>
      <c r="CM2388" t="s">
        <v>10457</v>
      </c>
      <c r="CN2388">
        <v>0</v>
      </c>
      <c r="CO2388">
        <v>0.96700095389820195</v>
      </c>
      <c r="CP2388">
        <v>2192</v>
      </c>
      <c r="CQ2388">
        <v>-1.4936359920015401</v>
      </c>
      <c r="CR2388">
        <v>0.84422664478747089</v>
      </c>
      <c r="CS2388">
        <v>281681.82187606703</v>
      </c>
      <c r="CT2388">
        <v>245918.37104339412</v>
      </c>
      <c r="CU2388">
        <v>0</v>
      </c>
    </row>
    <row r="2389" spans="89:99" x14ac:dyDescent="0.25">
      <c r="CK2389" t="s">
        <v>10752</v>
      </c>
      <c r="CL2389" t="s">
        <v>10753</v>
      </c>
      <c r="CM2389" t="s">
        <v>10754</v>
      </c>
      <c r="CN2389">
        <v>0</v>
      </c>
      <c r="CO2389">
        <v>5.5886516761981303E-6</v>
      </c>
      <c r="CP2389">
        <v>2193</v>
      </c>
      <c r="CQ2389">
        <v>30.702898345822099</v>
      </c>
      <c r="CR2389">
        <v>4.8790941047813127E-6</v>
      </c>
      <c r="CS2389">
        <v>892.24210176784504</v>
      </c>
      <c r="CT2389">
        <v>778.95947555899261</v>
      </c>
      <c r="CU2389">
        <v>0</v>
      </c>
    </row>
    <row r="2390" spans="89:99" x14ac:dyDescent="0.25">
      <c r="CK2390" t="s">
        <v>7416</v>
      </c>
      <c r="CL2390" t="s">
        <v>7417</v>
      </c>
      <c r="CM2390" t="s">
        <v>7418</v>
      </c>
      <c r="CN2390">
        <v>0</v>
      </c>
      <c r="CO2390">
        <v>1.08435682950472E-6</v>
      </c>
      <c r="CP2390">
        <v>2194</v>
      </c>
      <c r="CQ2390">
        <v>0</v>
      </c>
      <c r="CR2390">
        <v>9.4668254900348299E-7</v>
      </c>
      <c r="CS2390">
        <v>0</v>
      </c>
      <c r="CT2390">
        <v>0</v>
      </c>
      <c r="CU2390">
        <v>0</v>
      </c>
    </row>
    <row r="2391" spans="89:99" x14ac:dyDescent="0.25">
      <c r="CK2391" t="s">
        <v>9264</v>
      </c>
      <c r="CL2391" t="s">
        <v>9265</v>
      </c>
      <c r="CM2391" t="s">
        <v>9266</v>
      </c>
      <c r="CN2391">
        <v>0</v>
      </c>
      <c r="CO2391">
        <v>0.29470463694648202</v>
      </c>
      <c r="CP2391">
        <v>2195</v>
      </c>
      <c r="CQ2391">
        <v>0.16501720326740399</v>
      </c>
      <c r="CR2391">
        <v>0.25728775742120896</v>
      </c>
      <c r="CS2391">
        <v>1737.2659065313401</v>
      </c>
      <c r="CT2391">
        <v>1516.6956779744955</v>
      </c>
      <c r="CU2391">
        <v>0</v>
      </c>
    </row>
    <row r="2392" spans="89:99" x14ac:dyDescent="0.25">
      <c r="CK2392" t="s">
        <v>6015</v>
      </c>
      <c r="CL2392" t="s">
        <v>6016</v>
      </c>
      <c r="CM2392" t="s">
        <v>6017</v>
      </c>
      <c r="CN2392">
        <v>0</v>
      </c>
      <c r="CO2392">
        <v>1.0833246902304499E-11</v>
      </c>
      <c r="CP2392">
        <v>2196</v>
      </c>
      <c r="CQ2392">
        <v>0</v>
      </c>
      <c r="CR2392">
        <v>9.4578145426003143E-12</v>
      </c>
      <c r="CS2392">
        <v>0</v>
      </c>
      <c r="CT2392">
        <v>0</v>
      </c>
      <c r="CU2392">
        <v>0</v>
      </c>
    </row>
    <row r="2393" spans="89:99" x14ac:dyDescent="0.25">
      <c r="CK2393" t="s">
        <v>8162</v>
      </c>
      <c r="CL2393" t="s">
        <v>8163</v>
      </c>
      <c r="CM2393" t="s">
        <v>8164</v>
      </c>
      <c r="CN2393">
        <v>0</v>
      </c>
      <c r="CO2393">
        <v>3.0381375410178601E-4</v>
      </c>
      <c r="CP2393">
        <v>2197</v>
      </c>
      <c r="CQ2393">
        <v>0</v>
      </c>
      <c r="CR2393">
        <v>2.6524034462600691E-4</v>
      </c>
      <c r="CS2393">
        <v>0</v>
      </c>
      <c r="CT2393">
        <v>0</v>
      </c>
      <c r="CU2393">
        <v>0</v>
      </c>
    </row>
    <row r="2394" spans="89:99" x14ac:dyDescent="0.25">
      <c r="CK2394" t="s">
        <v>5470</v>
      </c>
      <c r="CL2394" t="s">
        <v>8426</v>
      </c>
      <c r="CM2394" t="s">
        <v>8427</v>
      </c>
      <c r="CN2394">
        <v>0</v>
      </c>
      <c r="CO2394">
        <v>1.14940188799638E-4</v>
      </c>
      <c r="CP2394">
        <v>2198</v>
      </c>
      <c r="CQ2394">
        <v>-27.730879101515701</v>
      </c>
      <c r="CR2394">
        <v>1.003469226688808E-4</v>
      </c>
      <c r="CS2394">
        <v>2.4252379836723702E-2</v>
      </c>
      <c r="CT2394">
        <v>2.1173200683133921E-2</v>
      </c>
      <c r="CU2394">
        <v>0</v>
      </c>
    </row>
    <row r="2395" spans="89:99" x14ac:dyDescent="0.25">
      <c r="CK2395" t="s">
        <v>7363</v>
      </c>
      <c r="CL2395" t="s">
        <v>7364</v>
      </c>
      <c r="CM2395" t="s">
        <v>7365</v>
      </c>
      <c r="CN2395">
        <v>0</v>
      </c>
      <c r="CO2395">
        <v>1.3908328952181401E-2</v>
      </c>
      <c r="CP2395">
        <v>2199</v>
      </c>
      <c r="CQ2395">
        <v>0</v>
      </c>
      <c r="CR2395">
        <v>1.2142471875096645E-2</v>
      </c>
      <c r="CS2395">
        <v>0</v>
      </c>
      <c r="CT2395">
        <v>0</v>
      </c>
      <c r="CU2395">
        <v>0</v>
      </c>
    </row>
    <row r="2396" spans="89:99" x14ac:dyDescent="0.25">
      <c r="CK2396" t="s">
        <v>2380</v>
      </c>
      <c r="CL2396" t="s">
        <v>2381</v>
      </c>
      <c r="CM2396" t="s">
        <v>2382</v>
      </c>
      <c r="CN2396">
        <v>0</v>
      </c>
      <c r="CO2396">
        <v>3.2049757038990498E-3</v>
      </c>
      <c r="CP2396">
        <v>2200</v>
      </c>
      <c r="CQ2396">
        <v>0.37958516166165601</v>
      </c>
      <c r="CR2396">
        <v>2.7980591686292116E-3</v>
      </c>
      <c r="CS2396">
        <v>372.75880161088003</v>
      </c>
      <c r="CT2396">
        <v>325.43185312315637</v>
      </c>
      <c r="CU2396">
        <v>0</v>
      </c>
    </row>
    <row r="2397" spans="89:99" x14ac:dyDescent="0.25">
      <c r="CK2397" t="s">
        <v>7485</v>
      </c>
      <c r="CL2397" t="s">
        <v>7486</v>
      </c>
      <c r="CM2397" t="s">
        <v>7487</v>
      </c>
      <c r="CN2397">
        <v>0</v>
      </c>
      <c r="CO2397">
        <v>3.58972119640517E-3</v>
      </c>
      <c r="CP2397">
        <v>2201</v>
      </c>
      <c r="CQ2397">
        <v>0.74115150428907395</v>
      </c>
      <c r="CR2397">
        <v>3.1339558344247848E-3</v>
      </c>
      <c r="CS2397">
        <v>63359.691930122201</v>
      </c>
      <c r="CT2397">
        <v>55315.292003906179</v>
      </c>
      <c r="CU2397">
        <v>0</v>
      </c>
    </row>
    <row r="2398" spans="89:99" x14ac:dyDescent="0.25">
      <c r="CK2398" t="s">
        <v>9703</v>
      </c>
      <c r="CL2398" t="s">
        <v>10032</v>
      </c>
      <c r="CM2398" t="s">
        <v>10033</v>
      </c>
      <c r="CN2398">
        <v>0</v>
      </c>
      <c r="CO2398">
        <v>6.3090632741217095E-5</v>
      </c>
      <c r="CP2398">
        <v>2202</v>
      </c>
      <c r="CQ2398">
        <v>9.5597651924727405</v>
      </c>
      <c r="CR2398">
        <v>5.5080393645861223E-5</v>
      </c>
      <c r="CS2398">
        <v>142.03924743945799</v>
      </c>
      <c r="CT2398">
        <v>124.00537642755468</v>
      </c>
      <c r="CU2398">
        <v>0</v>
      </c>
    </row>
    <row r="2399" spans="89:99" x14ac:dyDescent="0.25">
      <c r="CK2399" t="s">
        <v>10322</v>
      </c>
      <c r="CL2399" t="s">
        <v>10323</v>
      </c>
      <c r="CM2399" t="s">
        <v>10324</v>
      </c>
      <c r="CN2399">
        <v>0</v>
      </c>
      <c r="CO2399">
        <v>4.5739233914077901E-2</v>
      </c>
      <c r="CP2399">
        <v>2203</v>
      </c>
      <c r="CQ2399">
        <v>30.8021959832463</v>
      </c>
      <c r="CR2399">
        <v>3.9931997819410925E-2</v>
      </c>
      <c r="CS2399">
        <v>10018.914760014701</v>
      </c>
      <c r="CT2399">
        <v>8746.8732664241961</v>
      </c>
      <c r="CU2399">
        <v>0</v>
      </c>
    </row>
    <row r="2400" spans="89:99" x14ac:dyDescent="0.25">
      <c r="CK2400" t="s">
        <v>6658</v>
      </c>
      <c r="CL2400" t="s">
        <v>6659</v>
      </c>
      <c r="CM2400" t="s">
        <v>6660</v>
      </c>
      <c r="CN2400">
        <v>0</v>
      </c>
      <c r="CO2400">
        <v>1.5640333978991501E-3</v>
      </c>
      <c r="CP2400">
        <v>2204</v>
      </c>
      <c r="CQ2400">
        <v>1.04967695603429</v>
      </c>
      <c r="CR2400">
        <v>1.3654574615682828E-3</v>
      </c>
      <c r="CS2400">
        <v>0</v>
      </c>
      <c r="CT2400">
        <v>0</v>
      </c>
      <c r="CU2400">
        <v>0</v>
      </c>
    </row>
    <row r="2401" spans="89:99" x14ac:dyDescent="0.25">
      <c r="CK2401" t="s">
        <v>9740</v>
      </c>
      <c r="CL2401" t="s">
        <v>9741</v>
      </c>
      <c r="CM2401" t="s">
        <v>9742</v>
      </c>
      <c r="CN2401">
        <v>0</v>
      </c>
      <c r="CO2401">
        <v>0.46449535325921298</v>
      </c>
      <c r="CP2401">
        <v>2205</v>
      </c>
      <c r="CQ2401">
        <v>2.62220330246172</v>
      </c>
      <c r="CR2401">
        <v>0.40552116522801041</v>
      </c>
      <c r="CS2401">
        <v>2162.3631226583402</v>
      </c>
      <c r="CT2401">
        <v>1887.8208511531473</v>
      </c>
      <c r="CU2401">
        <v>0</v>
      </c>
    </row>
    <row r="2402" spans="89:99" x14ac:dyDescent="0.25">
      <c r="CK2402" t="s">
        <v>5281</v>
      </c>
      <c r="CL2402" t="s">
        <v>860</v>
      </c>
      <c r="CM2402" t="s">
        <v>969</v>
      </c>
      <c r="CN2402">
        <v>0</v>
      </c>
      <c r="CO2402">
        <v>1.0486481389936899E-2</v>
      </c>
      <c r="CP2402">
        <v>2206</v>
      </c>
      <c r="CQ2402">
        <v>0.35844187099678898</v>
      </c>
      <c r="CR2402">
        <v>9.1550757667449544E-3</v>
      </c>
      <c r="CS2402">
        <v>134.950004683028</v>
      </c>
      <c r="CT2402">
        <v>117.81621228845206</v>
      </c>
      <c r="CU2402">
        <v>0</v>
      </c>
    </row>
    <row r="2403" spans="89:99" x14ac:dyDescent="0.25">
      <c r="CK2403" t="s">
        <v>7343</v>
      </c>
      <c r="CL2403" t="s">
        <v>7344</v>
      </c>
      <c r="CM2403" t="s">
        <v>7345</v>
      </c>
      <c r="CN2403">
        <v>0</v>
      </c>
      <c r="CO2403">
        <v>8.5718896439201595E-2</v>
      </c>
      <c r="CP2403">
        <v>2207</v>
      </c>
      <c r="CQ2403">
        <v>16.588650174253701</v>
      </c>
      <c r="CR2403">
        <v>7.4835682471694823E-2</v>
      </c>
      <c r="CS2403">
        <v>1810.11017866368</v>
      </c>
      <c r="CT2403">
        <v>1580.2913499398251</v>
      </c>
      <c r="CU2403">
        <v>0</v>
      </c>
    </row>
    <row r="2404" spans="89:99" x14ac:dyDescent="0.25">
      <c r="CK2404" t="s">
        <v>7393</v>
      </c>
      <c r="CL2404" t="s">
        <v>2834</v>
      </c>
      <c r="CM2404" t="s">
        <v>2835</v>
      </c>
      <c r="CN2404">
        <v>0</v>
      </c>
      <c r="CO2404">
        <v>2.9068893527221599E-6</v>
      </c>
      <c r="CP2404">
        <v>2208</v>
      </c>
      <c r="CQ2404">
        <v>0.25084918518782801</v>
      </c>
      <c r="CR2404">
        <v>2.5378190529431442E-6</v>
      </c>
      <c r="CS2404">
        <v>2480.1679796726198</v>
      </c>
      <c r="CT2404">
        <v>2165.2759323014661</v>
      </c>
      <c r="CU2404">
        <v>0</v>
      </c>
    </row>
    <row r="2405" spans="89:99" x14ac:dyDescent="0.25">
      <c r="CK2405" t="s">
        <v>10993</v>
      </c>
      <c r="CL2405" t="s">
        <v>10994</v>
      </c>
      <c r="CM2405" t="s">
        <v>10995</v>
      </c>
      <c r="CN2405">
        <v>0</v>
      </c>
      <c r="CO2405">
        <v>4.3831884998610602E-3</v>
      </c>
      <c r="CP2405">
        <v>2209</v>
      </c>
      <c r="CQ2405">
        <v>-0.25203887930226099</v>
      </c>
      <c r="CR2405">
        <v>3.8266813551647016E-3</v>
      </c>
      <c r="CS2405">
        <v>13869.458528614499</v>
      </c>
      <c r="CT2405">
        <v>12108.536595987491</v>
      </c>
      <c r="CU2405">
        <v>0</v>
      </c>
    </row>
    <row r="2406" spans="89:99" x14ac:dyDescent="0.25">
      <c r="CK2406" t="s">
        <v>7937</v>
      </c>
      <c r="CL2406" t="s">
        <v>1472</v>
      </c>
      <c r="CM2406" t="s">
        <v>1473</v>
      </c>
      <c r="CN2406">
        <v>0</v>
      </c>
      <c r="CO2406">
        <v>3.5136300333147201E-3</v>
      </c>
      <c r="CP2406">
        <v>2210</v>
      </c>
      <c r="CQ2406">
        <v>0.13938619990878001</v>
      </c>
      <c r="CR2406">
        <v>3.0675255097649509E-3</v>
      </c>
      <c r="CS2406">
        <v>3.10890159957586</v>
      </c>
      <c r="CT2406">
        <v>2.7141830168873113</v>
      </c>
      <c r="CU2406">
        <v>0</v>
      </c>
    </row>
    <row r="2407" spans="89:99" x14ac:dyDescent="0.25">
      <c r="CK2407" t="s">
        <v>11005</v>
      </c>
      <c r="CL2407" t="s">
        <v>11006</v>
      </c>
      <c r="CM2407" t="s">
        <v>11007</v>
      </c>
      <c r="CN2407">
        <v>0</v>
      </c>
      <c r="CO2407">
        <v>1.5264177178176499E-3</v>
      </c>
      <c r="CP2407">
        <v>2211</v>
      </c>
      <c r="CQ2407">
        <v>-7.2535395483698402</v>
      </c>
      <c r="CR2407">
        <v>1.3326176186926502E-3</v>
      </c>
      <c r="CS2407">
        <v>2836871.8828352001</v>
      </c>
      <c r="CT2407">
        <v>2476691.2811029125</v>
      </c>
      <c r="CU2407">
        <v>0</v>
      </c>
    </row>
    <row r="2408" spans="89:99" x14ac:dyDescent="0.25">
      <c r="CK2408" t="s">
        <v>6626</v>
      </c>
      <c r="CL2408" t="s">
        <v>6627</v>
      </c>
      <c r="CM2408" t="s">
        <v>6628</v>
      </c>
      <c r="CN2408">
        <v>0</v>
      </c>
      <c r="CO2408">
        <v>3.4788416171432901E-4</v>
      </c>
      <c r="CP2408">
        <v>2212</v>
      </c>
      <c r="CQ2408">
        <v>1.1430573858447399</v>
      </c>
      <c r="CR2408">
        <v>3.0371539700643101E-4</v>
      </c>
      <c r="CS2408">
        <v>8.5611509124602705</v>
      </c>
      <c r="CT2408">
        <v>7.4741929480106668</v>
      </c>
      <c r="CU2408">
        <v>0</v>
      </c>
    </row>
    <row r="2409" spans="89:99" x14ac:dyDescent="0.25">
      <c r="CK2409" t="s">
        <v>10123</v>
      </c>
      <c r="CL2409" t="s">
        <v>10124</v>
      </c>
      <c r="CM2409" t="s">
        <v>10125</v>
      </c>
      <c r="CN2409">
        <v>0</v>
      </c>
      <c r="CO2409">
        <v>3.3392876629872802E-2</v>
      </c>
      <c r="CP2409">
        <v>2213</v>
      </c>
      <c r="CQ2409">
        <v>-3.9859704030203898E-2</v>
      </c>
      <c r="CR2409">
        <v>2.9153183441437639E-2</v>
      </c>
      <c r="CS2409">
        <v>131217.387213001</v>
      </c>
      <c r="CT2409">
        <v>114557.50286288957</v>
      </c>
      <c r="CU2409">
        <v>0</v>
      </c>
    </row>
    <row r="2410" spans="89:99" x14ac:dyDescent="0.25">
      <c r="CK2410" t="s">
        <v>4979</v>
      </c>
      <c r="CL2410" t="s">
        <v>9772</v>
      </c>
      <c r="CM2410" t="s">
        <v>9773</v>
      </c>
      <c r="CN2410">
        <v>0</v>
      </c>
      <c r="CO2410">
        <v>4.6150027663036098E-4</v>
      </c>
      <c r="CP2410">
        <v>2214</v>
      </c>
      <c r="CQ2410">
        <v>-8.5657381047182408</v>
      </c>
      <c r="CR2410">
        <v>4.0290635550826396E-4</v>
      </c>
      <c r="CS2410">
        <v>36865100.089240402</v>
      </c>
      <c r="CT2410">
        <v>32184559.521510094</v>
      </c>
      <c r="CU2410">
        <v>0</v>
      </c>
    </row>
    <row r="2411" spans="89:99" x14ac:dyDescent="0.25">
      <c r="CK2411" t="s">
        <v>9359</v>
      </c>
      <c r="CL2411" t="s">
        <v>9360</v>
      </c>
      <c r="CM2411" t="s">
        <v>9361</v>
      </c>
      <c r="CN2411">
        <v>0</v>
      </c>
      <c r="CO2411">
        <v>2.3083424729392001E-3</v>
      </c>
      <c r="CP2411">
        <v>2215</v>
      </c>
      <c r="CQ2411">
        <v>6.7465161731062803E-2</v>
      </c>
      <c r="CR2411">
        <v>2.0152660792049481E-3</v>
      </c>
      <c r="CS2411">
        <v>38.9832876829973</v>
      </c>
      <c r="CT2411">
        <v>34.033813545613242</v>
      </c>
      <c r="CU2411">
        <v>0</v>
      </c>
    </row>
    <row r="2412" spans="89:99" x14ac:dyDescent="0.25">
      <c r="CK2412" t="s">
        <v>6652</v>
      </c>
      <c r="CL2412" t="s">
        <v>6652</v>
      </c>
      <c r="CM2412" t="s">
        <v>6653</v>
      </c>
      <c r="CN2412">
        <v>0</v>
      </c>
      <c r="CO2412">
        <v>3.12929938406527E-4</v>
      </c>
      <c r="CP2412">
        <v>2216</v>
      </c>
      <c r="CQ2412">
        <v>52.540593866115401</v>
      </c>
      <c r="CR2412">
        <v>2.7319910170668079E-4</v>
      </c>
      <c r="CS2412">
        <v>17.5421458319267</v>
      </c>
      <c r="CT2412">
        <v>15.314924828521963</v>
      </c>
      <c r="CU2412">
        <v>0</v>
      </c>
    </row>
    <row r="2413" spans="89:99" x14ac:dyDescent="0.25">
      <c r="CK2413" t="s">
        <v>10555</v>
      </c>
      <c r="CL2413" t="s">
        <v>10556</v>
      </c>
      <c r="CM2413" t="s">
        <v>10557</v>
      </c>
      <c r="CN2413">
        <v>0</v>
      </c>
      <c r="CO2413">
        <v>2.3103158370812001E-4</v>
      </c>
      <c r="CP2413">
        <v>2217</v>
      </c>
      <c r="CQ2413">
        <v>-9.0888048366131091</v>
      </c>
      <c r="CR2413">
        <v>2.0169888971420232E-4</v>
      </c>
      <c r="CS2413">
        <v>111.47561477731701</v>
      </c>
      <c r="CT2413">
        <v>97.322224822729751</v>
      </c>
      <c r="CU2413">
        <v>0</v>
      </c>
    </row>
    <row r="2414" spans="89:99" x14ac:dyDescent="0.25">
      <c r="CK2414" t="s">
        <v>6115</v>
      </c>
      <c r="CL2414" t="s">
        <v>878</v>
      </c>
      <c r="CM2414" t="s">
        <v>879</v>
      </c>
      <c r="CN2414">
        <v>0</v>
      </c>
      <c r="CO2414">
        <v>3.3378427342184401E-3</v>
      </c>
      <c r="CP2414">
        <v>2218</v>
      </c>
      <c r="CQ2414">
        <v>-9.7894788200575995</v>
      </c>
      <c r="CR2414">
        <v>2.9140568693111308E-3</v>
      </c>
      <c r="CS2414">
        <v>2.3295360747007599</v>
      </c>
      <c r="CT2414">
        <v>2.0337688565124532</v>
      </c>
      <c r="CU2414">
        <v>0</v>
      </c>
    </row>
    <row r="2415" spans="89:99" x14ac:dyDescent="0.25">
      <c r="CK2415" t="s">
        <v>5379</v>
      </c>
      <c r="CL2415" t="s">
        <v>844</v>
      </c>
      <c r="CM2415" t="s">
        <v>5380</v>
      </c>
      <c r="CN2415">
        <v>0</v>
      </c>
      <c r="CO2415">
        <v>0.34723627002159602</v>
      </c>
      <c r="CP2415">
        <v>2219</v>
      </c>
      <c r="CQ2415">
        <v>0.203532208941893</v>
      </c>
      <c r="CR2415">
        <v>0.30314976423457418</v>
      </c>
      <c r="CS2415">
        <v>10200.601441655401</v>
      </c>
      <c r="CT2415">
        <v>8905.4922802170677</v>
      </c>
      <c r="CU2415">
        <v>0</v>
      </c>
    </row>
    <row r="2416" spans="89:99" x14ac:dyDescent="0.25">
      <c r="CK2416" t="s">
        <v>10783</v>
      </c>
      <c r="CL2416" t="s">
        <v>10784</v>
      </c>
      <c r="CM2416" t="s">
        <v>10785</v>
      </c>
      <c r="CN2416">
        <v>0</v>
      </c>
      <c r="CO2416">
        <v>1.01400011585418</v>
      </c>
      <c r="CP2416">
        <v>2220</v>
      </c>
      <c r="CQ2416">
        <v>1.83960147932518</v>
      </c>
      <c r="CR2416">
        <v>0.8852586051448702</v>
      </c>
      <c r="CS2416">
        <v>17111.541380713101</v>
      </c>
      <c r="CT2416">
        <v>14938.991640852248</v>
      </c>
      <c r="CU2416">
        <v>0</v>
      </c>
    </row>
    <row r="2417" spans="89:99" x14ac:dyDescent="0.25">
      <c r="CK2417" t="s">
        <v>8899</v>
      </c>
      <c r="CL2417" t="s">
        <v>8900</v>
      </c>
      <c r="CM2417" t="s">
        <v>8901</v>
      </c>
      <c r="CN2417">
        <v>0</v>
      </c>
      <c r="CO2417">
        <v>1.23414196832527E-4</v>
      </c>
      <c r="CP2417">
        <v>2221</v>
      </c>
      <c r="CQ2417">
        <v>0</v>
      </c>
      <c r="CR2417">
        <v>1.0774503674588207E-4</v>
      </c>
      <c r="CS2417">
        <v>0</v>
      </c>
      <c r="CT2417">
        <v>0</v>
      </c>
      <c r="CU2417">
        <v>0</v>
      </c>
    </row>
    <row r="2418" spans="89:99" x14ac:dyDescent="0.25">
      <c r="CK2418" t="s">
        <v>5223</v>
      </c>
      <c r="CL2418" t="s">
        <v>10146</v>
      </c>
      <c r="CM2418" t="s">
        <v>10147</v>
      </c>
      <c r="CN2418">
        <v>0</v>
      </c>
      <c r="CO2418">
        <v>3.1448847913430598E-5</v>
      </c>
      <c r="CP2418">
        <v>2222</v>
      </c>
      <c r="CQ2418">
        <v>1.2394687529836801</v>
      </c>
      <c r="CR2418">
        <v>2.7455976386949804E-5</v>
      </c>
      <c r="CS2418">
        <v>566.59382849130998</v>
      </c>
      <c r="CT2418">
        <v>494.65680965073943</v>
      </c>
      <c r="CU2418">
        <v>0</v>
      </c>
    </row>
    <row r="2419" spans="89:99" x14ac:dyDescent="0.25">
      <c r="CK2419" t="s">
        <v>5223</v>
      </c>
      <c r="CL2419" t="s">
        <v>2906</v>
      </c>
      <c r="CM2419" t="s">
        <v>2907</v>
      </c>
      <c r="CN2419">
        <v>0</v>
      </c>
      <c r="CO2419">
        <v>0.205817835384391</v>
      </c>
      <c r="CP2419">
        <v>2223</v>
      </c>
      <c r="CQ2419">
        <v>-6.7985640456521598E-2</v>
      </c>
      <c r="CR2419">
        <v>0.17968637973264723</v>
      </c>
      <c r="CS2419">
        <v>0</v>
      </c>
      <c r="CT2419">
        <v>0</v>
      </c>
      <c r="CU2419">
        <v>0</v>
      </c>
    </row>
    <row r="2420" spans="89:99" x14ac:dyDescent="0.25">
      <c r="CK2420" t="s">
        <v>7470</v>
      </c>
      <c r="CL2420" t="s">
        <v>7471</v>
      </c>
      <c r="CM2420" t="s">
        <v>7472</v>
      </c>
      <c r="CN2420">
        <v>0</v>
      </c>
      <c r="CO2420">
        <v>2.08290240953584E-2</v>
      </c>
      <c r="CP2420">
        <v>2224</v>
      </c>
      <c r="CQ2420">
        <v>-4.5190158035719703</v>
      </c>
      <c r="CR2420">
        <v>1.818448788011532E-2</v>
      </c>
      <c r="CS2420">
        <v>992.00222935571003</v>
      </c>
      <c r="CT2420">
        <v>866.05365830779192</v>
      </c>
      <c r="CU2420">
        <v>0</v>
      </c>
    </row>
    <row r="2421" spans="89:99" x14ac:dyDescent="0.25">
      <c r="CK2421" t="s">
        <v>8921</v>
      </c>
      <c r="CL2421" t="s">
        <v>8922</v>
      </c>
      <c r="CM2421" t="s">
        <v>8923</v>
      </c>
      <c r="CN2421">
        <v>0</v>
      </c>
      <c r="CO2421">
        <v>8.5930274083885493E-6</v>
      </c>
      <c r="CP2421">
        <v>2225</v>
      </c>
      <c r="CQ2421">
        <v>-54.259697208530802</v>
      </c>
      <c r="CR2421">
        <v>7.5020222765099073E-6</v>
      </c>
      <c r="CS2421">
        <v>5.1520283832595701E-2</v>
      </c>
      <c r="CT2421">
        <v>4.4979062516074031E-2</v>
      </c>
      <c r="CU2421">
        <v>0</v>
      </c>
    </row>
    <row r="2422" spans="89:99" x14ac:dyDescent="0.25">
      <c r="CK2422" t="s">
        <v>9635</v>
      </c>
      <c r="CL2422" t="s">
        <v>9636</v>
      </c>
      <c r="CM2422" t="s">
        <v>9637</v>
      </c>
      <c r="CN2422">
        <v>0</v>
      </c>
      <c r="CO2422">
        <v>0.27504077939478899</v>
      </c>
      <c r="CP2422">
        <v>2226</v>
      </c>
      <c r="CQ2422">
        <v>-1.29624472919509</v>
      </c>
      <c r="CR2422">
        <v>0.24012050187970907</v>
      </c>
      <c r="CS2422">
        <v>0</v>
      </c>
      <c r="CT2422">
        <v>0</v>
      </c>
      <c r="CU2422">
        <v>0</v>
      </c>
    </row>
    <row r="2423" spans="89:99" x14ac:dyDescent="0.25">
      <c r="CK2423" t="s">
        <v>9087</v>
      </c>
      <c r="CL2423" t="s">
        <v>9088</v>
      </c>
      <c r="CM2423" t="s">
        <v>9089</v>
      </c>
      <c r="CN2423">
        <v>0</v>
      </c>
      <c r="CO2423">
        <v>7.8702195176713304E-4</v>
      </c>
      <c r="CP2423">
        <v>2227</v>
      </c>
      <c r="CQ2423">
        <v>-2.0942945568909299</v>
      </c>
      <c r="CR2423">
        <v>6.8709849668297093E-4</v>
      </c>
      <c r="CS2423">
        <v>0</v>
      </c>
      <c r="CT2423">
        <v>0</v>
      </c>
      <c r="CU2423">
        <v>0</v>
      </c>
    </row>
    <row r="2424" spans="89:99" x14ac:dyDescent="0.25">
      <c r="CK2424" t="s">
        <v>8586</v>
      </c>
      <c r="CL2424" t="s">
        <v>10151</v>
      </c>
      <c r="CM2424" t="s">
        <v>10152</v>
      </c>
      <c r="CN2424">
        <v>0</v>
      </c>
      <c r="CO2424">
        <v>5.4363694481830496E-3</v>
      </c>
      <c r="CP2424">
        <v>2228</v>
      </c>
      <c r="CQ2424">
        <v>0.72520143045446195</v>
      </c>
      <c r="CR2424">
        <v>4.7461462375639387E-3</v>
      </c>
      <c r="CS2424">
        <v>203.789526089221</v>
      </c>
      <c r="CT2424">
        <v>177.91559269882919</v>
      </c>
      <c r="CU2424">
        <v>0</v>
      </c>
    </row>
    <row r="2425" spans="89:99" x14ac:dyDescent="0.25">
      <c r="CK2425" t="s">
        <v>5725</v>
      </c>
      <c r="CL2425" t="s">
        <v>9208</v>
      </c>
      <c r="CM2425" t="s">
        <v>9209</v>
      </c>
      <c r="CN2425">
        <v>0</v>
      </c>
      <c r="CO2425">
        <v>65.413491753609904</v>
      </c>
      <c r="CP2425">
        <v>2229</v>
      </c>
      <c r="CQ2425">
        <v>-0.32949095810513301</v>
      </c>
      <c r="CR2425">
        <v>57.10833318660459</v>
      </c>
      <c r="CS2425">
        <v>0</v>
      </c>
      <c r="CT2425">
        <v>0</v>
      </c>
      <c r="CU2425">
        <v>0</v>
      </c>
    </row>
    <row r="2426" spans="89:99" x14ac:dyDescent="0.25">
      <c r="CK2426" t="s">
        <v>4790</v>
      </c>
      <c r="CL2426" t="s">
        <v>7277</v>
      </c>
      <c r="CM2426" t="s">
        <v>7278</v>
      </c>
      <c r="CN2426">
        <v>0</v>
      </c>
      <c r="CO2426">
        <v>2.9216413785944401E-3</v>
      </c>
      <c r="CP2426">
        <v>2230</v>
      </c>
      <c r="CQ2426">
        <v>-25.9041627910151</v>
      </c>
      <c r="CR2426">
        <v>2.5506981026025763E-3</v>
      </c>
      <c r="CS2426">
        <v>110.321178455726</v>
      </c>
      <c r="CT2426">
        <v>96.314360354273234</v>
      </c>
      <c r="CU2426">
        <v>0</v>
      </c>
    </row>
    <row r="2427" spans="89:99" x14ac:dyDescent="0.25">
      <c r="CK2427" t="s">
        <v>9690</v>
      </c>
      <c r="CL2427" t="s">
        <v>9691</v>
      </c>
      <c r="CM2427" t="s">
        <v>9692</v>
      </c>
      <c r="CN2427">
        <v>0</v>
      </c>
      <c r="CO2427">
        <v>3.82683042871844</v>
      </c>
      <c r="CP2427">
        <v>2231</v>
      </c>
      <c r="CQ2427">
        <v>0</v>
      </c>
      <c r="CR2427">
        <v>3.3409607301666329</v>
      </c>
      <c r="CS2427">
        <v>0</v>
      </c>
      <c r="CT2427">
        <v>0</v>
      </c>
      <c r="CU2427">
        <v>0</v>
      </c>
    </row>
    <row r="2428" spans="89:99" x14ac:dyDescent="0.25">
      <c r="CK2428" t="s">
        <v>4171</v>
      </c>
      <c r="CL2428" t="s">
        <v>3081</v>
      </c>
      <c r="CM2428" t="s">
        <v>3082</v>
      </c>
      <c r="CN2428">
        <v>0</v>
      </c>
      <c r="CO2428">
        <v>7.4977806455391801E-6</v>
      </c>
      <c r="CP2428">
        <v>2232</v>
      </c>
      <c r="CQ2428">
        <v>-0.84670412705199005</v>
      </c>
      <c r="CR2428">
        <v>6.5458324236589455E-6</v>
      </c>
      <c r="CS2428">
        <v>1.22739191295966</v>
      </c>
      <c r="CT2428">
        <v>1.0715573261226501</v>
      </c>
      <c r="CU2428">
        <v>0</v>
      </c>
    </row>
    <row r="2429" spans="89:99" x14ac:dyDescent="0.25">
      <c r="CK2429" t="s">
        <v>8478</v>
      </c>
      <c r="CL2429" t="s">
        <v>3558</v>
      </c>
      <c r="CM2429" t="s">
        <v>3559</v>
      </c>
      <c r="CN2429">
        <v>0</v>
      </c>
      <c r="CO2429">
        <v>1.04400090428413E-4</v>
      </c>
      <c r="CP2429">
        <v>2233</v>
      </c>
      <c r="CQ2429">
        <v>31.923754082646202</v>
      </c>
      <c r="CR2429">
        <v>9.1145037347259992E-5</v>
      </c>
      <c r="CS2429">
        <v>0</v>
      </c>
      <c r="CT2429">
        <v>0</v>
      </c>
      <c r="CU2429">
        <v>0</v>
      </c>
    </row>
    <row r="2430" spans="89:99" x14ac:dyDescent="0.25">
      <c r="CK2430" t="s">
        <v>5109</v>
      </c>
      <c r="CL2430" t="s">
        <v>2877</v>
      </c>
      <c r="CM2430" t="s">
        <v>2878</v>
      </c>
      <c r="CN2430">
        <v>0</v>
      </c>
      <c r="CO2430">
        <v>4.1374829702019097E-2</v>
      </c>
      <c r="CP2430">
        <v>2234</v>
      </c>
      <c r="CQ2430">
        <v>-24.377467278570201</v>
      </c>
      <c r="CR2430">
        <v>3.6121715823731956E-2</v>
      </c>
      <c r="CS2430">
        <v>230.66931812942701</v>
      </c>
      <c r="CT2430">
        <v>201.38261882244251</v>
      </c>
      <c r="CU2430">
        <v>0</v>
      </c>
    </row>
    <row r="2431" spans="89:99" x14ac:dyDescent="0.25">
      <c r="CK2431" t="s">
        <v>7102</v>
      </c>
      <c r="CL2431" t="s">
        <v>3200</v>
      </c>
      <c r="CM2431" t="s">
        <v>7103</v>
      </c>
      <c r="CN2431">
        <v>0</v>
      </c>
      <c r="CO2431">
        <v>1.9829286692821701E-2</v>
      </c>
      <c r="CP2431">
        <v>2235</v>
      </c>
      <c r="CQ2431">
        <v>-7.74987109572987</v>
      </c>
      <c r="CR2431">
        <v>1.731168113715429E-2</v>
      </c>
      <c r="CS2431">
        <v>1118.30060620125</v>
      </c>
      <c r="CT2431">
        <v>976.31668803551486</v>
      </c>
      <c r="CU2431">
        <v>0</v>
      </c>
    </row>
    <row r="2432" spans="89:99" x14ac:dyDescent="0.25">
      <c r="CK2432" t="s">
        <v>10208</v>
      </c>
      <c r="CL2432" t="s">
        <v>10209</v>
      </c>
      <c r="CM2432" t="s">
        <v>10210</v>
      </c>
      <c r="CN2432">
        <v>0</v>
      </c>
      <c r="CO2432">
        <v>3.2042929281769501E-2</v>
      </c>
      <c r="CP2432">
        <v>2236</v>
      </c>
      <c r="CQ2432">
        <v>30.141401564124401</v>
      </c>
      <c r="CR2432">
        <v>2.7974630808438927E-2</v>
      </c>
      <c r="CS2432">
        <v>3431.6828433642299</v>
      </c>
      <c r="CT2432">
        <v>2995.9826628393348</v>
      </c>
      <c r="CU2432">
        <v>0</v>
      </c>
    </row>
    <row r="2433" spans="89:99" x14ac:dyDescent="0.25">
      <c r="CK2433" t="s">
        <v>9584</v>
      </c>
      <c r="CL2433" t="s">
        <v>9585</v>
      </c>
      <c r="CM2433" t="s">
        <v>9586</v>
      </c>
      <c r="CN2433">
        <v>0</v>
      </c>
      <c r="CO2433">
        <v>2.7902133862609201E-3</v>
      </c>
      <c r="CP2433">
        <v>2237</v>
      </c>
      <c r="CQ2433">
        <v>-57.400569855041397</v>
      </c>
      <c r="CR2433">
        <v>2.4359567338876893E-3</v>
      </c>
      <c r="CS2433">
        <v>326.157253418587</v>
      </c>
      <c r="CT2433">
        <v>284.7470238955496</v>
      </c>
      <c r="CU2433">
        <v>0</v>
      </c>
    </row>
    <row r="2434" spans="89:99" x14ac:dyDescent="0.25">
      <c r="CK2434" t="s">
        <v>5928</v>
      </c>
      <c r="CL2434" t="s">
        <v>2080</v>
      </c>
      <c r="CM2434" t="s">
        <v>2081</v>
      </c>
      <c r="CN2434">
        <v>0</v>
      </c>
      <c r="CO2434">
        <v>6.7537034710139201E-4</v>
      </c>
      <c r="CP2434">
        <v>2238</v>
      </c>
      <c r="CQ2434">
        <v>1.19128049542732</v>
      </c>
      <c r="CR2434">
        <v>5.896226263520111E-4</v>
      </c>
      <c r="CS2434">
        <v>42319.028101028802</v>
      </c>
      <c r="CT2434">
        <v>36946.03501720979</v>
      </c>
      <c r="CU2434">
        <v>0</v>
      </c>
    </row>
    <row r="2435" spans="89:99" x14ac:dyDescent="0.25">
      <c r="CK2435" t="s">
        <v>6115</v>
      </c>
      <c r="CL2435" t="s">
        <v>6130</v>
      </c>
      <c r="CM2435" t="s">
        <v>6131</v>
      </c>
      <c r="CN2435">
        <v>0</v>
      </c>
      <c r="CO2435">
        <v>5.3786711169130901E-4</v>
      </c>
      <c r="CP2435">
        <v>2239</v>
      </c>
      <c r="CQ2435">
        <v>-0.54776648559811503</v>
      </c>
      <c r="CR2435">
        <v>4.695773517225338E-4</v>
      </c>
      <c r="CS2435">
        <v>11491.530841284801</v>
      </c>
      <c r="CT2435">
        <v>10032.52011955192</v>
      </c>
      <c r="CU2435">
        <v>0</v>
      </c>
    </row>
    <row r="2436" spans="89:99" x14ac:dyDescent="0.25">
      <c r="CK2436" t="s">
        <v>8590</v>
      </c>
      <c r="CL2436" t="s">
        <v>8591</v>
      </c>
      <c r="CM2436" t="s">
        <v>8592</v>
      </c>
      <c r="CN2436">
        <v>0</v>
      </c>
      <c r="CO2436">
        <v>0.37752389229238997</v>
      </c>
      <c r="CP2436">
        <v>2240</v>
      </c>
      <c r="CQ2436">
        <v>-1.34938655806635</v>
      </c>
      <c r="CR2436">
        <v>0.32959194883137904</v>
      </c>
      <c r="CS2436">
        <v>12557.5101810785</v>
      </c>
      <c r="CT2436">
        <v>10963.158458448053</v>
      </c>
      <c r="CU2436">
        <v>0</v>
      </c>
    </row>
    <row r="2437" spans="89:99" x14ac:dyDescent="0.25">
      <c r="CK2437" t="s">
        <v>8222</v>
      </c>
      <c r="CL2437" t="s">
        <v>8223</v>
      </c>
      <c r="CM2437" t="s">
        <v>8224</v>
      </c>
      <c r="CN2437">
        <v>0</v>
      </c>
      <c r="CO2437">
        <v>6.3662801593722196E-3</v>
      </c>
      <c r="CP2437">
        <v>2241</v>
      </c>
      <c r="CQ2437">
        <v>-18.1195651489185</v>
      </c>
      <c r="CR2437">
        <v>5.5579917652176869E-3</v>
      </c>
      <c r="CS2437">
        <v>0.48513475789801602</v>
      </c>
      <c r="CT2437">
        <v>0.42354010849625245</v>
      </c>
      <c r="CU2437">
        <v>0</v>
      </c>
    </row>
    <row r="2438" spans="89:99" x14ac:dyDescent="0.25">
      <c r="CK2438" t="s">
        <v>4987</v>
      </c>
      <c r="CL2438" t="s">
        <v>9896</v>
      </c>
      <c r="CM2438" t="s">
        <v>9897</v>
      </c>
      <c r="CN2438">
        <v>0</v>
      </c>
      <c r="CO2438">
        <v>1.2466072899058701E-2</v>
      </c>
      <c r="CP2438">
        <v>2242</v>
      </c>
      <c r="CQ2438">
        <v>56.914000894888403</v>
      </c>
      <c r="CR2438">
        <v>1.0883330419502615E-2</v>
      </c>
      <c r="CS2438">
        <v>67.753106206384203</v>
      </c>
      <c r="CT2438">
        <v>59.150900829996857</v>
      </c>
      <c r="CU2438">
        <v>0</v>
      </c>
    </row>
    <row r="2439" spans="89:99" x14ac:dyDescent="0.25">
      <c r="CK2439" t="s">
        <v>7369</v>
      </c>
      <c r="CL2439" t="s">
        <v>7370</v>
      </c>
      <c r="CM2439" t="s">
        <v>7371</v>
      </c>
      <c r="CN2439">
        <v>0</v>
      </c>
      <c r="CO2439">
        <v>7.26692856966269E-3</v>
      </c>
      <c r="CP2439">
        <v>2243</v>
      </c>
      <c r="CQ2439">
        <v>-29.8020704753296</v>
      </c>
      <c r="CR2439">
        <v>6.3442902507440382E-3</v>
      </c>
      <c r="CS2439">
        <v>229.07575500239</v>
      </c>
      <c r="CT2439">
        <v>199.99138084426662</v>
      </c>
      <c r="CU2439">
        <v>0</v>
      </c>
    </row>
    <row r="2440" spans="89:99" x14ac:dyDescent="0.25">
      <c r="CK2440" t="s">
        <v>8340</v>
      </c>
      <c r="CL2440" t="s">
        <v>8341</v>
      </c>
      <c r="CM2440" t="s">
        <v>8342</v>
      </c>
      <c r="CN2440">
        <v>0</v>
      </c>
      <c r="CO2440">
        <v>1.4431592189538699E-4</v>
      </c>
      <c r="CP2440">
        <v>2244</v>
      </c>
      <c r="CQ2440">
        <v>482.322342316777</v>
      </c>
      <c r="CR2440">
        <v>1.2599299518786111E-4</v>
      </c>
      <c r="CS2440">
        <v>7.2157960947693304E-3</v>
      </c>
      <c r="CT2440">
        <v>6.299649759393039E-3</v>
      </c>
      <c r="CU2440">
        <v>0</v>
      </c>
    </row>
    <row r="2441" spans="89:99" x14ac:dyDescent="0.25">
      <c r="CK2441" t="s">
        <v>7728</v>
      </c>
      <c r="CL2441" t="s">
        <v>7729</v>
      </c>
      <c r="CM2441" t="s">
        <v>7730</v>
      </c>
      <c r="CN2441">
        <v>0</v>
      </c>
      <c r="CO2441">
        <v>6.4027792531707404E-3</v>
      </c>
      <c r="CP2441">
        <v>2245</v>
      </c>
      <c r="CQ2441">
        <v>-12.9180399929805</v>
      </c>
      <c r="CR2441">
        <v>5.5898567880711724E-3</v>
      </c>
      <c r="CS2441">
        <v>0</v>
      </c>
      <c r="CT2441">
        <v>0</v>
      </c>
      <c r="CU2441">
        <v>0</v>
      </c>
    </row>
    <row r="2442" spans="89:99" x14ac:dyDescent="0.25">
      <c r="CK2442" t="s">
        <v>7409</v>
      </c>
      <c r="CL2442" t="s">
        <v>10173</v>
      </c>
      <c r="CM2442" t="s">
        <v>10174</v>
      </c>
      <c r="CN2442">
        <v>0</v>
      </c>
      <c r="CO2442">
        <v>4.9788118098585799E-2</v>
      </c>
      <c r="CP2442">
        <v>2246</v>
      </c>
      <c r="CQ2442">
        <v>3.3108350029375702</v>
      </c>
      <c r="CR2442">
        <v>4.3466819472316967E-2</v>
      </c>
      <c r="CS2442">
        <v>80613.857860204604</v>
      </c>
      <c r="CT2442">
        <v>70378.800010841602</v>
      </c>
      <c r="CU2442">
        <v>0</v>
      </c>
    </row>
    <row r="2443" spans="89:99" x14ac:dyDescent="0.25">
      <c r="CK2443" t="s">
        <v>10655</v>
      </c>
      <c r="CL2443" t="s">
        <v>10656</v>
      </c>
      <c r="CM2443" t="s">
        <v>10657</v>
      </c>
      <c r="CN2443">
        <v>0</v>
      </c>
      <c r="CO2443">
        <v>1.3005636090773699E-3</v>
      </c>
      <c r="CP2443">
        <v>2247</v>
      </c>
      <c r="CQ2443">
        <v>22.067660432437702</v>
      </c>
      <c r="CR2443">
        <v>1.135438851014471E-3</v>
      </c>
      <c r="CS2443">
        <v>7.1844172064787397</v>
      </c>
      <c r="CT2443">
        <v>6.2722548602753747</v>
      </c>
      <c r="CU2443">
        <v>0</v>
      </c>
    </row>
    <row r="2444" spans="89:99" x14ac:dyDescent="0.25">
      <c r="CK2444" t="s">
        <v>9783</v>
      </c>
      <c r="CL2444" t="s">
        <v>9784</v>
      </c>
      <c r="CM2444" t="s">
        <v>9785</v>
      </c>
      <c r="CN2444">
        <v>0</v>
      </c>
      <c r="CO2444">
        <v>0.15495425427005899</v>
      </c>
      <c r="CP2444">
        <v>2248</v>
      </c>
      <c r="CQ2444">
        <v>0</v>
      </c>
      <c r="CR2444">
        <v>0.13528064233091525</v>
      </c>
      <c r="CS2444">
        <v>0</v>
      </c>
      <c r="CT2444">
        <v>0</v>
      </c>
      <c r="CU2444">
        <v>0</v>
      </c>
    </row>
    <row r="2445" spans="89:99" x14ac:dyDescent="0.25">
      <c r="CK2445" t="s">
        <v>10433</v>
      </c>
      <c r="CL2445" t="s">
        <v>10434</v>
      </c>
      <c r="CM2445" t="s">
        <v>10435</v>
      </c>
      <c r="CN2445">
        <v>0</v>
      </c>
      <c r="CO2445">
        <v>1.47098490521581E-4</v>
      </c>
      <c r="CP2445">
        <v>2249</v>
      </c>
      <c r="CQ2445">
        <v>5.8670318544814997</v>
      </c>
      <c r="CR2445">
        <v>1.2842227777099902E-4</v>
      </c>
      <c r="CS2445">
        <v>31374.465193375901</v>
      </c>
      <c r="CT2445">
        <v>27391.037594564132</v>
      </c>
      <c r="CU2445">
        <v>0</v>
      </c>
    </row>
    <row r="2446" spans="89:99" x14ac:dyDescent="0.25">
      <c r="CK2446" t="s">
        <v>7053</v>
      </c>
      <c r="CL2446" t="s">
        <v>7054</v>
      </c>
      <c r="CM2446" t="s">
        <v>7055</v>
      </c>
      <c r="CN2446">
        <v>0</v>
      </c>
      <c r="CO2446">
        <v>4.1745866721729801E-4</v>
      </c>
      <c r="CP2446">
        <v>2250</v>
      </c>
      <c r="CQ2446">
        <v>-76.199657145441094</v>
      </c>
      <c r="CR2446">
        <v>3.6445644499272109E-4</v>
      </c>
      <c r="CS2446">
        <v>0.12520281333444999</v>
      </c>
      <c r="CT2446">
        <v>0.10930656334225491</v>
      </c>
      <c r="CU2446">
        <v>0</v>
      </c>
    </row>
    <row r="2447" spans="89:99" x14ac:dyDescent="0.25">
      <c r="CK2447" t="s">
        <v>9669</v>
      </c>
      <c r="CL2447" t="s">
        <v>9670</v>
      </c>
      <c r="CM2447" t="s">
        <v>9671</v>
      </c>
      <c r="CN2447">
        <v>0</v>
      </c>
      <c r="CO2447">
        <v>2.67868667718178E-2</v>
      </c>
      <c r="CP2447">
        <v>2251</v>
      </c>
      <c r="CQ2447">
        <v>19.701237439112798</v>
      </c>
      <c r="CR2447">
        <v>2.3385899019000733E-2</v>
      </c>
      <c r="CS2447">
        <v>10.7147724581385</v>
      </c>
      <c r="CT2447">
        <v>9.3543820877634065</v>
      </c>
      <c r="CU2447">
        <v>0</v>
      </c>
    </row>
    <row r="2448" spans="89:99" x14ac:dyDescent="0.25">
      <c r="CK2448" t="s">
        <v>7651</v>
      </c>
      <c r="CL2448" t="s">
        <v>2969</v>
      </c>
      <c r="CM2448" t="s">
        <v>2970</v>
      </c>
      <c r="CN2448">
        <v>0</v>
      </c>
      <c r="CO2448">
        <v>1.40438276061913E-3</v>
      </c>
      <c r="CP2448">
        <v>2252</v>
      </c>
      <c r="CQ2448">
        <v>0.12757124950058901</v>
      </c>
      <c r="CR2448">
        <v>1.2260767077998831E-3</v>
      </c>
      <c r="CS2448">
        <v>1406.4028071215801</v>
      </c>
      <c r="CT2448">
        <v>1227.8402811181961</v>
      </c>
      <c r="CU2448">
        <v>0</v>
      </c>
    </row>
    <row r="2449" spans="89:99" x14ac:dyDescent="0.25">
      <c r="CK2449" t="s">
        <v>9861</v>
      </c>
      <c r="CL2449" t="s">
        <v>9862</v>
      </c>
      <c r="CM2449" t="s">
        <v>9863</v>
      </c>
      <c r="CN2449">
        <v>0</v>
      </c>
      <c r="CO2449">
        <v>9.6665208410438602E-2</v>
      </c>
      <c r="CP2449">
        <v>2253</v>
      </c>
      <c r="CQ2449">
        <v>0.83525613973879997</v>
      </c>
      <c r="CR2449">
        <v>8.4392206889815705E-2</v>
      </c>
      <c r="CS2449">
        <v>54175.496910991802</v>
      </c>
      <c r="CT2449">
        <v>47297.159121184653</v>
      </c>
      <c r="CU2449">
        <v>0</v>
      </c>
    </row>
    <row r="2450" spans="89:99" x14ac:dyDescent="0.25">
      <c r="CK2450" t="s">
        <v>9600</v>
      </c>
      <c r="CL2450" t="s">
        <v>9600</v>
      </c>
      <c r="CM2450" t="s">
        <v>9600</v>
      </c>
      <c r="CN2450">
        <v>0</v>
      </c>
      <c r="CO2450">
        <v>1.2141157243830101E-4</v>
      </c>
      <c r="CP2450">
        <v>2254</v>
      </c>
      <c r="CQ2450">
        <v>74.738094397999305</v>
      </c>
      <c r="CR2450">
        <v>1.0599667355524459E-4</v>
      </c>
      <c r="CS2450">
        <v>22.764123529338999</v>
      </c>
      <c r="CT2450">
        <v>19.873899349560009</v>
      </c>
      <c r="CU2450">
        <v>0</v>
      </c>
    </row>
    <row r="2451" spans="89:99" x14ac:dyDescent="0.25">
      <c r="CK2451" t="s">
        <v>8036</v>
      </c>
      <c r="CL2451" t="s">
        <v>8037</v>
      </c>
      <c r="CM2451" t="s">
        <v>8038</v>
      </c>
      <c r="CN2451">
        <v>0</v>
      </c>
      <c r="CO2451">
        <v>4.03499671994107E-5</v>
      </c>
      <c r="CP2451">
        <v>2255</v>
      </c>
      <c r="CQ2451">
        <v>0</v>
      </c>
      <c r="CR2451">
        <v>3.522697396390473E-5</v>
      </c>
      <c r="CS2451">
        <v>0</v>
      </c>
      <c r="CT2451">
        <v>0</v>
      </c>
      <c r="CU2451">
        <v>0</v>
      </c>
    </row>
    <row r="2452" spans="89:99" x14ac:dyDescent="0.25">
      <c r="CK2452" t="s">
        <v>8700</v>
      </c>
      <c r="CL2452" t="s">
        <v>8701</v>
      </c>
      <c r="CM2452" t="s">
        <v>8702</v>
      </c>
      <c r="CN2452">
        <v>0</v>
      </c>
      <c r="CO2452">
        <v>3.51363003331472E-2</v>
      </c>
      <c r="CP2452">
        <v>2256</v>
      </c>
      <c r="CQ2452">
        <v>368.99349087873799</v>
      </c>
      <c r="CR2452">
        <v>3.0675255097649509E-2</v>
      </c>
      <c r="CS2452">
        <v>6.2561939558185298</v>
      </c>
      <c r="CT2452">
        <v>5.4618825464119878</v>
      </c>
      <c r="CU2452">
        <v>0</v>
      </c>
    </row>
    <row r="2453" spans="89:99" x14ac:dyDescent="0.25">
      <c r="CK2453" t="s">
        <v>8739</v>
      </c>
      <c r="CL2453" t="s">
        <v>8740</v>
      </c>
      <c r="CM2453" t="s">
        <v>8741</v>
      </c>
      <c r="CN2453">
        <v>0</v>
      </c>
      <c r="CO2453">
        <v>4.8898997194103504E-3</v>
      </c>
      <c r="CP2453">
        <v>2257</v>
      </c>
      <c r="CQ2453">
        <v>-0.61950905729592598</v>
      </c>
      <c r="CR2453">
        <v>4.2690584914351357E-3</v>
      </c>
      <c r="CS2453">
        <v>0</v>
      </c>
      <c r="CT2453">
        <v>0</v>
      </c>
      <c r="CU2453">
        <v>0</v>
      </c>
    </row>
    <row r="2454" spans="89:99" x14ac:dyDescent="0.25">
      <c r="CK2454" t="s">
        <v>8637</v>
      </c>
      <c r="CL2454" t="s">
        <v>8638</v>
      </c>
      <c r="CM2454" t="s">
        <v>8639</v>
      </c>
      <c r="CN2454">
        <v>0</v>
      </c>
      <c r="CO2454">
        <v>2.0872933360864901E-4</v>
      </c>
      <c r="CP2454">
        <v>2258</v>
      </c>
      <c r="CQ2454">
        <v>1.1042608881337499</v>
      </c>
      <c r="CR2454">
        <v>1.8222822249636055E-4</v>
      </c>
      <c r="CS2454">
        <v>1.7660262966862501</v>
      </c>
      <c r="CT2454">
        <v>1.5418045339537776</v>
      </c>
      <c r="CU2454">
        <v>0</v>
      </c>
    </row>
    <row r="2455" spans="89:99" x14ac:dyDescent="0.25">
      <c r="CK2455" t="s">
        <v>6666</v>
      </c>
      <c r="CL2455" t="s">
        <v>6666</v>
      </c>
      <c r="CM2455" t="s">
        <v>6667</v>
      </c>
      <c r="CN2455">
        <v>0</v>
      </c>
      <c r="CO2455">
        <v>1.6700273365954602E-2</v>
      </c>
      <c r="CP2455">
        <v>2259</v>
      </c>
      <c r="CQ2455">
        <v>-6.3979047181615396</v>
      </c>
      <c r="CR2455">
        <v>1.4579939858319546E-2</v>
      </c>
      <c r="CS2455">
        <v>28337.043140900601</v>
      </c>
      <c r="CT2455">
        <v>24739.258795559304</v>
      </c>
      <c r="CU2455">
        <v>0</v>
      </c>
    </row>
    <row r="2456" spans="89:99" x14ac:dyDescent="0.25">
      <c r="CK2456" t="s">
        <v>9516</v>
      </c>
      <c r="CL2456" t="s">
        <v>9517</v>
      </c>
      <c r="CM2456" t="s">
        <v>9518</v>
      </c>
      <c r="CN2456">
        <v>0</v>
      </c>
      <c r="CO2456">
        <v>8.79126101108011E-7</v>
      </c>
      <c r="CP2456">
        <v>2260</v>
      </c>
      <c r="CQ2456">
        <v>237.66491244905899</v>
      </c>
      <c r="CR2456">
        <v>7.6750873480693375E-7</v>
      </c>
      <c r="CS2456">
        <v>0</v>
      </c>
      <c r="CT2456">
        <v>0</v>
      </c>
      <c r="CU2456">
        <v>0</v>
      </c>
    </row>
    <row r="2457" spans="89:99" x14ac:dyDescent="0.25">
      <c r="CK2457" t="s">
        <v>8099</v>
      </c>
      <c r="CL2457" t="s">
        <v>8100</v>
      </c>
      <c r="CM2457" t="s">
        <v>8101</v>
      </c>
      <c r="CN2457">
        <v>0</v>
      </c>
      <c r="CO2457">
        <v>5.2035194183947399E-2</v>
      </c>
      <c r="CP2457">
        <v>2261</v>
      </c>
      <c r="CQ2457">
        <v>-62.3396516650132</v>
      </c>
      <c r="CR2457">
        <v>4.5428597789576718E-2</v>
      </c>
      <c r="CS2457">
        <v>0</v>
      </c>
      <c r="CT2457">
        <v>0</v>
      </c>
      <c r="CU2457">
        <v>0</v>
      </c>
    </row>
    <row r="2458" spans="89:99" x14ac:dyDescent="0.25">
      <c r="CK2458" t="s">
        <v>7736</v>
      </c>
      <c r="CL2458" t="s">
        <v>3158</v>
      </c>
      <c r="CM2458" t="s">
        <v>3159</v>
      </c>
      <c r="CN2458">
        <v>0</v>
      </c>
      <c r="CO2458">
        <v>0.100919206727524</v>
      </c>
      <c r="CP2458">
        <v>2262</v>
      </c>
      <c r="CQ2458">
        <v>0.25163962585667499</v>
      </c>
      <c r="CR2458">
        <v>8.8106100564570661E-2</v>
      </c>
      <c r="CS2458">
        <v>9.1722962233348309</v>
      </c>
      <c r="CT2458">
        <v>8.0077448056353493</v>
      </c>
      <c r="CU2458">
        <v>0</v>
      </c>
    </row>
    <row r="2459" spans="89:99" x14ac:dyDescent="0.25">
      <c r="CK2459" t="s">
        <v>9769</v>
      </c>
      <c r="CL2459" t="s">
        <v>9770</v>
      </c>
      <c r="CM2459" t="s">
        <v>9771</v>
      </c>
      <c r="CN2459">
        <v>0</v>
      </c>
      <c r="CO2459">
        <v>8.9997697613480605E-4</v>
      </c>
      <c r="CP2459">
        <v>2263</v>
      </c>
      <c r="CQ2459">
        <v>-89.735558328898506</v>
      </c>
      <c r="CR2459">
        <v>7.8571229933682674E-4</v>
      </c>
      <c r="CS2459">
        <v>1.3229661549181599</v>
      </c>
      <c r="CT2459">
        <v>1.154997080025131</v>
      </c>
      <c r="CU2459">
        <v>0</v>
      </c>
    </row>
    <row r="2460" spans="89:99" x14ac:dyDescent="0.25">
      <c r="CK2460" t="s">
        <v>9968</v>
      </c>
      <c r="CL2460" t="s">
        <v>9969</v>
      </c>
      <c r="CM2460" t="s">
        <v>9970</v>
      </c>
      <c r="CN2460">
        <v>0</v>
      </c>
      <c r="CO2460">
        <v>3.4763944746646997E-4</v>
      </c>
      <c r="CP2460">
        <v>2264</v>
      </c>
      <c r="CQ2460">
        <v>1.0780722652464301</v>
      </c>
      <c r="CR2460">
        <v>3.0350175265833715E-4</v>
      </c>
      <c r="CS2460">
        <v>12.4228608912696</v>
      </c>
      <c r="CT2460">
        <v>10.845604781070451</v>
      </c>
      <c r="CU2460">
        <v>0</v>
      </c>
    </row>
    <row r="2461" spans="89:99" x14ac:dyDescent="0.25">
      <c r="CK2461" t="s">
        <v>5905</v>
      </c>
      <c r="CL2461" t="s">
        <v>5906</v>
      </c>
      <c r="CM2461" t="s">
        <v>5907</v>
      </c>
      <c r="CN2461">
        <v>0</v>
      </c>
      <c r="CO2461">
        <v>1.30290839298137E-2</v>
      </c>
      <c r="CP2461">
        <v>2265</v>
      </c>
      <c r="CQ2461">
        <v>3.2352708878800902</v>
      </c>
      <c r="CR2461">
        <v>1.1374859317748837E-2</v>
      </c>
      <c r="CS2461">
        <v>1351935.8918844501</v>
      </c>
      <c r="CT2461">
        <v>1180288.7033072331</v>
      </c>
      <c r="CU2461">
        <v>0</v>
      </c>
    </row>
    <row r="2462" spans="89:99" x14ac:dyDescent="0.25">
      <c r="CK2462" t="s">
        <v>8360</v>
      </c>
      <c r="CL2462" t="s">
        <v>8361</v>
      </c>
      <c r="CM2462" t="s">
        <v>8362</v>
      </c>
      <c r="CN2462">
        <v>0</v>
      </c>
      <c r="CO2462">
        <v>8.0389959047759592E-3</v>
      </c>
      <c r="CP2462">
        <v>2266</v>
      </c>
      <c r="CQ2462">
        <v>-7.6428789129036296</v>
      </c>
      <c r="CR2462">
        <v>7.0183328287219864E-3</v>
      </c>
      <c r="CS2462">
        <v>14.6005047522131</v>
      </c>
      <c r="CT2462">
        <v>12.74676626685312</v>
      </c>
      <c r="CU2462">
        <v>0</v>
      </c>
    </row>
    <row r="2463" spans="89:99" x14ac:dyDescent="0.25">
      <c r="CK2463" t="s">
        <v>10612</v>
      </c>
      <c r="CL2463" t="s">
        <v>10613</v>
      </c>
      <c r="CM2463" t="s">
        <v>10614</v>
      </c>
      <c r="CN2463">
        <v>0</v>
      </c>
      <c r="CO2463">
        <v>1.17863153988815E-7</v>
      </c>
      <c r="CP2463">
        <v>2267</v>
      </c>
      <c r="CQ2463">
        <v>38.308313861495797</v>
      </c>
      <c r="CR2463">
        <v>1.0289877650577912E-7</v>
      </c>
      <c r="CS2463">
        <v>10.5516637340929</v>
      </c>
      <c r="CT2463">
        <v>9.2119822997575316</v>
      </c>
      <c r="CU2463">
        <v>0</v>
      </c>
    </row>
    <row r="2464" spans="89:99" x14ac:dyDescent="0.25">
      <c r="CK2464" t="s">
        <v>7260</v>
      </c>
      <c r="CL2464" t="s">
        <v>7261</v>
      </c>
      <c r="CM2464" t="s">
        <v>7262</v>
      </c>
      <c r="CN2464">
        <v>0</v>
      </c>
      <c r="CO2464">
        <v>2.22844796785188E-2</v>
      </c>
      <c r="CP2464">
        <v>2268</v>
      </c>
      <c r="CQ2464">
        <v>0</v>
      </c>
      <c r="CR2464">
        <v>1.9455153000615344E-2</v>
      </c>
      <c r="CS2464">
        <v>0</v>
      </c>
      <c r="CT2464">
        <v>0</v>
      </c>
      <c r="CU2464">
        <v>0</v>
      </c>
    </row>
    <row r="2465" spans="89:99" x14ac:dyDescent="0.25">
      <c r="CK2465" t="s">
        <v>9179</v>
      </c>
      <c r="CL2465" t="s">
        <v>9180</v>
      </c>
      <c r="CM2465" t="s">
        <v>9181</v>
      </c>
      <c r="CN2465">
        <v>0</v>
      </c>
      <c r="CO2465">
        <v>1.38978843172121E-2</v>
      </c>
      <c r="CP2465">
        <v>2269</v>
      </c>
      <c r="CQ2465">
        <v>1.3012698384888199</v>
      </c>
      <c r="CR2465">
        <v>1.2133353332761587E-2</v>
      </c>
      <c r="CS2465">
        <v>709.642601990392</v>
      </c>
      <c r="CT2465">
        <v>619.54353867128407</v>
      </c>
      <c r="CU2465">
        <v>0</v>
      </c>
    </row>
    <row r="2466" spans="89:99" x14ac:dyDescent="0.25">
      <c r="CK2466" t="s">
        <v>7295</v>
      </c>
      <c r="CL2466" t="s">
        <v>9066</v>
      </c>
      <c r="CM2466" t="s">
        <v>9067</v>
      </c>
      <c r="CN2466">
        <v>0</v>
      </c>
      <c r="CO2466">
        <v>6.9646409175208701E-2</v>
      </c>
      <c r="CP2466">
        <v>2270</v>
      </c>
      <c r="CQ2466">
        <v>0.91882215942437795</v>
      </c>
      <c r="CR2466">
        <v>6.0803822480687518E-2</v>
      </c>
      <c r="CS2466">
        <v>684.69260995541094</v>
      </c>
      <c r="CT2466">
        <v>597.76129742503235</v>
      </c>
      <c r="CU2466">
        <v>0</v>
      </c>
    </row>
    <row r="2467" spans="89:99" x14ac:dyDescent="0.25">
      <c r="CK2467" t="s">
        <v>7302</v>
      </c>
      <c r="CL2467" t="s">
        <v>9093</v>
      </c>
      <c r="CM2467" t="s">
        <v>9094</v>
      </c>
      <c r="CN2467">
        <v>0</v>
      </c>
      <c r="CO2467">
        <v>5.0116485973187901E-2</v>
      </c>
      <c r="CP2467">
        <v>2271</v>
      </c>
      <c r="CQ2467">
        <v>1.3278352362625701</v>
      </c>
      <c r="CR2467">
        <v>4.3753496448088083E-2</v>
      </c>
      <c r="CS2467">
        <v>119.613017072208</v>
      </c>
      <c r="CT2467">
        <v>104.42646997265221</v>
      </c>
      <c r="CU2467">
        <v>0</v>
      </c>
    </row>
    <row r="2468" spans="89:99" x14ac:dyDescent="0.25">
      <c r="CK2468" t="s">
        <v>3673</v>
      </c>
      <c r="CL2468" t="s">
        <v>10980</v>
      </c>
      <c r="CM2468" t="s">
        <v>10981</v>
      </c>
      <c r="CN2468">
        <v>0</v>
      </c>
      <c r="CO2468">
        <v>5.3032019497139198E-2</v>
      </c>
      <c r="CP2468">
        <v>2272</v>
      </c>
      <c r="CQ2468">
        <v>0.21847094775062301</v>
      </c>
      <c r="CR2468">
        <v>4.6298862173704429E-2</v>
      </c>
      <c r="CS2468">
        <v>19307.648442189002</v>
      </c>
      <c r="CT2468">
        <v>16856.272165374921</v>
      </c>
      <c r="CU2468">
        <v>0</v>
      </c>
    </row>
    <row r="2469" spans="89:99" x14ac:dyDescent="0.25">
      <c r="CK2469" t="s">
        <v>10937</v>
      </c>
      <c r="CL2469" t="s">
        <v>10937</v>
      </c>
      <c r="CM2469" t="s">
        <v>10938</v>
      </c>
      <c r="CN2469">
        <v>0</v>
      </c>
      <c r="CO2469">
        <v>2.8041154860682601E-3</v>
      </c>
      <c r="CP2469">
        <v>2273</v>
      </c>
      <c r="CQ2469">
        <v>-5.9096936010930703</v>
      </c>
      <c r="CR2469">
        <v>2.4480937674950902E-3</v>
      </c>
      <c r="CS2469">
        <v>143.48278591986801</v>
      </c>
      <c r="CT2469">
        <v>125.26563748833792</v>
      </c>
      <c r="CU2469">
        <v>0</v>
      </c>
    </row>
    <row r="2470" spans="89:99" x14ac:dyDescent="0.25">
      <c r="CK2470" t="s">
        <v>5314</v>
      </c>
      <c r="CL2470" t="s">
        <v>1572</v>
      </c>
      <c r="CM2470" t="s">
        <v>1606</v>
      </c>
      <c r="CN2470">
        <v>0</v>
      </c>
      <c r="CO2470">
        <v>2.9286307531709999</v>
      </c>
      <c r="CP2470">
        <v>2274</v>
      </c>
      <c r="CQ2470">
        <v>2.11101694913574</v>
      </c>
      <c r="CR2470">
        <v>2.5568000782253977</v>
      </c>
      <c r="CS2470">
        <v>7583217.59696694</v>
      </c>
      <c r="CT2470">
        <v>6620421.9579856312</v>
      </c>
      <c r="CU2470">
        <v>0</v>
      </c>
    </row>
    <row r="2471" spans="89:99" x14ac:dyDescent="0.25">
      <c r="CK2471" t="s">
        <v>9374</v>
      </c>
      <c r="CL2471" t="s">
        <v>9375</v>
      </c>
      <c r="CM2471" t="s">
        <v>9376</v>
      </c>
      <c r="CN2471">
        <v>0</v>
      </c>
      <c r="CO2471">
        <v>2.7126991504542301E-3</v>
      </c>
      <c r="CP2471">
        <v>2275</v>
      </c>
      <c r="CQ2471">
        <v>0</v>
      </c>
      <c r="CR2471">
        <v>2.3682840155159601E-3</v>
      </c>
      <c r="CS2471">
        <v>0</v>
      </c>
      <c r="CT2471">
        <v>0</v>
      </c>
      <c r="CU2471">
        <v>0</v>
      </c>
    </row>
    <row r="2472" spans="89:99" x14ac:dyDescent="0.25">
      <c r="CK2472" t="s">
        <v>8552</v>
      </c>
      <c r="CL2472" t="s">
        <v>8552</v>
      </c>
      <c r="CM2472" t="s">
        <v>8553</v>
      </c>
      <c r="CN2472">
        <v>0</v>
      </c>
      <c r="CO2472">
        <v>7.3016985628189697E-4</v>
      </c>
      <c r="CP2472">
        <v>2276</v>
      </c>
      <c r="CQ2472">
        <v>-31.513950837252398</v>
      </c>
      <c r="CR2472">
        <v>6.3746457064892234E-4</v>
      </c>
      <c r="CS2472">
        <v>114.636660214805</v>
      </c>
      <c r="CT2472">
        <v>100.08193128729253</v>
      </c>
      <c r="CU2472">
        <v>0</v>
      </c>
    </row>
    <row r="2473" spans="89:99" x14ac:dyDescent="0.25">
      <c r="CK2473" t="s">
        <v>4060</v>
      </c>
      <c r="CL2473" t="s">
        <v>7546</v>
      </c>
      <c r="CM2473" t="s">
        <v>7547</v>
      </c>
      <c r="CN2473">
        <v>0</v>
      </c>
      <c r="CO2473">
        <v>1.05487702212437E-4</v>
      </c>
      <c r="CP2473">
        <v>2277</v>
      </c>
      <c r="CQ2473">
        <v>0</v>
      </c>
      <c r="CR2473">
        <v>9.2094561588737173E-5</v>
      </c>
      <c r="CS2473">
        <v>0</v>
      </c>
      <c r="CT2473">
        <v>0</v>
      </c>
      <c r="CU2473">
        <v>0</v>
      </c>
    </row>
    <row r="2474" spans="89:99" x14ac:dyDescent="0.25">
      <c r="CK2474" t="s">
        <v>6643</v>
      </c>
      <c r="CL2474" t="s">
        <v>1457</v>
      </c>
      <c r="CM2474" t="s">
        <v>1458</v>
      </c>
      <c r="CN2474">
        <v>0</v>
      </c>
      <c r="CO2474">
        <v>6.8334684403734602E-4</v>
      </c>
      <c r="CP2474">
        <v>2278</v>
      </c>
      <c r="CQ2474">
        <v>0</v>
      </c>
      <c r="CR2474">
        <v>5.9658639533098862E-4</v>
      </c>
      <c r="CS2474">
        <v>0</v>
      </c>
      <c r="CT2474">
        <v>0</v>
      </c>
      <c r="CU2474">
        <v>0</v>
      </c>
    </row>
    <row r="2475" spans="89:99" x14ac:dyDescent="0.25">
      <c r="CK2475" t="s">
        <v>8346</v>
      </c>
      <c r="CL2475" t="s">
        <v>1582</v>
      </c>
      <c r="CM2475" t="s">
        <v>1741</v>
      </c>
      <c r="CN2475">
        <v>0</v>
      </c>
      <c r="CO2475">
        <v>2.1220815583546E-3</v>
      </c>
      <c r="CP2475">
        <v>2279</v>
      </c>
      <c r="CQ2475">
        <v>6.3834290524893804</v>
      </c>
      <c r="CR2475">
        <v>1.8526535953796671E-3</v>
      </c>
      <c r="CS2475">
        <v>17519.502150279499</v>
      </c>
      <c r="CT2475">
        <v>15295.156079271417</v>
      </c>
      <c r="CU2475">
        <v>0</v>
      </c>
    </row>
    <row r="2476" spans="89:99" x14ac:dyDescent="0.25">
      <c r="CK2476" t="s">
        <v>10214</v>
      </c>
      <c r="CL2476" t="s">
        <v>10215</v>
      </c>
      <c r="CM2476" t="s">
        <v>10216</v>
      </c>
      <c r="CN2476">
        <v>0</v>
      </c>
      <c r="CO2476">
        <v>0.17511520737327099</v>
      </c>
      <c r="CP2476">
        <v>2280</v>
      </c>
      <c r="CQ2476">
        <v>3.7966339633305601</v>
      </c>
      <c r="CR2476">
        <v>0.15288188018433105</v>
      </c>
      <c r="CS2476">
        <v>2189.9198152335398</v>
      </c>
      <c r="CT2476">
        <v>1911.8788358122292</v>
      </c>
      <c r="CU2476">
        <v>0</v>
      </c>
    </row>
    <row r="2477" spans="89:99" x14ac:dyDescent="0.25">
      <c r="CK2477" t="s">
        <v>10289</v>
      </c>
      <c r="CL2477" t="s">
        <v>10292</v>
      </c>
      <c r="CM2477" t="s">
        <v>10293</v>
      </c>
      <c r="CN2477">
        <v>0</v>
      </c>
      <c r="CO2477">
        <v>1.9693306205827601E-3</v>
      </c>
      <c r="CP2477">
        <v>2281</v>
      </c>
      <c r="CQ2477">
        <v>9.4404117498164304</v>
      </c>
      <c r="CR2477">
        <v>1.719296527671091E-3</v>
      </c>
      <c r="CS2477">
        <v>46.349717171420799</v>
      </c>
      <c r="CT2477">
        <v>40.464971680468544</v>
      </c>
      <c r="CU2477">
        <v>0</v>
      </c>
    </row>
    <row r="2478" spans="89:99" x14ac:dyDescent="0.25">
      <c r="CK2478" t="s">
        <v>6711</v>
      </c>
      <c r="CL2478" t="s">
        <v>6712</v>
      </c>
      <c r="CM2478" t="s">
        <v>6713</v>
      </c>
      <c r="CN2478">
        <v>0</v>
      </c>
      <c r="CO2478">
        <v>2.0740678716911602E-2</v>
      </c>
      <c r="CP2478">
        <v>2282</v>
      </c>
      <c r="CQ2478">
        <v>-0.97445226008888797</v>
      </c>
      <c r="CR2478">
        <v>1.8107359184297643E-2</v>
      </c>
      <c r="CS2478">
        <v>0</v>
      </c>
      <c r="CT2478">
        <v>0</v>
      </c>
      <c r="CU2478">
        <v>0</v>
      </c>
    </row>
    <row r="2479" spans="89:99" x14ac:dyDescent="0.25">
      <c r="CK2479" t="s">
        <v>9912</v>
      </c>
      <c r="CL2479" t="s">
        <v>9913</v>
      </c>
      <c r="CM2479" t="s">
        <v>9914</v>
      </c>
      <c r="CN2479">
        <v>0</v>
      </c>
      <c r="CO2479">
        <v>3.1623603384643699E-2</v>
      </c>
      <c r="CP2479">
        <v>2283</v>
      </c>
      <c r="CQ2479">
        <v>-1.1942272339036899</v>
      </c>
      <c r="CR2479">
        <v>2.7608544204515806E-2</v>
      </c>
      <c r="CS2479">
        <v>104755.909838747</v>
      </c>
      <c r="CT2479">
        <v>91455.680501980358</v>
      </c>
      <c r="CU2479">
        <v>0</v>
      </c>
    </row>
    <row r="2480" spans="89:99" x14ac:dyDescent="0.25">
      <c r="CK2480" t="s">
        <v>7524</v>
      </c>
      <c r="CL2480" t="s">
        <v>7525</v>
      </c>
      <c r="CM2480" t="s">
        <v>7526</v>
      </c>
      <c r="CN2480">
        <v>0</v>
      </c>
      <c r="CO2480">
        <v>1.27406748675126E-3</v>
      </c>
      <c r="CP2480">
        <v>2284</v>
      </c>
      <c r="CQ2480">
        <v>3.1044336454899799</v>
      </c>
      <c r="CR2480">
        <v>1.1123067823633733E-3</v>
      </c>
      <c r="CS2480">
        <v>24170.157517623102</v>
      </c>
      <c r="CT2480">
        <v>21101.417638555609</v>
      </c>
      <c r="CU2480">
        <v>0</v>
      </c>
    </row>
    <row r="2481" spans="89:99" x14ac:dyDescent="0.25">
      <c r="CK2481" t="s">
        <v>8657</v>
      </c>
      <c r="CL2481" t="s">
        <v>9068</v>
      </c>
      <c r="CM2481" t="s">
        <v>9069</v>
      </c>
      <c r="CN2481">
        <v>0</v>
      </c>
      <c r="CO2481">
        <v>3.4314417387818401E-6</v>
      </c>
      <c r="CP2481">
        <v>2285</v>
      </c>
      <c r="CQ2481">
        <v>1.8481160347482699E-2</v>
      </c>
      <c r="CR2481">
        <v>2.9957721698591433E-6</v>
      </c>
      <c r="CS2481">
        <v>0</v>
      </c>
      <c r="CT2481">
        <v>0</v>
      </c>
      <c r="CU2481">
        <v>0</v>
      </c>
    </row>
    <row r="2482" spans="89:99" x14ac:dyDescent="0.25">
      <c r="CK2482" t="s">
        <v>8843</v>
      </c>
      <c r="CL2482" t="s">
        <v>8844</v>
      </c>
      <c r="CM2482" t="s">
        <v>8845</v>
      </c>
      <c r="CN2482">
        <v>0</v>
      </c>
      <c r="CO2482">
        <v>2.7726367688632E-2</v>
      </c>
      <c r="CP2482">
        <v>2286</v>
      </c>
      <c r="CQ2482">
        <v>0.85470453852406403</v>
      </c>
      <c r="CR2482">
        <v>2.4206117141412534E-2</v>
      </c>
      <c r="CS2482">
        <v>21.044313075671699</v>
      </c>
      <c r="CT2482">
        <v>18.372442910332122</v>
      </c>
      <c r="CU2482">
        <v>0</v>
      </c>
    </row>
    <row r="2483" spans="89:99" x14ac:dyDescent="0.25">
      <c r="CK2483" t="s">
        <v>10921</v>
      </c>
      <c r="CL2483" t="s">
        <v>10922</v>
      </c>
      <c r="CM2483" t="s">
        <v>10923</v>
      </c>
      <c r="CN2483">
        <v>0</v>
      </c>
      <c r="CO2483">
        <v>0.503594305553134</v>
      </c>
      <c r="CP2483">
        <v>2287</v>
      </c>
      <c r="CQ2483">
        <v>-3.9949846943991099</v>
      </c>
      <c r="CR2483">
        <v>0.43965595814288605</v>
      </c>
      <c r="CS2483">
        <v>99841.240944374993</v>
      </c>
      <c r="CT2483">
        <v>87164.997629113393</v>
      </c>
      <c r="CU2483">
        <v>0</v>
      </c>
    </row>
    <row r="2484" spans="89:99" x14ac:dyDescent="0.25">
      <c r="CK2484" t="s">
        <v>4196</v>
      </c>
      <c r="CL2484" t="s">
        <v>4196</v>
      </c>
      <c r="CM2484" t="s">
        <v>1666</v>
      </c>
      <c r="CN2484">
        <v>0</v>
      </c>
      <c r="CO2484">
        <v>1.9550726610657201E-4</v>
      </c>
      <c r="CP2484">
        <v>2288</v>
      </c>
      <c r="CQ2484">
        <v>0.696389519256429</v>
      </c>
      <c r="CR2484">
        <v>1.7068488157261725E-4</v>
      </c>
      <c r="CS2484">
        <v>0</v>
      </c>
      <c r="CT2484">
        <v>0</v>
      </c>
      <c r="CU2484">
        <v>0</v>
      </c>
    </row>
    <row r="2485" spans="89:99" x14ac:dyDescent="0.25">
      <c r="CK2485" t="s">
        <v>5480</v>
      </c>
      <c r="CL2485" t="s">
        <v>5481</v>
      </c>
      <c r="CM2485" t="s">
        <v>5482</v>
      </c>
      <c r="CN2485">
        <v>0</v>
      </c>
      <c r="CO2485">
        <v>4.1878527307674697E-3</v>
      </c>
      <c r="CP2485">
        <v>2289</v>
      </c>
      <c r="CQ2485">
        <v>1.0817453737993701</v>
      </c>
      <c r="CR2485">
        <v>3.6561461966583097E-3</v>
      </c>
      <c r="CS2485">
        <v>0</v>
      </c>
      <c r="CT2485">
        <v>0</v>
      </c>
      <c r="CU2485">
        <v>0</v>
      </c>
    </row>
    <row r="2486" spans="89:99" x14ac:dyDescent="0.25">
      <c r="CK2486" t="s">
        <v>5221</v>
      </c>
      <c r="CL2486" t="s">
        <v>10924</v>
      </c>
      <c r="CM2486" t="s">
        <v>10925</v>
      </c>
      <c r="CN2486">
        <v>0</v>
      </c>
      <c r="CO2486">
        <v>1.3865193867177201E-4</v>
      </c>
      <c r="CP2486">
        <v>2290</v>
      </c>
      <c r="CQ2486">
        <v>-12.531514413982499</v>
      </c>
      <c r="CR2486">
        <v>1.2104813393024919E-4</v>
      </c>
      <c r="CS2486">
        <v>9934.5794641835091</v>
      </c>
      <c r="CT2486">
        <v>8673.245517092917</v>
      </c>
      <c r="CU2486">
        <v>0</v>
      </c>
    </row>
    <row r="2487" spans="89:99" x14ac:dyDescent="0.25">
      <c r="CK2487" t="s">
        <v>6786</v>
      </c>
      <c r="CL2487" t="s">
        <v>6787</v>
      </c>
      <c r="CM2487" t="s">
        <v>6788</v>
      </c>
      <c r="CN2487">
        <v>0</v>
      </c>
      <c r="CO2487">
        <v>1.18537319232348E-5</v>
      </c>
      <c r="CP2487">
        <v>2291</v>
      </c>
      <c r="CQ2487">
        <v>0</v>
      </c>
      <c r="CR2487">
        <v>1.0348734703333221E-5</v>
      </c>
      <c r="CS2487">
        <v>0</v>
      </c>
      <c r="CT2487">
        <v>0</v>
      </c>
      <c r="CU2487">
        <v>0</v>
      </c>
    </row>
    <row r="2488" spans="89:99" x14ac:dyDescent="0.25">
      <c r="CK2488" t="s">
        <v>10852</v>
      </c>
      <c r="CL2488" t="s">
        <v>10853</v>
      </c>
      <c r="CM2488" t="s">
        <v>10854</v>
      </c>
      <c r="CN2488">
        <v>0</v>
      </c>
      <c r="CO2488">
        <v>3.4838839131508302E-4</v>
      </c>
      <c r="CP2488">
        <v>2292</v>
      </c>
      <c r="CQ2488">
        <v>-4.1633677935441904</v>
      </c>
      <c r="CR2488">
        <v>3.0415560760015489E-4</v>
      </c>
      <c r="CS2488">
        <v>3043.5200088971401</v>
      </c>
      <c r="CT2488">
        <v>2657.1025344875243</v>
      </c>
      <c r="CU2488">
        <v>0</v>
      </c>
    </row>
    <row r="2489" spans="89:99" x14ac:dyDescent="0.25">
      <c r="CK2489" t="s">
        <v>10615</v>
      </c>
      <c r="CL2489" t="s">
        <v>10616</v>
      </c>
      <c r="CM2489" t="s">
        <v>10616</v>
      </c>
      <c r="CN2489">
        <v>0</v>
      </c>
      <c r="CO2489">
        <v>8.5233800077258406E-2</v>
      </c>
      <c r="CP2489">
        <v>2293</v>
      </c>
      <c r="CQ2489">
        <v>3.26199635728107</v>
      </c>
      <c r="CR2489">
        <v>7.4412175884249393E-2</v>
      </c>
      <c r="CS2489">
        <v>1482.16677614587</v>
      </c>
      <c r="CT2489">
        <v>1293.9849535792862</v>
      </c>
      <c r="CU2489">
        <v>0</v>
      </c>
    </row>
    <row r="2490" spans="89:99" x14ac:dyDescent="0.25">
      <c r="CK2490" t="s">
        <v>8498</v>
      </c>
      <c r="CL2490" t="s">
        <v>8498</v>
      </c>
      <c r="CM2490" t="s">
        <v>8499</v>
      </c>
      <c r="CN2490">
        <v>0</v>
      </c>
      <c r="CO2490">
        <v>3.41237371345818E-5</v>
      </c>
      <c r="CP2490">
        <v>2294</v>
      </c>
      <c r="CQ2490">
        <v>-11.4705436089786</v>
      </c>
      <c r="CR2490">
        <v>2.9791250973026764E-5</v>
      </c>
      <c r="CS2490">
        <v>0</v>
      </c>
      <c r="CT2490">
        <v>0</v>
      </c>
      <c r="CU2490">
        <v>0</v>
      </c>
    </row>
    <row r="2491" spans="89:99" x14ac:dyDescent="0.25">
      <c r="CK2491" t="s">
        <v>3806</v>
      </c>
      <c r="CL2491" t="s">
        <v>1449</v>
      </c>
      <c r="CM2491" t="s">
        <v>1450</v>
      </c>
      <c r="CN2491">
        <v>0</v>
      </c>
      <c r="CO2491">
        <v>1.43426667544043E-2</v>
      </c>
      <c r="CP2491">
        <v>2295</v>
      </c>
      <c r="CQ2491">
        <v>2.8519704702304001</v>
      </c>
      <c r="CR2491">
        <v>1.2521664412598115E-2</v>
      </c>
      <c r="CS2491">
        <v>71930.543062596698</v>
      </c>
      <c r="CT2491">
        <v>62797.953593197191</v>
      </c>
      <c r="CU2491">
        <v>0</v>
      </c>
    </row>
    <row r="2492" spans="89:99" x14ac:dyDescent="0.25">
      <c r="CK2492" t="s">
        <v>6029</v>
      </c>
      <c r="CL2492" t="s">
        <v>3095</v>
      </c>
      <c r="CM2492" t="s">
        <v>3096</v>
      </c>
      <c r="CN2492">
        <v>0</v>
      </c>
      <c r="CO2492">
        <v>3.0126397201102801E-3</v>
      </c>
      <c r="CP2492">
        <v>2296</v>
      </c>
      <c r="CQ2492">
        <v>0.210188660923457</v>
      </c>
      <c r="CR2492">
        <v>2.6301429306861994E-3</v>
      </c>
      <c r="CS2492">
        <v>0</v>
      </c>
      <c r="CT2492">
        <v>0</v>
      </c>
      <c r="CU2492">
        <v>0</v>
      </c>
    </row>
    <row r="2493" spans="89:99" x14ac:dyDescent="0.25">
      <c r="CK2493" t="s">
        <v>7566</v>
      </c>
      <c r="CL2493" t="s">
        <v>2903</v>
      </c>
      <c r="CM2493" t="s">
        <v>7567</v>
      </c>
      <c r="CN2493">
        <v>0</v>
      </c>
      <c r="CO2493">
        <v>2.0246837338724198E-6</v>
      </c>
      <c r="CP2493">
        <v>2297</v>
      </c>
      <c r="CQ2493">
        <v>7.9414956078075303</v>
      </c>
      <c r="CR2493">
        <v>1.7676217882850425E-6</v>
      </c>
      <c r="CS2493">
        <v>10.0013124432396</v>
      </c>
      <c r="CT2493">
        <v>8.7315058101961309</v>
      </c>
      <c r="CU2493">
        <v>0</v>
      </c>
    </row>
    <row r="2494" spans="89:99" x14ac:dyDescent="0.25">
      <c r="CK2494" t="s">
        <v>6217</v>
      </c>
      <c r="CL2494" t="s">
        <v>2439</v>
      </c>
      <c r="CM2494" t="s">
        <v>2440</v>
      </c>
      <c r="CN2494">
        <v>0</v>
      </c>
      <c r="CO2494">
        <v>2.4570429497456901E-3</v>
      </c>
      <c r="CP2494">
        <v>2298</v>
      </c>
      <c r="CQ2494">
        <v>14.7064544873234</v>
      </c>
      <c r="CR2494">
        <v>2.1450869486741788E-3</v>
      </c>
      <c r="CS2494">
        <v>261506.04833965501</v>
      </c>
      <c r="CT2494">
        <v>228304.19441825911</v>
      </c>
      <c r="CU2494">
        <v>0</v>
      </c>
    </row>
    <row r="2495" spans="89:99" x14ac:dyDescent="0.25">
      <c r="CK2495" t="s">
        <v>10593</v>
      </c>
      <c r="CL2495" t="s">
        <v>10594</v>
      </c>
      <c r="CM2495" t="s">
        <v>10595</v>
      </c>
      <c r="CN2495">
        <v>0</v>
      </c>
      <c r="CO2495">
        <v>4.52567758366913E-5</v>
      </c>
      <c r="CP2495">
        <v>2299</v>
      </c>
      <c r="CQ2495">
        <v>-65.338762402482701</v>
      </c>
      <c r="CR2495">
        <v>3.9510794549361641E-5</v>
      </c>
      <c r="CS2495">
        <v>1.52243793914629E-3</v>
      </c>
      <c r="CT2495">
        <v>1.3291431286405208E-3</v>
      </c>
      <c r="CU2495">
        <v>0</v>
      </c>
    </row>
    <row r="2496" spans="89:99" x14ac:dyDescent="0.25">
      <c r="CK2496" t="s">
        <v>8674</v>
      </c>
      <c r="CL2496" t="s">
        <v>8675</v>
      </c>
      <c r="CM2496" t="s">
        <v>8676</v>
      </c>
      <c r="CN2496">
        <v>0</v>
      </c>
      <c r="CO2496">
        <v>1.26981601596309E-3</v>
      </c>
      <c r="CP2496">
        <v>2300</v>
      </c>
      <c r="CQ2496">
        <v>0</v>
      </c>
      <c r="CR2496">
        <v>1.1085950953123526E-3</v>
      </c>
      <c r="CS2496">
        <v>0</v>
      </c>
      <c r="CT2496">
        <v>0</v>
      </c>
      <c r="CU2496">
        <v>0</v>
      </c>
    </row>
    <row r="2497" spans="89:99" x14ac:dyDescent="0.25">
      <c r="CK2497" t="s">
        <v>7397</v>
      </c>
      <c r="CL2497" t="s">
        <v>7397</v>
      </c>
      <c r="CM2497" t="s">
        <v>675</v>
      </c>
      <c r="CN2497">
        <v>0</v>
      </c>
      <c r="CO2497">
        <v>1.00079700841885</v>
      </c>
      <c r="CP2497">
        <v>2301</v>
      </c>
      <c r="CQ2497">
        <v>2.3004061882859899E-2</v>
      </c>
      <c r="CR2497">
        <v>0.87373181704195935</v>
      </c>
      <c r="CS2497">
        <v>923740.97554133204</v>
      </c>
      <c r="CT2497">
        <v>806459.12632270262</v>
      </c>
      <c r="CU2497">
        <v>0</v>
      </c>
    </row>
    <row r="2498" spans="89:99" x14ac:dyDescent="0.25">
      <c r="CK2498" t="s">
        <v>9193</v>
      </c>
      <c r="CL2498" t="s">
        <v>9194</v>
      </c>
      <c r="CM2498" t="s">
        <v>9195</v>
      </c>
      <c r="CN2498">
        <v>0</v>
      </c>
      <c r="CO2498">
        <v>1.0999154584536501E-6</v>
      </c>
      <c r="CP2498">
        <v>2302</v>
      </c>
      <c r="CQ2498">
        <v>0</v>
      </c>
      <c r="CR2498">
        <v>9.6026579218654116E-7</v>
      </c>
      <c r="CS2498">
        <v>0</v>
      </c>
      <c r="CT2498">
        <v>0</v>
      </c>
      <c r="CU2498">
        <v>0</v>
      </c>
    </row>
    <row r="2499" spans="89:99" x14ac:dyDescent="0.25">
      <c r="CK2499" t="s">
        <v>9660</v>
      </c>
      <c r="CL2499" t="s">
        <v>9661</v>
      </c>
      <c r="CM2499" t="s">
        <v>9662</v>
      </c>
      <c r="CN2499">
        <v>0</v>
      </c>
      <c r="CO2499">
        <v>2.8487558069253901E-2</v>
      </c>
      <c r="CP2499">
        <v>2303</v>
      </c>
      <c r="CQ2499">
        <v>0.19490611121993801</v>
      </c>
      <c r="CR2499">
        <v>2.4870663746549157E-2</v>
      </c>
      <c r="CS2499">
        <v>2.8487558069253902</v>
      </c>
      <c r="CT2499">
        <v>2.4870663746549155</v>
      </c>
      <c r="CU2499">
        <v>0</v>
      </c>
    </row>
    <row r="2500" spans="89:99" x14ac:dyDescent="0.25">
      <c r="CK2500" t="s">
        <v>10755</v>
      </c>
      <c r="CL2500" t="s">
        <v>10756</v>
      </c>
      <c r="CM2500" t="s">
        <v>10757</v>
      </c>
      <c r="CN2500">
        <v>0</v>
      </c>
      <c r="CO2500">
        <v>2.0846826475818098E-3</v>
      </c>
      <c r="CP2500">
        <v>2304</v>
      </c>
      <c r="CQ2500">
        <v>0.235784355751783</v>
      </c>
      <c r="CR2500">
        <v>1.8200029999142335E-3</v>
      </c>
      <c r="CS2500">
        <v>833.873059032725</v>
      </c>
      <c r="CT2500">
        <v>728.00119996569435</v>
      </c>
      <c r="CU2500">
        <v>0</v>
      </c>
    </row>
    <row r="2501" spans="89:99" x14ac:dyDescent="0.25">
      <c r="CK2501" t="s">
        <v>10738</v>
      </c>
      <c r="CL2501" t="s">
        <v>10739</v>
      </c>
      <c r="CM2501" t="s">
        <v>10740</v>
      </c>
      <c r="CN2501">
        <v>0</v>
      </c>
      <c r="CO2501">
        <v>1.7271259464671299E-2</v>
      </c>
      <c r="CP2501">
        <v>2305</v>
      </c>
      <c r="CQ2501">
        <v>10.1853138368313</v>
      </c>
      <c r="CR2501">
        <v>1.5078431277998777E-2</v>
      </c>
      <c r="CS2501">
        <v>146.038741201194</v>
      </c>
      <c r="CT2501">
        <v>127.49707846332564</v>
      </c>
      <c r="CU2501">
        <v>0</v>
      </c>
    </row>
    <row r="2502" spans="89:99" x14ac:dyDescent="0.25">
      <c r="CK2502" t="s">
        <v>7571</v>
      </c>
      <c r="CL2502" t="s">
        <v>7572</v>
      </c>
      <c r="CM2502" t="s">
        <v>7573</v>
      </c>
      <c r="CN2502">
        <v>0</v>
      </c>
      <c r="CO2502">
        <v>1.7191172213660501E-3</v>
      </c>
      <c r="CP2502">
        <v>2306</v>
      </c>
      <c r="CQ2502">
        <v>0</v>
      </c>
      <c r="CR2502">
        <v>1.5008512224725314E-3</v>
      </c>
      <c r="CS2502">
        <v>0</v>
      </c>
      <c r="CT2502">
        <v>0</v>
      </c>
      <c r="CU2502">
        <v>0</v>
      </c>
    </row>
    <row r="2503" spans="89:99" x14ac:dyDescent="0.25">
      <c r="CK2503" t="s">
        <v>10687</v>
      </c>
      <c r="CL2503" t="s">
        <v>10687</v>
      </c>
      <c r="CM2503" t="s">
        <v>10688</v>
      </c>
      <c r="CN2503">
        <v>0</v>
      </c>
      <c r="CO2503">
        <v>3.01110153606056E-5</v>
      </c>
      <c r="CP2503">
        <v>2307</v>
      </c>
      <c r="CQ2503">
        <v>-5.2518418703262197</v>
      </c>
      <c r="CR2503">
        <v>2.6288000406361678E-5</v>
      </c>
      <c r="CS2503">
        <v>3273.6788602833399</v>
      </c>
      <c r="CT2503">
        <v>2858.0394974663268</v>
      </c>
      <c r="CU2503">
        <v>0</v>
      </c>
    </row>
    <row r="2504" spans="89:99" x14ac:dyDescent="0.25">
      <c r="CK2504" t="s">
        <v>10175</v>
      </c>
      <c r="CL2504" t="s">
        <v>10176</v>
      </c>
      <c r="CM2504" t="s">
        <v>10177</v>
      </c>
      <c r="CN2504">
        <v>0</v>
      </c>
      <c r="CO2504">
        <v>2.16357552328058</v>
      </c>
      <c r="CP2504">
        <v>2308</v>
      </c>
      <c r="CQ2504">
        <v>0.73305175618736096</v>
      </c>
      <c r="CR2504">
        <v>1.888879320542785</v>
      </c>
      <c r="CS2504">
        <v>445117.431153321</v>
      </c>
      <c r="CT2504">
        <v>388603.54162437085</v>
      </c>
      <c r="CU2504">
        <v>0</v>
      </c>
    </row>
    <row r="2505" spans="89:99" x14ac:dyDescent="0.25">
      <c r="CK2505" t="s">
        <v>10801</v>
      </c>
      <c r="CL2505" t="s">
        <v>10802</v>
      </c>
      <c r="CM2505" t="s">
        <v>10803</v>
      </c>
      <c r="CN2505">
        <v>0</v>
      </c>
      <c r="CO2505">
        <v>3.2144317375732002E-8</v>
      </c>
      <c r="CP2505">
        <v>2309</v>
      </c>
      <c r="CQ2505">
        <v>-24.5528363013782</v>
      </c>
      <c r="CR2505">
        <v>2.8063146264439572E-8</v>
      </c>
      <c r="CS2505">
        <v>67.0947174270853</v>
      </c>
      <c r="CT2505">
        <v>58.576103723672858</v>
      </c>
      <c r="CU2505">
        <v>0</v>
      </c>
    </row>
    <row r="2506" spans="89:99" x14ac:dyDescent="0.25">
      <c r="CK2506" t="s">
        <v>7953</v>
      </c>
      <c r="CL2506" t="s">
        <v>7953</v>
      </c>
      <c r="CM2506" t="s">
        <v>7954</v>
      </c>
      <c r="CN2506">
        <v>0</v>
      </c>
      <c r="CO2506">
        <v>1.01181702933213</v>
      </c>
      <c r="CP2506">
        <v>2310</v>
      </c>
      <c r="CQ2506">
        <v>0</v>
      </c>
      <c r="CR2506">
        <v>0.88335269202000577</v>
      </c>
      <c r="CS2506">
        <v>0</v>
      </c>
      <c r="CT2506">
        <v>0</v>
      </c>
      <c r="CU2506">
        <v>0</v>
      </c>
    </row>
    <row r="2507" spans="89:99" x14ac:dyDescent="0.25">
      <c r="CK2507" t="s">
        <v>10747</v>
      </c>
      <c r="CL2507" t="s">
        <v>10748</v>
      </c>
      <c r="CM2507" t="s">
        <v>10749</v>
      </c>
      <c r="CN2507">
        <v>0</v>
      </c>
      <c r="CO2507">
        <v>6.85284058236278E-5</v>
      </c>
      <c r="CP2507">
        <v>2311</v>
      </c>
      <c r="CQ2507">
        <v>0</v>
      </c>
      <c r="CR2507">
        <v>5.9827765306636736E-5</v>
      </c>
      <c r="CS2507">
        <v>0</v>
      </c>
      <c r="CT2507">
        <v>0</v>
      </c>
      <c r="CU2507">
        <v>0</v>
      </c>
    </row>
    <row r="2508" spans="89:99" x14ac:dyDescent="0.25">
      <c r="CK2508" t="s">
        <v>6853</v>
      </c>
      <c r="CL2508" t="s">
        <v>6854</v>
      </c>
      <c r="CM2508" t="s">
        <v>6855</v>
      </c>
      <c r="CN2508">
        <v>0</v>
      </c>
      <c r="CO2508">
        <v>8.4084287429013003E-3</v>
      </c>
      <c r="CP2508">
        <v>2312</v>
      </c>
      <c r="CQ2508">
        <v>1.2950029887273899</v>
      </c>
      <c r="CR2508">
        <v>7.3408609959875817E-3</v>
      </c>
      <c r="CS2508">
        <v>105911.66194129</v>
      </c>
      <c r="CT2508">
        <v>92464.693694576083</v>
      </c>
      <c r="CU2508">
        <v>0</v>
      </c>
    </row>
    <row r="2509" spans="89:99" x14ac:dyDescent="0.25">
      <c r="CK2509" t="s">
        <v>10584</v>
      </c>
      <c r="CL2509" t="s">
        <v>10585</v>
      </c>
      <c r="CM2509" t="s">
        <v>10586</v>
      </c>
      <c r="CN2509">
        <v>0</v>
      </c>
      <c r="CO2509">
        <v>0.115775530867718</v>
      </c>
      <c r="CP2509">
        <v>2313</v>
      </c>
      <c r="CQ2509">
        <v>0</v>
      </c>
      <c r="CR2509">
        <v>0.10107620636662908</v>
      </c>
      <c r="CS2509">
        <v>0</v>
      </c>
      <c r="CT2509">
        <v>0</v>
      </c>
      <c r="CU2509">
        <v>0</v>
      </c>
    </row>
    <row r="2510" spans="89:99" x14ac:dyDescent="0.25">
      <c r="CK2510" t="s">
        <v>9802</v>
      </c>
      <c r="CL2510" t="s">
        <v>9803</v>
      </c>
      <c r="CM2510" t="s">
        <v>9804</v>
      </c>
      <c r="CN2510">
        <v>0</v>
      </c>
      <c r="CO2510">
        <v>1.0263343545718201E-3</v>
      </c>
      <c r="CP2510">
        <v>2314</v>
      </c>
      <c r="CQ2510">
        <v>-1.72600907923896</v>
      </c>
      <c r="CR2510">
        <v>8.9602683957796375E-4</v>
      </c>
      <c r="CS2510">
        <v>196657.781865066</v>
      </c>
      <c r="CT2510">
        <v>171689.32324834983</v>
      </c>
      <c r="CU2510">
        <v>0</v>
      </c>
    </row>
    <row r="2511" spans="89:99" x14ac:dyDescent="0.25">
      <c r="CK2511" t="s">
        <v>7379</v>
      </c>
      <c r="CL2511" t="s">
        <v>7379</v>
      </c>
      <c r="CM2511" t="s">
        <v>7380</v>
      </c>
      <c r="CN2511">
        <v>0</v>
      </c>
      <c r="CO2511">
        <v>3.3954196688955199E-4</v>
      </c>
      <c r="CP2511">
        <v>2315</v>
      </c>
      <c r="CQ2511">
        <v>-3.1857662795986998</v>
      </c>
      <c r="CR2511">
        <v>2.9643236060538698E-4</v>
      </c>
      <c r="CS2511">
        <v>349242.08592607803</v>
      </c>
      <c r="CT2511">
        <v>304900.91372855956</v>
      </c>
      <c r="CU2511">
        <v>0</v>
      </c>
    </row>
    <row r="2512" spans="89:99" x14ac:dyDescent="0.25">
      <c r="CK2512" t="s">
        <v>6742</v>
      </c>
      <c r="CL2512" t="s">
        <v>553</v>
      </c>
      <c r="CM2512" t="s">
        <v>554</v>
      </c>
      <c r="CN2512">
        <v>0</v>
      </c>
      <c r="CO2512">
        <v>2.53414432029675E-3</v>
      </c>
      <c r="CP2512">
        <v>2316</v>
      </c>
      <c r="CQ2512">
        <v>-30.517807250377299</v>
      </c>
      <c r="CR2512">
        <v>2.2123992208145939E-3</v>
      </c>
      <c r="CS2512">
        <v>282.30796930152798</v>
      </c>
      <c r="CT2512">
        <v>246.46502028712885</v>
      </c>
      <c r="CU2512">
        <v>0</v>
      </c>
    </row>
    <row r="2513" spans="89:99" x14ac:dyDescent="0.25">
      <c r="CK2513" t="s">
        <v>8274</v>
      </c>
      <c r="CL2513" t="s">
        <v>10659</v>
      </c>
      <c r="CM2513" t="s">
        <v>10660</v>
      </c>
      <c r="CN2513">
        <v>0</v>
      </c>
      <c r="CO2513">
        <v>4.2359935350980503E-2</v>
      </c>
      <c r="CP2513">
        <v>2317</v>
      </c>
      <c r="CQ2513">
        <v>-7.3009849016287802</v>
      </c>
      <c r="CR2513">
        <v>3.6981748519078622E-2</v>
      </c>
      <c r="CS2513">
        <v>8986.9540758434396</v>
      </c>
      <c r="CT2513">
        <v>7845.9344385580553</v>
      </c>
      <c r="CU2513">
        <v>0</v>
      </c>
    </row>
    <row r="2514" spans="89:99" x14ac:dyDescent="0.25">
      <c r="CK2514" t="s">
        <v>8757</v>
      </c>
      <c r="CL2514" t="s">
        <v>8758</v>
      </c>
      <c r="CM2514" t="s">
        <v>8759</v>
      </c>
      <c r="CN2514">
        <v>0</v>
      </c>
      <c r="CO2514">
        <v>1.1842073611424401E-2</v>
      </c>
      <c r="CP2514">
        <v>2318</v>
      </c>
      <c r="CQ2514">
        <v>-1.0254808519662999</v>
      </c>
      <c r="CR2514">
        <v>1.0338556577423516E-2</v>
      </c>
      <c r="CS2514">
        <v>278.42551230057302</v>
      </c>
      <c r="CT2514">
        <v>243.07549555684312</v>
      </c>
      <c r="CU2514">
        <v>0</v>
      </c>
    </row>
    <row r="2515" spans="89:99" x14ac:dyDescent="0.25">
      <c r="CK2515" t="s">
        <v>7534</v>
      </c>
      <c r="CL2515" t="s">
        <v>7535</v>
      </c>
      <c r="CM2515" t="s">
        <v>7536</v>
      </c>
      <c r="CN2515">
        <v>0</v>
      </c>
      <c r="CO2515">
        <v>3.56458542174291E-3</v>
      </c>
      <c r="CP2515">
        <v>2319</v>
      </c>
      <c r="CQ2515">
        <v>5.3778770754378797</v>
      </c>
      <c r="CR2515">
        <v>3.112011398256744E-3</v>
      </c>
      <c r="CS2515">
        <v>18019.825895948099</v>
      </c>
      <c r="CT2515">
        <v>15731.956720894948</v>
      </c>
      <c r="CU2515">
        <v>0</v>
      </c>
    </row>
    <row r="2516" spans="89:99" x14ac:dyDescent="0.25">
      <c r="CK2516" t="s">
        <v>9318</v>
      </c>
      <c r="CL2516" t="s">
        <v>872</v>
      </c>
      <c r="CM2516" t="s">
        <v>873</v>
      </c>
      <c r="CN2516">
        <v>0</v>
      </c>
      <c r="CO2516">
        <v>1.05575362165955E-4</v>
      </c>
      <c r="CP2516">
        <v>2320</v>
      </c>
      <c r="CQ2516">
        <v>-0.82434396258368103</v>
      </c>
      <c r="CR2516">
        <v>9.2171091883916717E-5</v>
      </c>
      <c r="CS2516">
        <v>0</v>
      </c>
      <c r="CT2516">
        <v>0</v>
      </c>
      <c r="CU2516">
        <v>0</v>
      </c>
    </row>
    <row r="2517" spans="89:99" x14ac:dyDescent="0.25">
      <c r="CK2517" t="s">
        <v>7507</v>
      </c>
      <c r="CL2517" t="s">
        <v>7508</v>
      </c>
      <c r="CM2517" t="s">
        <v>7509</v>
      </c>
      <c r="CN2517">
        <v>0</v>
      </c>
      <c r="CO2517">
        <v>1.03903571121251E-2</v>
      </c>
      <c r="CP2517">
        <v>2321</v>
      </c>
      <c r="CQ2517">
        <v>1.35368416863394</v>
      </c>
      <c r="CR2517">
        <v>9.0711558117412515E-3</v>
      </c>
      <c r="CS2517">
        <v>5.29908212718379</v>
      </c>
      <c r="CT2517">
        <v>4.6262894639880283</v>
      </c>
      <c r="CU2517">
        <v>0</v>
      </c>
    </row>
    <row r="2518" spans="89:99" x14ac:dyDescent="0.25">
      <c r="CK2518" t="s">
        <v>1974</v>
      </c>
      <c r="CL2518" t="s">
        <v>1974</v>
      </c>
      <c r="CM2518" t="s">
        <v>1975</v>
      </c>
      <c r="CN2518">
        <v>0</v>
      </c>
      <c r="CO2518">
        <v>3.2811958801745298E-3</v>
      </c>
      <c r="CP2518">
        <v>2322</v>
      </c>
      <c r="CQ2518">
        <v>-9.2224432103243892</v>
      </c>
      <c r="CR2518">
        <v>2.8646021264440518E-3</v>
      </c>
      <c r="CS2518">
        <v>0</v>
      </c>
      <c r="CT2518">
        <v>0</v>
      </c>
      <c r="CU2518">
        <v>0</v>
      </c>
    </row>
    <row r="2519" spans="89:99" x14ac:dyDescent="0.25">
      <c r="CK2519" t="s">
        <v>9312</v>
      </c>
      <c r="CL2519" t="s">
        <v>9313</v>
      </c>
      <c r="CM2519" t="s">
        <v>9314</v>
      </c>
      <c r="CN2519">
        <v>0</v>
      </c>
      <c r="CO2519">
        <v>0.139055778986588</v>
      </c>
      <c r="CP2519">
        <v>2323</v>
      </c>
      <c r="CQ2519">
        <v>-5.8167435903585298</v>
      </c>
      <c r="CR2519">
        <v>0.12140070106333488</v>
      </c>
      <c r="CS2519">
        <v>1.0115903519257801</v>
      </c>
      <c r="CT2519">
        <v>0.88315479448387557</v>
      </c>
      <c r="CU2519">
        <v>0</v>
      </c>
    </row>
    <row r="2520" spans="89:99" x14ac:dyDescent="0.25">
      <c r="CK2520" t="s">
        <v>5696</v>
      </c>
      <c r="CL2520" t="s">
        <v>9730</v>
      </c>
      <c r="CM2520" t="s">
        <v>9731</v>
      </c>
      <c r="CN2520">
        <v>0</v>
      </c>
      <c r="CO2520">
        <v>1.0661272239720499E-6</v>
      </c>
      <c r="CP2520">
        <v>2324</v>
      </c>
      <c r="CQ2520">
        <v>-0.30174731520214199</v>
      </c>
      <c r="CR2520">
        <v>9.3076744710766288E-7</v>
      </c>
      <c r="CS2520">
        <v>3.19838167191614</v>
      </c>
      <c r="CT2520">
        <v>2.7923023413229799</v>
      </c>
      <c r="CU2520">
        <v>0</v>
      </c>
    </row>
    <row r="2521" spans="89:99" x14ac:dyDescent="0.25">
      <c r="CK2521" t="s">
        <v>8082</v>
      </c>
      <c r="CL2521" t="s">
        <v>3484</v>
      </c>
      <c r="CM2521" t="s">
        <v>3485</v>
      </c>
      <c r="CN2521">
        <v>0</v>
      </c>
      <c r="CO2521">
        <v>0.28947061253120399</v>
      </c>
      <c r="CP2521">
        <v>2325</v>
      </c>
      <c r="CQ2521">
        <v>0.480148742180393</v>
      </c>
      <c r="CR2521">
        <v>0.25271826568179229</v>
      </c>
      <c r="CS2521">
        <v>0</v>
      </c>
      <c r="CT2521">
        <v>0</v>
      </c>
      <c r="CU2521">
        <v>0</v>
      </c>
    </row>
    <row r="2522" spans="89:99" x14ac:dyDescent="0.25">
      <c r="CK2522" t="s">
        <v>4277</v>
      </c>
      <c r="CL2522" t="s">
        <v>4989</v>
      </c>
      <c r="CM2522" t="s">
        <v>4990</v>
      </c>
      <c r="CN2522">
        <v>0</v>
      </c>
      <c r="CO2522">
        <v>4.3487171967037603E-3</v>
      </c>
      <c r="CP2522">
        <v>2326</v>
      </c>
      <c r="CQ2522">
        <v>0</v>
      </c>
      <c r="CR2522">
        <v>3.796586666541465E-3</v>
      </c>
      <c r="CS2522">
        <v>0</v>
      </c>
      <c r="CT2522">
        <v>0</v>
      </c>
      <c r="CU2522">
        <v>0</v>
      </c>
    </row>
    <row r="2523" spans="89:99" x14ac:dyDescent="0.25">
      <c r="CK2523" t="s">
        <v>9231</v>
      </c>
      <c r="CL2523" t="s">
        <v>9232</v>
      </c>
      <c r="CM2523" t="s">
        <v>9233</v>
      </c>
      <c r="CN2523">
        <v>0</v>
      </c>
      <c r="CO2523">
        <v>2.11082193961786E-6</v>
      </c>
      <c r="CP2523">
        <v>2327</v>
      </c>
      <c r="CQ2523">
        <v>34.848320659700498</v>
      </c>
      <c r="CR2523">
        <v>1.8428235428762185E-6</v>
      </c>
      <c r="CS2523">
        <v>1.46522704938574E-2</v>
      </c>
      <c r="CT2523">
        <v>1.2791959622875293E-2</v>
      </c>
      <c r="CU2523">
        <v>0</v>
      </c>
    </row>
    <row r="2524" spans="89:99" x14ac:dyDescent="0.25">
      <c r="CK2524" t="s">
        <v>9703</v>
      </c>
      <c r="CL2524" t="s">
        <v>1718</v>
      </c>
      <c r="CM2524" t="s">
        <v>1719</v>
      </c>
      <c r="CN2524">
        <v>0</v>
      </c>
      <c r="CO2524">
        <v>8.7133658317783199E-4</v>
      </c>
      <c r="CP2524">
        <v>2328</v>
      </c>
      <c r="CQ2524">
        <v>1.3314693812814</v>
      </c>
      <c r="CR2524">
        <v>7.6070820523124196E-4</v>
      </c>
      <c r="CS2524">
        <v>7521.9586659055103</v>
      </c>
      <c r="CT2524">
        <v>6566.9407058474853</v>
      </c>
      <c r="CU2524">
        <v>0</v>
      </c>
    </row>
    <row r="2525" spans="89:99" x14ac:dyDescent="0.25">
      <c r="CK2525" t="s">
        <v>3448</v>
      </c>
      <c r="CL2525" t="s">
        <v>3448</v>
      </c>
      <c r="CM2525" t="s">
        <v>3449</v>
      </c>
      <c r="CN2525">
        <v>0</v>
      </c>
      <c r="CO2525">
        <v>1.32793863520987E-4</v>
      </c>
      <c r="CP2525">
        <v>2329</v>
      </c>
      <c r="CQ2525">
        <v>-21.193623674230199</v>
      </c>
      <c r="CR2525">
        <v>1.1593382343290844E-4</v>
      </c>
      <c r="CS2525">
        <v>673.30948854969301</v>
      </c>
      <c r="CT2525">
        <v>587.82342264546992</v>
      </c>
      <c r="CU2525">
        <v>0</v>
      </c>
    </row>
    <row r="2526" spans="89:99" x14ac:dyDescent="0.25">
      <c r="CK2526" t="s">
        <v>9000</v>
      </c>
      <c r="CL2526" t="s">
        <v>10503</v>
      </c>
      <c r="CM2526" t="s">
        <v>10504</v>
      </c>
      <c r="CN2526">
        <v>0</v>
      </c>
      <c r="CO2526">
        <v>1.3539924055323499E-3</v>
      </c>
      <c r="CP2526">
        <v>2330</v>
      </c>
      <c r="CQ2526">
        <v>-3.0892956651446402</v>
      </c>
      <c r="CR2526">
        <v>1.1820841137563411E-3</v>
      </c>
      <c r="CS2526">
        <v>25959.3807258087</v>
      </c>
      <c r="CT2526">
        <v>22663.473911337132</v>
      </c>
      <c r="CU2526">
        <v>0</v>
      </c>
    </row>
    <row r="2527" spans="89:99" x14ac:dyDescent="0.25">
      <c r="CK2527" t="s">
        <v>3361</v>
      </c>
      <c r="CL2527" t="s">
        <v>3361</v>
      </c>
      <c r="CM2527" t="s">
        <v>3360</v>
      </c>
      <c r="CN2527">
        <v>0</v>
      </c>
      <c r="CO2527">
        <v>4.80775911489203</v>
      </c>
      <c r="CP2527">
        <v>2331</v>
      </c>
      <c r="CQ2527">
        <v>-1.7243473830132801</v>
      </c>
      <c r="CR2527">
        <v>4.1973467866288798</v>
      </c>
      <c r="CS2527">
        <v>1437.5199753527199</v>
      </c>
      <c r="CT2527">
        <v>1255.0066892020375</v>
      </c>
      <c r="CU2527">
        <v>0</v>
      </c>
    </row>
    <row r="2528" spans="89:99" x14ac:dyDescent="0.25">
      <c r="CK2528" t="s">
        <v>6182</v>
      </c>
      <c r="CL2528" t="s">
        <v>3590</v>
      </c>
      <c r="CM2528" t="s">
        <v>3591</v>
      </c>
      <c r="CN2528">
        <v>0</v>
      </c>
      <c r="CO2528">
        <v>3.7712969494059202E-2</v>
      </c>
      <c r="CP2528">
        <v>2332</v>
      </c>
      <c r="CQ2528">
        <v>-0.203380657237162</v>
      </c>
      <c r="CR2528">
        <v>3.2924780035215477E-2</v>
      </c>
      <c r="CS2528">
        <v>627755.67627342197</v>
      </c>
      <c r="CT2528">
        <v>548053.30459104339</v>
      </c>
      <c r="CU2528">
        <v>0</v>
      </c>
    </row>
    <row r="2529" spans="89:99" x14ac:dyDescent="0.25">
      <c r="CK2529" t="s">
        <v>9993</v>
      </c>
      <c r="CL2529" t="s">
        <v>9993</v>
      </c>
      <c r="CM2529" t="s">
        <v>9994</v>
      </c>
      <c r="CN2529">
        <v>0</v>
      </c>
      <c r="CO2529">
        <v>6.8275251416040404E-4</v>
      </c>
      <c r="CP2529">
        <v>2333</v>
      </c>
      <c r="CQ2529">
        <v>-2.65717102085148</v>
      </c>
      <c r="CR2529">
        <v>5.9606752395254263E-4</v>
      </c>
      <c r="CS2529">
        <v>685.94711317415999</v>
      </c>
      <c r="CT2529">
        <v>598.85652389711618</v>
      </c>
      <c r="CU2529">
        <v>0</v>
      </c>
    </row>
    <row r="2530" spans="89:99" x14ac:dyDescent="0.25">
      <c r="CK2530" t="s">
        <v>5592</v>
      </c>
      <c r="CL2530" t="s">
        <v>5593</v>
      </c>
      <c r="CM2530" t="s">
        <v>5594</v>
      </c>
      <c r="CN2530">
        <v>0</v>
      </c>
      <c r="CO2530">
        <v>2.6696043666916002E-3</v>
      </c>
      <c r="CP2530">
        <v>2334</v>
      </c>
      <c r="CQ2530">
        <v>-3.4901655258956699</v>
      </c>
      <c r="CR2530">
        <v>2.3306607178789685E-3</v>
      </c>
      <c r="CS2530">
        <v>385026.44464050501</v>
      </c>
      <c r="CT2530">
        <v>336141.94712316804</v>
      </c>
      <c r="CU2530">
        <v>0</v>
      </c>
    </row>
    <row r="2531" spans="89:99" x14ac:dyDescent="0.25">
      <c r="CK2531" t="s">
        <v>7579</v>
      </c>
      <c r="CL2531" t="s">
        <v>10108</v>
      </c>
      <c r="CM2531" t="s">
        <v>10109</v>
      </c>
      <c r="CN2531">
        <v>0</v>
      </c>
      <c r="CO2531">
        <v>2.85433454379144</v>
      </c>
      <c r="CP2531">
        <v>2335</v>
      </c>
      <c r="CQ2531">
        <v>2.1995159796300401</v>
      </c>
      <c r="CR2531">
        <v>2.4919368127735044</v>
      </c>
      <c r="CS2531">
        <v>15379.1259786028</v>
      </c>
      <c r="CT2531">
        <v>13426.530627855478</v>
      </c>
      <c r="CU2531">
        <v>0</v>
      </c>
    </row>
    <row r="2532" spans="89:99" x14ac:dyDescent="0.25">
      <c r="CK2532" t="s">
        <v>7574</v>
      </c>
      <c r="CL2532" t="s">
        <v>10642</v>
      </c>
      <c r="CM2532" t="s">
        <v>10643</v>
      </c>
      <c r="CN2532">
        <v>0</v>
      </c>
      <c r="CO2532">
        <v>4.8952350242730605E-7</v>
      </c>
      <c r="CP2532">
        <v>2336</v>
      </c>
      <c r="CQ2532">
        <v>0.74832914715972698</v>
      </c>
      <c r="CR2532">
        <v>4.2737164046512571E-7</v>
      </c>
      <c r="CS2532">
        <v>1.77567641743552</v>
      </c>
      <c r="CT2532">
        <v>1.5502294367722371</v>
      </c>
      <c r="CU2532">
        <v>0</v>
      </c>
    </row>
    <row r="2533" spans="89:99" x14ac:dyDescent="0.25">
      <c r="CK2533" t="s">
        <v>2992</v>
      </c>
      <c r="CL2533" t="s">
        <v>2992</v>
      </c>
      <c r="CM2533" t="s">
        <v>2993</v>
      </c>
      <c r="CN2533">
        <v>0</v>
      </c>
      <c r="CO2533">
        <v>0.58385713499881597</v>
      </c>
      <c r="CP2533">
        <v>2337</v>
      </c>
      <c r="CQ2533">
        <v>-6.4110809501548696</v>
      </c>
      <c r="CR2533">
        <v>0.50972829771082651</v>
      </c>
      <c r="CS2533">
        <v>1094.1013432587399</v>
      </c>
      <c r="CT2533">
        <v>955.18986031323755</v>
      </c>
      <c r="CU2533">
        <v>0</v>
      </c>
    </row>
    <row r="2534" spans="89:99" x14ac:dyDescent="0.25">
      <c r="CK2534" t="s">
        <v>6812</v>
      </c>
      <c r="CL2534" t="s">
        <v>6813</v>
      </c>
      <c r="CM2534" t="s">
        <v>6814</v>
      </c>
      <c r="CN2534">
        <v>0</v>
      </c>
      <c r="CO2534">
        <v>1.29595962454698E-6</v>
      </c>
      <c r="CP2534">
        <v>2338</v>
      </c>
      <c r="CQ2534">
        <v>4.2372238003625</v>
      </c>
      <c r="CR2534">
        <v>1.1314194067759976E-6</v>
      </c>
      <c r="CS2534">
        <v>1.2967122297101299</v>
      </c>
      <c r="CT2534">
        <v>1.1320764581772134</v>
      </c>
      <c r="CU2534">
        <v>0</v>
      </c>
    </row>
    <row r="2535" spans="89:99" x14ac:dyDescent="0.25">
      <c r="CK2535" t="s">
        <v>10252</v>
      </c>
      <c r="CL2535" t="s">
        <v>10253</v>
      </c>
      <c r="CM2535" t="s">
        <v>10254</v>
      </c>
      <c r="CN2535">
        <v>0</v>
      </c>
      <c r="CO2535">
        <v>4.0972436285567699</v>
      </c>
      <c r="CP2535">
        <v>2339</v>
      </c>
      <c r="CQ2535">
        <v>-2.6255596899708799E-3</v>
      </c>
      <c r="CR2535">
        <v>3.5770411885006892</v>
      </c>
      <c r="CS2535">
        <v>0</v>
      </c>
      <c r="CT2535">
        <v>0</v>
      </c>
      <c r="CU2535">
        <v>0</v>
      </c>
    </row>
    <row r="2536" spans="89:99" x14ac:dyDescent="0.25">
      <c r="CK2536" t="s">
        <v>10845</v>
      </c>
      <c r="CL2536" t="s">
        <v>10845</v>
      </c>
      <c r="CM2536" t="s">
        <v>10846</v>
      </c>
      <c r="CN2536">
        <v>0</v>
      </c>
      <c r="CO2536">
        <v>2.54938561123879E-3</v>
      </c>
      <c r="CP2536">
        <v>2340</v>
      </c>
      <c r="CQ2536">
        <v>1.9836813404862199</v>
      </c>
      <c r="CR2536">
        <v>2.2257054164934688E-3</v>
      </c>
      <c r="CS2536">
        <v>435260.991701224</v>
      </c>
      <c r="CT2536">
        <v>379998.51515086991</v>
      </c>
      <c r="CU2536">
        <v>0</v>
      </c>
    </row>
    <row r="2537" spans="89:99" x14ac:dyDescent="0.25">
      <c r="CK2537" t="s">
        <v>8760</v>
      </c>
      <c r="CL2537" t="s">
        <v>8761</v>
      </c>
      <c r="CM2537" t="s">
        <v>8762</v>
      </c>
      <c r="CN2537">
        <v>0</v>
      </c>
      <c r="CO2537">
        <v>2.62585819908858E-2</v>
      </c>
      <c r="CP2537">
        <v>2341</v>
      </c>
      <c r="CQ2537">
        <v>-9.2215284561295903</v>
      </c>
      <c r="CR2537">
        <v>2.2924687386994984E-2</v>
      </c>
      <c r="CS2537">
        <v>0</v>
      </c>
      <c r="CT2537">
        <v>0</v>
      </c>
      <c r="CU2537">
        <v>0</v>
      </c>
    </row>
    <row r="2538" spans="89:99" x14ac:dyDescent="0.25">
      <c r="CK2538" t="s">
        <v>4151</v>
      </c>
      <c r="CL2538" t="s">
        <v>7973</v>
      </c>
      <c r="CM2538" t="s">
        <v>7974</v>
      </c>
      <c r="CN2538">
        <v>0</v>
      </c>
      <c r="CO2538">
        <v>9.3878981521958206E-3</v>
      </c>
      <c r="CP2538">
        <v>2342</v>
      </c>
      <c r="CQ2538">
        <v>1.09845352596075</v>
      </c>
      <c r="CR2538">
        <v>8.1959730512004333E-3</v>
      </c>
      <c r="CS2538">
        <v>45.736967594730103</v>
      </c>
      <c r="CT2538">
        <v>39.930019241032802</v>
      </c>
      <c r="CU2538">
        <v>0</v>
      </c>
    </row>
    <row r="2539" spans="89:99" x14ac:dyDescent="0.25">
      <c r="CK2539" t="s">
        <v>8050</v>
      </c>
      <c r="CL2539" t="s">
        <v>8051</v>
      </c>
      <c r="CM2539" t="s">
        <v>8052</v>
      </c>
      <c r="CN2539">
        <v>0</v>
      </c>
      <c r="CO2539">
        <v>6.4094705451329704E-5</v>
      </c>
      <c r="CP2539">
        <v>2343</v>
      </c>
      <c r="CQ2539">
        <v>0</v>
      </c>
      <c r="CR2539">
        <v>5.5956985268407094E-5</v>
      </c>
      <c r="CS2539">
        <v>0</v>
      </c>
      <c r="CT2539">
        <v>0</v>
      </c>
      <c r="CU2539">
        <v>0</v>
      </c>
    </row>
    <row r="2540" spans="89:99" x14ac:dyDescent="0.25">
      <c r="CK2540" t="s">
        <v>8347</v>
      </c>
      <c r="CL2540" t="s">
        <v>8348</v>
      </c>
      <c r="CM2540" t="s">
        <v>8349</v>
      </c>
      <c r="CN2540">
        <v>0</v>
      </c>
      <c r="CO2540">
        <v>3.3871688763551003E-5</v>
      </c>
      <c r="CP2540">
        <v>2344</v>
      </c>
      <c r="CQ2540">
        <v>0</v>
      </c>
      <c r="CR2540">
        <v>2.9571203671375523E-5</v>
      </c>
      <c r="CS2540">
        <v>0</v>
      </c>
      <c r="CT2540">
        <v>0</v>
      </c>
      <c r="CU2540">
        <v>0</v>
      </c>
    </row>
    <row r="2541" spans="89:99" x14ac:dyDescent="0.25">
      <c r="CK2541" t="s">
        <v>7606</v>
      </c>
      <c r="CL2541" t="s">
        <v>7607</v>
      </c>
      <c r="CM2541" t="s">
        <v>7608</v>
      </c>
      <c r="CN2541">
        <v>0</v>
      </c>
      <c r="CO2541">
        <v>6.4201960555770494E-5</v>
      </c>
      <c r="CP2541">
        <v>2345</v>
      </c>
      <c r="CQ2541">
        <v>-8.2649783864812196</v>
      </c>
      <c r="CR2541">
        <v>5.6050622835767668E-5</v>
      </c>
      <c r="CS2541">
        <v>59077.505417355198</v>
      </c>
      <c r="CT2541">
        <v>51576.78901954613</v>
      </c>
      <c r="CU2541">
        <v>0</v>
      </c>
    </row>
    <row r="2542" spans="89:99" x14ac:dyDescent="0.25">
      <c r="CK2542" t="s">
        <v>6975</v>
      </c>
      <c r="CL2542" t="s">
        <v>6976</v>
      </c>
      <c r="CM2542" t="s">
        <v>6977</v>
      </c>
      <c r="CN2542">
        <v>0</v>
      </c>
      <c r="CO2542">
        <v>9.6256261655527095E-4</v>
      </c>
      <c r="CP2542">
        <v>2346</v>
      </c>
      <c r="CQ2542">
        <v>0</v>
      </c>
      <c r="CR2542">
        <v>8.4035181650694781E-4</v>
      </c>
      <c r="CS2542">
        <v>0</v>
      </c>
      <c r="CT2542">
        <v>0</v>
      </c>
      <c r="CU2542">
        <v>0</v>
      </c>
    </row>
    <row r="2543" spans="89:99" x14ac:dyDescent="0.25">
      <c r="CK2543" t="s">
        <v>9219</v>
      </c>
      <c r="CL2543" t="s">
        <v>9220</v>
      </c>
      <c r="CM2543" t="s">
        <v>9221</v>
      </c>
      <c r="CN2543">
        <v>0</v>
      </c>
      <c r="CO2543">
        <v>7.9492873909015895E-4</v>
      </c>
      <c r="CP2543">
        <v>2347</v>
      </c>
      <c r="CQ2543">
        <v>-10.184008244547</v>
      </c>
      <c r="CR2543">
        <v>6.9400140666031618E-4</v>
      </c>
      <c r="CS2543">
        <v>24157.942597077999</v>
      </c>
      <c r="CT2543">
        <v>21090.753573182596</v>
      </c>
      <c r="CU2543">
        <v>0</v>
      </c>
    </row>
    <row r="2544" spans="89:99" x14ac:dyDescent="0.25">
      <c r="CK2544" t="s">
        <v>10710</v>
      </c>
      <c r="CL2544" t="s">
        <v>10711</v>
      </c>
      <c r="CM2544" t="s">
        <v>10712</v>
      </c>
      <c r="CN2544">
        <v>0</v>
      </c>
      <c r="CO2544">
        <v>9.6077154191001698E-6</v>
      </c>
      <c r="CP2544">
        <v>2348</v>
      </c>
      <c r="CQ2544">
        <v>-13.8723765571951</v>
      </c>
      <c r="CR2544">
        <v>8.3878814386295382E-6</v>
      </c>
      <c r="CS2544">
        <v>147.08955950177099</v>
      </c>
      <c r="CT2544">
        <v>128.41448066918818</v>
      </c>
      <c r="CU2544">
        <v>0</v>
      </c>
    </row>
    <row r="2545" spans="89:99" x14ac:dyDescent="0.25">
      <c r="CK2545" t="s">
        <v>6418</v>
      </c>
      <c r="CL2545" t="s">
        <v>10390</v>
      </c>
      <c r="CM2545" t="s">
        <v>10391</v>
      </c>
      <c r="CN2545">
        <v>0</v>
      </c>
      <c r="CO2545">
        <v>1.0064803949845699E-2</v>
      </c>
      <c r="CP2545">
        <v>2349</v>
      </c>
      <c r="CQ2545">
        <v>4.3106088031932002</v>
      </c>
      <c r="CR2545">
        <v>8.7869361811574922E-3</v>
      </c>
      <c r="CS2545">
        <v>166988.674708957</v>
      </c>
      <c r="CT2545">
        <v>145787.12461320902</v>
      </c>
      <c r="CU2545">
        <v>0</v>
      </c>
    </row>
    <row r="2546" spans="89:99" x14ac:dyDescent="0.25">
      <c r="CK2546" t="s">
        <v>8543</v>
      </c>
      <c r="CL2546" t="s">
        <v>8544</v>
      </c>
      <c r="CM2546" t="s">
        <v>8545</v>
      </c>
      <c r="CN2546">
        <v>0</v>
      </c>
      <c r="CO2546">
        <v>1.8972171794681698E-2</v>
      </c>
      <c r="CP2546">
        <v>2350</v>
      </c>
      <c r="CQ2546">
        <v>-0.27700767924667402</v>
      </c>
      <c r="CR2546">
        <v>1.6563388974941737E-2</v>
      </c>
      <c r="CS2546">
        <v>208.69388974149899</v>
      </c>
      <c r="CT2546">
        <v>182.19727872435936</v>
      </c>
      <c r="CU2546">
        <v>0</v>
      </c>
    </row>
    <row r="2547" spans="89:99" x14ac:dyDescent="0.25">
      <c r="CK2547" t="s">
        <v>8302</v>
      </c>
      <c r="CL2547" t="s">
        <v>635</v>
      </c>
      <c r="CM2547" t="s">
        <v>8303</v>
      </c>
      <c r="CN2547">
        <v>0</v>
      </c>
      <c r="CO2547">
        <v>3.4813403838985703E-5</v>
      </c>
      <c r="CP2547">
        <v>2351</v>
      </c>
      <c r="CQ2547">
        <v>1.17744554505432</v>
      </c>
      <c r="CR2547">
        <v>3.0393354833972733E-5</v>
      </c>
      <c r="CS2547">
        <v>63.0730654610581</v>
      </c>
      <c r="CT2547">
        <v>55.065056777860335</v>
      </c>
      <c r="CU2547">
        <v>0</v>
      </c>
    </row>
    <row r="2548" spans="89:99" x14ac:dyDescent="0.25">
      <c r="CK2548" t="s">
        <v>5692</v>
      </c>
      <c r="CL2548" t="s">
        <v>9486</v>
      </c>
      <c r="CM2548" t="s">
        <v>9487</v>
      </c>
      <c r="CN2548">
        <v>0</v>
      </c>
      <c r="CO2548">
        <v>1.04438713469288E-3</v>
      </c>
      <c r="CP2548">
        <v>2352</v>
      </c>
      <c r="CQ2548">
        <v>-13.3406753090742</v>
      </c>
      <c r="CR2548">
        <v>9.1178756652373347E-4</v>
      </c>
      <c r="CS2548">
        <v>5.1163750410117101</v>
      </c>
      <c r="CT2548">
        <v>4.4667796003047009</v>
      </c>
      <c r="CU2548">
        <v>0</v>
      </c>
    </row>
    <row r="2549" spans="89:99" x14ac:dyDescent="0.25">
      <c r="CK2549" t="s">
        <v>5003</v>
      </c>
      <c r="CL2549" t="s">
        <v>3392</v>
      </c>
      <c r="CM2549" t="s">
        <v>3393</v>
      </c>
      <c r="CN2549">
        <v>0</v>
      </c>
      <c r="CO2549">
        <v>3.4810623995996503E-5</v>
      </c>
      <c r="CP2549">
        <v>2353</v>
      </c>
      <c r="CQ2549">
        <v>1.1704068214749299</v>
      </c>
      <c r="CR2549">
        <v>3.0390927930968811E-5</v>
      </c>
      <c r="CS2549">
        <v>13.1056465251409</v>
      </c>
      <c r="CT2549">
        <v>11.441701219722914</v>
      </c>
      <c r="CU2549">
        <v>0</v>
      </c>
    </row>
    <row r="2550" spans="89:99" x14ac:dyDescent="0.25">
      <c r="CK2550" t="s">
        <v>9713</v>
      </c>
      <c r="CL2550" t="s">
        <v>9714</v>
      </c>
      <c r="CM2550" t="s">
        <v>9715</v>
      </c>
      <c r="CN2550">
        <v>0</v>
      </c>
      <c r="CO2550">
        <v>148.814126501283</v>
      </c>
      <c r="CP2550">
        <v>2354</v>
      </c>
      <c r="CQ2550">
        <v>0.71354740497251601</v>
      </c>
      <c r="CR2550">
        <v>129.92008974417413</v>
      </c>
      <c r="CS2550">
        <v>5703747.81487111</v>
      </c>
      <c r="CT2550">
        <v>4979577.1773038162</v>
      </c>
      <c r="CU2550">
        <v>0</v>
      </c>
    </row>
    <row r="2551" spans="89:99" x14ac:dyDescent="0.25">
      <c r="CK2551" t="s">
        <v>5388</v>
      </c>
      <c r="CL2551" t="s">
        <v>9367</v>
      </c>
      <c r="CM2551" t="s">
        <v>9368</v>
      </c>
      <c r="CN2551">
        <v>0</v>
      </c>
      <c r="CO2551">
        <v>2.0803328425045901E-2</v>
      </c>
      <c r="CP2551">
        <v>2355</v>
      </c>
      <c r="CQ2551">
        <v>0</v>
      </c>
      <c r="CR2551">
        <v>1.8162054634888378E-2</v>
      </c>
      <c r="CS2551">
        <v>0</v>
      </c>
      <c r="CT2551">
        <v>0</v>
      </c>
      <c r="CU2551">
        <v>0</v>
      </c>
    </row>
    <row r="2552" spans="89:99" x14ac:dyDescent="0.25">
      <c r="CK2552" t="s">
        <v>8970</v>
      </c>
      <c r="CL2552" t="s">
        <v>8971</v>
      </c>
      <c r="CM2552" t="s">
        <v>8972</v>
      </c>
      <c r="CN2552">
        <v>0</v>
      </c>
      <c r="CO2552">
        <v>3.9643586619490199E-4</v>
      </c>
      <c r="CP2552">
        <v>2356</v>
      </c>
      <c r="CQ2552">
        <v>23.2436913768347</v>
      </c>
      <c r="CR2552">
        <v>3.4610278287933253E-4</v>
      </c>
      <c r="CS2552">
        <v>2030.63138953473</v>
      </c>
      <c r="CT2552">
        <v>1772.814305793843</v>
      </c>
      <c r="CU2552">
        <v>0</v>
      </c>
    </row>
    <row r="2553" spans="89:99" x14ac:dyDescent="0.25">
      <c r="CK2553" t="s">
        <v>9254</v>
      </c>
      <c r="CL2553" t="s">
        <v>9254</v>
      </c>
      <c r="CM2553" t="s">
        <v>9255</v>
      </c>
      <c r="CN2553">
        <v>0</v>
      </c>
      <c r="CO2553">
        <v>5.1679235081184699E-4</v>
      </c>
      <c r="CP2553">
        <v>2357</v>
      </c>
      <c r="CQ2553">
        <v>0</v>
      </c>
      <c r="CR2553">
        <v>4.5117832678337179E-4</v>
      </c>
      <c r="CS2553">
        <v>0</v>
      </c>
      <c r="CT2553">
        <v>0</v>
      </c>
      <c r="CU2553">
        <v>0</v>
      </c>
    </row>
    <row r="2554" spans="89:99" x14ac:dyDescent="0.25">
      <c r="CK2554" t="s">
        <v>7967</v>
      </c>
      <c r="CL2554" t="s">
        <v>7968</v>
      </c>
      <c r="CM2554" t="s">
        <v>7969</v>
      </c>
      <c r="CN2554">
        <v>0</v>
      </c>
      <c r="CO2554">
        <v>1.8422845756934199E-4</v>
      </c>
      <c r="CP2554">
        <v>2358</v>
      </c>
      <c r="CQ2554">
        <v>0</v>
      </c>
      <c r="CR2554">
        <v>1.6083807568250809E-4</v>
      </c>
      <c r="CS2554">
        <v>0</v>
      </c>
      <c r="CT2554">
        <v>0</v>
      </c>
      <c r="CU2554">
        <v>0</v>
      </c>
    </row>
    <row r="2555" spans="89:99" x14ac:dyDescent="0.25">
      <c r="CK2555" t="s">
        <v>7041</v>
      </c>
      <c r="CL2555" t="s">
        <v>7042</v>
      </c>
      <c r="CM2555" t="s">
        <v>7043</v>
      </c>
      <c r="CN2555">
        <v>0</v>
      </c>
      <c r="CO2555">
        <v>4.5224941022862798E-4</v>
      </c>
      <c r="CP2555">
        <v>2359</v>
      </c>
      <c r="CQ2555">
        <v>1.38614509033788</v>
      </c>
      <c r="CR2555">
        <v>3.9483001610836056E-4</v>
      </c>
      <c r="CS2555">
        <v>0.48378709320283902</v>
      </c>
      <c r="CT2555">
        <v>0.42236354870143389</v>
      </c>
      <c r="CU2555">
        <v>0</v>
      </c>
    </row>
    <row r="2556" spans="89:99" x14ac:dyDescent="0.25">
      <c r="CK2556" t="s">
        <v>7872</v>
      </c>
      <c r="CL2556" t="s">
        <v>3578</v>
      </c>
      <c r="CM2556" t="s">
        <v>3579</v>
      </c>
      <c r="CN2556">
        <v>0</v>
      </c>
      <c r="CO2556">
        <v>3.9196795434948901E-5</v>
      </c>
      <c r="CP2556">
        <v>2360</v>
      </c>
      <c r="CQ2556">
        <v>604.48442169826797</v>
      </c>
      <c r="CR2556">
        <v>3.4220213499346058E-5</v>
      </c>
      <c r="CS2556">
        <v>2.4195595013961402</v>
      </c>
      <c r="CT2556">
        <v>2.1123625488608813</v>
      </c>
      <c r="CU2556">
        <v>0</v>
      </c>
    </row>
    <row r="2557" spans="89:99" x14ac:dyDescent="0.25">
      <c r="CK2557" t="s">
        <v>9290</v>
      </c>
      <c r="CL2557" t="s">
        <v>9290</v>
      </c>
      <c r="CM2557" t="s">
        <v>9291</v>
      </c>
      <c r="CN2557">
        <v>0</v>
      </c>
      <c r="CO2557">
        <v>2.5491189171791698E-4</v>
      </c>
      <c r="CP2557">
        <v>2361</v>
      </c>
      <c r="CQ2557">
        <v>0.135174375573652</v>
      </c>
      <c r="CR2557">
        <v>2.2254725829784342E-4</v>
      </c>
      <c r="CS2557">
        <v>6.0808238786188804</v>
      </c>
      <c r="CT2557">
        <v>5.3087781556939149</v>
      </c>
      <c r="CU2557">
        <v>0</v>
      </c>
    </row>
    <row r="2558" spans="89:99" x14ac:dyDescent="0.25">
      <c r="CK2558" t="s">
        <v>4062</v>
      </c>
      <c r="CL2558" t="s">
        <v>8060</v>
      </c>
      <c r="CM2558" t="s">
        <v>8061</v>
      </c>
      <c r="CN2558">
        <v>0</v>
      </c>
      <c r="CO2558">
        <v>8.1045413822229004E-2</v>
      </c>
      <c r="CP2558">
        <v>2362</v>
      </c>
      <c r="CQ2558">
        <v>-0.22217665840682899</v>
      </c>
      <c r="CR2558">
        <v>7.0755563901703539E-2</v>
      </c>
      <c r="CS2558">
        <v>35738.476860967603</v>
      </c>
      <c r="CT2558">
        <v>31200.976884791722</v>
      </c>
      <c r="CU2558">
        <v>0</v>
      </c>
    </row>
    <row r="2559" spans="89:99" x14ac:dyDescent="0.25">
      <c r="CK2559" t="s">
        <v>3782</v>
      </c>
      <c r="CL2559" t="s">
        <v>2071</v>
      </c>
      <c r="CM2559" t="s">
        <v>6934</v>
      </c>
      <c r="CN2559">
        <v>0</v>
      </c>
      <c r="CO2559">
        <v>7.9062312814407498E-5</v>
      </c>
      <c r="CP2559">
        <v>2363</v>
      </c>
      <c r="CQ2559">
        <v>0</v>
      </c>
      <c r="CR2559">
        <v>6.9024245330239083E-5</v>
      </c>
      <c r="CS2559">
        <v>0</v>
      </c>
      <c r="CT2559">
        <v>0</v>
      </c>
      <c r="CU2559">
        <v>0</v>
      </c>
    </row>
    <row r="2560" spans="89:99" x14ac:dyDescent="0.25">
      <c r="CK2560" t="s">
        <v>8997</v>
      </c>
      <c r="CL2560" t="s">
        <v>8998</v>
      </c>
      <c r="CM2560" t="s">
        <v>8999</v>
      </c>
      <c r="CN2560">
        <v>0</v>
      </c>
      <c r="CO2560">
        <v>4.9743049120806298E-10</v>
      </c>
      <c r="CP2560">
        <v>2364</v>
      </c>
      <c r="CQ2560">
        <v>-39.108260880687197</v>
      </c>
      <c r="CR2560">
        <v>4.342747263223226E-10</v>
      </c>
      <c r="CS2560">
        <v>14.5638682910096</v>
      </c>
      <c r="CT2560">
        <v>12.71478131730986</v>
      </c>
      <c r="CU2560">
        <v>0</v>
      </c>
    </row>
    <row r="2561" spans="89:99" x14ac:dyDescent="0.25">
      <c r="CK2561" t="s">
        <v>8236</v>
      </c>
      <c r="CL2561" t="s">
        <v>850</v>
      </c>
      <c r="CM2561" t="s">
        <v>851</v>
      </c>
      <c r="CN2561">
        <v>0</v>
      </c>
      <c r="CO2561">
        <v>0.216542812632528</v>
      </c>
      <c r="CP2561">
        <v>2365</v>
      </c>
      <c r="CQ2561">
        <v>0</v>
      </c>
      <c r="CR2561">
        <v>0.18904967096945177</v>
      </c>
      <c r="CS2561">
        <v>0</v>
      </c>
      <c r="CT2561">
        <v>0</v>
      </c>
      <c r="CU2561">
        <v>0</v>
      </c>
    </row>
    <row r="2562" spans="89:99" x14ac:dyDescent="0.25">
      <c r="CK2562" t="s">
        <v>4927</v>
      </c>
      <c r="CL2562" t="s">
        <v>7321</v>
      </c>
      <c r="CM2562" t="s">
        <v>7322</v>
      </c>
      <c r="CN2562">
        <v>0</v>
      </c>
      <c r="CO2562">
        <v>1.4120671067519501E-3</v>
      </c>
      <c r="CP2562">
        <v>2366</v>
      </c>
      <c r="CQ2562">
        <v>2.20319330038161</v>
      </c>
      <c r="CR2562">
        <v>1.2327854186102959E-3</v>
      </c>
      <c r="CS2562">
        <v>7.8115552345517898</v>
      </c>
      <c r="CT2562">
        <v>6.8197689357521583</v>
      </c>
      <c r="CU2562">
        <v>0</v>
      </c>
    </row>
    <row r="2563" spans="89:99" x14ac:dyDescent="0.25">
      <c r="CK2563" t="s">
        <v>7361</v>
      </c>
      <c r="CL2563" t="s">
        <v>7361</v>
      </c>
      <c r="CM2563" t="s">
        <v>7362</v>
      </c>
      <c r="CN2563">
        <v>0</v>
      </c>
      <c r="CO2563">
        <v>0.857165719417741</v>
      </c>
      <c r="CP2563">
        <v>2367</v>
      </c>
      <c r="CQ2563">
        <v>-1.0061388252763499</v>
      </c>
      <c r="CR2563">
        <v>0.74833653101758713</v>
      </c>
      <c r="CS2563">
        <v>63.334180376196301</v>
      </c>
      <c r="CT2563">
        <v>55.293019498912933</v>
      </c>
      <c r="CU2563">
        <v>0</v>
      </c>
    </row>
    <row r="2564" spans="89:99" x14ac:dyDescent="0.25">
      <c r="CK2564" t="s">
        <v>7218</v>
      </c>
      <c r="CL2564" t="s">
        <v>7219</v>
      </c>
      <c r="CM2564" t="s">
        <v>7220</v>
      </c>
      <c r="CN2564">
        <v>0</v>
      </c>
      <c r="CO2564">
        <v>3.2499167849029599E-5</v>
      </c>
      <c r="CP2564">
        <v>2368</v>
      </c>
      <c r="CQ2564">
        <v>-1.3021466934536801</v>
      </c>
      <c r="CR2564">
        <v>2.8372943502245413E-5</v>
      </c>
      <c r="CS2564">
        <v>12775.2694736842</v>
      </c>
      <c r="CT2564">
        <v>11153.270160227363</v>
      </c>
      <c r="CU2564">
        <v>0</v>
      </c>
    </row>
    <row r="2565" spans="89:99" x14ac:dyDescent="0.25">
      <c r="CK2565" t="s">
        <v>4061</v>
      </c>
      <c r="CL2565" t="s">
        <v>2032</v>
      </c>
      <c r="CM2565" t="s">
        <v>2033</v>
      </c>
      <c r="CN2565">
        <v>0</v>
      </c>
      <c r="CO2565">
        <v>6.3206576400925201E-3</v>
      </c>
      <c r="CP2565">
        <v>2369</v>
      </c>
      <c r="CQ2565">
        <v>8.0410157158605902</v>
      </c>
      <c r="CR2565">
        <v>5.5181616634758148E-3</v>
      </c>
      <c r="CS2565">
        <v>55137.601575480199</v>
      </c>
      <c r="CT2565">
        <v>48137.111129050943</v>
      </c>
      <c r="CU2565">
        <v>0</v>
      </c>
    </row>
    <row r="2566" spans="89:99" x14ac:dyDescent="0.25">
      <c r="CK2566" t="s">
        <v>9459</v>
      </c>
      <c r="CL2566" t="s">
        <v>9459</v>
      </c>
      <c r="CM2566" t="s">
        <v>9460</v>
      </c>
      <c r="CN2566">
        <v>0</v>
      </c>
      <c r="CO2566">
        <v>2.7246655472963301E-4</v>
      </c>
      <c r="CP2566">
        <v>2371</v>
      </c>
      <c r="CQ2566">
        <v>-40.883461375583998</v>
      </c>
      <c r="CR2566">
        <v>2.3787311107493995E-4</v>
      </c>
      <c r="CS2566">
        <v>25.770921356330302</v>
      </c>
      <c r="CT2566">
        <v>22.498942097245187</v>
      </c>
      <c r="CU2566">
        <v>0</v>
      </c>
    </row>
    <row r="2567" spans="89:99" x14ac:dyDescent="0.25">
      <c r="CK2567" t="s">
        <v>6600</v>
      </c>
      <c r="CL2567" t="s">
        <v>6601</v>
      </c>
      <c r="CM2567" t="s">
        <v>10992</v>
      </c>
      <c r="CN2567">
        <v>0</v>
      </c>
      <c r="CO2567">
        <v>1.22733781358908E-5</v>
      </c>
      <c r="CP2567">
        <v>2372</v>
      </c>
      <c r="CQ2567">
        <v>18.5496065136211</v>
      </c>
      <c r="CR2567">
        <v>1.0715100954245563E-5</v>
      </c>
      <c r="CS2567">
        <v>14198.7506007716</v>
      </c>
      <c r="CT2567">
        <v>12396.020429495238</v>
      </c>
      <c r="CU2567">
        <v>0</v>
      </c>
    </row>
    <row r="2568" spans="89:99" x14ac:dyDescent="0.25">
      <c r="CK2568" t="s">
        <v>8562</v>
      </c>
      <c r="CL2568" t="s">
        <v>8563</v>
      </c>
      <c r="CM2568" t="s">
        <v>8564</v>
      </c>
      <c r="CN2568">
        <v>0</v>
      </c>
      <c r="CO2568">
        <v>3.4788222268108202E-5</v>
      </c>
      <c r="CP2568">
        <v>2373</v>
      </c>
      <c r="CQ2568">
        <v>1.1036939644372601</v>
      </c>
      <c r="CR2568">
        <v>3.037137041606012E-5</v>
      </c>
      <c r="CS2568">
        <v>8.2448086775416402E-2</v>
      </c>
      <c r="CT2568">
        <v>7.1980147886062454E-2</v>
      </c>
      <c r="CU2568">
        <v>0</v>
      </c>
    </row>
    <row r="2569" spans="89:99" x14ac:dyDescent="0.25">
      <c r="CK2569" t="s">
        <v>7366</v>
      </c>
      <c r="CL2569" t="s">
        <v>7367</v>
      </c>
      <c r="CM2569" t="s">
        <v>7368</v>
      </c>
      <c r="CN2569">
        <v>0</v>
      </c>
      <c r="CO2569">
        <v>0.26368163797072602</v>
      </c>
      <c r="CP2569">
        <v>2374</v>
      </c>
      <c r="CQ2569">
        <v>-7.4950677538367296</v>
      </c>
      <c r="CR2569">
        <v>0.23020356248741083</v>
      </c>
      <c r="CS2569">
        <v>261392.68051329799</v>
      </c>
      <c r="CT2569">
        <v>228205.22022460771</v>
      </c>
      <c r="CU2569">
        <v>0</v>
      </c>
    </row>
    <row r="2570" spans="89:99" x14ac:dyDescent="0.25">
      <c r="CK2570" t="s">
        <v>10520</v>
      </c>
      <c r="CL2570" t="s">
        <v>10521</v>
      </c>
      <c r="CM2570" t="s">
        <v>10522</v>
      </c>
      <c r="CN2570">
        <v>0</v>
      </c>
      <c r="CO2570">
        <v>8.6987838459093299E-6</v>
      </c>
      <c r="CP2570">
        <v>2375</v>
      </c>
      <c r="CQ2570">
        <v>-9.0510985711646903</v>
      </c>
      <c r="CR2570">
        <v>7.5943514536973E-6</v>
      </c>
      <c r="CS2570">
        <v>180.55886542741601</v>
      </c>
      <c r="CT2570">
        <v>157.63438963728962</v>
      </c>
      <c r="CU2570">
        <v>0</v>
      </c>
    </row>
    <row r="2571" spans="89:99" x14ac:dyDescent="0.25">
      <c r="CK2571" t="s">
        <v>7142</v>
      </c>
      <c r="CL2571" t="s">
        <v>7143</v>
      </c>
      <c r="CM2571" t="s">
        <v>7144</v>
      </c>
      <c r="CN2571">
        <v>0</v>
      </c>
      <c r="CO2571">
        <v>4.0413013785645102E-3</v>
      </c>
      <c r="CP2571">
        <v>2376</v>
      </c>
      <c r="CQ2571">
        <v>-10.0917444361497</v>
      </c>
      <c r="CR2571">
        <v>3.5282015903364467E-3</v>
      </c>
      <c r="CS2571">
        <v>197.33028788255001</v>
      </c>
      <c r="CT2571">
        <v>172.27644521182998</v>
      </c>
      <c r="CU2571">
        <v>0</v>
      </c>
    </row>
    <row r="2572" spans="89:99" x14ac:dyDescent="0.25">
      <c r="CK2572" t="s">
        <v>9580</v>
      </c>
      <c r="CL2572" t="s">
        <v>9581</v>
      </c>
      <c r="CM2572" t="s">
        <v>9582</v>
      </c>
      <c r="CN2572">
        <v>0</v>
      </c>
      <c r="CO2572">
        <v>6.9604016894887907E-5</v>
      </c>
      <c r="CP2572">
        <v>2377</v>
      </c>
      <c r="CQ2572">
        <v>102.38308462240499</v>
      </c>
      <c r="CR2572">
        <v>6.0766812493845377E-5</v>
      </c>
      <c r="CS2572">
        <v>2220.3938660152899</v>
      </c>
      <c r="CT2572">
        <v>1938.4837792105252</v>
      </c>
      <c r="CU2572">
        <v>0</v>
      </c>
    </row>
    <row r="2573" spans="89:99" x14ac:dyDescent="0.25">
      <c r="CK2573" t="s">
        <v>7863</v>
      </c>
      <c r="CL2573" t="s">
        <v>7864</v>
      </c>
      <c r="CM2573" t="s">
        <v>7865</v>
      </c>
      <c r="CN2573">
        <v>0</v>
      </c>
      <c r="CO2573">
        <v>1.1289142677891699E-3</v>
      </c>
      <c r="CP2573">
        <v>2378</v>
      </c>
      <c r="CQ2573">
        <v>-0.53118841461571797</v>
      </c>
      <c r="CR2573">
        <v>9.8558279669358614E-4</v>
      </c>
      <c r="CS2573">
        <v>0</v>
      </c>
      <c r="CT2573">
        <v>0</v>
      </c>
      <c r="CU2573">
        <v>0</v>
      </c>
    </row>
    <row r="2574" spans="89:99" x14ac:dyDescent="0.25">
      <c r="CK2574" t="s">
        <v>6512</v>
      </c>
      <c r="CL2574" t="s">
        <v>6512</v>
      </c>
      <c r="CM2574" t="s">
        <v>6513</v>
      </c>
      <c r="CN2574">
        <v>0</v>
      </c>
      <c r="CO2574">
        <v>1.60142561055239E-3</v>
      </c>
      <c r="CP2574">
        <v>2379</v>
      </c>
      <c r="CQ2574">
        <v>3.30969681370782</v>
      </c>
      <c r="CR2574">
        <v>1.3981022093342167E-3</v>
      </c>
      <c r="CS2574">
        <v>30.600335558446901</v>
      </c>
      <c r="CT2574">
        <v>26.715194554604256</v>
      </c>
      <c r="CU2574">
        <v>0</v>
      </c>
    </row>
    <row r="2575" spans="89:99" x14ac:dyDescent="0.25">
      <c r="CK2575" t="s">
        <v>9101</v>
      </c>
      <c r="CL2575" t="s">
        <v>2090</v>
      </c>
      <c r="CM2575" t="s">
        <v>2091</v>
      </c>
      <c r="CN2575">
        <v>0</v>
      </c>
      <c r="CO2575">
        <v>3.4810156146811098E-5</v>
      </c>
      <c r="CP2575">
        <v>2380</v>
      </c>
      <c r="CQ2575">
        <v>444.18570042966599</v>
      </c>
      <c r="CR2575">
        <v>3.0390519481787382E-5</v>
      </c>
      <c r="CS2575">
        <v>36.095695213312801</v>
      </c>
      <c r="CT2575">
        <v>31.512841366249763</v>
      </c>
      <c r="CU2575">
        <v>0</v>
      </c>
    </row>
    <row r="2576" spans="89:99" x14ac:dyDescent="0.25">
      <c r="CK2576" t="s">
        <v>5253</v>
      </c>
      <c r="CL2576" t="s">
        <v>5254</v>
      </c>
      <c r="CM2576" t="s">
        <v>5255</v>
      </c>
      <c r="CN2576">
        <v>0</v>
      </c>
      <c r="CO2576">
        <v>2.47522135679172E-3</v>
      </c>
      <c r="CP2576">
        <v>2381</v>
      </c>
      <c r="CQ2576">
        <v>-18.2852133133647</v>
      </c>
      <c r="CR2576">
        <v>2.1609573524480168E-3</v>
      </c>
      <c r="CS2576">
        <v>161.51426926899899</v>
      </c>
      <c r="CT2576">
        <v>141.00777158552984</v>
      </c>
      <c r="CU2576">
        <v>0</v>
      </c>
    </row>
    <row r="2577" spans="89:99" x14ac:dyDescent="0.25">
      <c r="CK2577" t="s">
        <v>8507</v>
      </c>
      <c r="CL2577" t="s">
        <v>3438</v>
      </c>
      <c r="CM2577" t="s">
        <v>3439</v>
      </c>
      <c r="CN2577">
        <v>0</v>
      </c>
      <c r="CO2577">
        <v>2.7865366036754699E-2</v>
      </c>
      <c r="CP2577">
        <v>2382</v>
      </c>
      <c r="CQ2577">
        <v>1.63488751505773</v>
      </c>
      <c r="CR2577">
        <v>2.4327467703264181E-2</v>
      </c>
      <c r="CS2577">
        <v>1169.1447276285401</v>
      </c>
      <c r="CT2577">
        <v>1020.7054364299104</v>
      </c>
      <c r="CU2577">
        <v>0</v>
      </c>
    </row>
    <row r="2578" spans="89:99" x14ac:dyDescent="0.25">
      <c r="CK2578" t="s">
        <v>9159</v>
      </c>
      <c r="CL2578" t="s">
        <v>9160</v>
      </c>
      <c r="CM2578" t="s">
        <v>9161</v>
      </c>
      <c r="CN2578">
        <v>0</v>
      </c>
      <c r="CO2578">
        <v>5.3788457547622702E-6</v>
      </c>
      <c r="CP2578">
        <v>2383</v>
      </c>
      <c r="CQ2578">
        <v>0.58786462654238503</v>
      </c>
      <c r="CR2578">
        <v>4.6959259823546347E-6</v>
      </c>
      <c r="CS2578">
        <v>1.3304790128234699E-2</v>
      </c>
      <c r="CT2578">
        <v>1.1615560754393512E-2</v>
      </c>
      <c r="CU2578">
        <v>0</v>
      </c>
    </row>
    <row r="2579" spans="89:99" x14ac:dyDescent="0.25">
      <c r="CK2579" t="s">
        <v>7199</v>
      </c>
      <c r="CL2579" t="s">
        <v>7200</v>
      </c>
      <c r="CM2579" t="s">
        <v>7201</v>
      </c>
      <c r="CN2579">
        <v>0</v>
      </c>
      <c r="CO2579">
        <v>2.5188387354398698E-3</v>
      </c>
      <c r="CP2579">
        <v>2384</v>
      </c>
      <c r="CQ2579">
        <v>-0.27136185886041497</v>
      </c>
      <c r="CR2579">
        <v>2.199036894233483E-3</v>
      </c>
      <c r="CS2579">
        <v>521022.09294168599</v>
      </c>
      <c r="CT2579">
        <v>454871.0439334379</v>
      </c>
      <c r="CU2579">
        <v>0</v>
      </c>
    </row>
    <row r="2580" spans="89:99" x14ac:dyDescent="0.25">
      <c r="CK2580" t="s">
        <v>8288</v>
      </c>
      <c r="CL2580" t="s">
        <v>8288</v>
      </c>
      <c r="CM2580" t="s">
        <v>8289</v>
      </c>
      <c r="CN2580">
        <v>0</v>
      </c>
      <c r="CO2580">
        <v>9.9149862765269105E-4</v>
      </c>
      <c r="CP2580">
        <v>2385</v>
      </c>
      <c r="CQ2580">
        <v>3.0034636177321699</v>
      </c>
      <c r="CR2580">
        <v>8.6561399589139506E-4</v>
      </c>
      <c r="CS2580">
        <v>5793.62982331284</v>
      </c>
      <c r="CT2580">
        <v>5058.0474064257505</v>
      </c>
      <c r="CU2580">
        <v>0</v>
      </c>
    </row>
    <row r="2581" spans="89:99" x14ac:dyDescent="0.25">
      <c r="CK2581" t="s">
        <v>9508</v>
      </c>
      <c r="CL2581" t="s">
        <v>9509</v>
      </c>
      <c r="CM2581" t="s">
        <v>9510</v>
      </c>
      <c r="CN2581">
        <v>0</v>
      </c>
      <c r="CO2581">
        <v>3.3838143164049199E-2</v>
      </c>
      <c r="CP2581">
        <v>2386</v>
      </c>
      <c r="CQ2581">
        <v>-64.8721697708731</v>
      </c>
      <c r="CR2581">
        <v>2.9541917155368864E-2</v>
      </c>
      <c r="CS2581">
        <v>11.7343682335172</v>
      </c>
      <c r="CT2581">
        <v>10.244525905116925</v>
      </c>
      <c r="CU2581">
        <v>0</v>
      </c>
    </row>
    <row r="2582" spans="89:99" x14ac:dyDescent="0.25">
      <c r="CK2582" t="s">
        <v>8132</v>
      </c>
      <c r="CL2582" t="s">
        <v>8133</v>
      </c>
      <c r="CM2582" t="s">
        <v>8134</v>
      </c>
      <c r="CN2582">
        <v>0</v>
      </c>
      <c r="CO2582">
        <v>8.0360793439329897E-4</v>
      </c>
      <c r="CP2582">
        <v>2387</v>
      </c>
      <c r="CQ2582">
        <v>-54.3225942345058</v>
      </c>
      <c r="CR2582">
        <v>7.0157865661098836E-4</v>
      </c>
      <c r="CS2582">
        <v>37.801717233860799</v>
      </c>
      <c r="CT2582">
        <v>33.002260006980904</v>
      </c>
      <c r="CU2582">
        <v>0</v>
      </c>
    </row>
    <row r="2583" spans="89:99" x14ac:dyDescent="0.25">
      <c r="CK2583" t="s">
        <v>7256</v>
      </c>
      <c r="CL2583" t="s">
        <v>7257</v>
      </c>
      <c r="CM2583" t="s">
        <v>7258</v>
      </c>
      <c r="CN2583">
        <v>0</v>
      </c>
      <c r="CO2583">
        <v>3.8018403248119101E-4</v>
      </c>
      <c r="CP2583">
        <v>2388</v>
      </c>
      <c r="CQ2583">
        <v>0</v>
      </c>
      <c r="CR2583">
        <v>3.3191434698124917E-4</v>
      </c>
      <c r="CS2583">
        <v>0</v>
      </c>
      <c r="CT2583">
        <v>0</v>
      </c>
      <c r="CU2583">
        <v>0</v>
      </c>
    </row>
    <row r="2584" spans="89:99" x14ac:dyDescent="0.25">
      <c r="CK2584" t="s">
        <v>7686</v>
      </c>
      <c r="CL2584" t="s">
        <v>3374</v>
      </c>
      <c r="CM2584" t="s">
        <v>3375</v>
      </c>
      <c r="CN2584">
        <v>0</v>
      </c>
      <c r="CO2584">
        <v>3.3048995362861301E-3</v>
      </c>
      <c r="CP2584">
        <v>2389</v>
      </c>
      <c r="CQ2584">
        <v>5.5982636103230003</v>
      </c>
      <c r="CR2584">
        <v>2.8852962715610986E-3</v>
      </c>
      <c r="CS2584">
        <v>535.83470852964797</v>
      </c>
      <c r="CT2584">
        <v>467.80299059588987</v>
      </c>
      <c r="CU2584">
        <v>0</v>
      </c>
    </row>
    <row r="2585" spans="89:99" x14ac:dyDescent="0.25">
      <c r="CK2585" t="s">
        <v>6767</v>
      </c>
      <c r="CL2585" t="s">
        <v>6768</v>
      </c>
      <c r="CM2585" t="s">
        <v>6769</v>
      </c>
      <c r="CN2585">
        <v>0</v>
      </c>
      <c r="CO2585">
        <v>5.0374461898043E-3</v>
      </c>
      <c r="CP2585">
        <v>2390</v>
      </c>
      <c r="CQ2585">
        <v>-2.20617232041714</v>
      </c>
      <c r="CR2585">
        <v>4.3978718717619884E-3</v>
      </c>
      <c r="CS2585">
        <v>679.903111146892</v>
      </c>
      <c r="CT2585">
        <v>593.5798925432382</v>
      </c>
      <c r="CU2585">
        <v>0</v>
      </c>
    </row>
    <row r="2586" spans="89:99" x14ac:dyDescent="0.25">
      <c r="CK2586" t="s">
        <v>9654</v>
      </c>
      <c r="CL2586" t="s">
        <v>9655</v>
      </c>
      <c r="CM2586" t="s">
        <v>9656</v>
      </c>
      <c r="CN2586">
        <v>0</v>
      </c>
      <c r="CO2586">
        <v>4.2110531961506797E-2</v>
      </c>
      <c r="CP2586">
        <v>2391</v>
      </c>
      <c r="CQ2586">
        <v>7.5184804938476999</v>
      </c>
      <c r="CR2586">
        <v>3.6764010381546058E-2</v>
      </c>
      <c r="CS2586">
        <v>45826.244865668697</v>
      </c>
      <c r="CT2586">
        <v>40007.961512543952</v>
      </c>
      <c r="CU2586">
        <v>0</v>
      </c>
    </row>
    <row r="2587" spans="89:99" x14ac:dyDescent="0.25">
      <c r="CK2587" t="s">
        <v>10193</v>
      </c>
      <c r="CL2587" t="s">
        <v>10194</v>
      </c>
      <c r="CM2587" t="s">
        <v>10195</v>
      </c>
      <c r="CN2587">
        <v>0</v>
      </c>
      <c r="CO2587">
        <v>7.0961846333050598E-4</v>
      </c>
      <c r="CP2587">
        <v>2392</v>
      </c>
      <c r="CQ2587">
        <v>6.0895946686116398</v>
      </c>
      <c r="CR2587">
        <v>6.1952246475221182E-4</v>
      </c>
      <c r="CS2587">
        <v>4960.3097542478999</v>
      </c>
      <c r="CT2587">
        <v>4330.5289866095709</v>
      </c>
      <c r="CU2587">
        <v>0</v>
      </c>
    </row>
    <row r="2588" spans="89:99" x14ac:dyDescent="0.25">
      <c r="CK2588" t="s">
        <v>9551</v>
      </c>
      <c r="CL2588" t="s">
        <v>9552</v>
      </c>
      <c r="CM2588" t="s">
        <v>9553</v>
      </c>
      <c r="CN2588">
        <v>0</v>
      </c>
      <c r="CO2588">
        <v>0.150842572519333</v>
      </c>
      <c r="CP2588">
        <v>2393</v>
      </c>
      <c r="CQ2588">
        <v>-29.733783991718202</v>
      </c>
      <c r="CR2588">
        <v>0.13169099614198845</v>
      </c>
      <c r="CS2588">
        <v>237468.14562492</v>
      </c>
      <c r="CT2588">
        <v>207318.23998379771</v>
      </c>
      <c r="CU2588">
        <v>0</v>
      </c>
    </row>
    <row r="2589" spans="89:99" x14ac:dyDescent="0.25">
      <c r="CK2589" t="s">
        <v>6060</v>
      </c>
      <c r="CL2589" t="s">
        <v>6061</v>
      </c>
      <c r="CM2589" t="s">
        <v>6062</v>
      </c>
      <c r="CN2589">
        <v>0</v>
      </c>
      <c r="CO2589">
        <v>2.85715997318426E-2</v>
      </c>
      <c r="CP2589">
        <v>2394</v>
      </c>
      <c r="CQ2589">
        <v>9.8346134217054999</v>
      </c>
      <c r="CR2589">
        <v>2.4944035143488943E-2</v>
      </c>
      <c r="CS2589">
        <v>87644.052314003799</v>
      </c>
      <c r="CT2589">
        <v>76516.412856008639</v>
      </c>
      <c r="CU2589">
        <v>0</v>
      </c>
    </row>
    <row r="2590" spans="89:99" x14ac:dyDescent="0.25">
      <c r="CK2590" t="s">
        <v>5957</v>
      </c>
      <c r="CL2590" t="s">
        <v>5958</v>
      </c>
      <c r="CM2590" t="s">
        <v>5959</v>
      </c>
      <c r="CN2590">
        <v>0</v>
      </c>
      <c r="CO2590">
        <v>5.90987060692999E-3</v>
      </c>
      <c r="CP2590">
        <v>2395</v>
      </c>
      <c r="CQ2590">
        <v>23.624081890634901</v>
      </c>
      <c r="CR2590">
        <v>5.1595297951917323E-3</v>
      </c>
      <c r="CS2590">
        <v>37.989030664736099</v>
      </c>
      <c r="CT2590">
        <v>33.165791375418557</v>
      </c>
      <c r="CU2590">
        <v>0</v>
      </c>
    </row>
    <row r="2591" spans="89:99" x14ac:dyDescent="0.25">
      <c r="CK2591" t="s">
        <v>8033</v>
      </c>
      <c r="CL2591" t="s">
        <v>8034</v>
      </c>
      <c r="CM2591" t="s">
        <v>8035</v>
      </c>
      <c r="CN2591">
        <v>0</v>
      </c>
      <c r="CO2591">
        <v>1.04143499501466E-2</v>
      </c>
      <c r="CP2591">
        <v>2396</v>
      </c>
      <c r="CQ2591">
        <v>-4.4681581842926201</v>
      </c>
      <c r="CR2591">
        <v>9.0921024230761899E-3</v>
      </c>
      <c r="CS2591">
        <v>115730.526084699</v>
      </c>
      <c r="CT2591">
        <v>101036.91557088131</v>
      </c>
      <c r="CU2591">
        <v>0</v>
      </c>
    </row>
    <row r="2592" spans="89:99" x14ac:dyDescent="0.25">
      <c r="CK2592" t="s">
        <v>7921</v>
      </c>
      <c r="CL2592" t="s">
        <v>892</v>
      </c>
      <c r="CM2592" t="s">
        <v>8195</v>
      </c>
      <c r="CN2592">
        <v>0</v>
      </c>
      <c r="CO2592">
        <v>4.2518941465175901E-5</v>
      </c>
      <c r="CP2592">
        <v>2397</v>
      </c>
      <c r="CQ2592">
        <v>76.832688133109897</v>
      </c>
      <c r="CR2592">
        <v>3.7120566580991322E-5</v>
      </c>
      <c r="CS2592">
        <v>0.65730235355462796</v>
      </c>
      <c r="CT2592">
        <v>0.57384861753791838</v>
      </c>
      <c r="CU2592">
        <v>0</v>
      </c>
    </row>
    <row r="2593" spans="89:99" x14ac:dyDescent="0.25">
      <c r="CK2593" t="s">
        <v>5849</v>
      </c>
      <c r="CL2593" t="s">
        <v>5850</v>
      </c>
      <c r="CM2593" t="s">
        <v>5851</v>
      </c>
      <c r="CN2593">
        <v>0</v>
      </c>
      <c r="CO2593">
        <v>4.6616477669720099E-3</v>
      </c>
      <c r="CP2593">
        <v>2398</v>
      </c>
      <c r="CQ2593">
        <v>23.221552771701301</v>
      </c>
      <c r="CR2593">
        <v>4.0697863198861772E-3</v>
      </c>
      <c r="CS2593">
        <v>143.050848416657</v>
      </c>
      <c r="CT2593">
        <v>124.8885404982846</v>
      </c>
      <c r="CU2593">
        <v>0</v>
      </c>
    </row>
    <row r="2594" spans="89:99" x14ac:dyDescent="0.25">
      <c r="CK2594" t="s">
        <v>6504</v>
      </c>
      <c r="CL2594" t="s">
        <v>3003</v>
      </c>
      <c r="CM2594" t="s">
        <v>3004</v>
      </c>
      <c r="CN2594">
        <v>0</v>
      </c>
      <c r="CO2594">
        <v>1.29817121744563E-2</v>
      </c>
      <c r="CP2594">
        <v>2399</v>
      </c>
      <c r="CQ2594">
        <v>30.680230862214898</v>
      </c>
      <c r="CR2594">
        <v>1.1333502069938634E-2</v>
      </c>
      <c r="CS2594">
        <v>517.21243911258796</v>
      </c>
      <c r="CT2594">
        <v>451.54507899309749</v>
      </c>
      <c r="CU2594">
        <v>0</v>
      </c>
    </row>
    <row r="2595" spans="89:99" x14ac:dyDescent="0.25">
      <c r="CK2595" t="s">
        <v>7785</v>
      </c>
      <c r="CL2595" t="s">
        <v>7786</v>
      </c>
      <c r="CM2595" t="s">
        <v>7787</v>
      </c>
      <c r="CN2595">
        <v>0</v>
      </c>
      <c r="CO2595">
        <v>8.5313712039256702E-4</v>
      </c>
      <c r="CP2595">
        <v>2400</v>
      </c>
      <c r="CQ2595">
        <v>0.40442464255123101</v>
      </c>
      <c r="CR2595">
        <v>7.448194190390454E-4</v>
      </c>
      <c r="CS2595">
        <v>0</v>
      </c>
      <c r="CT2595">
        <v>0</v>
      </c>
      <c r="CU2595">
        <v>0</v>
      </c>
    </row>
    <row r="2596" spans="89:99" x14ac:dyDescent="0.25">
      <c r="CK2596" t="s">
        <v>6087</v>
      </c>
      <c r="CL2596" t="s">
        <v>6088</v>
      </c>
      <c r="CM2596" t="s">
        <v>6089</v>
      </c>
      <c r="CN2596">
        <v>0</v>
      </c>
      <c r="CO2596">
        <v>2.4300135183593801E-3</v>
      </c>
      <c r="CP2596">
        <v>2401</v>
      </c>
      <c r="CQ2596">
        <v>0</v>
      </c>
      <c r="CR2596">
        <v>2.1214892820144004E-3</v>
      </c>
      <c r="CS2596">
        <v>0</v>
      </c>
      <c r="CT2596">
        <v>0</v>
      </c>
      <c r="CU2596">
        <v>0</v>
      </c>
    </row>
    <row r="2597" spans="89:99" x14ac:dyDescent="0.25">
      <c r="CK2597" t="s">
        <v>9539</v>
      </c>
      <c r="CL2597" t="s">
        <v>9540</v>
      </c>
      <c r="CM2597" t="s">
        <v>9541</v>
      </c>
      <c r="CN2597">
        <v>0</v>
      </c>
      <c r="CO2597">
        <v>1.21453366979122E-2</v>
      </c>
      <c r="CP2597">
        <v>2402</v>
      </c>
      <c r="CQ2597">
        <v>-0.89854360769734898</v>
      </c>
      <c r="CR2597">
        <v>1.0603316169398478E-2</v>
      </c>
      <c r="CS2597">
        <v>0</v>
      </c>
      <c r="CT2597">
        <v>0</v>
      </c>
      <c r="CU2597">
        <v>0</v>
      </c>
    </row>
    <row r="2598" spans="89:99" x14ac:dyDescent="0.25">
      <c r="CK2598" t="s">
        <v>8120</v>
      </c>
      <c r="CL2598" t="s">
        <v>8121</v>
      </c>
      <c r="CM2598" t="s">
        <v>8122</v>
      </c>
      <c r="CN2598">
        <v>0</v>
      </c>
      <c r="CO2598">
        <v>6.8047556374460801E-4</v>
      </c>
      <c r="CP2598">
        <v>2403</v>
      </c>
      <c r="CQ2598">
        <v>0</v>
      </c>
      <c r="CR2598">
        <v>5.9407966426933774E-4</v>
      </c>
      <c r="CS2598">
        <v>0</v>
      </c>
      <c r="CT2598">
        <v>0</v>
      </c>
      <c r="CU2598">
        <v>0</v>
      </c>
    </row>
    <row r="2599" spans="89:99" x14ac:dyDescent="0.25">
      <c r="CK2599" t="s">
        <v>6623</v>
      </c>
      <c r="CL2599" t="s">
        <v>6624</v>
      </c>
      <c r="CM2599" t="s">
        <v>6625</v>
      </c>
      <c r="CN2599">
        <v>0</v>
      </c>
      <c r="CO2599">
        <v>1.4581828105752001E-4</v>
      </c>
      <c r="CP2599">
        <v>2404</v>
      </c>
      <c r="CQ2599">
        <v>-0.21586392349382399</v>
      </c>
      <c r="CR2599">
        <v>1.2730460882133307E-4</v>
      </c>
      <c r="CS2599">
        <v>0</v>
      </c>
      <c r="CT2599">
        <v>0</v>
      </c>
      <c r="CU2599">
        <v>0</v>
      </c>
    </row>
    <row r="2600" spans="89:99" x14ac:dyDescent="0.25">
      <c r="CK2600" t="s">
        <v>9681</v>
      </c>
      <c r="CL2600" t="s">
        <v>9682</v>
      </c>
      <c r="CM2600" t="s">
        <v>9683</v>
      </c>
      <c r="CN2600">
        <v>0</v>
      </c>
      <c r="CO2600">
        <v>1.33865825427674E-2</v>
      </c>
      <c r="CP2600">
        <v>2405</v>
      </c>
      <c r="CQ2600">
        <v>-77.688638514759901</v>
      </c>
      <c r="CR2600">
        <v>1.1686968476807483E-2</v>
      </c>
      <c r="CS2600">
        <v>34.957989383833599</v>
      </c>
      <c r="CT2600">
        <v>30.519583219704558</v>
      </c>
      <c r="CU2600">
        <v>0</v>
      </c>
    </row>
    <row r="2601" spans="89:99" x14ac:dyDescent="0.25">
      <c r="CK2601" t="s">
        <v>6924</v>
      </c>
      <c r="CL2601" t="s">
        <v>6925</v>
      </c>
      <c r="CM2601" t="s">
        <v>6926</v>
      </c>
      <c r="CN2601">
        <v>0</v>
      </c>
      <c r="CO2601">
        <v>3.5816670839230298E-2</v>
      </c>
      <c r="CP2601">
        <v>2406</v>
      </c>
      <c r="CQ2601">
        <v>1.3051790432332</v>
      </c>
      <c r="CR2601">
        <v>3.1269243042798274E-2</v>
      </c>
      <c r="CS2601">
        <v>43382.7118731675</v>
      </c>
      <c r="CT2601">
        <v>37874.669242902673</v>
      </c>
      <c r="CU2601">
        <v>0</v>
      </c>
    </row>
    <row r="2602" spans="89:99" x14ac:dyDescent="0.25">
      <c r="CK2602" t="s">
        <v>8039</v>
      </c>
      <c r="CL2602" t="s">
        <v>1245</v>
      </c>
      <c r="CM2602" t="s">
        <v>1246</v>
      </c>
      <c r="CN2602">
        <v>0</v>
      </c>
      <c r="CO2602">
        <v>1.19529988168537E-3</v>
      </c>
      <c r="CP2602">
        <v>2407</v>
      </c>
      <c r="CQ2602">
        <v>-12.509167341723799</v>
      </c>
      <c r="CR2602">
        <v>1.043539827507069E-3</v>
      </c>
      <c r="CS2602">
        <v>17.448369892235299</v>
      </c>
      <c r="CT2602">
        <v>15.233055057237541</v>
      </c>
      <c r="CU2602">
        <v>0</v>
      </c>
    </row>
    <row r="2603" spans="89:99" x14ac:dyDescent="0.25">
      <c r="CK2603" t="s">
        <v>8472</v>
      </c>
      <c r="CL2603" t="s">
        <v>8473</v>
      </c>
      <c r="CM2603" t="s">
        <v>8474</v>
      </c>
      <c r="CN2603">
        <v>0</v>
      </c>
      <c r="CO2603">
        <v>2.0775772598664002E-2</v>
      </c>
      <c r="CP2603">
        <v>2408</v>
      </c>
      <c r="CQ2603">
        <v>1.3322717855092701</v>
      </c>
      <c r="CR2603">
        <v>1.8137997406447229E-2</v>
      </c>
      <c r="CS2603">
        <v>0</v>
      </c>
      <c r="CT2603">
        <v>0</v>
      </c>
      <c r="CU2603">
        <v>0</v>
      </c>
    </row>
    <row r="2604" spans="89:99" x14ac:dyDescent="0.25">
      <c r="CK2604" t="s">
        <v>5274</v>
      </c>
      <c r="CL2604" t="s">
        <v>2184</v>
      </c>
      <c r="CM2604" t="s">
        <v>2185</v>
      </c>
      <c r="CN2604">
        <v>0</v>
      </c>
      <c r="CO2604">
        <v>3.4785370846968797E-2</v>
      </c>
      <c r="CP2604">
        <v>2409</v>
      </c>
      <c r="CQ2604">
        <v>2.2192365537304299</v>
      </c>
      <c r="CR2604">
        <v>3.0368881022754261E-2</v>
      </c>
      <c r="CS2604">
        <v>907.89496594862305</v>
      </c>
      <c r="CT2604">
        <v>792.62498949192229</v>
      </c>
      <c r="CU2604">
        <v>0</v>
      </c>
    </row>
    <row r="2605" spans="89:99" x14ac:dyDescent="0.25">
      <c r="CK2605" t="s">
        <v>4278</v>
      </c>
      <c r="CL2605" t="s">
        <v>2760</v>
      </c>
      <c r="CM2605" t="s">
        <v>2761</v>
      </c>
      <c r="CN2605">
        <v>0</v>
      </c>
      <c r="CO2605">
        <v>0.13513259169230499</v>
      </c>
      <c r="CP2605">
        <v>2410</v>
      </c>
      <c r="CQ2605">
        <v>0.26520698938910098</v>
      </c>
      <c r="CR2605">
        <v>0.11797561732068321</v>
      </c>
      <c r="CS2605">
        <v>648826.97707734897</v>
      </c>
      <c r="CT2605">
        <v>566449.30875970062</v>
      </c>
      <c r="CU2605">
        <v>0</v>
      </c>
    </row>
    <row r="2606" spans="89:99" x14ac:dyDescent="0.25">
      <c r="CK2606" t="s">
        <v>8956</v>
      </c>
      <c r="CL2606" t="s">
        <v>8957</v>
      </c>
      <c r="CM2606" t="s">
        <v>8958</v>
      </c>
      <c r="CN2606">
        <v>0</v>
      </c>
      <c r="CO2606">
        <v>5.3569167189159397E-2</v>
      </c>
      <c r="CP2606">
        <v>2411</v>
      </c>
      <c r="CQ2606">
        <v>2.2667660802023302</v>
      </c>
      <c r="CR2606">
        <v>4.676781144615498E-2</v>
      </c>
      <c r="CS2606">
        <v>0</v>
      </c>
      <c r="CT2606">
        <v>0</v>
      </c>
      <c r="CU2606">
        <v>0</v>
      </c>
    </row>
    <row r="2607" spans="89:99" x14ac:dyDescent="0.25">
      <c r="CK2607" t="s">
        <v>7970</v>
      </c>
      <c r="CL2607" t="s">
        <v>8386</v>
      </c>
      <c r="CM2607" t="s">
        <v>2809</v>
      </c>
      <c r="CN2607">
        <v>0</v>
      </c>
      <c r="CO2607">
        <v>9.4291201982696403E-4</v>
      </c>
      <c r="CP2607">
        <v>2412</v>
      </c>
      <c r="CQ2607">
        <v>-1.1910873255596801</v>
      </c>
      <c r="CR2607">
        <v>8.231961381416536E-4</v>
      </c>
      <c r="CS2607">
        <v>35.714116976586901</v>
      </c>
      <c r="CT2607">
        <v>31.179709828771532</v>
      </c>
      <c r="CU2607">
        <v>0</v>
      </c>
    </row>
    <row r="2608" spans="89:99" x14ac:dyDescent="0.25">
      <c r="CK2608" t="s">
        <v>9048</v>
      </c>
      <c r="CL2608" t="s">
        <v>9049</v>
      </c>
      <c r="CM2608" t="s">
        <v>9050</v>
      </c>
      <c r="CN2608">
        <v>0</v>
      </c>
      <c r="CO2608">
        <v>3.6149722141229999E-3</v>
      </c>
      <c r="CP2608">
        <v>2413</v>
      </c>
      <c r="CQ2608">
        <v>6.0844283383336899</v>
      </c>
      <c r="CR2608">
        <v>3.1560008819290883E-3</v>
      </c>
      <c r="CS2608">
        <v>1283.6260236240801</v>
      </c>
      <c r="CT2608">
        <v>1120.6517291606726</v>
      </c>
      <c r="CU2608">
        <v>0</v>
      </c>
    </row>
    <row r="2609" spans="89:99" x14ac:dyDescent="0.25">
      <c r="CK2609" t="s">
        <v>9493</v>
      </c>
      <c r="CL2609" t="s">
        <v>9494</v>
      </c>
      <c r="CM2609" t="s">
        <v>9495</v>
      </c>
      <c r="CN2609">
        <v>0</v>
      </c>
      <c r="CO2609">
        <v>4.6157197059178297E-4</v>
      </c>
      <c r="CP2609">
        <v>2414</v>
      </c>
      <c r="CQ2609">
        <v>-5.8372730738820801E-2</v>
      </c>
      <c r="CR2609">
        <v>4.0296894691756798E-4</v>
      </c>
      <c r="CS2609">
        <v>0</v>
      </c>
      <c r="CT2609">
        <v>0</v>
      </c>
      <c r="CU2609">
        <v>0</v>
      </c>
    </row>
    <row r="2610" spans="89:99" x14ac:dyDescent="0.25">
      <c r="CK2610" t="s">
        <v>5672</v>
      </c>
      <c r="CL2610" t="s">
        <v>5673</v>
      </c>
      <c r="CM2610" t="s">
        <v>5674</v>
      </c>
      <c r="CN2610">
        <v>0</v>
      </c>
      <c r="CO2610">
        <v>3.2724130220376799E-3</v>
      </c>
      <c r="CP2610">
        <v>2415</v>
      </c>
      <c r="CQ2610">
        <v>-4.8792342273970002</v>
      </c>
      <c r="CR2610">
        <v>2.8569343751076886E-3</v>
      </c>
      <c r="CS2610">
        <v>39.947773089098703</v>
      </c>
      <c r="CT2610">
        <v>34.875844026614388</v>
      </c>
      <c r="CU2610">
        <v>0</v>
      </c>
    </row>
    <row r="2611" spans="89:99" x14ac:dyDescent="0.25">
      <c r="CK2611" t="s">
        <v>7467</v>
      </c>
      <c r="CL2611" t="s">
        <v>7468</v>
      </c>
      <c r="CM2611" t="s">
        <v>7469</v>
      </c>
      <c r="CN2611">
        <v>0</v>
      </c>
      <c r="CO2611">
        <v>1.05891044666766E-3</v>
      </c>
      <c r="CP2611">
        <v>2416</v>
      </c>
      <c r="CQ2611">
        <v>-3.8815835716773099</v>
      </c>
      <c r="CR2611">
        <v>9.2446694071694757E-4</v>
      </c>
      <c r="CS2611">
        <v>0</v>
      </c>
      <c r="CT2611">
        <v>0</v>
      </c>
      <c r="CU2611">
        <v>0</v>
      </c>
    </row>
    <row r="2612" spans="89:99" x14ac:dyDescent="0.25">
      <c r="CK2612" t="s">
        <v>3830</v>
      </c>
      <c r="CL2612" t="s">
        <v>5547</v>
      </c>
      <c r="CM2612" t="s">
        <v>5547</v>
      </c>
      <c r="CN2612">
        <v>0</v>
      </c>
      <c r="CO2612">
        <v>7.1695725888250997E-3</v>
      </c>
      <c r="CP2612">
        <v>2417</v>
      </c>
      <c r="CQ2612">
        <v>-5.6479409382371601E-2</v>
      </c>
      <c r="CR2612">
        <v>6.2592949746575113E-3</v>
      </c>
      <c r="CS2612">
        <v>0.30573950382499299</v>
      </c>
      <c r="CT2612">
        <v>0.26692159346135663</v>
      </c>
      <c r="CU2612">
        <v>0</v>
      </c>
    </row>
    <row r="2613" spans="89:99" x14ac:dyDescent="0.25">
      <c r="CK2613" t="s">
        <v>8679</v>
      </c>
      <c r="CL2613" t="s">
        <v>2938</v>
      </c>
      <c r="CM2613" t="s">
        <v>2939</v>
      </c>
      <c r="CN2613">
        <v>0</v>
      </c>
      <c r="CO2613">
        <v>1.8317511322695601E-2</v>
      </c>
      <c r="CP2613">
        <v>2418</v>
      </c>
      <c r="CQ2613">
        <v>-7.7787044951012598</v>
      </c>
      <c r="CR2613">
        <v>1.5991846815120881E-2</v>
      </c>
      <c r="CS2613">
        <v>277.63698044714602</v>
      </c>
      <c r="CT2613">
        <v>242.38707886165463</v>
      </c>
      <c r="CU2613">
        <v>0</v>
      </c>
    </row>
    <row r="2614" spans="89:99" x14ac:dyDescent="0.25">
      <c r="CK2614" t="s">
        <v>9280</v>
      </c>
      <c r="CL2614" t="s">
        <v>9281</v>
      </c>
      <c r="CM2614" t="s">
        <v>9282</v>
      </c>
      <c r="CN2614">
        <v>0</v>
      </c>
      <c r="CO2614">
        <v>2.2198555964502301E-3</v>
      </c>
      <c r="CP2614">
        <v>2419</v>
      </c>
      <c r="CQ2614">
        <v>23.553866254569201</v>
      </c>
      <c r="CR2614">
        <v>1.9380138505025236E-3</v>
      </c>
      <c r="CS2614">
        <v>15081.0589379144</v>
      </c>
      <c r="CT2614">
        <v>13166.30737092104</v>
      </c>
      <c r="CU2614">
        <v>0</v>
      </c>
    </row>
    <row r="2615" spans="89:99" x14ac:dyDescent="0.25">
      <c r="CK2615" t="s">
        <v>6526</v>
      </c>
      <c r="CL2615" t="s">
        <v>6527</v>
      </c>
      <c r="CM2615" t="s">
        <v>6528</v>
      </c>
      <c r="CN2615">
        <v>0</v>
      </c>
      <c r="CO2615">
        <v>7.4362545558761997E-4</v>
      </c>
      <c r="CP2615">
        <v>2420</v>
      </c>
      <c r="CQ2615">
        <v>3.1462384749049899</v>
      </c>
      <c r="CR2615">
        <v>6.4921179324439358E-4</v>
      </c>
      <c r="CS2615">
        <v>0</v>
      </c>
      <c r="CT2615">
        <v>0</v>
      </c>
      <c r="CU2615">
        <v>0</v>
      </c>
    </row>
    <row r="2616" spans="89:99" x14ac:dyDescent="0.25">
      <c r="CK2616" t="s">
        <v>5407</v>
      </c>
      <c r="CL2616" t="s">
        <v>9018</v>
      </c>
      <c r="CM2616" t="s">
        <v>9019</v>
      </c>
      <c r="CN2616">
        <v>0</v>
      </c>
      <c r="CO2616">
        <v>5.8424001765409401E-3</v>
      </c>
      <c r="CP2616">
        <v>2421</v>
      </c>
      <c r="CQ2616">
        <v>-6.0385603256976896</v>
      </c>
      <c r="CR2616">
        <v>5.1006256805265979E-3</v>
      </c>
      <c r="CS2616">
        <v>14451.421383315201</v>
      </c>
      <c r="CT2616">
        <v>12616.611118803974</v>
      </c>
      <c r="CU2616">
        <v>0</v>
      </c>
    </row>
    <row r="2617" spans="89:99" x14ac:dyDescent="0.25">
      <c r="CK2617" t="s">
        <v>9693</v>
      </c>
      <c r="CL2617" t="s">
        <v>9694</v>
      </c>
      <c r="CM2617" t="s">
        <v>9695</v>
      </c>
      <c r="CN2617">
        <v>0</v>
      </c>
      <c r="CO2617">
        <v>6.53117118204529E-3</v>
      </c>
      <c r="CP2617">
        <v>2422</v>
      </c>
      <c r="CQ2617">
        <v>-17.798355212568101</v>
      </c>
      <c r="CR2617">
        <v>5.7019475640880937E-3</v>
      </c>
      <c r="CS2617">
        <v>2376.2299635825402</v>
      </c>
      <c r="CT2617">
        <v>2074.5343024862473</v>
      </c>
      <c r="CU2617">
        <v>0</v>
      </c>
    </row>
    <row r="2618" spans="89:99" x14ac:dyDescent="0.25">
      <c r="CK2618" t="s">
        <v>8304</v>
      </c>
      <c r="CL2618" t="s">
        <v>8305</v>
      </c>
      <c r="CM2618" t="s">
        <v>8306</v>
      </c>
      <c r="CN2618">
        <v>0</v>
      </c>
      <c r="CO2618">
        <v>4.0152765722639902E-5</v>
      </c>
      <c r="CP2618">
        <v>2423</v>
      </c>
      <c r="CQ2618">
        <v>0</v>
      </c>
      <c r="CR2618">
        <v>3.505480997543066E-5</v>
      </c>
      <c r="CS2618">
        <v>0</v>
      </c>
      <c r="CT2618">
        <v>0</v>
      </c>
      <c r="CU2618">
        <v>0</v>
      </c>
    </row>
    <row r="2619" spans="89:99" x14ac:dyDescent="0.25">
      <c r="CK2619" t="s">
        <v>6873</v>
      </c>
      <c r="CL2619" t="s">
        <v>6874</v>
      </c>
      <c r="CM2619" t="s">
        <v>2474</v>
      </c>
      <c r="CN2619">
        <v>0</v>
      </c>
      <c r="CO2619">
        <v>3.9822990620099502E-2</v>
      </c>
      <c r="CP2619">
        <v>2424</v>
      </c>
      <c r="CQ2619">
        <v>3.7369217720465899</v>
      </c>
      <c r="CR2619">
        <v>3.4766904439009198E-2</v>
      </c>
      <c r="CS2619">
        <v>1084.70705189808</v>
      </c>
      <c r="CT2619">
        <v>946.98830576089244</v>
      </c>
      <c r="CU2619">
        <v>0</v>
      </c>
    </row>
    <row r="2620" spans="89:99" x14ac:dyDescent="0.25">
      <c r="CK2620" t="s">
        <v>8260</v>
      </c>
      <c r="CL2620" t="s">
        <v>3588</v>
      </c>
      <c r="CM2620" t="s">
        <v>8261</v>
      </c>
      <c r="CN2620">
        <v>0</v>
      </c>
      <c r="CO2620">
        <v>1.0026779073454801E-2</v>
      </c>
      <c r="CP2620">
        <v>2425</v>
      </c>
      <c r="CQ2620">
        <v>2.3409593463950502</v>
      </c>
      <c r="CR2620">
        <v>8.7537390951726874E-3</v>
      </c>
      <c r="CS2620">
        <v>13.2804688827908</v>
      </c>
      <c r="CT2620">
        <v>11.594327431556152</v>
      </c>
      <c r="CU2620">
        <v>0</v>
      </c>
    </row>
    <row r="2621" spans="89:99" x14ac:dyDescent="0.25">
      <c r="CK2621" t="s">
        <v>7295</v>
      </c>
      <c r="CL2621" t="s">
        <v>8937</v>
      </c>
      <c r="CM2621" t="s">
        <v>8938</v>
      </c>
      <c r="CN2621">
        <v>0</v>
      </c>
      <c r="CO2621">
        <v>6.0054806659961902E-3</v>
      </c>
      <c r="CP2621">
        <v>2426</v>
      </c>
      <c r="CQ2621">
        <v>3.97919760143205</v>
      </c>
      <c r="CR2621">
        <v>5.2430008187186513E-3</v>
      </c>
      <c r="CS2621">
        <v>685.09447135439598</v>
      </c>
      <c r="CT2621">
        <v>598.11213689335659</v>
      </c>
      <c r="CU2621">
        <v>0</v>
      </c>
    </row>
    <row r="2622" spans="89:99" x14ac:dyDescent="0.25">
      <c r="CK2622" t="s">
        <v>8505</v>
      </c>
      <c r="CL2622" t="s">
        <v>3191</v>
      </c>
      <c r="CM2622" t="s">
        <v>3192</v>
      </c>
      <c r="CN2622">
        <v>0</v>
      </c>
      <c r="CO2622">
        <v>2.4671333167756999E-2</v>
      </c>
      <c r="CP2622">
        <v>2427</v>
      </c>
      <c r="CQ2622">
        <v>-8.9667699409718402</v>
      </c>
      <c r="CR2622">
        <v>2.1538962023445907E-2</v>
      </c>
      <c r="CS2622">
        <v>126.946344814694</v>
      </c>
      <c r="CT2622">
        <v>110.82872909164122</v>
      </c>
      <c r="CU2622">
        <v>0</v>
      </c>
    </row>
    <row r="2623" spans="89:99" x14ac:dyDescent="0.25">
      <c r="CK2623" t="s">
        <v>9561</v>
      </c>
      <c r="CL2623" t="s">
        <v>9562</v>
      </c>
      <c r="CM2623" t="s">
        <v>9563</v>
      </c>
      <c r="CN2623">
        <v>0</v>
      </c>
      <c r="CO2623">
        <v>0.11814080282249501</v>
      </c>
      <c r="CP2623">
        <v>2428</v>
      </c>
      <c r="CQ2623">
        <v>1.9514834856435599</v>
      </c>
      <c r="CR2623">
        <v>0.10314117393293978</v>
      </c>
      <c r="CS2623">
        <v>21.741386541566001</v>
      </c>
      <c r="CT2623">
        <v>18.981013140702622</v>
      </c>
      <c r="CU2623">
        <v>0</v>
      </c>
    </row>
    <row r="2624" spans="89:99" x14ac:dyDescent="0.25">
      <c r="CK2624" t="s">
        <v>6851</v>
      </c>
      <c r="CL2624" t="s">
        <v>6851</v>
      </c>
      <c r="CM2624" t="s">
        <v>6852</v>
      </c>
      <c r="CN2624">
        <v>0</v>
      </c>
      <c r="CO2624">
        <v>1.76017894759815E-3</v>
      </c>
      <c r="CP2624">
        <v>2429</v>
      </c>
      <c r="CQ2624">
        <v>1.4745678152230499</v>
      </c>
      <c r="CR2624">
        <v>1.536699587695299E-3</v>
      </c>
      <c r="CS2624">
        <v>175.62411738266101</v>
      </c>
      <c r="CT2624">
        <v>153.32617694328889</v>
      </c>
      <c r="CU2624">
        <v>0</v>
      </c>
    </row>
    <row r="2625" spans="89:99" x14ac:dyDescent="0.25">
      <c r="CK2625" t="s">
        <v>7581</v>
      </c>
      <c r="CL2625" t="s">
        <v>7582</v>
      </c>
      <c r="CM2625" t="s">
        <v>7583</v>
      </c>
      <c r="CN2625">
        <v>0</v>
      </c>
      <c r="CO2625">
        <v>9.3862650815946895E-4</v>
      </c>
      <c r="CP2625">
        <v>2430</v>
      </c>
      <c r="CQ2625">
        <v>1.0994485133904</v>
      </c>
      <c r="CR2625">
        <v>8.1945473217751041E-4</v>
      </c>
      <c r="CS2625">
        <v>6.6638244477994801</v>
      </c>
      <c r="CT2625">
        <v>5.8177586406090684</v>
      </c>
      <c r="CU2625">
        <v>0</v>
      </c>
    </row>
    <row r="2626" spans="89:99" x14ac:dyDescent="0.25">
      <c r="CK2626" t="s">
        <v>8745</v>
      </c>
      <c r="CL2626" t="s">
        <v>8746</v>
      </c>
      <c r="CM2626" t="s">
        <v>8747</v>
      </c>
      <c r="CN2626">
        <v>0</v>
      </c>
      <c r="CO2626">
        <v>2.7261535179553799E-4</v>
      </c>
      <c r="CP2626">
        <v>2431</v>
      </c>
      <c r="CQ2626">
        <v>-20.4968238906817</v>
      </c>
      <c r="CR2626">
        <v>2.3800301627016938E-4</v>
      </c>
      <c r="CS2626">
        <v>0</v>
      </c>
      <c r="CT2626">
        <v>0</v>
      </c>
      <c r="CU2626">
        <v>0</v>
      </c>
    </row>
    <row r="2627" spans="89:99" x14ac:dyDescent="0.25">
      <c r="CK2627" t="s">
        <v>9952</v>
      </c>
      <c r="CL2627" t="s">
        <v>9953</v>
      </c>
      <c r="CM2627" t="s">
        <v>9954</v>
      </c>
      <c r="CN2627">
        <v>0</v>
      </c>
      <c r="CO2627">
        <v>0.381823512528501</v>
      </c>
      <c r="CP2627">
        <v>2432</v>
      </c>
      <c r="CQ2627">
        <v>-88.062870738350398</v>
      </c>
      <c r="CR2627">
        <v>0.33334567208383248</v>
      </c>
      <c r="CS2627">
        <v>0</v>
      </c>
      <c r="CT2627">
        <v>0</v>
      </c>
      <c r="CU2627">
        <v>0</v>
      </c>
    </row>
    <row r="2628" spans="89:99" x14ac:dyDescent="0.25">
      <c r="CK2628" t="s">
        <v>7450</v>
      </c>
      <c r="CL2628" t="s">
        <v>7451</v>
      </c>
      <c r="CM2628" t="s">
        <v>7452</v>
      </c>
      <c r="CN2628">
        <v>0</v>
      </c>
      <c r="CO2628">
        <v>8.8729445972204803E-4</v>
      </c>
      <c r="CP2628">
        <v>2433</v>
      </c>
      <c r="CQ2628">
        <v>0</v>
      </c>
      <c r="CR2628">
        <v>7.7464000593789812E-4</v>
      </c>
      <c r="CS2628">
        <v>0</v>
      </c>
      <c r="CT2628">
        <v>0</v>
      </c>
      <c r="CU2628">
        <v>0</v>
      </c>
    </row>
    <row r="2629" spans="89:99" x14ac:dyDescent="0.25">
      <c r="CK2629" t="s">
        <v>6094</v>
      </c>
      <c r="CL2629" t="s">
        <v>3110</v>
      </c>
      <c r="CM2629" t="s">
        <v>3111</v>
      </c>
      <c r="CN2629">
        <v>0</v>
      </c>
      <c r="CO2629">
        <v>1.5796593550229599E-2</v>
      </c>
      <c r="CP2629">
        <v>2434</v>
      </c>
      <c r="CQ2629">
        <v>2.2946076412626901</v>
      </c>
      <c r="CR2629">
        <v>1.3790994846718252E-2</v>
      </c>
      <c r="CS2629">
        <v>641607.34593640896</v>
      </c>
      <c r="CT2629">
        <v>560146.3108669389</v>
      </c>
      <c r="CU2629">
        <v>0</v>
      </c>
    </row>
    <row r="2630" spans="89:99" x14ac:dyDescent="0.25">
      <c r="CK2630" t="s">
        <v>10186</v>
      </c>
      <c r="CL2630" t="s">
        <v>10186</v>
      </c>
      <c r="CM2630" t="s">
        <v>10187</v>
      </c>
      <c r="CN2630">
        <v>0</v>
      </c>
      <c r="CO2630">
        <v>2.5213096332045398E-3</v>
      </c>
      <c r="CP2630">
        <v>2435</v>
      </c>
      <c r="CQ2630">
        <v>3.6547452535177798</v>
      </c>
      <c r="CR2630">
        <v>2.2011940769343591E-3</v>
      </c>
      <c r="CS2630">
        <v>195143.32153240699</v>
      </c>
      <c r="CT2630">
        <v>170367.14485736651</v>
      </c>
      <c r="CU2630">
        <v>0</v>
      </c>
    </row>
    <row r="2631" spans="89:99" x14ac:dyDescent="0.25">
      <c r="CK2631" t="s">
        <v>7349</v>
      </c>
      <c r="CL2631" t="s">
        <v>7584</v>
      </c>
      <c r="CM2631" t="s">
        <v>7585</v>
      </c>
      <c r="CN2631">
        <v>0</v>
      </c>
      <c r="CO2631">
        <v>3.4077514154521902</v>
      </c>
      <c r="CP2631">
        <v>2436</v>
      </c>
      <c r="CQ2631">
        <v>-9.1432537267480996</v>
      </c>
      <c r="CR2631">
        <v>2.975089664740719</v>
      </c>
      <c r="CS2631">
        <v>76.826391123931003</v>
      </c>
      <c r="CT2631">
        <v>67.07220520127224</v>
      </c>
      <c r="CU2631">
        <v>0</v>
      </c>
    </row>
    <row r="2632" spans="89:99" x14ac:dyDescent="0.25">
      <c r="CK2632" t="s">
        <v>7580</v>
      </c>
      <c r="CL2632" t="s">
        <v>3320</v>
      </c>
      <c r="CM2632" t="s">
        <v>3321</v>
      </c>
      <c r="CN2632">
        <v>0</v>
      </c>
      <c r="CO2632">
        <v>2.6201293057605E-5</v>
      </c>
      <c r="CP2632">
        <v>2437</v>
      </c>
      <c r="CQ2632">
        <v>-17.655242850605202</v>
      </c>
      <c r="CR2632">
        <v>2.2874672085839247E-5</v>
      </c>
      <c r="CS2632">
        <v>43.026423640732801</v>
      </c>
      <c r="CT2632">
        <v>37.563616789610812</v>
      </c>
      <c r="CU2632">
        <v>0</v>
      </c>
    </row>
    <row r="2633" spans="89:99" x14ac:dyDescent="0.25">
      <c r="CK2633" t="s">
        <v>8584</v>
      </c>
      <c r="CL2633" t="s">
        <v>2579</v>
      </c>
      <c r="CM2633" t="s">
        <v>8585</v>
      </c>
      <c r="CN2633">
        <v>0</v>
      </c>
      <c r="CO2633">
        <v>0.10254203302709</v>
      </c>
      <c r="CP2633">
        <v>2438</v>
      </c>
      <c r="CQ2633">
        <v>4.6481944824718804</v>
      </c>
      <c r="CR2633">
        <v>8.9522886345838576E-2</v>
      </c>
      <c r="CS2633">
        <v>39.242072335110002</v>
      </c>
      <c r="CT2633">
        <v>34.259741863155107</v>
      </c>
      <c r="CU2633">
        <v>0</v>
      </c>
    </row>
    <row r="2634" spans="89:99" x14ac:dyDescent="0.25">
      <c r="CK2634" t="s">
        <v>9590</v>
      </c>
      <c r="CL2634" t="s">
        <v>9591</v>
      </c>
      <c r="CM2634" t="s">
        <v>9592</v>
      </c>
      <c r="CN2634">
        <v>0</v>
      </c>
      <c r="CO2634">
        <v>1.3915366468573201E-4</v>
      </c>
      <c r="CP2634">
        <v>2439</v>
      </c>
      <c r="CQ2634">
        <v>-19.0783832544051</v>
      </c>
      <c r="CR2634">
        <v>1.2148615880257276E-4</v>
      </c>
      <c r="CS2634">
        <v>127.285074682605</v>
      </c>
      <c r="CT2634">
        <v>111.12445246060277</v>
      </c>
      <c r="CU2634">
        <v>0</v>
      </c>
    </row>
    <row r="2635" spans="89:99" x14ac:dyDescent="0.25">
      <c r="CK2635" t="s">
        <v>8973</v>
      </c>
      <c r="CL2635" t="s">
        <v>8974</v>
      </c>
      <c r="CM2635" t="s">
        <v>8975</v>
      </c>
      <c r="CN2635">
        <v>0</v>
      </c>
      <c r="CO2635">
        <v>0.984143881164113</v>
      </c>
      <c r="CP2635">
        <v>2440</v>
      </c>
      <c r="CQ2635">
        <v>8641.6787414113096</v>
      </c>
      <c r="CR2635">
        <v>0.85919303743599285</v>
      </c>
      <c r="CS2635">
        <v>6588.32435137639</v>
      </c>
      <c r="CT2635">
        <v>5751.84433842824</v>
      </c>
      <c r="CU2635">
        <v>0</v>
      </c>
    </row>
    <row r="2636" spans="89:99" x14ac:dyDescent="0.25">
      <c r="CK2636" t="s">
        <v>5957</v>
      </c>
      <c r="CL2636" t="s">
        <v>3468</v>
      </c>
      <c r="CM2636" t="s">
        <v>3469</v>
      </c>
      <c r="CN2636">
        <v>0</v>
      </c>
      <c r="CO2636">
        <v>1.08379370353241E-4</v>
      </c>
      <c r="CP2636">
        <v>2441</v>
      </c>
      <c r="CQ2636">
        <v>9.5083041405985895</v>
      </c>
      <c r="CR2636">
        <v>9.4619091975712131E-5</v>
      </c>
      <c r="CS2636">
        <v>58620.204733488798</v>
      </c>
      <c r="CT2636">
        <v>51177.549059706143</v>
      </c>
      <c r="CU2636">
        <v>0</v>
      </c>
    </row>
    <row r="2637" spans="89:99" x14ac:dyDescent="0.25">
      <c r="CK2637" t="s">
        <v>7244</v>
      </c>
      <c r="CL2637" t="s">
        <v>7245</v>
      </c>
      <c r="CM2637" t="s">
        <v>7246</v>
      </c>
      <c r="CN2637">
        <v>0</v>
      </c>
      <c r="CO2637">
        <v>1.7305116420488899E-4</v>
      </c>
      <c r="CP2637">
        <v>2442</v>
      </c>
      <c r="CQ2637">
        <v>-0.12835914583279701</v>
      </c>
      <c r="CR2637">
        <v>1.510798961927795E-4</v>
      </c>
      <c r="CS2637">
        <v>1.1421376837522601</v>
      </c>
      <c r="CT2637">
        <v>0.99712731487233841</v>
      </c>
      <c r="CU2637">
        <v>0</v>
      </c>
    </row>
    <row r="2638" spans="89:99" x14ac:dyDescent="0.25">
      <c r="CK2638" t="s">
        <v>6060</v>
      </c>
      <c r="CL2638" t="s">
        <v>7114</v>
      </c>
      <c r="CM2638" t="s">
        <v>7115</v>
      </c>
      <c r="CN2638">
        <v>0</v>
      </c>
      <c r="CO2638">
        <v>0.46541749195677301</v>
      </c>
      <c r="CP2638">
        <v>2443</v>
      </c>
      <c r="CQ2638">
        <v>-3.2966054438562602</v>
      </c>
      <c r="CR2638">
        <v>0.40632622550797343</v>
      </c>
      <c r="CS2638">
        <v>1388214.38463396</v>
      </c>
      <c r="CT2638">
        <v>1211961.1335032943</v>
      </c>
      <c r="CU2638">
        <v>0</v>
      </c>
    </row>
    <row r="2639" spans="89:99" x14ac:dyDescent="0.25">
      <c r="CK2639" t="s">
        <v>7889</v>
      </c>
      <c r="CL2639" t="s">
        <v>7890</v>
      </c>
      <c r="CM2639" t="s">
        <v>7891</v>
      </c>
      <c r="CN2639">
        <v>0</v>
      </c>
      <c r="CO2639">
        <v>3.0613635595935201E-3</v>
      </c>
      <c r="CP2639">
        <v>2444</v>
      </c>
      <c r="CQ2639">
        <v>39.0709287490699</v>
      </c>
      <c r="CR2639">
        <v>2.6726805966132893E-3</v>
      </c>
      <c r="CS2639">
        <v>3500.2596566872799</v>
      </c>
      <c r="CT2639">
        <v>3055.852689635637</v>
      </c>
      <c r="CU2639">
        <v>0</v>
      </c>
    </row>
    <row r="2640" spans="89:99" x14ac:dyDescent="0.25">
      <c r="CK2640" t="s">
        <v>9112</v>
      </c>
      <c r="CL2640" t="s">
        <v>9113</v>
      </c>
      <c r="CM2640" t="s">
        <v>9114</v>
      </c>
      <c r="CN2640">
        <v>0</v>
      </c>
      <c r="CO2640">
        <v>1.61720419329318E-3</v>
      </c>
      <c r="CP2640">
        <v>2445</v>
      </c>
      <c r="CQ2640">
        <v>0.72262746832350699</v>
      </c>
      <c r="CR2640">
        <v>1.4118774800959051E-3</v>
      </c>
      <c r="CS2640">
        <v>120.68009457997999</v>
      </c>
      <c r="CT2640">
        <v>105.35806705172745</v>
      </c>
      <c r="CU2640">
        <v>0</v>
      </c>
    </row>
    <row r="2641" spans="89:99" x14ac:dyDescent="0.25">
      <c r="CK2641" t="s">
        <v>7346</v>
      </c>
      <c r="CL2641" t="s">
        <v>7347</v>
      </c>
      <c r="CM2641" t="s">
        <v>7348</v>
      </c>
      <c r="CN2641">
        <v>0</v>
      </c>
      <c r="CO2641">
        <v>4.8153042274665398E-3</v>
      </c>
      <c r="CP2641">
        <v>2446</v>
      </c>
      <c r="CQ2641">
        <v>-2.5470533044347201</v>
      </c>
      <c r="CR2641">
        <v>4.2039339415304794E-3</v>
      </c>
      <c r="CS2641">
        <v>222360.364316116</v>
      </c>
      <c r="CT2641">
        <v>194128.60302108471</v>
      </c>
      <c r="CU2641">
        <v>0</v>
      </c>
    </row>
    <row r="2642" spans="89:99" x14ac:dyDescent="0.25">
      <c r="CK2642" t="s">
        <v>7105</v>
      </c>
      <c r="CL2642" t="s">
        <v>7106</v>
      </c>
      <c r="CM2642" t="s">
        <v>7107</v>
      </c>
      <c r="CN2642">
        <v>0</v>
      </c>
      <c r="CO2642">
        <v>0.13855124006446401</v>
      </c>
      <c r="CP2642">
        <v>2447</v>
      </c>
      <c r="CQ2642">
        <v>10.6943873377503</v>
      </c>
      <c r="CR2642">
        <v>0.12096022042091943</v>
      </c>
      <c r="CS2642">
        <v>617666.33889168198</v>
      </c>
      <c r="CT2642">
        <v>539244.94984063867</v>
      </c>
      <c r="CU2642">
        <v>0</v>
      </c>
    </row>
    <row r="2643" spans="89:99" x14ac:dyDescent="0.25">
      <c r="CK2643" t="s">
        <v>7461</v>
      </c>
      <c r="CL2643" t="s">
        <v>7462</v>
      </c>
      <c r="CM2643" t="s">
        <v>7463</v>
      </c>
      <c r="CN2643">
        <v>0</v>
      </c>
      <c r="CO2643">
        <v>5.3021634810635203E-4</v>
      </c>
      <c r="CP2643">
        <v>2448</v>
      </c>
      <c r="CQ2643">
        <v>-0.43912853475097602</v>
      </c>
      <c r="CR2643">
        <v>4.6289795968537726E-4</v>
      </c>
      <c r="CS2643">
        <v>0</v>
      </c>
      <c r="CT2643">
        <v>0</v>
      </c>
      <c r="CU2643">
        <v>0</v>
      </c>
    </row>
    <row r="2644" spans="89:99" x14ac:dyDescent="0.25">
      <c r="CK2644" t="s">
        <v>9245</v>
      </c>
      <c r="CL2644" t="s">
        <v>3148</v>
      </c>
      <c r="CM2644" t="s">
        <v>3149</v>
      </c>
      <c r="CN2644">
        <v>0</v>
      </c>
      <c r="CO2644">
        <v>4.3689869924440003E-2</v>
      </c>
      <c r="CP2644">
        <v>2449</v>
      </c>
      <c r="CQ2644">
        <v>-13.1367224845894</v>
      </c>
      <c r="CR2644">
        <v>3.8142829279353412E-2</v>
      </c>
      <c r="CS2644">
        <v>231.31829427418199</v>
      </c>
      <c r="CT2644">
        <v>201.94919835995481</v>
      </c>
      <c r="CU2644">
        <v>0</v>
      </c>
    </row>
    <row r="2645" spans="89:99" x14ac:dyDescent="0.25">
      <c r="CK2645" t="s">
        <v>7810</v>
      </c>
      <c r="CL2645" t="s">
        <v>7811</v>
      </c>
      <c r="CM2645" t="s">
        <v>7812</v>
      </c>
      <c r="CN2645">
        <v>0</v>
      </c>
      <c r="CO2645">
        <v>3.47699931562808E-2</v>
      </c>
      <c r="CP2645">
        <v>2450</v>
      </c>
      <c r="CQ2645">
        <v>628.08848717255705</v>
      </c>
      <c r="CR2645">
        <v>3.0355455745186773E-2</v>
      </c>
      <c r="CS2645">
        <v>0.34769993156280798</v>
      </c>
      <c r="CT2645">
        <v>0.30355455745186771</v>
      </c>
      <c r="CU2645">
        <v>0</v>
      </c>
    </row>
    <row r="2646" spans="89:99" x14ac:dyDescent="0.25">
      <c r="CK2646" t="s">
        <v>6308</v>
      </c>
      <c r="CL2646" t="s">
        <v>3430</v>
      </c>
      <c r="CM2646" t="s">
        <v>3431</v>
      </c>
      <c r="CN2646">
        <v>0</v>
      </c>
      <c r="CO2646">
        <v>2.9862740007839199E-3</v>
      </c>
      <c r="CP2646">
        <v>2451</v>
      </c>
      <c r="CQ2646">
        <v>35.671799822053501</v>
      </c>
      <c r="CR2646">
        <v>2.6071247085483911E-3</v>
      </c>
      <c r="CS2646">
        <v>12.199638149649999</v>
      </c>
      <c r="CT2646">
        <v>10.65072329161784</v>
      </c>
      <c r="CU2646">
        <v>0</v>
      </c>
    </row>
    <row r="2647" spans="89:99" x14ac:dyDescent="0.25">
      <c r="CK2647" t="s">
        <v>9086</v>
      </c>
      <c r="CL2647" t="s">
        <v>3572</v>
      </c>
      <c r="CM2647" t="s">
        <v>3573</v>
      </c>
      <c r="CN2647">
        <v>0</v>
      </c>
      <c r="CO2647">
        <v>3.4662907450417002E-5</v>
      </c>
      <c r="CP2647">
        <v>2452</v>
      </c>
      <c r="CQ2647">
        <v>-3.4860905949834202E-2</v>
      </c>
      <c r="CR2647">
        <v>3.0261966068882267E-5</v>
      </c>
      <c r="CS2647">
        <v>0</v>
      </c>
      <c r="CT2647">
        <v>0</v>
      </c>
      <c r="CU2647">
        <v>0</v>
      </c>
    </row>
    <row r="2648" spans="89:99" x14ac:dyDescent="0.25">
      <c r="CK2648" t="s">
        <v>3428</v>
      </c>
      <c r="CL2648" t="s">
        <v>3428</v>
      </c>
      <c r="CM2648" t="s">
        <v>3429</v>
      </c>
      <c r="CN2648">
        <v>0</v>
      </c>
      <c r="CO2648">
        <v>1.9390052665978201E-2</v>
      </c>
      <c r="CP2648">
        <v>2453</v>
      </c>
      <c r="CQ2648">
        <v>-18.3671369447964</v>
      </c>
      <c r="CR2648">
        <v>1.6928214019294948E-2</v>
      </c>
      <c r="CS2648">
        <v>5.28543159833775</v>
      </c>
      <c r="CT2648">
        <v>4.6143720608863976</v>
      </c>
      <c r="CU2648">
        <v>0</v>
      </c>
    </row>
    <row r="2649" spans="89:99" x14ac:dyDescent="0.25">
      <c r="CK2649" t="s">
        <v>6605</v>
      </c>
      <c r="CL2649" t="s">
        <v>6606</v>
      </c>
      <c r="CM2649" t="s">
        <v>6607</v>
      </c>
      <c r="CN2649">
        <v>0</v>
      </c>
      <c r="CO2649">
        <v>1.08212847641306E-2</v>
      </c>
      <c r="CP2649">
        <v>2454</v>
      </c>
      <c r="CQ2649">
        <v>-1.80172144757729</v>
      </c>
      <c r="CR2649">
        <v>9.4473711653375245E-3</v>
      </c>
      <c r="CS2649">
        <v>138.35037019131099</v>
      </c>
      <c r="CT2649">
        <v>120.78485379034142</v>
      </c>
      <c r="CU2649">
        <v>0</v>
      </c>
    </row>
    <row r="2650" spans="89:99" x14ac:dyDescent="0.25">
      <c r="CK2650" t="s">
        <v>9747</v>
      </c>
      <c r="CL2650" t="s">
        <v>9748</v>
      </c>
      <c r="CM2650" t="s">
        <v>9749</v>
      </c>
      <c r="CN2650">
        <v>0</v>
      </c>
      <c r="CO2650">
        <v>6.7150361532063196E-4</v>
      </c>
      <c r="CP2650">
        <v>2455</v>
      </c>
      <c r="CQ2650">
        <v>-2.6626881993923002</v>
      </c>
      <c r="CR2650">
        <v>5.8624683030506343E-4</v>
      </c>
      <c r="CS2650">
        <v>370053.15795382299</v>
      </c>
      <c r="CT2650">
        <v>323069.7288073739</v>
      </c>
      <c r="CU2650">
        <v>0</v>
      </c>
    </row>
    <row r="2651" spans="89:99" x14ac:dyDescent="0.25">
      <c r="CK2651" t="s">
        <v>7895</v>
      </c>
      <c r="CL2651" t="s">
        <v>3549</v>
      </c>
      <c r="CM2651" t="s">
        <v>3550</v>
      </c>
      <c r="CN2651">
        <v>0</v>
      </c>
      <c r="CO2651">
        <v>6.26973674035252E-6</v>
      </c>
      <c r="CP2651">
        <v>2456</v>
      </c>
      <c r="CQ2651">
        <v>1.2172931534189499</v>
      </c>
      <c r="CR2651">
        <v>5.4737058848504045E-6</v>
      </c>
      <c r="CS2651">
        <v>5039.8543453317598</v>
      </c>
      <c r="CT2651">
        <v>4399.9742782310595</v>
      </c>
      <c r="CU2651">
        <v>0</v>
      </c>
    </row>
    <row r="2652" spans="89:99" x14ac:dyDescent="0.25">
      <c r="CK2652" t="s">
        <v>10870</v>
      </c>
      <c r="CL2652" t="s">
        <v>10871</v>
      </c>
      <c r="CM2652" t="s">
        <v>10872</v>
      </c>
      <c r="CN2652">
        <v>0</v>
      </c>
      <c r="CO2652">
        <v>6.5140823368947795E-4</v>
      </c>
      <c r="CP2652">
        <v>2457</v>
      </c>
      <c r="CQ2652">
        <v>-28.0700275266502</v>
      </c>
      <c r="CR2652">
        <v>5.6870283870732725E-4</v>
      </c>
      <c r="CS2652">
        <v>1.5916443641145299</v>
      </c>
      <c r="CT2652">
        <v>1.3895628290690931</v>
      </c>
      <c r="CU2652">
        <v>0</v>
      </c>
    </row>
    <row r="2653" spans="89:99" x14ac:dyDescent="0.25">
      <c r="CK2653" t="s">
        <v>2896</v>
      </c>
      <c r="CL2653" t="s">
        <v>2897</v>
      </c>
      <c r="CM2653" t="s">
        <v>2898</v>
      </c>
      <c r="CN2653">
        <v>0</v>
      </c>
      <c r="CO2653">
        <v>3.8200755090058201E-4</v>
      </c>
      <c r="CP2653">
        <v>2458</v>
      </c>
      <c r="CQ2653">
        <v>0</v>
      </c>
      <c r="CR2653">
        <v>3.3350634420804061E-4</v>
      </c>
      <c r="CS2653">
        <v>0</v>
      </c>
      <c r="CT2653">
        <v>0</v>
      </c>
      <c r="CU2653">
        <v>0</v>
      </c>
    </row>
    <row r="2654" spans="89:99" x14ac:dyDescent="0.25">
      <c r="CK2654" t="s">
        <v>9051</v>
      </c>
      <c r="CL2654" t="s">
        <v>9052</v>
      </c>
      <c r="CM2654" t="s">
        <v>9053</v>
      </c>
      <c r="CN2654">
        <v>0</v>
      </c>
      <c r="CO2654">
        <v>4.6491867723937699E-7</v>
      </c>
      <c r="CP2654">
        <v>2459</v>
      </c>
      <c r="CQ2654">
        <v>-42.2148957353442</v>
      </c>
      <c r="CR2654">
        <v>4.0589074230235686E-7</v>
      </c>
      <c r="CS2654">
        <v>0.264764638694029</v>
      </c>
      <c r="CT2654">
        <v>0.23114906110688035</v>
      </c>
      <c r="CU2654">
        <v>0</v>
      </c>
    </row>
    <row r="2655" spans="89:99" x14ac:dyDescent="0.25">
      <c r="CK2655" t="s">
        <v>10901</v>
      </c>
      <c r="CL2655" t="s">
        <v>10902</v>
      </c>
      <c r="CM2655" t="s">
        <v>10903</v>
      </c>
      <c r="CN2655">
        <v>0</v>
      </c>
      <c r="CO2655">
        <v>1.07148321808013E-7</v>
      </c>
      <c r="CP2655">
        <v>2460</v>
      </c>
      <c r="CQ2655">
        <v>-85.422048604848897</v>
      </c>
      <c r="CR2655">
        <v>9.3544342277980467E-8</v>
      </c>
      <c r="CS2655">
        <v>10.7163450079569</v>
      </c>
      <c r="CT2655">
        <v>9.3557549803666618</v>
      </c>
      <c r="CU2655">
        <v>0</v>
      </c>
    </row>
    <row r="2656" spans="89:99" x14ac:dyDescent="0.25">
      <c r="CK2656" t="s">
        <v>8694</v>
      </c>
      <c r="CL2656" t="s">
        <v>8695</v>
      </c>
      <c r="CM2656" t="s">
        <v>8696</v>
      </c>
      <c r="CN2656">
        <v>0</v>
      </c>
      <c r="CO2656">
        <v>1.76312859231812E-3</v>
      </c>
      <c r="CP2656">
        <v>2461</v>
      </c>
      <c r="CQ2656">
        <v>-14.5022873801498</v>
      </c>
      <c r="CR2656">
        <v>1.5392747337230426E-3</v>
      </c>
      <c r="CS2656">
        <v>38240.030890083501</v>
      </c>
      <c r="CT2656">
        <v>33384.923608154946</v>
      </c>
      <c r="CU2656">
        <v>0</v>
      </c>
    </row>
    <row r="2657" spans="89:99" x14ac:dyDescent="0.25">
      <c r="CK2657" t="s">
        <v>8489</v>
      </c>
      <c r="CL2657" t="s">
        <v>8490</v>
      </c>
      <c r="CM2657" t="s">
        <v>8491</v>
      </c>
      <c r="CN2657">
        <v>0</v>
      </c>
      <c r="CO2657">
        <v>9.3928723662868802E-4</v>
      </c>
      <c r="CP2657">
        <v>2462</v>
      </c>
      <c r="CQ2657">
        <v>0.32120115835298502</v>
      </c>
      <c r="CR2657">
        <v>8.2003157191736355E-4</v>
      </c>
      <c r="CS2657">
        <v>1.62376842023528</v>
      </c>
      <c r="CT2657">
        <v>1.4176082865285284</v>
      </c>
      <c r="CU2657">
        <v>0</v>
      </c>
    </row>
    <row r="2658" spans="89:99" x14ac:dyDescent="0.25">
      <c r="CK2658" t="s">
        <v>8604</v>
      </c>
      <c r="CL2658" t="s">
        <v>8605</v>
      </c>
      <c r="CM2658" t="s">
        <v>8606</v>
      </c>
      <c r="CN2658">
        <v>0</v>
      </c>
      <c r="CO2658">
        <v>1.61028011606799</v>
      </c>
      <c r="CP2658">
        <v>2463</v>
      </c>
      <c r="CQ2658">
        <v>0.64211639954711897</v>
      </c>
      <c r="CR2658">
        <v>1.4058325114115342</v>
      </c>
      <c r="CS2658">
        <v>5314.0775624018797</v>
      </c>
      <c r="CT2658">
        <v>4639.3810187690888</v>
      </c>
      <c r="CU2658">
        <v>0</v>
      </c>
    </row>
    <row r="2659" spans="89:99" x14ac:dyDescent="0.25">
      <c r="CK2659" t="s">
        <v>10904</v>
      </c>
      <c r="CL2659" t="s">
        <v>10905</v>
      </c>
      <c r="CM2659" t="s">
        <v>10906</v>
      </c>
      <c r="CN2659">
        <v>0</v>
      </c>
      <c r="CO2659">
        <v>1.84431193758545E-4</v>
      </c>
      <c r="CP2659">
        <v>2464</v>
      </c>
      <c r="CQ2659">
        <v>0</v>
      </c>
      <c r="CR2659">
        <v>1.6101507167418514E-4</v>
      </c>
      <c r="CS2659">
        <v>0</v>
      </c>
      <c r="CT2659">
        <v>0</v>
      </c>
      <c r="CU2659">
        <v>0</v>
      </c>
    </row>
    <row r="2660" spans="89:99" x14ac:dyDescent="0.25">
      <c r="CK2660" t="s">
        <v>10255</v>
      </c>
      <c r="CL2660" t="s">
        <v>10256</v>
      </c>
      <c r="CM2660" t="s">
        <v>10257</v>
      </c>
      <c r="CN2660">
        <v>0</v>
      </c>
      <c r="CO2660">
        <v>1.7376010089105701E-3</v>
      </c>
      <c r="CP2660">
        <v>2465</v>
      </c>
      <c r="CQ2660">
        <v>1.04558839002843</v>
      </c>
      <c r="CR2660">
        <v>1.5169882344152489E-3</v>
      </c>
      <c r="CS2660">
        <v>0</v>
      </c>
      <c r="CT2660">
        <v>0</v>
      </c>
      <c r="CU2660">
        <v>0</v>
      </c>
    </row>
    <row r="2661" spans="89:99" x14ac:dyDescent="0.25">
      <c r="CK2661" t="s">
        <v>8114</v>
      </c>
      <c r="CL2661" t="s">
        <v>8115</v>
      </c>
      <c r="CM2661" t="s">
        <v>8116</v>
      </c>
      <c r="CN2661">
        <v>0</v>
      </c>
      <c r="CO2661">
        <v>6.02495728747263E-5</v>
      </c>
      <c r="CP2661">
        <v>2466</v>
      </c>
      <c r="CQ2661">
        <v>68.0809436265519</v>
      </c>
      <c r="CR2661">
        <v>5.2600046104259568E-5</v>
      </c>
      <c r="CS2661">
        <v>3072.5722399884098</v>
      </c>
      <c r="CT2661">
        <v>2682.4661781105219</v>
      </c>
      <c r="CU2661">
        <v>0</v>
      </c>
    </row>
    <row r="2662" spans="89:99" x14ac:dyDescent="0.25">
      <c r="CK2662" t="s">
        <v>4578</v>
      </c>
      <c r="CL2662" t="s">
        <v>6352</v>
      </c>
      <c r="CM2662" t="s">
        <v>6353</v>
      </c>
      <c r="CN2662">
        <v>0</v>
      </c>
      <c r="CO2662">
        <v>0.337419201420116</v>
      </c>
      <c r="CP2662">
        <v>2467</v>
      </c>
      <c r="CQ2662">
        <v>-8.2282621297636391E-3</v>
      </c>
      <c r="CR2662">
        <v>0.29457910993101249</v>
      </c>
      <c r="CS2662">
        <v>0</v>
      </c>
      <c r="CT2662">
        <v>0</v>
      </c>
      <c r="CU2662">
        <v>0</v>
      </c>
    </row>
    <row r="2663" spans="89:99" x14ac:dyDescent="0.25">
      <c r="CK2663" t="s">
        <v>8586</v>
      </c>
      <c r="CL2663" t="s">
        <v>3104</v>
      </c>
      <c r="CM2663" t="s">
        <v>3105</v>
      </c>
      <c r="CN2663">
        <v>0</v>
      </c>
      <c r="CO2663">
        <v>1.8941668960529299E-5</v>
      </c>
      <c r="CP2663">
        <v>2468</v>
      </c>
      <c r="CQ2663">
        <v>-2.8501719385593498</v>
      </c>
      <c r="CR2663">
        <v>1.6536758902624661E-5</v>
      </c>
      <c r="CS2663">
        <v>0</v>
      </c>
      <c r="CT2663">
        <v>0</v>
      </c>
      <c r="CU2663">
        <v>0</v>
      </c>
    </row>
    <row r="2664" spans="89:99" x14ac:dyDescent="0.25">
      <c r="CK2664" t="s">
        <v>8290</v>
      </c>
      <c r="CL2664" t="s">
        <v>8291</v>
      </c>
      <c r="CM2664" t="s">
        <v>8292</v>
      </c>
      <c r="CN2664">
        <v>0</v>
      </c>
      <c r="CO2664">
        <v>2.06315232728722E-4</v>
      </c>
      <c r="CP2664">
        <v>2469</v>
      </c>
      <c r="CQ2664">
        <v>0</v>
      </c>
      <c r="CR2664">
        <v>1.8012062552055259E-4</v>
      </c>
      <c r="CS2664">
        <v>0</v>
      </c>
      <c r="CT2664">
        <v>0</v>
      </c>
      <c r="CU2664">
        <v>0</v>
      </c>
    </row>
    <row r="2665" spans="89:99" x14ac:dyDescent="0.25">
      <c r="CK2665" t="s">
        <v>7424</v>
      </c>
      <c r="CL2665" t="s">
        <v>7425</v>
      </c>
      <c r="CM2665" t="s">
        <v>7426</v>
      </c>
      <c r="CN2665">
        <v>0</v>
      </c>
      <c r="CO2665">
        <v>7.5267533047700397E-3</v>
      </c>
      <c r="CP2665">
        <v>2470</v>
      </c>
      <c r="CQ2665">
        <v>0.71082488036244895</v>
      </c>
      <c r="CR2665">
        <v>6.5711265981832183E-3</v>
      </c>
      <c r="CS2665">
        <v>6772.6588176882697</v>
      </c>
      <c r="CT2665">
        <v>5912.7749635592982</v>
      </c>
      <c r="CU2665">
        <v>0</v>
      </c>
    </row>
    <row r="2666" spans="89:99" x14ac:dyDescent="0.25">
      <c r="CK2666" t="s">
        <v>10964</v>
      </c>
      <c r="CL2666" t="s">
        <v>10964</v>
      </c>
      <c r="CM2666" t="s">
        <v>10965</v>
      </c>
      <c r="CN2666">
        <v>0</v>
      </c>
      <c r="CO2666">
        <v>3.8087174341775701E-4</v>
      </c>
      <c r="CP2666">
        <v>2471</v>
      </c>
      <c r="CQ2666">
        <v>0.67600551743447801</v>
      </c>
      <c r="CR2666">
        <v>3.3251474338646502E-4</v>
      </c>
      <c r="CS2666">
        <v>0</v>
      </c>
      <c r="CT2666">
        <v>0</v>
      </c>
      <c r="CU2666">
        <v>0</v>
      </c>
    </row>
    <row r="2667" spans="89:99" x14ac:dyDescent="0.25">
      <c r="CK2667" t="s">
        <v>9973</v>
      </c>
      <c r="CL2667" t="s">
        <v>9974</v>
      </c>
      <c r="CM2667" t="s">
        <v>9975</v>
      </c>
      <c r="CN2667">
        <v>0</v>
      </c>
      <c r="CO2667">
        <v>2.6787080452003303E-4</v>
      </c>
      <c r="CP2667">
        <v>2472</v>
      </c>
      <c r="CQ2667">
        <v>-49.723604400230101</v>
      </c>
      <c r="CR2667">
        <v>2.3386085569495162E-4</v>
      </c>
      <c r="CS2667">
        <v>23.9980042779247</v>
      </c>
      <c r="CT2667">
        <v>20.951121662782274</v>
      </c>
      <c r="CU2667">
        <v>0</v>
      </c>
    </row>
    <row r="2668" spans="89:99" x14ac:dyDescent="0.25">
      <c r="CK2668" t="s">
        <v>9202</v>
      </c>
      <c r="CL2668" t="s">
        <v>3560</v>
      </c>
      <c r="CM2668" t="s">
        <v>3561</v>
      </c>
      <c r="CN2668">
        <v>0</v>
      </c>
      <c r="CO2668">
        <v>6.95768323428658E-5</v>
      </c>
      <c r="CP2668">
        <v>2473</v>
      </c>
      <c r="CQ2668">
        <v>102.240199741469</v>
      </c>
      <c r="CR2668">
        <v>6.0743079401286203E-5</v>
      </c>
      <c r="CS2668">
        <v>272.77781342234198</v>
      </c>
      <c r="CT2668">
        <v>238.14485111898782</v>
      </c>
      <c r="CU2668">
        <v>0</v>
      </c>
    </row>
    <row r="2669" spans="89:99" x14ac:dyDescent="0.25">
      <c r="CK2669" t="s">
        <v>3391</v>
      </c>
      <c r="CL2669" t="s">
        <v>3391</v>
      </c>
      <c r="CM2669" t="s">
        <v>6470</v>
      </c>
      <c r="CN2669">
        <v>0</v>
      </c>
      <c r="CO2669">
        <v>2.7877558145313102E-4</v>
      </c>
      <c r="CP2669">
        <v>2474</v>
      </c>
      <c r="CQ2669">
        <v>0.61160388233465501</v>
      </c>
      <c r="CR2669">
        <v>2.4338111852951577E-4</v>
      </c>
      <c r="CS2669">
        <v>29.130102193898502</v>
      </c>
      <c r="CT2669">
        <v>25.431627898952378</v>
      </c>
      <c r="CU2669">
        <v>0</v>
      </c>
    </row>
    <row r="2670" spans="89:99" x14ac:dyDescent="0.25">
      <c r="CK2670" t="s">
        <v>6884</v>
      </c>
      <c r="CL2670" t="s">
        <v>6885</v>
      </c>
      <c r="CM2670" t="s">
        <v>6886</v>
      </c>
      <c r="CN2670">
        <v>0</v>
      </c>
      <c r="CO2670">
        <v>3.7069237830825901E-3</v>
      </c>
      <c r="CP2670">
        <v>2475</v>
      </c>
      <c r="CQ2670">
        <v>7.2809811332292496</v>
      </c>
      <c r="CR2670">
        <v>3.2362779118872932E-3</v>
      </c>
      <c r="CS2670">
        <v>1422467.23886028</v>
      </c>
      <c r="CT2670">
        <v>1241865.1083456238</v>
      </c>
      <c r="CU2670">
        <v>0</v>
      </c>
    </row>
    <row r="2671" spans="89:99" x14ac:dyDescent="0.25">
      <c r="CK2671" t="s">
        <v>7553</v>
      </c>
      <c r="CL2671" t="s">
        <v>3510</v>
      </c>
      <c r="CM2671" t="s">
        <v>3511</v>
      </c>
      <c r="CN2671">
        <v>0</v>
      </c>
      <c r="CO2671">
        <v>1.4785076872859E-2</v>
      </c>
      <c r="CP2671">
        <v>2476</v>
      </c>
      <c r="CQ2671">
        <v>1.35859067231646</v>
      </c>
      <c r="CR2671">
        <v>1.2907904372773334E-2</v>
      </c>
      <c r="CS2671">
        <v>23423.659205927201</v>
      </c>
      <c r="CT2671">
        <v>20449.697738505867</v>
      </c>
      <c r="CU2671">
        <v>0</v>
      </c>
    </row>
    <row r="2672" spans="89:99" x14ac:dyDescent="0.25">
      <c r="CK2672" t="s">
        <v>6112</v>
      </c>
      <c r="CL2672" t="s">
        <v>6113</v>
      </c>
      <c r="CM2672" t="s">
        <v>6114</v>
      </c>
      <c r="CN2672">
        <v>0</v>
      </c>
      <c r="CO2672">
        <v>1.8676756904382499E-2</v>
      </c>
      <c r="CP2672">
        <v>2477</v>
      </c>
      <c r="CQ2672">
        <v>-0.35706249146241997</v>
      </c>
      <c r="CR2672">
        <v>1.6305481140774482E-2</v>
      </c>
      <c r="CS2672">
        <v>392623.53457381303</v>
      </c>
      <c r="CT2672">
        <v>342774.48013018351</v>
      </c>
      <c r="CU2672">
        <v>0</v>
      </c>
    </row>
    <row r="2673" spans="89:99" x14ac:dyDescent="0.25">
      <c r="CK2673" t="s">
        <v>7927</v>
      </c>
      <c r="CL2673" t="s">
        <v>7928</v>
      </c>
      <c r="CM2673" t="s">
        <v>7929</v>
      </c>
      <c r="CN2673">
        <v>0</v>
      </c>
      <c r="CO2673">
        <v>0.774273646330635</v>
      </c>
      <c r="CP2673">
        <v>2478</v>
      </c>
      <c r="CQ2673">
        <v>-2.2254709427036699</v>
      </c>
      <c r="CR2673">
        <v>0.67596876709791243</v>
      </c>
      <c r="CS2673">
        <v>5343.9733783032898</v>
      </c>
      <c r="CT2673">
        <v>4665.4811423003921</v>
      </c>
      <c r="CU2673">
        <v>0</v>
      </c>
    </row>
    <row r="2674" spans="89:99" x14ac:dyDescent="0.25">
      <c r="CK2674" t="s">
        <v>10246</v>
      </c>
      <c r="CL2674" t="s">
        <v>10247</v>
      </c>
      <c r="CM2674" t="s">
        <v>10248</v>
      </c>
      <c r="CN2674">
        <v>0</v>
      </c>
      <c r="CO2674">
        <v>1.5395452450468099E-3</v>
      </c>
      <c r="CP2674">
        <v>2479</v>
      </c>
      <c r="CQ2674">
        <v>1.3315593164898201</v>
      </c>
      <c r="CR2674">
        <v>1.3440784225546871E-3</v>
      </c>
      <c r="CS2674">
        <v>332.89300041217598</v>
      </c>
      <c r="CT2674">
        <v>290.62757350784455</v>
      </c>
      <c r="CU2674">
        <v>0</v>
      </c>
    </row>
    <row r="2675" spans="89:99" x14ac:dyDescent="0.25">
      <c r="CK2675" t="s">
        <v>5282</v>
      </c>
      <c r="CL2675" t="s">
        <v>3112</v>
      </c>
      <c r="CM2675" t="s">
        <v>3113</v>
      </c>
      <c r="CN2675">
        <v>0</v>
      </c>
      <c r="CO2675">
        <v>0.42844264191781001</v>
      </c>
      <c r="CP2675">
        <v>2480</v>
      </c>
      <c r="CQ2675">
        <v>0.162503566627379</v>
      </c>
      <c r="CR2675">
        <v>0.37404585032935728</v>
      </c>
      <c r="CS2675">
        <v>0</v>
      </c>
      <c r="CT2675">
        <v>0</v>
      </c>
      <c r="CU2675">
        <v>0</v>
      </c>
    </row>
    <row r="2676" spans="89:99" x14ac:dyDescent="0.25">
      <c r="CK2676" t="s">
        <v>7501</v>
      </c>
      <c r="CL2676" t="s">
        <v>8479</v>
      </c>
      <c r="CM2676" t="s">
        <v>8480</v>
      </c>
      <c r="CN2676">
        <v>0</v>
      </c>
      <c r="CO2676">
        <v>3.53001325579687E-3</v>
      </c>
      <c r="CP2676">
        <v>2481</v>
      </c>
      <c r="CQ2676">
        <v>1.24726196733868</v>
      </c>
      <c r="CR2676">
        <v>3.0818286527878771E-3</v>
      </c>
      <c r="CS2676">
        <v>14.013082922066699</v>
      </c>
      <c r="CT2676">
        <v>12.233925861949427</v>
      </c>
      <c r="CU2676">
        <v>0</v>
      </c>
    </row>
    <row r="2677" spans="89:99" x14ac:dyDescent="0.25">
      <c r="CK2677" t="s">
        <v>8886</v>
      </c>
      <c r="CL2677" t="s">
        <v>3000</v>
      </c>
      <c r="CM2677" t="s">
        <v>3001</v>
      </c>
      <c r="CN2677">
        <v>0</v>
      </c>
      <c r="CO2677">
        <v>5.5313581712578301E-3</v>
      </c>
      <c r="CP2677">
        <v>2482</v>
      </c>
      <c r="CQ2677">
        <v>0.472355888967812</v>
      </c>
      <c r="CR2677">
        <v>4.8290748124022523E-3</v>
      </c>
      <c r="CS2677">
        <v>805.44099707932003</v>
      </c>
      <c r="CT2677">
        <v>703.1789863261414</v>
      </c>
      <c r="CU2677">
        <v>0</v>
      </c>
    </row>
    <row r="2678" spans="89:99" x14ac:dyDescent="0.25">
      <c r="CK2678" t="s">
        <v>4429</v>
      </c>
      <c r="CL2678" t="s">
        <v>4430</v>
      </c>
      <c r="CM2678" t="s">
        <v>4431</v>
      </c>
      <c r="CN2678">
        <v>0</v>
      </c>
      <c r="CO2678">
        <v>1.39153664685732E-2</v>
      </c>
      <c r="CP2678">
        <v>2483</v>
      </c>
      <c r="CQ2678">
        <v>-13.0149678531316</v>
      </c>
      <c r="CR2678">
        <v>1.2148615880257275E-2</v>
      </c>
      <c r="CS2678">
        <v>35.294921066738603</v>
      </c>
      <c r="CT2678">
        <v>30.81373670842121</v>
      </c>
      <c r="CU2678">
        <v>0</v>
      </c>
    </row>
    <row r="2679" spans="89:99" x14ac:dyDescent="0.25">
      <c r="CK2679" t="s">
        <v>6654</v>
      </c>
      <c r="CL2679" t="s">
        <v>6655</v>
      </c>
      <c r="CM2679" t="s">
        <v>6656</v>
      </c>
      <c r="CN2679">
        <v>0</v>
      </c>
      <c r="CO2679">
        <v>1.0278608629104799E-5</v>
      </c>
      <c r="CP2679">
        <v>2484</v>
      </c>
      <c r="CQ2679">
        <v>0</v>
      </c>
      <c r="CR2679">
        <v>8.9735953631191396E-6</v>
      </c>
      <c r="CS2679">
        <v>0</v>
      </c>
      <c r="CT2679">
        <v>0</v>
      </c>
      <c r="CU2679">
        <v>0</v>
      </c>
    </row>
    <row r="2680" spans="89:99" x14ac:dyDescent="0.25">
      <c r="CK2680" t="s">
        <v>10261</v>
      </c>
      <c r="CL2680" t="s">
        <v>10262</v>
      </c>
      <c r="CM2680" t="s">
        <v>10263</v>
      </c>
      <c r="CN2680">
        <v>0</v>
      </c>
      <c r="CO2680">
        <v>3.8558441896871999E-5</v>
      </c>
      <c r="CP2680">
        <v>2485</v>
      </c>
      <c r="CQ2680">
        <v>0</v>
      </c>
      <c r="CR2680">
        <v>3.3662907879877549E-5</v>
      </c>
      <c r="CS2680">
        <v>0</v>
      </c>
      <c r="CT2680">
        <v>0</v>
      </c>
      <c r="CU2680">
        <v>0</v>
      </c>
    </row>
    <row r="2681" spans="89:99" x14ac:dyDescent="0.25">
      <c r="CK2681" t="s">
        <v>9045</v>
      </c>
      <c r="CL2681" t="s">
        <v>9046</v>
      </c>
      <c r="CM2681" t="s">
        <v>9047</v>
      </c>
      <c r="CN2681">
        <v>0</v>
      </c>
      <c r="CO2681">
        <v>6.9489421586060399E-5</v>
      </c>
      <c r="CP2681">
        <v>2486</v>
      </c>
      <c r="CQ2681">
        <v>0.46758137105933401</v>
      </c>
      <c r="CR2681">
        <v>6.0666766663807842E-5</v>
      </c>
      <c r="CS2681">
        <v>0.24333853588353599</v>
      </c>
      <c r="CT2681">
        <v>0.2124433020136188</v>
      </c>
      <c r="CU2681">
        <v>0</v>
      </c>
    </row>
    <row r="2682" spans="89:99" x14ac:dyDescent="0.25">
      <c r="CK2682" t="s">
        <v>8023</v>
      </c>
      <c r="CL2682" t="s">
        <v>8024</v>
      </c>
      <c r="CM2682" t="s">
        <v>8025</v>
      </c>
      <c r="CN2682">
        <v>0</v>
      </c>
      <c r="CO2682">
        <v>8.4788328321242304E-7</v>
      </c>
      <c r="CP2682">
        <v>2487</v>
      </c>
      <c r="CQ2682">
        <v>97.882200830569104</v>
      </c>
      <c r="CR2682">
        <v>7.4023263004264114E-7</v>
      </c>
      <c r="CS2682">
        <v>7.8592675820833504</v>
      </c>
      <c r="CT2682">
        <v>6.8614235327917221</v>
      </c>
      <c r="CU2682">
        <v>0</v>
      </c>
    </row>
    <row r="2683" spans="89:99" x14ac:dyDescent="0.25">
      <c r="CK2683" t="s">
        <v>9615</v>
      </c>
      <c r="CL2683" t="s">
        <v>9616</v>
      </c>
      <c r="CM2683" t="s">
        <v>9617</v>
      </c>
      <c r="CN2683">
        <v>0</v>
      </c>
      <c r="CO2683">
        <v>0.19047025798387099</v>
      </c>
      <c r="CP2683">
        <v>2488</v>
      </c>
      <c r="CQ2683">
        <v>13.305368837525499</v>
      </c>
      <c r="CR2683">
        <v>0.16628739214920685</v>
      </c>
      <c r="CS2683">
        <v>115006.97798691801</v>
      </c>
      <c r="CT2683">
        <v>100405.23203378698</v>
      </c>
      <c r="CU2683">
        <v>0</v>
      </c>
    </row>
    <row r="2684" spans="89:99" x14ac:dyDescent="0.25">
      <c r="CK2684" t="s">
        <v>6912</v>
      </c>
      <c r="CL2684" t="s">
        <v>1714</v>
      </c>
      <c r="CM2684" t="s">
        <v>6913</v>
      </c>
      <c r="CN2684">
        <v>0</v>
      </c>
      <c r="CO2684">
        <v>7.7686080419446593E-2</v>
      </c>
      <c r="CP2684">
        <v>2489</v>
      </c>
      <c r="CQ2684">
        <v>-3.51565343131757</v>
      </c>
      <c r="CR2684">
        <v>6.7822744905071994E-2</v>
      </c>
      <c r="CS2684">
        <v>180436.53291149999</v>
      </c>
      <c r="CT2684">
        <v>157527.58894692434</v>
      </c>
      <c r="CU2684">
        <v>0</v>
      </c>
    </row>
    <row r="2685" spans="89:99" x14ac:dyDescent="0.25">
      <c r="CK2685" t="s">
        <v>10512</v>
      </c>
      <c r="CL2685" t="s">
        <v>10512</v>
      </c>
      <c r="CM2685" t="s">
        <v>10513</v>
      </c>
      <c r="CN2685">
        <v>0</v>
      </c>
      <c r="CO2685">
        <v>0.20610985925060499</v>
      </c>
      <c r="CP2685">
        <v>2490</v>
      </c>
      <c r="CQ2685">
        <v>-0.64624454406848597</v>
      </c>
      <c r="CR2685">
        <v>0.17994132708071123</v>
      </c>
      <c r="CS2685">
        <v>0</v>
      </c>
      <c r="CT2685">
        <v>0</v>
      </c>
      <c r="CU2685">
        <v>0</v>
      </c>
    </row>
    <row r="2686" spans="89:99" x14ac:dyDescent="0.25">
      <c r="CK2686" t="s">
        <v>8864</v>
      </c>
      <c r="CL2686" t="s">
        <v>8865</v>
      </c>
      <c r="CM2686" t="s">
        <v>8866</v>
      </c>
      <c r="CN2686">
        <v>0</v>
      </c>
      <c r="CO2686">
        <v>3.3681134521819301E-6</v>
      </c>
      <c r="CP2686">
        <v>2491</v>
      </c>
      <c r="CQ2686">
        <v>0</v>
      </c>
      <c r="CR2686">
        <v>2.9404842958391042E-6</v>
      </c>
      <c r="CS2686">
        <v>0</v>
      </c>
      <c r="CT2686">
        <v>0</v>
      </c>
      <c r="CU2686">
        <v>0</v>
      </c>
    </row>
    <row r="2687" spans="89:99" x14ac:dyDescent="0.25">
      <c r="CK2687" t="s">
        <v>10798</v>
      </c>
      <c r="CL2687" t="s">
        <v>10799</v>
      </c>
      <c r="CM2687" t="s">
        <v>10800</v>
      </c>
      <c r="CN2687">
        <v>0</v>
      </c>
      <c r="CO2687">
        <v>0.11758419126620601</v>
      </c>
      <c r="CP2687">
        <v>2492</v>
      </c>
      <c r="CQ2687">
        <v>1.03189574731903</v>
      </c>
      <c r="CR2687">
        <v>0.10265523200628346</v>
      </c>
      <c r="CS2687">
        <v>17040.8519531368</v>
      </c>
      <c r="CT2687">
        <v>14877.277225758744</v>
      </c>
      <c r="CU2687">
        <v>0</v>
      </c>
    </row>
    <row r="2688" spans="89:99" x14ac:dyDescent="0.25">
      <c r="CK2688" t="s">
        <v>4656</v>
      </c>
      <c r="CL2688" t="s">
        <v>2357</v>
      </c>
      <c r="CM2688" t="s">
        <v>4657</v>
      </c>
      <c r="CN2688">
        <v>0</v>
      </c>
      <c r="CO2688">
        <v>0.20182367378636901</v>
      </c>
      <c r="CP2688">
        <v>2493</v>
      </c>
      <c r="CQ2688">
        <v>9.1167077235002107</v>
      </c>
      <c r="CR2688">
        <v>0.17619933286775649</v>
      </c>
      <c r="CS2688">
        <v>1464.8362243414699</v>
      </c>
      <c r="CT2688">
        <v>1278.8547579541798</v>
      </c>
      <c r="CU2688">
        <v>0</v>
      </c>
    </row>
    <row r="2689" spans="89:99" x14ac:dyDescent="0.25">
      <c r="CK2689" t="s">
        <v>10912</v>
      </c>
      <c r="CL2689" t="s">
        <v>10913</v>
      </c>
      <c r="CM2689" t="s">
        <v>10914</v>
      </c>
      <c r="CN2689">
        <v>0</v>
      </c>
      <c r="CO2689">
        <v>5.4645339538744399E-7</v>
      </c>
      <c r="CP2689">
        <v>2494</v>
      </c>
      <c r="CQ2689">
        <v>-42.9954763165969</v>
      </c>
      <c r="CR2689">
        <v>4.7707348649547268E-7</v>
      </c>
      <c r="CS2689">
        <v>0.23652924833816899</v>
      </c>
      <c r="CT2689">
        <v>0.20649854885216176</v>
      </c>
      <c r="CU2689">
        <v>0</v>
      </c>
    </row>
    <row r="2690" spans="89:99" x14ac:dyDescent="0.25">
      <c r="CK2690" t="s">
        <v>5024</v>
      </c>
      <c r="CL2690" t="s">
        <v>8580</v>
      </c>
      <c r="CM2690" t="s">
        <v>8581</v>
      </c>
      <c r="CN2690">
        <v>0</v>
      </c>
      <c r="CO2690">
        <v>1.14187916111169E-4</v>
      </c>
      <c r="CP2690">
        <v>2495</v>
      </c>
      <c r="CQ2690">
        <v>0</v>
      </c>
      <c r="CR2690">
        <v>9.9690161530030565E-5</v>
      </c>
      <c r="CS2690">
        <v>0</v>
      </c>
      <c r="CT2690">
        <v>0</v>
      </c>
      <c r="CU2690">
        <v>0</v>
      </c>
    </row>
    <row r="2691" spans="89:99" x14ac:dyDescent="0.25">
      <c r="CK2691" t="s">
        <v>4227</v>
      </c>
      <c r="CL2691" t="s">
        <v>2586</v>
      </c>
      <c r="CM2691" t="s">
        <v>2587</v>
      </c>
      <c r="CN2691">
        <v>0</v>
      </c>
      <c r="CO2691">
        <v>7.31948276246948E-2</v>
      </c>
      <c r="CP2691">
        <v>2496</v>
      </c>
      <c r="CQ2691">
        <v>-4.2196885504434798</v>
      </c>
      <c r="CR2691">
        <v>6.390171953015307E-2</v>
      </c>
      <c r="CS2691">
        <v>332.14689110246098</v>
      </c>
      <c r="CT2691">
        <v>289.97619322052822</v>
      </c>
      <c r="CU2691">
        <v>0</v>
      </c>
    </row>
    <row r="2692" spans="89:99" x14ac:dyDescent="0.25">
      <c r="CK2692" t="s">
        <v>5303</v>
      </c>
      <c r="CL2692" t="s">
        <v>5304</v>
      </c>
      <c r="CM2692" t="s">
        <v>2616</v>
      </c>
      <c r="CN2692">
        <v>0</v>
      </c>
      <c r="CO2692">
        <v>2.5030040217585798E-3</v>
      </c>
      <c r="CP2692">
        <v>2497</v>
      </c>
      <c r="CQ2692">
        <v>-16.3281922152037</v>
      </c>
      <c r="CR2692">
        <v>2.1852126191400242E-3</v>
      </c>
      <c r="CS2692">
        <v>1655.4868599911299</v>
      </c>
      <c r="CT2692">
        <v>1445.2996262992165</v>
      </c>
      <c r="CU2692">
        <v>0</v>
      </c>
    </row>
    <row r="2693" spans="89:99" x14ac:dyDescent="0.25">
      <c r="CK2693" t="s">
        <v>8441</v>
      </c>
      <c r="CL2693" t="s">
        <v>8442</v>
      </c>
      <c r="CM2693" t="s">
        <v>8443</v>
      </c>
      <c r="CN2693">
        <v>0</v>
      </c>
      <c r="CO2693">
        <v>1.8041259406907E-3</v>
      </c>
      <c r="CP2693">
        <v>2498</v>
      </c>
      <c r="CQ2693">
        <v>-16.9763374544561</v>
      </c>
      <c r="CR2693">
        <v>1.5750668947568465E-3</v>
      </c>
      <c r="CS2693">
        <v>248.611008238457</v>
      </c>
      <c r="CT2693">
        <v>217.04636018846961</v>
      </c>
      <c r="CU2693">
        <v>0</v>
      </c>
    </row>
    <row r="2694" spans="89:99" x14ac:dyDescent="0.25">
      <c r="CK2694" t="s">
        <v>5483</v>
      </c>
      <c r="CL2694" t="s">
        <v>5483</v>
      </c>
      <c r="CM2694" t="s">
        <v>5484</v>
      </c>
      <c r="CN2694">
        <v>0</v>
      </c>
      <c r="CO2694">
        <v>0.33694477852833399</v>
      </c>
      <c r="CP2694">
        <v>2499</v>
      </c>
      <c r="CQ2694">
        <v>1.91874456966229</v>
      </c>
      <c r="CR2694">
        <v>0.29416492166726266</v>
      </c>
      <c r="CS2694">
        <v>70888.612160594595</v>
      </c>
      <c r="CT2694">
        <v>61888.31040623688</v>
      </c>
      <c r="CU2694">
        <v>0</v>
      </c>
    </row>
    <row r="2695" spans="89:99" x14ac:dyDescent="0.25">
      <c r="CK2695" t="s">
        <v>7063</v>
      </c>
      <c r="CL2695" t="s">
        <v>7064</v>
      </c>
      <c r="CM2695" t="s">
        <v>7065</v>
      </c>
      <c r="CN2695">
        <v>0</v>
      </c>
      <c r="CO2695">
        <v>3.4395542819097402E-5</v>
      </c>
      <c r="CP2695">
        <v>2500</v>
      </c>
      <c r="CQ2695">
        <v>0</v>
      </c>
      <c r="CR2695">
        <v>3.0028547120613528E-5</v>
      </c>
      <c r="CS2695">
        <v>0</v>
      </c>
      <c r="CT2695">
        <v>0</v>
      </c>
      <c r="CU2695">
        <v>0</v>
      </c>
    </row>
    <row r="2696" spans="89:99" x14ac:dyDescent="0.25">
      <c r="CK2696" t="s">
        <v>8073</v>
      </c>
      <c r="CL2696" t="s">
        <v>8073</v>
      </c>
      <c r="CM2696" t="s">
        <v>8074</v>
      </c>
      <c r="CN2696">
        <v>0</v>
      </c>
      <c r="CO2696">
        <v>7.7063654576289606E-5</v>
      </c>
      <c r="CP2696">
        <v>2501</v>
      </c>
      <c r="CQ2696">
        <v>-0.94309327387165598</v>
      </c>
      <c r="CR2696">
        <v>6.7279344736665596E-5</v>
      </c>
      <c r="CS2696">
        <v>2444.9075483971401</v>
      </c>
      <c r="CT2696">
        <v>2134.4923064224463</v>
      </c>
      <c r="CU2696">
        <v>0</v>
      </c>
    </row>
    <row r="2697" spans="89:99" x14ac:dyDescent="0.25">
      <c r="CK2697" t="s">
        <v>9386</v>
      </c>
      <c r="CL2697" t="s">
        <v>9386</v>
      </c>
      <c r="CM2697" t="s">
        <v>9387</v>
      </c>
      <c r="CN2697">
        <v>0</v>
      </c>
      <c r="CO2697">
        <v>3.7820917949287099E-5</v>
      </c>
      <c r="CP2697">
        <v>2502</v>
      </c>
      <c r="CQ2697">
        <v>-1.3592346549526599</v>
      </c>
      <c r="CR2697">
        <v>3.3019022922773824E-5</v>
      </c>
      <c r="CS2697">
        <v>39.338936133017597</v>
      </c>
      <c r="CT2697">
        <v>34.344307445825159</v>
      </c>
      <c r="CU2697">
        <v>0</v>
      </c>
    </row>
    <row r="2698" spans="89:99" x14ac:dyDescent="0.25">
      <c r="CK2698" t="s">
        <v>10443</v>
      </c>
      <c r="CL2698" t="s">
        <v>10444</v>
      </c>
      <c r="CM2698" t="s">
        <v>10445</v>
      </c>
      <c r="CN2698">
        <v>0</v>
      </c>
      <c r="CO2698">
        <v>0.200312122312615</v>
      </c>
      <c r="CP2698">
        <v>2503</v>
      </c>
      <c r="CQ2698">
        <v>2.3722375236278701</v>
      </c>
      <c r="CR2698">
        <v>0.17487969401531619</v>
      </c>
      <c r="CS2698">
        <v>43.276428999428902</v>
      </c>
      <c r="CT2698">
        <v>37.78188046794542</v>
      </c>
      <c r="CU2698">
        <v>0</v>
      </c>
    </row>
    <row r="2699" spans="89:99" x14ac:dyDescent="0.25">
      <c r="CK2699" t="s">
        <v>8852</v>
      </c>
      <c r="CL2699" t="s">
        <v>816</v>
      </c>
      <c r="CM2699" t="s">
        <v>8853</v>
      </c>
      <c r="CN2699">
        <v>0</v>
      </c>
      <c r="CO2699">
        <v>3.9998753771207702E-5</v>
      </c>
      <c r="CP2699">
        <v>2504</v>
      </c>
      <c r="CQ2699">
        <v>-41.852718550057801</v>
      </c>
      <c r="CR2699">
        <v>3.4920351997400097E-5</v>
      </c>
      <c r="CS2699">
        <v>1.33543741520495</v>
      </c>
      <c r="CT2699">
        <v>1.165884939220869</v>
      </c>
      <c r="CU2699">
        <v>0</v>
      </c>
    </row>
    <row r="2700" spans="89:99" x14ac:dyDescent="0.25">
      <c r="CK2700" t="s">
        <v>10644</v>
      </c>
      <c r="CL2700" t="s">
        <v>10645</v>
      </c>
      <c r="CM2700" t="s">
        <v>10646</v>
      </c>
      <c r="CN2700">
        <v>0</v>
      </c>
      <c r="CO2700">
        <v>6.9576444536216403E-5</v>
      </c>
      <c r="CP2700">
        <v>2505</v>
      </c>
      <c r="CQ2700">
        <v>1.1486604878017299</v>
      </c>
      <c r="CR2700">
        <v>6.0742740832120241E-5</v>
      </c>
      <c r="CS2700">
        <v>44.194192228514801</v>
      </c>
      <c r="CT2700">
        <v>38.58312080641366</v>
      </c>
      <c r="CU2700">
        <v>0</v>
      </c>
    </row>
    <row r="2701" spans="89:99" x14ac:dyDescent="0.25">
      <c r="CK2701" t="s">
        <v>8891</v>
      </c>
      <c r="CL2701" t="s">
        <v>8891</v>
      </c>
      <c r="CM2701" t="s">
        <v>8892</v>
      </c>
      <c r="CN2701">
        <v>0</v>
      </c>
      <c r="CO2701">
        <v>3.36801878331493E-4</v>
      </c>
      <c r="CP2701">
        <v>2506</v>
      </c>
      <c r="CQ2701">
        <v>53.918821601956502</v>
      </c>
      <c r="CR2701">
        <v>2.9404016465101339E-4</v>
      </c>
      <c r="CS2701">
        <v>1410.2225298890601</v>
      </c>
      <c r="CT2701">
        <v>1231.1750366042259</v>
      </c>
      <c r="CU2701">
        <v>0</v>
      </c>
    </row>
    <row r="2702" spans="89:99" x14ac:dyDescent="0.25">
      <c r="CK2702" t="s">
        <v>9793</v>
      </c>
      <c r="CL2702" t="s">
        <v>9794</v>
      </c>
      <c r="CM2702" t="s">
        <v>9795</v>
      </c>
      <c r="CN2702">
        <v>0</v>
      </c>
      <c r="CO2702">
        <v>1.7923725669623201E-6</v>
      </c>
      <c r="CP2702">
        <v>2507</v>
      </c>
      <c r="CQ2702">
        <v>-2.91181618973435</v>
      </c>
      <c r="CR2702">
        <v>1.5648057763705166E-6</v>
      </c>
      <c r="CS2702">
        <v>9349.6892413606602</v>
      </c>
      <c r="CT2702">
        <v>8162.6152965205474</v>
      </c>
      <c r="CU2702">
        <v>0</v>
      </c>
    </row>
    <row r="2703" spans="89:99" x14ac:dyDescent="0.25">
      <c r="CK2703" t="s">
        <v>6858</v>
      </c>
      <c r="CL2703" t="s">
        <v>10899</v>
      </c>
      <c r="CM2703" t="s">
        <v>10900</v>
      </c>
      <c r="CN2703">
        <v>0</v>
      </c>
      <c r="CO2703">
        <v>2.79154476315575E-2</v>
      </c>
      <c r="CP2703">
        <v>2508</v>
      </c>
      <c r="CQ2703">
        <v>-6.5749446219941099</v>
      </c>
      <c r="CR2703">
        <v>2.437119073846444E-2</v>
      </c>
      <c r="CS2703">
        <v>4298.92126187553</v>
      </c>
      <c r="CT2703">
        <v>3753.1130227827662</v>
      </c>
      <c r="CU2703">
        <v>0</v>
      </c>
    </row>
    <row r="2704" spans="89:99" x14ac:dyDescent="0.25">
      <c r="CK2704" t="s">
        <v>5068</v>
      </c>
      <c r="CL2704" t="s">
        <v>5069</v>
      </c>
      <c r="CM2704" t="s">
        <v>5070</v>
      </c>
      <c r="CN2704">
        <v>0</v>
      </c>
      <c r="CO2704">
        <v>1.1479207317089801E-3</v>
      </c>
      <c r="CP2704">
        <v>2509</v>
      </c>
      <c r="CQ2704">
        <v>2.83890113671736</v>
      </c>
      <c r="CR2704">
        <v>1.0021761239282815E-3</v>
      </c>
      <c r="CS2704">
        <v>77051.074241496797</v>
      </c>
      <c r="CT2704">
        <v>67268.361651499421</v>
      </c>
      <c r="CU2704">
        <v>0</v>
      </c>
    </row>
    <row r="2705" spans="89:99" x14ac:dyDescent="0.25">
      <c r="CK2705" t="s">
        <v>10823</v>
      </c>
      <c r="CL2705" t="s">
        <v>10824</v>
      </c>
      <c r="CM2705" t="s">
        <v>10825</v>
      </c>
      <c r="CN2705">
        <v>0</v>
      </c>
      <c r="CO2705">
        <v>7.0511594306004004E-3</v>
      </c>
      <c r="CP2705">
        <v>2510</v>
      </c>
      <c r="CQ2705">
        <v>-19.567361154979601</v>
      </c>
      <c r="CR2705">
        <v>6.1559160246536532E-3</v>
      </c>
      <c r="CS2705">
        <v>640.74431081841601</v>
      </c>
      <c r="CT2705">
        <v>559.39285013966685</v>
      </c>
      <c r="CU2705">
        <v>0</v>
      </c>
    </row>
    <row r="2706" spans="89:99" x14ac:dyDescent="0.25">
      <c r="CK2706" t="s">
        <v>8467</v>
      </c>
      <c r="CL2706" t="s">
        <v>8468</v>
      </c>
      <c r="CM2706" t="s">
        <v>8469</v>
      </c>
      <c r="CN2706">
        <v>0</v>
      </c>
      <c r="CO2706">
        <v>1.39297164256464E-2</v>
      </c>
      <c r="CP2706">
        <v>2511</v>
      </c>
      <c r="CQ2706">
        <v>-0.21261900501016101</v>
      </c>
      <c r="CR2706">
        <v>1.2161143909380634E-2</v>
      </c>
      <c r="CS2706">
        <v>0</v>
      </c>
      <c r="CT2706">
        <v>0</v>
      </c>
      <c r="CU2706">
        <v>0</v>
      </c>
    </row>
    <row r="2707" spans="89:99" x14ac:dyDescent="0.25">
      <c r="CK2707" t="s">
        <v>8251</v>
      </c>
      <c r="CL2707" t="s">
        <v>8251</v>
      </c>
      <c r="CM2707" t="s">
        <v>8252</v>
      </c>
      <c r="CN2707">
        <v>0</v>
      </c>
      <c r="CO2707">
        <v>0.12015473447086</v>
      </c>
      <c r="CP2707">
        <v>2512</v>
      </c>
      <c r="CQ2707">
        <v>-6.5974407442451297E-2</v>
      </c>
      <c r="CR2707">
        <v>0.10489940876350176</v>
      </c>
      <c r="CS2707">
        <v>0</v>
      </c>
      <c r="CT2707">
        <v>0</v>
      </c>
      <c r="CU2707">
        <v>0</v>
      </c>
    </row>
    <row r="2708" spans="89:99" x14ac:dyDescent="0.25">
      <c r="CK2708" t="s">
        <v>7592</v>
      </c>
      <c r="CL2708" t="s">
        <v>9888</v>
      </c>
      <c r="CM2708" t="s">
        <v>9889</v>
      </c>
      <c r="CN2708">
        <v>0</v>
      </c>
      <c r="CO2708">
        <v>8.1700551593215896E-3</v>
      </c>
      <c r="CP2708">
        <v>2513</v>
      </c>
      <c r="CQ2708">
        <v>-0.147684873836221</v>
      </c>
      <c r="CR2708">
        <v>7.1327522760734853E-3</v>
      </c>
      <c r="CS2708">
        <v>5551.2901402878597</v>
      </c>
      <c r="CT2708">
        <v>4846.4761389163532</v>
      </c>
      <c r="CU2708">
        <v>0</v>
      </c>
    </row>
    <row r="2709" spans="89:99" x14ac:dyDescent="0.25">
      <c r="CK2709" t="s">
        <v>6587</v>
      </c>
      <c r="CL2709" t="s">
        <v>6587</v>
      </c>
      <c r="CM2709" t="s">
        <v>6588</v>
      </c>
      <c r="CN2709">
        <v>0</v>
      </c>
      <c r="CO2709">
        <v>1.29365695019921E-4</v>
      </c>
      <c r="CP2709">
        <v>2514</v>
      </c>
      <c r="CQ2709">
        <v>-0.63132799737110001</v>
      </c>
      <c r="CR2709">
        <v>1.1294090891741178E-4</v>
      </c>
      <c r="CS2709">
        <v>58758.321165558802</v>
      </c>
      <c r="CT2709">
        <v>51298.12967709481</v>
      </c>
      <c r="CU2709">
        <v>0</v>
      </c>
    </row>
    <row r="2710" spans="89:99" x14ac:dyDescent="0.25">
      <c r="CK2710" t="s">
        <v>5787</v>
      </c>
      <c r="CL2710" t="s">
        <v>5788</v>
      </c>
      <c r="CM2710" t="s">
        <v>5789</v>
      </c>
      <c r="CN2710">
        <v>0</v>
      </c>
      <c r="CO2710">
        <v>4.5468459936062799E-2</v>
      </c>
      <c r="CP2710">
        <v>2515</v>
      </c>
      <c r="CQ2710">
        <v>-2.5750247913664999</v>
      </c>
      <c r="CR2710">
        <v>3.9695602388740536E-2</v>
      </c>
      <c r="CS2710">
        <v>1219.8222900912201</v>
      </c>
      <c r="CT2710">
        <v>1064.9487728520787</v>
      </c>
      <c r="CU2710">
        <v>0</v>
      </c>
    </row>
    <row r="2711" spans="89:99" x14ac:dyDescent="0.25">
      <c r="CK2711" t="s">
        <v>9672</v>
      </c>
      <c r="CL2711" t="s">
        <v>9673</v>
      </c>
      <c r="CM2711" t="s">
        <v>9674</v>
      </c>
      <c r="CN2711">
        <v>0</v>
      </c>
      <c r="CO2711">
        <v>6.4931883015656097E-2</v>
      </c>
      <c r="CP2711">
        <v>2516</v>
      </c>
      <c r="CQ2711">
        <v>1.0250983731219501</v>
      </c>
      <c r="CR2711">
        <v>5.6687871420456351E-2</v>
      </c>
      <c r="CS2711">
        <v>935640.26940202701</v>
      </c>
      <c r="CT2711">
        <v>816847.63823766832</v>
      </c>
      <c r="CU2711">
        <v>0</v>
      </c>
    </row>
    <row r="2712" spans="89:99" x14ac:dyDescent="0.25">
      <c r="CK2712" t="s">
        <v>10631</v>
      </c>
      <c r="CL2712" t="s">
        <v>10632</v>
      </c>
      <c r="CM2712" t="s">
        <v>10633</v>
      </c>
      <c r="CN2712">
        <v>0</v>
      </c>
      <c r="CO2712">
        <v>3.3708677552153201E-5</v>
      </c>
      <c r="CP2712">
        <v>2517</v>
      </c>
      <c r="CQ2712">
        <v>-0.82383143537095604</v>
      </c>
      <c r="CR2712">
        <v>2.9428889015421629E-5</v>
      </c>
      <c r="CS2712">
        <v>55.214813830426898</v>
      </c>
      <c r="CT2712">
        <v>48.204520207260593</v>
      </c>
      <c r="CU2712">
        <v>0</v>
      </c>
    </row>
    <row r="2713" spans="89:99" x14ac:dyDescent="0.25">
      <c r="CK2713" t="s">
        <v>10430</v>
      </c>
      <c r="CL2713" t="s">
        <v>10431</v>
      </c>
      <c r="CM2713" t="s">
        <v>10432</v>
      </c>
      <c r="CN2713">
        <v>0</v>
      </c>
      <c r="CO2713">
        <v>0.285199346707045</v>
      </c>
      <c r="CP2713">
        <v>2518</v>
      </c>
      <c r="CQ2713">
        <v>-0.64999198705023897</v>
      </c>
      <c r="CR2713">
        <v>0.24898929685173182</v>
      </c>
      <c r="CS2713">
        <v>239858.522835173</v>
      </c>
      <c r="CT2713">
        <v>209405.12534192816</v>
      </c>
      <c r="CU2713">
        <v>0</v>
      </c>
    </row>
    <row r="2714" spans="89:99" x14ac:dyDescent="0.25">
      <c r="CK2714" t="s">
        <v>7019</v>
      </c>
      <c r="CL2714" t="s">
        <v>7020</v>
      </c>
      <c r="CM2714" t="s">
        <v>7021</v>
      </c>
      <c r="CN2714">
        <v>0</v>
      </c>
      <c r="CO2714">
        <v>3.2989855055369798E-3</v>
      </c>
      <c r="CP2714">
        <v>2519</v>
      </c>
      <c r="CQ2714">
        <v>6.99756456815728</v>
      </c>
      <c r="CR2714">
        <v>2.8801331098119837E-3</v>
      </c>
      <c r="CS2714">
        <v>0.19793913033221899</v>
      </c>
      <c r="CT2714">
        <v>0.17280798658871918</v>
      </c>
      <c r="CU2714">
        <v>0</v>
      </c>
    </row>
    <row r="2715" spans="89:99" x14ac:dyDescent="0.25">
      <c r="CK2715" t="s">
        <v>7946</v>
      </c>
      <c r="CL2715" t="s">
        <v>7946</v>
      </c>
      <c r="CM2715" t="s">
        <v>7947</v>
      </c>
      <c r="CN2715">
        <v>0</v>
      </c>
      <c r="CO2715">
        <v>6.57717474518053E-3</v>
      </c>
      <c r="CP2715">
        <v>2521</v>
      </c>
      <c r="CQ2715">
        <v>7.4186106767870603</v>
      </c>
      <c r="CR2715">
        <v>5.7421103308334309E-3</v>
      </c>
      <c r="CS2715">
        <v>62.226475754097997</v>
      </c>
      <c r="CT2715">
        <v>54.325953486454715</v>
      </c>
      <c r="CU2715">
        <v>0</v>
      </c>
    </row>
    <row r="2716" spans="89:99" x14ac:dyDescent="0.25">
      <c r="CK2716" t="s">
        <v>8717</v>
      </c>
      <c r="CL2716" t="s">
        <v>8718</v>
      </c>
      <c r="CM2716" t="s">
        <v>8719</v>
      </c>
      <c r="CN2716">
        <v>0</v>
      </c>
      <c r="CO2716">
        <v>0.14421762541598701</v>
      </c>
      <c r="CP2716">
        <v>2522</v>
      </c>
      <c r="CQ2716">
        <v>-13.800210759199601</v>
      </c>
      <c r="CR2716">
        <v>0.12590717882267166</v>
      </c>
      <c r="CS2716">
        <v>27875.2811162082</v>
      </c>
      <c r="CT2716">
        <v>24336.123924569951</v>
      </c>
      <c r="CU2716">
        <v>0</v>
      </c>
    </row>
    <row r="2717" spans="89:99" x14ac:dyDescent="0.25">
      <c r="CK2717" t="s">
        <v>7595</v>
      </c>
      <c r="CL2717" t="s">
        <v>3297</v>
      </c>
      <c r="CM2717" t="s">
        <v>3298</v>
      </c>
      <c r="CN2717">
        <v>0</v>
      </c>
      <c r="CO2717">
        <v>6.4376773311453401E-6</v>
      </c>
      <c r="CP2717">
        <v>2523</v>
      </c>
      <c r="CQ2717">
        <v>18.7665742666052</v>
      </c>
      <c r="CR2717">
        <v>5.6203240664738049E-6</v>
      </c>
      <c r="CS2717">
        <v>5747.74501388916</v>
      </c>
      <c r="CT2717">
        <v>5017.9883159457386</v>
      </c>
      <c r="CU2717">
        <v>0</v>
      </c>
    </row>
    <row r="2718" spans="89:99" x14ac:dyDescent="0.25">
      <c r="CK2718" t="s">
        <v>10741</v>
      </c>
      <c r="CL2718" t="s">
        <v>10742</v>
      </c>
      <c r="CM2718" t="s">
        <v>10743</v>
      </c>
      <c r="CN2718">
        <v>0</v>
      </c>
      <c r="CO2718">
        <v>0.46964361831434398</v>
      </c>
      <c r="CP2718">
        <v>2524</v>
      </c>
      <c r="CQ2718">
        <v>1.5109747377885101</v>
      </c>
      <c r="CR2718">
        <v>0.41001578595868171</v>
      </c>
      <c r="CS2718">
        <v>2974.2447899299</v>
      </c>
      <c r="CT2718">
        <v>2596.622774421241</v>
      </c>
      <c r="CU2718">
        <v>0</v>
      </c>
    </row>
    <row r="2719" spans="89:99" x14ac:dyDescent="0.25">
      <c r="CK2719" t="s">
        <v>10061</v>
      </c>
      <c r="CL2719" t="s">
        <v>10062</v>
      </c>
      <c r="CM2719" t="s">
        <v>10063</v>
      </c>
      <c r="CN2719">
        <v>0</v>
      </c>
      <c r="CO2719">
        <v>3.4557236400615603E-5</v>
      </c>
      <c r="CP2719">
        <v>2525</v>
      </c>
      <c r="CQ2719">
        <v>0</v>
      </c>
      <c r="CR2719">
        <v>3.0169711438247854E-5</v>
      </c>
      <c r="CS2719">
        <v>0</v>
      </c>
      <c r="CT2719">
        <v>0</v>
      </c>
      <c r="CU2719">
        <v>0</v>
      </c>
    </row>
    <row r="2720" spans="89:99" x14ac:dyDescent="0.25">
      <c r="CK2720" t="s">
        <v>10439</v>
      </c>
      <c r="CL2720" t="s">
        <v>10440</v>
      </c>
      <c r="CM2720" t="s">
        <v>10441</v>
      </c>
      <c r="CN2720">
        <v>0</v>
      </c>
      <c r="CO2720">
        <v>2.9232060195014602E-3</v>
      </c>
      <c r="CP2720">
        <v>2526</v>
      </c>
      <c r="CQ2720">
        <v>-2.2155414615422599</v>
      </c>
      <c r="CR2720">
        <v>2.5520640904414774E-3</v>
      </c>
      <c r="CS2720">
        <v>80591.505632083004</v>
      </c>
      <c r="CT2720">
        <v>70359.285711011238</v>
      </c>
      <c r="CU2720">
        <v>0</v>
      </c>
    </row>
    <row r="2721" spans="89:99" x14ac:dyDescent="0.25">
      <c r="CK2721" t="s">
        <v>8535</v>
      </c>
      <c r="CL2721" t="s">
        <v>10708</v>
      </c>
      <c r="CM2721" t="s">
        <v>10709</v>
      </c>
      <c r="CN2721">
        <v>0</v>
      </c>
      <c r="CO2721">
        <v>3.37711656092772E-3</v>
      </c>
      <c r="CP2721">
        <v>2527</v>
      </c>
      <c r="CQ2721">
        <v>-10.049933010457099</v>
      </c>
      <c r="CR2721">
        <v>2.948344333886094E-3</v>
      </c>
      <c r="CS2721">
        <v>2355.03155833963</v>
      </c>
      <c r="CT2721">
        <v>2056.0273315665977</v>
      </c>
      <c r="CU2721">
        <v>0</v>
      </c>
    </row>
    <row r="2722" spans="89:99" x14ac:dyDescent="0.25">
      <c r="CK2722" t="s">
        <v>9033</v>
      </c>
      <c r="CL2722" t="s">
        <v>10041</v>
      </c>
      <c r="CM2722" t="s">
        <v>10042</v>
      </c>
      <c r="CN2722">
        <v>0</v>
      </c>
      <c r="CO2722">
        <v>5.1441564570012803E-2</v>
      </c>
      <c r="CP2722">
        <v>2528</v>
      </c>
      <c r="CQ2722">
        <v>-21.249587299998201</v>
      </c>
      <c r="CR2722">
        <v>4.4910337765945711E-2</v>
      </c>
      <c r="CS2722">
        <v>11295.3221792966</v>
      </c>
      <c r="CT2722">
        <v>9861.2228941243884</v>
      </c>
      <c r="CU2722">
        <v>0</v>
      </c>
    </row>
    <row r="2723" spans="89:99" x14ac:dyDescent="0.25">
      <c r="CK2723" t="s">
        <v>2675</v>
      </c>
      <c r="CL2723" t="s">
        <v>2675</v>
      </c>
      <c r="CM2723" t="s">
        <v>2676</v>
      </c>
      <c r="CN2723">
        <v>0</v>
      </c>
      <c r="CO2723">
        <v>9.7907131375814693E-2</v>
      </c>
      <c r="CP2723">
        <v>2529</v>
      </c>
      <c r="CQ2723">
        <v>-4.6967095092151201</v>
      </c>
      <c r="CR2723">
        <v>8.5476450347815786E-2</v>
      </c>
      <c r="CS2723">
        <v>9965.0289714418705</v>
      </c>
      <c r="CT2723">
        <v>8699.8290331117278</v>
      </c>
      <c r="CU2723">
        <v>0</v>
      </c>
    </row>
    <row r="2724" spans="89:99" x14ac:dyDescent="0.25">
      <c r="CK2724" t="s">
        <v>10007</v>
      </c>
      <c r="CL2724" t="s">
        <v>10007</v>
      </c>
      <c r="CM2724" t="s">
        <v>10008</v>
      </c>
      <c r="CN2724">
        <v>0</v>
      </c>
      <c r="CO2724">
        <v>1.96888969712132E-3</v>
      </c>
      <c r="CP2724">
        <v>2530</v>
      </c>
      <c r="CQ2724">
        <v>0.44843423327589199</v>
      </c>
      <c r="CR2724">
        <v>1.7189115856160093E-3</v>
      </c>
      <c r="CS2724">
        <v>0</v>
      </c>
      <c r="CT2724">
        <v>0</v>
      </c>
      <c r="CU2724">
        <v>0</v>
      </c>
    </row>
    <row r="2725" spans="89:99" x14ac:dyDescent="0.25">
      <c r="CK2725" t="s">
        <v>10027</v>
      </c>
      <c r="CL2725" t="s">
        <v>10028</v>
      </c>
      <c r="CM2725" t="s">
        <v>10029</v>
      </c>
      <c r="CN2725">
        <v>0</v>
      </c>
      <c r="CO2725">
        <v>3.7919373626861901E-3</v>
      </c>
      <c r="CP2725">
        <v>2531</v>
      </c>
      <c r="CQ2725">
        <v>-4.155731426869</v>
      </c>
      <c r="CR2725">
        <v>3.3104978273701016E-3</v>
      </c>
      <c r="CS2725">
        <v>8639.4478448373102</v>
      </c>
      <c r="CT2725">
        <v>7542.5489886653877</v>
      </c>
      <c r="CU2725">
        <v>0</v>
      </c>
    </row>
    <row r="2726" spans="89:99" x14ac:dyDescent="0.25">
      <c r="CK2726" t="s">
        <v>7847</v>
      </c>
      <c r="CL2726" t="s">
        <v>7848</v>
      </c>
      <c r="CM2726" t="s">
        <v>7849</v>
      </c>
      <c r="CN2726">
        <v>0</v>
      </c>
      <c r="CO2726">
        <v>1.8606649451010301E-4</v>
      </c>
      <c r="CP2726">
        <v>2532</v>
      </c>
      <c r="CQ2726">
        <v>0</v>
      </c>
      <c r="CR2726">
        <v>1.6244274810112234E-4</v>
      </c>
      <c r="CS2726">
        <v>0</v>
      </c>
      <c r="CT2726">
        <v>0</v>
      </c>
      <c r="CU2726">
        <v>0</v>
      </c>
    </row>
    <row r="2727" spans="89:99" x14ac:dyDescent="0.25">
      <c r="CK2727" t="s">
        <v>10387</v>
      </c>
      <c r="CL2727" t="s">
        <v>10388</v>
      </c>
      <c r="CM2727" t="s">
        <v>10389</v>
      </c>
      <c r="CN2727">
        <v>0</v>
      </c>
      <c r="CO2727">
        <v>3.6508492814094802E-3</v>
      </c>
      <c r="CP2727">
        <v>2533</v>
      </c>
      <c r="CQ2727">
        <v>31.0535508669862</v>
      </c>
      <c r="CR2727">
        <v>3.187322853244608E-3</v>
      </c>
      <c r="CS2727">
        <v>230.01558720861601</v>
      </c>
      <c r="CT2727">
        <v>200.81188819426134</v>
      </c>
      <c r="CU2727">
        <v>0</v>
      </c>
    </row>
    <row r="2728" spans="89:99" x14ac:dyDescent="0.25">
      <c r="CK2728" t="s">
        <v>8532</v>
      </c>
      <c r="CL2728" t="s">
        <v>8533</v>
      </c>
      <c r="CM2728" t="s">
        <v>8534</v>
      </c>
      <c r="CN2728">
        <v>0</v>
      </c>
      <c r="CO2728">
        <v>1.3603833453320599E-4</v>
      </c>
      <c r="CP2728">
        <v>2534</v>
      </c>
      <c r="CQ2728">
        <v>0</v>
      </c>
      <c r="CR2728">
        <v>1.1876636342753205E-4</v>
      </c>
      <c r="CS2728">
        <v>0</v>
      </c>
      <c r="CT2728">
        <v>0</v>
      </c>
      <c r="CU2728">
        <v>0</v>
      </c>
    </row>
    <row r="2729" spans="89:99" x14ac:dyDescent="0.25">
      <c r="CK2729" t="s">
        <v>8484</v>
      </c>
      <c r="CL2729" t="s">
        <v>8485</v>
      </c>
      <c r="CM2729" t="s">
        <v>8486</v>
      </c>
      <c r="CN2729">
        <v>0</v>
      </c>
      <c r="CO2729">
        <v>1.0709122851280999E-6</v>
      </c>
      <c r="CP2729">
        <v>2535</v>
      </c>
      <c r="CQ2729">
        <v>0.30732209246244702</v>
      </c>
      <c r="CR2729">
        <v>9.3494497775909614E-7</v>
      </c>
      <c r="CS2729">
        <v>1.31722211070756E-4</v>
      </c>
      <c r="CT2729">
        <v>1.1499823226436857E-4</v>
      </c>
      <c r="CU2729">
        <v>0</v>
      </c>
    </row>
    <row r="2730" spans="89:99" x14ac:dyDescent="0.25">
      <c r="CK2730" t="s">
        <v>6479</v>
      </c>
      <c r="CL2730" t="s">
        <v>2363</v>
      </c>
      <c r="CM2730" t="s">
        <v>2364</v>
      </c>
      <c r="CN2730">
        <v>0</v>
      </c>
      <c r="CO2730">
        <v>2.7706404886725699E-3</v>
      </c>
      <c r="CP2730">
        <v>2536</v>
      </c>
      <c r="CQ2730">
        <v>6.7107159142840898</v>
      </c>
      <c r="CR2730">
        <v>2.4188688896687465E-3</v>
      </c>
      <c r="CS2730">
        <v>1215894.46569376</v>
      </c>
      <c r="CT2730">
        <v>1061519.6407514177</v>
      </c>
      <c r="CU2730">
        <v>0</v>
      </c>
    </row>
    <row r="2731" spans="89:99" x14ac:dyDescent="0.25">
      <c r="CK2731" t="s">
        <v>6014</v>
      </c>
      <c r="CL2731" t="s">
        <v>6014</v>
      </c>
      <c r="CM2731" t="s">
        <v>1952</v>
      </c>
      <c r="CN2731">
        <v>0</v>
      </c>
      <c r="CO2731">
        <v>3.4824095460136997E-2</v>
      </c>
      <c r="CP2731">
        <v>2537</v>
      </c>
      <c r="CQ2731">
        <v>0.15406853135187201</v>
      </c>
      <c r="CR2731">
        <v>3.0402689004136174E-2</v>
      </c>
      <c r="CS2731">
        <v>54.084104808110602</v>
      </c>
      <c r="CT2731">
        <v>47.217370525253664</v>
      </c>
      <c r="CU2731">
        <v>0</v>
      </c>
    </row>
    <row r="2732" spans="89:99" x14ac:dyDescent="0.25">
      <c r="CK2732" t="s">
        <v>5613</v>
      </c>
      <c r="CL2732" t="s">
        <v>8021</v>
      </c>
      <c r="CM2732" t="s">
        <v>8022</v>
      </c>
      <c r="CN2732">
        <v>0</v>
      </c>
      <c r="CO2732">
        <v>4.2255106033401698E-4</v>
      </c>
      <c r="CP2732">
        <v>2538</v>
      </c>
      <c r="CQ2732">
        <v>-1.1452343236086999</v>
      </c>
      <c r="CR2732">
        <v>3.6890228750976898E-4</v>
      </c>
      <c r="CS2732">
        <v>0</v>
      </c>
      <c r="CT2732">
        <v>0</v>
      </c>
      <c r="CU2732">
        <v>0</v>
      </c>
    </row>
    <row r="2733" spans="89:99" x14ac:dyDescent="0.25">
      <c r="CK2733" t="s">
        <v>7004</v>
      </c>
      <c r="CL2733" t="s">
        <v>7005</v>
      </c>
      <c r="CM2733" t="s">
        <v>7006</v>
      </c>
      <c r="CN2733">
        <v>0</v>
      </c>
      <c r="CO2733">
        <v>8.8308741255548606E-2</v>
      </c>
      <c r="CP2733">
        <v>2539</v>
      </c>
      <c r="CQ2733">
        <v>-3.9748776085876698</v>
      </c>
      <c r="CR2733">
        <v>7.7096710230779159E-2</v>
      </c>
      <c r="CS2733">
        <v>266853.03747534601</v>
      </c>
      <c r="CT2733">
        <v>232972.30842532625</v>
      </c>
      <c r="CU2733">
        <v>0</v>
      </c>
    </row>
    <row r="2734" spans="89:99" x14ac:dyDescent="0.25">
      <c r="CK2734" t="s">
        <v>8315</v>
      </c>
      <c r="CL2734" t="s">
        <v>10181</v>
      </c>
      <c r="CM2734" t="s">
        <v>10182</v>
      </c>
      <c r="CN2734">
        <v>0</v>
      </c>
      <c r="CO2734">
        <v>4.42956723833617E-3</v>
      </c>
      <c r="CP2734">
        <v>2540</v>
      </c>
      <c r="CQ2734">
        <v>-37.116626519632099</v>
      </c>
      <c r="CR2734">
        <v>3.8671716634880574E-3</v>
      </c>
      <c r="CS2734">
        <v>30590.620812450201</v>
      </c>
      <c r="CT2734">
        <v>26706.71323161828</v>
      </c>
      <c r="CU2734">
        <v>0</v>
      </c>
    </row>
    <row r="2735" spans="89:99" x14ac:dyDescent="0.25">
      <c r="CK2735" t="s">
        <v>8976</v>
      </c>
      <c r="CL2735" t="s">
        <v>8977</v>
      </c>
      <c r="CM2735" t="s">
        <v>8978</v>
      </c>
      <c r="CN2735">
        <v>0</v>
      </c>
      <c r="CO2735">
        <v>3.7365602909610598E-3</v>
      </c>
      <c r="CP2735">
        <v>2541</v>
      </c>
      <c r="CQ2735">
        <v>11.7007884913191</v>
      </c>
      <c r="CR2735">
        <v>3.2621516501794806E-3</v>
      </c>
      <c r="CS2735">
        <v>5381.5607852279099</v>
      </c>
      <c r="CT2735">
        <v>4698.2963016922349</v>
      </c>
      <c r="CU2735">
        <v>0</v>
      </c>
    </row>
    <row r="2736" spans="89:99" x14ac:dyDescent="0.25">
      <c r="CK2736" t="s">
        <v>10343</v>
      </c>
      <c r="CL2736" t="s">
        <v>10344</v>
      </c>
      <c r="CM2736" t="s">
        <v>10345</v>
      </c>
      <c r="CN2736">
        <v>0</v>
      </c>
      <c r="CO2736">
        <v>5.6708831449150104E-3</v>
      </c>
      <c r="CP2736">
        <v>2542</v>
      </c>
      <c r="CQ2736">
        <v>-0.96671193112847897</v>
      </c>
      <c r="CR2736">
        <v>4.9508851373040227E-3</v>
      </c>
      <c r="CS2736">
        <v>38512.022221382802</v>
      </c>
      <c r="CT2736">
        <v>33622.381832067163</v>
      </c>
      <c r="CU2736">
        <v>0</v>
      </c>
    </row>
    <row r="2737" spans="89:99" x14ac:dyDescent="0.25">
      <c r="CK2737" t="s">
        <v>917</v>
      </c>
      <c r="CL2737" t="s">
        <v>10674</v>
      </c>
      <c r="CM2737" t="s">
        <v>10675</v>
      </c>
      <c r="CN2737">
        <v>0</v>
      </c>
      <c r="CO2737">
        <v>1.2931130099278501</v>
      </c>
      <c r="CP2737">
        <v>2543</v>
      </c>
      <c r="CQ2737">
        <v>0.25466791529689797</v>
      </c>
      <c r="CR2737">
        <v>1.1289342097353707</v>
      </c>
      <c r="CS2737">
        <v>192644.39429601401</v>
      </c>
      <c r="CT2737">
        <v>168185.49141861493</v>
      </c>
      <c r="CU2737">
        <v>0</v>
      </c>
    </row>
    <row r="2738" spans="89:99" x14ac:dyDescent="0.25">
      <c r="CK2738" t="s">
        <v>9234</v>
      </c>
      <c r="CL2738" t="s">
        <v>9235</v>
      </c>
      <c r="CM2738" t="s">
        <v>9236</v>
      </c>
      <c r="CN2738">
        <v>0</v>
      </c>
      <c r="CO2738">
        <v>3.4697342812984598E-8</v>
      </c>
      <c r="CP2738">
        <v>2544</v>
      </c>
      <c r="CQ2738">
        <v>16.818971857521699</v>
      </c>
      <c r="CR2738">
        <v>3.0292029380076829E-8</v>
      </c>
      <c r="CS2738">
        <v>2197.67865975522</v>
      </c>
      <c r="CT2738">
        <v>1918.6525863980587</v>
      </c>
      <c r="CU2738">
        <v>0</v>
      </c>
    </row>
    <row r="2739" spans="89:99" x14ac:dyDescent="0.25">
      <c r="CK2739" t="s">
        <v>6460</v>
      </c>
      <c r="CL2739" t="s">
        <v>6461</v>
      </c>
      <c r="CM2739" t="s">
        <v>6462</v>
      </c>
      <c r="CN2739">
        <v>0</v>
      </c>
      <c r="CO2739">
        <v>5.3812486229540997E-3</v>
      </c>
      <c r="CP2739">
        <v>2545</v>
      </c>
      <c r="CQ2739">
        <v>-0.25121778256120603</v>
      </c>
      <c r="CR2739">
        <v>4.6980237727893568E-3</v>
      </c>
      <c r="CS2739">
        <v>0</v>
      </c>
      <c r="CT2739">
        <v>0</v>
      </c>
      <c r="CU2739">
        <v>0</v>
      </c>
    </row>
    <row r="2740" spans="89:99" x14ac:dyDescent="0.25">
      <c r="CK2740" t="s">
        <v>6349</v>
      </c>
      <c r="CL2740" t="s">
        <v>9877</v>
      </c>
      <c r="CM2740" t="s">
        <v>9878</v>
      </c>
      <c r="CN2740">
        <v>0</v>
      </c>
      <c r="CO2740">
        <v>5.0078372397971797E-2</v>
      </c>
      <c r="CP2740">
        <v>2546</v>
      </c>
      <c r="CQ2740">
        <v>1.4928091161181301</v>
      </c>
      <c r="CR2740">
        <v>4.3720221924835719E-2</v>
      </c>
      <c r="CS2740">
        <v>20734.433282577102</v>
      </c>
      <c r="CT2740">
        <v>18101.906695287988</v>
      </c>
      <c r="CU2740">
        <v>0</v>
      </c>
    </row>
    <row r="2741" spans="89:99" x14ac:dyDescent="0.25">
      <c r="CK2741" t="s">
        <v>6149</v>
      </c>
      <c r="CL2741" t="s">
        <v>3241</v>
      </c>
      <c r="CM2741" t="s">
        <v>6150</v>
      </c>
      <c r="CN2741">
        <v>0</v>
      </c>
      <c r="CO2741">
        <v>6.11539138642399E-8</v>
      </c>
      <c r="CP2741">
        <v>2547</v>
      </c>
      <c r="CQ2741">
        <v>14.590366428844099</v>
      </c>
      <c r="CR2741">
        <v>5.3389568344380559E-8</v>
      </c>
      <c r="CS2741">
        <v>387.54593362527299</v>
      </c>
      <c r="CT2741">
        <v>338.34155170847396</v>
      </c>
      <c r="CU2741">
        <v>0</v>
      </c>
    </row>
    <row r="2742" spans="89:99" x14ac:dyDescent="0.25">
      <c r="CK2742" t="s">
        <v>8040</v>
      </c>
      <c r="CL2742" t="s">
        <v>8041</v>
      </c>
      <c r="CM2742" t="s">
        <v>8042</v>
      </c>
      <c r="CN2742">
        <v>0</v>
      </c>
      <c r="CO2742">
        <v>4.9086195330565099E-4</v>
      </c>
      <c r="CP2742">
        <v>2548</v>
      </c>
      <c r="CQ2742">
        <v>1.25553999793211</v>
      </c>
      <c r="CR2742">
        <v>4.2854015626615246E-4</v>
      </c>
      <c r="CS2742">
        <v>1.4683107959070301</v>
      </c>
      <c r="CT2742">
        <v>1.2818881840154903</v>
      </c>
      <c r="CU2742">
        <v>0</v>
      </c>
    </row>
    <row r="2743" spans="89:99" x14ac:dyDescent="0.25">
      <c r="CK2743" t="s">
        <v>10795</v>
      </c>
      <c r="CL2743" t="s">
        <v>10796</v>
      </c>
      <c r="CM2743" t="s">
        <v>10797</v>
      </c>
      <c r="CN2743">
        <v>0</v>
      </c>
      <c r="CO2743">
        <v>3.8468530920651401E-3</v>
      </c>
      <c r="CP2743">
        <v>2549</v>
      </c>
      <c r="CQ2743">
        <v>-0.19696089286996099</v>
      </c>
      <c r="CR2743">
        <v>3.3584412360841828E-3</v>
      </c>
      <c r="CS2743">
        <v>34.293156574523898</v>
      </c>
      <c r="CT2743">
        <v>29.939160243196056</v>
      </c>
      <c r="CU2743">
        <v>0</v>
      </c>
    </row>
    <row r="2744" spans="89:99" x14ac:dyDescent="0.25">
      <c r="CK2744" t="s">
        <v>8737</v>
      </c>
      <c r="CL2744" t="s">
        <v>3592</v>
      </c>
      <c r="CM2744" t="s">
        <v>3593</v>
      </c>
      <c r="CN2744">
        <v>0</v>
      </c>
      <c r="CO2744">
        <v>0.91879753065935998</v>
      </c>
      <c r="CP2744">
        <v>2550</v>
      </c>
      <c r="CQ2744">
        <v>0.28351492562328701</v>
      </c>
      <c r="CR2744">
        <v>0.80214332097672525</v>
      </c>
      <c r="CS2744">
        <v>330.62892388875798</v>
      </c>
      <c r="CT2744">
        <v>288.65095319614579</v>
      </c>
      <c r="CU2744">
        <v>0</v>
      </c>
    </row>
    <row r="2745" spans="89:99" x14ac:dyDescent="0.25">
      <c r="CK2745" t="s">
        <v>9036</v>
      </c>
      <c r="CL2745" t="s">
        <v>9037</v>
      </c>
      <c r="CM2745" t="s">
        <v>9038</v>
      </c>
      <c r="CN2745">
        <v>0</v>
      </c>
      <c r="CO2745">
        <v>1.07395553792193E-3</v>
      </c>
      <c r="CP2745">
        <v>2551</v>
      </c>
      <c r="CQ2745">
        <v>0</v>
      </c>
      <c r="CR2745">
        <v>9.3760184700521036E-4</v>
      </c>
      <c r="CS2745">
        <v>0</v>
      </c>
      <c r="CT2745">
        <v>0</v>
      </c>
      <c r="CU2745">
        <v>0</v>
      </c>
    </row>
    <row r="2746" spans="89:99" x14ac:dyDescent="0.25">
      <c r="CK2746" t="s">
        <v>8363</v>
      </c>
      <c r="CL2746" t="s">
        <v>804</v>
      </c>
      <c r="CM2746" t="s">
        <v>805</v>
      </c>
      <c r="CN2746">
        <v>0</v>
      </c>
      <c r="CO2746">
        <v>1.3559270653387199E-3</v>
      </c>
      <c r="CP2746">
        <v>2552</v>
      </c>
      <c r="CQ2746">
        <v>-3.73635113553867</v>
      </c>
      <c r="CR2746">
        <v>1.183773141415055E-3</v>
      </c>
      <c r="CS2746">
        <v>9.9288737548340595</v>
      </c>
      <c r="CT2746">
        <v>8.6682642274253112</v>
      </c>
      <c r="CU2746">
        <v>0</v>
      </c>
    </row>
    <row r="2747" spans="89:99" x14ac:dyDescent="0.25">
      <c r="CK2747" t="s">
        <v>8188</v>
      </c>
      <c r="CL2747" t="s">
        <v>11031</v>
      </c>
      <c r="CM2747" t="s">
        <v>11032</v>
      </c>
      <c r="CN2747">
        <v>0</v>
      </c>
      <c r="CO2747">
        <v>3495.2264507146401</v>
      </c>
      <c r="CP2747">
        <v>2553</v>
      </c>
      <c r="CQ2747">
        <v>1.6271795640712201</v>
      </c>
      <c r="CR2747">
        <v>3051.4585196261073</v>
      </c>
      <c r="CS2747">
        <v>15298.427714633999</v>
      </c>
      <c r="CT2747">
        <v>13356.078138273211</v>
      </c>
      <c r="CU2747">
        <v>0</v>
      </c>
    </row>
    <row r="2748" spans="89:99" x14ac:dyDescent="0.25">
      <c r="CK2748" t="s">
        <v>10652</v>
      </c>
      <c r="CL2748" t="s">
        <v>10653</v>
      </c>
      <c r="CM2748" t="s">
        <v>10654</v>
      </c>
      <c r="CN2748">
        <v>0</v>
      </c>
      <c r="CO2748">
        <v>2.91426953436963E-2</v>
      </c>
      <c r="CP2748">
        <v>2554</v>
      </c>
      <c r="CQ2748">
        <v>-8.4631826698803394</v>
      </c>
      <c r="CR2748">
        <v>2.5442622172079252E-2</v>
      </c>
      <c r="CS2748">
        <v>4064.4855532648799</v>
      </c>
      <c r="CT2748">
        <v>3548.4422094801589</v>
      </c>
      <c r="CU2748">
        <v>0</v>
      </c>
    </row>
    <row r="2749" spans="89:99" x14ac:dyDescent="0.25">
      <c r="CK2749" t="s">
        <v>11039</v>
      </c>
      <c r="CL2749" t="s">
        <v>11040</v>
      </c>
      <c r="CM2749" t="s">
        <v>11041</v>
      </c>
      <c r="CN2749">
        <v>0</v>
      </c>
      <c r="CO2749">
        <v>6.26632280815725E-2</v>
      </c>
      <c r="CP2749">
        <v>2555</v>
      </c>
      <c r="CQ2749">
        <v>82.144304891769195</v>
      </c>
      <c r="CR2749">
        <v>5.4707253991423746E-2</v>
      </c>
      <c r="CS2749">
        <v>7.8329035101965596</v>
      </c>
      <c r="CT2749">
        <v>6.8384067489279659</v>
      </c>
      <c r="CU2749">
        <v>0</v>
      </c>
    </row>
    <row r="2750" spans="89:99" x14ac:dyDescent="0.25">
      <c r="CK2750" t="s">
        <v>10487</v>
      </c>
      <c r="CL2750" t="s">
        <v>10488</v>
      </c>
      <c r="CM2750" t="s">
        <v>10489</v>
      </c>
      <c r="CN2750">
        <v>0</v>
      </c>
      <c r="CO2750">
        <v>1.1800652670537299E-2</v>
      </c>
      <c r="CP2750">
        <v>2556</v>
      </c>
      <c r="CQ2750">
        <v>-7.2971414041622502</v>
      </c>
      <c r="CR2750">
        <v>1.0302394604875205E-2</v>
      </c>
      <c r="CS2750">
        <v>135.51652394835901</v>
      </c>
      <c r="CT2750">
        <v>118.31080400177959</v>
      </c>
      <c r="CU2750">
        <v>0</v>
      </c>
    </row>
    <row r="2751" spans="89:99" x14ac:dyDescent="0.25">
      <c r="CK2751" t="s">
        <v>10294</v>
      </c>
      <c r="CL2751" t="s">
        <v>10295</v>
      </c>
      <c r="CM2751" t="s">
        <v>10296</v>
      </c>
      <c r="CN2751">
        <v>0</v>
      </c>
      <c r="CO2751">
        <v>2.6550317393936001E-3</v>
      </c>
      <c r="CP2751">
        <v>2557</v>
      </c>
      <c r="CQ2751">
        <v>0</v>
      </c>
      <c r="CR2751">
        <v>2.3179382896332318E-3</v>
      </c>
      <c r="CS2751">
        <v>0</v>
      </c>
      <c r="CT2751">
        <v>0</v>
      </c>
      <c r="CU2751">
        <v>0</v>
      </c>
    </row>
    <row r="2752" spans="89:99" x14ac:dyDescent="0.25">
      <c r="CK2752" t="s">
        <v>7720</v>
      </c>
      <c r="CL2752" t="s">
        <v>7721</v>
      </c>
      <c r="CM2752" t="s">
        <v>7722</v>
      </c>
      <c r="CN2752">
        <v>0</v>
      </c>
      <c r="CO2752">
        <v>3.2405632878784597E-2</v>
      </c>
      <c r="CP2752">
        <v>2558</v>
      </c>
      <c r="CQ2752">
        <v>71.003487476312898</v>
      </c>
      <c r="CR2752">
        <v>2.82912841059626E-2</v>
      </c>
      <c r="CS2752">
        <v>13.775108700817</v>
      </c>
      <c r="CT2752">
        <v>12.026165799726474</v>
      </c>
      <c r="CU2752">
        <v>0</v>
      </c>
    </row>
    <row r="2753" spans="89:99" x14ac:dyDescent="0.25">
      <c r="CK2753" t="s">
        <v>9109</v>
      </c>
      <c r="CL2753" t="s">
        <v>9110</v>
      </c>
      <c r="CM2753" t="s">
        <v>9111</v>
      </c>
      <c r="CN2753">
        <v>0</v>
      </c>
      <c r="CO2753">
        <v>1.0701445977692099E-6</v>
      </c>
      <c r="CP2753">
        <v>2559</v>
      </c>
      <c r="CQ2753">
        <v>0.23541483480751901</v>
      </c>
      <c r="CR2753">
        <v>9.342747590580402E-7</v>
      </c>
      <c r="CS2753">
        <v>0</v>
      </c>
      <c r="CT2753">
        <v>0</v>
      </c>
      <c r="CU2753">
        <v>0</v>
      </c>
    </row>
    <row r="2754" spans="89:99" x14ac:dyDescent="0.25">
      <c r="CK2754" t="s">
        <v>10302</v>
      </c>
      <c r="CL2754" t="s">
        <v>10303</v>
      </c>
      <c r="CM2754" t="s">
        <v>10304</v>
      </c>
      <c r="CN2754">
        <v>0</v>
      </c>
      <c r="CO2754">
        <v>3.1585107322977</v>
      </c>
      <c r="CP2754">
        <v>2560</v>
      </c>
      <c r="CQ2754">
        <v>5.3112530527162702</v>
      </c>
      <c r="CR2754">
        <v>2.7574935756822554</v>
      </c>
      <c r="CS2754">
        <v>6631.0537779804899</v>
      </c>
      <c r="CT2754">
        <v>5789.1486661129766</v>
      </c>
      <c r="CU2754">
        <v>0</v>
      </c>
    </row>
    <row r="2755" spans="89:99" x14ac:dyDescent="0.25">
      <c r="CK2755" t="s">
        <v>10770</v>
      </c>
      <c r="CL2755" t="s">
        <v>10771</v>
      </c>
      <c r="CM2755" t="s">
        <v>10772</v>
      </c>
      <c r="CN2755">
        <v>0</v>
      </c>
      <c r="CO2755">
        <v>1.42632506302875E-3</v>
      </c>
      <c r="CP2755">
        <v>2561</v>
      </c>
      <c r="CQ2755">
        <v>-3.56627588430531</v>
      </c>
      <c r="CR2755">
        <v>1.2452331277263682E-3</v>
      </c>
      <c r="CS2755">
        <v>319.19300688001499</v>
      </c>
      <c r="CT2755">
        <v>278.66698595450083</v>
      </c>
      <c r="CU2755">
        <v>0</v>
      </c>
    </row>
    <row r="2756" spans="89:99" x14ac:dyDescent="0.25">
      <c r="CK2756" t="s">
        <v>7323</v>
      </c>
      <c r="CL2756" t="s">
        <v>7324</v>
      </c>
      <c r="CM2756" t="s">
        <v>7325</v>
      </c>
      <c r="CN2756">
        <v>0</v>
      </c>
      <c r="CO2756">
        <v>1.0431081761959601E-4</v>
      </c>
      <c r="CP2756">
        <v>2562</v>
      </c>
      <c r="CQ2756">
        <v>-24.313881664325699</v>
      </c>
      <c r="CR2756">
        <v>9.1067098971341648E-5</v>
      </c>
      <c r="CS2756">
        <v>11.5603339837785</v>
      </c>
      <c r="CT2756">
        <v>10.092587739862051</v>
      </c>
      <c r="CU2756">
        <v>0</v>
      </c>
    </row>
    <row r="2757" spans="89:99" x14ac:dyDescent="0.25">
      <c r="CK2757" t="s">
        <v>6566</v>
      </c>
      <c r="CL2757" t="s">
        <v>125</v>
      </c>
      <c r="CM2757" t="s">
        <v>126</v>
      </c>
      <c r="CN2757">
        <v>0</v>
      </c>
      <c r="CO2757">
        <v>2.14748803419651E-2</v>
      </c>
      <c r="CP2757">
        <v>2563</v>
      </c>
      <c r="CQ2757">
        <v>-4.0407083992547301</v>
      </c>
      <c r="CR2757">
        <v>1.8748343634227848E-2</v>
      </c>
      <c r="CS2757">
        <v>988.75868138653902</v>
      </c>
      <c r="CT2757">
        <v>863.22192416297878</v>
      </c>
      <c r="CU2757">
        <v>0</v>
      </c>
    </row>
    <row r="2758" spans="89:99" x14ac:dyDescent="0.25">
      <c r="CK2758" t="s">
        <v>10319</v>
      </c>
      <c r="CL2758" t="s">
        <v>10320</v>
      </c>
      <c r="CM2758" t="s">
        <v>10321</v>
      </c>
      <c r="CN2758">
        <v>0</v>
      </c>
      <c r="CO2758">
        <v>8.0001909160812804E-2</v>
      </c>
      <c r="CP2758">
        <v>2564</v>
      </c>
      <c r="CQ2758">
        <v>-13.4323323261056</v>
      </c>
      <c r="CR2758">
        <v>6.9844546766119384E-2</v>
      </c>
      <c r="CS2758">
        <v>0.72241723972214</v>
      </c>
      <c r="CT2758">
        <v>0.63069625729805845</v>
      </c>
      <c r="CU2758">
        <v>0</v>
      </c>
    </row>
    <row r="2759" spans="89:99" x14ac:dyDescent="0.25">
      <c r="CK2759" t="s">
        <v>10884</v>
      </c>
      <c r="CL2759" t="s">
        <v>10885</v>
      </c>
      <c r="CM2759" t="s">
        <v>10886</v>
      </c>
      <c r="CN2759">
        <v>0</v>
      </c>
      <c r="CO2759">
        <v>1.8460426949949401E-3</v>
      </c>
      <c r="CP2759">
        <v>2565</v>
      </c>
      <c r="CQ2759">
        <v>7.98134149901583</v>
      </c>
      <c r="CR2759">
        <v>1.611661730267603E-3</v>
      </c>
      <c r="CS2759">
        <v>6376.72299750193</v>
      </c>
      <c r="CT2759">
        <v>5567.1087388470969</v>
      </c>
      <c r="CU2759">
        <v>0</v>
      </c>
    </row>
    <row r="2760" spans="89:99" x14ac:dyDescent="0.25">
      <c r="CK2760" t="s">
        <v>4439</v>
      </c>
      <c r="CL2760" t="s">
        <v>10469</v>
      </c>
      <c r="CM2760" t="s">
        <v>10470</v>
      </c>
      <c r="CN2760">
        <v>0</v>
      </c>
      <c r="CO2760">
        <v>2.33561215794085E-6</v>
      </c>
      <c r="CP2760">
        <v>2566</v>
      </c>
      <c r="CQ2760">
        <v>-36.753503071342301</v>
      </c>
      <c r="CR2760">
        <v>2.0390734959200486E-6</v>
      </c>
      <c r="CS2760">
        <v>15.3998828201882</v>
      </c>
      <c r="CT2760">
        <v>13.444652097805829</v>
      </c>
      <c r="CU2760">
        <v>0</v>
      </c>
    </row>
    <row r="2761" spans="89:99" x14ac:dyDescent="0.25">
      <c r="CK2761" t="s">
        <v>8867</v>
      </c>
      <c r="CL2761" t="s">
        <v>8868</v>
      </c>
      <c r="CM2761" t="s">
        <v>8869</v>
      </c>
      <c r="CN2761">
        <v>0</v>
      </c>
      <c r="CO2761">
        <v>3.5094148934777698E-3</v>
      </c>
      <c r="CP2761">
        <v>2567</v>
      </c>
      <c r="CQ2761">
        <v>-3.2254336448925698</v>
      </c>
      <c r="CR2761">
        <v>3.0638455409422592E-3</v>
      </c>
      <c r="CS2761">
        <v>45341.460552181903</v>
      </c>
      <c r="CT2761">
        <v>39584.727354634691</v>
      </c>
      <c r="CU2761">
        <v>0</v>
      </c>
    </row>
    <row r="2762" spans="89:99" x14ac:dyDescent="0.25">
      <c r="CK2762" t="s">
        <v>10826</v>
      </c>
      <c r="CL2762" t="s">
        <v>10826</v>
      </c>
      <c r="CM2762" t="s">
        <v>10827</v>
      </c>
      <c r="CN2762">
        <v>0</v>
      </c>
      <c r="CO2762">
        <v>0.11827995571156801</v>
      </c>
      <c r="CP2762">
        <v>2568</v>
      </c>
      <c r="CQ2762">
        <v>-87.745262542233306</v>
      </c>
      <c r="CR2762">
        <v>0.10326265941460451</v>
      </c>
      <c r="CS2762">
        <v>364475.01946321502</v>
      </c>
      <c r="CT2762">
        <v>318199.81309208751</v>
      </c>
      <c r="CU2762">
        <v>0</v>
      </c>
    </row>
    <row r="2763" spans="89:99" x14ac:dyDescent="0.25">
      <c r="CK2763" t="s">
        <v>8855</v>
      </c>
      <c r="CL2763" t="s">
        <v>8856</v>
      </c>
      <c r="CM2763" t="s">
        <v>8857</v>
      </c>
      <c r="CN2763">
        <v>0</v>
      </c>
      <c r="CO2763">
        <v>3.8199813879803598E-4</v>
      </c>
      <c r="CP2763">
        <v>2569</v>
      </c>
      <c r="CQ2763">
        <v>0.99557198114290602</v>
      </c>
      <c r="CR2763">
        <v>3.3349812710368223E-4</v>
      </c>
      <c r="CS2763">
        <v>23.647136384525901</v>
      </c>
      <c r="CT2763">
        <v>20.644801360600962</v>
      </c>
      <c r="CU2763">
        <v>0</v>
      </c>
    </row>
    <row r="2764" spans="89:99" x14ac:dyDescent="0.25">
      <c r="CK2764" t="s">
        <v>10401</v>
      </c>
      <c r="CL2764" t="s">
        <v>10402</v>
      </c>
      <c r="CM2764" t="s">
        <v>10403</v>
      </c>
      <c r="CN2764">
        <v>0</v>
      </c>
      <c r="CO2764">
        <v>0.21089546588712901</v>
      </c>
      <c r="CP2764">
        <v>2570</v>
      </c>
      <c r="CQ2764">
        <v>0.64086099948864805</v>
      </c>
      <c r="CR2764">
        <v>0.18411933395623561</v>
      </c>
      <c r="CS2764">
        <v>519.17927937303602</v>
      </c>
      <c r="CT2764">
        <v>453.26220134671803</v>
      </c>
      <c r="CU2764">
        <v>0</v>
      </c>
    </row>
    <row r="2765" spans="89:99" x14ac:dyDescent="0.25">
      <c r="CK2765" t="s">
        <v>10202</v>
      </c>
      <c r="CL2765" t="s">
        <v>10203</v>
      </c>
      <c r="CM2765" t="s">
        <v>10204</v>
      </c>
      <c r="CN2765">
        <v>0</v>
      </c>
      <c r="CO2765">
        <v>4.0666267405893602E-4</v>
      </c>
      <c r="CP2765">
        <v>2571</v>
      </c>
      <c r="CQ2765">
        <v>-10.742909240208</v>
      </c>
      <c r="CR2765">
        <v>3.5503115430971736E-4</v>
      </c>
      <c r="CS2765">
        <v>107.813392049128</v>
      </c>
      <c r="CT2765">
        <v>94.124972541002535</v>
      </c>
      <c r="CU2765">
        <v>0</v>
      </c>
    </row>
    <row r="2766" spans="89:99" x14ac:dyDescent="0.25">
      <c r="CK2766" t="s">
        <v>10419</v>
      </c>
      <c r="CL2766" t="s">
        <v>10420</v>
      </c>
      <c r="CM2766" t="s">
        <v>10421</v>
      </c>
      <c r="CN2766">
        <v>0</v>
      </c>
      <c r="CO2766">
        <v>1.4470909725693399</v>
      </c>
      <c r="CP2766">
        <v>2572</v>
      </c>
      <c r="CQ2766">
        <v>-1.3145462747589201</v>
      </c>
      <c r="CR2766">
        <v>1.2633625143280467</v>
      </c>
      <c r="CS2766">
        <v>717936.16488264699</v>
      </c>
      <c r="CT2766">
        <v>626784.11764448683</v>
      </c>
      <c r="CU2766">
        <v>0</v>
      </c>
    </row>
    <row r="2767" spans="89:99" x14ac:dyDescent="0.25">
      <c r="CK2767" t="s">
        <v>10463</v>
      </c>
      <c r="CL2767" t="s">
        <v>10464</v>
      </c>
      <c r="CM2767" t="s">
        <v>10465</v>
      </c>
      <c r="CN2767">
        <v>0</v>
      </c>
      <c r="CO2767">
        <v>1.2182377487115501E-3</v>
      </c>
      <c r="CP2767">
        <v>2573</v>
      </c>
      <c r="CQ2767">
        <v>-53.7071928720774</v>
      </c>
      <c r="CR2767">
        <v>1.0635654111841371E-3</v>
      </c>
      <c r="CS2767">
        <v>64.627512569147896</v>
      </c>
      <c r="CT2767">
        <v>56.422145063318617</v>
      </c>
      <c r="CU2767">
        <v>0</v>
      </c>
    </row>
    <row r="2768" spans="89:99" x14ac:dyDescent="0.25">
      <c r="CK2768" t="s">
        <v>10178</v>
      </c>
      <c r="CL2768" t="s">
        <v>10179</v>
      </c>
      <c r="CM2768" t="s">
        <v>10180</v>
      </c>
      <c r="CN2768">
        <v>0</v>
      </c>
      <c r="CO2768">
        <v>1.6003080830832199E-3</v>
      </c>
      <c r="CP2768">
        <v>2574</v>
      </c>
      <c r="CQ2768">
        <v>-16.911011616350301</v>
      </c>
      <c r="CR2768">
        <v>1.3971265676226423E-3</v>
      </c>
      <c r="CS2768">
        <v>190073.52850841201</v>
      </c>
      <c r="CT2768">
        <v>165941.03303487005</v>
      </c>
      <c r="CU2768">
        <v>0</v>
      </c>
    </row>
    <row r="2769" spans="89:99" x14ac:dyDescent="0.25">
      <c r="CK2769" t="s">
        <v>9732</v>
      </c>
      <c r="CL2769" t="s">
        <v>9733</v>
      </c>
      <c r="CM2769" t="s">
        <v>9734</v>
      </c>
      <c r="CN2769">
        <v>0</v>
      </c>
      <c r="CO2769">
        <v>6.9537037257760403E-3</v>
      </c>
      <c r="CP2769">
        <v>2575</v>
      </c>
      <c r="CQ2769">
        <v>-65.229947047284696</v>
      </c>
      <c r="CR2769">
        <v>6.0708336859366125E-3</v>
      </c>
      <c r="CS2769">
        <v>97.3816140128109</v>
      </c>
      <c r="CT2769">
        <v>85.017654771288406</v>
      </c>
      <c r="CU2769">
        <v>0</v>
      </c>
    </row>
    <row r="2770" spans="89:99" x14ac:dyDescent="0.25">
      <c r="CK2770" t="s">
        <v>9024</v>
      </c>
      <c r="CL2770" t="s">
        <v>9025</v>
      </c>
      <c r="CM2770" t="s">
        <v>9026</v>
      </c>
      <c r="CN2770">
        <v>0</v>
      </c>
      <c r="CO2770">
        <v>2.9059917090140702E-2</v>
      </c>
      <c r="CP2770">
        <v>2576</v>
      </c>
      <c r="CQ2770">
        <v>71.176597352769903</v>
      </c>
      <c r="CR2770">
        <v>2.5370353776708085E-2</v>
      </c>
      <c r="CS2770">
        <v>11.203830178733901</v>
      </c>
      <c r="CT2770">
        <v>9.7813470839211316</v>
      </c>
      <c r="CU2770">
        <v>0</v>
      </c>
    </row>
    <row r="2771" spans="89:99" x14ac:dyDescent="0.25">
      <c r="CK2771" t="s">
        <v>8218</v>
      </c>
      <c r="CL2771" t="s">
        <v>1454</v>
      </c>
      <c r="CM2771" t="s">
        <v>1455</v>
      </c>
      <c r="CN2771">
        <v>0</v>
      </c>
      <c r="CO2771">
        <v>4.0446070884843602E-2</v>
      </c>
      <c r="CP2771">
        <v>2577</v>
      </c>
      <c r="CQ2771">
        <v>-34.115902725166798</v>
      </c>
      <c r="CR2771">
        <v>3.531087594102033E-2</v>
      </c>
      <c r="CS2771">
        <v>295.63443185106303</v>
      </c>
      <c r="CT2771">
        <v>258.09950184552474</v>
      </c>
      <c r="CU2771">
        <v>0</v>
      </c>
    </row>
    <row r="2772" spans="89:99" x14ac:dyDescent="0.25">
      <c r="CK2772" t="s">
        <v>8225</v>
      </c>
      <c r="CL2772" t="s">
        <v>8225</v>
      </c>
      <c r="CM2772" t="s">
        <v>8226</v>
      </c>
      <c r="CN2772">
        <v>0</v>
      </c>
      <c r="CO2772">
        <v>3.8014720500318098E-5</v>
      </c>
      <c r="CP2772">
        <v>2578</v>
      </c>
      <c r="CQ2772">
        <v>0</v>
      </c>
      <c r="CR2772">
        <v>3.3188219526715723E-5</v>
      </c>
      <c r="CS2772">
        <v>0</v>
      </c>
      <c r="CT2772">
        <v>0</v>
      </c>
      <c r="CU2772">
        <v>0</v>
      </c>
    </row>
    <row r="2773" spans="89:99" x14ac:dyDescent="0.25">
      <c r="CK2773" t="s">
        <v>10514</v>
      </c>
      <c r="CL2773" t="s">
        <v>10515</v>
      </c>
      <c r="CM2773" t="s">
        <v>10516</v>
      </c>
      <c r="CN2773">
        <v>0</v>
      </c>
      <c r="CO2773">
        <v>1.4317118936378499E-2</v>
      </c>
      <c r="CP2773">
        <v>2579</v>
      </c>
      <c r="CQ2773">
        <v>0.47066511898519497</v>
      </c>
      <c r="CR2773">
        <v>1.2499360247740144E-2</v>
      </c>
      <c r="CS2773">
        <v>8605.2184339966807</v>
      </c>
      <c r="CT2773">
        <v>7512.6654807427285</v>
      </c>
      <c r="CU2773">
        <v>0</v>
      </c>
    </row>
    <row r="2774" spans="89:99" x14ac:dyDescent="0.25">
      <c r="CK2774" t="s">
        <v>10083</v>
      </c>
      <c r="CL2774" t="s">
        <v>10084</v>
      </c>
      <c r="CM2774" t="s">
        <v>10085</v>
      </c>
      <c r="CN2774">
        <v>0</v>
      </c>
      <c r="CO2774">
        <v>5.9611422369116998E-2</v>
      </c>
      <c r="CP2774">
        <v>2580</v>
      </c>
      <c r="CQ2774">
        <v>6.3793335711235297</v>
      </c>
      <c r="CR2774">
        <v>5.2042917739444444E-2</v>
      </c>
      <c r="CS2774">
        <v>2625.8831553596001</v>
      </c>
      <c r="CT2774">
        <v>2292.4905264225245</v>
      </c>
      <c r="CU2774">
        <v>0</v>
      </c>
    </row>
    <row r="2775" spans="89:99" x14ac:dyDescent="0.25">
      <c r="CK2775" t="s">
        <v>7978</v>
      </c>
      <c r="CL2775" t="s">
        <v>7979</v>
      </c>
      <c r="CM2775" t="s">
        <v>7980</v>
      </c>
      <c r="CN2775">
        <v>0</v>
      </c>
      <c r="CO2775">
        <v>1.21762571538941E-3</v>
      </c>
      <c r="CP2775">
        <v>2581</v>
      </c>
      <c r="CQ2775">
        <v>-19.536106734586198</v>
      </c>
      <c r="CR2775">
        <v>1.0630310840607092E-3</v>
      </c>
      <c r="CS2775">
        <v>8.2309627798647593</v>
      </c>
      <c r="CT2775">
        <v>7.1859268214820124</v>
      </c>
      <c r="CU2775">
        <v>0</v>
      </c>
    </row>
    <row r="2776" spans="89:99" x14ac:dyDescent="0.25">
      <c r="CK2776" t="s">
        <v>5438</v>
      </c>
      <c r="CL2776" t="s">
        <v>3125</v>
      </c>
      <c r="CM2776" t="s">
        <v>3126</v>
      </c>
      <c r="CN2776">
        <v>0</v>
      </c>
      <c r="CO2776">
        <v>0.19381605883824701</v>
      </c>
      <c r="CP2776">
        <v>2582</v>
      </c>
      <c r="CQ2776">
        <v>7.2683165525376597E-2</v>
      </c>
      <c r="CR2776">
        <v>0.16920839674390786</v>
      </c>
      <c r="CS2776">
        <v>19031.0838274292</v>
      </c>
      <c r="CT2776">
        <v>16614.821300363485</v>
      </c>
      <c r="CU2776">
        <v>0</v>
      </c>
    </row>
    <row r="2777" spans="89:99" x14ac:dyDescent="0.25">
      <c r="CK2777" t="s">
        <v>7034</v>
      </c>
      <c r="CL2777" t="s">
        <v>7035</v>
      </c>
      <c r="CM2777" t="s">
        <v>7036</v>
      </c>
      <c r="CN2777">
        <v>0</v>
      </c>
      <c r="CO2777">
        <v>1.1129766756584E-3</v>
      </c>
      <c r="CP2777">
        <v>2583</v>
      </c>
      <c r="CQ2777">
        <v>-43.9572422977988</v>
      </c>
      <c r="CR2777">
        <v>9.7166870501010723E-4</v>
      </c>
      <c r="CS2777">
        <v>19170.298576097299</v>
      </c>
      <c r="CT2777">
        <v>16736.360787681686</v>
      </c>
      <c r="CU2777">
        <v>0</v>
      </c>
    </row>
    <row r="2778" spans="89:99" x14ac:dyDescent="0.25">
      <c r="CK2778" t="s">
        <v>8809</v>
      </c>
      <c r="CL2778" t="s">
        <v>8810</v>
      </c>
      <c r="CM2778" t="s">
        <v>8811</v>
      </c>
      <c r="CN2778">
        <v>0</v>
      </c>
      <c r="CO2778">
        <v>2.07618730864384E-4</v>
      </c>
      <c r="CP2778">
        <v>2584</v>
      </c>
      <c r="CQ2778">
        <v>0.56630741672644902</v>
      </c>
      <c r="CR2778">
        <v>1.8125862631891842E-4</v>
      </c>
      <c r="CS2778">
        <v>0</v>
      </c>
      <c r="CT2778">
        <v>0</v>
      </c>
      <c r="CU2778">
        <v>0</v>
      </c>
    </row>
    <row r="2779" spans="89:99" x14ac:dyDescent="0.25">
      <c r="CK2779" t="s">
        <v>10337</v>
      </c>
      <c r="CL2779" t="s">
        <v>10338</v>
      </c>
      <c r="CM2779" t="s">
        <v>10339</v>
      </c>
      <c r="CN2779">
        <v>0</v>
      </c>
      <c r="CO2779">
        <v>0.213107568460217</v>
      </c>
      <c r="CP2779">
        <v>2585</v>
      </c>
      <c r="CQ2779">
        <v>-7.4782908109046904</v>
      </c>
      <c r="CR2779">
        <v>0.18605057913823406</v>
      </c>
      <c r="CS2779">
        <v>2051.7996691349699</v>
      </c>
      <c r="CT2779">
        <v>1791.2949759429182</v>
      </c>
      <c r="CU2779">
        <v>0</v>
      </c>
    </row>
    <row r="2780" spans="89:99" x14ac:dyDescent="0.25">
      <c r="CK2780" t="s">
        <v>8453</v>
      </c>
      <c r="CL2780" t="s">
        <v>8454</v>
      </c>
      <c r="CM2780" t="s">
        <v>8455</v>
      </c>
      <c r="CN2780">
        <v>0</v>
      </c>
      <c r="CO2780">
        <v>2.7518632261028703E-4</v>
      </c>
      <c r="CP2780">
        <v>2586</v>
      </c>
      <c r="CQ2780">
        <v>0</v>
      </c>
      <c r="CR2780">
        <v>2.4024756634639461E-4</v>
      </c>
      <c r="CS2780">
        <v>0</v>
      </c>
      <c r="CT2780">
        <v>0</v>
      </c>
      <c r="CU2780">
        <v>0</v>
      </c>
    </row>
    <row r="2781" spans="89:99" x14ac:dyDescent="0.25">
      <c r="CK2781" t="s">
        <v>8067</v>
      </c>
      <c r="CL2781" t="s">
        <v>2988</v>
      </c>
      <c r="CM2781" t="s">
        <v>2989</v>
      </c>
      <c r="CN2781">
        <v>0</v>
      </c>
      <c r="CO2781">
        <v>1.1606820977319999E-3</v>
      </c>
      <c r="CP2781">
        <v>2587</v>
      </c>
      <c r="CQ2781">
        <v>-1.7428480039112499</v>
      </c>
      <c r="CR2781">
        <v>1.0133172558755546E-3</v>
      </c>
      <c r="CS2781">
        <v>26457.063410624702</v>
      </c>
      <c r="CT2781">
        <v>23097.968811758154</v>
      </c>
      <c r="CU2781">
        <v>0</v>
      </c>
    </row>
    <row r="2782" spans="89:99" x14ac:dyDescent="0.25">
      <c r="CK2782" t="s">
        <v>6805</v>
      </c>
      <c r="CL2782" t="s">
        <v>2722</v>
      </c>
      <c r="CM2782" t="s">
        <v>2723</v>
      </c>
      <c r="CN2782">
        <v>0</v>
      </c>
      <c r="CO2782">
        <v>3.3396879524575599E-3</v>
      </c>
      <c r="CP2782">
        <v>2588</v>
      </c>
      <c r="CQ2782">
        <v>56.5539979949599</v>
      </c>
      <c r="CR2782">
        <v>2.915667811261739E-3</v>
      </c>
      <c r="CS2782">
        <v>46.675478823546797</v>
      </c>
      <c r="CT2782">
        <v>40.749373330194011</v>
      </c>
      <c r="CU2782">
        <v>0</v>
      </c>
    </row>
    <row r="2783" spans="89:99" x14ac:dyDescent="0.25">
      <c r="CK2783" t="s">
        <v>10637</v>
      </c>
      <c r="CL2783" t="s">
        <v>10638</v>
      </c>
      <c r="CM2783" t="s">
        <v>10639</v>
      </c>
      <c r="CN2783">
        <v>0</v>
      </c>
      <c r="CO2783">
        <v>3.0331182507638402E-4</v>
      </c>
      <c r="CP2783">
        <v>2589</v>
      </c>
      <c r="CQ2783">
        <v>13.473560098284199</v>
      </c>
      <c r="CR2783">
        <v>2.6480214251738609E-4</v>
      </c>
      <c r="CS2783">
        <v>40302.456211209101</v>
      </c>
      <c r="CT2783">
        <v>35185.495160809158</v>
      </c>
      <c r="CU2783">
        <v>0</v>
      </c>
    </row>
    <row r="2784" spans="89:99" x14ac:dyDescent="0.25">
      <c r="CK2784" t="s">
        <v>7930</v>
      </c>
      <c r="CL2784" t="s">
        <v>7931</v>
      </c>
      <c r="CM2784" t="s">
        <v>7932</v>
      </c>
      <c r="CN2784">
        <v>0</v>
      </c>
      <c r="CO2784">
        <v>6.7648365172845203E-7</v>
      </c>
      <c r="CP2784">
        <v>2590</v>
      </c>
      <c r="CQ2784">
        <v>0</v>
      </c>
      <c r="CR2784">
        <v>5.9059458137040099E-7</v>
      </c>
      <c r="CS2784">
        <v>0</v>
      </c>
      <c r="CT2784">
        <v>0</v>
      </c>
      <c r="CU2784">
        <v>0</v>
      </c>
    </row>
    <row r="2785" spans="89:99" x14ac:dyDescent="0.25">
      <c r="CK2785" t="s">
        <v>7520</v>
      </c>
      <c r="CL2785" t="s">
        <v>7521</v>
      </c>
      <c r="CM2785" t="s">
        <v>7522</v>
      </c>
      <c r="CN2785">
        <v>0</v>
      </c>
      <c r="CO2785">
        <v>4.8335473440815103E-3</v>
      </c>
      <c r="CP2785">
        <v>2591</v>
      </c>
      <c r="CQ2785">
        <v>-1.47757878098318</v>
      </c>
      <c r="CR2785">
        <v>4.2198608390875466E-3</v>
      </c>
      <c r="CS2785">
        <v>5211.53649617274</v>
      </c>
      <c r="CT2785">
        <v>4549.8589764726657</v>
      </c>
      <c r="CU2785">
        <v>0</v>
      </c>
    </row>
    <row r="2786" spans="89:99" x14ac:dyDescent="0.25">
      <c r="CK2786" t="s">
        <v>4627</v>
      </c>
      <c r="CL2786" t="s">
        <v>2387</v>
      </c>
      <c r="CM2786" t="s">
        <v>2388</v>
      </c>
      <c r="CN2786">
        <v>0</v>
      </c>
      <c r="CO2786">
        <v>4.5512865034336098E-3</v>
      </c>
      <c r="CP2786">
        <v>2592</v>
      </c>
      <c r="CQ2786">
        <v>-0.62952590063983704</v>
      </c>
      <c r="CR2786">
        <v>3.9734369638116662E-3</v>
      </c>
      <c r="CS2786">
        <v>58678.000804350901</v>
      </c>
      <c r="CT2786">
        <v>51228.007110227307</v>
      </c>
      <c r="CU2786">
        <v>0</v>
      </c>
    </row>
    <row r="2787" spans="89:99" x14ac:dyDescent="0.25">
      <c r="CK2787" t="s">
        <v>4062</v>
      </c>
      <c r="CL2787" t="s">
        <v>10039</v>
      </c>
      <c r="CM2787" t="s">
        <v>10040</v>
      </c>
      <c r="CN2787">
        <v>0</v>
      </c>
      <c r="CO2787">
        <v>7.0360857711460002E-4</v>
      </c>
      <c r="CP2787">
        <v>2593</v>
      </c>
      <c r="CQ2787">
        <v>-1.2110659511676301</v>
      </c>
      <c r="CR2787">
        <v>6.1427561772982211E-4</v>
      </c>
      <c r="CS2787">
        <v>8842.8965590888802</v>
      </c>
      <c r="CT2787">
        <v>7720.1670403607222</v>
      </c>
      <c r="CU2787">
        <v>0</v>
      </c>
    </row>
    <row r="2788" spans="89:99" x14ac:dyDescent="0.25">
      <c r="CK2788" t="s">
        <v>10786</v>
      </c>
      <c r="CL2788" t="s">
        <v>10787</v>
      </c>
      <c r="CM2788" t="s">
        <v>10788</v>
      </c>
      <c r="CN2788">
        <v>0</v>
      </c>
      <c r="CO2788">
        <v>3.0552859623413999</v>
      </c>
      <c r="CP2788">
        <v>2594</v>
      </c>
      <c r="CQ2788">
        <v>0.20896320230389301</v>
      </c>
      <c r="CR2788">
        <v>2.6673746354186871</v>
      </c>
      <c r="CS2788">
        <v>6.5472050260904799</v>
      </c>
      <c r="CT2788">
        <v>5.7159456871579302</v>
      </c>
      <c r="CU2788">
        <v>0</v>
      </c>
    </row>
    <row r="2789" spans="89:99" x14ac:dyDescent="0.25">
      <c r="CK2789" t="s">
        <v>8353</v>
      </c>
      <c r="CL2789" t="s">
        <v>8354</v>
      </c>
      <c r="CM2789" t="s">
        <v>8355</v>
      </c>
      <c r="CN2789">
        <v>0</v>
      </c>
      <c r="CO2789">
        <v>6.4358211196000204E-3</v>
      </c>
      <c r="CP2789">
        <v>2595</v>
      </c>
      <c r="CQ2789">
        <v>-4.0443009097326703</v>
      </c>
      <c r="CR2789">
        <v>5.6187035269711248E-3</v>
      </c>
      <c r="CS2789">
        <v>2423.5967836725399</v>
      </c>
      <c r="CT2789">
        <v>2115.8872416303402</v>
      </c>
      <c r="CU2789">
        <v>0</v>
      </c>
    </row>
    <row r="2790" spans="89:99" x14ac:dyDescent="0.25">
      <c r="CK2790" t="s">
        <v>7595</v>
      </c>
      <c r="CL2790" t="s">
        <v>10505</v>
      </c>
      <c r="CM2790" t="s">
        <v>10506</v>
      </c>
      <c r="CN2790">
        <v>0</v>
      </c>
      <c r="CO2790">
        <v>1.2338108138700301E-3</v>
      </c>
      <c r="CP2790">
        <v>2596</v>
      </c>
      <c r="CQ2790">
        <v>6.3857727331067302</v>
      </c>
      <c r="CR2790">
        <v>1.0771612576978358E-3</v>
      </c>
      <c r="CS2790">
        <v>11911.9359159876</v>
      </c>
      <c r="CT2790">
        <v>10399.548884350153</v>
      </c>
      <c r="CU2790">
        <v>0</v>
      </c>
    </row>
    <row r="2791" spans="89:99" x14ac:dyDescent="0.25">
      <c r="CK2791" t="s">
        <v>6207</v>
      </c>
      <c r="CL2791" t="s">
        <v>6208</v>
      </c>
      <c r="CM2791" t="s">
        <v>6209</v>
      </c>
      <c r="CN2791">
        <v>0</v>
      </c>
      <c r="CO2791">
        <v>0.47814586205434301</v>
      </c>
      <c r="CP2791">
        <v>2597</v>
      </c>
      <c r="CQ2791">
        <v>0</v>
      </c>
      <c r="CR2791">
        <v>0.41743855082447551</v>
      </c>
      <c r="CS2791">
        <v>0</v>
      </c>
      <c r="CT2791">
        <v>0</v>
      </c>
      <c r="CU2791">
        <v>0</v>
      </c>
    </row>
    <row r="2792" spans="89:99" x14ac:dyDescent="0.25">
      <c r="CK2792" t="s">
        <v>7458</v>
      </c>
      <c r="CL2792" t="s">
        <v>7459</v>
      </c>
      <c r="CM2792" t="s">
        <v>7460</v>
      </c>
      <c r="CN2792">
        <v>0</v>
      </c>
      <c r="CO2792">
        <v>1.5607426040856E-4</v>
      </c>
      <c r="CP2792">
        <v>2598</v>
      </c>
      <c r="CQ2792">
        <v>0</v>
      </c>
      <c r="CR2792">
        <v>1.3625844801004762E-4</v>
      </c>
      <c r="CS2792">
        <v>0</v>
      </c>
      <c r="CT2792">
        <v>0</v>
      </c>
      <c r="CU2792">
        <v>0</v>
      </c>
    </row>
    <row r="2793" spans="89:99" x14ac:dyDescent="0.25">
      <c r="CK2793" t="s">
        <v>7237</v>
      </c>
      <c r="CL2793" t="s">
        <v>7238</v>
      </c>
      <c r="CM2793" t="s">
        <v>7239</v>
      </c>
      <c r="CN2793">
        <v>0</v>
      </c>
      <c r="CO2793">
        <v>2.8217991044538599E-3</v>
      </c>
      <c r="CP2793">
        <v>2599</v>
      </c>
      <c r="CQ2793">
        <v>-1.21701182113288</v>
      </c>
      <c r="CR2793">
        <v>2.4635322029559806E-3</v>
      </c>
      <c r="CS2793">
        <v>0</v>
      </c>
      <c r="CT2793">
        <v>0</v>
      </c>
      <c r="CU2793">
        <v>0</v>
      </c>
    </row>
    <row r="2794" spans="89:99" x14ac:dyDescent="0.25">
      <c r="CK2794" t="s">
        <v>8618</v>
      </c>
      <c r="CL2794" t="s">
        <v>8619</v>
      </c>
      <c r="CM2794" t="s">
        <v>8620</v>
      </c>
      <c r="CN2794">
        <v>0</v>
      </c>
      <c r="CO2794">
        <v>1.49590189537161E-3</v>
      </c>
      <c r="CP2794">
        <v>2600</v>
      </c>
      <c r="CQ2794">
        <v>-30.646650076559698</v>
      </c>
      <c r="CR2794">
        <v>1.3059762071276494E-3</v>
      </c>
      <c r="CS2794">
        <v>27.959894972581999</v>
      </c>
      <c r="CT2794">
        <v>24.409994867283107</v>
      </c>
      <c r="CU2794">
        <v>0</v>
      </c>
    </row>
    <row r="2795" spans="89:99" x14ac:dyDescent="0.25">
      <c r="CK2795" t="s">
        <v>9138</v>
      </c>
      <c r="CL2795" t="s">
        <v>9139</v>
      </c>
      <c r="CM2795" t="s">
        <v>9140</v>
      </c>
      <c r="CN2795">
        <v>0</v>
      </c>
      <c r="CO2795">
        <v>6.1031298670665299E-2</v>
      </c>
      <c r="CP2795">
        <v>2601</v>
      </c>
      <c r="CQ2795">
        <v>0</v>
      </c>
      <c r="CR2795">
        <v>5.3282520866242966E-2</v>
      </c>
      <c r="CS2795">
        <v>0</v>
      </c>
      <c r="CT2795">
        <v>0</v>
      </c>
      <c r="CU2795">
        <v>0</v>
      </c>
    </row>
    <row r="2796" spans="89:99" x14ac:dyDescent="0.25">
      <c r="CK2796" t="s">
        <v>10211</v>
      </c>
      <c r="CL2796" t="s">
        <v>10212</v>
      </c>
      <c r="CM2796" t="s">
        <v>10213</v>
      </c>
      <c r="CN2796">
        <v>0</v>
      </c>
      <c r="CO2796">
        <v>1.09203475230705E-3</v>
      </c>
      <c r="CP2796">
        <v>2602</v>
      </c>
      <c r="CQ2796">
        <v>-0.12914882645421</v>
      </c>
      <c r="CR2796">
        <v>9.5338565201513791E-4</v>
      </c>
      <c r="CS2796">
        <v>12604.543050026199</v>
      </c>
      <c r="CT2796">
        <v>11004.219846222675</v>
      </c>
      <c r="CU2796">
        <v>0</v>
      </c>
    </row>
    <row r="2797" spans="89:99" x14ac:dyDescent="0.25">
      <c r="CK2797" t="s">
        <v>6315</v>
      </c>
      <c r="CL2797" t="s">
        <v>10449</v>
      </c>
      <c r="CM2797" t="s">
        <v>10450</v>
      </c>
      <c r="CN2797">
        <v>0</v>
      </c>
      <c r="CO2797">
        <v>6.9043625562661103E-3</v>
      </c>
      <c r="CP2797">
        <v>2603</v>
      </c>
      <c r="CQ2797">
        <v>-14.8938040055437</v>
      </c>
      <c r="CR2797">
        <v>6.027757068672342E-3</v>
      </c>
      <c r="CS2797">
        <v>16894.850203945301</v>
      </c>
      <c r="CT2797">
        <v>14749.812442651595</v>
      </c>
      <c r="CU2797">
        <v>0</v>
      </c>
    </row>
    <row r="2798" spans="89:99" x14ac:dyDescent="0.25">
      <c r="CK2798" t="s">
        <v>10599</v>
      </c>
      <c r="CL2798" t="s">
        <v>10600</v>
      </c>
      <c r="CM2798" t="s">
        <v>10601</v>
      </c>
      <c r="CN2798">
        <v>0</v>
      </c>
      <c r="CO2798">
        <v>4.3687392375022296E-3</v>
      </c>
      <c r="CP2798">
        <v>2604</v>
      </c>
      <c r="CQ2798">
        <v>-5.0218818584834599</v>
      </c>
      <c r="CR2798">
        <v>3.8140666289519978E-3</v>
      </c>
      <c r="CS2798">
        <v>9379.7458779039698</v>
      </c>
      <c r="CT2798">
        <v>8188.855822261773</v>
      </c>
      <c r="CU2798">
        <v>0</v>
      </c>
    </row>
    <row r="2799" spans="89:99" x14ac:dyDescent="0.25">
      <c r="CK2799" t="s">
        <v>8357</v>
      </c>
      <c r="CL2799" t="s">
        <v>8358</v>
      </c>
      <c r="CM2799" t="s">
        <v>8359</v>
      </c>
      <c r="CN2799">
        <v>0</v>
      </c>
      <c r="CO2799">
        <v>1.3967431621049899E-5</v>
      </c>
      <c r="CP2799">
        <v>2605</v>
      </c>
      <c r="CQ2799">
        <v>1.17580842354571</v>
      </c>
      <c r="CR2799">
        <v>1.2194070632714923E-5</v>
      </c>
      <c r="CS2799">
        <v>0</v>
      </c>
      <c r="CT2799">
        <v>0</v>
      </c>
      <c r="CU2799">
        <v>0</v>
      </c>
    </row>
    <row r="2800" spans="89:99" x14ac:dyDescent="0.25">
      <c r="CK2800" t="s">
        <v>9080</v>
      </c>
      <c r="CL2800" t="s">
        <v>9081</v>
      </c>
      <c r="CM2800" t="s">
        <v>9082</v>
      </c>
      <c r="CN2800">
        <v>0</v>
      </c>
      <c r="CO2800">
        <v>2.7410152963783001E-2</v>
      </c>
      <c r="CP2800">
        <v>2606</v>
      </c>
      <c r="CQ2800">
        <v>0</v>
      </c>
      <c r="CR2800">
        <v>2.3930050302889264E-2</v>
      </c>
      <c r="CS2800">
        <v>0</v>
      </c>
      <c r="CT2800">
        <v>0</v>
      </c>
      <c r="CU2800">
        <v>0</v>
      </c>
    </row>
    <row r="2801" spans="89:99" x14ac:dyDescent="0.25">
      <c r="CK2801" t="s">
        <v>8176</v>
      </c>
      <c r="CL2801" t="s">
        <v>8177</v>
      </c>
      <c r="CM2801" t="s">
        <v>8178</v>
      </c>
      <c r="CN2801">
        <v>0</v>
      </c>
      <c r="CO2801">
        <v>2.59913981836098E-3</v>
      </c>
      <c r="CP2801">
        <v>2607</v>
      </c>
      <c r="CQ2801">
        <v>-8.08569703342312</v>
      </c>
      <c r="CR2801">
        <v>2.2691426304625971E-3</v>
      </c>
      <c r="CS2801">
        <v>4721.9758651800703</v>
      </c>
      <c r="CT2801">
        <v>4122.4549214333492</v>
      </c>
      <c r="CU2801">
        <v>0</v>
      </c>
    </row>
    <row r="2802" spans="89:99" x14ac:dyDescent="0.25">
      <c r="CK2802" t="s">
        <v>11084</v>
      </c>
      <c r="CL2802" t="s">
        <v>11085</v>
      </c>
      <c r="CM2802" t="s">
        <v>11086</v>
      </c>
      <c r="CN2802">
        <v>0</v>
      </c>
      <c r="CO2802">
        <v>0.73797390915646299</v>
      </c>
      <c r="CP2802">
        <v>2608</v>
      </c>
      <c r="CQ2802">
        <v>9.2158112244894203E-2</v>
      </c>
      <c r="CR2802">
        <v>0.64427778975432204</v>
      </c>
      <c r="CS2802">
        <v>1252548.3565330801</v>
      </c>
      <c r="CT2802">
        <v>1093519.8069942144</v>
      </c>
      <c r="CU2802">
        <v>0</v>
      </c>
    </row>
    <row r="2803" spans="89:99" x14ac:dyDescent="0.25">
      <c r="CK2803" t="s">
        <v>10733</v>
      </c>
      <c r="CL2803" t="s">
        <v>10733</v>
      </c>
      <c r="CM2803" t="s">
        <v>10734</v>
      </c>
      <c r="CN2803">
        <v>0</v>
      </c>
      <c r="CO2803">
        <v>2.3367629050568799E-4</v>
      </c>
      <c r="CP2803">
        <v>2609</v>
      </c>
      <c r="CQ2803">
        <v>205.68944333737301</v>
      </c>
      <c r="CR2803">
        <v>2.0400781395792388E-4</v>
      </c>
      <c r="CS2803">
        <v>150.040182106457</v>
      </c>
      <c r="CT2803">
        <v>130.99048042549282</v>
      </c>
      <c r="CU2803">
        <v>0</v>
      </c>
    </row>
    <row r="2804" spans="89:99" x14ac:dyDescent="0.25">
      <c r="CK2804" t="s">
        <v>10705</v>
      </c>
      <c r="CL2804" t="s">
        <v>10706</v>
      </c>
      <c r="CM2804" t="s">
        <v>10707</v>
      </c>
      <c r="CN2804">
        <v>0</v>
      </c>
      <c r="CO2804">
        <v>3.5285119866359E-3</v>
      </c>
      <c r="CP2804">
        <v>2610</v>
      </c>
      <c r="CQ2804">
        <v>-37.147288122623202</v>
      </c>
      <c r="CR2804">
        <v>3.0805179907646605E-3</v>
      </c>
      <c r="CS2804">
        <v>1279.2080997989201</v>
      </c>
      <c r="CT2804">
        <v>1116.7947226160504</v>
      </c>
      <c r="CU2804">
        <v>0</v>
      </c>
    </row>
    <row r="2805" spans="89:99" x14ac:dyDescent="0.25">
      <c r="CK2805" t="s">
        <v>10977</v>
      </c>
      <c r="CL2805" t="s">
        <v>10978</v>
      </c>
      <c r="CM2805" t="s">
        <v>10979</v>
      </c>
      <c r="CN2805">
        <v>0</v>
      </c>
      <c r="CO2805">
        <v>2.6002478660612001E-4</v>
      </c>
      <c r="CP2805">
        <v>2611</v>
      </c>
      <c r="CQ2805">
        <v>-1.20185384008738E-2</v>
      </c>
      <c r="CR2805">
        <v>2.2701099959946064E-4</v>
      </c>
      <c r="CS2805">
        <v>8385.0915805782406</v>
      </c>
      <c r="CT2805">
        <v>7320.486813141707</v>
      </c>
      <c r="CU2805">
        <v>0</v>
      </c>
    </row>
    <row r="2806" spans="89:99" x14ac:dyDescent="0.25">
      <c r="CK2806" t="s">
        <v>8920</v>
      </c>
      <c r="CL2806" t="s">
        <v>3282</v>
      </c>
      <c r="CM2806" t="s">
        <v>3283</v>
      </c>
      <c r="CN2806">
        <v>0</v>
      </c>
      <c r="CO2806">
        <v>8.1274571991761194E-3</v>
      </c>
      <c r="CP2806">
        <v>2612</v>
      </c>
      <c r="CQ2806">
        <v>-2.6482550692060598</v>
      </c>
      <c r="CR2806">
        <v>7.095562723339925E-3</v>
      </c>
      <c r="CS2806">
        <v>1.36370847388456</v>
      </c>
      <c r="CT2806">
        <v>1.1905665912062811</v>
      </c>
      <c r="CU2806">
        <v>0</v>
      </c>
    </row>
    <row r="2807" spans="89:99" x14ac:dyDescent="0.25">
      <c r="CK2807" t="s">
        <v>5750</v>
      </c>
      <c r="CL2807" t="s">
        <v>8440</v>
      </c>
      <c r="CM2807" t="s">
        <v>10122</v>
      </c>
      <c r="CN2807">
        <v>0</v>
      </c>
      <c r="CO2807">
        <v>1.63504536044772E-3</v>
      </c>
      <c r="CP2807">
        <v>2613</v>
      </c>
      <c r="CQ2807">
        <v>-5.0723886022494096</v>
      </c>
      <c r="CR2807">
        <v>1.427453461303836E-3</v>
      </c>
      <c r="CS2807">
        <v>0</v>
      </c>
      <c r="CT2807">
        <v>0</v>
      </c>
      <c r="CU2807">
        <v>0</v>
      </c>
    </row>
    <row r="2808" spans="89:99" x14ac:dyDescent="0.25">
      <c r="CK2808" t="s">
        <v>10532</v>
      </c>
      <c r="CL2808" t="s">
        <v>10533</v>
      </c>
      <c r="CM2808" t="s">
        <v>10534</v>
      </c>
      <c r="CN2808">
        <v>0</v>
      </c>
      <c r="CO2808">
        <v>1.8708007071872801</v>
      </c>
      <c r="CP2808">
        <v>2614</v>
      </c>
      <c r="CQ2808">
        <v>-1.1973967455644801</v>
      </c>
      <c r="CR2808">
        <v>1.6332763661999548</v>
      </c>
      <c r="CS2808">
        <v>52544.832469892601</v>
      </c>
      <c r="CT2808">
        <v>45873.53036018517</v>
      </c>
      <c r="CU2808">
        <v>0</v>
      </c>
    </row>
    <row r="2809" spans="89:99" x14ac:dyDescent="0.25">
      <c r="CK2809" t="s">
        <v>7388</v>
      </c>
      <c r="CL2809" t="s">
        <v>9604</v>
      </c>
      <c r="CM2809" t="s">
        <v>9605</v>
      </c>
      <c r="CN2809">
        <v>0</v>
      </c>
      <c r="CO2809">
        <v>2.11177736198188E-2</v>
      </c>
      <c r="CP2809">
        <v>2615</v>
      </c>
      <c r="CQ2809">
        <v>41.1413457304836</v>
      </c>
      <c r="CR2809">
        <v>1.843657660995213E-2</v>
      </c>
      <c r="CS2809">
        <v>9588.0225090665808</v>
      </c>
      <c r="CT2809">
        <v>8370.6888192254537</v>
      </c>
      <c r="CU2809">
        <v>0</v>
      </c>
    </row>
    <row r="2810" spans="89:99" x14ac:dyDescent="0.25">
      <c r="CK2810" t="s">
        <v>5086</v>
      </c>
      <c r="CL2810" t="s">
        <v>2264</v>
      </c>
      <c r="CM2810" t="s">
        <v>5087</v>
      </c>
      <c r="CN2810">
        <v>0</v>
      </c>
      <c r="CO2810">
        <v>1.45389193862401E-2</v>
      </c>
      <c r="CP2810">
        <v>2616</v>
      </c>
      <c r="CQ2810">
        <v>4.7996756096767896</v>
      </c>
      <c r="CR2810">
        <v>1.2693000025285516E-2</v>
      </c>
      <c r="CS2810">
        <v>316028.24329459202</v>
      </c>
      <c r="CT2810">
        <v>275904.03341293754</v>
      </c>
      <c r="CU2810">
        <v>0</v>
      </c>
    </row>
    <row r="2811" spans="89:99" x14ac:dyDescent="0.25">
      <c r="CK2811" t="s">
        <v>10353</v>
      </c>
      <c r="CL2811" t="s">
        <v>10354</v>
      </c>
      <c r="CM2811" t="s">
        <v>10355</v>
      </c>
      <c r="CN2811">
        <v>0</v>
      </c>
      <c r="CO2811">
        <v>4.1218477272145296E-3</v>
      </c>
      <c r="CP2811">
        <v>2617</v>
      </c>
      <c r="CQ2811">
        <v>1.72356172349643</v>
      </c>
      <c r="CR2811">
        <v>3.5985214523764652E-3</v>
      </c>
      <c r="CS2811">
        <v>643.36947224861501</v>
      </c>
      <c r="CT2811">
        <v>561.68471057404201</v>
      </c>
      <c r="CU2811">
        <v>0</v>
      </c>
    </row>
    <row r="2812" spans="89:99" x14ac:dyDescent="0.25">
      <c r="CK2812" t="s">
        <v>10043</v>
      </c>
      <c r="CL2812" t="s">
        <v>10044</v>
      </c>
      <c r="CM2812" t="s">
        <v>10045</v>
      </c>
      <c r="CN2812">
        <v>0</v>
      </c>
      <c r="CO2812">
        <v>6.4084040497868096E-4</v>
      </c>
      <c r="CP2812">
        <v>2618</v>
      </c>
      <c r="CQ2812">
        <v>7.2986259285905399</v>
      </c>
      <c r="CR2812">
        <v>5.5947674380096791E-4</v>
      </c>
      <c r="CS2812">
        <v>55369.561760943601</v>
      </c>
      <c r="CT2812">
        <v>48339.620721527172</v>
      </c>
      <c r="CU2812">
        <v>0</v>
      </c>
    </row>
    <row r="2813" spans="89:99" x14ac:dyDescent="0.25">
      <c r="CK2813" t="s">
        <v>7237</v>
      </c>
      <c r="CL2813" t="s">
        <v>10422</v>
      </c>
      <c r="CM2813" t="s">
        <v>10423</v>
      </c>
      <c r="CN2813">
        <v>0</v>
      </c>
      <c r="CO2813">
        <v>9.9389147657244603</v>
      </c>
      <c r="CP2813">
        <v>2619</v>
      </c>
      <c r="CQ2813">
        <v>3.3328068085888001</v>
      </c>
      <c r="CR2813">
        <v>8.6770303914090228</v>
      </c>
      <c r="CS2813">
        <v>595429.17291888199</v>
      </c>
      <c r="CT2813">
        <v>519831.10340840922</v>
      </c>
      <c r="CU2813">
        <v>0</v>
      </c>
    </row>
    <row r="2814" spans="89:99" x14ac:dyDescent="0.25">
      <c r="CK2814" t="s">
        <v>8083</v>
      </c>
      <c r="CL2814" t="s">
        <v>8084</v>
      </c>
      <c r="CM2814" t="s">
        <v>8085</v>
      </c>
      <c r="CN2814">
        <v>0</v>
      </c>
      <c r="CO2814">
        <v>2.08730497028597E-3</v>
      </c>
      <c r="CP2814">
        <v>2620</v>
      </c>
      <c r="CQ2814">
        <v>14.481160492289501</v>
      </c>
      <c r="CR2814">
        <v>1.8222923820385825E-3</v>
      </c>
      <c r="CS2814">
        <v>106.7020183643</v>
      </c>
      <c r="CT2814">
        <v>93.154703304695047</v>
      </c>
      <c r="CU2814">
        <v>0</v>
      </c>
    </row>
    <row r="2815" spans="89:99" x14ac:dyDescent="0.25">
      <c r="CK2815" t="s">
        <v>7548</v>
      </c>
      <c r="CL2815" t="s">
        <v>7549</v>
      </c>
      <c r="CM2815" t="s">
        <v>7550</v>
      </c>
      <c r="CN2815">
        <v>0</v>
      </c>
      <c r="CO2815">
        <v>4.3485520214291102E-4</v>
      </c>
      <c r="CP2815">
        <v>2621</v>
      </c>
      <c r="CQ2815">
        <v>-2.6239737402875201</v>
      </c>
      <c r="CR2815">
        <v>3.7964424625803859E-4</v>
      </c>
      <c r="CS2815">
        <v>257.51569243332398</v>
      </c>
      <c r="CT2815">
        <v>224.8204700592195</v>
      </c>
      <c r="CU2815">
        <v>0</v>
      </c>
    </row>
    <row r="2816" spans="89:99" x14ac:dyDescent="0.25">
      <c r="CK2816" t="s">
        <v>7237</v>
      </c>
      <c r="CL2816" t="s">
        <v>8677</v>
      </c>
      <c r="CM2816" t="s">
        <v>8678</v>
      </c>
      <c r="CN2816">
        <v>0</v>
      </c>
      <c r="CO2816">
        <v>3.3561842301252702E-7</v>
      </c>
      <c r="CP2816">
        <v>2622</v>
      </c>
      <c r="CQ2816">
        <v>7.2607378984001203</v>
      </c>
      <c r="CR2816">
        <v>2.9300696555316461E-7</v>
      </c>
      <c r="CS2816">
        <v>1.89621052817848E-4</v>
      </c>
      <c r="CT2816">
        <v>1.655460054678828E-4</v>
      </c>
      <c r="CU2816">
        <v>0</v>
      </c>
    </row>
    <row r="2817" spans="89:99" x14ac:dyDescent="0.25">
      <c r="CK2817" t="s">
        <v>10055</v>
      </c>
      <c r="CL2817" t="s">
        <v>10056</v>
      </c>
      <c r="CM2817" t="s">
        <v>10057</v>
      </c>
      <c r="CN2817">
        <v>0</v>
      </c>
      <c r="CO2817">
        <v>7.37441283588081E-2</v>
      </c>
      <c r="CP2817">
        <v>2623</v>
      </c>
      <c r="CQ2817">
        <v>-11.242050160138399</v>
      </c>
      <c r="CR2817">
        <v>6.438127884586041E-2</v>
      </c>
      <c r="CS2817">
        <v>66705.961193328796</v>
      </c>
      <c r="CT2817">
        <v>58236.705536379013</v>
      </c>
      <c r="CU2817">
        <v>0</v>
      </c>
    </row>
    <row r="2818" spans="89:99" x14ac:dyDescent="0.25">
      <c r="CK2818" t="s">
        <v>7739</v>
      </c>
      <c r="CL2818" t="s">
        <v>7740</v>
      </c>
      <c r="CM2818" t="s">
        <v>7741</v>
      </c>
      <c r="CN2818">
        <v>0</v>
      </c>
      <c r="CO2818">
        <v>8.7945261590448201E-2</v>
      </c>
      <c r="CP2818">
        <v>2624</v>
      </c>
      <c r="CQ2818">
        <v>-2.8947534119621201</v>
      </c>
      <c r="CR2818">
        <v>7.6779379397878558E-2</v>
      </c>
      <c r="CS2818">
        <v>27350.739622064601</v>
      </c>
      <c r="CT2818">
        <v>23878.180316688798</v>
      </c>
      <c r="CU2818">
        <v>0</v>
      </c>
    </row>
    <row r="2819" spans="89:99" x14ac:dyDescent="0.25">
      <c r="CK2819" t="s">
        <v>6296</v>
      </c>
      <c r="CL2819" t="s">
        <v>6297</v>
      </c>
      <c r="CM2819" t="s">
        <v>6298</v>
      </c>
      <c r="CN2819">
        <v>0</v>
      </c>
      <c r="CO2819">
        <v>1.5006338908071E-2</v>
      </c>
      <c r="CP2819">
        <v>2625</v>
      </c>
      <c r="CQ2819">
        <v>2.4679870633625902</v>
      </c>
      <c r="CR2819">
        <v>1.3101074094946676E-2</v>
      </c>
      <c r="CS2819">
        <v>86.421505771580797</v>
      </c>
      <c r="CT2819">
        <v>75.449085712797839</v>
      </c>
      <c r="CU2819">
        <v>0</v>
      </c>
    </row>
    <row r="2820" spans="89:99" x14ac:dyDescent="0.25">
      <c r="CK2820" t="s">
        <v>4293</v>
      </c>
      <c r="CL2820" t="s">
        <v>10480</v>
      </c>
      <c r="CM2820" t="s">
        <v>10481</v>
      </c>
      <c r="CN2820">
        <v>0</v>
      </c>
      <c r="CO2820">
        <v>3.19989761269336E-4</v>
      </c>
      <c r="CP2820">
        <v>2626</v>
      </c>
      <c r="CQ2820">
        <v>1.25422917185417</v>
      </c>
      <c r="CR2820">
        <v>2.7936258121953611E-4</v>
      </c>
      <c r="CS2820">
        <v>52116.589543032896</v>
      </c>
      <c r="CT2820">
        <v>45499.658868291284</v>
      </c>
      <c r="CU2820">
        <v>0</v>
      </c>
    </row>
    <row r="2821" spans="89:99" x14ac:dyDescent="0.25">
      <c r="CK2821" t="s">
        <v>8420</v>
      </c>
      <c r="CL2821" t="s">
        <v>8421</v>
      </c>
      <c r="CM2821" t="s">
        <v>8422</v>
      </c>
      <c r="CN2821">
        <v>0</v>
      </c>
      <c r="CO2821">
        <v>2.1025261381131699E-2</v>
      </c>
      <c r="CP2821">
        <v>2627</v>
      </c>
      <c r="CQ2821">
        <v>0.37269730982827298</v>
      </c>
      <c r="CR2821">
        <v>1.83558100951377E-2</v>
      </c>
      <c r="CS2821">
        <v>20195.616971936499</v>
      </c>
      <c r="CT2821">
        <v>17631.500658711557</v>
      </c>
      <c r="CU2821">
        <v>0</v>
      </c>
    </row>
    <row r="2822" spans="89:99" x14ac:dyDescent="0.25">
      <c r="CK2822" t="s">
        <v>8185</v>
      </c>
      <c r="CL2822" t="s">
        <v>8186</v>
      </c>
      <c r="CM2822" t="s">
        <v>8187</v>
      </c>
      <c r="CN2822">
        <v>0</v>
      </c>
      <c r="CO2822">
        <v>0.28991071638708499</v>
      </c>
      <c r="CP2822">
        <v>2628</v>
      </c>
      <c r="CQ2822">
        <v>-1.0331543550523099</v>
      </c>
      <c r="CR2822">
        <v>0.25310249219171521</v>
      </c>
      <c r="CS2822">
        <v>5373.5138961355096</v>
      </c>
      <c r="CT2822">
        <v>4691.2710778265619</v>
      </c>
      <c r="CU2822">
        <v>0</v>
      </c>
    </row>
    <row r="2823" spans="89:99" x14ac:dyDescent="0.25">
      <c r="CK2823" t="s">
        <v>9997</v>
      </c>
      <c r="CL2823" t="s">
        <v>9998</v>
      </c>
      <c r="CM2823" t="s">
        <v>9999</v>
      </c>
      <c r="CN2823">
        <v>0</v>
      </c>
      <c r="CO2823">
        <v>0.150582516905512</v>
      </c>
      <c r="CP2823">
        <v>2629</v>
      </c>
      <c r="CQ2823">
        <v>0.19203810070662</v>
      </c>
      <c r="CR2823">
        <v>0.1314639582291206</v>
      </c>
      <c r="CS2823">
        <v>240174.596988784</v>
      </c>
      <c r="CT2823">
        <v>209681.06945670009</v>
      </c>
      <c r="CU2823">
        <v>0</v>
      </c>
    </row>
    <row r="2824" spans="89:99" x14ac:dyDescent="0.25">
      <c r="CK2824" t="s">
        <v>10829</v>
      </c>
      <c r="CL2824" t="s">
        <v>10830</v>
      </c>
      <c r="CM2824" t="s">
        <v>10831</v>
      </c>
      <c r="CN2824">
        <v>0</v>
      </c>
      <c r="CO2824">
        <v>5.6549152023249297E-2</v>
      </c>
      <c r="CP2824">
        <v>2630</v>
      </c>
      <c r="CQ2824">
        <v>2.5051891437133902</v>
      </c>
      <c r="CR2824">
        <v>4.9369445485769485E-2</v>
      </c>
      <c r="CS2824">
        <v>29316.792205051301</v>
      </c>
      <c r="CT2824">
        <v>25594.614999529174</v>
      </c>
      <c r="CU2824">
        <v>0</v>
      </c>
    </row>
    <row r="2825" spans="89:99" x14ac:dyDescent="0.25">
      <c r="CK2825" t="s">
        <v>10909</v>
      </c>
      <c r="CL2825" t="s">
        <v>10910</v>
      </c>
      <c r="CM2825" t="s">
        <v>10911</v>
      </c>
      <c r="CN2825">
        <v>0</v>
      </c>
      <c r="CO2825">
        <v>0.45355860169690299</v>
      </c>
      <c r="CP2825">
        <v>2631</v>
      </c>
      <c r="CQ2825">
        <v>-5.8867812968705904</v>
      </c>
      <c r="CR2825">
        <v>0.39597298739105752</v>
      </c>
      <c r="CS2825">
        <v>18214.404109116698</v>
      </c>
      <c r="CT2825">
        <v>15901.830505806811</v>
      </c>
      <c r="CU2825">
        <v>0</v>
      </c>
    </row>
    <row r="2826" spans="89:99" x14ac:dyDescent="0.25">
      <c r="CK2826" t="s">
        <v>8654</v>
      </c>
      <c r="CL2826" t="s">
        <v>8655</v>
      </c>
      <c r="CM2826" t="s">
        <v>8656</v>
      </c>
      <c r="CN2826">
        <v>0</v>
      </c>
      <c r="CO2826">
        <v>0.42779993509789599</v>
      </c>
      <c r="CP2826">
        <v>2632</v>
      </c>
      <c r="CQ2826">
        <v>11.2918883932005</v>
      </c>
      <c r="CR2826">
        <v>0.37348474413812682</v>
      </c>
      <c r="CS2826">
        <v>194.89103250681899</v>
      </c>
      <c r="CT2826">
        <v>170.14688745562327</v>
      </c>
      <c r="CU2826">
        <v>0</v>
      </c>
    </row>
    <row r="2827" spans="89:99" x14ac:dyDescent="0.25">
      <c r="CK2827" t="s">
        <v>5953</v>
      </c>
      <c r="CL2827" t="s">
        <v>775</v>
      </c>
      <c r="CM2827" t="s">
        <v>776</v>
      </c>
      <c r="CN2827">
        <v>0</v>
      </c>
      <c r="CO2827">
        <v>3.7687137619818402E-4</v>
      </c>
      <c r="CP2827">
        <v>2633</v>
      </c>
      <c r="CQ2827">
        <v>0</v>
      </c>
      <c r="CR2827">
        <v>3.2902227879055785E-4</v>
      </c>
      <c r="CS2827">
        <v>0</v>
      </c>
      <c r="CT2827">
        <v>0</v>
      </c>
      <c r="CU2827">
        <v>0</v>
      </c>
    </row>
    <row r="2828" spans="89:99" x14ac:dyDescent="0.25">
      <c r="CK2828" t="s">
        <v>6059</v>
      </c>
      <c r="CL2828" t="s">
        <v>2904</v>
      </c>
      <c r="CM2828" t="s">
        <v>2905</v>
      </c>
      <c r="CN2828">
        <v>0</v>
      </c>
      <c r="CO2828">
        <v>8.6643165223583892E-3</v>
      </c>
      <c r="CP2828">
        <v>2634</v>
      </c>
      <c r="CQ2828">
        <v>21.828295150301699</v>
      </c>
      <c r="CR2828">
        <v>7.5642602394136813E-3</v>
      </c>
      <c r="CS2828">
        <v>2816917.86121475</v>
      </c>
      <c r="CT2828">
        <v>2459270.7018834813</v>
      </c>
      <c r="CU2828">
        <v>0</v>
      </c>
    </row>
    <row r="2829" spans="89:99" x14ac:dyDescent="0.25">
      <c r="CK2829" t="s">
        <v>7681</v>
      </c>
      <c r="CL2829" t="s">
        <v>803</v>
      </c>
      <c r="CM2829" t="s">
        <v>7682</v>
      </c>
      <c r="CN2829">
        <v>0</v>
      </c>
      <c r="CO2829">
        <v>9.9332202429430706E-4</v>
      </c>
      <c r="CP2829">
        <v>2635</v>
      </c>
      <c r="CQ2829">
        <v>0</v>
      </c>
      <c r="CR2829">
        <v>8.6720588680180496E-4</v>
      </c>
      <c r="CS2829">
        <v>0</v>
      </c>
      <c r="CT2829">
        <v>0</v>
      </c>
      <c r="CU2829">
        <v>0</v>
      </c>
    </row>
    <row r="2830" spans="89:99" x14ac:dyDescent="0.25">
      <c r="CK2830" t="s">
        <v>8481</v>
      </c>
      <c r="CL2830" t="s">
        <v>8482</v>
      </c>
      <c r="CM2830" t="s">
        <v>8483</v>
      </c>
      <c r="CN2830">
        <v>0</v>
      </c>
      <c r="CO2830">
        <v>1.04659948376177E-4</v>
      </c>
      <c r="CP2830">
        <v>2636</v>
      </c>
      <c r="CQ2830">
        <v>-21.9706667240985</v>
      </c>
      <c r="CR2830">
        <v>9.1371902690544089E-5</v>
      </c>
      <c r="CS2830">
        <v>2352.4225573374501</v>
      </c>
      <c r="CT2830">
        <v>2053.7495797676588</v>
      </c>
      <c r="CU2830">
        <v>0</v>
      </c>
    </row>
    <row r="2831" spans="89:99" x14ac:dyDescent="0.25">
      <c r="CK2831" t="s">
        <v>6997</v>
      </c>
      <c r="CL2831" t="s">
        <v>6998</v>
      </c>
      <c r="CM2831" t="s">
        <v>6999</v>
      </c>
      <c r="CN2831">
        <v>0</v>
      </c>
      <c r="CO2831">
        <v>3.1556841718547998E-6</v>
      </c>
      <c r="CP2831">
        <v>2637</v>
      </c>
      <c r="CQ2831">
        <v>-2.1145626132588098</v>
      </c>
      <c r="CR2831">
        <v>2.7550258866594278E-6</v>
      </c>
      <c r="CS2831">
        <v>0</v>
      </c>
      <c r="CT2831">
        <v>0</v>
      </c>
      <c r="CU2831">
        <v>0</v>
      </c>
    </row>
    <row r="2832" spans="89:99" x14ac:dyDescent="0.25">
      <c r="CK2832" t="s">
        <v>10269</v>
      </c>
      <c r="CL2832" t="s">
        <v>10270</v>
      </c>
      <c r="CM2832" t="s">
        <v>10271</v>
      </c>
      <c r="CN2832">
        <v>0</v>
      </c>
      <c r="CO2832">
        <v>2.64394617761557E-2</v>
      </c>
      <c r="CP2832">
        <v>2638</v>
      </c>
      <c r="CQ2832">
        <v>0.58842969709488402</v>
      </c>
      <c r="CR2832">
        <v>2.3082601951207874E-2</v>
      </c>
      <c r="CS2832">
        <v>777384.75215757696</v>
      </c>
      <c r="CT2832">
        <v>678684.87448464253</v>
      </c>
      <c r="CU2832">
        <v>0</v>
      </c>
    </row>
    <row r="2833" spans="89:99" x14ac:dyDescent="0.25">
      <c r="CK2833" t="s">
        <v>6951</v>
      </c>
      <c r="CL2833" t="s">
        <v>6952</v>
      </c>
      <c r="CM2833" t="s">
        <v>6953</v>
      </c>
      <c r="CN2833">
        <v>0</v>
      </c>
      <c r="CO2833">
        <v>5.5120660181632805E-4</v>
      </c>
      <c r="CP2833">
        <v>2639</v>
      </c>
      <c r="CQ2833">
        <v>5.4422722294081897E-2</v>
      </c>
      <c r="CR2833">
        <v>4.8122320682331994E-4</v>
      </c>
      <c r="CS2833">
        <v>0</v>
      </c>
      <c r="CT2833">
        <v>0</v>
      </c>
      <c r="CU2833">
        <v>0</v>
      </c>
    </row>
    <row r="2834" spans="89:99" x14ac:dyDescent="0.25">
      <c r="CK2834" t="s">
        <v>10140</v>
      </c>
      <c r="CL2834" t="s">
        <v>10141</v>
      </c>
      <c r="CM2834" t="s">
        <v>10142</v>
      </c>
      <c r="CN2834">
        <v>0</v>
      </c>
      <c r="CO2834">
        <v>9.0577620207273198E-4</v>
      </c>
      <c r="CP2834">
        <v>2640</v>
      </c>
      <c r="CQ2834">
        <v>10.6860303036073</v>
      </c>
      <c r="CR2834">
        <v>7.9077523235276991E-4</v>
      </c>
      <c r="CS2834">
        <v>4045.54192043278</v>
      </c>
      <c r="CT2834">
        <v>3531.9037360469533</v>
      </c>
      <c r="CU2834">
        <v>0</v>
      </c>
    </row>
    <row r="2835" spans="89:99" x14ac:dyDescent="0.25">
      <c r="CK2835" t="s">
        <v>4783</v>
      </c>
      <c r="CL2835" t="s">
        <v>3103</v>
      </c>
      <c r="CM2835" t="s">
        <v>4784</v>
      </c>
      <c r="CN2835">
        <v>0</v>
      </c>
      <c r="CO2835">
        <v>2.67476432316654E-3</v>
      </c>
      <c r="CP2835">
        <v>2641</v>
      </c>
      <c r="CQ2835">
        <v>12.3341828176993</v>
      </c>
      <c r="CR2835">
        <v>2.3351655456400242E-3</v>
      </c>
      <c r="CS2835">
        <v>11572.3678441801</v>
      </c>
      <c r="CT2835">
        <v>10103.093733211621</v>
      </c>
      <c r="CU2835">
        <v>0</v>
      </c>
    </row>
    <row r="2836" spans="89:99" x14ac:dyDescent="0.25">
      <c r="CK2836" t="s">
        <v>5643</v>
      </c>
      <c r="CL2836" t="s">
        <v>5644</v>
      </c>
      <c r="CM2836" t="s">
        <v>5645</v>
      </c>
      <c r="CN2836">
        <v>0</v>
      </c>
      <c r="CO2836">
        <v>1.3947786751776199E-3</v>
      </c>
      <c r="CP2836">
        <v>2642</v>
      </c>
      <c r="CQ2836">
        <v>-18.951688745697101</v>
      </c>
      <c r="CR2836">
        <v>1.2176919954623689E-3</v>
      </c>
      <c r="CS2836">
        <v>1.6909516976573999</v>
      </c>
      <c r="CT2836">
        <v>1.4762617063160262</v>
      </c>
      <c r="CU2836">
        <v>0</v>
      </c>
    </row>
    <row r="2837" spans="89:99" x14ac:dyDescent="0.25">
      <c r="CK2837" t="s">
        <v>6918</v>
      </c>
      <c r="CL2837" t="s">
        <v>3050</v>
      </c>
      <c r="CM2837" t="s">
        <v>3051</v>
      </c>
      <c r="CN2837">
        <v>0</v>
      </c>
      <c r="CO2837">
        <v>2.1003653687843401E-2</v>
      </c>
      <c r="CP2837">
        <v>2643</v>
      </c>
      <c r="CQ2837">
        <v>9.1832408925144495</v>
      </c>
      <c r="CR2837">
        <v>1.8336945801020056E-2</v>
      </c>
      <c r="CS2837">
        <v>333.66404248508002</v>
      </c>
      <c r="CT2837">
        <v>291.30072099500438</v>
      </c>
      <c r="CU2837">
        <v>0</v>
      </c>
    </row>
    <row r="2838" spans="89:99" x14ac:dyDescent="0.25">
      <c r="CK2838" t="s">
        <v>4441</v>
      </c>
      <c r="CL2838" t="s">
        <v>4442</v>
      </c>
      <c r="CM2838" t="s">
        <v>4443</v>
      </c>
      <c r="CN2838">
        <v>0</v>
      </c>
      <c r="CO2838">
        <v>1.8812589773467201E-6</v>
      </c>
      <c r="CP2838">
        <v>2644</v>
      </c>
      <c r="CQ2838">
        <v>-2.5987169070357998</v>
      </c>
      <c r="CR2838">
        <v>1.6424068125468717E-6</v>
      </c>
      <c r="CS2838">
        <v>0</v>
      </c>
      <c r="CT2838">
        <v>0</v>
      </c>
      <c r="CU2838">
        <v>0</v>
      </c>
    </row>
    <row r="2839" spans="89:99" x14ac:dyDescent="0.25">
      <c r="CK2839" t="s">
        <v>7355</v>
      </c>
      <c r="CL2839" t="s">
        <v>7356</v>
      </c>
      <c r="CM2839" t="s">
        <v>7357</v>
      </c>
      <c r="CN2839">
        <v>0</v>
      </c>
      <c r="CO2839">
        <v>6.3224406322349698E-5</v>
      </c>
      <c r="CP2839">
        <v>2645</v>
      </c>
      <c r="CQ2839">
        <v>16.239845112012699</v>
      </c>
      <c r="CR2839">
        <v>5.5197182798038906E-5</v>
      </c>
      <c r="CS2839">
        <v>3.6131669126450898</v>
      </c>
      <c r="CT2839">
        <v>3.1544247887480195</v>
      </c>
      <c r="CU2839">
        <v>0</v>
      </c>
    </row>
    <row r="2840" spans="89:99" x14ac:dyDescent="0.25">
      <c r="CK2840" t="s">
        <v>10094</v>
      </c>
      <c r="CL2840" t="s">
        <v>10095</v>
      </c>
      <c r="CM2840" t="s">
        <v>10096</v>
      </c>
      <c r="CN2840">
        <v>0</v>
      </c>
      <c r="CO2840">
        <v>0.62512571316796395</v>
      </c>
      <c r="CP2840">
        <v>2646</v>
      </c>
      <c r="CQ2840">
        <v>-3.5898894330443998</v>
      </c>
      <c r="CR2840">
        <v>0.54575725212130677</v>
      </c>
      <c r="CS2840">
        <v>1143145.1059385799</v>
      </c>
      <c r="CT2840">
        <v>998006.83070819429</v>
      </c>
      <c r="CU2840">
        <v>0</v>
      </c>
    </row>
    <row r="2841" spans="89:99" x14ac:dyDescent="0.25">
      <c r="CK2841" t="s">
        <v>7655</v>
      </c>
      <c r="CL2841" t="s">
        <v>7656</v>
      </c>
      <c r="CM2841" t="s">
        <v>3488</v>
      </c>
      <c r="CN2841">
        <v>0</v>
      </c>
      <c r="CO2841">
        <v>0.67787343259800603</v>
      </c>
      <c r="CP2841">
        <v>2647</v>
      </c>
      <c r="CQ2841">
        <v>7.20030567522877</v>
      </c>
      <c r="CR2841">
        <v>0.59180791010163292</v>
      </c>
      <c r="CS2841">
        <v>32866.6509963672</v>
      </c>
      <c r="CT2841">
        <v>28693.769519264442</v>
      </c>
      <c r="CU2841">
        <v>0</v>
      </c>
    </row>
    <row r="2842" spans="89:99" x14ac:dyDescent="0.25">
      <c r="CK2842" t="s">
        <v>7335</v>
      </c>
      <c r="CL2842" t="s">
        <v>7336</v>
      </c>
      <c r="CM2842" t="s">
        <v>7337</v>
      </c>
      <c r="CN2842">
        <v>0</v>
      </c>
      <c r="CO2842">
        <v>2.99361197522598</v>
      </c>
      <c r="CP2842">
        <v>2648</v>
      </c>
      <c r="CQ2842">
        <v>7.76238954364901</v>
      </c>
      <c r="CR2842">
        <v>2.6135310244033896</v>
      </c>
      <c r="CS2842">
        <v>318917.34601656097</v>
      </c>
      <c r="CT2842">
        <v>278426.32409691438</v>
      </c>
      <c r="CU2842">
        <v>0</v>
      </c>
    </row>
    <row r="2843" spans="89:99" x14ac:dyDescent="0.25">
      <c r="CK2843" t="s">
        <v>10728</v>
      </c>
      <c r="CL2843" t="s">
        <v>10729</v>
      </c>
      <c r="CM2843" t="s">
        <v>10730</v>
      </c>
      <c r="CN2843">
        <v>0</v>
      </c>
      <c r="CO2843">
        <v>4.2762761162541E-3</v>
      </c>
      <c r="CP2843">
        <v>2649</v>
      </c>
      <c r="CQ2843">
        <v>0.450057908609654</v>
      </c>
      <c r="CR2843">
        <v>3.7333429954300155E-3</v>
      </c>
      <c r="CS2843">
        <v>443.86548729405001</v>
      </c>
      <c r="CT2843">
        <v>387.51054956524837</v>
      </c>
      <c r="CU2843">
        <v>0</v>
      </c>
    </row>
    <row r="2844" spans="89:99" x14ac:dyDescent="0.25">
      <c r="CK2844" t="s">
        <v>6870</v>
      </c>
      <c r="CL2844" t="s">
        <v>10492</v>
      </c>
      <c r="CM2844" t="s">
        <v>10493</v>
      </c>
      <c r="CN2844">
        <v>0</v>
      </c>
      <c r="CO2844">
        <v>8.7821800844988807E-2</v>
      </c>
      <c r="CP2844">
        <v>2650</v>
      </c>
      <c r="CQ2844">
        <v>-17.578463324113098</v>
      </c>
      <c r="CR2844">
        <v>7.6671593722505677E-2</v>
      </c>
      <c r="CS2844">
        <v>418.20741562383699</v>
      </c>
      <c r="CT2844">
        <v>365.11012930657228</v>
      </c>
      <c r="CU2844">
        <v>0</v>
      </c>
    </row>
    <row r="2845" spans="89:99" x14ac:dyDescent="0.25">
      <c r="CK2845" t="s">
        <v>11011</v>
      </c>
      <c r="CL2845" t="s">
        <v>11012</v>
      </c>
      <c r="CM2845" t="s">
        <v>11013</v>
      </c>
      <c r="CN2845">
        <v>0</v>
      </c>
      <c r="CO2845">
        <v>8.5955094632926304E-2</v>
      </c>
      <c r="CP2845">
        <v>2651</v>
      </c>
      <c r="CQ2845">
        <v>32.562951156476103</v>
      </c>
      <c r="CR2845">
        <v>7.5041891997951471E-2</v>
      </c>
      <c r="CS2845">
        <v>31659.124855540202</v>
      </c>
      <c r="CT2845">
        <v>27639.555727381405</v>
      </c>
      <c r="CU2845">
        <v>0</v>
      </c>
    </row>
    <row r="2846" spans="89:99" x14ac:dyDescent="0.25">
      <c r="CK2846" t="s">
        <v>7791</v>
      </c>
      <c r="CL2846" t="s">
        <v>7791</v>
      </c>
      <c r="CM2846" t="s">
        <v>7792</v>
      </c>
      <c r="CN2846">
        <v>0</v>
      </c>
      <c r="CO2846">
        <v>9.5155710462966096E-4</v>
      </c>
      <c r="CP2846">
        <v>2652</v>
      </c>
      <c r="CQ2846">
        <v>10.263477383759801</v>
      </c>
      <c r="CR2846">
        <v>8.3074360839746088E-4</v>
      </c>
      <c r="CS2846">
        <v>1043.38286955169</v>
      </c>
      <c r="CT2846">
        <v>910.9108069019295</v>
      </c>
      <c r="CU2846">
        <v>0</v>
      </c>
    </row>
    <row r="2847" spans="89:99" x14ac:dyDescent="0.25">
      <c r="CK2847" t="s">
        <v>6931</v>
      </c>
      <c r="CL2847" t="s">
        <v>6932</v>
      </c>
      <c r="CM2847" t="s">
        <v>6933</v>
      </c>
      <c r="CN2847">
        <v>0</v>
      </c>
      <c r="CO2847">
        <v>3.7222582738197299E-2</v>
      </c>
      <c r="CP2847">
        <v>2653</v>
      </c>
      <c r="CQ2847">
        <v>3.7157668699947002</v>
      </c>
      <c r="CR2847">
        <v>3.2496654743424828E-2</v>
      </c>
      <c r="CS2847">
        <v>161321.16107719499</v>
      </c>
      <c r="CT2847">
        <v>140839.18118219005</v>
      </c>
      <c r="CU2847">
        <v>0</v>
      </c>
    </row>
    <row r="2848" spans="89:99" x14ac:dyDescent="0.25">
      <c r="CK2848" t="s">
        <v>5050</v>
      </c>
      <c r="CL2848" t="s">
        <v>7390</v>
      </c>
      <c r="CM2848" t="s">
        <v>7391</v>
      </c>
      <c r="CN2848">
        <v>0</v>
      </c>
      <c r="CO2848">
        <v>3.08776859232493E-5</v>
      </c>
      <c r="CP2848">
        <v>2654</v>
      </c>
      <c r="CQ2848">
        <v>702.81016991917602</v>
      </c>
      <c r="CR2848">
        <v>2.6957331407689885E-5</v>
      </c>
      <c r="CS2848">
        <v>0</v>
      </c>
      <c r="CT2848">
        <v>0</v>
      </c>
      <c r="CU2848">
        <v>0</v>
      </c>
    </row>
    <row r="2849" spans="89:99" x14ac:dyDescent="0.25">
      <c r="CK2849" t="s">
        <v>7061</v>
      </c>
      <c r="CL2849" t="s">
        <v>7061</v>
      </c>
      <c r="CM2849" t="s">
        <v>7062</v>
      </c>
      <c r="CN2849">
        <v>0</v>
      </c>
      <c r="CO2849">
        <v>5.7012222921818203E-4</v>
      </c>
      <c r="CP2849">
        <v>2655</v>
      </c>
      <c r="CQ2849">
        <v>0</v>
      </c>
      <c r="CR2849">
        <v>4.9773723050772494E-4</v>
      </c>
      <c r="CS2849">
        <v>0</v>
      </c>
      <c r="CT2849">
        <v>0</v>
      </c>
      <c r="CU2849">
        <v>0</v>
      </c>
    </row>
    <row r="2850" spans="89:99" x14ac:dyDescent="0.25">
      <c r="CK2850" t="s">
        <v>9275</v>
      </c>
      <c r="CL2850" t="s">
        <v>9276</v>
      </c>
      <c r="CM2850" t="s">
        <v>9277</v>
      </c>
      <c r="CN2850">
        <v>0</v>
      </c>
      <c r="CO2850">
        <v>0.53795840153605501</v>
      </c>
      <c r="CP2850">
        <v>2656</v>
      </c>
      <c r="CQ2850">
        <v>0</v>
      </c>
      <c r="CR2850">
        <v>0.46965705104343147</v>
      </c>
      <c r="CS2850">
        <v>0</v>
      </c>
      <c r="CT2850">
        <v>0</v>
      </c>
      <c r="CU2850">
        <v>0</v>
      </c>
    </row>
    <row r="2851" spans="89:99" x14ac:dyDescent="0.25">
      <c r="CK2851" t="s">
        <v>9678</v>
      </c>
      <c r="CL2851" t="s">
        <v>9679</v>
      </c>
      <c r="CM2851" t="s">
        <v>9680</v>
      </c>
      <c r="CN2851">
        <v>0</v>
      </c>
      <c r="CO2851">
        <v>1.04148387667454E-4</v>
      </c>
      <c r="CP2851">
        <v>2657</v>
      </c>
      <c r="CQ2851">
        <v>1.03633864321129</v>
      </c>
      <c r="CR2851">
        <v>9.0925291775643401E-5</v>
      </c>
      <c r="CS2851">
        <v>0</v>
      </c>
      <c r="CT2851">
        <v>0</v>
      </c>
      <c r="CU2851">
        <v>0</v>
      </c>
    </row>
    <row r="2852" spans="89:99" x14ac:dyDescent="0.25">
      <c r="CK2852" t="s">
        <v>9347</v>
      </c>
      <c r="CL2852" t="s">
        <v>9348</v>
      </c>
      <c r="CM2852" t="s">
        <v>9349</v>
      </c>
      <c r="CN2852">
        <v>0</v>
      </c>
      <c r="CO2852">
        <v>1.1703467201913</v>
      </c>
      <c r="CP2852">
        <v>2658</v>
      </c>
      <c r="CQ2852">
        <v>0</v>
      </c>
      <c r="CR2852">
        <v>1.0217548192089321</v>
      </c>
      <c r="CS2852">
        <v>0</v>
      </c>
      <c r="CT2852">
        <v>0</v>
      </c>
      <c r="CU2852">
        <v>0</v>
      </c>
    </row>
    <row r="2853" spans="89:99" x14ac:dyDescent="0.25">
      <c r="CK2853" t="s">
        <v>9030</v>
      </c>
      <c r="CL2853" t="s">
        <v>9031</v>
      </c>
      <c r="CM2853" t="s">
        <v>9032</v>
      </c>
      <c r="CN2853">
        <v>0</v>
      </c>
      <c r="CO2853">
        <v>1.16790919923413E-2</v>
      </c>
      <c r="CP2853">
        <v>2659</v>
      </c>
      <c r="CQ2853">
        <v>9.98029321012209</v>
      </c>
      <c r="CR2853">
        <v>1.0196267756625682E-2</v>
      </c>
      <c r="CS2853">
        <v>76.943679240100707</v>
      </c>
      <c r="CT2853">
        <v>67.174601949060587</v>
      </c>
      <c r="CU2853">
        <v>0</v>
      </c>
    </row>
    <row r="2854" spans="89:99" x14ac:dyDescent="0.25">
      <c r="CK2854" t="s">
        <v>7447</v>
      </c>
      <c r="CL2854" t="s">
        <v>7448</v>
      </c>
      <c r="CM2854" t="s">
        <v>7449</v>
      </c>
      <c r="CN2854">
        <v>0</v>
      </c>
      <c r="CO2854">
        <v>0.40722018333917998</v>
      </c>
      <c r="CP2854">
        <v>2660</v>
      </c>
      <c r="CQ2854">
        <v>-0.57837914497886</v>
      </c>
      <c r="CR2854">
        <v>0.35551787998170442</v>
      </c>
      <c r="CS2854">
        <v>68582.809761838304</v>
      </c>
      <c r="CT2854">
        <v>59875.261903236285</v>
      </c>
      <c r="CU2854">
        <v>0</v>
      </c>
    </row>
    <row r="2855" spans="89:99" x14ac:dyDescent="0.25">
      <c r="CK2855" t="s">
        <v>5667</v>
      </c>
      <c r="CL2855" t="s">
        <v>3302</v>
      </c>
      <c r="CM2855" t="s">
        <v>3303</v>
      </c>
      <c r="CN2855">
        <v>0</v>
      </c>
      <c r="CO2855">
        <v>3.818290977346E-7</v>
      </c>
      <c r="CP2855">
        <v>2661</v>
      </c>
      <c r="CQ2855">
        <v>-10.5048939865168</v>
      </c>
      <c r="CR2855">
        <v>3.3335054816982432E-7</v>
      </c>
      <c r="CS2855">
        <v>984.54474389826203</v>
      </c>
      <c r="CT2855">
        <v>859.54300503396337</v>
      </c>
      <c r="CU2855">
        <v>0</v>
      </c>
    </row>
    <row r="2856" spans="89:99" x14ac:dyDescent="0.25">
      <c r="CK2856" t="s">
        <v>3699</v>
      </c>
      <c r="CL2856" t="s">
        <v>9808</v>
      </c>
      <c r="CM2856" t="s">
        <v>9809</v>
      </c>
      <c r="CN2856">
        <v>0</v>
      </c>
      <c r="CO2856">
        <v>4.0192321966978403E-2</v>
      </c>
      <c r="CP2856">
        <v>2662</v>
      </c>
      <c r="CQ2856">
        <v>-1.4317413418816201</v>
      </c>
      <c r="CR2856">
        <v>3.5089344000762968E-2</v>
      </c>
      <c r="CS2856">
        <v>10928.8160688728</v>
      </c>
      <c r="CT2856">
        <v>9541.2498655044365</v>
      </c>
      <c r="CU2856">
        <v>0</v>
      </c>
    </row>
    <row r="2857" spans="89:99" x14ac:dyDescent="0.25">
      <c r="CK2857" t="s">
        <v>9853</v>
      </c>
      <c r="CL2857" t="s">
        <v>9935</v>
      </c>
      <c r="CM2857" t="s">
        <v>9936</v>
      </c>
      <c r="CN2857">
        <v>0</v>
      </c>
      <c r="CO2857">
        <v>0.20440816514346999</v>
      </c>
      <c r="CP2857">
        <v>2664</v>
      </c>
      <c r="CQ2857">
        <v>0.16305110617278201</v>
      </c>
      <c r="CR2857">
        <v>0.17845568686419452</v>
      </c>
      <c r="CS2857">
        <v>24239.225635273298</v>
      </c>
      <c r="CT2857">
        <v>21161.716591716464</v>
      </c>
      <c r="CU2857">
        <v>0</v>
      </c>
    </row>
    <row r="2858" spans="89:99" x14ac:dyDescent="0.25">
      <c r="CK2858" t="s">
        <v>10941</v>
      </c>
      <c r="CL2858" t="s">
        <v>10942</v>
      </c>
      <c r="CM2858" t="s">
        <v>10943</v>
      </c>
      <c r="CN2858">
        <v>0</v>
      </c>
      <c r="CO2858">
        <v>0.111005661393102</v>
      </c>
      <c r="CP2858">
        <v>2665</v>
      </c>
      <c r="CQ2858">
        <v>0.46907244396623898</v>
      </c>
      <c r="CR2858">
        <v>9.6911938599988229E-2</v>
      </c>
      <c r="CS2858">
        <v>885424.72832364705</v>
      </c>
      <c r="CT2858">
        <v>773007.66311676381</v>
      </c>
      <c r="CU2858">
        <v>0</v>
      </c>
    </row>
    <row r="2859" spans="89:99" x14ac:dyDescent="0.25">
      <c r="CK2859" t="s">
        <v>5995</v>
      </c>
      <c r="CL2859" t="s">
        <v>5996</v>
      </c>
      <c r="CM2859" t="s">
        <v>5997</v>
      </c>
      <c r="CN2859">
        <v>0</v>
      </c>
      <c r="CO2859">
        <v>2.9940994663128998E-3</v>
      </c>
      <c r="CP2859">
        <v>2666</v>
      </c>
      <c r="CQ2859">
        <v>-0.22809716834883301</v>
      </c>
      <c r="CR2859">
        <v>2.6139566216719498E-3</v>
      </c>
      <c r="CS2859">
        <v>44.503109402706201</v>
      </c>
      <c r="CT2859">
        <v>38.852816620501024</v>
      </c>
      <c r="CU2859">
        <v>0</v>
      </c>
    </row>
    <row r="2860" spans="89:99" x14ac:dyDescent="0.25">
      <c r="CK2860" t="s">
        <v>3971</v>
      </c>
      <c r="CL2860" t="s">
        <v>8742</v>
      </c>
      <c r="CM2860" t="s">
        <v>8743</v>
      </c>
      <c r="CN2860">
        <v>0</v>
      </c>
      <c r="CO2860">
        <v>2.9210125641253602E-4</v>
      </c>
      <c r="CP2860">
        <v>2667</v>
      </c>
      <c r="CQ2860">
        <v>-8.6094589780297408</v>
      </c>
      <c r="CR2860">
        <v>2.5501491249337488E-4</v>
      </c>
      <c r="CS2860">
        <v>464.08522697494402</v>
      </c>
      <c r="CT2860">
        <v>405.16311021729734</v>
      </c>
      <c r="CU2860">
        <v>0</v>
      </c>
    </row>
    <row r="2861" spans="89:99" x14ac:dyDescent="0.25">
      <c r="CK2861" t="s">
        <v>9003</v>
      </c>
      <c r="CL2861" t="s">
        <v>9004</v>
      </c>
      <c r="CM2861" t="s">
        <v>9005</v>
      </c>
      <c r="CN2861">
        <v>0</v>
      </c>
      <c r="CO2861">
        <v>4.1735430255049399</v>
      </c>
      <c r="CP2861">
        <v>2668</v>
      </c>
      <c r="CQ2861">
        <v>0.41733723746618001</v>
      </c>
      <c r="CR2861">
        <v>3.6436533088147316</v>
      </c>
      <c r="CS2861">
        <v>5717.75394494177</v>
      </c>
      <c r="CT2861">
        <v>4991.8050330761844</v>
      </c>
      <c r="CU2861">
        <v>0</v>
      </c>
    </row>
    <row r="2862" spans="89:99" x14ac:dyDescent="0.25">
      <c r="CK2862" t="s">
        <v>9990</v>
      </c>
      <c r="CL2862" t="s">
        <v>9991</v>
      </c>
      <c r="CM2862" t="s">
        <v>9992</v>
      </c>
      <c r="CN2862">
        <v>0</v>
      </c>
      <c r="CO2862">
        <v>1.3873227269355999E-2</v>
      </c>
      <c r="CP2862">
        <v>2669</v>
      </c>
      <c r="CQ2862">
        <v>1.09845352596075</v>
      </c>
      <c r="CR2862">
        <v>1.2111826842329488E-2</v>
      </c>
      <c r="CS2862">
        <v>655.23416499573898</v>
      </c>
      <c r="CT2862">
        <v>572.04301447122009</v>
      </c>
      <c r="CU2862">
        <v>0</v>
      </c>
    </row>
    <row r="2863" spans="89:99" x14ac:dyDescent="0.25">
      <c r="CK2863" t="s">
        <v>10019</v>
      </c>
      <c r="CL2863" t="s">
        <v>10020</v>
      </c>
      <c r="CM2863" t="s">
        <v>10021</v>
      </c>
      <c r="CN2863">
        <v>0</v>
      </c>
      <c r="CO2863">
        <v>8.5487351383268906E-2</v>
      </c>
      <c r="CP2863">
        <v>2670</v>
      </c>
      <c r="CQ2863">
        <v>0.26176530160747202</v>
      </c>
      <c r="CR2863">
        <v>7.4633535302243578E-2</v>
      </c>
      <c r="CS2863">
        <v>3752977.6777709899</v>
      </c>
      <c r="CT2863">
        <v>3276484.6198904747</v>
      </c>
      <c r="CU2863">
        <v>0</v>
      </c>
    </row>
    <row r="2864" spans="89:99" x14ac:dyDescent="0.25">
      <c r="CK2864" t="s">
        <v>8587</v>
      </c>
      <c r="CL2864" t="s">
        <v>8588</v>
      </c>
      <c r="CM2864" t="s">
        <v>8589</v>
      </c>
      <c r="CN2864">
        <v>0</v>
      </c>
      <c r="CO2864">
        <v>9.91197151155007E-4</v>
      </c>
      <c r="CP2864">
        <v>2671</v>
      </c>
      <c r="CQ2864">
        <v>0</v>
      </c>
      <c r="CR2864">
        <v>8.6535079605576295E-4</v>
      </c>
      <c r="CS2864">
        <v>0</v>
      </c>
      <c r="CT2864">
        <v>0</v>
      </c>
      <c r="CU2864">
        <v>0</v>
      </c>
    </row>
    <row r="2865" spans="89:99" x14ac:dyDescent="0.25">
      <c r="CK2865" t="s">
        <v>10497</v>
      </c>
      <c r="CL2865" t="s">
        <v>10498</v>
      </c>
      <c r="CM2865" t="s">
        <v>10499</v>
      </c>
      <c r="CN2865">
        <v>0</v>
      </c>
      <c r="CO2865">
        <v>0.38246992471908903</v>
      </c>
      <c r="CP2865">
        <v>2672</v>
      </c>
      <c r="CQ2865">
        <v>-10.4025951671311</v>
      </c>
      <c r="CR2865">
        <v>0.33391001319705471</v>
      </c>
      <c r="CS2865">
        <v>4643.6341408894496</v>
      </c>
      <c r="CT2865">
        <v>4054.0597758255626</v>
      </c>
      <c r="CU2865">
        <v>0</v>
      </c>
    </row>
    <row r="2866" spans="89:99" x14ac:dyDescent="0.25">
      <c r="CK2866" t="s">
        <v>8182</v>
      </c>
      <c r="CL2866" t="s">
        <v>8183</v>
      </c>
      <c r="CM2866" t="s">
        <v>8184</v>
      </c>
      <c r="CN2866">
        <v>0</v>
      </c>
      <c r="CO2866">
        <v>8.3970757045624797E-4</v>
      </c>
      <c r="CP2866">
        <v>2673</v>
      </c>
      <c r="CQ2866">
        <v>-62.329891886400397</v>
      </c>
      <c r="CR2866">
        <v>7.3309493848084111E-4</v>
      </c>
      <c r="CS2866">
        <v>69.518550050502299</v>
      </c>
      <c r="CT2866">
        <v>60.692196861890345</v>
      </c>
      <c r="CU2866">
        <v>0</v>
      </c>
    </row>
    <row r="2867" spans="89:99" x14ac:dyDescent="0.25">
      <c r="CK2867" t="s">
        <v>10567</v>
      </c>
      <c r="CL2867" t="s">
        <v>10568</v>
      </c>
      <c r="CM2867" t="s">
        <v>10569</v>
      </c>
      <c r="CN2867">
        <v>0</v>
      </c>
      <c r="CO2867">
        <v>3.7598909170997498E-4</v>
      </c>
      <c r="CP2867">
        <v>2674</v>
      </c>
      <c r="CQ2867">
        <v>-0.96637861218196797</v>
      </c>
      <c r="CR2867">
        <v>3.2825201267010982E-4</v>
      </c>
      <c r="CS2867">
        <v>804.31015938437599</v>
      </c>
      <c r="CT2867">
        <v>702.19172430829826</v>
      </c>
      <c r="CU2867">
        <v>0</v>
      </c>
    </row>
    <row r="2868" spans="89:99" x14ac:dyDescent="0.25">
      <c r="CK2868" t="s">
        <v>7283</v>
      </c>
      <c r="CL2868" t="s">
        <v>3099</v>
      </c>
      <c r="CM2868" t="s">
        <v>3100</v>
      </c>
      <c r="CN2868">
        <v>0</v>
      </c>
      <c r="CO2868">
        <v>4.7760101858776204E-3</v>
      </c>
      <c r="CP2868">
        <v>2675</v>
      </c>
      <c r="CQ2868">
        <v>30.447365098125101</v>
      </c>
      <c r="CR2868">
        <v>4.1696288286378553E-3</v>
      </c>
      <c r="CS2868">
        <v>36.201870648341199</v>
      </c>
      <c r="CT2868">
        <v>31.605536343345218</v>
      </c>
      <c r="CU2868">
        <v>0</v>
      </c>
    </row>
    <row r="2869" spans="89:99" x14ac:dyDescent="0.25">
      <c r="CK2869" t="s">
        <v>9519</v>
      </c>
      <c r="CL2869" t="s">
        <v>9520</v>
      </c>
      <c r="CM2869" t="s">
        <v>9521</v>
      </c>
      <c r="CN2869">
        <v>0</v>
      </c>
      <c r="CO2869">
        <v>0.67427202441371403</v>
      </c>
      <c r="CP2869">
        <v>2676</v>
      </c>
      <c r="CQ2869">
        <v>-1.3745619112957701</v>
      </c>
      <c r="CR2869">
        <v>0.5886637511060514</v>
      </c>
      <c r="CS2869">
        <v>0</v>
      </c>
      <c r="CT2869">
        <v>0</v>
      </c>
      <c r="CU2869">
        <v>0</v>
      </c>
    </row>
    <row r="2870" spans="89:99" x14ac:dyDescent="0.25">
      <c r="CK2870" t="s">
        <v>8769</v>
      </c>
      <c r="CL2870" t="s">
        <v>8770</v>
      </c>
      <c r="CM2870" t="s">
        <v>8771</v>
      </c>
      <c r="CN2870">
        <v>0</v>
      </c>
      <c r="CO2870">
        <v>2.4369033142833699E-5</v>
      </c>
      <c r="CP2870">
        <v>2677</v>
      </c>
      <c r="CQ2870">
        <v>-11.437527600524801</v>
      </c>
      <c r="CR2870">
        <v>2.1275043218886967E-5</v>
      </c>
      <c r="CS2870">
        <v>1.00756183474992</v>
      </c>
      <c r="CT2870">
        <v>0.87963775396273147</v>
      </c>
      <c r="CU2870">
        <v>0</v>
      </c>
    </row>
    <row r="2871" spans="89:99" x14ac:dyDescent="0.25">
      <c r="CK2871" t="s">
        <v>9796</v>
      </c>
      <c r="CL2871" t="s">
        <v>9797</v>
      </c>
      <c r="CM2871" t="s">
        <v>9798</v>
      </c>
      <c r="CN2871">
        <v>0</v>
      </c>
      <c r="CO2871">
        <v>1.7394208085716499E-4</v>
      </c>
      <c r="CP2871">
        <v>2678</v>
      </c>
      <c r="CQ2871">
        <v>1.1042574983324001</v>
      </c>
      <c r="CR2871">
        <v>1.5185769850321594E-4</v>
      </c>
      <c r="CS2871">
        <v>0.21220933864574101</v>
      </c>
      <c r="CT2871">
        <v>0.18526639217392321</v>
      </c>
      <c r="CU2871">
        <v>0</v>
      </c>
    </row>
    <row r="2872" spans="89:99" x14ac:dyDescent="0.25">
      <c r="CK2872" t="s">
        <v>9976</v>
      </c>
      <c r="CL2872" t="s">
        <v>9977</v>
      </c>
      <c r="CM2872" t="s">
        <v>9978</v>
      </c>
      <c r="CN2872">
        <v>0</v>
      </c>
      <c r="CO2872">
        <v>4.2742463996760601E-4</v>
      </c>
      <c r="CP2872">
        <v>2679</v>
      </c>
      <c r="CQ2872">
        <v>-75.575210571014296</v>
      </c>
      <c r="CR2872">
        <v>3.73157097978759E-4</v>
      </c>
      <c r="CS2872">
        <v>2064.5628526576502</v>
      </c>
      <c r="CT2872">
        <v>1802.4376946328248</v>
      </c>
      <c r="CU2872">
        <v>0</v>
      </c>
    </row>
    <row r="2873" spans="89:99" x14ac:dyDescent="0.25">
      <c r="CK2873" t="s">
        <v>9212</v>
      </c>
      <c r="CL2873" t="s">
        <v>9212</v>
      </c>
      <c r="CM2873" t="s">
        <v>9213</v>
      </c>
      <c r="CN2873">
        <v>0</v>
      </c>
      <c r="CO2873">
        <v>4.5074909699819397E-3</v>
      </c>
      <c r="CP2873">
        <v>2680</v>
      </c>
      <c r="CQ2873">
        <v>0</v>
      </c>
      <c r="CR2873">
        <v>3.9352018864691534E-3</v>
      </c>
      <c r="CS2873">
        <v>0</v>
      </c>
      <c r="CT2873">
        <v>0</v>
      </c>
      <c r="CU2873">
        <v>0</v>
      </c>
    </row>
    <row r="2874" spans="89:99" x14ac:dyDescent="0.25">
      <c r="CK2874" t="s">
        <v>9010</v>
      </c>
      <c r="CL2874" t="s">
        <v>9010</v>
      </c>
      <c r="CM2874" t="s">
        <v>9011</v>
      </c>
      <c r="CN2874">
        <v>0</v>
      </c>
      <c r="CO2874">
        <v>4.7204478728623102E-3</v>
      </c>
      <c r="CP2874">
        <v>2681</v>
      </c>
      <c r="CQ2874">
        <v>-2.5171926711680799</v>
      </c>
      <c r="CR2874">
        <v>4.1211209291322215E-3</v>
      </c>
      <c r="CS2874">
        <v>0</v>
      </c>
      <c r="CT2874">
        <v>0</v>
      </c>
      <c r="CU2874">
        <v>0</v>
      </c>
    </row>
    <row r="2875" spans="89:99" x14ac:dyDescent="0.25">
      <c r="CK2875" t="s">
        <v>9401</v>
      </c>
      <c r="CL2875" t="s">
        <v>9402</v>
      </c>
      <c r="CM2875" t="s">
        <v>9403</v>
      </c>
      <c r="CN2875">
        <v>0</v>
      </c>
      <c r="CO2875">
        <v>8.4656712846273405E-4</v>
      </c>
      <c r="CP2875">
        <v>2682</v>
      </c>
      <c r="CQ2875">
        <v>0</v>
      </c>
      <c r="CR2875">
        <v>7.3908357956459171E-4</v>
      </c>
      <c r="CS2875">
        <v>0</v>
      </c>
      <c r="CT2875">
        <v>0</v>
      </c>
      <c r="CU2875">
        <v>0</v>
      </c>
    </row>
    <row r="2876" spans="89:99" x14ac:dyDescent="0.25">
      <c r="CK2876" t="s">
        <v>3927</v>
      </c>
      <c r="CL2876" t="s">
        <v>10067</v>
      </c>
      <c r="CM2876" t="s">
        <v>10068</v>
      </c>
      <c r="CN2876">
        <v>0</v>
      </c>
      <c r="CO2876">
        <v>2.2478127720434101E-6</v>
      </c>
      <c r="CP2876">
        <v>2683</v>
      </c>
      <c r="CQ2876">
        <v>-41.774243669200402</v>
      </c>
      <c r="CR2876">
        <v>1.9624214712536911E-6</v>
      </c>
      <c r="CS2876">
        <v>107.808737594767</v>
      </c>
      <c r="CT2876">
        <v>94.120909034785029</v>
      </c>
      <c r="CU2876">
        <v>0</v>
      </c>
    </row>
    <row r="2877" spans="89:99" x14ac:dyDescent="0.25">
      <c r="CK2877" t="s">
        <v>7603</v>
      </c>
      <c r="CL2877" t="s">
        <v>7604</v>
      </c>
      <c r="CM2877" t="s">
        <v>7605</v>
      </c>
      <c r="CN2877">
        <v>0</v>
      </c>
      <c r="CO2877">
        <v>3.5909405008527299E-3</v>
      </c>
      <c r="CP2877">
        <v>2684</v>
      </c>
      <c r="CQ2877">
        <v>3.70599845018143</v>
      </c>
      <c r="CR2877">
        <v>3.135020331102465E-3</v>
      </c>
      <c r="CS2877">
        <v>6.0327800414325896</v>
      </c>
      <c r="CT2877">
        <v>5.2668341562521439</v>
      </c>
      <c r="CU2877">
        <v>0</v>
      </c>
    </row>
    <row r="2878" spans="89:99" x14ac:dyDescent="0.25">
      <c r="CK2878" t="s">
        <v>8414</v>
      </c>
      <c r="CL2878" t="s">
        <v>8415</v>
      </c>
      <c r="CM2878" t="s">
        <v>8416</v>
      </c>
      <c r="CN2878">
        <v>0</v>
      </c>
      <c r="CO2878">
        <v>8.0137272780682904E-6</v>
      </c>
      <c r="CP2878">
        <v>2685</v>
      </c>
      <c r="CQ2878">
        <v>1.7295918534286501</v>
      </c>
      <c r="CR2878">
        <v>6.9962724079356298E-6</v>
      </c>
      <c r="CS2878">
        <v>240.411818342049</v>
      </c>
      <c r="CT2878">
        <v>209.88817223806916</v>
      </c>
      <c r="CU2878">
        <v>0</v>
      </c>
    </row>
    <row r="2879" spans="89:99" x14ac:dyDescent="0.25">
      <c r="CK2879" t="s">
        <v>10460</v>
      </c>
      <c r="CL2879" t="s">
        <v>10461</v>
      </c>
      <c r="CM2879" t="s">
        <v>10462</v>
      </c>
      <c r="CN2879">
        <v>0</v>
      </c>
      <c r="CO2879">
        <v>2.5628618699585201E-4</v>
      </c>
      <c r="CP2879">
        <v>2686</v>
      </c>
      <c r="CQ2879">
        <v>0</v>
      </c>
      <c r="CR2879">
        <v>2.2374706755011071E-4</v>
      </c>
      <c r="CS2879">
        <v>0</v>
      </c>
      <c r="CT2879">
        <v>0</v>
      </c>
      <c r="CU2879">
        <v>0</v>
      </c>
    </row>
    <row r="2880" spans="89:99" x14ac:dyDescent="0.25">
      <c r="CK2880" t="s">
        <v>8285</v>
      </c>
      <c r="CL2880" t="s">
        <v>8286</v>
      </c>
      <c r="CM2880" t="s">
        <v>8287</v>
      </c>
      <c r="CN2880">
        <v>0</v>
      </c>
      <c r="CO2880">
        <v>3.2097662369839601E-6</v>
      </c>
      <c r="CP2880">
        <v>2687</v>
      </c>
      <c r="CQ2880">
        <v>-2.5208477718085498</v>
      </c>
      <c r="CR2880">
        <v>2.8022414764715294E-6</v>
      </c>
      <c r="CS2880">
        <v>7.1050947334761097E-2</v>
      </c>
      <c r="CT2880">
        <v>6.2030034857350508E-2</v>
      </c>
      <c r="CU2880">
        <v>0</v>
      </c>
    </row>
    <row r="2881" spans="89:99" x14ac:dyDescent="0.25">
      <c r="CK2881" t="s">
        <v>6309</v>
      </c>
      <c r="CL2881" t="s">
        <v>6310</v>
      </c>
      <c r="CM2881" t="s">
        <v>6311</v>
      </c>
      <c r="CN2881">
        <v>0</v>
      </c>
      <c r="CO2881">
        <v>3.4341280658381499E-3</v>
      </c>
      <c r="CP2881">
        <v>2688</v>
      </c>
      <c r="CQ2881">
        <v>7.0747836680525804</v>
      </c>
      <c r="CR2881">
        <v>2.998117430087076E-3</v>
      </c>
      <c r="CS2881">
        <v>248.86683090608599</v>
      </c>
      <c r="CT2881">
        <v>217.26970258692575</v>
      </c>
      <c r="CU2881">
        <v>0</v>
      </c>
    </row>
    <row r="2882" spans="89:99" x14ac:dyDescent="0.25">
      <c r="CK2882" t="s">
        <v>10820</v>
      </c>
      <c r="CL2882" t="s">
        <v>10821</v>
      </c>
      <c r="CM2882" t="s">
        <v>10822</v>
      </c>
      <c r="CN2882">
        <v>0</v>
      </c>
      <c r="CO2882">
        <v>1.2750650295153599E-4</v>
      </c>
      <c r="CP2882">
        <v>2689</v>
      </c>
      <c r="CQ2882">
        <v>15.8385359945182</v>
      </c>
      <c r="CR2882">
        <v>1.1131776731079721E-4</v>
      </c>
      <c r="CS2882">
        <v>19085.407846244801</v>
      </c>
      <c r="CT2882">
        <v>16662.248124454181</v>
      </c>
      <c r="CU2882">
        <v>0</v>
      </c>
    </row>
    <row r="2883" spans="89:99" x14ac:dyDescent="0.25">
      <c r="CK2883" t="s">
        <v>8304</v>
      </c>
      <c r="CL2883" t="s">
        <v>8409</v>
      </c>
      <c r="CM2883" t="s">
        <v>8410</v>
      </c>
      <c r="CN2883">
        <v>0</v>
      </c>
      <c r="CO2883">
        <v>1.2309391375616501E-4</v>
      </c>
      <c r="CP2883">
        <v>2690</v>
      </c>
      <c r="CQ2883">
        <v>-23.558217785946098</v>
      </c>
      <c r="CR2883">
        <v>1.0746541809002731E-4</v>
      </c>
      <c r="CS2883">
        <v>4.64076364252118</v>
      </c>
      <c r="CT2883">
        <v>4.0515537274121218</v>
      </c>
      <c r="CU2883">
        <v>0</v>
      </c>
    </row>
    <row r="2884" spans="89:99" x14ac:dyDescent="0.25">
      <c r="CK2884" t="s">
        <v>5082</v>
      </c>
      <c r="CL2884" t="s">
        <v>7510</v>
      </c>
      <c r="CM2884" t="s">
        <v>7511</v>
      </c>
      <c r="CN2884">
        <v>0</v>
      </c>
      <c r="CO2884">
        <v>9.5559176273675707E-7</v>
      </c>
      <c r="CP2884">
        <v>2691</v>
      </c>
      <c r="CQ2884">
        <v>0</v>
      </c>
      <c r="CR2884">
        <v>8.3426601017264771E-7</v>
      </c>
      <c r="CS2884">
        <v>0</v>
      </c>
      <c r="CT2884">
        <v>0</v>
      </c>
      <c r="CU2884">
        <v>0</v>
      </c>
    </row>
    <row r="2885" spans="89:99" x14ac:dyDescent="0.25">
      <c r="CK2885" t="s">
        <v>10316</v>
      </c>
      <c r="CL2885" t="s">
        <v>10317</v>
      </c>
      <c r="CM2885" t="s">
        <v>10318</v>
      </c>
      <c r="CN2885">
        <v>0</v>
      </c>
      <c r="CO2885">
        <v>1.7220266004859298E-2</v>
      </c>
      <c r="CP2885">
        <v>2692</v>
      </c>
      <c r="CQ2885">
        <v>3.20609427016243</v>
      </c>
      <c r="CR2885">
        <v>1.5033912151818346E-2</v>
      </c>
      <c r="CS2885">
        <v>4206.1800346339896</v>
      </c>
      <c r="CT2885">
        <v>3672.146592716721</v>
      </c>
      <c r="CU2885">
        <v>0</v>
      </c>
    </row>
    <row r="2886" spans="89:99" x14ac:dyDescent="0.25">
      <c r="CK2886" t="s">
        <v>8979</v>
      </c>
      <c r="CL2886" t="s">
        <v>8980</v>
      </c>
      <c r="CM2886" t="s">
        <v>8981</v>
      </c>
      <c r="CN2886">
        <v>0</v>
      </c>
      <c r="CO2886">
        <v>2.0129138672557799E-2</v>
      </c>
      <c r="CP2886">
        <v>2693</v>
      </c>
      <c r="CQ2886">
        <v>0.19612896287509299</v>
      </c>
      <c r="CR2886">
        <v>1.7573462710135174E-2</v>
      </c>
      <c r="CS2886">
        <v>2.0129138672557798</v>
      </c>
      <c r="CT2886">
        <v>1.7573462710135175</v>
      </c>
      <c r="CU2886">
        <v>0</v>
      </c>
    </row>
    <row r="2887" spans="89:99" x14ac:dyDescent="0.25">
      <c r="CK2887" t="s">
        <v>7793</v>
      </c>
      <c r="CL2887" t="s">
        <v>7794</v>
      </c>
      <c r="CM2887" t="s">
        <v>7795</v>
      </c>
      <c r="CN2887">
        <v>0</v>
      </c>
      <c r="CO2887">
        <v>4.9186365352155299</v>
      </c>
      <c r="CP2887">
        <v>2694</v>
      </c>
      <c r="CQ2887">
        <v>-1.69187475105816</v>
      </c>
      <c r="CR2887">
        <v>4.2941467661584269</v>
      </c>
      <c r="CS2887">
        <v>14.7559096056466</v>
      </c>
      <c r="CT2887">
        <v>12.88244029847529</v>
      </c>
      <c r="CU2887">
        <v>0</v>
      </c>
    </row>
    <row r="2888" spans="89:99" x14ac:dyDescent="0.25">
      <c r="CK2888" t="s">
        <v>11020</v>
      </c>
      <c r="CL2888" t="s">
        <v>11021</v>
      </c>
      <c r="CM2888" t="s">
        <v>11022</v>
      </c>
      <c r="CN2888">
        <v>0</v>
      </c>
      <c r="CO2888">
        <v>1.07174761004304E-3</v>
      </c>
      <c r="CP2888">
        <v>2695</v>
      </c>
      <c r="CQ2888">
        <v>-0.47030640938402102</v>
      </c>
      <c r="CR2888">
        <v>9.3567424648153576E-4</v>
      </c>
      <c r="CS2888">
        <v>4575.5880443685901</v>
      </c>
      <c r="CT2888">
        <v>3994.6530839033776</v>
      </c>
      <c r="CU2888">
        <v>0</v>
      </c>
    </row>
    <row r="2889" spans="89:99" x14ac:dyDescent="0.25">
      <c r="CK2889" t="s">
        <v>9780</v>
      </c>
      <c r="CL2889" t="s">
        <v>9781</v>
      </c>
      <c r="CM2889" t="s">
        <v>9782</v>
      </c>
      <c r="CN2889">
        <v>0</v>
      </c>
      <c r="CO2889">
        <v>1.6633828357031999E-3</v>
      </c>
      <c r="CP2889">
        <v>2696</v>
      </c>
      <c r="CQ2889">
        <v>2.5182725339980498</v>
      </c>
      <c r="CR2889">
        <v>1.4521930973509793E-3</v>
      </c>
      <c r="CS2889">
        <v>93750.975779076703</v>
      </c>
      <c r="CT2889">
        <v>81847.976890262027</v>
      </c>
      <c r="CU2889">
        <v>0</v>
      </c>
    </row>
    <row r="2890" spans="89:99" x14ac:dyDescent="0.25">
      <c r="CK2890" t="s">
        <v>11053</v>
      </c>
      <c r="CL2890" t="s">
        <v>11054</v>
      </c>
      <c r="CM2890" t="s">
        <v>11055</v>
      </c>
      <c r="CN2890">
        <v>0</v>
      </c>
      <c r="CO2890">
        <v>5.4452483257660996E-3</v>
      </c>
      <c r="CP2890">
        <v>2697</v>
      </c>
      <c r="CQ2890">
        <v>11.645304392404</v>
      </c>
      <c r="CR2890">
        <v>4.7538978173335342E-3</v>
      </c>
      <c r="CS2890">
        <v>454.216333711478</v>
      </c>
      <c r="CT2890">
        <v>396.54721111813404</v>
      </c>
      <c r="CU2890">
        <v>0</v>
      </c>
    </row>
    <row r="2891" spans="89:99" x14ac:dyDescent="0.25">
      <c r="CK2891" t="s">
        <v>10091</v>
      </c>
      <c r="CL2891" t="s">
        <v>10106</v>
      </c>
      <c r="CM2891" t="s">
        <v>10107</v>
      </c>
      <c r="CN2891">
        <v>0</v>
      </c>
      <c r="CO2891">
        <v>1.8684162557353201</v>
      </c>
      <c r="CP2891">
        <v>2698</v>
      </c>
      <c r="CQ2891">
        <v>1.9362274082625199</v>
      </c>
      <c r="CR2891">
        <v>1.6311946542421414</v>
      </c>
      <c r="CS2891">
        <v>28805.355406688701</v>
      </c>
      <c r="CT2891">
        <v>25148.112262833885</v>
      </c>
      <c r="CU2891">
        <v>0</v>
      </c>
    </row>
    <row r="2892" spans="89:99" x14ac:dyDescent="0.25">
      <c r="CK2892" t="s">
        <v>7641</v>
      </c>
      <c r="CL2892" t="s">
        <v>429</v>
      </c>
      <c r="CM2892" t="s">
        <v>430</v>
      </c>
      <c r="CN2892">
        <v>0</v>
      </c>
      <c r="CO2892">
        <v>2.8146309843221699E-2</v>
      </c>
      <c r="CP2892">
        <v>2699</v>
      </c>
      <c r="CQ2892">
        <v>-3.98660379615287</v>
      </c>
      <c r="CR2892">
        <v>2.4572741760286905E-2</v>
      </c>
      <c r="CS2892">
        <v>1620.2812947842001</v>
      </c>
      <c r="CT2892">
        <v>1414.5639004732193</v>
      </c>
      <c r="CU2892">
        <v>0</v>
      </c>
    </row>
    <row r="2893" spans="89:99" x14ac:dyDescent="0.25">
      <c r="CK2893" t="s">
        <v>10313</v>
      </c>
      <c r="CL2893" t="s">
        <v>10314</v>
      </c>
      <c r="CM2893" t="s">
        <v>10315</v>
      </c>
      <c r="CN2893">
        <v>0</v>
      </c>
      <c r="CO2893">
        <v>8.6179840341697907E-3</v>
      </c>
      <c r="CP2893">
        <v>2700</v>
      </c>
      <c r="CQ2893">
        <v>0</v>
      </c>
      <c r="CR2893">
        <v>7.5238103092554595E-3</v>
      </c>
      <c r="CS2893">
        <v>0</v>
      </c>
      <c r="CT2893">
        <v>0</v>
      </c>
      <c r="CU2893">
        <v>0</v>
      </c>
    </row>
    <row r="2894" spans="89:99" x14ac:dyDescent="0.25">
      <c r="CK2894" t="s">
        <v>4086</v>
      </c>
      <c r="CL2894" t="s">
        <v>9856</v>
      </c>
      <c r="CM2894" t="s">
        <v>9857</v>
      </c>
      <c r="CN2894">
        <v>0</v>
      </c>
      <c r="CO2894">
        <v>1.52148728616087E-2</v>
      </c>
      <c r="CP2894">
        <v>2701</v>
      </c>
      <c r="CQ2894">
        <v>1.1622730343560399</v>
      </c>
      <c r="CR2894">
        <v>1.3283131743607417E-2</v>
      </c>
      <c r="CS2894">
        <v>57980.791856399897</v>
      </c>
      <c r="CT2894">
        <v>50619.318599143953</v>
      </c>
      <c r="CU2894">
        <v>0</v>
      </c>
    </row>
    <row r="2895" spans="89:99" x14ac:dyDescent="0.25">
      <c r="CK2895" t="s">
        <v>7725</v>
      </c>
      <c r="CL2895" t="s">
        <v>7726</v>
      </c>
      <c r="CM2895" t="s">
        <v>7727</v>
      </c>
      <c r="CN2895">
        <v>0</v>
      </c>
      <c r="CO2895">
        <v>1.3915366468573201E-4</v>
      </c>
      <c r="CP2895">
        <v>2702</v>
      </c>
      <c r="CQ2895">
        <v>1.1105568474535901</v>
      </c>
      <c r="CR2895">
        <v>1.2148615880257276E-4</v>
      </c>
      <c r="CS2895">
        <v>7.5874189038750997</v>
      </c>
      <c r="CT2895">
        <v>6.6240898501635037</v>
      </c>
      <c r="CU2895">
        <v>0</v>
      </c>
    </row>
    <row r="2896" spans="89:99" x14ac:dyDescent="0.25">
      <c r="CK2896" t="s">
        <v>8169</v>
      </c>
      <c r="CL2896" t="s">
        <v>8170</v>
      </c>
      <c r="CM2896" t="s">
        <v>8171</v>
      </c>
      <c r="CN2896">
        <v>0</v>
      </c>
      <c r="CO2896">
        <v>2.8373941799194101E-3</v>
      </c>
      <c r="CP2896">
        <v>2703</v>
      </c>
      <c r="CQ2896">
        <v>-4.9060270689962701E-2</v>
      </c>
      <c r="CR2896">
        <v>2.4771472652601228E-3</v>
      </c>
      <c r="CS2896">
        <v>168.31094087535101</v>
      </c>
      <c r="CT2896">
        <v>146.941510578053</v>
      </c>
      <c r="CU2896">
        <v>0</v>
      </c>
    </row>
    <row r="2897" spans="89:99" x14ac:dyDescent="0.25">
      <c r="CK2897" t="s">
        <v>8375</v>
      </c>
      <c r="CL2897" t="s">
        <v>8376</v>
      </c>
      <c r="CM2897" t="s">
        <v>8377</v>
      </c>
      <c r="CN2897">
        <v>0</v>
      </c>
      <c r="CO2897">
        <v>6.9539986312561598E-5</v>
      </c>
      <c r="CP2897">
        <v>2704</v>
      </c>
      <c r="CQ2897">
        <v>1.0956583473355199</v>
      </c>
      <c r="CR2897">
        <v>6.0710911490373548E-5</v>
      </c>
      <c r="CS2897">
        <v>0.67179103777250104</v>
      </c>
      <c r="CT2897">
        <v>0.58649776045275337</v>
      </c>
      <c r="CU2897">
        <v>0</v>
      </c>
    </row>
    <row r="2898" spans="89:99" x14ac:dyDescent="0.25">
      <c r="CK2898" t="s">
        <v>7695</v>
      </c>
      <c r="CL2898" t="s">
        <v>7696</v>
      </c>
      <c r="CM2898" t="s">
        <v>7697</v>
      </c>
      <c r="CN2898">
        <v>0</v>
      </c>
      <c r="CO2898">
        <v>0.50903180518573099</v>
      </c>
      <c r="CP2898">
        <v>2705</v>
      </c>
      <c r="CQ2898">
        <v>-8.1789431108120993</v>
      </c>
      <c r="CR2898">
        <v>0.44440309107213</v>
      </c>
      <c r="CS2898">
        <v>4588.6354028862197</v>
      </c>
      <c r="CT2898">
        <v>4006.0438975941747</v>
      </c>
      <c r="CU2898">
        <v>0</v>
      </c>
    </row>
    <row r="2899" spans="89:99" x14ac:dyDescent="0.25">
      <c r="CK2899" t="s">
        <v>8372</v>
      </c>
      <c r="CL2899" t="s">
        <v>8373</v>
      </c>
      <c r="CM2899" t="s">
        <v>8374</v>
      </c>
      <c r="CN2899">
        <v>0</v>
      </c>
      <c r="CO2899">
        <v>2.1803391623521001E-2</v>
      </c>
      <c r="CP2899">
        <v>2706</v>
      </c>
      <c r="CQ2899">
        <v>0</v>
      </c>
      <c r="CR2899">
        <v>1.9035145809432285E-2</v>
      </c>
      <c r="CS2899">
        <v>0</v>
      </c>
      <c r="CT2899">
        <v>0</v>
      </c>
      <c r="CU2899">
        <v>0</v>
      </c>
    </row>
    <row r="2900" spans="89:99" x14ac:dyDescent="0.25">
      <c r="CK2900" t="s">
        <v>6007</v>
      </c>
      <c r="CL2900" t="s">
        <v>6008</v>
      </c>
      <c r="CM2900" t="s">
        <v>6009</v>
      </c>
      <c r="CN2900">
        <v>0</v>
      </c>
      <c r="CO2900">
        <v>1.5721978251530999E-6</v>
      </c>
      <c r="CP2900">
        <v>2707</v>
      </c>
      <c r="CQ2900">
        <v>0</v>
      </c>
      <c r="CR2900">
        <v>1.3725853004803622E-6</v>
      </c>
      <c r="CS2900">
        <v>0</v>
      </c>
      <c r="CT2900">
        <v>0</v>
      </c>
      <c r="CU2900">
        <v>0</v>
      </c>
    </row>
    <row r="2901" spans="89:99" x14ac:dyDescent="0.25">
      <c r="CK2901" t="s">
        <v>9874</v>
      </c>
      <c r="CL2901" t="s">
        <v>9875</v>
      </c>
      <c r="CM2901" t="s">
        <v>9876</v>
      </c>
      <c r="CN2901">
        <v>0</v>
      </c>
      <c r="CO2901">
        <v>3.9238505496163104E-3</v>
      </c>
      <c r="CP2901">
        <v>2708</v>
      </c>
      <c r="CQ2901">
        <v>6.3873154574295397</v>
      </c>
      <c r="CR2901">
        <v>3.425662788434826E-3</v>
      </c>
      <c r="CS2901">
        <v>19.478297370215099</v>
      </c>
      <c r="CT2901">
        <v>17.005254822903115</v>
      </c>
      <c r="CU2901">
        <v>0</v>
      </c>
    </row>
    <row r="2902" spans="89:99" x14ac:dyDescent="0.25">
      <c r="CK2902" t="s">
        <v>10811</v>
      </c>
      <c r="CL2902" t="s">
        <v>10812</v>
      </c>
      <c r="CM2902" t="s">
        <v>10813</v>
      </c>
      <c r="CN2902">
        <v>0</v>
      </c>
      <c r="CO2902">
        <v>9.1504666824043404E-6</v>
      </c>
      <c r="CP2902">
        <v>2709</v>
      </c>
      <c r="CQ2902">
        <v>7.3775454888340004</v>
      </c>
      <c r="CR2902">
        <v>7.9886868305395576E-6</v>
      </c>
      <c r="CS2902">
        <v>1.05016730902016</v>
      </c>
      <c r="CT2902">
        <v>0.91683386679772461</v>
      </c>
      <c r="CU2902">
        <v>0</v>
      </c>
    </row>
    <row r="2903" spans="89:99" x14ac:dyDescent="0.25">
      <c r="CK2903" t="s">
        <v>7829</v>
      </c>
      <c r="CL2903" t="s">
        <v>7830</v>
      </c>
      <c r="CM2903" t="s">
        <v>7831</v>
      </c>
      <c r="CN2903">
        <v>0</v>
      </c>
      <c r="CO2903">
        <v>2.5893516607891401E-3</v>
      </c>
      <c r="CP2903">
        <v>2710</v>
      </c>
      <c r="CQ2903">
        <v>-0.94380290511498599</v>
      </c>
      <c r="CR2903">
        <v>2.2605972165287082E-3</v>
      </c>
      <c r="CS2903">
        <v>50714.240430118101</v>
      </c>
      <c r="CT2903">
        <v>44275.357608148603</v>
      </c>
      <c r="CU2903">
        <v>0</v>
      </c>
    </row>
    <row r="2904" spans="89:99" x14ac:dyDescent="0.25">
      <c r="CK2904" t="s">
        <v>10634</v>
      </c>
      <c r="CL2904" t="s">
        <v>10635</v>
      </c>
      <c r="CM2904" t="s">
        <v>10636</v>
      </c>
      <c r="CN2904">
        <v>0</v>
      </c>
      <c r="CO2904">
        <v>3.5565531414965802E-2</v>
      </c>
      <c r="CP2904">
        <v>2711</v>
      </c>
      <c r="CQ2904">
        <v>-1.9453154047315</v>
      </c>
      <c r="CR2904">
        <v>3.1049989284396094E-2</v>
      </c>
      <c r="CS2904">
        <v>12802.394372767199</v>
      </c>
      <c r="CT2904">
        <v>11176.951173623189</v>
      </c>
      <c r="CU2904">
        <v>0</v>
      </c>
    </row>
    <row r="2905" spans="89:99" x14ac:dyDescent="0.25">
      <c r="CK2905" t="s">
        <v>10286</v>
      </c>
      <c r="CL2905" t="s">
        <v>10287</v>
      </c>
      <c r="CM2905" t="s">
        <v>10288</v>
      </c>
      <c r="CN2905">
        <v>0</v>
      </c>
      <c r="CO2905">
        <v>3.0769512293027498E-4</v>
      </c>
      <c r="CP2905">
        <v>2712</v>
      </c>
      <c r="CQ2905">
        <v>-29.312073060748499</v>
      </c>
      <c r="CR2905">
        <v>2.6862891934255562E-4</v>
      </c>
      <c r="CS2905">
        <v>176.547268206235</v>
      </c>
      <c r="CT2905">
        <v>154.13212084569864</v>
      </c>
      <c r="CU2905">
        <v>0</v>
      </c>
    </row>
    <row r="2906" spans="89:99" x14ac:dyDescent="0.25">
      <c r="CK2906" t="s">
        <v>9757</v>
      </c>
      <c r="CL2906" t="s">
        <v>9758</v>
      </c>
      <c r="CM2906" t="s">
        <v>9759</v>
      </c>
      <c r="CN2906">
        <v>0</v>
      </c>
      <c r="CO2906">
        <v>1.7783211019066401E-3</v>
      </c>
      <c r="CP2906">
        <v>2713</v>
      </c>
      <c r="CQ2906">
        <v>-1.8190384904200401</v>
      </c>
      <c r="CR2906">
        <v>1.5525383415241659E-3</v>
      </c>
      <c r="CS2906">
        <v>0</v>
      </c>
      <c r="CT2906">
        <v>0</v>
      </c>
      <c r="CU2906">
        <v>0</v>
      </c>
    </row>
    <row r="2907" spans="89:99" x14ac:dyDescent="0.25">
      <c r="CK2907" t="s">
        <v>9397</v>
      </c>
      <c r="CL2907" t="s">
        <v>9398</v>
      </c>
      <c r="CM2907" t="s">
        <v>9399</v>
      </c>
      <c r="CN2907">
        <v>0</v>
      </c>
      <c r="CO2907">
        <v>1.0658140058542301E-3</v>
      </c>
      <c r="CP2907">
        <v>2714</v>
      </c>
      <c r="CQ2907">
        <v>1.4925622447487E-2</v>
      </c>
      <c r="CR2907">
        <v>9.3049399641495392E-4</v>
      </c>
      <c r="CS2907">
        <v>0</v>
      </c>
      <c r="CT2907">
        <v>0</v>
      </c>
      <c r="CU2907">
        <v>0</v>
      </c>
    </row>
    <row r="2908" spans="89:99" x14ac:dyDescent="0.25">
      <c r="CK2908" t="s">
        <v>7407</v>
      </c>
      <c r="CL2908" t="s">
        <v>506</v>
      </c>
      <c r="CM2908" t="s">
        <v>7408</v>
      </c>
      <c r="CN2908">
        <v>0</v>
      </c>
      <c r="CO2908">
        <v>4.7741355921342597E-3</v>
      </c>
      <c r="CP2908">
        <v>2715</v>
      </c>
      <c r="CQ2908">
        <v>0.71755936374685003</v>
      </c>
      <c r="CR2908">
        <v>4.1679922408145269E-3</v>
      </c>
      <c r="CS2908">
        <v>0</v>
      </c>
      <c r="CT2908">
        <v>0</v>
      </c>
      <c r="CU2908">
        <v>0</v>
      </c>
    </row>
    <row r="2909" spans="89:99" x14ac:dyDescent="0.25">
      <c r="CK2909" t="s">
        <v>10075</v>
      </c>
      <c r="CL2909" t="s">
        <v>10075</v>
      </c>
      <c r="CM2909" t="s">
        <v>10076</v>
      </c>
      <c r="CN2909">
        <v>0</v>
      </c>
      <c r="CO2909">
        <v>3.6219825028381699E-4</v>
      </c>
      <c r="CP2909">
        <v>2716</v>
      </c>
      <c r="CQ2909">
        <v>-14.328976482416</v>
      </c>
      <c r="CR2909">
        <v>3.1621211163478254E-4</v>
      </c>
      <c r="CS2909">
        <v>6544.7715265140296</v>
      </c>
      <c r="CT2909">
        <v>5713.8211544217038</v>
      </c>
      <c r="CU2909">
        <v>0</v>
      </c>
    </row>
    <row r="2910" spans="89:99" x14ac:dyDescent="0.25">
      <c r="CK2910" t="s">
        <v>4733</v>
      </c>
      <c r="CL2910" t="s">
        <v>525</v>
      </c>
      <c r="CM2910" t="s">
        <v>4734</v>
      </c>
      <c r="CN2910">
        <v>0</v>
      </c>
      <c r="CO2910">
        <v>3.28264367148251E-7</v>
      </c>
      <c r="CP2910">
        <v>2717</v>
      </c>
      <c r="CQ2910">
        <v>-79.225491898190995</v>
      </c>
      <c r="CR2910">
        <v>2.8658661003764057E-7</v>
      </c>
      <c r="CS2910">
        <v>1.59898901529385E-3</v>
      </c>
      <c r="CT2910">
        <v>1.3959749739560821E-3</v>
      </c>
      <c r="CU2910">
        <v>0</v>
      </c>
    </row>
    <row r="2911" spans="89:99" x14ac:dyDescent="0.25">
      <c r="CK2911" t="s">
        <v>8565</v>
      </c>
      <c r="CL2911" t="s">
        <v>10025</v>
      </c>
      <c r="CM2911" t="s">
        <v>10026</v>
      </c>
      <c r="CN2911">
        <v>0</v>
      </c>
      <c r="CO2911">
        <v>9.7910365721883496E-4</v>
      </c>
      <c r="CP2911">
        <v>2718</v>
      </c>
      <c r="CQ2911">
        <v>5.4244434321583501</v>
      </c>
      <c r="CR2911">
        <v>8.5479274048370305E-4</v>
      </c>
      <c r="CS2911">
        <v>661.97177125717405</v>
      </c>
      <c r="CT2911">
        <v>577.92518729127835</v>
      </c>
      <c r="CU2911">
        <v>0</v>
      </c>
    </row>
    <row r="2912" spans="89:99" x14ac:dyDescent="0.25">
      <c r="CK2912" t="s">
        <v>7640</v>
      </c>
      <c r="CL2912" t="s">
        <v>3495</v>
      </c>
      <c r="CM2912" t="s">
        <v>3496</v>
      </c>
      <c r="CN2912">
        <v>0</v>
      </c>
      <c r="CO2912">
        <v>1.42641810740412E-4</v>
      </c>
      <c r="CP2912">
        <v>2719</v>
      </c>
      <c r="CQ2912">
        <v>-8.5054683130930203E-2</v>
      </c>
      <c r="CR2912">
        <v>1.2453143588156637E-4</v>
      </c>
      <c r="CS2912">
        <v>114683.083480532</v>
      </c>
      <c r="CT2912">
        <v>100122.46046950977</v>
      </c>
      <c r="CU2912">
        <v>0</v>
      </c>
    </row>
    <row r="2913" spans="89:99" x14ac:dyDescent="0.25">
      <c r="CK2913" t="s">
        <v>10879</v>
      </c>
      <c r="CL2913" t="s">
        <v>10880</v>
      </c>
      <c r="CM2913" t="s">
        <v>10881</v>
      </c>
      <c r="CN2913">
        <v>0</v>
      </c>
      <c r="CO2913">
        <v>1.56329438348306E-4</v>
      </c>
      <c r="CP2913">
        <v>2721</v>
      </c>
      <c r="CQ2913">
        <v>10.567640693519399</v>
      </c>
      <c r="CR2913">
        <v>1.3648122753785172E-4</v>
      </c>
      <c r="CS2913">
        <v>604.68238582573201</v>
      </c>
      <c r="CT2913">
        <v>527.90949139175393</v>
      </c>
      <c r="CU2913">
        <v>0</v>
      </c>
    </row>
    <row r="2914" spans="89:99" x14ac:dyDescent="0.25">
      <c r="CK2914" t="s">
        <v>7862</v>
      </c>
      <c r="CL2914" t="s">
        <v>1216</v>
      </c>
      <c r="CM2914" t="s">
        <v>1217</v>
      </c>
      <c r="CN2914">
        <v>0</v>
      </c>
      <c r="CO2914">
        <v>0.65957044996761705</v>
      </c>
      <c r="CP2914">
        <v>2722</v>
      </c>
      <c r="CQ2914">
        <v>-23.159129592848501</v>
      </c>
      <c r="CR2914">
        <v>0.57582874735792866</v>
      </c>
      <c r="CS2914">
        <v>0.26341247251954603</v>
      </c>
      <c r="CT2914">
        <v>0.22996857135857446</v>
      </c>
      <c r="CU2914">
        <v>0</v>
      </c>
    </row>
    <row r="2915" spans="89:99" x14ac:dyDescent="0.25">
      <c r="CK2915" t="s">
        <v>8053</v>
      </c>
      <c r="CL2915" t="s">
        <v>8054</v>
      </c>
      <c r="CM2915" t="s">
        <v>8055</v>
      </c>
      <c r="CN2915">
        <v>0</v>
      </c>
      <c r="CO2915">
        <v>5.7569851676506599E-4</v>
      </c>
      <c r="CP2915">
        <v>2723</v>
      </c>
      <c r="CQ2915">
        <v>0.11746706693936899</v>
      </c>
      <c r="CR2915">
        <v>5.0260553028250632E-4</v>
      </c>
      <c r="CS2915">
        <v>0</v>
      </c>
      <c r="CT2915">
        <v>0</v>
      </c>
      <c r="CU2915">
        <v>0</v>
      </c>
    </row>
    <row r="2916" spans="89:99" x14ac:dyDescent="0.25">
      <c r="CK2916" t="s">
        <v>8243</v>
      </c>
      <c r="CL2916" t="s">
        <v>8244</v>
      </c>
      <c r="CM2916" t="s">
        <v>8245</v>
      </c>
      <c r="CN2916">
        <v>0</v>
      </c>
      <c r="CO2916">
        <v>6.2255627568077596E-6</v>
      </c>
      <c r="CP2916">
        <v>2724</v>
      </c>
      <c r="CQ2916">
        <v>-20.6315055938251</v>
      </c>
      <c r="CR2916">
        <v>5.4351404069524209E-6</v>
      </c>
      <c r="CS2916">
        <v>6099.94067450891</v>
      </c>
      <c r="CT2916">
        <v>5325.4678067105624</v>
      </c>
      <c r="CU2916">
        <v>0</v>
      </c>
    </row>
    <row r="2917" spans="89:99" x14ac:dyDescent="0.25">
      <c r="CK2917" t="s">
        <v>7984</v>
      </c>
      <c r="CL2917" t="s">
        <v>7985</v>
      </c>
      <c r="CM2917" t="s">
        <v>7986</v>
      </c>
      <c r="CN2917">
        <v>0</v>
      </c>
      <c r="CO2917">
        <v>1.37302466103902E-3</v>
      </c>
      <c r="CP2917">
        <v>2725</v>
      </c>
      <c r="CQ2917">
        <v>0</v>
      </c>
      <c r="CR2917">
        <v>1.1986999579748623E-3</v>
      </c>
      <c r="CS2917">
        <v>0</v>
      </c>
      <c r="CT2917">
        <v>0</v>
      </c>
      <c r="CU2917">
        <v>0</v>
      </c>
    </row>
    <row r="2918" spans="89:99" x14ac:dyDescent="0.25">
      <c r="CK2918" t="s">
        <v>4223</v>
      </c>
      <c r="CL2918" t="s">
        <v>8092</v>
      </c>
      <c r="CM2918" t="s">
        <v>8093</v>
      </c>
      <c r="CN2918">
        <v>0</v>
      </c>
      <c r="CO2918">
        <v>1.06599744044209E-2</v>
      </c>
      <c r="CP2918">
        <v>2726</v>
      </c>
      <c r="CQ2918">
        <v>11.8727599633485</v>
      </c>
      <c r="CR2918">
        <v>9.3065414141380084E-3</v>
      </c>
      <c r="CS2918">
        <v>27065.952216363501</v>
      </c>
      <c r="CT2918">
        <v>23629.550659165132</v>
      </c>
      <c r="CU2918">
        <v>0</v>
      </c>
    </row>
    <row r="2919" spans="89:99" x14ac:dyDescent="0.25">
      <c r="CK2919" t="s">
        <v>7752</v>
      </c>
      <c r="CL2919" t="s">
        <v>7753</v>
      </c>
      <c r="CM2919" t="s">
        <v>7754</v>
      </c>
      <c r="CN2919">
        <v>0</v>
      </c>
      <c r="CO2919">
        <v>2.16943082701966E-2</v>
      </c>
      <c r="CP2919">
        <v>2727</v>
      </c>
      <c r="CQ2919">
        <v>0.58593679476044003</v>
      </c>
      <c r="CR2919">
        <v>1.8939912114979366E-2</v>
      </c>
      <c r="CS2919">
        <v>54.929988540137799</v>
      </c>
      <c r="CT2919">
        <v>47.955857475127758</v>
      </c>
      <c r="CU2919">
        <v>0</v>
      </c>
    </row>
    <row r="2920" spans="89:99" x14ac:dyDescent="0.25">
      <c r="CK2920" t="s">
        <v>9319</v>
      </c>
      <c r="CL2920" t="s">
        <v>9319</v>
      </c>
      <c r="CM2920" t="s">
        <v>9320</v>
      </c>
      <c r="CN2920">
        <v>0</v>
      </c>
      <c r="CO2920">
        <v>5.3304683674702504</v>
      </c>
      <c r="CP2920">
        <v>2728</v>
      </c>
      <c r="CQ2920">
        <v>0</v>
      </c>
      <c r="CR2920">
        <v>4.6536907816627586</v>
      </c>
      <c r="CS2920">
        <v>0</v>
      </c>
      <c r="CT2920">
        <v>0</v>
      </c>
      <c r="CU2920">
        <v>0</v>
      </c>
    </row>
    <row r="2921" spans="89:99" x14ac:dyDescent="0.25">
      <c r="CK2921" t="s">
        <v>10156</v>
      </c>
      <c r="CL2921" t="s">
        <v>10157</v>
      </c>
      <c r="CM2921" t="s">
        <v>10158</v>
      </c>
      <c r="CN2921">
        <v>0</v>
      </c>
      <c r="CO2921">
        <v>6.84652530558174E-4</v>
      </c>
      <c r="CP2921">
        <v>2729</v>
      </c>
      <c r="CQ2921">
        <v>-1.1031885856661201</v>
      </c>
      <c r="CR2921">
        <v>5.9772630666838614E-4</v>
      </c>
      <c r="CS2921">
        <v>25.329651495441201</v>
      </c>
      <c r="CT2921">
        <v>22.113697622974012</v>
      </c>
      <c r="CU2921">
        <v>0</v>
      </c>
    </row>
    <row r="2922" spans="89:99" x14ac:dyDescent="0.25">
      <c r="CK2922" t="s">
        <v>8846</v>
      </c>
      <c r="CL2922" t="s">
        <v>8847</v>
      </c>
      <c r="CM2922" t="s">
        <v>8848</v>
      </c>
      <c r="CN2922">
        <v>0</v>
      </c>
      <c r="CO2922">
        <v>1.3016039126347701E-4</v>
      </c>
      <c r="CP2922">
        <v>2730</v>
      </c>
      <c r="CQ2922">
        <v>-38.650578205228598</v>
      </c>
      <c r="CR2922">
        <v>1.1363470734710095E-4</v>
      </c>
      <c r="CS2922">
        <v>6.0707879826408098</v>
      </c>
      <c r="CT2922">
        <v>5.3000164572128039</v>
      </c>
      <c r="CU2922">
        <v>0</v>
      </c>
    </row>
    <row r="2923" spans="89:99" x14ac:dyDescent="0.25">
      <c r="CK2923" t="s">
        <v>7892</v>
      </c>
      <c r="CL2923" t="s">
        <v>7893</v>
      </c>
      <c r="CM2923" t="s">
        <v>7894</v>
      </c>
      <c r="CN2923">
        <v>0</v>
      </c>
      <c r="CO2923">
        <v>5.0366460813785803E-5</v>
      </c>
      <c r="CP2923">
        <v>2731</v>
      </c>
      <c r="CQ2923">
        <v>-3.6142020689515499</v>
      </c>
      <c r="CR2923">
        <v>4.3971733483024314E-5</v>
      </c>
      <c r="CS2923">
        <v>1349.9946068638601</v>
      </c>
      <c r="CT2923">
        <v>1178.5938915979973</v>
      </c>
      <c r="CU2923">
        <v>0</v>
      </c>
    </row>
    <row r="2924" spans="89:99" x14ac:dyDescent="0.25">
      <c r="CK2924" t="s">
        <v>7866</v>
      </c>
      <c r="CL2924" t="s">
        <v>7866</v>
      </c>
      <c r="CM2924" t="s">
        <v>7867</v>
      </c>
      <c r="CN2924">
        <v>0</v>
      </c>
      <c r="CO2924">
        <v>9.6575863120114493E-6</v>
      </c>
      <c r="CP2924">
        <v>2732</v>
      </c>
      <c r="CQ2924">
        <v>-0.22710093536873199</v>
      </c>
      <c r="CR2924">
        <v>8.431420523493231E-6</v>
      </c>
      <c r="CS2924">
        <v>0</v>
      </c>
      <c r="CT2924">
        <v>0</v>
      </c>
      <c r="CU2924">
        <v>0</v>
      </c>
    </row>
    <row r="2925" spans="89:99" x14ac:dyDescent="0.25">
      <c r="CK2925" t="s">
        <v>8379</v>
      </c>
      <c r="CL2925" t="s">
        <v>8380</v>
      </c>
      <c r="CM2925" t="s">
        <v>8381</v>
      </c>
      <c r="CN2925">
        <v>0</v>
      </c>
      <c r="CO2925">
        <v>2.0821517349820001E-3</v>
      </c>
      <c r="CP2925">
        <v>2733</v>
      </c>
      <c r="CQ2925">
        <v>-1.04032113585831</v>
      </c>
      <c r="CR2925">
        <v>1.817793422101746E-3</v>
      </c>
      <c r="CS2925">
        <v>0</v>
      </c>
      <c r="CT2925">
        <v>0</v>
      </c>
      <c r="CU2925">
        <v>0</v>
      </c>
    </row>
    <row r="2926" spans="89:99" x14ac:dyDescent="0.25">
      <c r="CK2926" t="s">
        <v>8526</v>
      </c>
      <c r="CL2926" t="s">
        <v>8527</v>
      </c>
      <c r="CM2926" t="s">
        <v>8528</v>
      </c>
      <c r="CN2926">
        <v>0</v>
      </c>
      <c r="CO2926">
        <v>1.69532864517741E-3</v>
      </c>
      <c r="CP2926">
        <v>2734</v>
      </c>
      <c r="CQ2926">
        <v>2.1501498209746601</v>
      </c>
      <c r="CR2926">
        <v>1.4800829390711058E-3</v>
      </c>
      <c r="CS2926">
        <v>12093.5633209065</v>
      </c>
      <c r="CT2926">
        <v>10558.11614743093</v>
      </c>
      <c r="CU2926">
        <v>0</v>
      </c>
    </row>
    <row r="2927" spans="89:99" x14ac:dyDescent="0.25">
      <c r="CK2927" t="s">
        <v>10080</v>
      </c>
      <c r="CL2927" t="s">
        <v>10081</v>
      </c>
      <c r="CM2927" t="s">
        <v>10082</v>
      </c>
      <c r="CN2927">
        <v>0</v>
      </c>
      <c r="CO2927">
        <v>4.3931883424503499E-4</v>
      </c>
      <c r="CP2927">
        <v>2735</v>
      </c>
      <c r="CQ2927">
        <v>0.58295826044105703</v>
      </c>
      <c r="CR2927">
        <v>3.8354115777394847E-4</v>
      </c>
      <c r="CS2927">
        <v>77.527978533549302</v>
      </c>
      <c r="CT2927">
        <v>67.684716267015773</v>
      </c>
      <c r="CU2927">
        <v>0</v>
      </c>
    </row>
    <row r="2928" spans="89:99" x14ac:dyDescent="0.25">
      <c r="CK2928" t="s">
        <v>8437</v>
      </c>
      <c r="CL2928" t="s">
        <v>8438</v>
      </c>
      <c r="CM2928" t="s">
        <v>8439</v>
      </c>
      <c r="CN2928">
        <v>0</v>
      </c>
      <c r="CO2928">
        <v>2.0163087953055298E-3</v>
      </c>
      <c r="CP2928">
        <v>2736</v>
      </c>
      <c r="CQ2928">
        <v>-11.1550300942933</v>
      </c>
      <c r="CR2928">
        <v>1.7603101654183591E-3</v>
      </c>
      <c r="CS2928">
        <v>102.89912834745201</v>
      </c>
      <c r="CT2928">
        <v>89.834643415946132</v>
      </c>
      <c r="CU2928">
        <v>0</v>
      </c>
    </row>
    <row r="2929" spans="89:99" x14ac:dyDescent="0.25">
      <c r="CK2929" t="s">
        <v>10237</v>
      </c>
      <c r="CL2929" t="s">
        <v>10238</v>
      </c>
      <c r="CM2929" t="s">
        <v>10239</v>
      </c>
      <c r="CN2929">
        <v>0</v>
      </c>
      <c r="CO2929">
        <v>1.55514611526144E-3</v>
      </c>
      <c r="CP2929">
        <v>2737</v>
      </c>
      <c r="CQ2929">
        <v>-9.8153377115497695E-2</v>
      </c>
      <c r="CR2929">
        <v>1.357698543883387E-3</v>
      </c>
      <c r="CS2929">
        <v>0</v>
      </c>
      <c r="CT2929">
        <v>0</v>
      </c>
      <c r="CU2929">
        <v>0</v>
      </c>
    </row>
    <row r="2930" spans="89:99" x14ac:dyDescent="0.25">
      <c r="CK2930" t="s">
        <v>11048</v>
      </c>
      <c r="CL2930" t="s">
        <v>11048</v>
      </c>
      <c r="CM2930" t="s">
        <v>11049</v>
      </c>
      <c r="CN2930">
        <v>0</v>
      </c>
      <c r="CO2930">
        <v>0.12008393545559801</v>
      </c>
      <c r="CP2930">
        <v>2738</v>
      </c>
      <c r="CQ2930">
        <v>-19.943554661159901</v>
      </c>
      <c r="CR2930">
        <v>0.10483759867441349</v>
      </c>
      <c r="CS2930">
        <v>74199.885333122307</v>
      </c>
      <c r="CT2930">
        <v>64779.171091687786</v>
      </c>
      <c r="CU2930">
        <v>0</v>
      </c>
    </row>
    <row r="2931" spans="89:99" x14ac:dyDescent="0.25">
      <c r="CK2931" t="s">
        <v>8322</v>
      </c>
      <c r="CL2931" t="s">
        <v>9960</v>
      </c>
      <c r="CM2931" t="s">
        <v>9961</v>
      </c>
      <c r="CN2931">
        <v>0</v>
      </c>
      <c r="CO2931">
        <v>8.8991435980598308E-3</v>
      </c>
      <c r="CP2931">
        <v>2739</v>
      </c>
      <c r="CQ2931">
        <v>-0.65364561938044696</v>
      </c>
      <c r="CR2931">
        <v>7.769272730275765E-3</v>
      </c>
      <c r="CS2931">
        <v>16477.9118743459</v>
      </c>
      <c r="CT2931">
        <v>14385.810271131451</v>
      </c>
      <c r="CU2931">
        <v>0</v>
      </c>
    </row>
    <row r="2932" spans="89:99" x14ac:dyDescent="0.25">
      <c r="CK2932" t="s">
        <v>10217</v>
      </c>
      <c r="CL2932" t="s">
        <v>10218</v>
      </c>
      <c r="CM2932" t="s">
        <v>10219</v>
      </c>
      <c r="CN2932">
        <v>0</v>
      </c>
      <c r="CO2932">
        <v>1.40283985917403E-2</v>
      </c>
      <c r="CP2932">
        <v>2740</v>
      </c>
      <c r="CQ2932">
        <v>-2.07423923703253</v>
      </c>
      <c r="CR2932">
        <v>1.2247296992938589E-2</v>
      </c>
      <c r="CS2932">
        <v>6117.7370619930398</v>
      </c>
      <c r="CT2932">
        <v>5341.0046936541567</v>
      </c>
      <c r="CU2932">
        <v>0</v>
      </c>
    </row>
    <row r="2933" spans="89:99" x14ac:dyDescent="0.25">
      <c r="CK2933" t="s">
        <v>10947</v>
      </c>
      <c r="CL2933" t="s">
        <v>10948</v>
      </c>
      <c r="CM2933" t="s">
        <v>10949</v>
      </c>
      <c r="CN2933">
        <v>0</v>
      </c>
      <c r="CO2933">
        <v>2.1150341766861001E-2</v>
      </c>
      <c r="CP2933">
        <v>2741</v>
      </c>
      <c r="CQ2933">
        <v>-0.73438904784569004</v>
      </c>
      <c r="CR2933">
        <v>1.8465009774773267E-2</v>
      </c>
      <c r="CS2933">
        <v>2004435.96646651</v>
      </c>
      <c r="CT2933">
        <v>1749944.7584200564</v>
      </c>
      <c r="CU2933">
        <v>0</v>
      </c>
    </row>
    <row r="2934" spans="89:99" x14ac:dyDescent="0.25">
      <c r="CK2934" t="s">
        <v>9774</v>
      </c>
      <c r="CL2934" t="s">
        <v>9775</v>
      </c>
      <c r="CM2934" t="s">
        <v>9776</v>
      </c>
      <c r="CN2934">
        <v>0</v>
      </c>
      <c r="CO2934">
        <v>9.6513196899388994E-5</v>
      </c>
      <c r="CP2934">
        <v>2742</v>
      </c>
      <c r="CQ2934">
        <v>-47.511114430319203</v>
      </c>
      <c r="CR2934">
        <v>8.4259495368254995E-5</v>
      </c>
      <c r="CS2934">
        <v>68180.084255085196</v>
      </c>
      <c r="CT2934">
        <v>59523.668037722578</v>
      </c>
      <c r="CU2934">
        <v>0</v>
      </c>
    </row>
    <row r="2935" spans="89:99" x14ac:dyDescent="0.25">
      <c r="CK2935" t="s">
        <v>8337</v>
      </c>
      <c r="CL2935" t="s">
        <v>9735</v>
      </c>
      <c r="CM2935" t="s">
        <v>9736</v>
      </c>
      <c r="CN2935">
        <v>0</v>
      </c>
      <c r="CO2935">
        <v>7.6860286039232397</v>
      </c>
      <c r="CP2935">
        <v>2743</v>
      </c>
      <c r="CQ2935">
        <v>48.376421304620699</v>
      </c>
      <c r="CR2935">
        <v>6.7101796682547317</v>
      </c>
      <c r="CS2935">
        <v>6428.4784162983897</v>
      </c>
      <c r="CT2935">
        <v>5612.293082651483</v>
      </c>
      <c r="CU2935">
        <v>0</v>
      </c>
    </row>
    <row r="2936" spans="89:99" x14ac:dyDescent="0.25">
      <c r="CK2936" t="s">
        <v>6500</v>
      </c>
      <c r="CL2936" t="s">
        <v>9788</v>
      </c>
      <c r="CM2936" t="s">
        <v>9789</v>
      </c>
      <c r="CN2936">
        <v>0</v>
      </c>
      <c r="CO2936">
        <v>0.11481074576382699</v>
      </c>
      <c r="CP2936">
        <v>2744</v>
      </c>
      <c r="CQ2936">
        <v>-8.3600517366130696</v>
      </c>
      <c r="CR2936">
        <v>0.1002339142386685</v>
      </c>
      <c r="CS2936">
        <v>809.62618585572295</v>
      </c>
      <c r="CT2936">
        <v>706.83280679473717</v>
      </c>
      <c r="CU2936">
        <v>0</v>
      </c>
    </row>
    <row r="2937" spans="89:99" x14ac:dyDescent="0.25">
      <c r="CK2937" t="s">
        <v>8967</v>
      </c>
      <c r="CL2937" t="s">
        <v>8968</v>
      </c>
      <c r="CM2937" t="s">
        <v>8969</v>
      </c>
      <c r="CN2937">
        <v>0</v>
      </c>
      <c r="CO2937">
        <v>1.08789626487874E-2</v>
      </c>
      <c r="CP2937">
        <v>2745</v>
      </c>
      <c r="CQ2937">
        <v>0</v>
      </c>
      <c r="CR2937">
        <v>9.4977260350467586E-3</v>
      </c>
      <c r="CS2937">
        <v>0</v>
      </c>
      <c r="CT2937">
        <v>0</v>
      </c>
      <c r="CU2937">
        <v>0</v>
      </c>
    </row>
    <row r="2938" spans="89:99" x14ac:dyDescent="0.25">
      <c r="CK2938" t="s">
        <v>9940</v>
      </c>
      <c r="CL2938" t="s">
        <v>9941</v>
      </c>
      <c r="CM2938" t="s">
        <v>9942</v>
      </c>
      <c r="CN2938">
        <v>0</v>
      </c>
      <c r="CO2938">
        <v>1.26908826835455E-2</v>
      </c>
      <c r="CP2938">
        <v>2746</v>
      </c>
      <c r="CQ2938">
        <v>-1.0850630584012799</v>
      </c>
      <c r="CR2938">
        <v>1.1079597454511833E-2</v>
      </c>
      <c r="CS2938">
        <v>1110049.0886639899</v>
      </c>
      <c r="CT2938">
        <v>969112.81617085543</v>
      </c>
      <c r="CU2938">
        <v>0</v>
      </c>
    </row>
    <row r="2939" spans="89:99" x14ac:dyDescent="0.25">
      <c r="CK2939" t="s">
        <v>9806</v>
      </c>
      <c r="CL2939" t="s">
        <v>9806</v>
      </c>
      <c r="CM2939" t="s">
        <v>9807</v>
      </c>
      <c r="CN2939">
        <v>0</v>
      </c>
      <c r="CO2939">
        <v>2.6579340729067299E-2</v>
      </c>
      <c r="CP2939">
        <v>2747</v>
      </c>
      <c r="CQ2939">
        <v>-5.1380957414733199</v>
      </c>
      <c r="CR2939">
        <v>2.3204721312742007E-2</v>
      </c>
      <c r="CS2939">
        <v>42520.1086623835</v>
      </c>
      <c r="CT2939">
        <v>37121.585586172652</v>
      </c>
      <c r="CU2939">
        <v>0</v>
      </c>
    </row>
    <row r="2940" spans="89:99" x14ac:dyDescent="0.25">
      <c r="CK2940" t="s">
        <v>10996</v>
      </c>
      <c r="CL2940" t="s">
        <v>10997</v>
      </c>
      <c r="CM2940" t="s">
        <v>10998</v>
      </c>
      <c r="CN2940">
        <v>0</v>
      </c>
      <c r="CO2940">
        <v>1.5376479947773299E-2</v>
      </c>
      <c r="CP2940">
        <v>2748</v>
      </c>
      <c r="CQ2940">
        <v>-3.4653645365328298</v>
      </c>
      <c r="CR2940">
        <v>1.3424220547684215E-2</v>
      </c>
      <c r="CS2940">
        <v>83487.107463744396</v>
      </c>
      <c r="CT2940">
        <v>72887.250351717579</v>
      </c>
      <c r="CU2940">
        <v>0</v>
      </c>
    </row>
    <row r="2941" spans="89:99" x14ac:dyDescent="0.25">
      <c r="CK2941" t="s">
        <v>8721</v>
      </c>
      <c r="CL2941" t="s">
        <v>8722</v>
      </c>
      <c r="CM2941" t="s">
        <v>8723</v>
      </c>
      <c r="CN2941">
        <v>0</v>
      </c>
      <c r="CO2941">
        <v>1.25783180074504E-4</v>
      </c>
      <c r="CP2941">
        <v>2749</v>
      </c>
      <c r="CQ2941">
        <v>0</v>
      </c>
      <c r="CR2941">
        <v>1.0981324439952471E-4</v>
      </c>
      <c r="CS2941">
        <v>0</v>
      </c>
      <c r="CT2941">
        <v>0</v>
      </c>
      <c r="CU2941">
        <v>0</v>
      </c>
    </row>
    <row r="2942" spans="89:99" x14ac:dyDescent="0.25">
      <c r="CK2942" t="s">
        <v>8714</v>
      </c>
      <c r="CL2942" t="s">
        <v>8715</v>
      </c>
      <c r="CM2942" t="s">
        <v>8716</v>
      </c>
      <c r="CN2942">
        <v>0</v>
      </c>
      <c r="CO2942">
        <v>1.94711961675172E-3</v>
      </c>
      <c r="CP2942">
        <v>2750</v>
      </c>
      <c r="CQ2942">
        <v>-0.67520355344207295</v>
      </c>
      <c r="CR2942">
        <v>1.6999055217304551E-3</v>
      </c>
      <c r="CS2942">
        <v>5.3814122274218601</v>
      </c>
      <c r="CT2942">
        <v>4.6981666053794724</v>
      </c>
      <c r="CU2942">
        <v>0</v>
      </c>
    </row>
    <row r="2943" spans="89:99" x14ac:dyDescent="0.25">
      <c r="CK2943" t="s">
        <v>9332</v>
      </c>
      <c r="CL2943" t="s">
        <v>9333</v>
      </c>
      <c r="CM2943" t="s">
        <v>9334</v>
      </c>
      <c r="CN2943">
        <v>0</v>
      </c>
      <c r="CO2943">
        <v>6.8482326601849206E-2</v>
      </c>
      <c r="CP2943">
        <v>2751</v>
      </c>
      <c r="CQ2943">
        <v>31.628902053521799</v>
      </c>
      <c r="CR2943">
        <v>5.9787536487172041E-2</v>
      </c>
      <c r="CS2943">
        <v>41.724295611035203</v>
      </c>
      <c r="CT2943">
        <v>36.426812143075743</v>
      </c>
      <c r="CU2943">
        <v>0</v>
      </c>
    </row>
    <row r="2944" spans="89:99" x14ac:dyDescent="0.25">
      <c r="CK2944" t="s">
        <v>10855</v>
      </c>
      <c r="CL2944" t="s">
        <v>10856</v>
      </c>
      <c r="CM2944" t="s">
        <v>10857</v>
      </c>
      <c r="CN2944">
        <v>0</v>
      </c>
      <c r="CO2944">
        <v>2.51713817259395E-5</v>
      </c>
      <c r="CP2944">
        <v>2752</v>
      </c>
      <c r="CQ2944">
        <v>3.1312589039905201</v>
      </c>
      <c r="CR2944">
        <v>2.1975522416487323E-5</v>
      </c>
      <c r="CS2944">
        <v>11564.619858960899</v>
      </c>
      <c r="CT2944">
        <v>10096.329463187791</v>
      </c>
      <c r="CU2944">
        <v>0</v>
      </c>
    </row>
    <row r="2945" spans="89:99" x14ac:dyDescent="0.25">
      <c r="CK2945" t="s">
        <v>9456</v>
      </c>
      <c r="CL2945" t="s">
        <v>9457</v>
      </c>
      <c r="CM2945" t="s">
        <v>9458</v>
      </c>
      <c r="CN2945">
        <v>0</v>
      </c>
      <c r="CO2945">
        <v>2.4244040583609199E-4</v>
      </c>
      <c r="CP2945">
        <v>2753</v>
      </c>
      <c r="CQ2945">
        <v>1.0528041432353701</v>
      </c>
      <c r="CR2945">
        <v>2.1165920214951848E-4</v>
      </c>
      <c r="CS2945">
        <v>0.484880811672184</v>
      </c>
      <c r="CT2945">
        <v>0.42331840429903694</v>
      </c>
      <c r="CU2945">
        <v>0</v>
      </c>
    </row>
    <row r="2946" spans="89:99" x14ac:dyDescent="0.25">
      <c r="CK2946" t="s">
        <v>8985</v>
      </c>
      <c r="CL2946" t="s">
        <v>8986</v>
      </c>
      <c r="CM2946" t="s">
        <v>8987</v>
      </c>
      <c r="CN2946">
        <v>0</v>
      </c>
      <c r="CO2946">
        <v>3.1873459800498198E-3</v>
      </c>
      <c r="CP2946">
        <v>2754</v>
      </c>
      <c r="CQ2946">
        <v>5.8823299311134303</v>
      </c>
      <c r="CR2946">
        <v>2.7826677850387753E-3</v>
      </c>
      <c r="CS2946">
        <v>5619.2036833025104</v>
      </c>
      <c r="CT2946">
        <v>4905.767106855692</v>
      </c>
      <c r="CU2946">
        <v>0</v>
      </c>
    </row>
    <row r="2947" spans="89:99" x14ac:dyDescent="0.25">
      <c r="CK2947" t="s">
        <v>6902</v>
      </c>
      <c r="CL2947" t="s">
        <v>6903</v>
      </c>
      <c r="CM2947" t="s">
        <v>6904</v>
      </c>
      <c r="CN2947">
        <v>0</v>
      </c>
      <c r="CO2947">
        <v>1.34450682220397E-2</v>
      </c>
      <c r="CP2947">
        <v>2755</v>
      </c>
      <c r="CQ2947">
        <v>0</v>
      </c>
      <c r="CR2947">
        <v>1.1738028580296656E-2</v>
      </c>
      <c r="CS2947">
        <v>0</v>
      </c>
      <c r="CT2947">
        <v>0</v>
      </c>
      <c r="CU2947">
        <v>0</v>
      </c>
    </row>
    <row r="2948" spans="89:99" x14ac:dyDescent="0.25">
      <c r="CK2948" t="s">
        <v>7430</v>
      </c>
      <c r="CL2948" t="s">
        <v>7431</v>
      </c>
      <c r="CM2948" t="s">
        <v>7432</v>
      </c>
      <c r="CN2948">
        <v>0</v>
      </c>
      <c r="CO2948">
        <v>2.0873049702859701E-4</v>
      </c>
      <c r="CP2948">
        <v>2756</v>
      </c>
      <c r="CQ2948">
        <v>17.8823512655533</v>
      </c>
      <c r="CR2948">
        <v>1.8222923820385826E-4</v>
      </c>
      <c r="CS2948">
        <v>0.39971890180976399</v>
      </c>
      <c r="CT2948">
        <v>0.34896899116038921</v>
      </c>
      <c r="CU2948">
        <v>0</v>
      </c>
    </row>
    <row r="2949" spans="89:99" x14ac:dyDescent="0.25">
      <c r="CK2949" t="s">
        <v>8896</v>
      </c>
      <c r="CL2949" t="s">
        <v>8897</v>
      </c>
      <c r="CM2949" t="s">
        <v>8898</v>
      </c>
      <c r="CN2949">
        <v>0</v>
      </c>
      <c r="CO2949">
        <v>6.0061393662714201E-4</v>
      </c>
      <c r="CP2949">
        <v>2757</v>
      </c>
      <c r="CQ2949">
        <v>0</v>
      </c>
      <c r="CR2949">
        <v>5.2435758877721365E-4</v>
      </c>
      <c r="CS2949">
        <v>0</v>
      </c>
      <c r="CT2949">
        <v>0</v>
      </c>
      <c r="CU2949">
        <v>0</v>
      </c>
    </row>
    <row r="2950" spans="89:99" x14ac:dyDescent="0.25">
      <c r="CK2950" t="s">
        <v>9033</v>
      </c>
      <c r="CL2950" t="s">
        <v>9034</v>
      </c>
      <c r="CM2950" t="s">
        <v>9035</v>
      </c>
      <c r="CN2950">
        <v>0</v>
      </c>
      <c r="CO2950">
        <v>4.4864700015724403E-3</v>
      </c>
      <c r="CP2950">
        <v>2758</v>
      </c>
      <c r="CQ2950">
        <v>-8.0033067324838605</v>
      </c>
      <c r="CR2950">
        <v>3.9168498242927981E-3</v>
      </c>
      <c r="CS2950">
        <v>543.787735791974</v>
      </c>
      <c r="CT2950">
        <v>474.74626970488197</v>
      </c>
      <c r="CU2950">
        <v>0</v>
      </c>
    </row>
    <row r="2951" spans="89:99" x14ac:dyDescent="0.25">
      <c r="CK2951" t="s">
        <v>7048</v>
      </c>
      <c r="CL2951" t="s">
        <v>7049</v>
      </c>
      <c r="CM2951" t="s">
        <v>7050</v>
      </c>
      <c r="CN2951">
        <v>0</v>
      </c>
      <c r="CO2951">
        <v>5.3563445000342602E-4</v>
      </c>
      <c r="CP2951">
        <v>2759</v>
      </c>
      <c r="CQ2951">
        <v>0.549841533607204</v>
      </c>
      <c r="CR2951">
        <v>4.6762815769319118E-4</v>
      </c>
      <c r="CS2951">
        <v>156.57036336387</v>
      </c>
      <c r="CT2951">
        <v>136.69156374973966</v>
      </c>
      <c r="CU2951">
        <v>0</v>
      </c>
    </row>
    <row r="2952" spans="89:99" x14ac:dyDescent="0.25">
      <c r="CK2952" t="s">
        <v>7645</v>
      </c>
      <c r="CL2952" t="s">
        <v>7646</v>
      </c>
      <c r="CM2952" t="s">
        <v>7647</v>
      </c>
      <c r="CN2952">
        <v>0</v>
      </c>
      <c r="CO2952">
        <v>2.8337448674820401E-5</v>
      </c>
      <c r="CP2952">
        <v>2760</v>
      </c>
      <c r="CQ2952">
        <v>-5.1176030498181904</v>
      </c>
      <c r="CR2952">
        <v>2.473961284127051E-5</v>
      </c>
      <c r="CS2952">
        <v>22609.0331721888</v>
      </c>
      <c r="CT2952">
        <v>19738.499884515026</v>
      </c>
      <c r="CU2952">
        <v>0</v>
      </c>
    </row>
    <row r="2953" spans="89:99" x14ac:dyDescent="0.25">
      <c r="CK2953" t="s">
        <v>5062</v>
      </c>
      <c r="CL2953" t="s">
        <v>5063</v>
      </c>
      <c r="CM2953" t="s">
        <v>5064</v>
      </c>
      <c r="CN2953">
        <v>0</v>
      </c>
      <c r="CO2953">
        <v>8.3433467391952801E-2</v>
      </c>
      <c r="CP2953">
        <v>2761</v>
      </c>
      <c r="CQ2953">
        <v>15.4730667264774</v>
      </c>
      <c r="CR2953">
        <v>7.2840420638000933E-2</v>
      </c>
      <c r="CS2953">
        <v>16.5716917246299</v>
      </c>
      <c r="CT2953">
        <v>14.467683456503995</v>
      </c>
      <c r="CU2953">
        <v>0</v>
      </c>
    </row>
    <row r="2954" spans="89:99" x14ac:dyDescent="0.25">
      <c r="CK2954" t="s">
        <v>8772</v>
      </c>
      <c r="CL2954" t="s">
        <v>8773</v>
      </c>
      <c r="CM2954" t="s">
        <v>8774</v>
      </c>
      <c r="CN2954">
        <v>0</v>
      </c>
      <c r="CO2954">
        <v>4.0893350838495498E-6</v>
      </c>
      <c r="CP2954">
        <v>2762</v>
      </c>
      <c r="CQ2954">
        <v>1.14707937882495</v>
      </c>
      <c r="CR2954">
        <v>3.5701367442636765E-6</v>
      </c>
      <c r="CS2954">
        <v>3.2289389822076</v>
      </c>
      <c r="CT2954">
        <v>2.8189799732705949</v>
      </c>
      <c r="CU2954">
        <v>0</v>
      </c>
    </row>
    <row r="2955" spans="89:99" x14ac:dyDescent="0.25">
      <c r="CK2955" t="s">
        <v>10016</v>
      </c>
      <c r="CL2955" t="s">
        <v>10017</v>
      </c>
      <c r="CM2955" t="s">
        <v>10018</v>
      </c>
      <c r="CN2955">
        <v>0</v>
      </c>
      <c r="CO2955">
        <v>4.2892110146329098E-5</v>
      </c>
      <c r="CP2955">
        <v>2763</v>
      </c>
      <c r="CQ2955">
        <v>25.518497723939401</v>
      </c>
      <c r="CR2955">
        <v>3.744635627371058E-5</v>
      </c>
      <c r="CS2955">
        <v>9.5153859484599401</v>
      </c>
      <c r="CT2955">
        <v>8.307274486899674</v>
      </c>
      <c r="CU2955">
        <v>0</v>
      </c>
    </row>
    <row r="2956" spans="89:99" x14ac:dyDescent="0.25">
      <c r="CK2956" t="s">
        <v>10573</v>
      </c>
      <c r="CL2956" t="s">
        <v>10574</v>
      </c>
      <c r="CM2956" t="s">
        <v>10575</v>
      </c>
      <c r="CN2956">
        <v>0</v>
      </c>
      <c r="CO2956">
        <v>0.26788819872811898</v>
      </c>
      <c r="CP2956">
        <v>2764</v>
      </c>
      <c r="CQ2956">
        <v>-6.9878118806114999</v>
      </c>
      <c r="CR2956">
        <v>0.23387604146480215</v>
      </c>
      <c r="CS2956">
        <v>24691.6624668328</v>
      </c>
      <c r="CT2956">
        <v>21556.710233393846</v>
      </c>
      <c r="CU2956">
        <v>0</v>
      </c>
    </row>
    <row r="2957" spans="89:99" x14ac:dyDescent="0.25">
      <c r="CK2957" t="s">
        <v>9171</v>
      </c>
      <c r="CL2957" t="s">
        <v>9172</v>
      </c>
      <c r="CM2957" t="s">
        <v>9173</v>
      </c>
      <c r="CN2957">
        <v>0</v>
      </c>
      <c r="CO2957">
        <v>3.4116738413830501E-3</v>
      </c>
      <c r="CP2957">
        <v>2765</v>
      </c>
      <c r="CQ2957">
        <v>117.168729254536</v>
      </c>
      <c r="CR2957">
        <v>2.9785140837856935E-3</v>
      </c>
      <c r="CS2957">
        <v>839.39019987296501</v>
      </c>
      <c r="CT2957">
        <v>732.81786253629411</v>
      </c>
      <c r="CU2957">
        <v>0</v>
      </c>
    </row>
    <row r="2958" spans="89:99" x14ac:dyDescent="0.25">
      <c r="CK2958" t="s">
        <v>10663</v>
      </c>
      <c r="CL2958" t="s">
        <v>10663</v>
      </c>
      <c r="CM2958" t="s">
        <v>10664</v>
      </c>
      <c r="CN2958">
        <v>0</v>
      </c>
      <c r="CO2958">
        <v>1.14048673732449</v>
      </c>
      <c r="CP2958">
        <v>2766</v>
      </c>
      <c r="CQ2958">
        <v>6051.8680432922802</v>
      </c>
      <c r="CR2958">
        <v>0.99568597920682378</v>
      </c>
      <c r="CS2958">
        <v>1539996.5840751701</v>
      </c>
      <c r="CT2958">
        <v>1344472.4577746505</v>
      </c>
      <c r="CU2958">
        <v>0</v>
      </c>
    </row>
    <row r="2959" spans="89:99" x14ac:dyDescent="0.25">
      <c r="CK2959" t="s">
        <v>10334</v>
      </c>
      <c r="CL2959" t="s">
        <v>10335</v>
      </c>
      <c r="CM2959" t="s">
        <v>10336</v>
      </c>
      <c r="CN2959">
        <v>0</v>
      </c>
      <c r="CO2959">
        <v>0.10597075929217301</v>
      </c>
      <c r="CP2959">
        <v>2767</v>
      </c>
      <c r="CQ2959">
        <v>5.5780199594343696</v>
      </c>
      <c r="CR2959">
        <v>9.2516287809401576E-2</v>
      </c>
      <c r="CS2959">
        <v>80.219975516412404</v>
      </c>
      <c r="CT2959">
        <v>70.034926544946643</v>
      </c>
      <c r="CU2959">
        <v>0</v>
      </c>
    </row>
    <row r="2960" spans="89:99" x14ac:dyDescent="0.25">
      <c r="CK2960" t="s">
        <v>7193</v>
      </c>
      <c r="CL2960" t="s">
        <v>7194</v>
      </c>
      <c r="CM2960" t="s">
        <v>7195</v>
      </c>
      <c r="CN2960">
        <v>0</v>
      </c>
      <c r="CO2960">
        <v>1.82409831300684E-3</v>
      </c>
      <c r="CP2960">
        <v>2768</v>
      </c>
      <c r="CQ2960">
        <v>-5.7898821525068698</v>
      </c>
      <c r="CR2960">
        <v>1.59250349479424E-3</v>
      </c>
      <c r="CS2960">
        <v>2789885.42692379</v>
      </c>
      <c r="CT2960">
        <v>2435670.4135798388</v>
      </c>
      <c r="CU2960">
        <v>0</v>
      </c>
    </row>
    <row r="2961" spans="89:99" x14ac:dyDescent="0.25">
      <c r="CK2961" t="s">
        <v>6894</v>
      </c>
      <c r="CL2961" t="s">
        <v>6895</v>
      </c>
      <c r="CM2961" t="s">
        <v>6896</v>
      </c>
      <c r="CN2961">
        <v>0</v>
      </c>
      <c r="CO2961">
        <v>0.16482517339405001</v>
      </c>
      <c r="CP2961">
        <v>2769</v>
      </c>
      <c r="CQ2961">
        <v>-10.010686207869901</v>
      </c>
      <c r="CR2961">
        <v>0.14389831007924789</v>
      </c>
      <c r="CS2961">
        <v>28.355472662174801</v>
      </c>
      <c r="CT2961">
        <v>24.755348431094447</v>
      </c>
      <c r="CU2961">
        <v>0</v>
      </c>
    </row>
    <row r="2962" spans="89:99" x14ac:dyDescent="0.25">
      <c r="CK2962" t="s">
        <v>6853</v>
      </c>
      <c r="CL2962" t="s">
        <v>9750</v>
      </c>
      <c r="CM2962" t="s">
        <v>9751</v>
      </c>
      <c r="CN2962">
        <v>0</v>
      </c>
      <c r="CO2962">
        <v>0.14268756147327399</v>
      </c>
      <c r="CP2962">
        <v>2770</v>
      </c>
      <c r="CQ2962">
        <v>0.13506891009791</v>
      </c>
      <c r="CR2962">
        <v>0.12457137791838127</v>
      </c>
      <c r="CS2962">
        <v>5021.1424094488302</v>
      </c>
      <c r="CT2962">
        <v>4383.6380845755702</v>
      </c>
      <c r="CU2962">
        <v>0</v>
      </c>
    </row>
    <row r="2963" spans="89:99" x14ac:dyDescent="0.25">
      <c r="CK2963" t="s">
        <v>8202</v>
      </c>
      <c r="CL2963" t="s">
        <v>8203</v>
      </c>
      <c r="CM2963" t="s">
        <v>8204</v>
      </c>
      <c r="CN2963">
        <v>0</v>
      </c>
      <c r="CO2963">
        <v>3.4814757642215698E-5</v>
      </c>
      <c r="CP2963">
        <v>2771</v>
      </c>
      <c r="CQ2963">
        <v>1.3862927486227801</v>
      </c>
      <c r="CR2963">
        <v>3.0394536752929434E-5</v>
      </c>
      <c r="CS2963">
        <v>5.5647964263226199E-3</v>
      </c>
      <c r="CT2963">
        <v>4.858267612850996E-3</v>
      </c>
      <c r="CU2963">
        <v>0</v>
      </c>
    </row>
    <row r="2964" spans="89:99" x14ac:dyDescent="0.25">
      <c r="CK2964" t="s">
        <v>5794</v>
      </c>
      <c r="CL2964" t="s">
        <v>9141</v>
      </c>
      <c r="CM2964" t="s">
        <v>9142</v>
      </c>
      <c r="CN2964">
        <v>0</v>
      </c>
      <c r="CO2964">
        <v>7.9455632941434796E-3</v>
      </c>
      <c r="CP2964">
        <v>2772</v>
      </c>
      <c r="CQ2964">
        <v>0</v>
      </c>
      <c r="CR2964">
        <v>6.9367627960658486E-3</v>
      </c>
      <c r="CS2964">
        <v>0</v>
      </c>
      <c r="CT2964">
        <v>0</v>
      </c>
      <c r="CU2964">
        <v>0</v>
      </c>
    </row>
    <row r="2965" spans="89:99" x14ac:dyDescent="0.25">
      <c r="CK2965" t="s">
        <v>5867</v>
      </c>
      <c r="CL2965" t="s">
        <v>5868</v>
      </c>
      <c r="CM2965" t="s">
        <v>5869</v>
      </c>
      <c r="CN2965">
        <v>0</v>
      </c>
      <c r="CO2965">
        <v>204.287203104486</v>
      </c>
      <c r="CP2965">
        <v>2773</v>
      </c>
      <c r="CQ2965">
        <v>-3.5338193329697801E-2</v>
      </c>
      <c r="CR2965">
        <v>178.35008264952808</v>
      </c>
      <c r="CS2965">
        <v>33146.175590335697</v>
      </c>
      <c r="CT2965">
        <v>28937.804552684323</v>
      </c>
      <c r="CU2965">
        <v>0</v>
      </c>
    </row>
    <row r="2966" spans="89:99" x14ac:dyDescent="0.25">
      <c r="CK2966" t="s">
        <v>6971</v>
      </c>
      <c r="CL2966" t="s">
        <v>2972</v>
      </c>
      <c r="CM2966" t="s">
        <v>10442</v>
      </c>
      <c r="CN2966">
        <v>0</v>
      </c>
      <c r="CO2966">
        <v>2.6381882704271098E-4</v>
      </c>
      <c r="CP2966">
        <v>2774</v>
      </c>
      <c r="CQ2966">
        <v>-1.4965795405593401</v>
      </c>
      <c r="CR2966">
        <v>2.303233334860603E-4</v>
      </c>
      <c r="CS2966">
        <v>9891.8049516050305</v>
      </c>
      <c r="CT2966">
        <v>8635.9018277294526</v>
      </c>
      <c r="CU2966">
        <v>0</v>
      </c>
    </row>
    <row r="2967" spans="89:99" x14ac:dyDescent="0.25">
      <c r="CK2967" t="s">
        <v>10689</v>
      </c>
      <c r="CL2967" t="s">
        <v>10690</v>
      </c>
      <c r="CM2967" t="s">
        <v>10691</v>
      </c>
      <c r="CN2967">
        <v>0</v>
      </c>
      <c r="CO2967">
        <v>0.118418381583295</v>
      </c>
      <c r="CP2967">
        <v>2775</v>
      </c>
      <c r="CQ2967">
        <v>-4.2738825677923096</v>
      </c>
      <c r="CR2967">
        <v>0.10338351018395356</v>
      </c>
      <c r="CS2967">
        <v>139564.14251926399</v>
      </c>
      <c r="CT2967">
        <v>121844.52072844819</v>
      </c>
      <c r="CU2967">
        <v>0</v>
      </c>
    </row>
    <row r="2968" spans="89:99" x14ac:dyDescent="0.25">
      <c r="CK2968" t="s">
        <v>6242</v>
      </c>
      <c r="CL2968" t="s">
        <v>6242</v>
      </c>
      <c r="CM2968" t="s">
        <v>6243</v>
      </c>
      <c r="CN2968">
        <v>0</v>
      </c>
      <c r="CO2968">
        <v>3.47884161714329E-5</v>
      </c>
      <c r="CP2968">
        <v>2776</v>
      </c>
      <c r="CQ2968">
        <v>1.10779037174495</v>
      </c>
      <c r="CR2968">
        <v>3.0371539700643101E-5</v>
      </c>
      <c r="CS2968">
        <v>0.48752486422646102</v>
      </c>
      <c r="CT2968">
        <v>0.42562675736481276</v>
      </c>
      <c r="CU2968">
        <v>0</v>
      </c>
    </row>
    <row r="2969" spans="89:99" x14ac:dyDescent="0.25">
      <c r="CK2969" t="s">
        <v>2826</v>
      </c>
      <c r="CL2969" t="s">
        <v>2826</v>
      </c>
      <c r="CM2969" t="s">
        <v>5215</v>
      </c>
      <c r="CN2969">
        <v>0</v>
      </c>
      <c r="CO2969">
        <v>2.1270277364826898E-2</v>
      </c>
      <c r="CP2969">
        <v>2777</v>
      </c>
      <c r="CQ2969">
        <v>-0.20814165641010801</v>
      </c>
      <c r="CR2969">
        <v>1.8569717869479023E-2</v>
      </c>
      <c r="CS2969">
        <v>295007.25686048198</v>
      </c>
      <c r="CT2969">
        <v>257551.95550044783</v>
      </c>
      <c r="CU2969">
        <v>0</v>
      </c>
    </row>
    <row r="2970" spans="89:99" x14ac:dyDescent="0.25">
      <c r="CK2970" t="s">
        <v>9929</v>
      </c>
      <c r="CL2970" t="s">
        <v>9930</v>
      </c>
      <c r="CM2970" t="s">
        <v>9931</v>
      </c>
      <c r="CN2970">
        <v>0</v>
      </c>
      <c r="CO2970">
        <v>3.4440532009718597E-2</v>
      </c>
      <c r="CP2970">
        <v>2778</v>
      </c>
      <c r="CQ2970">
        <v>-54.629983320350597</v>
      </c>
      <c r="CR2970">
        <v>3.0067824303636692E-2</v>
      </c>
      <c r="CS2970">
        <v>4843.0176757241197</v>
      </c>
      <c r="CT2970">
        <v>4228.1287795434837</v>
      </c>
      <c r="CU2970">
        <v>0</v>
      </c>
    </row>
    <row r="2971" spans="89:99" x14ac:dyDescent="0.25">
      <c r="CK2971" t="s">
        <v>10266</v>
      </c>
      <c r="CL2971" t="s">
        <v>10267</v>
      </c>
      <c r="CM2971" t="s">
        <v>10268</v>
      </c>
      <c r="CN2971">
        <v>0</v>
      </c>
      <c r="CO2971">
        <v>9.8191691363827299E-2</v>
      </c>
      <c r="CP2971">
        <v>2779</v>
      </c>
      <c r="CQ2971">
        <v>-10.992431084629899</v>
      </c>
      <c r="CR2971">
        <v>8.572488146151036E-2</v>
      </c>
      <c r="CS2971">
        <v>142176.18466435099</v>
      </c>
      <c r="CT2971">
        <v>124124.92755462637</v>
      </c>
      <c r="CU2971">
        <v>0</v>
      </c>
    </row>
    <row r="2972" spans="89:99" x14ac:dyDescent="0.25">
      <c r="CK2972" t="s">
        <v>5204</v>
      </c>
      <c r="CL2972" t="s">
        <v>5205</v>
      </c>
      <c r="CM2972" t="s">
        <v>5206</v>
      </c>
      <c r="CN2972">
        <v>0</v>
      </c>
      <c r="CO2972">
        <v>1.13410236718871E-2</v>
      </c>
      <c r="CP2972">
        <v>2780</v>
      </c>
      <c r="CQ2972">
        <v>-25.932611360772199</v>
      </c>
      <c r="CR2972">
        <v>9.9011219424096301E-3</v>
      </c>
      <c r="CS2972">
        <v>452.41474065275003</v>
      </c>
      <c r="CT2972">
        <v>394.97435552051439</v>
      </c>
      <c r="CU2972">
        <v>0</v>
      </c>
    </row>
    <row r="2973" spans="89:99" x14ac:dyDescent="0.25">
      <c r="CK2973" t="s">
        <v>8874</v>
      </c>
      <c r="CL2973" t="s">
        <v>8875</v>
      </c>
      <c r="CM2973" t="s">
        <v>8876</v>
      </c>
      <c r="CN2973">
        <v>0</v>
      </c>
      <c r="CO2973">
        <v>7.22701676912888E-2</v>
      </c>
      <c r="CP2973">
        <v>2781</v>
      </c>
      <c r="CQ2973">
        <v>-0.62378257592320097</v>
      </c>
      <c r="CR2973">
        <v>6.3094458120532021E-2</v>
      </c>
      <c r="CS2973">
        <v>0</v>
      </c>
      <c r="CT2973">
        <v>0</v>
      </c>
      <c r="CU2973">
        <v>0</v>
      </c>
    </row>
    <row r="2974" spans="89:99" x14ac:dyDescent="0.25">
      <c r="CK2974" t="s">
        <v>10982</v>
      </c>
      <c r="CL2974" t="s">
        <v>10983</v>
      </c>
      <c r="CM2974" t="s">
        <v>10984</v>
      </c>
      <c r="CN2974">
        <v>0</v>
      </c>
      <c r="CO2974">
        <v>5.9788324208982703E-4</v>
      </c>
      <c r="CP2974">
        <v>2782</v>
      </c>
      <c r="CQ2974">
        <v>-3.79933613166095</v>
      </c>
      <c r="CR2974">
        <v>5.2197359414113441E-4</v>
      </c>
      <c r="CS2974">
        <v>37709.214680452897</v>
      </c>
      <c r="CT2974">
        <v>32921.501947763885</v>
      </c>
      <c r="CU2974">
        <v>0</v>
      </c>
    </row>
    <row r="2975" spans="89:99" x14ac:dyDescent="0.25">
      <c r="CK2975" t="s">
        <v>7683</v>
      </c>
      <c r="CL2975" t="s">
        <v>9115</v>
      </c>
      <c r="CM2975" t="s">
        <v>9116</v>
      </c>
      <c r="CN2975">
        <v>0</v>
      </c>
      <c r="CO2975">
        <v>2.59380682461314E-5</v>
      </c>
      <c r="CP2975">
        <v>2783</v>
      </c>
      <c r="CQ2975">
        <v>1.7410550556575799</v>
      </c>
      <c r="CR2975">
        <v>2.2644867349329581E-5</v>
      </c>
      <c r="CS2975">
        <v>0.86932642365844204</v>
      </c>
      <c r="CT2975">
        <v>0.75895326360507187</v>
      </c>
      <c r="CU2975">
        <v>0</v>
      </c>
    </row>
    <row r="2976" spans="89:99" x14ac:dyDescent="0.25">
      <c r="CK2976" t="s">
        <v>7272</v>
      </c>
      <c r="CL2976" t="s">
        <v>7273</v>
      </c>
      <c r="CM2976" t="s">
        <v>7274</v>
      </c>
      <c r="CN2976">
        <v>0</v>
      </c>
      <c r="CO2976">
        <v>2.5721827798401398E-4</v>
      </c>
      <c r="CP2976">
        <v>2784</v>
      </c>
      <c r="CQ2976">
        <v>-19.355891657950401</v>
      </c>
      <c r="CR2976">
        <v>2.245608165380517E-4</v>
      </c>
      <c r="CS2976">
        <v>172.72976531587599</v>
      </c>
      <c r="CT2976">
        <v>150.79930339231115</v>
      </c>
      <c r="CU2976">
        <v>0</v>
      </c>
    </row>
    <row r="2977" spans="89:99" x14ac:dyDescent="0.25">
      <c r="CK2977" t="s">
        <v>4669</v>
      </c>
      <c r="CL2977" t="s">
        <v>2198</v>
      </c>
      <c r="CM2977" t="s">
        <v>2199</v>
      </c>
      <c r="CN2977">
        <v>0</v>
      </c>
      <c r="CO2977">
        <v>0.71862804902979505</v>
      </c>
      <c r="CP2977">
        <v>2785</v>
      </c>
      <c r="CQ2977">
        <v>0.164228660041109</v>
      </c>
      <c r="CR2977">
        <v>0.62738815741277631</v>
      </c>
      <c r="CS2977">
        <v>825501.07874154102</v>
      </c>
      <c r="CT2977">
        <v>720692.15978020022</v>
      </c>
      <c r="CU2977">
        <v>0</v>
      </c>
    </row>
    <row r="2978" spans="89:99" x14ac:dyDescent="0.25">
      <c r="CK2978" t="s">
        <v>10546</v>
      </c>
      <c r="CL2978" t="s">
        <v>10547</v>
      </c>
      <c r="CM2978" t="s">
        <v>10548</v>
      </c>
      <c r="CN2978">
        <v>0</v>
      </c>
      <c r="CO2978">
        <v>1.16936070012856E-2</v>
      </c>
      <c r="CP2978">
        <v>2786</v>
      </c>
      <c r="CQ2978">
        <v>-0.246415000885223</v>
      </c>
      <c r="CR2978">
        <v>1.0208939881974377E-2</v>
      </c>
      <c r="CS2978">
        <v>458096.88682291098</v>
      </c>
      <c r="CT2978">
        <v>399935.07368432701</v>
      </c>
      <c r="CU2978">
        <v>0</v>
      </c>
    </row>
    <row r="2979" spans="89:99" x14ac:dyDescent="0.25">
      <c r="CK2979" t="s">
        <v>8213</v>
      </c>
      <c r="CL2979" t="s">
        <v>8213</v>
      </c>
      <c r="CM2979" t="s">
        <v>8214</v>
      </c>
      <c r="CN2979">
        <v>0</v>
      </c>
      <c r="CO2979">
        <v>6.3814059969993396E-4</v>
      </c>
      <c r="CP2979">
        <v>2787</v>
      </c>
      <c r="CQ2979">
        <v>-21.8934903661983</v>
      </c>
      <c r="CR2979">
        <v>5.5711971659963176E-4</v>
      </c>
      <c r="CS2979">
        <v>401.38504043020401</v>
      </c>
      <c r="CT2979">
        <v>350.42359015702368</v>
      </c>
      <c r="CU2979">
        <v>0</v>
      </c>
    </row>
    <row r="2980" spans="89:99" x14ac:dyDescent="0.25">
      <c r="CK2980" t="s">
        <v>4661</v>
      </c>
      <c r="CL2980" t="s">
        <v>9644</v>
      </c>
      <c r="CM2980" t="s">
        <v>9645</v>
      </c>
      <c r="CN2980">
        <v>0</v>
      </c>
      <c r="CO2980">
        <v>0.48682271344490102</v>
      </c>
      <c r="CP2980">
        <v>2788</v>
      </c>
      <c r="CQ2980">
        <v>1.0302834611630101</v>
      </c>
      <c r="CR2980">
        <v>0.42501375445508272</v>
      </c>
      <c r="CS2980">
        <v>254728.965766737</v>
      </c>
      <c r="CT2980">
        <v>222387.55735712906</v>
      </c>
      <c r="CU2980">
        <v>0</v>
      </c>
    </row>
    <row r="2981" spans="89:99" x14ac:dyDescent="0.25">
      <c r="CK2981" t="s">
        <v>10999</v>
      </c>
      <c r="CL2981" t="s">
        <v>11000</v>
      </c>
      <c r="CM2981" t="s">
        <v>11001</v>
      </c>
      <c r="CN2981">
        <v>0</v>
      </c>
      <c r="CO2981">
        <v>3.8579867414486997E-2</v>
      </c>
      <c r="CP2981">
        <v>2789</v>
      </c>
      <c r="CQ2981">
        <v>-0.58002673975868202</v>
      </c>
      <c r="CR2981">
        <v>3.3681613128074078E-2</v>
      </c>
      <c r="CS2981">
        <v>234947.328206801</v>
      </c>
      <c r="CT2981">
        <v>205117.47562835278</v>
      </c>
      <c r="CU2981">
        <v>0</v>
      </c>
    </row>
    <row r="2982" spans="89:99" x14ac:dyDescent="0.25">
      <c r="CK2982" t="s">
        <v>9145</v>
      </c>
      <c r="CL2982" t="s">
        <v>9146</v>
      </c>
      <c r="CM2982" t="s">
        <v>9147</v>
      </c>
      <c r="CN2982">
        <v>0</v>
      </c>
      <c r="CO2982">
        <v>2.6148038692428501E-4</v>
      </c>
      <c r="CP2982">
        <v>2790</v>
      </c>
      <c r="CQ2982">
        <v>0</v>
      </c>
      <c r="CR2982">
        <v>2.2828179107883015E-4</v>
      </c>
      <c r="CS2982">
        <v>0</v>
      </c>
      <c r="CT2982">
        <v>0</v>
      </c>
      <c r="CU2982">
        <v>0</v>
      </c>
    </row>
    <row r="2983" spans="89:99" x14ac:dyDescent="0.25">
      <c r="CK2983" t="s">
        <v>8068</v>
      </c>
      <c r="CL2983" t="s">
        <v>8069</v>
      </c>
      <c r="CM2983" t="s">
        <v>8070</v>
      </c>
      <c r="CN2983">
        <v>0</v>
      </c>
      <c r="CO2983">
        <v>3.4686808644326602E-5</v>
      </c>
      <c r="CP2983">
        <v>2791</v>
      </c>
      <c r="CQ2983">
        <v>1.1970622825993</v>
      </c>
      <c r="CR2983">
        <v>3.0282832671608329E-5</v>
      </c>
      <c r="CS2983">
        <v>0</v>
      </c>
      <c r="CT2983">
        <v>0</v>
      </c>
      <c r="CU2983">
        <v>0</v>
      </c>
    </row>
    <row r="2984" spans="89:99" x14ac:dyDescent="0.25">
      <c r="CK2984" t="s">
        <v>9217</v>
      </c>
      <c r="CL2984" t="s">
        <v>9217</v>
      </c>
      <c r="CM2984" t="s">
        <v>9218</v>
      </c>
      <c r="CN2984">
        <v>0</v>
      </c>
      <c r="CO2984">
        <v>2.3367629050568801E-5</v>
      </c>
      <c r="CP2984">
        <v>2792</v>
      </c>
      <c r="CQ2984">
        <v>-47.909186688518901</v>
      </c>
      <c r="CR2984">
        <v>2.0400781395792388E-5</v>
      </c>
      <c r="CS2984">
        <v>4.7453852933499903</v>
      </c>
      <c r="CT2984">
        <v>4.1428921949651034</v>
      </c>
      <c r="CU2984">
        <v>0</v>
      </c>
    </row>
    <row r="2985" spans="89:99" x14ac:dyDescent="0.25">
      <c r="CK2985" t="s">
        <v>8273</v>
      </c>
      <c r="CL2985" t="s">
        <v>3521</v>
      </c>
      <c r="CM2985" t="s">
        <v>3522</v>
      </c>
      <c r="CN2985">
        <v>0</v>
      </c>
      <c r="CO2985">
        <v>4.7993313775537501E-6</v>
      </c>
      <c r="CP2985">
        <v>2793</v>
      </c>
      <c r="CQ2985">
        <v>6.0582485526011398</v>
      </c>
      <c r="CR2985">
        <v>4.1899890685340173E-6</v>
      </c>
      <c r="CS2985">
        <v>46710.6719170328</v>
      </c>
      <c r="CT2985">
        <v>40780.098167758661</v>
      </c>
      <c r="CU2985">
        <v>0</v>
      </c>
    </row>
    <row r="2986" spans="89:99" x14ac:dyDescent="0.25">
      <c r="CK2986" t="s">
        <v>10617</v>
      </c>
      <c r="CL2986" t="s">
        <v>10626</v>
      </c>
      <c r="CM2986" t="s">
        <v>10627</v>
      </c>
      <c r="CN2986">
        <v>0</v>
      </c>
      <c r="CO2986">
        <v>1.4243396690214901E-3</v>
      </c>
      <c r="CP2986">
        <v>2794</v>
      </c>
      <c r="CQ2986">
        <v>-10.632782564127901</v>
      </c>
      <c r="CR2986">
        <v>1.243499807283846E-3</v>
      </c>
      <c r="CS2986">
        <v>6589.5755925406102</v>
      </c>
      <c r="CT2986">
        <v>5752.9367170092855</v>
      </c>
      <c r="CU2986">
        <v>0</v>
      </c>
    </row>
    <row r="2987" spans="89:99" x14ac:dyDescent="0.25">
      <c r="CK2987" t="s">
        <v>9675</v>
      </c>
      <c r="CL2987" t="s">
        <v>9676</v>
      </c>
      <c r="CM2987" t="s">
        <v>9677</v>
      </c>
      <c r="CN2987">
        <v>0</v>
      </c>
      <c r="CO2987">
        <v>1.7466270800871399E-2</v>
      </c>
      <c r="CP2987">
        <v>2795</v>
      </c>
      <c r="CQ2987">
        <v>-1.1967193418066</v>
      </c>
      <c r="CR2987">
        <v>1.5248683194909568E-2</v>
      </c>
      <c r="CS2987">
        <v>12423.4718847407</v>
      </c>
      <c r="CT2987">
        <v>10846.138200366486</v>
      </c>
      <c r="CU2987">
        <v>0</v>
      </c>
    </row>
    <row r="2988" spans="89:99" x14ac:dyDescent="0.25">
      <c r="CK2988" t="s">
        <v>4647</v>
      </c>
      <c r="CL2988" t="s">
        <v>9786</v>
      </c>
      <c r="CM2988" t="s">
        <v>9787</v>
      </c>
      <c r="CN2988">
        <v>0</v>
      </c>
      <c r="CO2988">
        <v>0.35793146594393699</v>
      </c>
      <c r="CP2988">
        <v>2796</v>
      </c>
      <c r="CQ2988">
        <v>3.6415078015552398</v>
      </c>
      <c r="CR2988">
        <v>0.31248705530183107</v>
      </c>
      <c r="CS2988">
        <v>2371033.5302990298</v>
      </c>
      <c r="CT2988">
        <v>2069997.6291581444</v>
      </c>
      <c r="CU2988">
        <v>0</v>
      </c>
    </row>
    <row r="2989" spans="89:99" x14ac:dyDescent="0.25">
      <c r="CK2989" t="s">
        <v>5134</v>
      </c>
      <c r="CL2989" t="s">
        <v>10939</v>
      </c>
      <c r="CM2989" t="s">
        <v>10940</v>
      </c>
      <c r="CN2989">
        <v>0</v>
      </c>
      <c r="CO2989">
        <v>1.9654223968442801</v>
      </c>
      <c r="CP2989">
        <v>2797</v>
      </c>
      <c r="CQ2989">
        <v>0.26019802986343599</v>
      </c>
      <c r="CR2989">
        <v>1.7158845076513434</v>
      </c>
      <c r="CS2989">
        <v>476258.95393022097</v>
      </c>
      <c r="CT2989">
        <v>415791.21210342454</v>
      </c>
      <c r="CU2989">
        <v>0</v>
      </c>
    </row>
    <row r="2990" spans="89:99" x14ac:dyDescent="0.25">
      <c r="CK2990" t="s">
        <v>8706</v>
      </c>
      <c r="CL2990" t="s">
        <v>8707</v>
      </c>
      <c r="CM2990" t="s">
        <v>8708</v>
      </c>
      <c r="CN2990">
        <v>0</v>
      </c>
      <c r="CO2990">
        <v>1.3925161795904999E-4</v>
      </c>
      <c r="CP2990">
        <v>2798</v>
      </c>
      <c r="CQ2990">
        <v>34.921707327236398</v>
      </c>
      <c r="CR2990">
        <v>1.215716755364972E-4</v>
      </c>
      <c r="CS2990">
        <v>19.716399817336299</v>
      </c>
      <c r="CT2990">
        <v>17.213126830928019</v>
      </c>
      <c r="CU2990">
        <v>0</v>
      </c>
    </row>
    <row r="2991" spans="89:99" x14ac:dyDescent="0.25">
      <c r="CK2991" t="s">
        <v>7004</v>
      </c>
      <c r="CL2991" t="s">
        <v>9278</v>
      </c>
      <c r="CM2991" t="s">
        <v>9279</v>
      </c>
      <c r="CN2991">
        <v>0</v>
      </c>
      <c r="CO2991">
        <v>4.7696411853054097E-3</v>
      </c>
      <c r="CP2991">
        <v>2799</v>
      </c>
      <c r="CQ2991">
        <v>0</v>
      </c>
      <c r="CR2991">
        <v>4.1640684618542952E-3</v>
      </c>
      <c r="CS2991">
        <v>0</v>
      </c>
      <c r="CT2991">
        <v>0</v>
      </c>
      <c r="CU2991">
        <v>0</v>
      </c>
    </row>
    <row r="2992" spans="89:99" x14ac:dyDescent="0.25">
      <c r="CK2992" t="s">
        <v>7905</v>
      </c>
      <c r="CL2992" t="s">
        <v>7906</v>
      </c>
      <c r="CM2992" t="s">
        <v>7907</v>
      </c>
      <c r="CN2992">
        <v>0</v>
      </c>
      <c r="CO2992">
        <v>3.4116646399967201E-3</v>
      </c>
      <c r="CP2992">
        <v>2800</v>
      </c>
      <c r="CQ2992">
        <v>1316.0874268704299</v>
      </c>
      <c r="CR2992">
        <v>2.9785060506441773E-3</v>
      </c>
      <c r="CS2992">
        <v>8.7679781247915791</v>
      </c>
      <c r="CT2992">
        <v>7.6547605501555429</v>
      </c>
      <c r="CU2992">
        <v>0</v>
      </c>
    </row>
    <row r="2993" spans="89:99" x14ac:dyDescent="0.25">
      <c r="CK2993" t="s">
        <v>4189</v>
      </c>
      <c r="CL2993" t="s">
        <v>5015</v>
      </c>
      <c r="CM2993" t="s">
        <v>5016</v>
      </c>
      <c r="CN2993">
        <v>0</v>
      </c>
      <c r="CO2993">
        <v>9.1568038468461996E-2</v>
      </c>
      <c r="CP2993">
        <v>2801</v>
      </c>
      <c r="CQ2993">
        <v>13.483441412725</v>
      </c>
      <c r="CR2993">
        <v>7.9942194032352212E-2</v>
      </c>
      <c r="CS2993">
        <v>4212.4887162600498</v>
      </c>
      <c r="CT2993">
        <v>3677.65429888881</v>
      </c>
      <c r="CU2993">
        <v>0</v>
      </c>
    </row>
    <row r="2994" spans="89:99" x14ac:dyDescent="0.25">
      <c r="CK2994" t="s">
        <v>7096</v>
      </c>
      <c r="CL2994" t="s">
        <v>7097</v>
      </c>
      <c r="CM2994" t="s">
        <v>7098</v>
      </c>
      <c r="CN2994">
        <v>0</v>
      </c>
      <c r="CO2994">
        <v>3.3438124006891697E-5</v>
      </c>
      <c r="CP2994">
        <v>2802</v>
      </c>
      <c r="CQ2994">
        <v>245.565677369036</v>
      </c>
      <c r="CR2994">
        <v>2.9192686030480709E-5</v>
      </c>
      <c r="CS2994">
        <v>0.29767395049296502</v>
      </c>
      <c r="CT2994">
        <v>0.25988007504257626</v>
      </c>
      <c r="CU2994">
        <v>0</v>
      </c>
    </row>
    <row r="2995" spans="89:99" x14ac:dyDescent="0.25">
      <c r="CK2995" t="s">
        <v>9095</v>
      </c>
      <c r="CL2995" t="s">
        <v>9096</v>
      </c>
      <c r="CM2995" t="s">
        <v>9097</v>
      </c>
      <c r="CN2995">
        <v>0</v>
      </c>
      <c r="CO2995">
        <v>1.74064522448812E-4</v>
      </c>
      <c r="CP2995">
        <v>2803</v>
      </c>
      <c r="CQ2995">
        <v>1.1912804954273299</v>
      </c>
      <c r="CR2995">
        <v>1.5196459442062108E-4</v>
      </c>
      <c r="CS2995">
        <v>60.715603902238499</v>
      </c>
      <c r="CT2995">
        <v>53.006907968394707</v>
      </c>
      <c r="CU2995">
        <v>0</v>
      </c>
    </row>
    <row r="2996" spans="89:99" x14ac:dyDescent="0.25">
      <c r="CK2996" t="s">
        <v>6702</v>
      </c>
      <c r="CL2996" t="s">
        <v>3161</v>
      </c>
      <c r="CM2996" t="s">
        <v>3162</v>
      </c>
      <c r="CN2996">
        <v>0</v>
      </c>
      <c r="CO2996">
        <v>3.7693498062924299E-3</v>
      </c>
      <c r="CP2996">
        <v>2804</v>
      </c>
      <c r="CQ2996">
        <v>3877.2110328240901</v>
      </c>
      <c r="CR2996">
        <v>3.2907780774863189E-3</v>
      </c>
      <c r="CS2996">
        <v>66958.855422832305</v>
      </c>
      <c r="CT2996">
        <v>58457.49130292784</v>
      </c>
      <c r="CU2996">
        <v>0</v>
      </c>
    </row>
    <row r="2997" spans="89:99" x14ac:dyDescent="0.25">
      <c r="CK2997" t="s">
        <v>9128</v>
      </c>
      <c r="CL2997" t="s">
        <v>9128</v>
      </c>
      <c r="CM2997" t="s">
        <v>9129</v>
      </c>
      <c r="CN2997">
        <v>0</v>
      </c>
      <c r="CO2997">
        <v>1.1173703628660501E-4</v>
      </c>
      <c r="CP2997">
        <v>2805</v>
      </c>
      <c r="CQ2997">
        <v>-25.174049043259998</v>
      </c>
      <c r="CR2997">
        <v>9.7550455211512513E-5</v>
      </c>
      <c r="CS2997">
        <v>94.601993377415994</v>
      </c>
      <c r="CT2997">
        <v>82.590945890245777</v>
      </c>
      <c r="CU2997">
        <v>0</v>
      </c>
    </row>
    <row r="2998" spans="89:99" x14ac:dyDescent="0.25">
      <c r="CK2998" t="s">
        <v>10558</v>
      </c>
      <c r="CL2998" t="s">
        <v>10559</v>
      </c>
      <c r="CM2998" t="s">
        <v>10560</v>
      </c>
      <c r="CN2998">
        <v>0</v>
      </c>
      <c r="CO2998">
        <v>1.6669760773298701E-3</v>
      </c>
      <c r="CP2998">
        <v>2806</v>
      </c>
      <c r="CQ2998">
        <v>-2.5878736482502198</v>
      </c>
      <c r="CR2998">
        <v>1.455330126647761E-3</v>
      </c>
      <c r="CS2998">
        <v>550171.74753656297</v>
      </c>
      <c r="CT2998">
        <v>480319.74178233091</v>
      </c>
      <c r="CU2998">
        <v>0</v>
      </c>
    </row>
    <row r="2999" spans="89:99" x14ac:dyDescent="0.25">
      <c r="CK2999" t="s">
        <v>5969</v>
      </c>
      <c r="CL2999" t="s">
        <v>3027</v>
      </c>
      <c r="CM2999" t="s">
        <v>3028</v>
      </c>
      <c r="CN2999">
        <v>0</v>
      </c>
      <c r="CO2999">
        <v>2.10539767025046E-6</v>
      </c>
      <c r="CP2999">
        <v>2807</v>
      </c>
      <c r="CQ2999">
        <v>-1.50203226185126</v>
      </c>
      <c r="CR2999">
        <v>1.8380879604447812E-6</v>
      </c>
      <c r="CS2999">
        <v>590.39484950463998</v>
      </c>
      <c r="CT2999">
        <v>515.435957832133</v>
      </c>
      <c r="CU2999">
        <v>0</v>
      </c>
    </row>
    <row r="3000" spans="89:99" x14ac:dyDescent="0.25">
      <c r="CK3000" t="s">
        <v>9023</v>
      </c>
      <c r="CL3000" t="s">
        <v>2918</v>
      </c>
      <c r="CM3000" t="s">
        <v>2919</v>
      </c>
      <c r="CN3000">
        <v>0</v>
      </c>
      <c r="CO3000">
        <v>1.89894670572561E-6</v>
      </c>
      <c r="CP3000">
        <v>2808</v>
      </c>
      <c r="CQ3000">
        <v>2.2964711324203102</v>
      </c>
      <c r="CR3000">
        <v>1.6578488361798642E-6</v>
      </c>
      <c r="CS3000">
        <v>5692.6056920069004</v>
      </c>
      <c r="CT3000">
        <v>4969.8497029269374</v>
      </c>
      <c r="CU3000">
        <v>0</v>
      </c>
    </row>
    <row r="3001" spans="89:99" x14ac:dyDescent="0.25">
      <c r="CK3001" t="s">
        <v>9525</v>
      </c>
      <c r="CL3001" t="s">
        <v>9526</v>
      </c>
      <c r="CM3001" t="s">
        <v>9527</v>
      </c>
      <c r="CN3001">
        <v>0</v>
      </c>
      <c r="CO3001">
        <v>1.0074781095753701E-3</v>
      </c>
      <c r="CP3001">
        <v>2809</v>
      </c>
      <c r="CQ3001">
        <v>-0.36026984609637103</v>
      </c>
      <c r="CR3001">
        <v>8.7956465887124304E-4</v>
      </c>
      <c r="CS3001">
        <v>0</v>
      </c>
      <c r="CT3001">
        <v>0</v>
      </c>
      <c r="CU3001">
        <v>0</v>
      </c>
    </row>
    <row r="3002" spans="89:99" x14ac:dyDescent="0.25">
      <c r="CK3002" t="s">
        <v>7770</v>
      </c>
      <c r="CL3002" t="s">
        <v>7771</v>
      </c>
      <c r="CM3002" t="s">
        <v>7772</v>
      </c>
      <c r="CN3002">
        <v>0</v>
      </c>
      <c r="CO3002">
        <v>1.21845165714169E-4</v>
      </c>
      <c r="CP3002">
        <v>2810</v>
      </c>
      <c r="CQ3002">
        <v>10.703090499344</v>
      </c>
      <c r="CR3002">
        <v>1.0637521609443528E-4</v>
      </c>
      <c r="CS3002">
        <v>0.13926902441129499</v>
      </c>
      <c r="CT3002">
        <v>0.12158687199593937</v>
      </c>
      <c r="CU3002">
        <v>0</v>
      </c>
    </row>
    <row r="3003" spans="89:99" x14ac:dyDescent="0.25">
      <c r="CK3003" t="s">
        <v>9222</v>
      </c>
      <c r="CL3003" t="s">
        <v>9223</v>
      </c>
      <c r="CM3003" t="s">
        <v>9224</v>
      </c>
      <c r="CN3003">
        <v>0</v>
      </c>
      <c r="CO3003">
        <v>3.8394087179872602E-4</v>
      </c>
      <c r="CP3003">
        <v>2811</v>
      </c>
      <c r="CQ3003">
        <v>-71.336797980996394</v>
      </c>
      <c r="CR3003">
        <v>3.351942029516727E-4</v>
      </c>
      <c r="CS3003">
        <v>12.322822353077299</v>
      </c>
      <c r="CT3003">
        <v>10.758267535841195</v>
      </c>
      <c r="CU3003">
        <v>0</v>
      </c>
    </row>
    <row r="3004" spans="89:99" x14ac:dyDescent="0.25">
      <c r="CK3004" t="s">
        <v>8157</v>
      </c>
      <c r="CL3004" t="s">
        <v>8158</v>
      </c>
      <c r="CM3004" t="s">
        <v>8159</v>
      </c>
      <c r="CN3004">
        <v>0</v>
      </c>
      <c r="CO3004">
        <v>1.4946549352737201E-2</v>
      </c>
      <c r="CP3004">
        <v>2812</v>
      </c>
      <c r="CQ3004">
        <v>-7.8505459873959502E-2</v>
      </c>
      <c r="CR3004">
        <v>1.3048875660716278E-2</v>
      </c>
      <c r="CS3004">
        <v>0</v>
      </c>
      <c r="CT3004">
        <v>0</v>
      </c>
      <c r="CU3004">
        <v>0</v>
      </c>
    </row>
    <row r="3005" spans="89:99" x14ac:dyDescent="0.25">
      <c r="CK3005" t="s">
        <v>7879</v>
      </c>
      <c r="CL3005" t="s">
        <v>7880</v>
      </c>
      <c r="CM3005" t="s">
        <v>7881</v>
      </c>
      <c r="CN3005">
        <v>0</v>
      </c>
      <c r="CO3005">
        <v>3.5513133910706901E-2</v>
      </c>
      <c r="CP3005">
        <v>2813</v>
      </c>
      <c r="CQ3005">
        <v>0.22450333150887899</v>
      </c>
      <c r="CR3005">
        <v>3.1004244376867919E-2</v>
      </c>
      <c r="CS3005">
        <v>0</v>
      </c>
      <c r="CT3005">
        <v>0</v>
      </c>
      <c r="CU3005">
        <v>0</v>
      </c>
    </row>
    <row r="3006" spans="89:99" x14ac:dyDescent="0.25">
      <c r="CK3006" t="s">
        <v>7279</v>
      </c>
      <c r="CL3006" t="s">
        <v>7280</v>
      </c>
      <c r="CM3006" t="s">
        <v>7281</v>
      </c>
      <c r="CN3006">
        <v>0</v>
      </c>
      <c r="CO3006">
        <v>0.61434130527546205</v>
      </c>
      <c r="CP3006">
        <v>2814</v>
      </c>
      <c r="CQ3006">
        <v>5.5789699277221896</v>
      </c>
      <c r="CR3006">
        <v>0.5363420757924684</v>
      </c>
      <c r="CS3006">
        <v>7167158.9607598903</v>
      </c>
      <c r="CT3006">
        <v>6257187.7904659733</v>
      </c>
      <c r="CU3006">
        <v>0</v>
      </c>
    </row>
    <row r="3007" spans="89:99" x14ac:dyDescent="0.25">
      <c r="CK3007" t="s">
        <v>7009</v>
      </c>
      <c r="CL3007" t="s">
        <v>7010</v>
      </c>
      <c r="CM3007" t="s">
        <v>7011</v>
      </c>
      <c r="CN3007">
        <v>0</v>
      </c>
      <c r="CO3007">
        <v>1.39118199548024E-4</v>
      </c>
      <c r="CP3007">
        <v>2815</v>
      </c>
      <c r="CQ3007">
        <v>-19.062623363542102</v>
      </c>
      <c r="CR3007">
        <v>1.2145519646060871E-4</v>
      </c>
      <c r="CS3007">
        <v>0.48204463586213903</v>
      </c>
      <c r="CT3007">
        <v>0.42084232071453853</v>
      </c>
      <c r="CU3007">
        <v>0</v>
      </c>
    </row>
    <row r="3008" spans="89:99" x14ac:dyDescent="0.25">
      <c r="CK3008" t="s">
        <v>9482</v>
      </c>
      <c r="CL3008" t="s">
        <v>2792</v>
      </c>
      <c r="CM3008" t="s">
        <v>2793</v>
      </c>
      <c r="CN3008">
        <v>0</v>
      </c>
      <c r="CO3008">
        <v>1.1287873444499599E-3</v>
      </c>
      <c r="CP3008">
        <v>2816</v>
      </c>
      <c r="CQ3008">
        <v>-2.36869787092192</v>
      </c>
      <c r="CR3008">
        <v>9.8547198804921549E-4</v>
      </c>
      <c r="CS3008">
        <v>8373.1741203987294</v>
      </c>
      <c r="CT3008">
        <v>7310.0824413764276</v>
      </c>
      <c r="CU3008">
        <v>0</v>
      </c>
    </row>
    <row r="3009" spans="89:99" x14ac:dyDescent="0.25">
      <c r="CK3009" t="s">
        <v>10890</v>
      </c>
      <c r="CL3009" t="s">
        <v>10891</v>
      </c>
      <c r="CM3009" t="s">
        <v>10892</v>
      </c>
      <c r="CN3009">
        <v>0</v>
      </c>
      <c r="CO3009">
        <v>2.9533239239118799E-4</v>
      </c>
      <c r="CP3009">
        <v>2817</v>
      </c>
      <c r="CQ3009">
        <v>-48.177600648698998</v>
      </c>
      <c r="CR3009">
        <v>2.5783581052363328E-4</v>
      </c>
      <c r="CS3009">
        <v>10.9721801539814</v>
      </c>
      <c r="CT3009">
        <v>9.5791082729113075</v>
      </c>
      <c r="CU3009">
        <v>0</v>
      </c>
    </row>
    <row r="3010" spans="89:99" x14ac:dyDescent="0.25">
      <c r="CK3010" t="s">
        <v>1352</v>
      </c>
      <c r="CL3010" t="s">
        <v>1352</v>
      </c>
      <c r="CM3010" t="s">
        <v>1353</v>
      </c>
      <c r="CN3010">
        <v>0</v>
      </c>
      <c r="CO3010">
        <v>8.5747111200383003E-2</v>
      </c>
      <c r="CP3010">
        <v>2818</v>
      </c>
      <c r="CQ3010">
        <v>-0.39806546388358599</v>
      </c>
      <c r="CR3010">
        <v>7.4860314973937594E-2</v>
      </c>
      <c r="CS3010">
        <v>842.03663198776098</v>
      </c>
      <c r="CT3010">
        <v>735.12829304406716</v>
      </c>
      <c r="CU3010">
        <v>0</v>
      </c>
    </row>
    <row r="3011" spans="89:99" x14ac:dyDescent="0.25">
      <c r="CK3011" t="s">
        <v>3297</v>
      </c>
      <c r="CL3011" t="s">
        <v>9566</v>
      </c>
      <c r="CM3011" t="s">
        <v>9567</v>
      </c>
      <c r="CN3011">
        <v>0</v>
      </c>
      <c r="CO3011">
        <v>1.1405268919409499E-4</v>
      </c>
      <c r="CP3011">
        <v>2819</v>
      </c>
      <c r="CQ3011">
        <v>0</v>
      </c>
      <c r="CR3011">
        <v>9.9572103563255941E-5</v>
      </c>
      <c r="CS3011">
        <v>0</v>
      </c>
      <c r="CT3011">
        <v>0</v>
      </c>
      <c r="CU3011">
        <v>0</v>
      </c>
    </row>
    <row r="3012" spans="89:99" x14ac:dyDescent="0.25">
      <c r="CK3012" t="s">
        <v>10761</v>
      </c>
      <c r="CL3012" t="s">
        <v>10762</v>
      </c>
      <c r="CM3012" t="s">
        <v>10763</v>
      </c>
      <c r="CN3012">
        <v>0</v>
      </c>
      <c r="CO3012">
        <v>7.2679264540061794E-2</v>
      </c>
      <c r="CP3012">
        <v>2820</v>
      </c>
      <c r="CQ3012">
        <v>-29.2997349833858</v>
      </c>
      <c r="CR3012">
        <v>6.3451614396997411E-2</v>
      </c>
      <c r="CS3012">
        <v>62355.678867716801</v>
      </c>
      <c r="CT3012">
        <v>54438.752455956019</v>
      </c>
      <c r="CU3012">
        <v>0</v>
      </c>
    </row>
    <row r="3013" spans="89:99" x14ac:dyDescent="0.25">
      <c r="CK3013" t="s">
        <v>5031</v>
      </c>
      <c r="CL3013" t="s">
        <v>2657</v>
      </c>
      <c r="CM3013" t="s">
        <v>2658</v>
      </c>
      <c r="CN3013">
        <v>0</v>
      </c>
      <c r="CO3013">
        <v>5.4012715850157E-4</v>
      </c>
      <c r="CP3013">
        <v>2821</v>
      </c>
      <c r="CQ3013">
        <v>-2.9278208680269001E-2</v>
      </c>
      <c r="CR3013">
        <v>4.7155045394957682E-4</v>
      </c>
      <c r="CS3013">
        <v>0</v>
      </c>
      <c r="CT3013">
        <v>0</v>
      </c>
      <c r="CU3013">
        <v>0</v>
      </c>
    </row>
    <row r="3014" spans="89:99" x14ac:dyDescent="0.25">
      <c r="CK3014" t="s">
        <v>7563</v>
      </c>
      <c r="CL3014" t="s">
        <v>7564</v>
      </c>
      <c r="CM3014" t="s">
        <v>7565</v>
      </c>
      <c r="CN3014">
        <v>0</v>
      </c>
      <c r="CO3014">
        <v>3.28308510503312E-3</v>
      </c>
      <c r="CP3014">
        <v>2822</v>
      </c>
      <c r="CQ3014">
        <v>0</v>
      </c>
      <c r="CR3014">
        <v>2.866251487757696E-3</v>
      </c>
      <c r="CS3014">
        <v>0</v>
      </c>
      <c r="CT3014">
        <v>0</v>
      </c>
      <c r="CU3014">
        <v>0</v>
      </c>
    </row>
    <row r="3015" spans="89:99" x14ac:dyDescent="0.25">
      <c r="CK3015" t="s">
        <v>5928</v>
      </c>
      <c r="CL3015" t="s">
        <v>3458</v>
      </c>
      <c r="CM3015" t="s">
        <v>5929</v>
      </c>
      <c r="CN3015">
        <v>0</v>
      </c>
      <c r="CO3015">
        <v>12.0418950073438</v>
      </c>
      <c r="CP3015">
        <v>2823</v>
      </c>
      <c r="CQ3015">
        <v>18.0712054629204</v>
      </c>
      <c r="CR3015">
        <v>10.513007849631405</v>
      </c>
      <c r="CS3015">
        <v>1193521.66773788</v>
      </c>
      <c r="CT3015">
        <v>1041987.3827152081</v>
      </c>
      <c r="CU3015">
        <v>0</v>
      </c>
    </row>
    <row r="3016" spans="89:99" x14ac:dyDescent="0.25">
      <c r="CK3016" t="s">
        <v>7544</v>
      </c>
      <c r="CL3016" t="s">
        <v>7544</v>
      </c>
      <c r="CM3016" t="s">
        <v>7545</v>
      </c>
      <c r="CN3016">
        <v>0</v>
      </c>
      <c r="CO3016">
        <v>1.0269806824479901E-3</v>
      </c>
      <c r="CP3016">
        <v>2824</v>
      </c>
      <c r="CQ3016">
        <v>-23.440500050270501</v>
      </c>
      <c r="CR3016">
        <v>8.9659110708166371E-4</v>
      </c>
      <c r="CS3016">
        <v>2.5643707640726401</v>
      </c>
      <c r="CT3016">
        <v>2.2387879943829221</v>
      </c>
      <c r="CU3016">
        <v>0</v>
      </c>
    </row>
    <row r="3017" spans="89:99" x14ac:dyDescent="0.25">
      <c r="CK3017" t="s">
        <v>9574</v>
      </c>
      <c r="CL3017" t="s">
        <v>9575</v>
      </c>
      <c r="CM3017" t="s">
        <v>9576</v>
      </c>
      <c r="CN3017">
        <v>0</v>
      </c>
      <c r="CO3017">
        <v>2.3080955676712499E-2</v>
      </c>
      <c r="CP3017">
        <v>2825</v>
      </c>
      <c r="CQ3017">
        <v>-10.6768947725771</v>
      </c>
      <c r="CR3017">
        <v>2.0150505220174378E-2</v>
      </c>
      <c r="CS3017">
        <v>10152.677675904701</v>
      </c>
      <c r="CT3017">
        <v>8863.6531074611394</v>
      </c>
      <c r="CU3017">
        <v>0</v>
      </c>
    </row>
    <row r="3018" spans="89:99" x14ac:dyDescent="0.25">
      <c r="CK3018" t="s">
        <v>10451</v>
      </c>
      <c r="CL3018" t="s">
        <v>10452</v>
      </c>
      <c r="CM3018" t="s">
        <v>10453</v>
      </c>
      <c r="CN3018">
        <v>0</v>
      </c>
      <c r="CO3018">
        <v>5.4969576189334998E-2</v>
      </c>
      <c r="CP3018">
        <v>2826</v>
      </c>
      <c r="CQ3018">
        <v>-56.522168189855797</v>
      </c>
      <c r="CR3018">
        <v>4.7990418918032282E-2</v>
      </c>
      <c r="CS3018">
        <v>1080.6298552968699</v>
      </c>
      <c r="CT3018">
        <v>943.42876634895833</v>
      </c>
      <c r="CU3018">
        <v>0</v>
      </c>
    </row>
    <row r="3019" spans="89:99" x14ac:dyDescent="0.25">
      <c r="CK3019" t="s">
        <v>9587</v>
      </c>
      <c r="CL3019" t="s">
        <v>9588</v>
      </c>
      <c r="CM3019" t="s">
        <v>9589</v>
      </c>
      <c r="CN3019">
        <v>0</v>
      </c>
      <c r="CO3019">
        <v>1.0792891370830999E-6</v>
      </c>
      <c r="CP3019">
        <v>2827</v>
      </c>
      <c r="CQ3019">
        <v>0</v>
      </c>
      <c r="CR3019">
        <v>9.4225827108248152E-7</v>
      </c>
      <c r="CS3019">
        <v>0</v>
      </c>
      <c r="CT3019">
        <v>0</v>
      </c>
      <c r="CU3019">
        <v>0</v>
      </c>
    </row>
    <row r="3020" spans="89:99" x14ac:dyDescent="0.25">
      <c r="CK3020" t="s">
        <v>8944</v>
      </c>
      <c r="CL3020" t="s">
        <v>8945</v>
      </c>
      <c r="CM3020" t="s">
        <v>8946</v>
      </c>
      <c r="CN3020">
        <v>0</v>
      </c>
      <c r="CO3020">
        <v>1.31383489856688E-3</v>
      </c>
      <c r="CP3020">
        <v>2828</v>
      </c>
      <c r="CQ3020">
        <v>-3.9145074120746601</v>
      </c>
      <c r="CR3020">
        <v>1.147025164505235E-3</v>
      </c>
      <c r="CS3020">
        <v>499340.77641299297</v>
      </c>
      <c r="CT3020">
        <v>435942.47407649388</v>
      </c>
      <c r="CU3020">
        <v>0</v>
      </c>
    </row>
    <row r="3021" spans="89:99" x14ac:dyDescent="0.25">
      <c r="CK3021" t="s">
        <v>6946</v>
      </c>
      <c r="CL3021" t="s">
        <v>6947</v>
      </c>
      <c r="CM3021" t="s">
        <v>6948</v>
      </c>
      <c r="CN3021">
        <v>0</v>
      </c>
      <c r="CO3021">
        <v>6.85838611732956E-6</v>
      </c>
      <c r="CP3021">
        <v>2829</v>
      </c>
      <c r="CQ3021">
        <v>0.72758699202935195</v>
      </c>
      <c r="CR3021">
        <v>5.9876179823289311E-6</v>
      </c>
      <c r="CS3021">
        <v>0</v>
      </c>
      <c r="CT3021">
        <v>0</v>
      </c>
      <c r="CU3021">
        <v>0</v>
      </c>
    </row>
    <row r="3022" spans="89:99" x14ac:dyDescent="0.25">
      <c r="CK3022" t="s">
        <v>9577</v>
      </c>
      <c r="CL3022" t="s">
        <v>9578</v>
      </c>
      <c r="CM3022" t="s">
        <v>9579</v>
      </c>
      <c r="CN3022">
        <v>0</v>
      </c>
      <c r="CO3022">
        <v>2.11662459297756E-2</v>
      </c>
      <c r="CP3022">
        <v>2830</v>
      </c>
      <c r="CQ3022">
        <v>1.1912804954273399</v>
      </c>
      <c r="CR3022">
        <v>1.8478894681547578E-2</v>
      </c>
      <c r="CS3022">
        <v>7.9207629841051403</v>
      </c>
      <c r="CT3022">
        <v>6.915111232591217</v>
      </c>
      <c r="CU3022">
        <v>0</v>
      </c>
    </row>
    <row r="3023" spans="89:99" x14ac:dyDescent="0.25">
      <c r="CK3023" t="s">
        <v>9890</v>
      </c>
      <c r="CL3023" t="s">
        <v>9891</v>
      </c>
      <c r="CM3023" t="s">
        <v>9892</v>
      </c>
      <c r="CN3023">
        <v>0</v>
      </c>
      <c r="CO3023">
        <v>5.1540331551579903E-4</v>
      </c>
      <c r="CP3023">
        <v>2831</v>
      </c>
      <c r="CQ3023">
        <v>0</v>
      </c>
      <c r="CR3023">
        <v>4.4996564896465126E-4</v>
      </c>
      <c r="CS3023">
        <v>0</v>
      </c>
      <c r="CT3023">
        <v>0</v>
      </c>
      <c r="CU3023">
        <v>0</v>
      </c>
    </row>
    <row r="3024" spans="89:99" x14ac:dyDescent="0.25">
      <c r="CK3024" t="s">
        <v>7706</v>
      </c>
      <c r="CL3024" t="s">
        <v>7707</v>
      </c>
      <c r="CM3024" t="s">
        <v>7708</v>
      </c>
      <c r="CN3024">
        <v>0</v>
      </c>
      <c r="CO3024">
        <v>1.04365248514299E-4</v>
      </c>
      <c r="CP3024">
        <v>2832</v>
      </c>
      <c r="CQ3024">
        <v>-24.246345545504798</v>
      </c>
      <c r="CR3024">
        <v>9.1114619101929575E-5</v>
      </c>
      <c r="CS3024">
        <v>283.39316043034501</v>
      </c>
      <c r="CT3024">
        <v>247.41243120946675</v>
      </c>
      <c r="CU3024">
        <v>0</v>
      </c>
    </row>
    <row r="3025" spans="89:99" x14ac:dyDescent="0.25">
      <c r="CK3025" t="s">
        <v>6063</v>
      </c>
      <c r="CL3025" t="s">
        <v>6064</v>
      </c>
      <c r="CM3025" t="s">
        <v>6065</v>
      </c>
      <c r="CN3025">
        <v>0</v>
      </c>
      <c r="CO3025">
        <v>4.0171048001922202E-4</v>
      </c>
      <c r="CP3025">
        <v>2833</v>
      </c>
      <c r="CQ3025">
        <v>-59.729105275759103</v>
      </c>
      <c r="CR3025">
        <v>3.5070771063406159E-4</v>
      </c>
      <c r="CS3025">
        <v>16.111027107510601</v>
      </c>
      <c r="CT3025">
        <v>14.065506661832629</v>
      </c>
      <c r="CU3025">
        <v>0</v>
      </c>
    </row>
    <row r="3026" spans="89:99" x14ac:dyDescent="0.25">
      <c r="CK3026" t="s">
        <v>10500</v>
      </c>
      <c r="CL3026" t="s">
        <v>10501</v>
      </c>
      <c r="CM3026" t="s">
        <v>10502</v>
      </c>
      <c r="CN3026">
        <v>0</v>
      </c>
      <c r="CO3026">
        <v>2.14295449171547E-7</v>
      </c>
      <c r="CP3026">
        <v>2834</v>
      </c>
      <c r="CQ3026">
        <v>-8.5488924865190796</v>
      </c>
      <c r="CR3026">
        <v>1.8708764176293076E-7</v>
      </c>
      <c r="CS3026">
        <v>110.100897169307</v>
      </c>
      <c r="CT3026">
        <v>96.122046861103144</v>
      </c>
      <c r="CU3026">
        <v>0</v>
      </c>
    </row>
    <row r="3027" spans="89:99" x14ac:dyDescent="0.25">
      <c r="CK3027" t="s">
        <v>9943</v>
      </c>
      <c r="CL3027" t="s">
        <v>9944</v>
      </c>
      <c r="CM3027" t="s">
        <v>9945</v>
      </c>
      <c r="CN3027">
        <v>0</v>
      </c>
      <c r="CO3027">
        <v>3.4839533142593401E-2</v>
      </c>
      <c r="CP3027">
        <v>2835</v>
      </c>
      <c r="CQ3027">
        <v>-33.790424553586497</v>
      </c>
      <c r="CR3027">
        <v>3.0416166656677183E-2</v>
      </c>
      <c r="CS3027">
        <v>1886.6126491985899</v>
      </c>
      <c r="CT3027">
        <v>1647.0807608057405</v>
      </c>
      <c r="CU3027">
        <v>0</v>
      </c>
    </row>
    <row r="3028" spans="89:99" x14ac:dyDescent="0.25">
      <c r="CK3028" t="s">
        <v>10966</v>
      </c>
      <c r="CL3028" t="s">
        <v>10966</v>
      </c>
      <c r="CM3028" t="s">
        <v>10967</v>
      </c>
      <c r="CN3028">
        <v>0</v>
      </c>
      <c r="CO3028">
        <v>5.2219356734643796E-4</v>
      </c>
      <c r="CP3028">
        <v>2836</v>
      </c>
      <c r="CQ3028">
        <v>-62.0446546859392</v>
      </c>
      <c r="CR3028">
        <v>4.5589378326186495E-4</v>
      </c>
      <c r="CS3028">
        <v>0.363655600300059</v>
      </c>
      <c r="CT3028">
        <v>0.31748443066356241</v>
      </c>
      <c r="CU3028">
        <v>0</v>
      </c>
    </row>
    <row r="3029" spans="89:99" x14ac:dyDescent="0.25">
      <c r="CK3029" t="s">
        <v>9054</v>
      </c>
      <c r="CL3029" t="s">
        <v>9055</v>
      </c>
      <c r="CM3029" t="s">
        <v>9056</v>
      </c>
      <c r="CN3029">
        <v>0</v>
      </c>
      <c r="CO3029">
        <v>5.5003893689382502E-5</v>
      </c>
      <c r="CP3029">
        <v>2837</v>
      </c>
      <c r="CQ3029">
        <v>0</v>
      </c>
      <c r="CR3029">
        <v>4.8020379331003753E-5</v>
      </c>
      <c r="CS3029">
        <v>0</v>
      </c>
      <c r="CT3029">
        <v>0</v>
      </c>
      <c r="CU3029">
        <v>0</v>
      </c>
    </row>
    <row r="3030" spans="89:99" x14ac:dyDescent="0.25">
      <c r="CK3030" t="s">
        <v>9858</v>
      </c>
      <c r="CL3030" t="s">
        <v>9859</v>
      </c>
      <c r="CM3030" t="s">
        <v>9860</v>
      </c>
      <c r="CN3030">
        <v>0</v>
      </c>
      <c r="CO3030">
        <v>5.5591537268848299E-3</v>
      </c>
      <c r="CP3030">
        <v>2838</v>
      </c>
      <c r="CQ3030">
        <v>-12.136075727376999</v>
      </c>
      <c r="CR3030">
        <v>4.8533413331046261E-3</v>
      </c>
      <c r="CS3030">
        <v>15212.827089361001</v>
      </c>
      <c r="CT3030">
        <v>13281.345710787375</v>
      </c>
      <c r="CU3030">
        <v>0</v>
      </c>
    </row>
    <row r="3031" spans="89:99" x14ac:dyDescent="0.25">
      <c r="CK3031" t="s">
        <v>6961</v>
      </c>
      <c r="CL3031" t="s">
        <v>1253</v>
      </c>
      <c r="CM3031" t="s">
        <v>1254</v>
      </c>
      <c r="CN3031">
        <v>0</v>
      </c>
      <c r="CO3031">
        <v>2.2834434869855798E-5</v>
      </c>
      <c r="CP3031">
        <v>2839</v>
      </c>
      <c r="CQ3031">
        <v>-51.878263709004997</v>
      </c>
      <c r="CR3031">
        <v>1.9935283681039432E-5</v>
      </c>
      <c r="CS3031">
        <v>305.28810857217599</v>
      </c>
      <c r="CT3031">
        <v>266.52750915541833</v>
      </c>
      <c r="CU3031">
        <v>0</v>
      </c>
    </row>
    <row r="3032" spans="89:99" x14ac:dyDescent="0.25">
      <c r="CK3032" t="s">
        <v>9453</v>
      </c>
      <c r="CL3032" t="s">
        <v>9454</v>
      </c>
      <c r="CM3032" t="s">
        <v>9455</v>
      </c>
      <c r="CN3032">
        <v>0</v>
      </c>
      <c r="CO3032">
        <v>5.7547795094498597E-3</v>
      </c>
      <c r="CP3032">
        <v>2840</v>
      </c>
      <c r="CQ3032">
        <v>0.63031082133298</v>
      </c>
      <c r="CR3032">
        <v>5.024129683812069E-3</v>
      </c>
      <c r="CS3032">
        <v>1604.3576413820999</v>
      </c>
      <c r="CT3032">
        <v>1400.6619778016634</v>
      </c>
      <c r="CU3032">
        <v>0</v>
      </c>
    </row>
    <row r="3033" spans="89:99" x14ac:dyDescent="0.25">
      <c r="CK3033" t="s">
        <v>3033</v>
      </c>
      <c r="CL3033" t="s">
        <v>3033</v>
      </c>
      <c r="CM3033" t="s">
        <v>5141</v>
      </c>
      <c r="CN3033">
        <v>0</v>
      </c>
      <c r="CO3033">
        <v>0.25721429128963702</v>
      </c>
      <c r="CP3033">
        <v>2841</v>
      </c>
      <c r="CQ3033">
        <v>-0.79747688102261605</v>
      </c>
      <c r="CR3033">
        <v>0.22455733601033961</v>
      </c>
      <c r="CS3033">
        <v>585341.970599917</v>
      </c>
      <c r="CT3033">
        <v>511024.61264466931</v>
      </c>
      <c r="CU3033">
        <v>0</v>
      </c>
    </row>
    <row r="3034" spans="89:99" x14ac:dyDescent="0.25">
      <c r="CK3034" t="s">
        <v>7804</v>
      </c>
      <c r="CL3034" t="s">
        <v>7805</v>
      </c>
      <c r="CM3034" t="s">
        <v>7806</v>
      </c>
      <c r="CN3034">
        <v>0</v>
      </c>
      <c r="CO3034">
        <v>2.7266856321765901E-3</v>
      </c>
      <c r="CP3034">
        <v>2842</v>
      </c>
      <c r="CQ3034">
        <v>26.590663474311199</v>
      </c>
      <c r="CR3034">
        <v>2.380494717572922E-3</v>
      </c>
      <c r="CS3034">
        <v>2291.20711949213</v>
      </c>
      <c r="CT3034">
        <v>2000.3062987729318</v>
      </c>
      <c r="CU3034">
        <v>0</v>
      </c>
    </row>
    <row r="3035" spans="89:99" x14ac:dyDescent="0.25">
      <c r="CK3035" t="s">
        <v>8644</v>
      </c>
      <c r="CL3035" t="s">
        <v>10530</v>
      </c>
      <c r="CM3035" t="s">
        <v>10531</v>
      </c>
      <c r="CN3035">
        <v>0</v>
      </c>
      <c r="CO3035">
        <v>4.5224941022862803E-3</v>
      </c>
      <c r="CP3035">
        <v>2843</v>
      </c>
      <c r="CQ3035">
        <v>-16.4051800481196</v>
      </c>
      <c r="CR3035">
        <v>3.9483001610836066E-3</v>
      </c>
      <c r="CS3035">
        <v>2.26124705114314</v>
      </c>
      <c r="CT3035">
        <v>1.9741500805418029</v>
      </c>
      <c r="CU3035">
        <v>0</v>
      </c>
    </row>
    <row r="3036" spans="89:99" x14ac:dyDescent="0.25">
      <c r="CK3036" t="s">
        <v>7289</v>
      </c>
      <c r="CL3036" t="s">
        <v>7290</v>
      </c>
      <c r="CM3036" t="s">
        <v>7291</v>
      </c>
      <c r="CN3036">
        <v>0</v>
      </c>
      <c r="CO3036">
        <v>7.0136187032510306E-8</v>
      </c>
      <c r="CP3036">
        <v>2844</v>
      </c>
      <c r="CQ3036">
        <v>2.9127130113397399</v>
      </c>
      <c r="CR3036">
        <v>6.1231416182114692E-8</v>
      </c>
      <c r="CS3036">
        <v>0.63982167907393095</v>
      </c>
      <c r="CT3036">
        <v>0.55858735941198856</v>
      </c>
      <c r="CU3036">
        <v>0</v>
      </c>
    </row>
    <row r="3037" spans="89:99" x14ac:dyDescent="0.25">
      <c r="CK3037" t="s">
        <v>6442</v>
      </c>
      <c r="CL3037" t="s">
        <v>6443</v>
      </c>
      <c r="CM3037" t="s">
        <v>6444</v>
      </c>
      <c r="CN3037">
        <v>0</v>
      </c>
      <c r="CO3037">
        <v>3.4741957006399601E-5</v>
      </c>
      <c r="CP3037">
        <v>2845</v>
      </c>
      <c r="CQ3037">
        <v>0.915649619378753</v>
      </c>
      <c r="CR3037">
        <v>3.0330979177039092E-5</v>
      </c>
      <c r="CS3037">
        <v>2.5705577459756599E-3</v>
      </c>
      <c r="CT3037">
        <v>2.244189452315607E-3</v>
      </c>
      <c r="CU3037">
        <v>0</v>
      </c>
    </row>
    <row r="3038" spans="89:99" x14ac:dyDescent="0.25">
      <c r="CK3038" t="s">
        <v>9133</v>
      </c>
      <c r="CL3038" t="s">
        <v>9133</v>
      </c>
      <c r="CM3038" t="s">
        <v>9134</v>
      </c>
      <c r="CN3038">
        <v>0</v>
      </c>
      <c r="CO3038">
        <v>3.0780550238990401E-4</v>
      </c>
      <c r="CP3038">
        <v>2846</v>
      </c>
      <c r="CQ3038">
        <v>0</v>
      </c>
      <c r="CR3038">
        <v>2.6872528458447229E-4</v>
      </c>
      <c r="CS3038">
        <v>0</v>
      </c>
      <c r="CT3038">
        <v>0</v>
      </c>
      <c r="CU3038">
        <v>0</v>
      </c>
    </row>
    <row r="3039" spans="89:99" x14ac:dyDescent="0.25">
      <c r="CK3039" t="s">
        <v>8506</v>
      </c>
      <c r="CL3039" t="s">
        <v>2139</v>
      </c>
      <c r="CM3039" t="s">
        <v>2140</v>
      </c>
      <c r="CN3039">
        <v>0</v>
      </c>
      <c r="CO3039">
        <v>3.4256893595062399E-5</v>
      </c>
      <c r="CP3039">
        <v>2847</v>
      </c>
      <c r="CQ3039">
        <v>0</v>
      </c>
      <c r="CR3039">
        <v>2.9907501356658907E-5</v>
      </c>
      <c r="CS3039">
        <v>0</v>
      </c>
      <c r="CT3039">
        <v>0</v>
      </c>
      <c r="CU3039">
        <v>0</v>
      </c>
    </row>
    <row r="3040" spans="89:99" x14ac:dyDescent="0.25">
      <c r="CK3040" t="s">
        <v>9904</v>
      </c>
      <c r="CL3040" t="s">
        <v>9905</v>
      </c>
      <c r="CM3040" t="s">
        <v>9906</v>
      </c>
      <c r="CN3040">
        <v>0</v>
      </c>
      <c r="CO3040">
        <v>5.3342546664823798E-2</v>
      </c>
      <c r="CP3040">
        <v>2848</v>
      </c>
      <c r="CQ3040">
        <v>-26.22994142204</v>
      </c>
      <c r="CR3040">
        <v>4.6569963570071121E-2</v>
      </c>
      <c r="CS3040">
        <v>343310.34632404102</v>
      </c>
      <c r="CT3040">
        <v>299722.29151335557</v>
      </c>
      <c r="CU3040">
        <v>0</v>
      </c>
    </row>
    <row r="3041" spans="89:99" x14ac:dyDescent="0.25">
      <c r="CK3041" t="s">
        <v>8135</v>
      </c>
      <c r="CL3041" t="s">
        <v>8136</v>
      </c>
      <c r="CM3041" t="s">
        <v>8137</v>
      </c>
      <c r="CN3041">
        <v>0</v>
      </c>
      <c r="CO3041">
        <v>2.0151168198179599E-6</v>
      </c>
      <c r="CP3041">
        <v>2849</v>
      </c>
      <c r="CQ3041">
        <v>28.774022308606799</v>
      </c>
      <c r="CR3041">
        <v>1.7592695279065931E-6</v>
      </c>
      <c r="CS3041">
        <v>23.226060839268499</v>
      </c>
      <c r="CT3041">
        <v>20.27718725087162</v>
      </c>
      <c r="CU3041">
        <v>0</v>
      </c>
    </row>
    <row r="3042" spans="89:99" x14ac:dyDescent="0.25">
      <c r="CK3042" t="s">
        <v>5067</v>
      </c>
      <c r="CL3042" t="s">
        <v>8364</v>
      </c>
      <c r="CM3042" t="s">
        <v>8365</v>
      </c>
      <c r="CN3042">
        <v>0</v>
      </c>
      <c r="CO3042">
        <v>1.7319555536513E-3</v>
      </c>
      <c r="CP3042">
        <v>2850</v>
      </c>
      <c r="CQ3042">
        <v>0.673855451661873</v>
      </c>
      <c r="CR3042">
        <v>1.5120595487375169E-3</v>
      </c>
      <c r="CS3042">
        <v>0</v>
      </c>
      <c r="CT3042">
        <v>0</v>
      </c>
      <c r="CU3042">
        <v>0</v>
      </c>
    </row>
    <row r="3043" spans="89:99" x14ac:dyDescent="0.25">
      <c r="CK3043" t="s">
        <v>10225</v>
      </c>
      <c r="CL3043" t="s">
        <v>10226</v>
      </c>
      <c r="CM3043" t="s">
        <v>10227</v>
      </c>
      <c r="CN3043">
        <v>0</v>
      </c>
      <c r="CO3043">
        <v>1.3707263004312199E-4</v>
      </c>
      <c r="CP3043">
        <v>2851</v>
      </c>
      <c r="CQ3043">
        <v>0</v>
      </c>
      <c r="CR3043">
        <v>1.1966934064232709E-4</v>
      </c>
      <c r="CS3043">
        <v>0</v>
      </c>
      <c r="CT3043">
        <v>0</v>
      </c>
      <c r="CU3043">
        <v>0</v>
      </c>
    </row>
    <row r="3044" spans="89:99" x14ac:dyDescent="0.25">
      <c r="CK3044" t="s">
        <v>7589</v>
      </c>
      <c r="CL3044" t="s">
        <v>7590</v>
      </c>
      <c r="CM3044" t="s">
        <v>7591</v>
      </c>
      <c r="CN3044">
        <v>0</v>
      </c>
      <c r="CO3044">
        <v>1.26435019733456E-6</v>
      </c>
      <c r="CP3044">
        <v>2852</v>
      </c>
      <c r="CQ3044">
        <v>-75.708424423445095</v>
      </c>
      <c r="CR3044">
        <v>1.1038232388801752E-6</v>
      </c>
      <c r="CS3044">
        <v>0.126182149693989</v>
      </c>
      <c r="CT3044">
        <v>0.11016155924024142</v>
      </c>
      <c r="CU3044">
        <v>0</v>
      </c>
    </row>
    <row r="3045" spans="89:99" x14ac:dyDescent="0.25">
      <c r="CK3045" t="s">
        <v>6777</v>
      </c>
      <c r="CL3045" t="s">
        <v>6778</v>
      </c>
      <c r="CM3045" t="s">
        <v>6779</v>
      </c>
      <c r="CN3045">
        <v>0</v>
      </c>
      <c r="CO3045">
        <v>6.3417782427190495E-4</v>
      </c>
      <c r="CP3045">
        <v>2853</v>
      </c>
      <c r="CQ3045">
        <v>0</v>
      </c>
      <c r="CR3045">
        <v>5.5366007099104701E-4</v>
      </c>
      <c r="CS3045">
        <v>0</v>
      </c>
      <c r="CT3045">
        <v>0</v>
      </c>
      <c r="CU3045">
        <v>0</v>
      </c>
    </row>
    <row r="3046" spans="89:99" x14ac:dyDescent="0.25">
      <c r="CK3046" t="s">
        <v>7168</v>
      </c>
      <c r="CL3046" t="s">
        <v>7169</v>
      </c>
      <c r="CM3046" t="s">
        <v>7170</v>
      </c>
      <c r="CN3046">
        <v>0</v>
      </c>
      <c r="CO3046">
        <v>7.4242613146766593E-5</v>
      </c>
      <c r="CP3046">
        <v>2854</v>
      </c>
      <c r="CQ3046">
        <v>0.62832129963209304</v>
      </c>
      <c r="CR3046">
        <v>6.4816474011200541E-5</v>
      </c>
      <c r="CS3046">
        <v>13.779601985328499</v>
      </c>
      <c r="CT3046">
        <v>12.030088598863255</v>
      </c>
      <c r="CU3046">
        <v>0</v>
      </c>
    </row>
    <row r="3047" spans="89:99" x14ac:dyDescent="0.25">
      <c r="CK3047" t="s">
        <v>6594</v>
      </c>
      <c r="CL3047" t="s">
        <v>6595</v>
      </c>
      <c r="CM3047" t="s">
        <v>6596</v>
      </c>
      <c r="CN3047">
        <v>0</v>
      </c>
      <c r="CO3047">
        <v>1.18172154717846E-2</v>
      </c>
      <c r="CP3047">
        <v>2855</v>
      </c>
      <c r="CQ3047">
        <v>0.25060132019082498</v>
      </c>
      <c r="CR3047">
        <v>1.0316854526624944E-2</v>
      </c>
      <c r="CS3047">
        <v>48.450583434316798</v>
      </c>
      <c r="CT3047">
        <v>42.299103559162212</v>
      </c>
      <c r="CU3047">
        <v>0</v>
      </c>
    </row>
    <row r="3048" spans="89:99" x14ac:dyDescent="0.25">
      <c r="CK3048" t="s">
        <v>8738</v>
      </c>
      <c r="CL3048" t="s">
        <v>372</v>
      </c>
      <c r="CM3048" t="s">
        <v>373</v>
      </c>
      <c r="CN3048">
        <v>0</v>
      </c>
      <c r="CO3048">
        <v>4.0800724062001699E-2</v>
      </c>
      <c r="CP3048">
        <v>2856</v>
      </c>
      <c r="CQ3048">
        <v>3.7597377985245202</v>
      </c>
      <c r="CR3048">
        <v>3.5620500932193724E-2</v>
      </c>
      <c r="CS3048">
        <v>275.28958359880698</v>
      </c>
      <c r="CT3048">
        <v>240.33771690676812</v>
      </c>
      <c r="CU3048">
        <v>0</v>
      </c>
    </row>
    <row r="3049" spans="89:99" x14ac:dyDescent="0.25">
      <c r="CK3049" t="s">
        <v>6641</v>
      </c>
      <c r="CL3049" t="s">
        <v>6641</v>
      </c>
      <c r="CM3049" t="s">
        <v>6642</v>
      </c>
      <c r="CN3049">
        <v>0</v>
      </c>
      <c r="CO3049">
        <v>1.9704103941205601E-3</v>
      </c>
      <c r="CP3049">
        <v>2857</v>
      </c>
      <c r="CQ3049">
        <v>1.55114197090179</v>
      </c>
      <c r="CR3049">
        <v>1.7202392088414378E-3</v>
      </c>
      <c r="CS3049">
        <v>1.37928727588439E-2</v>
      </c>
      <c r="CT3049">
        <v>1.2041674461890048E-2</v>
      </c>
      <c r="CU3049">
        <v>0</v>
      </c>
    </row>
    <row r="3050" spans="89:99" x14ac:dyDescent="0.25">
      <c r="CK3050" t="s">
        <v>8650</v>
      </c>
      <c r="CL3050" t="s">
        <v>8651</v>
      </c>
      <c r="CM3050" t="s">
        <v>8652</v>
      </c>
      <c r="CN3050">
        <v>0</v>
      </c>
      <c r="CO3050">
        <v>2.84677186192664E-3</v>
      </c>
      <c r="CP3050">
        <v>2858</v>
      </c>
      <c r="CQ3050">
        <v>0.94358377000973503</v>
      </c>
      <c r="CR3050">
        <v>2.4853343192489867E-3</v>
      </c>
      <c r="CS3050">
        <v>0</v>
      </c>
      <c r="CT3050">
        <v>0</v>
      </c>
      <c r="CU3050">
        <v>0</v>
      </c>
    </row>
    <row r="3051" spans="89:99" x14ac:dyDescent="0.25">
      <c r="CK3051" t="s">
        <v>10340</v>
      </c>
      <c r="CL3051" t="s">
        <v>10341</v>
      </c>
      <c r="CM3051" t="s">
        <v>10342</v>
      </c>
      <c r="CN3051">
        <v>0</v>
      </c>
      <c r="CO3051">
        <v>1.03536952891169E-3</v>
      </c>
      <c r="CP3051">
        <v>2859</v>
      </c>
      <c r="CQ3051">
        <v>-15.693522794330001</v>
      </c>
      <c r="CR3051">
        <v>9.0391487204294645E-4</v>
      </c>
      <c r="CS3051">
        <v>2691.6008496610698</v>
      </c>
      <c r="CT3051">
        <v>2349.8644393847026</v>
      </c>
      <c r="CU3051">
        <v>0</v>
      </c>
    </row>
    <row r="3052" spans="89:99" x14ac:dyDescent="0.25">
      <c r="CK3052" t="s">
        <v>7338</v>
      </c>
      <c r="CL3052" t="s">
        <v>7339</v>
      </c>
      <c r="CM3052" t="s">
        <v>7340</v>
      </c>
      <c r="CN3052">
        <v>0</v>
      </c>
      <c r="CO3052">
        <v>1.90457954953901E-4</v>
      </c>
      <c r="CP3052">
        <v>2860</v>
      </c>
      <c r="CQ3052">
        <v>-15.5877275341482</v>
      </c>
      <c r="CR3052">
        <v>1.6627665116113397E-4</v>
      </c>
      <c r="CS3052">
        <v>24.459753322909599</v>
      </c>
      <c r="CT3052">
        <v>21.354245202019712</v>
      </c>
      <c r="CU3052">
        <v>0</v>
      </c>
    </row>
    <row r="3053" spans="89:99" x14ac:dyDescent="0.25">
      <c r="CK3053" t="s">
        <v>10307</v>
      </c>
      <c r="CL3053" t="s">
        <v>10308</v>
      </c>
      <c r="CM3053" t="s">
        <v>10309</v>
      </c>
      <c r="CN3053">
        <v>0</v>
      </c>
      <c r="CO3053">
        <v>5.1903505390113102E-3</v>
      </c>
      <c r="CP3053">
        <v>2861</v>
      </c>
      <c r="CQ3053">
        <v>0</v>
      </c>
      <c r="CR3053">
        <v>4.5313628731762793E-3</v>
      </c>
      <c r="CS3053">
        <v>0</v>
      </c>
      <c r="CT3053">
        <v>0</v>
      </c>
      <c r="CU3053">
        <v>0</v>
      </c>
    </row>
    <row r="3054" spans="89:99" x14ac:dyDescent="0.25">
      <c r="CK3054" t="s">
        <v>9490</v>
      </c>
      <c r="CL3054" t="s">
        <v>9491</v>
      </c>
      <c r="CM3054" t="s">
        <v>9492</v>
      </c>
      <c r="CN3054">
        <v>0</v>
      </c>
      <c r="CO3054">
        <v>5.5004208302045297E-2</v>
      </c>
      <c r="CP3054">
        <v>2862</v>
      </c>
      <c r="CQ3054">
        <v>-14.2109673744733</v>
      </c>
      <c r="CR3054">
        <v>4.8020653999184433E-2</v>
      </c>
      <c r="CS3054">
        <v>21049.516661426002</v>
      </c>
      <c r="CT3054">
        <v>18376.985828024717</v>
      </c>
      <c r="CU3054">
        <v>0</v>
      </c>
    </row>
    <row r="3055" spans="89:99" x14ac:dyDescent="0.25">
      <c r="CK3055" t="s">
        <v>4098</v>
      </c>
      <c r="CL3055" t="s">
        <v>7088</v>
      </c>
      <c r="CM3055" t="s">
        <v>7089</v>
      </c>
      <c r="CN3055">
        <v>0</v>
      </c>
      <c r="CO3055">
        <v>3.4386595206563899E-5</v>
      </c>
      <c r="CP3055">
        <v>2863</v>
      </c>
      <c r="CQ3055">
        <v>0</v>
      </c>
      <c r="CR3055">
        <v>3.0020735532757728E-5</v>
      </c>
      <c r="CS3055">
        <v>0</v>
      </c>
      <c r="CT3055">
        <v>0</v>
      </c>
      <c r="CU3055">
        <v>0</v>
      </c>
    </row>
    <row r="3056" spans="89:99" x14ac:dyDescent="0.25">
      <c r="CK3056" t="s">
        <v>8565</v>
      </c>
      <c r="CL3056" t="s">
        <v>8566</v>
      </c>
      <c r="CM3056" t="s">
        <v>8567</v>
      </c>
      <c r="CN3056">
        <v>0</v>
      </c>
      <c r="CO3056">
        <v>1.0434890078202101E-3</v>
      </c>
      <c r="CP3056">
        <v>2864</v>
      </c>
      <c r="CQ3056">
        <v>0</v>
      </c>
      <c r="CR3056">
        <v>9.1100346943132516E-4</v>
      </c>
      <c r="CS3056">
        <v>0</v>
      </c>
      <c r="CT3056">
        <v>0</v>
      </c>
      <c r="CU3056">
        <v>0</v>
      </c>
    </row>
    <row r="3057" spans="89:99" x14ac:dyDescent="0.25">
      <c r="CK3057" t="s">
        <v>6550</v>
      </c>
      <c r="CL3057" t="s">
        <v>10528</v>
      </c>
      <c r="CM3057" t="s">
        <v>10529</v>
      </c>
      <c r="CN3057">
        <v>0</v>
      </c>
      <c r="CO3057">
        <v>1.2758563515973201E-4</v>
      </c>
      <c r="CP3057">
        <v>2865</v>
      </c>
      <c r="CQ3057">
        <v>0</v>
      </c>
      <c r="CR3057">
        <v>1.1138685257731183E-4</v>
      </c>
      <c r="CS3057">
        <v>0</v>
      </c>
      <c r="CT3057">
        <v>0</v>
      </c>
      <c r="CU3057">
        <v>0</v>
      </c>
    </row>
    <row r="3058" spans="89:99" x14ac:dyDescent="0.25">
      <c r="CK3058" t="s">
        <v>8307</v>
      </c>
      <c r="CL3058" t="s">
        <v>8684</v>
      </c>
      <c r="CM3058" t="s">
        <v>8685</v>
      </c>
      <c r="CN3058">
        <v>0</v>
      </c>
      <c r="CO3058">
        <v>7.3055673960009096E-4</v>
      </c>
      <c r="CP3058">
        <v>2866</v>
      </c>
      <c r="CQ3058">
        <v>1.1520209319936201</v>
      </c>
      <c r="CR3058">
        <v>6.3780233371350521E-4</v>
      </c>
      <c r="CS3058">
        <v>1324.4219298805699</v>
      </c>
      <c r="CT3058">
        <v>1156.2680239752135</v>
      </c>
      <c r="CU3058">
        <v>0</v>
      </c>
    </row>
    <row r="3059" spans="89:99" x14ac:dyDescent="0.25">
      <c r="CK3059" t="s">
        <v>7783</v>
      </c>
      <c r="CL3059" t="s">
        <v>7783</v>
      </c>
      <c r="CM3059" t="s">
        <v>7784</v>
      </c>
      <c r="CN3059">
        <v>0</v>
      </c>
      <c r="CO3059">
        <v>1.44380803660791E-2</v>
      </c>
      <c r="CP3059">
        <v>2867</v>
      </c>
      <c r="CQ3059">
        <v>3.7686586941871898</v>
      </c>
      <c r="CR3059">
        <v>1.2604963930480237E-2</v>
      </c>
      <c r="CS3059">
        <v>71714.125233352403</v>
      </c>
      <c r="CT3059">
        <v>62609.013037225064</v>
      </c>
      <c r="CU3059">
        <v>0</v>
      </c>
    </row>
    <row r="3060" spans="89:99" x14ac:dyDescent="0.25">
      <c r="CK3060" t="s">
        <v>8538</v>
      </c>
      <c r="CL3060" t="s">
        <v>8539</v>
      </c>
      <c r="CM3060" t="s">
        <v>8540</v>
      </c>
      <c r="CN3060">
        <v>0</v>
      </c>
      <c r="CO3060">
        <v>4.0901339604293797E-5</v>
      </c>
      <c r="CP3060">
        <v>2868</v>
      </c>
      <c r="CQ3060">
        <v>0</v>
      </c>
      <c r="CR3060">
        <v>3.5708341922774251E-5</v>
      </c>
      <c r="CS3060">
        <v>0</v>
      </c>
      <c r="CT3060">
        <v>0</v>
      </c>
      <c r="CU3060">
        <v>0</v>
      </c>
    </row>
    <row r="3061" spans="89:99" x14ac:dyDescent="0.25">
      <c r="CK3061" t="s">
        <v>10676</v>
      </c>
      <c r="CL3061" t="s">
        <v>10677</v>
      </c>
      <c r="CM3061" t="s">
        <v>10678</v>
      </c>
      <c r="CN3061">
        <v>0</v>
      </c>
      <c r="CO3061">
        <v>1.07147724585773E-2</v>
      </c>
      <c r="CP3061">
        <v>2869</v>
      </c>
      <c r="CQ3061">
        <v>-18.014082114164299</v>
      </c>
      <c r="CR3061">
        <v>9.3543820881464949E-3</v>
      </c>
      <c r="CS3061">
        <v>1782.8811192109699</v>
      </c>
      <c r="CT3061">
        <v>1556.5194007914688</v>
      </c>
      <c r="CU3061">
        <v>0</v>
      </c>
    </row>
    <row r="3062" spans="89:99" x14ac:dyDescent="0.25">
      <c r="CK3062" t="s">
        <v>10758</v>
      </c>
      <c r="CL3062" t="s">
        <v>10759</v>
      </c>
      <c r="CM3062" t="s">
        <v>10760</v>
      </c>
      <c r="CN3062">
        <v>0</v>
      </c>
      <c r="CO3062">
        <v>6.7588061118018702E-6</v>
      </c>
      <c r="CP3062">
        <v>2870</v>
      </c>
      <c r="CQ3062">
        <v>0</v>
      </c>
      <c r="CR3062">
        <v>5.9006810526230592E-6</v>
      </c>
      <c r="CS3062">
        <v>0</v>
      </c>
      <c r="CT3062">
        <v>0</v>
      </c>
      <c r="CU3062">
        <v>0</v>
      </c>
    </row>
    <row r="3063" spans="89:99" x14ac:dyDescent="0.25">
      <c r="CK3063" t="s">
        <v>3929</v>
      </c>
      <c r="CL3063" t="s">
        <v>10482</v>
      </c>
      <c r="CM3063" t="s">
        <v>10483</v>
      </c>
      <c r="CN3063">
        <v>0</v>
      </c>
      <c r="CO3063">
        <v>8.1396105999012903E-3</v>
      </c>
      <c r="CP3063">
        <v>2871</v>
      </c>
      <c r="CQ3063">
        <v>0.94731971212590604</v>
      </c>
      <c r="CR3063">
        <v>7.1061730796954251E-3</v>
      </c>
      <c r="CS3063">
        <v>203.49026499753199</v>
      </c>
      <c r="CT3063">
        <v>177.65432699238539</v>
      </c>
      <c r="CU3063">
        <v>0</v>
      </c>
    </row>
    <row r="3064" spans="89:99" x14ac:dyDescent="0.25">
      <c r="CK3064" t="s">
        <v>10617</v>
      </c>
      <c r="CL3064" t="s">
        <v>10618</v>
      </c>
      <c r="CM3064" t="s">
        <v>10619</v>
      </c>
      <c r="CN3064">
        <v>0</v>
      </c>
      <c r="CO3064">
        <v>9.3169189622360906E-5</v>
      </c>
      <c r="CP3064">
        <v>2872</v>
      </c>
      <c r="CQ3064">
        <v>4.0313467464990698</v>
      </c>
      <c r="CR3064">
        <v>8.1340056631147502E-5</v>
      </c>
      <c r="CS3064">
        <v>14876.529106542799</v>
      </c>
      <c r="CT3064">
        <v>12987.745465059703</v>
      </c>
      <c r="CU3064">
        <v>0</v>
      </c>
    </row>
    <row r="3065" spans="89:99" x14ac:dyDescent="0.25">
      <c r="CK3065" t="s">
        <v>9760</v>
      </c>
      <c r="CL3065" t="s">
        <v>9761</v>
      </c>
      <c r="CM3065" t="s">
        <v>9762</v>
      </c>
      <c r="CN3065">
        <v>0</v>
      </c>
      <c r="CO3065">
        <v>1.6178681066836601E-5</v>
      </c>
      <c r="CP3065">
        <v>2873</v>
      </c>
      <c r="CQ3065">
        <v>0</v>
      </c>
      <c r="CR3065">
        <v>1.4124571003866764E-5</v>
      </c>
      <c r="CS3065">
        <v>0</v>
      </c>
      <c r="CT3065">
        <v>0</v>
      </c>
      <c r="CU3065">
        <v>0</v>
      </c>
    </row>
    <row r="3066" spans="89:99" x14ac:dyDescent="0.25">
      <c r="CK3066" t="s">
        <v>10590</v>
      </c>
      <c r="CL3066" t="s">
        <v>10591</v>
      </c>
      <c r="CM3066" t="s">
        <v>10592</v>
      </c>
      <c r="CN3066">
        <v>0</v>
      </c>
      <c r="CO3066">
        <v>1.37217009806309</v>
      </c>
      <c r="CP3066">
        <v>2874</v>
      </c>
      <c r="CQ3066">
        <v>0</v>
      </c>
      <c r="CR3066">
        <v>1.1979538937326082</v>
      </c>
      <c r="CS3066">
        <v>0</v>
      </c>
      <c r="CT3066">
        <v>0</v>
      </c>
      <c r="CU3066">
        <v>0</v>
      </c>
    </row>
    <row r="3067" spans="89:99" x14ac:dyDescent="0.25">
      <c r="CK3067" t="s">
        <v>5898</v>
      </c>
      <c r="CL3067" t="s">
        <v>5899</v>
      </c>
      <c r="CM3067" t="s">
        <v>5900</v>
      </c>
      <c r="CN3067">
        <v>0</v>
      </c>
      <c r="CO3067">
        <v>2.4334220238343999E-3</v>
      </c>
      <c r="CP3067">
        <v>2875</v>
      </c>
      <c r="CQ3067">
        <v>-29.109455245080799</v>
      </c>
      <c r="CR3067">
        <v>2.1244650300002899E-3</v>
      </c>
      <c r="CS3067">
        <v>42.874391338673</v>
      </c>
      <c r="CT3067">
        <v>37.43088711674973</v>
      </c>
      <c r="CU3067">
        <v>0</v>
      </c>
    </row>
    <row r="3068" spans="89:99" x14ac:dyDescent="0.25">
      <c r="CK3068" t="s">
        <v>3973</v>
      </c>
      <c r="CL3068" t="s">
        <v>2960</v>
      </c>
      <c r="CM3068" t="s">
        <v>2961</v>
      </c>
      <c r="CN3068">
        <v>0</v>
      </c>
      <c r="CO3068">
        <v>3.12897208163248E-4</v>
      </c>
      <c r="CP3068">
        <v>2876</v>
      </c>
      <c r="CQ3068">
        <v>12.0432787364134</v>
      </c>
      <c r="CR3068">
        <v>2.7317052702600946E-4</v>
      </c>
      <c r="CS3068">
        <v>127599.422899401</v>
      </c>
      <c r="CT3068">
        <v>111398.88977040148</v>
      </c>
      <c r="CU3068">
        <v>0</v>
      </c>
    </row>
    <row r="3069" spans="89:99" x14ac:dyDescent="0.25">
      <c r="CK3069" t="s">
        <v>7742</v>
      </c>
      <c r="CL3069" t="s">
        <v>7743</v>
      </c>
      <c r="CM3069" t="s">
        <v>7744</v>
      </c>
      <c r="CN3069">
        <v>0</v>
      </c>
      <c r="CO3069">
        <v>3.2120208120891501E-4</v>
      </c>
      <c r="CP3069">
        <v>2877</v>
      </c>
      <c r="CQ3069">
        <v>-0.373593846592912</v>
      </c>
      <c r="CR3069">
        <v>2.8042098017030639E-4</v>
      </c>
      <c r="CS3069">
        <v>0</v>
      </c>
      <c r="CT3069">
        <v>0</v>
      </c>
      <c r="CU3069">
        <v>0</v>
      </c>
    </row>
    <row r="3070" spans="89:99" x14ac:dyDescent="0.25">
      <c r="CK3070" t="s">
        <v>5067</v>
      </c>
      <c r="CL3070" t="s">
        <v>3481</v>
      </c>
      <c r="CM3070" t="s">
        <v>3482</v>
      </c>
      <c r="CN3070">
        <v>0</v>
      </c>
      <c r="CO3070">
        <v>3.47884161714329E-5</v>
      </c>
      <c r="CP3070">
        <v>2878</v>
      </c>
      <c r="CQ3070">
        <v>-66.282659689335503</v>
      </c>
      <c r="CR3070">
        <v>3.0371539700643101E-5</v>
      </c>
      <c r="CS3070">
        <v>7767.4435471681099</v>
      </c>
      <c r="CT3070">
        <v>6781.25784464546</v>
      </c>
      <c r="CU3070">
        <v>0</v>
      </c>
    </row>
    <row r="3071" spans="89:99" x14ac:dyDescent="0.25">
      <c r="CK3071" t="s">
        <v>10119</v>
      </c>
      <c r="CL3071" t="s">
        <v>10120</v>
      </c>
      <c r="CM3071" t="s">
        <v>10121</v>
      </c>
      <c r="CN3071">
        <v>0</v>
      </c>
      <c r="CO3071">
        <v>4.0084815467173801E-3</v>
      </c>
      <c r="CP3071">
        <v>2879</v>
      </c>
      <c r="CQ3071">
        <v>0.32577156522492601</v>
      </c>
      <c r="CR3071">
        <v>3.4995486956199556E-3</v>
      </c>
      <c r="CS3071">
        <v>1134.4132434457599</v>
      </c>
      <c r="CT3071">
        <v>990.38360040491273</v>
      </c>
      <c r="CU3071">
        <v>0</v>
      </c>
    </row>
    <row r="3072" spans="89:99" x14ac:dyDescent="0.25">
      <c r="CK3072" t="s">
        <v>8174</v>
      </c>
      <c r="CL3072" t="s">
        <v>761</v>
      </c>
      <c r="CM3072" t="s">
        <v>762</v>
      </c>
      <c r="CN3072">
        <v>0</v>
      </c>
      <c r="CO3072">
        <v>9.6762696729785005E-3</v>
      </c>
      <c r="CP3072">
        <v>2880</v>
      </c>
      <c r="CQ3072">
        <v>-0.30372396138796698</v>
      </c>
      <c r="CR3072">
        <v>8.4477317702184602E-3</v>
      </c>
      <c r="CS3072">
        <v>0</v>
      </c>
      <c r="CT3072">
        <v>0</v>
      </c>
      <c r="CU3072">
        <v>0</v>
      </c>
    </row>
    <row r="3073" spans="89:99" x14ac:dyDescent="0.25">
      <c r="CK3073" t="s">
        <v>10867</v>
      </c>
      <c r="CL3073" t="s">
        <v>10868</v>
      </c>
      <c r="CM3073" t="s">
        <v>10869</v>
      </c>
      <c r="CN3073">
        <v>0</v>
      </c>
      <c r="CO3073">
        <v>8.5036212349998801E-3</v>
      </c>
      <c r="CP3073">
        <v>2881</v>
      </c>
      <c r="CQ3073">
        <v>144.731436685083</v>
      </c>
      <c r="CR3073">
        <v>7.4239674685193571E-3</v>
      </c>
      <c r="CS3073">
        <v>11.9052489017872</v>
      </c>
      <c r="CT3073">
        <v>10.393710880220693</v>
      </c>
      <c r="CU3073">
        <v>0</v>
      </c>
    </row>
    <row r="3074" spans="89:99" x14ac:dyDescent="0.25">
      <c r="CK3074" t="s">
        <v>9356</v>
      </c>
      <c r="CL3074" t="s">
        <v>9357</v>
      </c>
      <c r="CM3074" t="s">
        <v>9358</v>
      </c>
      <c r="CN3074">
        <v>0</v>
      </c>
      <c r="CO3074">
        <v>5.5392574150710302E-3</v>
      </c>
      <c r="CP3074">
        <v>2882</v>
      </c>
      <c r="CQ3074">
        <v>-61.6742212838993</v>
      </c>
      <c r="CR3074">
        <v>4.8359711366239531E-3</v>
      </c>
      <c r="CS3074">
        <v>0.206723858787867</v>
      </c>
      <c r="CT3074">
        <v>0.18047737078072432</v>
      </c>
      <c r="CU3074">
        <v>0</v>
      </c>
    </row>
    <row r="3075" spans="89:99" x14ac:dyDescent="0.25">
      <c r="CK3075" t="s">
        <v>7664</v>
      </c>
      <c r="CL3075" t="s">
        <v>7665</v>
      </c>
      <c r="CM3075" t="s">
        <v>2966</v>
      </c>
      <c r="CN3075">
        <v>0</v>
      </c>
      <c r="CO3075">
        <v>2.1534711622443201E-3</v>
      </c>
      <c r="CP3075">
        <v>2883</v>
      </c>
      <c r="CQ3075">
        <v>-8.0645980051124999E-2</v>
      </c>
      <c r="CR3075">
        <v>1.8800578496011328E-3</v>
      </c>
      <c r="CS3075">
        <v>8.61388464897727E-3</v>
      </c>
      <c r="CT3075">
        <v>7.5202313984045217E-3</v>
      </c>
      <c r="CU3075">
        <v>0</v>
      </c>
    </row>
    <row r="3076" spans="89:99" x14ac:dyDescent="0.25">
      <c r="CK3076" t="s">
        <v>6146</v>
      </c>
      <c r="CL3076" t="s">
        <v>6147</v>
      </c>
      <c r="CM3076" t="s">
        <v>6148</v>
      </c>
      <c r="CN3076">
        <v>0</v>
      </c>
      <c r="CO3076">
        <v>6.0028418492162599E-3</v>
      </c>
      <c r="CP3076">
        <v>2884</v>
      </c>
      <c r="CQ3076">
        <v>-2.7551392732663502</v>
      </c>
      <c r="CR3076">
        <v>5.2406970366723682E-3</v>
      </c>
      <c r="CS3076">
        <v>0</v>
      </c>
      <c r="CT3076">
        <v>0</v>
      </c>
      <c r="CU3076">
        <v>0</v>
      </c>
    </row>
    <row r="3077" spans="89:99" x14ac:dyDescent="0.25">
      <c r="CK3077" t="s">
        <v>10077</v>
      </c>
      <c r="CL3077" t="s">
        <v>10078</v>
      </c>
      <c r="CM3077" t="s">
        <v>10079</v>
      </c>
      <c r="CN3077">
        <v>0</v>
      </c>
      <c r="CO3077">
        <v>9.6090431272137303E-3</v>
      </c>
      <c r="CP3077">
        <v>2885</v>
      </c>
      <c r="CQ3077">
        <v>-0.73034398018094004</v>
      </c>
      <c r="CR3077">
        <v>8.3890405756101693E-3</v>
      </c>
      <c r="CS3077">
        <v>97405.546019086105</v>
      </c>
      <c r="CT3077">
        <v>85038.548274318877</v>
      </c>
      <c r="CU3077">
        <v>0</v>
      </c>
    </row>
    <row r="3078" spans="89:99" x14ac:dyDescent="0.25">
      <c r="CK3078" t="s">
        <v>7676</v>
      </c>
      <c r="CL3078" t="s">
        <v>2816</v>
      </c>
      <c r="CM3078" t="s">
        <v>2817</v>
      </c>
      <c r="CN3078">
        <v>0</v>
      </c>
      <c r="CO3078">
        <v>2.34206098432486E-4</v>
      </c>
      <c r="CP3078">
        <v>2886</v>
      </c>
      <c r="CQ3078">
        <v>0.724342863439285</v>
      </c>
      <c r="CR3078">
        <v>2.044703553511039E-4</v>
      </c>
      <c r="CS3078">
        <v>532736.938210572</v>
      </c>
      <c r="CT3078">
        <v>465098.52558760508</v>
      </c>
      <c r="CU3078">
        <v>0</v>
      </c>
    </row>
    <row r="3079" spans="89:99" x14ac:dyDescent="0.25">
      <c r="CK3079" t="s">
        <v>8383</v>
      </c>
      <c r="CL3079" t="s">
        <v>8384</v>
      </c>
      <c r="CM3079" t="s">
        <v>8385</v>
      </c>
      <c r="CN3079">
        <v>0</v>
      </c>
      <c r="CO3079">
        <v>1.0895424734017701E-6</v>
      </c>
      <c r="CP3079">
        <v>2887</v>
      </c>
      <c r="CQ3079">
        <v>0</v>
      </c>
      <c r="CR3079">
        <v>9.5120980280878801E-7</v>
      </c>
      <c r="CS3079">
        <v>0</v>
      </c>
      <c r="CT3079">
        <v>0</v>
      </c>
      <c r="CU3079">
        <v>0</v>
      </c>
    </row>
    <row r="3080" spans="89:99" x14ac:dyDescent="0.25">
      <c r="CK3080" t="s">
        <v>9377</v>
      </c>
      <c r="CL3080" t="s">
        <v>9378</v>
      </c>
      <c r="CM3080" t="s">
        <v>9379</v>
      </c>
      <c r="CN3080">
        <v>0</v>
      </c>
      <c r="CO3080">
        <v>0.14775722032733299</v>
      </c>
      <c r="CP3080">
        <v>2888</v>
      </c>
      <c r="CQ3080">
        <v>3.7372781833930402</v>
      </c>
      <c r="CR3080">
        <v>0.12899737260569352</v>
      </c>
      <c r="CS3080">
        <v>69893736.649216294</v>
      </c>
      <c r="CT3080">
        <v>61019748.269285217</v>
      </c>
      <c r="CU3080">
        <v>0</v>
      </c>
    </row>
    <row r="3081" spans="89:99" x14ac:dyDescent="0.25">
      <c r="CK3081" t="s">
        <v>4939</v>
      </c>
      <c r="CL3081" t="s">
        <v>3165</v>
      </c>
      <c r="CM3081" t="s">
        <v>3166</v>
      </c>
      <c r="CN3081">
        <v>0</v>
      </c>
      <c r="CO3081">
        <v>4.6460295111487096E-3</v>
      </c>
      <c r="CP3081">
        <v>2889</v>
      </c>
      <c r="CQ3081">
        <v>9.1589196590372897</v>
      </c>
      <c r="CR3081">
        <v>4.0561510202952256E-3</v>
      </c>
      <c r="CS3081">
        <v>287183.13014825602</v>
      </c>
      <c r="CT3081">
        <v>250721.21121211292</v>
      </c>
      <c r="CU3081">
        <v>0</v>
      </c>
    </row>
    <row r="3082" spans="89:99" x14ac:dyDescent="0.25">
      <c r="CK3082" t="s">
        <v>9571</v>
      </c>
      <c r="CL3082" t="s">
        <v>9572</v>
      </c>
      <c r="CM3082" t="s">
        <v>9573</v>
      </c>
      <c r="CN3082">
        <v>0</v>
      </c>
      <c r="CO3082">
        <v>2.5271271061849199E-3</v>
      </c>
      <c r="CP3082">
        <v>2890</v>
      </c>
      <c r="CQ3082">
        <v>-33.566554204648</v>
      </c>
      <c r="CR3082">
        <v>2.2062729402752583E-3</v>
      </c>
      <c r="CS3082">
        <v>12336.6581929572</v>
      </c>
      <c r="CT3082">
        <v>10770.346722146585</v>
      </c>
      <c r="CU3082">
        <v>0</v>
      </c>
    </row>
    <row r="3083" spans="89:99" x14ac:dyDescent="0.25">
      <c r="CK3083" t="s">
        <v>8458</v>
      </c>
      <c r="CL3083" t="s">
        <v>8459</v>
      </c>
      <c r="CM3083" t="s">
        <v>8460</v>
      </c>
      <c r="CN3083">
        <v>0</v>
      </c>
      <c r="CO3083">
        <v>8.6004233198938701E-5</v>
      </c>
      <c r="CP3083">
        <v>2891</v>
      </c>
      <c r="CQ3083">
        <v>-98.935662838065696</v>
      </c>
      <c r="CR3083">
        <v>7.5084791735068675E-5</v>
      </c>
      <c r="CS3083">
        <v>229.56933244591201</v>
      </c>
      <c r="CT3083">
        <v>200.42229172124931</v>
      </c>
      <c r="CU3083">
        <v>0</v>
      </c>
    </row>
    <row r="3084" spans="89:99" x14ac:dyDescent="0.25">
      <c r="CK3084" t="s">
        <v>8165</v>
      </c>
      <c r="CL3084" t="s">
        <v>1043</v>
      </c>
      <c r="CM3084" t="s">
        <v>10658</v>
      </c>
      <c r="CN3084">
        <v>0</v>
      </c>
      <c r="CO3084">
        <v>1.4157363868851701E-7</v>
      </c>
      <c r="CP3084">
        <v>2892</v>
      </c>
      <c r="CQ3084">
        <v>-11.1519443935704</v>
      </c>
      <c r="CR3084">
        <v>1.2359888322606816E-7</v>
      </c>
      <c r="CS3084">
        <v>0.401122436448696</v>
      </c>
      <c r="CT3084">
        <v>0.35019432742742385</v>
      </c>
      <c r="CU3084">
        <v>0</v>
      </c>
    </row>
    <row r="3085" spans="89:99" x14ac:dyDescent="0.25">
      <c r="CK3085" t="s">
        <v>10167</v>
      </c>
      <c r="CL3085" t="s">
        <v>10168</v>
      </c>
      <c r="CM3085" t="s">
        <v>10169</v>
      </c>
      <c r="CN3085">
        <v>0</v>
      </c>
      <c r="CO3085">
        <v>5.7163346440601204E-6</v>
      </c>
      <c r="CP3085">
        <v>2893</v>
      </c>
      <c r="CQ3085">
        <v>2.6670636135166199</v>
      </c>
      <c r="CR3085">
        <v>4.9905659323116723E-6</v>
      </c>
      <c r="CS3085">
        <v>8416.6549443871809</v>
      </c>
      <c r="CT3085">
        <v>7348.0427660280093</v>
      </c>
      <c r="CU3085">
        <v>0</v>
      </c>
    </row>
    <row r="3086" spans="89:99" x14ac:dyDescent="0.25">
      <c r="CK3086" t="s">
        <v>7796</v>
      </c>
      <c r="CL3086" t="s">
        <v>7797</v>
      </c>
      <c r="CM3086" t="s">
        <v>3034</v>
      </c>
      <c r="CN3086">
        <v>0</v>
      </c>
      <c r="CO3086">
        <v>8.8465853664282195E-4</v>
      </c>
      <c r="CP3086">
        <v>2894</v>
      </c>
      <c r="CQ3086">
        <v>-8.1359600046592195</v>
      </c>
      <c r="CR3086">
        <v>7.7233875019650292E-4</v>
      </c>
      <c r="CS3086">
        <v>2.9339796292385798</v>
      </c>
      <c r="CT3086">
        <v>2.5614698395919335</v>
      </c>
      <c r="CU3086">
        <v>0</v>
      </c>
    </row>
    <row r="3087" spans="89:99" x14ac:dyDescent="0.25">
      <c r="CK3087" t="s">
        <v>6978</v>
      </c>
      <c r="CL3087" t="s">
        <v>6979</v>
      </c>
      <c r="CM3087" t="s">
        <v>6980</v>
      </c>
      <c r="CN3087">
        <v>0</v>
      </c>
      <c r="CO3087">
        <v>2.5395402255719E-3</v>
      </c>
      <c r="CP3087">
        <v>2895</v>
      </c>
      <c r="CQ3087">
        <v>-5.3615280771560396</v>
      </c>
      <c r="CR3087">
        <v>2.2171100403723899E-3</v>
      </c>
      <c r="CS3087">
        <v>140.38832320984</v>
      </c>
      <c r="CT3087">
        <v>122.56406014182591</v>
      </c>
      <c r="CU3087">
        <v>0</v>
      </c>
    </row>
    <row r="3088" spans="89:99" x14ac:dyDescent="0.25">
      <c r="CK3088" t="s">
        <v>4939</v>
      </c>
      <c r="CL3088" t="s">
        <v>4940</v>
      </c>
      <c r="CM3088" t="s">
        <v>4941</v>
      </c>
      <c r="CN3088">
        <v>0</v>
      </c>
      <c r="CO3088">
        <v>1.04997108116146E-4</v>
      </c>
      <c r="CP3088">
        <v>2896</v>
      </c>
      <c r="CQ3088">
        <v>0</v>
      </c>
      <c r="CR3088">
        <v>9.1666255281287658E-5</v>
      </c>
      <c r="CS3088">
        <v>0</v>
      </c>
      <c r="CT3088">
        <v>0</v>
      </c>
      <c r="CU3088">
        <v>0</v>
      </c>
    </row>
    <row r="3089" spans="89:99" x14ac:dyDescent="0.25">
      <c r="CK3089" t="s">
        <v>4339</v>
      </c>
      <c r="CL3089" t="s">
        <v>2818</v>
      </c>
      <c r="CM3089" t="s">
        <v>4340</v>
      </c>
      <c r="CN3089">
        <v>0</v>
      </c>
      <c r="CO3089">
        <v>0.18010619226343699</v>
      </c>
      <c r="CP3089">
        <v>2897</v>
      </c>
      <c r="CQ3089">
        <v>0.42526397274243399</v>
      </c>
      <c r="CR3089">
        <v>0.15723918966890202</v>
      </c>
      <c r="CS3089">
        <v>1811381.9336145199</v>
      </c>
      <c r="CT3089">
        <v>1581401.6377950865</v>
      </c>
      <c r="CU3089">
        <v>0</v>
      </c>
    </row>
    <row r="3090" spans="89:99" x14ac:dyDescent="0.25">
      <c r="CK3090" t="s">
        <v>11056</v>
      </c>
      <c r="CL3090" t="s">
        <v>11057</v>
      </c>
      <c r="CM3090" t="s">
        <v>11058</v>
      </c>
      <c r="CN3090">
        <v>0</v>
      </c>
      <c r="CO3090">
        <v>4.2698768962072904E-3</v>
      </c>
      <c r="CP3090">
        <v>2898</v>
      </c>
      <c r="CQ3090">
        <v>1.24064494053244</v>
      </c>
      <c r="CR3090">
        <v>3.727756245957229E-3</v>
      </c>
      <c r="CS3090">
        <v>11011.8626426395</v>
      </c>
      <c r="CT3090">
        <v>9613.7525140794223</v>
      </c>
      <c r="CU3090">
        <v>0</v>
      </c>
    </row>
    <row r="3091" spans="89:99" x14ac:dyDescent="0.25">
      <c r="CK3091" t="s">
        <v>8861</v>
      </c>
      <c r="CL3091" t="s">
        <v>3545</v>
      </c>
      <c r="CM3091" t="s">
        <v>3546</v>
      </c>
      <c r="CN3091">
        <v>0</v>
      </c>
      <c r="CO3091">
        <v>9.3935606292370002E-4</v>
      </c>
      <c r="CP3091">
        <v>2899</v>
      </c>
      <c r="CQ3091">
        <v>1.1560833939826201</v>
      </c>
      <c r="CR3091">
        <v>8.2009165975065559E-4</v>
      </c>
      <c r="CS3091">
        <v>806.21928848637197</v>
      </c>
      <c r="CT3091">
        <v>703.85846274298842</v>
      </c>
      <c r="CU3091">
        <v>0</v>
      </c>
    </row>
    <row r="3092" spans="89:99" x14ac:dyDescent="0.25">
      <c r="CK3092" t="s">
        <v>8517</v>
      </c>
      <c r="CL3092" t="s">
        <v>8518</v>
      </c>
      <c r="CM3092" t="s">
        <v>8519</v>
      </c>
      <c r="CN3092">
        <v>0</v>
      </c>
      <c r="CO3092">
        <v>3.9091414013788297E-6</v>
      </c>
      <c r="CP3092">
        <v>2901</v>
      </c>
      <c r="CQ3092">
        <v>2.9793119465492199</v>
      </c>
      <c r="CR3092">
        <v>3.4128211724941691E-6</v>
      </c>
      <c r="CS3092">
        <v>0.303173223579908</v>
      </c>
      <c r="CT3092">
        <v>0.26468113842130864</v>
      </c>
      <c r="CU3092">
        <v>0</v>
      </c>
    </row>
    <row r="3093" spans="89:99" x14ac:dyDescent="0.25">
      <c r="CK3093" t="s">
        <v>10170</v>
      </c>
      <c r="CL3093" t="s">
        <v>10171</v>
      </c>
      <c r="CM3093" t="s">
        <v>10172</v>
      </c>
      <c r="CN3093">
        <v>0</v>
      </c>
      <c r="CO3093">
        <v>7.19025729331555E-3</v>
      </c>
      <c r="CP3093">
        <v>2902</v>
      </c>
      <c r="CQ3093">
        <v>11.1054546463535</v>
      </c>
      <c r="CR3093">
        <v>6.2773534663270363E-3</v>
      </c>
      <c r="CS3093">
        <v>75621.330863714495</v>
      </c>
      <c r="CT3093">
        <v>66020.144211933861</v>
      </c>
      <c r="CU3093">
        <v>0</v>
      </c>
    </row>
    <row r="3094" spans="89:99" x14ac:dyDescent="0.25">
      <c r="CK3094" t="s">
        <v>8418</v>
      </c>
      <c r="CL3094" t="s">
        <v>8418</v>
      </c>
      <c r="CM3094" t="s">
        <v>8419</v>
      </c>
      <c r="CN3094">
        <v>0</v>
      </c>
      <c r="CO3094">
        <v>3.11339990607877E-5</v>
      </c>
      <c r="CP3094">
        <v>2903</v>
      </c>
      <c r="CQ3094">
        <v>0</v>
      </c>
      <c r="CR3094">
        <v>2.7181102004033857E-5</v>
      </c>
      <c r="CS3094">
        <v>0</v>
      </c>
      <c r="CT3094">
        <v>0</v>
      </c>
      <c r="CU3094">
        <v>0</v>
      </c>
    </row>
    <row r="3095" spans="89:99" x14ac:dyDescent="0.25">
      <c r="CK3095" t="s">
        <v>10100</v>
      </c>
      <c r="CL3095" t="s">
        <v>10101</v>
      </c>
      <c r="CM3095" t="s">
        <v>10102</v>
      </c>
      <c r="CN3095">
        <v>0</v>
      </c>
      <c r="CO3095">
        <v>1.11580632199874E-3</v>
      </c>
      <c r="CP3095">
        <v>2904</v>
      </c>
      <c r="CQ3095">
        <v>-45.5502034809208</v>
      </c>
      <c r="CR3095">
        <v>9.7413908813249225E-4</v>
      </c>
      <c r="CS3095">
        <v>0</v>
      </c>
      <c r="CT3095">
        <v>0</v>
      </c>
      <c r="CU3095">
        <v>0</v>
      </c>
    </row>
    <row r="3096" spans="89:99" x14ac:dyDescent="0.25">
      <c r="CK3096" t="s">
        <v>9610</v>
      </c>
      <c r="CL3096" t="s">
        <v>9611</v>
      </c>
      <c r="CM3096" t="s">
        <v>9612</v>
      </c>
      <c r="CN3096">
        <v>0</v>
      </c>
      <c r="CO3096">
        <v>2.9580105347303001E-2</v>
      </c>
      <c r="CP3096">
        <v>2905</v>
      </c>
      <c r="CQ3096">
        <v>0.52179165873511002</v>
      </c>
      <c r="CR3096">
        <v>2.5824496851988031E-2</v>
      </c>
      <c r="CS3096">
        <v>0.73950263368257396</v>
      </c>
      <c r="CT3096">
        <v>0.64561242129969987</v>
      </c>
      <c r="CU3096">
        <v>0</v>
      </c>
    </row>
    <row r="3097" spans="89:99" x14ac:dyDescent="0.25">
      <c r="CK3097" t="s">
        <v>8730</v>
      </c>
      <c r="CL3097" t="s">
        <v>3010</v>
      </c>
      <c r="CM3097" t="s">
        <v>3011</v>
      </c>
      <c r="CN3097">
        <v>0</v>
      </c>
      <c r="CO3097">
        <v>1.00809874193302E-2</v>
      </c>
      <c r="CP3097">
        <v>2906</v>
      </c>
      <c r="CQ3097">
        <v>5.0306971562719696</v>
      </c>
      <c r="CR3097">
        <v>8.8010649326223638E-3</v>
      </c>
      <c r="CS3097">
        <v>206663.93929840499</v>
      </c>
      <c r="CT3097">
        <v>180425.05890932237</v>
      </c>
      <c r="CU3097">
        <v>0</v>
      </c>
    </row>
    <row r="3098" spans="89:99" x14ac:dyDescent="0.25">
      <c r="CK3098" t="s">
        <v>8548</v>
      </c>
      <c r="CL3098" t="s">
        <v>8549</v>
      </c>
      <c r="CM3098" t="s">
        <v>8550</v>
      </c>
      <c r="CN3098">
        <v>0</v>
      </c>
      <c r="CO3098">
        <v>3.9594887085181099E-4</v>
      </c>
      <c r="CP3098">
        <v>2907</v>
      </c>
      <c r="CQ3098">
        <v>-0.755358785359867</v>
      </c>
      <c r="CR3098">
        <v>3.4567761841298176E-4</v>
      </c>
      <c r="CS3098">
        <v>0</v>
      </c>
      <c r="CT3098">
        <v>0</v>
      </c>
      <c r="CU3098">
        <v>0</v>
      </c>
    </row>
    <row r="3099" spans="89:99" x14ac:dyDescent="0.25">
      <c r="CK3099" t="s">
        <v>7813</v>
      </c>
      <c r="CL3099" t="s">
        <v>7814</v>
      </c>
      <c r="CM3099" t="s">
        <v>7815</v>
      </c>
      <c r="CN3099">
        <v>0</v>
      </c>
      <c r="CO3099">
        <v>1.33247466054884E-3</v>
      </c>
      <c r="CP3099">
        <v>2908</v>
      </c>
      <c r="CQ3099">
        <v>-0.13650060515596699</v>
      </c>
      <c r="CR3099">
        <v>1.1632983477469173E-3</v>
      </c>
      <c r="CS3099">
        <v>30455.094796270001</v>
      </c>
      <c r="CT3099">
        <v>26588.394140556386</v>
      </c>
      <c r="CU3099">
        <v>0</v>
      </c>
    </row>
    <row r="3100" spans="89:99" x14ac:dyDescent="0.25">
      <c r="CK3100" t="s">
        <v>7404</v>
      </c>
      <c r="CL3100" t="s">
        <v>7405</v>
      </c>
      <c r="CM3100" t="s">
        <v>7406</v>
      </c>
      <c r="CN3100">
        <v>0</v>
      </c>
      <c r="CO3100">
        <v>1.40039080483098E-4</v>
      </c>
      <c r="CP3100">
        <v>2909</v>
      </c>
      <c r="CQ3100">
        <v>-35.001462252454203</v>
      </c>
      <c r="CR3100">
        <v>1.22259158668642E-4</v>
      </c>
      <c r="CS3100">
        <v>18.0224145866264</v>
      </c>
      <c r="CT3100">
        <v>15.73421674104997</v>
      </c>
      <c r="CU3100">
        <v>0</v>
      </c>
    </row>
    <row r="3101" spans="89:99" x14ac:dyDescent="0.25">
      <c r="CK3101" t="s">
        <v>8724</v>
      </c>
      <c r="CL3101" t="s">
        <v>8725</v>
      </c>
      <c r="CM3101" t="s">
        <v>8726</v>
      </c>
      <c r="CN3101">
        <v>0</v>
      </c>
      <c r="CO3101">
        <v>2.0333423713681999E-2</v>
      </c>
      <c r="CP3101">
        <v>2910</v>
      </c>
      <c r="CQ3101">
        <v>-1.55952107499486</v>
      </c>
      <c r="CR3101">
        <v>1.7751810905298083E-2</v>
      </c>
      <c r="CS3101">
        <v>22106.843116381198</v>
      </c>
      <c r="CT3101">
        <v>19300.069886952981</v>
      </c>
      <c r="CU3101">
        <v>0</v>
      </c>
    </row>
    <row r="3102" spans="89:99" x14ac:dyDescent="0.25">
      <c r="CK3102" t="s">
        <v>7196</v>
      </c>
      <c r="CL3102" t="s">
        <v>7197</v>
      </c>
      <c r="CM3102" t="s">
        <v>7198</v>
      </c>
      <c r="CN3102">
        <v>0</v>
      </c>
      <c r="CO3102">
        <v>0.31999553621480897</v>
      </c>
      <c r="CP3102">
        <v>2911</v>
      </c>
      <c r="CQ3102">
        <v>-2.2122709193440699</v>
      </c>
      <c r="CR3102">
        <v>0.27936762295483203</v>
      </c>
      <c r="CS3102">
        <v>13.9890754473013</v>
      </c>
      <c r="CT3102">
        <v>12.212966472210141</v>
      </c>
      <c r="CU3102">
        <v>0</v>
      </c>
    </row>
    <row r="3103" spans="89:99" x14ac:dyDescent="0.25">
      <c r="CK3103" t="s">
        <v>10005</v>
      </c>
      <c r="CL3103" t="s">
        <v>10005</v>
      </c>
      <c r="CM3103" t="s">
        <v>10006</v>
      </c>
      <c r="CN3103">
        <v>0</v>
      </c>
      <c r="CO3103">
        <v>2.7375185164308899E-5</v>
      </c>
      <c r="CP3103">
        <v>2912</v>
      </c>
      <c r="CQ3103">
        <v>-29.789407811302301</v>
      </c>
      <c r="CR3103">
        <v>2.389952215510759E-5</v>
      </c>
      <c r="CS3103">
        <v>6339.9833833132898</v>
      </c>
      <c r="CT3103">
        <v>5535.0337330343027</v>
      </c>
      <c r="CU3103">
        <v>0</v>
      </c>
    </row>
    <row r="3104" spans="89:99" x14ac:dyDescent="0.25">
      <c r="CK3104" t="s">
        <v>5745</v>
      </c>
      <c r="CL3104" t="s">
        <v>1463</v>
      </c>
      <c r="CM3104" t="s">
        <v>1464</v>
      </c>
      <c r="CN3104">
        <v>0</v>
      </c>
      <c r="CO3104">
        <v>8.0013357194295704E-4</v>
      </c>
      <c r="CP3104">
        <v>2913</v>
      </c>
      <c r="CQ3104">
        <v>1.1378082188993099</v>
      </c>
      <c r="CR3104">
        <v>6.9854541311479168E-4</v>
      </c>
      <c r="CS3104">
        <v>6.7292744829036097</v>
      </c>
      <c r="CT3104">
        <v>5.8748988774562374</v>
      </c>
      <c r="CU3104">
        <v>0</v>
      </c>
    </row>
    <row r="3105" spans="89:99" x14ac:dyDescent="0.25">
      <c r="CK3105" t="s">
        <v>9513</v>
      </c>
      <c r="CL3105" t="s">
        <v>9514</v>
      </c>
      <c r="CM3105" t="s">
        <v>9515</v>
      </c>
      <c r="CN3105">
        <v>0</v>
      </c>
      <c r="CO3105">
        <v>1.49437966908882E-3</v>
      </c>
      <c r="CP3105">
        <v>2914</v>
      </c>
      <c r="CQ3105">
        <v>-2.2963781079463098E-2</v>
      </c>
      <c r="CR3105">
        <v>1.3046472487826275E-3</v>
      </c>
      <c r="CS3105">
        <v>0</v>
      </c>
      <c r="CT3105">
        <v>0</v>
      </c>
      <c r="CU3105">
        <v>0</v>
      </c>
    </row>
    <row r="3106" spans="89:99" x14ac:dyDescent="0.25">
      <c r="CK3106" t="s">
        <v>10413</v>
      </c>
      <c r="CL3106" t="s">
        <v>10414</v>
      </c>
      <c r="CM3106" t="s">
        <v>10415</v>
      </c>
      <c r="CN3106">
        <v>0</v>
      </c>
      <c r="CO3106">
        <v>3.7273406056393399</v>
      </c>
      <c r="CP3106">
        <v>2915</v>
      </c>
      <c r="CQ3106">
        <v>-14.8449862574753</v>
      </c>
      <c r="CR3106">
        <v>3.2541025329849478</v>
      </c>
      <c r="CS3106">
        <v>19289.088670045501</v>
      </c>
      <c r="CT3106">
        <v>16840.068816141847</v>
      </c>
      <c r="CU3106">
        <v>0</v>
      </c>
    </row>
    <row r="3107" spans="89:99" x14ac:dyDescent="0.25">
      <c r="CK3107" t="s">
        <v>8634</v>
      </c>
      <c r="CL3107" t="s">
        <v>8635</v>
      </c>
      <c r="CM3107" t="s">
        <v>8636</v>
      </c>
      <c r="CN3107">
        <v>0</v>
      </c>
      <c r="CO3107">
        <v>3.3968960434692399E-6</v>
      </c>
      <c r="CP3107">
        <v>2916</v>
      </c>
      <c r="CQ3107">
        <v>0</v>
      </c>
      <c r="CR3107">
        <v>2.9656125342062123E-6</v>
      </c>
      <c r="CS3107">
        <v>0</v>
      </c>
      <c r="CT3107">
        <v>0</v>
      </c>
      <c r="CU3107">
        <v>0</v>
      </c>
    </row>
    <row r="3108" spans="89:99" x14ac:dyDescent="0.25">
      <c r="CK3108" t="s">
        <v>9869</v>
      </c>
      <c r="CL3108" t="s">
        <v>9870</v>
      </c>
      <c r="CM3108" t="s">
        <v>9871</v>
      </c>
      <c r="CN3108">
        <v>0</v>
      </c>
      <c r="CO3108">
        <v>0.12980591539384501</v>
      </c>
      <c r="CP3108">
        <v>2917</v>
      </c>
      <c r="CQ3108">
        <v>-41.927004140991201</v>
      </c>
      <c r="CR3108">
        <v>0.1133252371517809</v>
      </c>
      <c r="CS3108">
        <v>0</v>
      </c>
      <c r="CT3108">
        <v>0</v>
      </c>
      <c r="CU3108">
        <v>0</v>
      </c>
    </row>
    <row r="3109" spans="89:99" x14ac:dyDescent="0.25">
      <c r="CK3109" t="s">
        <v>5630</v>
      </c>
      <c r="CL3109" t="s">
        <v>3365</v>
      </c>
      <c r="CM3109" t="s">
        <v>8356</v>
      </c>
      <c r="CN3109">
        <v>0</v>
      </c>
      <c r="CO3109">
        <v>2.0773025844377899E-3</v>
      </c>
      <c r="CP3109">
        <v>2918</v>
      </c>
      <c r="CQ3109">
        <v>-51.077823949819397</v>
      </c>
      <c r="CR3109">
        <v>1.813559939107231E-3</v>
      </c>
      <c r="CS3109">
        <v>0</v>
      </c>
      <c r="CT3109">
        <v>0</v>
      </c>
      <c r="CU3109">
        <v>0</v>
      </c>
    </row>
    <row r="3110" spans="89:99" x14ac:dyDescent="0.25">
      <c r="CK3110" t="s">
        <v>9984</v>
      </c>
      <c r="CL3110" t="s">
        <v>9985</v>
      </c>
      <c r="CM3110" t="s">
        <v>9986</v>
      </c>
      <c r="CN3110">
        <v>0</v>
      </c>
      <c r="CO3110">
        <v>3.9732166193860403E-5</v>
      </c>
      <c r="CP3110">
        <v>2919</v>
      </c>
      <c r="CQ3110">
        <v>0</v>
      </c>
      <c r="CR3110">
        <v>3.4687611445223123E-5</v>
      </c>
      <c r="CS3110">
        <v>0</v>
      </c>
      <c r="CT3110">
        <v>0</v>
      </c>
      <c r="CU3110">
        <v>0</v>
      </c>
    </row>
    <row r="3111" spans="89:99" x14ac:dyDescent="0.25">
      <c r="CK3111" t="s">
        <v>3857</v>
      </c>
      <c r="CL3111" t="s">
        <v>1478</v>
      </c>
      <c r="CM3111" t="s">
        <v>9805</v>
      </c>
      <c r="CN3111">
        <v>0</v>
      </c>
      <c r="CO3111">
        <v>0.65354078826745399</v>
      </c>
      <c r="CP3111">
        <v>2920</v>
      </c>
      <c r="CQ3111">
        <v>1.06024345422537</v>
      </c>
      <c r="CR3111">
        <v>0.57056463562586512</v>
      </c>
      <c r="CS3111">
        <v>1108.29207937558</v>
      </c>
      <c r="CT3111">
        <v>967.57888380973918</v>
      </c>
      <c r="CU3111">
        <v>0</v>
      </c>
    </row>
    <row r="3112" spans="89:99" x14ac:dyDescent="0.25">
      <c r="CK3112" t="s">
        <v>7914</v>
      </c>
      <c r="CL3112" t="s">
        <v>7915</v>
      </c>
      <c r="CM3112" t="s">
        <v>7916</v>
      </c>
      <c r="CN3112">
        <v>0</v>
      </c>
      <c r="CO3112">
        <v>6.6356955695703696E-3</v>
      </c>
      <c r="CP3112">
        <v>2921</v>
      </c>
      <c r="CQ3112">
        <v>-30.721574050552</v>
      </c>
      <c r="CR3112">
        <v>5.7932011172754389E-3</v>
      </c>
      <c r="CS3112">
        <v>464.49868986992601</v>
      </c>
      <c r="CT3112">
        <v>405.52407820928084</v>
      </c>
      <c r="CU3112">
        <v>0</v>
      </c>
    </row>
    <row r="3113" spans="89:99" x14ac:dyDescent="0.25">
      <c r="CK3113" t="s">
        <v>8277</v>
      </c>
      <c r="CL3113" t="s">
        <v>8278</v>
      </c>
      <c r="CM3113" t="s">
        <v>8279</v>
      </c>
      <c r="CN3113">
        <v>0</v>
      </c>
      <c r="CO3113">
        <v>4.9028911539514597E-5</v>
      </c>
      <c r="CP3113">
        <v>2922</v>
      </c>
      <c r="CQ3113">
        <v>0</v>
      </c>
      <c r="CR3113">
        <v>4.2804004814811682E-5</v>
      </c>
      <c r="CS3113">
        <v>0</v>
      </c>
      <c r="CT3113">
        <v>0</v>
      </c>
      <c r="CU3113">
        <v>0</v>
      </c>
    </row>
    <row r="3114" spans="89:99" x14ac:dyDescent="0.25">
      <c r="CK3114" t="s">
        <v>2713</v>
      </c>
      <c r="CL3114" t="s">
        <v>6107</v>
      </c>
      <c r="CM3114" t="s">
        <v>6108</v>
      </c>
      <c r="CN3114">
        <v>0</v>
      </c>
      <c r="CO3114">
        <v>1.0776822871460599E-3</v>
      </c>
      <c r="CP3114">
        <v>2923</v>
      </c>
      <c r="CQ3114">
        <v>-12.938371148882601</v>
      </c>
      <c r="CR3114">
        <v>9.4085543324084781E-4</v>
      </c>
      <c r="CS3114">
        <v>2.1184800289155001</v>
      </c>
      <c r="CT3114">
        <v>1.8495093305242731</v>
      </c>
      <c r="CU3114">
        <v>0</v>
      </c>
    </row>
    <row r="3115" spans="89:99" x14ac:dyDescent="0.25">
      <c r="CK3115" t="s">
        <v>7631</v>
      </c>
      <c r="CL3115" t="s">
        <v>7632</v>
      </c>
      <c r="CM3115" t="s">
        <v>7633</v>
      </c>
      <c r="CN3115">
        <v>0</v>
      </c>
      <c r="CO3115">
        <v>1.6277957463862899E-4</v>
      </c>
      <c r="CP3115">
        <v>2924</v>
      </c>
      <c r="CQ3115">
        <v>1.7380661841871901</v>
      </c>
      <c r="CR3115">
        <v>1.4211242872421014E-4</v>
      </c>
      <c r="CS3115">
        <v>0.82084409281065496</v>
      </c>
      <c r="CT3115">
        <v>0.7166264434110432</v>
      </c>
      <c r="CU3115">
        <v>0</v>
      </c>
    </row>
    <row r="3116" spans="89:99" x14ac:dyDescent="0.25">
      <c r="CK3116" t="s">
        <v>8080</v>
      </c>
      <c r="CL3116" t="s">
        <v>288</v>
      </c>
      <c r="CM3116" t="s">
        <v>8081</v>
      </c>
      <c r="CN3116">
        <v>0</v>
      </c>
      <c r="CO3116">
        <v>5.6942390677527802E-3</v>
      </c>
      <c r="CP3116">
        <v>2925</v>
      </c>
      <c r="CQ3116">
        <v>-6.1456986790385404</v>
      </c>
      <c r="CR3116">
        <v>4.9712756987546174E-3</v>
      </c>
      <c r="CS3116">
        <v>1054.5652137591801</v>
      </c>
      <c r="CT3116">
        <v>920.67339595945987</v>
      </c>
      <c r="CU3116">
        <v>0</v>
      </c>
    </row>
    <row r="3117" spans="89:99" x14ac:dyDescent="0.25">
      <c r="CK3117" t="s">
        <v>6349</v>
      </c>
      <c r="CL3117" t="s">
        <v>3021</v>
      </c>
      <c r="CM3117" t="s">
        <v>3022</v>
      </c>
      <c r="CN3117">
        <v>0</v>
      </c>
      <c r="CO3117">
        <v>6.4312777271595804E-5</v>
      </c>
      <c r="CP3117">
        <v>2927</v>
      </c>
      <c r="CQ3117">
        <v>-7.6542771793476598</v>
      </c>
      <c r="CR3117">
        <v>5.6147369818084931E-5</v>
      </c>
      <c r="CS3117">
        <v>14095.884017488601</v>
      </c>
      <c r="CT3117">
        <v>12306.214199092181</v>
      </c>
      <c r="CU3117">
        <v>0</v>
      </c>
    </row>
    <row r="3118" spans="89:99" x14ac:dyDescent="0.25">
      <c r="CK3118" t="s">
        <v>10279</v>
      </c>
      <c r="CL3118" t="s">
        <v>10280</v>
      </c>
      <c r="CM3118" t="s">
        <v>10281</v>
      </c>
      <c r="CN3118">
        <v>0</v>
      </c>
      <c r="CO3118">
        <v>1.01565607429168E-2</v>
      </c>
      <c r="CP3118">
        <v>2928</v>
      </c>
      <c r="CQ3118">
        <v>0.66329074452324999</v>
      </c>
      <c r="CR3118">
        <v>8.8670431647531137E-3</v>
      </c>
      <c r="CS3118">
        <v>22768.505450503901</v>
      </c>
      <c r="CT3118">
        <v>19877.72492448613</v>
      </c>
      <c r="CU3118">
        <v>0</v>
      </c>
    </row>
    <row r="3119" spans="89:99" x14ac:dyDescent="0.25">
      <c r="CK3119" t="s">
        <v>5088</v>
      </c>
      <c r="CL3119" t="s">
        <v>9864</v>
      </c>
      <c r="CM3119" t="s">
        <v>9865</v>
      </c>
      <c r="CN3119">
        <v>0</v>
      </c>
      <c r="CO3119">
        <v>3.23007600112717E-6</v>
      </c>
      <c r="CP3119">
        <v>2929</v>
      </c>
      <c r="CQ3119">
        <v>-0.11937065846992601</v>
      </c>
      <c r="CR3119">
        <v>2.8199726317200606E-6</v>
      </c>
      <c r="CS3119">
        <v>10.9858922393336</v>
      </c>
      <c r="CT3119">
        <v>9.591079417058852</v>
      </c>
      <c r="CU3119">
        <v>0</v>
      </c>
    </row>
    <row r="3120" spans="89:99" x14ac:dyDescent="0.25">
      <c r="CK3120" t="s">
        <v>9957</v>
      </c>
      <c r="CL3120" t="s">
        <v>9958</v>
      </c>
      <c r="CM3120" t="s">
        <v>9959</v>
      </c>
      <c r="CN3120">
        <v>0</v>
      </c>
      <c r="CO3120">
        <v>8.2849851135955496E-4</v>
      </c>
      <c r="CP3120">
        <v>2930</v>
      </c>
      <c r="CQ3120">
        <v>-57.684184472528798</v>
      </c>
      <c r="CR3120">
        <v>7.2330902636330064E-4</v>
      </c>
      <c r="CS3120">
        <v>10.257262842564501</v>
      </c>
      <c r="CT3120">
        <v>8.954959723021144</v>
      </c>
      <c r="CU3120">
        <v>0</v>
      </c>
    </row>
    <row r="3121" spans="89:99" x14ac:dyDescent="0.25">
      <c r="CK3121" t="s">
        <v>8431</v>
      </c>
      <c r="CL3121" t="s">
        <v>8432</v>
      </c>
      <c r="CM3121" t="s">
        <v>8433</v>
      </c>
      <c r="CN3121">
        <v>0</v>
      </c>
      <c r="CO3121">
        <v>1.7074904640065901E-2</v>
      </c>
      <c r="CP3121">
        <v>2931</v>
      </c>
      <c r="CQ3121">
        <v>12.1126824258879</v>
      </c>
      <c r="CR3121">
        <v>1.4907006447344578E-2</v>
      </c>
      <c r="CS3121">
        <v>83189.191529970602</v>
      </c>
      <c r="CT3121">
        <v>72627.159016559439</v>
      </c>
      <c r="CU3121">
        <v>0</v>
      </c>
    </row>
    <row r="3122" spans="89:99" x14ac:dyDescent="0.25">
      <c r="CK3122" t="s">
        <v>9443</v>
      </c>
      <c r="CL3122" t="s">
        <v>3117</v>
      </c>
      <c r="CM3122" t="s">
        <v>3118</v>
      </c>
      <c r="CN3122">
        <v>0</v>
      </c>
      <c r="CO3122">
        <v>1.072127981216E-5</v>
      </c>
      <c r="CP3122">
        <v>2932</v>
      </c>
      <c r="CQ3122">
        <v>2.4582040237323199</v>
      </c>
      <c r="CR3122">
        <v>9.3600632420889205E-6</v>
      </c>
      <c r="CS3122">
        <v>0</v>
      </c>
      <c r="CT3122">
        <v>0</v>
      </c>
      <c r="CU3122">
        <v>0</v>
      </c>
    </row>
    <row r="3123" spans="89:99" x14ac:dyDescent="0.25">
      <c r="CK3123" t="s">
        <v>5807</v>
      </c>
      <c r="CL3123" t="s">
        <v>9410</v>
      </c>
      <c r="CM3123" t="s">
        <v>9411</v>
      </c>
      <c r="CN3123">
        <v>0</v>
      </c>
      <c r="CO3123">
        <v>2.4736755380539202</v>
      </c>
      <c r="CP3123">
        <v>2933</v>
      </c>
      <c r="CQ3123">
        <v>0.45882536255023398</v>
      </c>
      <c r="CR3123">
        <v>2.1596077970404428</v>
      </c>
      <c r="CS3123">
        <v>4442.3688846844698</v>
      </c>
      <c r="CT3123">
        <v>3878.3479616093919</v>
      </c>
      <c r="CU3123">
        <v>0</v>
      </c>
    </row>
    <row r="3124" spans="89:99" x14ac:dyDescent="0.25">
      <c r="CK3124" t="s">
        <v>5173</v>
      </c>
      <c r="CL3124" t="s">
        <v>7216</v>
      </c>
      <c r="CM3124" t="s">
        <v>7217</v>
      </c>
      <c r="CN3124">
        <v>0</v>
      </c>
      <c r="CO3124">
        <v>1.38770992107846E-2</v>
      </c>
      <c r="CP3124">
        <v>2934</v>
      </c>
      <c r="CQ3124">
        <v>-3.5239490255198698E-3</v>
      </c>
      <c r="CR3124">
        <v>1.2115207186586548E-2</v>
      </c>
      <c r="CS3124">
        <v>0.166525190529415</v>
      </c>
      <c r="CT3124">
        <v>0.14538248623903841</v>
      </c>
      <c r="CU3124">
        <v>0</v>
      </c>
    </row>
    <row r="3125" spans="89:99" x14ac:dyDescent="0.25">
      <c r="CK3125" t="s">
        <v>7044</v>
      </c>
      <c r="CL3125" t="s">
        <v>7045</v>
      </c>
      <c r="CM3125" t="s">
        <v>7046</v>
      </c>
      <c r="CN3125">
        <v>0</v>
      </c>
      <c r="CO3125">
        <v>1.04381714214076E-4</v>
      </c>
      <c r="CP3125">
        <v>2935</v>
      </c>
      <c r="CQ3125">
        <v>1.1390950499350501</v>
      </c>
      <c r="CR3125">
        <v>9.1128994250600076E-5</v>
      </c>
      <c r="CS3125">
        <v>7.2990547327997097</v>
      </c>
      <c r="CT3125">
        <v>6.3723375477045296</v>
      </c>
      <c r="CU3125">
        <v>0</v>
      </c>
    </row>
    <row r="3126" spans="89:99" x14ac:dyDescent="0.25">
      <c r="CK3126" t="s">
        <v>9199</v>
      </c>
      <c r="CL3126" t="s">
        <v>9200</v>
      </c>
      <c r="CM3126" t="s">
        <v>9201</v>
      </c>
      <c r="CN3126">
        <v>0</v>
      </c>
      <c r="CO3126">
        <v>5.0161237653292E-6</v>
      </c>
      <c r="CP3126">
        <v>2936</v>
      </c>
      <c r="CQ3126">
        <v>-12.7457255024216</v>
      </c>
      <c r="CR3126">
        <v>4.3792566275879451E-6</v>
      </c>
      <c r="CS3126">
        <v>0.52519046965979799</v>
      </c>
      <c r="CT3126">
        <v>0.45851018686991152</v>
      </c>
      <c r="CU3126">
        <v>0</v>
      </c>
    </row>
    <row r="3127" spans="89:99" x14ac:dyDescent="0.25">
      <c r="CK3127" t="s">
        <v>9000</v>
      </c>
      <c r="CL3127" t="s">
        <v>9001</v>
      </c>
      <c r="CM3127" t="s">
        <v>9002</v>
      </c>
      <c r="CN3127">
        <v>0</v>
      </c>
      <c r="CO3127">
        <v>4.6095830654027503E-2</v>
      </c>
      <c r="CP3127">
        <v>2937</v>
      </c>
      <c r="CQ3127">
        <v>1.38135463505236</v>
      </c>
      <c r="CR3127">
        <v>4.024331961086957E-2</v>
      </c>
      <c r="CS3127">
        <v>18714.726549879</v>
      </c>
      <c r="CT3127">
        <v>16338.630008200167</v>
      </c>
      <c r="CU3127">
        <v>0</v>
      </c>
    </row>
    <row r="3128" spans="89:99" x14ac:dyDescent="0.25">
      <c r="CK3128" t="s">
        <v>9447</v>
      </c>
      <c r="CL3128" t="s">
        <v>9448</v>
      </c>
      <c r="CM3128" t="s">
        <v>9449</v>
      </c>
      <c r="CN3128">
        <v>0</v>
      </c>
      <c r="CO3128">
        <v>1.5520536951864301E-4</v>
      </c>
      <c r="CP3128">
        <v>2938</v>
      </c>
      <c r="CQ3128">
        <v>-6.6645926806040601</v>
      </c>
      <c r="CR3128">
        <v>1.3549987498307807E-4</v>
      </c>
      <c r="CS3128">
        <v>3160.0946419439601</v>
      </c>
      <c r="CT3128">
        <v>2758.8763858241882</v>
      </c>
      <c r="CU3128">
        <v>0</v>
      </c>
    </row>
    <row r="3129" spans="89:99" x14ac:dyDescent="0.25">
      <c r="CK3129" t="s">
        <v>10722</v>
      </c>
      <c r="CL3129" t="s">
        <v>10723</v>
      </c>
      <c r="CM3129" t="s">
        <v>10724</v>
      </c>
      <c r="CN3129">
        <v>0</v>
      </c>
      <c r="CO3129">
        <v>1.8636716331766501E-2</v>
      </c>
      <c r="CP3129">
        <v>2939</v>
      </c>
      <c r="CQ3129">
        <v>12.8932731039895</v>
      </c>
      <c r="CR3129">
        <v>1.6270524279420103E-2</v>
      </c>
      <c r="CS3129">
        <v>709.03234085589202</v>
      </c>
      <c r="CT3129">
        <v>619.01075873146476</v>
      </c>
      <c r="CU3129">
        <v>0</v>
      </c>
    </row>
    <row r="3130" spans="89:99" x14ac:dyDescent="0.25">
      <c r="CK3130" t="s">
        <v>9763</v>
      </c>
      <c r="CL3130" t="s">
        <v>9764</v>
      </c>
      <c r="CM3130" t="s">
        <v>9765</v>
      </c>
      <c r="CN3130">
        <v>0</v>
      </c>
      <c r="CO3130">
        <v>1.7416896116228198E-2</v>
      </c>
      <c r="CP3130">
        <v>2940</v>
      </c>
      <c r="CQ3130">
        <v>1.2142541708287899</v>
      </c>
      <c r="CR3130">
        <v>1.5205577317727407E-2</v>
      </c>
      <c r="CS3130">
        <v>0.59280670128077695</v>
      </c>
      <c r="CT3130">
        <v>0.5175415912593645</v>
      </c>
      <c r="CU3130">
        <v>0</v>
      </c>
    </row>
    <row r="3131" spans="89:99" x14ac:dyDescent="0.25">
      <c r="CK3131" t="s">
        <v>4300</v>
      </c>
      <c r="CL3131" t="s">
        <v>248</v>
      </c>
      <c r="CM3131" t="s">
        <v>249</v>
      </c>
      <c r="CN3131">
        <v>0</v>
      </c>
      <c r="CO3131">
        <v>9.7755449441726504E-3</v>
      </c>
      <c r="CP3131">
        <v>2941</v>
      </c>
      <c r="CQ3131">
        <v>-2.9993203910499302</v>
      </c>
      <c r="CR3131">
        <v>8.534402655880716E-3</v>
      </c>
      <c r="CS3131">
        <v>1851.92295428271</v>
      </c>
      <c r="CT3131">
        <v>1616.7954083151603</v>
      </c>
      <c r="CU3131">
        <v>0</v>
      </c>
    </row>
    <row r="3132" spans="89:99" x14ac:dyDescent="0.25">
      <c r="CK3132" t="s">
        <v>6908</v>
      </c>
      <c r="CL3132" t="s">
        <v>767</v>
      </c>
      <c r="CM3132" t="s">
        <v>768</v>
      </c>
      <c r="CN3132">
        <v>0</v>
      </c>
      <c r="CO3132">
        <v>2.9576017793845E-4</v>
      </c>
      <c r="CP3132">
        <v>2942</v>
      </c>
      <c r="CQ3132">
        <v>0</v>
      </c>
      <c r="CR3132">
        <v>2.5820928270667271E-4</v>
      </c>
      <c r="CS3132">
        <v>0</v>
      </c>
      <c r="CT3132">
        <v>0</v>
      </c>
      <c r="CU3132">
        <v>0</v>
      </c>
    </row>
    <row r="3133" spans="89:99" x14ac:dyDescent="0.25">
      <c r="CK3133" t="s">
        <v>7613</v>
      </c>
      <c r="CL3133" t="s">
        <v>9426</v>
      </c>
      <c r="CM3133" t="s">
        <v>9427</v>
      </c>
      <c r="CN3133">
        <v>0</v>
      </c>
      <c r="CO3133">
        <v>1.22911212625119E-2</v>
      </c>
      <c r="CP3133">
        <v>2943</v>
      </c>
      <c r="CQ3133">
        <v>0.18426165320111901</v>
      </c>
      <c r="CR3133">
        <v>1.0730591342538343E-2</v>
      </c>
      <c r="CS3133">
        <v>11.0743002575232</v>
      </c>
      <c r="CT3133">
        <v>9.6682627996270281</v>
      </c>
      <c r="CU3133">
        <v>0</v>
      </c>
    </row>
    <row r="3134" spans="89:99" x14ac:dyDescent="0.25">
      <c r="CK3134" t="s">
        <v>5394</v>
      </c>
      <c r="CL3134" t="s">
        <v>2319</v>
      </c>
      <c r="CM3134" t="s">
        <v>2320</v>
      </c>
      <c r="CN3134">
        <v>0</v>
      </c>
      <c r="CO3134">
        <v>4.6339663710007297</v>
      </c>
      <c r="CP3134">
        <v>2944</v>
      </c>
      <c r="CQ3134">
        <v>0.88491546846227098</v>
      </c>
      <c r="CR3134">
        <v>4.0456194646729946</v>
      </c>
      <c r="CS3134">
        <v>74599.478779115394</v>
      </c>
      <c r="CT3134">
        <v>65128.030555403806</v>
      </c>
      <c r="CU3134">
        <v>0</v>
      </c>
    </row>
    <row r="3135" spans="89:99" x14ac:dyDescent="0.25">
      <c r="CK3135" t="s">
        <v>8058</v>
      </c>
      <c r="CL3135" t="s">
        <v>8058</v>
      </c>
      <c r="CM3135" t="s">
        <v>8059</v>
      </c>
      <c r="CN3135">
        <v>0</v>
      </c>
      <c r="CO3135">
        <v>3.1844799438662001E-3</v>
      </c>
      <c r="CP3135">
        <v>2945</v>
      </c>
      <c r="CQ3135">
        <v>-1.58901577846153</v>
      </c>
      <c r="CR3135">
        <v>2.7801656322731729E-3</v>
      </c>
      <c r="CS3135">
        <v>7213.9138466183103</v>
      </c>
      <c r="CT3135">
        <v>6298.006488996265</v>
      </c>
      <c r="CU3135">
        <v>0</v>
      </c>
    </row>
    <row r="3136" spans="89:99" x14ac:dyDescent="0.25">
      <c r="CK3136" t="s">
        <v>6109</v>
      </c>
      <c r="CL3136" t="s">
        <v>2039</v>
      </c>
      <c r="CM3136" t="s">
        <v>2040</v>
      </c>
      <c r="CN3136">
        <v>0</v>
      </c>
      <c r="CO3136">
        <v>4.1048266928364902E-3</v>
      </c>
      <c r="CP3136">
        <v>2946</v>
      </c>
      <c r="CQ3136">
        <v>-1.4617916623892799</v>
      </c>
      <c r="CR3136">
        <v>3.5836614766071992E-3</v>
      </c>
      <c r="CS3136">
        <v>16120.013641526701</v>
      </c>
      <c r="CT3136">
        <v>14073.352229543909</v>
      </c>
      <c r="CU3136">
        <v>0</v>
      </c>
    </row>
    <row r="3137" spans="89:99" x14ac:dyDescent="0.25">
      <c r="CK3137" t="s">
        <v>7505</v>
      </c>
      <c r="CL3137" t="s">
        <v>7505</v>
      </c>
      <c r="CM3137" t="s">
        <v>7506</v>
      </c>
      <c r="CN3137">
        <v>0</v>
      </c>
      <c r="CO3137">
        <v>7.5003407210041299E-6</v>
      </c>
      <c r="CP3137">
        <v>2947</v>
      </c>
      <c r="CQ3137">
        <v>-25.573228921144398</v>
      </c>
      <c r="CR3137">
        <v>6.5480674617025635E-6</v>
      </c>
      <c r="CS3137">
        <v>116.832016167207</v>
      </c>
      <c r="CT3137">
        <v>101.99855606655376</v>
      </c>
      <c r="CU3137">
        <v>0</v>
      </c>
    </row>
    <row r="3138" spans="89:99" x14ac:dyDescent="0.25">
      <c r="CK3138" t="s">
        <v>8010</v>
      </c>
      <c r="CL3138" t="s">
        <v>8011</v>
      </c>
      <c r="CM3138" t="s">
        <v>8012</v>
      </c>
      <c r="CN3138">
        <v>0</v>
      </c>
      <c r="CO3138">
        <v>2.81793379847262E-3</v>
      </c>
      <c r="CP3138">
        <v>2948</v>
      </c>
      <c r="CQ3138">
        <v>1.1456449010593801</v>
      </c>
      <c r="CR3138">
        <v>2.4601576516833428E-3</v>
      </c>
      <c r="CS3138">
        <v>4.3324440347823403</v>
      </c>
      <c r="CT3138">
        <v>3.7823796103502363</v>
      </c>
      <c r="CU3138">
        <v>0</v>
      </c>
    </row>
    <row r="3139" spans="89:99" x14ac:dyDescent="0.25">
      <c r="CK3139" t="s">
        <v>8927</v>
      </c>
      <c r="CL3139" t="s">
        <v>8928</v>
      </c>
      <c r="CM3139" t="s">
        <v>3420</v>
      </c>
      <c r="CN3139">
        <v>0</v>
      </c>
      <c r="CO3139">
        <v>1.9380456006763001E-5</v>
      </c>
      <c r="CP3139">
        <v>2949</v>
      </c>
      <c r="CQ3139">
        <v>-71.824352652227603</v>
      </c>
      <c r="CR3139">
        <v>1.6919835790320347E-5</v>
      </c>
      <c r="CS3139">
        <v>1.29587419089221</v>
      </c>
      <c r="CT3139">
        <v>1.1313448201197718</v>
      </c>
      <c r="CU3139">
        <v>0</v>
      </c>
    </row>
    <row r="3140" spans="89:99" x14ac:dyDescent="0.25">
      <c r="CK3140" t="s">
        <v>8089</v>
      </c>
      <c r="CL3140" t="s">
        <v>8090</v>
      </c>
      <c r="CM3140" t="s">
        <v>8091</v>
      </c>
      <c r="CN3140">
        <v>0</v>
      </c>
      <c r="CO3140">
        <v>0.20685026121323399</v>
      </c>
      <c r="CP3140">
        <v>2950</v>
      </c>
      <c r="CQ3140">
        <v>-3.5861198173341302</v>
      </c>
      <c r="CR3140">
        <v>0.18058772464855702</v>
      </c>
      <c r="CS3140">
        <v>17705.8714397076</v>
      </c>
      <c r="CT3140">
        <v>15457.863178236568</v>
      </c>
      <c r="CU3140">
        <v>0</v>
      </c>
    </row>
    <row r="3141" spans="89:99" x14ac:dyDescent="0.25">
      <c r="CK3141" t="s">
        <v>7703</v>
      </c>
      <c r="CL3141" t="s">
        <v>7704</v>
      </c>
      <c r="CM3141" t="s">
        <v>7705</v>
      </c>
      <c r="CN3141">
        <v>0</v>
      </c>
      <c r="CO3141">
        <v>1.3775019599841001E-4</v>
      </c>
      <c r="CP3141">
        <v>2951</v>
      </c>
      <c r="CQ3141">
        <v>-0.77317685147975201</v>
      </c>
      <c r="CR3141">
        <v>1.2026088011366792E-4</v>
      </c>
      <c r="CS3141">
        <v>0</v>
      </c>
      <c r="CT3141">
        <v>0</v>
      </c>
      <c r="CU3141">
        <v>0</v>
      </c>
    </row>
    <row r="3142" spans="89:99" x14ac:dyDescent="0.25">
      <c r="CK3142" t="s">
        <v>8199</v>
      </c>
      <c r="CL3142" t="s">
        <v>8200</v>
      </c>
      <c r="CM3142" t="s">
        <v>8201</v>
      </c>
      <c r="CN3142">
        <v>0</v>
      </c>
      <c r="CO3142">
        <v>6.7592630296700398E-6</v>
      </c>
      <c r="CP3142">
        <v>2952</v>
      </c>
      <c r="CQ3142">
        <v>0</v>
      </c>
      <c r="CR3142">
        <v>5.9010799583710145E-6</v>
      </c>
      <c r="CS3142">
        <v>0</v>
      </c>
      <c r="CT3142">
        <v>0</v>
      </c>
      <c r="CU3142">
        <v>0</v>
      </c>
    </row>
    <row r="3143" spans="89:99" x14ac:dyDescent="0.25">
      <c r="CK3143" t="s">
        <v>8595</v>
      </c>
      <c r="CL3143" t="s">
        <v>8596</v>
      </c>
      <c r="CM3143" t="s">
        <v>8597</v>
      </c>
      <c r="CN3143">
        <v>0</v>
      </c>
      <c r="CO3143">
        <v>7.0182293041968899E-10</v>
      </c>
      <c r="CP3143">
        <v>2953</v>
      </c>
      <c r="CQ3143">
        <v>37.3963033458569</v>
      </c>
      <c r="CR3143">
        <v>6.1271668388188378E-10</v>
      </c>
      <c r="CS3143">
        <v>26.582342653285</v>
      </c>
      <c r="CT3143">
        <v>23.207342100653332</v>
      </c>
      <c r="CU3143">
        <v>0</v>
      </c>
    </row>
    <row r="3144" spans="89:99" x14ac:dyDescent="0.25">
      <c r="CK3144" t="s">
        <v>8858</v>
      </c>
      <c r="CL3144" t="s">
        <v>8859</v>
      </c>
      <c r="CM3144" t="s">
        <v>8860</v>
      </c>
      <c r="CN3144">
        <v>0</v>
      </c>
      <c r="CO3144">
        <v>1.01006870600087E-3</v>
      </c>
      <c r="CP3144">
        <v>2954</v>
      </c>
      <c r="CQ3144">
        <v>0</v>
      </c>
      <c r="CR3144">
        <v>8.8182634281217583E-4</v>
      </c>
      <c r="CS3144">
        <v>0</v>
      </c>
      <c r="CT3144">
        <v>0</v>
      </c>
      <c r="CU3144">
        <v>0</v>
      </c>
    </row>
    <row r="3145" spans="89:99" x14ac:dyDescent="0.25">
      <c r="CK3145" t="s">
        <v>6505</v>
      </c>
      <c r="CL3145" t="s">
        <v>6506</v>
      </c>
      <c r="CM3145" t="s">
        <v>6507</v>
      </c>
      <c r="CN3145">
        <v>0</v>
      </c>
      <c r="CO3145">
        <v>8.7032261224406304E-4</v>
      </c>
      <c r="CP3145">
        <v>2955</v>
      </c>
      <c r="CQ3145">
        <v>-2.7006918313198698</v>
      </c>
      <c r="CR3145">
        <v>7.5982297210310803E-4</v>
      </c>
      <c r="CS3145">
        <v>33.735405100955496</v>
      </c>
      <c r="CT3145">
        <v>29.45222312771779</v>
      </c>
      <c r="CU3145">
        <v>0</v>
      </c>
    </row>
    <row r="3146" spans="89:99" x14ac:dyDescent="0.25">
      <c r="CK3146" t="s">
        <v>8257</v>
      </c>
      <c r="CL3146" t="s">
        <v>8258</v>
      </c>
      <c r="CM3146" t="s">
        <v>8259</v>
      </c>
      <c r="CN3146">
        <v>0</v>
      </c>
      <c r="CO3146">
        <v>7.1318077615665194E-5</v>
      </c>
      <c r="CP3146">
        <v>2956</v>
      </c>
      <c r="CQ3146">
        <v>-30.877684071044499</v>
      </c>
      <c r="CR3146">
        <v>6.2263249209269903E-5</v>
      </c>
      <c r="CS3146">
        <v>516.75853367829097</v>
      </c>
      <c r="CT3146">
        <v>451.14880320836056</v>
      </c>
      <c r="CU3146">
        <v>0</v>
      </c>
    </row>
    <row r="3147" spans="89:99" x14ac:dyDescent="0.25">
      <c r="CK3147" t="s">
        <v>7690</v>
      </c>
      <c r="CL3147" t="s">
        <v>7690</v>
      </c>
      <c r="CM3147" t="s">
        <v>7691</v>
      </c>
      <c r="CN3147">
        <v>0</v>
      </c>
      <c r="CO3147">
        <v>3.7110981599552598E-4</v>
      </c>
      <c r="CP3147">
        <v>2957</v>
      </c>
      <c r="CQ3147">
        <v>1.9756106711882399E-2</v>
      </c>
      <c r="CR3147">
        <v>3.2399222931747012E-4</v>
      </c>
      <c r="CS3147">
        <v>0</v>
      </c>
      <c r="CT3147">
        <v>0</v>
      </c>
      <c r="CU3147">
        <v>0</v>
      </c>
    </row>
    <row r="3148" spans="89:99" x14ac:dyDescent="0.25">
      <c r="CK3148" t="s">
        <v>5601</v>
      </c>
      <c r="CL3148" t="s">
        <v>3273</v>
      </c>
      <c r="CM3148" t="s">
        <v>5602</v>
      </c>
      <c r="CN3148">
        <v>0</v>
      </c>
      <c r="CO3148">
        <v>2.6294476563581302E-3</v>
      </c>
      <c r="CP3148">
        <v>2958</v>
      </c>
      <c r="CQ3148">
        <v>13.6028863988209</v>
      </c>
      <c r="CR3148">
        <v>2.2956024641162774E-3</v>
      </c>
      <c r="CS3148">
        <v>784.14226077601802</v>
      </c>
      <c r="CT3148">
        <v>684.58442277885183</v>
      </c>
      <c r="CU3148">
        <v>0</v>
      </c>
    </row>
    <row r="3149" spans="89:99" x14ac:dyDescent="0.25">
      <c r="CK3149" t="s">
        <v>10777</v>
      </c>
      <c r="CL3149" t="s">
        <v>10778</v>
      </c>
      <c r="CM3149" t="s">
        <v>10779</v>
      </c>
      <c r="CN3149">
        <v>0</v>
      </c>
      <c r="CO3149">
        <v>3.4718806066611098E-5</v>
      </c>
      <c r="CP3149">
        <v>2959</v>
      </c>
      <c r="CQ3149">
        <v>0.71489745387705295</v>
      </c>
      <c r="CR3149">
        <v>3.0310767573169897E-5</v>
      </c>
      <c r="CS3149">
        <v>3.4684121944666502</v>
      </c>
      <c r="CT3149">
        <v>3.0280487086083872</v>
      </c>
      <c r="CU3149">
        <v>0</v>
      </c>
    </row>
    <row r="3150" spans="89:99" x14ac:dyDescent="0.25">
      <c r="CK3150" t="s">
        <v>8828</v>
      </c>
      <c r="CL3150" t="s">
        <v>8829</v>
      </c>
      <c r="CM3150" t="s">
        <v>8830</v>
      </c>
      <c r="CN3150">
        <v>0</v>
      </c>
      <c r="CO3150">
        <v>6.7511188252288403E-5</v>
      </c>
      <c r="CP3150">
        <v>2960</v>
      </c>
      <c r="CQ3150">
        <v>0</v>
      </c>
      <c r="CR3150">
        <v>5.8939697747024878E-5</v>
      </c>
      <c r="CS3150">
        <v>0</v>
      </c>
      <c r="CT3150">
        <v>0</v>
      </c>
      <c r="CU3150">
        <v>0</v>
      </c>
    </row>
    <row r="3151" spans="89:99" x14ac:dyDescent="0.25">
      <c r="CK3151" t="s">
        <v>5807</v>
      </c>
      <c r="CL3151" t="s">
        <v>8255</v>
      </c>
      <c r="CM3151" t="s">
        <v>8256</v>
      </c>
      <c r="CN3151">
        <v>0</v>
      </c>
      <c r="CO3151">
        <v>1.1251864708714699E-5</v>
      </c>
      <c r="CP3151">
        <v>2962</v>
      </c>
      <c r="CQ3151">
        <v>0</v>
      </c>
      <c r="CR3151">
        <v>9.8232829578374491E-6</v>
      </c>
      <c r="CS3151">
        <v>0</v>
      </c>
      <c r="CT3151">
        <v>0</v>
      </c>
      <c r="CU3151">
        <v>0</v>
      </c>
    </row>
    <row r="3152" spans="89:99" x14ac:dyDescent="0.25">
      <c r="CK3152" t="s">
        <v>5893</v>
      </c>
      <c r="CL3152" t="s">
        <v>456</v>
      </c>
      <c r="CM3152" t="s">
        <v>457</v>
      </c>
      <c r="CN3152">
        <v>0</v>
      </c>
      <c r="CO3152">
        <v>0.215603678256377</v>
      </c>
      <c r="CP3152">
        <v>2963</v>
      </c>
      <c r="CQ3152">
        <v>0</v>
      </c>
      <c r="CR3152">
        <v>0.1882297728502344</v>
      </c>
      <c r="CS3152">
        <v>0</v>
      </c>
      <c r="CT3152">
        <v>0</v>
      </c>
      <c r="CU3152">
        <v>0</v>
      </c>
    </row>
    <row r="3153" spans="89:99" x14ac:dyDescent="0.25">
      <c r="CK3153" t="s">
        <v>5336</v>
      </c>
      <c r="CL3153" t="s">
        <v>2957</v>
      </c>
      <c r="CM3153" t="s">
        <v>2958</v>
      </c>
      <c r="CN3153">
        <v>0</v>
      </c>
      <c r="CO3153">
        <v>3.2200669235453901E-2</v>
      </c>
      <c r="CP3153">
        <v>2964</v>
      </c>
      <c r="CQ3153">
        <v>10.3348194483832</v>
      </c>
      <c r="CR3153">
        <v>2.8112343466643739E-2</v>
      </c>
      <c r="CS3153">
        <v>0</v>
      </c>
      <c r="CT3153">
        <v>0</v>
      </c>
      <c r="CU3153">
        <v>0</v>
      </c>
    </row>
    <row r="3154" spans="89:99" x14ac:dyDescent="0.25">
      <c r="CK3154" t="s">
        <v>10517</v>
      </c>
      <c r="CL3154" t="s">
        <v>10518</v>
      </c>
      <c r="CM3154" t="s">
        <v>10519</v>
      </c>
      <c r="CN3154">
        <v>0</v>
      </c>
      <c r="CO3154">
        <v>1.7701183392336901</v>
      </c>
      <c r="CP3154">
        <v>2966</v>
      </c>
      <c r="CQ3154">
        <v>0.69961975146418298</v>
      </c>
      <c r="CR3154">
        <v>1.5453770344112243</v>
      </c>
      <c r="CS3154">
        <v>0</v>
      </c>
      <c r="CT3154">
        <v>0</v>
      </c>
      <c r="CU3154">
        <v>0</v>
      </c>
    </row>
    <row r="3155" spans="89:99" x14ac:dyDescent="0.25">
      <c r="CK3155" t="s">
        <v>8295</v>
      </c>
      <c r="CL3155" t="s">
        <v>8296</v>
      </c>
      <c r="CM3155" t="s">
        <v>8297</v>
      </c>
      <c r="CN3155">
        <v>0</v>
      </c>
      <c r="CO3155">
        <v>3.3709376248254E-6</v>
      </c>
      <c r="CP3155">
        <v>2967</v>
      </c>
      <c r="CQ3155">
        <v>0</v>
      </c>
      <c r="CR3155">
        <v>2.9429499002270688E-6</v>
      </c>
      <c r="CS3155">
        <v>0</v>
      </c>
      <c r="CT3155">
        <v>0</v>
      </c>
      <c r="CU3155">
        <v>0</v>
      </c>
    </row>
    <row r="3156" spans="89:99" x14ac:dyDescent="0.25">
      <c r="CK3156" t="s">
        <v>7843</v>
      </c>
      <c r="CL3156" t="s">
        <v>7844</v>
      </c>
      <c r="CM3156" t="s">
        <v>7845</v>
      </c>
      <c r="CN3156">
        <v>0</v>
      </c>
      <c r="CO3156">
        <v>3.3796315148350199E-6</v>
      </c>
      <c r="CP3156">
        <v>2968</v>
      </c>
      <c r="CQ3156">
        <v>0</v>
      </c>
      <c r="CR3156">
        <v>2.9505399791855072E-6</v>
      </c>
      <c r="CS3156">
        <v>0</v>
      </c>
      <c r="CT3156">
        <v>0</v>
      </c>
      <c r="CU3156">
        <v>0</v>
      </c>
    </row>
    <row r="3157" spans="89:99" x14ac:dyDescent="0.25">
      <c r="CK3157" t="s">
        <v>10623</v>
      </c>
      <c r="CL3157" t="s">
        <v>10624</v>
      </c>
      <c r="CM3157" t="s">
        <v>10625</v>
      </c>
      <c r="CN3157">
        <v>0</v>
      </c>
      <c r="CO3157">
        <v>0.1343513577556</v>
      </c>
      <c r="CP3157">
        <v>2969</v>
      </c>
      <c r="CQ3157">
        <v>5.11762863292339</v>
      </c>
      <c r="CR3157">
        <v>0.11729357196951803</v>
      </c>
      <c r="CS3157">
        <v>32730.958433139102</v>
      </c>
      <c r="CT3157">
        <v>28575.305026634036</v>
      </c>
      <c r="CU3157">
        <v>0</v>
      </c>
    </row>
    <row r="3158" spans="89:99" x14ac:dyDescent="0.25">
      <c r="CK3158" t="s">
        <v>6135</v>
      </c>
      <c r="CL3158" t="s">
        <v>1675</v>
      </c>
      <c r="CM3158" t="s">
        <v>2796</v>
      </c>
      <c r="CN3158">
        <v>0</v>
      </c>
      <c r="CO3158">
        <v>1.71538857671259</v>
      </c>
      <c r="CP3158">
        <v>2970</v>
      </c>
      <c r="CQ3158">
        <v>2.50487975762934</v>
      </c>
      <c r="CR3158">
        <v>1.4975959814588533</v>
      </c>
      <c r="CS3158">
        <v>290967.812419136</v>
      </c>
      <c r="CT3158">
        <v>254025.37508315287</v>
      </c>
      <c r="CU3158">
        <v>0</v>
      </c>
    </row>
    <row r="3159" spans="89:99" x14ac:dyDescent="0.25">
      <c r="CK3159" t="s">
        <v>5221</v>
      </c>
      <c r="CL3159" t="s">
        <v>7527</v>
      </c>
      <c r="CM3159" t="s">
        <v>7528</v>
      </c>
      <c r="CN3159">
        <v>0</v>
      </c>
      <c r="CO3159">
        <v>2.8976681767598901E-3</v>
      </c>
      <c r="CP3159">
        <v>2971</v>
      </c>
      <c r="CQ3159">
        <v>1.89410597681957</v>
      </c>
      <c r="CR3159">
        <v>2.5297686343657482E-3</v>
      </c>
      <c r="CS3159">
        <v>296026.55983880901</v>
      </c>
      <c r="CT3159">
        <v>258441.84369543454</v>
      </c>
      <c r="CU3159">
        <v>0</v>
      </c>
    </row>
    <row r="3160" spans="89:99" x14ac:dyDescent="0.25">
      <c r="CK3160" t="s">
        <v>6792</v>
      </c>
      <c r="CL3160" t="s">
        <v>1186</v>
      </c>
      <c r="CM3160" t="s">
        <v>1187</v>
      </c>
      <c r="CN3160">
        <v>0</v>
      </c>
      <c r="CO3160">
        <v>0.17729453915829699</v>
      </c>
      <c r="CP3160">
        <v>2972</v>
      </c>
      <c r="CQ3160">
        <v>3.24290006505406</v>
      </c>
      <c r="CR3160">
        <v>0.15478451528860301</v>
      </c>
      <c r="CS3160">
        <v>6318.4851588326001</v>
      </c>
      <c r="CT3160">
        <v>5516.2650091265796</v>
      </c>
      <c r="CU3160">
        <v>0</v>
      </c>
    </row>
    <row r="3161" spans="89:99" x14ac:dyDescent="0.25">
      <c r="CK3161" t="s">
        <v>5695</v>
      </c>
      <c r="CL3161" t="s">
        <v>3454</v>
      </c>
      <c r="CM3161" t="s">
        <v>3455</v>
      </c>
      <c r="CN3161">
        <v>0</v>
      </c>
      <c r="CO3161">
        <v>4.3758589295584203E-2</v>
      </c>
      <c r="CP3161">
        <v>2974</v>
      </c>
      <c r="CQ3161">
        <v>1.66450636342239</v>
      </c>
      <c r="CR3161">
        <v>3.8202823764259659E-2</v>
      </c>
      <c r="CS3161">
        <v>9107366.5777151994</v>
      </c>
      <c r="CT3161">
        <v>7951058.8875421695</v>
      </c>
      <c r="CU3161">
        <v>0</v>
      </c>
    </row>
    <row r="3162" spans="89:99" x14ac:dyDescent="0.25">
      <c r="CK3162" t="s">
        <v>8645</v>
      </c>
      <c r="CL3162" t="s">
        <v>867</v>
      </c>
      <c r="CM3162" t="s">
        <v>868</v>
      </c>
      <c r="CN3162">
        <v>0</v>
      </c>
      <c r="CO3162">
        <v>1.15924559476582E-4</v>
      </c>
      <c r="CP3162">
        <v>2975</v>
      </c>
      <c r="CQ3162">
        <v>0</v>
      </c>
      <c r="CR3162">
        <v>1.0120631370719727E-4</v>
      </c>
      <c r="CS3162">
        <v>0</v>
      </c>
      <c r="CT3162">
        <v>0</v>
      </c>
      <c r="CU3162">
        <v>0</v>
      </c>
    </row>
    <row r="3163" spans="89:99" x14ac:dyDescent="0.25">
      <c r="CK3163" t="s">
        <v>8262</v>
      </c>
      <c r="CL3163" t="s">
        <v>8263</v>
      </c>
      <c r="CM3163" t="s">
        <v>8264</v>
      </c>
      <c r="CN3163">
        <v>0</v>
      </c>
      <c r="CO3163">
        <v>4.8027771943613604E-6</v>
      </c>
      <c r="CP3163">
        <v>2976</v>
      </c>
      <c r="CQ3163">
        <v>-93.346175346593398</v>
      </c>
      <c r="CR3163">
        <v>4.1929973906564662E-6</v>
      </c>
      <c r="CS3163">
        <v>19.498550189750802</v>
      </c>
      <c r="CT3163">
        <v>17.022936263459286</v>
      </c>
      <c r="CU3163">
        <v>0</v>
      </c>
    </row>
    <row r="3164" spans="89:99" x14ac:dyDescent="0.25">
      <c r="CK3164" t="s">
        <v>6714</v>
      </c>
      <c r="CL3164" t="s">
        <v>6715</v>
      </c>
      <c r="CM3164" t="s">
        <v>6716</v>
      </c>
      <c r="CN3164">
        <v>0</v>
      </c>
      <c r="CO3164">
        <v>5.3865824623067403E-2</v>
      </c>
      <c r="CP3164">
        <v>2977</v>
      </c>
      <c r="CQ3164">
        <v>13.6401130511888</v>
      </c>
      <c r="CR3164">
        <v>4.7026804065624289E-2</v>
      </c>
      <c r="CS3164">
        <v>3578.6737000666999</v>
      </c>
      <c r="CT3164">
        <v>3124.3109724114324</v>
      </c>
      <c r="CU3164">
        <v>0</v>
      </c>
    </row>
    <row r="3165" spans="89:99" x14ac:dyDescent="0.25">
      <c r="CK3165" t="s">
        <v>8631</v>
      </c>
      <c r="CL3165" t="s">
        <v>8632</v>
      </c>
      <c r="CM3165" t="s">
        <v>8633</v>
      </c>
      <c r="CN3165">
        <v>0</v>
      </c>
      <c r="CO3165">
        <v>1.01043403565458E-5</v>
      </c>
      <c r="CP3165">
        <v>2978</v>
      </c>
      <c r="CQ3165">
        <v>0</v>
      </c>
      <c r="CR3165">
        <v>8.8214528875173212E-6</v>
      </c>
      <c r="CS3165">
        <v>0</v>
      </c>
      <c r="CT3165">
        <v>0</v>
      </c>
      <c r="CU3165">
        <v>0</v>
      </c>
    </row>
    <row r="3166" spans="89:99" x14ac:dyDescent="0.25">
      <c r="CK3166" t="s">
        <v>7491</v>
      </c>
      <c r="CL3166" t="s">
        <v>7492</v>
      </c>
      <c r="CM3166" t="s">
        <v>7493</v>
      </c>
      <c r="CN3166">
        <v>0</v>
      </c>
      <c r="CO3166">
        <v>2.0465940984670701E-3</v>
      </c>
      <c r="CP3166">
        <v>2979</v>
      </c>
      <c r="CQ3166">
        <v>0</v>
      </c>
      <c r="CR3166">
        <v>1.7867503253492976E-3</v>
      </c>
      <c r="CS3166">
        <v>0</v>
      </c>
      <c r="CT3166">
        <v>0</v>
      </c>
      <c r="CU3166">
        <v>0</v>
      </c>
    </row>
    <row r="3167" spans="89:99" x14ac:dyDescent="0.25">
      <c r="CK3167" t="s">
        <v>7394</v>
      </c>
      <c r="CL3167" t="s">
        <v>7395</v>
      </c>
      <c r="CM3167" t="s">
        <v>7396</v>
      </c>
      <c r="CN3167">
        <v>0</v>
      </c>
      <c r="CO3167">
        <v>3.59596976118026E-5</v>
      </c>
      <c r="CP3167">
        <v>2980</v>
      </c>
      <c r="CQ3167">
        <v>-5.14639444240199E-2</v>
      </c>
      <c r="CR3167">
        <v>3.1394110564217705E-5</v>
      </c>
      <c r="CS3167">
        <v>0</v>
      </c>
      <c r="CT3167">
        <v>0</v>
      </c>
      <c r="CU3167">
        <v>0</v>
      </c>
    </row>
    <row r="3168" spans="89:99" x14ac:dyDescent="0.25">
      <c r="CK3168" t="s">
        <v>4504</v>
      </c>
      <c r="CL3168" t="s">
        <v>10838</v>
      </c>
      <c r="CM3168" t="s">
        <v>10839</v>
      </c>
      <c r="CN3168">
        <v>0</v>
      </c>
      <c r="CO3168">
        <v>1.0087941200791499</v>
      </c>
      <c r="CP3168">
        <v>2981</v>
      </c>
      <c r="CQ3168">
        <v>-0.75920981379799601</v>
      </c>
      <c r="CR3168">
        <v>0.88071358341742101</v>
      </c>
      <c r="CS3168">
        <v>251863.07571103799</v>
      </c>
      <c r="CT3168">
        <v>219885.53216646184</v>
      </c>
      <c r="CU3168">
        <v>0</v>
      </c>
    </row>
    <row r="3169" spans="89:99" x14ac:dyDescent="0.25">
      <c r="CK3169" t="s">
        <v>8447</v>
      </c>
      <c r="CL3169" t="s">
        <v>8448</v>
      </c>
      <c r="CM3169" t="s">
        <v>8449</v>
      </c>
      <c r="CN3169">
        <v>0</v>
      </c>
      <c r="CO3169">
        <v>7.8512192960955608E-3</v>
      </c>
      <c r="CP3169">
        <v>2982</v>
      </c>
      <c r="CQ3169">
        <v>0</v>
      </c>
      <c r="CR3169">
        <v>6.8543970893860861E-3</v>
      </c>
      <c r="CS3169">
        <v>0</v>
      </c>
      <c r="CT3169">
        <v>0</v>
      </c>
      <c r="CU3169">
        <v>0</v>
      </c>
    </row>
    <row r="3170" spans="89:99" x14ac:dyDescent="0.25">
      <c r="CK3170" t="s">
        <v>6415</v>
      </c>
      <c r="CL3170" t="s">
        <v>6416</v>
      </c>
      <c r="CM3170" t="s">
        <v>6417</v>
      </c>
      <c r="CN3170">
        <v>0</v>
      </c>
      <c r="CO3170">
        <v>0.124676739024808</v>
      </c>
      <c r="CP3170">
        <v>2983</v>
      </c>
      <c r="CQ3170">
        <v>-9.32161913174237</v>
      </c>
      <c r="CR3170">
        <v>0.1088472815312623</v>
      </c>
      <c r="CS3170">
        <v>5523.4585590932502</v>
      </c>
      <c r="CT3170">
        <v>4822.1781665965364</v>
      </c>
      <c r="CU3170">
        <v>0</v>
      </c>
    </row>
    <row r="3171" spans="89:99" x14ac:dyDescent="0.25">
      <c r="CK3171" t="s">
        <v>7614</v>
      </c>
      <c r="CL3171" t="s">
        <v>7615</v>
      </c>
      <c r="CM3171" t="s">
        <v>7616</v>
      </c>
      <c r="CN3171">
        <v>0</v>
      </c>
      <c r="CO3171">
        <v>2.9430351620780799E-5</v>
      </c>
      <c r="CP3171">
        <v>2985</v>
      </c>
      <c r="CQ3171">
        <v>-8.5084976686722394E-2</v>
      </c>
      <c r="CR3171">
        <v>2.5693756457599993E-5</v>
      </c>
      <c r="CS3171">
        <v>0</v>
      </c>
      <c r="CT3171">
        <v>0</v>
      </c>
      <c r="CU3171">
        <v>0</v>
      </c>
    </row>
    <row r="3172" spans="89:99" x14ac:dyDescent="0.25">
      <c r="CK3172" t="s">
        <v>6809</v>
      </c>
      <c r="CL3172" t="s">
        <v>6809</v>
      </c>
      <c r="CM3172" t="s">
        <v>6810</v>
      </c>
      <c r="CN3172">
        <v>0</v>
      </c>
      <c r="CO3172">
        <v>3.21492118096389E-5</v>
      </c>
      <c r="CP3172">
        <v>2986</v>
      </c>
      <c r="CQ3172">
        <v>-5.7514340386587604</v>
      </c>
      <c r="CR3172">
        <v>2.8067419281439914E-5</v>
      </c>
      <c r="CS3172">
        <v>2618.75125423697</v>
      </c>
      <c r="CT3172">
        <v>2286.2641199940281</v>
      </c>
      <c r="CU3172">
        <v>0</v>
      </c>
    </row>
    <row r="3173" spans="89:99" x14ac:dyDescent="0.25">
      <c r="CK3173" t="s">
        <v>8837</v>
      </c>
      <c r="CL3173" t="s">
        <v>8838</v>
      </c>
      <c r="CM3173" t="s">
        <v>8839</v>
      </c>
      <c r="CN3173">
        <v>0</v>
      </c>
      <c r="CO3173">
        <v>3.5154382373730501E-3</v>
      </c>
      <c r="CP3173">
        <v>2987</v>
      </c>
      <c r="CQ3173">
        <v>0</v>
      </c>
      <c r="CR3173">
        <v>3.0691041370032191E-3</v>
      </c>
      <c r="CS3173">
        <v>0</v>
      </c>
      <c r="CT3173">
        <v>0</v>
      </c>
      <c r="CU3173">
        <v>0</v>
      </c>
    </row>
    <row r="3174" spans="89:99" x14ac:dyDescent="0.25">
      <c r="CK3174" t="s">
        <v>9122</v>
      </c>
      <c r="CL3174" t="s">
        <v>9123</v>
      </c>
      <c r="CM3174" t="s">
        <v>9124</v>
      </c>
      <c r="CN3174">
        <v>0</v>
      </c>
      <c r="CO3174">
        <v>5.6885772815568303E-5</v>
      </c>
      <c r="CP3174">
        <v>2988</v>
      </c>
      <c r="CQ3174">
        <v>-6.1707398223466496</v>
      </c>
      <c r="CR3174">
        <v>4.9663327555812506E-5</v>
      </c>
      <c r="CS3174">
        <v>153.94762647212201</v>
      </c>
      <c r="CT3174">
        <v>134.40182002471556</v>
      </c>
      <c r="CU3174">
        <v>0</v>
      </c>
    </row>
    <row r="3175" spans="89:99" x14ac:dyDescent="0.25">
      <c r="CK3175" t="s">
        <v>6991</v>
      </c>
      <c r="CL3175" t="s">
        <v>1948</v>
      </c>
      <c r="CM3175" t="s">
        <v>1949</v>
      </c>
      <c r="CN3175">
        <v>0</v>
      </c>
      <c r="CO3175">
        <v>7.6322674614203403E-6</v>
      </c>
      <c r="CP3175">
        <v>2989</v>
      </c>
      <c r="CQ3175">
        <v>0</v>
      </c>
      <c r="CR3175">
        <v>6.6632442554485701E-6</v>
      </c>
      <c r="CS3175">
        <v>0</v>
      </c>
      <c r="CT3175">
        <v>0</v>
      </c>
      <c r="CU3175">
        <v>0</v>
      </c>
    </row>
    <row r="3176" spans="89:99" x14ac:dyDescent="0.25">
      <c r="CK3176" t="s">
        <v>8909</v>
      </c>
      <c r="CL3176" t="s">
        <v>8910</v>
      </c>
      <c r="CM3176" t="s">
        <v>8911</v>
      </c>
      <c r="CN3176">
        <v>0</v>
      </c>
      <c r="CO3176">
        <v>7.3458558607690505E-4</v>
      </c>
      <c r="CP3176">
        <v>2990</v>
      </c>
      <c r="CQ3176">
        <v>7.6875520015455301</v>
      </c>
      <c r="CR3176">
        <v>6.4131966172623707E-4</v>
      </c>
      <c r="CS3176">
        <v>1515.66736918473</v>
      </c>
      <c r="CT3176">
        <v>1323.2321773235603</v>
      </c>
      <c r="CU3176">
        <v>0</v>
      </c>
    </row>
    <row r="3177" spans="89:99" x14ac:dyDescent="0.25">
      <c r="CK3177" t="s">
        <v>9638</v>
      </c>
      <c r="CL3177" t="s">
        <v>9639</v>
      </c>
      <c r="CM3177" t="s">
        <v>9640</v>
      </c>
      <c r="CN3177">
        <v>0</v>
      </c>
      <c r="CO3177">
        <v>0.19116694560554101</v>
      </c>
      <c r="CP3177">
        <v>2991</v>
      </c>
      <c r="CQ3177">
        <v>-0.190091052469957</v>
      </c>
      <c r="CR3177">
        <v>0.16689562552367915</v>
      </c>
      <c r="CS3177">
        <v>266.922241107817</v>
      </c>
      <c r="CT3177">
        <v>233.0327256878042</v>
      </c>
      <c r="CU3177">
        <v>0</v>
      </c>
    </row>
    <row r="3178" spans="89:99" x14ac:dyDescent="0.25">
      <c r="CK3178" t="s">
        <v>11063</v>
      </c>
      <c r="CL3178" t="s">
        <v>11064</v>
      </c>
      <c r="CM3178" t="s">
        <v>11065</v>
      </c>
      <c r="CN3178">
        <v>0</v>
      </c>
      <c r="CO3178">
        <v>8.5987234034555198E-3</v>
      </c>
      <c r="CP3178">
        <v>2992</v>
      </c>
      <c r="CQ3178">
        <v>0.77023255070843599</v>
      </c>
      <c r="CR3178">
        <v>7.5069950852591954E-3</v>
      </c>
      <c r="CS3178">
        <v>16.969785063543501</v>
      </c>
      <c r="CT3178">
        <v>14.815233272735769</v>
      </c>
      <c r="CU3178">
        <v>0</v>
      </c>
    </row>
    <row r="3179" spans="89:99" x14ac:dyDescent="0.25">
      <c r="CK3179" t="s">
        <v>10233</v>
      </c>
      <c r="CL3179" t="s">
        <v>10234</v>
      </c>
      <c r="CM3179" t="s">
        <v>10235</v>
      </c>
      <c r="CN3179">
        <v>0</v>
      </c>
      <c r="CO3179">
        <v>0.121911219336373</v>
      </c>
      <c r="CP3179">
        <v>2993</v>
      </c>
      <c r="CQ3179">
        <v>1.32122605085419</v>
      </c>
      <c r="CR3179">
        <v>0.10643288328454976</v>
      </c>
      <c r="CS3179">
        <v>279049.712633294</v>
      </c>
      <c r="CT3179">
        <v>243620.44491852052</v>
      </c>
      <c r="CU3179">
        <v>0</v>
      </c>
    </row>
    <row r="3180" spans="89:99" x14ac:dyDescent="0.25">
      <c r="CK3180" t="s">
        <v>7163</v>
      </c>
      <c r="CL3180" t="s">
        <v>3353</v>
      </c>
      <c r="CM3180" t="s">
        <v>7164</v>
      </c>
      <c r="CN3180">
        <v>0</v>
      </c>
      <c r="CO3180">
        <v>3.5861500534761101E-5</v>
      </c>
      <c r="CP3180">
        <v>2994</v>
      </c>
      <c r="CQ3180">
        <v>0</v>
      </c>
      <c r="CR3180">
        <v>3.1308380980865703E-5</v>
      </c>
      <c r="CS3180">
        <v>0</v>
      </c>
      <c r="CT3180">
        <v>0</v>
      </c>
      <c r="CU3180">
        <v>0</v>
      </c>
    </row>
    <row r="3181" spans="89:99" x14ac:dyDescent="0.25">
      <c r="CK3181" t="s">
        <v>7568</v>
      </c>
      <c r="CL3181" t="s">
        <v>7569</v>
      </c>
      <c r="CM3181" t="s">
        <v>7570</v>
      </c>
      <c r="CN3181">
        <v>0</v>
      </c>
      <c r="CO3181">
        <v>5.8605979060841499E-3</v>
      </c>
      <c r="CP3181">
        <v>2995</v>
      </c>
      <c r="CQ3181">
        <v>0</v>
      </c>
      <c r="CR3181">
        <v>5.1165129535360836E-3</v>
      </c>
      <c r="CS3181">
        <v>0</v>
      </c>
      <c r="CT3181">
        <v>0</v>
      </c>
      <c r="CU3181">
        <v>0</v>
      </c>
    </row>
    <row r="3182" spans="89:99" x14ac:dyDescent="0.25">
      <c r="CK3182" t="s">
        <v>10971</v>
      </c>
      <c r="CL3182" t="s">
        <v>10972</v>
      </c>
      <c r="CM3182" t="s">
        <v>10973</v>
      </c>
      <c r="CN3182">
        <v>0</v>
      </c>
      <c r="CO3182">
        <v>3.1309574554289602E-4</v>
      </c>
      <c r="CP3182">
        <v>2996</v>
      </c>
      <c r="CQ3182">
        <v>125.694597719477</v>
      </c>
      <c r="CR3182">
        <v>2.7334385730578783E-4</v>
      </c>
      <c r="CS3182">
        <v>28.819648702093701</v>
      </c>
      <c r="CT3182">
        <v>25.160590824281083</v>
      </c>
      <c r="CU3182">
        <v>0</v>
      </c>
    </row>
    <row r="3183" spans="89:99" x14ac:dyDescent="0.25">
      <c r="CK3183" t="s">
        <v>10579</v>
      </c>
      <c r="CL3183" t="s">
        <v>10580</v>
      </c>
      <c r="CM3183" t="s">
        <v>10581</v>
      </c>
      <c r="CN3183">
        <v>0</v>
      </c>
      <c r="CO3183">
        <v>4.1305380030777797E-7</v>
      </c>
      <c r="CP3183">
        <v>2997</v>
      </c>
      <c r="CQ3183">
        <v>-53.726662306413502</v>
      </c>
      <c r="CR3183">
        <v>3.6061083760550136E-7</v>
      </c>
      <c r="CS3183">
        <v>10.0699533176205</v>
      </c>
      <c r="CT3183">
        <v>8.7914317646021338</v>
      </c>
      <c r="CU3183">
        <v>0</v>
      </c>
    </row>
    <row r="3184" spans="89:99" x14ac:dyDescent="0.25">
      <c r="CK3184" t="s">
        <v>10535</v>
      </c>
      <c r="CL3184" t="s">
        <v>10536</v>
      </c>
      <c r="CM3184" t="s">
        <v>10537</v>
      </c>
      <c r="CN3184">
        <v>0</v>
      </c>
      <c r="CO3184">
        <v>7.9457047343701199E-3</v>
      </c>
      <c r="CP3184">
        <v>2998</v>
      </c>
      <c r="CQ3184">
        <v>108.800823566722</v>
      </c>
      <c r="CR3184">
        <v>6.936886278475554E-3</v>
      </c>
      <c r="CS3184">
        <v>10.994350684183299</v>
      </c>
      <c r="CT3184">
        <v>9.5984639439166539</v>
      </c>
      <c r="CU3184">
        <v>0</v>
      </c>
    </row>
    <row r="3185" spans="89:99" x14ac:dyDescent="0.25">
      <c r="CK3185" t="s">
        <v>7072</v>
      </c>
      <c r="CL3185" t="s">
        <v>7073</v>
      </c>
      <c r="CM3185" t="s">
        <v>7074</v>
      </c>
      <c r="CN3185">
        <v>0</v>
      </c>
      <c r="CO3185">
        <v>0.10440003693046999</v>
      </c>
      <c r="CP3185">
        <v>2999</v>
      </c>
      <c r="CQ3185">
        <v>-2.4559078351822401</v>
      </c>
      <c r="CR3185">
        <v>9.1144990641629828E-2</v>
      </c>
      <c r="CS3185">
        <v>640.61563814089595</v>
      </c>
      <c r="CT3185">
        <v>559.28051425997535</v>
      </c>
      <c r="CU3185">
        <v>0</v>
      </c>
    </row>
    <row r="3186" spans="89:99" x14ac:dyDescent="0.25">
      <c r="CK3186" t="s">
        <v>7934</v>
      </c>
      <c r="CL3186" t="s">
        <v>7935</v>
      </c>
      <c r="CM3186" t="s">
        <v>7936</v>
      </c>
      <c r="CN3186">
        <v>0</v>
      </c>
      <c r="CO3186">
        <v>4.0997193529488003E-2</v>
      </c>
      <c r="CP3186">
        <v>3000</v>
      </c>
      <c r="CQ3186">
        <v>-41.2576071603252</v>
      </c>
      <c r="CR3186">
        <v>3.5792025850210102E-2</v>
      </c>
      <c r="CS3186">
        <v>15578.933541205401</v>
      </c>
      <c r="CT3186">
        <v>13600.969823079802</v>
      </c>
      <c r="CU3186">
        <v>0</v>
      </c>
    </row>
    <row r="3187" spans="89:99" x14ac:dyDescent="0.25">
      <c r="CK3187" t="s">
        <v>7868</v>
      </c>
      <c r="CL3187" t="s">
        <v>3539</v>
      </c>
      <c r="CM3187" t="s">
        <v>3540</v>
      </c>
      <c r="CN3187">
        <v>0</v>
      </c>
      <c r="CO3187">
        <v>1.06057287168786E-6</v>
      </c>
      <c r="CP3187">
        <v>3001</v>
      </c>
      <c r="CQ3187">
        <v>-9.1063060502691808</v>
      </c>
      <c r="CR3187">
        <v>9.2591829760688279E-7</v>
      </c>
      <c r="CS3187">
        <v>5098.2883360737096</v>
      </c>
      <c r="CT3187">
        <v>4450.9892557724488</v>
      </c>
      <c r="CU3187">
        <v>0</v>
      </c>
    </row>
    <row r="3188" spans="89:99" x14ac:dyDescent="0.25">
      <c r="CK3188" t="s">
        <v>10507</v>
      </c>
      <c r="CL3188" t="s">
        <v>10508</v>
      </c>
      <c r="CM3188" t="s">
        <v>10509</v>
      </c>
      <c r="CN3188">
        <v>0</v>
      </c>
      <c r="CO3188">
        <v>2.3656122996574399E-3</v>
      </c>
      <c r="CP3188">
        <v>3002</v>
      </c>
      <c r="CQ3188">
        <v>-14.058378184016799</v>
      </c>
      <c r="CR3188">
        <v>2.0652646996437334E-3</v>
      </c>
      <c r="CS3188">
        <v>5.5710169656932598</v>
      </c>
      <c r="CT3188">
        <v>4.863698367660982</v>
      </c>
      <c r="CU3188">
        <v>0</v>
      </c>
    </row>
    <row r="3189" spans="89:99" x14ac:dyDescent="0.25">
      <c r="CK3189" t="s">
        <v>9850</v>
      </c>
      <c r="CL3189" t="s">
        <v>9851</v>
      </c>
      <c r="CM3189" t="s">
        <v>9852</v>
      </c>
      <c r="CN3189">
        <v>0</v>
      </c>
      <c r="CO3189">
        <v>1.0548310060398001E-2</v>
      </c>
      <c r="CP3189">
        <v>3003</v>
      </c>
      <c r="CQ3189">
        <v>-37.348055566127897</v>
      </c>
      <c r="CR3189">
        <v>9.2090544218896321E-3</v>
      </c>
      <c r="CS3189">
        <v>18001.092164817699</v>
      </c>
      <c r="CT3189">
        <v>15715.601499203789</v>
      </c>
      <c r="CU3189">
        <v>0</v>
      </c>
    </row>
    <row r="3190" spans="89:99" x14ac:dyDescent="0.25">
      <c r="CK3190" t="s">
        <v>8593</v>
      </c>
      <c r="CL3190" t="s">
        <v>8593</v>
      </c>
      <c r="CM3190" t="s">
        <v>10278</v>
      </c>
      <c r="CN3190">
        <v>0</v>
      </c>
      <c r="CO3190">
        <v>6.8384182639909696E-2</v>
      </c>
      <c r="CP3190">
        <v>3004</v>
      </c>
      <c r="CQ3190">
        <v>-5.3906723177332196</v>
      </c>
      <c r="CR3190">
        <v>5.9701853275216217E-2</v>
      </c>
      <c r="CS3190">
        <v>226211.59475538699</v>
      </c>
      <c r="CT3190">
        <v>197490.86583886409</v>
      </c>
      <c r="CU3190">
        <v>0</v>
      </c>
    </row>
    <row r="3191" spans="89:99" x14ac:dyDescent="0.25">
      <c r="CK3191" t="s">
        <v>7286</v>
      </c>
      <c r="CL3191" t="s">
        <v>7287</v>
      </c>
      <c r="CM3191" t="s">
        <v>7288</v>
      </c>
      <c r="CN3191">
        <v>0</v>
      </c>
      <c r="CO3191">
        <v>3.4180555651773001E-5</v>
      </c>
      <c r="CP3191">
        <v>3005</v>
      </c>
      <c r="CQ3191">
        <v>-0.50968475078131503</v>
      </c>
      <c r="CR3191">
        <v>2.9840855584001303E-5</v>
      </c>
      <c r="CS3191">
        <v>0</v>
      </c>
      <c r="CT3191">
        <v>0</v>
      </c>
      <c r="CU3191">
        <v>0</v>
      </c>
    </row>
    <row r="3192" spans="89:99" x14ac:dyDescent="0.25">
      <c r="CK3192" t="s">
        <v>10325</v>
      </c>
      <c r="CL3192" t="s">
        <v>10326</v>
      </c>
      <c r="CM3192" t="s">
        <v>10327</v>
      </c>
      <c r="CN3192">
        <v>0</v>
      </c>
      <c r="CO3192">
        <v>2.8213405515032101E-2</v>
      </c>
      <c r="CP3192">
        <v>3006</v>
      </c>
      <c r="CQ3192">
        <v>-0.110559702372461</v>
      </c>
      <c r="CR3192">
        <v>2.4631318697221571E-2</v>
      </c>
      <c r="CS3192">
        <v>14939.259850623601</v>
      </c>
      <c r="CT3192">
        <v>13042.511662949029</v>
      </c>
      <c r="CU3192">
        <v>0</v>
      </c>
    </row>
    <row r="3193" spans="89:99" x14ac:dyDescent="0.25">
      <c r="CK3193" t="s">
        <v>6739</v>
      </c>
      <c r="CL3193" t="s">
        <v>9839</v>
      </c>
      <c r="CM3193" t="s">
        <v>9840</v>
      </c>
      <c r="CN3193">
        <v>0</v>
      </c>
      <c r="CO3193">
        <v>2.4461280119054398E-4</v>
      </c>
      <c r="CP3193">
        <v>3007</v>
      </c>
      <c r="CQ3193">
        <v>-17.715570415363</v>
      </c>
      <c r="CR3193">
        <v>2.1355578150018782E-4</v>
      </c>
      <c r="CS3193">
        <v>3.8648822588105902E-3</v>
      </c>
      <c r="CT3193">
        <v>3.3741813477029636E-3</v>
      </c>
      <c r="CU3193">
        <v>0</v>
      </c>
    </row>
    <row r="3194" spans="89:99" x14ac:dyDescent="0.25">
      <c r="CK3194" t="s">
        <v>5263</v>
      </c>
      <c r="CL3194" t="s">
        <v>2716</v>
      </c>
      <c r="CM3194" t="s">
        <v>2717</v>
      </c>
      <c r="CN3194">
        <v>0</v>
      </c>
      <c r="CO3194">
        <v>1.48087343970796E-4</v>
      </c>
      <c r="CP3194">
        <v>3008</v>
      </c>
      <c r="CQ3194">
        <v>1.3564463033579299</v>
      </c>
      <c r="CR3194">
        <v>1.2928558243088789E-4</v>
      </c>
      <c r="CS3194">
        <v>54966.103989883399</v>
      </c>
      <c r="CT3194">
        <v>47987.387562911856</v>
      </c>
      <c r="CU3194">
        <v>0</v>
      </c>
    </row>
    <row r="3195" spans="89:99" x14ac:dyDescent="0.25">
      <c r="CK3195" t="s">
        <v>7613</v>
      </c>
      <c r="CL3195" t="s">
        <v>1778</v>
      </c>
      <c r="CM3195" t="s">
        <v>1779</v>
      </c>
      <c r="CN3195">
        <v>0</v>
      </c>
      <c r="CO3195">
        <v>1.3593601742389199E-3</v>
      </c>
      <c r="CP3195">
        <v>3009</v>
      </c>
      <c r="CQ3195">
        <v>-1.8510067346382499</v>
      </c>
      <c r="CR3195">
        <v>1.18677036907685E-3</v>
      </c>
      <c r="CS3195">
        <v>189821.2798245</v>
      </c>
      <c r="CT3195">
        <v>165720.81085286223</v>
      </c>
      <c r="CU3195">
        <v>0</v>
      </c>
    </row>
    <row r="3196" spans="89:99" x14ac:dyDescent="0.25">
      <c r="CK3196" t="s">
        <v>7692</v>
      </c>
      <c r="CL3196" t="s">
        <v>7693</v>
      </c>
      <c r="CM3196" t="s">
        <v>7694</v>
      </c>
      <c r="CN3196">
        <v>0</v>
      </c>
      <c r="CO3196">
        <v>0.12762204796472901</v>
      </c>
      <c r="CP3196">
        <v>3010</v>
      </c>
      <c r="CQ3196">
        <v>-0.26885378161983298</v>
      </c>
      <c r="CR3196">
        <v>0.11141864226693518</v>
      </c>
      <c r="CS3196">
        <v>310653.11262753501</v>
      </c>
      <c r="CT3196">
        <v>271211.35083589272</v>
      </c>
      <c r="CU3196">
        <v>0</v>
      </c>
    </row>
    <row r="3197" spans="89:99" x14ac:dyDescent="0.25">
      <c r="CK3197" t="s">
        <v>7671</v>
      </c>
      <c r="CL3197" t="s">
        <v>3169</v>
      </c>
      <c r="CM3197" t="s">
        <v>3170</v>
      </c>
      <c r="CN3197">
        <v>0</v>
      </c>
      <c r="CO3197">
        <v>2.8013723300291601E-3</v>
      </c>
      <c r="CP3197">
        <v>3011</v>
      </c>
      <c r="CQ3197">
        <v>-3.40150031066042</v>
      </c>
      <c r="CR3197">
        <v>2.4456988935193384E-3</v>
      </c>
      <c r="CS3197">
        <v>17887.671325494201</v>
      </c>
      <c r="CT3197">
        <v>15616.581023324159</v>
      </c>
      <c r="CU3197">
        <v>0</v>
      </c>
    </row>
    <row r="3198" spans="89:99" x14ac:dyDescent="0.25">
      <c r="CK3198" t="s">
        <v>7225</v>
      </c>
      <c r="CL3198" t="s">
        <v>7226</v>
      </c>
      <c r="CM3198" t="s">
        <v>7227</v>
      </c>
      <c r="CN3198">
        <v>0</v>
      </c>
      <c r="CO3198">
        <v>5.0839277084519401E-2</v>
      </c>
      <c r="CP3198">
        <v>3012</v>
      </c>
      <c r="CQ3198">
        <v>0</v>
      </c>
      <c r="CR3198">
        <v>4.4384519108760491E-2</v>
      </c>
      <c r="CS3198">
        <v>0</v>
      </c>
      <c r="CT3198">
        <v>0</v>
      </c>
      <c r="CU3198">
        <v>0</v>
      </c>
    </row>
    <row r="3199" spans="89:99" x14ac:dyDescent="0.25">
      <c r="CK3199" t="s">
        <v>7782</v>
      </c>
      <c r="CL3199" t="s">
        <v>3362</v>
      </c>
      <c r="CM3199" t="s">
        <v>3363</v>
      </c>
      <c r="CN3199">
        <v>0</v>
      </c>
      <c r="CO3199">
        <v>1.2442345376640299E-2</v>
      </c>
      <c r="CP3199">
        <v>3013</v>
      </c>
      <c r="CQ3199">
        <v>13.0442800234331</v>
      </c>
      <c r="CR3199">
        <v>1.0862615438240544E-2</v>
      </c>
      <c r="CS3199">
        <v>312.24600743529902</v>
      </c>
      <c r="CT3199">
        <v>272.60200534728381</v>
      </c>
      <c r="CU3199">
        <v>0</v>
      </c>
    </row>
    <row r="3200" spans="89:99" x14ac:dyDescent="0.25">
      <c r="CK3200" t="s">
        <v>5415</v>
      </c>
      <c r="CL3200" t="s">
        <v>5416</v>
      </c>
      <c r="CM3200" t="s">
        <v>5417</v>
      </c>
      <c r="CN3200">
        <v>0</v>
      </c>
      <c r="CO3200">
        <v>9.5682048634779502</v>
      </c>
      <c r="CP3200">
        <v>3014</v>
      </c>
      <c r="CQ3200">
        <v>0.16264844044542201</v>
      </c>
      <c r="CR3200">
        <v>8.3533873011913382</v>
      </c>
      <c r="CS3200">
        <v>44685.703453997703</v>
      </c>
      <c r="CT3200">
        <v>39012.227800664354</v>
      </c>
      <c r="CU3200">
        <v>0</v>
      </c>
    </row>
    <row r="3201" spans="89:99" x14ac:dyDescent="0.25">
      <c r="CK3201" t="s">
        <v>9135</v>
      </c>
      <c r="CL3201" t="s">
        <v>9136</v>
      </c>
      <c r="CM3201" t="s">
        <v>9137</v>
      </c>
      <c r="CN3201">
        <v>0</v>
      </c>
      <c r="CO3201">
        <v>2.7830732937146298E-4</v>
      </c>
      <c r="CP3201">
        <v>3015</v>
      </c>
      <c r="CQ3201">
        <v>1.1048244251888</v>
      </c>
      <c r="CR3201">
        <v>2.4297231760514462E-4</v>
      </c>
      <c r="CS3201">
        <v>458.77077684348097</v>
      </c>
      <c r="CT3201">
        <v>400.52340393232538</v>
      </c>
      <c r="CU3201">
        <v>0</v>
      </c>
    </row>
    <row r="3202" spans="89:99" x14ac:dyDescent="0.25">
      <c r="CK3202" t="s">
        <v>7519</v>
      </c>
      <c r="CL3202" t="s">
        <v>614</v>
      </c>
      <c r="CM3202" t="s">
        <v>615</v>
      </c>
      <c r="CN3202">
        <v>0</v>
      </c>
      <c r="CO3202">
        <v>1.9045351088837201E-4</v>
      </c>
      <c r="CP3202">
        <v>3016</v>
      </c>
      <c r="CQ3202">
        <v>5.8629667796948599</v>
      </c>
      <c r="CR3202">
        <v>1.6627277133194081E-4</v>
      </c>
      <c r="CS3202">
        <v>0</v>
      </c>
      <c r="CT3202">
        <v>0</v>
      </c>
      <c r="CU3202">
        <v>0</v>
      </c>
    </row>
    <row r="3203" spans="89:99" x14ac:dyDescent="0.25">
      <c r="CK3203" t="s">
        <v>6799</v>
      </c>
      <c r="CL3203" t="s">
        <v>6800</v>
      </c>
      <c r="CM3203" t="s">
        <v>6801</v>
      </c>
      <c r="CN3203">
        <v>0</v>
      </c>
      <c r="CO3203">
        <v>2.41414006352287E-2</v>
      </c>
      <c r="CP3203">
        <v>3017</v>
      </c>
      <c r="CQ3203">
        <v>0.25476149336148002</v>
      </c>
      <c r="CR3203">
        <v>2.1076311844977529E-2</v>
      </c>
      <c r="CS3203">
        <v>242404.109649878</v>
      </c>
      <c r="CT3203">
        <v>211627.51427229095</v>
      </c>
      <c r="CU3203">
        <v>0</v>
      </c>
    </row>
    <row r="3204" spans="89:99" x14ac:dyDescent="0.25">
      <c r="CK3204" t="s">
        <v>10864</v>
      </c>
      <c r="CL3204" t="s">
        <v>10865</v>
      </c>
      <c r="CM3204" t="s">
        <v>10866</v>
      </c>
      <c r="CN3204">
        <v>0</v>
      </c>
      <c r="CO3204">
        <v>3.2035536931502399E-3</v>
      </c>
      <c r="CP3204">
        <v>3018</v>
      </c>
      <c r="CQ3204">
        <v>0</v>
      </c>
      <c r="CR3204">
        <v>2.7968177020531136E-3</v>
      </c>
      <c r="CS3204">
        <v>0</v>
      </c>
      <c r="CT3204">
        <v>0</v>
      </c>
      <c r="CU3204">
        <v>0</v>
      </c>
    </row>
    <row r="3205" spans="89:99" x14ac:dyDescent="0.25">
      <c r="CK3205" t="s">
        <v>8208</v>
      </c>
      <c r="CL3205" t="s">
        <v>8208</v>
      </c>
      <c r="CM3205" t="s">
        <v>8209</v>
      </c>
      <c r="CN3205">
        <v>0</v>
      </c>
      <c r="CO3205">
        <v>0.22017091982263201</v>
      </c>
      <c r="CP3205">
        <v>3019</v>
      </c>
      <c r="CQ3205">
        <v>-0.13236426948424701</v>
      </c>
      <c r="CR3205">
        <v>0.19221713915827141</v>
      </c>
      <c r="CS3205">
        <v>6.6998010902026799</v>
      </c>
      <c r="CT3205">
        <v>5.8491675445861881</v>
      </c>
      <c r="CU3205">
        <v>0</v>
      </c>
    </row>
    <row r="3206" spans="89:99" x14ac:dyDescent="0.25">
      <c r="CK3206" t="s">
        <v>8219</v>
      </c>
      <c r="CL3206" t="s">
        <v>8220</v>
      </c>
      <c r="CM3206" t="s">
        <v>8221</v>
      </c>
      <c r="CN3206">
        <v>0</v>
      </c>
      <c r="CO3206">
        <v>3.6320423455740799E-6</v>
      </c>
      <c r="CP3206">
        <v>3020</v>
      </c>
      <c r="CQ3206">
        <v>-18.8092037921217</v>
      </c>
      <c r="CR3206">
        <v>3.1709037212106133E-6</v>
      </c>
      <c r="CS3206">
        <v>115.62752612375699</v>
      </c>
      <c r="CT3206">
        <v>100.94699289698033</v>
      </c>
      <c r="CU3206">
        <v>0</v>
      </c>
    </row>
    <row r="3207" spans="89:99" x14ac:dyDescent="0.25">
      <c r="CK3207" t="s">
        <v>7282</v>
      </c>
      <c r="CL3207" t="s">
        <v>3491</v>
      </c>
      <c r="CM3207" t="s">
        <v>3492</v>
      </c>
      <c r="CN3207">
        <v>0</v>
      </c>
      <c r="CO3207">
        <v>2.0173711235493001E-2</v>
      </c>
      <c r="CP3207">
        <v>3021</v>
      </c>
      <c r="CQ3207">
        <v>0.81737423211689797</v>
      </c>
      <c r="CR3207">
        <v>1.7612376162189872E-2</v>
      </c>
      <c r="CS3207">
        <v>10495.6086942643</v>
      </c>
      <c r="CT3207">
        <v>9163.04423200573</v>
      </c>
      <c r="CU3207">
        <v>0</v>
      </c>
    </row>
    <row r="3208" spans="89:99" x14ac:dyDescent="0.25">
      <c r="CK3208" t="s">
        <v>10564</v>
      </c>
      <c r="CL3208" t="s">
        <v>10565</v>
      </c>
      <c r="CM3208" t="s">
        <v>10566</v>
      </c>
      <c r="CN3208">
        <v>0</v>
      </c>
      <c r="CO3208">
        <v>0.16951981134716099</v>
      </c>
      <c r="CP3208">
        <v>3022</v>
      </c>
      <c r="CQ3208">
        <v>-0.75168410648147999</v>
      </c>
      <c r="CR3208">
        <v>0.14799689801928009</v>
      </c>
      <c r="CS3208">
        <v>0</v>
      </c>
      <c r="CT3208">
        <v>0</v>
      </c>
      <c r="CU3208">
        <v>0</v>
      </c>
    </row>
    <row r="3209" spans="89:99" x14ac:dyDescent="0.25">
      <c r="CK3209" t="s">
        <v>10148</v>
      </c>
      <c r="CL3209" t="s">
        <v>10149</v>
      </c>
      <c r="CM3209" t="s">
        <v>10150</v>
      </c>
      <c r="CN3209">
        <v>0</v>
      </c>
      <c r="CO3209">
        <v>1.14619566360215E-6</v>
      </c>
      <c r="CP3209">
        <v>3023</v>
      </c>
      <c r="CQ3209">
        <v>-27.0064673315884</v>
      </c>
      <c r="CR3209">
        <v>1.0006700773685669E-6</v>
      </c>
      <c r="CS3209">
        <v>9148.9910966555599</v>
      </c>
      <c r="CT3209">
        <v>7987.3985910597858</v>
      </c>
      <c r="CU3209">
        <v>0</v>
      </c>
    </row>
    <row r="3210" spans="89:99" x14ac:dyDescent="0.25">
      <c r="CK3210" t="s">
        <v>8320</v>
      </c>
      <c r="CL3210" t="s">
        <v>914</v>
      </c>
      <c r="CM3210" t="s">
        <v>8321</v>
      </c>
      <c r="CN3210">
        <v>0</v>
      </c>
      <c r="CO3210">
        <v>9.5667761798862596E-6</v>
      </c>
      <c r="CP3210">
        <v>3024</v>
      </c>
      <c r="CQ3210">
        <v>612.45584940876404</v>
      </c>
      <c r="CR3210">
        <v>8.3521400089831828E-6</v>
      </c>
      <c r="CS3210">
        <v>61.127335481545003</v>
      </c>
      <c r="CT3210">
        <v>53.366364459466141</v>
      </c>
      <c r="CU3210">
        <v>0</v>
      </c>
    </row>
    <row r="3211" spans="89:99" x14ac:dyDescent="0.25">
      <c r="CK3211" t="s">
        <v>8511</v>
      </c>
      <c r="CL3211" t="s">
        <v>8512</v>
      </c>
      <c r="CM3211" t="s">
        <v>8513</v>
      </c>
      <c r="CN3211">
        <v>0</v>
      </c>
      <c r="CO3211">
        <v>0.12314740509649801</v>
      </c>
      <c r="CP3211">
        <v>3025</v>
      </c>
      <c r="CQ3211">
        <v>-10.7127121731311</v>
      </c>
      <c r="CR3211">
        <v>0.10751211795582627</v>
      </c>
      <c r="CS3211">
        <v>1284.4124358025299</v>
      </c>
      <c r="CT3211">
        <v>1121.3382953032979</v>
      </c>
      <c r="CU3211">
        <v>0</v>
      </c>
    </row>
    <row r="3212" spans="89:99" x14ac:dyDescent="0.25">
      <c r="CK3212" t="s">
        <v>6739</v>
      </c>
      <c r="CL3212" t="s">
        <v>6740</v>
      </c>
      <c r="CM3212" t="s">
        <v>6741</v>
      </c>
      <c r="CN3212">
        <v>0</v>
      </c>
      <c r="CO3212">
        <v>8.5973849936447498E-4</v>
      </c>
      <c r="CP3212">
        <v>3026</v>
      </c>
      <c r="CQ3212">
        <v>-16.673137924985099</v>
      </c>
      <c r="CR3212">
        <v>7.5058266053116402E-4</v>
      </c>
      <c r="CS3212">
        <v>1167.9716211007501</v>
      </c>
      <c r="CT3212">
        <v>1019.6812721993148</v>
      </c>
      <c r="CU3212">
        <v>0</v>
      </c>
    </row>
    <row r="3213" spans="89:99" x14ac:dyDescent="0.25">
      <c r="CK3213" t="s">
        <v>5165</v>
      </c>
      <c r="CL3213" t="s">
        <v>9971</v>
      </c>
      <c r="CM3213" t="s">
        <v>9972</v>
      </c>
      <c r="CN3213">
        <v>0</v>
      </c>
      <c r="CO3213">
        <v>1.04378543979772E-4</v>
      </c>
      <c r="CP3213">
        <v>3027</v>
      </c>
      <c r="CQ3213">
        <v>-24.1141941408221</v>
      </c>
      <c r="CR3213">
        <v>9.112622652192426E-5</v>
      </c>
      <c r="CS3213">
        <v>0</v>
      </c>
      <c r="CT3213">
        <v>0</v>
      </c>
      <c r="CU3213">
        <v>0</v>
      </c>
    </row>
    <row r="3214" spans="89:99" x14ac:dyDescent="0.25">
      <c r="CK3214" t="s">
        <v>10003</v>
      </c>
      <c r="CL3214" t="s">
        <v>10004</v>
      </c>
      <c r="CM3214" t="s">
        <v>10004</v>
      </c>
      <c r="CN3214">
        <v>0</v>
      </c>
      <c r="CO3214">
        <v>7.8694068305596603E-4</v>
      </c>
      <c r="CP3214">
        <v>3028</v>
      </c>
      <c r="CQ3214">
        <v>-21.800174320065899</v>
      </c>
      <c r="CR3214">
        <v>6.8702754617244852E-4</v>
      </c>
      <c r="CS3214">
        <v>0</v>
      </c>
      <c r="CT3214">
        <v>0</v>
      </c>
      <c r="CU3214">
        <v>0</v>
      </c>
    </row>
    <row r="3215" spans="89:99" x14ac:dyDescent="0.25">
      <c r="CK3215" t="s">
        <v>8284</v>
      </c>
      <c r="CL3215" t="s">
        <v>3586</v>
      </c>
      <c r="CM3215" t="s">
        <v>3587</v>
      </c>
      <c r="CN3215">
        <v>0</v>
      </c>
      <c r="CO3215">
        <v>7.2298455295873296E-7</v>
      </c>
      <c r="CP3215">
        <v>3029</v>
      </c>
      <c r="CQ3215">
        <v>7.7329827772269999</v>
      </c>
      <c r="CR3215">
        <v>6.3119154217688061E-7</v>
      </c>
      <c r="CS3215">
        <v>1131.1616934691899</v>
      </c>
      <c r="CT3215">
        <v>987.54488021956797</v>
      </c>
      <c r="CU3215">
        <v>0</v>
      </c>
    </row>
    <row r="3216" spans="89:99" x14ac:dyDescent="0.25">
      <c r="CK3216" t="s">
        <v>9932</v>
      </c>
      <c r="CL3216" t="s">
        <v>9933</v>
      </c>
      <c r="CM3216" t="s">
        <v>9934</v>
      </c>
      <c r="CN3216">
        <v>0</v>
      </c>
      <c r="CO3216">
        <v>2.0873583692389801E-4</v>
      </c>
      <c r="CP3216">
        <v>3030</v>
      </c>
      <c r="CQ3216">
        <v>-24.134043492609798</v>
      </c>
      <c r="CR3216">
        <v>1.8223390012469227E-4</v>
      </c>
      <c r="CS3216">
        <v>31.4781991514715</v>
      </c>
      <c r="CT3216">
        <v>27.481601074404082</v>
      </c>
      <c r="CU3216">
        <v>0</v>
      </c>
    </row>
    <row r="3217" spans="89:99" x14ac:dyDescent="0.25">
      <c r="CK3217" t="s">
        <v>8615</v>
      </c>
      <c r="CL3217" t="s">
        <v>8616</v>
      </c>
      <c r="CM3217" t="s">
        <v>8617</v>
      </c>
      <c r="CN3217">
        <v>0</v>
      </c>
      <c r="CO3217">
        <v>3.43858895946822E-4</v>
      </c>
      <c r="CP3217">
        <v>3031</v>
      </c>
      <c r="CQ3217">
        <v>0</v>
      </c>
      <c r="CR3217">
        <v>3.0020119508182975E-4</v>
      </c>
      <c r="CS3217">
        <v>0</v>
      </c>
      <c r="CT3217">
        <v>0</v>
      </c>
      <c r="CU3217">
        <v>0</v>
      </c>
    </row>
    <row r="3218" spans="89:99" x14ac:dyDescent="0.25">
      <c r="CK3218" t="s">
        <v>11017</v>
      </c>
      <c r="CL3218" t="s">
        <v>11018</v>
      </c>
      <c r="CM3218" t="s">
        <v>11019</v>
      </c>
      <c r="CN3218">
        <v>0</v>
      </c>
      <c r="CO3218">
        <v>1.49590468975978E-2</v>
      </c>
      <c r="CP3218">
        <v>3032</v>
      </c>
      <c r="CQ3218">
        <v>3.3654605224645899</v>
      </c>
      <c r="CR3218">
        <v>1.3059786467291197E-2</v>
      </c>
      <c r="CS3218">
        <v>10129.5392501931</v>
      </c>
      <c r="CT3218">
        <v>8843.4524288315861</v>
      </c>
      <c r="CU3218">
        <v>0</v>
      </c>
    </row>
    <row r="3219" spans="89:99" x14ac:dyDescent="0.25">
      <c r="CK3219" t="s">
        <v>9461</v>
      </c>
      <c r="CL3219" t="s">
        <v>9462</v>
      </c>
      <c r="CM3219" t="s">
        <v>9463</v>
      </c>
      <c r="CN3219">
        <v>0</v>
      </c>
      <c r="CO3219">
        <v>3.6528082834069303E-2</v>
      </c>
      <c r="CP3219">
        <v>3033</v>
      </c>
      <c r="CQ3219">
        <v>5.7806596217625801</v>
      </c>
      <c r="CR3219">
        <v>3.1890331325124539E-2</v>
      </c>
      <c r="CS3219">
        <v>371.509823499672</v>
      </c>
      <c r="CT3219">
        <v>324.34145026885972</v>
      </c>
      <c r="CU3219">
        <v>0</v>
      </c>
    </row>
    <row r="3220" spans="89:99" x14ac:dyDescent="0.25">
      <c r="CK3220" t="s">
        <v>353</v>
      </c>
      <c r="CL3220" t="s">
        <v>353</v>
      </c>
      <c r="CM3220" t="s">
        <v>352</v>
      </c>
      <c r="CN3220">
        <v>0</v>
      </c>
      <c r="CO3220">
        <v>0.75730914180571995</v>
      </c>
      <c r="CP3220">
        <v>3034</v>
      </c>
      <c r="CQ3220">
        <v>-2.61597039505277</v>
      </c>
      <c r="CR3220">
        <v>0.66115814392549876</v>
      </c>
      <c r="CS3220">
        <v>0</v>
      </c>
      <c r="CT3220">
        <v>0</v>
      </c>
      <c r="CU3220">
        <v>0</v>
      </c>
    </row>
    <row r="3221" spans="89:99" x14ac:dyDescent="0.25">
      <c r="CK3221" t="s">
        <v>2899</v>
      </c>
      <c r="CL3221" t="s">
        <v>2899</v>
      </c>
      <c r="CM3221" t="s">
        <v>7069</v>
      </c>
      <c r="CN3221">
        <v>0</v>
      </c>
      <c r="CO3221">
        <v>5.9706172088982697E-4</v>
      </c>
      <c r="CP3221">
        <v>3036</v>
      </c>
      <c r="CQ3221">
        <v>-3.6577908964807002</v>
      </c>
      <c r="CR3221">
        <v>5.2125637655877114E-4</v>
      </c>
      <c r="CS3221">
        <v>19759.409431698299</v>
      </c>
      <c r="CT3221">
        <v>17250.675772612161</v>
      </c>
      <c r="CU3221">
        <v>0</v>
      </c>
    </row>
    <row r="3222" spans="89:99" x14ac:dyDescent="0.25">
      <c r="CK3222" t="s">
        <v>8787</v>
      </c>
      <c r="CL3222" t="s">
        <v>8788</v>
      </c>
      <c r="CM3222" t="s">
        <v>8789</v>
      </c>
      <c r="CN3222">
        <v>0</v>
      </c>
      <c r="CO3222">
        <v>3.76890459410741E-3</v>
      </c>
      <c r="CP3222">
        <v>3037</v>
      </c>
      <c r="CQ3222">
        <v>0</v>
      </c>
      <c r="CR3222">
        <v>3.2903893912211578E-3</v>
      </c>
      <c r="CS3222">
        <v>0</v>
      </c>
      <c r="CT3222">
        <v>0</v>
      </c>
      <c r="CU3222">
        <v>0</v>
      </c>
    </row>
    <row r="3223" spans="89:99" x14ac:dyDescent="0.25">
      <c r="CK3223" t="s">
        <v>4200</v>
      </c>
      <c r="CL3223" t="s">
        <v>2754</v>
      </c>
      <c r="CM3223" t="s">
        <v>2755</v>
      </c>
      <c r="CN3223">
        <v>0</v>
      </c>
      <c r="CO3223">
        <v>3.1735351604376599E-2</v>
      </c>
      <c r="CP3223">
        <v>3038</v>
      </c>
      <c r="CQ3223">
        <v>-4.6877687574904998</v>
      </c>
      <c r="CR3223">
        <v>2.7706104423278536E-2</v>
      </c>
      <c r="CS3223">
        <v>2447874.6322968602</v>
      </c>
      <c r="CT3223">
        <v>2137082.6774819223</v>
      </c>
      <c r="CU3223">
        <v>0</v>
      </c>
    </row>
    <row r="3224" spans="89:99" x14ac:dyDescent="0.25">
      <c r="CK3224" t="s">
        <v>7078</v>
      </c>
      <c r="CL3224" t="s">
        <v>7079</v>
      </c>
      <c r="CM3224" t="s">
        <v>7080</v>
      </c>
      <c r="CN3224">
        <v>0</v>
      </c>
      <c r="CO3224">
        <v>3.3634231311805698E-4</v>
      </c>
      <c r="CP3224">
        <v>3039</v>
      </c>
      <c r="CQ3224">
        <v>0</v>
      </c>
      <c r="CR3224">
        <v>2.9363894767533608E-4</v>
      </c>
      <c r="CS3224">
        <v>0</v>
      </c>
      <c r="CT3224">
        <v>0</v>
      </c>
      <c r="CU3224">
        <v>0</v>
      </c>
    </row>
    <row r="3225" spans="89:99" x14ac:dyDescent="0.25">
      <c r="CK3225" t="s">
        <v>3476</v>
      </c>
      <c r="CL3225" t="s">
        <v>7732</v>
      </c>
      <c r="CM3225" t="s">
        <v>7733</v>
      </c>
      <c r="CN3225">
        <v>0</v>
      </c>
      <c r="CO3225">
        <v>1026.6485281217999</v>
      </c>
      <c r="CP3225">
        <v>3040</v>
      </c>
      <c r="CQ3225">
        <v>1.06027160643553</v>
      </c>
      <c r="CR3225">
        <v>896.30112439734398</v>
      </c>
      <c r="CS3225">
        <v>220052.33607228601</v>
      </c>
      <c r="CT3225">
        <v>192113.61127520434</v>
      </c>
      <c r="CU3225">
        <v>0</v>
      </c>
    </row>
    <row r="3226" spans="89:99" x14ac:dyDescent="0.25">
      <c r="CK3226" t="s">
        <v>8873</v>
      </c>
      <c r="CL3226" t="s">
        <v>3093</v>
      </c>
      <c r="CM3226" t="s">
        <v>3094</v>
      </c>
      <c r="CN3226">
        <v>0</v>
      </c>
      <c r="CO3226">
        <v>1.06392448384943E-5</v>
      </c>
      <c r="CP3226">
        <v>3041</v>
      </c>
      <c r="CQ3226">
        <v>0</v>
      </c>
      <c r="CR3226">
        <v>9.2884437568197117E-6</v>
      </c>
      <c r="CS3226">
        <v>0</v>
      </c>
      <c r="CT3226">
        <v>0</v>
      </c>
      <c r="CU3226">
        <v>0</v>
      </c>
    </row>
    <row r="3227" spans="89:99" x14ac:dyDescent="0.25">
      <c r="CK3227" t="s">
        <v>7497</v>
      </c>
      <c r="CL3227" t="s">
        <v>3477</v>
      </c>
      <c r="CM3227" t="s">
        <v>3478</v>
      </c>
      <c r="CN3227">
        <v>0</v>
      </c>
      <c r="CO3227">
        <v>1.19672693549655E-3</v>
      </c>
      <c r="CP3227">
        <v>3042</v>
      </c>
      <c r="CQ3227">
        <v>-2.3251754278739298</v>
      </c>
      <c r="CR3227">
        <v>1.0447856968581663E-3</v>
      </c>
      <c r="CS3227">
        <v>46167.743132731099</v>
      </c>
      <c r="CT3227">
        <v>40306.101793627036</v>
      </c>
      <c r="CU3227">
        <v>0</v>
      </c>
    </row>
    <row r="3228" spans="89:99" x14ac:dyDescent="0.25">
      <c r="CK3228" t="s">
        <v>8733</v>
      </c>
      <c r="CL3228" t="s">
        <v>2807</v>
      </c>
      <c r="CM3228" t="s">
        <v>2808</v>
      </c>
      <c r="CN3228">
        <v>0</v>
      </c>
      <c r="CO3228">
        <v>1.0035915540441E-4</v>
      </c>
      <c r="CP3228">
        <v>3043</v>
      </c>
      <c r="CQ3228">
        <v>-1.16748827471498</v>
      </c>
      <c r="CR3228">
        <v>8.7617155597644508E-5</v>
      </c>
      <c r="CS3228">
        <v>2226.0675951899698</v>
      </c>
      <c r="CT3228">
        <v>1943.437149034271</v>
      </c>
      <c r="CU3228">
        <v>0</v>
      </c>
    </row>
    <row r="3229" spans="89:99" x14ac:dyDescent="0.25">
      <c r="CK3229" t="s">
        <v>7247</v>
      </c>
      <c r="CL3229" t="s">
        <v>660</v>
      </c>
      <c r="CM3229" t="s">
        <v>661</v>
      </c>
      <c r="CN3229">
        <v>0</v>
      </c>
      <c r="CO3229">
        <v>0.19829286692821699</v>
      </c>
      <c r="CP3229">
        <v>3044</v>
      </c>
      <c r="CQ3229">
        <v>380.46942137640701</v>
      </c>
      <c r="CR3229">
        <v>0.17311681137154289</v>
      </c>
      <c r="CS3229">
        <v>6256.5075587299498</v>
      </c>
      <c r="CT3229">
        <v>5462.1563330433619</v>
      </c>
      <c r="CU3229">
        <v>0</v>
      </c>
    </row>
    <row r="3230" spans="89:99" x14ac:dyDescent="0.25">
      <c r="CK3230" t="s">
        <v>10552</v>
      </c>
      <c r="CL3230" t="s">
        <v>10553</v>
      </c>
      <c r="CM3230" t="s">
        <v>10554</v>
      </c>
      <c r="CN3230">
        <v>0</v>
      </c>
      <c r="CO3230">
        <v>2.5348409169987599E-2</v>
      </c>
      <c r="CP3230">
        <v>3045</v>
      </c>
      <c r="CQ3230">
        <v>-1.9500066779126599</v>
      </c>
      <c r="CR3230">
        <v>2.2130073748129302E-2</v>
      </c>
      <c r="CS3230">
        <v>10869.051577436499</v>
      </c>
      <c r="CT3230">
        <v>9489.0733129588552</v>
      </c>
      <c r="CU3230">
        <v>0</v>
      </c>
    </row>
    <row r="3231" spans="89:99" x14ac:dyDescent="0.25">
      <c r="CK3231" t="s">
        <v>8649</v>
      </c>
      <c r="CL3231" t="s">
        <v>3493</v>
      </c>
      <c r="CM3231" t="s">
        <v>3494</v>
      </c>
      <c r="CN3231">
        <v>0</v>
      </c>
      <c r="CO3231">
        <v>4.25352598377661E-4</v>
      </c>
      <c r="CP3231">
        <v>3046</v>
      </c>
      <c r="CQ3231">
        <v>8.8608382125597004E-2</v>
      </c>
      <c r="CR3231">
        <v>3.7134813107723974E-4</v>
      </c>
      <c r="CS3231">
        <v>2023.29152314476</v>
      </c>
      <c r="CT3231">
        <v>1766.4063382002093</v>
      </c>
      <c r="CU3231">
        <v>0</v>
      </c>
    </row>
    <row r="3232" spans="89:99" x14ac:dyDescent="0.25">
      <c r="CK3232" t="s">
        <v>10404</v>
      </c>
      <c r="CL3232" t="s">
        <v>10405</v>
      </c>
      <c r="CM3232" t="s">
        <v>10406</v>
      </c>
      <c r="CN3232">
        <v>0</v>
      </c>
      <c r="CO3232">
        <v>0.10414221308718501</v>
      </c>
      <c r="CP3232">
        <v>3047</v>
      </c>
      <c r="CQ3232">
        <v>2.07419707264985</v>
      </c>
      <c r="CR3232">
        <v>9.0919901144783682E-2</v>
      </c>
      <c r="CS3232">
        <v>9502.9111048435097</v>
      </c>
      <c r="CT3232">
        <v>8296.3834993281616</v>
      </c>
      <c r="CU3232">
        <v>0</v>
      </c>
    </row>
    <row r="3233" spans="89:99" x14ac:dyDescent="0.25">
      <c r="CK3233" t="s">
        <v>8883</v>
      </c>
      <c r="CL3233" t="s">
        <v>8884</v>
      </c>
      <c r="CM3233" t="s">
        <v>8885</v>
      </c>
      <c r="CN3233">
        <v>0</v>
      </c>
      <c r="CO3233">
        <v>2.4955580965817199E-4</v>
      </c>
      <c r="CP3233">
        <v>3048</v>
      </c>
      <c r="CQ3233">
        <v>499.73094837938601</v>
      </c>
      <c r="CR3233">
        <v>2.178712058407319E-4</v>
      </c>
      <c r="CS3233">
        <v>91.424501387620396</v>
      </c>
      <c r="CT3233">
        <v>79.816880993442581</v>
      </c>
      <c r="CU3233">
        <v>0</v>
      </c>
    </row>
    <row r="3234" spans="89:99" x14ac:dyDescent="0.25">
      <c r="CK3234" t="s">
        <v>3471</v>
      </c>
      <c r="CL3234" t="s">
        <v>3471</v>
      </c>
      <c r="CM3234" t="s">
        <v>3470</v>
      </c>
      <c r="CN3234">
        <v>0</v>
      </c>
      <c r="CO3234">
        <v>2.8323993432206299E-4</v>
      </c>
      <c r="CP3234">
        <v>3049</v>
      </c>
      <c r="CQ3234">
        <v>1.7818070571881801</v>
      </c>
      <c r="CR3234">
        <v>2.4727865930079666E-4</v>
      </c>
      <c r="CS3234">
        <v>1279.8140559394201</v>
      </c>
      <c r="CT3234">
        <v>1117.3237441411279</v>
      </c>
      <c r="CU3234">
        <v>0</v>
      </c>
    </row>
    <row r="3235" spans="89:99" x14ac:dyDescent="0.25">
      <c r="CK3235" t="s">
        <v>10628</v>
      </c>
      <c r="CL3235" t="s">
        <v>10629</v>
      </c>
      <c r="CM3235" t="s">
        <v>10630</v>
      </c>
      <c r="CN3235">
        <v>0</v>
      </c>
      <c r="CO3235">
        <v>4.3401007564655E-3</v>
      </c>
      <c r="CP3235">
        <v>3050</v>
      </c>
      <c r="CQ3235">
        <v>-0.99697705329155595</v>
      </c>
      <c r="CR3235">
        <v>3.7890642040216155E-3</v>
      </c>
      <c r="CS3235">
        <v>34172.8331527435</v>
      </c>
      <c r="CT3235">
        <v>29834.113564338582</v>
      </c>
      <c r="CU3235">
        <v>0</v>
      </c>
    </row>
    <row r="3236" spans="89:99" x14ac:dyDescent="0.25">
      <c r="CK3236" t="s">
        <v>4485</v>
      </c>
      <c r="CL3236" t="s">
        <v>9078</v>
      </c>
      <c r="CM3236" t="s">
        <v>9079</v>
      </c>
      <c r="CN3236">
        <v>0</v>
      </c>
      <c r="CO3236">
        <v>2.4721322805960101E-3</v>
      </c>
      <c r="CP3236">
        <v>3051</v>
      </c>
      <c r="CQ3236">
        <v>0</v>
      </c>
      <c r="CR3236">
        <v>2.1582604777224189E-3</v>
      </c>
      <c r="CS3236">
        <v>0</v>
      </c>
      <c r="CT3236">
        <v>0</v>
      </c>
      <c r="CU3236">
        <v>0</v>
      </c>
    </row>
    <row r="3237" spans="89:99" x14ac:dyDescent="0.25">
      <c r="CK3237" t="s">
        <v>9926</v>
      </c>
      <c r="CL3237" t="s">
        <v>9927</v>
      </c>
      <c r="CM3237" t="s">
        <v>9928</v>
      </c>
      <c r="CN3237">
        <v>0</v>
      </c>
      <c r="CO3237">
        <v>6.1194840255122598</v>
      </c>
      <c r="CP3237">
        <v>3052</v>
      </c>
      <c r="CQ3237">
        <v>21.659151466812599</v>
      </c>
      <c r="CR3237">
        <v>5.3425298556971228</v>
      </c>
      <c r="CS3237">
        <v>425.41612633076898</v>
      </c>
      <c r="CT3237">
        <v>371.4035932673093</v>
      </c>
      <c r="CU3237">
        <v>0</v>
      </c>
    </row>
    <row r="3238" spans="89:99" x14ac:dyDescent="0.25">
      <c r="CK3238" t="s">
        <v>10188</v>
      </c>
      <c r="CL3238" t="s">
        <v>10928</v>
      </c>
      <c r="CM3238" t="s">
        <v>10929</v>
      </c>
      <c r="CN3238">
        <v>0</v>
      </c>
      <c r="CO3238">
        <v>4.5398883103719899E-5</v>
      </c>
      <c r="CP3238">
        <v>3053</v>
      </c>
      <c r="CQ3238">
        <v>-23.951984503362301</v>
      </c>
      <c r="CR3238">
        <v>3.9634859309339221E-5</v>
      </c>
      <c r="CS3238">
        <v>2.2699441551859998</v>
      </c>
      <c r="CT3238">
        <v>1.9817429654669652</v>
      </c>
      <c r="CU3238">
        <v>0</v>
      </c>
    </row>
    <row r="3239" spans="89:99" x14ac:dyDescent="0.25">
      <c r="CK3239" t="s">
        <v>10713</v>
      </c>
      <c r="CL3239" t="s">
        <v>10714</v>
      </c>
      <c r="CM3239" t="s">
        <v>10715</v>
      </c>
      <c r="CN3239">
        <v>0</v>
      </c>
      <c r="CO3239">
        <v>1.25363536515376E-6</v>
      </c>
      <c r="CP3239">
        <v>3054</v>
      </c>
      <c r="CQ3239">
        <v>3.23491369566193</v>
      </c>
      <c r="CR3239">
        <v>1.0944688046523784E-6</v>
      </c>
      <c r="CS3239">
        <v>6.6170850728102897</v>
      </c>
      <c r="CT3239">
        <v>5.7769534836260057</v>
      </c>
      <c r="CU3239">
        <v>0</v>
      </c>
    </row>
    <row r="3240" spans="89:99" x14ac:dyDescent="0.25">
      <c r="CK3240" t="s">
        <v>4010</v>
      </c>
      <c r="CL3240" t="s">
        <v>3506</v>
      </c>
      <c r="CM3240" t="s">
        <v>3507</v>
      </c>
      <c r="CN3240">
        <v>0</v>
      </c>
      <c r="CO3240">
        <v>0.64097632629685397</v>
      </c>
      <c r="CP3240">
        <v>3055</v>
      </c>
      <c r="CQ3240">
        <v>0.38841765577382598</v>
      </c>
      <c r="CR3240">
        <v>0.55959540800490037</v>
      </c>
      <c r="CS3240">
        <v>241751.91384787401</v>
      </c>
      <c r="CT3240">
        <v>211058.12385809259</v>
      </c>
      <c r="CU3240">
        <v>0</v>
      </c>
    </row>
    <row r="3241" spans="89:99" x14ac:dyDescent="0.25">
      <c r="CK3241" t="s">
        <v>6856</v>
      </c>
      <c r="CL3241" t="s">
        <v>6856</v>
      </c>
      <c r="CM3241" t="s">
        <v>3049</v>
      </c>
      <c r="CN3241">
        <v>0</v>
      </c>
      <c r="CO3241">
        <v>1.8434444056510499E-2</v>
      </c>
      <c r="CP3241">
        <v>3056</v>
      </c>
      <c r="CQ3241">
        <v>-14.248160984260201</v>
      </c>
      <c r="CR3241">
        <v>1.6093933301319703E-2</v>
      </c>
      <c r="CS3241">
        <v>17.684486316240399</v>
      </c>
      <c r="CT3241">
        <v>15.439193195585258</v>
      </c>
      <c r="CU3241">
        <v>0</v>
      </c>
    </row>
    <row r="3242" spans="89:99" x14ac:dyDescent="0.25">
      <c r="CK3242" t="s">
        <v>8568</v>
      </c>
      <c r="CL3242" t="s">
        <v>1648</v>
      </c>
      <c r="CM3242" t="s">
        <v>1649</v>
      </c>
      <c r="CN3242">
        <v>0</v>
      </c>
      <c r="CO3242">
        <v>1.4897041138594799E-3</v>
      </c>
      <c r="CP3242">
        <v>3057</v>
      </c>
      <c r="CQ3242">
        <v>0.14683766756392799</v>
      </c>
      <c r="CR3242">
        <v>1.3005653207474252E-3</v>
      </c>
      <c r="CS3242">
        <v>6008.8934840101501</v>
      </c>
      <c r="CT3242">
        <v>5245.980331706287</v>
      </c>
      <c r="CU3242">
        <v>0</v>
      </c>
    </row>
    <row r="3243" spans="89:99" x14ac:dyDescent="0.25">
      <c r="CK3243" t="s">
        <v>5591</v>
      </c>
      <c r="CL3243" t="s">
        <v>1676</v>
      </c>
      <c r="CM3243" t="s">
        <v>1677</v>
      </c>
      <c r="CN3243">
        <v>0</v>
      </c>
      <c r="CO3243">
        <v>1.80731700276122E-3</v>
      </c>
      <c r="CP3243">
        <v>3058</v>
      </c>
      <c r="CQ3243">
        <v>-0.71547583985588903</v>
      </c>
      <c r="CR3243">
        <v>1.577852806822645E-3</v>
      </c>
      <c r="CS3243">
        <v>2.9176415834978502</v>
      </c>
      <c r="CT3243">
        <v>2.5472061374906301</v>
      </c>
      <c r="CU3243">
        <v>0</v>
      </c>
    </row>
    <row r="3244" spans="89:99" x14ac:dyDescent="0.25">
      <c r="CK3244" t="s">
        <v>4164</v>
      </c>
      <c r="CL3244" t="s">
        <v>6386</v>
      </c>
      <c r="CM3244" t="s">
        <v>6387</v>
      </c>
      <c r="CN3244">
        <v>0</v>
      </c>
      <c r="CO3244">
        <v>0.59488191653150302</v>
      </c>
      <c r="CP3244">
        <v>3059</v>
      </c>
      <c r="CQ3244">
        <v>1.7032706131755</v>
      </c>
      <c r="CR3244">
        <v>0.51935332888099739</v>
      </c>
      <c r="CS3244">
        <v>30114.112378657701</v>
      </c>
      <c r="CT3244">
        <v>26290.704214613812</v>
      </c>
      <c r="CU3244">
        <v>0</v>
      </c>
    </row>
    <row r="3245" spans="89:99" x14ac:dyDescent="0.25">
      <c r="CK3245" t="s">
        <v>10424</v>
      </c>
      <c r="CL3245" t="s">
        <v>10425</v>
      </c>
      <c r="CM3245" t="s">
        <v>10426</v>
      </c>
      <c r="CN3245">
        <v>0</v>
      </c>
      <c r="CO3245">
        <v>2.1218129317608501E-6</v>
      </c>
      <c r="CP3245">
        <v>3060</v>
      </c>
      <c r="CQ3245">
        <v>-0.66452637955708505</v>
      </c>
      <c r="CR3245">
        <v>1.852419074692766E-6</v>
      </c>
      <c r="CS3245">
        <v>0</v>
      </c>
      <c r="CT3245">
        <v>0</v>
      </c>
      <c r="CU3245">
        <v>0</v>
      </c>
    </row>
    <row r="3246" spans="89:99" x14ac:dyDescent="0.25">
      <c r="CK3246" t="s">
        <v>10725</v>
      </c>
      <c r="CL3246" t="s">
        <v>10726</v>
      </c>
      <c r="CM3246" t="s">
        <v>10727</v>
      </c>
      <c r="CN3246">
        <v>0</v>
      </c>
      <c r="CO3246">
        <v>6.1570623062853906E-8</v>
      </c>
      <c r="CP3246">
        <v>3061</v>
      </c>
      <c r="CQ3246">
        <v>22.823859105760501</v>
      </c>
      <c r="CR3246">
        <v>5.3753370476301738E-8</v>
      </c>
      <c r="CS3246">
        <v>2.8619222097397299</v>
      </c>
      <c r="CT3246">
        <v>2.4985611183023355</v>
      </c>
      <c r="CU3246">
        <v>0</v>
      </c>
    </row>
    <row r="3247" spans="89:99" x14ac:dyDescent="0.25">
      <c r="CK3247" t="s">
        <v>9428</v>
      </c>
      <c r="CL3247" t="s">
        <v>9429</v>
      </c>
      <c r="CM3247" t="s">
        <v>9430</v>
      </c>
      <c r="CN3247">
        <v>0</v>
      </c>
      <c r="CO3247">
        <v>1.02080708467034E-5</v>
      </c>
      <c r="CP3247">
        <v>3062</v>
      </c>
      <c r="CQ3247">
        <v>-11.705198097361899</v>
      </c>
      <c r="CR3247">
        <v>8.9120133397225527E-6</v>
      </c>
      <c r="CS3247">
        <v>1524.1466419796</v>
      </c>
      <c r="CT3247">
        <v>1330.6348877273024</v>
      </c>
      <c r="CU3247">
        <v>0</v>
      </c>
    </row>
    <row r="3248" spans="89:99" x14ac:dyDescent="0.25">
      <c r="CK3248" t="s">
        <v>10968</v>
      </c>
      <c r="CL3248" t="s">
        <v>10969</v>
      </c>
      <c r="CM3248" t="s">
        <v>10970</v>
      </c>
      <c r="CN3248">
        <v>0</v>
      </c>
      <c r="CO3248">
        <v>2.14280513823527E-5</v>
      </c>
      <c r="CP3248">
        <v>3063</v>
      </c>
      <c r="CQ3248">
        <v>-74.851769436880005</v>
      </c>
      <c r="CR3248">
        <v>1.8707460266643679E-5</v>
      </c>
      <c r="CS3248">
        <v>6107.6740439104597</v>
      </c>
      <c r="CT3248">
        <v>5332.219316599414</v>
      </c>
      <c r="CU3248">
        <v>0</v>
      </c>
    </row>
    <row r="3249" spans="89:99" x14ac:dyDescent="0.25">
      <c r="CK3249" t="s">
        <v>10046</v>
      </c>
      <c r="CL3249" t="s">
        <v>10047</v>
      </c>
      <c r="CM3249" t="s">
        <v>10048</v>
      </c>
      <c r="CN3249">
        <v>0</v>
      </c>
      <c r="CO3249">
        <v>3.6460391682766297E-2</v>
      </c>
      <c r="CP3249">
        <v>3064</v>
      </c>
      <c r="CQ3249">
        <v>-14.503374196625201</v>
      </c>
      <c r="CR3249">
        <v>3.1831234513155567E-2</v>
      </c>
      <c r="CS3249">
        <v>82.618758572654599</v>
      </c>
      <c r="CT3249">
        <v>72.129150509236098</v>
      </c>
      <c r="CU3249">
        <v>0</v>
      </c>
    </row>
    <row r="3250" spans="89:99" x14ac:dyDescent="0.25">
      <c r="CK3250" t="s">
        <v>9471</v>
      </c>
      <c r="CL3250" t="s">
        <v>9472</v>
      </c>
      <c r="CM3250" t="s">
        <v>9473</v>
      </c>
      <c r="CN3250">
        <v>0</v>
      </c>
      <c r="CO3250">
        <v>1.0138918991199799E-5</v>
      </c>
      <c r="CP3250">
        <v>3065</v>
      </c>
      <c r="CQ3250">
        <v>0</v>
      </c>
      <c r="CR3250">
        <v>8.8516412804011098E-6</v>
      </c>
      <c r="CS3250">
        <v>0</v>
      </c>
      <c r="CT3250">
        <v>0</v>
      </c>
      <c r="CU3250">
        <v>0</v>
      </c>
    </row>
    <row r="3251" spans="89:99" x14ac:dyDescent="0.25">
      <c r="CK3251" t="s">
        <v>8932</v>
      </c>
      <c r="CL3251" t="s">
        <v>8933</v>
      </c>
      <c r="CM3251" t="s">
        <v>8934</v>
      </c>
      <c r="CN3251">
        <v>0</v>
      </c>
      <c r="CO3251">
        <v>1.7742092247430799E-3</v>
      </c>
      <c r="CP3251">
        <v>3066</v>
      </c>
      <c r="CQ3251">
        <v>-2.6957529545761898</v>
      </c>
      <c r="CR3251">
        <v>1.5489485247328E-3</v>
      </c>
      <c r="CS3251">
        <v>5222.6291181454299</v>
      </c>
      <c r="CT3251">
        <v>4559.5432347892147</v>
      </c>
      <c r="CU3251">
        <v>0</v>
      </c>
    </row>
    <row r="3252" spans="89:99" x14ac:dyDescent="0.25">
      <c r="CK3252" t="s">
        <v>9075</v>
      </c>
      <c r="CL3252" t="s">
        <v>9076</v>
      </c>
      <c r="CM3252" t="s">
        <v>9077</v>
      </c>
      <c r="CN3252">
        <v>0</v>
      </c>
      <c r="CO3252">
        <v>5.80504961165213E-5</v>
      </c>
      <c r="CP3252">
        <v>3067</v>
      </c>
      <c r="CQ3252">
        <v>17.827271857087201</v>
      </c>
      <c r="CR3252">
        <v>5.0680172927583307E-5</v>
      </c>
      <c r="CS3252">
        <v>0</v>
      </c>
      <c r="CT3252">
        <v>0</v>
      </c>
      <c r="CU3252">
        <v>0</v>
      </c>
    </row>
    <row r="3253" spans="89:99" x14ac:dyDescent="0.25">
      <c r="CK3253" t="s">
        <v>9420</v>
      </c>
      <c r="CL3253" t="s">
        <v>9420</v>
      </c>
      <c r="CM3253" t="s">
        <v>9421</v>
      </c>
      <c r="CN3253">
        <v>0</v>
      </c>
      <c r="CO3253">
        <v>4.7948684292960599E-4</v>
      </c>
      <c r="CP3253">
        <v>3068</v>
      </c>
      <c r="CQ3253">
        <v>0</v>
      </c>
      <c r="CR3253">
        <v>4.186092754038916E-4</v>
      </c>
      <c r="CS3253">
        <v>0</v>
      </c>
      <c r="CT3253">
        <v>0</v>
      </c>
      <c r="CU3253">
        <v>0</v>
      </c>
    </row>
    <row r="3254" spans="89:99" x14ac:dyDescent="0.25">
      <c r="CK3254" t="s">
        <v>9431</v>
      </c>
      <c r="CL3254" t="s">
        <v>9432</v>
      </c>
      <c r="CM3254" t="s">
        <v>9433</v>
      </c>
      <c r="CN3254">
        <v>0</v>
      </c>
      <c r="CO3254">
        <v>2.1069277715604399E-2</v>
      </c>
      <c r="CP3254">
        <v>3069</v>
      </c>
      <c r="CQ3254">
        <v>-0.110488194804805</v>
      </c>
      <c r="CR3254">
        <v>1.8394237939720406E-2</v>
      </c>
      <c r="CS3254">
        <v>338.02643187973899</v>
      </c>
      <c r="CT3254">
        <v>295.10924398255992</v>
      </c>
      <c r="CU3254">
        <v>0</v>
      </c>
    </row>
    <row r="3255" spans="89:99" x14ac:dyDescent="0.25">
      <c r="CK3255" t="s">
        <v>9724</v>
      </c>
      <c r="CL3255" t="s">
        <v>9725</v>
      </c>
      <c r="CM3255" t="s">
        <v>9726</v>
      </c>
      <c r="CN3255">
        <v>0</v>
      </c>
      <c r="CO3255">
        <v>2.5716561568819501E-2</v>
      </c>
      <c r="CP3255">
        <v>3070</v>
      </c>
      <c r="CQ3255">
        <v>0.58786462654239002</v>
      </c>
      <c r="CR3255">
        <v>2.2451484045795909E-2</v>
      </c>
      <c r="CS3255">
        <v>0.12395382676171</v>
      </c>
      <c r="CT3255">
        <v>0.10821615310073629</v>
      </c>
      <c r="CU3255">
        <v>0</v>
      </c>
    </row>
    <row r="3256" spans="89:99" x14ac:dyDescent="0.25">
      <c r="CK3256" t="s">
        <v>10744</v>
      </c>
      <c r="CL3256" t="s">
        <v>10745</v>
      </c>
      <c r="CM3256" t="s">
        <v>10746</v>
      </c>
      <c r="CN3256">
        <v>0</v>
      </c>
      <c r="CO3256">
        <v>3.0961811920241899E-4</v>
      </c>
      <c r="CP3256">
        <v>3071</v>
      </c>
      <c r="CQ3256">
        <v>-7.2139971308096795E-2</v>
      </c>
      <c r="CR3256">
        <v>2.7030776431600313E-4</v>
      </c>
      <c r="CS3256">
        <v>0</v>
      </c>
      <c r="CT3256">
        <v>0</v>
      </c>
      <c r="CU3256">
        <v>0</v>
      </c>
    </row>
    <row r="3257" spans="89:99" x14ac:dyDescent="0.25">
      <c r="CK3257" t="s">
        <v>7927</v>
      </c>
      <c r="CL3257" t="s">
        <v>10135</v>
      </c>
      <c r="CM3257" t="s">
        <v>10136</v>
      </c>
      <c r="CN3257">
        <v>0</v>
      </c>
      <c r="CO3257">
        <v>1.6353808213740399E-4</v>
      </c>
      <c r="CP3257">
        <v>3072</v>
      </c>
      <c r="CQ3257">
        <v>-33.780929700306103</v>
      </c>
      <c r="CR3257">
        <v>1.4277463307691066E-4</v>
      </c>
      <c r="CS3257">
        <v>6.3779852033587396E-3</v>
      </c>
      <c r="CT3257">
        <v>5.5682106899995025E-3</v>
      </c>
      <c r="CU3257">
        <v>0</v>
      </c>
    </row>
    <row r="3258" spans="89:99" x14ac:dyDescent="0.25">
      <c r="CK3258" t="s">
        <v>11014</v>
      </c>
      <c r="CL3258" t="s">
        <v>11015</v>
      </c>
      <c r="CM3258" t="s">
        <v>11016</v>
      </c>
      <c r="CN3258">
        <v>0</v>
      </c>
      <c r="CO3258">
        <v>2.1533840007514402E-6</v>
      </c>
      <c r="CP3258">
        <v>3073</v>
      </c>
      <c r="CQ3258">
        <v>0.84867926442031805</v>
      </c>
      <c r="CR3258">
        <v>1.8799817544800348E-6</v>
      </c>
      <c r="CS3258">
        <v>9.2013732276829092</v>
      </c>
      <c r="CT3258">
        <v>8.0331300772033796</v>
      </c>
      <c r="CU3258">
        <v>0</v>
      </c>
    </row>
    <row r="3259" spans="89:99" x14ac:dyDescent="0.25">
      <c r="CK3259" t="s">
        <v>7609</v>
      </c>
      <c r="CL3259" t="s">
        <v>398</v>
      </c>
      <c r="CM3259" t="s">
        <v>399</v>
      </c>
      <c r="CN3259">
        <v>0</v>
      </c>
      <c r="CO3259">
        <v>0.10434399389754</v>
      </c>
      <c r="CP3259">
        <v>3074</v>
      </c>
      <c r="CQ3259">
        <v>-3.6123839507206399</v>
      </c>
      <c r="CR3259">
        <v>9.1096063056332749E-2</v>
      </c>
      <c r="CS3259">
        <v>1712.0584147222801</v>
      </c>
      <c r="CT3259">
        <v>1494.688630155481</v>
      </c>
      <c r="CU3259">
        <v>0</v>
      </c>
    </row>
    <row r="3260" spans="89:99" x14ac:dyDescent="0.25">
      <c r="CK3260" t="s">
        <v>11042</v>
      </c>
      <c r="CL3260" t="s">
        <v>11043</v>
      </c>
      <c r="CM3260" t="s">
        <v>11044</v>
      </c>
      <c r="CN3260">
        <v>0</v>
      </c>
      <c r="CO3260">
        <v>2.14295449171547E-8</v>
      </c>
      <c r="CP3260">
        <v>3075</v>
      </c>
      <c r="CQ3260">
        <v>-32.4876261932571</v>
      </c>
      <c r="CR3260">
        <v>1.8708764176293076E-8</v>
      </c>
      <c r="CS3260">
        <v>13.8517422983291</v>
      </c>
      <c r="CT3260">
        <v>12.093069689164048</v>
      </c>
      <c r="CU3260">
        <v>0</v>
      </c>
    </row>
    <row r="3261" spans="89:99" x14ac:dyDescent="0.25">
      <c r="CK3261" t="s">
        <v>10072</v>
      </c>
      <c r="CL3261" t="s">
        <v>10073</v>
      </c>
      <c r="CM3261" t="s">
        <v>10074</v>
      </c>
      <c r="CN3261">
        <v>0</v>
      </c>
      <c r="CO3261">
        <v>3.2251180416751398E-6</v>
      </c>
      <c r="CP3261">
        <v>3076</v>
      </c>
      <c r="CQ3261">
        <v>413.32726056483699</v>
      </c>
      <c r="CR3261">
        <v>2.8156441546318981E-6</v>
      </c>
      <c r="CS3261">
        <v>8.1473678544298003E-2</v>
      </c>
      <c r="CT3261">
        <v>7.1129454421599778E-2</v>
      </c>
      <c r="CU3261">
        <v>0</v>
      </c>
    </row>
    <row r="3262" spans="89:99" x14ac:dyDescent="0.25">
      <c r="CK3262" t="s">
        <v>9341</v>
      </c>
      <c r="CL3262" t="s">
        <v>9342</v>
      </c>
      <c r="CM3262" t="s">
        <v>9343</v>
      </c>
      <c r="CN3262">
        <v>0</v>
      </c>
      <c r="CO3262">
        <v>3.1964110775941799E-3</v>
      </c>
      <c r="CP3262">
        <v>3077</v>
      </c>
      <c r="CQ3262">
        <v>-0.44777720099778801</v>
      </c>
      <c r="CR3262">
        <v>2.7905819415385133E-3</v>
      </c>
      <c r="CS3262">
        <v>846.171520721658</v>
      </c>
      <c r="CT3262">
        <v>738.73819976475363</v>
      </c>
      <c r="CU3262">
        <v>0</v>
      </c>
    </row>
    <row r="3263" spans="89:99" x14ac:dyDescent="0.25">
      <c r="CK3263" t="s">
        <v>8820</v>
      </c>
      <c r="CL3263" t="s">
        <v>8821</v>
      </c>
      <c r="CM3263" t="s">
        <v>8822</v>
      </c>
      <c r="CN3263">
        <v>0</v>
      </c>
      <c r="CO3263">
        <v>1.34460340836889E-4</v>
      </c>
      <c r="CP3263">
        <v>3078</v>
      </c>
      <c r="CQ3263">
        <v>0</v>
      </c>
      <c r="CR3263">
        <v>1.1738871812287426E-4</v>
      </c>
      <c r="CS3263">
        <v>0</v>
      </c>
      <c r="CT3263">
        <v>0</v>
      </c>
      <c r="CU3263">
        <v>0</v>
      </c>
    </row>
    <row r="3264" spans="89:99" x14ac:dyDescent="0.25">
      <c r="CK3264" t="s">
        <v>9833</v>
      </c>
      <c r="CL3264" t="s">
        <v>9834</v>
      </c>
      <c r="CM3264" t="s">
        <v>9835</v>
      </c>
      <c r="CN3264">
        <v>0</v>
      </c>
      <c r="CO3264">
        <v>1.3702446625476301E-4</v>
      </c>
      <c r="CP3264">
        <v>3079</v>
      </c>
      <c r="CQ3264">
        <v>-0.43926589230984597</v>
      </c>
      <c r="CR3264">
        <v>1.1962729192119331E-4</v>
      </c>
      <c r="CS3264">
        <v>0</v>
      </c>
      <c r="CT3264">
        <v>0</v>
      </c>
      <c r="CU3264">
        <v>0</v>
      </c>
    </row>
    <row r="3265" spans="89:99" x14ac:dyDescent="0.25">
      <c r="CK3265" t="s">
        <v>6984</v>
      </c>
      <c r="CL3265" t="s">
        <v>6985</v>
      </c>
      <c r="CM3265" t="s">
        <v>6986</v>
      </c>
      <c r="CN3265">
        <v>0</v>
      </c>
      <c r="CO3265">
        <v>2.7148002561257101E-2</v>
      </c>
      <c r="CP3265">
        <v>3080</v>
      </c>
      <c r="CQ3265">
        <v>4.32740139122415</v>
      </c>
      <c r="CR3265">
        <v>2.370118356406966E-2</v>
      </c>
      <c r="CS3265">
        <v>731650.34241899895</v>
      </c>
      <c r="CT3265">
        <v>638757.08834411332</v>
      </c>
      <c r="CU3265">
        <v>0</v>
      </c>
    </row>
    <row r="3266" spans="89:99" x14ac:dyDescent="0.25">
      <c r="CK3266" t="s">
        <v>4710</v>
      </c>
      <c r="CL3266" t="s">
        <v>10640</v>
      </c>
      <c r="CM3266" t="s">
        <v>10641</v>
      </c>
      <c r="CN3266">
        <v>0</v>
      </c>
      <c r="CO3266">
        <v>1.29520835676495E-3</v>
      </c>
      <c r="CP3266">
        <v>3081</v>
      </c>
      <c r="CQ3266">
        <v>-26.179015591951298</v>
      </c>
      <c r="CR3266">
        <v>1.1307635229566451E-3</v>
      </c>
      <c r="CS3266">
        <v>3607.5852000792102</v>
      </c>
      <c r="CT3266">
        <v>3149.551752736354</v>
      </c>
      <c r="CU3266">
        <v>0</v>
      </c>
    </row>
    <row r="3267" spans="89:99" x14ac:dyDescent="0.25">
      <c r="CK3267" t="s">
        <v>9621</v>
      </c>
      <c r="CL3267" t="s">
        <v>9622</v>
      </c>
      <c r="CM3267" t="s">
        <v>9623</v>
      </c>
      <c r="CN3267">
        <v>0</v>
      </c>
      <c r="CO3267">
        <v>3.9745276273052903E-6</v>
      </c>
      <c r="CP3267">
        <v>3082</v>
      </c>
      <c r="CQ3267">
        <v>-1.63499088674584</v>
      </c>
      <c r="CR3267">
        <v>3.4699057016321024E-6</v>
      </c>
      <c r="CS3267">
        <v>357.828766973916</v>
      </c>
      <c r="CT3267">
        <v>312.39739540383982</v>
      </c>
      <c r="CU3267">
        <v>0</v>
      </c>
    </row>
    <row r="3268" spans="89:99" x14ac:dyDescent="0.25">
      <c r="CK3268" t="s">
        <v>4389</v>
      </c>
      <c r="CL3268" t="s">
        <v>4390</v>
      </c>
      <c r="CM3268" t="s">
        <v>4391</v>
      </c>
      <c r="CN3268">
        <v>0</v>
      </c>
      <c r="CO3268">
        <v>6.7341422540701003E-3</v>
      </c>
      <c r="CP3268">
        <v>3083</v>
      </c>
      <c r="CQ3268">
        <v>-1.44092970413829</v>
      </c>
      <c r="CR3268">
        <v>5.8791486169243456E-3</v>
      </c>
      <c r="CS3268">
        <v>1186665.2657518999</v>
      </c>
      <c r="CT3268">
        <v>1036001.496950976</v>
      </c>
      <c r="CU3268">
        <v>0</v>
      </c>
    </row>
    <row r="3269" spans="89:99" x14ac:dyDescent="0.25">
      <c r="CK3269" t="s">
        <v>9015</v>
      </c>
      <c r="CL3269" t="s">
        <v>9016</v>
      </c>
      <c r="CM3269" t="s">
        <v>9017</v>
      </c>
      <c r="CN3269">
        <v>0</v>
      </c>
      <c r="CO3269">
        <v>8.0189730118498102E-4</v>
      </c>
      <c r="CP3269">
        <v>3084</v>
      </c>
      <c r="CQ3269">
        <v>-1.60749574128968</v>
      </c>
      <c r="CR3269">
        <v>7.0008521223733126E-4</v>
      </c>
      <c r="CS3269">
        <v>2639.6513935493799</v>
      </c>
      <c r="CT3269">
        <v>2304.510694018777</v>
      </c>
      <c r="CU3269">
        <v>0</v>
      </c>
    </row>
    <row r="3270" spans="89:99" x14ac:dyDescent="0.25">
      <c r="CK3270" t="s">
        <v>5439</v>
      </c>
      <c r="CL3270" t="s">
        <v>10647</v>
      </c>
      <c r="CM3270" t="s">
        <v>10648</v>
      </c>
      <c r="CN3270">
        <v>0</v>
      </c>
      <c r="CO3270">
        <v>7.8119018859880802E-3</v>
      </c>
      <c r="CP3270">
        <v>3085</v>
      </c>
      <c r="CQ3270">
        <v>44.573702285036902</v>
      </c>
      <c r="CR3270">
        <v>6.8200715749354912E-3</v>
      </c>
      <c r="CS3270">
        <v>134404.956935822</v>
      </c>
      <c r="CT3270">
        <v>117340.36598342234</v>
      </c>
      <c r="CU3270">
        <v>0</v>
      </c>
    </row>
    <row r="3271" spans="89:99" x14ac:dyDescent="0.25">
      <c r="CK3271" t="s">
        <v>7676</v>
      </c>
      <c r="CL3271" t="s">
        <v>10933</v>
      </c>
      <c r="CM3271" t="s">
        <v>10934</v>
      </c>
      <c r="CN3271">
        <v>0</v>
      </c>
      <c r="CO3271">
        <v>4.9653090490381803E-5</v>
      </c>
      <c r="CP3271">
        <v>3086</v>
      </c>
      <c r="CQ3271">
        <v>13.545831177209299</v>
      </c>
      <c r="CR3271">
        <v>4.3348935509360983E-5</v>
      </c>
      <c r="CS3271">
        <v>975.03314971614702</v>
      </c>
      <c r="CT3271">
        <v>851.23904089558641</v>
      </c>
      <c r="CU3271">
        <v>0</v>
      </c>
    </row>
    <row r="3272" spans="89:99" x14ac:dyDescent="0.25">
      <c r="CK3272" t="s">
        <v>4072</v>
      </c>
      <c r="CL3272" t="s">
        <v>10926</v>
      </c>
      <c r="CM3272" t="s">
        <v>10927</v>
      </c>
      <c r="CN3272">
        <v>0</v>
      </c>
      <c r="CO3272">
        <v>7.0372399061710702E-5</v>
      </c>
      <c r="CP3272">
        <v>3087</v>
      </c>
      <c r="CQ3272">
        <v>35.080156380663901</v>
      </c>
      <c r="CR3272">
        <v>6.1437637787239676E-5</v>
      </c>
      <c r="CS3272">
        <v>5046.0794473378501</v>
      </c>
      <c r="CT3272">
        <v>4405.4090163860483</v>
      </c>
      <c r="CU3272">
        <v>0</v>
      </c>
    </row>
    <row r="3273" spans="89:99" x14ac:dyDescent="0.25">
      <c r="CK3273" t="s">
        <v>8994</v>
      </c>
      <c r="CL3273" t="s">
        <v>8995</v>
      </c>
      <c r="CM3273" t="s">
        <v>8996</v>
      </c>
      <c r="CN3273">
        <v>0</v>
      </c>
      <c r="CO3273">
        <v>2.9546566624399001E-2</v>
      </c>
      <c r="CP3273">
        <v>3088</v>
      </c>
      <c r="CQ3273">
        <v>-7.5658922045061399</v>
      </c>
      <c r="CR3273">
        <v>2.5795216339498814E-2</v>
      </c>
      <c r="CS3273">
        <v>31.023894955618999</v>
      </c>
      <c r="CT3273">
        <v>27.084977156473798</v>
      </c>
      <c r="CU3273">
        <v>0</v>
      </c>
    </row>
    <row r="3274" spans="89:99" x14ac:dyDescent="0.25">
      <c r="CK3274" t="s">
        <v>9380</v>
      </c>
      <c r="CL3274" t="s">
        <v>1872</v>
      </c>
      <c r="CM3274" t="s">
        <v>9381</v>
      </c>
      <c r="CN3274">
        <v>0</v>
      </c>
      <c r="CO3274">
        <v>8.6008622541479705E-7</v>
      </c>
      <c r="CP3274">
        <v>3089</v>
      </c>
      <c r="CQ3274">
        <v>-1.4845208109014499E-2</v>
      </c>
      <c r="CR3274">
        <v>7.5088623789123296E-7</v>
      </c>
      <c r="CS3274">
        <v>20.257830380727299</v>
      </c>
      <c r="CT3274">
        <v>17.685815204268643</v>
      </c>
      <c r="CU3274">
        <v>0</v>
      </c>
    </row>
    <row r="3275" spans="89:99" x14ac:dyDescent="0.25">
      <c r="CK3275" t="s">
        <v>9949</v>
      </c>
      <c r="CL3275" t="s">
        <v>9950</v>
      </c>
      <c r="CM3275" t="s">
        <v>9951</v>
      </c>
      <c r="CN3275">
        <v>0</v>
      </c>
      <c r="CO3275">
        <v>0.13922857504099201</v>
      </c>
      <c r="CP3275">
        <v>3090</v>
      </c>
      <c r="CQ3275">
        <v>13.108979522312</v>
      </c>
      <c r="CR3275">
        <v>0.12155155823948753</v>
      </c>
      <c r="CS3275">
        <v>68782.668562440202</v>
      </c>
      <c r="CT3275">
        <v>60049.745831078559</v>
      </c>
      <c r="CU3275">
        <v>0</v>
      </c>
    </row>
    <row r="3276" spans="89:99" x14ac:dyDescent="0.25">
      <c r="CK3276" t="s">
        <v>5281</v>
      </c>
      <c r="CL3276" t="s">
        <v>9995</v>
      </c>
      <c r="CM3276" t="s">
        <v>9996</v>
      </c>
      <c r="CN3276">
        <v>0</v>
      </c>
      <c r="CO3276">
        <v>3.7793032376287099E-5</v>
      </c>
      <c r="CP3276">
        <v>3091</v>
      </c>
      <c r="CQ3276">
        <v>1.3449189156639001</v>
      </c>
      <c r="CR3276">
        <v>3.2994677813664194E-5</v>
      </c>
      <c r="CS3276">
        <v>0</v>
      </c>
      <c r="CT3276">
        <v>0</v>
      </c>
      <c r="CU3276">
        <v>0</v>
      </c>
    </row>
    <row r="3277" spans="89:99" x14ac:dyDescent="0.25">
      <c r="CK3277" t="s">
        <v>4980</v>
      </c>
      <c r="CL3277" t="s">
        <v>9910</v>
      </c>
      <c r="CM3277" t="s">
        <v>9911</v>
      </c>
      <c r="CN3277">
        <v>0</v>
      </c>
      <c r="CO3277">
        <v>3.30832329319745E-3</v>
      </c>
      <c r="CP3277">
        <v>3092</v>
      </c>
      <c r="CQ3277">
        <v>-2.7897759163618199</v>
      </c>
      <c r="CR3277">
        <v>2.8882853345999298E-3</v>
      </c>
      <c r="CS3277">
        <v>927698.64532760298</v>
      </c>
      <c r="CT3277">
        <v>809914.31452222948</v>
      </c>
      <c r="CU3277">
        <v>0</v>
      </c>
    </row>
    <row r="3278" spans="89:99" x14ac:dyDescent="0.25">
      <c r="CK3278" t="s">
        <v>8495</v>
      </c>
      <c r="CL3278" t="s">
        <v>8496</v>
      </c>
      <c r="CM3278" t="s">
        <v>8497</v>
      </c>
      <c r="CN3278">
        <v>0</v>
      </c>
      <c r="CO3278">
        <v>1.01128128744762E-5</v>
      </c>
      <c r="CP3278">
        <v>3093</v>
      </c>
      <c r="CQ3278">
        <v>0</v>
      </c>
      <c r="CR3278">
        <v>8.8288497006812071E-6</v>
      </c>
      <c r="CS3278">
        <v>0</v>
      </c>
      <c r="CT3278">
        <v>0</v>
      </c>
      <c r="CU3278">
        <v>0</v>
      </c>
    </row>
    <row r="3279" spans="89:99" x14ac:dyDescent="0.25">
      <c r="CK3279" t="s">
        <v>10930</v>
      </c>
      <c r="CL3279" t="s">
        <v>10931</v>
      </c>
      <c r="CM3279" t="s">
        <v>10932</v>
      </c>
      <c r="CN3279">
        <v>0</v>
      </c>
      <c r="CO3279">
        <v>2.2236631673774801E-6</v>
      </c>
      <c r="CP3279">
        <v>3094</v>
      </c>
      <c r="CQ3279">
        <v>-5.5399552964372996</v>
      </c>
      <c r="CR3279">
        <v>1.9413379969945663E-6</v>
      </c>
      <c r="CS3279">
        <v>20.9442230752528</v>
      </c>
      <c r="CT3279">
        <v>18.285060736726408</v>
      </c>
      <c r="CU3279">
        <v>0</v>
      </c>
    </row>
    <row r="3280" spans="89:99" x14ac:dyDescent="0.25">
      <c r="CK3280" t="s">
        <v>6793</v>
      </c>
      <c r="CL3280" t="s">
        <v>9182</v>
      </c>
      <c r="CM3280" t="s">
        <v>9183</v>
      </c>
      <c r="CN3280">
        <v>0</v>
      </c>
      <c r="CO3280">
        <v>1.1037974527290601E-4</v>
      </c>
      <c r="CP3280">
        <v>3095</v>
      </c>
      <c r="CQ3280">
        <v>-0.74967205617898003</v>
      </c>
      <c r="CR3280">
        <v>9.6365491294076795E-5</v>
      </c>
      <c r="CS3280">
        <v>0</v>
      </c>
      <c r="CT3280">
        <v>0</v>
      </c>
      <c r="CU3280">
        <v>0</v>
      </c>
    </row>
    <row r="3281" spans="89:99" x14ac:dyDescent="0.25">
      <c r="CK3281" t="s">
        <v>10091</v>
      </c>
      <c r="CL3281" t="s">
        <v>10092</v>
      </c>
      <c r="CM3281" t="s">
        <v>10093</v>
      </c>
      <c r="CN3281">
        <v>0</v>
      </c>
      <c r="CO3281">
        <v>0.332529782972105</v>
      </c>
      <c r="CP3281">
        <v>3096</v>
      </c>
      <c r="CQ3281">
        <v>-21.745343545361798</v>
      </c>
      <c r="CR3281">
        <v>0.29031047160683476</v>
      </c>
      <c r="CS3281">
        <v>297803.33355182601</v>
      </c>
      <c r="CT3281">
        <v>259993.03111075205</v>
      </c>
      <c r="CU3281">
        <v>0</v>
      </c>
    </row>
    <row r="3282" spans="89:99" x14ac:dyDescent="0.25">
      <c r="CK3282" t="s">
        <v>10817</v>
      </c>
      <c r="CL3282" t="s">
        <v>10818</v>
      </c>
      <c r="CM3282" t="s">
        <v>10819</v>
      </c>
      <c r="CN3282">
        <v>0</v>
      </c>
      <c r="CO3282">
        <v>2.13739226534139E-4</v>
      </c>
      <c r="CP3282">
        <v>3097</v>
      </c>
      <c r="CQ3282">
        <v>-0.69168938438178795</v>
      </c>
      <c r="CR3282">
        <v>1.8660203937645862E-4</v>
      </c>
      <c r="CS3282">
        <v>0</v>
      </c>
      <c r="CT3282">
        <v>0</v>
      </c>
      <c r="CU3282">
        <v>0</v>
      </c>
    </row>
    <row r="3283" spans="89:99" x14ac:dyDescent="0.25">
      <c r="CK3283" t="s">
        <v>9624</v>
      </c>
      <c r="CL3283" t="s">
        <v>9625</v>
      </c>
      <c r="CM3283" t="s">
        <v>9626</v>
      </c>
      <c r="CN3283">
        <v>0</v>
      </c>
      <c r="CO3283">
        <v>4.0666646372919201E-4</v>
      </c>
      <c r="CP3283">
        <v>3098</v>
      </c>
      <c r="CQ3283">
        <v>0</v>
      </c>
      <c r="CR3283">
        <v>3.5503446282827896E-4</v>
      </c>
      <c r="CS3283">
        <v>0</v>
      </c>
      <c r="CT3283">
        <v>0</v>
      </c>
      <c r="CU3283">
        <v>0</v>
      </c>
    </row>
    <row r="3284" spans="89:99" x14ac:dyDescent="0.25">
      <c r="CK3284" t="s">
        <v>7292</v>
      </c>
      <c r="CL3284" t="s">
        <v>7293</v>
      </c>
      <c r="CM3284" t="s">
        <v>7294</v>
      </c>
      <c r="CN3284">
        <v>0</v>
      </c>
      <c r="CO3284">
        <v>9.4080647953791903E-3</v>
      </c>
      <c r="CP3284">
        <v>3099</v>
      </c>
      <c r="CQ3284">
        <v>-23.2594784633669</v>
      </c>
      <c r="CR3284">
        <v>8.2135792566986696E-3</v>
      </c>
      <c r="CS3284">
        <v>0</v>
      </c>
      <c r="CT3284">
        <v>0</v>
      </c>
      <c r="CU3284">
        <v>0</v>
      </c>
    </row>
    <row r="3285" spans="89:99" x14ac:dyDescent="0.25">
      <c r="CK3285" t="s">
        <v>9743</v>
      </c>
      <c r="CL3285" t="s">
        <v>9229</v>
      </c>
      <c r="CM3285" t="s">
        <v>9230</v>
      </c>
      <c r="CN3285">
        <v>0</v>
      </c>
      <c r="CO3285">
        <v>5.6550615E-7</v>
      </c>
      <c r="CP3285">
        <v>3100</v>
      </c>
      <c r="CQ3285">
        <v>0</v>
      </c>
      <c r="CR3285">
        <v>4.9370722717140018E-7</v>
      </c>
      <c r="CS3285">
        <v>0</v>
      </c>
      <c r="CT3285">
        <v>0</v>
      </c>
      <c r="CU3285">
        <v>0</v>
      </c>
    </row>
    <row r="3286" spans="89:99" x14ac:dyDescent="0.25">
      <c r="CK3286" t="s">
        <v>9684</v>
      </c>
      <c r="CL3286" t="s">
        <v>9685</v>
      </c>
      <c r="CM3286" t="s">
        <v>9686</v>
      </c>
      <c r="CN3286">
        <v>0</v>
      </c>
      <c r="CO3286">
        <v>5.1274164775511002E-5</v>
      </c>
      <c r="CP3286">
        <v>3101</v>
      </c>
      <c r="CQ3286">
        <v>-6.31235003995093</v>
      </c>
      <c r="CR3286">
        <v>4.4764191718953037E-5</v>
      </c>
      <c r="CS3286">
        <v>166.55164689026299</v>
      </c>
      <c r="CT3286">
        <v>145.40558359448767</v>
      </c>
      <c r="CU3286">
        <v>0</v>
      </c>
    </row>
    <row r="3287" spans="89:99" x14ac:dyDescent="0.25">
      <c r="CK3287" t="s">
        <v>9646</v>
      </c>
      <c r="CL3287" t="s">
        <v>9647</v>
      </c>
      <c r="CM3287" t="s">
        <v>9648</v>
      </c>
      <c r="CN3287">
        <v>0</v>
      </c>
      <c r="CO3287">
        <v>9.7755449441726504E-3</v>
      </c>
      <c r="CP3287">
        <v>3102</v>
      </c>
      <c r="CQ3287">
        <v>-19.9682363309472</v>
      </c>
      <c r="CR3287">
        <v>8.534402655880716E-3</v>
      </c>
      <c r="CS3287">
        <v>878.03036710896401</v>
      </c>
      <c r="CT3287">
        <v>766.55211957934171</v>
      </c>
      <c r="CU3287">
        <v>0</v>
      </c>
    </row>
    <row r="3288" spans="89:99" x14ac:dyDescent="0.25">
      <c r="CK3288" t="s">
        <v>10371</v>
      </c>
      <c r="CL3288" t="s">
        <v>10372</v>
      </c>
      <c r="CM3288" t="s">
        <v>10373</v>
      </c>
      <c r="CN3288">
        <v>0</v>
      </c>
      <c r="CO3288">
        <v>3.41246755219844E-5</v>
      </c>
      <c r="CP3288">
        <v>3103</v>
      </c>
      <c r="CQ3288">
        <v>-0.88487957679103701</v>
      </c>
      <c r="CR3288">
        <v>2.979207021901118E-5</v>
      </c>
      <c r="CS3288">
        <v>0</v>
      </c>
      <c r="CT3288">
        <v>0</v>
      </c>
      <c r="CU3288">
        <v>0</v>
      </c>
    </row>
    <row r="3289" spans="89:99" x14ac:dyDescent="0.25">
      <c r="CK3289" t="s">
        <v>10661</v>
      </c>
      <c r="CL3289" t="s">
        <v>10662</v>
      </c>
      <c r="CM3289" t="s">
        <v>10662</v>
      </c>
      <c r="CN3289">
        <v>0</v>
      </c>
      <c r="CO3289">
        <v>2.0307723593331801E-3</v>
      </c>
      <c r="CP3289">
        <v>3104</v>
      </c>
      <c r="CQ3289">
        <v>0.54113235234836599</v>
      </c>
      <c r="CR3289">
        <v>1.7729373775028027E-3</v>
      </c>
      <c r="CS3289">
        <v>343.02799816612702</v>
      </c>
      <c r="CT3289">
        <v>299.47579140696297</v>
      </c>
      <c r="CU3289">
        <v>0</v>
      </c>
    </row>
    <row r="3290" spans="89:99" x14ac:dyDescent="0.25">
      <c r="CK3290" t="s">
        <v>8851</v>
      </c>
      <c r="CL3290" t="s">
        <v>396</v>
      </c>
      <c r="CM3290" t="s">
        <v>397</v>
      </c>
      <c r="CN3290">
        <v>0</v>
      </c>
      <c r="CO3290">
        <v>1.2495970675885299E-2</v>
      </c>
      <c r="CP3290">
        <v>3105</v>
      </c>
      <c r="CQ3290">
        <v>-1.3826430689746401</v>
      </c>
      <c r="CR3290">
        <v>1.0909432254992201E-2</v>
      </c>
      <c r="CS3290">
        <v>13554.999372870599</v>
      </c>
      <c r="CT3290">
        <v>11834.00243249346</v>
      </c>
      <c r="CU3290">
        <v>0</v>
      </c>
    </row>
    <row r="3291" spans="89:99" x14ac:dyDescent="0.25">
      <c r="CK3291" t="s">
        <v>5944</v>
      </c>
      <c r="CL3291" t="s">
        <v>8912</v>
      </c>
      <c r="CM3291" t="s">
        <v>8913</v>
      </c>
      <c r="CN3291">
        <v>0</v>
      </c>
      <c r="CO3291">
        <v>3.6291514932618599E-3</v>
      </c>
      <c r="CP3291">
        <v>3106</v>
      </c>
      <c r="CQ3291">
        <v>0</v>
      </c>
      <c r="CR3291">
        <v>3.1683799030713619E-3</v>
      </c>
      <c r="CS3291">
        <v>0</v>
      </c>
      <c r="CT3291">
        <v>0</v>
      </c>
      <c r="CU3291">
        <v>0</v>
      </c>
    </row>
    <row r="3292" spans="89:99" x14ac:dyDescent="0.25">
      <c r="CK3292" t="s">
        <v>6060</v>
      </c>
      <c r="CL3292" t="s">
        <v>9704</v>
      </c>
      <c r="CM3292" t="s">
        <v>9705</v>
      </c>
      <c r="CN3292">
        <v>0</v>
      </c>
      <c r="CO3292">
        <v>0.47553180461640498</v>
      </c>
      <c r="CP3292">
        <v>3107</v>
      </c>
      <c r="CQ3292">
        <v>1.62912301048266</v>
      </c>
      <c r="CR3292">
        <v>0.41515638457508786</v>
      </c>
      <c r="CS3292">
        <v>70818.574002498106</v>
      </c>
      <c r="CT3292">
        <v>61827.164572844951</v>
      </c>
      <c r="CU3292">
        <v>0</v>
      </c>
    </row>
    <row r="3293" spans="89:99" x14ac:dyDescent="0.25">
      <c r="CK3293" t="s">
        <v>10849</v>
      </c>
      <c r="CL3293" t="s">
        <v>10850</v>
      </c>
      <c r="CM3293" t="s">
        <v>10851</v>
      </c>
      <c r="CN3293">
        <v>0</v>
      </c>
      <c r="CO3293">
        <v>5.3226276742292297E-3</v>
      </c>
      <c r="CP3293">
        <v>3108</v>
      </c>
      <c r="CQ3293">
        <v>-55.578023052054597</v>
      </c>
      <c r="CR3293">
        <v>4.6468455741983912E-3</v>
      </c>
      <c r="CS3293">
        <v>24.972243445227999</v>
      </c>
      <c r="CT3293">
        <v>21.801667528448078</v>
      </c>
      <c r="CU3293">
        <v>0</v>
      </c>
    </row>
    <row r="3294" spans="89:99" x14ac:dyDescent="0.25">
      <c r="CK3294" t="s">
        <v>5511</v>
      </c>
      <c r="CL3294" t="s">
        <v>3450</v>
      </c>
      <c r="CM3294" t="s">
        <v>3451</v>
      </c>
      <c r="CN3294">
        <v>0</v>
      </c>
      <c r="CO3294">
        <v>3.1729608543318E-3</v>
      </c>
      <c r="CP3294">
        <v>3109</v>
      </c>
      <c r="CQ3294">
        <v>-3.2889428964148699</v>
      </c>
      <c r="CR3294">
        <v>2.7701090524224182E-3</v>
      </c>
      <c r="CS3294">
        <v>1733696.4314081499</v>
      </c>
      <c r="CT3294">
        <v>1513579.3976908459</v>
      </c>
      <c r="CU3294">
        <v>0</v>
      </c>
    </row>
    <row r="3295" spans="89:99" x14ac:dyDescent="0.25">
      <c r="CK3295" t="s">
        <v>6751</v>
      </c>
      <c r="CL3295" t="s">
        <v>6752</v>
      </c>
      <c r="CM3295" t="s">
        <v>6753</v>
      </c>
      <c r="CN3295">
        <v>0</v>
      </c>
      <c r="CO3295">
        <v>1.0383597975031401E-2</v>
      </c>
      <c r="CP3295">
        <v>3110</v>
      </c>
      <c r="CQ3295">
        <v>7.7691873712874999</v>
      </c>
      <c r="CR3295">
        <v>9.065254841729516E-3</v>
      </c>
      <c r="CS3295">
        <v>117613.740420266</v>
      </c>
      <c r="CT3295">
        <v>102681.02948154738</v>
      </c>
      <c r="CU3295">
        <v>0</v>
      </c>
    </row>
    <row r="3296" spans="89:99" x14ac:dyDescent="0.25">
      <c r="CK3296" t="s">
        <v>5970</v>
      </c>
      <c r="CL3296" t="s">
        <v>7577</v>
      </c>
      <c r="CM3296" t="s">
        <v>7578</v>
      </c>
      <c r="CN3296">
        <v>0</v>
      </c>
      <c r="CO3296">
        <v>9.4597596143047098E-4</v>
      </c>
      <c r="CP3296">
        <v>3111</v>
      </c>
      <c r="CQ3296">
        <v>0.47332102972768297</v>
      </c>
      <c r="CR3296">
        <v>8.2587106946341293E-4</v>
      </c>
      <c r="CS3296">
        <v>16.0281444914411</v>
      </c>
      <c r="CT3296">
        <v>13.993147154229776</v>
      </c>
      <c r="CU3296">
        <v>0</v>
      </c>
    </row>
    <row r="3297" spans="89:99" x14ac:dyDescent="0.25">
      <c r="CK3297" t="s">
        <v>4228</v>
      </c>
      <c r="CL3297" t="s">
        <v>8405</v>
      </c>
      <c r="CM3297" t="s">
        <v>8406</v>
      </c>
      <c r="CN3297">
        <v>0</v>
      </c>
      <c r="CO3297">
        <v>4.4116859532988402</v>
      </c>
      <c r="CP3297">
        <v>3112</v>
      </c>
      <c r="CQ3297">
        <v>19.1677013367052</v>
      </c>
      <c r="CR3297">
        <v>3.8515606579242072</v>
      </c>
      <c r="CS3297">
        <v>143.79409617428601</v>
      </c>
      <c r="CT3297">
        <v>125.537422547614</v>
      </c>
      <c r="CU3297">
        <v>0</v>
      </c>
    </row>
    <row r="3298" spans="89:99" x14ac:dyDescent="0.25">
      <c r="CK3298" t="s">
        <v>4134</v>
      </c>
      <c r="CL3298" t="s">
        <v>2959</v>
      </c>
      <c r="CM3298" t="s">
        <v>4135</v>
      </c>
      <c r="CN3298">
        <v>0</v>
      </c>
      <c r="CO3298">
        <v>0.10048905846606</v>
      </c>
      <c r="CP3298">
        <v>3113</v>
      </c>
      <c r="CQ3298">
        <v>-2.6029242529658099</v>
      </c>
      <c r="CR3298">
        <v>8.7730565646975192E-2</v>
      </c>
      <c r="CS3298">
        <v>44789.689242380198</v>
      </c>
      <c r="CT3298">
        <v>39103.011137410649</v>
      </c>
      <c r="CU3298">
        <v>0</v>
      </c>
    </row>
    <row r="3299" spans="89:99" x14ac:dyDescent="0.25">
      <c r="CK3299" t="s">
        <v>9130</v>
      </c>
      <c r="CL3299" t="s">
        <v>9131</v>
      </c>
      <c r="CM3299" t="s">
        <v>9132</v>
      </c>
      <c r="CN3299">
        <v>0</v>
      </c>
      <c r="CO3299">
        <v>3.35854675286409E-7</v>
      </c>
      <c r="CP3299">
        <v>3114</v>
      </c>
      <c r="CQ3299">
        <v>6.8174627801926597</v>
      </c>
      <c r="CR3299">
        <v>2.9321322229334546E-7</v>
      </c>
      <c r="CS3299">
        <v>3.3585467528640903E-2</v>
      </c>
      <c r="CT3299">
        <v>2.9321322229334548E-2</v>
      </c>
      <c r="CU3299">
        <v>0</v>
      </c>
    </row>
    <row r="3300" spans="89:99" x14ac:dyDescent="0.25">
      <c r="CK3300" t="s">
        <v>9766</v>
      </c>
      <c r="CL3300" t="s">
        <v>9767</v>
      </c>
      <c r="CM3300" t="s">
        <v>9768</v>
      </c>
      <c r="CN3300">
        <v>0</v>
      </c>
      <c r="CO3300">
        <v>4.8579449213894703E-3</v>
      </c>
      <c r="CP3300">
        <v>3115</v>
      </c>
      <c r="CQ3300">
        <v>-29.876533414440999</v>
      </c>
      <c r="CR3300">
        <v>4.2411608023901785E-3</v>
      </c>
      <c r="CS3300">
        <v>1193.0994178205301</v>
      </c>
      <c r="CT3300">
        <v>1041.6187433363646</v>
      </c>
      <c r="CU3300">
        <v>0</v>
      </c>
    </row>
    <row r="3301" spans="89:99" x14ac:dyDescent="0.25">
      <c r="CK3301" t="s">
        <v>7047</v>
      </c>
      <c r="CL3301" t="s">
        <v>3370</v>
      </c>
      <c r="CM3301" t="s">
        <v>3371</v>
      </c>
      <c r="CN3301">
        <v>0</v>
      </c>
      <c r="CO3301">
        <v>4.8109774870339697E-3</v>
      </c>
      <c r="CP3301">
        <v>3116</v>
      </c>
      <c r="CQ3301">
        <v>0.59955922674859397</v>
      </c>
      <c r="CR3301">
        <v>4.20015654137019E-3</v>
      </c>
      <c r="CS3301">
        <v>0</v>
      </c>
      <c r="CT3301">
        <v>0</v>
      </c>
      <c r="CU3301">
        <v>0</v>
      </c>
    </row>
    <row r="3302" spans="89:99" x14ac:dyDescent="0.25">
      <c r="CK3302" t="s">
        <v>7453</v>
      </c>
      <c r="CL3302" t="s">
        <v>7454</v>
      </c>
      <c r="CM3302" t="s">
        <v>7455</v>
      </c>
      <c r="CN3302">
        <v>0</v>
      </c>
      <c r="CO3302">
        <v>0.480779059913712</v>
      </c>
      <c r="CP3302">
        <v>3117</v>
      </c>
      <c r="CQ3302">
        <v>-0.50821188935862704</v>
      </c>
      <c r="CR3302">
        <v>0.41973742735082759</v>
      </c>
      <c r="CS3302">
        <v>421219.49827319197</v>
      </c>
      <c r="CT3302">
        <v>367739.78589443455</v>
      </c>
      <c r="CU3302">
        <v>0</v>
      </c>
    </row>
    <row r="3303" spans="89:99" x14ac:dyDescent="0.25">
      <c r="CK3303" t="s">
        <v>7326</v>
      </c>
      <c r="CL3303" t="s">
        <v>7327</v>
      </c>
      <c r="CM3303" t="s">
        <v>3025</v>
      </c>
      <c r="CN3303">
        <v>0</v>
      </c>
      <c r="CO3303">
        <v>5.3894015932354099E-5</v>
      </c>
      <c r="CP3303">
        <v>3118</v>
      </c>
      <c r="CQ3303">
        <v>-4.4140630613034304</v>
      </c>
      <c r="CR3303">
        <v>4.7051416093518704E-5</v>
      </c>
      <c r="CS3303">
        <v>0</v>
      </c>
      <c r="CT3303">
        <v>0</v>
      </c>
      <c r="CU3303">
        <v>0</v>
      </c>
    </row>
    <row r="3304" spans="89:99" x14ac:dyDescent="0.25">
      <c r="CK3304" t="s">
        <v>8019</v>
      </c>
      <c r="CL3304" t="s">
        <v>1035</v>
      </c>
      <c r="CM3304" t="s">
        <v>1036</v>
      </c>
      <c r="CN3304">
        <v>0</v>
      </c>
      <c r="CO3304">
        <v>6.4382183361696901E-5</v>
      </c>
      <c r="CP3304">
        <v>3119</v>
      </c>
      <c r="CQ3304">
        <v>0</v>
      </c>
      <c r="CR3304">
        <v>5.6207963833362432E-5</v>
      </c>
      <c r="CS3304">
        <v>0</v>
      </c>
      <c r="CT3304">
        <v>0</v>
      </c>
      <c r="CU3304">
        <v>0</v>
      </c>
    </row>
    <row r="3305" spans="89:99" x14ac:dyDescent="0.25">
      <c r="CK3305" t="s">
        <v>9737</v>
      </c>
      <c r="CL3305" t="s">
        <v>9738</v>
      </c>
      <c r="CM3305" t="s">
        <v>9739</v>
      </c>
      <c r="CN3305">
        <v>0</v>
      </c>
      <c r="CO3305">
        <v>16.379088984685001</v>
      </c>
      <c r="CP3305">
        <v>3120</v>
      </c>
      <c r="CQ3305">
        <v>0.15791160977318899</v>
      </c>
      <c r="CR3305">
        <v>14.29953433083346</v>
      </c>
      <c r="CS3305">
        <v>163.79088984685001</v>
      </c>
      <c r="CT3305">
        <v>142.99534330833458</v>
      </c>
      <c r="CU3305">
        <v>0</v>
      </c>
    </row>
    <row r="3306" spans="89:99" x14ac:dyDescent="0.25">
      <c r="CK3306" t="s">
        <v>684</v>
      </c>
      <c r="CL3306" t="s">
        <v>2500</v>
      </c>
      <c r="CM3306" t="s">
        <v>2501</v>
      </c>
      <c r="CN3306">
        <v>0</v>
      </c>
      <c r="CO3306">
        <v>9.6853048007614101E-2</v>
      </c>
      <c r="CP3306">
        <v>3121</v>
      </c>
      <c r="CQ3306">
        <v>-1.15735195600732</v>
      </c>
      <c r="CR3306">
        <v>8.4556197620375403E-2</v>
      </c>
      <c r="CS3306">
        <v>0</v>
      </c>
      <c r="CT3306">
        <v>0</v>
      </c>
      <c r="CU3306">
        <v>0</v>
      </c>
    </row>
    <row r="3307" spans="89:99" x14ac:dyDescent="0.25">
      <c r="CK3307" t="s">
        <v>3497</v>
      </c>
      <c r="CL3307" t="s">
        <v>3497</v>
      </c>
      <c r="CM3307" t="s">
        <v>7822</v>
      </c>
      <c r="CN3307">
        <v>0</v>
      </c>
      <c r="CO3307">
        <v>1.58038739017148E-2</v>
      </c>
      <c r="CP3307">
        <v>3122</v>
      </c>
      <c r="CQ3307">
        <v>-1.57813189468506</v>
      </c>
      <c r="CR3307">
        <v>1.3797350855657486E-2</v>
      </c>
      <c r="CS3307">
        <v>5031.4473339555298</v>
      </c>
      <c r="CT3307">
        <v>4392.6346546472014</v>
      </c>
      <c r="CU3307">
        <v>0</v>
      </c>
    </row>
    <row r="3308" spans="89:99" x14ac:dyDescent="0.25">
      <c r="CK3308" t="s">
        <v>5344</v>
      </c>
      <c r="CL3308" t="s">
        <v>2697</v>
      </c>
      <c r="CM3308" t="s">
        <v>2698</v>
      </c>
      <c r="CN3308">
        <v>0</v>
      </c>
      <c r="CO3308">
        <v>2.15594936277739E-3</v>
      </c>
      <c r="CP3308">
        <v>3123</v>
      </c>
      <c r="CQ3308">
        <v>0.55471712081119895</v>
      </c>
      <c r="CR3308">
        <v>1.882221407881722E-3</v>
      </c>
      <c r="CS3308">
        <v>0</v>
      </c>
      <c r="CT3308">
        <v>0</v>
      </c>
      <c r="CU3308">
        <v>0</v>
      </c>
    </row>
    <row r="3309" spans="89:99" x14ac:dyDescent="0.25">
      <c r="CK3309" t="s">
        <v>6576</v>
      </c>
      <c r="CL3309" t="s">
        <v>6577</v>
      </c>
      <c r="CM3309" t="s">
        <v>6578</v>
      </c>
      <c r="CN3309">
        <v>0</v>
      </c>
      <c r="CO3309">
        <v>3.4600805022623901E-5</v>
      </c>
      <c r="CP3309">
        <v>3124</v>
      </c>
      <c r="CQ3309">
        <v>1.02957330705187</v>
      </c>
      <c r="CR3309">
        <v>3.0207748413731488E-5</v>
      </c>
      <c r="CS3309">
        <v>0</v>
      </c>
      <c r="CT3309">
        <v>0</v>
      </c>
      <c r="CU3309">
        <v>0</v>
      </c>
    </row>
    <row r="3310" spans="89:99" x14ac:dyDescent="0.25">
      <c r="CK3310" t="s">
        <v>10069</v>
      </c>
      <c r="CL3310" t="s">
        <v>10070</v>
      </c>
      <c r="CM3310" t="s">
        <v>10071</v>
      </c>
      <c r="CN3310">
        <v>0</v>
      </c>
      <c r="CO3310">
        <v>3.45314370427081E-5</v>
      </c>
      <c r="CP3310">
        <v>3125</v>
      </c>
      <c r="CQ3310">
        <v>0.69598597712272103</v>
      </c>
      <c r="CR3310">
        <v>3.0147187670017718E-5</v>
      </c>
      <c r="CS3310">
        <v>3.45314370427081</v>
      </c>
      <c r="CT3310">
        <v>3.0147187670017717</v>
      </c>
      <c r="CU3310">
        <v>0</v>
      </c>
    </row>
    <row r="3311" spans="89:99" x14ac:dyDescent="0.25">
      <c r="CK3311" t="s">
        <v>9836</v>
      </c>
      <c r="CL3311" t="s">
        <v>9837</v>
      </c>
      <c r="CM3311" t="s">
        <v>9838</v>
      </c>
      <c r="CN3311">
        <v>0</v>
      </c>
      <c r="CO3311">
        <v>9.5735870288796294E-6</v>
      </c>
      <c r="CP3311">
        <v>3126</v>
      </c>
      <c r="CQ3311">
        <v>-19.6743110955723</v>
      </c>
      <c r="CR3311">
        <v>8.3580861253449593E-6</v>
      </c>
      <c r="CS3311">
        <v>98.7176570458345</v>
      </c>
      <c r="CT3311">
        <v>86.184068436667189</v>
      </c>
      <c r="CU3311">
        <v>0</v>
      </c>
    </row>
    <row r="3312" spans="89:99" x14ac:dyDescent="0.25">
      <c r="CK3312" t="s">
        <v>9149</v>
      </c>
      <c r="CL3312" t="s">
        <v>9150</v>
      </c>
      <c r="CM3312" t="s">
        <v>9151</v>
      </c>
      <c r="CN3312">
        <v>0</v>
      </c>
      <c r="CO3312">
        <v>2.8036700567553498E-3</v>
      </c>
      <c r="CP3312">
        <v>3127</v>
      </c>
      <c r="CQ3312">
        <v>-3.0528601434348501</v>
      </c>
      <c r="CR3312">
        <v>2.4477048916694642E-3</v>
      </c>
      <c r="CS3312">
        <v>2365.7491779265501</v>
      </c>
      <c r="CT3312">
        <v>2065.3841993002843</v>
      </c>
      <c r="CU3312">
        <v>0</v>
      </c>
    </row>
    <row r="3313" spans="89:99" x14ac:dyDescent="0.25">
      <c r="CK3313" t="s">
        <v>9074</v>
      </c>
      <c r="CL3313" t="s">
        <v>9074</v>
      </c>
      <c r="CM3313" t="s">
        <v>10196</v>
      </c>
      <c r="CN3313">
        <v>0</v>
      </c>
      <c r="CO3313">
        <v>3.34267313777349E-5</v>
      </c>
      <c r="CP3313">
        <v>3128</v>
      </c>
      <c r="CQ3313">
        <v>0.199637994987936</v>
      </c>
      <c r="CR3313">
        <v>2.9182739855092175E-5</v>
      </c>
      <c r="CS3313">
        <v>2730.83348902837</v>
      </c>
      <c r="CT3313">
        <v>2384.1159459273726</v>
      </c>
      <c r="CU3313">
        <v>0</v>
      </c>
    </row>
    <row r="3314" spans="89:99" x14ac:dyDescent="0.25">
      <c r="CK3314" t="s">
        <v>7531</v>
      </c>
      <c r="CL3314" t="s">
        <v>7532</v>
      </c>
      <c r="CM3314" t="s">
        <v>7533</v>
      </c>
      <c r="CN3314">
        <v>0</v>
      </c>
      <c r="CO3314">
        <v>8.9055979826392695E-7</v>
      </c>
      <c r="CP3314">
        <v>3129</v>
      </c>
      <c r="CQ3314">
        <v>-15.1990190581643</v>
      </c>
      <c r="CR3314">
        <v>7.7749076403714592E-7</v>
      </c>
      <c r="CS3314">
        <v>6.6856680272030999</v>
      </c>
      <c r="CT3314">
        <v>5.8368288717972874</v>
      </c>
      <c r="CU3314">
        <v>0</v>
      </c>
    </row>
    <row r="3315" spans="89:99" x14ac:dyDescent="0.25">
      <c r="CK3315" t="s">
        <v>4662</v>
      </c>
      <c r="CL3315" t="s">
        <v>4663</v>
      </c>
      <c r="CM3315" t="s">
        <v>444</v>
      </c>
      <c r="CN3315">
        <v>0</v>
      </c>
      <c r="CO3315">
        <v>6.6721740987098205E-5</v>
      </c>
      <c r="CP3315">
        <v>3130</v>
      </c>
      <c r="CQ3315">
        <v>0.86285463141710905</v>
      </c>
      <c r="CR3315">
        <v>5.8250481864412283E-5</v>
      </c>
      <c r="CS3315">
        <v>10571.6726272787</v>
      </c>
      <c r="CT3315">
        <v>9229.4507838288901</v>
      </c>
      <c r="CU3315">
        <v>0</v>
      </c>
    </row>
    <row r="3316" spans="89:99" x14ac:dyDescent="0.25">
      <c r="CK3316" t="s">
        <v>6806</v>
      </c>
      <c r="CL3316" t="s">
        <v>2672</v>
      </c>
      <c r="CM3316" t="s">
        <v>7855</v>
      </c>
      <c r="CN3316">
        <v>0</v>
      </c>
      <c r="CO3316">
        <v>5.2182624257149403E-3</v>
      </c>
      <c r="CP3316">
        <v>3131</v>
      </c>
      <c r="CQ3316">
        <v>79.019355063706996</v>
      </c>
      <c r="CR3316">
        <v>4.5557309550964698E-3</v>
      </c>
      <c r="CS3316">
        <v>9.8318580411935397</v>
      </c>
      <c r="CT3316">
        <v>8.5835660168514458</v>
      </c>
      <c r="CU3316">
        <v>0</v>
      </c>
    </row>
    <row r="3317" spans="89:99" x14ac:dyDescent="0.25">
      <c r="CK3317" t="s">
        <v>6949</v>
      </c>
      <c r="CL3317" t="s">
        <v>6949</v>
      </c>
      <c r="CM3317" t="s">
        <v>6950</v>
      </c>
      <c r="CN3317">
        <v>0</v>
      </c>
      <c r="CO3317">
        <v>1.39153664685732E-5</v>
      </c>
      <c r="CP3317">
        <v>3132</v>
      </c>
      <c r="CQ3317">
        <v>-19.085554091324202</v>
      </c>
      <c r="CR3317">
        <v>1.2148615880257276E-5</v>
      </c>
      <c r="CS3317">
        <v>14.16051347965</v>
      </c>
      <c r="CT3317">
        <v>12.36263804621972</v>
      </c>
      <c r="CU3317">
        <v>0</v>
      </c>
    </row>
    <row r="3318" spans="89:99" x14ac:dyDescent="0.25">
      <c r="CK3318" t="s">
        <v>5202</v>
      </c>
      <c r="CL3318" t="s">
        <v>5203</v>
      </c>
      <c r="CM3318" t="s">
        <v>1195</v>
      </c>
      <c r="CN3318">
        <v>0</v>
      </c>
      <c r="CO3318">
        <v>1.2701940582697101E-2</v>
      </c>
      <c r="CP3318">
        <v>3133</v>
      </c>
      <c r="CQ3318">
        <v>-3.30381506759678E-3</v>
      </c>
      <c r="CR3318">
        <v>1.1089251398555549E-2</v>
      </c>
      <c r="CS3318">
        <v>0</v>
      </c>
      <c r="CT3318">
        <v>0</v>
      </c>
      <c r="CU3318">
        <v>0</v>
      </c>
    </row>
    <row r="3319" spans="89:99" x14ac:dyDescent="0.25">
      <c r="CK3319" t="s">
        <v>11068</v>
      </c>
      <c r="CL3319" t="s">
        <v>11069</v>
      </c>
      <c r="CM3319" t="s">
        <v>11070</v>
      </c>
      <c r="CN3319">
        <v>0</v>
      </c>
      <c r="CO3319">
        <v>6.2008961124256599E-2</v>
      </c>
      <c r="CP3319">
        <v>3134</v>
      </c>
      <c r="CQ3319">
        <v>0</v>
      </c>
      <c r="CR3319">
        <v>5.4136055384076502E-2</v>
      </c>
      <c r="CS3319">
        <v>0</v>
      </c>
      <c r="CT3319">
        <v>0</v>
      </c>
      <c r="CU3319">
        <v>0</v>
      </c>
    </row>
    <row r="3320" spans="89:99" x14ac:dyDescent="0.25">
      <c r="CK3320" t="s">
        <v>8210</v>
      </c>
      <c r="CL3320" t="s">
        <v>8210</v>
      </c>
      <c r="CM3320" t="s">
        <v>8211</v>
      </c>
      <c r="CN3320">
        <v>0</v>
      </c>
      <c r="CO3320">
        <v>6.45301655828329E-3</v>
      </c>
      <c r="CP3320">
        <v>3135</v>
      </c>
      <c r="CQ3320">
        <v>-16.409077284397</v>
      </c>
      <c r="CR3320">
        <v>5.6337157639774118E-3</v>
      </c>
      <c r="CS3320">
        <v>48449.3698440894</v>
      </c>
      <c r="CT3320">
        <v>42298.044051204444</v>
      </c>
      <c r="CU3320">
        <v>0</v>
      </c>
    </row>
    <row r="3321" spans="89:99" x14ac:dyDescent="0.25">
      <c r="CK3321" t="s">
        <v>9649</v>
      </c>
      <c r="CL3321" t="s">
        <v>9649</v>
      </c>
      <c r="CM3321" t="s">
        <v>9650</v>
      </c>
      <c r="CN3321">
        <v>0</v>
      </c>
      <c r="CO3321">
        <v>6.6097990725722498E-4</v>
      </c>
      <c r="CP3321">
        <v>3136</v>
      </c>
      <c r="CQ3321">
        <v>1.12009987073455</v>
      </c>
      <c r="CR3321">
        <v>5.7705925431221885E-4</v>
      </c>
      <c r="CS3321">
        <v>106.65075896675</v>
      </c>
      <c r="CT3321">
        <v>93.109952005295582</v>
      </c>
      <c r="CU3321">
        <v>0</v>
      </c>
    </row>
    <row r="3322" spans="89:99" x14ac:dyDescent="0.25">
      <c r="CK3322" t="s">
        <v>10549</v>
      </c>
      <c r="CL3322" t="s">
        <v>10550</v>
      </c>
      <c r="CM3322" t="s">
        <v>10551</v>
      </c>
      <c r="CN3322">
        <v>0</v>
      </c>
      <c r="CO3322">
        <v>2.03626691970928E-4</v>
      </c>
      <c r="CP3322">
        <v>3137</v>
      </c>
      <c r="CQ3322">
        <v>6.1232896279068498</v>
      </c>
      <c r="CR3322">
        <v>1.7777343265153116E-4</v>
      </c>
      <c r="CS3322">
        <v>26552.360443334201</v>
      </c>
      <c r="CT3322">
        <v>23181.166552006725</v>
      </c>
      <c r="CU3322">
        <v>0</v>
      </c>
    </row>
    <row r="3323" spans="89:99" x14ac:dyDescent="0.25">
      <c r="CK3323" t="s">
        <v>4761</v>
      </c>
      <c r="CL3323" t="s">
        <v>8541</v>
      </c>
      <c r="CM3323" t="s">
        <v>8542</v>
      </c>
      <c r="CN3323">
        <v>0</v>
      </c>
      <c r="CO3323">
        <v>1.17767891845667E-3</v>
      </c>
      <c r="CP3323">
        <v>3138</v>
      </c>
      <c r="CQ3323">
        <v>-1.05806156003387E-2</v>
      </c>
      <c r="CR3323">
        <v>1.0281560922537378E-3</v>
      </c>
      <c r="CS3323">
        <v>0</v>
      </c>
      <c r="CT3323">
        <v>0</v>
      </c>
      <c r="CU3323">
        <v>0</v>
      </c>
    </row>
    <row r="3324" spans="89:99" x14ac:dyDescent="0.25">
      <c r="CK3324" t="s">
        <v>10735</v>
      </c>
      <c r="CL3324" t="s">
        <v>10736</v>
      </c>
      <c r="CM3324" t="s">
        <v>10737</v>
      </c>
      <c r="CN3324">
        <v>0</v>
      </c>
      <c r="CO3324">
        <v>1.5517391510143599E-4</v>
      </c>
      <c r="CP3324">
        <v>3139</v>
      </c>
      <c r="CQ3324">
        <v>25.498021256348899</v>
      </c>
      <c r="CR3324">
        <v>1.3547241414449732E-4</v>
      </c>
      <c r="CS3324">
        <v>410.90616548411799</v>
      </c>
      <c r="CT3324">
        <v>358.73587508959253</v>
      </c>
      <c r="CU3324">
        <v>0</v>
      </c>
    </row>
    <row r="3325" spans="89:99" x14ac:dyDescent="0.25">
      <c r="CK3325" t="s">
        <v>9496</v>
      </c>
      <c r="CL3325" t="s">
        <v>9497</v>
      </c>
      <c r="CM3325" t="s">
        <v>9498</v>
      </c>
      <c r="CN3325">
        <v>0</v>
      </c>
      <c r="CO3325">
        <v>6.5003372616096494E-5</v>
      </c>
      <c r="CP3325">
        <v>3140</v>
      </c>
      <c r="CQ3325">
        <v>-0.19576375302143501</v>
      </c>
      <c r="CR3325">
        <v>5.6750284415266434E-5</v>
      </c>
      <c r="CS3325">
        <v>0</v>
      </c>
      <c r="CT3325">
        <v>0</v>
      </c>
      <c r="CU3325">
        <v>0</v>
      </c>
    </row>
    <row r="3326" spans="89:99" x14ac:dyDescent="0.25">
      <c r="CK3326" t="s">
        <v>9710</v>
      </c>
      <c r="CL3326" t="s">
        <v>9711</v>
      </c>
      <c r="CM3326" t="s">
        <v>9712</v>
      </c>
      <c r="CN3326">
        <v>0</v>
      </c>
      <c r="CO3326">
        <v>2.69349436446055E-5</v>
      </c>
      <c r="CP3326">
        <v>3141</v>
      </c>
      <c r="CQ3326">
        <v>-22.292785815544899</v>
      </c>
      <c r="CR3326">
        <v>2.3515175459711814E-5</v>
      </c>
      <c r="CS3326">
        <v>0.26934943644605502</v>
      </c>
      <c r="CT3326">
        <v>0.23515175459711815</v>
      </c>
      <c r="CU3326">
        <v>0</v>
      </c>
    </row>
    <row r="3327" spans="89:99" x14ac:dyDescent="0.25">
      <c r="CK3327" t="s">
        <v>10222</v>
      </c>
      <c r="CL3327" t="s">
        <v>10223</v>
      </c>
      <c r="CM3327" t="s">
        <v>10224</v>
      </c>
      <c r="CN3327">
        <v>0</v>
      </c>
      <c r="CO3327">
        <v>6.2931934904809597E-2</v>
      </c>
      <c r="CP3327">
        <v>3142</v>
      </c>
      <c r="CQ3327">
        <v>-1.43554755324601</v>
      </c>
      <c r="CR3327">
        <v>5.4941844721555368E-2</v>
      </c>
      <c r="CS3327">
        <v>1381290.10402259</v>
      </c>
      <c r="CT3327">
        <v>1205915.9872554662</v>
      </c>
      <c r="CU3327">
        <v>0</v>
      </c>
    </row>
    <row r="3328" spans="89:99" x14ac:dyDescent="0.25">
      <c r="CK3328" t="s">
        <v>5620</v>
      </c>
      <c r="CL3328" t="s">
        <v>415</v>
      </c>
      <c r="CM3328" t="s">
        <v>5621</v>
      </c>
      <c r="CN3328">
        <v>0</v>
      </c>
      <c r="CO3328">
        <v>1.18015746220295E-2</v>
      </c>
      <c r="CP3328">
        <v>3143</v>
      </c>
      <c r="CQ3328">
        <v>0.89365908220548196</v>
      </c>
      <c r="CR3328">
        <v>1.0303199501718149E-2</v>
      </c>
      <c r="CS3328">
        <v>213.557169421249</v>
      </c>
      <c r="CT3328">
        <v>186.44309696284961</v>
      </c>
      <c r="CU3328">
        <v>0</v>
      </c>
    </row>
    <row r="3329" spans="89:99" x14ac:dyDescent="0.25">
      <c r="CK3329" t="s">
        <v>7320</v>
      </c>
      <c r="CL3329" t="s">
        <v>1854</v>
      </c>
      <c r="CM3329" t="s">
        <v>1855</v>
      </c>
      <c r="CN3329">
        <v>0</v>
      </c>
      <c r="CO3329">
        <v>6.9552065351222807E-5</v>
      </c>
      <c r="CP3329">
        <v>3144</v>
      </c>
      <c r="CQ3329">
        <v>0.66280278798320902</v>
      </c>
      <c r="CR3329">
        <v>6.0721456925970175E-5</v>
      </c>
      <c r="CS3329">
        <v>0.17624493359999899</v>
      </c>
      <c r="CT3329">
        <v>0.15386817185040877</v>
      </c>
      <c r="CU3329">
        <v>0</v>
      </c>
    </row>
    <row r="3330" spans="89:99" x14ac:dyDescent="0.25">
      <c r="CK3330" t="s">
        <v>11045</v>
      </c>
      <c r="CL3330" t="s">
        <v>11046</v>
      </c>
      <c r="CM3330" t="s">
        <v>11047</v>
      </c>
      <c r="CN3330">
        <v>0</v>
      </c>
      <c r="CO3330">
        <v>1.25894959173293E-2</v>
      </c>
      <c r="CP3330">
        <v>3145</v>
      </c>
      <c r="CQ3330">
        <v>2.34681810734453</v>
      </c>
      <c r="CR3330">
        <v>1.0991083157681505E-2</v>
      </c>
      <c r="CS3330">
        <v>36820.442956897597</v>
      </c>
      <c r="CT3330">
        <v>32145.572237318062</v>
      </c>
      <c r="CU3330">
        <v>0</v>
      </c>
    </row>
    <row r="3331" spans="89:99" x14ac:dyDescent="0.25">
      <c r="CK3331" t="s">
        <v>10205</v>
      </c>
      <c r="CL3331" t="s">
        <v>10206</v>
      </c>
      <c r="CM3331" t="s">
        <v>10207</v>
      </c>
      <c r="CN3331">
        <v>0</v>
      </c>
      <c r="CO3331">
        <v>1.6711708745793401E-5</v>
      </c>
      <c r="CP3331">
        <v>3146</v>
      </c>
      <c r="CQ3331">
        <v>0</v>
      </c>
      <c r="CR3331">
        <v>1.4589923356592492E-5</v>
      </c>
      <c r="CS3331">
        <v>0</v>
      </c>
      <c r="CT3331">
        <v>0</v>
      </c>
      <c r="CU3331">
        <v>0</v>
      </c>
    </row>
    <row r="3332" spans="89:99" x14ac:dyDescent="0.25">
      <c r="CK3332" t="s">
        <v>5901</v>
      </c>
      <c r="CL3332" t="s">
        <v>5902</v>
      </c>
      <c r="CM3332" t="s">
        <v>5903</v>
      </c>
      <c r="CN3332">
        <v>0</v>
      </c>
      <c r="CO3332">
        <v>107.244</v>
      </c>
      <c r="CP3332">
        <v>3147</v>
      </c>
      <c r="CQ3332">
        <v>0</v>
      </c>
      <c r="CR3332">
        <v>93.627872784000033</v>
      </c>
      <c r="CS3332">
        <v>0</v>
      </c>
      <c r="CT3332">
        <v>0</v>
      </c>
      <c r="CU3332">
        <v>0</v>
      </c>
    </row>
    <row r="3333" spans="89:99" x14ac:dyDescent="0.25">
      <c r="CK3333" t="s">
        <v>8192</v>
      </c>
      <c r="CL3333" t="s">
        <v>8193</v>
      </c>
      <c r="CM3333" t="s">
        <v>8194</v>
      </c>
      <c r="CN3333">
        <v>0</v>
      </c>
      <c r="CO3333">
        <v>7.6161013787703501E-4</v>
      </c>
      <c r="CP3333">
        <v>3148</v>
      </c>
      <c r="CQ3333">
        <v>1.1960424145928099</v>
      </c>
      <c r="CR3333">
        <v>6.6491306833161537E-4</v>
      </c>
      <c r="CS3333">
        <v>0</v>
      </c>
      <c r="CT3333">
        <v>0</v>
      </c>
      <c r="CU3333">
        <v>0</v>
      </c>
    </row>
    <row r="3334" spans="89:99" x14ac:dyDescent="0.25">
      <c r="CK3334" t="s">
        <v>6995</v>
      </c>
      <c r="CL3334" t="s">
        <v>2908</v>
      </c>
      <c r="CM3334" t="s">
        <v>6996</v>
      </c>
      <c r="CN3334">
        <v>0</v>
      </c>
      <c r="CO3334">
        <v>1.79632123937309E-3</v>
      </c>
      <c r="CP3334">
        <v>3149</v>
      </c>
      <c r="CQ3334">
        <v>-9.1689547556129494</v>
      </c>
      <c r="CR3334">
        <v>1.5682531095373255E-3</v>
      </c>
      <c r="CS3334">
        <v>102353.6769332</v>
      </c>
      <c r="CT3334">
        <v>89358.444695053215</v>
      </c>
      <c r="CU3334">
        <v>0</v>
      </c>
    </row>
    <row r="3335" spans="89:99" x14ac:dyDescent="0.25">
      <c r="CK3335" t="s">
        <v>9315</v>
      </c>
      <c r="CL3335" t="s">
        <v>9316</v>
      </c>
      <c r="CM3335" t="s">
        <v>9317</v>
      </c>
      <c r="CN3335">
        <v>0</v>
      </c>
      <c r="CO3335">
        <v>0.472916331093506</v>
      </c>
      <c r="CP3335">
        <v>3150</v>
      </c>
      <c r="CQ3335">
        <v>0.32876742517468799</v>
      </c>
      <c r="CR3335">
        <v>0.41287298203255024</v>
      </c>
      <c r="CS3335">
        <v>46.904878274785098</v>
      </c>
      <c r="CT3335">
        <v>40.949647309505295</v>
      </c>
      <c r="CU3335">
        <v>0</v>
      </c>
    </row>
    <row r="3336" spans="89:99" x14ac:dyDescent="0.25">
      <c r="CK3336" t="s">
        <v>6303</v>
      </c>
      <c r="CL3336" t="s">
        <v>511</v>
      </c>
      <c r="CM3336" t="s">
        <v>512</v>
      </c>
      <c r="CN3336">
        <v>0</v>
      </c>
      <c r="CO3336">
        <v>2.7780313923168198E-4</v>
      </c>
      <c r="CP3336">
        <v>3151</v>
      </c>
      <c r="CQ3336">
        <v>-26.245149260382401</v>
      </c>
      <c r="CR3336">
        <v>2.4253214146227077E-4</v>
      </c>
      <c r="CS3336">
        <v>2.4646694512634801</v>
      </c>
      <c r="CT3336">
        <v>2.1517451590532644</v>
      </c>
      <c r="CU3336">
        <v>0</v>
      </c>
    </row>
    <row r="3337" spans="89:99" x14ac:dyDescent="0.25">
      <c r="CK3337" t="s">
        <v>6287</v>
      </c>
      <c r="CL3337" t="s">
        <v>383</v>
      </c>
      <c r="CM3337" t="s">
        <v>6288</v>
      </c>
      <c r="CN3337">
        <v>0</v>
      </c>
      <c r="CO3337">
        <v>1.4061103475815099E-2</v>
      </c>
      <c r="CP3337">
        <v>3152</v>
      </c>
      <c r="CQ3337">
        <v>-8.4395857179819997E-2</v>
      </c>
      <c r="CR3337">
        <v>1.2275849534111715E-2</v>
      </c>
      <c r="CS3337">
        <v>26.019829939818301</v>
      </c>
      <c r="CT3337">
        <v>22.716248251339216</v>
      </c>
      <c r="CU3337">
        <v>0</v>
      </c>
    </row>
    <row r="3338" spans="89:99" x14ac:dyDescent="0.25">
      <c r="CK3338" t="s">
        <v>10576</v>
      </c>
      <c r="CL3338" t="s">
        <v>10577</v>
      </c>
      <c r="CM3338" t="s">
        <v>10578</v>
      </c>
      <c r="CN3338">
        <v>0</v>
      </c>
      <c r="CO3338">
        <v>0.52179145415532202</v>
      </c>
      <c r="CP3338">
        <v>3153</v>
      </c>
      <c r="CQ3338">
        <v>103.471947181114</v>
      </c>
      <c r="CR3338">
        <v>0.45554272396994583</v>
      </c>
      <c r="CS3338">
        <v>407.86467903334102</v>
      </c>
      <c r="CT3338">
        <v>356.08054792455204</v>
      </c>
      <c r="CU3338">
        <v>0</v>
      </c>
    </row>
    <row r="3339" spans="89:99" x14ac:dyDescent="0.25">
      <c r="CK3339" t="s">
        <v>7372</v>
      </c>
      <c r="CL3339" t="s">
        <v>3075</v>
      </c>
      <c r="CM3339" t="s">
        <v>3076</v>
      </c>
      <c r="CN3339">
        <v>0</v>
      </c>
      <c r="CO3339">
        <v>2.0887742693857499E-5</v>
      </c>
      <c r="CP3339">
        <v>3154</v>
      </c>
      <c r="CQ3339">
        <v>-13.2449249964325</v>
      </c>
      <c r="CR3339">
        <v>1.8235751330474582E-5</v>
      </c>
      <c r="CS3339">
        <v>0.135958317194318</v>
      </c>
      <c r="CT3339">
        <v>0.11869650541005865</v>
      </c>
      <c r="CU3339">
        <v>0</v>
      </c>
    </row>
    <row r="3340" spans="89:99" x14ac:dyDescent="0.25">
      <c r="CK3340" t="s">
        <v>7382</v>
      </c>
      <c r="CL3340" t="s">
        <v>2758</v>
      </c>
      <c r="CM3340" t="s">
        <v>2759</v>
      </c>
      <c r="CN3340">
        <v>0</v>
      </c>
      <c r="CO3340">
        <v>2.5182738575369599E-2</v>
      </c>
      <c r="CP3340">
        <v>3155</v>
      </c>
      <c r="CQ3340">
        <v>1.65379697155203</v>
      </c>
      <c r="CR3340">
        <v>2.1985437354886381E-2</v>
      </c>
      <c r="CS3340">
        <v>1621098.26846801</v>
      </c>
      <c r="CT3340">
        <v>1415277.147910238</v>
      </c>
      <c r="CU3340">
        <v>0</v>
      </c>
    </row>
    <row r="3341" spans="89:99" x14ac:dyDescent="0.25">
      <c r="CK3341" t="s">
        <v>3530</v>
      </c>
      <c r="CL3341" t="s">
        <v>3531</v>
      </c>
      <c r="CM3341" t="s">
        <v>3532</v>
      </c>
      <c r="CN3341">
        <v>0</v>
      </c>
      <c r="CO3341">
        <v>9.74805202605049E-3</v>
      </c>
      <c r="CP3341">
        <v>3156</v>
      </c>
      <c r="CQ3341">
        <v>-5.2906226405055499</v>
      </c>
      <c r="CR3341">
        <v>8.5104003486150184E-3</v>
      </c>
      <c r="CS3341">
        <v>1450.31405178757</v>
      </c>
      <c r="CT3341">
        <v>1266.1763785164133</v>
      </c>
      <c r="CU3341">
        <v>0</v>
      </c>
    </row>
    <row r="3342" spans="89:99" x14ac:dyDescent="0.25">
      <c r="CK3342" t="s">
        <v>10000</v>
      </c>
      <c r="CL3342" t="s">
        <v>10001</v>
      </c>
      <c r="CM3342" t="s">
        <v>10002</v>
      </c>
      <c r="CN3342">
        <v>0</v>
      </c>
      <c r="CO3342">
        <v>1.0103058402363101</v>
      </c>
      <c r="CP3342">
        <v>3157</v>
      </c>
      <c r="CQ3342">
        <v>1.91596628461979</v>
      </c>
      <c r="CR3342">
        <v>0.88203336953654743</v>
      </c>
      <c r="CS3342">
        <v>14597.9090855745</v>
      </c>
      <c r="CT3342">
        <v>12744.500156433623</v>
      </c>
      <c r="CU3342">
        <v>0</v>
      </c>
    </row>
    <row r="3343" spans="89:99" x14ac:dyDescent="0.25">
      <c r="CK3343" t="s">
        <v>5104</v>
      </c>
      <c r="CL3343" t="s">
        <v>8582</v>
      </c>
      <c r="CM3343" t="s">
        <v>8583</v>
      </c>
      <c r="CN3343">
        <v>0</v>
      </c>
      <c r="CO3343">
        <v>1.3851596367352E-6</v>
      </c>
      <c r="CP3343">
        <v>3158</v>
      </c>
      <c r="CQ3343">
        <v>0</v>
      </c>
      <c r="CR3343">
        <v>1.2092942286167525E-6</v>
      </c>
      <c r="CS3343">
        <v>0</v>
      </c>
      <c r="CT3343">
        <v>0</v>
      </c>
      <c r="CU3343">
        <v>0</v>
      </c>
    </row>
    <row r="3344" spans="89:99" x14ac:dyDescent="0.25">
      <c r="CK3344" t="s">
        <v>9450</v>
      </c>
      <c r="CL3344" t="s">
        <v>9451</v>
      </c>
      <c r="CM3344" t="s">
        <v>9452</v>
      </c>
      <c r="CN3344">
        <v>0</v>
      </c>
      <c r="CO3344">
        <v>6.9182917324613104E-3</v>
      </c>
      <c r="CP3344">
        <v>3159</v>
      </c>
      <c r="CQ3344">
        <v>0.57042756130858796</v>
      </c>
      <c r="CR3344">
        <v>6.0399177409410946E-3</v>
      </c>
      <c r="CS3344">
        <v>1.8230035884026701</v>
      </c>
      <c r="CT3344">
        <v>1.5915477608047139</v>
      </c>
      <c r="CU3344">
        <v>0</v>
      </c>
    </row>
    <row r="3345" spans="89:99" x14ac:dyDescent="0.25">
      <c r="CK3345" t="s">
        <v>6053</v>
      </c>
      <c r="CL3345" t="s">
        <v>6054</v>
      </c>
      <c r="CM3345" t="s">
        <v>6055</v>
      </c>
      <c r="CN3345">
        <v>0</v>
      </c>
      <c r="CO3345">
        <v>9.3862650815946895E-4</v>
      </c>
      <c r="CP3345">
        <v>3160</v>
      </c>
      <c r="CQ3345">
        <v>-26.240325644279601</v>
      </c>
      <c r="CR3345">
        <v>8.1945473217751041E-4</v>
      </c>
      <c r="CS3345">
        <v>114.731864014696</v>
      </c>
      <c r="CT3345">
        <v>100.16504763193417</v>
      </c>
      <c r="CU3345">
        <v>0</v>
      </c>
    </row>
    <row r="3346" spans="89:99" x14ac:dyDescent="0.25">
      <c r="CK3346" t="s">
        <v>3087</v>
      </c>
      <c r="CL3346" t="s">
        <v>3087</v>
      </c>
      <c r="CM3346" t="s">
        <v>3088</v>
      </c>
      <c r="CN3346">
        <v>0</v>
      </c>
      <c r="CO3346">
        <v>1.0430488630534401E-3</v>
      </c>
      <c r="CP3346">
        <v>3161</v>
      </c>
      <c r="CQ3346">
        <v>-6.0511671511246199</v>
      </c>
      <c r="CR3346">
        <v>9.1061920720472342E-4</v>
      </c>
      <c r="CS3346">
        <v>0</v>
      </c>
      <c r="CT3346">
        <v>0</v>
      </c>
      <c r="CU3346">
        <v>0</v>
      </c>
    </row>
    <row r="3347" spans="89:99" x14ac:dyDescent="0.25">
      <c r="CK3347" t="s">
        <v>2707</v>
      </c>
      <c r="CL3347" t="s">
        <v>5968</v>
      </c>
      <c r="CM3347" t="s">
        <v>2708</v>
      </c>
      <c r="CN3347">
        <v>0</v>
      </c>
      <c r="CO3347">
        <v>5.8973060205657702E-3</v>
      </c>
      <c r="CP3347">
        <v>3162</v>
      </c>
      <c r="CQ3347">
        <v>-0.63599409897119197</v>
      </c>
      <c r="CR3347">
        <v>5.1485604589706592E-3</v>
      </c>
      <c r="CS3347">
        <v>84.905586763851403</v>
      </c>
      <c r="CT3347">
        <v>74.125633845965794</v>
      </c>
      <c r="CU3347">
        <v>0</v>
      </c>
    </row>
    <row r="3348" spans="89:99" x14ac:dyDescent="0.25">
      <c r="CK3348" t="s">
        <v>9879</v>
      </c>
      <c r="CL3348" t="s">
        <v>9880</v>
      </c>
      <c r="CM3348" t="s">
        <v>9881</v>
      </c>
      <c r="CN3348">
        <v>0</v>
      </c>
      <c r="CO3348">
        <v>2.20487910516005E-2</v>
      </c>
      <c r="CP3348">
        <v>3163</v>
      </c>
      <c r="CQ3348">
        <v>5.2710068969722199</v>
      </c>
      <c r="CR3348">
        <v>1.9249388344525099E-2</v>
      </c>
      <c r="CS3348">
        <v>0.75137795978111799</v>
      </c>
      <c r="CT3348">
        <v>0.65598000849546834</v>
      </c>
      <c r="CU3348">
        <v>0</v>
      </c>
    </row>
    <row r="3349" spans="89:99" x14ac:dyDescent="0.25">
      <c r="CK3349" t="s">
        <v>10407</v>
      </c>
      <c r="CL3349" t="s">
        <v>10408</v>
      </c>
      <c r="CM3349" t="s">
        <v>10409</v>
      </c>
      <c r="CN3349">
        <v>0</v>
      </c>
      <c r="CO3349">
        <v>1.07148321808013E-7</v>
      </c>
      <c r="CP3349">
        <v>3164</v>
      </c>
      <c r="CQ3349">
        <v>43.696949466489102</v>
      </c>
      <c r="CR3349">
        <v>9.3544342277980467E-8</v>
      </c>
      <c r="CS3349">
        <v>99.091302218510293</v>
      </c>
      <c r="CT3349">
        <v>86.510274123639377</v>
      </c>
      <c r="CU3349">
        <v>0</v>
      </c>
    </row>
    <row r="3350" spans="89:99" x14ac:dyDescent="0.25">
      <c r="CK3350" t="s">
        <v>9815</v>
      </c>
      <c r="CL3350" t="s">
        <v>9816</v>
      </c>
      <c r="CM3350" t="s">
        <v>9817</v>
      </c>
      <c r="CN3350">
        <v>0</v>
      </c>
      <c r="CO3350">
        <v>1.1973540911863301E-3</v>
      </c>
      <c r="CP3350">
        <v>3165</v>
      </c>
      <c r="CQ3350">
        <v>0.529141849018263</v>
      </c>
      <c r="CR3350">
        <v>1.0453332263529493E-3</v>
      </c>
      <c r="CS3350">
        <v>0</v>
      </c>
      <c r="CT3350">
        <v>0</v>
      </c>
      <c r="CU3350">
        <v>0</v>
      </c>
    </row>
    <row r="3351" spans="89:99" x14ac:dyDescent="0.25">
      <c r="CK3351" t="s">
        <v>8105</v>
      </c>
      <c r="CL3351" t="s">
        <v>8106</v>
      </c>
      <c r="CM3351" t="s">
        <v>8107</v>
      </c>
      <c r="CN3351">
        <v>0</v>
      </c>
      <c r="CO3351">
        <v>3485.7927162016899</v>
      </c>
      <c r="CP3351">
        <v>3166</v>
      </c>
      <c r="CQ3351">
        <v>1.22238847038763</v>
      </c>
      <c r="CR3351">
        <v>3043.2225297818595</v>
      </c>
      <c r="CS3351">
        <v>1678585.4323575799</v>
      </c>
      <c r="CT3351">
        <v>1465465.5115237327</v>
      </c>
      <c r="CU3351">
        <v>0</v>
      </c>
    </row>
    <row r="3352" spans="89:99" x14ac:dyDescent="0.25">
      <c r="CK3352" t="s">
        <v>6731</v>
      </c>
      <c r="CL3352" t="s">
        <v>2537</v>
      </c>
      <c r="CM3352" t="s">
        <v>6732</v>
      </c>
      <c r="CN3352">
        <v>0</v>
      </c>
      <c r="CO3352">
        <v>1.3375067796454399E-4</v>
      </c>
      <c r="CP3352">
        <v>3167</v>
      </c>
      <c r="CQ3352">
        <v>9.7276279410644595E-2</v>
      </c>
      <c r="CR3352">
        <v>1.1676915688745366E-4</v>
      </c>
      <c r="CS3352">
        <v>15.009508298863301</v>
      </c>
      <c r="CT3352">
        <v>13.103841087206424</v>
      </c>
      <c r="CU3352">
        <v>0</v>
      </c>
    </row>
    <row r="3353" spans="89:99" x14ac:dyDescent="0.25">
      <c r="CK3353" t="s">
        <v>8804</v>
      </c>
      <c r="CL3353" t="s">
        <v>8805</v>
      </c>
      <c r="CM3353" t="s">
        <v>8806</v>
      </c>
      <c r="CN3353">
        <v>0</v>
      </c>
      <c r="CO3353">
        <v>5.7319320051276998E-3</v>
      </c>
      <c r="CP3353">
        <v>3168</v>
      </c>
      <c r="CQ3353">
        <v>0</v>
      </c>
      <c r="CR3353">
        <v>5.0041829900286678E-3</v>
      </c>
      <c r="CS3353">
        <v>0</v>
      </c>
      <c r="CT3353">
        <v>0</v>
      </c>
      <c r="CU3353">
        <v>0</v>
      </c>
    </row>
    <row r="3354" spans="89:99" x14ac:dyDescent="0.25">
      <c r="CK3354" t="s">
        <v>9299</v>
      </c>
      <c r="CL3354" t="s">
        <v>9300</v>
      </c>
      <c r="CM3354" t="s">
        <v>9301</v>
      </c>
      <c r="CN3354">
        <v>0</v>
      </c>
      <c r="CO3354">
        <v>0.14286742100578201</v>
      </c>
      <c r="CP3354">
        <v>3169</v>
      </c>
      <c r="CQ3354">
        <v>5.7386794697332301E-2</v>
      </c>
      <c r="CR3354">
        <v>0.12472840176520394</v>
      </c>
      <c r="CS3354">
        <v>105589.733344997</v>
      </c>
      <c r="CT3354">
        <v>92183.638440582828</v>
      </c>
      <c r="CU3354">
        <v>0</v>
      </c>
    </row>
    <row r="3355" spans="89:99" x14ac:dyDescent="0.25">
      <c r="CK3355" t="s">
        <v>8917</v>
      </c>
      <c r="CL3355" t="s">
        <v>10665</v>
      </c>
      <c r="CM3355" t="s">
        <v>10666</v>
      </c>
      <c r="CN3355">
        <v>0</v>
      </c>
      <c r="CO3355">
        <v>3.25967459526326</v>
      </c>
      <c r="CP3355">
        <v>3170</v>
      </c>
      <c r="CQ3355">
        <v>-35.444407939608197</v>
      </c>
      <c r="CR3355">
        <v>2.8458132699502561</v>
      </c>
      <c r="CS3355">
        <v>6696.77011300083</v>
      </c>
      <c r="CT3355">
        <v>5846.5213923737947</v>
      </c>
      <c r="CU3355">
        <v>0</v>
      </c>
    </row>
    <row r="3356" spans="89:99" x14ac:dyDescent="0.25">
      <c r="CK3356" t="s">
        <v>5867</v>
      </c>
      <c r="CL3356" t="s">
        <v>391</v>
      </c>
      <c r="CM3356" t="s">
        <v>392</v>
      </c>
      <c r="CN3356">
        <v>0</v>
      </c>
      <c r="CO3356">
        <v>5.3206078858440004E-3</v>
      </c>
      <c r="CP3356">
        <v>3171</v>
      </c>
      <c r="CQ3356">
        <v>-2.2125479991296002</v>
      </c>
      <c r="CR3356">
        <v>4.645082226225704E-3</v>
      </c>
      <c r="CS3356">
        <v>2024.54257162165</v>
      </c>
      <c r="CT3356">
        <v>1767.4985485582795</v>
      </c>
      <c r="CU3356">
        <v>0</v>
      </c>
    </row>
    <row r="3357" spans="89:99" x14ac:dyDescent="0.25">
      <c r="CK3357" t="s">
        <v>10305</v>
      </c>
      <c r="CL3357" t="s">
        <v>10305</v>
      </c>
      <c r="CM3357" t="s">
        <v>10306</v>
      </c>
      <c r="CN3357">
        <v>0</v>
      </c>
      <c r="CO3357">
        <v>6.9056548093321804E-2</v>
      </c>
      <c r="CP3357">
        <v>3172</v>
      </c>
      <c r="CQ3357">
        <v>-70.336148889707204</v>
      </c>
      <c r="CR3357">
        <v>6.0288852521201315E-2</v>
      </c>
      <c r="CS3357">
        <v>5.5935803955590702</v>
      </c>
      <c r="CT3357">
        <v>4.8833970542173102</v>
      </c>
      <c r="CU3357">
        <v>0</v>
      </c>
    </row>
    <row r="3358" spans="89:99" x14ac:dyDescent="0.25">
      <c r="CK3358" t="s">
        <v>7034</v>
      </c>
      <c r="CL3358" t="s">
        <v>9810</v>
      </c>
      <c r="CM3358" t="s">
        <v>9811</v>
      </c>
      <c r="CN3358">
        <v>0</v>
      </c>
      <c r="CO3358">
        <v>1.68935860173422E-7</v>
      </c>
      <c r="CP3358">
        <v>3173</v>
      </c>
      <c r="CQ3358">
        <v>11.1926498531479</v>
      </c>
      <c r="CR3358">
        <v>1.4748708762236368E-7</v>
      </c>
      <c r="CS3358">
        <v>1089.95729404493</v>
      </c>
      <c r="CT3358">
        <v>951.57195616380977</v>
      </c>
      <c r="CU3358">
        <v>0</v>
      </c>
    </row>
    <row r="3359" spans="89:99" x14ac:dyDescent="0.25">
      <c r="CK3359" t="s">
        <v>9818</v>
      </c>
      <c r="CL3359" t="s">
        <v>9819</v>
      </c>
      <c r="CM3359" t="s">
        <v>9820</v>
      </c>
      <c r="CN3359">
        <v>0</v>
      </c>
      <c r="CO3359">
        <v>0.19433693463572799</v>
      </c>
      <c r="CP3359">
        <v>3174</v>
      </c>
      <c r="CQ3359">
        <v>-29.410666448569899</v>
      </c>
      <c r="CR3359">
        <v>0.16966314006663746</v>
      </c>
      <c r="CS3359">
        <v>59.026762351381798</v>
      </c>
      <c r="CT3359">
        <v>51.532488496200976</v>
      </c>
      <c r="CU3359">
        <v>0</v>
      </c>
    </row>
    <row r="3360" spans="89:99" x14ac:dyDescent="0.25">
      <c r="CK3360" t="s">
        <v>632</v>
      </c>
      <c r="CL3360" t="s">
        <v>633</v>
      </c>
      <c r="CM3360" t="s">
        <v>634</v>
      </c>
      <c r="CN3360">
        <v>0</v>
      </c>
      <c r="CO3360">
        <v>3.9621896353709201E-4</v>
      </c>
      <c r="CP3360">
        <v>3175</v>
      </c>
      <c r="CQ3360">
        <v>0</v>
      </c>
      <c r="CR3360">
        <v>3.4591341905056876E-4</v>
      </c>
      <c r="CS3360">
        <v>0</v>
      </c>
      <c r="CT3360">
        <v>0</v>
      </c>
      <c r="CU3360">
        <v>0</v>
      </c>
    </row>
    <row r="3361" spans="89:99" x14ac:dyDescent="0.25">
      <c r="CK3361" t="s">
        <v>7676</v>
      </c>
      <c r="CL3361" t="s">
        <v>2740</v>
      </c>
      <c r="CM3361" t="s">
        <v>8026</v>
      </c>
      <c r="CN3361">
        <v>0</v>
      </c>
      <c r="CO3361">
        <v>2.6450035430892402E-3</v>
      </c>
      <c r="CP3361">
        <v>3176</v>
      </c>
      <c r="CQ3361">
        <v>0.48390574931110902</v>
      </c>
      <c r="CR3361">
        <v>2.3091833132444584E-3</v>
      </c>
      <c r="CS3361">
        <v>0.99056627395619301</v>
      </c>
      <c r="CT3361">
        <v>0.86480001754961922</v>
      </c>
      <c r="CU3361">
        <v>0</v>
      </c>
    </row>
    <row r="3362" spans="89:99" x14ac:dyDescent="0.25">
      <c r="CK3362" t="s">
        <v>6116</v>
      </c>
      <c r="CL3362" t="s">
        <v>6117</v>
      </c>
      <c r="CM3362" t="s">
        <v>6118</v>
      </c>
      <c r="CN3362">
        <v>0</v>
      </c>
      <c r="CO3362">
        <v>4.1210058343499499E-3</v>
      </c>
      <c r="CP3362">
        <v>3177</v>
      </c>
      <c r="CQ3362">
        <v>-72.829041874013797</v>
      </c>
      <c r="CR3362">
        <v>3.597786449597544E-3</v>
      </c>
      <c r="CS3362">
        <v>16.645154665522899</v>
      </c>
      <c r="CT3362">
        <v>14.531819248569454</v>
      </c>
      <c r="CU3362">
        <v>0</v>
      </c>
    </row>
    <row r="3363" spans="89:99" x14ac:dyDescent="0.25">
      <c r="CK3363" t="s">
        <v>8750</v>
      </c>
      <c r="CL3363" t="s">
        <v>8751</v>
      </c>
      <c r="CM3363" t="s">
        <v>8752</v>
      </c>
      <c r="CN3363">
        <v>0</v>
      </c>
      <c r="CO3363">
        <v>6.8667466428700996E-6</v>
      </c>
      <c r="CP3363">
        <v>3178</v>
      </c>
      <c r="CQ3363">
        <v>0</v>
      </c>
      <c r="CR3363">
        <v>5.9949170221047417E-6</v>
      </c>
      <c r="CS3363">
        <v>0</v>
      </c>
      <c r="CT3363">
        <v>0</v>
      </c>
      <c r="CU3363">
        <v>0</v>
      </c>
    </row>
    <row r="3364" spans="89:99" x14ac:dyDescent="0.25">
      <c r="CK3364" t="s">
        <v>6279</v>
      </c>
      <c r="CL3364" t="s">
        <v>6280</v>
      </c>
      <c r="CM3364" t="s">
        <v>6281</v>
      </c>
      <c r="CN3364">
        <v>0</v>
      </c>
      <c r="CO3364">
        <v>2.4347011488287001E-4</v>
      </c>
      <c r="CP3364">
        <v>3179</v>
      </c>
      <c r="CQ3364">
        <v>1.1108773248385799</v>
      </c>
      <c r="CR3364">
        <v>2.1255817521688135E-4</v>
      </c>
      <c r="CS3364">
        <v>2.7390421019215599E-2</v>
      </c>
      <c r="CT3364">
        <v>2.3912823604931917E-2</v>
      </c>
      <c r="CU3364">
        <v>0</v>
      </c>
    </row>
    <row r="3365" spans="89:99" x14ac:dyDescent="0.25">
      <c r="CK3365" t="s">
        <v>8817</v>
      </c>
      <c r="CL3365" t="s">
        <v>8818</v>
      </c>
      <c r="CM3365" t="s">
        <v>8819</v>
      </c>
      <c r="CN3365">
        <v>0</v>
      </c>
      <c r="CO3365">
        <v>2.3167443269580999E-2</v>
      </c>
      <c r="CP3365">
        <v>3180</v>
      </c>
      <c r="CQ3365">
        <v>-0.668990437957657</v>
      </c>
      <c r="CR3365">
        <v>2.0226012002301924E-2</v>
      </c>
      <c r="CS3365">
        <v>17.821110207352199</v>
      </c>
      <c r="CT3365">
        <v>15.558470770985938</v>
      </c>
      <c r="CU3365">
        <v>0</v>
      </c>
    </row>
    <row r="3366" spans="89:99" x14ac:dyDescent="0.25">
      <c r="CK3366" t="s">
        <v>7456</v>
      </c>
      <c r="CL3366" t="s">
        <v>836</v>
      </c>
      <c r="CM3366" t="s">
        <v>7457</v>
      </c>
      <c r="CN3366">
        <v>0</v>
      </c>
      <c r="CO3366">
        <v>0.130806671919863</v>
      </c>
      <c r="CP3366">
        <v>3181</v>
      </c>
      <c r="CQ3366">
        <v>-6.5477272525265997</v>
      </c>
      <c r="CR3366">
        <v>0.11419893362622956</v>
      </c>
      <c r="CS3366">
        <v>8616.9802283364297</v>
      </c>
      <c r="CT3366">
        <v>7522.9339506259257</v>
      </c>
      <c r="CU3366">
        <v>0</v>
      </c>
    </row>
    <row r="3367" spans="89:99" x14ac:dyDescent="0.25">
      <c r="CK3367" t="s">
        <v>8624</v>
      </c>
      <c r="CL3367" t="s">
        <v>8625</v>
      </c>
      <c r="CM3367" t="s">
        <v>8626</v>
      </c>
      <c r="CN3367">
        <v>0</v>
      </c>
      <c r="CO3367">
        <v>9.7489828969164001E-4</v>
      </c>
      <c r="CP3367">
        <v>3182</v>
      </c>
      <c r="CQ3367">
        <v>0</v>
      </c>
      <c r="CR3367">
        <v>8.5112130323923086E-4</v>
      </c>
      <c r="CS3367">
        <v>0</v>
      </c>
      <c r="CT3367">
        <v>0</v>
      </c>
      <c r="CU3367">
        <v>0</v>
      </c>
    </row>
    <row r="3368" spans="89:99" x14ac:dyDescent="0.25">
      <c r="CK3368" t="s">
        <v>8744</v>
      </c>
      <c r="CL3368" t="s">
        <v>1485</v>
      </c>
      <c r="CM3368" t="s">
        <v>1486</v>
      </c>
      <c r="CN3368">
        <v>0</v>
      </c>
      <c r="CO3368">
        <v>1.7721025000000001E-2</v>
      </c>
      <c r="CP3368">
        <v>3183</v>
      </c>
      <c r="CQ3368">
        <v>-5.1102017269875901</v>
      </c>
      <c r="CR3368">
        <v>1.5471092781900005E-2</v>
      </c>
      <c r="CS3368">
        <v>89.082989430200001</v>
      </c>
      <c r="CT3368">
        <v>77.772656760184105</v>
      </c>
      <c r="CU3368">
        <v>0</v>
      </c>
    </row>
    <row r="3369" spans="89:99" x14ac:dyDescent="0.25">
      <c r="CK3369" t="s">
        <v>5135</v>
      </c>
      <c r="CL3369" t="s">
        <v>5136</v>
      </c>
      <c r="CM3369" t="s">
        <v>5137</v>
      </c>
      <c r="CN3369">
        <v>0</v>
      </c>
      <c r="CO3369">
        <v>1.5496666446582799E-4</v>
      </c>
      <c r="CP3369">
        <v>3184</v>
      </c>
      <c r="CQ3369">
        <v>0</v>
      </c>
      <c r="CR3369">
        <v>1.3529147687858865E-4</v>
      </c>
      <c r="CS3369">
        <v>0</v>
      </c>
      <c r="CT3369">
        <v>0</v>
      </c>
      <c r="CU3369">
        <v>0</v>
      </c>
    </row>
    <row r="3370" spans="89:99" x14ac:dyDescent="0.25">
      <c r="CK3370" t="s">
        <v>6938</v>
      </c>
      <c r="CL3370" t="s">
        <v>3462</v>
      </c>
      <c r="CM3370" t="s">
        <v>3463</v>
      </c>
      <c r="CN3370">
        <v>0</v>
      </c>
      <c r="CO3370">
        <v>8.0323141721782903E-4</v>
      </c>
      <c r="CP3370">
        <v>3185</v>
      </c>
      <c r="CQ3370">
        <v>1.0742990670052901</v>
      </c>
      <c r="CR3370">
        <v>7.012499435621848E-4</v>
      </c>
      <c r="CS3370">
        <v>160635.204445974</v>
      </c>
      <c r="CT3370">
        <v>140240.3163486954</v>
      </c>
      <c r="CU3370">
        <v>0</v>
      </c>
    </row>
    <row r="3371" spans="89:99" x14ac:dyDescent="0.25">
      <c r="CK3371" t="s">
        <v>7295</v>
      </c>
      <c r="CL3371" t="s">
        <v>3071</v>
      </c>
      <c r="CM3371" t="s">
        <v>3072</v>
      </c>
      <c r="CN3371">
        <v>0</v>
      </c>
      <c r="CO3371">
        <v>22.514776108578001</v>
      </c>
      <c r="CP3371">
        <v>3186</v>
      </c>
      <c r="CQ3371">
        <v>136.62858532688401</v>
      </c>
      <c r="CR3371">
        <v>19.656210074728509</v>
      </c>
      <c r="CS3371">
        <v>52261.6809225529</v>
      </c>
      <c r="CT3371">
        <v>45626.328865901909</v>
      </c>
      <c r="CU3371">
        <v>0</v>
      </c>
    </row>
    <row r="3372" spans="89:99" x14ac:dyDescent="0.25">
      <c r="CK3372" t="s">
        <v>8172</v>
      </c>
      <c r="CL3372" t="s">
        <v>3551</v>
      </c>
      <c r="CM3372" t="s">
        <v>8173</v>
      </c>
      <c r="CN3372">
        <v>0</v>
      </c>
      <c r="CO3372">
        <v>1.6710194155085999E-3</v>
      </c>
      <c r="CP3372">
        <v>3187</v>
      </c>
      <c r="CQ3372">
        <v>31.2765025038799</v>
      </c>
      <c r="CR3372">
        <v>1.4588601064379665E-3</v>
      </c>
      <c r="CS3372">
        <v>147.76932611346399</v>
      </c>
      <c r="CT3372">
        <v>129.00794139279418</v>
      </c>
      <c r="CU3372">
        <v>0</v>
      </c>
    </row>
    <row r="3373" spans="89:99" x14ac:dyDescent="0.25">
      <c r="CK3373" t="s">
        <v>7850</v>
      </c>
      <c r="CL3373" t="s">
        <v>1079</v>
      </c>
      <c r="CM3373" t="s">
        <v>1080</v>
      </c>
      <c r="CN3373">
        <v>0</v>
      </c>
      <c r="CO3373">
        <v>1.04318591107448E-3</v>
      </c>
      <c r="CP3373">
        <v>3188</v>
      </c>
      <c r="CQ3373">
        <v>-0.32393061961609099</v>
      </c>
      <c r="CR3373">
        <v>9.1073885506082002E-4</v>
      </c>
      <c r="CS3373">
        <v>0</v>
      </c>
      <c r="CT3373">
        <v>0</v>
      </c>
      <c r="CU3373">
        <v>0</v>
      </c>
    </row>
    <row r="3374" spans="89:99" x14ac:dyDescent="0.25">
      <c r="CK3374" t="s">
        <v>7412</v>
      </c>
      <c r="CL3374" t="s">
        <v>3486</v>
      </c>
      <c r="CM3374" t="s">
        <v>3487</v>
      </c>
      <c r="CN3374">
        <v>0</v>
      </c>
      <c r="CO3374">
        <v>2.42427863189624E-2</v>
      </c>
      <c r="CP3374">
        <v>3189</v>
      </c>
      <c r="CQ3374">
        <v>-1.11901056650786</v>
      </c>
      <c r="CR3374">
        <v>2.1164825196761664E-2</v>
      </c>
      <c r="CS3374">
        <v>100763.81892839599</v>
      </c>
      <c r="CT3374">
        <v>87970.441421971147</v>
      </c>
      <c r="CU3374">
        <v>0</v>
      </c>
    </row>
    <row r="3375" spans="89:99" x14ac:dyDescent="0.25">
      <c r="CK3375" t="s">
        <v>8613</v>
      </c>
      <c r="CL3375" t="s">
        <v>8613</v>
      </c>
      <c r="CM3375" t="s">
        <v>8614</v>
      </c>
      <c r="CN3375">
        <v>0</v>
      </c>
      <c r="CO3375">
        <v>4.0078512690947596E-6</v>
      </c>
      <c r="CP3375">
        <v>3190</v>
      </c>
      <c r="CQ3375">
        <v>0</v>
      </c>
      <c r="CR3375">
        <v>3.4989984405654137E-6</v>
      </c>
      <c r="CS3375">
        <v>0</v>
      </c>
      <c r="CT3375">
        <v>0</v>
      </c>
      <c r="CU3375">
        <v>0</v>
      </c>
    </row>
    <row r="3376" spans="89:99" x14ac:dyDescent="0.25">
      <c r="CK3376" t="s">
        <v>6839</v>
      </c>
      <c r="CL3376" t="s">
        <v>6840</v>
      </c>
      <c r="CM3376" t="s">
        <v>6841</v>
      </c>
      <c r="CN3376">
        <v>0</v>
      </c>
      <c r="CO3376">
        <v>3.5435454295196099E-3</v>
      </c>
      <c r="CP3376">
        <v>3191</v>
      </c>
      <c r="CQ3376">
        <v>0.237002078950209</v>
      </c>
      <c r="CR3376">
        <v>3.0936427276060832E-3</v>
      </c>
      <c r="CS3376">
        <v>13.2476508946219</v>
      </c>
      <c r="CT3376">
        <v>11.565676146437129</v>
      </c>
      <c r="CU3376">
        <v>0</v>
      </c>
    </row>
    <row r="3377" spans="89:99" x14ac:dyDescent="0.25">
      <c r="CK3377" t="s">
        <v>4121</v>
      </c>
      <c r="CL3377" t="s">
        <v>406</v>
      </c>
      <c r="CM3377" t="s">
        <v>407</v>
      </c>
      <c r="CN3377">
        <v>0</v>
      </c>
      <c r="CO3377">
        <v>0.44181042280497401</v>
      </c>
      <c r="CP3377">
        <v>3192</v>
      </c>
      <c r="CQ3377">
        <v>2.5189785784054699</v>
      </c>
      <c r="CR3377">
        <v>0.38571640428396342</v>
      </c>
      <c r="CS3377">
        <v>50.697790193495003</v>
      </c>
      <c r="CT3377">
        <v>44.260995959368117</v>
      </c>
      <c r="CU3377">
        <v>0</v>
      </c>
    </row>
    <row r="3378" spans="89:99" x14ac:dyDescent="0.25">
      <c r="CK3378" t="s">
        <v>8094</v>
      </c>
      <c r="CL3378" t="s">
        <v>8095</v>
      </c>
      <c r="CM3378" t="s">
        <v>8096</v>
      </c>
      <c r="CN3378">
        <v>0</v>
      </c>
      <c r="CO3378">
        <v>9.1788148387279E-3</v>
      </c>
      <c r="CP3378">
        <v>3193</v>
      </c>
      <c r="CQ3378">
        <v>-0.31260364879696101</v>
      </c>
      <c r="CR3378">
        <v>8.0134357915436528E-3</v>
      </c>
      <c r="CS3378">
        <v>0</v>
      </c>
      <c r="CT3378">
        <v>0</v>
      </c>
      <c r="CU3378">
        <v>0</v>
      </c>
    </row>
    <row r="3379" spans="89:99" x14ac:dyDescent="0.25">
      <c r="CK3379" t="s">
        <v>6080</v>
      </c>
      <c r="CL3379" t="s">
        <v>667</v>
      </c>
      <c r="CM3379" t="s">
        <v>668</v>
      </c>
      <c r="CN3379">
        <v>0</v>
      </c>
      <c r="CO3379">
        <v>3.4107183487488403E-2</v>
      </c>
      <c r="CP3379">
        <v>3194</v>
      </c>
      <c r="CQ3379">
        <v>0</v>
      </c>
      <c r="CR3379">
        <v>2.9776799043182933E-2</v>
      </c>
      <c r="CS3379">
        <v>0</v>
      </c>
      <c r="CT3379">
        <v>0</v>
      </c>
      <c r="CU3379">
        <v>0</v>
      </c>
    </row>
    <row r="3380" spans="89:99" x14ac:dyDescent="0.25">
      <c r="CK3380" t="s">
        <v>8343</v>
      </c>
      <c r="CL3380" t="s">
        <v>8344</v>
      </c>
      <c r="CM3380" t="s">
        <v>8345</v>
      </c>
      <c r="CN3380">
        <v>0</v>
      </c>
      <c r="CO3380">
        <v>1.02008807870632E-2</v>
      </c>
      <c r="CP3380">
        <v>3195</v>
      </c>
      <c r="CQ3380">
        <v>39.257787144604102</v>
      </c>
      <c r="CR3380">
        <v>8.9057361588145111E-3</v>
      </c>
      <c r="CS3380">
        <v>38.151725556920397</v>
      </c>
      <c r="CT3380">
        <v>33.307829873311569</v>
      </c>
      <c r="CU3380">
        <v>0</v>
      </c>
    </row>
    <row r="3381" spans="89:99" x14ac:dyDescent="0.25">
      <c r="CK3381" t="s">
        <v>8840</v>
      </c>
      <c r="CL3381" t="s">
        <v>8841</v>
      </c>
      <c r="CM3381" t="s">
        <v>8842</v>
      </c>
      <c r="CN3381">
        <v>0</v>
      </c>
      <c r="CO3381">
        <v>3.3257076785032302E-5</v>
      </c>
      <c r="CP3381">
        <v>3196</v>
      </c>
      <c r="CQ3381">
        <v>-0.48377282176979097</v>
      </c>
      <c r="CR3381">
        <v>2.9034625288097471E-5</v>
      </c>
      <c r="CS3381">
        <v>9913.6563597733202</v>
      </c>
      <c r="CT3381">
        <v>8654.9788937110625</v>
      </c>
      <c r="CU3381">
        <v>0</v>
      </c>
    </row>
    <row r="3382" spans="89:99" x14ac:dyDescent="0.25">
      <c r="CK3382" t="s">
        <v>9979</v>
      </c>
      <c r="CL3382" t="s">
        <v>9980</v>
      </c>
      <c r="CM3382" t="s">
        <v>9981</v>
      </c>
      <c r="CN3382">
        <v>0</v>
      </c>
      <c r="CO3382">
        <v>1.02277943544013E-2</v>
      </c>
      <c r="CP3382">
        <v>3197</v>
      </c>
      <c r="CQ3382">
        <v>-25.126821902998199</v>
      </c>
      <c r="CR3382">
        <v>8.9292326719890968E-3</v>
      </c>
      <c r="CS3382">
        <v>1178.9523934505</v>
      </c>
      <c r="CT3382">
        <v>1029.2678817684512</v>
      </c>
      <c r="CU3382">
        <v>0</v>
      </c>
    </row>
    <row r="3383" spans="89:99" x14ac:dyDescent="0.25">
      <c r="CK3383" t="s">
        <v>4745</v>
      </c>
      <c r="CL3383" t="s">
        <v>2372</v>
      </c>
      <c r="CM3383" t="s">
        <v>2373</v>
      </c>
      <c r="CN3383">
        <v>0</v>
      </c>
      <c r="CO3383">
        <v>1.22202113328142E-3</v>
      </c>
      <c r="CP3383">
        <v>3198</v>
      </c>
      <c r="CQ3383">
        <v>-9.2611003461409407</v>
      </c>
      <c r="CR3383">
        <v>1.066868442115478E-3</v>
      </c>
      <c r="CS3383">
        <v>3739.88373021387</v>
      </c>
      <c r="CT3383">
        <v>3265.0531322909969</v>
      </c>
      <c r="CU3383">
        <v>0</v>
      </c>
    </row>
    <row r="3384" spans="89:99" x14ac:dyDescent="0.25">
      <c r="CK3384" t="s">
        <v>9917</v>
      </c>
      <c r="CL3384" t="s">
        <v>9918</v>
      </c>
      <c r="CM3384" t="s">
        <v>9919</v>
      </c>
      <c r="CN3384">
        <v>0</v>
      </c>
      <c r="CO3384">
        <v>7.1058557388447202E-5</v>
      </c>
      <c r="CP3384">
        <v>3199</v>
      </c>
      <c r="CQ3384">
        <v>-29.6125988016382</v>
      </c>
      <c r="CR3384">
        <v>6.203667870818041E-5</v>
      </c>
      <c r="CS3384">
        <v>7188.71001675965</v>
      </c>
      <c r="CT3384">
        <v>6276.0026381917796</v>
      </c>
      <c r="CU3384">
        <v>0</v>
      </c>
    </row>
    <row r="3385" spans="89:99" x14ac:dyDescent="0.25">
      <c r="CK3385" t="s">
        <v>6773</v>
      </c>
      <c r="CL3385" t="s">
        <v>2704</v>
      </c>
      <c r="CM3385" t="s">
        <v>2705</v>
      </c>
      <c r="CN3385">
        <v>0</v>
      </c>
      <c r="CO3385">
        <v>3.9379717156281403E-3</v>
      </c>
      <c r="CP3385">
        <v>3200</v>
      </c>
      <c r="CQ3385">
        <v>-2.5897791046864098</v>
      </c>
      <c r="CR3385">
        <v>3.4379910747251302E-3</v>
      </c>
      <c r="CS3385">
        <v>3490.8081223857898</v>
      </c>
      <c r="CT3385">
        <v>3047.6011599352014</v>
      </c>
      <c r="CU3385">
        <v>0</v>
      </c>
    </row>
    <row r="3386" spans="89:99" x14ac:dyDescent="0.25">
      <c r="CK3386" t="s">
        <v>5179</v>
      </c>
      <c r="CL3386" t="s">
        <v>685</v>
      </c>
      <c r="CM3386" t="s">
        <v>5180</v>
      </c>
      <c r="CN3386">
        <v>0</v>
      </c>
      <c r="CO3386">
        <v>1.5901509386419401E-4</v>
      </c>
      <c r="CP3386">
        <v>3201</v>
      </c>
      <c r="CQ3386">
        <v>-0.25525323531913102</v>
      </c>
      <c r="CR3386">
        <v>1.3882590148682052E-4</v>
      </c>
      <c r="CS3386">
        <v>0</v>
      </c>
      <c r="CT3386">
        <v>0</v>
      </c>
      <c r="CU3386">
        <v>0</v>
      </c>
    </row>
    <row r="3387" spans="89:99" x14ac:dyDescent="0.25">
      <c r="CK3387" t="s">
        <v>6981</v>
      </c>
      <c r="CL3387" t="s">
        <v>6982</v>
      </c>
      <c r="CM3387" t="s">
        <v>6983</v>
      </c>
      <c r="CN3387">
        <v>0</v>
      </c>
      <c r="CO3387">
        <v>5.2878730952786298E-3</v>
      </c>
      <c r="CP3387">
        <v>3202</v>
      </c>
      <c r="CQ3387">
        <v>0</v>
      </c>
      <c r="CR3387">
        <v>4.6165035756096755E-3</v>
      </c>
      <c r="CS3387">
        <v>0</v>
      </c>
      <c r="CT3387">
        <v>0</v>
      </c>
      <c r="CU3387">
        <v>0</v>
      </c>
    </row>
    <row r="3388" spans="89:99" x14ac:dyDescent="0.25">
      <c r="CK3388" t="s">
        <v>3407</v>
      </c>
      <c r="CL3388" t="s">
        <v>3407</v>
      </c>
      <c r="CM3388" t="s">
        <v>3408</v>
      </c>
      <c r="CN3388">
        <v>0</v>
      </c>
      <c r="CO3388">
        <v>8.5319004737290604E-4</v>
      </c>
      <c r="CP3388">
        <v>3203</v>
      </c>
      <c r="CQ3388">
        <v>-8.1529740336749903</v>
      </c>
      <c r="CR3388">
        <v>7.4486562619825258E-4</v>
      </c>
      <c r="CS3388">
        <v>7733.9940828955596</v>
      </c>
      <c r="CT3388">
        <v>6752.05525815481</v>
      </c>
      <c r="CU3388">
        <v>0</v>
      </c>
    </row>
    <row r="3389" spans="89:99" x14ac:dyDescent="0.25">
      <c r="CK3389" t="s">
        <v>8039</v>
      </c>
      <c r="CL3389" t="s">
        <v>8753</v>
      </c>
      <c r="CM3389" t="s">
        <v>8754</v>
      </c>
      <c r="CN3389">
        <v>0</v>
      </c>
      <c r="CO3389">
        <v>8.9063056644103996E-5</v>
      </c>
      <c r="CP3389">
        <v>3204</v>
      </c>
      <c r="CQ3389">
        <v>0.231563947274737</v>
      </c>
      <c r="CR3389">
        <v>7.7755254720342004E-5</v>
      </c>
      <c r="CS3389">
        <v>6935.4426433915196</v>
      </c>
      <c r="CT3389">
        <v>6054.8911036159607</v>
      </c>
      <c r="CU3389">
        <v>0</v>
      </c>
    </row>
    <row r="3390" spans="89:99" x14ac:dyDescent="0.25">
      <c r="CK3390" t="s">
        <v>6634</v>
      </c>
      <c r="CL3390" t="s">
        <v>6635</v>
      </c>
      <c r="CM3390" t="s">
        <v>6636</v>
      </c>
      <c r="CN3390">
        <v>0</v>
      </c>
      <c r="CO3390">
        <v>2.9042971886058503E-4</v>
      </c>
      <c r="CP3390">
        <v>3205</v>
      </c>
      <c r="CQ3390">
        <v>-2.70067134340254</v>
      </c>
      <c r="CR3390">
        <v>2.5355560003516981E-4</v>
      </c>
      <c r="CS3390">
        <v>601.79205761401397</v>
      </c>
      <c r="CT3390">
        <v>525.3861308111085</v>
      </c>
      <c r="CU3390">
        <v>0</v>
      </c>
    </row>
    <row r="3391" spans="89:99" x14ac:dyDescent="0.25">
      <c r="CK3391" t="s">
        <v>7675</v>
      </c>
      <c r="CL3391" t="s">
        <v>2088</v>
      </c>
      <c r="CM3391" t="s">
        <v>2089</v>
      </c>
      <c r="CN3391">
        <v>0</v>
      </c>
      <c r="CO3391">
        <v>4.1523657946448798E-4</v>
      </c>
      <c r="CP3391">
        <v>3206</v>
      </c>
      <c r="CQ3391">
        <v>0.691938026820339</v>
      </c>
      <c r="CR3391">
        <v>3.6251648238935883E-4</v>
      </c>
      <c r="CS3391">
        <v>25645.410190079601</v>
      </c>
      <c r="CT3391">
        <v>22389.36633070634</v>
      </c>
      <c r="CU3391">
        <v>0</v>
      </c>
    </row>
    <row r="3392" spans="89:99" x14ac:dyDescent="0.25">
      <c r="CK3392" t="s">
        <v>7182</v>
      </c>
      <c r="CL3392" t="s">
        <v>1871</v>
      </c>
      <c r="CM3392" t="s">
        <v>7183</v>
      </c>
      <c r="CN3392">
        <v>0</v>
      </c>
      <c r="CO3392">
        <v>5.84952925095239E-3</v>
      </c>
      <c r="CP3392">
        <v>3207</v>
      </c>
      <c r="CQ3392">
        <v>-8.8937605804381406</v>
      </c>
      <c r="CR3392">
        <v>5.1068496191344721E-3</v>
      </c>
      <c r="CS3392">
        <v>93.212391542147998</v>
      </c>
      <c r="CT3392">
        <v>81.377773462390749</v>
      </c>
      <c r="CU3392">
        <v>0</v>
      </c>
    </row>
    <row r="3393" spans="89:99" x14ac:dyDescent="0.25">
      <c r="CK3393" t="s">
        <v>6736</v>
      </c>
      <c r="CL3393" t="s">
        <v>6737</v>
      </c>
      <c r="CM3393" t="s">
        <v>6738</v>
      </c>
      <c r="CN3393">
        <v>0</v>
      </c>
      <c r="CO3393">
        <v>3.5466243619444298E-4</v>
      </c>
      <c r="CP3393">
        <v>3208</v>
      </c>
      <c r="CQ3393">
        <v>0</v>
      </c>
      <c r="CR3393">
        <v>3.0963307464545179E-4</v>
      </c>
      <c r="CS3393">
        <v>0</v>
      </c>
      <c r="CT3393">
        <v>0</v>
      </c>
      <c r="CU3393">
        <v>0</v>
      </c>
    </row>
    <row r="3394" spans="89:99" x14ac:dyDescent="0.25">
      <c r="CK3394" t="s">
        <v>9383</v>
      </c>
      <c r="CL3394" t="s">
        <v>9384</v>
      </c>
      <c r="CM3394" t="s">
        <v>9385</v>
      </c>
      <c r="CN3394">
        <v>0</v>
      </c>
      <c r="CO3394">
        <v>1.36013754330777E-4</v>
      </c>
      <c r="CP3394">
        <v>3209</v>
      </c>
      <c r="CQ3394">
        <v>0</v>
      </c>
      <c r="CR3394">
        <v>1.1874490402592427E-4</v>
      </c>
      <c r="CS3394">
        <v>0</v>
      </c>
      <c r="CT3394">
        <v>0</v>
      </c>
      <c r="CU3394">
        <v>0</v>
      </c>
    </row>
    <row r="3395" spans="89:99" x14ac:dyDescent="0.25">
      <c r="CK3395" t="s">
        <v>10159</v>
      </c>
      <c r="CL3395" t="s">
        <v>10159</v>
      </c>
      <c r="CM3395" t="s">
        <v>10160</v>
      </c>
      <c r="CN3395">
        <v>0</v>
      </c>
      <c r="CO3395">
        <v>1.71093518847651E-2</v>
      </c>
      <c r="CP3395">
        <v>3210</v>
      </c>
      <c r="CQ3395">
        <v>8.2599319457935003</v>
      </c>
      <c r="CR3395">
        <v>1.4937080132067787E-2</v>
      </c>
      <c r="CS3395">
        <v>19781.486793882599</v>
      </c>
      <c r="CT3395">
        <v>17269.950104584095</v>
      </c>
      <c r="CU3395">
        <v>0</v>
      </c>
    </row>
    <row r="3396" spans="89:99" x14ac:dyDescent="0.25">
      <c r="CK3396" t="s">
        <v>8102</v>
      </c>
      <c r="CL3396" t="s">
        <v>8103</v>
      </c>
      <c r="CM3396" t="s">
        <v>8104</v>
      </c>
      <c r="CN3396">
        <v>0</v>
      </c>
      <c r="CO3396">
        <v>1.0123686330588</v>
      </c>
      <c r="CP3396">
        <v>3211</v>
      </c>
      <c r="CQ3396">
        <v>-0.35936422306320798</v>
      </c>
      <c r="CR3396">
        <v>0.8838342619311228</v>
      </c>
      <c r="CS3396">
        <v>403866.63834717998</v>
      </c>
      <c r="CT3396">
        <v>352590.1144760687</v>
      </c>
      <c r="CU3396">
        <v>0</v>
      </c>
    </row>
    <row r="3397" spans="89:99" x14ac:dyDescent="0.25">
      <c r="CK3397" t="s">
        <v>6938</v>
      </c>
      <c r="CL3397" t="s">
        <v>10807</v>
      </c>
      <c r="CM3397" t="s">
        <v>10808</v>
      </c>
      <c r="CN3397">
        <v>0</v>
      </c>
      <c r="CO3397">
        <v>1.4840063791269401E-3</v>
      </c>
      <c r="CP3397">
        <v>3212</v>
      </c>
      <c r="CQ3397">
        <v>0</v>
      </c>
      <c r="CR3397">
        <v>1.2955909932074676E-3</v>
      </c>
      <c r="CS3397">
        <v>0</v>
      </c>
      <c r="CT3397">
        <v>0</v>
      </c>
      <c r="CU3397">
        <v>0</v>
      </c>
    </row>
    <row r="3398" spans="89:99" x14ac:dyDescent="0.25">
      <c r="CK3398" t="s">
        <v>8318</v>
      </c>
      <c r="CL3398" t="s">
        <v>8318</v>
      </c>
      <c r="CM3398" t="s">
        <v>8319</v>
      </c>
      <c r="CN3398">
        <v>0</v>
      </c>
      <c r="CO3398">
        <v>2.5127640090726899E-3</v>
      </c>
      <c r="CP3398">
        <v>3213</v>
      </c>
      <c r="CQ3398">
        <v>0</v>
      </c>
      <c r="CR3398">
        <v>2.1937334394247854E-3</v>
      </c>
      <c r="CS3398">
        <v>0</v>
      </c>
      <c r="CT3398">
        <v>0</v>
      </c>
      <c r="CU3398">
        <v>0</v>
      </c>
    </row>
    <row r="3399" spans="89:99" x14ac:dyDescent="0.25">
      <c r="CK3399" t="s">
        <v>1179</v>
      </c>
      <c r="CL3399" t="s">
        <v>1179</v>
      </c>
      <c r="CM3399" t="s">
        <v>1178</v>
      </c>
      <c r="CN3399">
        <v>0</v>
      </c>
      <c r="CO3399">
        <v>5.1942442671803497E-3</v>
      </c>
      <c r="CP3399">
        <v>3214</v>
      </c>
      <c r="CQ3399">
        <v>17.772044952638101</v>
      </c>
      <c r="CR3399">
        <v>4.5347622380420647E-3</v>
      </c>
      <c r="CS3399">
        <v>27841.864083119501</v>
      </c>
      <c r="CT3399">
        <v>24306.949651670322</v>
      </c>
      <c r="CU3399">
        <v>0</v>
      </c>
    </row>
    <row r="3400" spans="89:99" x14ac:dyDescent="0.25">
      <c r="CK3400" t="s">
        <v>8128</v>
      </c>
      <c r="CL3400" t="s">
        <v>8129</v>
      </c>
      <c r="CM3400" t="s">
        <v>8130</v>
      </c>
      <c r="CN3400">
        <v>0</v>
      </c>
      <c r="CO3400">
        <v>1.0948219189818699E-2</v>
      </c>
      <c r="CP3400">
        <v>3215</v>
      </c>
      <c r="CQ3400">
        <v>-11.7100769606658</v>
      </c>
      <c r="CR3400">
        <v>9.5581894886025611E-3</v>
      </c>
      <c r="CS3400">
        <v>178269.76228974</v>
      </c>
      <c r="CT3400">
        <v>155635.92019038548</v>
      </c>
      <c r="CU3400">
        <v>0</v>
      </c>
    </row>
    <row r="3401" spans="89:99" x14ac:dyDescent="0.25">
      <c r="CK3401" t="s">
        <v>7636</v>
      </c>
      <c r="CL3401" t="s">
        <v>2950</v>
      </c>
      <c r="CM3401" t="s">
        <v>2951</v>
      </c>
      <c r="CN3401">
        <v>0</v>
      </c>
      <c r="CO3401">
        <v>0.43766953096722699</v>
      </c>
      <c r="CP3401">
        <v>3216</v>
      </c>
      <c r="CQ3401">
        <v>0.10955301429057999</v>
      </c>
      <c r="CR3401">
        <v>0.38210125663750411</v>
      </c>
      <c r="CS3401">
        <v>18.8410771354805</v>
      </c>
      <c r="CT3401">
        <v>16.448938618051358</v>
      </c>
      <c r="CU3401">
        <v>0</v>
      </c>
    </row>
    <row r="3402" spans="89:99" x14ac:dyDescent="0.25">
      <c r="CK3402" t="s">
        <v>8691</v>
      </c>
      <c r="CL3402" t="s">
        <v>8692</v>
      </c>
      <c r="CM3402" t="s">
        <v>8693</v>
      </c>
      <c r="CN3402">
        <v>0</v>
      </c>
      <c r="CO3402">
        <v>8.8526789118667005E-4</v>
      </c>
      <c r="CP3402">
        <v>3217</v>
      </c>
      <c r="CQ3402">
        <v>4.6339256578457197</v>
      </c>
      <c r="CR3402">
        <v>7.728707386500459E-4</v>
      </c>
      <c r="CS3402">
        <v>55118.910531257403</v>
      </c>
      <c r="CT3402">
        <v>48120.793174566854</v>
      </c>
      <c r="CU3402">
        <v>0</v>
      </c>
    </row>
    <row r="3403" spans="89:99" x14ac:dyDescent="0.25">
      <c r="CK3403" t="s">
        <v>10832</v>
      </c>
      <c r="CL3403" t="s">
        <v>10833</v>
      </c>
      <c r="CM3403" t="s">
        <v>10834</v>
      </c>
      <c r="CN3403">
        <v>0</v>
      </c>
      <c r="CO3403">
        <v>0.14178348969494201</v>
      </c>
      <c r="CP3403">
        <v>3218</v>
      </c>
      <c r="CQ3403">
        <v>0.49007782195996202</v>
      </c>
      <c r="CR3403">
        <v>0.12378209070931342</v>
      </c>
      <c r="CS3403">
        <v>7011.0533280850505</v>
      </c>
      <c r="CT3403">
        <v>6120.9019533380615</v>
      </c>
      <c r="CU3403">
        <v>0</v>
      </c>
    </row>
    <row r="3404" spans="89:99" x14ac:dyDescent="0.25">
      <c r="CK3404" t="s">
        <v>9188</v>
      </c>
      <c r="CL3404" t="s">
        <v>9189</v>
      </c>
      <c r="CM3404" t="s">
        <v>9190</v>
      </c>
      <c r="CN3404">
        <v>0</v>
      </c>
      <c r="CO3404">
        <v>5.7936276051398104E-4</v>
      </c>
      <c r="CP3404">
        <v>3219</v>
      </c>
      <c r="CQ3404">
        <v>172.91304335873599</v>
      </c>
      <c r="CR3404">
        <v>5.0580454698808406E-4</v>
      </c>
      <c r="CS3404">
        <v>212.842814781063</v>
      </c>
      <c r="CT3404">
        <v>185.81943964520016</v>
      </c>
      <c r="CU3404">
        <v>0</v>
      </c>
    </row>
    <row r="3405" spans="89:99" x14ac:dyDescent="0.25">
      <c r="CK3405" t="s">
        <v>7234</v>
      </c>
      <c r="CL3405" t="s">
        <v>7235</v>
      </c>
      <c r="CM3405" t="s">
        <v>7236</v>
      </c>
      <c r="CN3405">
        <v>0</v>
      </c>
      <c r="CO3405">
        <v>4.5894367917824503</v>
      </c>
      <c r="CP3405">
        <v>3220</v>
      </c>
      <c r="CQ3405">
        <v>-1.3554718462755799</v>
      </c>
      <c r="CR3405">
        <v>4.0067435389505848</v>
      </c>
      <c r="CS3405">
        <v>6.6087889801667299E-2</v>
      </c>
      <c r="CT3405">
        <v>5.7697106960888429E-2</v>
      </c>
      <c r="CU3405">
        <v>0</v>
      </c>
    </row>
    <row r="3406" spans="89:99" x14ac:dyDescent="0.25">
      <c r="CK3406" t="s">
        <v>11066</v>
      </c>
      <c r="CL3406" t="s">
        <v>11066</v>
      </c>
      <c r="CM3406" t="s">
        <v>11067</v>
      </c>
      <c r="CN3406">
        <v>0</v>
      </c>
      <c r="CO3406">
        <v>5.58521546870537E-5</v>
      </c>
      <c r="CP3406">
        <v>3221</v>
      </c>
      <c r="CQ3406">
        <v>-37.9848789748239</v>
      </c>
      <c r="CR3406">
        <v>4.8760941719366632E-5</v>
      </c>
      <c r="CS3406">
        <v>254.006934430238</v>
      </c>
      <c r="CT3406">
        <v>221.75719800723732</v>
      </c>
      <c r="CU3406">
        <v>0</v>
      </c>
    </row>
    <row r="3407" spans="89:99" x14ac:dyDescent="0.25">
      <c r="CK3407" t="s">
        <v>5388</v>
      </c>
      <c r="CL3407" t="s">
        <v>1196</v>
      </c>
      <c r="CM3407" t="s">
        <v>5389</v>
      </c>
      <c r="CN3407">
        <v>0</v>
      </c>
      <c r="CO3407">
        <v>9.5459595078765495E-3</v>
      </c>
      <c r="CP3407">
        <v>3222</v>
      </c>
      <c r="CQ3407">
        <v>-3.65483317204898</v>
      </c>
      <c r="CR3407">
        <v>8.333966304918514E-3</v>
      </c>
      <c r="CS3407">
        <v>1.7093922484769899E-2</v>
      </c>
      <c r="CT3407">
        <v>1.4923609710413578E-2</v>
      </c>
      <c r="CU3407">
        <v>0</v>
      </c>
    </row>
    <row r="3408" spans="89:99" x14ac:dyDescent="0.25">
      <c r="CK3408" t="s">
        <v>6807</v>
      </c>
      <c r="CL3408" t="s">
        <v>6807</v>
      </c>
      <c r="CM3408" t="s">
        <v>6808</v>
      </c>
      <c r="CN3408">
        <v>0</v>
      </c>
      <c r="CO3408">
        <v>4.0866185608785096E-3</v>
      </c>
      <c r="CP3408">
        <v>3223</v>
      </c>
      <c r="CQ3408">
        <v>-2.88367995919389</v>
      </c>
      <c r="CR3408">
        <v>3.5677651219151317E-3</v>
      </c>
      <c r="CS3408">
        <v>290217.02245508</v>
      </c>
      <c r="CT3408">
        <v>253369.9084160933</v>
      </c>
      <c r="CU3408">
        <v>0</v>
      </c>
    </row>
    <row r="3409" spans="89:99" x14ac:dyDescent="0.25">
      <c r="CK3409" t="s">
        <v>7622</v>
      </c>
      <c r="CL3409" t="s">
        <v>7623</v>
      </c>
      <c r="CM3409" t="s">
        <v>7624</v>
      </c>
      <c r="CN3409">
        <v>0</v>
      </c>
      <c r="CO3409">
        <v>1.99135851631596E-3</v>
      </c>
      <c r="CP3409">
        <v>3224</v>
      </c>
      <c r="CQ3409">
        <v>6.1209216087225196</v>
      </c>
      <c r="CR3409">
        <v>1.7385276736504209E-3</v>
      </c>
      <c r="CS3409">
        <v>12767.961222117099</v>
      </c>
      <c r="CT3409">
        <v>11146.889793512228</v>
      </c>
      <c r="CU3409">
        <v>0</v>
      </c>
    </row>
    <row r="3410" spans="89:99" x14ac:dyDescent="0.25">
      <c r="CK3410" t="s">
        <v>8893</v>
      </c>
      <c r="CL3410" t="s">
        <v>8894</v>
      </c>
      <c r="CM3410" t="s">
        <v>8895</v>
      </c>
      <c r="CN3410">
        <v>0</v>
      </c>
      <c r="CO3410">
        <v>2.0111229368851701E-6</v>
      </c>
      <c r="CP3410">
        <v>3225</v>
      </c>
      <c r="CQ3410">
        <v>0</v>
      </c>
      <c r="CR3410">
        <v>1.7557827243264819E-6</v>
      </c>
      <c r="CS3410">
        <v>0</v>
      </c>
      <c r="CT3410">
        <v>0</v>
      </c>
      <c r="CU3410">
        <v>0</v>
      </c>
    </row>
    <row r="3411" spans="89:99" x14ac:dyDescent="0.25">
      <c r="CK3411" t="s">
        <v>7234</v>
      </c>
      <c r="CL3411" t="s">
        <v>8062</v>
      </c>
      <c r="CM3411" t="s">
        <v>8063</v>
      </c>
      <c r="CN3411">
        <v>0</v>
      </c>
      <c r="CO3411">
        <v>3.8475988285604801E-5</v>
      </c>
      <c r="CP3411">
        <v>3226</v>
      </c>
      <c r="CQ3411">
        <v>-4.3390180404813901</v>
      </c>
      <c r="CR3411">
        <v>3.3590922908911283E-5</v>
      </c>
      <c r="CS3411">
        <v>2.3181402029792901E-2</v>
      </c>
      <c r="CT3411">
        <v>2.023819850248228E-2</v>
      </c>
      <c r="CU3411">
        <v>0</v>
      </c>
    </row>
    <row r="3412" spans="89:99" x14ac:dyDescent="0.25">
      <c r="CK3412" t="s">
        <v>7625</v>
      </c>
      <c r="CL3412" t="s">
        <v>7626</v>
      </c>
      <c r="CM3412" t="s">
        <v>7627</v>
      </c>
      <c r="CN3412">
        <v>0</v>
      </c>
      <c r="CO3412">
        <v>4.8109601259230798E-4</v>
      </c>
      <c r="CP3412">
        <v>3227</v>
      </c>
      <c r="CQ3412">
        <v>0.27655026222372697</v>
      </c>
      <c r="CR3412">
        <v>4.2001413844953831E-4</v>
      </c>
      <c r="CS3412">
        <v>0.481096012592308</v>
      </c>
      <c r="CT3412">
        <v>0.42001413844953833</v>
      </c>
      <c r="CU3412">
        <v>0</v>
      </c>
    </row>
    <row r="3413" spans="89:99" x14ac:dyDescent="0.25">
      <c r="CK3413" t="s">
        <v>8904</v>
      </c>
      <c r="CL3413" t="s">
        <v>8905</v>
      </c>
      <c r="CM3413" t="s">
        <v>8906</v>
      </c>
      <c r="CN3413">
        <v>0</v>
      </c>
      <c r="CO3413">
        <v>0.202501367371027</v>
      </c>
      <c r="CP3413">
        <v>3228</v>
      </c>
      <c r="CQ3413">
        <v>21.633091535513898</v>
      </c>
      <c r="CR3413">
        <v>0.17679098376413199</v>
      </c>
      <c r="CS3413">
        <v>8.1985823358181609</v>
      </c>
      <c r="CT3413">
        <v>7.1576575281333463</v>
      </c>
      <c r="CU3413">
        <v>0</v>
      </c>
    </row>
    <row r="3414" spans="89:99" x14ac:dyDescent="0.25">
      <c r="CK3414" t="s">
        <v>3939</v>
      </c>
      <c r="CL3414" t="s">
        <v>286</v>
      </c>
      <c r="CM3414" t="s">
        <v>287</v>
      </c>
      <c r="CN3414">
        <v>0</v>
      </c>
      <c r="CO3414">
        <v>68.198800657644696</v>
      </c>
      <c r="CP3414">
        <v>3229</v>
      </c>
      <c r="CQ3414">
        <v>5.3195719908741897E-2</v>
      </c>
      <c r="CR3414">
        <v>59.540008130947513</v>
      </c>
      <c r="CS3414">
        <v>1012.17119998488</v>
      </c>
      <c r="CT3414">
        <v>883.66189574999999</v>
      </c>
      <c r="CU3414">
        <v>0</v>
      </c>
    </row>
    <row r="3415" spans="89:99" x14ac:dyDescent="0.25">
      <c r="CK3415" t="s">
        <v>6132</v>
      </c>
      <c r="CL3415" t="s">
        <v>10907</v>
      </c>
      <c r="CM3415" t="s">
        <v>10908</v>
      </c>
      <c r="CN3415">
        <v>0</v>
      </c>
      <c r="CO3415">
        <v>8.5965524187837802E-2</v>
      </c>
      <c r="CP3415">
        <v>3230</v>
      </c>
      <c r="CQ3415">
        <v>-99.721777442682097</v>
      </c>
      <c r="CR3415">
        <v>7.5050997374853184E-2</v>
      </c>
      <c r="CS3415">
        <v>405.61756987392602</v>
      </c>
      <c r="CT3415">
        <v>354.11874073245298</v>
      </c>
      <c r="CU3415">
        <v>0</v>
      </c>
    </row>
    <row r="3416" spans="89:99" x14ac:dyDescent="0.25">
      <c r="CK3416" t="s">
        <v>4148</v>
      </c>
      <c r="CL3416" t="s">
        <v>2765</v>
      </c>
      <c r="CM3416" t="s">
        <v>2766</v>
      </c>
      <c r="CN3416">
        <v>0</v>
      </c>
      <c r="CO3416">
        <v>1.7975234660294599E-3</v>
      </c>
      <c r="CP3416">
        <v>3231</v>
      </c>
      <c r="CQ3416">
        <v>-2.9042397256419599</v>
      </c>
      <c r="CR3416">
        <v>1.569302696688496E-3</v>
      </c>
      <c r="CS3416">
        <v>65159.195034294098</v>
      </c>
      <c r="CT3416">
        <v>56886.322995959999</v>
      </c>
      <c r="CU3416">
        <v>0</v>
      </c>
    </row>
    <row r="3417" spans="89:99" x14ac:dyDescent="0.25">
      <c r="CK3417" t="s">
        <v>10089</v>
      </c>
      <c r="CL3417" t="s">
        <v>10089</v>
      </c>
      <c r="CM3417" t="s">
        <v>10090</v>
      </c>
      <c r="CN3417">
        <v>0</v>
      </c>
      <c r="CO3417">
        <v>1.84334469553953E-2</v>
      </c>
      <c r="CP3417">
        <v>3232</v>
      </c>
      <c r="CQ3417">
        <v>-10.521305658449799</v>
      </c>
      <c r="CR3417">
        <v>1.6093062796150494E-2</v>
      </c>
      <c r="CS3417">
        <v>200619.763774969</v>
      </c>
      <c r="CT3417">
        <v>175148.27608704389</v>
      </c>
      <c r="CU3417">
        <v>0</v>
      </c>
    </row>
    <row r="3418" spans="89:99" x14ac:dyDescent="0.25">
      <c r="CK3418" t="s">
        <v>4363</v>
      </c>
      <c r="CL3418" t="s">
        <v>3456</v>
      </c>
      <c r="CM3418" t="s">
        <v>3457</v>
      </c>
      <c r="CN3418">
        <v>0</v>
      </c>
      <c r="CO3418">
        <v>3.6040338195401603E-2</v>
      </c>
      <c r="CP3418">
        <v>3233</v>
      </c>
      <c r="CQ3418">
        <v>-1.1629791782146201E-2</v>
      </c>
      <c r="CR3418">
        <v>3.1464512696760642E-2</v>
      </c>
      <c r="CS3418">
        <v>2931767.5280810799</v>
      </c>
      <c r="CT3418">
        <v>2559538.5956457946</v>
      </c>
      <c r="CU3418">
        <v>0</v>
      </c>
    </row>
    <row r="3419" spans="89:99" x14ac:dyDescent="0.25">
      <c r="CK3419" t="s">
        <v>4775</v>
      </c>
      <c r="CL3419" t="s">
        <v>1137</v>
      </c>
      <c r="CM3419" t="s">
        <v>1138</v>
      </c>
      <c r="CN3419">
        <v>0</v>
      </c>
      <c r="CO3419">
        <v>2.4287339418436199E-4</v>
      </c>
      <c r="CP3419">
        <v>3234</v>
      </c>
      <c r="CQ3419">
        <v>0</v>
      </c>
      <c r="CR3419">
        <v>2.1203721656513872E-4</v>
      </c>
      <c r="CS3419">
        <v>0</v>
      </c>
      <c r="CT3419">
        <v>0</v>
      </c>
      <c r="CU3419">
        <v>0</v>
      </c>
    </row>
    <row r="3420" spans="89:99" x14ac:dyDescent="0.25">
      <c r="CK3420" t="s">
        <v>5987</v>
      </c>
      <c r="CL3420" t="s">
        <v>8546</v>
      </c>
      <c r="CM3420" t="s">
        <v>8547</v>
      </c>
      <c r="CN3420">
        <v>0</v>
      </c>
      <c r="CO3420">
        <v>2.4643976654727898E-3</v>
      </c>
      <c r="CP3420">
        <v>3235</v>
      </c>
      <c r="CQ3420">
        <v>2.41968364406226</v>
      </c>
      <c r="CR3420">
        <v>2.1515078802737033E-3</v>
      </c>
      <c r="CS3420">
        <v>56600.7404032427</v>
      </c>
      <c r="CT3420">
        <v>49414.483998685406</v>
      </c>
      <c r="CU3420">
        <v>0</v>
      </c>
    </row>
    <row r="3421" spans="89:99" x14ac:dyDescent="0.25">
      <c r="CK3421" t="s">
        <v>2263</v>
      </c>
      <c r="CL3421" t="s">
        <v>2263</v>
      </c>
      <c r="CM3421" t="s">
        <v>4513</v>
      </c>
      <c r="CN3421">
        <v>0</v>
      </c>
      <c r="CO3421">
        <v>0.50050014740634396</v>
      </c>
      <c r="CP3421">
        <v>3236</v>
      </c>
      <c r="CQ3421">
        <v>0.91823287837252798</v>
      </c>
      <c r="CR3421">
        <v>0.43695464669104506</v>
      </c>
      <c r="CS3421">
        <v>43659.145871578497</v>
      </c>
      <c r="CT3421">
        <v>38116.006075139419</v>
      </c>
      <c r="CU3421">
        <v>0</v>
      </c>
    </row>
    <row r="3422" spans="89:99" x14ac:dyDescent="0.25">
      <c r="CK3422" t="s">
        <v>8720</v>
      </c>
      <c r="CL3422" t="s">
        <v>378</v>
      </c>
      <c r="CM3422" t="s">
        <v>379</v>
      </c>
      <c r="CN3422">
        <v>0</v>
      </c>
      <c r="CO3422">
        <v>0.12976978511592299</v>
      </c>
      <c r="CP3422">
        <v>3237</v>
      </c>
      <c r="CQ3422">
        <v>0</v>
      </c>
      <c r="CR3422">
        <v>0.11329369411846497</v>
      </c>
      <c r="CS3422">
        <v>0</v>
      </c>
      <c r="CT3422">
        <v>0</v>
      </c>
      <c r="CU3422">
        <v>0</v>
      </c>
    </row>
    <row r="3423" spans="89:99" x14ac:dyDescent="0.25">
      <c r="CK3423" t="s">
        <v>7941</v>
      </c>
      <c r="CL3423" t="s">
        <v>7941</v>
      </c>
      <c r="CM3423" t="s">
        <v>7942</v>
      </c>
      <c r="CN3423">
        <v>0</v>
      </c>
      <c r="CO3423">
        <v>6.9322377524818805E-5</v>
      </c>
      <c r="CP3423">
        <v>3238</v>
      </c>
      <c r="CQ3423">
        <v>0.73506614737576204</v>
      </c>
      <c r="CR3423">
        <v>6.052093118475773E-5</v>
      </c>
      <c r="CS3423">
        <v>0</v>
      </c>
      <c r="CT3423">
        <v>0</v>
      </c>
      <c r="CU3423">
        <v>0</v>
      </c>
    </row>
    <row r="3424" spans="89:99" x14ac:dyDescent="0.25">
      <c r="CK3424" t="s">
        <v>9601</v>
      </c>
      <c r="CL3424" t="s">
        <v>9602</v>
      </c>
      <c r="CM3424" t="s">
        <v>9603</v>
      </c>
      <c r="CN3424">
        <v>0</v>
      </c>
      <c r="CO3424">
        <v>1.0960616234895199E-3</v>
      </c>
      <c r="CP3424">
        <v>3239</v>
      </c>
      <c r="CQ3424">
        <v>0</v>
      </c>
      <c r="CR3424">
        <v>9.5690125552479687E-4</v>
      </c>
      <c r="CS3424">
        <v>0</v>
      </c>
      <c r="CT3424">
        <v>0</v>
      </c>
      <c r="CU3424">
        <v>0</v>
      </c>
    </row>
    <row r="3425" spans="89:99" x14ac:dyDescent="0.25">
      <c r="CK3425" t="s">
        <v>6724</v>
      </c>
      <c r="CL3425" t="s">
        <v>504</v>
      </c>
      <c r="CM3425" t="s">
        <v>505</v>
      </c>
      <c r="CN3425">
        <v>0</v>
      </c>
      <c r="CO3425">
        <v>9.9325882252664699E-2</v>
      </c>
      <c r="CP3425">
        <v>3240</v>
      </c>
      <c r="CQ3425">
        <v>-8.5368841942212708</v>
      </c>
      <c r="CR3425">
        <v>8.6715070938337399E-2</v>
      </c>
      <c r="CS3425">
        <v>3228.8027679679999</v>
      </c>
      <c r="CT3425">
        <v>2818.8610533357114</v>
      </c>
      <c r="CU3425">
        <v>0</v>
      </c>
    </row>
    <row r="3426" spans="89:99" x14ac:dyDescent="0.25">
      <c r="CK3426" t="s">
        <v>8982</v>
      </c>
      <c r="CL3426" t="s">
        <v>8983</v>
      </c>
      <c r="CM3426" t="s">
        <v>8984</v>
      </c>
      <c r="CN3426">
        <v>0</v>
      </c>
      <c r="CO3426">
        <v>5.3125342146869502E-2</v>
      </c>
      <c r="CP3426">
        <v>3241</v>
      </c>
      <c r="CQ3426">
        <v>0</v>
      </c>
      <c r="CR3426">
        <v>4.6380336206534374E-2</v>
      </c>
      <c r="CS3426">
        <v>0</v>
      </c>
      <c r="CT3426">
        <v>0</v>
      </c>
      <c r="CU3426">
        <v>0</v>
      </c>
    </row>
    <row r="3427" spans="89:99" x14ac:dyDescent="0.25">
      <c r="CK3427" t="s">
        <v>8046</v>
      </c>
      <c r="CL3427" t="s">
        <v>8047</v>
      </c>
      <c r="CM3427" t="s">
        <v>8048</v>
      </c>
      <c r="CN3427">
        <v>0</v>
      </c>
      <c r="CO3427">
        <v>1.24313212691486E-3</v>
      </c>
      <c r="CP3427">
        <v>3242</v>
      </c>
      <c r="CQ3427">
        <v>-10.0789087173123</v>
      </c>
      <c r="CR3427">
        <v>1.085299099553242E-3</v>
      </c>
      <c r="CS3427">
        <v>244.185298318805</v>
      </c>
      <c r="CT3427">
        <v>213.1825561030563</v>
      </c>
      <c r="CU3427">
        <v>0</v>
      </c>
    </row>
    <row r="3428" spans="89:99" x14ac:dyDescent="0.25">
      <c r="CK3428" t="s">
        <v>6295</v>
      </c>
      <c r="CL3428" t="s">
        <v>192</v>
      </c>
      <c r="CM3428" t="s">
        <v>193</v>
      </c>
      <c r="CN3428">
        <v>0</v>
      </c>
      <c r="CO3428">
        <v>8.7282744637478302</v>
      </c>
      <c r="CP3428">
        <v>3243</v>
      </c>
      <c r="CQ3428">
        <v>8.3681881594012406</v>
      </c>
      <c r="CR3428">
        <v>7.6200978247325528</v>
      </c>
      <c r="CS3428">
        <v>24669.935867246098</v>
      </c>
      <c r="CT3428">
        <v>21537.742129797072</v>
      </c>
      <c r="CU3428">
        <v>0</v>
      </c>
    </row>
    <row r="3429" spans="89:99" x14ac:dyDescent="0.25">
      <c r="CK3429" t="s">
        <v>4376</v>
      </c>
      <c r="CL3429" t="s">
        <v>1220</v>
      </c>
      <c r="CM3429" t="s">
        <v>4377</v>
      </c>
      <c r="CN3429">
        <v>0</v>
      </c>
      <c r="CO3429">
        <v>4.6545591641973E-2</v>
      </c>
      <c r="CP3429">
        <v>3244</v>
      </c>
      <c r="CQ3429">
        <v>1.15324240409831</v>
      </c>
      <c r="CR3429">
        <v>4.0635977144741549E-2</v>
      </c>
      <c r="CS3429">
        <v>346.52931664167198</v>
      </c>
      <c r="CT3429">
        <v>302.53256848357881</v>
      </c>
      <c r="CU3429">
        <v>0</v>
      </c>
    </row>
    <row r="3430" spans="89:99" x14ac:dyDescent="0.25">
      <c r="CK3430" t="s">
        <v>9090</v>
      </c>
      <c r="CL3430" t="s">
        <v>9091</v>
      </c>
      <c r="CM3430" t="s">
        <v>9092</v>
      </c>
      <c r="CN3430">
        <v>0</v>
      </c>
      <c r="CO3430">
        <v>4.6936388867295398E-2</v>
      </c>
      <c r="CP3430">
        <v>3245</v>
      </c>
      <c r="CQ3430">
        <v>0</v>
      </c>
      <c r="CR3430">
        <v>4.0977157191148118E-2</v>
      </c>
      <c r="CS3430">
        <v>0</v>
      </c>
      <c r="CT3430">
        <v>0</v>
      </c>
      <c r="CU3430">
        <v>0</v>
      </c>
    </row>
    <row r="3431" spans="89:99" x14ac:dyDescent="0.25">
      <c r="CK3431" t="s">
        <v>9483</v>
      </c>
      <c r="CL3431" t="s">
        <v>9484</v>
      </c>
      <c r="CM3431" t="s">
        <v>9485</v>
      </c>
      <c r="CN3431">
        <v>0</v>
      </c>
      <c r="CO3431">
        <v>9.4167889224358703E-2</v>
      </c>
      <c r="CP3431">
        <v>3246</v>
      </c>
      <c r="CQ3431">
        <v>65.783263516272797</v>
      </c>
      <c r="CR3431">
        <v>8.221195733687725E-2</v>
      </c>
      <c r="CS3431">
        <v>540.30799351064604</v>
      </c>
      <c r="CT3431">
        <v>471.7083294225605</v>
      </c>
      <c r="CU3431">
        <v>0</v>
      </c>
    </row>
    <row r="3432" spans="89:99" x14ac:dyDescent="0.25">
      <c r="CK3432" t="s">
        <v>7833</v>
      </c>
      <c r="CL3432" t="s">
        <v>575</v>
      </c>
      <c r="CM3432" t="s">
        <v>576</v>
      </c>
      <c r="CN3432">
        <v>0</v>
      </c>
      <c r="CO3432">
        <v>4.83078254208559E-4</v>
      </c>
      <c r="CP3432">
        <v>3247</v>
      </c>
      <c r="CQ3432">
        <v>0</v>
      </c>
      <c r="CR3432">
        <v>4.2174470674122364E-4</v>
      </c>
      <c r="CS3432">
        <v>0</v>
      </c>
      <c r="CT3432">
        <v>0</v>
      </c>
      <c r="CU3432">
        <v>0</v>
      </c>
    </row>
    <row r="3433" spans="89:99" x14ac:dyDescent="0.25">
      <c r="CK3433" t="s">
        <v>10716</v>
      </c>
      <c r="CL3433" t="s">
        <v>10717</v>
      </c>
      <c r="CM3433" t="s">
        <v>10718</v>
      </c>
      <c r="CN3433">
        <v>0</v>
      </c>
      <c r="CO3433">
        <v>3.5137205866496999E-3</v>
      </c>
      <c r="CP3433">
        <v>3248</v>
      </c>
      <c r="CQ3433">
        <v>-4.6968690532531703</v>
      </c>
      <c r="CR3433">
        <v>3.0676045660863083E-3</v>
      </c>
      <c r="CS3433">
        <v>26737.229698138301</v>
      </c>
      <c r="CT3433">
        <v>23342.564066743875</v>
      </c>
      <c r="CU3433">
        <v>0</v>
      </c>
    </row>
    <row r="3434" spans="89:99" x14ac:dyDescent="0.25">
      <c r="CK3434" t="s">
        <v>7031</v>
      </c>
      <c r="CL3434" t="s">
        <v>7031</v>
      </c>
      <c r="CM3434" t="s">
        <v>7032</v>
      </c>
      <c r="CN3434">
        <v>0</v>
      </c>
      <c r="CO3434">
        <v>1.2418208921605001E-2</v>
      </c>
      <c r="CP3434">
        <v>3249</v>
      </c>
      <c r="CQ3434">
        <v>0</v>
      </c>
      <c r="CR3434">
        <v>1.0841543444082346E-2</v>
      </c>
      <c r="CS3434">
        <v>0</v>
      </c>
      <c r="CT3434">
        <v>0</v>
      </c>
      <c r="CU3434">
        <v>0</v>
      </c>
    </row>
    <row r="3435" spans="89:99" x14ac:dyDescent="0.25">
      <c r="CK3435" t="s">
        <v>7575</v>
      </c>
      <c r="CL3435" t="s">
        <v>7576</v>
      </c>
      <c r="CM3435" t="s">
        <v>3364</v>
      </c>
      <c r="CN3435">
        <v>0</v>
      </c>
      <c r="CO3435">
        <v>3.9258626870967601E-3</v>
      </c>
      <c r="CP3435">
        <v>3250</v>
      </c>
      <c r="CQ3435">
        <v>1.15047801211161</v>
      </c>
      <c r="CR3435">
        <v>3.4274194568922082E-3</v>
      </c>
      <c r="CS3435">
        <v>43.395931367608</v>
      </c>
      <c r="CT3435">
        <v>37.886210337451033</v>
      </c>
      <c r="CU3435">
        <v>0</v>
      </c>
    </row>
    <row r="3436" spans="89:99" x14ac:dyDescent="0.25">
      <c r="CK3436" t="s">
        <v>10667</v>
      </c>
      <c r="CL3436" t="s">
        <v>10668</v>
      </c>
      <c r="CM3436" t="s">
        <v>10669</v>
      </c>
      <c r="CN3436">
        <v>0</v>
      </c>
      <c r="CO3436">
        <v>3.30339366464278E-3</v>
      </c>
      <c r="CP3436">
        <v>3251</v>
      </c>
      <c r="CQ3436">
        <v>-2.9228972431820801</v>
      </c>
      <c r="CR3436">
        <v>2.883981591405075E-3</v>
      </c>
      <c r="CS3436">
        <v>7.7470197205103002</v>
      </c>
      <c r="CT3436">
        <v>6.7634271087154323</v>
      </c>
      <c r="CU3436">
        <v>0</v>
      </c>
    </row>
    <row r="3437" spans="89:99" x14ac:dyDescent="0.25">
      <c r="CK3437" t="s">
        <v>6759</v>
      </c>
      <c r="CL3437" t="s">
        <v>6760</v>
      </c>
      <c r="CM3437" t="s">
        <v>6761</v>
      </c>
      <c r="CN3437">
        <v>0</v>
      </c>
      <c r="CO3437">
        <v>1.4253310477898899E-2</v>
      </c>
      <c r="CP3437">
        <v>3252</v>
      </c>
      <c r="CQ3437">
        <v>65.701217416871003</v>
      </c>
      <c r="CR3437">
        <v>1.2443653166382946E-2</v>
      </c>
      <c r="CS3437">
        <v>0.601411928836178</v>
      </c>
      <c r="CT3437">
        <v>0.52505426470342165</v>
      </c>
      <c r="CU3437">
        <v>0</v>
      </c>
    </row>
    <row r="3438" spans="89:99" x14ac:dyDescent="0.25">
      <c r="CK3438" t="s">
        <v>8670</v>
      </c>
      <c r="CL3438" t="s">
        <v>8671</v>
      </c>
      <c r="CM3438" t="s">
        <v>8672</v>
      </c>
      <c r="CN3438">
        <v>0</v>
      </c>
      <c r="CO3438">
        <v>2.7831798245131902E-16</v>
      </c>
      <c r="CP3438">
        <v>3253</v>
      </c>
      <c r="CQ3438">
        <v>0</v>
      </c>
      <c r="CR3438">
        <v>2.4298161812736985E-16</v>
      </c>
      <c r="CS3438">
        <v>0</v>
      </c>
      <c r="CT3438">
        <v>0</v>
      </c>
      <c r="CU3438">
        <v>0</v>
      </c>
    </row>
    <row r="3439" spans="89:99" x14ac:dyDescent="0.25">
      <c r="CK3439" t="s">
        <v>8160</v>
      </c>
      <c r="CL3439" t="s">
        <v>8161</v>
      </c>
      <c r="CM3439" t="s">
        <v>1054</v>
      </c>
      <c r="CN3439">
        <v>0</v>
      </c>
      <c r="CO3439">
        <v>0.20851505910177101</v>
      </c>
      <c r="CP3439">
        <v>3254</v>
      </c>
      <c r="CQ3439">
        <v>0</v>
      </c>
      <c r="CR3439">
        <v>0.18204115313797381</v>
      </c>
      <c r="CS3439">
        <v>0</v>
      </c>
      <c r="CT3439">
        <v>0</v>
      </c>
      <c r="CU3439">
        <v>0</v>
      </c>
    </row>
    <row r="3440" spans="89:99" x14ac:dyDescent="0.25">
      <c r="CK3440" t="s">
        <v>8283</v>
      </c>
      <c r="CL3440" t="s">
        <v>1384</v>
      </c>
      <c r="CM3440" t="s">
        <v>1385</v>
      </c>
      <c r="CN3440">
        <v>0</v>
      </c>
      <c r="CO3440">
        <v>1.14971171616441E-5</v>
      </c>
      <c r="CP3440">
        <v>3255</v>
      </c>
      <c r="CQ3440">
        <v>-1.44009603168386</v>
      </c>
      <c r="CR3440">
        <v>1.0037397178333122E-5</v>
      </c>
      <c r="CS3440">
        <v>0</v>
      </c>
      <c r="CT3440">
        <v>0</v>
      </c>
      <c r="CU3440">
        <v>0</v>
      </c>
    </row>
    <row r="3441" spans="89:99" x14ac:dyDescent="0.25">
      <c r="CK3441" t="s">
        <v>6343</v>
      </c>
      <c r="CL3441" t="s">
        <v>523</v>
      </c>
      <c r="CM3441" t="s">
        <v>524</v>
      </c>
      <c r="CN3441">
        <v>0</v>
      </c>
      <c r="CO3441">
        <v>1.92292783475816E-3</v>
      </c>
      <c r="CP3441">
        <v>3256</v>
      </c>
      <c r="CQ3441">
        <v>0</v>
      </c>
      <c r="CR3441">
        <v>1.6787852251459255E-3</v>
      </c>
      <c r="CS3441">
        <v>0</v>
      </c>
      <c r="CT3441">
        <v>0</v>
      </c>
      <c r="CU3441">
        <v>0</v>
      </c>
    </row>
    <row r="3442" spans="89:99" x14ac:dyDescent="0.25">
      <c r="CK3442" t="s">
        <v>9227</v>
      </c>
      <c r="CL3442" t="s">
        <v>2132</v>
      </c>
      <c r="CM3442" t="s">
        <v>9228</v>
      </c>
      <c r="CN3442">
        <v>0</v>
      </c>
      <c r="CO3442">
        <v>5.9304810307002201E-2</v>
      </c>
      <c r="CP3442">
        <v>3257</v>
      </c>
      <c r="CQ3442">
        <v>-9.32549571464879</v>
      </c>
      <c r="CR3442">
        <v>5.177523437118399E-2</v>
      </c>
      <c r="CS3442">
        <v>30.8382696946735</v>
      </c>
      <c r="CT3442">
        <v>26.922919621158982</v>
      </c>
      <c r="CU3442">
        <v>0</v>
      </c>
    </row>
    <row r="3443" spans="89:99" x14ac:dyDescent="0.25">
      <c r="CK3443" t="s">
        <v>9169</v>
      </c>
      <c r="CL3443" t="s">
        <v>9170</v>
      </c>
      <c r="CM3443" t="s">
        <v>1701</v>
      </c>
      <c r="CN3443">
        <v>0</v>
      </c>
      <c r="CO3443">
        <v>2.2025473780044099E-4</v>
      </c>
      <c r="CP3443">
        <v>3258</v>
      </c>
      <c r="CQ3443">
        <v>-1.7132248497196501</v>
      </c>
      <c r="CR3443">
        <v>1.9229031527034584E-4</v>
      </c>
      <c r="CS3443">
        <v>0</v>
      </c>
      <c r="CT3443">
        <v>0</v>
      </c>
      <c r="CU3443">
        <v>0</v>
      </c>
    </row>
    <row r="3444" spans="89:99" x14ac:dyDescent="0.25">
      <c r="CK3444" t="s">
        <v>7658</v>
      </c>
      <c r="CL3444" t="s">
        <v>1546</v>
      </c>
      <c r="CM3444" t="s">
        <v>1547</v>
      </c>
      <c r="CN3444">
        <v>0</v>
      </c>
      <c r="CO3444">
        <v>7.6438363744666402E-4</v>
      </c>
      <c r="CP3444">
        <v>3259</v>
      </c>
      <c r="CQ3444">
        <v>11.1528183302819</v>
      </c>
      <c r="CR3444">
        <v>6.6733443330188591E-4</v>
      </c>
      <c r="CS3444">
        <v>58.211914770423597</v>
      </c>
      <c r="CT3444">
        <v>50.821097223511551</v>
      </c>
      <c r="CU3444">
        <v>0</v>
      </c>
    </row>
    <row r="3445" spans="89:99" x14ac:dyDescent="0.25">
      <c r="CK3445" t="s">
        <v>8131</v>
      </c>
      <c r="CL3445" t="s">
        <v>356</v>
      </c>
      <c r="CM3445" t="s">
        <v>357</v>
      </c>
      <c r="CN3445">
        <v>0</v>
      </c>
      <c r="CO3445">
        <v>2.15028893615892E-2</v>
      </c>
      <c r="CP3445">
        <v>3260</v>
      </c>
      <c r="CQ3445">
        <v>48.697895883990903</v>
      </c>
      <c r="CR3445">
        <v>1.8772796516684395E-2</v>
      </c>
      <c r="CS3445">
        <v>8070.59228697044</v>
      </c>
      <c r="CT3445">
        <v>7045.9176078475275</v>
      </c>
      <c r="CU3445">
        <v>0</v>
      </c>
    </row>
    <row r="3446" spans="89:99" x14ac:dyDescent="0.25">
      <c r="CK3446" t="s">
        <v>5702</v>
      </c>
      <c r="CL3446" t="s">
        <v>8071</v>
      </c>
      <c r="CM3446" t="s">
        <v>8072</v>
      </c>
      <c r="CN3446">
        <v>0</v>
      </c>
      <c r="CO3446">
        <v>3.4662714295242198E-5</v>
      </c>
      <c r="CP3446">
        <v>3261</v>
      </c>
      <c r="CQ3446">
        <v>0.15010132751712499</v>
      </c>
      <c r="CR3446">
        <v>3.0261797437461076E-5</v>
      </c>
      <c r="CS3446">
        <v>2.3917272863717098</v>
      </c>
      <c r="CT3446">
        <v>2.0880640231848129</v>
      </c>
      <c r="CU3446">
        <v>0</v>
      </c>
    </row>
    <row r="3447" spans="89:99" x14ac:dyDescent="0.25">
      <c r="CK3447" t="s">
        <v>2477</v>
      </c>
      <c r="CL3447" t="s">
        <v>10228</v>
      </c>
      <c r="CM3447" t="s">
        <v>10229</v>
      </c>
      <c r="CN3447">
        <v>0</v>
      </c>
      <c r="CO3447">
        <v>2.1300232079856402E-2</v>
      </c>
      <c r="CP3447">
        <v>3262</v>
      </c>
      <c r="CQ3447">
        <v>0.63873883364620798</v>
      </c>
      <c r="CR3447">
        <v>1.8595869414069519E-2</v>
      </c>
      <c r="CS3447">
        <v>6513.1210646822501</v>
      </c>
      <c r="CT3447">
        <v>5686.1891618259342</v>
      </c>
      <c r="CU3447">
        <v>0</v>
      </c>
    </row>
    <row r="3448" spans="89:99" x14ac:dyDescent="0.25">
      <c r="CK3448" t="s">
        <v>9829</v>
      </c>
      <c r="CL3448" t="s">
        <v>9830</v>
      </c>
      <c r="CM3448" t="s">
        <v>9831</v>
      </c>
      <c r="CN3448">
        <v>0</v>
      </c>
      <c r="CO3448">
        <v>7.8884419386832296E-3</v>
      </c>
      <c r="CP3448">
        <v>3263</v>
      </c>
      <c r="CQ3448">
        <v>-6.3728857855882701</v>
      </c>
      <c r="CR3448">
        <v>6.8868937963802541E-3</v>
      </c>
      <c r="CS3448">
        <v>344066.62309187499</v>
      </c>
      <c r="CT3448">
        <v>300382.54835763824</v>
      </c>
      <c r="CU3448">
        <v>0</v>
      </c>
    </row>
    <row r="3449" spans="89:99" x14ac:dyDescent="0.25">
      <c r="CK3449" t="s">
        <v>7501</v>
      </c>
      <c r="CL3449" t="s">
        <v>895</v>
      </c>
      <c r="CM3449" t="s">
        <v>896</v>
      </c>
      <c r="CN3449">
        <v>0</v>
      </c>
      <c r="CO3449">
        <v>4.9218230422338604E-4</v>
      </c>
      <c r="CP3449">
        <v>3264</v>
      </c>
      <c r="CQ3449">
        <v>-2.2672960066318599</v>
      </c>
      <c r="CR3449">
        <v>4.2969287014996816E-4</v>
      </c>
      <c r="CS3449">
        <v>5.3894050910197304</v>
      </c>
      <c r="CT3449">
        <v>4.7051446630435025</v>
      </c>
      <c r="CU3449">
        <v>0</v>
      </c>
    </row>
    <row r="3450" spans="89:99" x14ac:dyDescent="0.25">
      <c r="CK3450" t="s">
        <v>8941</v>
      </c>
      <c r="CL3450" t="s">
        <v>8942</v>
      </c>
      <c r="CM3450" t="s">
        <v>8943</v>
      </c>
      <c r="CN3450">
        <v>0</v>
      </c>
      <c r="CO3450">
        <v>1.00972437668374E-3</v>
      </c>
      <c r="CP3450">
        <v>3265</v>
      </c>
      <c r="CQ3450">
        <v>4.0765797163777799</v>
      </c>
      <c r="CR3450">
        <v>8.8152573092246586E-4</v>
      </c>
      <c r="CS3450">
        <v>25368.2207918489</v>
      </c>
      <c r="CT3450">
        <v>22147.370007232603</v>
      </c>
      <c r="CU3450">
        <v>0</v>
      </c>
    </row>
    <row r="3451" spans="89:99" x14ac:dyDescent="0.25">
      <c r="CK3451" t="s">
        <v>10249</v>
      </c>
      <c r="CL3451" t="s">
        <v>10250</v>
      </c>
      <c r="CM3451" t="s">
        <v>10251</v>
      </c>
      <c r="CN3451">
        <v>0</v>
      </c>
      <c r="CO3451">
        <v>5.19283837906028E-2</v>
      </c>
      <c r="CP3451">
        <v>3266</v>
      </c>
      <c r="CQ3451">
        <v>-1.6754060404598701</v>
      </c>
      <c r="CR3451">
        <v>4.5335348471012719E-2</v>
      </c>
      <c r="CS3451">
        <v>3690.6909515325301</v>
      </c>
      <c r="CT3451">
        <v>3222.106065562155</v>
      </c>
      <c r="CU3451">
        <v>0</v>
      </c>
    </row>
    <row r="3452" spans="89:99" x14ac:dyDescent="0.25">
      <c r="CK3452" t="s">
        <v>7648</v>
      </c>
      <c r="CL3452" t="s">
        <v>2535</v>
      </c>
      <c r="CM3452" t="s">
        <v>2536</v>
      </c>
      <c r="CN3452">
        <v>0</v>
      </c>
      <c r="CO3452">
        <v>1.63505556005735E-2</v>
      </c>
      <c r="CP3452">
        <v>3267</v>
      </c>
      <c r="CQ3452">
        <v>172.45562888700201</v>
      </c>
      <c r="CR3452">
        <v>1.427462365930229E-2</v>
      </c>
      <c r="CS3452">
        <v>3.2701111201146902</v>
      </c>
      <c r="CT3452">
        <v>2.8549247318604496</v>
      </c>
      <c r="CU3452">
        <v>0</v>
      </c>
    </row>
    <row r="3453" spans="89:99" x14ac:dyDescent="0.25">
      <c r="CK3453" t="s">
        <v>6942</v>
      </c>
      <c r="CL3453" t="s">
        <v>9120</v>
      </c>
      <c r="CM3453" t="s">
        <v>9121</v>
      </c>
      <c r="CN3453">
        <v>0</v>
      </c>
      <c r="CO3453">
        <v>4.4890882360814201E-4</v>
      </c>
      <c r="CP3453">
        <v>3268</v>
      </c>
      <c r="CQ3453">
        <v>-22.970487818538999</v>
      </c>
      <c r="CR3453">
        <v>3.9191356372755799E-4</v>
      </c>
      <c r="CS3453">
        <v>25.9101073757843</v>
      </c>
      <c r="CT3453">
        <v>22.620456502925229</v>
      </c>
      <c r="CU3453">
        <v>0</v>
      </c>
    </row>
    <row r="3454" spans="89:99" x14ac:dyDescent="0.25">
      <c r="CK3454" t="s">
        <v>8234</v>
      </c>
      <c r="CL3454" t="s">
        <v>8234</v>
      </c>
      <c r="CM3454" t="s">
        <v>8235</v>
      </c>
      <c r="CN3454">
        <v>0</v>
      </c>
      <c r="CO3454">
        <v>1.20857320604792</v>
      </c>
      <c r="CP3454">
        <v>3269</v>
      </c>
      <c r="CQ3454">
        <v>0.49802734450228903</v>
      </c>
      <c r="CR3454">
        <v>1.0551279175152521</v>
      </c>
      <c r="CS3454">
        <v>47602.387095642996</v>
      </c>
      <c r="CT3454">
        <v>41558.597620431792</v>
      </c>
      <c r="CU3454">
        <v>0</v>
      </c>
    </row>
    <row r="3455" spans="89:99" x14ac:dyDescent="0.25">
      <c r="CK3455" t="s">
        <v>5925</v>
      </c>
      <c r="CL3455" t="s">
        <v>3089</v>
      </c>
      <c r="CM3455" t="s">
        <v>5926</v>
      </c>
      <c r="CN3455">
        <v>0</v>
      </c>
      <c r="CO3455">
        <v>4.8589678641624098E-2</v>
      </c>
      <c r="CP3455">
        <v>3270</v>
      </c>
      <c r="CQ3455">
        <v>0.98213237827589905</v>
      </c>
      <c r="CR3455">
        <v>4.2420538682568946E-2</v>
      </c>
      <c r="CS3455">
        <v>5.7335820797116499</v>
      </c>
      <c r="CT3455">
        <v>5.0056235645431411</v>
      </c>
      <c r="CU3455">
        <v>0</v>
      </c>
    </row>
    <row r="3456" spans="89:99" x14ac:dyDescent="0.25">
      <c r="CK3456" t="s">
        <v>10384</v>
      </c>
      <c r="CL3456" t="s">
        <v>10385</v>
      </c>
      <c r="CM3456" t="s">
        <v>10386</v>
      </c>
      <c r="CN3456">
        <v>0</v>
      </c>
      <c r="CO3456">
        <v>0.13238227285392401</v>
      </c>
      <c r="CP3456">
        <v>3271</v>
      </c>
      <c r="CQ3456">
        <v>-5.9841813446541599</v>
      </c>
      <c r="CR3456">
        <v>0.11557448996329843</v>
      </c>
      <c r="CS3456">
        <v>1828.6360496131001</v>
      </c>
      <c r="CT3456">
        <v>1596.4651022100229</v>
      </c>
      <c r="CU3456">
        <v>0</v>
      </c>
    </row>
    <row r="3457" spans="89:99" x14ac:dyDescent="0.25">
      <c r="CK3457" t="s">
        <v>7072</v>
      </c>
      <c r="CL3457" t="s">
        <v>7072</v>
      </c>
      <c r="CM3457" t="s">
        <v>10282</v>
      </c>
      <c r="CN3457">
        <v>0</v>
      </c>
      <c r="CO3457">
        <v>1.5018431617169601E-2</v>
      </c>
      <c r="CP3457">
        <v>3272</v>
      </c>
      <c r="CQ3457">
        <v>0.89746209387029996</v>
      </c>
      <c r="CR3457">
        <v>1.3111631465327284E-2</v>
      </c>
      <c r="CS3457">
        <v>1135.3934302580301</v>
      </c>
      <c r="CT3457">
        <v>991.23933877874981</v>
      </c>
      <c r="CU3457">
        <v>0</v>
      </c>
    </row>
    <row r="3458" spans="89:99" x14ac:dyDescent="0.25">
      <c r="CK3458" t="s">
        <v>9893</v>
      </c>
      <c r="CL3458" t="s">
        <v>9894</v>
      </c>
      <c r="CM3458" t="s">
        <v>9895</v>
      </c>
      <c r="CN3458">
        <v>0</v>
      </c>
      <c r="CO3458">
        <v>4.9980265678380299E-2</v>
      </c>
      <c r="CP3458">
        <v>3273</v>
      </c>
      <c r="CQ3458">
        <v>-3.1642317107574897E-2</v>
      </c>
      <c r="CR3458">
        <v>4.3634571226790438E-2</v>
      </c>
      <c r="CS3458">
        <v>3.4986185974866202</v>
      </c>
      <c r="CT3458">
        <v>3.05441998587533</v>
      </c>
      <c r="CU3458">
        <v>0</v>
      </c>
    </row>
    <row r="3459" spans="89:99" x14ac:dyDescent="0.25">
      <c r="CK3459" t="s">
        <v>9353</v>
      </c>
      <c r="CL3459" t="s">
        <v>9354</v>
      </c>
      <c r="CM3459" t="s">
        <v>9355</v>
      </c>
      <c r="CN3459">
        <v>0</v>
      </c>
      <c r="CO3459">
        <v>0.115446084286497</v>
      </c>
      <c r="CP3459">
        <v>3274</v>
      </c>
      <c r="CQ3459">
        <v>0</v>
      </c>
      <c r="CR3459">
        <v>0.10078858764114622</v>
      </c>
      <c r="CS3459">
        <v>1.1544608428649701</v>
      </c>
      <c r="CT3459">
        <v>1.0078858764114622</v>
      </c>
      <c r="CU3459">
        <v>0</v>
      </c>
    </row>
    <row r="3460" spans="89:99" x14ac:dyDescent="0.25">
      <c r="CK3460" t="s">
        <v>7870</v>
      </c>
      <c r="CL3460" t="s">
        <v>203</v>
      </c>
      <c r="CM3460" t="s">
        <v>7871</v>
      </c>
      <c r="CN3460">
        <v>0</v>
      </c>
      <c r="CO3460">
        <v>1.29650670232656E-4</v>
      </c>
      <c r="CP3460">
        <v>3275</v>
      </c>
      <c r="CQ3460">
        <v>0</v>
      </c>
      <c r="CR3460">
        <v>1.131897025372371E-4</v>
      </c>
      <c r="CS3460">
        <v>0</v>
      </c>
      <c r="CT3460">
        <v>0</v>
      </c>
      <c r="CU3460">
        <v>0</v>
      </c>
    </row>
    <row r="3461" spans="89:99" x14ac:dyDescent="0.25">
      <c r="CK3461" t="s">
        <v>8075</v>
      </c>
      <c r="CL3461" t="s">
        <v>1845</v>
      </c>
      <c r="CM3461" t="s">
        <v>1846</v>
      </c>
      <c r="CN3461">
        <v>0</v>
      </c>
      <c r="CO3461">
        <v>192.99896220552799</v>
      </c>
      <c r="CP3461">
        <v>3276</v>
      </c>
      <c r="CQ3461">
        <v>-7.4563189269035304</v>
      </c>
      <c r="CR3461">
        <v>168.49504196806538</v>
      </c>
      <c r="CS3461">
        <v>1482.34311820328</v>
      </c>
      <c r="CT3461">
        <v>1294.1389065437193</v>
      </c>
      <c r="CU3461">
        <v>0</v>
      </c>
    </row>
    <row r="3462" spans="89:99" x14ac:dyDescent="0.25">
      <c r="CK3462" t="s">
        <v>9214</v>
      </c>
      <c r="CL3462" t="s">
        <v>1408</v>
      </c>
      <c r="CM3462" t="s">
        <v>1409</v>
      </c>
      <c r="CN3462">
        <v>0</v>
      </c>
      <c r="CO3462">
        <v>1.1045628449802501E-4</v>
      </c>
      <c r="CP3462">
        <v>3277</v>
      </c>
      <c r="CQ3462">
        <v>1.9193102675473299</v>
      </c>
      <c r="CR3462">
        <v>9.6432312793017793E-5</v>
      </c>
      <c r="CS3462">
        <v>0</v>
      </c>
      <c r="CT3462">
        <v>0</v>
      </c>
      <c r="CU3462">
        <v>0</v>
      </c>
    </row>
    <row r="3463" spans="89:99" x14ac:dyDescent="0.25">
      <c r="CK3463" t="s">
        <v>6972</v>
      </c>
      <c r="CL3463" t="s">
        <v>6973</v>
      </c>
      <c r="CM3463" t="s">
        <v>6974</v>
      </c>
      <c r="CN3463">
        <v>0</v>
      </c>
      <c r="CO3463">
        <v>7.4848661318271102E-4</v>
      </c>
      <c r="CP3463">
        <v>3278</v>
      </c>
      <c r="CQ3463">
        <v>0</v>
      </c>
      <c r="CR3463">
        <v>6.5345575882658148E-4</v>
      </c>
      <c r="CS3463">
        <v>0</v>
      </c>
      <c r="CT3463">
        <v>0</v>
      </c>
      <c r="CU3463">
        <v>0</v>
      </c>
    </row>
    <row r="3464" spans="89:99" x14ac:dyDescent="0.25">
      <c r="CK3464" t="s">
        <v>9412</v>
      </c>
      <c r="CL3464" t="s">
        <v>9412</v>
      </c>
      <c r="CM3464" t="s">
        <v>9413</v>
      </c>
      <c r="CN3464">
        <v>0</v>
      </c>
      <c r="CO3464">
        <v>1.8082050023430302E-2</v>
      </c>
      <c r="CP3464">
        <v>3279</v>
      </c>
      <c r="CQ3464">
        <v>0</v>
      </c>
      <c r="CR3464">
        <v>1.5786280624255501E-2</v>
      </c>
      <c r="CS3464">
        <v>0</v>
      </c>
      <c r="CT3464">
        <v>0</v>
      </c>
      <c r="CU3464">
        <v>0</v>
      </c>
    </row>
    <row r="3465" spans="89:99" x14ac:dyDescent="0.25">
      <c r="CK3465" t="s">
        <v>8366</v>
      </c>
      <c r="CL3465" t="s">
        <v>8367</v>
      </c>
      <c r="CM3465" t="s">
        <v>8368</v>
      </c>
      <c r="CN3465">
        <v>0</v>
      </c>
      <c r="CO3465">
        <v>2.6460819199493502E-2</v>
      </c>
      <c r="CP3465">
        <v>3280</v>
      </c>
      <c r="CQ3465">
        <v>2.1141438876334302</v>
      </c>
      <c r="CR3465">
        <v>2.3101247750649017E-2</v>
      </c>
      <c r="CS3465">
        <v>8453.0417569322399</v>
      </c>
      <c r="CT3465">
        <v>7379.8097633050975</v>
      </c>
      <c r="CU3465">
        <v>0</v>
      </c>
    </row>
    <row r="3466" spans="89:99" x14ac:dyDescent="0.25">
      <c r="CK3466" t="s">
        <v>4017</v>
      </c>
      <c r="CL3466" t="s">
        <v>2128</v>
      </c>
      <c r="CM3466" t="s">
        <v>2129</v>
      </c>
      <c r="CN3466">
        <v>0</v>
      </c>
      <c r="CO3466">
        <v>1.90250819925172E-2</v>
      </c>
      <c r="CP3466">
        <v>3281</v>
      </c>
      <c r="CQ3466">
        <v>-8.0211344075989899E-2</v>
      </c>
      <c r="CR3466">
        <v>1.6609581482419252E-2</v>
      </c>
      <c r="CS3466">
        <v>0.38050163985034402</v>
      </c>
      <c r="CT3466">
        <v>0.33219162964838506</v>
      </c>
      <c r="CU3466">
        <v>0</v>
      </c>
    </row>
    <row r="3467" spans="89:99" x14ac:dyDescent="0.25">
      <c r="CK3467" t="s">
        <v>7498</v>
      </c>
      <c r="CL3467" t="s">
        <v>7499</v>
      </c>
      <c r="CM3467" t="s">
        <v>7500</v>
      </c>
      <c r="CN3467">
        <v>0</v>
      </c>
      <c r="CO3467">
        <v>4.1398215244005197E-3</v>
      </c>
      <c r="CP3467">
        <v>3282</v>
      </c>
      <c r="CQ3467">
        <v>-17.0109407063403</v>
      </c>
      <c r="CR3467">
        <v>3.6142132243765332E-3</v>
      </c>
      <c r="CS3467">
        <v>51806.927104590097</v>
      </c>
      <c r="CT3467">
        <v>45229.312411682935</v>
      </c>
      <c r="CU3467">
        <v>0</v>
      </c>
    </row>
    <row r="3468" spans="89:99" x14ac:dyDescent="0.25">
      <c r="CK3468" t="s">
        <v>10840</v>
      </c>
      <c r="CL3468" t="s">
        <v>10841</v>
      </c>
      <c r="CM3468" t="s">
        <v>10842</v>
      </c>
      <c r="CN3468">
        <v>0</v>
      </c>
      <c r="CO3468">
        <v>0.27835943160716498</v>
      </c>
      <c r="CP3468">
        <v>3283</v>
      </c>
      <c r="CQ3468">
        <v>54.403873279368703</v>
      </c>
      <c r="CR3468">
        <v>0.24301780473259296</v>
      </c>
      <c r="CS3468">
        <v>5223.0361652814599</v>
      </c>
      <c r="CT3468">
        <v>4559.8986015926657</v>
      </c>
      <c r="CU3468">
        <v>0</v>
      </c>
    </row>
    <row r="3469" spans="89:99" x14ac:dyDescent="0.25">
      <c r="CK3469" t="s">
        <v>3927</v>
      </c>
      <c r="CL3469" t="s">
        <v>10030</v>
      </c>
      <c r="CM3469" t="s">
        <v>10031</v>
      </c>
      <c r="CN3469">
        <v>0</v>
      </c>
      <c r="CO3469">
        <v>3474.8365427067401</v>
      </c>
      <c r="CP3469">
        <v>3284</v>
      </c>
      <c r="CQ3469">
        <v>0.272494299129379</v>
      </c>
      <c r="CR3469">
        <v>3033.6573958985223</v>
      </c>
      <c r="CS3469">
        <v>1371.11618805692</v>
      </c>
      <c r="CT3469">
        <v>1197.0337923564616</v>
      </c>
      <c r="CU3469">
        <v>0</v>
      </c>
    </row>
    <row r="3470" spans="89:99" x14ac:dyDescent="0.25">
      <c r="CK3470" t="s">
        <v>8854</v>
      </c>
      <c r="CL3470" t="s">
        <v>3041</v>
      </c>
      <c r="CM3470" t="s">
        <v>3042</v>
      </c>
      <c r="CN3470">
        <v>0</v>
      </c>
      <c r="CO3470">
        <v>1.0766920003757201E-6</v>
      </c>
      <c r="CP3470">
        <v>3285</v>
      </c>
      <c r="CQ3470">
        <v>-4.4254567589500297E-2</v>
      </c>
      <c r="CR3470">
        <v>9.3999087724001742E-7</v>
      </c>
      <c r="CS3470">
        <v>87.894336677383606</v>
      </c>
      <c r="CT3470">
        <v>76.734920115476299</v>
      </c>
      <c r="CU3470">
        <v>0</v>
      </c>
    </row>
    <row r="3471" spans="89:99" x14ac:dyDescent="0.25">
      <c r="CK3471" t="s">
        <v>4559</v>
      </c>
      <c r="CL3471" t="s">
        <v>11033</v>
      </c>
      <c r="CM3471" t="s">
        <v>11034</v>
      </c>
      <c r="CN3471">
        <v>0</v>
      </c>
      <c r="CO3471">
        <v>6.9576832342865803E-4</v>
      </c>
      <c r="CP3471">
        <v>3286</v>
      </c>
      <c r="CQ3471">
        <v>-3.7068663126238501</v>
      </c>
      <c r="CR3471">
        <v>6.0743079401286203E-4</v>
      </c>
      <c r="CS3471">
        <v>0.173942080857165</v>
      </c>
      <c r="CT3471">
        <v>0.15185769850321595</v>
      </c>
      <c r="CU3471">
        <v>0</v>
      </c>
    </row>
    <row r="3472" spans="89:99" x14ac:dyDescent="0.25">
      <c r="CK3472" t="s">
        <v>7711</v>
      </c>
      <c r="CL3472" t="s">
        <v>7712</v>
      </c>
      <c r="CM3472" t="s">
        <v>7713</v>
      </c>
      <c r="CN3472">
        <v>0</v>
      </c>
      <c r="CO3472">
        <v>6.80182720237857E-2</v>
      </c>
      <c r="CP3472">
        <v>3287</v>
      </c>
      <c r="CQ3472">
        <v>-0.21721391247055599</v>
      </c>
      <c r="CR3472">
        <v>5.938240013455779E-2</v>
      </c>
      <c r="CS3472">
        <v>68.018272023785698</v>
      </c>
      <c r="CT3472">
        <v>59.382400134557791</v>
      </c>
      <c r="CU3472">
        <v>0</v>
      </c>
    </row>
    <row r="3473" spans="89:99" x14ac:dyDescent="0.25">
      <c r="CK3473" t="s">
        <v>4870</v>
      </c>
      <c r="CL3473" t="s">
        <v>437</v>
      </c>
      <c r="CM3473" t="s">
        <v>4871</v>
      </c>
      <c r="CN3473">
        <v>0</v>
      </c>
      <c r="CO3473">
        <v>3.2593787828383E-2</v>
      </c>
      <c r="CP3473">
        <v>3288</v>
      </c>
      <c r="CQ3473">
        <v>2.8278792640510799</v>
      </c>
      <c r="CR3473">
        <v>2.8455550150540188E-2</v>
      </c>
      <c r="CS3473">
        <v>109151.773055399</v>
      </c>
      <c r="CT3473">
        <v>95293.427341193354</v>
      </c>
      <c r="CU3473">
        <v>0</v>
      </c>
    </row>
    <row r="3474" spans="89:99" x14ac:dyDescent="0.25">
      <c r="CK3474" t="s">
        <v>5598</v>
      </c>
      <c r="CL3474" t="s">
        <v>5599</v>
      </c>
      <c r="CM3474" t="s">
        <v>5600</v>
      </c>
      <c r="CN3474">
        <v>0</v>
      </c>
      <c r="CO3474">
        <v>2.1135976749224902E-2</v>
      </c>
      <c r="CP3474">
        <v>3289</v>
      </c>
      <c r="CQ3474">
        <v>4.62292719324721</v>
      </c>
      <c r="CR3474">
        <v>1.8452468597236316E-2</v>
      </c>
      <c r="CS3474">
        <v>2002240.6541621999</v>
      </c>
      <c r="CT3474">
        <v>1748028.1717471508</v>
      </c>
      <c r="CU3474">
        <v>0</v>
      </c>
    </row>
    <row r="3475" spans="89:99" x14ac:dyDescent="0.25">
      <c r="CK3475" t="s">
        <v>9307</v>
      </c>
      <c r="CL3475" t="s">
        <v>3548</v>
      </c>
      <c r="CM3475" t="s">
        <v>9308</v>
      </c>
      <c r="CN3475">
        <v>0</v>
      </c>
      <c r="CO3475">
        <v>4.72346292297917E-5</v>
      </c>
      <c r="CP3475">
        <v>3290</v>
      </c>
      <c r="CQ3475">
        <v>-60.508773260774802</v>
      </c>
      <c r="CR3475">
        <v>4.1237531764260438E-5</v>
      </c>
      <c r="CS3475">
        <v>207.056695275149</v>
      </c>
      <c r="CT3475">
        <v>180.76794901623504</v>
      </c>
      <c r="CU3475">
        <v>0</v>
      </c>
    </row>
    <row r="3476" spans="89:99" x14ac:dyDescent="0.25">
      <c r="CK3476" t="s">
        <v>10896</v>
      </c>
      <c r="CL3476" t="s">
        <v>10897</v>
      </c>
      <c r="CM3476" t="s">
        <v>10898</v>
      </c>
      <c r="CN3476">
        <v>0</v>
      </c>
      <c r="CO3476">
        <v>34.300462224233598</v>
      </c>
      <c r="CP3476">
        <v>3291</v>
      </c>
      <c r="CQ3476">
        <v>7.3111071197657003</v>
      </c>
      <c r="CR3476">
        <v>29.945538338396013</v>
      </c>
      <c r="CS3476">
        <v>1818726.2437485</v>
      </c>
      <c r="CT3476">
        <v>1587813.4849372159</v>
      </c>
      <c r="CU3476">
        <v>0</v>
      </c>
    </row>
    <row r="3477" spans="89:99" x14ac:dyDescent="0.25">
      <c r="CK3477" t="s">
        <v>8411</v>
      </c>
      <c r="CL3477" t="s">
        <v>8412</v>
      </c>
      <c r="CM3477" t="s">
        <v>8413</v>
      </c>
      <c r="CN3477">
        <v>0</v>
      </c>
      <c r="CO3477">
        <v>6.2322469419245303</v>
      </c>
      <c r="CP3477">
        <v>3292</v>
      </c>
      <c r="CQ3477">
        <v>0</v>
      </c>
      <c r="CR3477">
        <v>5.4409759411900263</v>
      </c>
      <c r="CS3477">
        <v>0</v>
      </c>
      <c r="CT3477">
        <v>0</v>
      </c>
      <c r="CU3477">
        <v>0</v>
      </c>
    </row>
    <row r="3478" spans="89:99" x14ac:dyDescent="0.25">
      <c r="CK3478" t="s">
        <v>9259</v>
      </c>
      <c r="CL3478" t="s">
        <v>519</v>
      </c>
      <c r="CM3478" t="s">
        <v>520</v>
      </c>
      <c r="CN3478">
        <v>0</v>
      </c>
      <c r="CO3478">
        <v>6.9964045772004605E-5</v>
      </c>
      <c r="CP3478">
        <v>3293</v>
      </c>
      <c r="CQ3478">
        <v>-1.4362602395619699</v>
      </c>
      <c r="CR3478">
        <v>6.108113066460783E-5</v>
      </c>
      <c r="CS3478">
        <v>3.29434996162286</v>
      </c>
      <c r="CT3478">
        <v>2.8760861130953761</v>
      </c>
      <c r="CU3478">
        <v>0</v>
      </c>
    </row>
    <row r="3479" spans="89:99" x14ac:dyDescent="0.25">
      <c r="CK3479" t="s">
        <v>5446</v>
      </c>
      <c r="CL3479" t="s">
        <v>691</v>
      </c>
      <c r="CM3479" t="s">
        <v>5447</v>
      </c>
      <c r="CN3479">
        <v>0</v>
      </c>
      <c r="CO3479">
        <v>4.8134804518189901E-4</v>
      </c>
      <c r="CP3479">
        <v>3294</v>
      </c>
      <c r="CQ3479">
        <v>0</v>
      </c>
      <c r="CR3479">
        <v>4.202341719734245E-4</v>
      </c>
      <c r="CS3479">
        <v>0</v>
      </c>
      <c r="CT3479">
        <v>0</v>
      </c>
      <c r="CU3479">
        <v>0</v>
      </c>
    </row>
    <row r="3480" spans="89:99" x14ac:dyDescent="0.25">
      <c r="CK3480" t="s">
        <v>7657</v>
      </c>
      <c r="CL3480" t="s">
        <v>3584</v>
      </c>
      <c r="CM3480" t="s">
        <v>3585</v>
      </c>
      <c r="CN3480">
        <v>0</v>
      </c>
      <c r="CO3480">
        <v>3.0849089198044199E-2</v>
      </c>
      <c r="CP3480">
        <v>3295</v>
      </c>
      <c r="CQ3480">
        <v>0</v>
      </c>
      <c r="CR3480">
        <v>2.6932365437103725E-2</v>
      </c>
      <c r="CS3480">
        <v>0</v>
      </c>
      <c r="CT3480">
        <v>0</v>
      </c>
      <c r="CU3480">
        <v>0</v>
      </c>
    </row>
    <row r="3481" spans="89:99" x14ac:dyDescent="0.25">
      <c r="CK3481" t="s">
        <v>8108</v>
      </c>
      <c r="CL3481" t="s">
        <v>8109</v>
      </c>
      <c r="CM3481" t="s">
        <v>8110</v>
      </c>
      <c r="CN3481">
        <v>0</v>
      </c>
      <c r="CO3481">
        <v>2.2780002493456302E-3</v>
      </c>
      <c r="CP3481">
        <v>3296</v>
      </c>
      <c r="CQ3481">
        <v>0</v>
      </c>
      <c r="CR3481">
        <v>1.9887762256877123E-3</v>
      </c>
      <c r="CS3481">
        <v>0</v>
      </c>
      <c r="CT3481">
        <v>0</v>
      </c>
      <c r="CU3481">
        <v>0</v>
      </c>
    </row>
    <row r="3482" spans="89:99" x14ac:dyDescent="0.25">
      <c r="CK3482" t="s">
        <v>5844</v>
      </c>
      <c r="CL3482" t="s">
        <v>5844</v>
      </c>
      <c r="CM3482" t="s">
        <v>5845</v>
      </c>
      <c r="CN3482">
        <v>0</v>
      </c>
      <c r="CO3482">
        <v>1.1010473761790601E-3</v>
      </c>
      <c r="CP3482">
        <v>3297</v>
      </c>
      <c r="CQ3482">
        <v>0</v>
      </c>
      <c r="CR3482">
        <v>9.6125399710986215E-4</v>
      </c>
      <c r="CS3482">
        <v>0</v>
      </c>
      <c r="CT3482">
        <v>0</v>
      </c>
      <c r="CU3482">
        <v>0</v>
      </c>
    </row>
    <row r="3483" spans="89:99" x14ac:dyDescent="0.25">
      <c r="CK3483" t="s">
        <v>7896</v>
      </c>
      <c r="CL3483" t="s">
        <v>1937</v>
      </c>
      <c r="CM3483" t="s">
        <v>1938</v>
      </c>
      <c r="CN3483">
        <v>0</v>
      </c>
      <c r="CO3483">
        <v>3.5211604053185098E-3</v>
      </c>
      <c r="CP3483">
        <v>3298</v>
      </c>
      <c r="CQ3483">
        <v>-0.54197446928497395</v>
      </c>
      <c r="CR3483">
        <v>3.0740997956176515E-3</v>
      </c>
      <c r="CS3483">
        <v>76370.822892435797</v>
      </c>
      <c r="CT3483">
        <v>66674.477734720596</v>
      </c>
      <c r="CU3483">
        <v>0</v>
      </c>
    </row>
    <row r="3484" spans="89:99" x14ac:dyDescent="0.25">
      <c r="CK3484" t="s">
        <v>4466</v>
      </c>
      <c r="CL3484" t="s">
        <v>4466</v>
      </c>
      <c r="CM3484" t="s">
        <v>9709</v>
      </c>
      <c r="CN3484">
        <v>0</v>
      </c>
      <c r="CO3484">
        <v>3.9502860381215997E-2</v>
      </c>
      <c r="CP3484">
        <v>3299</v>
      </c>
      <c r="CQ3484">
        <v>-0.46969697516262399</v>
      </c>
      <c r="CR3484">
        <v>3.4487419215775299E-2</v>
      </c>
      <c r="CS3484">
        <v>715.90717845994698</v>
      </c>
      <c r="CT3484">
        <v>625.01273945395849</v>
      </c>
      <c r="CU3484">
        <v>0</v>
      </c>
    </row>
    <row r="3485" spans="89:99" x14ac:dyDescent="0.25">
      <c r="CK3485" t="s">
        <v>2477</v>
      </c>
      <c r="CL3485" t="s">
        <v>755</v>
      </c>
      <c r="CM3485" t="s">
        <v>756</v>
      </c>
      <c r="CN3485">
        <v>0</v>
      </c>
      <c r="CO3485">
        <v>2.3070699385364401E-4</v>
      </c>
      <c r="CP3485">
        <v>3300</v>
      </c>
      <c r="CQ3485">
        <v>0.56972000297763103</v>
      </c>
      <c r="CR3485">
        <v>2.0141551108601E-4</v>
      </c>
      <c r="CS3485">
        <v>3.1503791451563399</v>
      </c>
      <c r="CT3485">
        <v>2.7503944073707109</v>
      </c>
      <c r="CU3485">
        <v>0</v>
      </c>
    </row>
    <row r="3486" spans="89:99" x14ac:dyDescent="0.25">
      <c r="CK3486" t="s">
        <v>5953</v>
      </c>
      <c r="CL3486" t="s">
        <v>2205</v>
      </c>
      <c r="CM3486" t="s">
        <v>2206</v>
      </c>
      <c r="CN3486">
        <v>0</v>
      </c>
      <c r="CO3486">
        <v>4.7938170285453099E-3</v>
      </c>
      <c r="CP3486">
        <v>3301</v>
      </c>
      <c r="CQ3486">
        <v>-53.693403936149203</v>
      </c>
      <c r="CR3486">
        <v>4.1851748433330846E-3</v>
      </c>
      <c r="CS3486">
        <v>107.028772382455</v>
      </c>
      <c r="CT3486">
        <v>93.439971325689015</v>
      </c>
      <c r="CU3486">
        <v>0</v>
      </c>
    </row>
    <row r="3487" spans="89:99" x14ac:dyDescent="0.25">
      <c r="CK3487" t="s">
        <v>6824</v>
      </c>
      <c r="CL3487" t="s">
        <v>6825</v>
      </c>
      <c r="CM3487" t="s">
        <v>6826</v>
      </c>
      <c r="CN3487">
        <v>0</v>
      </c>
      <c r="CO3487">
        <v>3.4654454825202298E-5</v>
      </c>
      <c r="CP3487">
        <v>3302</v>
      </c>
      <c r="CQ3487">
        <v>1.17683693106358</v>
      </c>
      <c r="CR3487">
        <v>3.0254586622775321E-5</v>
      </c>
      <c r="CS3487">
        <v>3.4654454825202299</v>
      </c>
      <c r="CT3487">
        <v>3.0254586622775324</v>
      </c>
      <c r="CU3487">
        <v>0</v>
      </c>
    </row>
    <row r="3488" spans="89:99" x14ac:dyDescent="0.25">
      <c r="CK3488" t="s">
        <v>9641</v>
      </c>
      <c r="CL3488" t="s">
        <v>9642</v>
      </c>
      <c r="CM3488" t="s">
        <v>9643</v>
      </c>
      <c r="CN3488">
        <v>0</v>
      </c>
      <c r="CO3488">
        <v>68.515389915481407</v>
      </c>
      <c r="CP3488">
        <v>3303</v>
      </c>
      <c r="CQ3488">
        <v>1.7194424867362199</v>
      </c>
      <c r="CR3488">
        <v>59.816401950252242</v>
      </c>
      <c r="CS3488">
        <v>25547.113845193599</v>
      </c>
      <c r="CT3488">
        <v>22303.550082952446</v>
      </c>
      <c r="CU3488">
        <v>0</v>
      </c>
    </row>
    <row r="3489" spans="89:99" x14ac:dyDescent="0.25">
      <c r="CK3489" t="s">
        <v>9102</v>
      </c>
      <c r="CL3489" t="s">
        <v>1300</v>
      </c>
      <c r="CM3489" t="s">
        <v>1301</v>
      </c>
      <c r="CN3489">
        <v>0</v>
      </c>
      <c r="CO3489">
        <v>0.108971672721971</v>
      </c>
      <c r="CP3489">
        <v>3304</v>
      </c>
      <c r="CQ3489">
        <v>-4.1850325299156103E-2</v>
      </c>
      <c r="CR3489">
        <v>9.5136193266498706E-2</v>
      </c>
      <c r="CS3489">
        <v>0</v>
      </c>
      <c r="CT3489">
        <v>0</v>
      </c>
      <c r="CU3489">
        <v>0</v>
      </c>
    </row>
    <row r="3490" spans="89:99" x14ac:dyDescent="0.25">
      <c r="CK3490" t="s">
        <v>8815</v>
      </c>
      <c r="CL3490" t="s">
        <v>2748</v>
      </c>
      <c r="CM3490" t="s">
        <v>8816</v>
      </c>
      <c r="CN3490">
        <v>0</v>
      </c>
      <c r="CO3490">
        <v>5.5893646640022899E-4</v>
      </c>
      <c r="CP3490">
        <v>3305</v>
      </c>
      <c r="CQ3490">
        <v>0</v>
      </c>
      <c r="CR3490">
        <v>4.8797165688019045E-4</v>
      </c>
      <c r="CS3490">
        <v>0</v>
      </c>
      <c r="CT3490">
        <v>0</v>
      </c>
      <c r="CU3490">
        <v>0</v>
      </c>
    </row>
    <row r="3491" spans="89:99" x14ac:dyDescent="0.25">
      <c r="CK3491" t="s">
        <v>9250</v>
      </c>
      <c r="CL3491" t="s">
        <v>1907</v>
      </c>
      <c r="CM3491" t="s">
        <v>1908</v>
      </c>
      <c r="CN3491">
        <v>0</v>
      </c>
      <c r="CO3491">
        <v>3.1384164410678102E-2</v>
      </c>
      <c r="CP3491">
        <v>3306</v>
      </c>
      <c r="CQ3491">
        <v>4.2386102142671103</v>
      </c>
      <c r="CR3491">
        <v>2.7399505360440776E-2</v>
      </c>
      <c r="CS3491">
        <v>14281.0539154002</v>
      </c>
      <c r="CT3491">
        <v>12467.874186085333</v>
      </c>
      <c r="CU3491">
        <v>0</v>
      </c>
    </row>
    <row r="3492" spans="89:99" x14ac:dyDescent="0.25">
      <c r="CK3492" t="s">
        <v>9618</v>
      </c>
      <c r="CL3492" t="s">
        <v>9619</v>
      </c>
      <c r="CM3492" t="s">
        <v>9620</v>
      </c>
      <c r="CN3492">
        <v>0</v>
      </c>
      <c r="CO3492">
        <v>3.6871080842589701E-6</v>
      </c>
      <c r="CP3492">
        <v>3307</v>
      </c>
      <c r="CQ3492">
        <v>16.981892457284498</v>
      </c>
      <c r="CR3492">
        <v>3.2189780934491151E-6</v>
      </c>
      <c r="CS3492">
        <v>651.33696712414098</v>
      </c>
      <c r="CT3492">
        <v>568.64062043019169</v>
      </c>
      <c r="CU3492">
        <v>0</v>
      </c>
    </row>
    <row r="3493" spans="89:99" x14ac:dyDescent="0.25">
      <c r="CK3493" t="s">
        <v>8786</v>
      </c>
      <c r="CL3493" t="s">
        <v>1732</v>
      </c>
      <c r="CM3493" t="s">
        <v>1733</v>
      </c>
      <c r="CN3493">
        <v>0</v>
      </c>
      <c r="CO3493">
        <v>7.6364725841649402E-5</v>
      </c>
      <c r="CP3493">
        <v>3308</v>
      </c>
      <c r="CQ3493">
        <v>1.95567460564789</v>
      </c>
      <c r="CR3493">
        <v>6.6669154789890251E-5</v>
      </c>
      <c r="CS3493">
        <v>0.66918981556271395</v>
      </c>
      <c r="CT3493">
        <v>0.58422679981960968</v>
      </c>
      <c r="CU3493">
        <v>0</v>
      </c>
    </row>
    <row r="3494" spans="89:99" x14ac:dyDescent="0.25">
      <c r="CK3494" t="s">
        <v>9364</v>
      </c>
      <c r="CL3494" t="s">
        <v>9364</v>
      </c>
      <c r="CM3494" t="s">
        <v>9365</v>
      </c>
      <c r="CN3494">
        <v>0</v>
      </c>
      <c r="CO3494">
        <v>8841.1301921127506</v>
      </c>
      <c r="CP3494">
        <v>3309</v>
      </c>
      <c r="CQ3494">
        <v>0</v>
      </c>
      <c r="CR3494">
        <v>7718.6249384013499</v>
      </c>
      <c r="CS3494">
        <v>0</v>
      </c>
      <c r="CT3494">
        <v>0</v>
      </c>
      <c r="CU3494">
        <v>0</v>
      </c>
    </row>
    <row r="3495" spans="89:99" x14ac:dyDescent="0.25">
      <c r="CK3495" t="s">
        <v>10392</v>
      </c>
      <c r="CL3495" t="s">
        <v>10393</v>
      </c>
      <c r="CM3495" t="s">
        <v>10394</v>
      </c>
      <c r="CN3495">
        <v>0</v>
      </c>
      <c r="CO3495">
        <v>9.7476132571335E-5</v>
      </c>
      <c r="CP3495">
        <v>3310</v>
      </c>
      <c r="CQ3495">
        <v>4.9391056989616704</v>
      </c>
      <c r="CR3495">
        <v>8.5100172875548046E-5</v>
      </c>
      <c r="CS3495">
        <v>2.7850323591392199E-2</v>
      </c>
      <c r="CT3495">
        <v>2.4314335106934686E-2</v>
      </c>
      <c r="CU3495">
        <v>0</v>
      </c>
    </row>
    <row r="3496" spans="89:99" x14ac:dyDescent="0.25">
      <c r="CK3496" t="s">
        <v>5977</v>
      </c>
      <c r="CL3496" t="s">
        <v>9846</v>
      </c>
      <c r="CM3496" t="s">
        <v>9847</v>
      </c>
      <c r="CN3496">
        <v>0</v>
      </c>
      <c r="CO3496">
        <v>3.4474576277467602E-5</v>
      </c>
      <c r="CP3496">
        <v>3311</v>
      </c>
      <c r="CQ3496">
        <v>-0.29348678863400701</v>
      </c>
      <c r="CR3496">
        <v>3.0097546174975215E-5</v>
      </c>
      <c r="CS3496">
        <v>0</v>
      </c>
      <c r="CT3496">
        <v>0</v>
      </c>
      <c r="CU3496">
        <v>0</v>
      </c>
    </row>
    <row r="3497" spans="89:99" x14ac:dyDescent="0.25">
      <c r="CK3497" t="s">
        <v>9505</v>
      </c>
      <c r="CL3497" t="s">
        <v>9506</v>
      </c>
      <c r="CM3497" t="s">
        <v>9507</v>
      </c>
      <c r="CN3497">
        <v>0</v>
      </c>
      <c r="CO3497">
        <v>4.1559805811209802E-4</v>
      </c>
      <c r="CP3497">
        <v>3312</v>
      </c>
      <c r="CQ3497">
        <v>2.3112174692513201</v>
      </c>
      <c r="CR3497">
        <v>3.6283206626195371E-4</v>
      </c>
      <c r="CS3497">
        <v>365.40087785914398</v>
      </c>
      <c r="CT3497">
        <v>319.00812080263569</v>
      </c>
      <c r="CU3497">
        <v>0</v>
      </c>
    </row>
    <row r="3498" spans="89:99" x14ac:dyDescent="0.25">
      <c r="CK3498" t="s">
        <v>9249</v>
      </c>
      <c r="CL3498" t="s">
        <v>1014</v>
      </c>
      <c r="CM3498" t="s">
        <v>1015</v>
      </c>
      <c r="CN3498">
        <v>0</v>
      </c>
      <c r="CO3498">
        <v>1.19534526241697E-4</v>
      </c>
      <c r="CP3498">
        <v>3313</v>
      </c>
      <c r="CQ3498">
        <v>-13.149845419384601</v>
      </c>
      <c r="CR3498">
        <v>1.0435794465194622E-4</v>
      </c>
      <c r="CS3498">
        <v>0.808145019459797</v>
      </c>
      <c r="CT3498">
        <v>0.70553969520910353</v>
      </c>
      <c r="CU3498">
        <v>0</v>
      </c>
    </row>
    <row r="3499" spans="89:99" x14ac:dyDescent="0.25">
      <c r="CK3499" t="s">
        <v>4903</v>
      </c>
      <c r="CL3499" t="s">
        <v>9396</v>
      </c>
      <c r="CM3499" t="s">
        <v>1018</v>
      </c>
      <c r="CN3499">
        <v>0</v>
      </c>
      <c r="CO3499">
        <v>1.4166108203140601E-4</v>
      </c>
      <c r="CP3499">
        <v>3314</v>
      </c>
      <c r="CQ3499">
        <v>-20.362737574318398</v>
      </c>
      <c r="CR3499">
        <v>1.2367522441237061E-4</v>
      </c>
      <c r="CS3499">
        <v>5.3984908718085203</v>
      </c>
      <c r="CT3499">
        <v>4.7130768767602245</v>
      </c>
      <c r="CU3499">
        <v>0</v>
      </c>
    </row>
    <row r="3500" spans="89:99" x14ac:dyDescent="0.25">
      <c r="CK3500" t="s">
        <v>4679</v>
      </c>
      <c r="CL3500" t="s">
        <v>9206</v>
      </c>
      <c r="CM3500" t="s">
        <v>9207</v>
      </c>
      <c r="CN3500">
        <v>0</v>
      </c>
      <c r="CO3500">
        <v>8.3459314184384792E-3</v>
      </c>
      <c r="CP3500">
        <v>3315</v>
      </c>
      <c r="CQ3500">
        <v>0.54510911889880898</v>
      </c>
      <c r="CR3500">
        <v>7.2862985818278585E-3</v>
      </c>
      <c r="CS3500">
        <v>43103.011410181403</v>
      </c>
      <c r="CT3500">
        <v>37630.480669499142</v>
      </c>
      <c r="CU3500">
        <v>0</v>
      </c>
    </row>
    <row r="3501" spans="89:99" x14ac:dyDescent="0.25">
      <c r="CK3501" t="s">
        <v>5697</v>
      </c>
      <c r="CL3501" t="s">
        <v>5698</v>
      </c>
      <c r="CM3501" t="s">
        <v>1525</v>
      </c>
      <c r="CN3501">
        <v>0</v>
      </c>
      <c r="CO3501">
        <v>1237.2222398850899</v>
      </c>
      <c r="CP3501">
        <v>3316</v>
      </c>
      <c r="CQ3501">
        <v>0</v>
      </c>
      <c r="CR3501">
        <v>1080.1395554203198</v>
      </c>
      <c r="CS3501">
        <v>0</v>
      </c>
      <c r="CT3501">
        <v>0</v>
      </c>
      <c r="CU3501">
        <v>0</v>
      </c>
    </row>
    <row r="3502" spans="89:99" x14ac:dyDescent="0.25">
      <c r="CK3502" t="s">
        <v>8124</v>
      </c>
      <c r="CL3502" t="s">
        <v>8125</v>
      </c>
      <c r="CM3502" t="s">
        <v>8126</v>
      </c>
      <c r="CN3502">
        <v>0</v>
      </c>
      <c r="CO3502">
        <v>1.01613234151521E-2</v>
      </c>
      <c r="CP3502">
        <v>3317</v>
      </c>
      <c r="CQ3502">
        <v>-10.7264411187929</v>
      </c>
      <c r="CR3502">
        <v>8.8712011490707319E-3</v>
      </c>
      <c r="CS3502">
        <v>0</v>
      </c>
      <c r="CT3502">
        <v>0</v>
      </c>
      <c r="CU3502">
        <v>0</v>
      </c>
    </row>
    <row r="3503" spans="89:99" x14ac:dyDescent="0.25">
      <c r="CK3503" t="s">
        <v>9272</v>
      </c>
      <c r="CL3503" t="s">
        <v>9273</v>
      </c>
      <c r="CM3503" t="s">
        <v>9274</v>
      </c>
      <c r="CN3503">
        <v>0</v>
      </c>
      <c r="CO3503">
        <v>3.32901974244178E-2</v>
      </c>
      <c r="CP3503">
        <v>3318</v>
      </c>
      <c r="CQ3503">
        <v>-0.36567937914801801</v>
      </c>
      <c r="CR3503">
        <v>2.9063540798624027E-2</v>
      </c>
      <c r="CS3503">
        <v>41.645550570440001</v>
      </c>
      <c r="CT3503">
        <v>36.35806488781467</v>
      </c>
      <c r="CU3503">
        <v>0</v>
      </c>
    </row>
    <row r="3504" spans="89:99" x14ac:dyDescent="0.25">
      <c r="CK3504" t="s">
        <v>6645</v>
      </c>
      <c r="CL3504" t="s">
        <v>6646</v>
      </c>
      <c r="CM3504" t="s">
        <v>6647</v>
      </c>
      <c r="CN3504">
        <v>0</v>
      </c>
      <c r="CO3504">
        <v>14.335683054474901</v>
      </c>
      <c r="CP3504">
        <v>3319</v>
      </c>
      <c r="CQ3504">
        <v>14.1899810411212</v>
      </c>
      <c r="CR3504">
        <v>12.515567391146552</v>
      </c>
      <c r="CS3504">
        <v>271234567.00239801</v>
      </c>
      <c r="CT3504">
        <v>236797541.43750563</v>
      </c>
      <c r="CU3504">
        <v>0</v>
      </c>
    </row>
    <row r="3505" spans="89:99" x14ac:dyDescent="0.25">
      <c r="CK3505" t="s">
        <v>4332</v>
      </c>
      <c r="CL3505" t="s">
        <v>8880</v>
      </c>
      <c r="CM3505" t="s">
        <v>8881</v>
      </c>
      <c r="CN3505">
        <v>0</v>
      </c>
      <c r="CO3505">
        <v>9.8576456063372308E-7</v>
      </c>
      <c r="CP3505">
        <v>3320</v>
      </c>
      <c r="CQ3505">
        <v>-38.3061096957207</v>
      </c>
      <c r="CR3505">
        <v>8.6060794895742336E-7</v>
      </c>
      <c r="CS3505">
        <v>1.6255257604850099E-5</v>
      </c>
      <c r="CT3505">
        <v>1.4191425078307916E-5</v>
      </c>
      <c r="CU3505">
        <v>0</v>
      </c>
    </row>
    <row r="3506" spans="89:99" x14ac:dyDescent="0.25">
      <c r="CK3506" t="s">
        <v>7081</v>
      </c>
      <c r="CL3506" t="s">
        <v>1896</v>
      </c>
      <c r="CM3506" t="s">
        <v>1897</v>
      </c>
      <c r="CN3506">
        <v>0</v>
      </c>
      <c r="CO3506">
        <v>1.7746224237295599E-4</v>
      </c>
      <c r="CP3506">
        <v>3321</v>
      </c>
      <c r="CQ3506">
        <v>2.7287880093846901</v>
      </c>
      <c r="CR3506">
        <v>1.5493092623231606E-4</v>
      </c>
      <c r="CS3506">
        <v>373919.05872748501</v>
      </c>
      <c r="CT3506">
        <v>326444.7993552087</v>
      </c>
      <c r="CU3506">
        <v>0</v>
      </c>
    </row>
    <row r="3507" spans="89:99" x14ac:dyDescent="0.25">
      <c r="CK3507" t="s">
        <v>8196</v>
      </c>
      <c r="CL3507" t="s">
        <v>8197</v>
      </c>
      <c r="CM3507" t="s">
        <v>8198</v>
      </c>
      <c r="CN3507">
        <v>0</v>
      </c>
      <c r="CO3507">
        <v>6.9625808979525001E-6</v>
      </c>
      <c r="CP3507">
        <v>3322</v>
      </c>
      <c r="CQ3507">
        <v>102.428508341658</v>
      </c>
      <c r="CR3507">
        <v>6.0785837768248603E-6</v>
      </c>
      <c r="CS3507">
        <v>0.66058504059400003</v>
      </c>
      <c r="CT3507">
        <v>0.57671452150002356</v>
      </c>
      <c r="CU3507">
        <v>0</v>
      </c>
    </row>
    <row r="3508" spans="89:99" x14ac:dyDescent="0.25">
      <c r="CK3508" t="s">
        <v>9434</v>
      </c>
      <c r="CL3508" t="s">
        <v>9435</v>
      </c>
      <c r="CM3508" t="s">
        <v>9436</v>
      </c>
      <c r="CN3508">
        <v>0</v>
      </c>
      <c r="CO3508">
        <v>1.2190822403676899E-4</v>
      </c>
      <c r="CP3508">
        <v>3323</v>
      </c>
      <c r="CQ3508">
        <v>6.4302901936841002</v>
      </c>
      <c r="CR3508">
        <v>1.0643026828016468E-4</v>
      </c>
      <c r="CS3508">
        <v>9.75074780730685E-4</v>
      </c>
      <c r="CT3508">
        <v>8.5127538626999458E-4</v>
      </c>
      <c r="CU3508">
        <v>0</v>
      </c>
    </row>
    <row r="3509" spans="89:99" x14ac:dyDescent="0.25">
      <c r="CK3509" t="s">
        <v>6159</v>
      </c>
      <c r="CL3509" t="s">
        <v>9394</v>
      </c>
      <c r="CM3509" t="s">
        <v>9395</v>
      </c>
      <c r="CN3509">
        <v>0</v>
      </c>
      <c r="CO3509">
        <v>2.3621202920045499E-2</v>
      </c>
      <c r="CP3509">
        <v>3324</v>
      </c>
      <c r="CQ3509">
        <v>-2.6434654231103999E-2</v>
      </c>
      <c r="CR3509">
        <v>2.0622160512504848E-2</v>
      </c>
      <c r="CS3509">
        <v>2451.0304997956</v>
      </c>
      <c r="CT3509">
        <v>2139.8378634195519</v>
      </c>
      <c r="CU3509">
        <v>0</v>
      </c>
    </row>
    <row r="3510" spans="89:99" x14ac:dyDescent="0.25">
      <c r="CK3510" t="s">
        <v>564</v>
      </c>
      <c r="CL3510" t="s">
        <v>565</v>
      </c>
      <c r="CM3510" t="s">
        <v>566</v>
      </c>
      <c r="CN3510">
        <v>0</v>
      </c>
      <c r="CO3510">
        <v>2.2842350610721101E-8</v>
      </c>
      <c r="CP3510">
        <v>3325</v>
      </c>
      <c r="CQ3510">
        <v>-54.756186468294402</v>
      </c>
      <c r="CR3510">
        <v>1.9942194407781513E-8</v>
      </c>
      <c r="CS3510">
        <v>1321.4865456202599</v>
      </c>
      <c r="CT3510">
        <v>1153.7053278421295</v>
      </c>
      <c r="CU3510">
        <v>0</v>
      </c>
    </row>
    <row r="3511" spans="89:99" x14ac:dyDescent="0.25">
      <c r="CK3511" t="s">
        <v>10190</v>
      </c>
      <c r="CL3511" t="s">
        <v>10191</v>
      </c>
      <c r="CM3511" t="s">
        <v>10192</v>
      </c>
      <c r="CN3511">
        <v>0</v>
      </c>
      <c r="CO3511">
        <v>2.7659525225800201E-4</v>
      </c>
      <c r="CP3511">
        <v>3326</v>
      </c>
      <c r="CQ3511">
        <v>1.4732315615720899</v>
      </c>
      <c r="CR3511">
        <v>2.4147761265031712E-4</v>
      </c>
      <c r="CS3511">
        <v>8652.6848634874295</v>
      </c>
      <c r="CT3511">
        <v>7554.1053824796136</v>
      </c>
      <c r="CU3511">
        <v>0</v>
      </c>
    </row>
    <row r="3512" spans="89:99" x14ac:dyDescent="0.25">
      <c r="CK3512" t="s">
        <v>10436</v>
      </c>
      <c r="CL3512" t="s">
        <v>10437</v>
      </c>
      <c r="CM3512" t="s">
        <v>10438</v>
      </c>
      <c r="CN3512">
        <v>0</v>
      </c>
      <c r="CO3512">
        <v>0.112189495016961</v>
      </c>
      <c r="CP3512">
        <v>3327</v>
      </c>
      <c r="CQ3512">
        <v>2.1598442497450399</v>
      </c>
      <c r="CR3512">
        <v>9.7945467971627592E-2</v>
      </c>
      <c r="CS3512">
        <v>265434.18750650698</v>
      </c>
      <c r="CT3512">
        <v>231733.6013239309</v>
      </c>
      <c r="CU3512">
        <v>0</v>
      </c>
    </row>
    <row r="3513" spans="89:99" x14ac:dyDescent="0.25">
      <c r="CK3513" t="s">
        <v>6890</v>
      </c>
      <c r="CL3513" t="s">
        <v>3508</v>
      </c>
      <c r="CM3513" t="s">
        <v>3509</v>
      </c>
      <c r="CN3513">
        <v>0</v>
      </c>
      <c r="CO3513">
        <v>7.1685837345096201E-4</v>
      </c>
      <c r="CP3513">
        <v>3328</v>
      </c>
      <c r="CQ3513">
        <v>0</v>
      </c>
      <c r="CR3513">
        <v>6.258431669241343E-4</v>
      </c>
      <c r="CS3513">
        <v>0</v>
      </c>
      <c r="CT3513">
        <v>0</v>
      </c>
      <c r="CU3513">
        <v>0</v>
      </c>
    </row>
    <row r="3514" spans="89:99" x14ac:dyDescent="0.25">
      <c r="CK3514" t="s">
        <v>6521</v>
      </c>
      <c r="CL3514" t="s">
        <v>6522</v>
      </c>
      <c r="CM3514" t="s">
        <v>6523</v>
      </c>
      <c r="CN3514">
        <v>0</v>
      </c>
      <c r="CO3514">
        <v>4.3657166841224198E-5</v>
      </c>
      <c r="CP3514">
        <v>3329</v>
      </c>
      <c r="CQ3514">
        <v>-25.6984277272581</v>
      </c>
      <c r="CR3514">
        <v>3.8114278310395022E-5</v>
      </c>
      <c r="CS3514">
        <v>204.95593922305599</v>
      </c>
      <c r="CT3514">
        <v>178.93391335553997</v>
      </c>
      <c r="CU3514">
        <v>0</v>
      </c>
    </row>
    <row r="3515" spans="89:99" x14ac:dyDescent="0.25">
      <c r="CK3515" t="s">
        <v>10587</v>
      </c>
      <c r="CL3515" t="s">
        <v>10588</v>
      </c>
      <c r="CM3515" t="s">
        <v>10589</v>
      </c>
      <c r="CN3515">
        <v>0</v>
      </c>
      <c r="CO3515">
        <v>9.7114734336484196E-2</v>
      </c>
      <c r="CP3515">
        <v>3330</v>
      </c>
      <c r="CQ3515">
        <v>-2.98748498488081</v>
      </c>
      <c r="CR3515">
        <v>8.4784659206186844E-2</v>
      </c>
      <c r="CS3515">
        <v>116298.51999411</v>
      </c>
      <c r="CT3515">
        <v>101532.79470157785</v>
      </c>
      <c r="CU3515">
        <v>0</v>
      </c>
    </row>
    <row r="3516" spans="89:99" x14ac:dyDescent="0.25">
      <c r="CK3516" t="s">
        <v>10410</v>
      </c>
      <c r="CL3516" t="s">
        <v>10411</v>
      </c>
      <c r="CM3516" t="s">
        <v>10412</v>
      </c>
      <c r="CN3516">
        <v>0</v>
      </c>
      <c r="CO3516">
        <v>3.2005342877718299E-3</v>
      </c>
      <c r="CP3516">
        <v>3331</v>
      </c>
      <c r="CQ3516">
        <v>3.2368906450318602</v>
      </c>
      <c r="CR3516">
        <v>2.794181652459168E-3</v>
      </c>
      <c r="CS3516">
        <v>15128.721512231201</v>
      </c>
      <c r="CT3516">
        <v>13207.918514152283</v>
      </c>
      <c r="CU3516">
        <v>0</v>
      </c>
    </row>
    <row r="3517" spans="89:99" x14ac:dyDescent="0.25">
      <c r="CK3517" t="s">
        <v>7498</v>
      </c>
      <c r="CL3517" t="s">
        <v>7824</v>
      </c>
      <c r="CM3517" t="s">
        <v>7825</v>
      </c>
      <c r="CN3517">
        <v>0</v>
      </c>
      <c r="CO3517">
        <v>1.0466134904107E-3</v>
      </c>
      <c r="CP3517">
        <v>3332</v>
      </c>
      <c r="CQ3517">
        <v>0</v>
      </c>
      <c r="CR3517">
        <v>9.1373125521419611E-4</v>
      </c>
      <c r="CS3517">
        <v>0</v>
      </c>
      <c r="CT3517">
        <v>0</v>
      </c>
      <c r="CU3517">
        <v>0</v>
      </c>
    </row>
    <row r="3518" spans="89:99" x14ac:dyDescent="0.25">
      <c r="CK3518" t="s">
        <v>9156</v>
      </c>
      <c r="CL3518" t="s">
        <v>9157</v>
      </c>
      <c r="CM3518" t="s">
        <v>9158</v>
      </c>
      <c r="CN3518">
        <v>0</v>
      </c>
      <c r="CO3518">
        <v>3.0942288834287599E-4</v>
      </c>
      <c r="CP3518">
        <v>3333</v>
      </c>
      <c r="CQ3518">
        <v>0.671158958738579</v>
      </c>
      <c r="CR3518">
        <v>2.7013732074731119E-4</v>
      </c>
      <c r="CS3518">
        <v>0</v>
      </c>
      <c r="CT3518">
        <v>0</v>
      </c>
      <c r="CU3518">
        <v>0</v>
      </c>
    </row>
    <row r="3519" spans="89:99" x14ac:dyDescent="0.25">
      <c r="CK3519" t="s">
        <v>9388</v>
      </c>
      <c r="CL3519" t="s">
        <v>9389</v>
      </c>
      <c r="CM3519" t="s">
        <v>9390</v>
      </c>
      <c r="CN3519">
        <v>0</v>
      </c>
      <c r="CO3519">
        <v>6.9460627159130702E-5</v>
      </c>
      <c r="CP3519">
        <v>3334</v>
      </c>
      <c r="CQ3519">
        <v>101.960575612097</v>
      </c>
      <c r="CR3519">
        <v>6.0641628092498846E-5</v>
      </c>
      <c r="CS3519">
        <v>1.0991604435740401</v>
      </c>
      <c r="CT3519">
        <v>0.95960663701610593</v>
      </c>
      <c r="CU3519">
        <v>0</v>
      </c>
    </row>
    <row r="3520" spans="89:99" x14ac:dyDescent="0.25">
      <c r="CK3520" t="s">
        <v>7030</v>
      </c>
      <c r="CL3520" t="s">
        <v>154</v>
      </c>
      <c r="CM3520" t="s">
        <v>155</v>
      </c>
      <c r="CN3520">
        <v>0</v>
      </c>
      <c r="CO3520">
        <v>3.2713206778574602</v>
      </c>
      <c r="CP3520">
        <v>3335</v>
      </c>
      <c r="CQ3520">
        <v>4.8819850629553097</v>
      </c>
      <c r="CR3520">
        <v>2.8559807193139664</v>
      </c>
      <c r="CS3520">
        <v>14373.1701804233</v>
      </c>
      <c r="CT3520">
        <v>12548.295001636039</v>
      </c>
      <c r="CU3520">
        <v>0</v>
      </c>
    </row>
    <row r="3521" spans="89:99" x14ac:dyDescent="0.25">
      <c r="CK3521" t="s">
        <v>7439</v>
      </c>
      <c r="CL3521" t="s">
        <v>7440</v>
      </c>
      <c r="CM3521" t="s">
        <v>7441</v>
      </c>
      <c r="CN3521">
        <v>0</v>
      </c>
      <c r="CO3521">
        <v>1.3577174418649601E-4</v>
      </c>
      <c r="CP3521">
        <v>3336</v>
      </c>
      <c r="CQ3521">
        <v>-1.35237624622301</v>
      </c>
      <c r="CR3521">
        <v>1.1853362045760176E-4</v>
      </c>
      <c r="CS3521">
        <v>0.48982157847067298</v>
      </c>
      <c r="CT3521">
        <v>0.42763187158172256</v>
      </c>
      <c r="CU3521">
        <v>0</v>
      </c>
    </row>
    <row r="3522" spans="89:99" x14ac:dyDescent="0.25">
      <c r="CK3522" t="s">
        <v>8280</v>
      </c>
      <c r="CL3522" t="s">
        <v>8281</v>
      </c>
      <c r="CM3522" t="s">
        <v>8282</v>
      </c>
      <c r="CN3522">
        <v>0</v>
      </c>
      <c r="CO3522">
        <v>1.7190994143093501E-4</v>
      </c>
      <c r="CP3522">
        <v>3337</v>
      </c>
      <c r="CQ3522">
        <v>-7.6368181476063196E-2</v>
      </c>
      <c r="CR3522">
        <v>1.5008356762709782E-4</v>
      </c>
      <c r="CS3522">
        <v>0</v>
      </c>
      <c r="CT3522">
        <v>0</v>
      </c>
      <c r="CU3522">
        <v>0</v>
      </c>
    </row>
    <row r="3523" spans="89:99" x14ac:dyDescent="0.25">
      <c r="CK3523" t="s">
        <v>5736</v>
      </c>
      <c r="CL3523" t="s">
        <v>707</v>
      </c>
      <c r="CM3523" t="s">
        <v>5737</v>
      </c>
      <c r="CN3523">
        <v>0</v>
      </c>
      <c r="CO3523">
        <v>2.03466060228791E-4</v>
      </c>
      <c r="CP3523">
        <v>3338</v>
      </c>
      <c r="CQ3523">
        <v>-0.52504324877809305</v>
      </c>
      <c r="CR3523">
        <v>1.7763319535790283E-4</v>
      </c>
      <c r="CS3523">
        <v>4464.1036218160998</v>
      </c>
      <c r="CT3523">
        <v>3897.3231695758418</v>
      </c>
      <c r="CU3523">
        <v>0</v>
      </c>
    </row>
    <row r="3524" spans="89:99" x14ac:dyDescent="0.25">
      <c r="CK3524" t="s">
        <v>9117</v>
      </c>
      <c r="CL3524" t="s">
        <v>9118</v>
      </c>
      <c r="CM3524" t="s">
        <v>9119</v>
      </c>
      <c r="CN3524">
        <v>0</v>
      </c>
      <c r="CO3524">
        <v>4.8112452321371902E-4</v>
      </c>
      <c r="CP3524">
        <v>3339</v>
      </c>
      <c r="CQ3524">
        <v>33.3544403539005</v>
      </c>
      <c r="CR3524">
        <v>4.2003902924841254E-4</v>
      </c>
      <c r="CS3524">
        <v>1485.0489222515901</v>
      </c>
      <c r="CT3524">
        <v>1296.5011708868396</v>
      </c>
      <c r="CU3524">
        <v>0</v>
      </c>
    </row>
    <row r="3525" spans="89:99" x14ac:dyDescent="0.25">
      <c r="CK3525" t="s">
        <v>9502</v>
      </c>
      <c r="CL3525" t="s">
        <v>9503</v>
      </c>
      <c r="CM3525" t="s">
        <v>9504</v>
      </c>
      <c r="CN3525">
        <v>0</v>
      </c>
      <c r="CO3525">
        <v>7.2683394201197599E-5</v>
      </c>
      <c r="CP3525">
        <v>3340</v>
      </c>
      <c r="CQ3525">
        <v>0</v>
      </c>
      <c r="CR3525">
        <v>6.3455219739836768E-5</v>
      </c>
      <c r="CS3525">
        <v>0</v>
      </c>
      <c r="CT3525">
        <v>0</v>
      </c>
      <c r="CU3525">
        <v>0</v>
      </c>
    </row>
    <row r="3526" spans="89:99" x14ac:dyDescent="0.25">
      <c r="CK3526" t="s">
        <v>7328</v>
      </c>
      <c r="CL3526" t="s">
        <v>7329</v>
      </c>
      <c r="CM3526" t="s">
        <v>7330</v>
      </c>
      <c r="CN3526">
        <v>0</v>
      </c>
      <c r="CO3526">
        <v>0.184295113509783</v>
      </c>
      <c r="CP3526">
        <v>3341</v>
      </c>
      <c r="CQ3526">
        <v>1.1378523028095899</v>
      </c>
      <c r="CR3526">
        <v>0.16089626871812696</v>
      </c>
      <c r="CS3526">
        <v>1303628.0996159301</v>
      </c>
      <c r="CT3526">
        <v>1138114.2615762935</v>
      </c>
      <c r="CU3526">
        <v>0</v>
      </c>
    </row>
    <row r="3527" spans="89:99" x14ac:dyDescent="0.25">
      <c r="CK3527" t="s">
        <v>9153</v>
      </c>
      <c r="CL3527" t="s">
        <v>9154</v>
      </c>
      <c r="CM3527" t="s">
        <v>9155</v>
      </c>
      <c r="CN3527">
        <v>0</v>
      </c>
      <c r="CO3527">
        <v>1.5793940941830501E-3</v>
      </c>
      <c r="CP3527">
        <v>3342</v>
      </c>
      <c r="CQ3527">
        <v>4.13382653769865</v>
      </c>
      <c r="CR3527">
        <v>1.3788679024091938E-3</v>
      </c>
      <c r="CS3527">
        <v>23966.953174344799</v>
      </c>
      <c r="CT3527">
        <v>20924.012931517293</v>
      </c>
      <c r="CU3527">
        <v>0</v>
      </c>
    </row>
    <row r="3528" spans="89:99" x14ac:dyDescent="0.25">
      <c r="CK3528" t="s">
        <v>8959</v>
      </c>
      <c r="CL3528" t="s">
        <v>8960</v>
      </c>
      <c r="CM3528" t="s">
        <v>8961</v>
      </c>
      <c r="CN3528">
        <v>0</v>
      </c>
      <c r="CO3528">
        <v>1.93073158131758E-2</v>
      </c>
      <c r="CP3528">
        <v>3343</v>
      </c>
      <c r="CQ3528">
        <v>0</v>
      </c>
      <c r="CR3528">
        <v>1.6855981768271751E-2</v>
      </c>
      <c r="CS3528">
        <v>0</v>
      </c>
      <c r="CT3528">
        <v>0</v>
      </c>
      <c r="CU3528">
        <v>0</v>
      </c>
    </row>
    <row r="3529" spans="89:99" x14ac:dyDescent="0.25">
      <c r="CK3529" t="s">
        <v>909</v>
      </c>
      <c r="CL3529" t="s">
        <v>909</v>
      </c>
      <c r="CM3529" t="s">
        <v>910</v>
      </c>
      <c r="CN3529">
        <v>0</v>
      </c>
      <c r="CO3529">
        <v>6.4862494609339695E-5</v>
      </c>
      <c r="CP3529">
        <v>3344</v>
      </c>
      <c r="CQ3529">
        <v>0</v>
      </c>
      <c r="CR3529">
        <v>5.6627292843759508E-5</v>
      </c>
      <c r="CS3529">
        <v>0</v>
      </c>
      <c r="CT3529">
        <v>0</v>
      </c>
      <c r="CU3529">
        <v>0</v>
      </c>
    </row>
    <row r="3530" spans="89:99" x14ac:dyDescent="0.25">
      <c r="CK3530" t="s">
        <v>6619</v>
      </c>
      <c r="CL3530" t="s">
        <v>2133</v>
      </c>
      <c r="CM3530" t="s">
        <v>2134</v>
      </c>
      <c r="CN3530">
        <v>0</v>
      </c>
      <c r="CO3530">
        <v>8.4925856246782194E-5</v>
      </c>
      <c r="CP3530">
        <v>3345</v>
      </c>
      <c r="CQ3530">
        <v>23.412511816274801</v>
      </c>
      <c r="CR3530">
        <v>7.414332983426576E-5</v>
      </c>
      <c r="CS3530">
        <v>169.59795592385899</v>
      </c>
      <c r="CT3530">
        <v>148.0651210479422</v>
      </c>
      <c r="CU3530">
        <v>0</v>
      </c>
    </row>
    <row r="3531" spans="89:99" x14ac:dyDescent="0.25">
      <c r="CK3531" t="s">
        <v>8924</v>
      </c>
      <c r="CL3531" t="s">
        <v>8925</v>
      </c>
      <c r="CM3531" t="s">
        <v>8926</v>
      </c>
      <c r="CN3531">
        <v>0</v>
      </c>
      <c r="CO3531">
        <v>2.5783895991906601E-3</v>
      </c>
      <c r="CP3531">
        <v>3346</v>
      </c>
      <c r="CQ3531">
        <v>-93.791825174538104</v>
      </c>
      <c r="CR3531">
        <v>2.2510269421190179E-3</v>
      </c>
      <c r="CS3531">
        <v>0.33832273376845401</v>
      </c>
      <c r="CT3531">
        <v>0.29536792619827612</v>
      </c>
      <c r="CU3531">
        <v>0</v>
      </c>
    </row>
    <row r="3532" spans="89:99" x14ac:dyDescent="0.25">
      <c r="CK3532" t="s">
        <v>5771</v>
      </c>
      <c r="CL3532" t="s">
        <v>239</v>
      </c>
      <c r="CM3532" t="s">
        <v>240</v>
      </c>
      <c r="CN3532">
        <v>0</v>
      </c>
      <c r="CO3532">
        <v>1.40837976932325E-2</v>
      </c>
      <c r="CP3532">
        <v>3347</v>
      </c>
      <c r="CQ3532">
        <v>0</v>
      </c>
      <c r="CR3532">
        <v>1.2295662402908933E-2</v>
      </c>
      <c r="CS3532">
        <v>0</v>
      </c>
      <c r="CT3532">
        <v>0</v>
      </c>
      <c r="CU3532">
        <v>0</v>
      </c>
    </row>
    <row r="3533" spans="89:99" x14ac:dyDescent="0.25">
      <c r="CK3533" t="s">
        <v>5860</v>
      </c>
      <c r="CL3533" t="s">
        <v>5861</v>
      </c>
      <c r="CM3533" t="s">
        <v>5862</v>
      </c>
      <c r="CN3533">
        <v>0</v>
      </c>
      <c r="CO3533">
        <v>4.5224688948540699E-4</v>
      </c>
      <c r="CP3533">
        <v>3348</v>
      </c>
      <c r="CQ3533">
        <v>9.5807452261980899</v>
      </c>
      <c r="CR3533">
        <v>3.9482781540878188E-4</v>
      </c>
      <c r="CS3533">
        <v>4.0580113393525501</v>
      </c>
      <c r="CT3533">
        <v>3.542789987662994</v>
      </c>
      <c r="CU3533">
        <v>0</v>
      </c>
    </row>
    <row r="3534" spans="89:99" x14ac:dyDescent="0.25">
      <c r="CK3534" t="s">
        <v>814</v>
      </c>
      <c r="CL3534" t="s">
        <v>814</v>
      </c>
      <c r="CM3534" t="s">
        <v>815</v>
      </c>
      <c r="CN3534">
        <v>0</v>
      </c>
      <c r="CO3534">
        <v>1.14801133484757E-3</v>
      </c>
      <c r="CP3534">
        <v>3349</v>
      </c>
      <c r="CQ3534">
        <v>-5.0277907976372296</v>
      </c>
      <c r="CR3534">
        <v>1.0022552237299834E-3</v>
      </c>
      <c r="CS3534">
        <v>22.960226696951398</v>
      </c>
      <c r="CT3534">
        <v>20.045104474599668</v>
      </c>
      <c r="CU3534">
        <v>0</v>
      </c>
    </row>
    <row r="3535" spans="89:99" x14ac:dyDescent="0.25">
      <c r="CK3535" t="s">
        <v>8387</v>
      </c>
      <c r="CL3535" t="s">
        <v>8388</v>
      </c>
      <c r="CM3535" t="s">
        <v>8389</v>
      </c>
      <c r="CN3535">
        <v>0</v>
      </c>
      <c r="CO3535">
        <v>0.90582158346672204</v>
      </c>
      <c r="CP3535">
        <v>3350</v>
      </c>
      <c r="CQ3535">
        <v>60.005849384275898</v>
      </c>
      <c r="CR3535">
        <v>0.79081485194345336</v>
      </c>
      <c r="CS3535">
        <v>33202.890141972697</v>
      </c>
      <c r="CT3535">
        <v>28987.318397987285</v>
      </c>
      <c r="CU3535">
        <v>0</v>
      </c>
    </row>
    <row r="3536" spans="89:99" x14ac:dyDescent="0.25">
      <c r="CK3536" t="s">
        <v>5159</v>
      </c>
      <c r="CL3536" t="s">
        <v>1360</v>
      </c>
      <c r="CM3536" t="s">
        <v>358</v>
      </c>
      <c r="CN3536">
        <v>0</v>
      </c>
      <c r="CO3536">
        <v>1.1043579819047099E-3</v>
      </c>
      <c r="CP3536">
        <v>3351</v>
      </c>
      <c r="CQ3536">
        <v>3.1587218357262001</v>
      </c>
      <c r="CR3536">
        <v>9.6414427509016062E-4</v>
      </c>
      <c r="CS3536">
        <v>1613.30676312883</v>
      </c>
      <c r="CT3536">
        <v>1408.4748832549417</v>
      </c>
      <c r="CU3536">
        <v>0</v>
      </c>
    </row>
    <row r="3537" spans="89:99" x14ac:dyDescent="0.25">
      <c r="CK3537" t="s">
        <v>10011</v>
      </c>
      <c r="CL3537" t="s">
        <v>10012</v>
      </c>
      <c r="CM3537" t="s">
        <v>10013</v>
      </c>
      <c r="CN3537">
        <v>0</v>
      </c>
      <c r="CO3537">
        <v>1.04365248514299E-2</v>
      </c>
      <c r="CP3537">
        <v>3352</v>
      </c>
      <c r="CQ3537">
        <v>-2.1537512531500398</v>
      </c>
      <c r="CR3537">
        <v>9.111461910192957E-3</v>
      </c>
      <c r="CS3537">
        <v>777.40067804899195</v>
      </c>
      <c r="CT3537">
        <v>678.69877836117996</v>
      </c>
      <c r="CU3537">
        <v>0</v>
      </c>
    </row>
    <row r="3538" spans="89:99" x14ac:dyDescent="0.25">
      <c r="CK3538" t="s">
        <v>9350</v>
      </c>
      <c r="CL3538" t="s">
        <v>9351</v>
      </c>
      <c r="CM3538" t="s">
        <v>9352</v>
      </c>
      <c r="CN3538">
        <v>0</v>
      </c>
      <c r="CO3538">
        <v>2.9878239454651E-3</v>
      </c>
      <c r="CP3538">
        <v>3353</v>
      </c>
      <c r="CQ3538">
        <v>-0.59673195018359704</v>
      </c>
      <c r="CR3538">
        <v>2.6084778660530696E-3</v>
      </c>
      <c r="CS3538">
        <v>1.5267780361326699</v>
      </c>
      <c r="CT3538">
        <v>1.3329321895531221</v>
      </c>
      <c r="CU3538">
        <v>0</v>
      </c>
    </row>
    <row r="3539" spans="89:99" x14ac:dyDescent="0.25">
      <c r="CK3539" t="s">
        <v>6796</v>
      </c>
      <c r="CL3539" t="s">
        <v>6796</v>
      </c>
      <c r="CM3539" t="s">
        <v>9203</v>
      </c>
      <c r="CN3539">
        <v>0</v>
      </c>
      <c r="CO3539">
        <v>1.1558032121142599E-3</v>
      </c>
      <c r="CP3539">
        <v>3354</v>
      </c>
      <c r="CQ3539">
        <v>3.1174153418856698</v>
      </c>
      <c r="CR3539">
        <v>1.0090578130913853E-3</v>
      </c>
      <c r="CS3539">
        <v>0</v>
      </c>
      <c r="CT3539">
        <v>0</v>
      </c>
      <c r="CU3539">
        <v>0</v>
      </c>
    </row>
    <row r="3540" spans="89:99" x14ac:dyDescent="0.25">
      <c r="CK3540" t="s">
        <v>10692</v>
      </c>
      <c r="CL3540" t="s">
        <v>10692</v>
      </c>
      <c r="CM3540" t="s">
        <v>10693</v>
      </c>
      <c r="CN3540">
        <v>0</v>
      </c>
      <c r="CO3540">
        <v>1.0443440771649601E-4</v>
      </c>
      <c r="CP3540">
        <v>3355</v>
      </c>
      <c r="CQ3540">
        <v>1.1747909702923101</v>
      </c>
      <c r="CR3540">
        <v>9.117499757517884E-5</v>
      </c>
      <c r="CS3540">
        <v>618.38634487873196</v>
      </c>
      <c r="CT3540">
        <v>539.87354098754884</v>
      </c>
      <c r="CU3540">
        <v>0</v>
      </c>
    </row>
    <row r="3541" spans="89:99" x14ac:dyDescent="0.25">
      <c r="CK3541" t="s">
        <v>8239</v>
      </c>
      <c r="CL3541" t="s">
        <v>8240</v>
      </c>
      <c r="CM3541" t="s">
        <v>8241</v>
      </c>
      <c r="CN3541">
        <v>0</v>
      </c>
      <c r="CO3541">
        <v>3.1523733893653401E-6</v>
      </c>
      <c r="CP3541">
        <v>3356</v>
      </c>
      <c r="CQ3541">
        <v>-35.054258474562197</v>
      </c>
      <c r="CR3541">
        <v>2.7521354543579599E-6</v>
      </c>
      <c r="CS3541">
        <v>1.57634724403172E-2</v>
      </c>
      <c r="CT3541">
        <v>1.3762078925404771E-2</v>
      </c>
      <c r="CU3541">
        <v>0</v>
      </c>
    </row>
    <row r="3542" spans="89:99" x14ac:dyDescent="0.25">
      <c r="CK3542" t="s">
        <v>8098</v>
      </c>
      <c r="CL3542" t="s">
        <v>817</v>
      </c>
      <c r="CM3542" t="s">
        <v>818</v>
      </c>
      <c r="CN3542">
        <v>0</v>
      </c>
      <c r="CO3542">
        <v>4.24206137816926E-4</v>
      </c>
      <c r="CP3542">
        <v>3357</v>
      </c>
      <c r="CQ3542">
        <v>-0.39427841669081798</v>
      </c>
      <c r="CR3542">
        <v>3.7034722973513791E-4</v>
      </c>
      <c r="CS3542">
        <v>0</v>
      </c>
      <c r="CT3542">
        <v>0</v>
      </c>
      <c r="CU3542">
        <v>0</v>
      </c>
    </row>
    <row r="3543" spans="89:99" x14ac:dyDescent="0.25">
      <c r="CK3543" t="s">
        <v>10132</v>
      </c>
      <c r="CL3543" t="s">
        <v>10133</v>
      </c>
      <c r="CM3543" t="s">
        <v>10134</v>
      </c>
      <c r="CN3543">
        <v>0</v>
      </c>
      <c r="CO3543">
        <v>0.169142661606411</v>
      </c>
      <c r="CP3543">
        <v>3358</v>
      </c>
      <c r="CQ3543">
        <v>0</v>
      </c>
      <c r="CR3543">
        <v>0.14766763271821468</v>
      </c>
      <c r="CS3543">
        <v>0</v>
      </c>
      <c r="CT3543">
        <v>0</v>
      </c>
      <c r="CU3543">
        <v>0</v>
      </c>
    </row>
    <row r="3544" spans="89:99" x14ac:dyDescent="0.25">
      <c r="CK3544" t="s">
        <v>7933</v>
      </c>
      <c r="CL3544" t="s">
        <v>3502</v>
      </c>
      <c r="CM3544" t="s">
        <v>3503</v>
      </c>
      <c r="CN3544">
        <v>0</v>
      </c>
      <c r="CO3544">
        <v>4.83556289526704E-3</v>
      </c>
      <c r="CP3544">
        <v>3359</v>
      </c>
      <c r="CQ3544">
        <v>-3.03680132548662</v>
      </c>
      <c r="CR3544">
        <v>4.2216204878323567E-3</v>
      </c>
      <c r="CS3544">
        <v>2146.1967481168499</v>
      </c>
      <c r="CT3544">
        <v>1873.7070241889428</v>
      </c>
      <c r="CU3544">
        <v>0</v>
      </c>
    </row>
    <row r="3545" spans="89:99" x14ac:dyDescent="0.25">
      <c r="CK3545" t="s">
        <v>8529</v>
      </c>
      <c r="CL3545" t="s">
        <v>8530</v>
      </c>
      <c r="CM3545" t="s">
        <v>8531</v>
      </c>
      <c r="CN3545">
        <v>0</v>
      </c>
      <c r="CO3545">
        <v>1.6566270864171099E-3</v>
      </c>
      <c r="CP3545">
        <v>3360</v>
      </c>
      <c r="CQ3545">
        <v>-4.28572886165966E-2</v>
      </c>
      <c r="CR3545">
        <v>1.4462950850172485E-3</v>
      </c>
      <c r="CS3545">
        <v>7579.74813746372</v>
      </c>
      <c r="CT3545">
        <v>6617.3929949387784</v>
      </c>
      <c r="CU3545">
        <v>0</v>
      </c>
    </row>
    <row r="3546" spans="89:99" x14ac:dyDescent="0.25">
      <c r="CK3546" t="s">
        <v>10764</v>
      </c>
      <c r="CL3546" t="s">
        <v>10765</v>
      </c>
      <c r="CM3546" t="s">
        <v>10766</v>
      </c>
      <c r="CN3546">
        <v>0</v>
      </c>
      <c r="CO3546">
        <v>8.0382558352521394E-3</v>
      </c>
      <c r="CP3546">
        <v>3361</v>
      </c>
      <c r="CQ3546">
        <v>0.30471564613772001</v>
      </c>
      <c r="CR3546">
        <v>7.017686721385189E-3</v>
      </c>
      <c r="CS3546">
        <v>72400.215784914995</v>
      </c>
      <c r="CT3546">
        <v>63207.994787999065</v>
      </c>
      <c r="CU3546">
        <v>0</v>
      </c>
    </row>
    <row r="3547" spans="89:99" x14ac:dyDescent="0.25">
      <c r="CK3547" t="s">
        <v>10873</v>
      </c>
      <c r="CL3547" t="s">
        <v>10874</v>
      </c>
      <c r="CM3547" t="s">
        <v>10875</v>
      </c>
      <c r="CN3547">
        <v>0</v>
      </c>
      <c r="CO3547">
        <v>4.0884046581357797E-3</v>
      </c>
      <c r="CP3547">
        <v>3362</v>
      </c>
      <c r="CQ3547">
        <v>-6.0313022952692297</v>
      </c>
      <c r="CR3547">
        <v>3.5693244491202297E-3</v>
      </c>
      <c r="CS3547">
        <v>113591.42072707201</v>
      </c>
      <c r="CT3547">
        <v>99169.399585880063</v>
      </c>
      <c r="CU3547">
        <v>0</v>
      </c>
    </row>
    <row r="3548" spans="89:99" x14ac:dyDescent="0.25">
      <c r="CK3548" t="s">
        <v>8301</v>
      </c>
      <c r="CL3548" t="s">
        <v>1414</v>
      </c>
      <c r="CM3548" t="s">
        <v>1415</v>
      </c>
      <c r="CN3548">
        <v>0</v>
      </c>
      <c r="CO3548">
        <v>3.7982278755500302E-4</v>
      </c>
      <c r="CP3548">
        <v>3363</v>
      </c>
      <c r="CQ3548">
        <v>0</v>
      </c>
      <c r="CR3548">
        <v>3.3159896715586972E-4</v>
      </c>
      <c r="CS3548">
        <v>0</v>
      </c>
      <c r="CT3548">
        <v>0</v>
      </c>
      <c r="CU3548">
        <v>0</v>
      </c>
    </row>
    <row r="3549" spans="89:99" x14ac:dyDescent="0.25">
      <c r="CK3549" t="s">
        <v>5398</v>
      </c>
      <c r="CL3549" t="s">
        <v>8807</v>
      </c>
      <c r="CM3549" t="s">
        <v>8808</v>
      </c>
      <c r="CN3549">
        <v>0</v>
      </c>
      <c r="CO3549">
        <v>1.76192540119601E-2</v>
      </c>
      <c r="CP3549">
        <v>3364</v>
      </c>
      <c r="CQ3549">
        <v>-15.3335501086072</v>
      </c>
      <c r="CR3549">
        <v>1.5382243045585603E-2</v>
      </c>
      <c r="CS3549">
        <v>55740.117822002503</v>
      </c>
      <c r="CT3549">
        <v>48663.129502849792</v>
      </c>
      <c r="CU3549">
        <v>0</v>
      </c>
    </row>
    <row r="3550" spans="89:99" x14ac:dyDescent="0.25">
      <c r="CK3550" t="s">
        <v>9287</v>
      </c>
      <c r="CL3550" t="s">
        <v>9288</v>
      </c>
      <c r="CM3550" t="s">
        <v>9289</v>
      </c>
      <c r="CN3550">
        <v>0</v>
      </c>
      <c r="CO3550">
        <v>7.4013781750616197E-5</v>
      </c>
      <c r="CP3550">
        <v>3365</v>
      </c>
      <c r="CQ3550">
        <v>5.4335766395231397</v>
      </c>
      <c r="CR3550">
        <v>6.4616695964430976E-5</v>
      </c>
      <c r="CS3550">
        <v>41.462437641259697</v>
      </c>
      <c r="CT3550">
        <v>36.198200708574809</v>
      </c>
      <c r="CU3550">
        <v>0</v>
      </c>
    </row>
    <row r="3551" spans="89:99" x14ac:dyDescent="0.25">
      <c r="CK3551" t="s">
        <v>8554</v>
      </c>
      <c r="CL3551" t="s">
        <v>8555</v>
      </c>
      <c r="CM3551" t="s">
        <v>8556</v>
      </c>
      <c r="CN3551">
        <v>0</v>
      </c>
      <c r="CO3551">
        <v>1.4916535280539199E-2</v>
      </c>
      <c r="CP3551">
        <v>3366</v>
      </c>
      <c r="CQ3551">
        <v>-5.213444242045</v>
      </c>
      <c r="CR3551">
        <v>1.3022672295180825E-2</v>
      </c>
      <c r="CS3551">
        <v>66834.952407792196</v>
      </c>
      <c r="CT3551">
        <v>58349.319510289286</v>
      </c>
      <c r="CU3551">
        <v>0</v>
      </c>
    </row>
    <row r="3552" spans="89:99" x14ac:dyDescent="0.25">
      <c r="CK3552" t="s">
        <v>8508</v>
      </c>
      <c r="CL3552" t="s">
        <v>8509</v>
      </c>
      <c r="CM3552" t="s">
        <v>8510</v>
      </c>
      <c r="CN3552">
        <v>0</v>
      </c>
      <c r="CO3552">
        <v>1.2830975060691501E-4</v>
      </c>
      <c r="CP3552">
        <v>3367</v>
      </c>
      <c r="CQ3552">
        <v>-1.3493812525823301</v>
      </c>
      <c r="CR3552">
        <v>1.1201903143085869E-4</v>
      </c>
      <c r="CS3552">
        <v>31732.8067715908</v>
      </c>
      <c r="CT3552">
        <v>27703.882692642554</v>
      </c>
      <c r="CU3552">
        <v>0</v>
      </c>
    </row>
    <row r="3553" spans="89:99" x14ac:dyDescent="0.25">
      <c r="CK3553" t="s">
        <v>8836</v>
      </c>
      <c r="CL3553" t="s">
        <v>1843</v>
      </c>
      <c r="CM3553" t="s">
        <v>1844</v>
      </c>
      <c r="CN3553">
        <v>0</v>
      </c>
      <c r="CO3553">
        <v>6.3957933015903796</v>
      </c>
      <c r="CP3553">
        <v>3368</v>
      </c>
      <c r="CQ3553">
        <v>1.90272864084853</v>
      </c>
      <c r="CR3553">
        <v>5.5837578008472599</v>
      </c>
      <c r="CS3553">
        <v>29.3898570881708</v>
      </c>
      <c r="CT3553">
        <v>25.658403272828291</v>
      </c>
      <c r="CU3553">
        <v>0</v>
      </c>
    </row>
    <row r="3554" spans="89:99" x14ac:dyDescent="0.25">
      <c r="CK3554" t="s">
        <v>4385</v>
      </c>
      <c r="CL3554" t="s">
        <v>8731</v>
      </c>
      <c r="CM3554" t="s">
        <v>8732</v>
      </c>
      <c r="CN3554">
        <v>0</v>
      </c>
      <c r="CO3554">
        <v>8.7032261224406304E-4</v>
      </c>
      <c r="CP3554">
        <v>3369</v>
      </c>
      <c r="CQ3554">
        <v>1.1912804954273399</v>
      </c>
      <c r="CR3554">
        <v>7.5982297210310803E-4</v>
      </c>
      <c r="CS3554">
        <v>23.514518980875302</v>
      </c>
      <c r="CT3554">
        <v>20.529021592987455</v>
      </c>
      <c r="CU3554">
        <v>0</v>
      </c>
    </row>
    <row r="3555" spans="89:99" x14ac:dyDescent="0.25">
      <c r="CK3555" t="s">
        <v>5513</v>
      </c>
      <c r="CL3555" t="s">
        <v>10538</v>
      </c>
      <c r="CM3555" t="s">
        <v>10539</v>
      </c>
      <c r="CN3555">
        <v>0</v>
      </c>
      <c r="CO3555">
        <v>1.94814044701406E-3</v>
      </c>
      <c r="CP3555">
        <v>3370</v>
      </c>
      <c r="CQ3555">
        <v>12.3827106409967</v>
      </c>
      <c r="CR3555">
        <v>1.7007967432993674E-3</v>
      </c>
      <c r="CS3555">
        <v>604.40472926477105</v>
      </c>
      <c r="CT3555">
        <v>527.66708721839882</v>
      </c>
      <c r="CU3555">
        <v>0</v>
      </c>
    </row>
    <row r="3556" spans="89:99" x14ac:dyDescent="0.25">
      <c r="CK3556" t="s">
        <v>7179</v>
      </c>
      <c r="CL3556" t="s">
        <v>1282</v>
      </c>
      <c r="CM3556" t="s">
        <v>1283</v>
      </c>
      <c r="CN3556">
        <v>0</v>
      </c>
      <c r="CO3556">
        <v>1.9094981007304699E-4</v>
      </c>
      <c r="CP3556">
        <v>3371</v>
      </c>
      <c r="CQ3556">
        <v>1.94515863611747</v>
      </c>
      <c r="CR3556">
        <v>1.6670605838693271E-4</v>
      </c>
      <c r="CS3556">
        <v>0</v>
      </c>
      <c r="CT3556">
        <v>0</v>
      </c>
      <c r="CU3556">
        <v>0</v>
      </c>
    </row>
    <row r="3557" spans="89:99" x14ac:dyDescent="0.25">
      <c r="CK3557" t="s">
        <v>7056</v>
      </c>
      <c r="CL3557" t="s">
        <v>7057</v>
      </c>
      <c r="CM3557" t="s">
        <v>7057</v>
      </c>
      <c r="CN3557">
        <v>0</v>
      </c>
      <c r="CO3557">
        <v>6.9143347466742199E-5</v>
      </c>
      <c r="CP3557">
        <v>3372</v>
      </c>
      <c r="CQ3557">
        <v>1.1213981392280301</v>
      </c>
      <c r="CR3557">
        <v>6.0364631498974762E-5</v>
      </c>
      <c r="CS3557">
        <v>6.5513321724738199E-2</v>
      </c>
      <c r="CT3557">
        <v>5.7195488345278558E-2</v>
      </c>
      <c r="CU3557">
        <v>0</v>
      </c>
    </row>
    <row r="3558" spans="89:99" x14ac:dyDescent="0.25">
      <c r="CK3558" t="s">
        <v>9706</v>
      </c>
      <c r="CL3558" t="s">
        <v>9707</v>
      </c>
      <c r="CM3558" t="s">
        <v>9708</v>
      </c>
      <c r="CN3558">
        <v>0</v>
      </c>
      <c r="CO3558">
        <v>6.3170206579206994E-2</v>
      </c>
      <c r="CP3558">
        <v>3373</v>
      </c>
      <c r="CQ3558">
        <v>0.47493832129638502</v>
      </c>
      <c r="CR3558">
        <v>5.5149864471084574E-2</v>
      </c>
      <c r="CS3558">
        <v>0</v>
      </c>
      <c r="CT3558">
        <v>0</v>
      </c>
      <c r="CU3558">
        <v>0</v>
      </c>
    </row>
    <row r="3559" spans="89:99" x14ac:dyDescent="0.25">
      <c r="CK3559" t="s">
        <v>8260</v>
      </c>
      <c r="CL3559" t="s">
        <v>9630</v>
      </c>
      <c r="CM3559" t="s">
        <v>9631</v>
      </c>
      <c r="CN3559">
        <v>0</v>
      </c>
      <c r="CO3559">
        <v>1.89845515971123E-6</v>
      </c>
      <c r="CP3559">
        <v>3374</v>
      </c>
      <c r="CQ3559">
        <v>1.03784153694646E-2</v>
      </c>
      <c r="CR3559">
        <v>1.657419698813654E-6</v>
      </c>
      <c r="CS3559">
        <v>0</v>
      </c>
      <c r="CT3559">
        <v>0</v>
      </c>
      <c r="CU3559">
        <v>0</v>
      </c>
    </row>
    <row r="3560" spans="89:99" x14ac:dyDescent="0.25">
      <c r="CK3560" t="s">
        <v>7188</v>
      </c>
      <c r="CL3560" t="s">
        <v>3643</v>
      </c>
      <c r="CM3560" t="s">
        <v>1113</v>
      </c>
      <c r="CN3560">
        <v>0</v>
      </c>
      <c r="CO3560">
        <v>2.3004675661414402</v>
      </c>
      <c r="CP3560">
        <v>3375</v>
      </c>
      <c r="CQ3560">
        <v>-0.31395864082376101</v>
      </c>
      <c r="CR3560">
        <v>2.0083910020738589</v>
      </c>
      <c r="CS3560">
        <v>201386.551994977</v>
      </c>
      <c r="CT3560">
        <v>175817.7098074868</v>
      </c>
      <c r="CU3560">
        <v>0</v>
      </c>
    </row>
    <row r="3561" spans="89:99" x14ac:dyDescent="0.25">
      <c r="CK3561" t="s">
        <v>4381</v>
      </c>
      <c r="CL3561" t="s">
        <v>9302</v>
      </c>
      <c r="CM3561" t="s">
        <v>9303</v>
      </c>
      <c r="CN3561">
        <v>0</v>
      </c>
      <c r="CO3561">
        <v>1.0378869927474801E-2</v>
      </c>
      <c r="CP3561">
        <v>3376</v>
      </c>
      <c r="CQ3561">
        <v>-0.97152717931000898</v>
      </c>
      <c r="CR3561">
        <v>9.0611270860028927E-3</v>
      </c>
      <c r="CS3561">
        <v>0.103788699274748</v>
      </c>
      <c r="CT3561">
        <v>9.0611270860028917E-2</v>
      </c>
      <c r="CU3561">
        <v>0</v>
      </c>
    </row>
    <row r="3562" spans="89:99" x14ac:dyDescent="0.25">
      <c r="CK3562" t="s">
        <v>9251</v>
      </c>
      <c r="CL3562" t="s">
        <v>9252</v>
      </c>
      <c r="CM3562" t="s">
        <v>9253</v>
      </c>
      <c r="CN3562">
        <v>0</v>
      </c>
      <c r="CO3562">
        <v>4.4150633062493997E-5</v>
      </c>
      <c r="CP3562">
        <v>3377</v>
      </c>
      <c r="CQ3562">
        <v>0</v>
      </c>
      <c r="CR3562">
        <v>3.8545092086347517E-5</v>
      </c>
      <c r="CS3562">
        <v>0</v>
      </c>
      <c r="CT3562">
        <v>0</v>
      </c>
      <c r="CU3562">
        <v>0</v>
      </c>
    </row>
    <row r="3563" spans="89:99" x14ac:dyDescent="0.25">
      <c r="CK3563" t="s">
        <v>9422</v>
      </c>
      <c r="CL3563" t="s">
        <v>9423</v>
      </c>
      <c r="CM3563" t="s">
        <v>9424</v>
      </c>
      <c r="CN3563">
        <v>0</v>
      </c>
      <c r="CO3563">
        <v>1.6029151329803701E-5</v>
      </c>
      <c r="CP3563">
        <v>3378</v>
      </c>
      <c r="CQ3563">
        <v>7.8938864134957303</v>
      </c>
      <c r="CR3563">
        <v>1.3994026160366508E-5</v>
      </c>
      <c r="CS3563">
        <v>2734.86913599625</v>
      </c>
      <c r="CT3563">
        <v>2387.6392110136226</v>
      </c>
      <c r="CU3563">
        <v>0</v>
      </c>
    </row>
    <row r="3564" spans="89:99" x14ac:dyDescent="0.25">
      <c r="CK3564" t="s">
        <v>6349</v>
      </c>
      <c r="CL3564" t="s">
        <v>9559</v>
      </c>
      <c r="CM3564" t="s">
        <v>9560</v>
      </c>
      <c r="CN3564">
        <v>0</v>
      </c>
      <c r="CO3564">
        <v>2.04688842257864E-2</v>
      </c>
      <c r="CP3564">
        <v>3379</v>
      </c>
      <c r="CQ3564">
        <v>-0.47535063207927403</v>
      </c>
      <c r="CR3564">
        <v>1.7870072808943659E-2</v>
      </c>
      <c r="CS3564">
        <v>43.02805090871</v>
      </c>
      <c r="CT3564">
        <v>37.565037453136554</v>
      </c>
      <c r="CU3564">
        <v>0</v>
      </c>
    </row>
    <row r="3565" spans="89:99" x14ac:dyDescent="0.25">
      <c r="CK3565" t="s">
        <v>6050</v>
      </c>
      <c r="CL3565" t="s">
        <v>651</v>
      </c>
      <c r="CM3565" t="s">
        <v>6051</v>
      </c>
      <c r="CN3565">
        <v>0</v>
      </c>
      <c r="CO3565">
        <v>2.21194962510207E-4</v>
      </c>
      <c r="CP3565">
        <v>3380</v>
      </c>
      <c r="CQ3565">
        <v>0</v>
      </c>
      <c r="CR3565">
        <v>1.9311116529006114E-4</v>
      </c>
      <c r="CS3565">
        <v>0</v>
      </c>
      <c r="CT3565">
        <v>0</v>
      </c>
      <c r="CU3565">
        <v>0</v>
      </c>
    </row>
    <row r="3566" spans="89:99" x14ac:dyDescent="0.25">
      <c r="CK3566" t="s">
        <v>6457</v>
      </c>
      <c r="CL3566" t="s">
        <v>6458</v>
      </c>
      <c r="CM3566" t="s">
        <v>6459</v>
      </c>
      <c r="CN3566">
        <v>0</v>
      </c>
      <c r="CO3566">
        <v>2.7033089248683299E-2</v>
      </c>
      <c r="CP3566">
        <v>3381</v>
      </c>
      <c r="CQ3566">
        <v>3.31143548239449</v>
      </c>
      <c r="CR3566">
        <v>2.3600860105313481E-2</v>
      </c>
      <c r="CS3566">
        <v>1267.5948821837601</v>
      </c>
      <c r="CT3566">
        <v>1106.6559655621816</v>
      </c>
      <c r="CU3566">
        <v>0</v>
      </c>
    </row>
    <row r="3567" spans="89:99" x14ac:dyDescent="0.25">
      <c r="CK3567" t="s">
        <v>10359</v>
      </c>
      <c r="CL3567" t="s">
        <v>10360</v>
      </c>
      <c r="CM3567" t="s">
        <v>10361</v>
      </c>
      <c r="CN3567">
        <v>0</v>
      </c>
      <c r="CO3567">
        <v>1.2360314797327601</v>
      </c>
      <c r="CP3567">
        <v>3382</v>
      </c>
      <c r="CQ3567">
        <v>0.51432121652482299</v>
      </c>
      <c r="CR3567">
        <v>1.0790999789399702</v>
      </c>
      <c r="CS3567">
        <v>1473315.6419772201</v>
      </c>
      <c r="CT3567">
        <v>1286257.5948092246</v>
      </c>
      <c r="CU3567">
        <v>0</v>
      </c>
    </row>
    <row r="3568" spans="89:99" x14ac:dyDescent="0.25">
      <c r="CK3568" t="s">
        <v>8799</v>
      </c>
      <c r="CL3568" t="s">
        <v>8799</v>
      </c>
      <c r="CM3568" t="s">
        <v>8800</v>
      </c>
      <c r="CN3568">
        <v>0</v>
      </c>
      <c r="CO3568">
        <v>9.8413384604859495E-3</v>
      </c>
      <c r="CP3568">
        <v>3383</v>
      </c>
      <c r="CQ3568">
        <v>2.6639425058456001</v>
      </c>
      <c r="CR3568">
        <v>8.5918427641888135E-3</v>
      </c>
      <c r="CS3568">
        <v>252656.68787861799</v>
      </c>
      <c r="CT3568">
        <v>220578.38415879718</v>
      </c>
      <c r="CU3568">
        <v>0</v>
      </c>
    </row>
    <row r="3569" spans="89:99" x14ac:dyDescent="0.25">
      <c r="CK3569" t="s">
        <v>10374</v>
      </c>
      <c r="CL3569" t="s">
        <v>10375</v>
      </c>
      <c r="CM3569" t="s">
        <v>10376</v>
      </c>
      <c r="CN3569">
        <v>0</v>
      </c>
      <c r="CO3569">
        <v>1.2781663351809801E-6</v>
      </c>
      <c r="CP3569">
        <v>3384</v>
      </c>
      <c r="CQ3569">
        <v>0</v>
      </c>
      <c r="CR3569">
        <v>1.1158852246010624E-6</v>
      </c>
      <c r="CS3569">
        <v>0</v>
      </c>
      <c r="CT3569">
        <v>0</v>
      </c>
      <c r="CU3569">
        <v>0</v>
      </c>
    </row>
    <row r="3570" spans="89:99" x14ac:dyDescent="0.25">
      <c r="CK3570" t="s">
        <v>6406</v>
      </c>
      <c r="CL3570" t="s">
        <v>890</v>
      </c>
      <c r="CM3570" t="s">
        <v>891</v>
      </c>
      <c r="CN3570">
        <v>0</v>
      </c>
      <c r="CO3570">
        <v>6.2618800082594794E-2</v>
      </c>
      <c r="CP3570">
        <v>3385</v>
      </c>
      <c r="CQ3570">
        <v>1.1042608881337701</v>
      </c>
      <c r="CR3570">
        <v>5.4668466748908247E-2</v>
      </c>
      <c r="CS3570">
        <v>49.515846270552302</v>
      </c>
      <c r="CT3570">
        <v>43.229116364657912</v>
      </c>
      <c r="CU3570">
        <v>0</v>
      </c>
    </row>
    <row r="3571" spans="89:99" x14ac:dyDescent="0.25">
      <c r="CK3571" t="s">
        <v>6430</v>
      </c>
      <c r="CL3571" t="s">
        <v>6430</v>
      </c>
      <c r="CM3571" t="s">
        <v>6431</v>
      </c>
      <c r="CN3571">
        <v>0</v>
      </c>
      <c r="CO3571">
        <v>4.5108651597002198E-4</v>
      </c>
      <c r="CP3571">
        <v>3386</v>
      </c>
      <c r="CQ3571">
        <v>18.968288125325699</v>
      </c>
      <c r="CR3571">
        <v>3.9381476755640421E-4</v>
      </c>
      <c r="CS3571">
        <v>0.22469554041607601</v>
      </c>
      <c r="CT3571">
        <v>0.19616729582268938</v>
      </c>
      <c r="CU3571">
        <v>0</v>
      </c>
    </row>
    <row r="3572" spans="89:99" x14ac:dyDescent="0.25">
      <c r="CK3572" t="s">
        <v>9561</v>
      </c>
      <c r="CL3572" t="s">
        <v>11026</v>
      </c>
      <c r="CM3572" t="s">
        <v>11027</v>
      </c>
      <c r="CN3572">
        <v>0</v>
      </c>
      <c r="CO3572">
        <v>0.137009721822549</v>
      </c>
      <c r="CP3572">
        <v>3387</v>
      </c>
      <c r="CQ3572">
        <v>1.4367568940192399</v>
      </c>
      <c r="CR3572">
        <v>0.11961441950107092</v>
      </c>
      <c r="CS3572">
        <v>189776.00196862401</v>
      </c>
      <c r="CT3572">
        <v>165681.28165467968</v>
      </c>
      <c r="CU3572">
        <v>0</v>
      </c>
    </row>
    <row r="3573" spans="89:99" x14ac:dyDescent="0.25">
      <c r="CK3573" t="s">
        <v>8141</v>
      </c>
      <c r="CL3573" t="s">
        <v>8142</v>
      </c>
      <c r="CM3573" t="s">
        <v>8143</v>
      </c>
      <c r="CN3573">
        <v>0</v>
      </c>
      <c r="CO3573">
        <v>7.7907574344779698E-4</v>
      </c>
      <c r="CP3573">
        <v>3388</v>
      </c>
      <c r="CQ3573">
        <v>-23.114223484690001</v>
      </c>
      <c r="CR3573">
        <v>6.801611707566911E-4</v>
      </c>
      <c r="CS3573">
        <v>3221.0999415158899</v>
      </c>
      <c r="CT3573">
        <v>2812.1362085412675</v>
      </c>
      <c r="CU3573">
        <v>0</v>
      </c>
    </row>
    <row r="3574" spans="89:99" x14ac:dyDescent="0.25">
      <c r="CK3574" t="s">
        <v>9522</v>
      </c>
      <c r="CL3574" t="s">
        <v>9523</v>
      </c>
      <c r="CM3574" t="s">
        <v>9524</v>
      </c>
      <c r="CN3574">
        <v>0</v>
      </c>
      <c r="CO3574">
        <v>4.1775346722764301E-4</v>
      </c>
      <c r="CP3574">
        <v>3389</v>
      </c>
      <c r="CQ3574">
        <v>-0.27459495247657201</v>
      </c>
      <c r="CR3574">
        <v>3.6471381601455266E-4</v>
      </c>
      <c r="CS3574">
        <v>967.53666033464697</v>
      </c>
      <c r="CT3574">
        <v>844.69433579191912</v>
      </c>
      <c r="CU3574">
        <v>0</v>
      </c>
    </row>
    <row r="3575" spans="89:99" x14ac:dyDescent="0.25">
      <c r="CK3575" t="s">
        <v>5970</v>
      </c>
      <c r="CL3575" t="s">
        <v>9511</v>
      </c>
      <c r="CM3575" t="s">
        <v>9512</v>
      </c>
      <c r="CN3575">
        <v>0</v>
      </c>
      <c r="CO3575">
        <v>7.6112473208597698E-4</v>
      </c>
      <c r="CP3575">
        <v>3390</v>
      </c>
      <c r="CQ3575">
        <v>0.98721355540906097</v>
      </c>
      <c r="CR3575">
        <v>6.6448929160141314E-4</v>
      </c>
      <c r="CS3575">
        <v>4082.9209176450499</v>
      </c>
      <c r="CT3575">
        <v>3564.5369462571648</v>
      </c>
      <c r="CU3575">
        <v>0</v>
      </c>
    </row>
    <row r="3576" spans="89:99" x14ac:dyDescent="0.25">
      <c r="CK3576" t="s">
        <v>8205</v>
      </c>
      <c r="CL3576" t="s">
        <v>8206</v>
      </c>
      <c r="CM3576" t="s">
        <v>8207</v>
      </c>
      <c r="CN3576">
        <v>0</v>
      </c>
      <c r="CO3576">
        <v>1.2014220897028399E-3</v>
      </c>
      <c r="CP3576">
        <v>3391</v>
      </c>
      <c r="CQ3576">
        <v>3.0321581155817201</v>
      </c>
      <c r="CR3576">
        <v>1.048884735505809E-3</v>
      </c>
      <c r="CS3576">
        <v>48985.880443691298</v>
      </c>
      <c r="CT3576">
        <v>42766.437119038492</v>
      </c>
      <c r="CU3576">
        <v>0</v>
      </c>
    </row>
    <row r="3577" spans="89:99" x14ac:dyDescent="0.25">
      <c r="CK3577" t="s">
        <v>9165</v>
      </c>
      <c r="CL3577" t="s">
        <v>988</v>
      </c>
      <c r="CM3577" t="s">
        <v>989</v>
      </c>
      <c r="CN3577">
        <v>0</v>
      </c>
      <c r="CO3577">
        <v>0.52598817393582198</v>
      </c>
      <c r="CP3577">
        <v>3392</v>
      </c>
      <c r="CQ3577">
        <v>46.8562794018396</v>
      </c>
      <c r="CR3577">
        <v>0.45920661142023439</v>
      </c>
      <c r="CS3577">
        <v>32.2787551018531</v>
      </c>
      <c r="CT3577">
        <v>28.180515239101432</v>
      </c>
      <c r="CU3577">
        <v>0</v>
      </c>
    </row>
    <row r="3578" spans="89:99" x14ac:dyDescent="0.25">
      <c r="CK3578" t="s">
        <v>6488</v>
      </c>
      <c r="CL3578" t="s">
        <v>9844</v>
      </c>
      <c r="CM3578" t="s">
        <v>9845</v>
      </c>
      <c r="CN3578">
        <v>0</v>
      </c>
      <c r="CO3578">
        <v>3.7202263396113701E-4</v>
      </c>
      <c r="CP3578">
        <v>3393</v>
      </c>
      <c r="CQ3578">
        <v>-7.9198580150946096</v>
      </c>
      <c r="CR3578">
        <v>3.247891522628953E-4</v>
      </c>
      <c r="CS3578">
        <v>25512.3618038856</v>
      </c>
      <c r="CT3578">
        <v>22273.210299817074</v>
      </c>
      <c r="CU3578">
        <v>0</v>
      </c>
    </row>
    <row r="3579" spans="89:99" x14ac:dyDescent="0.25">
      <c r="CK3579" t="s">
        <v>2686</v>
      </c>
      <c r="CL3579" t="s">
        <v>7383</v>
      </c>
      <c r="CM3579" t="s">
        <v>7384</v>
      </c>
      <c r="CN3579">
        <v>0</v>
      </c>
      <c r="CO3579">
        <v>3.2463928314950901E-3</v>
      </c>
      <c r="CP3579">
        <v>3394</v>
      </c>
      <c r="CQ3579">
        <v>12.844323060415199</v>
      </c>
      <c r="CR3579">
        <v>2.8342178120371484E-3</v>
      </c>
      <c r="CS3579">
        <v>60.8142072400682</v>
      </c>
      <c r="CT3579">
        <v>53.092992232040196</v>
      </c>
      <c r="CU3579">
        <v>0</v>
      </c>
    </row>
    <row r="3580" spans="89:99" x14ac:dyDescent="0.25">
      <c r="CK3580" t="s">
        <v>7898</v>
      </c>
      <c r="CL3580" t="s">
        <v>2137</v>
      </c>
      <c r="CM3580" t="s">
        <v>2138</v>
      </c>
      <c r="CN3580">
        <v>0</v>
      </c>
      <c r="CO3580">
        <v>2.3898802587003401E-2</v>
      </c>
      <c r="CP3580">
        <v>3395</v>
      </c>
      <c r="CQ3580">
        <v>3.9471906347215202</v>
      </c>
      <c r="CR3580">
        <v>2.0864515015347106E-2</v>
      </c>
      <c r="CS3580">
        <v>0</v>
      </c>
      <c r="CT3580">
        <v>0</v>
      </c>
      <c r="CU3580">
        <v>0</v>
      </c>
    </row>
    <row r="3581" spans="89:99" x14ac:dyDescent="0.25">
      <c r="CK3581" t="s">
        <v>10835</v>
      </c>
      <c r="CL3581" t="s">
        <v>10836</v>
      </c>
      <c r="CM3581" t="s">
        <v>10837</v>
      </c>
      <c r="CN3581">
        <v>0</v>
      </c>
      <c r="CO3581">
        <v>1.1097442903526499E-2</v>
      </c>
      <c r="CP3581">
        <v>3396</v>
      </c>
      <c r="CQ3581">
        <v>7.8670877033935396</v>
      </c>
      <c r="CR3581">
        <v>9.688467162723164E-3</v>
      </c>
      <c r="CS3581">
        <v>1268.4542590630101</v>
      </c>
      <c r="CT3581">
        <v>1107.4062325153345</v>
      </c>
      <c r="CU3581">
        <v>0</v>
      </c>
    </row>
    <row r="3582" spans="89:99" x14ac:dyDescent="0.25">
      <c r="CK3582" t="s">
        <v>10988</v>
      </c>
      <c r="CL3582" t="s">
        <v>10989</v>
      </c>
      <c r="CM3582" t="s">
        <v>10990</v>
      </c>
      <c r="CN3582">
        <v>0</v>
      </c>
      <c r="CO3582">
        <v>3.8560649837213298E-4</v>
      </c>
      <c r="CP3582">
        <v>3397</v>
      </c>
      <c r="CQ3582">
        <v>-1.2446759480043701</v>
      </c>
      <c r="CR3582">
        <v>3.366483549128136E-4</v>
      </c>
      <c r="CS3582">
        <v>8707.3259692248594</v>
      </c>
      <c r="CT3582">
        <v>7601.8090348681962</v>
      </c>
      <c r="CU3582">
        <v>0</v>
      </c>
    </row>
    <row r="3583" spans="89:99" x14ac:dyDescent="0.25">
      <c r="CK3583" t="s">
        <v>9499</v>
      </c>
      <c r="CL3583" t="s">
        <v>9500</v>
      </c>
      <c r="CM3583" t="s">
        <v>9501</v>
      </c>
      <c r="CN3583">
        <v>0</v>
      </c>
      <c r="CO3583">
        <v>1.49728625573978E-2</v>
      </c>
      <c r="CP3583">
        <v>3398</v>
      </c>
      <c r="CQ3583">
        <v>-2.0028245603588002</v>
      </c>
      <c r="CR3583">
        <v>1.307184803566035E-2</v>
      </c>
      <c r="CS3583">
        <v>5354.3342108336801</v>
      </c>
      <c r="CT3583">
        <v>4674.5265220893943</v>
      </c>
      <c r="CU3583">
        <v>0</v>
      </c>
    </row>
    <row r="3584" spans="89:99" x14ac:dyDescent="0.25">
      <c r="CK3584" t="s">
        <v>7240</v>
      </c>
      <c r="CL3584" t="s">
        <v>7241</v>
      </c>
      <c r="CM3584" t="s">
        <v>7242</v>
      </c>
      <c r="CN3584">
        <v>0</v>
      </c>
      <c r="CO3584">
        <v>2.6053993190069502E-4</v>
      </c>
      <c r="CP3584">
        <v>3399</v>
      </c>
      <c r="CQ3584">
        <v>-12.5047401199891</v>
      </c>
      <c r="CR3584">
        <v>2.2746073998685523E-4</v>
      </c>
      <c r="CS3584">
        <v>1452275.2716318599</v>
      </c>
      <c r="CT3584">
        <v>1267888.5940443929</v>
      </c>
      <c r="CU3584">
        <v>0</v>
      </c>
    </row>
    <row r="3585" spans="89:99" x14ac:dyDescent="0.25">
      <c r="CK3585" t="s">
        <v>9687</v>
      </c>
      <c r="CL3585" t="s">
        <v>9688</v>
      </c>
      <c r="CM3585" t="s">
        <v>9689</v>
      </c>
      <c r="CN3585">
        <v>0</v>
      </c>
      <c r="CO3585">
        <v>0.104546834776228</v>
      </c>
      <c r="CP3585">
        <v>3400</v>
      </c>
      <c r="CQ3585">
        <v>4.80521556593271</v>
      </c>
      <c r="CR3585">
        <v>9.1273150445699017E-2</v>
      </c>
      <c r="CS3585">
        <v>5355.5838781550401</v>
      </c>
      <c r="CT3585">
        <v>4675.6175266489654</v>
      </c>
      <c r="CU3585">
        <v>0</v>
      </c>
    </row>
    <row r="3586" spans="89:99" x14ac:dyDescent="0.25">
      <c r="CK3586" t="s">
        <v>7755</v>
      </c>
      <c r="CL3586" t="s">
        <v>7756</v>
      </c>
      <c r="CM3586" t="s">
        <v>7757</v>
      </c>
      <c r="CN3586">
        <v>0</v>
      </c>
      <c r="CO3586">
        <v>7.4404179320436095E-2</v>
      </c>
      <c r="CP3586">
        <v>3401</v>
      </c>
      <c r="CQ3586">
        <v>-6.6315782855972003</v>
      </c>
      <c r="CR3586">
        <v>6.4957527097196266E-2</v>
      </c>
      <c r="CS3586">
        <v>10144.754434284599</v>
      </c>
      <c r="CT3586">
        <v>8856.7358322900927</v>
      </c>
      <c r="CU3586">
        <v>0</v>
      </c>
    </row>
    <row r="3587" spans="89:99" x14ac:dyDescent="0.25">
      <c r="CK3587" t="s">
        <v>10161</v>
      </c>
      <c r="CL3587" t="s">
        <v>10162</v>
      </c>
      <c r="CM3587" t="s">
        <v>10163</v>
      </c>
      <c r="CN3587">
        <v>0</v>
      </c>
      <c r="CO3587">
        <v>2.3257721879969199E-3</v>
      </c>
      <c r="CP3587">
        <v>3402</v>
      </c>
      <c r="CQ3587">
        <v>-12.6651900651923</v>
      </c>
      <c r="CR3587">
        <v>2.0304828479200798E-3</v>
      </c>
      <c r="CS3587">
        <v>8.1727634686211706E-2</v>
      </c>
      <c r="CT3587">
        <v>7.1351167275911551E-2</v>
      </c>
      <c r="CU3587">
        <v>0</v>
      </c>
    </row>
    <row r="3588" spans="89:99" x14ac:dyDescent="0.25">
      <c r="CK3588" t="s">
        <v>6247</v>
      </c>
      <c r="CL3588" t="s">
        <v>9696</v>
      </c>
      <c r="CM3588" t="s">
        <v>9697</v>
      </c>
      <c r="CN3588">
        <v>0</v>
      </c>
      <c r="CO3588">
        <v>9.6641834903022008E-6</v>
      </c>
      <c r="CP3588">
        <v>3403</v>
      </c>
      <c r="CQ3588">
        <v>-15.902462309690501</v>
      </c>
      <c r="CR3588">
        <v>8.4371800976394747E-6</v>
      </c>
      <c r="CS3588">
        <v>558.69093334383103</v>
      </c>
      <c r="CT3588">
        <v>487.757297682765</v>
      </c>
      <c r="CU3588">
        <v>0</v>
      </c>
    </row>
    <row r="3589" spans="89:99" x14ac:dyDescent="0.25">
      <c r="CK3589" t="s">
        <v>6498</v>
      </c>
      <c r="CL3589" t="s">
        <v>2194</v>
      </c>
      <c r="CM3589" t="s">
        <v>2195</v>
      </c>
      <c r="CN3589">
        <v>0</v>
      </c>
      <c r="CO3589">
        <v>0.20211780983056801</v>
      </c>
      <c r="CP3589">
        <v>3404</v>
      </c>
      <c r="CQ3589">
        <v>0.63395821041832801</v>
      </c>
      <c r="CR3589">
        <v>0.17645612422323984</v>
      </c>
      <c r="CS3589">
        <v>320.53143880016103</v>
      </c>
      <c r="CT3589">
        <v>279.83548520433749</v>
      </c>
      <c r="CU3589">
        <v>0</v>
      </c>
    </row>
    <row r="3590" spans="89:99" x14ac:dyDescent="0.25">
      <c r="CK3590" t="s">
        <v>9321</v>
      </c>
      <c r="CL3590" t="s">
        <v>9322</v>
      </c>
      <c r="CM3590" t="s">
        <v>9323</v>
      </c>
      <c r="CN3590">
        <v>0</v>
      </c>
      <c r="CO3590">
        <v>1.1749427036533E-5</v>
      </c>
      <c r="CP3590">
        <v>3405</v>
      </c>
      <c r="CQ3590">
        <v>0</v>
      </c>
      <c r="CR3590">
        <v>1.0257672782266628E-5</v>
      </c>
      <c r="CS3590">
        <v>0</v>
      </c>
      <c r="CT3590">
        <v>0</v>
      </c>
      <c r="CU3590">
        <v>0</v>
      </c>
    </row>
    <row r="3591" spans="89:99" x14ac:dyDescent="0.25">
      <c r="CK3591" t="s">
        <v>9530</v>
      </c>
      <c r="CL3591" t="s">
        <v>9531</v>
      </c>
      <c r="CM3591" t="s">
        <v>9532</v>
      </c>
      <c r="CN3591">
        <v>0</v>
      </c>
      <c r="CO3591">
        <v>2.05635135645006E-6</v>
      </c>
      <c r="CP3591">
        <v>3406</v>
      </c>
      <c r="CQ3591">
        <v>1.1470793788249301</v>
      </c>
      <c r="CR3591">
        <v>1.795268762829735E-6</v>
      </c>
      <c r="CS3591">
        <v>0.26906648942162098</v>
      </c>
      <c r="CT3591">
        <v>0.23490473165869435</v>
      </c>
      <c r="CU3591">
        <v>0</v>
      </c>
    </row>
    <row r="3592" spans="89:99" x14ac:dyDescent="0.25">
      <c r="CK3592" t="s">
        <v>8917</v>
      </c>
      <c r="CL3592" t="s">
        <v>8918</v>
      </c>
      <c r="CM3592" t="s">
        <v>8919</v>
      </c>
      <c r="CN3592">
        <v>0</v>
      </c>
      <c r="CO3592">
        <v>1.48099257415529E-6</v>
      </c>
      <c r="CP3592">
        <v>3407</v>
      </c>
      <c r="CQ3592">
        <v>-95.693554805148395</v>
      </c>
      <c r="CR3592">
        <v>1.292959832970238E-6</v>
      </c>
      <c r="CS3592">
        <v>0.239920797013156</v>
      </c>
      <c r="CT3592">
        <v>0.20945949294117772</v>
      </c>
      <c r="CU3592">
        <v>0</v>
      </c>
    </row>
    <row r="3593" spans="89:99" x14ac:dyDescent="0.25">
      <c r="CK3593" t="s">
        <v>7917</v>
      </c>
      <c r="CL3593" t="s">
        <v>769</v>
      </c>
      <c r="CM3593" t="s">
        <v>770</v>
      </c>
      <c r="CN3593">
        <v>0</v>
      </c>
      <c r="CO3593">
        <v>9.8303205357570204E-3</v>
      </c>
      <c r="CP3593">
        <v>3408</v>
      </c>
      <c r="CQ3593">
        <v>0</v>
      </c>
      <c r="CR3593">
        <v>8.5822237192551692E-3</v>
      </c>
      <c r="CS3593">
        <v>0</v>
      </c>
      <c r="CT3593">
        <v>0</v>
      </c>
      <c r="CU3593">
        <v>0</v>
      </c>
    </row>
    <row r="3594" spans="89:99" x14ac:dyDescent="0.25">
      <c r="CK3594" t="s">
        <v>8227</v>
      </c>
      <c r="CL3594" t="s">
        <v>8228</v>
      </c>
      <c r="CM3594" t="s">
        <v>8229</v>
      </c>
      <c r="CN3594">
        <v>0</v>
      </c>
      <c r="CO3594">
        <v>1.0942560515170301E-3</v>
      </c>
      <c r="CP3594">
        <v>3409</v>
      </c>
      <c r="CQ3594">
        <v>6.5469664974194097E-2</v>
      </c>
      <c r="CR3594">
        <v>9.5532492619222211E-4</v>
      </c>
      <c r="CS3594">
        <v>0.24328438471085001</v>
      </c>
      <c r="CT3594">
        <v>0.21239602609042171</v>
      </c>
      <c r="CU3594">
        <v>0</v>
      </c>
    </row>
    <row r="3595" spans="89:99" x14ac:dyDescent="0.25">
      <c r="CK3595" t="s">
        <v>5639</v>
      </c>
      <c r="CL3595" t="s">
        <v>5640</v>
      </c>
      <c r="CM3595" t="s">
        <v>5641</v>
      </c>
      <c r="CN3595">
        <v>0</v>
      </c>
      <c r="CO3595">
        <v>1.1917554002161901E-6</v>
      </c>
      <c r="CP3595">
        <v>3410</v>
      </c>
      <c r="CQ3595">
        <v>0</v>
      </c>
      <c r="CR3595">
        <v>1.0404453675831421E-6</v>
      </c>
      <c r="CS3595">
        <v>0</v>
      </c>
      <c r="CT3595">
        <v>0</v>
      </c>
      <c r="CU3595">
        <v>0</v>
      </c>
    </row>
    <row r="3596" spans="89:99" x14ac:dyDescent="0.25">
      <c r="CK3596" t="s">
        <v>8778</v>
      </c>
      <c r="CL3596" t="s">
        <v>8779</v>
      </c>
      <c r="CM3596" t="s">
        <v>8780</v>
      </c>
      <c r="CN3596">
        <v>0</v>
      </c>
      <c r="CO3596">
        <v>0.27744280497505402</v>
      </c>
      <c r="CP3596">
        <v>3411</v>
      </c>
      <c r="CQ3596">
        <v>0.92222752971076605</v>
      </c>
      <c r="CR3596">
        <v>0.24221755668420134</v>
      </c>
      <c r="CS3596">
        <v>23927.499829463501</v>
      </c>
      <c r="CT3596">
        <v>20889.568741115501</v>
      </c>
      <c r="CU3596">
        <v>0</v>
      </c>
    </row>
    <row r="3597" spans="89:99" x14ac:dyDescent="0.25">
      <c r="CK3597" t="s">
        <v>8628</v>
      </c>
      <c r="CL3597" t="s">
        <v>8629</v>
      </c>
      <c r="CM3597" t="s">
        <v>8630</v>
      </c>
      <c r="CN3597">
        <v>0</v>
      </c>
      <c r="CO3597">
        <v>1.58255085509817E-2</v>
      </c>
      <c r="CP3597">
        <v>3412</v>
      </c>
      <c r="CQ3597">
        <v>13.490292860196799</v>
      </c>
      <c r="CR3597">
        <v>1.3816238683314863E-2</v>
      </c>
      <c r="CS3597">
        <v>21095.529502526999</v>
      </c>
      <c r="CT3597">
        <v>18417.156694768168</v>
      </c>
      <c r="CU3597">
        <v>0</v>
      </c>
    </row>
    <row r="3598" spans="89:99" x14ac:dyDescent="0.25">
      <c r="CK3598" t="s">
        <v>7764</v>
      </c>
      <c r="CL3598" t="s">
        <v>7765</v>
      </c>
      <c r="CM3598" t="s">
        <v>7766</v>
      </c>
      <c r="CN3598">
        <v>0</v>
      </c>
      <c r="CO3598">
        <v>2.32669166482562E-3</v>
      </c>
      <c r="CP3598">
        <v>3413</v>
      </c>
      <c r="CQ3598">
        <v>0.70858595662675505</v>
      </c>
      <c r="CR3598">
        <v>2.0312855842927005E-3</v>
      </c>
      <c r="CS3598">
        <v>136339.170724825</v>
      </c>
      <c r="CT3598">
        <v>119029.00425291836</v>
      </c>
      <c r="CU3598">
        <v>0</v>
      </c>
    </row>
    <row r="3599" spans="89:99" x14ac:dyDescent="0.25">
      <c r="CK3599" t="s">
        <v>4804</v>
      </c>
      <c r="CL3599" t="s">
        <v>9237</v>
      </c>
      <c r="CM3599" t="s">
        <v>9238</v>
      </c>
      <c r="CN3599">
        <v>0</v>
      </c>
      <c r="CO3599">
        <v>3.6763701905529897E-2</v>
      </c>
      <c r="CP3599">
        <v>3414</v>
      </c>
      <c r="CQ3599">
        <v>2.3722379379063501</v>
      </c>
      <c r="CR3599">
        <v>3.2096035256796211E-2</v>
      </c>
      <c r="CS3599">
        <v>0</v>
      </c>
      <c r="CT3599">
        <v>0</v>
      </c>
      <c r="CU3599">
        <v>0</v>
      </c>
    </row>
    <row r="3600" spans="89:99" x14ac:dyDescent="0.25">
      <c r="CK3600" t="s">
        <v>9184</v>
      </c>
      <c r="CL3600" t="s">
        <v>3552</v>
      </c>
      <c r="CM3600" t="s">
        <v>3553</v>
      </c>
      <c r="CN3600">
        <v>0</v>
      </c>
      <c r="CO3600">
        <v>1.1512391624921899E-6</v>
      </c>
      <c r="CP3600">
        <v>3415</v>
      </c>
      <c r="CQ3600">
        <v>0</v>
      </c>
      <c r="CR3600">
        <v>1.0050732334655318E-6</v>
      </c>
      <c r="CS3600">
        <v>0</v>
      </c>
      <c r="CT3600">
        <v>0</v>
      </c>
      <c r="CU3600">
        <v>0</v>
      </c>
    </row>
    <row r="3601" spans="89:99" x14ac:dyDescent="0.25">
      <c r="CK3601" t="s">
        <v>8703</v>
      </c>
      <c r="CL3601" t="s">
        <v>8704</v>
      </c>
      <c r="CM3601" t="s">
        <v>8705</v>
      </c>
      <c r="CN3601">
        <v>0</v>
      </c>
      <c r="CO3601">
        <v>1.7218467474319199E-3</v>
      </c>
      <c r="CP3601">
        <v>3416</v>
      </c>
      <c r="CQ3601">
        <v>9.8443231452024896E-2</v>
      </c>
      <c r="CR3601">
        <v>1.5032341969909741E-3</v>
      </c>
      <c r="CS3601">
        <v>0</v>
      </c>
      <c r="CT3601">
        <v>0</v>
      </c>
      <c r="CU3601">
        <v>0</v>
      </c>
    </row>
    <row r="3602" spans="89:99" x14ac:dyDescent="0.25">
      <c r="CK3602" t="s">
        <v>7698</v>
      </c>
      <c r="CL3602" t="s">
        <v>823</v>
      </c>
      <c r="CM3602" t="s">
        <v>824</v>
      </c>
      <c r="CN3602">
        <v>0</v>
      </c>
      <c r="CO3602">
        <v>9.0757075469536194E-2</v>
      </c>
      <c r="CP3602">
        <v>3417</v>
      </c>
      <c r="CQ3602">
        <v>-4.7105368778785697E-2</v>
      </c>
      <c r="CR3602">
        <v>7.923419413962203E-2</v>
      </c>
      <c r="CS3602">
        <v>0</v>
      </c>
      <c r="CT3602">
        <v>0</v>
      </c>
      <c r="CU3602">
        <v>0</v>
      </c>
    </row>
    <row r="3603" spans="89:99" x14ac:dyDescent="0.25">
      <c r="CK3603" t="s">
        <v>9335</v>
      </c>
      <c r="CL3603" t="s">
        <v>9336</v>
      </c>
      <c r="CM3603" t="s">
        <v>9337</v>
      </c>
      <c r="CN3603">
        <v>0</v>
      </c>
      <c r="CO3603">
        <v>1.8821689068930099E-3</v>
      </c>
      <c r="CP3603">
        <v>3418</v>
      </c>
      <c r="CQ3603">
        <v>-0.76439530949466605</v>
      </c>
      <c r="CR3603">
        <v>1.6432012137982464E-3</v>
      </c>
      <c r="CS3603">
        <v>0.835682994660499</v>
      </c>
      <c r="CT3603">
        <v>0.72958133892642363</v>
      </c>
      <c r="CU3603">
        <v>0</v>
      </c>
    </row>
    <row r="3604" spans="89:99" x14ac:dyDescent="0.25">
      <c r="CK3604" t="s">
        <v>5452</v>
      </c>
      <c r="CL3604" t="s">
        <v>5453</v>
      </c>
      <c r="CM3604" t="s">
        <v>5454</v>
      </c>
      <c r="CN3604">
        <v>0</v>
      </c>
      <c r="CO3604">
        <v>1.8101608050006301E-3</v>
      </c>
      <c r="CP3604">
        <v>3419</v>
      </c>
      <c r="CQ3604">
        <v>64.790272595251594</v>
      </c>
      <c r="CR3604">
        <v>1.5803355485545306E-3</v>
      </c>
      <c r="CS3604">
        <v>1470.35678039442</v>
      </c>
      <c r="CT3604">
        <v>1283.6744021284233</v>
      </c>
      <c r="CU3604">
        <v>0</v>
      </c>
    </row>
    <row r="3605" spans="89:99" x14ac:dyDescent="0.25">
      <c r="CK3605" t="s">
        <v>6044</v>
      </c>
      <c r="CL3605" t="s">
        <v>2677</v>
      </c>
      <c r="CM3605" t="s">
        <v>2678</v>
      </c>
      <c r="CN3605">
        <v>0</v>
      </c>
      <c r="CO3605">
        <v>6.0661114833802602E-3</v>
      </c>
      <c r="CP3605">
        <v>3420</v>
      </c>
      <c r="CQ3605">
        <v>-9.0653668441560509</v>
      </c>
      <c r="CR3605">
        <v>5.2959337050043701E-3</v>
      </c>
      <c r="CS3605">
        <v>636.27439386232004</v>
      </c>
      <c r="CT3605">
        <v>555.49045171998455</v>
      </c>
      <c r="CU3605">
        <v>0</v>
      </c>
    </row>
    <row r="3606" spans="89:99" x14ac:dyDescent="0.25">
      <c r="CK3606" t="s">
        <v>5001</v>
      </c>
      <c r="CL3606" t="s">
        <v>1856</v>
      </c>
      <c r="CM3606" t="s">
        <v>1857</v>
      </c>
      <c r="CN3606">
        <v>0</v>
      </c>
      <c r="CO3606">
        <v>9.3954766955214397E-4</v>
      </c>
      <c r="CP3606">
        <v>3421</v>
      </c>
      <c r="CQ3606">
        <v>-6.0334141857436698</v>
      </c>
      <c r="CR3606">
        <v>8.202589392351258E-4</v>
      </c>
      <c r="CS3606">
        <v>0.12884471652711099</v>
      </c>
      <c r="CT3606">
        <v>0.11248607593796291</v>
      </c>
      <c r="CU3606">
        <v>0</v>
      </c>
    </row>
    <row r="3607" spans="89:99" x14ac:dyDescent="0.25">
      <c r="CK3607" t="s">
        <v>7502</v>
      </c>
      <c r="CL3607" t="s">
        <v>7503</v>
      </c>
      <c r="CM3607" t="s">
        <v>7504</v>
      </c>
      <c r="CN3607">
        <v>0</v>
      </c>
      <c r="CO3607">
        <v>8.2559066374012494E-5</v>
      </c>
      <c r="CP3607">
        <v>3422</v>
      </c>
      <c r="CQ3607">
        <v>4.1200321269901599</v>
      </c>
      <c r="CR3607">
        <v>7.20770370709024E-5</v>
      </c>
      <c r="CS3607">
        <v>0</v>
      </c>
      <c r="CT3607">
        <v>0</v>
      </c>
      <c r="CU3607">
        <v>0</v>
      </c>
    </row>
    <row r="3608" spans="89:99" x14ac:dyDescent="0.25">
      <c r="CK3608" t="s">
        <v>7680</v>
      </c>
      <c r="CL3608" t="s">
        <v>2063</v>
      </c>
      <c r="CM3608" t="s">
        <v>2064</v>
      </c>
      <c r="CN3608">
        <v>0</v>
      </c>
      <c r="CO3608">
        <v>2.1499241193945501E-2</v>
      </c>
      <c r="CP3608">
        <v>3423</v>
      </c>
      <c r="CQ3608">
        <v>9.4117851870727307</v>
      </c>
      <c r="CR3608">
        <v>1.876961153499741E-2</v>
      </c>
      <c r="CS3608">
        <v>9.5668144471391798</v>
      </c>
      <c r="CT3608">
        <v>8.3521734176726028</v>
      </c>
      <c r="CU3608">
        <v>0</v>
      </c>
    </row>
    <row r="3609" spans="89:99" x14ac:dyDescent="0.25">
      <c r="CK3609" t="s">
        <v>6703</v>
      </c>
      <c r="CL3609" t="s">
        <v>6704</v>
      </c>
      <c r="CM3609" t="s">
        <v>6705</v>
      </c>
      <c r="CN3609">
        <v>0</v>
      </c>
      <c r="CO3609">
        <v>4.0966171090892002E-4</v>
      </c>
      <c r="CP3609">
        <v>3424</v>
      </c>
      <c r="CQ3609">
        <v>0</v>
      </c>
      <c r="CR3609">
        <v>3.5764942144507998E-4</v>
      </c>
      <c r="CS3609">
        <v>0</v>
      </c>
      <c r="CT3609">
        <v>0</v>
      </c>
      <c r="CU3609">
        <v>0</v>
      </c>
    </row>
    <row r="3610" spans="89:99" x14ac:dyDescent="0.25">
      <c r="CK3610" t="s">
        <v>4461</v>
      </c>
      <c r="CL3610" t="s">
        <v>1859</v>
      </c>
      <c r="CM3610" t="s">
        <v>1976</v>
      </c>
      <c r="CN3610">
        <v>0</v>
      </c>
      <c r="CO3610">
        <v>0.165601368696146</v>
      </c>
      <c r="CP3610">
        <v>3425</v>
      </c>
      <c r="CQ3610">
        <v>4.0754001257673096</v>
      </c>
      <c r="CR3610">
        <v>0.14457595652100858</v>
      </c>
      <c r="CS3610">
        <v>62858.784500982802</v>
      </c>
      <c r="CT3610">
        <v>54877.981785600037</v>
      </c>
      <c r="CU3610">
        <v>0</v>
      </c>
    </row>
    <row r="3611" spans="89:99" x14ac:dyDescent="0.25">
      <c r="CK3611" t="s">
        <v>8612</v>
      </c>
      <c r="CL3611" t="s">
        <v>905</v>
      </c>
      <c r="CM3611" t="s">
        <v>906</v>
      </c>
      <c r="CN3611">
        <v>0</v>
      </c>
      <c r="CO3611">
        <v>4.5136791887139601E-4</v>
      </c>
      <c r="CP3611">
        <v>3426</v>
      </c>
      <c r="CQ3611">
        <v>0.70767423508692995</v>
      </c>
      <c r="CR3611">
        <v>3.940604424198082E-4</v>
      </c>
      <c r="CS3611">
        <v>0</v>
      </c>
      <c r="CT3611">
        <v>0</v>
      </c>
      <c r="CU3611">
        <v>0</v>
      </c>
    </row>
    <row r="3612" spans="89:99" x14ac:dyDescent="0.25">
      <c r="CK3612" t="s">
        <v>9329</v>
      </c>
      <c r="CL3612" t="s">
        <v>9330</v>
      </c>
      <c r="CM3612" t="s">
        <v>9331</v>
      </c>
      <c r="CN3612">
        <v>0</v>
      </c>
      <c r="CO3612">
        <v>1.3694056480257E-2</v>
      </c>
      <c r="CP3612">
        <v>3427</v>
      </c>
      <c r="CQ3612">
        <v>0.45698511838413602</v>
      </c>
      <c r="CR3612">
        <v>1.1955404293297655E-2</v>
      </c>
      <c r="CS3612">
        <v>338.11994855402497</v>
      </c>
      <c r="CT3612">
        <v>295.19088740581185</v>
      </c>
      <c r="CU3612">
        <v>0</v>
      </c>
    </row>
    <row r="3613" spans="89:99" x14ac:dyDescent="0.25">
      <c r="CK3613" t="s">
        <v>8489</v>
      </c>
      <c r="CL3613" t="s">
        <v>8939</v>
      </c>
      <c r="CM3613" t="s">
        <v>8940</v>
      </c>
      <c r="CN3613">
        <v>0</v>
      </c>
      <c r="CO3613">
        <v>2.4352008992678201E-2</v>
      </c>
      <c r="CP3613">
        <v>3428</v>
      </c>
      <c r="CQ3613">
        <v>-2.9851372194844501</v>
      </c>
      <c r="CR3613">
        <v>2.1260180522931812E-2</v>
      </c>
      <c r="CS3613">
        <v>17489.512718210099</v>
      </c>
      <c r="CT3613">
        <v>15268.974225455277</v>
      </c>
      <c r="CU3613">
        <v>0</v>
      </c>
    </row>
    <row r="3614" spans="89:99" x14ac:dyDescent="0.25">
      <c r="CK3614" t="s">
        <v>2050</v>
      </c>
      <c r="CL3614" t="s">
        <v>2050</v>
      </c>
      <c r="CM3614" t="s">
        <v>1135</v>
      </c>
      <c r="CN3614">
        <v>0</v>
      </c>
      <c r="CO3614">
        <v>4.29205052828096E-2</v>
      </c>
      <c r="CP3614">
        <v>3429</v>
      </c>
      <c r="CQ3614">
        <v>14.593569092439401</v>
      </c>
      <c r="CR3614">
        <v>3.7471146250082972E-2</v>
      </c>
      <c r="CS3614">
        <v>12980.601925056701</v>
      </c>
      <c r="CT3614">
        <v>11332.532782243805</v>
      </c>
      <c r="CU3614">
        <v>0</v>
      </c>
    </row>
    <row r="3615" spans="89:99" x14ac:dyDescent="0.25">
      <c r="CK3615" t="s">
        <v>9311</v>
      </c>
      <c r="CL3615" t="s">
        <v>809</v>
      </c>
      <c r="CM3615" t="s">
        <v>810</v>
      </c>
      <c r="CN3615">
        <v>0</v>
      </c>
      <c r="CO3615">
        <v>1.42069117968555E-3</v>
      </c>
      <c r="CP3615">
        <v>3430</v>
      </c>
      <c r="CQ3615">
        <v>0</v>
      </c>
      <c r="CR3615">
        <v>1.2403145447479542E-3</v>
      </c>
      <c r="CS3615">
        <v>0</v>
      </c>
      <c r="CT3615">
        <v>0</v>
      </c>
      <c r="CU3615">
        <v>0</v>
      </c>
    </row>
    <row r="3616" spans="89:99" x14ac:dyDescent="0.25">
      <c r="CK3616" t="s">
        <v>8935</v>
      </c>
      <c r="CL3616" t="s">
        <v>1403</v>
      </c>
      <c r="CM3616" t="s">
        <v>1404</v>
      </c>
      <c r="CN3616">
        <v>0</v>
      </c>
      <c r="CO3616">
        <v>1.0776822871460599E-3</v>
      </c>
      <c r="CP3616">
        <v>3431</v>
      </c>
      <c r="CQ3616">
        <v>1.0994485133904099</v>
      </c>
      <c r="CR3616">
        <v>9.4085543324084781E-4</v>
      </c>
      <c r="CS3616">
        <v>12.437435025690499</v>
      </c>
      <c r="CT3616">
        <v>10.858328525088734</v>
      </c>
      <c r="CU3616">
        <v>0</v>
      </c>
    </row>
    <row r="3617" spans="89:99" x14ac:dyDescent="0.25">
      <c r="CK3617" t="s">
        <v>10804</v>
      </c>
      <c r="CL3617" t="s">
        <v>10805</v>
      </c>
      <c r="CM3617" t="s">
        <v>10806</v>
      </c>
      <c r="CN3617">
        <v>0</v>
      </c>
      <c r="CO3617">
        <v>5.5700647183619997E-4</v>
      </c>
      <c r="CP3617">
        <v>3432</v>
      </c>
      <c r="CQ3617">
        <v>-74.9851220301247</v>
      </c>
      <c r="CR3617">
        <v>4.8628670214598881E-4</v>
      </c>
      <c r="CS3617">
        <v>3.0683181339502399</v>
      </c>
      <c r="CT3617">
        <v>2.6787521903913825</v>
      </c>
      <c r="CU3617">
        <v>0</v>
      </c>
    </row>
    <row r="3618" spans="89:99" x14ac:dyDescent="0.25">
      <c r="CK3618" t="s">
        <v>7908</v>
      </c>
      <c r="CL3618" t="s">
        <v>7909</v>
      </c>
      <c r="CM3618" t="s">
        <v>7910</v>
      </c>
      <c r="CN3618">
        <v>0</v>
      </c>
      <c r="CO3618">
        <v>8.7215696973027598E-2</v>
      </c>
      <c r="CP3618">
        <v>3433</v>
      </c>
      <c r="CQ3618">
        <v>-5.1877232764773904</v>
      </c>
      <c r="CR3618">
        <v>7.614244322254414E-2</v>
      </c>
      <c r="CS3618">
        <v>681.81009401805204</v>
      </c>
      <c r="CT3618">
        <v>595.24475724114427</v>
      </c>
      <c r="CU3618">
        <v>0</v>
      </c>
    </row>
    <row r="3619" spans="89:99" x14ac:dyDescent="0.25">
      <c r="CK3619" t="s">
        <v>8396</v>
      </c>
      <c r="CL3619" t="s">
        <v>8397</v>
      </c>
      <c r="CM3619" t="s">
        <v>8398</v>
      </c>
      <c r="CN3619">
        <v>0</v>
      </c>
      <c r="CO3619">
        <v>8.3544238556376406E-5</v>
      </c>
      <c r="CP3619">
        <v>3434</v>
      </c>
      <c r="CQ3619">
        <v>0</v>
      </c>
      <c r="CR3619">
        <v>7.2937127852304654E-5</v>
      </c>
      <c r="CS3619">
        <v>0</v>
      </c>
      <c r="CT3619">
        <v>0</v>
      </c>
      <c r="CU3619">
        <v>0</v>
      </c>
    </row>
    <row r="3620" spans="89:99" x14ac:dyDescent="0.25">
      <c r="CK3620" t="s">
        <v>5230</v>
      </c>
      <c r="CL3620" t="s">
        <v>654</v>
      </c>
      <c r="CM3620" t="s">
        <v>5231</v>
      </c>
      <c r="CN3620">
        <v>0</v>
      </c>
      <c r="CO3620">
        <v>7.2216897712905999E-4</v>
      </c>
      <c r="CP3620">
        <v>3435</v>
      </c>
      <c r="CQ3620">
        <v>0</v>
      </c>
      <c r="CR3620">
        <v>6.3047951511684618E-4</v>
      </c>
      <c r="CS3620">
        <v>0</v>
      </c>
      <c r="CT3620">
        <v>0</v>
      </c>
      <c r="CU3620">
        <v>0</v>
      </c>
    </row>
    <row r="3621" spans="89:99" x14ac:dyDescent="0.25">
      <c r="CK3621" t="s">
        <v>7663</v>
      </c>
      <c r="CL3621" t="s">
        <v>806</v>
      </c>
      <c r="CM3621" t="s">
        <v>807</v>
      </c>
      <c r="CN3621">
        <v>0</v>
      </c>
      <c r="CO3621">
        <v>4.2193400752999498E-6</v>
      </c>
      <c r="CP3621">
        <v>3436</v>
      </c>
      <c r="CQ3621">
        <v>0</v>
      </c>
      <c r="CR3621">
        <v>3.6836357819795681E-6</v>
      </c>
      <c r="CS3621">
        <v>0</v>
      </c>
      <c r="CT3621">
        <v>0</v>
      </c>
      <c r="CU3621">
        <v>0</v>
      </c>
    </row>
    <row r="3622" spans="89:99" x14ac:dyDescent="0.25">
      <c r="CK3622" t="s">
        <v>9260</v>
      </c>
      <c r="CL3622" t="s">
        <v>9261</v>
      </c>
      <c r="CM3622" t="s">
        <v>9262</v>
      </c>
      <c r="CN3622">
        <v>0</v>
      </c>
      <c r="CO3622">
        <v>7.1500398528203293E-2</v>
      </c>
      <c r="CP3622">
        <v>3437</v>
      </c>
      <c r="CQ3622">
        <v>1.7366844555882699</v>
      </c>
      <c r="CR3622">
        <v>6.2422421929468508E-2</v>
      </c>
      <c r="CS3622">
        <v>1198.3035276266701</v>
      </c>
      <c r="CT3622">
        <v>1046.1621185450779</v>
      </c>
      <c r="CU3622">
        <v>0</v>
      </c>
    </row>
    <row r="3623" spans="89:99" x14ac:dyDescent="0.25">
      <c r="CK3623" t="s">
        <v>8535</v>
      </c>
      <c r="CL3623" t="s">
        <v>8907</v>
      </c>
      <c r="CM3623" t="s">
        <v>8908</v>
      </c>
      <c r="CN3623">
        <v>0</v>
      </c>
      <c r="CO3623">
        <v>1.6371608670286001E-4</v>
      </c>
      <c r="CP3623">
        <v>3438</v>
      </c>
      <c r="CQ3623">
        <v>0</v>
      </c>
      <c r="CR3623">
        <v>1.4293003747071814E-4</v>
      </c>
      <c r="CS3623">
        <v>0</v>
      </c>
      <c r="CT3623">
        <v>0</v>
      </c>
      <c r="CU3623">
        <v>0</v>
      </c>
    </row>
    <row r="3624" spans="89:99" x14ac:dyDescent="0.25">
      <c r="CK3624" t="s">
        <v>8334</v>
      </c>
      <c r="CL3624" t="s">
        <v>8335</v>
      </c>
      <c r="CM3624" t="s">
        <v>8336</v>
      </c>
      <c r="CN3624">
        <v>0</v>
      </c>
      <c r="CO3624">
        <v>1.04364666804325E-4</v>
      </c>
      <c r="CP3624">
        <v>3439</v>
      </c>
      <c r="CQ3624">
        <v>51.656391332200599</v>
      </c>
      <c r="CR3624">
        <v>9.1114111248180707E-5</v>
      </c>
      <c r="CS3624">
        <v>0.96582002179541904</v>
      </c>
      <c r="CT3624">
        <v>0.84319564854818574</v>
      </c>
      <c r="CU3624">
        <v>0</v>
      </c>
    </row>
    <row r="3625" spans="89:99" x14ac:dyDescent="0.25">
      <c r="CK3625" t="s">
        <v>10832</v>
      </c>
      <c r="CL3625" t="s">
        <v>10882</v>
      </c>
      <c r="CM3625" t="s">
        <v>10883</v>
      </c>
      <c r="CN3625">
        <v>0</v>
      </c>
      <c r="CO3625">
        <v>1.1683515629094901E-3</v>
      </c>
      <c r="CP3625">
        <v>3440</v>
      </c>
      <c r="CQ3625">
        <v>-16.527632445014</v>
      </c>
      <c r="CR3625">
        <v>1.0200129750762498E-3</v>
      </c>
      <c r="CS3625">
        <v>1600.3959521577201</v>
      </c>
      <c r="CT3625">
        <v>1397.2032804879677</v>
      </c>
      <c r="CU3625">
        <v>0</v>
      </c>
    </row>
    <row r="3626" spans="89:99" x14ac:dyDescent="0.25">
      <c r="CK3626" t="s">
        <v>9440</v>
      </c>
      <c r="CL3626" t="s">
        <v>9441</v>
      </c>
      <c r="CM3626" t="s">
        <v>9442</v>
      </c>
      <c r="CN3626">
        <v>0</v>
      </c>
      <c r="CO3626">
        <v>4.2003594773303502E-5</v>
      </c>
      <c r="CP3626">
        <v>3441</v>
      </c>
      <c r="CQ3626">
        <v>0.984470735652204</v>
      </c>
      <c r="CR3626">
        <v>3.6670650366505807E-5</v>
      </c>
      <c r="CS3626">
        <v>1.44251078470169</v>
      </c>
      <c r="CT3626">
        <v>1.2593638454328251</v>
      </c>
      <c r="CU3626">
        <v>0</v>
      </c>
    </row>
    <row r="3627" spans="89:99" x14ac:dyDescent="0.25">
      <c r="CK3627" t="s">
        <v>8215</v>
      </c>
      <c r="CL3627" t="s">
        <v>8216</v>
      </c>
      <c r="CM3627" t="s">
        <v>8217</v>
      </c>
      <c r="CN3627">
        <v>0</v>
      </c>
      <c r="CO3627">
        <v>1.95493038325324E-3</v>
      </c>
      <c r="CP3627">
        <v>3442</v>
      </c>
      <c r="CQ3627">
        <v>-0.24165832168022</v>
      </c>
      <c r="CR3627">
        <v>1.7067246020738762E-3</v>
      </c>
      <c r="CS3627">
        <v>0</v>
      </c>
      <c r="CT3627">
        <v>0</v>
      </c>
      <c r="CU3627">
        <v>0</v>
      </c>
    </row>
    <row r="3628" spans="89:99" x14ac:dyDescent="0.25">
      <c r="CK3628" t="s">
        <v>6550</v>
      </c>
      <c r="CL3628" t="s">
        <v>1495</v>
      </c>
      <c r="CM3628" t="s">
        <v>1496</v>
      </c>
      <c r="CN3628">
        <v>0</v>
      </c>
      <c r="CO3628">
        <v>3.2970706541587298E-2</v>
      </c>
      <c r="CP3628">
        <v>3443</v>
      </c>
      <c r="CQ3628">
        <v>4.1256177916125596</v>
      </c>
      <c r="CR3628">
        <v>2.8784613756241216E-2</v>
      </c>
      <c r="CS3628">
        <v>3.7980110839983401</v>
      </c>
      <c r="CT3628">
        <v>3.3158004047295759</v>
      </c>
      <c r="CU3628">
        <v>0</v>
      </c>
    </row>
    <row r="3629" spans="89:99" x14ac:dyDescent="0.25">
      <c r="CK3629" t="s">
        <v>9627</v>
      </c>
      <c r="CL3629" t="s">
        <v>9628</v>
      </c>
      <c r="CM3629" t="s">
        <v>9629</v>
      </c>
      <c r="CN3629">
        <v>0</v>
      </c>
      <c r="CO3629">
        <v>1.4928583255343E-5</v>
      </c>
      <c r="CP3629">
        <v>3444</v>
      </c>
      <c r="CQ3629">
        <v>6.3014915024890206E-2</v>
      </c>
      <c r="CR3629">
        <v>1.3033190610911634E-5</v>
      </c>
      <c r="CS3629">
        <v>2.9297708896042098</v>
      </c>
      <c r="CT3629">
        <v>2.5577954583765017</v>
      </c>
      <c r="CU3629">
        <v>0</v>
      </c>
    </row>
    <row r="3630" spans="89:99" x14ac:dyDescent="0.25">
      <c r="CK3630" t="s">
        <v>8265</v>
      </c>
      <c r="CL3630" t="s">
        <v>819</v>
      </c>
      <c r="CM3630" t="s">
        <v>820</v>
      </c>
      <c r="CN3630">
        <v>0</v>
      </c>
      <c r="CO3630">
        <v>3.8963026112004799E-3</v>
      </c>
      <c r="CP3630">
        <v>3445</v>
      </c>
      <c r="CQ3630">
        <v>11.7227896320873</v>
      </c>
      <c r="CR3630">
        <v>3.401612446472023E-3</v>
      </c>
      <c r="CS3630">
        <v>0.78174670968734505</v>
      </c>
      <c r="CT3630">
        <v>0.68249302043860116</v>
      </c>
      <c r="CU3630">
        <v>0</v>
      </c>
    </row>
    <row r="3631" spans="89:99" x14ac:dyDescent="0.25">
      <c r="CK3631" t="s">
        <v>10097</v>
      </c>
      <c r="CL3631" t="s">
        <v>10098</v>
      </c>
      <c r="CM3631" t="s">
        <v>10099</v>
      </c>
      <c r="CN3631">
        <v>0</v>
      </c>
      <c r="CO3631">
        <v>5.7096126241836095E-4</v>
      </c>
      <c r="CP3631">
        <v>3446</v>
      </c>
      <c r="CQ3631">
        <v>49.884666042743902</v>
      </c>
      <c r="CR3631">
        <v>4.9846973669667629E-4</v>
      </c>
      <c r="CS3631">
        <v>346.75276812434402</v>
      </c>
      <c r="CT3631">
        <v>302.7276496722049</v>
      </c>
      <c r="CU3631">
        <v>0</v>
      </c>
    </row>
    <row r="3632" spans="89:99" x14ac:dyDescent="0.25">
      <c r="CK3632" t="s">
        <v>4086</v>
      </c>
      <c r="CL3632" t="s">
        <v>9923</v>
      </c>
      <c r="CM3632" t="s">
        <v>9924</v>
      </c>
      <c r="CN3632">
        <v>0</v>
      </c>
      <c r="CO3632">
        <v>2.69011919711791E-2</v>
      </c>
      <c r="CP3632">
        <v>3447</v>
      </c>
      <c r="CQ3632">
        <v>7.2549252029951203</v>
      </c>
      <c r="CR3632">
        <v>2.3485709033750322E-2</v>
      </c>
      <c r="CS3632">
        <v>8730.4708259472409</v>
      </c>
      <c r="CT3632">
        <v>7622.0153280016775</v>
      </c>
      <c r="CU3632">
        <v>0</v>
      </c>
    </row>
    <row r="3633" spans="89:99" x14ac:dyDescent="0.25">
      <c r="CK3633" t="s">
        <v>7397</v>
      </c>
      <c r="CL3633" t="s">
        <v>676</v>
      </c>
      <c r="CM3633" t="s">
        <v>677</v>
      </c>
      <c r="CN3633">
        <v>0</v>
      </c>
      <c r="CO3633">
        <v>1.16544175615843E-2</v>
      </c>
      <c r="CP3633">
        <v>3448</v>
      </c>
      <c r="CQ3633">
        <v>8.0440205741551907</v>
      </c>
      <c r="CR3633">
        <v>1.0174726090295315E-2</v>
      </c>
      <c r="CS3633">
        <v>3.1433238973899802</v>
      </c>
      <c r="CT3633">
        <v>2.7442349220817595</v>
      </c>
      <c r="CU3633">
        <v>0</v>
      </c>
    </row>
    <row r="3634" spans="89:99" x14ac:dyDescent="0.25">
      <c r="CK3634" t="s">
        <v>8783</v>
      </c>
      <c r="CL3634" t="s">
        <v>8784</v>
      </c>
      <c r="CM3634" t="s">
        <v>8785</v>
      </c>
      <c r="CN3634">
        <v>0</v>
      </c>
      <c r="CO3634">
        <v>3.4753162419189403E-5</v>
      </c>
      <c r="CP3634">
        <v>3449</v>
      </c>
      <c r="CQ3634">
        <v>1.51863143767647</v>
      </c>
      <c r="CR3634">
        <v>3.0340761905799449E-5</v>
      </c>
      <c r="CS3634">
        <v>0.57558187598661503</v>
      </c>
      <c r="CT3634">
        <v>0.50250369868385059</v>
      </c>
      <c r="CU3634">
        <v>0</v>
      </c>
    </row>
    <row r="3635" spans="89:99" x14ac:dyDescent="0.25">
      <c r="CK3635" t="s">
        <v>9372</v>
      </c>
      <c r="CL3635" t="s">
        <v>9372</v>
      </c>
      <c r="CM3635" t="s">
        <v>9373</v>
      </c>
      <c r="CN3635">
        <v>0</v>
      </c>
      <c r="CO3635">
        <v>1.00778224196906E-8</v>
      </c>
      <c r="CP3635">
        <v>3450</v>
      </c>
      <c r="CQ3635">
        <v>0</v>
      </c>
      <c r="CR3635">
        <v>8.7983017739970057E-9</v>
      </c>
      <c r="CS3635">
        <v>0</v>
      </c>
      <c r="CT3635">
        <v>0</v>
      </c>
      <c r="CU3635">
        <v>0</v>
      </c>
    </row>
    <row r="3636" spans="89:99" x14ac:dyDescent="0.25">
      <c r="CK3636" t="s">
        <v>9309</v>
      </c>
      <c r="CL3636" t="s">
        <v>9309</v>
      </c>
      <c r="CM3636" t="s">
        <v>9310</v>
      </c>
      <c r="CN3636">
        <v>0</v>
      </c>
      <c r="CO3636">
        <v>0.121428485567924</v>
      </c>
      <c r="CP3636">
        <v>3451</v>
      </c>
      <c r="CQ3636">
        <v>0.17092884937068101</v>
      </c>
      <c r="CR3636">
        <v>0.10601143932627813</v>
      </c>
      <c r="CS3636">
        <v>0</v>
      </c>
      <c r="CT3636">
        <v>0</v>
      </c>
      <c r="CU3636">
        <v>0</v>
      </c>
    </row>
    <row r="3637" spans="89:99" x14ac:dyDescent="0.25">
      <c r="CK3637" t="s">
        <v>8027</v>
      </c>
      <c r="CL3637" t="s">
        <v>8028</v>
      </c>
      <c r="CM3637" t="s">
        <v>8029</v>
      </c>
      <c r="CN3637">
        <v>0</v>
      </c>
      <c r="CO3637">
        <v>1.7460649727384599E-4</v>
      </c>
      <c r="CP3637">
        <v>3452</v>
      </c>
      <c r="CQ3637">
        <v>1.9306730042072999</v>
      </c>
      <c r="CR3637">
        <v>1.5243775795396945E-4</v>
      </c>
      <c r="CS3637">
        <v>26583.602417100701</v>
      </c>
      <c r="CT3637">
        <v>23208.441919815934</v>
      </c>
      <c r="CU3637">
        <v>0</v>
      </c>
    </row>
    <row r="3638" spans="89:99" x14ac:dyDescent="0.25">
      <c r="CK3638" t="s">
        <v>3097</v>
      </c>
      <c r="CL3638" t="s">
        <v>5449</v>
      </c>
      <c r="CM3638" t="s">
        <v>5450</v>
      </c>
      <c r="CN3638">
        <v>0</v>
      </c>
      <c r="CO3638">
        <v>5.56352542380136E-3</v>
      </c>
      <c r="CP3638">
        <v>3453</v>
      </c>
      <c r="CQ3638">
        <v>0</v>
      </c>
      <c r="CR3638">
        <v>4.8571579818938457E-3</v>
      </c>
      <c r="CS3638">
        <v>0</v>
      </c>
      <c r="CT3638">
        <v>0</v>
      </c>
      <c r="CU3638">
        <v>0</v>
      </c>
    </row>
    <row r="3639" spans="89:99" x14ac:dyDescent="0.25">
      <c r="CK3639" t="s">
        <v>8390</v>
      </c>
      <c r="CL3639" t="s">
        <v>8391</v>
      </c>
      <c r="CM3639" t="s">
        <v>8392</v>
      </c>
      <c r="CN3639">
        <v>0</v>
      </c>
      <c r="CO3639">
        <v>3.3672363371050102E-6</v>
      </c>
      <c r="CP3639">
        <v>3454</v>
      </c>
      <c r="CQ3639">
        <v>0</v>
      </c>
      <c r="CR3639">
        <v>2.9397185428008105E-6</v>
      </c>
      <c r="CS3639">
        <v>0</v>
      </c>
      <c r="CT3639">
        <v>0</v>
      </c>
      <c r="CU3639">
        <v>0</v>
      </c>
    </row>
    <row r="3640" spans="89:99" x14ac:dyDescent="0.25">
      <c r="CK3640" t="s">
        <v>10792</v>
      </c>
      <c r="CL3640" t="s">
        <v>10793</v>
      </c>
      <c r="CM3640" t="s">
        <v>10794</v>
      </c>
      <c r="CN3640">
        <v>0</v>
      </c>
      <c r="CO3640">
        <v>1.7030585888235202E-2</v>
      </c>
      <c r="CP3640">
        <v>3455</v>
      </c>
      <c r="CQ3640">
        <v>1.04967695603428</v>
      </c>
      <c r="CR3640">
        <v>1.4868314581521313E-2</v>
      </c>
      <c r="CS3640">
        <v>0</v>
      </c>
      <c r="CT3640">
        <v>0</v>
      </c>
      <c r="CU3640">
        <v>0</v>
      </c>
    </row>
    <row r="3641" spans="89:99" x14ac:dyDescent="0.25">
      <c r="CK3641" t="s">
        <v>9488</v>
      </c>
      <c r="CL3641" t="s">
        <v>10037</v>
      </c>
      <c r="CM3641" t="s">
        <v>10038</v>
      </c>
      <c r="CN3641">
        <v>0</v>
      </c>
      <c r="CO3641">
        <v>1.0236370783761299</v>
      </c>
      <c r="CP3641">
        <v>3456</v>
      </c>
      <c r="CQ3641">
        <v>5.7797079361467398</v>
      </c>
      <c r="CR3641">
        <v>0.89367202035718329</v>
      </c>
      <c r="CS3641">
        <v>859.22049084735897</v>
      </c>
      <c r="CT3641">
        <v>750.13042044741508</v>
      </c>
      <c r="CU3641">
        <v>0</v>
      </c>
    </row>
    <row r="3642" spans="89:99" x14ac:dyDescent="0.25">
      <c r="CK3642" t="s">
        <v>10034</v>
      </c>
      <c r="CL3642" t="s">
        <v>10035</v>
      </c>
      <c r="CM3642" t="s">
        <v>10036</v>
      </c>
      <c r="CN3642">
        <v>0</v>
      </c>
      <c r="CO3642">
        <v>1.06391196395311E-5</v>
      </c>
      <c r="CP3642">
        <v>3457</v>
      </c>
      <c r="CQ3642">
        <v>8.9659235406973004</v>
      </c>
      <c r="CR3642">
        <v>9.2883344536176768E-6</v>
      </c>
      <c r="CS3642">
        <v>0</v>
      </c>
      <c r="CT3642">
        <v>0</v>
      </c>
      <c r="CU3642">
        <v>0</v>
      </c>
    </row>
    <row r="3643" spans="89:99" x14ac:dyDescent="0.25">
      <c r="CK3643" t="s">
        <v>9464</v>
      </c>
      <c r="CL3643" t="s">
        <v>9465</v>
      </c>
      <c r="CM3643" t="s">
        <v>9466</v>
      </c>
      <c r="CN3643">
        <v>0</v>
      </c>
      <c r="CO3643">
        <v>1.07154052140686E-5</v>
      </c>
      <c r="CP3643">
        <v>3458</v>
      </c>
      <c r="CQ3643">
        <v>43.284347655053402</v>
      </c>
      <c r="CR3643">
        <v>9.3549345064695972E-6</v>
      </c>
      <c r="CS3643">
        <v>85.105316011453297</v>
      </c>
      <c r="CT3643">
        <v>74.300004669375156</v>
      </c>
      <c r="CU3643">
        <v>0</v>
      </c>
    </row>
    <row r="3644" spans="89:99" x14ac:dyDescent="0.25">
      <c r="CK3644" t="s">
        <v>4981</v>
      </c>
      <c r="CL3644" t="s">
        <v>1139</v>
      </c>
      <c r="CM3644" t="s">
        <v>1140</v>
      </c>
      <c r="CN3644">
        <v>0</v>
      </c>
      <c r="CO3644">
        <v>3.4800900518782299E-3</v>
      </c>
      <c r="CP3644">
        <v>3459</v>
      </c>
      <c r="CQ3644">
        <v>1.1240927848064799</v>
      </c>
      <c r="CR3644">
        <v>3.0382438985315633E-3</v>
      </c>
      <c r="CS3644">
        <v>992.55648369618996</v>
      </c>
      <c r="CT3644">
        <v>866.53754230018717</v>
      </c>
      <c r="CU3644">
        <v>0</v>
      </c>
    </row>
    <row r="3645" spans="89:99" x14ac:dyDescent="0.25">
      <c r="CK3645" t="s">
        <v>7662</v>
      </c>
      <c r="CL3645" t="s">
        <v>2975</v>
      </c>
      <c r="CM3645" t="s">
        <v>2976</v>
      </c>
      <c r="CN3645">
        <v>0</v>
      </c>
      <c r="CO3645">
        <v>1.25285844366147E-2</v>
      </c>
      <c r="CP3645">
        <v>3460</v>
      </c>
      <c r="CQ3645">
        <v>0</v>
      </c>
      <c r="CR3645">
        <v>1.0937905242204355E-2</v>
      </c>
      <c r="CS3645">
        <v>0</v>
      </c>
      <c r="CT3645">
        <v>0</v>
      </c>
      <c r="CU3645">
        <v>0</v>
      </c>
    </row>
    <row r="3646" spans="89:99" x14ac:dyDescent="0.25">
      <c r="CK3646" t="s">
        <v>8299</v>
      </c>
      <c r="CL3646" t="s">
        <v>8299</v>
      </c>
      <c r="CM3646" t="s">
        <v>8300</v>
      </c>
      <c r="CN3646">
        <v>0</v>
      </c>
      <c r="CO3646">
        <v>2.7010690401665E-4</v>
      </c>
      <c r="CP3646">
        <v>3461</v>
      </c>
      <c r="CQ3646">
        <v>-30.902706629038999</v>
      </c>
      <c r="CR3646">
        <v>2.3581305105508011E-4</v>
      </c>
      <c r="CS3646">
        <v>1279.86400701465</v>
      </c>
      <c r="CT3646">
        <v>1117.3673532280422</v>
      </c>
      <c r="CU3646">
        <v>0</v>
      </c>
    </row>
    <row r="3647" spans="89:99" x14ac:dyDescent="0.25">
      <c r="CK3647" t="s">
        <v>7551</v>
      </c>
      <c r="CL3647" t="s">
        <v>608</v>
      </c>
      <c r="CM3647" t="s">
        <v>609</v>
      </c>
      <c r="CN3647">
        <v>0</v>
      </c>
      <c r="CO3647">
        <v>2.07990473765247E-4</v>
      </c>
      <c r="CP3647">
        <v>3462</v>
      </c>
      <c r="CQ3647">
        <v>-24.427450768457</v>
      </c>
      <c r="CR3647">
        <v>1.8158317125411622E-4</v>
      </c>
      <c r="CS3647">
        <v>6.8793542499434004</v>
      </c>
      <c r="CT3647">
        <v>6.0059239169535878</v>
      </c>
      <c r="CU3647">
        <v>0</v>
      </c>
    </row>
    <row r="3648" spans="89:99" x14ac:dyDescent="0.25">
      <c r="CK3648" t="s">
        <v>6583</v>
      </c>
      <c r="CL3648" t="s">
        <v>6584</v>
      </c>
      <c r="CM3648" t="s">
        <v>6585</v>
      </c>
      <c r="CN3648">
        <v>0</v>
      </c>
      <c r="CO3648">
        <v>4.8468358971389503E-5</v>
      </c>
      <c r="CP3648">
        <v>3463</v>
      </c>
      <c r="CQ3648">
        <v>0</v>
      </c>
      <c r="CR3648">
        <v>4.231462224294602E-5</v>
      </c>
      <c r="CS3648">
        <v>0</v>
      </c>
      <c r="CT3648">
        <v>0</v>
      </c>
      <c r="CU3648">
        <v>0</v>
      </c>
    </row>
    <row r="3649" spans="89:99" x14ac:dyDescent="0.25">
      <c r="CK3649" t="s">
        <v>8117</v>
      </c>
      <c r="CL3649" t="s">
        <v>8118</v>
      </c>
      <c r="CM3649" t="s">
        <v>8119</v>
      </c>
      <c r="CN3649">
        <v>0</v>
      </c>
      <c r="CO3649">
        <v>5.7318469899892903E-9</v>
      </c>
      <c r="CP3649">
        <v>3464</v>
      </c>
      <c r="CQ3649">
        <v>0</v>
      </c>
      <c r="CR3649">
        <v>5.0041087687522916E-9</v>
      </c>
      <c r="CS3649">
        <v>0</v>
      </c>
      <c r="CT3649">
        <v>0</v>
      </c>
      <c r="CU3649">
        <v>0</v>
      </c>
    </row>
    <row r="3650" spans="89:99" x14ac:dyDescent="0.25">
      <c r="CK3650" t="s">
        <v>9346</v>
      </c>
      <c r="CL3650" t="s">
        <v>825</v>
      </c>
      <c r="CM3650" t="s">
        <v>826</v>
      </c>
      <c r="CN3650">
        <v>0</v>
      </c>
      <c r="CO3650">
        <v>17323.888969210398</v>
      </c>
      <c r="CP3650">
        <v>3465</v>
      </c>
      <c r="CQ3650">
        <v>4.82954945153182</v>
      </c>
      <c r="CR3650">
        <v>15124.378730123573</v>
      </c>
      <c r="CS3650">
        <v>80.455408706652406</v>
      </c>
      <c r="CT3650">
        <v>70.240468195621006</v>
      </c>
      <c r="CU3650">
        <v>0</v>
      </c>
    </row>
    <row r="3651" spans="89:99" x14ac:dyDescent="0.25">
      <c r="CK3651" t="s">
        <v>5378</v>
      </c>
      <c r="CL3651" t="s">
        <v>1184</v>
      </c>
      <c r="CM3651" t="s">
        <v>1185</v>
      </c>
      <c r="CN3651">
        <v>0</v>
      </c>
      <c r="CO3651">
        <v>5.7788685226283398E-4</v>
      </c>
      <c r="CP3651">
        <v>3466</v>
      </c>
      <c r="CQ3651">
        <v>-3.7851196390797801</v>
      </c>
      <c r="CR3651">
        <v>5.0451602595213572E-4</v>
      </c>
      <c r="CS3651">
        <v>0</v>
      </c>
      <c r="CT3651">
        <v>0</v>
      </c>
      <c r="CU3651">
        <v>0</v>
      </c>
    </row>
    <row r="3652" spans="89:99" x14ac:dyDescent="0.25">
      <c r="CK3652" t="s">
        <v>4103</v>
      </c>
      <c r="CL3652" t="s">
        <v>9174</v>
      </c>
      <c r="CM3652" t="s">
        <v>9175</v>
      </c>
      <c r="CN3652">
        <v>0</v>
      </c>
      <c r="CO3652">
        <v>5.0382055466459503E-3</v>
      </c>
      <c r="CP3652">
        <v>3467</v>
      </c>
      <c r="CQ3652">
        <v>-3.84899301935766</v>
      </c>
      <c r="CR3652">
        <v>4.3985348176215954E-3</v>
      </c>
      <c r="CS3652">
        <v>522.05180525568801</v>
      </c>
      <c r="CT3652">
        <v>455.77001985320499</v>
      </c>
      <c r="CU3652">
        <v>0</v>
      </c>
    </row>
    <row r="3653" spans="89:99" x14ac:dyDescent="0.25">
      <c r="CK3653" t="s">
        <v>8270</v>
      </c>
      <c r="CL3653" t="s">
        <v>8271</v>
      </c>
      <c r="CM3653" t="s">
        <v>8272</v>
      </c>
      <c r="CN3653">
        <v>0</v>
      </c>
      <c r="CO3653">
        <v>3.1397943769364799E-3</v>
      </c>
      <c r="CP3653">
        <v>3468</v>
      </c>
      <c r="CQ3653">
        <v>-3.7506799096459802</v>
      </c>
      <c r="CR3653">
        <v>2.7411535236631173E-3</v>
      </c>
      <c r="CS3653">
        <v>0.26430789065051302</v>
      </c>
      <c r="CT3653">
        <v>0.23075030362196136</v>
      </c>
      <c r="CU3653">
        <v>0</v>
      </c>
    </row>
    <row r="3654" spans="89:99" x14ac:dyDescent="0.25">
      <c r="CK3654" t="s">
        <v>8475</v>
      </c>
      <c r="CL3654" t="s">
        <v>8476</v>
      </c>
      <c r="CM3654" t="s">
        <v>8477</v>
      </c>
      <c r="CN3654">
        <v>0</v>
      </c>
      <c r="CO3654">
        <v>3.82536359431725E-4</v>
      </c>
      <c r="CP3654">
        <v>3469</v>
      </c>
      <c r="CQ3654">
        <v>0.86915011754659899</v>
      </c>
      <c r="CR3654">
        <v>3.3396801309283554E-4</v>
      </c>
      <c r="CS3654">
        <v>5.7532425177550204</v>
      </c>
      <c r="CT3654">
        <v>5.0227878347307735</v>
      </c>
      <c r="CU3654">
        <v>0</v>
      </c>
    </row>
    <row r="3655" spans="89:99" x14ac:dyDescent="0.25">
      <c r="CK3655" t="s">
        <v>7778</v>
      </c>
      <c r="CL3655" t="s">
        <v>1935</v>
      </c>
      <c r="CM3655" t="s">
        <v>1936</v>
      </c>
      <c r="CN3655">
        <v>0</v>
      </c>
      <c r="CO3655">
        <v>4.2140988802762697E-3</v>
      </c>
      <c r="CP3655">
        <v>3470</v>
      </c>
      <c r="CQ3655">
        <v>-1.6054859026277</v>
      </c>
      <c r="CR3655">
        <v>3.6790600300408744E-3</v>
      </c>
      <c r="CS3655">
        <v>274736.63488871901</v>
      </c>
      <c r="CT3655">
        <v>239854.97277670776</v>
      </c>
      <c r="CU3655">
        <v>0</v>
      </c>
    </row>
    <row r="3656" spans="89:99" x14ac:dyDescent="0.25">
      <c r="CK3656" t="s">
        <v>7334</v>
      </c>
      <c r="CL3656" t="s">
        <v>3489</v>
      </c>
      <c r="CM3656" t="s">
        <v>3490</v>
      </c>
      <c r="CN3656">
        <v>0</v>
      </c>
      <c r="CO3656">
        <v>2.2159350317151001E-2</v>
      </c>
      <c r="CP3656">
        <v>3471</v>
      </c>
      <c r="CQ3656">
        <v>-1.3084024831933201</v>
      </c>
      <c r="CR3656">
        <v>1.9345910563484246E-2</v>
      </c>
      <c r="CS3656">
        <v>397124.59559589502</v>
      </c>
      <c r="CT3656">
        <v>346704.06844065792</v>
      </c>
      <c r="CU3656">
        <v>0</v>
      </c>
    </row>
    <row r="3657" spans="89:99" x14ac:dyDescent="0.25">
      <c r="CK3657" t="s">
        <v>9106</v>
      </c>
      <c r="CL3657" t="s">
        <v>9107</v>
      </c>
      <c r="CM3657" t="s">
        <v>9108</v>
      </c>
      <c r="CN3657">
        <v>0</v>
      </c>
      <c r="CO3657">
        <v>2.3122607846169299E-5</v>
      </c>
      <c r="CP3657">
        <v>3472</v>
      </c>
      <c r="CQ3657">
        <v>104.9837715386</v>
      </c>
      <c r="CR3657">
        <v>2.0186869063588268E-5</v>
      </c>
      <c r="CS3657">
        <v>13.9259142918653</v>
      </c>
      <c r="CT3657">
        <v>12.157824509712919</v>
      </c>
      <c r="CU3657">
        <v>0</v>
      </c>
    </row>
    <row r="3658" spans="89:99" x14ac:dyDescent="0.25">
      <c r="CK3658" t="s">
        <v>837</v>
      </c>
      <c r="CL3658" t="s">
        <v>8887</v>
      </c>
      <c r="CM3658" t="s">
        <v>8888</v>
      </c>
      <c r="CN3658">
        <v>0</v>
      </c>
      <c r="CO3658">
        <v>9.0821114637950197E-4</v>
      </c>
      <c r="CP3658">
        <v>3473</v>
      </c>
      <c r="CQ3658">
        <v>-6.1473493958727099</v>
      </c>
      <c r="CR3658">
        <v>7.929010263905751E-4</v>
      </c>
      <c r="CS3658">
        <v>726.90012071152501</v>
      </c>
      <c r="CT3658">
        <v>634.60997378550712</v>
      </c>
      <c r="CU3658">
        <v>0</v>
      </c>
    </row>
    <row r="3659" spans="89:99" x14ac:dyDescent="0.25">
      <c r="CK3659" t="s">
        <v>8793</v>
      </c>
      <c r="CL3659" t="s">
        <v>8794</v>
      </c>
      <c r="CM3659" t="s">
        <v>8795</v>
      </c>
      <c r="CN3659">
        <v>0</v>
      </c>
      <c r="CO3659">
        <v>1.1979648371046901E-2</v>
      </c>
      <c r="CP3659">
        <v>3474</v>
      </c>
      <c r="CQ3659">
        <v>3.60965220679401</v>
      </c>
      <c r="CR3659">
        <v>1.0458664295265305E-2</v>
      </c>
      <c r="CS3659">
        <v>15247.936039635901</v>
      </c>
      <c r="CT3659">
        <v>13311.997088299571</v>
      </c>
      <c r="CU3659">
        <v>0</v>
      </c>
    </row>
    <row r="3660" spans="89:99" x14ac:dyDescent="0.25">
      <c r="CK3660" t="s">
        <v>8147</v>
      </c>
      <c r="CL3660" t="s">
        <v>8148</v>
      </c>
      <c r="CM3660" t="s">
        <v>8149</v>
      </c>
      <c r="CN3660">
        <v>0</v>
      </c>
      <c r="CO3660">
        <v>3.8693191574887903E-2</v>
      </c>
      <c r="CP3660">
        <v>3475</v>
      </c>
      <c r="CQ3660">
        <v>-30.240756608634101</v>
      </c>
      <c r="CR3660">
        <v>3.3780549199773843E-2</v>
      </c>
      <c r="CS3660">
        <v>0</v>
      </c>
      <c r="CT3660">
        <v>0</v>
      </c>
      <c r="CU3660">
        <v>0</v>
      </c>
    </row>
    <row r="3661" spans="89:99" x14ac:dyDescent="0.25">
      <c r="CK3661" t="s">
        <v>8569</v>
      </c>
      <c r="CL3661" t="s">
        <v>8569</v>
      </c>
      <c r="CM3661" t="s">
        <v>8570</v>
      </c>
      <c r="CN3661">
        <v>0</v>
      </c>
      <c r="CO3661">
        <v>6.05495166537083E-5</v>
      </c>
      <c r="CP3661">
        <v>3476</v>
      </c>
      <c r="CQ3661">
        <v>3.0122626617703601</v>
      </c>
      <c r="CR3661">
        <v>5.2861907821286895E-5</v>
      </c>
      <c r="CS3661">
        <v>1.8407053062727299E-2</v>
      </c>
      <c r="CT3661">
        <v>1.6070019977671195E-2</v>
      </c>
      <c r="CU3661">
        <v>0</v>
      </c>
    </row>
    <row r="3662" spans="89:99" x14ac:dyDescent="0.25">
      <c r="CK3662" t="s">
        <v>8994</v>
      </c>
      <c r="CL3662" t="s">
        <v>9210</v>
      </c>
      <c r="CM3662" t="s">
        <v>9211</v>
      </c>
      <c r="CN3662">
        <v>0</v>
      </c>
      <c r="CO3662">
        <v>6.0289751479138303E-3</v>
      </c>
      <c r="CP3662">
        <v>3477</v>
      </c>
      <c r="CQ3662">
        <v>0</v>
      </c>
      <c r="CR3662">
        <v>5.2635123472341006E-3</v>
      </c>
      <c r="CS3662">
        <v>0</v>
      </c>
      <c r="CT3662">
        <v>0</v>
      </c>
      <c r="CU3662">
        <v>0</v>
      </c>
    </row>
    <row r="3663" spans="89:99" x14ac:dyDescent="0.25">
      <c r="CK3663" t="s">
        <v>8535</v>
      </c>
      <c r="CL3663" t="s">
        <v>8536</v>
      </c>
      <c r="CM3663" t="s">
        <v>8537</v>
      </c>
      <c r="CN3663">
        <v>0</v>
      </c>
      <c r="CO3663">
        <v>1.55858004825646E-3</v>
      </c>
      <c r="CP3663">
        <v>3478</v>
      </c>
      <c r="CQ3663">
        <v>2.8189658523166701</v>
      </c>
      <c r="CR3663">
        <v>1.3606964910096273E-3</v>
      </c>
      <c r="CS3663">
        <v>0</v>
      </c>
      <c r="CT3663">
        <v>0</v>
      </c>
      <c r="CU3663">
        <v>0</v>
      </c>
    </row>
    <row r="3664" spans="89:99" x14ac:dyDescent="0.25">
      <c r="CK3664" t="s">
        <v>10731</v>
      </c>
      <c r="CL3664" t="s">
        <v>10731</v>
      </c>
      <c r="CM3664" t="s">
        <v>10732</v>
      </c>
      <c r="CN3664">
        <v>0</v>
      </c>
      <c r="CO3664">
        <v>0.99065288190568301</v>
      </c>
      <c r="CP3664">
        <v>3479</v>
      </c>
      <c r="CQ3664">
        <v>-1.2976592642628899</v>
      </c>
      <c r="CR3664">
        <v>0.86487562940741014</v>
      </c>
      <c r="CS3664">
        <v>339986.50695915299</v>
      </c>
      <c r="CT3664">
        <v>296820.46008959116</v>
      </c>
      <c r="CU3664">
        <v>0</v>
      </c>
    </row>
    <row r="3665" spans="89:99" x14ac:dyDescent="0.25">
      <c r="CK3665" t="s">
        <v>10620</v>
      </c>
      <c r="CL3665" t="s">
        <v>10621</v>
      </c>
      <c r="CM3665" t="s">
        <v>10622</v>
      </c>
      <c r="CN3665">
        <v>0</v>
      </c>
      <c r="CO3665">
        <v>1.3925161795905E-2</v>
      </c>
      <c r="CP3665">
        <v>3480</v>
      </c>
      <c r="CQ3665">
        <v>-57.081347279164397</v>
      </c>
      <c r="CR3665">
        <v>1.2157167553649722E-2</v>
      </c>
      <c r="CS3665">
        <v>0.98868648750925503</v>
      </c>
      <c r="CT3665">
        <v>0.86315889630913023</v>
      </c>
      <c r="CU3665">
        <v>0</v>
      </c>
    </row>
    <row r="3666" spans="89:99" x14ac:dyDescent="0.25">
      <c r="CK3666" t="s">
        <v>7422</v>
      </c>
      <c r="CL3666" t="s">
        <v>7422</v>
      </c>
      <c r="CM3666" t="s">
        <v>7423</v>
      </c>
      <c r="CN3666">
        <v>0</v>
      </c>
      <c r="CO3666">
        <v>1.26085150545129E-2</v>
      </c>
      <c r="CP3666">
        <v>3481</v>
      </c>
      <c r="CQ3666">
        <v>-1.5725442783464101</v>
      </c>
      <c r="CR3666">
        <v>1.1007687549131728E-2</v>
      </c>
      <c r="CS3666">
        <v>10352.474322915799</v>
      </c>
      <c r="CT3666">
        <v>9038.0827729811208</v>
      </c>
      <c r="CU3666">
        <v>0</v>
      </c>
    </row>
    <row r="3667" spans="89:99" x14ac:dyDescent="0.25">
      <c r="CK3667" t="s">
        <v>8712</v>
      </c>
      <c r="CL3667" t="s">
        <v>8712</v>
      </c>
      <c r="CM3667" t="s">
        <v>8713</v>
      </c>
      <c r="CN3667">
        <v>0</v>
      </c>
      <c r="CO3667">
        <v>5.1834451179481201E-3</v>
      </c>
      <c r="CP3667">
        <v>3482</v>
      </c>
      <c r="CQ3667">
        <v>1.78048487700428</v>
      </c>
      <c r="CR3667">
        <v>4.525334191992956E-3</v>
      </c>
      <c r="CS3667">
        <v>110.619430961375</v>
      </c>
      <c r="CT3667">
        <v>96.57474552879502</v>
      </c>
      <c r="CU3667">
        <v>0</v>
      </c>
    </row>
    <row r="3668" spans="89:99" x14ac:dyDescent="0.25">
      <c r="CK3668" t="s">
        <v>9407</v>
      </c>
      <c r="CL3668" t="s">
        <v>9408</v>
      </c>
      <c r="CM3668" t="s">
        <v>9409</v>
      </c>
      <c r="CN3668">
        <v>0</v>
      </c>
      <c r="CO3668">
        <v>1.0697853206228401E-4</v>
      </c>
      <c r="CP3668">
        <v>3483</v>
      </c>
      <c r="CQ3668">
        <v>-22.889534874057599</v>
      </c>
      <c r="CR3668">
        <v>9.3396109717528206E-5</v>
      </c>
      <c r="CS3668">
        <v>1.5670215376483401</v>
      </c>
      <c r="CT3668">
        <v>1.3680662151423566</v>
      </c>
      <c r="CU3668">
        <v>0</v>
      </c>
    </row>
    <row r="3669" spans="89:99" x14ac:dyDescent="0.25">
      <c r="CK3669" t="s">
        <v>7123</v>
      </c>
      <c r="CL3669" t="s">
        <v>7124</v>
      </c>
      <c r="CM3669" t="s">
        <v>7125</v>
      </c>
      <c r="CN3669">
        <v>0</v>
      </c>
      <c r="CO3669">
        <v>5.3684152136942702E-5</v>
      </c>
      <c r="CP3669">
        <v>3484</v>
      </c>
      <c r="CQ3669">
        <v>-1.1499268628386701</v>
      </c>
      <c r="CR3669">
        <v>4.6868197445027924E-5</v>
      </c>
      <c r="CS3669">
        <v>0</v>
      </c>
      <c r="CT3669">
        <v>0</v>
      </c>
      <c r="CU3669">
        <v>0</v>
      </c>
    </row>
    <row r="3670" spans="89:99" x14ac:dyDescent="0.25">
      <c r="CK3670" t="s">
        <v>9242</v>
      </c>
      <c r="CL3670" t="s">
        <v>9243</v>
      </c>
      <c r="CM3670" t="s">
        <v>9244</v>
      </c>
      <c r="CN3670">
        <v>0</v>
      </c>
      <c r="CO3670">
        <v>3.80179060123478E-2</v>
      </c>
      <c r="CP3670">
        <v>3485</v>
      </c>
      <c r="CQ3670">
        <v>-8.2557209236448395E-2</v>
      </c>
      <c r="CR3670">
        <v>3.3191000593396087E-2</v>
      </c>
      <c r="CS3670">
        <v>0</v>
      </c>
      <c r="CT3670">
        <v>0</v>
      </c>
      <c r="CU3670">
        <v>0</v>
      </c>
    </row>
    <row r="3671" spans="89:99" x14ac:dyDescent="0.25">
      <c r="CK3671" t="s">
        <v>5294</v>
      </c>
      <c r="CL3671" t="s">
        <v>2920</v>
      </c>
      <c r="CM3671" t="s">
        <v>2921</v>
      </c>
      <c r="CN3671">
        <v>0</v>
      </c>
      <c r="CO3671">
        <v>6.6403677022383698E-4</v>
      </c>
      <c r="CP3671">
        <v>3486</v>
      </c>
      <c r="CQ3671">
        <v>-3.8850146602079101</v>
      </c>
      <c r="CR3671">
        <v>5.7972800572913792E-4</v>
      </c>
      <c r="CS3671">
        <v>37587.299340142097</v>
      </c>
      <c r="CT3671">
        <v>32815.065466720305</v>
      </c>
      <c r="CU3671">
        <v>0</v>
      </c>
    </row>
    <row r="3672" spans="89:99" x14ac:dyDescent="0.25">
      <c r="CK3672" t="s">
        <v>4933</v>
      </c>
      <c r="CL3672" t="s">
        <v>1581</v>
      </c>
      <c r="CM3672" t="s">
        <v>1601</v>
      </c>
      <c r="CN3672">
        <v>0</v>
      </c>
      <c r="CO3672">
        <v>1.4400924523933301</v>
      </c>
      <c r="CP3672">
        <v>3487</v>
      </c>
      <c r="CQ3672">
        <v>4.0671060151258596</v>
      </c>
      <c r="CR3672">
        <v>1.2572525542676636</v>
      </c>
      <c r="CS3672">
        <v>37641.064868772497</v>
      </c>
      <c r="CT3672">
        <v>32862.004708773675</v>
      </c>
      <c r="CU3672">
        <v>0</v>
      </c>
    </row>
    <row r="3673" spans="89:99" x14ac:dyDescent="0.25">
      <c r="CK3673" t="s">
        <v>1050</v>
      </c>
      <c r="CL3673" t="s">
        <v>1050</v>
      </c>
      <c r="CM3673" t="s">
        <v>1051</v>
      </c>
      <c r="CN3673">
        <v>0</v>
      </c>
      <c r="CO3673">
        <v>1.1387839441806501E-3</v>
      </c>
      <c r="CP3673">
        <v>3488</v>
      </c>
      <c r="CQ3673">
        <v>0</v>
      </c>
      <c r="CR3673">
        <v>9.9419937949169835E-4</v>
      </c>
      <c r="CS3673">
        <v>0</v>
      </c>
      <c r="CT3673">
        <v>0</v>
      </c>
      <c r="CU3673">
        <v>0</v>
      </c>
    </row>
    <row r="3674" spans="89:99" x14ac:dyDescent="0.25">
      <c r="CK3674" t="s">
        <v>3046</v>
      </c>
      <c r="CL3674" t="s">
        <v>8607</v>
      </c>
      <c r="CM3674" t="s">
        <v>3045</v>
      </c>
      <c r="CN3674">
        <v>0</v>
      </c>
      <c r="CO3674">
        <v>9.791190061192289E-4</v>
      </c>
      <c r="CP3674">
        <v>3489</v>
      </c>
      <c r="CQ3674">
        <v>-8.0310451180921102E-2</v>
      </c>
      <c r="CR3674">
        <v>8.5480614062630742E-4</v>
      </c>
      <c r="CS3674">
        <v>0</v>
      </c>
      <c r="CT3674">
        <v>0</v>
      </c>
      <c r="CU3674">
        <v>0</v>
      </c>
    </row>
    <row r="3675" spans="89:99" x14ac:dyDescent="0.25">
      <c r="CK3675" t="s">
        <v>9727</v>
      </c>
      <c r="CL3675" t="s">
        <v>9728</v>
      </c>
      <c r="CM3675" t="s">
        <v>9729</v>
      </c>
      <c r="CN3675">
        <v>0</v>
      </c>
      <c r="CO3675">
        <v>6.8532797868173206E-2</v>
      </c>
      <c r="CP3675">
        <v>3490</v>
      </c>
      <c r="CQ3675">
        <v>43.565108465269503</v>
      </c>
      <c r="CR3675">
        <v>5.983159971963848E-2</v>
      </c>
      <c r="CS3675">
        <v>399.95608640621901</v>
      </c>
      <c r="CT3675">
        <v>349.17606185173992</v>
      </c>
      <c r="CU3675">
        <v>0</v>
      </c>
    </row>
    <row r="3676" spans="89:99" x14ac:dyDescent="0.25">
      <c r="CK3676" t="s">
        <v>8601</v>
      </c>
      <c r="CL3676" t="s">
        <v>8602</v>
      </c>
      <c r="CM3676" t="s">
        <v>8603</v>
      </c>
      <c r="CN3676">
        <v>0</v>
      </c>
      <c r="CO3676">
        <v>4.7144998817740201E-5</v>
      </c>
      <c r="CP3676">
        <v>3491</v>
      </c>
      <c r="CQ3676">
        <v>-36.894905826077803</v>
      </c>
      <c r="CR3676">
        <v>4.1159281187844646E-5</v>
      </c>
      <c r="CS3676">
        <v>0.70304932341956305</v>
      </c>
      <c r="CT3676">
        <v>0.6137873691209218</v>
      </c>
      <c r="CU3676">
        <v>0</v>
      </c>
    </row>
    <row r="3677" spans="89:99" x14ac:dyDescent="0.25">
      <c r="CK3677" t="s">
        <v>9225</v>
      </c>
      <c r="CL3677" t="s">
        <v>9226</v>
      </c>
      <c r="CM3677" t="s">
        <v>1259</v>
      </c>
      <c r="CN3677">
        <v>0</v>
      </c>
      <c r="CO3677">
        <v>3.24259812421573E-5</v>
      </c>
      <c r="CP3677">
        <v>3492</v>
      </c>
      <c r="CQ3677">
        <v>-6.2726439457958696</v>
      </c>
      <c r="CR3677">
        <v>2.8309048959728049E-5</v>
      </c>
      <c r="CS3677">
        <v>2.4454592559136599E-2</v>
      </c>
      <c r="CT3677">
        <v>2.1349739669458388E-2</v>
      </c>
      <c r="CU3677">
        <v>0</v>
      </c>
    </row>
    <row r="3678" spans="89:99" x14ac:dyDescent="0.25">
      <c r="CK3678" t="s">
        <v>7131</v>
      </c>
      <c r="CL3678" t="s">
        <v>289</v>
      </c>
      <c r="CM3678" t="s">
        <v>7132</v>
      </c>
      <c r="CN3678">
        <v>0</v>
      </c>
      <c r="CO3678">
        <v>1.00886406897155E-3</v>
      </c>
      <c r="CP3678">
        <v>3493</v>
      </c>
      <c r="CQ3678">
        <v>-5.4028207292385302</v>
      </c>
      <c r="CR3678">
        <v>8.8077465131864634E-4</v>
      </c>
      <c r="CS3678">
        <v>5547.8869890018404</v>
      </c>
      <c r="CT3678">
        <v>4843.5050653302123</v>
      </c>
      <c r="CU3678">
        <v>0</v>
      </c>
    </row>
    <row r="3679" spans="89:99" x14ac:dyDescent="0.25">
      <c r="CK3679" t="s">
        <v>9294</v>
      </c>
      <c r="CL3679" t="s">
        <v>9295</v>
      </c>
      <c r="CM3679" t="s">
        <v>1252</v>
      </c>
      <c r="CN3679">
        <v>0</v>
      </c>
      <c r="CO3679">
        <v>6.9325814900834005E-5</v>
      </c>
      <c r="CP3679">
        <v>3494</v>
      </c>
      <c r="CQ3679">
        <v>1.28860671646545</v>
      </c>
      <c r="CR3679">
        <v>6.0523932137764534E-5</v>
      </c>
      <c r="CS3679">
        <v>0.53699776222186002</v>
      </c>
      <c r="CT3679">
        <v>0.46881837833912393</v>
      </c>
      <c r="CU3679">
        <v>0</v>
      </c>
    </row>
    <row r="3680" spans="89:99" x14ac:dyDescent="0.25">
      <c r="CK3680" t="s">
        <v>6747</v>
      </c>
      <c r="CL3680" t="s">
        <v>6747</v>
      </c>
      <c r="CM3680" t="s">
        <v>8233</v>
      </c>
      <c r="CN3680">
        <v>0</v>
      </c>
      <c r="CO3680">
        <v>3.3072259265274397E-4</v>
      </c>
      <c r="CP3680">
        <v>3495</v>
      </c>
      <c r="CQ3680">
        <v>-8.4251986073453704</v>
      </c>
      <c r="CR3680">
        <v>2.8873272939918107E-4</v>
      </c>
      <c r="CS3680">
        <v>0.73500387599038497</v>
      </c>
      <c r="CT3680">
        <v>0.64168484387914193</v>
      </c>
      <c r="CU3680">
        <v>0</v>
      </c>
    </row>
    <row r="3681" spans="89:99" x14ac:dyDescent="0.25">
      <c r="CK3681" t="s">
        <v>8253</v>
      </c>
      <c r="CL3681" t="s">
        <v>8253</v>
      </c>
      <c r="CM3681" t="s">
        <v>8254</v>
      </c>
      <c r="CN3681">
        <v>0</v>
      </c>
      <c r="CO3681">
        <v>2.2644313802421801E-3</v>
      </c>
      <c r="CP3681">
        <v>3496</v>
      </c>
      <c r="CQ3681">
        <v>41.8463860271358</v>
      </c>
      <c r="CR3681">
        <v>1.9769301144811125E-3</v>
      </c>
      <c r="CS3681">
        <v>3105.0443769136</v>
      </c>
      <c r="CT3681">
        <v>2710.8155226431427</v>
      </c>
      <c r="CU3681">
        <v>0</v>
      </c>
    </row>
    <row r="3682" spans="89:99" x14ac:dyDescent="0.25">
      <c r="CK3682" t="s">
        <v>9470</v>
      </c>
      <c r="CL3682" t="s">
        <v>1046</v>
      </c>
      <c r="CM3682" t="s">
        <v>1047</v>
      </c>
      <c r="CN3682">
        <v>0</v>
      </c>
      <c r="CO3682">
        <v>7.3292475603152704E-2</v>
      </c>
      <c r="CP3682">
        <v>3497</v>
      </c>
      <c r="CQ3682">
        <v>-13.1936682857847</v>
      </c>
      <c r="CR3682">
        <v>6.398696973067404E-2</v>
      </c>
      <c r="CS3682">
        <v>36.059897996751097</v>
      </c>
      <c r="CT3682">
        <v>31.481589107491601</v>
      </c>
      <c r="CU3682">
        <v>0</v>
      </c>
    </row>
    <row r="3683" spans="89:99" x14ac:dyDescent="0.25">
      <c r="CK3683" t="s">
        <v>8643</v>
      </c>
      <c r="CL3683" t="s">
        <v>495</v>
      </c>
      <c r="CM3683" t="s">
        <v>496</v>
      </c>
      <c r="CN3683">
        <v>0</v>
      </c>
      <c r="CO3683">
        <v>1.3497640578855099</v>
      </c>
      <c r="CP3683">
        <v>3498</v>
      </c>
      <c r="CQ3683">
        <v>30.7431786536335</v>
      </c>
      <c r="CR3683">
        <v>1.1783926140401344</v>
      </c>
      <c r="CS3683">
        <v>0</v>
      </c>
      <c r="CT3683">
        <v>0</v>
      </c>
      <c r="CU3683">
        <v>0</v>
      </c>
    </row>
    <row r="3684" spans="89:99" x14ac:dyDescent="0.25">
      <c r="CK3684" t="s">
        <v>8796</v>
      </c>
      <c r="CL3684" t="s">
        <v>8797</v>
      </c>
      <c r="CM3684" t="s">
        <v>8798</v>
      </c>
      <c r="CN3684">
        <v>0</v>
      </c>
      <c r="CO3684">
        <v>4.9644044689006701E-5</v>
      </c>
      <c r="CP3684">
        <v>3499</v>
      </c>
      <c r="CQ3684">
        <v>400.17175614629201</v>
      </c>
      <c r="CR3684">
        <v>4.334103819911167E-5</v>
      </c>
      <c r="CS3684">
        <v>1.9857617875602699E-2</v>
      </c>
      <c r="CT3684">
        <v>1.7336415279644683E-2</v>
      </c>
      <c r="CU3684">
        <v>0</v>
      </c>
    </row>
    <row r="3685" spans="89:99" x14ac:dyDescent="0.25">
      <c r="CK3685" t="s">
        <v>7444</v>
      </c>
      <c r="CL3685" t="s">
        <v>7445</v>
      </c>
      <c r="CM3685" t="s">
        <v>7446</v>
      </c>
      <c r="CN3685">
        <v>0</v>
      </c>
      <c r="CO3685">
        <v>2.9985737917465597E-4</v>
      </c>
      <c r="CP3685">
        <v>3500</v>
      </c>
      <c r="CQ3685">
        <v>-10.6099912306082</v>
      </c>
      <c r="CR3685">
        <v>2.6178628688512505E-4</v>
      </c>
      <c r="CS3685">
        <v>17.3479488147706</v>
      </c>
      <c r="CT3685">
        <v>15.14538384145207</v>
      </c>
      <c r="CU3685">
        <v>0</v>
      </c>
    </row>
    <row r="3686" spans="89:99" x14ac:dyDescent="0.25">
      <c r="CK3686" t="s">
        <v>4891</v>
      </c>
      <c r="CL3686" t="s">
        <v>4892</v>
      </c>
      <c r="CM3686" t="s">
        <v>4893</v>
      </c>
      <c r="CN3686">
        <v>0</v>
      </c>
      <c r="CO3686">
        <v>7.54908630920094E-3</v>
      </c>
      <c r="CP3686">
        <v>3501</v>
      </c>
      <c r="CQ3686">
        <v>-2.9250703738066299</v>
      </c>
      <c r="CR3686">
        <v>6.5906241150395541E-3</v>
      </c>
      <c r="CS3686">
        <v>1013.35067435966</v>
      </c>
      <c r="CT3686">
        <v>884.69161934026044</v>
      </c>
      <c r="CU3686">
        <v>0</v>
      </c>
    </row>
    <row r="3687" spans="89:99" x14ac:dyDescent="0.25">
      <c r="CK3687" t="s">
        <v>9027</v>
      </c>
      <c r="CL3687" t="s">
        <v>9028</v>
      </c>
      <c r="CM3687" t="s">
        <v>9029</v>
      </c>
      <c r="CN3687">
        <v>0</v>
      </c>
      <c r="CO3687">
        <v>8.8701060321930505E-4</v>
      </c>
      <c r="CP3687">
        <v>3502</v>
      </c>
      <c r="CQ3687">
        <v>0</v>
      </c>
      <c r="CR3687">
        <v>7.743921889921694E-4</v>
      </c>
      <c r="CS3687">
        <v>0</v>
      </c>
      <c r="CT3687">
        <v>0</v>
      </c>
      <c r="CU3687">
        <v>0</v>
      </c>
    </row>
    <row r="3688" spans="89:99" x14ac:dyDescent="0.25">
      <c r="CK3688" t="s">
        <v>3957</v>
      </c>
      <c r="CL3688" t="s">
        <v>1293</v>
      </c>
      <c r="CM3688" t="s">
        <v>1294</v>
      </c>
      <c r="CN3688">
        <v>0</v>
      </c>
      <c r="CO3688">
        <v>1.9567121893128001</v>
      </c>
      <c r="CP3688">
        <v>3503</v>
      </c>
      <c r="CQ3688">
        <v>2.1404870903293598</v>
      </c>
      <c r="CR3688">
        <v>1.7082801829088903</v>
      </c>
      <c r="CS3688">
        <v>7374736.6317304401</v>
      </c>
      <c r="CT3688">
        <v>6438410.5700194184</v>
      </c>
      <c r="CU3688">
        <v>0</v>
      </c>
    </row>
    <row r="3689" spans="89:99" x14ac:dyDescent="0.25">
      <c r="CK3689" t="s">
        <v>6870</v>
      </c>
      <c r="CL3689" t="s">
        <v>8310</v>
      </c>
      <c r="CM3689" t="s">
        <v>8311</v>
      </c>
      <c r="CN3689">
        <v>0</v>
      </c>
      <c r="CO3689">
        <v>3.7825968768022698E-4</v>
      </c>
      <c r="CP3689">
        <v>3504</v>
      </c>
      <c r="CQ3689">
        <v>0.49675475258788998</v>
      </c>
      <c r="CR3689">
        <v>3.3023432469359476E-4</v>
      </c>
      <c r="CS3689">
        <v>120.355355170981</v>
      </c>
      <c r="CT3689">
        <v>105.0745578570526</v>
      </c>
      <c r="CU3689">
        <v>0</v>
      </c>
    </row>
    <row r="3690" spans="89:99" x14ac:dyDescent="0.25">
      <c r="CK3690" t="s">
        <v>7763</v>
      </c>
      <c r="CL3690" t="s">
        <v>9362</v>
      </c>
      <c r="CM3690" t="s">
        <v>9363</v>
      </c>
      <c r="CN3690">
        <v>0</v>
      </c>
      <c r="CO3690">
        <v>7.0627101151245596E-5</v>
      </c>
      <c r="CP3690">
        <v>3505</v>
      </c>
      <c r="CQ3690">
        <v>0</v>
      </c>
      <c r="CR3690">
        <v>6.166000188067887E-5</v>
      </c>
      <c r="CS3690">
        <v>0</v>
      </c>
      <c r="CT3690">
        <v>0</v>
      </c>
      <c r="CU3690">
        <v>0</v>
      </c>
    </row>
    <row r="3691" spans="89:99" x14ac:dyDescent="0.25">
      <c r="CK3691" t="s">
        <v>7335</v>
      </c>
      <c r="CL3691" t="s">
        <v>8849</v>
      </c>
      <c r="CM3691" t="s">
        <v>8850</v>
      </c>
      <c r="CN3691">
        <v>0</v>
      </c>
      <c r="CO3691">
        <v>2.2877961720501401E-4</v>
      </c>
      <c r="CP3691">
        <v>3506</v>
      </c>
      <c r="CQ3691">
        <v>41.173108587210201</v>
      </c>
      <c r="CR3691">
        <v>1.9973284188619668E-4</v>
      </c>
      <c r="CS3691">
        <v>1.69701278311188</v>
      </c>
      <c r="CT3691">
        <v>1.4815532521168637</v>
      </c>
      <c r="CU3691">
        <v>0</v>
      </c>
    </row>
    <row r="3692" spans="89:99" x14ac:dyDescent="0.25">
      <c r="CK3692" t="s">
        <v>7779</v>
      </c>
      <c r="CL3692" t="s">
        <v>7780</v>
      </c>
      <c r="CM3692" t="s">
        <v>7781</v>
      </c>
      <c r="CN3692">
        <v>0</v>
      </c>
      <c r="CO3692">
        <v>1.5030832124562999E-4</v>
      </c>
      <c r="CP3692">
        <v>3507</v>
      </c>
      <c r="CQ3692">
        <v>0</v>
      </c>
      <c r="CR3692">
        <v>1.3122457554699986E-4</v>
      </c>
      <c r="CS3692">
        <v>0</v>
      </c>
      <c r="CT3692">
        <v>0</v>
      </c>
      <c r="CU3692">
        <v>0</v>
      </c>
    </row>
    <row r="3693" spans="89:99" x14ac:dyDescent="0.25">
      <c r="CK3693" t="s">
        <v>4831</v>
      </c>
      <c r="CL3693" t="s">
        <v>4832</v>
      </c>
      <c r="CM3693" t="s">
        <v>3141</v>
      </c>
      <c r="CN3693">
        <v>0</v>
      </c>
      <c r="CO3693">
        <v>2.3631761325482201E-2</v>
      </c>
      <c r="CP3693">
        <v>3508</v>
      </c>
      <c r="CQ3693">
        <v>2.9004564764520602</v>
      </c>
      <c r="CR3693">
        <v>2.0631378380553685E-2</v>
      </c>
      <c r="CS3693">
        <v>1650785.6869596001</v>
      </c>
      <c r="CT3693">
        <v>1441195.3330004618</v>
      </c>
      <c r="CU3693">
        <v>0</v>
      </c>
    </row>
    <row r="3694" spans="89:99" x14ac:dyDescent="0.25">
      <c r="CK3694" t="s">
        <v>8823</v>
      </c>
      <c r="CL3694" t="s">
        <v>8824</v>
      </c>
      <c r="CM3694" t="s">
        <v>8825</v>
      </c>
      <c r="CN3694">
        <v>0</v>
      </c>
      <c r="CO3694">
        <v>2.4351891320002999E-4</v>
      </c>
      <c r="CP3694">
        <v>3509</v>
      </c>
      <c r="CQ3694">
        <v>12.195225332234299</v>
      </c>
      <c r="CR3694">
        <v>2.1260077790450144E-4</v>
      </c>
      <c r="CS3694">
        <v>9.0988406728059292</v>
      </c>
      <c r="CT3694">
        <v>7.9436154656237994</v>
      </c>
      <c r="CU3694">
        <v>0</v>
      </c>
    </row>
    <row r="3695" spans="89:99" x14ac:dyDescent="0.25">
      <c r="CK3695" t="s">
        <v>1773</v>
      </c>
      <c r="CL3695" t="s">
        <v>1773</v>
      </c>
      <c r="CM3695" t="s">
        <v>1774</v>
      </c>
      <c r="CN3695">
        <v>0</v>
      </c>
      <c r="CO3695">
        <v>8.2710894633072603E-4</v>
      </c>
      <c r="CP3695">
        <v>3510</v>
      </c>
      <c r="CQ3695">
        <v>26.2659612054726</v>
      </c>
      <c r="CR3695">
        <v>7.2209588606879198E-4</v>
      </c>
      <c r="CS3695">
        <v>1628.6290442125601</v>
      </c>
      <c r="CT3695">
        <v>1421.851786243157</v>
      </c>
      <c r="CU3695">
        <v>0</v>
      </c>
    </row>
    <row r="3696" spans="89:99" x14ac:dyDescent="0.25">
      <c r="CK3696" t="s">
        <v>6189</v>
      </c>
      <c r="CL3696" t="s">
        <v>1643</v>
      </c>
      <c r="CM3696" t="s">
        <v>1644</v>
      </c>
      <c r="CN3696">
        <v>0</v>
      </c>
      <c r="CO3696">
        <v>1.05301141879959E-3</v>
      </c>
      <c r="CP3696">
        <v>3511</v>
      </c>
      <c r="CQ3696">
        <v>0.313283993413007</v>
      </c>
      <c r="CR3696">
        <v>9.1931687702311916E-4</v>
      </c>
      <c r="CS3696">
        <v>47.234090803958303</v>
      </c>
      <c r="CT3696">
        <v>41.237061699124553</v>
      </c>
      <c r="CU3696">
        <v>0</v>
      </c>
    </row>
    <row r="3697" spans="89:99" x14ac:dyDescent="0.25">
      <c r="CK3697" t="s">
        <v>4319</v>
      </c>
      <c r="CL3697" t="s">
        <v>4320</v>
      </c>
      <c r="CM3697" t="s">
        <v>1850</v>
      </c>
      <c r="CN3697">
        <v>0</v>
      </c>
      <c r="CO3697">
        <v>0.198041384471764</v>
      </c>
      <c r="CP3697">
        <v>3512</v>
      </c>
      <c r="CQ3697">
        <v>3.87692247783776</v>
      </c>
      <c r="CR3697">
        <v>0.172897258133691</v>
      </c>
      <c r="CS3697">
        <v>13955.708180043201</v>
      </c>
      <c r="CT3697">
        <v>12183.8356466722</v>
      </c>
      <c r="CU3697">
        <v>0</v>
      </c>
    </row>
    <row r="3698" spans="89:99" x14ac:dyDescent="0.25">
      <c r="CK3698" t="s">
        <v>8559</v>
      </c>
      <c r="CL3698" t="s">
        <v>8560</v>
      </c>
      <c r="CM3698" t="s">
        <v>8561</v>
      </c>
      <c r="CN3698">
        <v>0</v>
      </c>
      <c r="CO3698">
        <v>2.92228580095319E-2</v>
      </c>
      <c r="CP3698">
        <v>3513</v>
      </c>
      <c r="CQ3698">
        <v>-1.0594903899675101</v>
      </c>
      <c r="CR3698">
        <v>2.5512607065209698E-2</v>
      </c>
      <c r="CS3698">
        <v>65331.832542896896</v>
      </c>
      <c r="CT3698">
        <v>57037.041755920553</v>
      </c>
      <c r="CU3698">
        <v>0</v>
      </c>
    </row>
    <row r="3699" spans="89:99" x14ac:dyDescent="0.25">
      <c r="CK3699" t="s">
        <v>6312</v>
      </c>
      <c r="CL3699" t="s">
        <v>728</v>
      </c>
      <c r="CM3699" t="s">
        <v>729</v>
      </c>
      <c r="CN3699">
        <v>0</v>
      </c>
      <c r="CO3699">
        <v>2.43573193559633E-4</v>
      </c>
      <c r="CP3699">
        <v>3514</v>
      </c>
      <c r="CQ3699">
        <v>0</v>
      </c>
      <c r="CR3699">
        <v>2.1264816661252783E-4</v>
      </c>
      <c r="CS3699">
        <v>0</v>
      </c>
      <c r="CT3699">
        <v>0</v>
      </c>
      <c r="CU3699">
        <v>0</v>
      </c>
    </row>
    <row r="3700" spans="89:99" x14ac:dyDescent="0.25">
      <c r="CK3700" t="s">
        <v>5079</v>
      </c>
      <c r="CL3700" t="s">
        <v>461</v>
      </c>
      <c r="CM3700" t="s">
        <v>462</v>
      </c>
      <c r="CN3700">
        <v>0</v>
      </c>
      <c r="CO3700">
        <v>4.8994609108363705E-4</v>
      </c>
      <c r="CP3700">
        <v>3515</v>
      </c>
      <c r="CQ3700">
        <v>0</v>
      </c>
      <c r="CR3700">
        <v>4.2774057557529426E-4</v>
      </c>
      <c r="CS3700">
        <v>0</v>
      </c>
      <c r="CT3700">
        <v>0</v>
      </c>
      <c r="CU3700">
        <v>0</v>
      </c>
    </row>
    <row r="3701" spans="89:99" x14ac:dyDescent="0.25">
      <c r="CK3701" t="s">
        <v>9400</v>
      </c>
      <c r="CL3701" t="s">
        <v>841</v>
      </c>
      <c r="CM3701" t="s">
        <v>842</v>
      </c>
      <c r="CN3701">
        <v>0</v>
      </c>
      <c r="CO3701">
        <v>9.2716902304708002E-4</v>
      </c>
      <c r="CP3701">
        <v>3516</v>
      </c>
      <c r="CQ3701">
        <v>138.59083750730801</v>
      </c>
      <c r="CR3701">
        <v>8.0945193520493073E-4</v>
      </c>
      <c r="CS3701">
        <v>0</v>
      </c>
      <c r="CT3701">
        <v>0</v>
      </c>
      <c r="CU3701">
        <v>0</v>
      </c>
    </row>
    <row r="3702" spans="89:99" x14ac:dyDescent="0.25">
      <c r="CK3702" t="s">
        <v>9327</v>
      </c>
      <c r="CL3702" t="s">
        <v>9327</v>
      </c>
      <c r="CM3702" t="s">
        <v>9328</v>
      </c>
      <c r="CN3702">
        <v>0</v>
      </c>
      <c r="CO3702">
        <v>0.27092499109396401</v>
      </c>
      <c r="CP3702">
        <v>3517</v>
      </c>
      <c r="CQ3702">
        <v>0.56567580848988697</v>
      </c>
      <c r="CR3702">
        <v>0.23652727052471004</v>
      </c>
      <c r="CS3702">
        <v>2386.1647066403202</v>
      </c>
      <c r="CT3702">
        <v>2083.2076908264394</v>
      </c>
      <c r="CU3702">
        <v>0</v>
      </c>
    </row>
    <row r="3703" spans="89:99" x14ac:dyDescent="0.25">
      <c r="CK3703" t="s">
        <v>10887</v>
      </c>
      <c r="CL3703" t="s">
        <v>10888</v>
      </c>
      <c r="CM3703" t="s">
        <v>10889</v>
      </c>
      <c r="CN3703">
        <v>0</v>
      </c>
      <c r="CO3703">
        <v>4.6967471040683896E-3</v>
      </c>
      <c r="CP3703">
        <v>3518</v>
      </c>
      <c r="CQ3703">
        <v>0.94202788635415902</v>
      </c>
      <c r="CR3703">
        <v>4.1004293047474522E-3</v>
      </c>
      <c r="CS3703">
        <v>11175.286475790001</v>
      </c>
      <c r="CT3703">
        <v>9756.4274036778024</v>
      </c>
      <c r="CU3703">
        <v>0</v>
      </c>
    </row>
    <row r="3704" spans="89:99" x14ac:dyDescent="0.25">
      <c r="CK3704" t="s">
        <v>6321</v>
      </c>
      <c r="CL3704" t="s">
        <v>6322</v>
      </c>
      <c r="CM3704" t="s">
        <v>11038</v>
      </c>
      <c r="CN3704">
        <v>0</v>
      </c>
      <c r="CO3704">
        <v>6.4655160581923298E-4</v>
      </c>
      <c r="CP3704">
        <v>3519</v>
      </c>
      <c r="CQ3704">
        <v>28.670297129369299</v>
      </c>
      <c r="CR3704">
        <v>5.6446282773800005E-4</v>
      </c>
      <c r="CS3704">
        <v>187423.93560954701</v>
      </c>
      <c r="CT3704">
        <v>163627.84304881655</v>
      </c>
      <c r="CU3704">
        <v>0</v>
      </c>
    </row>
    <row r="3705" spans="89:99" x14ac:dyDescent="0.25">
      <c r="CK3705" t="s">
        <v>8914</v>
      </c>
      <c r="CL3705" t="s">
        <v>798</v>
      </c>
      <c r="CM3705" t="s">
        <v>799</v>
      </c>
      <c r="CN3705">
        <v>0</v>
      </c>
      <c r="CO3705">
        <v>0.101852669310662</v>
      </c>
      <c r="CP3705">
        <v>3520</v>
      </c>
      <c r="CQ3705">
        <v>0.145129131547721</v>
      </c>
      <c r="CR3705">
        <v>8.8921047004303144E-2</v>
      </c>
      <c r="CS3705">
        <v>3756.2795577243801</v>
      </c>
      <c r="CT3705">
        <v>3279.3672799574629</v>
      </c>
      <c r="CU3705">
        <v>0</v>
      </c>
    </row>
    <row r="3706" spans="89:99" x14ac:dyDescent="0.25">
      <c r="CK3706" t="s">
        <v>3762</v>
      </c>
      <c r="CL3706" t="s">
        <v>2343</v>
      </c>
      <c r="CM3706" t="s">
        <v>2344</v>
      </c>
      <c r="CN3706">
        <v>0</v>
      </c>
      <c r="CO3706">
        <v>2.7697963314342197E-4</v>
      </c>
      <c r="CP3706">
        <v>3521</v>
      </c>
      <c r="CQ3706">
        <v>0.40167815445816402</v>
      </c>
      <c r="CR3706">
        <v>2.4181319100100062E-4</v>
      </c>
      <c r="CS3706">
        <v>45138.991720163103</v>
      </c>
      <c r="CT3706">
        <v>39407.964775404325</v>
      </c>
      <c r="CU3706">
        <v>0</v>
      </c>
    </row>
    <row r="3707" spans="89:99" x14ac:dyDescent="0.25">
      <c r="CK3707" t="s">
        <v>6939</v>
      </c>
      <c r="CL3707" t="s">
        <v>6940</v>
      </c>
      <c r="CM3707" t="s">
        <v>6941</v>
      </c>
      <c r="CN3707">
        <v>0</v>
      </c>
      <c r="CO3707">
        <v>8.3443647895557304E-4</v>
      </c>
      <c r="CP3707">
        <v>3522</v>
      </c>
      <c r="CQ3707">
        <v>-1.4770090664805999</v>
      </c>
      <c r="CR3707">
        <v>7.2849308584145784E-4</v>
      </c>
      <c r="CS3707">
        <v>5.3627029962069397</v>
      </c>
      <c r="CT3707">
        <v>4.6818327729965228</v>
      </c>
      <c r="CU3707">
        <v>0</v>
      </c>
    </row>
    <row r="3708" spans="89:99" x14ac:dyDescent="0.25">
      <c r="CK3708" t="s">
        <v>7672</v>
      </c>
      <c r="CL3708" t="s">
        <v>7673</v>
      </c>
      <c r="CM3708" t="s">
        <v>7674</v>
      </c>
      <c r="CN3708">
        <v>0</v>
      </c>
      <c r="CO3708">
        <v>7.3564942917479703E-3</v>
      </c>
      <c r="CP3708">
        <v>3523</v>
      </c>
      <c r="CQ3708">
        <v>38.739978538969801</v>
      </c>
      <c r="CR3708">
        <v>6.422484350490483E-3</v>
      </c>
      <c r="CS3708">
        <v>418.21921366368002</v>
      </c>
      <c r="CT3708">
        <v>365.12042942008463</v>
      </c>
      <c r="CU3708">
        <v>0</v>
      </c>
    </row>
    <row r="3709" spans="89:99" x14ac:dyDescent="0.25">
      <c r="CK3709" t="s">
        <v>6508</v>
      </c>
      <c r="CL3709" t="s">
        <v>6509</v>
      </c>
      <c r="CM3709" t="s">
        <v>6510</v>
      </c>
      <c r="CN3709">
        <v>0</v>
      </c>
      <c r="CO3709">
        <v>3.8803718751104599E-3</v>
      </c>
      <c r="CP3709">
        <v>3524</v>
      </c>
      <c r="CQ3709">
        <v>37.026675674016801</v>
      </c>
      <c r="CR3709">
        <v>3.3877043403589364E-3</v>
      </c>
      <c r="CS3709">
        <v>629.60091290750904</v>
      </c>
      <c r="CT3709">
        <v>549.66426260112019</v>
      </c>
      <c r="CU3709">
        <v>0</v>
      </c>
    </row>
    <row r="3710" spans="89:99" x14ac:dyDescent="0.25">
      <c r="CK3710" t="s">
        <v>7902</v>
      </c>
      <c r="CL3710" t="s">
        <v>7903</v>
      </c>
      <c r="CM3710" t="s">
        <v>7904</v>
      </c>
      <c r="CN3710">
        <v>0</v>
      </c>
      <c r="CO3710">
        <v>1.19660469867434E-2</v>
      </c>
      <c r="CP3710">
        <v>3525</v>
      </c>
      <c r="CQ3710">
        <v>0</v>
      </c>
      <c r="CR3710">
        <v>1.0446789797118513E-2</v>
      </c>
      <c r="CS3710">
        <v>0</v>
      </c>
      <c r="CT3710">
        <v>0</v>
      </c>
      <c r="CU3710">
        <v>0</v>
      </c>
    </row>
    <row r="3711" spans="89:99" x14ac:dyDescent="0.25">
      <c r="CK3711" t="s">
        <v>10490</v>
      </c>
      <c r="CL3711" t="s">
        <v>10490</v>
      </c>
      <c r="CM3711" t="s">
        <v>10491</v>
      </c>
      <c r="CN3711">
        <v>0</v>
      </c>
      <c r="CO3711">
        <v>8.5522593585687506E-3</v>
      </c>
      <c r="CP3711">
        <v>3526</v>
      </c>
      <c r="CQ3711">
        <v>-1.35226284672778</v>
      </c>
      <c r="CR3711">
        <v>7.4664303013674297E-3</v>
      </c>
      <c r="CS3711">
        <v>906361.56832473003</v>
      </c>
      <c r="CT3711">
        <v>791286.27816394926</v>
      </c>
      <c r="CU3711">
        <v>0</v>
      </c>
    </row>
    <row r="3712" spans="89:99" x14ac:dyDescent="0.25">
      <c r="CK3712" t="s">
        <v>5102</v>
      </c>
      <c r="CL3712" t="s">
        <v>2519</v>
      </c>
      <c r="CM3712" t="s">
        <v>2520</v>
      </c>
      <c r="CN3712">
        <v>0</v>
      </c>
      <c r="CO3712">
        <v>2.0516261953255999E-4</v>
      </c>
      <c r="CP3712">
        <v>3527</v>
      </c>
      <c r="CQ3712">
        <v>-1.0640923668884801</v>
      </c>
      <c r="CR3712">
        <v>1.7911435270622809E-4</v>
      </c>
      <c r="CS3712">
        <v>2169.9400775054601</v>
      </c>
      <c r="CT3712">
        <v>1894.4358055050575</v>
      </c>
      <c r="CU3712">
        <v>0</v>
      </c>
    </row>
    <row r="3713" spans="89:99" x14ac:dyDescent="0.25">
      <c r="CK3713" t="s">
        <v>4191</v>
      </c>
      <c r="CL3713" t="s">
        <v>9902</v>
      </c>
      <c r="CM3713" t="s">
        <v>9903</v>
      </c>
      <c r="CN3713">
        <v>0</v>
      </c>
      <c r="CO3713">
        <v>1.0530965660578799E-3</v>
      </c>
      <c r="CP3713">
        <v>3528</v>
      </c>
      <c r="CQ3713">
        <v>14.0879553968091</v>
      </c>
      <c r="CR3713">
        <v>9.1939121364490752E-4</v>
      </c>
      <c r="CS3713">
        <v>205141.53769763099</v>
      </c>
      <c r="CT3713">
        <v>179095.94750538902</v>
      </c>
      <c r="CU3713">
        <v>0</v>
      </c>
    </row>
    <row r="3714" spans="89:99" x14ac:dyDescent="0.25">
      <c r="CK3714" t="s">
        <v>8954</v>
      </c>
      <c r="CL3714" t="s">
        <v>8954</v>
      </c>
      <c r="CM3714" t="s">
        <v>8955</v>
      </c>
      <c r="CN3714">
        <v>0</v>
      </c>
      <c r="CO3714">
        <v>5.7381221358033503E-6</v>
      </c>
      <c r="CP3714">
        <v>3529</v>
      </c>
      <c r="CQ3714">
        <v>0</v>
      </c>
      <c r="CR3714">
        <v>5.0095871969532153E-6</v>
      </c>
      <c r="CS3714">
        <v>0</v>
      </c>
      <c r="CT3714">
        <v>0</v>
      </c>
      <c r="CU3714">
        <v>0</v>
      </c>
    </row>
    <row r="3715" spans="89:99" x14ac:dyDescent="0.25">
      <c r="CK3715" t="s">
        <v>7610</v>
      </c>
      <c r="CL3715" t="s">
        <v>7611</v>
      </c>
      <c r="CM3715" t="s">
        <v>7612</v>
      </c>
      <c r="CN3715">
        <v>0</v>
      </c>
      <c r="CO3715">
        <v>9.7059681118297797E-2</v>
      </c>
      <c r="CP3715">
        <v>3530</v>
      </c>
      <c r="CQ3715">
        <v>-19.366365274166199</v>
      </c>
      <c r="CR3715">
        <v>8.4736595764794254E-2</v>
      </c>
      <c r="CS3715">
        <v>0.69576821847200598</v>
      </c>
      <c r="CT3715">
        <v>0.60743070238192642</v>
      </c>
      <c r="CU3715">
        <v>0</v>
      </c>
    </row>
    <row r="3716" spans="89:99" x14ac:dyDescent="0.25">
      <c r="CK3716" t="s">
        <v>10164</v>
      </c>
      <c r="CL3716" t="s">
        <v>10165</v>
      </c>
      <c r="CM3716" t="s">
        <v>10166</v>
      </c>
      <c r="CN3716">
        <v>0</v>
      </c>
      <c r="CO3716">
        <v>4.5537534870379099E-4</v>
      </c>
      <c r="CP3716">
        <v>3531</v>
      </c>
      <c r="CQ3716">
        <v>0.47537132409469102</v>
      </c>
      <c r="CR3716">
        <v>3.9755907293096299E-4</v>
      </c>
      <c r="CS3716">
        <v>703.90673972538502</v>
      </c>
      <c r="CT3716">
        <v>614.53592442289141</v>
      </c>
      <c r="CU3716">
        <v>0</v>
      </c>
    </row>
    <row r="3717" spans="89:99" x14ac:dyDescent="0.25">
      <c r="CK3717" t="s">
        <v>7654</v>
      </c>
      <c r="CL3717" t="s">
        <v>290</v>
      </c>
      <c r="CM3717" t="s">
        <v>291</v>
      </c>
      <c r="CN3717">
        <v>0</v>
      </c>
      <c r="CO3717">
        <v>4.3864186153818596E-3</v>
      </c>
      <c r="CP3717">
        <v>3533</v>
      </c>
      <c r="CQ3717">
        <v>5.3574316329039098</v>
      </c>
      <c r="CR3717">
        <v>3.8295013622985184E-3</v>
      </c>
      <c r="CS3717">
        <v>6055.4583251629901</v>
      </c>
      <c r="CT3717">
        <v>5286.6331143669977</v>
      </c>
      <c r="CU3717">
        <v>0</v>
      </c>
    </row>
    <row r="3718" spans="89:99" x14ac:dyDescent="0.25">
      <c r="CK3718" t="s">
        <v>7376</v>
      </c>
      <c r="CL3718" t="s">
        <v>7377</v>
      </c>
      <c r="CM3718" t="s">
        <v>7378</v>
      </c>
      <c r="CN3718">
        <v>0</v>
      </c>
      <c r="CO3718">
        <v>3.8572698174656798E-2</v>
      </c>
      <c r="CP3718">
        <v>3534</v>
      </c>
      <c r="CQ3718">
        <v>-39.402005263070897</v>
      </c>
      <c r="CR3718">
        <v>3.3675354123609683E-2</v>
      </c>
      <c r="CS3718">
        <v>35.094562447464199</v>
      </c>
      <c r="CT3718">
        <v>30.638816420884364</v>
      </c>
      <c r="CU3718">
        <v>0</v>
      </c>
    </row>
    <row r="3719" spans="89:99" x14ac:dyDescent="0.25">
      <c r="CK3719" t="s">
        <v>4614</v>
      </c>
      <c r="CL3719" t="s">
        <v>1814</v>
      </c>
      <c r="CM3719" t="s">
        <v>1815</v>
      </c>
      <c r="CN3719">
        <v>0</v>
      </c>
      <c r="CO3719">
        <v>1.0597345830226201E-3</v>
      </c>
      <c r="CP3719">
        <v>3535</v>
      </c>
      <c r="CQ3719">
        <v>0.50141178822645405</v>
      </c>
      <c r="CR3719">
        <v>9.2518644142373647E-4</v>
      </c>
      <c r="CS3719">
        <v>1.3559382322742499</v>
      </c>
      <c r="CT3719">
        <v>1.1837828905517824</v>
      </c>
      <c r="CU3719">
        <v>0</v>
      </c>
    </row>
    <row r="3720" spans="89:99" x14ac:dyDescent="0.25">
      <c r="CK3720" t="s">
        <v>327</v>
      </c>
      <c r="CL3720" t="s">
        <v>327</v>
      </c>
      <c r="CM3720" t="s">
        <v>6005</v>
      </c>
      <c r="CN3720">
        <v>0</v>
      </c>
      <c r="CO3720">
        <v>0.74019800172181804</v>
      </c>
      <c r="CP3720">
        <v>3536</v>
      </c>
      <c r="CQ3720">
        <v>7.0226861387982797</v>
      </c>
      <c r="CR3720">
        <v>0.64621950263120931</v>
      </c>
      <c r="CS3720">
        <v>28341.065919456301</v>
      </c>
      <c r="CT3720">
        <v>24742.770826058459</v>
      </c>
      <c r="CU3720">
        <v>0</v>
      </c>
    </row>
    <row r="3721" spans="89:99" x14ac:dyDescent="0.25">
      <c r="CK3721" t="s">
        <v>9283</v>
      </c>
      <c r="CL3721" t="s">
        <v>9284</v>
      </c>
      <c r="CM3721" t="s">
        <v>9285</v>
      </c>
      <c r="CN3721">
        <v>0</v>
      </c>
      <c r="CO3721">
        <v>9.9429527322150395E-5</v>
      </c>
      <c r="CP3721">
        <v>3537</v>
      </c>
      <c r="CQ3721">
        <v>-0.76425647885161296</v>
      </c>
      <c r="CR3721">
        <v>8.6805556815220918E-5</v>
      </c>
      <c r="CS3721">
        <v>8862.29001131921</v>
      </c>
      <c r="CT3721">
        <v>7737.0982223220799</v>
      </c>
      <c r="CU3721">
        <v>0</v>
      </c>
    </row>
    <row r="3722" spans="89:99" x14ac:dyDescent="0.25">
      <c r="CK3722" t="s">
        <v>8877</v>
      </c>
      <c r="CL3722" t="s">
        <v>8878</v>
      </c>
      <c r="CM3722" t="s">
        <v>8879</v>
      </c>
      <c r="CN3722">
        <v>0</v>
      </c>
      <c r="CO3722">
        <v>1.36402740087111E-5</v>
      </c>
      <c r="CP3722">
        <v>3538</v>
      </c>
      <c r="CQ3722">
        <v>-80.171287332784502</v>
      </c>
      <c r="CR3722">
        <v>1.1908450259469107E-5</v>
      </c>
      <c r="CS3722">
        <v>0</v>
      </c>
      <c r="CT3722">
        <v>0</v>
      </c>
      <c r="CU3722">
        <v>0</v>
      </c>
    </row>
    <row r="3723" spans="89:99" x14ac:dyDescent="0.25">
      <c r="CK3723" t="s">
        <v>8594</v>
      </c>
      <c r="CL3723" t="s">
        <v>1965</v>
      </c>
      <c r="CM3723" t="s">
        <v>1966</v>
      </c>
      <c r="CN3723">
        <v>0</v>
      </c>
      <c r="CO3723">
        <v>5.1355763386513199E-3</v>
      </c>
      <c r="CP3723">
        <v>3539</v>
      </c>
      <c r="CQ3723">
        <v>0.93608445061927303</v>
      </c>
      <c r="CR3723">
        <v>4.4835430243907954E-3</v>
      </c>
      <c r="CS3723">
        <v>63744.444375101899</v>
      </c>
      <c r="CT3723">
        <v>55651.194739461476</v>
      </c>
      <c r="CU3723">
        <v>0</v>
      </c>
    </row>
    <row r="3724" spans="89:99" x14ac:dyDescent="0.25">
      <c r="CK3724" t="s">
        <v>5573</v>
      </c>
      <c r="CL3724" t="s">
        <v>2916</v>
      </c>
      <c r="CM3724" t="s">
        <v>2917</v>
      </c>
      <c r="CN3724">
        <v>0</v>
      </c>
      <c r="CO3724">
        <v>1.03809144849034E-3</v>
      </c>
      <c r="CP3724">
        <v>3540</v>
      </c>
      <c r="CQ3724">
        <v>0.90786244253801296</v>
      </c>
      <c r="CR3724">
        <v>9.0629120582421275E-4</v>
      </c>
      <c r="CS3724">
        <v>5.8410083913916404</v>
      </c>
      <c r="CT3724">
        <v>5.0994106019869934</v>
      </c>
      <c r="CU3724">
        <v>0</v>
      </c>
    </row>
    <row r="3725" spans="89:99" x14ac:dyDescent="0.25">
      <c r="CK3725" t="s">
        <v>7882</v>
      </c>
      <c r="CL3725" t="s">
        <v>7883</v>
      </c>
      <c r="CM3725" t="s">
        <v>7884</v>
      </c>
      <c r="CN3725">
        <v>0</v>
      </c>
      <c r="CO3725">
        <v>6.5739823987749904E-3</v>
      </c>
      <c r="CP3725">
        <v>3542</v>
      </c>
      <c r="CQ3725">
        <v>-9.8930143009530607</v>
      </c>
      <c r="CR3725">
        <v>5.739323297496924E-3</v>
      </c>
      <c r="CS3725">
        <v>1.27977615169966</v>
      </c>
      <c r="CT3725">
        <v>1.1172906523752646</v>
      </c>
      <c r="CU3725">
        <v>0</v>
      </c>
    </row>
    <row r="3726" spans="89:99" x14ac:dyDescent="0.25">
      <c r="CK3726" t="s">
        <v>4877</v>
      </c>
      <c r="CL3726" t="s">
        <v>6401</v>
      </c>
      <c r="CM3726" t="s">
        <v>6402</v>
      </c>
      <c r="CN3726">
        <v>0</v>
      </c>
      <c r="CO3726">
        <v>3.0991720529917701E-3</v>
      </c>
      <c r="CP3726">
        <v>3545</v>
      </c>
      <c r="CQ3726">
        <v>6.3993651467528903</v>
      </c>
      <c r="CR3726">
        <v>2.7056887724557239E-3</v>
      </c>
      <c r="CS3726">
        <v>8610.9494354471608</v>
      </c>
      <c r="CT3726">
        <v>7517.6688513250501</v>
      </c>
      <c r="CU3726">
        <v>0</v>
      </c>
    </row>
    <row r="3727" spans="89:99" x14ac:dyDescent="0.25">
      <c r="CK3727" t="s">
        <v>8551</v>
      </c>
      <c r="CL3727" t="s">
        <v>747</v>
      </c>
      <c r="CM3727" t="s">
        <v>748</v>
      </c>
      <c r="CN3727">
        <v>0</v>
      </c>
      <c r="CO3727">
        <v>1.6702238080890601E-3</v>
      </c>
      <c r="CP3727">
        <v>3546</v>
      </c>
      <c r="CQ3727">
        <v>0</v>
      </c>
      <c r="CR3727">
        <v>1.4581655125188412E-3</v>
      </c>
      <c r="CS3727">
        <v>0</v>
      </c>
      <c r="CT3727">
        <v>0</v>
      </c>
      <c r="CU3727">
        <v>0</v>
      </c>
    </row>
    <row r="3728" spans="89:99" x14ac:dyDescent="0.25">
      <c r="CK3728" t="s">
        <v>4670</v>
      </c>
      <c r="CL3728" t="s">
        <v>1792</v>
      </c>
      <c r="CM3728" t="s">
        <v>1793</v>
      </c>
      <c r="CN3728">
        <v>0</v>
      </c>
      <c r="CO3728">
        <v>7.3107099428501305E-4</v>
      </c>
      <c r="CP3728">
        <v>3547</v>
      </c>
      <c r="CQ3728">
        <v>1.17599429716521</v>
      </c>
      <c r="CR3728">
        <v>6.3825129656661084E-4</v>
      </c>
      <c r="CS3728">
        <v>3248.6806472921498</v>
      </c>
      <c r="CT3728">
        <v>2836.2151575893504</v>
      </c>
      <c r="CU3728">
        <v>0</v>
      </c>
    </row>
    <row r="3729" spans="89:99" x14ac:dyDescent="0.25">
      <c r="CK3729" t="s">
        <v>10789</v>
      </c>
      <c r="CL3729" t="s">
        <v>10790</v>
      </c>
      <c r="CM3729" t="s">
        <v>10791</v>
      </c>
      <c r="CN3729">
        <v>0</v>
      </c>
      <c r="CO3729">
        <v>0.28262832319495801</v>
      </c>
      <c r="CP3729">
        <v>3548</v>
      </c>
      <c r="CQ3729">
        <v>-5.1745533990630301</v>
      </c>
      <c r="CR3729">
        <v>0.24674470076883342</v>
      </c>
      <c r="CS3729">
        <v>58314.1504886943</v>
      </c>
      <c r="CT3729">
        <v>50910.352686047729</v>
      </c>
      <c r="CU3729">
        <v>0</v>
      </c>
    </row>
    <row r="3730" spans="89:99" x14ac:dyDescent="0.25">
      <c r="CK3730" t="s">
        <v>7554</v>
      </c>
      <c r="CL3730" t="s">
        <v>7555</v>
      </c>
      <c r="CM3730" t="s">
        <v>7556</v>
      </c>
      <c r="CN3730">
        <v>0</v>
      </c>
      <c r="CO3730">
        <v>1.0228270677025799E-3</v>
      </c>
      <c r="CP3730">
        <v>3549</v>
      </c>
      <c r="CQ3730">
        <v>0.58461756764729</v>
      </c>
      <c r="CR3730">
        <v>8.9296485187878984E-4</v>
      </c>
      <c r="CS3730">
        <v>39052.729047748398</v>
      </c>
      <c r="CT3730">
        <v>34094.438356930084</v>
      </c>
      <c r="CU3730">
        <v>0</v>
      </c>
    </row>
    <row r="3731" spans="89:99" x14ac:dyDescent="0.25">
      <c r="CK3731" t="s">
        <v>6418</v>
      </c>
      <c r="CL3731" t="s">
        <v>3043</v>
      </c>
      <c r="CM3731" t="s">
        <v>3044</v>
      </c>
      <c r="CN3731">
        <v>0</v>
      </c>
      <c r="CO3731">
        <v>9.9514114813070206E-3</v>
      </c>
      <c r="CP3731">
        <v>3550</v>
      </c>
      <c r="CQ3731">
        <v>2.6846860651522801</v>
      </c>
      <c r="CR3731">
        <v>8.6879404739943593E-3</v>
      </c>
      <c r="CS3731">
        <v>1150.44287570798</v>
      </c>
      <c r="CT3731">
        <v>1004.3780464365923</v>
      </c>
      <c r="CU3731">
        <v>0</v>
      </c>
    </row>
    <row r="3732" spans="89:99" x14ac:dyDescent="0.25">
      <c r="CK3732" t="s">
        <v>4914</v>
      </c>
      <c r="CL3732" t="s">
        <v>9270</v>
      </c>
      <c r="CM3732" t="s">
        <v>9271</v>
      </c>
      <c r="CN3732">
        <v>0</v>
      </c>
      <c r="CO3732">
        <v>3.0099351607683E-5</v>
      </c>
      <c r="CP3732">
        <v>3551</v>
      </c>
      <c r="CQ3732">
        <v>0</v>
      </c>
      <c r="CR3732">
        <v>2.6277817530165143E-5</v>
      </c>
      <c r="CS3732">
        <v>0</v>
      </c>
      <c r="CT3732">
        <v>0</v>
      </c>
      <c r="CU3732">
        <v>0</v>
      </c>
    </row>
    <row r="3733" spans="89:99" x14ac:dyDescent="0.25">
      <c r="CK3733" t="s">
        <v>8464</v>
      </c>
      <c r="CL3733" t="s">
        <v>8465</v>
      </c>
      <c r="CM3733" t="s">
        <v>8466</v>
      </c>
      <c r="CN3733">
        <v>0</v>
      </c>
      <c r="CO3733">
        <v>1.8083099385267601E-2</v>
      </c>
      <c r="CP3733">
        <v>3552</v>
      </c>
      <c r="CQ3733">
        <v>0</v>
      </c>
      <c r="CR3733">
        <v>1.578719675491649E-2</v>
      </c>
      <c r="CS3733">
        <v>0</v>
      </c>
      <c r="CT3733">
        <v>0</v>
      </c>
      <c r="CU3733">
        <v>0</v>
      </c>
    </row>
    <row r="3734" spans="89:99" x14ac:dyDescent="0.25">
      <c r="CK3734" t="s">
        <v>6529</v>
      </c>
      <c r="CL3734" t="s">
        <v>6530</v>
      </c>
      <c r="CM3734" t="s">
        <v>6531</v>
      </c>
      <c r="CN3734">
        <v>0</v>
      </c>
      <c r="CO3734">
        <v>3.1488435295478102E-2</v>
      </c>
      <c r="CP3734">
        <v>3553</v>
      </c>
      <c r="CQ3734">
        <v>3.8660664236500901</v>
      </c>
      <c r="CR3734">
        <v>2.7490537596623028E-2</v>
      </c>
      <c r="CS3734">
        <v>5634.3486456759201</v>
      </c>
      <c r="CT3734">
        <v>4918.9892042263236</v>
      </c>
      <c r="CU3734">
        <v>0</v>
      </c>
    </row>
    <row r="3735" spans="89:99" x14ac:dyDescent="0.25">
      <c r="CK3735" t="s">
        <v>7899</v>
      </c>
      <c r="CL3735" t="s">
        <v>7900</v>
      </c>
      <c r="CM3735" t="s">
        <v>7901</v>
      </c>
      <c r="CN3735">
        <v>0</v>
      </c>
      <c r="CO3735">
        <v>8.9843671576756996E-4</v>
      </c>
      <c r="CP3735">
        <v>3554</v>
      </c>
      <c r="CQ3735">
        <v>0</v>
      </c>
      <c r="CR3735">
        <v>7.8436759658685642E-4</v>
      </c>
      <c r="CS3735">
        <v>0</v>
      </c>
      <c r="CT3735">
        <v>0</v>
      </c>
      <c r="CU3735">
        <v>0</v>
      </c>
    </row>
    <row r="3736" spans="89:99" x14ac:dyDescent="0.25">
      <c r="CK3736" t="s">
        <v>7385</v>
      </c>
      <c r="CL3736" t="s">
        <v>1788</v>
      </c>
      <c r="CM3736" t="s">
        <v>1789</v>
      </c>
      <c r="CN3736">
        <v>0</v>
      </c>
      <c r="CO3736">
        <v>1.88904896907351E-3</v>
      </c>
      <c r="CP3736">
        <v>3555</v>
      </c>
      <c r="CQ3736">
        <v>1.0711951595914799</v>
      </c>
      <c r="CR3736">
        <v>1.6492077557640613E-3</v>
      </c>
      <c r="CS3736">
        <v>163523.72427838799</v>
      </c>
      <c r="CT3736">
        <v>142762.09814910678</v>
      </c>
      <c r="CU3736">
        <v>0</v>
      </c>
    </row>
    <row r="3737" spans="89:99" x14ac:dyDescent="0.25">
      <c r="CK3737" t="s">
        <v>8307</v>
      </c>
      <c r="CL3737" t="s">
        <v>8308</v>
      </c>
      <c r="CM3737" t="s">
        <v>8309</v>
      </c>
      <c r="CN3737">
        <v>0</v>
      </c>
      <c r="CO3737">
        <v>9.9375869967560995E-4</v>
      </c>
      <c r="CP3737">
        <v>3556</v>
      </c>
      <c r="CQ3737">
        <v>-4.0419344793188703</v>
      </c>
      <c r="CR3737">
        <v>8.6758712012999608E-4</v>
      </c>
      <c r="CS3737">
        <v>941.14116404518597</v>
      </c>
      <c r="CT3737">
        <v>821.65011729335322</v>
      </c>
      <c r="CU3737">
        <v>0</v>
      </c>
    </row>
    <row r="3738" spans="89:99" x14ac:dyDescent="0.25">
      <c r="CK3738" t="s">
        <v>9039</v>
      </c>
      <c r="CL3738" t="s">
        <v>9040</v>
      </c>
      <c r="CM3738" t="s">
        <v>9041</v>
      </c>
      <c r="CN3738">
        <v>0</v>
      </c>
      <c r="CO3738">
        <v>9.6986809738486592E-3</v>
      </c>
      <c r="CP3738">
        <v>3557</v>
      </c>
      <c r="CQ3738">
        <v>-0.24864664824264701</v>
      </c>
      <c r="CR3738">
        <v>8.4672976426849404E-3</v>
      </c>
      <c r="CS3738">
        <v>0</v>
      </c>
      <c r="CT3738">
        <v>0</v>
      </c>
      <c r="CU3738">
        <v>0</v>
      </c>
    </row>
    <row r="3739" spans="89:99" x14ac:dyDescent="0.25">
      <c r="CK3739" t="s">
        <v>8246</v>
      </c>
      <c r="CL3739" t="s">
        <v>8246</v>
      </c>
      <c r="CM3739" t="s">
        <v>8247</v>
      </c>
      <c r="CN3739">
        <v>0</v>
      </c>
      <c r="CO3739">
        <v>1.03739978997658E-4</v>
      </c>
      <c r="CP3739">
        <v>3558</v>
      </c>
      <c r="CQ3739">
        <v>0.51427257794444003</v>
      </c>
      <c r="CR3739">
        <v>9.0568736304199378E-5</v>
      </c>
      <c r="CS3739">
        <v>0</v>
      </c>
      <c r="CT3739">
        <v>0</v>
      </c>
      <c r="CU3739">
        <v>0</v>
      </c>
    </row>
    <row r="3740" spans="89:99" x14ac:dyDescent="0.25">
      <c r="CK3740" t="s">
        <v>8950</v>
      </c>
      <c r="CL3740" t="s">
        <v>1037</v>
      </c>
      <c r="CM3740" t="s">
        <v>1038</v>
      </c>
      <c r="CN3740">
        <v>0</v>
      </c>
      <c r="CO3740">
        <v>1.24123358737428E-2</v>
      </c>
      <c r="CP3740">
        <v>3559</v>
      </c>
      <c r="CQ3740">
        <v>55.7931909005843</v>
      </c>
      <c r="CR3740">
        <v>1.0836416061868923E-2</v>
      </c>
      <c r="CS3740">
        <v>0</v>
      </c>
      <c r="CT3740">
        <v>0</v>
      </c>
      <c r="CU3740">
        <v>0</v>
      </c>
    </row>
    <row r="3741" spans="89:99" x14ac:dyDescent="0.25">
      <c r="CK3741" t="s">
        <v>6184</v>
      </c>
      <c r="CL3741" t="s">
        <v>1365</v>
      </c>
      <c r="CM3741" t="s">
        <v>6185</v>
      </c>
      <c r="CN3741">
        <v>0</v>
      </c>
      <c r="CO3741">
        <v>2.5636584534965501E-3</v>
      </c>
      <c r="CP3741">
        <v>3560</v>
      </c>
      <c r="CQ3741">
        <v>-39.634488629579998</v>
      </c>
      <c r="CR3741">
        <v>2.2381661216068147E-3</v>
      </c>
      <c r="CS3741">
        <v>0</v>
      </c>
      <c r="CT3741">
        <v>0</v>
      </c>
      <c r="CU3741">
        <v>0</v>
      </c>
    </row>
    <row r="3742" spans="89:99" x14ac:dyDescent="0.25">
      <c r="CK3742" t="s">
        <v>9369</v>
      </c>
      <c r="CL3742" t="s">
        <v>9370</v>
      </c>
      <c r="CM3742" t="s">
        <v>9371</v>
      </c>
      <c r="CN3742">
        <v>0</v>
      </c>
      <c r="CO3742">
        <v>1.0980769030503899E-2</v>
      </c>
      <c r="CP3742">
        <v>3561</v>
      </c>
      <c r="CQ3742">
        <v>0</v>
      </c>
      <c r="CR3742">
        <v>9.5866066713150046E-3</v>
      </c>
      <c r="CS3742">
        <v>0</v>
      </c>
      <c r="CT3742">
        <v>0</v>
      </c>
      <c r="CU3742">
        <v>0</v>
      </c>
    </row>
    <row r="3743" spans="89:99" x14ac:dyDescent="0.25">
      <c r="CK3743" t="s">
        <v>5657</v>
      </c>
      <c r="CL3743" t="s">
        <v>5658</v>
      </c>
      <c r="CM3743" t="s">
        <v>5659</v>
      </c>
      <c r="CN3743">
        <v>0</v>
      </c>
      <c r="CO3743">
        <v>3.4624703947068801E-5</v>
      </c>
      <c r="CP3743">
        <v>3562</v>
      </c>
      <c r="CQ3743">
        <v>1.3948352468323699</v>
      </c>
      <c r="CR3743">
        <v>3.0228613035133168E-5</v>
      </c>
      <c r="CS3743">
        <v>0.97475466551788104</v>
      </c>
      <c r="CT3743">
        <v>0.85099591416506903</v>
      </c>
      <c r="CU3743">
        <v>0</v>
      </c>
    </row>
    <row r="3744" spans="89:99" x14ac:dyDescent="0.25">
      <c r="CK3744" t="s">
        <v>6003</v>
      </c>
      <c r="CL3744" t="s">
        <v>2814</v>
      </c>
      <c r="CM3744" t="s">
        <v>2815</v>
      </c>
      <c r="CN3744">
        <v>0</v>
      </c>
      <c r="CO3744">
        <v>5.4503682233069899</v>
      </c>
      <c r="CP3744">
        <v>3563</v>
      </c>
      <c r="CQ3744">
        <v>0.62279128717923105</v>
      </c>
      <c r="CR3744">
        <v>4.7583676722030424</v>
      </c>
      <c r="CS3744">
        <v>236842.339518186</v>
      </c>
      <c r="CT3744">
        <v>206771.88872359908</v>
      </c>
      <c r="CU3744">
        <v>0</v>
      </c>
    </row>
    <row r="3745" spans="89:99" x14ac:dyDescent="0.25">
      <c r="CK3745" t="s">
        <v>1103</v>
      </c>
      <c r="CL3745" t="s">
        <v>1103</v>
      </c>
      <c r="CM3745" t="s">
        <v>1104</v>
      </c>
      <c r="CN3745">
        <v>0</v>
      </c>
      <c r="CO3745">
        <v>4.0762350611367901E-5</v>
      </c>
      <c r="CP3745">
        <v>3564</v>
      </c>
      <c r="CQ3745">
        <v>0</v>
      </c>
      <c r="CR3745">
        <v>3.55869995283462E-5</v>
      </c>
      <c r="CS3745">
        <v>0</v>
      </c>
      <c r="CT3745">
        <v>0</v>
      </c>
      <c r="CU3745">
        <v>0</v>
      </c>
    </row>
    <row r="3746" spans="89:99" x14ac:dyDescent="0.25">
      <c r="CK3746" t="s">
        <v>7859</v>
      </c>
      <c r="CL3746" t="s">
        <v>7860</v>
      </c>
      <c r="CM3746" t="s">
        <v>7861</v>
      </c>
      <c r="CN3746">
        <v>0</v>
      </c>
      <c r="CO3746">
        <v>3.4812904489762498E-5</v>
      </c>
      <c r="CP3746">
        <v>3565</v>
      </c>
      <c r="CQ3746">
        <v>1.17599429716519</v>
      </c>
      <c r="CR3746">
        <v>3.0392918884124301E-5</v>
      </c>
      <c r="CS3746">
        <v>1.4540734632543499</v>
      </c>
      <c r="CT3746">
        <v>1.2694584800657249</v>
      </c>
      <c r="CU3746">
        <v>0</v>
      </c>
    </row>
    <row r="3747" spans="89:99" x14ac:dyDescent="0.25">
      <c r="CK3747" t="s">
        <v>7560</v>
      </c>
      <c r="CL3747" t="s">
        <v>7561</v>
      </c>
      <c r="CM3747" t="s">
        <v>7562</v>
      </c>
      <c r="CN3747">
        <v>0</v>
      </c>
      <c r="CO3747">
        <v>5.3226276742292297E-3</v>
      </c>
      <c r="CP3747">
        <v>3566</v>
      </c>
      <c r="CQ3747">
        <v>3.8190478996905401</v>
      </c>
      <c r="CR3747">
        <v>4.6468455741983912E-3</v>
      </c>
      <c r="CS3747">
        <v>17.592467269476298</v>
      </c>
      <c r="CT3747">
        <v>15.358857255074515</v>
      </c>
      <c r="CU3747">
        <v>0</v>
      </c>
    </row>
    <row r="3748" spans="89:99" x14ac:dyDescent="0.25">
      <c r="CK3748" t="s">
        <v>759</v>
      </c>
      <c r="CL3748" t="s">
        <v>759</v>
      </c>
      <c r="CM3748" t="s">
        <v>760</v>
      </c>
      <c r="CN3748">
        <v>0</v>
      </c>
      <c r="CO3748">
        <v>7.9857106729885694E-3</v>
      </c>
      <c r="CP3748">
        <v>3567</v>
      </c>
      <c r="CQ3748">
        <v>0</v>
      </c>
      <c r="CR3748">
        <v>6.971812903103251E-3</v>
      </c>
      <c r="CS3748">
        <v>0</v>
      </c>
      <c r="CT3748">
        <v>0</v>
      </c>
      <c r="CU3748">
        <v>0</v>
      </c>
    </row>
    <row r="3749" spans="89:99" x14ac:dyDescent="0.25">
      <c r="CK3749" t="s">
        <v>4643</v>
      </c>
      <c r="CL3749" t="s">
        <v>2858</v>
      </c>
      <c r="CM3749" t="s">
        <v>2859</v>
      </c>
      <c r="CN3749">
        <v>0</v>
      </c>
      <c r="CO3749">
        <v>1.05918225274944E-3</v>
      </c>
      <c r="CP3749">
        <v>3568</v>
      </c>
      <c r="CQ3749">
        <v>-1.1298701617690601</v>
      </c>
      <c r="CR3749">
        <v>9.247042372113603E-4</v>
      </c>
      <c r="CS3749">
        <v>69309.331779391607</v>
      </c>
      <c r="CT3749">
        <v>60509.541779352949</v>
      </c>
      <c r="CU3749">
        <v>0</v>
      </c>
    </row>
    <row r="3750" spans="89:99" x14ac:dyDescent="0.25">
      <c r="CK3750" t="s">
        <v>7271</v>
      </c>
      <c r="CL3750" t="s">
        <v>993</v>
      </c>
      <c r="CM3750" t="s">
        <v>994</v>
      </c>
      <c r="CN3750">
        <v>0</v>
      </c>
      <c r="CO3750">
        <v>1.32289037061098E-3</v>
      </c>
      <c r="CP3750">
        <v>3569</v>
      </c>
      <c r="CQ3750">
        <v>-16.2416103529821</v>
      </c>
      <c r="CR3750">
        <v>1.154930917596728E-3</v>
      </c>
      <c r="CS3750">
        <v>28.447751649590799</v>
      </c>
      <c r="CT3750">
        <v>24.835911309152159</v>
      </c>
      <c r="CU3750">
        <v>0</v>
      </c>
    </row>
    <row r="3751" spans="89:99" x14ac:dyDescent="0.25">
      <c r="CK3751" t="s">
        <v>7798</v>
      </c>
      <c r="CL3751" t="s">
        <v>7799</v>
      </c>
      <c r="CM3751" t="s">
        <v>7800</v>
      </c>
      <c r="CN3751">
        <v>0</v>
      </c>
      <c r="CO3751">
        <v>8.2004293019608994E-3</v>
      </c>
      <c r="CP3751">
        <v>3570</v>
      </c>
      <c r="CQ3751">
        <v>0.40295822495443601</v>
      </c>
      <c r="CR3751">
        <v>7.159269996066738E-3</v>
      </c>
      <c r="CS3751">
        <v>31025.8568394988</v>
      </c>
      <c r="CT3751">
        <v>27086.689951728684</v>
      </c>
      <c r="CU3751">
        <v>0</v>
      </c>
    </row>
    <row r="3752" spans="89:99" x14ac:dyDescent="0.25">
      <c r="CK3752" t="s">
        <v>4480</v>
      </c>
      <c r="CL3752" t="s">
        <v>3047</v>
      </c>
      <c r="CM3752" t="s">
        <v>3048</v>
      </c>
      <c r="CN3752">
        <v>0</v>
      </c>
      <c r="CO3752">
        <v>1.0430997946884199E-3</v>
      </c>
      <c r="CP3752">
        <v>3571</v>
      </c>
      <c r="CQ3752">
        <v>-13.382074523684899</v>
      </c>
      <c r="CR3752">
        <v>9.1066367235559961E-4</v>
      </c>
      <c r="CS3752">
        <v>149.45280037345699</v>
      </c>
      <c r="CT3752">
        <v>130.47767502684144</v>
      </c>
      <c r="CU3752">
        <v>0</v>
      </c>
    </row>
    <row r="3753" spans="89:99" x14ac:dyDescent="0.25">
      <c r="CK3753" t="s">
        <v>8423</v>
      </c>
      <c r="CL3753" t="s">
        <v>8424</v>
      </c>
      <c r="CM3753" t="s">
        <v>8425</v>
      </c>
      <c r="CN3753">
        <v>0</v>
      </c>
      <c r="CO3753">
        <v>1.7807884032467601E-2</v>
      </c>
      <c r="CP3753">
        <v>3572</v>
      </c>
      <c r="CQ3753">
        <v>0.23067845001833001</v>
      </c>
      <c r="CR3753">
        <v>1.554692384416939E-2</v>
      </c>
      <c r="CS3753">
        <v>1.4201965594733199</v>
      </c>
      <c r="CT3753">
        <v>1.2398827234963496</v>
      </c>
      <c r="CU3753">
        <v>0</v>
      </c>
    </row>
    <row r="3754" spans="89:99" x14ac:dyDescent="0.25">
      <c r="CK3754" t="s">
        <v>4036</v>
      </c>
      <c r="CL3754" t="s">
        <v>212</v>
      </c>
      <c r="CM3754" t="s">
        <v>4037</v>
      </c>
      <c r="CN3754">
        <v>0</v>
      </c>
      <c r="CO3754">
        <v>0.110087843207721</v>
      </c>
      <c r="CP3754">
        <v>3573</v>
      </c>
      <c r="CQ3754">
        <v>0</v>
      </c>
      <c r="CR3754">
        <v>9.6110650282695942E-2</v>
      </c>
      <c r="CS3754">
        <v>0</v>
      </c>
      <c r="CT3754">
        <v>0</v>
      </c>
      <c r="CU3754">
        <v>0</v>
      </c>
    </row>
    <row r="3755" spans="89:99" x14ac:dyDescent="0.25">
      <c r="CK3755" t="s">
        <v>8489</v>
      </c>
      <c r="CL3755" t="s">
        <v>9215</v>
      </c>
      <c r="CM3755" t="s">
        <v>9216</v>
      </c>
      <c r="CN3755">
        <v>0</v>
      </c>
      <c r="CO3755">
        <v>5.11239846333909E-3</v>
      </c>
      <c r="CP3755">
        <v>3574</v>
      </c>
      <c r="CQ3755">
        <v>0</v>
      </c>
      <c r="CR3755">
        <v>4.4633079048397072E-3</v>
      </c>
      <c r="CS3755">
        <v>0</v>
      </c>
      <c r="CT3755">
        <v>0</v>
      </c>
      <c r="CU3755">
        <v>0</v>
      </c>
    </row>
    <row r="3756" spans="89:99" x14ac:dyDescent="0.25">
      <c r="CK3756" t="s">
        <v>9166</v>
      </c>
      <c r="CL3756" t="s">
        <v>1210</v>
      </c>
      <c r="CM3756" t="s">
        <v>1211</v>
      </c>
      <c r="CN3756">
        <v>0</v>
      </c>
      <c r="CO3756">
        <v>2.4144533398503099E-6</v>
      </c>
      <c r="CP3756">
        <v>3575</v>
      </c>
      <c r="CQ3756">
        <v>-92.957354007851094</v>
      </c>
      <c r="CR3756">
        <v>2.1079046860095558E-6</v>
      </c>
      <c r="CS3756">
        <v>0</v>
      </c>
      <c r="CT3756">
        <v>0</v>
      </c>
      <c r="CU3756">
        <v>0</v>
      </c>
    </row>
    <row r="3757" spans="89:99" x14ac:dyDescent="0.25">
      <c r="CK3757" t="s">
        <v>9286</v>
      </c>
      <c r="CL3757" t="s">
        <v>750</v>
      </c>
      <c r="CM3757" t="s">
        <v>751</v>
      </c>
      <c r="CN3757">
        <v>0</v>
      </c>
      <c r="CO3757">
        <v>4.0570625996031602E-5</v>
      </c>
      <c r="CP3757">
        <v>3576</v>
      </c>
      <c r="CQ3757">
        <v>0</v>
      </c>
      <c r="CR3757">
        <v>3.5419617037071456E-5</v>
      </c>
      <c r="CS3757">
        <v>0</v>
      </c>
      <c r="CT3757">
        <v>0</v>
      </c>
      <c r="CU3757">
        <v>0</v>
      </c>
    </row>
    <row r="3758" spans="89:99" x14ac:dyDescent="0.25">
      <c r="CK3758" t="s">
        <v>6984</v>
      </c>
      <c r="CL3758" t="s">
        <v>2864</v>
      </c>
      <c r="CM3758" t="s">
        <v>2865</v>
      </c>
      <c r="CN3758">
        <v>0</v>
      </c>
      <c r="CO3758">
        <v>1.04934681935969E-3</v>
      </c>
      <c r="CP3758">
        <v>3577</v>
      </c>
      <c r="CQ3758">
        <v>18.2061354006097</v>
      </c>
      <c r="CR3758">
        <v>9.1611754978650651E-4</v>
      </c>
      <c r="CS3758">
        <v>0.40703113776142902</v>
      </c>
      <c r="CT3758">
        <v>0.35535283638668702</v>
      </c>
      <c r="CU3758">
        <v>0</v>
      </c>
    </row>
    <row r="3759" spans="89:99" x14ac:dyDescent="0.25">
      <c r="CK3759" t="s">
        <v>7970</v>
      </c>
      <c r="CL3759" t="s">
        <v>9344</v>
      </c>
      <c r="CM3759" t="s">
        <v>9345</v>
      </c>
      <c r="CN3759">
        <v>0</v>
      </c>
      <c r="CO3759">
        <v>4.1784875771105701E-3</v>
      </c>
      <c r="CP3759">
        <v>3578</v>
      </c>
      <c r="CQ3759">
        <v>-6.9974499283678604</v>
      </c>
      <c r="CR3759">
        <v>3.6479700803703045E-3</v>
      </c>
      <c r="CS3759">
        <v>20226.8378195568</v>
      </c>
      <c r="CT3759">
        <v>17658.757582634596</v>
      </c>
      <c r="CU3759">
        <v>0</v>
      </c>
    </row>
    <row r="3760" spans="89:99" x14ac:dyDescent="0.25">
      <c r="CK3760" t="s">
        <v>8166</v>
      </c>
      <c r="CL3760" t="s">
        <v>8167</v>
      </c>
      <c r="CM3760" t="s">
        <v>8168</v>
      </c>
      <c r="CN3760">
        <v>0</v>
      </c>
      <c r="CO3760">
        <v>1.74064522448812E-4</v>
      </c>
      <c r="CP3760">
        <v>3579</v>
      </c>
      <c r="CQ3760">
        <v>-27.720513931837601</v>
      </c>
      <c r="CR3760">
        <v>1.5196459442062108E-4</v>
      </c>
      <c r="CS3760">
        <v>44.731805860963703</v>
      </c>
      <c r="CT3760">
        <v>39.052476861632321</v>
      </c>
      <c r="CU3760">
        <v>0</v>
      </c>
    </row>
    <row r="3761" spans="89:99" x14ac:dyDescent="0.25">
      <c r="CK3761" t="s">
        <v>7653</v>
      </c>
      <c r="CL3761" t="s">
        <v>2911</v>
      </c>
      <c r="CM3761" t="s">
        <v>2912</v>
      </c>
      <c r="CN3761">
        <v>0</v>
      </c>
      <c r="CO3761">
        <v>2.6799939521292401E-4</v>
      </c>
      <c r="CP3761">
        <v>3580</v>
      </c>
      <c r="CQ3761">
        <v>3.3295288842406201</v>
      </c>
      <c r="CR3761">
        <v>2.339731199991104E-4</v>
      </c>
      <c r="CS3761">
        <v>19277.593819621001</v>
      </c>
      <c r="CT3761">
        <v>16830.033397906645</v>
      </c>
      <c r="CU3761">
        <v>0</v>
      </c>
    </row>
    <row r="3762" spans="89:99" x14ac:dyDescent="0.25">
      <c r="CK3762" t="s">
        <v>9425</v>
      </c>
      <c r="CL3762" t="s">
        <v>2892</v>
      </c>
      <c r="CM3762" t="s">
        <v>2893</v>
      </c>
      <c r="CN3762">
        <v>0</v>
      </c>
      <c r="CO3762">
        <v>4.0404153859721699E-6</v>
      </c>
      <c r="CP3762">
        <v>3581</v>
      </c>
      <c r="CQ3762">
        <v>0</v>
      </c>
      <c r="CR3762">
        <v>3.5274280869076004E-6</v>
      </c>
      <c r="CS3762">
        <v>0</v>
      </c>
      <c r="CT3762">
        <v>0</v>
      </c>
      <c r="CU3762">
        <v>0</v>
      </c>
    </row>
    <row r="3763" spans="89:99" x14ac:dyDescent="0.25">
      <c r="CK3763" t="s">
        <v>4370</v>
      </c>
      <c r="CL3763" t="s">
        <v>269</v>
      </c>
      <c r="CM3763" t="s">
        <v>270</v>
      </c>
      <c r="CN3763">
        <v>0</v>
      </c>
      <c r="CO3763">
        <v>7.5081051444461202E-3</v>
      </c>
      <c r="CP3763">
        <v>3582</v>
      </c>
      <c r="CQ3763">
        <v>-2.5735373276223799</v>
      </c>
      <c r="CR3763">
        <v>6.554846082886665E-3</v>
      </c>
      <c r="CS3763">
        <v>35701.8369142749</v>
      </c>
      <c r="CT3763">
        <v>31168.988892290912</v>
      </c>
      <c r="CU3763">
        <v>0</v>
      </c>
    </row>
    <row r="3764" spans="89:99" x14ac:dyDescent="0.25">
      <c r="CK3764" t="s">
        <v>5692</v>
      </c>
      <c r="CL3764" t="s">
        <v>1953</v>
      </c>
      <c r="CM3764" t="s">
        <v>1954</v>
      </c>
      <c r="CN3764">
        <v>0</v>
      </c>
      <c r="CO3764">
        <v>1.5300334771714899E-3</v>
      </c>
      <c r="CP3764">
        <v>3583</v>
      </c>
      <c r="CQ3764">
        <v>1.55511366269106</v>
      </c>
      <c r="CR3764">
        <v>1.3357743067758893E-3</v>
      </c>
      <c r="CS3764">
        <v>268.05520343468601</v>
      </c>
      <c r="CT3764">
        <v>234.02184258580459</v>
      </c>
      <c r="CU3764">
        <v>0</v>
      </c>
    </row>
    <row r="3765" spans="89:99" x14ac:dyDescent="0.25">
      <c r="CK3765" t="s">
        <v>7110</v>
      </c>
      <c r="CL3765" t="s">
        <v>3057</v>
      </c>
      <c r="CM3765" t="s">
        <v>3058</v>
      </c>
      <c r="CN3765">
        <v>0</v>
      </c>
      <c r="CO3765">
        <v>2.4971719314002702E-4</v>
      </c>
      <c r="CP3765">
        <v>3584</v>
      </c>
      <c r="CQ3765">
        <v>1.07539525974003</v>
      </c>
      <c r="CR3765">
        <v>2.180120994301967E-4</v>
      </c>
      <c r="CS3765">
        <v>259.71811700809201</v>
      </c>
      <c r="CT3765">
        <v>226.74326600027669</v>
      </c>
      <c r="CU3765">
        <v>0</v>
      </c>
    </row>
    <row r="3766" spans="89:99" x14ac:dyDescent="0.25">
      <c r="CK3766" t="s">
        <v>6648</v>
      </c>
      <c r="CL3766" t="s">
        <v>2645</v>
      </c>
      <c r="CM3766" t="s">
        <v>2646</v>
      </c>
      <c r="CN3766">
        <v>0</v>
      </c>
      <c r="CO3766">
        <v>1.7722153729076899E-3</v>
      </c>
      <c r="CP3766">
        <v>3586</v>
      </c>
      <c r="CQ3766">
        <v>41.082259267597898</v>
      </c>
      <c r="CR3766">
        <v>1.5472078203018385E-3</v>
      </c>
      <c r="CS3766">
        <v>109.880319285559</v>
      </c>
      <c r="CT3766">
        <v>95.929474427787312</v>
      </c>
      <c r="CU3766">
        <v>0</v>
      </c>
    </row>
    <row r="3767" spans="89:99" x14ac:dyDescent="0.25">
      <c r="CK3767" t="s">
        <v>7157</v>
      </c>
      <c r="CL3767" t="s">
        <v>7158</v>
      </c>
      <c r="CM3767" t="s">
        <v>3547</v>
      </c>
      <c r="CN3767">
        <v>0</v>
      </c>
      <c r="CO3767">
        <v>2.3087906002807902E-3</v>
      </c>
      <c r="CP3767">
        <v>3587</v>
      </c>
      <c r="CQ3767">
        <v>11.8897254232979</v>
      </c>
      <c r="CR3767">
        <v>2.0156573105067407E-3</v>
      </c>
      <c r="CS3767">
        <v>888.99120313942296</v>
      </c>
      <c r="CT3767">
        <v>776.12132402402949</v>
      </c>
      <c r="CU3767">
        <v>0</v>
      </c>
    </row>
    <row r="3768" spans="89:99" x14ac:dyDescent="0.25">
      <c r="CK3768" t="s">
        <v>6565</v>
      </c>
      <c r="CL3768" t="s">
        <v>1061</v>
      </c>
      <c r="CM3768" t="s">
        <v>1062</v>
      </c>
      <c r="CN3768">
        <v>0</v>
      </c>
      <c r="CO3768">
        <v>3.29602730669727E-3</v>
      </c>
      <c r="CP3768">
        <v>3588</v>
      </c>
      <c r="CQ3768">
        <v>-8.0437635428140997</v>
      </c>
      <c r="CR3768">
        <v>2.8775504957297584E-3</v>
      </c>
      <c r="CS3768">
        <v>11.527868286969801</v>
      </c>
      <c r="CT3768">
        <v>10.06424401778297</v>
      </c>
      <c r="CU3768">
        <v>0</v>
      </c>
    </row>
    <row r="3769" spans="89:99" x14ac:dyDescent="0.25">
      <c r="CK3769" t="s">
        <v>10543</v>
      </c>
      <c r="CL3769" t="s">
        <v>10544</v>
      </c>
      <c r="CM3769" t="s">
        <v>10545</v>
      </c>
      <c r="CN3769">
        <v>0</v>
      </c>
      <c r="CO3769">
        <v>229.36841794470701</v>
      </c>
      <c r="CP3769">
        <v>3589</v>
      </c>
      <c r="CQ3769">
        <v>-5.21149103835849E-2</v>
      </c>
      <c r="CR3769">
        <v>200.24688612877529</v>
      </c>
      <c r="CS3769">
        <v>0</v>
      </c>
      <c r="CT3769">
        <v>0</v>
      </c>
      <c r="CU3769">
        <v>0</v>
      </c>
    </row>
    <row r="3770" spans="89:99" x14ac:dyDescent="0.25">
      <c r="CK3770" t="s">
        <v>4129</v>
      </c>
      <c r="CL3770" t="s">
        <v>1251</v>
      </c>
      <c r="CM3770" t="s">
        <v>1804</v>
      </c>
      <c r="CN3770">
        <v>0</v>
      </c>
      <c r="CO3770">
        <v>1.3481718189134399E-5</v>
      </c>
      <c r="CP3770">
        <v>3590</v>
      </c>
      <c r="CQ3770">
        <v>-0.37621989893432101</v>
      </c>
      <c r="CR3770">
        <v>1.1770025320969143E-5</v>
      </c>
      <c r="CS3770">
        <v>2693.3300725898298</v>
      </c>
      <c r="CT3770">
        <v>2351.3741132535351</v>
      </c>
      <c r="CU3770">
        <v>0</v>
      </c>
    </row>
    <row r="3771" spans="89:99" x14ac:dyDescent="0.25">
      <c r="CK3771" t="s">
        <v>8667</v>
      </c>
      <c r="CL3771" t="s">
        <v>8668</v>
      </c>
      <c r="CM3771" t="s">
        <v>8669</v>
      </c>
      <c r="CN3771">
        <v>0</v>
      </c>
      <c r="CO3771">
        <v>1.6568950814045799E-4</v>
      </c>
      <c r="CP3771">
        <v>3591</v>
      </c>
      <c r="CQ3771">
        <v>0</v>
      </c>
      <c r="CR3771">
        <v>1.4465290542891294E-4</v>
      </c>
      <c r="CS3771">
        <v>0</v>
      </c>
      <c r="CT3771">
        <v>0</v>
      </c>
      <c r="CU3771">
        <v>0</v>
      </c>
    </row>
    <row r="3772" spans="89:99" x14ac:dyDescent="0.25">
      <c r="CK3772" t="s">
        <v>7381</v>
      </c>
      <c r="CL3772" t="s">
        <v>3061</v>
      </c>
      <c r="CM3772" t="s">
        <v>3062</v>
      </c>
      <c r="CN3772">
        <v>0</v>
      </c>
      <c r="CO3772">
        <v>1.26849767959729</v>
      </c>
      <c r="CP3772">
        <v>3592</v>
      </c>
      <c r="CQ3772">
        <v>-5.0912925080123097</v>
      </c>
      <c r="CR3772">
        <v>1.1074441402049</v>
      </c>
      <c r="CS3772">
        <v>538804.15590439504</v>
      </c>
      <c r="CT3772">
        <v>470395.42505414959</v>
      </c>
      <c r="CU3772">
        <v>0</v>
      </c>
    </row>
    <row r="3773" spans="89:99" x14ac:dyDescent="0.25">
      <c r="CK3773" t="s">
        <v>8484</v>
      </c>
      <c r="CL3773" t="s">
        <v>8902</v>
      </c>
      <c r="CM3773" t="s">
        <v>8903</v>
      </c>
      <c r="CN3773">
        <v>0</v>
      </c>
      <c r="CO3773">
        <v>4.0707847285216897E-5</v>
      </c>
      <c r="CP3773">
        <v>3593</v>
      </c>
      <c r="CQ3773">
        <v>0</v>
      </c>
      <c r="CR3773">
        <v>3.5539416162496628E-5</v>
      </c>
      <c r="CS3773">
        <v>0</v>
      </c>
      <c r="CT3773">
        <v>0</v>
      </c>
      <c r="CU3773">
        <v>0</v>
      </c>
    </row>
    <row r="3774" spans="89:99" x14ac:dyDescent="0.25">
      <c r="CK3774" t="s">
        <v>8004</v>
      </c>
      <c r="CL3774" t="s">
        <v>8005</v>
      </c>
      <c r="CM3774" t="s">
        <v>8006</v>
      </c>
      <c r="CN3774">
        <v>0</v>
      </c>
      <c r="CO3774">
        <v>1.7458763340803102E-5</v>
      </c>
      <c r="CP3774">
        <v>3594</v>
      </c>
      <c r="CQ3774">
        <v>0</v>
      </c>
      <c r="CR3774">
        <v>1.5242128912001382E-5</v>
      </c>
      <c r="CS3774">
        <v>0</v>
      </c>
      <c r="CT3774">
        <v>0</v>
      </c>
      <c r="CU3774">
        <v>0</v>
      </c>
    </row>
    <row r="3775" spans="89:99" x14ac:dyDescent="0.25">
      <c r="CK3775" t="s">
        <v>6746</v>
      </c>
      <c r="CL3775" t="s">
        <v>2830</v>
      </c>
      <c r="CM3775" t="s">
        <v>2831</v>
      </c>
      <c r="CN3775">
        <v>0</v>
      </c>
      <c r="CO3775">
        <v>2.7830732937146298E-4</v>
      </c>
      <c r="CP3775">
        <v>3595</v>
      </c>
      <c r="CQ3775">
        <v>-48.151372089646799</v>
      </c>
      <c r="CR3775">
        <v>2.4297231760514462E-4</v>
      </c>
      <c r="CS3775">
        <v>1042.15877909244</v>
      </c>
      <c r="CT3775">
        <v>909.84213186374768</v>
      </c>
      <c r="CU3775">
        <v>0</v>
      </c>
    </row>
    <row r="3776" spans="89:99" x14ac:dyDescent="0.25">
      <c r="CK3776" t="s">
        <v>9404</v>
      </c>
      <c r="CL3776" t="s">
        <v>9405</v>
      </c>
      <c r="CM3776" t="s">
        <v>9406</v>
      </c>
      <c r="CN3776">
        <v>0</v>
      </c>
      <c r="CO3776">
        <v>1.7136997130234599</v>
      </c>
      <c r="CP3776">
        <v>3596</v>
      </c>
      <c r="CQ3776">
        <v>-0.526949251840656</v>
      </c>
      <c r="CR3776">
        <v>1.4961215426591499</v>
      </c>
      <c r="CS3776">
        <v>360541.10256666603</v>
      </c>
      <c r="CT3776">
        <v>314765.36202039191</v>
      </c>
      <c r="CU3776">
        <v>0</v>
      </c>
    </row>
    <row r="3777" spans="89:99" x14ac:dyDescent="0.25">
      <c r="CK3777" t="s">
        <v>8328</v>
      </c>
      <c r="CL3777" t="s">
        <v>8329</v>
      </c>
      <c r="CM3777" t="s">
        <v>8330</v>
      </c>
      <c r="CN3777">
        <v>0</v>
      </c>
      <c r="CO3777">
        <v>2.6249365429809899E-5</v>
      </c>
      <c r="CP3777">
        <v>3597</v>
      </c>
      <c r="CQ3777">
        <v>0</v>
      </c>
      <c r="CR3777">
        <v>2.2916640997379523E-5</v>
      </c>
      <c r="CS3777">
        <v>0</v>
      </c>
      <c r="CT3777">
        <v>0</v>
      </c>
      <c r="CU3777">
        <v>0</v>
      </c>
    </row>
    <row r="3778" spans="89:99" x14ac:dyDescent="0.25">
      <c r="CK3778" t="s">
        <v>9162</v>
      </c>
      <c r="CL3778" t="s">
        <v>9163</v>
      </c>
      <c r="CM3778" t="s">
        <v>9164</v>
      </c>
      <c r="CN3778">
        <v>0</v>
      </c>
      <c r="CO3778">
        <v>5.3574160914721503E-2</v>
      </c>
      <c r="CP3778">
        <v>3598</v>
      </c>
      <c r="CQ3778">
        <v>0.55279121965024902</v>
      </c>
      <c r="CR3778">
        <v>4.6772171148344817E-2</v>
      </c>
      <c r="CS3778">
        <v>2.12362877302454</v>
      </c>
      <c r="CT3778">
        <v>1.8540043694862529</v>
      </c>
      <c r="CU3778">
        <v>0</v>
      </c>
    </row>
    <row r="3779" spans="89:99" x14ac:dyDescent="0.25">
      <c r="CK3779" t="s">
        <v>8175</v>
      </c>
      <c r="CL3779" t="s">
        <v>3528</v>
      </c>
      <c r="CM3779" t="s">
        <v>3529</v>
      </c>
      <c r="CN3779">
        <v>0</v>
      </c>
      <c r="CO3779">
        <v>1.7394653076991499E-4</v>
      </c>
      <c r="CP3779">
        <v>3599</v>
      </c>
      <c r="CQ3779">
        <v>-31.9755506786098</v>
      </c>
      <c r="CR3779">
        <v>1.5186158343724355E-4</v>
      </c>
      <c r="CS3779">
        <v>3.49702105459837</v>
      </c>
      <c r="CT3779">
        <v>3.0530252734223433</v>
      </c>
      <c r="CU3779">
        <v>0</v>
      </c>
    </row>
    <row r="3780" spans="89:99" x14ac:dyDescent="0.25">
      <c r="CK3780" t="s">
        <v>5611</v>
      </c>
      <c r="CL3780" t="s">
        <v>479</v>
      </c>
      <c r="CM3780" t="s">
        <v>480</v>
      </c>
      <c r="CN3780">
        <v>0</v>
      </c>
      <c r="CO3780">
        <v>8.3839615666140808E-3</v>
      </c>
      <c r="CP3780">
        <v>3600</v>
      </c>
      <c r="CQ3780">
        <v>-2.1070643927686401</v>
      </c>
      <c r="CR3780">
        <v>7.3195002702704931E-3</v>
      </c>
      <c r="CS3780">
        <v>2076.10037858845</v>
      </c>
      <c r="CT3780">
        <v>1812.5103701213466</v>
      </c>
      <c r="CU3780">
        <v>0</v>
      </c>
    </row>
    <row r="3781" spans="89:99" x14ac:dyDescent="0.25">
      <c r="CK3781" t="s">
        <v>6691</v>
      </c>
      <c r="CL3781" t="s">
        <v>6692</v>
      </c>
      <c r="CM3781" t="s">
        <v>6693</v>
      </c>
      <c r="CN3781">
        <v>0</v>
      </c>
      <c r="CO3781">
        <v>1.99990965023816E-6</v>
      </c>
      <c r="CP3781">
        <v>3601</v>
      </c>
      <c r="CQ3781">
        <v>0</v>
      </c>
      <c r="CR3781">
        <v>1.7459931214053229E-6</v>
      </c>
      <c r="CS3781">
        <v>0</v>
      </c>
      <c r="CT3781">
        <v>0</v>
      </c>
      <c r="CU3781">
        <v>0</v>
      </c>
    </row>
    <row r="3782" spans="89:99" x14ac:dyDescent="0.25">
      <c r="CK3782" t="s">
        <v>6899</v>
      </c>
      <c r="CL3782" t="s">
        <v>6900</v>
      </c>
      <c r="CM3782" t="s">
        <v>6901</v>
      </c>
      <c r="CN3782">
        <v>0</v>
      </c>
      <c r="CO3782">
        <v>3.4549614149840301E-5</v>
      </c>
      <c r="CP3782">
        <v>3602</v>
      </c>
      <c r="CQ3782">
        <v>0</v>
      </c>
      <c r="CR3782">
        <v>3.0163056938919985E-5</v>
      </c>
      <c r="CS3782">
        <v>0</v>
      </c>
      <c r="CT3782">
        <v>0</v>
      </c>
      <c r="CU3782">
        <v>0</v>
      </c>
    </row>
    <row r="3783" spans="89:99" x14ac:dyDescent="0.25">
      <c r="CK3783" t="s">
        <v>6237</v>
      </c>
      <c r="CL3783" t="s">
        <v>6238</v>
      </c>
      <c r="CM3783" t="s">
        <v>6239</v>
      </c>
      <c r="CN3783">
        <v>0</v>
      </c>
      <c r="CO3783">
        <v>5.3943912360798502E-4</v>
      </c>
      <c r="CP3783">
        <v>3603</v>
      </c>
      <c r="CQ3783">
        <v>-7.8995076297796896</v>
      </c>
      <c r="CR3783">
        <v>4.7094977471822096E-4</v>
      </c>
      <c r="CS3783">
        <v>74308.3534519393</v>
      </c>
      <c r="CT3783">
        <v>64873.867664267294</v>
      </c>
      <c r="CU3783">
        <v>0</v>
      </c>
    </row>
    <row r="3784" spans="89:99" x14ac:dyDescent="0.25">
      <c r="CK3784" t="s">
        <v>7014</v>
      </c>
      <c r="CL3784" t="s">
        <v>599</v>
      </c>
      <c r="CM3784" t="s">
        <v>7015</v>
      </c>
      <c r="CN3784">
        <v>0</v>
      </c>
      <c r="CO3784">
        <v>1.46114418035415E-3</v>
      </c>
      <c r="CP3784">
        <v>3604</v>
      </c>
      <c r="CQ3784">
        <v>29.269443755887799</v>
      </c>
      <c r="CR3784">
        <v>1.2756314706396661E-3</v>
      </c>
      <c r="CS3784">
        <v>0</v>
      </c>
      <c r="CT3784">
        <v>0</v>
      </c>
      <c r="CU3784">
        <v>0</v>
      </c>
    </row>
    <row r="3785" spans="89:99" x14ac:dyDescent="0.25">
      <c r="CK3785" t="s">
        <v>6499</v>
      </c>
      <c r="CL3785" t="s">
        <v>6500</v>
      </c>
      <c r="CM3785" t="s">
        <v>6501</v>
      </c>
      <c r="CN3785">
        <v>0</v>
      </c>
      <c r="CO3785">
        <v>1.0272993237131201E-5</v>
      </c>
      <c r="CP3785">
        <v>3605</v>
      </c>
      <c r="CQ3785">
        <v>0</v>
      </c>
      <c r="CR3785">
        <v>8.9686929237720782E-6</v>
      </c>
      <c r="CS3785">
        <v>0</v>
      </c>
      <c r="CT3785">
        <v>0</v>
      </c>
      <c r="CU3785">
        <v>0</v>
      </c>
    </row>
    <row r="3786" spans="89:99" x14ac:dyDescent="0.25">
      <c r="CK3786" t="s">
        <v>9176</v>
      </c>
      <c r="CL3786" t="s">
        <v>9177</v>
      </c>
      <c r="CM3786" t="s">
        <v>9178</v>
      </c>
      <c r="CN3786">
        <v>0</v>
      </c>
      <c r="CO3786">
        <v>1.04964168699013E-3</v>
      </c>
      <c r="CP3786">
        <v>3606</v>
      </c>
      <c r="CQ3786">
        <v>0</v>
      </c>
      <c r="CR3786">
        <v>9.1637497984311536E-4</v>
      </c>
      <c r="CS3786">
        <v>0</v>
      </c>
      <c r="CT3786">
        <v>0</v>
      </c>
      <c r="CU3786">
        <v>0</v>
      </c>
    </row>
    <row r="3787" spans="89:99" x14ac:dyDescent="0.25">
      <c r="CK3787" t="s">
        <v>6649</v>
      </c>
      <c r="CL3787" t="s">
        <v>6650</v>
      </c>
      <c r="CM3787" t="s">
        <v>6651</v>
      </c>
      <c r="CN3787">
        <v>0</v>
      </c>
      <c r="CO3787">
        <v>6.9576444536216403E-5</v>
      </c>
      <c r="CP3787">
        <v>3607</v>
      </c>
      <c r="CQ3787">
        <v>1.1042608881337499</v>
      </c>
      <c r="CR3787">
        <v>6.0742740832120241E-5</v>
      </c>
      <c r="CS3787">
        <v>20.5572157398428</v>
      </c>
      <c r="CT3787">
        <v>17.947189400649403</v>
      </c>
      <c r="CU3787">
        <v>0</v>
      </c>
    </row>
    <row r="3788" spans="89:99" x14ac:dyDescent="0.25">
      <c r="CK3788" t="s">
        <v>8366</v>
      </c>
      <c r="CL3788" t="s">
        <v>8755</v>
      </c>
      <c r="CM3788" t="s">
        <v>8756</v>
      </c>
      <c r="CN3788">
        <v>0</v>
      </c>
      <c r="CO3788">
        <v>2.8196704946604999E-3</v>
      </c>
      <c r="CP3788">
        <v>3608</v>
      </c>
      <c r="CQ3788">
        <v>0</v>
      </c>
      <c r="CR3788">
        <v>2.4616738499764249E-3</v>
      </c>
      <c r="CS3788">
        <v>0</v>
      </c>
      <c r="CT3788">
        <v>0</v>
      </c>
      <c r="CU3788">
        <v>0</v>
      </c>
    </row>
    <row r="3789" spans="89:99" x14ac:dyDescent="0.25">
      <c r="CK3789" t="s">
        <v>4978</v>
      </c>
      <c r="CL3789" t="s">
        <v>339</v>
      </c>
      <c r="CM3789" t="s">
        <v>340</v>
      </c>
      <c r="CN3789">
        <v>0</v>
      </c>
      <c r="CO3789">
        <v>8.0745804065586005E-5</v>
      </c>
      <c r="CP3789">
        <v>3609</v>
      </c>
      <c r="CQ3789">
        <v>17.531181597030201</v>
      </c>
      <c r="CR3789">
        <v>7.0493993798202969E-5</v>
      </c>
      <c r="CS3789">
        <v>2.0031514859677202</v>
      </c>
      <c r="CT3789">
        <v>1.748823360703315</v>
      </c>
      <c r="CU3789">
        <v>0</v>
      </c>
    </row>
    <row r="3790" spans="89:99" x14ac:dyDescent="0.25">
      <c r="CK3790" t="s">
        <v>7557</v>
      </c>
      <c r="CL3790" t="s">
        <v>7558</v>
      </c>
      <c r="CM3790" t="s">
        <v>7559</v>
      </c>
      <c r="CN3790">
        <v>0</v>
      </c>
      <c r="CO3790">
        <v>2.9303502417401698E-4</v>
      </c>
      <c r="CP3790">
        <v>3610</v>
      </c>
      <c r="CQ3790">
        <v>-1.0892186127579999</v>
      </c>
      <c r="CR3790">
        <v>2.5583012536478715E-4</v>
      </c>
      <c r="CS3790">
        <v>66.836028771677704</v>
      </c>
      <c r="CT3790">
        <v>58.350259214710434</v>
      </c>
      <c r="CU3790">
        <v>0</v>
      </c>
    </row>
    <row r="3791" spans="89:99" x14ac:dyDescent="0.25">
      <c r="CK3791" t="s">
        <v>7767</v>
      </c>
      <c r="CL3791" t="s">
        <v>7768</v>
      </c>
      <c r="CM3791" t="s">
        <v>7769</v>
      </c>
      <c r="CN3791">
        <v>0</v>
      </c>
      <c r="CO3791">
        <v>1.5517741956792401E-3</v>
      </c>
      <c r="CP3791">
        <v>3611</v>
      </c>
      <c r="CQ3791">
        <v>9.2013429060413501E-2</v>
      </c>
      <c r="CR3791">
        <v>1.3547547366990213E-3</v>
      </c>
      <c r="CS3791">
        <v>1.26469596947858</v>
      </c>
      <c r="CT3791">
        <v>1.1041251104097018</v>
      </c>
      <c r="CU3791">
        <v>0</v>
      </c>
    </row>
    <row r="3792" spans="89:99" x14ac:dyDescent="0.25">
      <c r="CK3792" t="s">
        <v>4702</v>
      </c>
      <c r="CL3792" t="s">
        <v>2786</v>
      </c>
      <c r="CM3792" t="s">
        <v>2787</v>
      </c>
      <c r="CN3792">
        <v>0</v>
      </c>
      <c r="CO3792">
        <v>3.1088144466580002E-3</v>
      </c>
      <c r="CP3792">
        <v>3612</v>
      </c>
      <c r="CQ3792">
        <v>-1.59739134906866</v>
      </c>
      <c r="CR3792">
        <v>2.7141069292525148E-3</v>
      </c>
      <c r="CS3792">
        <v>107042.993234077</v>
      </c>
      <c r="CT3792">
        <v>93452.386641105681</v>
      </c>
      <c r="CU3792">
        <v>0</v>
      </c>
    </row>
    <row r="3793" spans="89:99" x14ac:dyDescent="0.25">
      <c r="CK3793" t="s">
        <v>9474</v>
      </c>
      <c r="CL3793" t="s">
        <v>9474</v>
      </c>
      <c r="CM3793" t="s">
        <v>9475</v>
      </c>
      <c r="CN3793">
        <v>0</v>
      </c>
      <c r="CO3793">
        <v>5.4515116640719403E-4</v>
      </c>
      <c r="CP3793">
        <v>3613</v>
      </c>
      <c r="CQ3793">
        <v>-0.50437257813476699</v>
      </c>
      <c r="CR3793">
        <v>4.759365937154712E-4</v>
      </c>
      <c r="CS3793">
        <v>1.0796130905161501</v>
      </c>
      <c r="CT3793">
        <v>0.94254109409185782</v>
      </c>
      <c r="CU3793">
        <v>0</v>
      </c>
    </row>
    <row r="3794" spans="89:99" x14ac:dyDescent="0.25">
      <c r="CK3794" t="s">
        <v>7516</v>
      </c>
      <c r="CL3794" t="s">
        <v>7517</v>
      </c>
      <c r="CM3794" t="s">
        <v>7518</v>
      </c>
      <c r="CN3794">
        <v>0</v>
      </c>
      <c r="CO3794">
        <v>5.5845755772758299E-2</v>
      </c>
      <c r="CP3794">
        <v>3614</v>
      </c>
      <c r="CQ3794">
        <v>0</v>
      </c>
      <c r="CR3794">
        <v>4.875535523682583E-2</v>
      </c>
      <c r="CS3794">
        <v>0</v>
      </c>
      <c r="CT3794">
        <v>0</v>
      </c>
      <c r="CU3794">
        <v>0</v>
      </c>
    </row>
    <row r="3795" spans="89:99" x14ac:dyDescent="0.25">
      <c r="CK3795" t="s">
        <v>8378</v>
      </c>
      <c r="CL3795" t="s">
        <v>2275</v>
      </c>
      <c r="CM3795" t="s">
        <v>2276</v>
      </c>
      <c r="CN3795">
        <v>0</v>
      </c>
      <c r="CO3795">
        <v>2.9294422186116501E-2</v>
      </c>
      <c r="CP3795">
        <v>3615</v>
      </c>
      <c r="CQ3795">
        <v>2.7853854139140499</v>
      </c>
      <c r="CR3795">
        <v>2.5575085167678414E-2</v>
      </c>
      <c r="CS3795">
        <v>15260.533464100101</v>
      </c>
      <c r="CT3795">
        <v>13322.995093364099</v>
      </c>
      <c r="CU3795">
        <v>0</v>
      </c>
    </row>
    <row r="3796" spans="89:99" x14ac:dyDescent="0.25">
      <c r="CK3796" t="s">
        <v>8402</v>
      </c>
      <c r="CL3796" t="s">
        <v>8403</v>
      </c>
      <c r="CM3796" t="s">
        <v>8404</v>
      </c>
      <c r="CN3796">
        <v>0</v>
      </c>
      <c r="CO3796">
        <v>5.8069771215913797E-7</v>
      </c>
      <c r="CP3796">
        <v>3616</v>
      </c>
      <c r="CQ3796">
        <v>0</v>
      </c>
      <c r="CR3796">
        <v>5.0697000783256533E-7</v>
      </c>
      <c r="CS3796">
        <v>0</v>
      </c>
      <c r="CT3796">
        <v>0</v>
      </c>
      <c r="CU3796">
        <v>0</v>
      </c>
    </row>
    <row r="3797" spans="89:99" x14ac:dyDescent="0.25">
      <c r="CK3797" t="s">
        <v>4251</v>
      </c>
      <c r="CL3797" t="s">
        <v>4252</v>
      </c>
      <c r="CM3797" t="s">
        <v>4253</v>
      </c>
      <c r="CN3797">
        <v>0</v>
      </c>
      <c r="CO3797">
        <v>0.904521960003558</v>
      </c>
      <c r="CP3797">
        <v>3617</v>
      </c>
      <c r="CQ3797">
        <v>79.103829261181204</v>
      </c>
      <c r="CR3797">
        <v>0.78968023387366648</v>
      </c>
      <c r="CS3797">
        <v>4.5226098000177899</v>
      </c>
      <c r="CT3797">
        <v>3.9484011693683323</v>
      </c>
      <c r="CU3797">
        <v>0</v>
      </c>
    </row>
    <row r="3798" spans="89:99" x14ac:dyDescent="0.25">
      <c r="CK3798" t="s">
        <v>1755</v>
      </c>
      <c r="CL3798" t="s">
        <v>1755</v>
      </c>
      <c r="CM3798" t="s">
        <v>1756</v>
      </c>
      <c r="CN3798">
        <v>0</v>
      </c>
      <c r="CO3798">
        <v>4.3292543636723902E-3</v>
      </c>
      <c r="CP3798">
        <v>3618</v>
      </c>
      <c r="CQ3798">
        <v>1.14979594921928</v>
      </c>
      <c r="CR3798">
        <v>3.7795949126430898E-3</v>
      </c>
      <c r="CS3798">
        <v>230151.62809383601</v>
      </c>
      <c r="CT3798">
        <v>200930.65678453026</v>
      </c>
      <c r="CU3798">
        <v>0</v>
      </c>
    </row>
    <row r="3799" spans="89:99" x14ac:dyDescent="0.25">
      <c r="CK3799" t="s">
        <v>8557</v>
      </c>
      <c r="CL3799" t="s">
        <v>8557</v>
      </c>
      <c r="CM3799" t="s">
        <v>8558</v>
      </c>
      <c r="CN3799">
        <v>0</v>
      </c>
      <c r="CO3799">
        <v>1.65609103900685</v>
      </c>
      <c r="CP3799">
        <v>3619</v>
      </c>
      <c r="CQ3799">
        <v>0.30201083916196497</v>
      </c>
      <c r="CR3799">
        <v>1.4458270963303848</v>
      </c>
      <c r="CS3799">
        <v>0</v>
      </c>
      <c r="CT3799">
        <v>0</v>
      </c>
      <c r="CU3799">
        <v>0</v>
      </c>
    </row>
    <row r="3800" spans="89:99" x14ac:dyDescent="0.25">
      <c r="CK3800" t="s">
        <v>8826</v>
      </c>
      <c r="CL3800" t="s">
        <v>8827</v>
      </c>
      <c r="CM3800" t="s">
        <v>631</v>
      </c>
      <c r="CN3800">
        <v>0</v>
      </c>
      <c r="CO3800">
        <v>3.4783867122427202E-4</v>
      </c>
      <c r="CP3800">
        <v>3620</v>
      </c>
      <c r="CQ3800">
        <v>1.1188129321709599</v>
      </c>
      <c r="CR3800">
        <v>3.0367568217095362E-4</v>
      </c>
      <c r="CS3800">
        <v>391.41058942619202</v>
      </c>
      <c r="CT3800">
        <v>341.71553535028505</v>
      </c>
      <c r="CU3800">
        <v>0</v>
      </c>
    </row>
    <row r="3801" spans="89:99" x14ac:dyDescent="0.25">
      <c r="CK3801" t="s">
        <v>6469</v>
      </c>
      <c r="CL3801" t="s">
        <v>3121</v>
      </c>
      <c r="CM3801" t="s">
        <v>3122</v>
      </c>
      <c r="CN3801">
        <v>0</v>
      </c>
      <c r="CO3801">
        <v>3.0855378157222202E-4</v>
      </c>
      <c r="CP3801">
        <v>3621</v>
      </c>
      <c r="CQ3801">
        <v>0</v>
      </c>
      <c r="CR3801">
        <v>2.693785592486865E-4</v>
      </c>
      <c r="CS3801">
        <v>0</v>
      </c>
      <c r="CT3801">
        <v>0</v>
      </c>
      <c r="CU3801">
        <v>0</v>
      </c>
    </row>
    <row r="3802" spans="89:99" x14ac:dyDescent="0.25">
      <c r="CK3802" t="s">
        <v>8076</v>
      </c>
      <c r="CL3802" t="s">
        <v>537</v>
      </c>
      <c r="CM3802" t="s">
        <v>538</v>
      </c>
      <c r="CN3802">
        <v>0</v>
      </c>
      <c r="CO3802">
        <v>7.0691197431456496E-4</v>
      </c>
      <c r="CP3802">
        <v>3622</v>
      </c>
      <c r="CQ3802">
        <v>8.1338584206897409</v>
      </c>
      <c r="CR3802">
        <v>6.1715960240769072E-4</v>
      </c>
      <c r="CS3802">
        <v>91.632468876198203</v>
      </c>
      <c r="CT3802">
        <v>79.998444097800601</v>
      </c>
      <c r="CU3802">
        <v>0</v>
      </c>
    </row>
    <row r="3803" spans="89:99" x14ac:dyDescent="0.25">
      <c r="CK3803" t="s">
        <v>8781</v>
      </c>
      <c r="CL3803" t="s">
        <v>8781</v>
      </c>
      <c r="CM3803" t="s">
        <v>8782</v>
      </c>
      <c r="CN3803">
        <v>0</v>
      </c>
      <c r="CO3803">
        <v>1.6654826721858501E-2</v>
      </c>
      <c r="CP3803">
        <v>3623</v>
      </c>
      <c r="CQ3803">
        <v>1.09845352596075</v>
      </c>
      <c r="CR3803">
        <v>1.4540263301944462E-2</v>
      </c>
      <c r="CS3803">
        <v>45.778639490538801</v>
      </c>
      <c r="CT3803">
        <v>39.966400306262045</v>
      </c>
      <c r="CU3803">
        <v>0</v>
      </c>
    </row>
    <row r="3804" spans="89:99" x14ac:dyDescent="0.25">
      <c r="CK3804" t="s">
        <v>8991</v>
      </c>
      <c r="CL3804" t="s">
        <v>8992</v>
      </c>
      <c r="CM3804" t="s">
        <v>8993</v>
      </c>
      <c r="CN3804">
        <v>0</v>
      </c>
      <c r="CO3804">
        <v>1.4008888119788299E-4</v>
      </c>
      <c r="CP3804">
        <v>3624</v>
      </c>
      <c r="CQ3804">
        <v>0</v>
      </c>
      <c r="CR3804">
        <v>1.22302636485475E-4</v>
      </c>
      <c r="CS3804">
        <v>0</v>
      </c>
      <c r="CT3804">
        <v>0</v>
      </c>
      <c r="CU3804">
        <v>0</v>
      </c>
    </row>
    <row r="3805" spans="89:99" x14ac:dyDescent="0.25">
      <c r="CK3805" t="s">
        <v>8325</v>
      </c>
      <c r="CL3805" t="s">
        <v>8326</v>
      </c>
      <c r="CM3805" t="s">
        <v>8327</v>
      </c>
      <c r="CN3805">
        <v>0</v>
      </c>
      <c r="CO3805">
        <v>5.8076657148299405E-7</v>
      </c>
      <c r="CP3805">
        <v>3625</v>
      </c>
      <c r="CQ3805">
        <v>0</v>
      </c>
      <c r="CR3805">
        <v>5.0703012450122739E-7</v>
      </c>
      <c r="CS3805">
        <v>0</v>
      </c>
      <c r="CT3805">
        <v>0</v>
      </c>
      <c r="CU3805">
        <v>0</v>
      </c>
    </row>
    <row r="3806" spans="89:99" x14ac:dyDescent="0.25">
      <c r="CK3806" t="s">
        <v>739</v>
      </c>
      <c r="CL3806" t="s">
        <v>739</v>
      </c>
      <c r="CM3806" t="s">
        <v>740</v>
      </c>
      <c r="CN3806">
        <v>0</v>
      </c>
      <c r="CO3806">
        <v>6.7835367398721702E-3</v>
      </c>
      <c r="CP3806">
        <v>3626</v>
      </c>
      <c r="CQ3806">
        <v>10.761248894177699</v>
      </c>
      <c r="CR3806">
        <v>5.9222717812310414E-3</v>
      </c>
      <c r="CS3806">
        <v>1761.35375917646</v>
      </c>
      <c r="CT3806">
        <v>1537.7252404963804</v>
      </c>
      <c r="CU3806">
        <v>0</v>
      </c>
    </row>
    <row r="3807" spans="89:99" x14ac:dyDescent="0.25">
      <c r="CK3807" t="s">
        <v>7990</v>
      </c>
      <c r="CL3807" t="s">
        <v>7991</v>
      </c>
      <c r="CM3807" t="s">
        <v>7992</v>
      </c>
      <c r="CN3807">
        <v>0</v>
      </c>
      <c r="CO3807">
        <v>4.2032051658064402E-2</v>
      </c>
      <c r="CP3807">
        <v>3627</v>
      </c>
      <c r="CQ3807">
        <v>-23.226796780025001</v>
      </c>
      <c r="CR3807">
        <v>3.6695494251349922E-2</v>
      </c>
      <c r="CS3807">
        <v>54.178894266728399</v>
      </c>
      <c r="CT3807">
        <v>47.300125135047509</v>
      </c>
      <c r="CU3807">
        <v>0</v>
      </c>
    </row>
    <row r="3808" spans="89:99" x14ac:dyDescent="0.25">
      <c r="CK3808" t="s">
        <v>7099</v>
      </c>
      <c r="CL3808" t="s">
        <v>7100</v>
      </c>
      <c r="CM3808" t="s">
        <v>650</v>
      </c>
      <c r="CN3808">
        <v>0</v>
      </c>
      <c r="CO3808">
        <v>5.3570430878710704</v>
      </c>
      <c r="CP3808">
        <v>3628</v>
      </c>
      <c r="CQ3808">
        <v>-0.96458467670232795</v>
      </c>
      <c r="CR3808">
        <v>4.6768914692626096</v>
      </c>
      <c r="CS3808">
        <v>0</v>
      </c>
      <c r="CT3808">
        <v>0</v>
      </c>
      <c r="CU3808">
        <v>0</v>
      </c>
    </row>
    <row r="3809" spans="89:99" x14ac:dyDescent="0.25">
      <c r="CK3809" t="s">
        <v>8016</v>
      </c>
      <c r="CL3809" t="s">
        <v>8017</v>
      </c>
      <c r="CM3809" t="s">
        <v>8018</v>
      </c>
      <c r="CN3809">
        <v>0</v>
      </c>
      <c r="CO3809">
        <v>9.6939944228678805E-4</v>
      </c>
      <c r="CP3809">
        <v>3629</v>
      </c>
      <c r="CQ3809">
        <v>0</v>
      </c>
      <c r="CR3809">
        <v>8.4632061149628852E-4</v>
      </c>
      <c r="CS3809">
        <v>0</v>
      </c>
      <c r="CT3809">
        <v>0</v>
      </c>
      <c r="CU3809">
        <v>0</v>
      </c>
    </row>
    <row r="3810" spans="89:99" x14ac:dyDescent="0.25">
      <c r="CK3810" t="s">
        <v>7920</v>
      </c>
      <c r="CL3810" t="s">
        <v>705</v>
      </c>
      <c r="CM3810" t="s">
        <v>706</v>
      </c>
      <c r="CN3810">
        <v>0</v>
      </c>
      <c r="CO3810">
        <v>1.6302971578732801E-2</v>
      </c>
      <c r="CP3810">
        <v>3630</v>
      </c>
      <c r="CQ3810">
        <v>492.27956250441702</v>
      </c>
      <c r="CR3810">
        <v>1.4233081095210574E-2</v>
      </c>
      <c r="CS3810">
        <v>253.76844718094401</v>
      </c>
      <c r="CT3810">
        <v>221.54899005306271</v>
      </c>
      <c r="CU3810">
        <v>0</v>
      </c>
    </row>
    <row r="3811" spans="89:99" x14ac:dyDescent="0.25">
      <c r="CK3811" t="s">
        <v>8266</v>
      </c>
      <c r="CL3811" t="s">
        <v>852</v>
      </c>
      <c r="CM3811" t="s">
        <v>10773</v>
      </c>
      <c r="CN3811">
        <v>0</v>
      </c>
      <c r="CO3811">
        <v>1.9652357601233801E-2</v>
      </c>
      <c r="CP3811">
        <v>3631</v>
      </c>
      <c r="CQ3811">
        <v>-16.800913399861599</v>
      </c>
      <c r="CR3811">
        <v>1.7157215670750757E-2</v>
      </c>
      <c r="CS3811">
        <v>456.34388598727401</v>
      </c>
      <c r="CT3811">
        <v>398.40464084678587</v>
      </c>
      <c r="CU3811">
        <v>0</v>
      </c>
    </row>
    <row r="3812" spans="89:99" x14ac:dyDescent="0.25">
      <c r="CK3812" t="s">
        <v>431</v>
      </c>
      <c r="CL3812" t="s">
        <v>431</v>
      </c>
      <c r="CM3812" t="s">
        <v>432</v>
      </c>
      <c r="CN3812">
        <v>0</v>
      </c>
      <c r="CO3812">
        <v>1.4806538677256801E-4</v>
      </c>
      <c r="CP3812">
        <v>3632</v>
      </c>
      <c r="CQ3812">
        <v>-13.8983566263848</v>
      </c>
      <c r="CR3812">
        <v>1.2926641300637571E-4</v>
      </c>
      <c r="CS3812">
        <v>0.28749714708984297</v>
      </c>
      <c r="CT3812">
        <v>0.25099535930672823</v>
      </c>
      <c r="CU3812">
        <v>0</v>
      </c>
    </row>
    <row r="3813" spans="89:99" x14ac:dyDescent="0.25">
      <c r="CK3813" t="s">
        <v>4136</v>
      </c>
      <c r="CL3813" t="s">
        <v>2870</v>
      </c>
      <c r="CM3813" t="s">
        <v>2871</v>
      </c>
      <c r="CN3813">
        <v>0</v>
      </c>
      <c r="CO3813">
        <v>6.8031571485400802E-2</v>
      </c>
      <c r="CP3813">
        <v>3633</v>
      </c>
      <c r="CQ3813">
        <v>1.2502511444475399</v>
      </c>
      <c r="CR3813">
        <v>5.9394011043328393E-2</v>
      </c>
      <c r="CS3813">
        <v>9153.8510906842494</v>
      </c>
      <c r="CT3813">
        <v>7991.6415408066168</v>
      </c>
      <c r="CU3813">
        <v>0</v>
      </c>
    </row>
    <row r="3814" spans="89:99" x14ac:dyDescent="0.25">
      <c r="CK3814" t="s">
        <v>7442</v>
      </c>
      <c r="CL3814" t="s">
        <v>2117</v>
      </c>
      <c r="CM3814" t="s">
        <v>7443</v>
      </c>
      <c r="CN3814">
        <v>0</v>
      </c>
      <c r="CO3814">
        <v>0.27834211778763501</v>
      </c>
      <c r="CP3814">
        <v>3634</v>
      </c>
      <c r="CQ3814">
        <v>-3.38307828127193</v>
      </c>
      <c r="CR3814">
        <v>0.2430026891448458</v>
      </c>
      <c r="CS3814">
        <v>1132.8197117975201</v>
      </c>
      <c r="CT3814">
        <v>988.99238990885999</v>
      </c>
      <c r="CU3814">
        <v>0</v>
      </c>
    </row>
    <row r="3815" spans="89:99" x14ac:dyDescent="0.25">
      <c r="CK3815" t="s">
        <v>425</v>
      </c>
      <c r="CL3815" t="s">
        <v>425</v>
      </c>
      <c r="CM3815" t="s">
        <v>426</v>
      </c>
      <c r="CN3815">
        <v>0</v>
      </c>
      <c r="CO3815">
        <v>1.05061016837727E-2</v>
      </c>
      <c r="CP3815">
        <v>3635</v>
      </c>
      <c r="CQ3815">
        <v>0.45585212487169102</v>
      </c>
      <c r="CR3815">
        <v>9.1722049895941859E-3</v>
      </c>
      <c r="CS3815">
        <v>948.61991137284394</v>
      </c>
      <c r="CT3815">
        <v>828.17933294530246</v>
      </c>
      <c r="CU3815">
        <v>0</v>
      </c>
    </row>
    <row r="3816" spans="89:99" x14ac:dyDescent="0.25">
      <c r="CK3816" t="s">
        <v>6201</v>
      </c>
      <c r="CL3816" t="s">
        <v>6202</v>
      </c>
      <c r="CM3816" t="s">
        <v>6203</v>
      </c>
      <c r="CN3816">
        <v>0</v>
      </c>
      <c r="CO3816">
        <v>1.11340495161681E-3</v>
      </c>
      <c r="CP3816">
        <v>3636</v>
      </c>
      <c r="CQ3816">
        <v>1.1237421425220699</v>
      </c>
      <c r="CR3816">
        <v>9.7204260533973364E-4</v>
      </c>
      <c r="CS3816">
        <v>0</v>
      </c>
      <c r="CT3816">
        <v>0</v>
      </c>
      <c r="CU3816">
        <v>0</v>
      </c>
    </row>
    <row r="3817" spans="89:99" x14ac:dyDescent="0.25">
      <c r="CK3817" t="s">
        <v>8653</v>
      </c>
      <c r="CL3817" t="s">
        <v>1197</v>
      </c>
      <c r="CM3817" t="s">
        <v>1198</v>
      </c>
      <c r="CN3817">
        <v>0</v>
      </c>
      <c r="CO3817">
        <v>5.55529746303256E-3</v>
      </c>
      <c r="CP3817">
        <v>3637</v>
      </c>
      <c r="CQ3817">
        <v>0.27698488637278201</v>
      </c>
      <c r="CR3817">
        <v>4.8499746759360952E-3</v>
      </c>
      <c r="CS3817">
        <v>0.54997444884022295</v>
      </c>
      <c r="CT3817">
        <v>0.480147492917673</v>
      </c>
      <c r="CU3817">
        <v>0</v>
      </c>
    </row>
    <row r="3818" spans="89:99" x14ac:dyDescent="0.25">
      <c r="CK3818" t="s">
        <v>7202</v>
      </c>
      <c r="CL3818" t="s">
        <v>1390</v>
      </c>
      <c r="CM3818" t="s">
        <v>1391</v>
      </c>
      <c r="CN3818">
        <v>0</v>
      </c>
      <c r="CO3818">
        <v>5.2178480429395397E-3</v>
      </c>
      <c r="CP3818">
        <v>3638</v>
      </c>
      <c r="CQ3818">
        <v>0.93605749490661105</v>
      </c>
      <c r="CR3818">
        <v>4.5553691840157654E-3</v>
      </c>
      <c r="CS3818">
        <v>22536.676920767401</v>
      </c>
      <c r="CT3818">
        <v>19675.330272199095</v>
      </c>
      <c r="CU3818">
        <v>0</v>
      </c>
    </row>
    <row r="3819" spans="89:99" x14ac:dyDescent="0.25">
      <c r="CK3819" t="s">
        <v>8577</v>
      </c>
      <c r="CL3819" t="s">
        <v>8578</v>
      </c>
      <c r="CM3819" t="s">
        <v>8579</v>
      </c>
      <c r="CN3819">
        <v>0</v>
      </c>
      <c r="CO3819">
        <v>2.2999282718466301</v>
      </c>
      <c r="CP3819">
        <v>3639</v>
      </c>
      <c r="CQ3819">
        <v>82.621473620517506</v>
      </c>
      <c r="CR3819">
        <v>2.0079201787398953</v>
      </c>
      <c r="CS3819">
        <v>0.98996898171238601</v>
      </c>
      <c r="CT3819">
        <v>0.86427855991825486</v>
      </c>
      <c r="CU3819">
        <v>0</v>
      </c>
    </row>
    <row r="3820" spans="89:99" x14ac:dyDescent="0.25">
      <c r="CK3820" t="s">
        <v>7479</v>
      </c>
      <c r="CL3820" t="s">
        <v>7480</v>
      </c>
      <c r="CM3820" t="s">
        <v>7481</v>
      </c>
      <c r="CN3820">
        <v>0</v>
      </c>
      <c r="CO3820">
        <v>4.6549573487867399E-4</v>
      </c>
      <c r="CP3820">
        <v>3640</v>
      </c>
      <c r="CQ3820">
        <v>0</v>
      </c>
      <c r="CR3820">
        <v>4.0639453439553816E-4</v>
      </c>
      <c r="CS3820">
        <v>0</v>
      </c>
      <c r="CT3820">
        <v>0</v>
      </c>
      <c r="CU3820">
        <v>0</v>
      </c>
    </row>
    <row r="3821" spans="89:99" x14ac:dyDescent="0.25">
      <c r="CK3821" t="s">
        <v>9152</v>
      </c>
      <c r="CL3821" t="s">
        <v>1333</v>
      </c>
      <c r="CM3821" t="s">
        <v>1334</v>
      </c>
      <c r="CN3821">
        <v>0</v>
      </c>
      <c r="CO3821">
        <v>7.1402562712161906E-5</v>
      </c>
      <c r="CP3821">
        <v>3641</v>
      </c>
      <c r="CQ3821">
        <v>0</v>
      </c>
      <c r="CR3821">
        <v>6.2337007739974998E-5</v>
      </c>
      <c r="CS3821">
        <v>0</v>
      </c>
      <c r="CT3821">
        <v>0</v>
      </c>
      <c r="CU3821">
        <v>0</v>
      </c>
    </row>
    <row r="3822" spans="89:99" x14ac:dyDescent="0.25">
      <c r="CK3822" t="s">
        <v>4791</v>
      </c>
      <c r="CL3822" t="s">
        <v>4792</v>
      </c>
      <c r="CM3822" t="s">
        <v>4793</v>
      </c>
      <c r="CN3822">
        <v>0</v>
      </c>
      <c r="CO3822">
        <v>0.27055371832356501</v>
      </c>
      <c r="CP3822">
        <v>3642</v>
      </c>
      <c r="CQ3822">
        <v>-0.102776802075291</v>
      </c>
      <c r="CR3822">
        <v>0.23620313603033197</v>
      </c>
      <c r="CS3822">
        <v>67097.351905153104</v>
      </c>
      <c r="CT3822">
        <v>58578.403717867259</v>
      </c>
      <c r="CU3822">
        <v>0</v>
      </c>
    </row>
    <row r="3823" spans="89:99" x14ac:dyDescent="0.25">
      <c r="CK3823" t="s">
        <v>7747</v>
      </c>
      <c r="CL3823" t="s">
        <v>7748</v>
      </c>
      <c r="CM3823" t="s">
        <v>7749</v>
      </c>
      <c r="CN3823">
        <v>0</v>
      </c>
      <c r="CO3823">
        <v>1.3553097730328501E-2</v>
      </c>
      <c r="CP3823">
        <v>3643</v>
      </c>
      <c r="CQ3823">
        <v>8.5560913522071793</v>
      </c>
      <c r="CR3823">
        <v>1.1832342230095076E-2</v>
      </c>
      <c r="CS3823">
        <v>0.20241100169197401</v>
      </c>
      <c r="CT3823">
        <v>0.17671209127315426</v>
      </c>
      <c r="CU3823">
        <v>0</v>
      </c>
    </row>
    <row r="3824" spans="89:99" x14ac:dyDescent="0.25">
      <c r="CK3824" t="s">
        <v>7221</v>
      </c>
      <c r="CL3824" t="s">
        <v>912</v>
      </c>
      <c r="CM3824" t="s">
        <v>913</v>
      </c>
      <c r="CN3824">
        <v>0</v>
      </c>
      <c r="CO3824">
        <v>1.72961632193929E-4</v>
      </c>
      <c r="CP3824">
        <v>3644</v>
      </c>
      <c r="CQ3824">
        <v>0.53493305982259698</v>
      </c>
      <c r="CR3824">
        <v>1.5100173152405905E-4</v>
      </c>
      <c r="CS3824">
        <v>12.3695321183007</v>
      </c>
      <c r="CT3824">
        <v>10.799046842432773</v>
      </c>
      <c r="CU3824">
        <v>0</v>
      </c>
    </row>
    <row r="3825" spans="89:99" x14ac:dyDescent="0.25">
      <c r="CK3825" t="s">
        <v>7108</v>
      </c>
      <c r="CL3825" t="s">
        <v>907</v>
      </c>
      <c r="CM3825" t="s">
        <v>908</v>
      </c>
      <c r="CN3825">
        <v>0</v>
      </c>
      <c r="CO3825">
        <v>1.7646590456202099E-4</v>
      </c>
      <c r="CP3825">
        <v>3645</v>
      </c>
      <c r="CQ3825">
        <v>0</v>
      </c>
      <c r="CR3825">
        <v>1.5406108745520859E-4</v>
      </c>
      <c r="CS3825">
        <v>0</v>
      </c>
      <c r="CT3825">
        <v>0</v>
      </c>
      <c r="CU3825">
        <v>0</v>
      </c>
    </row>
    <row r="3826" spans="89:99" x14ac:dyDescent="0.25">
      <c r="CK3826" t="s">
        <v>8862</v>
      </c>
      <c r="CL3826" t="s">
        <v>604</v>
      </c>
      <c r="CM3826" t="s">
        <v>605</v>
      </c>
      <c r="CN3826">
        <v>0</v>
      </c>
      <c r="CO3826">
        <v>4.1515150901173098E-4</v>
      </c>
      <c r="CP3826">
        <v>3646</v>
      </c>
      <c r="CQ3826">
        <v>0</v>
      </c>
      <c r="CR3826">
        <v>3.6244221282156569E-4</v>
      </c>
      <c r="CS3826">
        <v>0</v>
      </c>
      <c r="CT3826">
        <v>0</v>
      </c>
      <c r="CU3826">
        <v>0</v>
      </c>
    </row>
    <row r="3827" spans="89:99" x14ac:dyDescent="0.25">
      <c r="CK3827" t="s">
        <v>1331</v>
      </c>
      <c r="CL3827" t="s">
        <v>1331</v>
      </c>
      <c r="CM3827" t="s">
        <v>1332</v>
      </c>
      <c r="CN3827">
        <v>0</v>
      </c>
      <c r="CO3827">
        <v>6.8353515870286593E-5</v>
      </c>
      <c r="CP3827">
        <v>3647</v>
      </c>
      <c r="CQ3827">
        <v>-0.386124825669658</v>
      </c>
      <c r="CR3827">
        <v>5.9675080081331547E-5</v>
      </c>
      <c r="CS3827">
        <v>0</v>
      </c>
      <c r="CT3827">
        <v>0</v>
      </c>
      <c r="CU3827">
        <v>0</v>
      </c>
    </row>
    <row r="3828" spans="89:99" x14ac:dyDescent="0.25">
      <c r="CK3828" t="s">
        <v>5647</v>
      </c>
      <c r="CL3828" t="s">
        <v>7275</v>
      </c>
      <c r="CM3828" t="s">
        <v>7276</v>
      </c>
      <c r="CN3828">
        <v>0</v>
      </c>
      <c r="CO3828">
        <v>0.205580603765535</v>
      </c>
      <c r="CP3828">
        <v>3648</v>
      </c>
      <c r="CQ3828">
        <v>0</v>
      </c>
      <c r="CR3828">
        <v>0.17947926798904767</v>
      </c>
      <c r="CS3828">
        <v>0</v>
      </c>
      <c r="CT3828">
        <v>0</v>
      </c>
      <c r="CU3828">
        <v>0</v>
      </c>
    </row>
    <row r="3829" spans="89:99" x14ac:dyDescent="0.25">
      <c r="CK3829" t="s">
        <v>7540</v>
      </c>
      <c r="CL3829" t="s">
        <v>745</v>
      </c>
      <c r="CM3829" t="s">
        <v>746</v>
      </c>
      <c r="CN3829">
        <v>0</v>
      </c>
      <c r="CO3829">
        <v>8.7766635754636104E-4</v>
      </c>
      <c r="CP3829">
        <v>3649</v>
      </c>
      <c r="CQ3829">
        <v>-8.9020419219652105</v>
      </c>
      <c r="CR3829">
        <v>7.6623432612684512E-4</v>
      </c>
      <c r="CS3829">
        <v>0.90261976109945696</v>
      </c>
      <c r="CT3829">
        <v>0.78801954575122579</v>
      </c>
      <c r="CU3829">
        <v>0</v>
      </c>
    </row>
    <row r="3830" spans="89:99" x14ac:dyDescent="0.25">
      <c r="CK3830" t="s">
        <v>7596</v>
      </c>
      <c r="CL3830" t="s">
        <v>784</v>
      </c>
      <c r="CM3830" t="s">
        <v>785</v>
      </c>
      <c r="CN3830">
        <v>0</v>
      </c>
      <c r="CO3830">
        <v>2.5268408378227498E-3</v>
      </c>
      <c r="CP3830">
        <v>3650</v>
      </c>
      <c r="CQ3830">
        <v>5.0527528152712504</v>
      </c>
      <c r="CR3830">
        <v>2.2060230176894229E-3</v>
      </c>
      <c r="CS3830">
        <v>2.9526968604227402</v>
      </c>
      <c r="CT3830">
        <v>2.5778106562360281</v>
      </c>
      <c r="CU3830">
        <v>0</v>
      </c>
    </row>
    <row r="3831" spans="89:99" x14ac:dyDescent="0.25">
      <c r="CK3831" t="s">
        <v>7846</v>
      </c>
      <c r="CL3831" t="s">
        <v>861</v>
      </c>
      <c r="CM3831" t="s">
        <v>862</v>
      </c>
      <c r="CN3831">
        <v>0</v>
      </c>
      <c r="CO3831">
        <v>5.21823334021623E-4</v>
      </c>
      <c r="CP3831">
        <v>3651</v>
      </c>
      <c r="CQ3831">
        <v>27.271225606246901</v>
      </c>
      <c r="CR3831">
        <v>4.5557055624090179E-4</v>
      </c>
      <c r="CS3831">
        <v>297.377446933133</v>
      </c>
      <c r="CT3831">
        <v>259.62121676071479</v>
      </c>
      <c r="CU3831">
        <v>0</v>
      </c>
    </row>
    <row r="3832" spans="89:99" x14ac:dyDescent="0.25">
      <c r="CK3832" t="s">
        <v>6164</v>
      </c>
      <c r="CL3832" t="s">
        <v>6165</v>
      </c>
      <c r="CM3832" t="s">
        <v>6166</v>
      </c>
      <c r="CN3832">
        <v>0</v>
      </c>
      <c r="CO3832">
        <v>1.27655225025923E-3</v>
      </c>
      <c r="CP3832">
        <v>3652</v>
      </c>
      <c r="CQ3832">
        <v>0</v>
      </c>
      <c r="CR3832">
        <v>1.1144760703573175E-3</v>
      </c>
      <c r="CS3832">
        <v>0</v>
      </c>
      <c r="CT3832">
        <v>0</v>
      </c>
      <c r="CU3832">
        <v>0</v>
      </c>
    </row>
    <row r="3833" spans="89:99" x14ac:dyDescent="0.25">
      <c r="CK3833" t="s">
        <v>5642</v>
      </c>
      <c r="CL3833" t="s">
        <v>901</v>
      </c>
      <c r="CM3833" t="s">
        <v>902</v>
      </c>
      <c r="CN3833">
        <v>0</v>
      </c>
      <c r="CO3833">
        <v>8.0776153518623002E-4</v>
      </c>
      <c r="CP3833">
        <v>3653</v>
      </c>
      <c r="CQ3833">
        <v>-12.8620411080044</v>
      </c>
      <c r="CR3833">
        <v>7.0520489963284572E-4</v>
      </c>
      <c r="CS3833">
        <v>5.1609345310461601</v>
      </c>
      <c r="CT3833">
        <v>4.5056816392464167</v>
      </c>
      <c r="CU3833">
        <v>0</v>
      </c>
    </row>
    <row r="3834" spans="89:99" x14ac:dyDescent="0.25">
      <c r="CK3834" t="s">
        <v>5712</v>
      </c>
      <c r="CL3834" t="s">
        <v>915</v>
      </c>
      <c r="CM3834" t="s">
        <v>916</v>
      </c>
      <c r="CN3834">
        <v>0</v>
      </c>
      <c r="CO3834">
        <v>1.8999408041323701E-6</v>
      </c>
      <c r="CP3834">
        <v>3654</v>
      </c>
      <c r="CQ3834">
        <v>4.3631573275675102</v>
      </c>
      <c r="CR3834">
        <v>1.6587167198765083E-6</v>
      </c>
      <c r="CS3834">
        <v>48.197033328293799</v>
      </c>
      <c r="CT3834">
        <v>42.077745188800314</v>
      </c>
      <c r="CU3834">
        <v>0</v>
      </c>
    </row>
    <row r="3835" spans="89:99" x14ac:dyDescent="0.25">
      <c r="CK3835" t="s">
        <v>1327</v>
      </c>
      <c r="CL3835" t="s">
        <v>1327</v>
      </c>
      <c r="CM3835" t="s">
        <v>1328</v>
      </c>
      <c r="CN3835">
        <v>0</v>
      </c>
      <c r="CO3835">
        <v>1.30482484970604E-5</v>
      </c>
      <c r="CP3835">
        <v>3655</v>
      </c>
      <c r="CQ3835">
        <v>-86.359660546363898</v>
      </c>
      <c r="CR3835">
        <v>1.1391590674879627E-5</v>
      </c>
      <c r="CS3835">
        <v>0.66183652233002399</v>
      </c>
      <c r="CT3835">
        <v>0.57780711010891495</v>
      </c>
      <c r="CU3835">
        <v>0</v>
      </c>
    </row>
    <row r="3836" spans="89:99" x14ac:dyDescent="0.25">
      <c r="CK3836" t="s">
        <v>7433</v>
      </c>
      <c r="CL3836" t="s">
        <v>7433</v>
      </c>
      <c r="CM3836" t="s">
        <v>7434</v>
      </c>
      <c r="CN3836">
        <v>0</v>
      </c>
      <c r="CO3836">
        <v>47.198030912234401</v>
      </c>
      <c r="CP3836">
        <v>3656</v>
      </c>
      <c r="CQ3836">
        <v>0</v>
      </c>
      <c r="CR3836">
        <v>41.205580115493483</v>
      </c>
      <c r="CS3836">
        <v>0</v>
      </c>
      <c r="CT3836">
        <v>0</v>
      </c>
      <c r="CU3836">
        <v>0</v>
      </c>
    </row>
    <row r="3837" spans="89:99" x14ac:dyDescent="0.25">
      <c r="CK3837" t="s">
        <v>7981</v>
      </c>
      <c r="CL3837" t="s">
        <v>1737</v>
      </c>
      <c r="CM3837" t="s">
        <v>1738</v>
      </c>
      <c r="CN3837">
        <v>0</v>
      </c>
      <c r="CO3837">
        <v>4.0469687411421101E-3</v>
      </c>
      <c r="CP3837">
        <v>3657</v>
      </c>
      <c r="CQ3837">
        <v>-1.52527670587813</v>
      </c>
      <c r="CR3837">
        <v>3.5331494018917445E-3</v>
      </c>
      <c r="CS3837">
        <v>178471.074035428</v>
      </c>
      <c r="CT3837">
        <v>155811.67259159396</v>
      </c>
      <c r="CU3837">
        <v>0</v>
      </c>
    </row>
    <row r="3838" spans="89:99" x14ac:dyDescent="0.25">
      <c r="CK3838" t="s">
        <v>9246</v>
      </c>
      <c r="CL3838" t="s">
        <v>9247</v>
      </c>
      <c r="CM3838" t="s">
        <v>9248</v>
      </c>
      <c r="CN3838">
        <v>0</v>
      </c>
      <c r="CO3838">
        <v>1.2616370059085699E-4</v>
      </c>
      <c r="CP3838">
        <v>3658</v>
      </c>
      <c r="CQ3838">
        <v>0</v>
      </c>
      <c r="CR3838">
        <v>1.1014545250903946E-4</v>
      </c>
      <c r="CS3838">
        <v>36425.277772050998</v>
      </c>
      <c r="CT3838">
        <v>31800.578805000325</v>
      </c>
      <c r="CU3838">
        <v>0</v>
      </c>
    </row>
    <row r="3839" spans="89:99" x14ac:dyDescent="0.25">
      <c r="CK3839" t="s">
        <v>7523</v>
      </c>
      <c r="CL3839" t="s">
        <v>2174</v>
      </c>
      <c r="CM3839" t="s">
        <v>2175</v>
      </c>
      <c r="CN3839">
        <v>0</v>
      </c>
      <c r="CO3839">
        <v>9.27835136868632E-3</v>
      </c>
      <c r="CP3839">
        <v>3659</v>
      </c>
      <c r="CQ3839">
        <v>1.6769182404262699</v>
      </c>
      <c r="CR3839">
        <v>8.1003347655124319E-3</v>
      </c>
      <c r="CS3839">
        <v>176891.261514724</v>
      </c>
      <c r="CT3839">
        <v>154432.43938776862</v>
      </c>
      <c r="CU3839">
        <v>0</v>
      </c>
    </row>
    <row r="3840" spans="89:99" x14ac:dyDescent="0.25">
      <c r="CK3840" t="s">
        <v>6602</v>
      </c>
      <c r="CL3840" t="s">
        <v>6603</v>
      </c>
      <c r="CM3840" t="s">
        <v>6604</v>
      </c>
      <c r="CN3840">
        <v>0</v>
      </c>
      <c r="CO3840">
        <v>1.04053140733802E-3</v>
      </c>
      <c r="CP3840">
        <v>3660</v>
      </c>
      <c r="CQ3840">
        <v>0</v>
      </c>
      <c r="CR3840">
        <v>9.084213777367559E-4</v>
      </c>
      <c r="CS3840">
        <v>0</v>
      </c>
      <c r="CT3840">
        <v>0</v>
      </c>
      <c r="CU3840">
        <v>0</v>
      </c>
    </row>
    <row r="3841" spans="89:99" x14ac:dyDescent="0.25">
      <c r="CK3841" t="s">
        <v>8312</v>
      </c>
      <c r="CL3841" t="s">
        <v>8313</v>
      </c>
      <c r="CM3841" t="s">
        <v>8314</v>
      </c>
      <c r="CN3841">
        <v>0</v>
      </c>
      <c r="CO3841">
        <v>6.3336744503446002E-3</v>
      </c>
      <c r="CP3841">
        <v>3661</v>
      </c>
      <c r="CQ3841">
        <v>0</v>
      </c>
      <c r="CR3841">
        <v>5.5295258074310504E-3</v>
      </c>
      <c r="CS3841">
        <v>0</v>
      </c>
      <c r="CT3841">
        <v>0</v>
      </c>
      <c r="CU3841">
        <v>0</v>
      </c>
    </row>
    <row r="3842" spans="89:99" x14ac:dyDescent="0.25">
      <c r="CK3842" t="s">
        <v>6968</v>
      </c>
      <c r="CL3842" t="s">
        <v>6969</v>
      </c>
      <c r="CM3842" t="s">
        <v>6970</v>
      </c>
      <c r="CN3842">
        <v>0</v>
      </c>
      <c r="CO3842">
        <v>7.2640179318821303E-4</v>
      </c>
      <c r="CP3842">
        <v>3662</v>
      </c>
      <c r="CQ3842">
        <v>0.85476572806890405</v>
      </c>
      <c r="CR3842">
        <v>6.3417491591786493E-4</v>
      </c>
      <c r="CS3842">
        <v>1.5427390464785201E-2</v>
      </c>
      <c r="CT3842">
        <v>1.3468667261814216E-2</v>
      </c>
      <c r="CU3842">
        <v>0</v>
      </c>
    </row>
    <row r="3843" spans="89:99" x14ac:dyDescent="0.25">
      <c r="CK3843" t="s">
        <v>9476</v>
      </c>
      <c r="CL3843" t="s">
        <v>9477</v>
      </c>
      <c r="CM3843" t="s">
        <v>9478</v>
      </c>
      <c r="CN3843">
        <v>0</v>
      </c>
      <c r="CO3843">
        <v>7.50925810693136E-3</v>
      </c>
      <c r="CP3843">
        <v>3663</v>
      </c>
      <c r="CQ3843">
        <v>1.3282267657214699</v>
      </c>
      <c r="CR3843">
        <v>6.5558526606429284E-3</v>
      </c>
      <c r="CS3843">
        <v>48.814608157336899</v>
      </c>
      <c r="CT3843">
        <v>42.616910247248789</v>
      </c>
      <c r="CU3843">
        <v>0</v>
      </c>
    </row>
    <row r="3844" spans="89:99" x14ac:dyDescent="0.25">
      <c r="CK3844" t="s">
        <v>7634</v>
      </c>
      <c r="CL3844" t="s">
        <v>3536</v>
      </c>
      <c r="CM3844" t="s">
        <v>7635</v>
      </c>
      <c r="CN3844">
        <v>0</v>
      </c>
      <c r="CO3844">
        <v>5.0113907990238403E-3</v>
      </c>
      <c r="CP3844">
        <v>3664</v>
      </c>
      <c r="CQ3844">
        <v>14.514912147105299</v>
      </c>
      <c r="CR3844">
        <v>4.3751245776165789E-3</v>
      </c>
      <c r="CS3844">
        <v>2447.6216354472799</v>
      </c>
      <c r="CT3844">
        <v>2136.8618021243519</v>
      </c>
      <c r="CU3844">
        <v>0</v>
      </c>
    </row>
    <row r="3845" spans="89:99" x14ac:dyDescent="0.25">
      <c r="CK3845" t="s">
        <v>1666</v>
      </c>
      <c r="CL3845" t="s">
        <v>6846</v>
      </c>
      <c r="CM3845" t="s">
        <v>6847</v>
      </c>
      <c r="CN3845">
        <v>0</v>
      </c>
      <c r="CO3845">
        <v>8.3490466981519601E-2</v>
      </c>
      <c r="CP3845">
        <v>3665</v>
      </c>
      <c r="CQ3845">
        <v>0</v>
      </c>
      <c r="CR3845">
        <v>7.2890183331677974E-2</v>
      </c>
      <c r="CS3845">
        <v>0</v>
      </c>
      <c r="CT3845">
        <v>0</v>
      </c>
      <c r="CU3845">
        <v>0</v>
      </c>
    </row>
    <row r="3846" spans="89:99" x14ac:dyDescent="0.25">
      <c r="CK3846" t="s">
        <v>9391</v>
      </c>
      <c r="CL3846" t="s">
        <v>9392</v>
      </c>
      <c r="CM3846" t="s">
        <v>9393</v>
      </c>
      <c r="CN3846">
        <v>0</v>
      </c>
      <c r="CO3846">
        <v>1.5077097846550499E-2</v>
      </c>
      <c r="CP3846">
        <v>3666</v>
      </c>
      <c r="CQ3846">
        <v>0</v>
      </c>
      <c r="CR3846">
        <v>1.3162849195561065E-2</v>
      </c>
      <c r="CS3846">
        <v>0</v>
      </c>
      <c r="CT3846">
        <v>0</v>
      </c>
      <c r="CU3846">
        <v>0</v>
      </c>
    </row>
    <row r="3847" spans="89:99" x14ac:dyDescent="0.25">
      <c r="CK3847" t="s">
        <v>1967</v>
      </c>
      <c r="CL3847" t="s">
        <v>1967</v>
      </c>
      <c r="CM3847" t="s">
        <v>1968</v>
      </c>
      <c r="CN3847">
        <v>0</v>
      </c>
      <c r="CO3847">
        <v>1.8187418762841298E-5</v>
      </c>
      <c r="CP3847">
        <v>3667</v>
      </c>
      <c r="CQ3847">
        <v>6.7597790904368598</v>
      </c>
      <c r="CR3847">
        <v>1.5878271327035922E-5</v>
      </c>
      <c r="CS3847">
        <v>372.90204855790802</v>
      </c>
      <c r="CT3847">
        <v>325.55691286480186</v>
      </c>
      <c r="CU3847">
        <v>0</v>
      </c>
    </row>
    <row r="3848" spans="89:99" x14ac:dyDescent="0.25">
      <c r="CK3848" t="s">
        <v>5244</v>
      </c>
      <c r="CL3848" t="s">
        <v>1149</v>
      </c>
      <c r="CM3848" t="s">
        <v>1150</v>
      </c>
      <c r="CN3848">
        <v>0</v>
      </c>
      <c r="CO3848">
        <v>0.45149224539489402</v>
      </c>
      <c r="CP3848">
        <v>3668</v>
      </c>
      <c r="CQ3848">
        <v>7.4516349330063099</v>
      </c>
      <c r="CR3848">
        <v>0.39416898395057681</v>
      </c>
      <c r="CS3848">
        <v>6336.7768499885196</v>
      </c>
      <c r="CT3848">
        <v>5532.2343140065786</v>
      </c>
      <c r="CU3848">
        <v>0</v>
      </c>
    </row>
    <row r="3849" spans="89:99" x14ac:dyDescent="0.25">
      <c r="CK3849" t="s">
        <v>7998</v>
      </c>
      <c r="CL3849" t="s">
        <v>7998</v>
      </c>
      <c r="CM3849" t="s">
        <v>7999</v>
      </c>
      <c r="CN3849">
        <v>0</v>
      </c>
      <c r="CO3849">
        <v>2.1206006295454698E-3</v>
      </c>
      <c r="CP3849">
        <v>3669</v>
      </c>
      <c r="CQ3849">
        <v>1.10343440662881</v>
      </c>
      <c r="CR3849">
        <v>1.8513606912158593E-3</v>
      </c>
      <c r="CS3849">
        <v>16.604608041635299</v>
      </c>
      <c r="CT3849">
        <v>14.496420586237118</v>
      </c>
      <c r="CU3849">
        <v>0</v>
      </c>
    </row>
    <row r="3850" spans="89:99" x14ac:dyDescent="0.25">
      <c r="CK3850" t="s">
        <v>8337</v>
      </c>
      <c r="CL3850" t="s">
        <v>8338</v>
      </c>
      <c r="CM3850" t="s">
        <v>8339</v>
      </c>
      <c r="CN3850">
        <v>0</v>
      </c>
      <c r="CO3850">
        <v>2.13252203735471E-3</v>
      </c>
      <c r="CP3850">
        <v>3670</v>
      </c>
      <c r="CQ3850">
        <v>0.16528863972239399</v>
      </c>
      <c r="CR3850">
        <v>1.8617685094040072E-3</v>
      </c>
      <c r="CS3850">
        <v>0</v>
      </c>
      <c r="CT3850">
        <v>0</v>
      </c>
      <c r="CU3850">
        <v>0</v>
      </c>
    </row>
    <row r="3851" spans="89:99" x14ac:dyDescent="0.25">
      <c r="CK3851" t="s">
        <v>6066</v>
      </c>
      <c r="CL3851" t="s">
        <v>6066</v>
      </c>
      <c r="CM3851" t="s">
        <v>6067</v>
      </c>
      <c r="CN3851">
        <v>0</v>
      </c>
      <c r="CO3851">
        <v>2.43690331428338E-4</v>
      </c>
      <c r="CP3851">
        <v>3671</v>
      </c>
      <c r="CQ3851">
        <v>-11.437527600524801</v>
      </c>
      <c r="CR3851">
        <v>2.1275043218887057E-4</v>
      </c>
      <c r="CS3851">
        <v>10.1945208754357</v>
      </c>
      <c r="CT3851">
        <v>8.9001837270068833</v>
      </c>
      <c r="CU3851">
        <v>0</v>
      </c>
    </row>
    <row r="3852" spans="89:99" x14ac:dyDescent="0.25">
      <c r="CK3852" t="s">
        <v>7419</v>
      </c>
      <c r="CL3852" t="s">
        <v>7420</v>
      </c>
      <c r="CM3852" t="s">
        <v>7421</v>
      </c>
      <c r="CN3852">
        <v>0</v>
      </c>
      <c r="CO3852">
        <v>1.37333092960416E-3</v>
      </c>
      <c r="CP3852">
        <v>3672</v>
      </c>
      <c r="CQ3852">
        <v>-1.8706149888102201E-2</v>
      </c>
      <c r="CR3852">
        <v>1.1989673414578978E-3</v>
      </c>
      <c r="CS3852">
        <v>0</v>
      </c>
      <c r="CT3852">
        <v>0</v>
      </c>
      <c r="CU3852">
        <v>0</v>
      </c>
    </row>
    <row r="3853" spans="89:99" x14ac:dyDescent="0.25">
      <c r="CK3853" t="s">
        <v>6159</v>
      </c>
      <c r="CL3853" t="s">
        <v>656</v>
      </c>
      <c r="CM3853" t="s">
        <v>657</v>
      </c>
      <c r="CN3853">
        <v>0</v>
      </c>
      <c r="CO3853">
        <v>2.0377449194539099E-2</v>
      </c>
      <c r="CP3853">
        <v>3673</v>
      </c>
      <c r="CQ3853">
        <v>0</v>
      </c>
      <c r="CR3853">
        <v>1.779024673500364E-2</v>
      </c>
      <c r="CS3853">
        <v>0</v>
      </c>
      <c r="CT3853">
        <v>0</v>
      </c>
      <c r="CU3853">
        <v>0</v>
      </c>
    </row>
    <row r="3854" spans="89:99" x14ac:dyDescent="0.25">
      <c r="CK3854" t="s">
        <v>1827</v>
      </c>
      <c r="CL3854" t="s">
        <v>1827</v>
      </c>
      <c r="CM3854" t="s">
        <v>1826</v>
      </c>
      <c r="CN3854">
        <v>0</v>
      </c>
      <c r="CO3854">
        <v>107.218762920356</v>
      </c>
      <c r="CP3854">
        <v>3674</v>
      </c>
      <c r="CQ3854">
        <v>-0.40051470811805401</v>
      </c>
      <c r="CR3854">
        <v>93.605839904935948</v>
      </c>
      <c r="CS3854">
        <v>85867.671691417607</v>
      </c>
      <c r="CT3854">
        <v>74965.568622788487</v>
      </c>
      <c r="CU3854">
        <v>0</v>
      </c>
    </row>
    <row r="3855" spans="89:99" x14ac:dyDescent="0.25">
      <c r="CK3855" t="s">
        <v>6212</v>
      </c>
      <c r="CL3855" t="s">
        <v>6213</v>
      </c>
      <c r="CM3855" t="s">
        <v>2685</v>
      </c>
      <c r="CN3855">
        <v>0</v>
      </c>
      <c r="CO3855">
        <v>3.9816238994844301E-2</v>
      </c>
      <c r="CP3855">
        <v>3675</v>
      </c>
      <c r="CQ3855">
        <v>-6.2108039050340604</v>
      </c>
      <c r="CR3855">
        <v>3.4761010027102898E-2</v>
      </c>
      <c r="CS3855">
        <v>0</v>
      </c>
      <c r="CT3855">
        <v>0</v>
      </c>
      <c r="CU3855">
        <v>0</v>
      </c>
    </row>
    <row r="3856" spans="89:99" x14ac:dyDescent="0.25">
      <c r="CK3856" t="s">
        <v>8274</v>
      </c>
      <c r="CL3856" t="s">
        <v>8275</v>
      </c>
      <c r="CM3856" t="s">
        <v>8276</v>
      </c>
      <c r="CN3856">
        <v>0</v>
      </c>
      <c r="CO3856">
        <v>6.3289501494022003E-4</v>
      </c>
      <c r="CP3856">
        <v>3676</v>
      </c>
      <c r="CQ3856">
        <v>163.93995010659299</v>
      </c>
      <c r="CR3856">
        <v>5.5254013226335014E-4</v>
      </c>
      <c r="CS3856">
        <v>0.610091483265361</v>
      </c>
      <c r="CT3856">
        <v>0.53263182818405785</v>
      </c>
      <c r="CU3856">
        <v>0</v>
      </c>
    </row>
    <row r="3857" spans="89:99" x14ac:dyDescent="0.25">
      <c r="CK3857" t="s">
        <v>882</v>
      </c>
      <c r="CL3857" t="s">
        <v>882</v>
      </c>
      <c r="CM3857" t="s">
        <v>883</v>
      </c>
      <c r="CN3857">
        <v>0</v>
      </c>
      <c r="CO3857">
        <v>4.6975157691882203E-3</v>
      </c>
      <c r="CP3857">
        <v>3677</v>
      </c>
      <c r="CQ3857">
        <v>32.588890544608802</v>
      </c>
      <c r="CR3857">
        <v>4.1011003770690078E-3</v>
      </c>
      <c r="CS3857">
        <v>1181.9420615537399</v>
      </c>
      <c r="CT3857">
        <v>1031.8779696506313</v>
      </c>
      <c r="CU3857">
        <v>0</v>
      </c>
    </row>
    <row r="3858" spans="89:99" x14ac:dyDescent="0.25">
      <c r="CK3858" t="s">
        <v>5890</v>
      </c>
      <c r="CL3858" t="s">
        <v>7620</v>
      </c>
      <c r="CM3858" t="s">
        <v>7621</v>
      </c>
      <c r="CN3858">
        <v>0</v>
      </c>
      <c r="CO3858">
        <v>4.3389962321368901E-2</v>
      </c>
      <c r="CP3858">
        <v>3678</v>
      </c>
      <c r="CQ3858">
        <v>0</v>
      </c>
      <c r="CR3858">
        <v>3.7880999145198629E-2</v>
      </c>
      <c r="CS3858">
        <v>0</v>
      </c>
      <c r="CT3858">
        <v>0</v>
      </c>
      <c r="CU3858">
        <v>0</v>
      </c>
    </row>
    <row r="3859" spans="89:99" x14ac:dyDescent="0.25">
      <c r="CK3859" t="s">
        <v>7040</v>
      </c>
      <c r="CL3859" t="s">
        <v>2925</v>
      </c>
      <c r="CM3859" t="s">
        <v>2926</v>
      </c>
      <c r="CN3859">
        <v>0</v>
      </c>
      <c r="CO3859">
        <v>6.1034901786452597E-3</v>
      </c>
      <c r="CP3859">
        <v>3679</v>
      </c>
      <c r="CQ3859">
        <v>20.392049666752001</v>
      </c>
      <c r="CR3859">
        <v>5.3285666516037448E-3</v>
      </c>
      <c r="CS3859">
        <v>28777.976135021599</v>
      </c>
      <c r="CT3859">
        <v>25124.209173014726</v>
      </c>
      <c r="CU3859">
        <v>0</v>
      </c>
    </row>
    <row r="3860" spans="89:99" x14ac:dyDescent="0.25">
      <c r="CK3860" t="s">
        <v>3934</v>
      </c>
      <c r="CL3860" t="s">
        <v>2170</v>
      </c>
      <c r="CM3860" t="s">
        <v>2171</v>
      </c>
      <c r="CN3860">
        <v>0</v>
      </c>
      <c r="CO3860">
        <v>9.8028565167824294E-2</v>
      </c>
      <c r="CP3860">
        <v>3680</v>
      </c>
      <c r="CQ3860">
        <v>1.1405377068358999</v>
      </c>
      <c r="CR3860">
        <v>8.5582466419856673E-2</v>
      </c>
      <c r="CS3860">
        <v>2809046.8980458402</v>
      </c>
      <c r="CT3860">
        <v>2452399.0676823487</v>
      </c>
      <c r="CU3860">
        <v>0</v>
      </c>
    </row>
    <row r="3861" spans="89:99" x14ac:dyDescent="0.25">
      <c r="CK3861" t="s">
        <v>7476</v>
      </c>
      <c r="CL3861" t="s">
        <v>7477</v>
      </c>
      <c r="CM3861" t="s">
        <v>7478</v>
      </c>
      <c r="CN3861">
        <v>0</v>
      </c>
      <c r="CO3861">
        <v>4.5522449239446299E-4</v>
      </c>
      <c r="CP3861">
        <v>3681</v>
      </c>
      <c r="CQ3861">
        <v>0</v>
      </c>
      <c r="CR3861">
        <v>3.9742736994209253E-4</v>
      </c>
      <c r="CS3861">
        <v>0</v>
      </c>
      <c r="CT3861">
        <v>0</v>
      </c>
      <c r="CU3861">
        <v>0</v>
      </c>
    </row>
    <row r="3862" spans="89:99" x14ac:dyDescent="0.25">
      <c r="CK3862" t="s">
        <v>7058</v>
      </c>
      <c r="CL3862" t="s">
        <v>7059</v>
      </c>
      <c r="CM3862" t="s">
        <v>7060</v>
      </c>
      <c r="CN3862">
        <v>0</v>
      </c>
      <c r="CO3862">
        <v>2.5354291098710602E-5</v>
      </c>
      <c r="CP3862">
        <v>3682</v>
      </c>
      <c r="CQ3862">
        <v>0</v>
      </c>
      <c r="CR3862">
        <v>2.2135208883653915E-5</v>
      </c>
      <c r="CS3862">
        <v>0</v>
      </c>
      <c r="CT3862">
        <v>0</v>
      </c>
      <c r="CU3862">
        <v>0</v>
      </c>
    </row>
    <row r="3863" spans="89:99" x14ac:dyDescent="0.25">
      <c r="CK3863" t="s">
        <v>9063</v>
      </c>
      <c r="CL3863" t="s">
        <v>9064</v>
      </c>
      <c r="CM3863" t="s">
        <v>9065</v>
      </c>
      <c r="CN3863">
        <v>0</v>
      </c>
      <c r="CO3863">
        <v>2.76486685727503E-5</v>
      </c>
      <c r="CP3863">
        <v>3683</v>
      </c>
      <c r="CQ3863">
        <v>-1.04229416938155</v>
      </c>
      <c r="CR3863">
        <v>2.4138283016079639E-5</v>
      </c>
      <c r="CS3863">
        <v>0.38594038694523503</v>
      </c>
      <c r="CT3863">
        <v>0.33693985165712032</v>
      </c>
      <c r="CU3863">
        <v>0</v>
      </c>
    </row>
    <row r="3864" spans="89:99" x14ac:dyDescent="0.25">
      <c r="CK3864" t="s">
        <v>8835</v>
      </c>
      <c r="CL3864" t="s">
        <v>1657</v>
      </c>
      <c r="CM3864" t="s">
        <v>1658</v>
      </c>
      <c r="CN3864">
        <v>0</v>
      </c>
      <c r="CO3864">
        <v>0.36247020151319298</v>
      </c>
      <c r="CP3864">
        <v>3684</v>
      </c>
      <c r="CQ3864">
        <v>1.27209899550736E-2</v>
      </c>
      <c r="CR3864">
        <v>0.31644953484827204</v>
      </c>
      <c r="CS3864">
        <v>6.8289385965085598</v>
      </c>
      <c r="CT3864">
        <v>5.961909236541449</v>
      </c>
      <c r="CU3864">
        <v>0</v>
      </c>
    </row>
    <row r="3865" spans="89:99" x14ac:dyDescent="0.25">
      <c r="CK3865" t="s">
        <v>7731</v>
      </c>
      <c r="CL3865" t="s">
        <v>3063</v>
      </c>
      <c r="CM3865" t="s">
        <v>3064</v>
      </c>
      <c r="CN3865">
        <v>0</v>
      </c>
      <c r="CO3865">
        <v>4.1801747069898198E-4</v>
      </c>
      <c r="CP3865">
        <v>3686</v>
      </c>
      <c r="CQ3865">
        <v>-21.944479800600899</v>
      </c>
      <c r="CR3865">
        <v>3.6494430054915655E-4</v>
      </c>
      <c r="CS3865">
        <v>55.523027755727597</v>
      </c>
      <c r="CT3865">
        <v>48.47360205974941</v>
      </c>
      <c r="CU3865">
        <v>0</v>
      </c>
    </row>
    <row r="3866" spans="89:99" x14ac:dyDescent="0.25">
      <c r="CK3866" t="s">
        <v>9263</v>
      </c>
      <c r="CL3866" t="s">
        <v>854</v>
      </c>
      <c r="CM3866" t="s">
        <v>855</v>
      </c>
      <c r="CN3866">
        <v>0</v>
      </c>
      <c r="CO3866">
        <v>7.6480678442623397E-4</v>
      </c>
      <c r="CP3866">
        <v>3688</v>
      </c>
      <c r="CQ3866">
        <v>23.485637795122202</v>
      </c>
      <c r="CR3866">
        <v>6.6770385584834181E-4</v>
      </c>
      <c r="CS3866">
        <v>0.71891837736066</v>
      </c>
      <c r="CT3866">
        <v>0.62764162449744132</v>
      </c>
      <c r="CU3866">
        <v>0</v>
      </c>
    </row>
    <row r="3867" spans="89:99" x14ac:dyDescent="0.25">
      <c r="CK3867" t="s">
        <v>7464</v>
      </c>
      <c r="CL3867" t="s">
        <v>7465</v>
      </c>
      <c r="CM3867" t="s">
        <v>7466</v>
      </c>
      <c r="CN3867">
        <v>0</v>
      </c>
      <c r="CO3867">
        <v>1.9622152072364101E-3</v>
      </c>
      <c r="CP3867">
        <v>3689</v>
      </c>
      <c r="CQ3867">
        <v>-0.28229176576224602</v>
      </c>
      <c r="CR3867">
        <v>1.7130845156648471E-3</v>
      </c>
      <c r="CS3867">
        <v>0</v>
      </c>
      <c r="CT3867">
        <v>0</v>
      </c>
      <c r="CU3867">
        <v>0</v>
      </c>
    </row>
    <row r="3868" spans="89:99" x14ac:dyDescent="0.25">
      <c r="CK3868" t="s">
        <v>5613</v>
      </c>
      <c r="CL3868" t="s">
        <v>2415</v>
      </c>
      <c r="CM3868" t="s">
        <v>2416</v>
      </c>
      <c r="CN3868">
        <v>0</v>
      </c>
      <c r="CO3868">
        <v>3.31867434076044E-3</v>
      </c>
      <c r="CP3868">
        <v>3690</v>
      </c>
      <c r="CQ3868">
        <v>2.1560202228758798</v>
      </c>
      <c r="CR3868">
        <v>2.8973221717601325E-3</v>
      </c>
      <c r="CS3868">
        <v>252728.531885445</v>
      </c>
      <c r="CT3868">
        <v>220641.10656314142</v>
      </c>
      <c r="CU3868">
        <v>0</v>
      </c>
    </row>
    <row r="3869" spans="89:99" x14ac:dyDescent="0.25">
      <c r="CK3869" t="s">
        <v>8152</v>
      </c>
      <c r="CL3869" t="s">
        <v>8152</v>
      </c>
      <c r="CM3869" t="s">
        <v>8153</v>
      </c>
      <c r="CN3869">
        <v>0</v>
      </c>
      <c r="CO3869">
        <v>8.7808945654149195E-5</v>
      </c>
      <c r="CP3869">
        <v>3691</v>
      </c>
      <c r="CQ3869">
        <v>0</v>
      </c>
      <c r="CR3869">
        <v>7.6660370678115821E-5</v>
      </c>
      <c r="CS3869">
        <v>0</v>
      </c>
      <c r="CT3869">
        <v>0</v>
      </c>
      <c r="CU3869">
        <v>0</v>
      </c>
    </row>
    <row r="3870" spans="89:99" x14ac:dyDescent="0.25">
      <c r="CK3870" t="s">
        <v>9744</v>
      </c>
      <c r="CL3870" t="s">
        <v>9745</v>
      </c>
      <c r="CM3870" t="s">
        <v>9746</v>
      </c>
      <c r="CN3870">
        <v>0</v>
      </c>
      <c r="CO3870">
        <v>9.1186488627497703E-2</v>
      </c>
      <c r="CP3870">
        <v>3692</v>
      </c>
      <c r="CQ3870">
        <v>0</v>
      </c>
      <c r="CR3870">
        <v>7.9609087285396105E-2</v>
      </c>
      <c r="CS3870">
        <v>0</v>
      </c>
      <c r="CT3870">
        <v>0</v>
      </c>
      <c r="CU3870">
        <v>0</v>
      </c>
    </row>
    <row r="3871" spans="89:99" x14ac:dyDescent="0.25">
      <c r="CK3871" t="s">
        <v>4970</v>
      </c>
      <c r="CL3871" t="s">
        <v>1086</v>
      </c>
      <c r="CM3871" t="s">
        <v>1087</v>
      </c>
      <c r="CN3871">
        <v>0</v>
      </c>
      <c r="CO3871">
        <v>0.72192620834437804</v>
      </c>
      <c r="CP3871">
        <v>3693</v>
      </c>
      <c r="CQ3871">
        <v>2.7907374655439598</v>
      </c>
      <c r="CR3871">
        <v>0.63026756922814264</v>
      </c>
      <c r="CS3871">
        <v>2452120.34465547</v>
      </c>
      <c r="CT3871">
        <v>2140789.3372166334</v>
      </c>
      <c r="CU3871">
        <v>0</v>
      </c>
    </row>
    <row r="3872" spans="89:99" x14ac:dyDescent="0.25">
      <c r="CK3872" t="s">
        <v>7016</v>
      </c>
      <c r="CL3872" t="s">
        <v>8660</v>
      </c>
      <c r="CM3872" t="s">
        <v>8661</v>
      </c>
      <c r="CN3872">
        <v>0</v>
      </c>
      <c r="CO3872">
        <v>4.6487280056339803E-6</v>
      </c>
      <c r="CP3872">
        <v>3694</v>
      </c>
      <c r="CQ3872">
        <v>0</v>
      </c>
      <c r="CR3872">
        <v>4.058506903126669E-6</v>
      </c>
      <c r="CS3872">
        <v>0</v>
      </c>
      <c r="CT3872">
        <v>0</v>
      </c>
      <c r="CU3872">
        <v>0</v>
      </c>
    </row>
    <row r="3873" spans="89:99" x14ac:dyDescent="0.25">
      <c r="CK3873" t="s">
        <v>8461</v>
      </c>
      <c r="CL3873" t="s">
        <v>8462</v>
      </c>
      <c r="CM3873" t="s">
        <v>8463</v>
      </c>
      <c r="CN3873">
        <v>0</v>
      </c>
      <c r="CO3873">
        <v>1.14636869328475E-5</v>
      </c>
      <c r="CP3873">
        <v>3695</v>
      </c>
      <c r="CQ3873">
        <v>-76.607549283344596</v>
      </c>
      <c r="CR3873">
        <v>1.0008211385105452E-5</v>
      </c>
      <c r="CS3873">
        <v>2.41708655996666</v>
      </c>
      <c r="CT3873">
        <v>2.1102035819670535</v>
      </c>
      <c r="CU3873">
        <v>0</v>
      </c>
    </row>
    <row r="3874" spans="89:99" x14ac:dyDescent="0.25">
      <c r="CK3874" t="s">
        <v>4432</v>
      </c>
      <c r="CL3874" t="s">
        <v>621</v>
      </c>
      <c r="CM3874" t="s">
        <v>622</v>
      </c>
      <c r="CN3874">
        <v>0</v>
      </c>
      <c r="CO3874">
        <v>5.6356920074335298E-3</v>
      </c>
      <c r="CP3874">
        <v>3696</v>
      </c>
      <c r="CQ3874">
        <v>1.7769130374153901</v>
      </c>
      <c r="CR3874">
        <v>4.9201620074017403E-3</v>
      </c>
      <c r="CS3874">
        <v>4009.8230417489899</v>
      </c>
      <c r="CT3874">
        <v>3500.7198690763721</v>
      </c>
      <c r="CU3874">
        <v>0</v>
      </c>
    </row>
    <row r="3875" spans="89:99" x14ac:dyDescent="0.25">
      <c r="CK3875" t="s">
        <v>7512</v>
      </c>
      <c r="CL3875" t="s">
        <v>7513</v>
      </c>
      <c r="CM3875" t="s">
        <v>7514</v>
      </c>
      <c r="CN3875">
        <v>0</v>
      </c>
      <c r="CO3875">
        <v>6.3488012840427397E-7</v>
      </c>
      <c r="CP3875">
        <v>3697</v>
      </c>
      <c r="CQ3875">
        <v>-5.39558603420768</v>
      </c>
      <c r="CR3875">
        <v>5.5427320778155385E-7</v>
      </c>
      <c r="CS3875">
        <v>1.01399801132108</v>
      </c>
      <c r="CT3875">
        <v>0.8852567678117107</v>
      </c>
      <c r="CU3875">
        <v>0</v>
      </c>
    </row>
    <row r="3876" spans="89:99" x14ac:dyDescent="0.25">
      <c r="CK3876" t="s">
        <v>8007</v>
      </c>
      <c r="CL3876" t="s">
        <v>8008</v>
      </c>
      <c r="CM3876" t="s">
        <v>8009</v>
      </c>
      <c r="CN3876">
        <v>0</v>
      </c>
      <c r="CO3876">
        <v>3.9144745491181302E-5</v>
      </c>
      <c r="CP3876">
        <v>3698</v>
      </c>
      <c r="CQ3876">
        <v>-42.8887299291803</v>
      </c>
      <c r="CR3876">
        <v>3.4174772024638969E-5</v>
      </c>
      <c r="CS3876">
        <v>84.378447444683502</v>
      </c>
      <c r="CT3876">
        <v>73.665422243316726</v>
      </c>
      <c r="CU3876">
        <v>0</v>
      </c>
    </row>
    <row r="3877" spans="89:99" x14ac:dyDescent="0.25">
      <c r="CK3877" t="s">
        <v>8929</v>
      </c>
      <c r="CL3877" t="s">
        <v>8930</v>
      </c>
      <c r="CM3877" t="s">
        <v>8931</v>
      </c>
      <c r="CN3877">
        <v>0</v>
      </c>
      <c r="CO3877">
        <v>6.9576444536216401E-3</v>
      </c>
      <c r="CP3877">
        <v>3699</v>
      </c>
      <c r="CQ3877">
        <v>-32.597537357041801</v>
      </c>
      <c r="CR3877">
        <v>6.0742740832120242E-3</v>
      </c>
      <c r="CS3877">
        <v>8.7944625893777495</v>
      </c>
      <c r="CT3877">
        <v>7.6778824411799951</v>
      </c>
      <c r="CU3877">
        <v>0</v>
      </c>
    </row>
    <row r="3878" spans="89:99" x14ac:dyDescent="0.25">
      <c r="CK3878" t="s">
        <v>8097</v>
      </c>
      <c r="CL3878" t="s">
        <v>726</v>
      </c>
      <c r="CM3878" t="s">
        <v>727</v>
      </c>
      <c r="CN3878">
        <v>0</v>
      </c>
      <c r="CO3878">
        <v>3.4588850410052899E-5</v>
      </c>
      <c r="CP3878">
        <v>3700</v>
      </c>
      <c r="CQ3878">
        <v>0</v>
      </c>
      <c r="CR3878">
        <v>3.0197311606590953E-5</v>
      </c>
      <c r="CS3878">
        <v>0</v>
      </c>
      <c r="CT3878">
        <v>0</v>
      </c>
      <c r="CU3878">
        <v>0</v>
      </c>
    </row>
    <row r="3879" spans="89:99" x14ac:dyDescent="0.25">
      <c r="CK3879" t="s">
        <v>8947</v>
      </c>
      <c r="CL3879" t="s">
        <v>8948</v>
      </c>
      <c r="CM3879" t="s">
        <v>8949</v>
      </c>
      <c r="CN3879">
        <v>0</v>
      </c>
      <c r="CO3879">
        <v>1.1741855877826101E-2</v>
      </c>
      <c r="CP3879">
        <v>3701</v>
      </c>
      <c r="CQ3879">
        <v>-8.4522089081215608</v>
      </c>
      <c r="CR3879">
        <v>1.025106288815379E-2</v>
      </c>
      <c r="CS3879">
        <v>4.7202260628860797</v>
      </c>
      <c r="CT3879">
        <v>4.1209272810378126</v>
      </c>
      <c r="CU3879">
        <v>0</v>
      </c>
    </row>
    <row r="3880" spans="89:99" x14ac:dyDescent="0.25">
      <c r="CK3880" t="s">
        <v>8790</v>
      </c>
      <c r="CL3880" t="s">
        <v>8791</v>
      </c>
      <c r="CM3880" t="s">
        <v>8792</v>
      </c>
      <c r="CN3880">
        <v>0</v>
      </c>
      <c r="CO3880">
        <v>4.2093983567433801E-3</v>
      </c>
      <c r="CP3880">
        <v>3702</v>
      </c>
      <c r="CQ3880">
        <v>-30.850878345925299</v>
      </c>
      <c r="CR3880">
        <v>3.6749563037778146E-3</v>
      </c>
      <c r="CS3880">
        <v>0.43666446779587098</v>
      </c>
      <c r="CT3880">
        <v>0.38122380030663611</v>
      </c>
      <c r="CU3880">
        <v>0</v>
      </c>
    </row>
    <row r="3881" spans="89:99" x14ac:dyDescent="0.25">
      <c r="CK3881" t="s">
        <v>10153</v>
      </c>
      <c r="CL3881" t="s">
        <v>10154</v>
      </c>
      <c r="CM3881" t="s">
        <v>10155</v>
      </c>
      <c r="CN3881">
        <v>0</v>
      </c>
      <c r="CO3881">
        <v>4.28593287232053E-7</v>
      </c>
      <c r="CP3881">
        <v>3703</v>
      </c>
      <c r="CQ3881">
        <v>-24.880487883192199</v>
      </c>
      <c r="CR3881">
        <v>3.7417736911192272E-7</v>
      </c>
      <c r="CS3881">
        <v>17.7662580315782</v>
      </c>
      <c r="CT3881">
        <v>15.510582846856909</v>
      </c>
      <c r="CU3881">
        <v>0</v>
      </c>
    </row>
    <row r="3882" spans="89:99" x14ac:dyDescent="0.25">
      <c r="CK3882" t="s">
        <v>7613</v>
      </c>
      <c r="CL3882" t="s">
        <v>7750</v>
      </c>
      <c r="CM3882" t="s">
        <v>7751</v>
      </c>
      <c r="CN3882">
        <v>0</v>
      </c>
      <c r="CO3882">
        <v>6.01488241632486E-4</v>
      </c>
      <c r="CP3882">
        <v>3704</v>
      </c>
      <c r="CQ3882">
        <v>2.58625675685354</v>
      </c>
      <c r="CR3882">
        <v>5.2512088852185918E-4</v>
      </c>
      <c r="CS3882">
        <v>0</v>
      </c>
      <c r="CT3882">
        <v>0</v>
      </c>
      <c r="CU3882">
        <v>0</v>
      </c>
    </row>
    <row r="3883" spans="89:99" x14ac:dyDescent="0.25">
      <c r="CK3883" t="s">
        <v>5838</v>
      </c>
      <c r="CL3883" t="s">
        <v>5839</v>
      </c>
      <c r="CM3883" t="s">
        <v>5840</v>
      </c>
      <c r="CN3883">
        <v>0</v>
      </c>
      <c r="CO3883">
        <v>2.4288534068322401E-3</v>
      </c>
      <c r="CP3883">
        <v>3705</v>
      </c>
      <c r="CQ3883">
        <v>0</v>
      </c>
      <c r="CR3883">
        <v>2.1204764628871922E-3</v>
      </c>
      <c r="CS3883">
        <v>0</v>
      </c>
      <c r="CT3883">
        <v>0</v>
      </c>
      <c r="CU3883">
        <v>0</v>
      </c>
    </row>
    <row r="3884" spans="89:99" x14ac:dyDescent="0.25">
      <c r="CK3884" t="s">
        <v>8665</v>
      </c>
      <c r="CL3884" t="s">
        <v>8666</v>
      </c>
      <c r="CM3884" t="s">
        <v>859</v>
      </c>
      <c r="CN3884">
        <v>0</v>
      </c>
      <c r="CO3884">
        <v>1.65709425371269E-2</v>
      </c>
      <c r="CP3884">
        <v>3706</v>
      </c>
      <c r="CQ3884">
        <v>-1.2746209317325701</v>
      </c>
      <c r="CR3884">
        <v>1.4467029388843125E-2</v>
      </c>
      <c r="CS3884">
        <v>4538.3298186268103</v>
      </c>
      <c r="CT3884">
        <v>3962.1253115346772</v>
      </c>
      <c r="CU3884">
        <v>0</v>
      </c>
    </row>
    <row r="3885" spans="89:99" x14ac:dyDescent="0.25">
      <c r="CK3885" t="s">
        <v>254</v>
      </c>
      <c r="CL3885" t="s">
        <v>254</v>
      </c>
      <c r="CM3885" t="s">
        <v>255</v>
      </c>
      <c r="CN3885">
        <v>0</v>
      </c>
      <c r="CO3885">
        <v>0.268025878764799</v>
      </c>
      <c r="CP3885">
        <v>3707</v>
      </c>
      <c r="CQ3885">
        <v>-0.51080027722774302</v>
      </c>
      <c r="CR3885">
        <v>0.23399624109330514</v>
      </c>
      <c r="CS3885">
        <v>721.72898175894102</v>
      </c>
      <c r="CT3885">
        <v>630.09538331889905</v>
      </c>
      <c r="CU3885">
        <v>0</v>
      </c>
    </row>
    <row r="3886" spans="89:99" x14ac:dyDescent="0.25">
      <c r="CK3886" t="s">
        <v>6197</v>
      </c>
      <c r="CL3886" t="s">
        <v>6198</v>
      </c>
      <c r="CM3886" t="s">
        <v>6199</v>
      </c>
      <c r="CN3886">
        <v>0</v>
      </c>
      <c r="CO3886">
        <v>9.7652887778230902E-4</v>
      </c>
      <c r="CP3886">
        <v>3708</v>
      </c>
      <c r="CQ3886">
        <v>-1.15136364475829</v>
      </c>
      <c r="CR3886">
        <v>8.5254486534355614E-4</v>
      </c>
      <c r="CS3886">
        <v>271.00360284855901</v>
      </c>
      <c r="CT3886">
        <v>236.59590141649463</v>
      </c>
      <c r="CU3886">
        <v>0</v>
      </c>
    </row>
    <row r="3887" spans="89:99" x14ac:dyDescent="0.25">
      <c r="CK3887" t="s">
        <v>8057</v>
      </c>
      <c r="CL3887" t="s">
        <v>920</v>
      </c>
      <c r="CM3887" t="s">
        <v>921</v>
      </c>
      <c r="CN3887">
        <v>0</v>
      </c>
      <c r="CO3887">
        <v>5.5327223082320104E-6</v>
      </c>
      <c r="CP3887">
        <v>3709</v>
      </c>
      <c r="CQ3887">
        <v>-2.7726151594675099</v>
      </c>
      <c r="CR3887">
        <v>4.8302657530896431E-6</v>
      </c>
      <c r="CS3887">
        <v>61.112375845865202</v>
      </c>
      <c r="CT3887">
        <v>53.353304158970786</v>
      </c>
      <c r="CU3887">
        <v>0</v>
      </c>
    </row>
    <row r="3888" spans="89:99" x14ac:dyDescent="0.25">
      <c r="CK3888" t="s">
        <v>7686</v>
      </c>
      <c r="CL3888" t="s">
        <v>8686</v>
      </c>
      <c r="CM3888" t="s">
        <v>8687</v>
      </c>
      <c r="CN3888">
        <v>0</v>
      </c>
      <c r="CO3888">
        <v>1.6767862536106001E-2</v>
      </c>
      <c r="CP3888">
        <v>3710</v>
      </c>
      <c r="CQ3888">
        <v>0</v>
      </c>
      <c r="CR3888">
        <v>1.4638947637071843E-2</v>
      </c>
      <c r="CS3888">
        <v>0</v>
      </c>
      <c r="CT3888">
        <v>0</v>
      </c>
      <c r="CU3888">
        <v>0</v>
      </c>
    </row>
    <row r="3889" spans="89:99" x14ac:dyDescent="0.25">
      <c r="CK3889" t="s">
        <v>7538</v>
      </c>
      <c r="CL3889" t="s">
        <v>7538</v>
      </c>
      <c r="CM3889" t="s">
        <v>7539</v>
      </c>
      <c r="CN3889">
        <v>0</v>
      </c>
      <c r="CO3889">
        <v>1.7538235940860001E-3</v>
      </c>
      <c r="CP3889">
        <v>3711</v>
      </c>
      <c r="CQ3889">
        <v>0</v>
      </c>
      <c r="CR3889">
        <v>1.5311511352864655E-3</v>
      </c>
      <c r="CS3889">
        <v>0</v>
      </c>
      <c r="CT3889">
        <v>0</v>
      </c>
      <c r="CU3889">
        <v>0</v>
      </c>
    </row>
    <row r="3890" spans="89:99" x14ac:dyDescent="0.25">
      <c r="CK3890" t="s">
        <v>5718</v>
      </c>
      <c r="CL3890" t="s">
        <v>3330</v>
      </c>
      <c r="CM3890" t="s">
        <v>3331</v>
      </c>
      <c r="CN3890">
        <v>0</v>
      </c>
      <c r="CO3890">
        <v>1.0278718755966299E-4</v>
      </c>
      <c r="CP3890">
        <v>3712</v>
      </c>
      <c r="CQ3890">
        <v>-0.12998022814341301</v>
      </c>
      <c r="CR3890">
        <v>8.973691507833797E-5</v>
      </c>
      <c r="CS3890">
        <v>3289.4149975017799</v>
      </c>
      <c r="CT3890">
        <v>2871.7777117589649</v>
      </c>
      <c r="CU3890">
        <v>0</v>
      </c>
    </row>
    <row r="3891" spans="89:99" x14ac:dyDescent="0.25">
      <c r="CK3891" t="s">
        <v>2983</v>
      </c>
      <c r="CL3891" t="s">
        <v>2983</v>
      </c>
      <c r="CM3891" t="s">
        <v>8673</v>
      </c>
      <c r="CN3891">
        <v>0</v>
      </c>
      <c r="CO3891">
        <v>2.4239212975563302E-5</v>
      </c>
      <c r="CP3891">
        <v>3713</v>
      </c>
      <c r="CQ3891">
        <v>-9.9818280123775693</v>
      </c>
      <c r="CR3891">
        <v>2.1161705539333889E-5</v>
      </c>
      <c r="CS3891">
        <v>653.59691575004297</v>
      </c>
      <c r="CT3891">
        <v>570.61363693875467</v>
      </c>
      <c r="CU3891">
        <v>0</v>
      </c>
    </row>
    <row r="3892" spans="89:99" x14ac:dyDescent="0.25">
      <c r="CK3892" t="s">
        <v>718</v>
      </c>
      <c r="CL3892" t="s">
        <v>719</v>
      </c>
      <c r="CM3892" t="s">
        <v>6483</v>
      </c>
      <c r="CN3892">
        <v>0</v>
      </c>
      <c r="CO3892">
        <v>1.18388650654888E-3</v>
      </c>
      <c r="CP3892">
        <v>3714</v>
      </c>
      <c r="CQ3892">
        <v>0</v>
      </c>
      <c r="CR3892">
        <v>1.0335755401314083E-3</v>
      </c>
      <c r="CS3892">
        <v>0</v>
      </c>
      <c r="CT3892">
        <v>0</v>
      </c>
      <c r="CU3892">
        <v>0</v>
      </c>
    </row>
    <row r="3893" spans="89:99" x14ac:dyDescent="0.25">
      <c r="CK3893" t="s">
        <v>8056</v>
      </c>
      <c r="CL3893" t="s">
        <v>1831</v>
      </c>
      <c r="CM3893" t="s">
        <v>1830</v>
      </c>
      <c r="CN3893">
        <v>0</v>
      </c>
      <c r="CO3893">
        <v>6.2581405625184501E-4</v>
      </c>
      <c r="CP3893">
        <v>3715</v>
      </c>
      <c r="CQ3893">
        <v>3.5593423255572501</v>
      </c>
      <c r="CR3893">
        <v>5.4635820041388594E-4</v>
      </c>
      <c r="CS3893">
        <v>8568.3400226104804</v>
      </c>
      <c r="CT3893">
        <v>7480.4692999797653</v>
      </c>
      <c r="CU3893">
        <v>0</v>
      </c>
    </row>
    <row r="3894" spans="89:99" x14ac:dyDescent="0.25">
      <c r="CK3894" t="s">
        <v>5574</v>
      </c>
      <c r="CL3894" t="s">
        <v>573</v>
      </c>
      <c r="CM3894" t="s">
        <v>574</v>
      </c>
      <c r="CN3894">
        <v>0</v>
      </c>
      <c r="CO3894">
        <v>1.11322931748585E-3</v>
      </c>
      <c r="CP3894">
        <v>3716</v>
      </c>
      <c r="CQ3894">
        <v>19.883876660140601</v>
      </c>
      <c r="CR3894">
        <v>9.7188927042057686E-4</v>
      </c>
      <c r="CS3894">
        <v>23.607292266773499</v>
      </c>
      <c r="CT3894">
        <v>20.610016011414874</v>
      </c>
      <c r="CU3894">
        <v>0</v>
      </c>
    </row>
    <row r="3895" spans="89:99" x14ac:dyDescent="0.25">
      <c r="CK3895" t="s">
        <v>7309</v>
      </c>
      <c r="CL3895" t="s">
        <v>3589</v>
      </c>
      <c r="CM3895" t="s">
        <v>7310</v>
      </c>
      <c r="CN3895">
        <v>0</v>
      </c>
      <c r="CO3895">
        <v>2.3263684800827002E-2</v>
      </c>
      <c r="CP3895">
        <v>3717</v>
      </c>
      <c r="CQ3895">
        <v>0</v>
      </c>
      <c r="CR3895">
        <v>2.0310034323774807E-2</v>
      </c>
      <c r="CS3895">
        <v>0</v>
      </c>
      <c r="CT3895">
        <v>0</v>
      </c>
      <c r="CU3895">
        <v>0</v>
      </c>
    </row>
    <row r="3896" spans="89:99" x14ac:dyDescent="0.25">
      <c r="CK3896" t="s">
        <v>8267</v>
      </c>
      <c r="CL3896" t="s">
        <v>8267</v>
      </c>
      <c r="CM3896" t="s">
        <v>8268</v>
      </c>
      <c r="CN3896">
        <v>0</v>
      </c>
      <c r="CO3896">
        <v>5.0498426636149804E-6</v>
      </c>
      <c r="CP3896">
        <v>3718</v>
      </c>
      <c r="CQ3896">
        <v>0.74874834916931798</v>
      </c>
      <c r="CR3896">
        <v>4.4086944396717696E-6</v>
      </c>
      <c r="CS3896">
        <v>5.3076918394429704</v>
      </c>
      <c r="CT3896">
        <v>4.6338060527399341</v>
      </c>
      <c r="CU3896">
        <v>0</v>
      </c>
    </row>
    <row r="3897" spans="89:99" x14ac:dyDescent="0.25">
      <c r="CK3897" t="s">
        <v>9444</v>
      </c>
      <c r="CL3897" t="s">
        <v>9445</v>
      </c>
      <c r="CM3897" t="s">
        <v>9446</v>
      </c>
      <c r="CN3897">
        <v>0</v>
      </c>
      <c r="CO3897">
        <v>1.09383542309145E-2</v>
      </c>
      <c r="CP3897">
        <v>3719</v>
      </c>
      <c r="CQ3897">
        <v>2.3780725429211498</v>
      </c>
      <c r="CR3897">
        <v>9.5495770243406736E-3</v>
      </c>
      <c r="CS3897">
        <v>53609.654669239899</v>
      </c>
      <c r="CT3897">
        <v>46803.158473814539</v>
      </c>
      <c r="CU3897">
        <v>0</v>
      </c>
    </row>
    <row r="3898" spans="89:99" x14ac:dyDescent="0.25">
      <c r="CK3898" t="s">
        <v>8688</v>
      </c>
      <c r="CL3898" t="s">
        <v>8689</v>
      </c>
      <c r="CM3898" t="s">
        <v>8690</v>
      </c>
      <c r="CN3898">
        <v>0</v>
      </c>
      <c r="CO3898">
        <v>8.5418342150807096E-4</v>
      </c>
      <c r="CP3898">
        <v>3720</v>
      </c>
      <c r="CQ3898">
        <v>0</v>
      </c>
      <c r="CR3898">
        <v>7.4573287757972041E-4</v>
      </c>
      <c r="CS3898">
        <v>0</v>
      </c>
      <c r="CT3898">
        <v>0</v>
      </c>
      <c r="CU3898">
        <v>0</v>
      </c>
    </row>
    <row r="3899" spans="89:99" x14ac:dyDescent="0.25">
      <c r="CK3899" t="s">
        <v>845</v>
      </c>
      <c r="CL3899" t="s">
        <v>845</v>
      </c>
      <c r="CM3899" t="s">
        <v>846</v>
      </c>
      <c r="CN3899">
        <v>0</v>
      </c>
      <c r="CO3899">
        <v>8.5478497464825396E-4</v>
      </c>
      <c r="CP3899">
        <v>3721</v>
      </c>
      <c r="CQ3899">
        <v>0</v>
      </c>
      <c r="CR3899">
        <v>7.4625805512701327E-4</v>
      </c>
      <c r="CS3899">
        <v>0</v>
      </c>
      <c r="CT3899">
        <v>0</v>
      </c>
      <c r="CU3899">
        <v>0</v>
      </c>
    </row>
    <row r="3900" spans="89:99" x14ac:dyDescent="0.25">
      <c r="CK3900" t="s">
        <v>9014</v>
      </c>
      <c r="CL3900" t="s">
        <v>884</v>
      </c>
      <c r="CM3900" t="s">
        <v>885</v>
      </c>
      <c r="CN3900">
        <v>0</v>
      </c>
      <c r="CO3900">
        <v>3.4776647498591501E-3</v>
      </c>
      <c r="CP3900">
        <v>3722</v>
      </c>
      <c r="CQ3900">
        <v>65.752199035371405</v>
      </c>
      <c r="CR3900">
        <v>3.0361265225580338E-3</v>
      </c>
      <c r="CS3900">
        <v>0</v>
      </c>
      <c r="CT3900">
        <v>0</v>
      </c>
      <c r="CU3900">
        <v>0</v>
      </c>
    </row>
    <row r="3901" spans="89:99" x14ac:dyDescent="0.25">
      <c r="CK3901" t="s">
        <v>8964</v>
      </c>
      <c r="CL3901" t="s">
        <v>3201</v>
      </c>
      <c r="CM3901" t="s">
        <v>3202</v>
      </c>
      <c r="CN3901">
        <v>0</v>
      </c>
      <c r="CO3901">
        <v>4.07991225375803E-4</v>
      </c>
      <c r="CP3901">
        <v>3723</v>
      </c>
      <c r="CQ3901">
        <v>-14.4858803451735</v>
      </c>
      <c r="CR3901">
        <v>3.5619102743718968E-4</v>
      </c>
      <c r="CS3901">
        <v>1372.24856447504</v>
      </c>
      <c r="CT3901">
        <v>1198.0223977350313</v>
      </c>
      <c r="CU3901">
        <v>0</v>
      </c>
    </row>
    <row r="3902" spans="89:99" x14ac:dyDescent="0.25">
      <c r="CK3902" t="s">
        <v>7552</v>
      </c>
      <c r="CL3902" t="s">
        <v>493</v>
      </c>
      <c r="CM3902" t="s">
        <v>494</v>
      </c>
      <c r="CN3902">
        <v>0</v>
      </c>
      <c r="CO3902">
        <v>2.5356317366550201E-4</v>
      </c>
      <c r="CP3902">
        <v>3724</v>
      </c>
      <c r="CQ3902">
        <v>-7.5377978090543807E-2</v>
      </c>
      <c r="CR3902">
        <v>2.2136977888423528E-4</v>
      </c>
      <c r="CS3902">
        <v>0.137788128196669</v>
      </c>
      <c r="CT3902">
        <v>0.12029399628830714</v>
      </c>
      <c r="CU3902">
        <v>0</v>
      </c>
    </row>
    <row r="3903" spans="89:99" x14ac:dyDescent="0.25">
      <c r="CK3903" t="s">
        <v>9479</v>
      </c>
      <c r="CL3903" t="s">
        <v>9480</v>
      </c>
      <c r="CM3903" t="s">
        <v>9481</v>
      </c>
      <c r="CN3903">
        <v>0</v>
      </c>
      <c r="CO3903">
        <v>0.18068984575180799</v>
      </c>
      <c r="CP3903">
        <v>3725</v>
      </c>
      <c r="CQ3903">
        <v>0</v>
      </c>
      <c r="CR3903">
        <v>0.15774874017577548</v>
      </c>
      <c r="CS3903">
        <v>77.623290022235494</v>
      </c>
      <c r="CT3903">
        <v>67.767926627852404</v>
      </c>
      <c r="CU3903">
        <v>0</v>
      </c>
    </row>
    <row r="3904" spans="89:99" x14ac:dyDescent="0.25">
      <c r="CK3904" t="s">
        <v>7192</v>
      </c>
      <c r="CL3904" t="s">
        <v>3106</v>
      </c>
      <c r="CM3904" t="s">
        <v>3107</v>
      </c>
      <c r="CN3904">
        <v>0</v>
      </c>
      <c r="CO3904">
        <v>6.0465956619309901E-5</v>
      </c>
      <c r="CP3904">
        <v>3726</v>
      </c>
      <c r="CQ3904">
        <v>0</v>
      </c>
      <c r="CR3904">
        <v>5.2788956903095854E-5</v>
      </c>
      <c r="CS3904">
        <v>0</v>
      </c>
      <c r="CT3904">
        <v>0</v>
      </c>
      <c r="CU3904">
        <v>0</v>
      </c>
    </row>
    <row r="3905" spans="89:99" x14ac:dyDescent="0.25">
      <c r="CK3905" t="s">
        <v>5283</v>
      </c>
      <c r="CL3905" t="s">
        <v>9564</v>
      </c>
      <c r="CM3905" t="s">
        <v>9565</v>
      </c>
      <c r="CN3905">
        <v>0</v>
      </c>
      <c r="CO3905">
        <v>1.0366982014039899E-4</v>
      </c>
      <c r="CP3905">
        <v>3727</v>
      </c>
      <c r="CQ3905">
        <v>50.703713907784</v>
      </c>
      <c r="CR3905">
        <v>9.05074850960934E-5</v>
      </c>
      <c r="CS3905">
        <v>432.39400961514701</v>
      </c>
      <c r="CT3905">
        <v>377.49553657836958</v>
      </c>
      <c r="CU3905">
        <v>0</v>
      </c>
    </row>
    <row r="3906" spans="89:99" x14ac:dyDescent="0.25">
      <c r="CK3906" t="s">
        <v>5485</v>
      </c>
      <c r="CL3906" t="s">
        <v>5486</v>
      </c>
      <c r="CM3906" t="s">
        <v>5487</v>
      </c>
      <c r="CN3906">
        <v>0</v>
      </c>
      <c r="CO3906">
        <v>8.0679375933109393E-3</v>
      </c>
      <c r="CP3906">
        <v>3728</v>
      </c>
      <c r="CQ3906">
        <v>8.0297050804067993</v>
      </c>
      <c r="CR3906">
        <v>7.0435999647138117E-3</v>
      </c>
      <c r="CS3906">
        <v>61513.8952857681</v>
      </c>
      <c r="CT3906">
        <v>53703.845084705856</v>
      </c>
      <c r="CU3906">
        <v>0</v>
      </c>
    </row>
    <row r="3907" spans="89:99" x14ac:dyDescent="0.25">
      <c r="CK3907" t="s">
        <v>374</v>
      </c>
      <c r="CL3907" t="s">
        <v>374</v>
      </c>
      <c r="CM3907" t="s">
        <v>375</v>
      </c>
      <c r="CN3907">
        <v>0</v>
      </c>
      <c r="CO3907">
        <v>2.6074671373231498E-2</v>
      </c>
      <c r="CP3907">
        <v>3729</v>
      </c>
      <c r="CQ3907">
        <v>1.8551823254731601</v>
      </c>
      <c r="CR3907">
        <v>2.2764126797000541E-2</v>
      </c>
      <c r="CS3907">
        <v>320.81875965244501</v>
      </c>
      <c r="CT3907">
        <v>280.08632665193204</v>
      </c>
      <c r="CU3907">
        <v>0</v>
      </c>
    </row>
    <row r="3908" spans="89:99" x14ac:dyDescent="0.25">
      <c r="CK3908" t="s">
        <v>6181</v>
      </c>
      <c r="CL3908" t="s">
        <v>2720</v>
      </c>
      <c r="CM3908" t="s">
        <v>2721</v>
      </c>
      <c r="CN3908">
        <v>0</v>
      </c>
      <c r="CO3908">
        <v>6.8019167266602994E-5</v>
      </c>
      <c r="CP3908">
        <v>3730</v>
      </c>
      <c r="CQ3908">
        <v>-4.7773235443411999E-2</v>
      </c>
      <c r="CR3908">
        <v>5.9383181713766027E-5</v>
      </c>
      <c r="CS3908">
        <v>0</v>
      </c>
      <c r="CT3908">
        <v>0</v>
      </c>
      <c r="CU3908">
        <v>0</v>
      </c>
    </row>
    <row r="3909" spans="89:99" x14ac:dyDescent="0.25">
      <c r="CK3909" t="s">
        <v>7714</v>
      </c>
      <c r="CL3909" t="s">
        <v>7715</v>
      </c>
      <c r="CM3909" t="s">
        <v>7716</v>
      </c>
      <c r="CN3909">
        <v>0</v>
      </c>
      <c r="CO3909">
        <v>4.2801420196002197E-3</v>
      </c>
      <c r="CP3909">
        <v>3731</v>
      </c>
      <c r="CQ3909">
        <v>-2.1775636838429202</v>
      </c>
      <c r="CR3909">
        <v>3.7367180682236984E-3</v>
      </c>
      <c r="CS3909">
        <v>63072.801026252098</v>
      </c>
      <c r="CT3909">
        <v>55064.825916755042</v>
      </c>
      <c r="CU3909">
        <v>0</v>
      </c>
    </row>
    <row r="3910" spans="89:99" x14ac:dyDescent="0.25">
      <c r="CK3910" t="s">
        <v>10058</v>
      </c>
      <c r="CL3910" t="s">
        <v>10059</v>
      </c>
      <c r="CM3910" t="s">
        <v>10060</v>
      </c>
      <c r="CN3910">
        <v>0</v>
      </c>
      <c r="CO3910">
        <v>3.24837005957452E-4</v>
      </c>
      <c r="CP3910">
        <v>3732</v>
      </c>
      <c r="CQ3910">
        <v>38.152704754918098</v>
      </c>
      <c r="CR3910">
        <v>2.8359440033307016E-4</v>
      </c>
      <c r="CS3910">
        <v>5894.5381121217597</v>
      </c>
      <c r="CT3910">
        <v>5146.1439752543338</v>
      </c>
      <c r="CU3910">
        <v>0</v>
      </c>
    </row>
    <row r="3911" spans="89:99" x14ac:dyDescent="0.25">
      <c r="CK3911" t="s">
        <v>9414</v>
      </c>
      <c r="CL3911" t="s">
        <v>9415</v>
      </c>
      <c r="CM3911" t="s">
        <v>9416</v>
      </c>
      <c r="CN3911">
        <v>0</v>
      </c>
      <c r="CO3911">
        <v>2.5999189951285001E-7</v>
      </c>
      <c r="CP3911">
        <v>3733</v>
      </c>
      <c r="CQ3911">
        <v>13.0368634351354</v>
      </c>
      <c r="CR3911">
        <v>2.2698228798310058E-7</v>
      </c>
      <c r="CS3911">
        <v>18.677090998512501</v>
      </c>
      <c r="CT3911">
        <v>16.305772816977363</v>
      </c>
      <c r="CU3911">
        <v>0</v>
      </c>
    </row>
    <row r="3912" spans="89:99" x14ac:dyDescent="0.25">
      <c r="CK3912" t="s">
        <v>7259</v>
      </c>
      <c r="CL3912" t="s">
        <v>305</v>
      </c>
      <c r="CM3912" t="s">
        <v>306</v>
      </c>
      <c r="CN3912">
        <v>0</v>
      </c>
      <c r="CO3912">
        <v>4.80633080634986E-4</v>
      </c>
      <c r="CP3912">
        <v>3734</v>
      </c>
      <c r="CQ3912">
        <v>-1.60521324705113</v>
      </c>
      <c r="CR3912">
        <v>4.1960998218524577E-4</v>
      </c>
      <c r="CS3912">
        <v>0.89813981245937402</v>
      </c>
      <c r="CT3912">
        <v>0.78410838931028226</v>
      </c>
      <c r="CU3912">
        <v>0</v>
      </c>
    </row>
    <row r="3913" spans="89:99" x14ac:dyDescent="0.25">
      <c r="CK3913" t="s">
        <v>6897</v>
      </c>
      <c r="CL3913" t="s">
        <v>6898</v>
      </c>
      <c r="CM3913" t="s">
        <v>3527</v>
      </c>
      <c r="CN3913">
        <v>0</v>
      </c>
      <c r="CO3913">
        <v>1.9465403301944299E-2</v>
      </c>
      <c r="CP3913">
        <v>3735</v>
      </c>
      <c r="CQ3913">
        <v>-2.3882782582771198</v>
      </c>
      <c r="CR3913">
        <v>1.6993997837116248E-2</v>
      </c>
      <c r="CS3913">
        <v>361.71720688415002</v>
      </c>
      <c r="CT3913">
        <v>315.7921434293109</v>
      </c>
      <c r="CU3913">
        <v>0</v>
      </c>
    </row>
    <row r="3914" spans="89:99" x14ac:dyDescent="0.25">
      <c r="CK3914" t="s">
        <v>9556</v>
      </c>
      <c r="CL3914" t="s">
        <v>9557</v>
      </c>
      <c r="CM3914" t="s">
        <v>9558</v>
      </c>
      <c r="CN3914">
        <v>0</v>
      </c>
      <c r="CO3914">
        <v>2.7547329270683803E-4</v>
      </c>
      <c r="CP3914">
        <v>3736</v>
      </c>
      <c r="CQ3914">
        <v>0.656773686107883</v>
      </c>
      <c r="CR3914">
        <v>2.4049810157160712E-4</v>
      </c>
      <c r="CS3914">
        <v>0.49508137220662402</v>
      </c>
      <c r="CT3914">
        <v>0.43222386086578235</v>
      </c>
      <c r="CU3914">
        <v>0</v>
      </c>
    </row>
    <row r="3915" spans="89:99" x14ac:dyDescent="0.25">
      <c r="CK3915" t="s">
        <v>4500</v>
      </c>
      <c r="CL3915" t="s">
        <v>2736</v>
      </c>
      <c r="CM3915" t="s">
        <v>2737</v>
      </c>
      <c r="CN3915">
        <v>0</v>
      </c>
      <c r="CO3915">
        <v>1.3905577898658799E-3</v>
      </c>
      <c r="CP3915">
        <v>3737</v>
      </c>
      <c r="CQ3915">
        <v>27.444744112911302</v>
      </c>
      <c r="CR3915">
        <v>1.2140070106333486E-3</v>
      </c>
      <c r="CS3915">
        <v>12.533271179784901</v>
      </c>
      <c r="CT3915">
        <v>10.941996937714693</v>
      </c>
      <c r="CU3915">
        <v>0</v>
      </c>
    </row>
    <row r="3916" spans="89:99" x14ac:dyDescent="0.25">
      <c r="CK3916" t="s">
        <v>766</v>
      </c>
      <c r="CL3916" t="s">
        <v>792</v>
      </c>
      <c r="CM3916" t="s">
        <v>793</v>
      </c>
      <c r="CN3916">
        <v>0</v>
      </c>
      <c r="CO3916">
        <v>0.17605483713061901</v>
      </c>
      <c r="CP3916">
        <v>3738</v>
      </c>
      <c r="CQ3916">
        <v>-0.25920333793616701</v>
      </c>
      <c r="CR3916">
        <v>0.15370221078916715</v>
      </c>
      <c r="CS3916">
        <v>0</v>
      </c>
      <c r="CT3916">
        <v>0</v>
      </c>
      <c r="CU3916">
        <v>0</v>
      </c>
    </row>
    <row r="3917" spans="89:99" x14ac:dyDescent="0.25">
      <c r="CK3917" t="s">
        <v>4556</v>
      </c>
      <c r="CL3917" t="s">
        <v>4557</v>
      </c>
      <c r="CM3917" t="s">
        <v>551</v>
      </c>
      <c r="CN3917">
        <v>0</v>
      </c>
      <c r="CO3917">
        <v>1.42550011329646E-3</v>
      </c>
      <c r="CP3917">
        <v>3739</v>
      </c>
      <c r="CQ3917">
        <v>-5.8520989553114102</v>
      </c>
      <c r="CR3917">
        <v>1.2445129169118886E-3</v>
      </c>
      <c r="CS3917">
        <v>2.4495654873527202</v>
      </c>
      <c r="CT3917">
        <v>2.1385588548164702</v>
      </c>
      <c r="CU3917">
        <v>0</v>
      </c>
    </row>
    <row r="3918" spans="89:99" x14ac:dyDescent="0.25">
      <c r="CK3918" t="s">
        <v>4894</v>
      </c>
      <c r="CL3918" t="s">
        <v>1594</v>
      </c>
      <c r="CM3918" t="s">
        <v>1595</v>
      </c>
      <c r="CN3918">
        <v>0</v>
      </c>
      <c r="CO3918">
        <v>0.80877778491740704</v>
      </c>
      <c r="CP3918">
        <v>3740</v>
      </c>
      <c r="CQ3918">
        <v>-11.8535497302554</v>
      </c>
      <c r="CR3918">
        <v>0.70609212223315354</v>
      </c>
      <c r="CS3918">
        <v>5086311.3011609204</v>
      </c>
      <c r="CT3918">
        <v>4440532.8731203265</v>
      </c>
      <c r="CU3918">
        <v>0</v>
      </c>
    </row>
    <row r="3919" spans="89:99" x14ac:dyDescent="0.25">
      <c r="CK3919" t="s">
        <v>7628</v>
      </c>
      <c r="CL3919" t="s">
        <v>7629</v>
      </c>
      <c r="CM3919" t="s">
        <v>7630</v>
      </c>
      <c r="CN3919">
        <v>0</v>
      </c>
      <c r="CO3919">
        <v>7.6589415246353004E-5</v>
      </c>
      <c r="CP3919">
        <v>3741</v>
      </c>
      <c r="CQ3919">
        <v>-0.52488226875612098</v>
      </c>
      <c r="CR3919">
        <v>6.6865316729015063E-5</v>
      </c>
      <c r="CS3919">
        <v>2.3136966071549199</v>
      </c>
      <c r="CT3919">
        <v>2.0199404311241032</v>
      </c>
      <c r="CU3919">
        <v>0</v>
      </c>
    </row>
    <row r="3920" spans="89:99" x14ac:dyDescent="0.25">
      <c r="CK3920" t="s">
        <v>8212</v>
      </c>
      <c r="CL3920" t="s">
        <v>3290</v>
      </c>
      <c r="CM3920" t="s">
        <v>3291</v>
      </c>
      <c r="CN3920">
        <v>0</v>
      </c>
      <c r="CO3920">
        <v>8.6690724977738902E-6</v>
      </c>
      <c r="CP3920">
        <v>3742</v>
      </c>
      <c r="CQ3920">
        <v>9.4678788408758301</v>
      </c>
      <c r="CR3920">
        <v>7.5684123771665281E-6</v>
      </c>
      <c r="CS3920">
        <v>2294.7376538206199</v>
      </c>
      <c r="CT3920">
        <v>2003.3885823409394</v>
      </c>
      <c r="CU3920">
        <v>0</v>
      </c>
    </row>
    <row r="3921" spans="89:99" x14ac:dyDescent="0.25">
      <c r="CK3921" t="s">
        <v>7996</v>
      </c>
      <c r="CL3921" t="s">
        <v>3098</v>
      </c>
      <c r="CM3921" t="s">
        <v>7997</v>
      </c>
      <c r="CN3921">
        <v>0</v>
      </c>
      <c r="CO3921">
        <v>9.8598084756219007E-3</v>
      </c>
      <c r="CP3921">
        <v>3743</v>
      </c>
      <c r="CQ3921">
        <v>-12.567674829346601</v>
      </c>
      <c r="CR3921">
        <v>8.6079677523230435E-3</v>
      </c>
      <c r="CS3921">
        <v>17.027642988485098</v>
      </c>
      <c r="CT3921">
        <v>14.86574532409508</v>
      </c>
      <c r="CU3921">
        <v>0</v>
      </c>
    </row>
    <row r="3922" spans="89:99" x14ac:dyDescent="0.25">
      <c r="CK3922" t="s">
        <v>9167</v>
      </c>
      <c r="CL3922" t="s">
        <v>9167</v>
      </c>
      <c r="CM3922" t="s">
        <v>9168</v>
      </c>
      <c r="CN3922">
        <v>0</v>
      </c>
      <c r="CO3922">
        <v>1.20165681950894E-3</v>
      </c>
      <c r="CP3922">
        <v>3744</v>
      </c>
      <c r="CQ3922">
        <v>-3.6380480372984501</v>
      </c>
      <c r="CR3922">
        <v>1.0490896630768072E-3</v>
      </c>
      <c r="CS3922">
        <v>21903.0610785016</v>
      </c>
      <c r="CT3922">
        <v>19122.160831730729</v>
      </c>
      <c r="CU3922">
        <v>0</v>
      </c>
    </row>
    <row r="3923" spans="89:99" x14ac:dyDescent="0.25">
      <c r="CK3923" t="s">
        <v>9256</v>
      </c>
      <c r="CL3923" t="s">
        <v>9257</v>
      </c>
      <c r="CM3923" t="s">
        <v>9258</v>
      </c>
      <c r="CN3923">
        <v>0</v>
      </c>
      <c r="CO3923">
        <v>1.2646134436676501E-3</v>
      </c>
      <c r="CP3923">
        <v>3745</v>
      </c>
      <c r="CQ3923">
        <v>3.3262794384179499</v>
      </c>
      <c r="CR3923">
        <v>1.104053062405831E-3</v>
      </c>
      <c r="CS3923">
        <v>0.255451915620865</v>
      </c>
      <c r="CT3923">
        <v>0.22301871860597755</v>
      </c>
      <c r="CU3923">
        <v>0</v>
      </c>
    </row>
    <row r="3924" spans="89:99" x14ac:dyDescent="0.25">
      <c r="CK3924" t="s">
        <v>8298</v>
      </c>
      <c r="CL3924" t="s">
        <v>1290</v>
      </c>
      <c r="CM3924" t="s">
        <v>1291</v>
      </c>
      <c r="CN3924">
        <v>0</v>
      </c>
      <c r="CO3924">
        <v>1.70775645888817E-4</v>
      </c>
      <c r="CP3924">
        <v>3746</v>
      </c>
      <c r="CQ3924">
        <v>-0.12228386919846899</v>
      </c>
      <c r="CR3924">
        <v>1.490932867841893E-4</v>
      </c>
      <c r="CS3924">
        <v>0</v>
      </c>
      <c r="CT3924">
        <v>0</v>
      </c>
      <c r="CU3924">
        <v>0</v>
      </c>
    </row>
    <row r="3925" spans="89:99" x14ac:dyDescent="0.25">
      <c r="CK3925" t="s">
        <v>8150</v>
      </c>
      <c r="CL3925" t="s">
        <v>8150</v>
      </c>
      <c r="CM3925" t="s">
        <v>8151</v>
      </c>
      <c r="CN3925">
        <v>0</v>
      </c>
      <c r="CO3925">
        <v>1.4212574415096799E-2</v>
      </c>
      <c r="CP3925">
        <v>3747</v>
      </c>
      <c r="CQ3925">
        <v>0</v>
      </c>
      <c r="CR3925">
        <v>1.2408089117058452E-2</v>
      </c>
      <c r="CS3925">
        <v>0</v>
      </c>
      <c r="CT3925">
        <v>0</v>
      </c>
      <c r="CU3925">
        <v>0</v>
      </c>
    </row>
    <row r="3926" spans="89:99" x14ac:dyDescent="0.25">
      <c r="CK3926" t="s">
        <v>4520</v>
      </c>
      <c r="CL3926" t="s">
        <v>4521</v>
      </c>
      <c r="CM3926" t="s">
        <v>4522</v>
      </c>
      <c r="CN3926">
        <v>0</v>
      </c>
      <c r="CO3926">
        <v>5.00966008617355E-3</v>
      </c>
      <c r="CP3926">
        <v>3748</v>
      </c>
      <c r="CQ3926">
        <v>15.550678881074401</v>
      </c>
      <c r="CR3926">
        <v>4.3736136029926126E-3</v>
      </c>
      <c r="CS3926">
        <v>22.226470230104798</v>
      </c>
      <c r="CT3926">
        <v>19.404508663809779</v>
      </c>
      <c r="CU3926">
        <v>0</v>
      </c>
    </row>
    <row r="3927" spans="89:99" x14ac:dyDescent="0.25">
      <c r="CK3927" t="s">
        <v>9083</v>
      </c>
      <c r="CL3927" t="s">
        <v>9084</v>
      </c>
      <c r="CM3927" t="s">
        <v>9085</v>
      </c>
      <c r="CN3927">
        <v>0</v>
      </c>
      <c r="CO3927">
        <v>1.4002766132221E-3</v>
      </c>
      <c r="CP3927">
        <v>3749</v>
      </c>
      <c r="CQ3927">
        <v>1.9698449627533801</v>
      </c>
      <c r="CR3927">
        <v>1.2224918933009697E-3</v>
      </c>
      <c r="CS3927">
        <v>0</v>
      </c>
      <c r="CT3927">
        <v>0</v>
      </c>
      <c r="CU3927">
        <v>0</v>
      </c>
    </row>
    <row r="3928" spans="89:99" x14ac:dyDescent="0.25">
      <c r="CK3928" t="s">
        <v>6706</v>
      </c>
      <c r="CL3928" t="s">
        <v>3167</v>
      </c>
      <c r="CM3928" t="s">
        <v>3168</v>
      </c>
      <c r="CN3928">
        <v>0</v>
      </c>
      <c r="CO3928">
        <v>1.6179279594477101E-2</v>
      </c>
      <c r="CP3928">
        <v>3750</v>
      </c>
      <c r="CQ3928">
        <v>-1.20026962661353</v>
      </c>
      <c r="CR3928">
        <v>1.4125093540043914E-2</v>
      </c>
      <c r="CS3928">
        <v>15365.861973123499</v>
      </c>
      <c r="CT3928">
        <v>13414.950673567851</v>
      </c>
      <c r="CU3928">
        <v>0</v>
      </c>
    </row>
    <row r="3929" spans="89:99" x14ac:dyDescent="0.25">
      <c r="CK3929" t="s">
        <v>7987</v>
      </c>
      <c r="CL3929" t="s">
        <v>7988</v>
      </c>
      <c r="CM3929" t="s">
        <v>7989</v>
      </c>
      <c r="CN3929">
        <v>0</v>
      </c>
      <c r="CO3929">
        <v>3.10713712009437E-3</v>
      </c>
      <c r="CP3929">
        <v>3751</v>
      </c>
      <c r="CQ3929">
        <v>0</v>
      </c>
      <c r="CR3929">
        <v>2.7126425627787094E-3</v>
      </c>
      <c r="CS3929">
        <v>0</v>
      </c>
      <c r="CT3929">
        <v>0</v>
      </c>
      <c r="CU3929">
        <v>0</v>
      </c>
    </row>
    <row r="3930" spans="89:99" x14ac:dyDescent="0.25">
      <c r="CK3930" t="s">
        <v>8393</v>
      </c>
      <c r="CL3930" t="s">
        <v>8394</v>
      </c>
      <c r="CM3930" t="s">
        <v>8395</v>
      </c>
      <c r="CN3930">
        <v>0</v>
      </c>
      <c r="CO3930">
        <v>2.7830732937146298E-4</v>
      </c>
      <c r="CP3930">
        <v>3752</v>
      </c>
      <c r="CQ3930">
        <v>34.745308911725402</v>
      </c>
      <c r="CR3930">
        <v>2.4297231760514462E-4</v>
      </c>
      <c r="CS3930">
        <v>51.142751602663502</v>
      </c>
      <c r="CT3930">
        <v>44.649463288182943</v>
      </c>
      <c r="CU3930">
        <v>0</v>
      </c>
    </row>
    <row r="3931" spans="89:99" x14ac:dyDescent="0.25">
      <c r="CK3931" t="s">
        <v>4956</v>
      </c>
      <c r="CL3931" t="s">
        <v>3083</v>
      </c>
      <c r="CM3931" t="s">
        <v>3084</v>
      </c>
      <c r="CN3931">
        <v>0</v>
      </c>
      <c r="CO3931">
        <v>1.39106931617443E-4</v>
      </c>
      <c r="CP3931">
        <v>3753</v>
      </c>
      <c r="CQ3931">
        <v>-45.964104775622303</v>
      </c>
      <c r="CR3931">
        <v>1.21445359151566E-4</v>
      </c>
      <c r="CS3931">
        <v>1059.4975859922599</v>
      </c>
      <c r="CT3931">
        <v>924.97953448433896</v>
      </c>
      <c r="CU3931">
        <v>0</v>
      </c>
    </row>
    <row r="3932" spans="89:99" x14ac:dyDescent="0.25">
      <c r="CK3932" t="s">
        <v>1739</v>
      </c>
      <c r="CL3932" t="s">
        <v>1739</v>
      </c>
      <c r="CM3932" t="s">
        <v>1740</v>
      </c>
      <c r="CN3932">
        <v>0</v>
      </c>
      <c r="CO3932">
        <v>7.2228776068117696E-4</v>
      </c>
      <c r="CP3932">
        <v>3754</v>
      </c>
      <c r="CQ3932">
        <v>2.7114678124388898</v>
      </c>
      <c r="CR3932">
        <v>6.305832174340522E-4</v>
      </c>
      <c r="CS3932">
        <v>70495.203156097603</v>
      </c>
      <c r="CT3932">
        <v>61544.850182586844</v>
      </c>
      <c r="CU3932">
        <v>0</v>
      </c>
    </row>
    <row r="3933" spans="89:99" x14ac:dyDescent="0.25">
      <c r="CK3933" t="s">
        <v>6633</v>
      </c>
      <c r="CL3933" t="s">
        <v>2679</v>
      </c>
      <c r="CM3933" t="s">
        <v>2680</v>
      </c>
      <c r="CN3933">
        <v>0</v>
      </c>
      <c r="CO3933">
        <v>2.15305281623565E-2</v>
      </c>
      <c r="CP3933">
        <v>3755</v>
      </c>
      <c r="CQ3933">
        <v>-18.250144511114701</v>
      </c>
      <c r="CR3933">
        <v>1.8796926184751074E-2</v>
      </c>
      <c r="CS3933">
        <v>265.64537890940699</v>
      </c>
      <c r="CT3933">
        <v>231.91797902155309</v>
      </c>
      <c r="CU3933">
        <v>0</v>
      </c>
    </row>
    <row r="3934" spans="89:99" x14ac:dyDescent="0.25">
      <c r="CK3934" t="s">
        <v>7828</v>
      </c>
      <c r="CL3934" t="s">
        <v>2794</v>
      </c>
      <c r="CM3934" t="s">
        <v>2795</v>
      </c>
      <c r="CN3934">
        <v>0</v>
      </c>
      <c r="CO3934">
        <v>1.1176659152305E-2</v>
      </c>
      <c r="CP3934">
        <v>3756</v>
      </c>
      <c r="CQ3934">
        <v>0</v>
      </c>
      <c r="CR3934">
        <v>9.757625799691751E-3</v>
      </c>
      <c r="CS3934">
        <v>0</v>
      </c>
      <c r="CT3934">
        <v>0</v>
      </c>
      <c r="CU3934">
        <v>0</v>
      </c>
    </row>
    <row r="3935" spans="89:99" x14ac:dyDescent="0.25">
      <c r="CK3935" t="s">
        <v>6987</v>
      </c>
      <c r="CL3935" t="s">
        <v>2348</v>
      </c>
      <c r="CM3935" t="s">
        <v>6988</v>
      </c>
      <c r="CN3935">
        <v>0</v>
      </c>
      <c r="CO3935">
        <v>2.8254152965131001E-2</v>
      </c>
      <c r="CP3935">
        <v>3757</v>
      </c>
      <c r="CQ3935">
        <v>23.686254534225998</v>
      </c>
      <c r="CR3935">
        <v>2.4666892688066114E-2</v>
      </c>
      <c r="CS3935">
        <v>121580.230559526</v>
      </c>
      <c r="CT3935">
        <v>106143.91816676637</v>
      </c>
      <c r="CU3935">
        <v>0</v>
      </c>
    </row>
    <row r="3936" spans="89:99" x14ac:dyDescent="0.25">
      <c r="CK3936" t="s">
        <v>10110</v>
      </c>
      <c r="CL3936" t="s">
        <v>10111</v>
      </c>
      <c r="CM3936" t="s">
        <v>10112</v>
      </c>
      <c r="CN3936">
        <v>0</v>
      </c>
      <c r="CO3936">
        <v>2.1429771509924502E-3</v>
      </c>
      <c r="CP3936">
        <v>3758</v>
      </c>
      <c r="CQ3936">
        <v>0.58786462654240101</v>
      </c>
      <c r="CR3936">
        <v>1.8708961999938454E-3</v>
      </c>
      <c r="CS3936">
        <v>0.103077200962737</v>
      </c>
      <c r="CT3936">
        <v>8.9990107219704088E-2</v>
      </c>
      <c r="CU3936">
        <v>0</v>
      </c>
    </row>
    <row r="3937" spans="89:99" x14ac:dyDescent="0.25">
      <c r="CK3937" t="s">
        <v>5431</v>
      </c>
      <c r="CL3937" t="s">
        <v>5431</v>
      </c>
      <c r="CM3937" t="s">
        <v>5432</v>
      </c>
      <c r="CN3937">
        <v>0</v>
      </c>
      <c r="CO3937">
        <v>2.8119647003896998E-4</v>
      </c>
      <c r="CP3937">
        <v>3759</v>
      </c>
      <c r="CQ3937">
        <v>-58.478541744040299</v>
      </c>
      <c r="CR3937">
        <v>2.4549464141694226E-4</v>
      </c>
      <c r="CS3937">
        <v>3.4443834378204699</v>
      </c>
      <c r="CT3937">
        <v>3.0070707390210325</v>
      </c>
      <c r="CU3937">
        <v>0</v>
      </c>
    </row>
    <row r="3938" spans="89:99" x14ac:dyDescent="0.25">
      <c r="CK3938" t="s">
        <v>7666</v>
      </c>
      <c r="CL3938" t="s">
        <v>7667</v>
      </c>
      <c r="CM3938" t="s">
        <v>7668</v>
      </c>
      <c r="CN3938">
        <v>0</v>
      </c>
      <c r="CO3938">
        <v>0.31873798575462597</v>
      </c>
      <c r="CP3938">
        <v>3760</v>
      </c>
      <c r="CQ3938">
        <v>-11.2119793944574</v>
      </c>
      <c r="CR3938">
        <v>0.2782697361312757</v>
      </c>
      <c r="CS3938">
        <v>2409.4851150140298</v>
      </c>
      <c r="CT3938">
        <v>2103.5672468713892</v>
      </c>
      <c r="CU3938">
        <v>0</v>
      </c>
    </row>
    <row r="3939" spans="89:99" x14ac:dyDescent="0.25">
      <c r="CK3939" t="s">
        <v>6084</v>
      </c>
      <c r="CL3939" t="s">
        <v>6085</v>
      </c>
      <c r="CM3939" t="s">
        <v>6086</v>
      </c>
      <c r="CN3939">
        <v>0</v>
      </c>
      <c r="CO3939">
        <v>5.1374572369792901E-3</v>
      </c>
      <c r="CP3939">
        <v>3761</v>
      </c>
      <c r="CQ3939">
        <v>-0.59407908553480104</v>
      </c>
      <c r="CR3939">
        <v>4.4851851163434531E-3</v>
      </c>
      <c r="CS3939">
        <v>4.9834162329314299E-2</v>
      </c>
      <c r="CT3939">
        <v>4.350701774333525E-2</v>
      </c>
      <c r="CU3939">
        <v>0</v>
      </c>
    </row>
    <row r="3940" spans="89:99" x14ac:dyDescent="0.25">
      <c r="CK3940" t="s">
        <v>9417</v>
      </c>
      <c r="CL3940" t="s">
        <v>9418</v>
      </c>
      <c r="CM3940" t="s">
        <v>9419</v>
      </c>
      <c r="CN3940">
        <v>0</v>
      </c>
      <c r="CO3940">
        <v>6.61291750485624E-5</v>
      </c>
      <c r="CP3940">
        <v>3762</v>
      </c>
      <c r="CQ3940">
        <v>0</v>
      </c>
      <c r="CR3940">
        <v>5.7733150467696738E-5</v>
      </c>
      <c r="CS3940">
        <v>0</v>
      </c>
      <c r="CT3940">
        <v>0</v>
      </c>
      <c r="CU3940">
        <v>0</v>
      </c>
    </row>
    <row r="3941" spans="89:99" x14ac:dyDescent="0.25">
      <c r="CK3941" t="s">
        <v>7723</v>
      </c>
      <c r="CL3941" t="s">
        <v>7723</v>
      </c>
      <c r="CM3941" t="s">
        <v>7724</v>
      </c>
      <c r="CN3941">
        <v>0</v>
      </c>
      <c r="CO3941">
        <v>1.07038311077437E-3</v>
      </c>
      <c r="CP3941">
        <v>3763</v>
      </c>
      <c r="CQ3941">
        <v>-0.45832991770494702</v>
      </c>
      <c r="CR3941">
        <v>9.3448298949801319E-4</v>
      </c>
      <c r="CS3941">
        <v>0</v>
      </c>
      <c r="CT3941">
        <v>0</v>
      </c>
      <c r="CU3941">
        <v>0</v>
      </c>
    </row>
    <row r="3942" spans="89:99" x14ac:dyDescent="0.25">
      <c r="CK3942" t="s">
        <v>5702</v>
      </c>
      <c r="CL3942" t="s">
        <v>5703</v>
      </c>
      <c r="CM3942" t="s">
        <v>5704</v>
      </c>
      <c r="CN3942">
        <v>0</v>
      </c>
      <c r="CO3942">
        <v>0.26109678367321898</v>
      </c>
      <c r="CP3942">
        <v>3764</v>
      </c>
      <c r="CQ3942">
        <v>7.0601322638775903</v>
      </c>
      <c r="CR3942">
        <v>0.22794689163093249</v>
      </c>
      <c r="CS3942">
        <v>446.67449064317998</v>
      </c>
      <c r="CT3942">
        <v>389.96291061315941</v>
      </c>
      <c r="CU3942">
        <v>0</v>
      </c>
    </row>
    <row r="3943" spans="89:99" x14ac:dyDescent="0.25">
      <c r="CK3943" t="s">
        <v>10918</v>
      </c>
      <c r="CL3943" t="s">
        <v>10919</v>
      </c>
      <c r="CM3943" t="s">
        <v>10920</v>
      </c>
      <c r="CN3943">
        <v>0</v>
      </c>
      <c r="CO3943">
        <v>2.5769172819128901E-5</v>
      </c>
      <c r="CP3943">
        <v>3765</v>
      </c>
      <c r="CQ3943">
        <v>-0.98251173134860204</v>
      </c>
      <c r="CR3943">
        <v>2.2497415561321026E-5</v>
      </c>
      <c r="CS3943">
        <v>16.124905276532999</v>
      </c>
      <c r="CT3943">
        <v>14.077622803003267</v>
      </c>
      <c r="CU3943">
        <v>0</v>
      </c>
    </row>
    <row r="3944" spans="89:99" x14ac:dyDescent="0.25">
      <c r="CK3944" t="s">
        <v>6399</v>
      </c>
      <c r="CL3944" t="s">
        <v>2734</v>
      </c>
      <c r="CM3944" t="s">
        <v>2735</v>
      </c>
      <c r="CN3944">
        <v>0</v>
      </c>
      <c r="CO3944">
        <v>7.1717992901122003E-3</v>
      </c>
      <c r="CP3944">
        <v>3766</v>
      </c>
      <c r="CQ3944">
        <v>5.0347706952726998</v>
      </c>
      <c r="CR3944">
        <v>6.2612389650423964E-3</v>
      </c>
      <c r="CS3944">
        <v>133.41630019787101</v>
      </c>
      <c r="CT3944">
        <v>116.47723305954855</v>
      </c>
      <c r="CU3944">
        <v>0</v>
      </c>
    </row>
    <row r="3945" spans="89:99" x14ac:dyDescent="0.25">
      <c r="CK3945" t="s">
        <v>7108</v>
      </c>
      <c r="CL3945" t="s">
        <v>507</v>
      </c>
      <c r="CM3945" t="s">
        <v>7109</v>
      </c>
      <c r="CN3945">
        <v>0</v>
      </c>
      <c r="CO3945">
        <v>3.2658040293646901E-3</v>
      </c>
      <c r="CP3945">
        <v>3767</v>
      </c>
      <c r="CQ3945">
        <v>15.242585762127201</v>
      </c>
      <c r="CR3945">
        <v>2.8511644865804324E-3</v>
      </c>
      <c r="CS3945">
        <v>563.62693563857397</v>
      </c>
      <c r="CT3945">
        <v>492.06660538215823</v>
      </c>
      <c r="CU3945">
        <v>0</v>
      </c>
    </row>
    <row r="3946" spans="89:99" x14ac:dyDescent="0.25">
      <c r="CK3946" t="s">
        <v>1812</v>
      </c>
      <c r="CL3946" t="s">
        <v>1812</v>
      </c>
      <c r="CM3946" t="s">
        <v>1811</v>
      </c>
      <c r="CN3946">
        <v>0</v>
      </c>
      <c r="CO3946">
        <v>0.49848626528473</v>
      </c>
      <c r="CP3946">
        <v>3768</v>
      </c>
      <c r="CQ3946">
        <v>14.651720639609801</v>
      </c>
      <c r="CR3946">
        <v>0.43519645509911969</v>
      </c>
      <c r="CS3946">
        <v>90548.262257330105</v>
      </c>
      <c r="CT3946">
        <v>79051.892688090462</v>
      </c>
      <c r="CU3946">
        <v>0</v>
      </c>
    </row>
    <row r="3947" spans="89:99" x14ac:dyDescent="0.25">
      <c r="CK3947" t="s">
        <v>7854</v>
      </c>
      <c r="CL3947" t="s">
        <v>2790</v>
      </c>
      <c r="CM3947" t="s">
        <v>2791</v>
      </c>
      <c r="CN3947">
        <v>0</v>
      </c>
      <c r="CO3947">
        <v>1.7742546138531301E-3</v>
      </c>
      <c r="CP3947">
        <v>3769</v>
      </c>
      <c r="CQ3947">
        <v>5.2402106141226197</v>
      </c>
      <c r="CR3947">
        <v>1.5489881510598817E-3</v>
      </c>
      <c r="CS3947">
        <v>263.01712349719998</v>
      </c>
      <c r="CT3947">
        <v>229.62341742950156</v>
      </c>
      <c r="CU3947">
        <v>0</v>
      </c>
    </row>
    <row r="3948" spans="89:99" x14ac:dyDescent="0.25">
      <c r="CK3948" t="s">
        <v>7184</v>
      </c>
      <c r="CL3948" t="s">
        <v>10010</v>
      </c>
      <c r="CM3948" t="s">
        <v>10010</v>
      </c>
      <c r="CN3948">
        <v>0</v>
      </c>
      <c r="CO3948">
        <v>3.2321961111169998E-3</v>
      </c>
      <c r="CP3948">
        <v>3770</v>
      </c>
      <c r="CQ3948">
        <v>33.8287058283601</v>
      </c>
      <c r="CR3948">
        <v>2.821823564065142E-3</v>
      </c>
      <c r="CS3948">
        <v>66.413199367693295</v>
      </c>
      <c r="CT3948">
        <v>57.981113923173503</v>
      </c>
      <c r="CU3948">
        <v>0</v>
      </c>
    </row>
    <row r="3949" spans="89:99" x14ac:dyDescent="0.25">
      <c r="CK3949" t="s">
        <v>10103</v>
      </c>
      <c r="CL3949" t="s">
        <v>10104</v>
      </c>
      <c r="CM3949" t="s">
        <v>10105</v>
      </c>
      <c r="CN3949">
        <v>0</v>
      </c>
      <c r="CO3949">
        <v>1.61092398506739E-2</v>
      </c>
      <c r="CP3949">
        <v>3771</v>
      </c>
      <c r="CQ3949">
        <v>0.633223147743051</v>
      </c>
      <c r="CR3949">
        <v>1.4063946322272943E-2</v>
      </c>
      <c r="CS3949">
        <v>5113.0187651698097</v>
      </c>
      <c r="CT3949">
        <v>4463.8494506687912</v>
      </c>
      <c r="CU3949">
        <v>0</v>
      </c>
    </row>
    <row r="3950" spans="89:99" x14ac:dyDescent="0.25">
      <c r="CK3950" t="s">
        <v>8030</v>
      </c>
      <c r="CL3950" t="s">
        <v>8031</v>
      </c>
      <c r="CM3950" t="s">
        <v>8032</v>
      </c>
      <c r="CN3950">
        <v>0</v>
      </c>
      <c r="CO3950">
        <v>5.6881414461048597E-5</v>
      </c>
      <c r="CP3950">
        <v>3772</v>
      </c>
      <c r="CQ3950">
        <v>-40.442168031626601</v>
      </c>
      <c r="CR3950">
        <v>4.9659522555416039E-5</v>
      </c>
      <c r="CS3950">
        <v>1.4311255538577099E-4</v>
      </c>
      <c r="CT3950">
        <v>1.24942412903772E-4</v>
      </c>
      <c r="CU3950">
        <v>0</v>
      </c>
    </row>
    <row r="3951" spans="89:99" x14ac:dyDescent="0.25">
      <c r="CK3951" t="s">
        <v>5521</v>
      </c>
      <c r="CL3951" t="s">
        <v>3514</v>
      </c>
      <c r="CM3951" t="s">
        <v>3515</v>
      </c>
      <c r="CN3951">
        <v>0</v>
      </c>
      <c r="CO3951">
        <v>8.7339119571031303E-4</v>
      </c>
      <c r="CP3951">
        <v>3773</v>
      </c>
      <c r="CQ3951">
        <v>4.0199446024188896</v>
      </c>
      <c r="CR3951">
        <v>7.6250195593814902E-4</v>
      </c>
      <c r="CS3951">
        <v>8729.7091986693704</v>
      </c>
      <c r="CT3951">
        <v>7621.3503999695149</v>
      </c>
      <c r="CU3951">
        <v>0</v>
      </c>
    </row>
    <row r="3952" spans="89:99" x14ac:dyDescent="0.25">
      <c r="CK3952" t="s">
        <v>6887</v>
      </c>
      <c r="CL3952" t="s">
        <v>3012</v>
      </c>
      <c r="CM3952" t="s">
        <v>3013</v>
      </c>
      <c r="CN3952">
        <v>0</v>
      </c>
      <c r="CO3952">
        <v>1.9811050165339699E-3</v>
      </c>
      <c r="CP3952">
        <v>3774</v>
      </c>
      <c r="CQ3952">
        <v>-21.238744705428701</v>
      </c>
      <c r="CR3952">
        <v>1.7295759992147514E-3</v>
      </c>
      <c r="CS3952">
        <v>676.27206057979095</v>
      </c>
      <c r="CT3952">
        <v>590.40985468033853</v>
      </c>
      <c r="CU3952">
        <v>0</v>
      </c>
    </row>
    <row r="3953" spans="89:99" x14ac:dyDescent="0.25">
      <c r="CK3953" t="s">
        <v>4701</v>
      </c>
      <c r="CL3953" t="s">
        <v>2695</v>
      </c>
      <c r="CM3953" t="s">
        <v>2696</v>
      </c>
      <c r="CN3953">
        <v>0</v>
      </c>
      <c r="CO3953">
        <v>2.8675044515933802E-3</v>
      </c>
      <c r="CP3953">
        <v>3775</v>
      </c>
      <c r="CQ3953">
        <v>-9.7672128785654397</v>
      </c>
      <c r="CR3953">
        <v>2.5034346164012791E-3</v>
      </c>
      <c r="CS3953">
        <v>122436.807005073</v>
      </c>
      <c r="CT3953">
        <v>106891.74024048094</v>
      </c>
      <c r="CU3953">
        <v>0</v>
      </c>
    </row>
    <row r="3954" spans="89:99" x14ac:dyDescent="0.25">
      <c r="CK3954" t="s">
        <v>8598</v>
      </c>
      <c r="CL3954" t="s">
        <v>8599</v>
      </c>
      <c r="CM3954" t="s">
        <v>8600</v>
      </c>
      <c r="CN3954">
        <v>0</v>
      </c>
      <c r="CO3954">
        <v>3.5489708934526201E-5</v>
      </c>
      <c r="CP3954">
        <v>3776</v>
      </c>
      <c r="CQ3954">
        <v>0</v>
      </c>
      <c r="CR3954">
        <v>3.0983793529363026E-5</v>
      </c>
      <c r="CS3954">
        <v>0</v>
      </c>
      <c r="CT3954">
        <v>0</v>
      </c>
      <c r="CU3954">
        <v>0</v>
      </c>
    </row>
    <row r="3955" spans="89:99" x14ac:dyDescent="0.25">
      <c r="CK3955" t="s">
        <v>9528</v>
      </c>
      <c r="CL3955" t="s">
        <v>9529</v>
      </c>
      <c r="CM3955" t="s">
        <v>1192</v>
      </c>
      <c r="CN3955">
        <v>0</v>
      </c>
      <c r="CO3955">
        <v>1.0781E-4</v>
      </c>
      <c r="CP3955">
        <v>3777</v>
      </c>
      <c r="CQ3955">
        <v>-53.4166450232035</v>
      </c>
      <c r="CR3955">
        <v>9.4122011160000025E-5</v>
      </c>
      <c r="CS3955">
        <v>0</v>
      </c>
      <c r="CT3955">
        <v>0</v>
      </c>
      <c r="CU3955">
        <v>0</v>
      </c>
    </row>
    <row r="3956" spans="89:99" x14ac:dyDescent="0.25">
      <c r="CK3956" t="s">
        <v>8965</v>
      </c>
      <c r="CL3956" t="s">
        <v>8965</v>
      </c>
      <c r="CM3956" t="s">
        <v>8966</v>
      </c>
      <c r="CN3956">
        <v>0</v>
      </c>
      <c r="CO3956">
        <v>3.39386586787281E-6</v>
      </c>
      <c r="CP3956">
        <v>3778</v>
      </c>
      <c r="CQ3956">
        <v>0</v>
      </c>
      <c r="CR3956">
        <v>2.9629670818242073E-6</v>
      </c>
      <c r="CS3956">
        <v>0</v>
      </c>
      <c r="CT3956">
        <v>0</v>
      </c>
      <c r="CU3956">
        <v>0</v>
      </c>
    </row>
    <row r="3957" spans="89:99" x14ac:dyDescent="0.25">
      <c r="CK3957" t="s">
        <v>7413</v>
      </c>
      <c r="CL3957" t="s">
        <v>7414</v>
      </c>
      <c r="CM3957" t="s">
        <v>7415</v>
      </c>
      <c r="CN3957">
        <v>0</v>
      </c>
      <c r="CO3957">
        <v>8.63812769488226E-3</v>
      </c>
      <c r="CP3957">
        <v>3779</v>
      </c>
      <c r="CQ3957">
        <v>-5.5180231244914903</v>
      </c>
      <c r="CR3957">
        <v>7.5413964502292312E-3</v>
      </c>
      <c r="CS3957">
        <v>718.13074591403699</v>
      </c>
      <c r="CT3957">
        <v>626.95399388980741</v>
      </c>
      <c r="CU3957">
        <v>0</v>
      </c>
    </row>
    <row r="3958" spans="89:99" x14ac:dyDescent="0.25">
      <c r="CK3958" t="s">
        <v>5787</v>
      </c>
      <c r="CL3958" t="s">
        <v>9012</v>
      </c>
      <c r="CM3958" t="s">
        <v>9013</v>
      </c>
      <c r="CN3958">
        <v>0</v>
      </c>
      <c r="CO3958">
        <v>3.4352057695322198E-3</v>
      </c>
      <c r="CP3958">
        <v>3780</v>
      </c>
      <c r="CQ3958">
        <v>0</v>
      </c>
      <c r="CR3958">
        <v>2.999058304209332E-3</v>
      </c>
      <c r="CS3958">
        <v>0</v>
      </c>
      <c r="CT3958">
        <v>0</v>
      </c>
      <c r="CU3958">
        <v>0</v>
      </c>
    </row>
    <row r="3959" spans="89:99" x14ac:dyDescent="0.25">
      <c r="CK3959" t="s">
        <v>5678</v>
      </c>
      <c r="CL3959" t="s">
        <v>2891</v>
      </c>
      <c r="CM3959" t="s">
        <v>5679</v>
      </c>
      <c r="CN3959">
        <v>0</v>
      </c>
      <c r="CO3959">
        <v>1.78194855939658E-2</v>
      </c>
      <c r="CP3959">
        <v>3781</v>
      </c>
      <c r="CQ3959">
        <v>1.21129225001038</v>
      </c>
      <c r="CR3959">
        <v>1.555705242501353E-2</v>
      </c>
      <c r="CS3959">
        <v>46548.834293625798</v>
      </c>
      <c r="CT3959">
        <v>40638.808096369903</v>
      </c>
      <c r="CU3959">
        <v>0</v>
      </c>
    </row>
    <row r="3960" spans="89:99" x14ac:dyDescent="0.25">
      <c r="CK3960" t="s">
        <v>8763</v>
      </c>
      <c r="CL3960" t="s">
        <v>8764</v>
      </c>
      <c r="CM3960" t="s">
        <v>8765</v>
      </c>
      <c r="CN3960">
        <v>0</v>
      </c>
      <c r="CO3960">
        <v>9.7157584408733401E-4</v>
      </c>
      <c r="CP3960">
        <v>3782</v>
      </c>
      <c r="CQ3960">
        <v>0</v>
      </c>
      <c r="CR3960">
        <v>8.4822068861863001E-4</v>
      </c>
      <c r="CS3960">
        <v>0</v>
      </c>
      <c r="CT3960">
        <v>0</v>
      </c>
      <c r="CU3960">
        <v>0</v>
      </c>
    </row>
    <row r="3961" spans="89:99" x14ac:dyDescent="0.25">
      <c r="CK3961" t="s">
        <v>7305</v>
      </c>
      <c r="CL3961" t="s">
        <v>1653</v>
      </c>
      <c r="CM3961" t="s">
        <v>1654</v>
      </c>
      <c r="CN3961">
        <v>0</v>
      </c>
      <c r="CO3961">
        <v>7.1439160521405897E-4</v>
      </c>
      <c r="CP3961">
        <v>3783</v>
      </c>
      <c r="CQ3961">
        <v>-4.3776789636250504</v>
      </c>
      <c r="CR3961">
        <v>6.2368958944966136E-4</v>
      </c>
      <c r="CS3961">
        <v>0.17794766358681699</v>
      </c>
      <c r="CT3961">
        <v>0.15535471642718041</v>
      </c>
      <c r="CU3961">
        <v>0</v>
      </c>
    </row>
    <row r="3962" spans="89:99" x14ac:dyDescent="0.25">
      <c r="CK3962" t="s">
        <v>7473</v>
      </c>
      <c r="CL3962" t="s">
        <v>7473</v>
      </c>
      <c r="CM3962" t="s">
        <v>7474</v>
      </c>
      <c r="CN3962">
        <v>0</v>
      </c>
      <c r="CO3962">
        <v>4.3068791104596398E-5</v>
      </c>
      <c r="CP3962">
        <v>3784</v>
      </c>
      <c r="CQ3962">
        <v>-11.3462117789045</v>
      </c>
      <c r="CR3962">
        <v>3.7600605110792432E-5</v>
      </c>
      <c r="CS3962">
        <v>5.1037809522679796</v>
      </c>
      <c r="CT3962">
        <v>4.4557845074442293</v>
      </c>
      <c r="CU3962">
        <v>0</v>
      </c>
    </row>
    <row r="3963" spans="89:99" x14ac:dyDescent="0.25">
      <c r="CK3963" t="s">
        <v>5908</v>
      </c>
      <c r="CL3963" t="s">
        <v>7834</v>
      </c>
      <c r="CM3963" t="s">
        <v>7835</v>
      </c>
      <c r="CN3963">
        <v>0</v>
      </c>
      <c r="CO3963">
        <v>1.3594958560308899E-3</v>
      </c>
      <c r="CP3963">
        <v>3785</v>
      </c>
      <c r="CQ3963">
        <v>0</v>
      </c>
      <c r="CR3963">
        <v>1.1868888241657843E-3</v>
      </c>
      <c r="CS3963">
        <v>0</v>
      </c>
      <c r="CT3963">
        <v>0</v>
      </c>
      <c r="CU3963">
        <v>0</v>
      </c>
    </row>
    <row r="3964" spans="89:99" x14ac:dyDescent="0.25">
      <c r="CK3964" t="s">
        <v>7911</v>
      </c>
      <c r="CL3964" t="s">
        <v>7912</v>
      </c>
      <c r="CM3964" t="s">
        <v>7913</v>
      </c>
      <c r="CN3964">
        <v>0</v>
      </c>
      <c r="CO3964">
        <v>2.2503729417429501E-4</v>
      </c>
      <c r="CP3964">
        <v>3786</v>
      </c>
      <c r="CQ3964">
        <v>0</v>
      </c>
      <c r="CR3964">
        <v>1.9646565915674988E-4</v>
      </c>
      <c r="CS3964">
        <v>0</v>
      </c>
      <c r="CT3964">
        <v>0</v>
      </c>
      <c r="CU3964">
        <v>0</v>
      </c>
    </row>
    <row r="3965" spans="89:99" x14ac:dyDescent="0.25">
      <c r="CK3965" t="s">
        <v>4447</v>
      </c>
      <c r="CL3965" t="s">
        <v>1790</v>
      </c>
      <c r="CM3965" t="s">
        <v>1791</v>
      </c>
      <c r="CN3965">
        <v>0</v>
      </c>
      <c r="CO3965">
        <v>2.5496506784179001E-3</v>
      </c>
      <c r="CP3965">
        <v>3787</v>
      </c>
      <c r="CQ3965">
        <v>2.5946449857668998</v>
      </c>
      <c r="CR3965">
        <v>2.2259368296832505E-3</v>
      </c>
      <c r="CS3965">
        <v>1600.9806762829901</v>
      </c>
      <c r="CT3965">
        <v>1397.7137656993968</v>
      </c>
      <c r="CU3965">
        <v>0</v>
      </c>
    </row>
    <row r="3966" spans="89:99" x14ac:dyDescent="0.25">
      <c r="CK3966" t="s">
        <v>9304</v>
      </c>
      <c r="CL3966" t="s">
        <v>9305</v>
      </c>
      <c r="CM3966" t="s">
        <v>9306</v>
      </c>
      <c r="CN3966">
        <v>0</v>
      </c>
      <c r="CO3966">
        <v>5.4683401093223196E-4</v>
      </c>
      <c r="CP3966">
        <v>3788</v>
      </c>
      <c r="CQ3966">
        <v>4.3359156706681299</v>
      </c>
      <c r="CR3966">
        <v>4.7740577756823221E-4</v>
      </c>
      <c r="CS3966">
        <v>0</v>
      </c>
      <c r="CT3966">
        <v>0</v>
      </c>
      <c r="CU3966">
        <v>0</v>
      </c>
    </row>
    <row r="3967" spans="89:99" x14ac:dyDescent="0.25">
      <c r="CK3967" t="s">
        <v>8951</v>
      </c>
      <c r="CL3967" t="s">
        <v>8952</v>
      </c>
      <c r="CM3967" t="s">
        <v>8953</v>
      </c>
      <c r="CN3967">
        <v>0</v>
      </c>
      <c r="CO3967">
        <v>0.55099853735965099</v>
      </c>
      <c r="CP3967">
        <v>3789</v>
      </c>
      <c r="CQ3967">
        <v>-6.2391649959965099</v>
      </c>
      <c r="CR3967">
        <v>0.48104155906232038</v>
      </c>
      <c r="CS3967">
        <v>0</v>
      </c>
      <c r="CT3967">
        <v>0</v>
      </c>
      <c r="CU3967">
        <v>0</v>
      </c>
    </row>
    <row r="3968" spans="89:99" x14ac:dyDescent="0.25">
      <c r="CK3968" t="s">
        <v>3597</v>
      </c>
      <c r="CL3968" t="s">
        <v>3597</v>
      </c>
      <c r="CM3968" t="s">
        <v>3596</v>
      </c>
      <c r="CN3968">
        <v>0</v>
      </c>
      <c r="CO3968">
        <v>1.4887876656313999E-2</v>
      </c>
      <c r="CP3968">
        <v>3790</v>
      </c>
      <c r="CQ3968">
        <v>-0.23021383998974601</v>
      </c>
      <c r="CR3968">
        <v>1.2997652284521752E-2</v>
      </c>
      <c r="CS3968">
        <v>2617542.3598372</v>
      </c>
      <c r="CT3968">
        <v>2285208.7116628303</v>
      </c>
      <c r="CU3968">
        <v>0</v>
      </c>
    </row>
    <row r="3969" spans="89:99" x14ac:dyDescent="0.25">
      <c r="CK3969" t="s">
        <v>5564</v>
      </c>
      <c r="CL3969" t="s">
        <v>6001</v>
      </c>
      <c r="CM3969" t="s">
        <v>6002</v>
      </c>
      <c r="CN3969">
        <v>0</v>
      </c>
      <c r="CO3969">
        <v>2.1247127852186401E-3</v>
      </c>
      <c r="CP3969">
        <v>3791</v>
      </c>
      <c r="CQ3969">
        <v>9.6077679943876308</v>
      </c>
      <c r="CR3969">
        <v>1.8549507511561412E-3</v>
      </c>
      <c r="CS3969">
        <v>187596.90324386299</v>
      </c>
      <c r="CT3969">
        <v>163778.85002040921</v>
      </c>
      <c r="CU3969">
        <v>0</v>
      </c>
    </row>
    <row r="3970" spans="89:99" x14ac:dyDescent="0.25">
      <c r="CK3970" t="s">
        <v>4646</v>
      </c>
      <c r="CL3970" t="s">
        <v>7684</v>
      </c>
      <c r="CM3970" t="s">
        <v>7685</v>
      </c>
      <c r="CN3970">
        <v>0</v>
      </c>
      <c r="CO3970">
        <v>0.64095206749296396</v>
      </c>
      <c r="CP3970">
        <v>3792</v>
      </c>
      <c r="CQ3970">
        <v>0.87569280471269095</v>
      </c>
      <c r="CR3970">
        <v>0.55957422919578748</v>
      </c>
      <c r="CS3970">
        <v>99.702628393541204</v>
      </c>
      <c r="CT3970">
        <v>87.043983882183667</v>
      </c>
      <c r="CU3970">
        <v>0</v>
      </c>
    </row>
    <row r="3971" spans="89:99" x14ac:dyDescent="0.25">
      <c r="CK3971" t="s">
        <v>8936</v>
      </c>
      <c r="CL3971" t="s">
        <v>1025</v>
      </c>
      <c r="CM3971" t="s">
        <v>1026</v>
      </c>
      <c r="CN3971">
        <v>0</v>
      </c>
      <c r="CO3971">
        <v>1.28501173346709E-3</v>
      </c>
      <c r="CP3971">
        <v>3793</v>
      </c>
      <c r="CQ3971">
        <v>0.51786535119472399</v>
      </c>
      <c r="CR3971">
        <v>1.1218615037391748E-3</v>
      </c>
      <c r="CS3971">
        <v>2133.5461014508901</v>
      </c>
      <c r="CT3971">
        <v>1862.6625542262798</v>
      </c>
      <c r="CU3971">
        <v>0</v>
      </c>
    </row>
    <row r="3972" spans="89:99" x14ac:dyDescent="0.25">
      <c r="CK3972" t="s">
        <v>7039</v>
      </c>
      <c r="CL3972" t="s">
        <v>794</v>
      </c>
      <c r="CM3972" t="s">
        <v>795</v>
      </c>
      <c r="CN3972">
        <v>0</v>
      </c>
      <c r="CO3972">
        <v>1.0436314170583101E-4</v>
      </c>
      <c r="CP3972">
        <v>3794</v>
      </c>
      <c r="CQ3972">
        <v>1.1692310255465499</v>
      </c>
      <c r="CR3972">
        <v>9.111277978229191E-5</v>
      </c>
      <c r="CS3972">
        <v>6.3127476662447899</v>
      </c>
      <c r="CT3972">
        <v>5.5112559715476879</v>
      </c>
      <c r="CU3972">
        <v>0</v>
      </c>
    </row>
    <row r="3973" spans="89:99" x14ac:dyDescent="0.25">
      <c r="CK3973" t="s">
        <v>3626</v>
      </c>
      <c r="CL3973" t="s">
        <v>8470</v>
      </c>
      <c r="CM3973" t="s">
        <v>8471</v>
      </c>
      <c r="CN3973">
        <v>0</v>
      </c>
      <c r="CO3973">
        <v>1.2331351089822501E-6</v>
      </c>
      <c r="CP3973">
        <v>3795</v>
      </c>
      <c r="CQ3973">
        <v>-11.672794466502401</v>
      </c>
      <c r="CR3973">
        <v>1.0765713430054279E-6</v>
      </c>
      <c r="CS3973">
        <v>0</v>
      </c>
      <c r="CT3973">
        <v>0</v>
      </c>
      <c r="CU3973">
        <v>0</v>
      </c>
    </row>
    <row r="3974" spans="89:99" x14ac:dyDescent="0.25">
      <c r="CK3974" t="s">
        <v>9946</v>
      </c>
      <c r="CL3974" t="s">
        <v>9947</v>
      </c>
      <c r="CM3974" t="s">
        <v>9948</v>
      </c>
      <c r="CN3974">
        <v>0</v>
      </c>
      <c r="CO3974">
        <v>3.6896050621227902E-2</v>
      </c>
      <c r="CP3974">
        <v>3796</v>
      </c>
      <c r="CQ3974">
        <v>0</v>
      </c>
      <c r="CR3974">
        <v>3.2211580450154334E-2</v>
      </c>
      <c r="CS3974">
        <v>0</v>
      </c>
      <c r="CT3974">
        <v>0</v>
      </c>
      <c r="CU3974">
        <v>0</v>
      </c>
    </row>
    <row r="3975" spans="89:99" x14ac:dyDescent="0.25">
      <c r="CK3975" t="s">
        <v>5022</v>
      </c>
      <c r="CL3975" t="s">
        <v>2590</v>
      </c>
      <c r="CM3975" t="s">
        <v>2591</v>
      </c>
      <c r="CN3975">
        <v>0</v>
      </c>
      <c r="CO3975">
        <v>1.306691599621E-3</v>
      </c>
      <c r="CP3975">
        <v>3797</v>
      </c>
      <c r="CQ3975">
        <v>3.7012900843499699</v>
      </c>
      <c r="CR3975">
        <v>1.1407888073667197E-3</v>
      </c>
      <c r="CS3975">
        <v>0</v>
      </c>
      <c r="CT3975">
        <v>0</v>
      </c>
      <c r="CU3975">
        <v>0</v>
      </c>
    </row>
    <row r="3976" spans="89:99" x14ac:dyDescent="0.25">
      <c r="CK3976" t="s">
        <v>8727</v>
      </c>
      <c r="CL3976" t="s">
        <v>8728</v>
      </c>
      <c r="CM3976" t="s">
        <v>8729</v>
      </c>
      <c r="CN3976">
        <v>0</v>
      </c>
      <c r="CO3976">
        <v>3.0695664807696302E-4</v>
      </c>
      <c r="CP3976">
        <v>3798</v>
      </c>
      <c r="CQ3976">
        <v>3.31205628321724</v>
      </c>
      <c r="CR3976">
        <v>2.6798420421051956E-4</v>
      </c>
      <c r="CS3976">
        <v>550.25140821270895</v>
      </c>
      <c r="CT3976">
        <v>480.3892884203907</v>
      </c>
      <c r="CU3976">
        <v>0</v>
      </c>
    </row>
    <row r="3977" spans="89:99" x14ac:dyDescent="0.25">
      <c r="CK3977" t="s">
        <v>6703</v>
      </c>
      <c r="CL3977" t="s">
        <v>9186</v>
      </c>
      <c r="CM3977" t="s">
        <v>9187</v>
      </c>
      <c r="CN3977">
        <v>0</v>
      </c>
      <c r="CO3977">
        <v>1.13554561069569E-4</v>
      </c>
      <c r="CP3977">
        <v>3799</v>
      </c>
      <c r="CQ3977">
        <v>-5.6406357781488801</v>
      </c>
      <c r="CR3977">
        <v>9.9137219777932273E-5</v>
      </c>
      <c r="CS3977">
        <v>66964.125908161397</v>
      </c>
      <c r="CT3977">
        <v>58462.092626357611</v>
      </c>
      <c r="CU3977">
        <v>0</v>
      </c>
    </row>
    <row r="3978" spans="89:99" x14ac:dyDescent="0.25">
      <c r="CK3978" t="s">
        <v>7955</v>
      </c>
      <c r="CL3978" t="s">
        <v>7956</v>
      </c>
      <c r="CM3978" t="s">
        <v>7957</v>
      </c>
      <c r="CN3978">
        <v>0</v>
      </c>
      <c r="CO3978">
        <v>0.34943818180299102</v>
      </c>
      <c r="CP3978">
        <v>3800</v>
      </c>
      <c r="CQ3978">
        <v>0</v>
      </c>
      <c r="CR3978">
        <v>0.30507211248855615</v>
      </c>
      <c r="CS3978">
        <v>0</v>
      </c>
      <c r="CT3978">
        <v>0</v>
      </c>
      <c r="CU3978">
        <v>0</v>
      </c>
    </row>
    <row r="3979" spans="89:99" x14ac:dyDescent="0.25">
      <c r="CK3979" t="s">
        <v>8801</v>
      </c>
      <c r="CL3979" t="s">
        <v>8802</v>
      </c>
      <c r="CM3979" t="s">
        <v>8803</v>
      </c>
      <c r="CN3979">
        <v>0</v>
      </c>
      <c r="CO3979">
        <v>1.2252093810297899</v>
      </c>
      <c r="CP3979">
        <v>3801</v>
      </c>
      <c r="CQ3979">
        <v>0</v>
      </c>
      <c r="CR3979">
        <v>1.0696518971767239</v>
      </c>
      <c r="CS3979">
        <v>0</v>
      </c>
      <c r="CT3979">
        <v>0</v>
      </c>
      <c r="CU3979">
        <v>0</v>
      </c>
    </row>
    <row r="3980" spans="89:99" x14ac:dyDescent="0.25">
      <c r="CK3980" t="s">
        <v>7975</v>
      </c>
      <c r="CL3980" t="s">
        <v>7976</v>
      </c>
      <c r="CM3980" t="s">
        <v>7977</v>
      </c>
      <c r="CN3980">
        <v>0</v>
      </c>
      <c r="CO3980">
        <v>6.8102608599557605E-4</v>
      </c>
      <c r="CP3980">
        <v>3802</v>
      </c>
      <c r="CQ3980">
        <v>14.231734674914</v>
      </c>
      <c r="CR3980">
        <v>5.9456029001323386E-4</v>
      </c>
      <c r="CS3980">
        <v>0</v>
      </c>
      <c r="CT3980">
        <v>0</v>
      </c>
      <c r="CU3980">
        <v>0</v>
      </c>
    </row>
    <row r="3981" spans="89:99" x14ac:dyDescent="0.25">
      <c r="CK3981" t="s">
        <v>8315</v>
      </c>
      <c r="CL3981" t="s">
        <v>8316</v>
      </c>
      <c r="CM3981" t="s">
        <v>8317</v>
      </c>
      <c r="CN3981">
        <v>0</v>
      </c>
      <c r="CO3981">
        <v>2.06291929717123E-4</v>
      </c>
      <c r="CP3981">
        <v>3803</v>
      </c>
      <c r="CQ3981">
        <v>-7.6368181476070995E-2</v>
      </c>
      <c r="CR3981">
        <v>1.8010028115251825E-4</v>
      </c>
      <c r="CS3981">
        <v>0</v>
      </c>
      <c r="CT3981">
        <v>0</v>
      </c>
      <c r="CU3981">
        <v>0</v>
      </c>
    </row>
    <row r="3982" spans="89:99" x14ac:dyDescent="0.25">
      <c r="CK3982" t="s">
        <v>4293</v>
      </c>
      <c r="CL3982" t="s">
        <v>1329</v>
      </c>
      <c r="CM3982" t="s">
        <v>1330</v>
      </c>
      <c r="CN3982">
        <v>0</v>
      </c>
      <c r="CO3982">
        <v>7.9032775175235607E-3</v>
      </c>
      <c r="CP3982">
        <v>3804</v>
      </c>
      <c r="CQ3982">
        <v>-36.808006091872898</v>
      </c>
      <c r="CR3982">
        <v>6.899845790788701E-3</v>
      </c>
      <c r="CS3982">
        <v>28.675881046092901</v>
      </c>
      <c r="CT3982">
        <v>25.035076484956768</v>
      </c>
      <c r="CU3982">
        <v>0</v>
      </c>
    </row>
    <row r="3983" spans="89:99" x14ac:dyDescent="0.25">
      <c r="CK3983" t="s">
        <v>9987</v>
      </c>
      <c r="CL3983" t="s">
        <v>9988</v>
      </c>
      <c r="CM3983" t="s">
        <v>9989</v>
      </c>
      <c r="CN3983">
        <v>0</v>
      </c>
      <c r="CO3983">
        <v>8.1349782036743597E-3</v>
      </c>
      <c r="CP3983">
        <v>3805</v>
      </c>
      <c r="CQ3983">
        <v>-2.1057390400890799</v>
      </c>
      <c r="CR3983">
        <v>7.1021288310230499E-3</v>
      </c>
      <c r="CS3983">
        <v>20374.063044399401</v>
      </c>
      <c r="CT3983">
        <v>17787.290504030279</v>
      </c>
      <c r="CU3983">
        <v>0</v>
      </c>
    </row>
    <row r="3984" spans="89:99" x14ac:dyDescent="0.25">
      <c r="CK3984" t="s">
        <v>7734</v>
      </c>
      <c r="CL3984" t="s">
        <v>7734</v>
      </c>
      <c r="CM3984" t="s">
        <v>7735</v>
      </c>
      <c r="CN3984">
        <v>0</v>
      </c>
      <c r="CO3984">
        <v>4.2077548348710601E-4</v>
      </c>
      <c r="CP3984">
        <v>3806</v>
      </c>
      <c r="CQ3984">
        <v>0</v>
      </c>
      <c r="CR3984">
        <v>3.6735214500164919E-4</v>
      </c>
      <c r="CS3984">
        <v>0</v>
      </c>
      <c r="CT3984">
        <v>0</v>
      </c>
      <c r="CU3984">
        <v>0</v>
      </c>
    </row>
    <row r="3985" spans="89:99" x14ac:dyDescent="0.25">
      <c r="CK3985" t="s">
        <v>8503</v>
      </c>
      <c r="CL3985" t="s">
        <v>980</v>
      </c>
      <c r="CM3985" t="s">
        <v>8504</v>
      </c>
      <c r="CN3985">
        <v>0</v>
      </c>
      <c r="CO3985">
        <v>2088.8737994796902</v>
      </c>
      <c r="CP3985">
        <v>3807</v>
      </c>
      <c r="CQ3985">
        <v>-27.432983463678401</v>
      </c>
      <c r="CR3985">
        <v>1823.6620264025514</v>
      </c>
      <c r="CS3985">
        <v>2.2124515734568999</v>
      </c>
      <c r="CT3985">
        <v>1.9315498718845185</v>
      </c>
      <c r="CU3985">
        <v>0</v>
      </c>
    </row>
    <row r="3986" spans="89:99" x14ac:dyDescent="0.25">
      <c r="CK3986" t="s">
        <v>7529</v>
      </c>
      <c r="CL3986" t="s">
        <v>7530</v>
      </c>
      <c r="CM3986" t="s">
        <v>1429</v>
      </c>
      <c r="CN3986">
        <v>0</v>
      </c>
      <c r="CO3986">
        <v>6.0427478889778903E-2</v>
      </c>
      <c r="CP3986">
        <v>3808</v>
      </c>
      <c r="CQ3986">
        <v>17.0793866843686</v>
      </c>
      <c r="CR3986">
        <v>5.275536446001703E-2</v>
      </c>
      <c r="CS3986">
        <v>333.12421875778898</v>
      </c>
      <c r="CT3986">
        <v>290.82943544742517</v>
      </c>
      <c r="CU3986">
        <v>0</v>
      </c>
    </row>
    <row r="3987" spans="89:99" x14ac:dyDescent="0.25">
      <c r="CK3987" t="s">
        <v>7683</v>
      </c>
      <c r="CL3987" t="s">
        <v>730</v>
      </c>
      <c r="CM3987" t="s">
        <v>731</v>
      </c>
      <c r="CN3987">
        <v>0</v>
      </c>
      <c r="CO3987">
        <v>2.5212068263170098E-3</v>
      </c>
      <c r="CP3987">
        <v>3809</v>
      </c>
      <c r="CQ3987">
        <v>-0.54792897571573795</v>
      </c>
      <c r="CR3987">
        <v>2.2011043228204975E-3</v>
      </c>
      <c r="CS3987">
        <v>0</v>
      </c>
      <c r="CT3987">
        <v>0</v>
      </c>
      <c r="CU3987">
        <v>0</v>
      </c>
    </row>
    <row r="3988" spans="89:99" x14ac:dyDescent="0.25">
      <c r="CK3988" t="s">
        <v>321</v>
      </c>
      <c r="CL3988" t="s">
        <v>321</v>
      </c>
      <c r="CM3988" t="s">
        <v>322</v>
      </c>
      <c r="CN3988">
        <v>0</v>
      </c>
      <c r="CO3988">
        <v>5.64262391566936E-3</v>
      </c>
      <c r="CP3988">
        <v>3810</v>
      </c>
      <c r="CQ3988">
        <v>-0.77986588487196695</v>
      </c>
      <c r="CR3988">
        <v>4.9262138128403172E-3</v>
      </c>
      <c r="CS3988">
        <v>31.5803836019697</v>
      </c>
      <c r="CT3988">
        <v>27.570811778329226</v>
      </c>
      <c r="CU3988">
        <v>0</v>
      </c>
    </row>
    <row r="3989" spans="89:99" x14ac:dyDescent="0.25">
      <c r="CK3989" t="s">
        <v>8111</v>
      </c>
      <c r="CL3989" t="s">
        <v>8112</v>
      </c>
      <c r="CM3989" t="s">
        <v>8113</v>
      </c>
      <c r="CN3989">
        <v>0</v>
      </c>
      <c r="CO3989">
        <v>1.73942781656347E-3</v>
      </c>
      <c r="CP3989">
        <v>3811</v>
      </c>
      <c r="CQ3989">
        <v>4.7244890974807596</v>
      </c>
      <c r="CR3989">
        <v>1.518583103261306E-3</v>
      </c>
      <c r="CS3989">
        <v>0.20557334814727801</v>
      </c>
      <c r="CT3989">
        <v>0.17947293357310706</v>
      </c>
      <c r="CU3989">
        <v>0</v>
      </c>
    </row>
    <row r="3990" spans="89:99" x14ac:dyDescent="0.25">
      <c r="CK3990" t="s">
        <v>7649</v>
      </c>
      <c r="CL3990" t="s">
        <v>7649</v>
      </c>
      <c r="CM3990" t="s">
        <v>7650</v>
      </c>
      <c r="CN3990">
        <v>0</v>
      </c>
      <c r="CO3990">
        <v>4.0202988793936201E-5</v>
      </c>
      <c r="CP3990">
        <v>3812</v>
      </c>
      <c r="CQ3990">
        <v>1.0671975644638301</v>
      </c>
      <c r="CR3990">
        <v>3.5098656524702897E-5</v>
      </c>
      <c r="CS3990">
        <v>1.2914324571592899</v>
      </c>
      <c r="CT3990">
        <v>1.1274670266685181</v>
      </c>
      <c r="CU3990">
        <v>0</v>
      </c>
    </row>
    <row r="3991" spans="89:99" x14ac:dyDescent="0.25">
      <c r="CK3991" t="s">
        <v>8831</v>
      </c>
      <c r="CL3991" t="s">
        <v>827</v>
      </c>
      <c r="CM3991" t="s">
        <v>828</v>
      </c>
      <c r="CN3991">
        <v>0</v>
      </c>
      <c r="CO3991">
        <v>57.042881371651198</v>
      </c>
      <c r="CP3991">
        <v>3813</v>
      </c>
      <c r="CQ3991">
        <v>0.474910547024959</v>
      </c>
      <c r="CR3991">
        <v>49.800488981180891</v>
      </c>
      <c r="CS3991">
        <v>0</v>
      </c>
      <c r="CT3991">
        <v>0</v>
      </c>
      <c r="CU3991">
        <v>0</v>
      </c>
    </row>
    <row r="3992" spans="89:99" x14ac:dyDescent="0.25">
      <c r="CK3992" t="s">
        <v>5585</v>
      </c>
      <c r="CL3992" t="s">
        <v>7659</v>
      </c>
      <c r="CM3992" t="s">
        <v>7660</v>
      </c>
      <c r="CN3992">
        <v>0</v>
      </c>
      <c r="CO3992">
        <v>1.54433958763534E-2</v>
      </c>
      <c r="CP3992">
        <v>3814</v>
      </c>
      <c r="CQ3992">
        <v>-5.93405326370013E-2</v>
      </c>
      <c r="CR3992">
        <v>1.348264056230807E-2</v>
      </c>
      <c r="CS3992">
        <v>0</v>
      </c>
      <c r="CT3992">
        <v>0</v>
      </c>
      <c r="CU3992">
        <v>0</v>
      </c>
    </row>
    <row r="3993" spans="89:99" x14ac:dyDescent="0.25">
      <c r="CK3993" t="s">
        <v>7856</v>
      </c>
      <c r="CL3993" t="s">
        <v>7857</v>
      </c>
      <c r="CM3993" t="s">
        <v>7858</v>
      </c>
      <c r="CN3993">
        <v>0</v>
      </c>
      <c r="CO3993">
        <v>4.3123561036226998E-5</v>
      </c>
      <c r="CP3993">
        <v>3815</v>
      </c>
      <c r="CQ3993">
        <v>26.376446179696199</v>
      </c>
      <c r="CR3993">
        <v>3.7648421232823486E-5</v>
      </c>
      <c r="CS3993">
        <v>6.2020572662250299E-2</v>
      </c>
      <c r="CT3993">
        <v>5.4146192674760368E-2</v>
      </c>
      <c r="CU3993">
        <v>0</v>
      </c>
    </row>
    <row r="3994" spans="89:99" x14ac:dyDescent="0.25">
      <c r="CK3994" t="s">
        <v>7133</v>
      </c>
      <c r="CL3994" t="s">
        <v>7134</v>
      </c>
      <c r="CM3994" t="s">
        <v>7135</v>
      </c>
      <c r="CN3994">
        <v>0</v>
      </c>
      <c r="CO3994">
        <v>7.3283680351344296E-5</v>
      </c>
      <c r="CP3994">
        <v>3816</v>
      </c>
      <c r="CQ3994">
        <v>0</v>
      </c>
      <c r="CR3994">
        <v>6.3979291159216235E-5</v>
      </c>
      <c r="CS3994">
        <v>0</v>
      </c>
      <c r="CT3994">
        <v>0</v>
      </c>
      <c r="CU3994">
        <v>0</v>
      </c>
    </row>
    <row r="3995" spans="89:99" x14ac:dyDescent="0.25">
      <c r="CK3995" t="s">
        <v>10230</v>
      </c>
      <c r="CL3995" t="s">
        <v>10231</v>
      </c>
      <c r="CM3995" t="s">
        <v>10232</v>
      </c>
      <c r="CN3995">
        <v>0</v>
      </c>
      <c r="CO3995">
        <v>5.1420479635665602E-5</v>
      </c>
      <c r="CP3995">
        <v>3817</v>
      </c>
      <c r="CQ3995">
        <v>429.88052946517797</v>
      </c>
      <c r="CR3995">
        <v>4.489192985920297E-5</v>
      </c>
      <c r="CS3995">
        <v>3.5124301229530502E-2</v>
      </c>
      <c r="CT3995">
        <v>3.0664779448224402E-2</v>
      </c>
      <c r="CU3995">
        <v>0</v>
      </c>
    </row>
    <row r="3996" spans="89:99" x14ac:dyDescent="0.25">
      <c r="CK3996" t="s">
        <v>8642</v>
      </c>
      <c r="CL3996" t="s">
        <v>3142</v>
      </c>
      <c r="CM3996" t="s">
        <v>3143</v>
      </c>
      <c r="CN3996">
        <v>0</v>
      </c>
      <c r="CO3996">
        <v>1.40590958595809E-2</v>
      </c>
      <c r="CP3996">
        <v>3818</v>
      </c>
      <c r="CQ3996">
        <v>-7.2989687331894899</v>
      </c>
      <c r="CR3996">
        <v>1.2274096812865074E-2</v>
      </c>
      <c r="CS3996">
        <v>3446.8498788001898</v>
      </c>
      <c r="CT3996">
        <v>3009.2240307882034</v>
      </c>
      <c r="CU3996">
        <v>0</v>
      </c>
    </row>
    <row r="3997" spans="89:99" x14ac:dyDescent="0.25">
      <c r="CK3997" t="s">
        <v>6567</v>
      </c>
      <c r="CL3997" t="s">
        <v>6568</v>
      </c>
      <c r="CM3997" t="s">
        <v>6569</v>
      </c>
      <c r="CN3997">
        <v>0</v>
      </c>
      <c r="CO3997">
        <v>5.04136635981165E-6</v>
      </c>
      <c r="CP3997">
        <v>3819</v>
      </c>
      <c r="CQ3997">
        <v>6.92265762906072</v>
      </c>
      <c r="CR3997">
        <v>4.401294321304525E-6</v>
      </c>
      <c r="CS3997">
        <v>9.2179722975889593</v>
      </c>
      <c r="CT3997">
        <v>8.0476216627978765</v>
      </c>
      <c r="CU3997">
        <v>0</v>
      </c>
    </row>
    <row r="3998" spans="89:99" x14ac:dyDescent="0.25">
      <c r="CK3998" t="s">
        <v>4636</v>
      </c>
      <c r="CL3998" t="s">
        <v>2962</v>
      </c>
      <c r="CM3998" t="s">
        <v>4637</v>
      </c>
      <c r="CN3998">
        <v>0</v>
      </c>
      <c r="CO3998">
        <v>2.1485073127882899E-2</v>
      </c>
      <c r="CP3998">
        <v>3820</v>
      </c>
      <c r="CQ3998">
        <v>1.1118380425474499</v>
      </c>
      <c r="CR3998">
        <v>1.8757242303274382E-2</v>
      </c>
      <c r="CS3998">
        <v>26016.208828323601</v>
      </c>
      <c r="CT3998">
        <v>22713.086890644328</v>
      </c>
      <c r="CU3998">
        <v>0</v>
      </c>
    </row>
    <row r="3999" spans="89:99" x14ac:dyDescent="0.25">
      <c r="CK3999" t="s">
        <v>7842</v>
      </c>
      <c r="CL3999" t="s">
        <v>528</v>
      </c>
      <c r="CM3999" t="s">
        <v>529</v>
      </c>
      <c r="CN3999">
        <v>0</v>
      </c>
      <c r="CO3999">
        <v>1.04365248514299E-4</v>
      </c>
      <c r="CP3999">
        <v>3821</v>
      </c>
      <c r="CQ3999">
        <v>1.12009987073454</v>
      </c>
      <c r="CR3999">
        <v>9.1114619101929575E-5</v>
      </c>
      <c r="CS3999">
        <v>46.793724650113496</v>
      </c>
      <c r="CT3999">
        <v>40.852606193636497</v>
      </c>
      <c r="CU3999">
        <v>0</v>
      </c>
    </row>
    <row r="4000" spans="89:99" x14ac:dyDescent="0.25">
      <c r="CK4000" t="s">
        <v>7176</v>
      </c>
      <c r="CL4000" t="s">
        <v>7177</v>
      </c>
      <c r="CM4000" t="s">
        <v>7178</v>
      </c>
      <c r="CN4000">
        <v>0</v>
      </c>
      <c r="CO4000">
        <v>2.22902565508987E-4</v>
      </c>
      <c r="CP4000">
        <v>3822</v>
      </c>
      <c r="CQ4000">
        <v>13.444556033469199</v>
      </c>
      <c r="CR4000">
        <v>1.9460196418170402E-4</v>
      </c>
      <c r="CS4000">
        <v>108904.52286340699</v>
      </c>
      <c r="CT4000">
        <v>95077.569022577416</v>
      </c>
      <c r="CU4000">
        <v>0</v>
      </c>
    </row>
    <row r="4001" spans="89:99" x14ac:dyDescent="0.25">
      <c r="CK4001" t="s">
        <v>9467</v>
      </c>
      <c r="CL4001" t="s">
        <v>9468</v>
      </c>
      <c r="CM4001" t="s">
        <v>9469</v>
      </c>
      <c r="CN4001">
        <v>0</v>
      </c>
      <c r="CO4001">
        <v>5.6105603668745002E-5</v>
      </c>
      <c r="CP4001">
        <v>3823</v>
      </c>
      <c r="CQ4001">
        <v>0</v>
      </c>
      <c r="CR4001">
        <v>4.8982211804546476E-5</v>
      </c>
      <c r="CS4001">
        <v>0</v>
      </c>
      <c r="CT4001">
        <v>0</v>
      </c>
      <c r="CU4001">
        <v>0</v>
      </c>
    </row>
    <row r="4002" spans="89:99" x14ac:dyDescent="0.25">
      <c r="CK4002" t="s">
        <v>11002</v>
      </c>
      <c r="CL4002" t="s">
        <v>11003</v>
      </c>
      <c r="CM4002" t="s">
        <v>11004</v>
      </c>
      <c r="CN4002">
        <v>0</v>
      </c>
      <c r="CO4002">
        <v>1.6079553838598E-2</v>
      </c>
      <c r="CP4002">
        <v>3824</v>
      </c>
      <c r="CQ4002">
        <v>-2.5149797904688298</v>
      </c>
      <c r="CR4002">
        <v>1.4038029365034248E-2</v>
      </c>
      <c r="CS4002">
        <v>96.477323031588</v>
      </c>
      <c r="CT4002">
        <v>84.228176190205488</v>
      </c>
      <c r="CU4002">
        <v>0</v>
      </c>
    </row>
    <row r="4003" spans="89:99" x14ac:dyDescent="0.25">
      <c r="CK4003" t="s">
        <v>5050</v>
      </c>
      <c r="CL4003" t="s">
        <v>8748</v>
      </c>
      <c r="CM4003" t="s">
        <v>8749</v>
      </c>
      <c r="CN4003">
        <v>0</v>
      </c>
      <c r="CO4003">
        <v>5.6300698591303301E-5</v>
      </c>
      <c r="CP4003">
        <v>3825</v>
      </c>
      <c r="CQ4003">
        <v>-2.9103983321302901E-2</v>
      </c>
      <c r="CR4003">
        <v>4.9152536695357081E-5</v>
      </c>
      <c r="CS4003">
        <v>0</v>
      </c>
      <c r="CT4003">
        <v>0</v>
      </c>
      <c r="CU4003">
        <v>0</v>
      </c>
    </row>
    <row r="4004" spans="89:99" x14ac:dyDescent="0.25">
      <c r="CK4004" t="s">
        <v>3793</v>
      </c>
      <c r="CL4004" t="s">
        <v>546</v>
      </c>
      <c r="CM4004" t="s">
        <v>5002</v>
      </c>
      <c r="CN4004">
        <v>0</v>
      </c>
      <c r="CO4004">
        <v>7.1181591367047801E-5</v>
      </c>
      <c r="CP4004">
        <v>3826</v>
      </c>
      <c r="CQ4004">
        <v>106.90626135076</v>
      </c>
      <c r="CR4004">
        <v>6.2144091800721965E-5</v>
      </c>
      <c r="CS4004">
        <v>15.792031162667501</v>
      </c>
      <c r="CT4004">
        <v>13.787011718130588</v>
      </c>
      <c r="CU4004">
        <v>0</v>
      </c>
    </row>
    <row r="4005" spans="89:99" x14ac:dyDescent="0.25">
      <c r="CK4005" t="s">
        <v>10346</v>
      </c>
      <c r="CL4005" t="s">
        <v>10346</v>
      </c>
      <c r="CM4005" t="s">
        <v>10347</v>
      </c>
      <c r="CN4005">
        <v>0</v>
      </c>
      <c r="CO4005">
        <v>5.7449034128815796E-3</v>
      </c>
      <c r="CP4005">
        <v>3827</v>
      </c>
      <c r="CQ4005">
        <v>13.4374686596522</v>
      </c>
      <c r="CR4005">
        <v>5.0155074959684839E-3</v>
      </c>
      <c r="CS4005">
        <v>1649.81311004907</v>
      </c>
      <c r="CT4005">
        <v>1440.3462383448002</v>
      </c>
      <c r="CU4005">
        <v>0</v>
      </c>
    </row>
    <row r="4006" spans="89:99" x14ac:dyDescent="0.25">
      <c r="CK4006" t="s">
        <v>6514</v>
      </c>
      <c r="CL4006" t="s">
        <v>6515</v>
      </c>
      <c r="CM4006" t="s">
        <v>6516</v>
      </c>
      <c r="CN4006">
        <v>0</v>
      </c>
      <c r="CO4006">
        <v>9.3876827999183103E-4</v>
      </c>
      <c r="CP4006">
        <v>3828</v>
      </c>
      <c r="CQ4006">
        <v>-5.8549985595872203</v>
      </c>
      <c r="CR4006">
        <v>8.1957850409094841E-4</v>
      </c>
      <c r="CS4006">
        <v>475.56313238104298</v>
      </c>
      <c r="CT4006">
        <v>415.18373484141637</v>
      </c>
      <c r="CU4006">
        <v>0</v>
      </c>
    </row>
    <row r="4007" spans="89:99" x14ac:dyDescent="0.25">
      <c r="CK4007" t="s">
        <v>9143</v>
      </c>
      <c r="CL4007" t="s">
        <v>9144</v>
      </c>
      <c r="CM4007" t="s">
        <v>1381</v>
      </c>
      <c r="CN4007">
        <v>0</v>
      </c>
      <c r="CO4007">
        <v>5.8517273689310503E-4</v>
      </c>
      <c r="CP4007">
        <v>3829</v>
      </c>
      <c r="CQ4007">
        <v>0.13926090117409401</v>
      </c>
      <c r="CR4007">
        <v>5.1087686552620903E-4</v>
      </c>
      <c r="CS4007">
        <v>0</v>
      </c>
      <c r="CT4007">
        <v>0</v>
      </c>
      <c r="CU4007">
        <v>0</v>
      </c>
    </row>
    <row r="4008" spans="89:99" x14ac:dyDescent="0.25">
      <c r="CK4008" t="s">
        <v>8574</v>
      </c>
      <c r="CL4008" t="s">
        <v>8575</v>
      </c>
      <c r="CM4008" t="s">
        <v>8576</v>
      </c>
      <c r="CN4008">
        <v>0</v>
      </c>
      <c r="CO4008">
        <v>5.6166313029732198E-8</v>
      </c>
      <c r="CP4008">
        <v>3830</v>
      </c>
      <c r="CQ4008">
        <v>0</v>
      </c>
      <c r="CR4008">
        <v>4.9035213262225294E-8</v>
      </c>
      <c r="CS4008">
        <v>0</v>
      </c>
      <c r="CT4008">
        <v>0</v>
      </c>
      <c r="CU4008">
        <v>0</v>
      </c>
    </row>
    <row r="4009" spans="89:99" x14ac:dyDescent="0.25">
      <c r="CK4009" t="s">
        <v>8123</v>
      </c>
      <c r="CL4009" t="s">
        <v>1851</v>
      </c>
      <c r="CM4009" t="s">
        <v>1852</v>
      </c>
      <c r="CN4009">
        <v>0</v>
      </c>
      <c r="CO4009">
        <v>6.1417910262879898E-4</v>
      </c>
      <c r="CP4009">
        <v>3831</v>
      </c>
      <c r="CQ4009">
        <v>0</v>
      </c>
      <c r="CR4009">
        <v>5.3620046704263625E-4</v>
      </c>
      <c r="CS4009">
        <v>0</v>
      </c>
      <c r="CT4009">
        <v>0</v>
      </c>
      <c r="CU4009">
        <v>0</v>
      </c>
    </row>
    <row r="4010" spans="89:99" x14ac:dyDescent="0.25">
      <c r="CK4010" t="s">
        <v>9267</v>
      </c>
      <c r="CL4010" t="s">
        <v>9268</v>
      </c>
      <c r="CM4010" t="s">
        <v>9269</v>
      </c>
      <c r="CN4010">
        <v>0</v>
      </c>
      <c r="CO4010">
        <v>3.6601388112784202E-7</v>
      </c>
      <c r="CP4010">
        <v>3832</v>
      </c>
      <c r="CQ4010">
        <v>0</v>
      </c>
      <c r="CR4010">
        <v>3.1954329472432678E-7</v>
      </c>
      <c r="CS4010">
        <v>0</v>
      </c>
      <c r="CT4010">
        <v>0</v>
      </c>
      <c r="CU4010">
        <v>0</v>
      </c>
    </row>
    <row r="4011" spans="89:99" x14ac:dyDescent="0.25">
      <c r="CK4011" t="s">
        <v>8571</v>
      </c>
      <c r="CL4011" t="s">
        <v>8572</v>
      </c>
      <c r="CM4011" t="s">
        <v>8573</v>
      </c>
      <c r="CN4011">
        <v>0</v>
      </c>
      <c r="CO4011">
        <v>1.63883487787891E-2</v>
      </c>
      <c r="CP4011">
        <v>3833</v>
      </c>
      <c r="CQ4011">
        <v>0</v>
      </c>
      <c r="CR4011">
        <v>1.4307618464438924E-2</v>
      </c>
      <c r="CS4011">
        <v>1.6552232266577001</v>
      </c>
      <c r="CT4011">
        <v>1.4450694649083322</v>
      </c>
      <c r="CU4011">
        <v>0</v>
      </c>
    </row>
    <row r="4012" spans="89:99" x14ac:dyDescent="0.25">
      <c r="CK4012" t="s">
        <v>6558</v>
      </c>
      <c r="CL4012" t="s">
        <v>6559</v>
      </c>
      <c r="CM4012" t="s">
        <v>6560</v>
      </c>
      <c r="CN4012">
        <v>0</v>
      </c>
      <c r="CO4012">
        <v>6.5176592040080495E-5</v>
      </c>
      <c r="CP4012">
        <v>3834</v>
      </c>
      <c r="CQ4012">
        <v>0</v>
      </c>
      <c r="CR4012">
        <v>5.6901511208303732E-5</v>
      </c>
      <c r="CS4012">
        <v>0</v>
      </c>
      <c r="CT4012">
        <v>0</v>
      </c>
      <c r="CU4012">
        <v>0</v>
      </c>
    </row>
    <row r="4013" spans="89:99" x14ac:dyDescent="0.25">
      <c r="CK4013" t="s">
        <v>3777</v>
      </c>
      <c r="CL4013" t="s">
        <v>3778</v>
      </c>
      <c r="CM4013" t="s">
        <v>2356</v>
      </c>
      <c r="CN4013">
        <v>0</v>
      </c>
      <c r="CO4013">
        <v>2.9228326654102701E-3</v>
      </c>
      <c r="CP4013">
        <v>3835</v>
      </c>
      <c r="CQ4013">
        <v>1.08383040212203</v>
      </c>
      <c r="CR4013">
        <v>2.5517381388791213E-3</v>
      </c>
      <c r="CS4013">
        <v>88547.745245219005</v>
      </c>
      <c r="CT4013">
        <v>77305.369317905046</v>
      </c>
      <c r="CU4013">
        <v>0</v>
      </c>
    </row>
    <row r="4014" spans="89:99" x14ac:dyDescent="0.25">
      <c r="CK4014" t="s">
        <v>8248</v>
      </c>
      <c r="CL4014" t="s">
        <v>8249</v>
      </c>
      <c r="CM4014" t="s">
        <v>8250</v>
      </c>
      <c r="CN4014">
        <v>0</v>
      </c>
      <c r="CO4014">
        <v>1.69932762666644E-4</v>
      </c>
      <c r="CP4014">
        <v>3836</v>
      </c>
      <c r="CQ4014">
        <v>-2.8048945663066999E-2</v>
      </c>
      <c r="CR4014">
        <v>1.4835741938743627E-4</v>
      </c>
      <c r="CS4014">
        <v>1.6993276266664399E-3</v>
      </c>
      <c r="CT4014">
        <v>1.4835741938743624E-3</v>
      </c>
      <c r="CU4014">
        <v>0</v>
      </c>
    </row>
    <row r="4015" spans="89:99" x14ac:dyDescent="0.25">
      <c r="CK4015" t="s">
        <v>7938</v>
      </c>
      <c r="CL4015" t="s">
        <v>7939</v>
      </c>
      <c r="CM4015" t="s">
        <v>7940</v>
      </c>
      <c r="CN4015">
        <v>0</v>
      </c>
      <c r="CO4015">
        <v>1.69646377729086E-3</v>
      </c>
      <c r="CP4015">
        <v>3837</v>
      </c>
      <c r="CQ4015">
        <v>8.0732542310937099</v>
      </c>
      <c r="CR4015">
        <v>1.4810739502709037E-3</v>
      </c>
      <c r="CS4015">
        <v>12.2920506434263</v>
      </c>
      <c r="CT4015">
        <v>10.731402725534327</v>
      </c>
      <c r="CU4015">
        <v>0</v>
      </c>
    </row>
    <row r="4016" spans="89:99" x14ac:dyDescent="0.25">
      <c r="CK4016" t="s">
        <v>8646</v>
      </c>
      <c r="CL4016" t="s">
        <v>8647</v>
      </c>
      <c r="CM4016" t="s">
        <v>8648</v>
      </c>
      <c r="CN4016">
        <v>0</v>
      </c>
      <c r="CO4016">
        <v>1.6551023109900899E-4</v>
      </c>
      <c r="CP4016">
        <v>3838</v>
      </c>
      <c r="CQ4016">
        <v>0</v>
      </c>
      <c r="CR4016">
        <v>1.4449639011775446E-4</v>
      </c>
      <c r="CS4016">
        <v>0</v>
      </c>
      <c r="CT4016">
        <v>0</v>
      </c>
      <c r="CU4016">
        <v>0</v>
      </c>
    </row>
    <row r="4017" spans="89:99" x14ac:dyDescent="0.25">
      <c r="CK4017" t="s">
        <v>8523</v>
      </c>
      <c r="CL4017" t="s">
        <v>8524</v>
      </c>
      <c r="CM4017" t="s">
        <v>8525</v>
      </c>
      <c r="CN4017">
        <v>0</v>
      </c>
      <c r="CO4017">
        <v>2.9704496681101801E-4</v>
      </c>
      <c r="CP4017">
        <v>3839</v>
      </c>
      <c r="CQ4017">
        <v>22.678486680232901</v>
      </c>
      <c r="CR4017">
        <v>2.5933094964482399E-4</v>
      </c>
      <c r="CS4017">
        <v>3494.6629888889902</v>
      </c>
      <c r="CT4017">
        <v>3050.9665971676895</v>
      </c>
      <c r="CU4017">
        <v>0</v>
      </c>
    </row>
    <row r="4018" spans="89:99" x14ac:dyDescent="0.25">
      <c r="CK4018" t="s">
        <v>8812</v>
      </c>
      <c r="CL4018" t="s">
        <v>8813</v>
      </c>
      <c r="CM4018" t="s">
        <v>8814</v>
      </c>
      <c r="CN4018">
        <v>0</v>
      </c>
      <c r="CO4018">
        <v>1.60107577028115E-3</v>
      </c>
      <c r="CP4018">
        <v>3840</v>
      </c>
      <c r="CQ4018">
        <v>0.36356096582375202</v>
      </c>
      <c r="CR4018">
        <v>1.3977967861831745E-3</v>
      </c>
      <c r="CS4018">
        <v>7471.9016079966304</v>
      </c>
      <c r="CT4018">
        <v>6523.2390922389486</v>
      </c>
      <c r="CU4018">
        <v>0</v>
      </c>
    </row>
    <row r="4019" spans="89:99" x14ac:dyDescent="0.25">
      <c r="CK4019" t="s">
        <v>8269</v>
      </c>
      <c r="CL4019" t="s">
        <v>2741</v>
      </c>
      <c r="CM4019" t="s">
        <v>1671</v>
      </c>
      <c r="CN4019">
        <v>0</v>
      </c>
      <c r="CO4019">
        <v>1.0861981364375101E-4</v>
      </c>
      <c r="CP4019">
        <v>3841</v>
      </c>
      <c r="CQ4019">
        <v>1.40098439774453</v>
      </c>
      <c r="CR4019">
        <v>9.4829007624285829E-5</v>
      </c>
      <c r="CS4019">
        <v>0</v>
      </c>
      <c r="CT4019">
        <v>0</v>
      </c>
      <c r="CU4019">
        <v>0</v>
      </c>
    </row>
    <row r="4020" spans="89:99" x14ac:dyDescent="0.25">
      <c r="CK4020" t="s">
        <v>4147</v>
      </c>
      <c r="CL4020" t="s">
        <v>1379</v>
      </c>
      <c r="CM4020" t="s">
        <v>1380</v>
      </c>
      <c r="CN4020">
        <v>0</v>
      </c>
      <c r="CO4020">
        <v>7.3561053406623498E-3</v>
      </c>
      <c r="CP4020">
        <v>3842</v>
      </c>
      <c r="CQ4020">
        <v>-0.35829977236634197</v>
      </c>
      <c r="CR4020">
        <v>6.4221447821904976E-3</v>
      </c>
      <c r="CS4020">
        <v>2.34379563328124</v>
      </c>
      <c r="CT4020">
        <v>2.0462179644973211</v>
      </c>
      <c r="CU4020">
        <v>0</v>
      </c>
    </row>
    <row r="4021" spans="89:99" x14ac:dyDescent="0.25">
      <c r="CK4021" t="s">
        <v>6349</v>
      </c>
      <c r="CL4021" t="s">
        <v>2901</v>
      </c>
      <c r="CM4021" t="s">
        <v>2902</v>
      </c>
      <c r="CN4021">
        <v>0</v>
      </c>
      <c r="CO4021">
        <v>5.5314996784832998E-4</v>
      </c>
      <c r="CP4021">
        <v>3843</v>
      </c>
      <c r="CQ4021">
        <v>-1.91134510786709</v>
      </c>
      <c r="CR4021">
        <v>4.8291983533043476E-4</v>
      </c>
      <c r="CS4021">
        <v>8019.5682338650804</v>
      </c>
      <c r="CT4021">
        <v>7001.371772620636</v>
      </c>
      <c r="CU4021">
        <v>0</v>
      </c>
    </row>
    <row r="4022" spans="89:99" x14ac:dyDescent="0.25">
      <c r="CK4022" t="s">
        <v>8627</v>
      </c>
      <c r="CL4022" t="s">
        <v>1963</v>
      </c>
      <c r="CM4022" t="s">
        <v>1964</v>
      </c>
      <c r="CN4022">
        <v>0</v>
      </c>
      <c r="CO4022">
        <v>1.7853953251671401E-4</v>
      </c>
      <c r="CP4022">
        <v>3844</v>
      </c>
      <c r="CQ4022">
        <v>0.26363034566655902</v>
      </c>
      <c r="CR4022">
        <v>1.5587143931026197E-4</v>
      </c>
      <c r="CS4022">
        <v>0</v>
      </c>
      <c r="CT4022">
        <v>0</v>
      </c>
      <c r="CU4022">
        <v>0</v>
      </c>
    </row>
    <row r="4023" spans="89:99" x14ac:dyDescent="0.25">
      <c r="CK4023" t="s">
        <v>313</v>
      </c>
      <c r="CL4023" t="s">
        <v>313</v>
      </c>
      <c r="CM4023" t="s">
        <v>314</v>
      </c>
      <c r="CN4023">
        <v>0</v>
      </c>
      <c r="CO4023">
        <v>1.4688216417941401E-2</v>
      </c>
      <c r="CP4023">
        <v>3845</v>
      </c>
      <c r="CQ4023">
        <v>1.19476181195432</v>
      </c>
      <c r="CR4023">
        <v>1.2823341708653893E-2</v>
      </c>
      <c r="CS4023">
        <v>1473.80064672251</v>
      </c>
      <c r="CT4023">
        <v>1286.6810214120337</v>
      </c>
      <c r="CU4023">
        <v>0</v>
      </c>
    </row>
    <row r="4024" spans="89:99" x14ac:dyDescent="0.25">
      <c r="CK4024" t="s">
        <v>8331</v>
      </c>
      <c r="CL4024" t="s">
        <v>8332</v>
      </c>
      <c r="CM4024" t="s">
        <v>8333</v>
      </c>
      <c r="CN4024">
        <v>0</v>
      </c>
      <c r="CO4024">
        <v>1.0341934774219701</v>
      </c>
      <c r="CP4024">
        <v>3846</v>
      </c>
      <c r="CQ4024">
        <v>0</v>
      </c>
      <c r="CR4024">
        <v>0.90288813675456736</v>
      </c>
      <c r="CS4024">
        <v>0</v>
      </c>
      <c r="CT4024">
        <v>0</v>
      </c>
      <c r="CU4024">
        <v>0</v>
      </c>
    </row>
    <row r="4025" spans="89:99" x14ac:dyDescent="0.25">
      <c r="CK4025" t="s">
        <v>7392</v>
      </c>
      <c r="CL4025" t="s">
        <v>2482</v>
      </c>
      <c r="CM4025" t="s">
        <v>2483</v>
      </c>
      <c r="CN4025">
        <v>0</v>
      </c>
      <c r="CO4025">
        <v>2.9424594947795899E-2</v>
      </c>
      <c r="CP4025">
        <v>3847</v>
      </c>
      <c r="CQ4025">
        <v>11.0923827866623</v>
      </c>
      <c r="CR4025">
        <v>2.5688730674843948E-2</v>
      </c>
      <c r="CS4025">
        <v>0</v>
      </c>
      <c r="CT4025">
        <v>0</v>
      </c>
      <c r="CU4025">
        <v>0</v>
      </c>
    </row>
    <row r="4026" spans="89:99" x14ac:dyDescent="0.25">
      <c r="CK4026" t="s">
        <v>7759</v>
      </c>
      <c r="CL4026" t="s">
        <v>2840</v>
      </c>
      <c r="CM4026" t="s">
        <v>2841</v>
      </c>
      <c r="CN4026">
        <v>0</v>
      </c>
      <c r="CO4026">
        <v>3.1073911254007397E-4</v>
      </c>
      <c r="CP4026">
        <v>3848</v>
      </c>
      <c r="CQ4026">
        <v>-1.3264800943369399</v>
      </c>
      <c r="CR4026">
        <v>2.7128643185553612E-4</v>
      </c>
      <c r="CS4026">
        <v>17256.2709165417</v>
      </c>
      <c r="CT4026">
        <v>15065.345735893903</v>
      </c>
      <c r="CU4026">
        <v>0</v>
      </c>
    </row>
    <row r="4027" spans="89:99" x14ac:dyDescent="0.25">
      <c r="CK4027" t="s">
        <v>4708</v>
      </c>
      <c r="CL4027" t="s">
        <v>1673</v>
      </c>
      <c r="CM4027" t="s">
        <v>1674</v>
      </c>
      <c r="CN4027">
        <v>0</v>
      </c>
      <c r="CO4027">
        <v>5.23080212506917E-4</v>
      </c>
      <c r="CP4027">
        <v>3849</v>
      </c>
      <c r="CQ4027">
        <v>-26.050625637293201</v>
      </c>
      <c r="CR4027">
        <v>4.5666785640618892E-4</v>
      </c>
      <c r="CS4027">
        <v>131.972258154472</v>
      </c>
      <c r="CT4027">
        <v>115.21653237014765</v>
      </c>
      <c r="CU4027">
        <v>0</v>
      </c>
    </row>
    <row r="4028" spans="89:99" x14ac:dyDescent="0.25">
      <c r="CK4028" t="s">
        <v>8350</v>
      </c>
      <c r="CL4028" t="s">
        <v>8351</v>
      </c>
      <c r="CM4028" t="s">
        <v>8352</v>
      </c>
      <c r="CN4028">
        <v>0</v>
      </c>
      <c r="CO4028">
        <v>6.7880658561652403E-5</v>
      </c>
      <c r="CP4028">
        <v>3850</v>
      </c>
      <c r="CQ4028">
        <v>50.976330226437902</v>
      </c>
      <c r="CR4028">
        <v>5.9262258628030785E-5</v>
      </c>
      <c r="CS4028">
        <v>7598.9046767489199</v>
      </c>
      <c r="CT4028">
        <v>6634.1173433701724</v>
      </c>
      <c r="CU4028">
        <v>0</v>
      </c>
    </row>
    <row r="4029" spans="89:99" x14ac:dyDescent="0.25">
      <c r="CK4029" t="s">
        <v>1617</v>
      </c>
      <c r="CL4029" t="s">
        <v>1617</v>
      </c>
      <c r="CM4029" t="s">
        <v>1616</v>
      </c>
      <c r="CN4029">
        <v>0</v>
      </c>
      <c r="CO4029">
        <v>6.9687506382286601E-2</v>
      </c>
      <c r="CP4029">
        <v>3851</v>
      </c>
      <c r="CQ4029">
        <v>0.79660651301387797</v>
      </c>
      <c r="CR4029">
        <v>6.0839701821965984E-2</v>
      </c>
      <c r="CS4029">
        <v>0</v>
      </c>
      <c r="CT4029">
        <v>0</v>
      </c>
      <c r="CU4029">
        <v>0</v>
      </c>
    </row>
    <row r="4030" spans="89:99" x14ac:dyDescent="0.25">
      <c r="CK4030" t="s">
        <v>7717</v>
      </c>
      <c r="CL4030" t="s">
        <v>7718</v>
      </c>
      <c r="CM4030" t="s">
        <v>7719</v>
      </c>
      <c r="CN4030">
        <v>0</v>
      </c>
      <c r="CO4030">
        <v>7.9543161255724502E-7</v>
      </c>
      <c r="CP4030">
        <v>3852</v>
      </c>
      <c r="CQ4030">
        <v>-3.9384716057848698E-2</v>
      </c>
      <c r="CR4030">
        <v>6.9444043330052718E-7</v>
      </c>
      <c r="CS4030">
        <v>50.844426162045998</v>
      </c>
      <c r="CT4030">
        <v>44.389014438808005</v>
      </c>
      <c r="CU4030">
        <v>0</v>
      </c>
    </row>
    <row r="4031" spans="89:99" x14ac:dyDescent="0.25">
      <c r="CK4031" t="s">
        <v>7265</v>
      </c>
      <c r="CL4031" t="s">
        <v>754</v>
      </c>
      <c r="CM4031" t="s">
        <v>7266</v>
      </c>
      <c r="CN4031">
        <v>0</v>
      </c>
      <c r="CO4031">
        <v>4.9399275620713601E-3</v>
      </c>
      <c r="CP4031">
        <v>3853</v>
      </c>
      <c r="CQ4031">
        <v>4.0378710737571302</v>
      </c>
      <c r="CR4031">
        <v>4.3127345990805329E-3</v>
      </c>
      <c r="CS4031">
        <v>1017.29256838781</v>
      </c>
      <c r="CT4031">
        <v>888.13303473502037</v>
      </c>
      <c r="CU4031">
        <v>0</v>
      </c>
    </row>
    <row r="4032" spans="89:99" x14ac:dyDescent="0.25">
      <c r="CK4032" t="s">
        <v>8230</v>
      </c>
      <c r="CL4032" t="s">
        <v>8231</v>
      </c>
      <c r="CM4032" t="s">
        <v>8232</v>
      </c>
      <c r="CN4032">
        <v>0</v>
      </c>
      <c r="CO4032">
        <v>2.0825967381776799E-3</v>
      </c>
      <c r="CP4032">
        <v>3854</v>
      </c>
      <c r="CQ4032">
        <v>0</v>
      </c>
      <c r="CR4032">
        <v>1.8181819259116894E-3</v>
      </c>
      <c r="CS4032">
        <v>0</v>
      </c>
      <c r="CT4032">
        <v>0</v>
      </c>
      <c r="CU4032">
        <v>0</v>
      </c>
    </row>
    <row r="4033" spans="89:99" x14ac:dyDescent="0.25">
      <c r="CK4033" t="s">
        <v>4531</v>
      </c>
      <c r="CL4033" t="s">
        <v>4532</v>
      </c>
      <c r="CM4033" t="s">
        <v>4533</v>
      </c>
      <c r="CN4033">
        <v>0</v>
      </c>
      <c r="CO4033">
        <v>1.9301514593900701E-6</v>
      </c>
      <c r="CP4033">
        <v>3855</v>
      </c>
      <c r="CQ4033">
        <v>17.988992857666499</v>
      </c>
      <c r="CR4033">
        <v>1.6850917095000697E-6</v>
      </c>
      <c r="CS4033">
        <v>209.51828556813399</v>
      </c>
      <c r="CT4033">
        <v>182.91700595926147</v>
      </c>
      <c r="CU4033">
        <v>0</v>
      </c>
    </row>
    <row r="4034" spans="89:99" x14ac:dyDescent="0.25">
      <c r="CK4034" t="s">
        <v>6139</v>
      </c>
      <c r="CL4034" t="s">
        <v>6140</v>
      </c>
      <c r="CM4034" t="s">
        <v>6141</v>
      </c>
      <c r="CN4034">
        <v>0</v>
      </c>
      <c r="CO4034">
        <v>0.70379950884634901</v>
      </c>
      <c r="CP4034">
        <v>3856</v>
      </c>
      <c r="CQ4034">
        <v>0</v>
      </c>
      <c r="CR4034">
        <v>0.61444230800518129</v>
      </c>
      <c r="CS4034">
        <v>0</v>
      </c>
      <c r="CT4034">
        <v>0</v>
      </c>
      <c r="CU4034">
        <v>0</v>
      </c>
    </row>
    <row r="4035" spans="89:99" x14ac:dyDescent="0.25">
      <c r="CK4035" t="s">
        <v>7537</v>
      </c>
      <c r="CL4035" t="s">
        <v>2718</v>
      </c>
      <c r="CM4035" t="s">
        <v>2719</v>
      </c>
      <c r="CN4035">
        <v>0</v>
      </c>
      <c r="CO4035">
        <v>1.07091578921345E-2</v>
      </c>
      <c r="CP4035">
        <v>3857</v>
      </c>
      <c r="CQ4035">
        <v>-37.206343788119497</v>
      </c>
      <c r="CR4035">
        <v>9.3494803695175384E-3</v>
      </c>
      <c r="CS4035">
        <v>5.8078419548568903</v>
      </c>
      <c r="CT4035">
        <v>5.0704551089004415</v>
      </c>
      <c r="CU4035">
        <v>0</v>
      </c>
    </row>
    <row r="4036" spans="89:99" x14ac:dyDescent="0.25">
      <c r="CK4036" t="s">
        <v>9296</v>
      </c>
      <c r="CL4036" t="s">
        <v>9297</v>
      </c>
      <c r="CM4036" t="s">
        <v>9298</v>
      </c>
      <c r="CN4036">
        <v>0</v>
      </c>
      <c r="CO4036">
        <v>5.0036175893022504E-4</v>
      </c>
      <c r="CP4036">
        <v>3858</v>
      </c>
      <c r="CQ4036">
        <v>0</v>
      </c>
      <c r="CR4036">
        <v>4.368338285694081E-4</v>
      </c>
      <c r="CS4036">
        <v>0</v>
      </c>
      <c r="CT4036">
        <v>0</v>
      </c>
      <c r="CU4036">
        <v>0</v>
      </c>
    </row>
    <row r="4037" spans="89:99" x14ac:dyDescent="0.25">
      <c r="CK4037" t="s">
        <v>5994</v>
      </c>
      <c r="CL4037" t="s">
        <v>865</v>
      </c>
      <c r="CM4037" t="s">
        <v>866</v>
      </c>
      <c r="CN4037">
        <v>0</v>
      </c>
      <c r="CO4037">
        <v>5.2182624257149403E-3</v>
      </c>
      <c r="CP4037">
        <v>3859</v>
      </c>
      <c r="CQ4037">
        <v>-1.90027529481406</v>
      </c>
      <c r="CR4037">
        <v>4.5557309550964698E-3</v>
      </c>
      <c r="CS4037">
        <v>10.519352489179701</v>
      </c>
      <c r="CT4037">
        <v>9.1837734197434919</v>
      </c>
      <c r="CU4037">
        <v>0</v>
      </c>
    </row>
    <row r="4038" spans="89:99" x14ac:dyDescent="0.25">
      <c r="CK4038" t="s">
        <v>7816</v>
      </c>
      <c r="CL4038" t="s">
        <v>1552</v>
      </c>
      <c r="CM4038" t="s">
        <v>1553</v>
      </c>
      <c r="CN4038">
        <v>0</v>
      </c>
      <c r="CO4038">
        <v>1.04780847562177E-4</v>
      </c>
      <c r="CP4038">
        <v>3860</v>
      </c>
      <c r="CQ4038">
        <v>45.622264048223798</v>
      </c>
      <c r="CR4038">
        <v>9.1477452032292787E-5</v>
      </c>
      <c r="CS4038">
        <v>26.195211890544201</v>
      </c>
      <c r="CT4038">
        <v>22.869363008073154</v>
      </c>
      <c r="CU4038">
        <v>0</v>
      </c>
    </row>
    <row r="4039" spans="89:99" x14ac:dyDescent="0.25">
      <c r="CK4039" t="s">
        <v>5514</v>
      </c>
      <c r="CL4039" t="s">
        <v>3123</v>
      </c>
      <c r="CM4039" t="s">
        <v>3124</v>
      </c>
      <c r="CN4039">
        <v>0</v>
      </c>
      <c r="CO4039">
        <v>6.2980756570479998E-4</v>
      </c>
      <c r="CP4039">
        <v>3861</v>
      </c>
      <c r="CQ4039">
        <v>11.0856467481234</v>
      </c>
      <c r="CR4039">
        <v>5.4984467793265594E-4</v>
      </c>
      <c r="CS4039">
        <v>0.21700206593159199</v>
      </c>
      <c r="CT4039">
        <v>0.18945061563265339</v>
      </c>
      <c r="CU4039">
        <v>0</v>
      </c>
    </row>
    <row r="4040" spans="89:99" x14ac:dyDescent="0.25">
      <c r="CK4040" t="s">
        <v>6428</v>
      </c>
      <c r="CL4040" t="s">
        <v>315</v>
      </c>
      <c r="CM4040" t="s">
        <v>316</v>
      </c>
      <c r="CN4040">
        <v>0</v>
      </c>
      <c r="CO4040">
        <v>3.0499004457495202E-8</v>
      </c>
      <c r="CP4040">
        <v>3862</v>
      </c>
      <c r="CQ4040">
        <v>-1.9243787313881899</v>
      </c>
      <c r="CR4040">
        <v>2.6626728855553788E-8</v>
      </c>
      <c r="CS4040">
        <v>1127.16006979551</v>
      </c>
      <c r="CT4040">
        <v>984.05131869399315</v>
      </c>
      <c r="CU4040">
        <v>0</v>
      </c>
    </row>
    <row r="4041" spans="89:99" x14ac:dyDescent="0.25">
      <c r="CK4041" t="s">
        <v>9437</v>
      </c>
      <c r="CL4041" t="s">
        <v>9438</v>
      </c>
      <c r="CM4041" t="s">
        <v>9439</v>
      </c>
      <c r="CN4041">
        <v>0</v>
      </c>
      <c r="CO4041">
        <v>1.69778650105541E-3</v>
      </c>
      <c r="CP4041">
        <v>3863</v>
      </c>
      <c r="CQ4041">
        <v>-15.2382501363711</v>
      </c>
      <c r="CR4041">
        <v>1.4822287357354113E-3</v>
      </c>
      <c r="CS4041">
        <v>9175.6158666135198</v>
      </c>
      <c r="CT4041">
        <v>8010.6429737248036</v>
      </c>
      <c r="CU4041">
        <v>0</v>
      </c>
    </row>
    <row r="4042" spans="89:99" x14ac:dyDescent="0.25">
      <c r="CK4042" t="s">
        <v>591</v>
      </c>
      <c r="CL4042" t="s">
        <v>591</v>
      </c>
      <c r="CM4042" t="s">
        <v>592</v>
      </c>
      <c r="CN4042">
        <v>0</v>
      </c>
      <c r="CO4042">
        <v>1.0448386197332101E-2</v>
      </c>
      <c r="CP4042">
        <v>3864</v>
      </c>
      <c r="CQ4042">
        <v>-36.359982419134397</v>
      </c>
      <c r="CR4042">
        <v>9.1218172921740306E-3</v>
      </c>
      <c r="CS4042">
        <v>0</v>
      </c>
      <c r="CT4042">
        <v>0</v>
      </c>
      <c r="CU4042">
        <v>0</v>
      </c>
    </row>
    <row r="4043" spans="89:99" x14ac:dyDescent="0.25">
      <c r="CK4043" t="s">
        <v>7475</v>
      </c>
      <c r="CL4043" t="s">
        <v>7475</v>
      </c>
      <c r="CM4043" t="s">
        <v>11062</v>
      </c>
      <c r="CN4043">
        <v>0</v>
      </c>
      <c r="CO4043">
        <v>2.4253426350213702E-3</v>
      </c>
      <c r="CP4043">
        <v>3865</v>
      </c>
      <c r="CQ4043">
        <v>6.3715754844091004</v>
      </c>
      <c r="CR4043">
        <v>2.1174114327085175E-3</v>
      </c>
      <c r="CS4043">
        <v>62237.673254624402</v>
      </c>
      <c r="CT4043">
        <v>54335.729307524285</v>
      </c>
      <c r="CU4043">
        <v>0</v>
      </c>
    </row>
    <row r="4044" spans="89:99" x14ac:dyDescent="0.25">
      <c r="CK4044" t="s">
        <v>7435</v>
      </c>
      <c r="CL4044" t="s">
        <v>7435</v>
      </c>
      <c r="CM4044" t="s">
        <v>3026</v>
      </c>
      <c r="CN4044">
        <v>0</v>
      </c>
      <c r="CO4044">
        <v>1.1435951318582399E-3</v>
      </c>
      <c r="CP4044">
        <v>3866</v>
      </c>
      <c r="CQ4044">
        <v>-1.81846503457363</v>
      </c>
      <c r="CR4044">
        <v>9.9839971953699061E-4</v>
      </c>
      <c r="CS4044">
        <v>0</v>
      </c>
      <c r="CT4044">
        <v>0</v>
      </c>
      <c r="CU4044">
        <v>0</v>
      </c>
    </row>
    <row r="4045" spans="89:99" x14ac:dyDescent="0.25">
      <c r="CK4045" t="s">
        <v>4753</v>
      </c>
      <c r="CL4045" t="s">
        <v>4754</v>
      </c>
      <c r="CM4045" t="s">
        <v>4755</v>
      </c>
      <c r="CN4045">
        <v>0</v>
      </c>
      <c r="CO4045">
        <v>4.6416075077305498E-6</v>
      </c>
      <c r="CP4045">
        <v>3867</v>
      </c>
      <c r="CQ4045">
        <v>5.6027050188514096</v>
      </c>
      <c r="CR4045">
        <v>4.0522904521190495E-6</v>
      </c>
      <c r="CS4045">
        <v>14.0000573446543</v>
      </c>
      <c r="CT4045">
        <v>12.222554063947614</v>
      </c>
      <c r="CU4045">
        <v>0</v>
      </c>
    </row>
    <row r="4046" spans="89:99" x14ac:dyDescent="0.25">
      <c r="CK4046" t="s">
        <v>4417</v>
      </c>
      <c r="CL4046" t="s">
        <v>501</v>
      </c>
      <c r="CM4046" t="s">
        <v>502</v>
      </c>
      <c r="CN4046">
        <v>0</v>
      </c>
      <c r="CO4046">
        <v>6.9625808979524996E-4</v>
      </c>
      <c r="CP4046">
        <v>3868</v>
      </c>
      <c r="CQ4046">
        <v>16.294246318580701</v>
      </c>
      <c r="CR4046">
        <v>6.0785837768248605E-4</v>
      </c>
      <c r="CS4046">
        <v>914.88312999095899</v>
      </c>
      <c r="CT4046">
        <v>798.72590827478712</v>
      </c>
      <c r="CU4046">
        <v>0</v>
      </c>
    </row>
    <row r="4047" spans="89:99" x14ac:dyDescent="0.25">
      <c r="CK4047" t="s">
        <v>9057</v>
      </c>
      <c r="CL4047" t="s">
        <v>9058</v>
      </c>
      <c r="CM4047" t="s">
        <v>9059</v>
      </c>
      <c r="CN4047">
        <v>0</v>
      </c>
      <c r="CO4047">
        <v>7.41438627298178E-4</v>
      </c>
      <c r="CP4047">
        <v>3869</v>
      </c>
      <c r="CQ4047">
        <v>-10.3067668123406</v>
      </c>
      <c r="CR4047">
        <v>6.4730261342189226E-4</v>
      </c>
      <c r="CS4047">
        <v>604.12520229385598</v>
      </c>
      <c r="CT4047">
        <v>527.42305010981897</v>
      </c>
      <c r="CU4047">
        <v>0</v>
      </c>
    </row>
    <row r="4048" spans="89:99" x14ac:dyDescent="0.25">
      <c r="CK4048" t="s">
        <v>6503</v>
      </c>
      <c r="CL4048" t="s">
        <v>1699</v>
      </c>
      <c r="CM4048" t="s">
        <v>1700</v>
      </c>
      <c r="CN4048">
        <v>0</v>
      </c>
      <c r="CO4048">
        <v>1.2125660405816399E-2</v>
      </c>
      <c r="CP4048">
        <v>3870</v>
      </c>
      <c r="CQ4048">
        <v>-0.22196715616997101</v>
      </c>
      <c r="CR4048">
        <v>1.0586138058052329E-2</v>
      </c>
      <c r="CS4048">
        <v>0</v>
      </c>
      <c r="CT4048">
        <v>0</v>
      </c>
      <c r="CU4048">
        <v>0</v>
      </c>
    </row>
    <row r="4049" spans="89:99" x14ac:dyDescent="0.25">
      <c r="CK4049" t="s">
        <v>7299</v>
      </c>
      <c r="CL4049" t="s">
        <v>7300</v>
      </c>
      <c r="CM4049" t="s">
        <v>7301</v>
      </c>
      <c r="CN4049">
        <v>0</v>
      </c>
      <c r="CO4049">
        <v>1.0421765572035E-3</v>
      </c>
      <c r="CP4049">
        <v>3871</v>
      </c>
      <c r="CQ4049">
        <v>0.97709634919088295</v>
      </c>
      <c r="CR4049">
        <v>9.0985765279471512E-4</v>
      </c>
      <c r="CS4049">
        <v>0</v>
      </c>
      <c r="CT4049">
        <v>0</v>
      </c>
      <c r="CU4049">
        <v>0</v>
      </c>
    </row>
    <row r="4050" spans="89:99" x14ac:dyDescent="0.25">
      <c r="CK4050" t="s">
        <v>6535</v>
      </c>
      <c r="CL4050" t="s">
        <v>6536</v>
      </c>
      <c r="CM4050" t="s">
        <v>6537</v>
      </c>
      <c r="CN4050">
        <v>0</v>
      </c>
      <c r="CO4050">
        <v>3.1331614040786199E-4</v>
      </c>
      <c r="CP4050">
        <v>3872</v>
      </c>
      <c r="CQ4050">
        <v>51.763991445747799</v>
      </c>
      <c r="CR4050">
        <v>2.735362699571183E-4</v>
      </c>
      <c r="CS4050">
        <v>14.0829964796801</v>
      </c>
      <c r="CT4050">
        <v>12.294962914633999</v>
      </c>
      <c r="CU4050">
        <v>0</v>
      </c>
    </row>
    <row r="4051" spans="89:99" x14ac:dyDescent="0.25">
      <c r="CK4051" t="s">
        <v>6677</v>
      </c>
      <c r="CL4051" t="s">
        <v>6678</v>
      </c>
      <c r="CM4051" t="s">
        <v>6679</v>
      </c>
      <c r="CN4051">
        <v>0</v>
      </c>
      <c r="CO4051">
        <v>8.6285967154657497E-3</v>
      </c>
      <c r="CP4051">
        <v>3873</v>
      </c>
      <c r="CQ4051">
        <v>0</v>
      </c>
      <c r="CR4051">
        <v>7.5330755620833583E-3</v>
      </c>
      <c r="CS4051">
        <v>0</v>
      </c>
      <c r="CT4051">
        <v>0</v>
      </c>
      <c r="CU4051">
        <v>0</v>
      </c>
    </row>
    <row r="4052" spans="89:99" x14ac:dyDescent="0.25">
      <c r="CK4052" t="s">
        <v>7243</v>
      </c>
      <c r="CL4052" t="s">
        <v>589</v>
      </c>
      <c r="CM4052" t="s">
        <v>590</v>
      </c>
      <c r="CN4052">
        <v>0</v>
      </c>
      <c r="CO4052">
        <v>2.7730384725451802E-4</v>
      </c>
      <c r="CP4052">
        <v>3874</v>
      </c>
      <c r="CQ4052">
        <v>0.74322987040612298</v>
      </c>
      <c r="CR4052">
        <v>2.4209624159169546E-4</v>
      </c>
      <c r="CS4052">
        <v>0</v>
      </c>
      <c r="CT4052">
        <v>0</v>
      </c>
      <c r="CU4052">
        <v>0</v>
      </c>
    </row>
    <row r="4053" spans="89:99" x14ac:dyDescent="0.25">
      <c r="CK4053" t="s">
        <v>8500</v>
      </c>
      <c r="CL4053" t="s">
        <v>8501</v>
      </c>
      <c r="CM4053" t="s">
        <v>8502</v>
      </c>
      <c r="CN4053">
        <v>0</v>
      </c>
      <c r="CO4053">
        <v>1.1315205220121901E-6</v>
      </c>
      <c r="CP4053">
        <v>3875</v>
      </c>
      <c r="CQ4053">
        <v>0</v>
      </c>
      <c r="CR4053">
        <v>9.8785815045543471E-7</v>
      </c>
      <c r="CS4053">
        <v>0</v>
      </c>
      <c r="CT4053">
        <v>0</v>
      </c>
      <c r="CU4053">
        <v>0</v>
      </c>
    </row>
    <row r="4054" spans="89:99" x14ac:dyDescent="0.25">
      <c r="CK4054" t="s">
        <v>5075</v>
      </c>
      <c r="CL4054" t="s">
        <v>1971</v>
      </c>
      <c r="CM4054" t="s">
        <v>5076</v>
      </c>
      <c r="CN4054">
        <v>0</v>
      </c>
      <c r="CO4054">
        <v>6.4670703732770604E-3</v>
      </c>
      <c r="CP4054">
        <v>3876</v>
      </c>
      <c r="CQ4054">
        <v>-4.0400396944354204</v>
      </c>
      <c r="CR4054">
        <v>5.6459852504043137E-3</v>
      </c>
      <c r="CS4054">
        <v>4313.5076165840201</v>
      </c>
      <c r="CT4054">
        <v>3765.8474355520475</v>
      </c>
      <c r="CU4054">
        <v>0</v>
      </c>
    </row>
    <row r="4055" spans="89:99" x14ac:dyDescent="0.25">
      <c r="CK4055" t="s">
        <v>9488</v>
      </c>
      <c r="CL4055" t="s">
        <v>9488</v>
      </c>
      <c r="CM4055" t="s">
        <v>9489</v>
      </c>
      <c r="CN4055">
        <v>0</v>
      </c>
      <c r="CO4055">
        <v>1.3572037960003899E-5</v>
      </c>
      <c r="CP4055">
        <v>3877</v>
      </c>
      <c r="CQ4055">
        <v>-1.8875207419490601</v>
      </c>
      <c r="CR4055">
        <v>1.1848877732449967E-5</v>
      </c>
      <c r="CS4055">
        <v>0</v>
      </c>
      <c r="CT4055">
        <v>0</v>
      </c>
      <c r="CU4055">
        <v>0</v>
      </c>
    </row>
    <row r="4056" spans="89:99" x14ac:dyDescent="0.25">
      <c r="CK4056" t="s">
        <v>9382</v>
      </c>
      <c r="CL4056" t="s">
        <v>782</v>
      </c>
      <c r="CM4056" t="s">
        <v>783</v>
      </c>
      <c r="CN4056">
        <v>0</v>
      </c>
      <c r="CO4056">
        <v>1.0558144170393699E-2</v>
      </c>
      <c r="CP4056">
        <v>3878</v>
      </c>
      <c r="CQ4056">
        <v>-2.2327052236846998</v>
      </c>
      <c r="CR4056">
        <v>9.2176399539438368E-3</v>
      </c>
      <c r="CS4056">
        <v>146.71300863402701</v>
      </c>
      <c r="CT4056">
        <v>128.08573820581643</v>
      </c>
      <c r="CU4056">
        <v>0</v>
      </c>
    </row>
    <row r="4057" spans="89:99" x14ac:dyDescent="0.25">
      <c r="CK4057" t="s">
        <v>7247</v>
      </c>
      <c r="CL4057" t="s">
        <v>7248</v>
      </c>
      <c r="CM4057" t="s">
        <v>7249</v>
      </c>
      <c r="CN4057">
        <v>0</v>
      </c>
      <c r="CO4057">
        <v>6.4864903339054503E-3</v>
      </c>
      <c r="CP4057">
        <v>3880</v>
      </c>
      <c r="CQ4057">
        <v>-0.22023958389558901</v>
      </c>
      <c r="CR4057">
        <v>5.6629395751514808E-3</v>
      </c>
      <c r="CS4057">
        <v>317324.59377903503</v>
      </c>
      <c r="CT4057">
        <v>277035.79405447369</v>
      </c>
      <c r="CU4057">
        <v>0</v>
      </c>
    </row>
    <row r="4058" spans="89:99" x14ac:dyDescent="0.25">
      <c r="CK4058" t="s">
        <v>4845</v>
      </c>
      <c r="CL4058" t="s">
        <v>2673</v>
      </c>
      <c r="CM4058" t="s">
        <v>2674</v>
      </c>
      <c r="CN4058">
        <v>0</v>
      </c>
      <c r="CO4058">
        <v>1.4186358735156401E-2</v>
      </c>
      <c r="CP4058">
        <v>3881</v>
      </c>
      <c r="CQ4058">
        <v>-4.7875189964027696</v>
      </c>
      <c r="CR4058">
        <v>1.2385201884706007E-2</v>
      </c>
      <c r="CS4058">
        <v>92.466686235749293</v>
      </c>
      <c r="CT4058">
        <v>80.726745884513647</v>
      </c>
      <c r="CU4058">
        <v>0</v>
      </c>
    </row>
    <row r="4059" spans="89:99" x14ac:dyDescent="0.25">
      <c r="CK4059" t="s">
        <v>7807</v>
      </c>
      <c r="CL4059" t="s">
        <v>7808</v>
      </c>
      <c r="CM4059" t="s">
        <v>7809</v>
      </c>
      <c r="CN4059">
        <v>0</v>
      </c>
      <c r="CO4059">
        <v>1.8507910873919</v>
      </c>
      <c r="CP4059">
        <v>3882</v>
      </c>
      <c r="CQ4059">
        <v>-14.444750690129201</v>
      </c>
      <c r="CR4059">
        <v>1.6158072477722754</v>
      </c>
      <c r="CS4059">
        <v>13923.121938276299</v>
      </c>
      <c r="CT4059">
        <v>12155.386684504991</v>
      </c>
      <c r="CU4059">
        <v>0</v>
      </c>
    </row>
    <row r="4060" spans="89:99" x14ac:dyDescent="0.25">
      <c r="CK4060" t="s">
        <v>8399</v>
      </c>
      <c r="CL4060" t="s">
        <v>8400</v>
      </c>
      <c r="CM4060" t="s">
        <v>8401</v>
      </c>
      <c r="CN4060">
        <v>0</v>
      </c>
      <c r="CO4060">
        <v>2.72637741676277E-3</v>
      </c>
      <c r="CP4060">
        <v>3883</v>
      </c>
      <c r="CQ4060">
        <v>8.86759716984616E-2</v>
      </c>
      <c r="CR4060">
        <v>2.3802256344209022E-3</v>
      </c>
      <c r="CS4060">
        <v>0.26718498684275199</v>
      </c>
      <c r="CT4060">
        <v>0.23326211217324891</v>
      </c>
      <c r="CU4060">
        <v>0</v>
      </c>
    </row>
    <row r="4061" spans="89:99" x14ac:dyDescent="0.25">
      <c r="CK4061" t="s">
        <v>3686</v>
      </c>
      <c r="CL4061" t="s">
        <v>8682</v>
      </c>
      <c r="CM4061" t="s">
        <v>8683</v>
      </c>
      <c r="CN4061">
        <v>0</v>
      </c>
      <c r="CO4061">
        <v>6.5029810688630903E-3</v>
      </c>
      <c r="CP4061">
        <v>3884</v>
      </c>
      <c r="CQ4061">
        <v>-15.324965585447901</v>
      </c>
      <c r="CR4061">
        <v>5.6773365804359587E-3</v>
      </c>
      <c r="CS4061">
        <v>26076.987251344399</v>
      </c>
      <c r="CT4061">
        <v>22766.148641964715</v>
      </c>
      <c r="CU4061">
        <v>0</v>
      </c>
    </row>
    <row r="4062" spans="89:99" x14ac:dyDescent="0.25">
      <c r="CK4062" t="s">
        <v>9060</v>
      </c>
      <c r="CL4062" t="s">
        <v>9061</v>
      </c>
      <c r="CM4062" t="s">
        <v>9062</v>
      </c>
      <c r="CN4062">
        <v>0</v>
      </c>
      <c r="CO4062">
        <v>6.6542752950789203E-5</v>
      </c>
      <c r="CP4062">
        <v>3885</v>
      </c>
      <c r="CQ4062">
        <v>0</v>
      </c>
      <c r="CR4062">
        <v>5.8094218865145222E-5</v>
      </c>
      <c r="CS4062">
        <v>0</v>
      </c>
      <c r="CT4062">
        <v>0</v>
      </c>
      <c r="CU4062">
        <v>0</v>
      </c>
    </row>
    <row r="4063" spans="89:99" x14ac:dyDescent="0.25">
      <c r="CK4063" t="s">
        <v>8514</v>
      </c>
      <c r="CL4063" t="s">
        <v>8515</v>
      </c>
      <c r="CM4063" t="s">
        <v>8516</v>
      </c>
      <c r="CN4063">
        <v>0</v>
      </c>
      <c r="CO4063">
        <v>3.5117697327081601E-2</v>
      </c>
      <c r="CP4063">
        <v>3886</v>
      </c>
      <c r="CQ4063">
        <v>0</v>
      </c>
      <c r="CR4063">
        <v>3.0659014003646023E-2</v>
      </c>
      <c r="CS4063">
        <v>0</v>
      </c>
      <c r="CT4063">
        <v>0</v>
      </c>
      <c r="CU4063">
        <v>0</v>
      </c>
    </row>
    <row r="4064" spans="89:99" x14ac:dyDescent="0.25">
      <c r="CK4064" t="s">
        <v>7228</v>
      </c>
      <c r="CL4064" t="s">
        <v>7229</v>
      </c>
      <c r="CM4064" t="s">
        <v>7230</v>
      </c>
      <c r="CN4064">
        <v>0</v>
      </c>
      <c r="CO4064">
        <v>1.38366705118495E-3</v>
      </c>
      <c r="CP4064">
        <v>3887</v>
      </c>
      <c r="CQ4064">
        <v>0</v>
      </c>
      <c r="CR4064">
        <v>1.2079911476983044E-3</v>
      </c>
      <c r="CS4064">
        <v>0</v>
      </c>
      <c r="CT4064">
        <v>0</v>
      </c>
      <c r="CU4064">
        <v>0</v>
      </c>
    </row>
    <row r="4065" spans="89:99" x14ac:dyDescent="0.25">
      <c r="CK4065" t="s">
        <v>6151</v>
      </c>
      <c r="CL4065" t="s">
        <v>648</v>
      </c>
      <c r="CM4065" t="s">
        <v>649</v>
      </c>
      <c r="CN4065">
        <v>0</v>
      </c>
      <c r="CO4065">
        <v>2.7842906499727601E-3</v>
      </c>
      <c r="CP4065">
        <v>3888</v>
      </c>
      <c r="CQ4065">
        <v>45.006389485514902</v>
      </c>
      <c r="CR4065">
        <v>2.4307859718896191E-3</v>
      </c>
      <c r="CS4065">
        <v>3135.5213143533501</v>
      </c>
      <c r="CT4065">
        <v>2737.4229861977924</v>
      </c>
      <c r="CU4065">
        <v>0</v>
      </c>
    </row>
    <row r="4066" spans="89:99" x14ac:dyDescent="0.25">
      <c r="CK4066" t="s">
        <v>5037</v>
      </c>
      <c r="CL4066" t="s">
        <v>2963</v>
      </c>
      <c r="CM4066" t="s">
        <v>2964</v>
      </c>
      <c r="CN4066">
        <v>0</v>
      </c>
      <c r="CO4066">
        <v>3.4816938430128497E-4</v>
      </c>
      <c r="CP4066">
        <v>3889</v>
      </c>
      <c r="CQ4066">
        <v>6.0004125273121902</v>
      </c>
      <c r="CR4066">
        <v>3.0396440659285671E-4</v>
      </c>
      <c r="CS4066">
        <v>19338.141474401</v>
      </c>
      <c r="CT4066">
        <v>16882.893680245157</v>
      </c>
      <c r="CU4066">
        <v>0</v>
      </c>
    </row>
    <row r="4067" spans="89:99" x14ac:dyDescent="0.25">
      <c r="CK4067" t="s">
        <v>8915</v>
      </c>
      <c r="CL4067" t="s">
        <v>8916</v>
      </c>
      <c r="CM4067" t="s">
        <v>1587</v>
      </c>
      <c r="CN4067">
        <v>0</v>
      </c>
      <c r="CO4067">
        <v>1.7915934468075701E-2</v>
      </c>
      <c r="CP4067">
        <v>3890</v>
      </c>
      <c r="CQ4067">
        <v>0.33156291846422697</v>
      </c>
      <c r="CR4067">
        <v>1.5641255764270941E-2</v>
      </c>
      <c r="CS4067">
        <v>0.37539970649063298</v>
      </c>
      <c r="CT4067">
        <v>0.32773745815575633</v>
      </c>
      <c r="CU4067">
        <v>0</v>
      </c>
    </row>
    <row r="4068" spans="89:99" x14ac:dyDescent="0.25">
      <c r="CK4068" t="s">
        <v>1199</v>
      </c>
      <c r="CL4068" t="s">
        <v>1199</v>
      </c>
      <c r="CM4068" t="s">
        <v>1200</v>
      </c>
      <c r="CN4068">
        <v>0</v>
      </c>
      <c r="CO4068">
        <v>1.3423829037790701E-3</v>
      </c>
      <c r="CP4068">
        <v>3891</v>
      </c>
      <c r="CQ4068">
        <v>0</v>
      </c>
      <c r="CR4068">
        <v>1.1719486007836645E-3</v>
      </c>
      <c r="CS4068">
        <v>0</v>
      </c>
      <c r="CT4068">
        <v>0</v>
      </c>
      <c r="CU4068">
        <v>0</v>
      </c>
    </row>
    <row r="4069" spans="89:99" x14ac:dyDescent="0.25">
      <c r="CK4069" t="s">
        <v>6962</v>
      </c>
      <c r="CL4069" t="s">
        <v>6963</v>
      </c>
      <c r="CM4069" t="s">
        <v>6964</v>
      </c>
      <c r="CN4069">
        <v>0</v>
      </c>
      <c r="CO4069">
        <v>0.61031581397213497</v>
      </c>
      <c r="CP4069">
        <v>3892</v>
      </c>
      <c r="CQ4069">
        <v>4.6922086892829098</v>
      </c>
      <c r="CR4069">
        <v>0.53282767696697697</v>
      </c>
      <c r="CS4069">
        <v>114.077790684416</v>
      </c>
      <c r="CT4069">
        <v>99.594018067959837</v>
      </c>
      <c r="CU4069">
        <v>0</v>
      </c>
    </row>
    <row r="4070" spans="89:99" x14ac:dyDescent="0.25">
      <c r="CK4070" t="s">
        <v>9196</v>
      </c>
      <c r="CL4070" t="s">
        <v>9197</v>
      </c>
      <c r="CM4070" t="s">
        <v>9198</v>
      </c>
      <c r="CN4070">
        <v>0</v>
      </c>
      <c r="CO4070">
        <v>5.8412247848822598E-3</v>
      </c>
      <c r="CP4070">
        <v>3893</v>
      </c>
      <c r="CQ4070">
        <v>-3.20553559132562E-2</v>
      </c>
      <c r="CR4070">
        <v>5.0995995212944701E-3</v>
      </c>
      <c r="CS4070">
        <v>5.7926713482813001</v>
      </c>
      <c r="CT4070">
        <v>5.0572106232181149</v>
      </c>
      <c r="CU4070">
        <v>0</v>
      </c>
    </row>
    <row r="4071" spans="89:99" x14ac:dyDescent="0.25">
      <c r="CK4071" t="s">
        <v>8487</v>
      </c>
      <c r="CL4071" t="s">
        <v>8488</v>
      </c>
      <c r="CM4071" t="s">
        <v>1169</v>
      </c>
      <c r="CN4071">
        <v>0</v>
      </c>
      <c r="CO4071">
        <v>3.0803792601914699E-4</v>
      </c>
      <c r="CP4071">
        <v>3894</v>
      </c>
      <c r="CQ4071">
        <v>5.9476171508170798E-2</v>
      </c>
      <c r="CR4071">
        <v>2.6892819878005208E-4</v>
      </c>
      <c r="CS4071">
        <v>0</v>
      </c>
      <c r="CT4071">
        <v>0</v>
      </c>
      <c r="CU4071">
        <v>0</v>
      </c>
    </row>
    <row r="4072" spans="89:99" x14ac:dyDescent="0.25">
      <c r="CK4072" t="s">
        <v>5400</v>
      </c>
      <c r="CL4072" t="s">
        <v>1075</v>
      </c>
      <c r="CM4072" t="s">
        <v>1076</v>
      </c>
      <c r="CN4072">
        <v>0</v>
      </c>
      <c r="CO4072">
        <v>5.3573843159364397E-4</v>
      </c>
      <c r="CP4072">
        <v>3896</v>
      </c>
      <c r="CQ4072">
        <v>10.886399018442701</v>
      </c>
      <c r="CR4072">
        <v>4.677189373647887E-4</v>
      </c>
      <c r="CS4072">
        <v>0.26786921579682199</v>
      </c>
      <c r="CT4072">
        <v>0.23385946868239435</v>
      </c>
      <c r="CU4072">
        <v>0</v>
      </c>
    </row>
    <row r="4073" spans="89:99" x14ac:dyDescent="0.25">
      <c r="CK4073" t="s">
        <v>4574</v>
      </c>
      <c r="CL4073" t="s">
        <v>8889</v>
      </c>
      <c r="CM4073" t="s">
        <v>8890</v>
      </c>
      <c r="CN4073">
        <v>0</v>
      </c>
      <c r="CO4073">
        <v>0.340040370840059</v>
      </c>
      <c r="CP4073">
        <v>3897</v>
      </c>
      <c r="CQ4073">
        <v>-18.984545054516602</v>
      </c>
      <c r="CR4073">
        <v>0.29686748519672185</v>
      </c>
      <c r="CS4073">
        <v>0.37630840691432899</v>
      </c>
      <c r="CT4073">
        <v>0.32853078633885824</v>
      </c>
      <c r="CU4073">
        <v>0</v>
      </c>
    </row>
    <row r="4074" spans="89:99" x14ac:dyDescent="0.25">
      <c r="CK4074" t="s">
        <v>9148</v>
      </c>
      <c r="CL4074" t="s">
        <v>1322</v>
      </c>
      <c r="CM4074" t="s">
        <v>1323</v>
      </c>
      <c r="CN4074">
        <v>0</v>
      </c>
      <c r="CO4074">
        <v>1.51791367739601E-3</v>
      </c>
      <c r="CP4074">
        <v>3898</v>
      </c>
      <c r="CQ4074">
        <v>-7.9115834464650598</v>
      </c>
      <c r="CR4074">
        <v>1.3251932852591033E-3</v>
      </c>
      <c r="CS4074">
        <v>3.98354043150667</v>
      </c>
      <c r="CT4074">
        <v>3.4777742041608581</v>
      </c>
      <c r="CU4074">
        <v>0</v>
      </c>
    </row>
    <row r="4075" spans="89:99" x14ac:dyDescent="0.25">
      <c r="CK4075" t="s">
        <v>8428</v>
      </c>
      <c r="CL4075" t="s">
        <v>8429</v>
      </c>
      <c r="CM4075" t="s">
        <v>8430</v>
      </c>
      <c r="CN4075">
        <v>0</v>
      </c>
      <c r="CO4075">
        <v>1.7957435512477E-18</v>
      </c>
      <c r="CP4075">
        <v>3899</v>
      </c>
      <c r="CQ4075">
        <v>0</v>
      </c>
      <c r="CR4075">
        <v>1.5677487670070875E-18</v>
      </c>
      <c r="CS4075">
        <v>0</v>
      </c>
      <c r="CT4075">
        <v>0</v>
      </c>
      <c r="CU4075">
        <v>0</v>
      </c>
    </row>
    <row r="4076" spans="89:99" x14ac:dyDescent="0.25">
      <c r="CK4076" t="s">
        <v>1039</v>
      </c>
      <c r="CL4076" t="s">
        <v>8020</v>
      </c>
      <c r="CM4076" t="s">
        <v>1602</v>
      </c>
      <c r="CN4076">
        <v>0</v>
      </c>
      <c r="CO4076">
        <v>1.2014103017627699E-3</v>
      </c>
      <c r="CP4076">
        <v>3900</v>
      </c>
      <c r="CQ4076">
        <v>0</v>
      </c>
      <c r="CR4076">
        <v>1.0488744442097618E-3</v>
      </c>
      <c r="CS4076">
        <v>0</v>
      </c>
      <c r="CT4076">
        <v>0</v>
      </c>
      <c r="CU4076">
        <v>0</v>
      </c>
    </row>
    <row r="4077" spans="89:99" x14ac:dyDescent="0.25">
      <c r="CK4077" t="s">
        <v>9185</v>
      </c>
      <c r="CL4077" t="s">
        <v>1466</v>
      </c>
      <c r="CM4077" t="s">
        <v>1467</v>
      </c>
      <c r="CN4077">
        <v>0</v>
      </c>
      <c r="CO4077">
        <v>6.9203538383267202E-5</v>
      </c>
      <c r="CP4077">
        <v>3901</v>
      </c>
      <c r="CQ4077">
        <v>102.02252547151301</v>
      </c>
      <c r="CR4077">
        <v>6.041718033597408E-5</v>
      </c>
      <c r="CS4077">
        <v>815.51175380239795</v>
      </c>
      <c r="CT4077">
        <v>711.97111949263046</v>
      </c>
      <c r="CU4077">
        <v>0</v>
      </c>
    </row>
    <row r="4078" spans="89:99" x14ac:dyDescent="0.25">
      <c r="CK4078" t="s">
        <v>8138</v>
      </c>
      <c r="CL4078" t="s">
        <v>8139</v>
      </c>
      <c r="CM4078" t="s">
        <v>8140</v>
      </c>
      <c r="CN4078">
        <v>0</v>
      </c>
      <c r="CO4078">
        <v>5.0004594939540203E-5</v>
      </c>
      <c r="CP4078">
        <v>3902</v>
      </c>
      <c r="CQ4078">
        <v>0</v>
      </c>
      <c r="CR4078">
        <v>4.3655811547636433E-5</v>
      </c>
      <c r="CS4078">
        <v>0</v>
      </c>
      <c r="CT4078">
        <v>0</v>
      </c>
      <c r="CU4078">
        <v>0</v>
      </c>
    </row>
    <row r="4079" spans="89:99" x14ac:dyDescent="0.25">
      <c r="CK4079" t="s">
        <v>849</v>
      </c>
      <c r="CL4079" t="s">
        <v>849</v>
      </c>
      <c r="CM4079" t="s">
        <v>9583</v>
      </c>
      <c r="CN4079">
        <v>0</v>
      </c>
      <c r="CO4079">
        <v>0.22535800412207699</v>
      </c>
      <c r="CP4079">
        <v>3903</v>
      </c>
      <c r="CQ4079">
        <v>31.550383066099599</v>
      </c>
      <c r="CR4079">
        <v>0.19674565048672166</v>
      </c>
      <c r="CS4079">
        <v>27.928779922904699</v>
      </c>
      <c r="CT4079">
        <v>24.382830308773034</v>
      </c>
      <c r="CU4079">
        <v>0</v>
      </c>
    </row>
    <row r="4080" spans="89:99" x14ac:dyDescent="0.25">
      <c r="CK4080" t="s">
        <v>7948</v>
      </c>
      <c r="CL4080" t="s">
        <v>7948</v>
      </c>
      <c r="CM4080" t="s">
        <v>7949</v>
      </c>
      <c r="CN4080">
        <v>0</v>
      </c>
      <c r="CO4080">
        <v>4.0111618811497302E-2</v>
      </c>
      <c r="CP4080">
        <v>3904</v>
      </c>
      <c r="CQ4080">
        <v>0</v>
      </c>
      <c r="CR4080">
        <v>3.5018887240714371E-2</v>
      </c>
      <c r="CS4080">
        <v>0</v>
      </c>
      <c r="CT4080">
        <v>0</v>
      </c>
      <c r="CU4080">
        <v>0</v>
      </c>
    </row>
    <row r="4081" spans="89:99" x14ac:dyDescent="0.25">
      <c r="CK4081" t="s">
        <v>6256</v>
      </c>
      <c r="CL4081" t="s">
        <v>6257</v>
      </c>
      <c r="CM4081" t="s">
        <v>6258</v>
      </c>
      <c r="CN4081">
        <v>0</v>
      </c>
      <c r="CO4081">
        <v>3.4341715286249599E-5</v>
      </c>
      <c r="CP4081">
        <v>3905</v>
      </c>
      <c r="CQ4081">
        <v>-50.311832103510099</v>
      </c>
      <c r="CR4081">
        <v>2.9981553746646213E-5</v>
      </c>
      <c r="CS4081">
        <v>0.359248683609457</v>
      </c>
      <c r="CT4081">
        <v>0.31363703374366597</v>
      </c>
      <c r="CU4081">
        <v>0</v>
      </c>
    </row>
    <row r="4082" spans="89:99" x14ac:dyDescent="0.25">
      <c r="CK4082" t="s">
        <v>8086</v>
      </c>
      <c r="CL4082" t="s">
        <v>8087</v>
      </c>
      <c r="CM4082" t="s">
        <v>8088</v>
      </c>
      <c r="CN4082">
        <v>0</v>
      </c>
      <c r="CO4082">
        <v>6.8637583291235205E-5</v>
      </c>
      <c r="CP4082">
        <v>3906</v>
      </c>
      <c r="CQ4082">
        <v>-0.26059449008760299</v>
      </c>
      <c r="CR4082">
        <v>5.9923081166246835E-5</v>
      </c>
      <c r="CS4082">
        <v>0</v>
      </c>
      <c r="CT4082">
        <v>0</v>
      </c>
      <c r="CU4082">
        <v>0</v>
      </c>
    </row>
    <row r="4083" spans="89:99" x14ac:dyDescent="0.25">
      <c r="CK4083" t="s">
        <v>7970</v>
      </c>
      <c r="CL4083" t="s">
        <v>7971</v>
      </c>
      <c r="CM4083" t="s">
        <v>7972</v>
      </c>
      <c r="CN4083">
        <v>0</v>
      </c>
      <c r="CO4083">
        <v>2.5044069494525398E-2</v>
      </c>
      <c r="CP4083">
        <v>3907</v>
      </c>
      <c r="CQ4083">
        <v>-0.32277153475446402</v>
      </c>
      <c r="CR4083">
        <v>2.1864374255222481E-2</v>
      </c>
      <c r="CS4083">
        <v>0</v>
      </c>
      <c r="CT4083">
        <v>0</v>
      </c>
      <c r="CU4083">
        <v>0</v>
      </c>
    </row>
    <row r="4084" spans="89:99" x14ac:dyDescent="0.25">
      <c r="CK4084" t="s">
        <v>7592</v>
      </c>
      <c r="CL4084" t="s">
        <v>7593</v>
      </c>
      <c r="CM4084" t="s">
        <v>7594</v>
      </c>
      <c r="CN4084">
        <v>0</v>
      </c>
      <c r="CO4084">
        <v>3.4738614361715403E-5</v>
      </c>
      <c r="CP4084">
        <v>3908</v>
      </c>
      <c r="CQ4084">
        <v>1.0302862023699</v>
      </c>
      <c r="CR4084">
        <v>3.0328060927894577E-5</v>
      </c>
      <c r="CS4084">
        <v>0</v>
      </c>
      <c r="CT4084">
        <v>0</v>
      </c>
      <c r="CU4084">
        <v>0</v>
      </c>
    </row>
    <row r="4085" spans="89:99" x14ac:dyDescent="0.25">
      <c r="CK4085" t="s">
        <v>8369</v>
      </c>
      <c r="CL4085" t="s">
        <v>8370</v>
      </c>
      <c r="CM4085" t="s">
        <v>8371</v>
      </c>
      <c r="CN4085">
        <v>0</v>
      </c>
      <c r="CO4085">
        <v>3.2385182151798499E-4</v>
      </c>
      <c r="CP4085">
        <v>3909</v>
      </c>
      <c r="CQ4085">
        <v>0</v>
      </c>
      <c r="CR4085">
        <v>2.8273429885077565E-4</v>
      </c>
      <c r="CS4085">
        <v>0</v>
      </c>
      <c r="CT4085">
        <v>0</v>
      </c>
      <c r="CU4085">
        <v>0</v>
      </c>
    </row>
    <row r="4086" spans="89:99" x14ac:dyDescent="0.25">
      <c r="CK4086" t="s">
        <v>8882</v>
      </c>
      <c r="CL4086" t="s">
        <v>408</v>
      </c>
      <c r="CM4086" t="s">
        <v>409</v>
      </c>
      <c r="CN4086">
        <v>0</v>
      </c>
      <c r="CO4086">
        <v>1.3798015390854099E-2</v>
      </c>
      <c r="CP4086">
        <v>3910</v>
      </c>
      <c r="CQ4086">
        <v>0</v>
      </c>
      <c r="CR4086">
        <v>1.2046164164769703E-2</v>
      </c>
      <c r="CS4086">
        <v>0</v>
      </c>
      <c r="CT4086">
        <v>0</v>
      </c>
      <c r="CU4086">
        <v>0</v>
      </c>
    </row>
    <row r="4087" spans="89:99" x14ac:dyDescent="0.25">
      <c r="CK4087" t="s">
        <v>3900</v>
      </c>
      <c r="CL4087" t="s">
        <v>9006</v>
      </c>
      <c r="CM4087" t="s">
        <v>9007</v>
      </c>
      <c r="CN4087">
        <v>0</v>
      </c>
      <c r="CO4087">
        <v>1.4314061464023E-2</v>
      </c>
      <c r="CP4087">
        <v>3911</v>
      </c>
      <c r="CQ4087">
        <v>0</v>
      </c>
      <c r="CR4087">
        <v>1.2496690964304788E-2</v>
      </c>
      <c r="CS4087">
        <v>0</v>
      </c>
      <c r="CT4087">
        <v>0</v>
      </c>
      <c r="CU4087">
        <v>0</v>
      </c>
    </row>
    <row r="4088" spans="89:99" x14ac:dyDescent="0.25">
      <c r="CK4088" t="s">
        <v>7617</v>
      </c>
      <c r="CL4088" t="s">
        <v>7618</v>
      </c>
      <c r="CM4088" t="s">
        <v>7619</v>
      </c>
      <c r="CN4088">
        <v>0</v>
      </c>
      <c r="CO4088">
        <v>1.1782514640568799E-3</v>
      </c>
      <c r="CP4088">
        <v>3912</v>
      </c>
      <c r="CQ4088">
        <v>0.91951985030199102</v>
      </c>
      <c r="CR4088">
        <v>1.0286559451743625E-3</v>
      </c>
      <c r="CS4088">
        <v>2.3565029281137599</v>
      </c>
      <c r="CT4088">
        <v>2.0573118903487253</v>
      </c>
      <c r="CU4088">
        <v>0</v>
      </c>
    </row>
    <row r="4089" spans="89:99" x14ac:dyDescent="0.25">
      <c r="CK4089" t="s">
        <v>8766</v>
      </c>
      <c r="CL4089" t="s">
        <v>8767</v>
      </c>
      <c r="CM4089" t="s">
        <v>8768</v>
      </c>
      <c r="CN4089">
        <v>0</v>
      </c>
      <c r="CO4089">
        <v>3.43375982945147E-5</v>
      </c>
      <c r="CP4089">
        <v>3913</v>
      </c>
      <c r="CQ4089">
        <v>9.4435060469507792E-3</v>
      </c>
      <c r="CR4089">
        <v>2.9977959464649943E-5</v>
      </c>
      <c r="CS4089">
        <v>0</v>
      </c>
      <c r="CT4089">
        <v>0</v>
      </c>
      <c r="CU4089">
        <v>0</v>
      </c>
    </row>
    <row r="4090" spans="89:99" x14ac:dyDescent="0.25">
      <c r="CK4090" t="s">
        <v>8520</v>
      </c>
      <c r="CL4090" t="s">
        <v>8521</v>
      </c>
      <c r="CM4090" t="s">
        <v>8522</v>
      </c>
      <c r="CN4090">
        <v>0</v>
      </c>
      <c r="CO4090">
        <v>6.8838952769639206E-5</v>
      </c>
      <c r="CP4090">
        <v>3914</v>
      </c>
      <c r="CQ4090">
        <v>0.49079597428517602</v>
      </c>
      <c r="CR4090">
        <v>6.0098883970194751E-5</v>
      </c>
      <c r="CS4090">
        <v>0</v>
      </c>
      <c r="CT4090">
        <v>0</v>
      </c>
      <c r="CU4090">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43"/>
  <sheetViews>
    <sheetView topLeftCell="R1" zoomScale="89" zoomScaleNormal="89" workbookViewId="0">
      <selection activeCell="T6" sqref="T6"/>
    </sheetView>
  </sheetViews>
  <sheetFormatPr defaultRowHeight="15" x14ac:dyDescent="0.25"/>
  <cols>
    <col min="1" max="1" width="32.42578125" hidden="1" customWidth="1"/>
    <col min="2" max="2" width="16.7109375" hidden="1" customWidth="1"/>
    <col min="3" max="3" width="9.140625" hidden="1" customWidth="1"/>
    <col min="4" max="4" width="22.7109375" hidden="1" customWidth="1"/>
    <col min="5" max="5" width="12.5703125" hidden="1" customWidth="1"/>
    <col min="6" max="6" width="17.140625" hidden="1" customWidth="1"/>
    <col min="7" max="7" width="11.5703125" hidden="1" customWidth="1"/>
    <col min="8" max="8" width="21" hidden="1" customWidth="1"/>
    <col min="9" max="9" width="17.85546875" hidden="1" customWidth="1"/>
    <col min="10" max="10" width="20.5703125" hidden="1" customWidth="1"/>
    <col min="11" max="11" width="20.85546875" hidden="1" customWidth="1"/>
    <col min="12" max="16" width="9.140625" hidden="1" customWidth="1"/>
    <col min="17" max="17" width="0" hidden="1" customWidth="1"/>
  </cols>
  <sheetData>
    <row r="1" spans="1:14" x14ac:dyDescent="0.25">
      <c r="A1" t="s">
        <v>0</v>
      </c>
      <c r="C1" t="s">
        <v>11</v>
      </c>
      <c r="F1" t="s">
        <v>13</v>
      </c>
      <c r="G1" t="s">
        <v>14</v>
      </c>
      <c r="H1" t="s">
        <v>1512</v>
      </c>
      <c r="I1" t="s">
        <v>1513</v>
      </c>
      <c r="J1" t="s">
        <v>1884</v>
      </c>
      <c r="K1" t="s">
        <v>1885</v>
      </c>
      <c r="N1" t="s">
        <v>1500</v>
      </c>
    </row>
    <row r="2" spans="1:14" x14ac:dyDescent="0.25">
      <c r="A2" t="s">
        <v>1977</v>
      </c>
      <c r="C2" t="s">
        <v>12</v>
      </c>
      <c r="F2" t="s">
        <v>7</v>
      </c>
      <c r="G2" t="s">
        <v>7</v>
      </c>
      <c r="H2" t="s">
        <v>1511</v>
      </c>
      <c r="J2" t="s">
        <v>1886</v>
      </c>
    </row>
    <row r="3" spans="1:14" x14ac:dyDescent="0.25">
      <c r="A3" t="s">
        <v>1978</v>
      </c>
      <c r="C3" t="s">
        <v>1509</v>
      </c>
      <c r="F3" t="s">
        <v>8</v>
      </c>
      <c r="G3" t="s">
        <v>8</v>
      </c>
      <c r="J3" t="s">
        <v>1887</v>
      </c>
      <c r="M3" t="s">
        <v>1501</v>
      </c>
      <c r="N3" t="e">
        <f>VLOOKUP(Portfolio!L28,zooks[],7,FALSE)+0</f>
        <v>#N/A</v>
      </c>
    </row>
    <row r="4" spans="1:14" x14ac:dyDescent="0.25">
      <c r="A4" t="s">
        <v>1990</v>
      </c>
      <c r="C4" t="s">
        <v>1510</v>
      </c>
      <c r="F4" t="str">
        <f>Portfolio!F2</f>
        <v>USD</v>
      </c>
      <c r="G4" t="str">
        <f>Portfolio!F2</f>
        <v>USD</v>
      </c>
      <c r="M4" t="s">
        <v>1502</v>
      </c>
      <c r="N4" t="e">
        <f>VLOOKUP(Portfolio!N28,zooks[],7,FALSE)+0</f>
        <v>#N/A</v>
      </c>
    </row>
    <row r="5" spans="1:14" x14ac:dyDescent="0.25">
      <c r="A5" t="s">
        <v>1979</v>
      </c>
      <c r="M5" t="s">
        <v>1503</v>
      </c>
      <c r="N5" t="e">
        <f>VLOOKUP(Portfolio!L38,zooks[],7,FALSE)+0</f>
        <v>#N/A</v>
      </c>
    </row>
    <row r="6" spans="1:14" x14ac:dyDescent="0.25">
      <c r="A6" t="s">
        <v>1980</v>
      </c>
      <c r="M6" t="s">
        <v>1504</v>
      </c>
      <c r="N6" t="e">
        <f>VLOOKUP(Portfolio!N38,zooks[],7,FALSE)+0</f>
        <v>#N/A</v>
      </c>
    </row>
    <row r="8" spans="1:14" x14ac:dyDescent="0.25">
      <c r="M8" t="s">
        <v>1506</v>
      </c>
    </row>
    <row r="9" spans="1:14" x14ac:dyDescent="0.25">
      <c r="M9" t="s">
        <v>1505</v>
      </c>
    </row>
    <row r="15" spans="1:14" x14ac:dyDescent="0.25">
      <c r="A15" t="s">
        <v>15</v>
      </c>
      <c r="B15">
        <f>SUMIFS(totalcostorproceeds,action,"buy",bosinto,"*(bank)")</f>
        <v>0</v>
      </c>
      <c r="I15" t="s">
        <v>1680</v>
      </c>
    </row>
    <row r="16" spans="1:14" ht="15.75" thickBot="1" x14ac:dyDescent="0.3">
      <c r="A16" t="s">
        <v>16</v>
      </c>
      <c r="B16">
        <f>SUMIFS(totalcostorproceeds,action,"sell",bosinto,"*(proceeds)")</f>
        <v>0</v>
      </c>
    </row>
    <row r="17" spans="1:16" ht="15.75" thickBot="1" x14ac:dyDescent="0.3">
      <c r="A17" t="s">
        <v>17</v>
      </c>
      <c r="B17">
        <f>SUMIFS(totalcostorproceeds,action,"buy",bosinto,"*(proceeds)")</f>
        <v>0</v>
      </c>
      <c r="H17" t="s">
        <v>1681</v>
      </c>
      <c r="I17" s="167">
        <f ca="1">IFERROR(VLOOKUP(INDIRECT("Portfolio!" &amp; "C11"),zooks[],7,FALSE)+0,0)</f>
        <v>1.1352811296193801</v>
      </c>
      <c r="J17" s="168">
        <f ca="1">ROUND(I17,1)</f>
        <v>1.1000000000000001</v>
      </c>
      <c r="N17" t="s">
        <v>1981</v>
      </c>
      <c r="P17" t="str">
        <f>IF(Portfolio!$F$2="USD","A",IF(Portfolio!$F$2="AUD","B",IF(Portfolio!$F$2="CAD","C",IF(Portfolio!$F$2="EUR","D",IF(Portfolio!$F$2="GBP","E",IF(Portfolio!$F$2="NZD","F",""))))))</f>
        <v>A</v>
      </c>
    </row>
    <row r="18" spans="1:16" ht="15.75" thickBot="1" x14ac:dyDescent="0.3">
      <c r="I18" s="169">
        <f ca="1">IFERROR(VLOOKUP(INDIRECT("Portfolio!" &amp; "C12"),zooks[],7,FALSE)+0,0)</f>
        <v>0.66381813875048401</v>
      </c>
      <c r="J18" s="168">
        <f t="shared" ref="J18:J24" ca="1" si="0">ROUND(I18,1)</f>
        <v>0.7</v>
      </c>
    </row>
    <row r="19" spans="1:16" ht="15.75" thickBot="1" x14ac:dyDescent="0.3">
      <c r="A19" t="s">
        <v>18</v>
      </c>
      <c r="B19">
        <f>SUMIFS(quantity,action,"buy",asset,"btc")</f>
        <v>0</v>
      </c>
      <c r="D19" t="s">
        <v>1514</v>
      </c>
      <c r="E19">
        <f>SUMIFS(quantity,asset,"BTC",action,"coin deposit")</f>
        <v>0</v>
      </c>
      <c r="I19" s="169">
        <f ca="1">IFERROR(VLOOKUP(INDIRECT("Portfolio!" &amp; "C13"),zooks[],7,FALSE)+0,0)</f>
        <v>0</v>
      </c>
      <c r="J19" s="168">
        <f t="shared" ca="1" si="0"/>
        <v>0</v>
      </c>
      <c r="N19" t="s">
        <v>1989</v>
      </c>
    </row>
    <row r="20" spans="1:16" ht="15.75" thickBot="1" x14ac:dyDescent="0.3">
      <c r="A20" t="s">
        <v>19</v>
      </c>
      <c r="B20">
        <f>SUMIFS(quantity,action,"sell",asset,"btc")</f>
        <v>0</v>
      </c>
      <c r="D20" t="s">
        <v>1515</v>
      </c>
      <c r="E20">
        <f>SUMIFS(quantity,asset,"BTC",action,"coin deduction")</f>
        <v>0</v>
      </c>
      <c r="I20" s="169">
        <f ca="1">IFERROR(VLOOKUP(INDIRECT("Portfolio!" &amp; "C14"),zooks[],7,FALSE)+0,0)</f>
        <v>0</v>
      </c>
      <c r="J20" s="168">
        <f t="shared" ca="1" si="0"/>
        <v>0</v>
      </c>
    </row>
    <row r="21" spans="1:16" ht="15.75" thickBot="1" x14ac:dyDescent="0.3">
      <c r="A21" t="s">
        <v>20</v>
      </c>
      <c r="B21">
        <f>SUMIFS(totalcostorproceeds,action,"buy",bosinto,"btc")</f>
        <v>0</v>
      </c>
      <c r="I21" s="169">
        <f ca="1">IFERROR(VLOOKUP(INDIRECT("Portfolio!" &amp; "C15"),zooks[],7,FALSE)+0,0)</f>
        <v>0</v>
      </c>
      <c r="J21" s="168">
        <f t="shared" ca="1" si="0"/>
        <v>0</v>
      </c>
      <c r="N21" t="s">
        <v>0</v>
      </c>
      <c r="O21" t="s">
        <v>1982</v>
      </c>
    </row>
    <row r="22" spans="1:16" ht="15.75" thickBot="1" x14ac:dyDescent="0.3">
      <c r="A22" t="s">
        <v>21</v>
      </c>
      <c r="B22">
        <f>SUMIFS(totalcostorproceeds,action,"sell",bosinto,"btc")</f>
        <v>0</v>
      </c>
      <c r="I22" s="169">
        <f ca="1">IFERROR(VLOOKUP(INDIRECT("Portfolio!" &amp; "C16"),zooks[],7,FALSE)+0,0)</f>
        <v>0</v>
      </c>
      <c r="J22" s="168">
        <f t="shared" ca="1" si="0"/>
        <v>0</v>
      </c>
      <c r="N22" t="s">
        <v>1977</v>
      </c>
      <c r="O22" t="s">
        <v>1983</v>
      </c>
    </row>
    <row r="23" spans="1:16" ht="15.75" thickBot="1" x14ac:dyDescent="0.3">
      <c r="I23" s="169">
        <f ca="1">IFERROR(VLOOKUP(INDIRECT("Portfolio!" &amp; "C17"),zooks[],7,FALSE)+0,0)</f>
        <v>0</v>
      </c>
      <c r="J23" s="168">
        <f t="shared" ca="1" si="0"/>
        <v>0</v>
      </c>
      <c r="N23" t="s">
        <v>1978</v>
      </c>
      <c r="O23" t="s">
        <v>1984</v>
      </c>
    </row>
    <row r="24" spans="1:16" ht="15.75" thickBot="1" x14ac:dyDescent="0.3">
      <c r="A24" t="s">
        <v>22</v>
      </c>
      <c r="B24">
        <f>SUMIFS(quantity,action,"buy",asset,"eth")</f>
        <v>0</v>
      </c>
      <c r="D24" t="s">
        <v>1516</v>
      </c>
      <c r="E24">
        <f>SUMIFS(quantity,asset,"ETH",action,"coin deposit")</f>
        <v>0</v>
      </c>
      <c r="I24" s="169">
        <f ca="1">IFERROR(VLOOKUP(INDIRECT("Portfolio!" &amp; "C18"),zooks[],7,FALSE)+0,0)</f>
        <v>0</v>
      </c>
      <c r="J24" s="168">
        <f t="shared" ca="1" si="0"/>
        <v>0</v>
      </c>
      <c r="N24" t="s">
        <v>1990</v>
      </c>
      <c r="O24" t="s">
        <v>1985</v>
      </c>
    </row>
    <row r="25" spans="1:16" ht="15.75" thickBot="1" x14ac:dyDescent="0.3">
      <c r="A25" t="s">
        <v>23</v>
      </c>
      <c r="B25">
        <f>SUMIFS(quantity,action,"sell",asset,"eth")</f>
        <v>0</v>
      </c>
      <c r="D25" t="s">
        <v>1517</v>
      </c>
      <c r="E25">
        <f>SUMIFS(quantity,asset,"ETH",action,"coin deduction")</f>
        <v>0</v>
      </c>
      <c r="I25" s="169">
        <f ca="1">IFERROR(VLOOKUP(INDIRECT("Portfolio!" &amp; "C19"),zooks[],7,FALSE)+0,0)</f>
        <v>0</v>
      </c>
      <c r="J25" s="168">
        <f t="shared" ref="J25:J81" ca="1" si="1">IFERROR(ROUND(I25,1),0)</f>
        <v>0</v>
      </c>
      <c r="N25" t="s">
        <v>1986</v>
      </c>
      <c r="O25" t="s">
        <v>1987</v>
      </c>
    </row>
    <row r="26" spans="1:16" ht="15.75" thickBot="1" x14ac:dyDescent="0.3">
      <c r="A26" t="s">
        <v>24</v>
      </c>
      <c r="B26">
        <f>SUMIFS(totalcostorproceeds,action,"buy",bosinto,"eth")</f>
        <v>0</v>
      </c>
      <c r="I26" s="169">
        <f ca="1">IFERROR(VLOOKUP(INDIRECT("Portfolio!" &amp; "C20"),zooks[],7,FALSE)+0,0)</f>
        <v>0</v>
      </c>
      <c r="J26" s="168">
        <f t="shared" ca="1" si="1"/>
        <v>0</v>
      </c>
      <c r="N26" t="s">
        <v>1980</v>
      </c>
      <c r="O26" t="s">
        <v>1988</v>
      </c>
    </row>
    <row r="27" spans="1:16" ht="15.75" thickBot="1" x14ac:dyDescent="0.3">
      <c r="A27" t="s">
        <v>25</v>
      </c>
      <c r="B27">
        <f>SUMIFS(totalcostorproceeds,action,"sell",bosinto,"eth")</f>
        <v>0</v>
      </c>
      <c r="I27" s="169">
        <f ca="1">IFERROR(VLOOKUP(INDIRECT("Portfolio!" &amp; "C21"),zooks[],7,FALSE)+0,0)</f>
        <v>0</v>
      </c>
      <c r="J27" s="168">
        <f t="shared" ca="1" si="1"/>
        <v>0</v>
      </c>
    </row>
    <row r="28" spans="1:16" ht="15.75" thickBot="1" x14ac:dyDescent="0.3">
      <c r="I28" s="169">
        <f ca="1">IFERROR(VLOOKUP(INDIRECT("Portfolio!" &amp; "C22"),zooks[],7,FALSE)+0,0)</f>
        <v>0</v>
      </c>
      <c r="J28" s="168">
        <f t="shared" ca="1" si="1"/>
        <v>0</v>
      </c>
    </row>
    <row r="29" spans="1:16" ht="15.75" thickBot="1" x14ac:dyDescent="0.3">
      <c r="I29" s="169">
        <f ca="1">IFERROR(VLOOKUP(INDIRECT("Portfolio!" &amp; "C23"),zooks[],7,FALSE)+0,0)</f>
        <v>0</v>
      </c>
      <c r="J29" s="168">
        <f t="shared" ca="1" si="1"/>
        <v>0</v>
      </c>
    </row>
    <row r="30" spans="1:16" ht="15.75" thickBot="1" x14ac:dyDescent="0.3">
      <c r="A30" t="s">
        <v>1878</v>
      </c>
      <c r="B30">
        <f>SUMIFS(totalcostorproceeds,action,"buy",bosinto,Portfolio!F2)</f>
        <v>0</v>
      </c>
      <c r="I30" s="169">
        <f ca="1">IFERROR(VLOOKUP(INDIRECT("Portfolio!" &amp; "C24"),zooks[],7,FALSE)+0,0)</f>
        <v>0</v>
      </c>
      <c r="J30" s="168">
        <f t="shared" ca="1" si="1"/>
        <v>0</v>
      </c>
    </row>
    <row r="31" spans="1:16" ht="15.75" thickBot="1" x14ac:dyDescent="0.3">
      <c r="A31" t="s">
        <v>1879</v>
      </c>
      <c r="B31">
        <f>SUMIFS(totalcostorproceeds,action,"sell",bosinto,Portfolio!F2)</f>
        <v>0</v>
      </c>
      <c r="I31" s="169">
        <f ca="1">IFERROR(VLOOKUP(INDIRECT("Portfolio!" &amp; "C25"),zooks[],7,FALSE)+0,0)</f>
        <v>0</v>
      </c>
      <c r="J31" s="168">
        <f t="shared" ca="1" si="1"/>
        <v>0</v>
      </c>
    </row>
    <row r="32" spans="1:16" ht="15.75" thickBot="1" x14ac:dyDescent="0.3">
      <c r="I32" s="169">
        <f ca="1">IFERROR(VLOOKUP(INDIRECT("Portfolio!" &amp; "C26"),zooks[],7,FALSE)+0,0)</f>
        <v>0</v>
      </c>
      <c r="J32" s="168">
        <f t="shared" ca="1" si="1"/>
        <v>0</v>
      </c>
    </row>
    <row r="33" spans="9:10" ht="15.75" thickBot="1" x14ac:dyDescent="0.3">
      <c r="I33" s="169">
        <f ca="1">IFERROR(VLOOKUP(INDIRECT("Portfolio!" &amp; "C27"),zooks[],7,FALSE)+0,0)</f>
        <v>0</v>
      </c>
      <c r="J33" s="168">
        <f t="shared" ca="1" si="1"/>
        <v>0</v>
      </c>
    </row>
    <row r="34" spans="9:10" ht="15.75" thickBot="1" x14ac:dyDescent="0.3">
      <c r="I34" s="169">
        <f ca="1">IFERROR(VLOOKUP(INDIRECT("Portfolio!" &amp; "C28"),zooks[],7,FALSE)+0,0)</f>
        <v>0</v>
      </c>
      <c r="J34" s="168">
        <f t="shared" ca="1" si="1"/>
        <v>0</v>
      </c>
    </row>
    <row r="35" spans="9:10" ht="15.75" thickBot="1" x14ac:dyDescent="0.3">
      <c r="I35" s="169">
        <f ca="1">IFERROR(VLOOKUP(INDIRECT("Portfolio!" &amp; "C29"),zooks[],7,FALSE)+0,0)</f>
        <v>0</v>
      </c>
      <c r="J35" s="168">
        <f t="shared" ca="1" si="1"/>
        <v>0</v>
      </c>
    </row>
    <row r="36" spans="9:10" ht="15.75" thickBot="1" x14ac:dyDescent="0.3">
      <c r="I36" s="169">
        <f ca="1">IFERROR(VLOOKUP(INDIRECT("Portfolio!" &amp; "C30"),zooks[],7,FALSE)+0,0)</f>
        <v>0</v>
      </c>
      <c r="J36" s="168">
        <f t="shared" ca="1" si="1"/>
        <v>0</v>
      </c>
    </row>
    <row r="37" spans="9:10" ht="15.75" thickBot="1" x14ac:dyDescent="0.3">
      <c r="I37" s="169">
        <f ca="1">IFERROR(VLOOKUP(INDIRECT("Portfolio!" &amp; "C31"),zooks[],7,FALSE)+0,0)</f>
        <v>0</v>
      </c>
      <c r="J37" s="168">
        <f t="shared" ca="1" si="1"/>
        <v>0</v>
      </c>
    </row>
    <row r="38" spans="9:10" ht="15.75" thickBot="1" x14ac:dyDescent="0.3">
      <c r="I38" s="169">
        <f ca="1">IFERROR(VLOOKUP(INDIRECT("Portfolio!" &amp; "C32"),zooks[],7,FALSE)+0,0)</f>
        <v>0</v>
      </c>
      <c r="J38" s="168">
        <f t="shared" ca="1" si="1"/>
        <v>0</v>
      </c>
    </row>
    <row r="39" spans="9:10" ht="15.75" thickBot="1" x14ac:dyDescent="0.3">
      <c r="I39" s="169">
        <f ca="1">IFERROR(VLOOKUP(INDIRECT("Portfolio!" &amp; "C33"),zooks[],7,FALSE)+0,0)</f>
        <v>0</v>
      </c>
      <c r="J39" s="168">
        <f t="shared" ca="1" si="1"/>
        <v>0</v>
      </c>
    </row>
    <row r="40" spans="9:10" ht="15.75" thickBot="1" x14ac:dyDescent="0.3">
      <c r="I40" s="169">
        <f ca="1">IFERROR(VLOOKUP(INDIRECT("Portfolio!" &amp; "C34"),zooks[],7,FALSE)+0,0)</f>
        <v>0</v>
      </c>
      <c r="J40" s="168">
        <f t="shared" ca="1" si="1"/>
        <v>0</v>
      </c>
    </row>
    <row r="41" spans="9:10" ht="15.75" thickBot="1" x14ac:dyDescent="0.3">
      <c r="I41" s="169">
        <f ca="1">IFERROR(VLOOKUP(INDIRECT("Portfolio!" &amp; "C35"),zooks[],7,FALSE)+0,0)</f>
        <v>0</v>
      </c>
      <c r="J41" s="168">
        <f t="shared" ca="1" si="1"/>
        <v>0</v>
      </c>
    </row>
    <row r="42" spans="9:10" ht="15.75" thickBot="1" x14ac:dyDescent="0.3">
      <c r="I42" s="169">
        <f ca="1">IFERROR(VLOOKUP(INDIRECT("Portfolio!" &amp; "C36"),zooks[],7,FALSE)+0,0)</f>
        <v>0</v>
      </c>
      <c r="J42" s="168">
        <f t="shared" ca="1" si="1"/>
        <v>0</v>
      </c>
    </row>
    <row r="43" spans="9:10" ht="15.75" thickBot="1" x14ac:dyDescent="0.3">
      <c r="I43" s="169">
        <f ca="1">IFERROR(VLOOKUP(INDIRECT("Portfolio!" &amp; "C37"),zooks[],7,FALSE)+0,0)</f>
        <v>0</v>
      </c>
      <c r="J43" s="168">
        <f t="shared" ca="1" si="1"/>
        <v>0</v>
      </c>
    </row>
    <row r="44" spans="9:10" ht="15.75" thickBot="1" x14ac:dyDescent="0.3">
      <c r="I44" s="169">
        <f ca="1">IFERROR(VLOOKUP(INDIRECT("Portfolio!" &amp; "C38"),zooks[],7,FALSE)+0,0)</f>
        <v>0</v>
      </c>
      <c r="J44" s="168">
        <f t="shared" ca="1" si="1"/>
        <v>0</v>
      </c>
    </row>
    <row r="45" spans="9:10" ht="15.75" thickBot="1" x14ac:dyDescent="0.3">
      <c r="I45" s="169">
        <f ca="1">IFERROR(VLOOKUP(INDIRECT("Portfolio!" &amp; "C39"),zooks[],7,FALSE)+0,0)</f>
        <v>0</v>
      </c>
      <c r="J45" s="168">
        <f t="shared" ca="1" si="1"/>
        <v>0</v>
      </c>
    </row>
    <row r="46" spans="9:10" ht="15.75" thickBot="1" x14ac:dyDescent="0.3">
      <c r="I46" s="169">
        <f ca="1">IFERROR(VLOOKUP(INDIRECT("Portfolio!" &amp; "C40"),zooks[],7,FALSE)+0,0)</f>
        <v>0</v>
      </c>
      <c r="J46" s="168">
        <f t="shared" ca="1" si="1"/>
        <v>0</v>
      </c>
    </row>
    <row r="47" spans="9:10" ht="15.75" thickBot="1" x14ac:dyDescent="0.3">
      <c r="I47" s="169">
        <f ca="1">IFERROR(VLOOKUP(INDIRECT("Portfolio!" &amp; "C41"),zooks[],7,FALSE)+0,0)</f>
        <v>0</v>
      </c>
      <c r="J47" s="168">
        <f t="shared" ca="1" si="1"/>
        <v>0</v>
      </c>
    </row>
    <row r="48" spans="9:10" ht="15.75" thickBot="1" x14ac:dyDescent="0.3">
      <c r="I48" s="169">
        <f ca="1">IFERROR(VLOOKUP(INDIRECT("Portfolio!" &amp; "C42"),zooks[],7,FALSE)+0,0)</f>
        <v>0</v>
      </c>
      <c r="J48" s="168">
        <f t="shared" ca="1" si="1"/>
        <v>0</v>
      </c>
    </row>
    <row r="49" spans="9:10" ht="15.75" thickBot="1" x14ac:dyDescent="0.3">
      <c r="I49" s="169">
        <f ca="1">IFERROR(VLOOKUP(INDIRECT("Portfolio!" &amp; "C43"),zooks[],7,FALSE)+0,0)</f>
        <v>0</v>
      </c>
      <c r="J49" s="168">
        <f t="shared" ca="1" si="1"/>
        <v>0</v>
      </c>
    </row>
    <row r="50" spans="9:10" ht="15.75" thickBot="1" x14ac:dyDescent="0.3">
      <c r="I50" s="169">
        <f ca="1">IFERROR(VLOOKUP(INDIRECT("Portfolio!" &amp; "C44"),zooks[],7,FALSE)+0,0)</f>
        <v>0</v>
      </c>
      <c r="J50" s="168">
        <f t="shared" ca="1" si="1"/>
        <v>0</v>
      </c>
    </row>
    <row r="51" spans="9:10" ht="15.75" thickBot="1" x14ac:dyDescent="0.3">
      <c r="I51" s="169">
        <f ca="1">IFERROR(VLOOKUP(INDIRECT("Portfolio!" &amp; "C45"),zooks[],7,FALSE)+0,0)</f>
        <v>0</v>
      </c>
      <c r="J51" s="168">
        <f t="shared" ca="1" si="1"/>
        <v>0</v>
      </c>
    </row>
    <row r="52" spans="9:10" ht="15.75" thickBot="1" x14ac:dyDescent="0.3">
      <c r="I52" s="169">
        <f ca="1">IFERROR(VLOOKUP(INDIRECT("Portfolio!" &amp; "C46"),zooks[],7,FALSE)+0,0)</f>
        <v>0</v>
      </c>
      <c r="J52" s="168">
        <f t="shared" ca="1" si="1"/>
        <v>0</v>
      </c>
    </row>
    <row r="53" spans="9:10" ht="15.75" thickBot="1" x14ac:dyDescent="0.3">
      <c r="I53" s="169">
        <f ca="1">IFERROR(VLOOKUP(INDIRECT("Portfolio!" &amp; "C47"),zooks[],7,FALSE)+0,0)</f>
        <v>0</v>
      </c>
      <c r="J53" s="168">
        <f t="shared" ca="1" si="1"/>
        <v>0</v>
      </c>
    </row>
    <row r="54" spans="9:10" ht="15.75" thickBot="1" x14ac:dyDescent="0.3">
      <c r="I54" s="169">
        <f ca="1">IFERROR(VLOOKUP(INDIRECT("Portfolio!" &amp; "C48"),zooks[],7,FALSE)+0,0)</f>
        <v>0</v>
      </c>
      <c r="J54" s="168">
        <f t="shared" ca="1" si="1"/>
        <v>0</v>
      </c>
    </row>
    <row r="55" spans="9:10" ht="15.75" thickBot="1" x14ac:dyDescent="0.3">
      <c r="I55" s="169">
        <f ca="1">IFERROR(VLOOKUP(INDIRECT("Portfolio!" &amp; "C49"),zooks[],7,FALSE)+0,0)</f>
        <v>0</v>
      </c>
      <c r="J55" s="168">
        <f t="shared" ca="1" si="1"/>
        <v>0</v>
      </c>
    </row>
    <row r="56" spans="9:10" ht="15.75" thickBot="1" x14ac:dyDescent="0.3">
      <c r="I56" s="169">
        <f ca="1">IFERROR(VLOOKUP(INDIRECT("Portfolio!" &amp; "C50"),zooks[],7,FALSE)+0,0)</f>
        <v>0</v>
      </c>
      <c r="J56" s="168">
        <f t="shared" ca="1" si="1"/>
        <v>0</v>
      </c>
    </row>
    <row r="57" spans="9:10" ht="15.75" thickBot="1" x14ac:dyDescent="0.3">
      <c r="I57" s="169">
        <f ca="1">IFERROR(VLOOKUP(INDIRECT("Portfolio!" &amp; "C51"),zooks[],7,FALSE)+0,0)</f>
        <v>0</v>
      </c>
      <c r="J57" s="168">
        <f t="shared" ca="1" si="1"/>
        <v>0</v>
      </c>
    </row>
    <row r="58" spans="9:10" ht="15.75" thickBot="1" x14ac:dyDescent="0.3">
      <c r="I58" s="169">
        <f ca="1">IFERROR(VLOOKUP(INDIRECT("Portfolio!" &amp; "C52"),zooks[],7,FALSE)+0,0)</f>
        <v>0</v>
      </c>
      <c r="J58" s="168">
        <f t="shared" ca="1" si="1"/>
        <v>0</v>
      </c>
    </row>
    <row r="59" spans="9:10" ht="15.75" thickBot="1" x14ac:dyDescent="0.3">
      <c r="I59" s="169">
        <f ca="1">IFERROR(VLOOKUP(INDIRECT("Portfolio!" &amp; "C53"),zooks[],7,FALSE)+0,0)</f>
        <v>0</v>
      </c>
      <c r="J59" s="168">
        <f t="shared" ca="1" si="1"/>
        <v>0</v>
      </c>
    </row>
    <row r="60" spans="9:10" ht="15.75" thickBot="1" x14ac:dyDescent="0.3">
      <c r="I60" s="169">
        <f ca="1">IFERROR(VLOOKUP(INDIRECT("Portfolio!" &amp; "C54"),zooks[],7,FALSE)+0,0)</f>
        <v>0</v>
      </c>
      <c r="J60" s="168">
        <f t="shared" ca="1" si="1"/>
        <v>0</v>
      </c>
    </row>
    <row r="61" spans="9:10" ht="15.75" thickBot="1" x14ac:dyDescent="0.3">
      <c r="I61" s="169">
        <f ca="1">IFERROR(VLOOKUP(INDIRECT("Portfolio!" &amp; "C55"),zooks[],7,FALSE)+0,0)</f>
        <v>0</v>
      </c>
      <c r="J61" s="168">
        <f t="shared" ca="1" si="1"/>
        <v>0</v>
      </c>
    </row>
    <row r="62" spans="9:10" ht="15.75" thickBot="1" x14ac:dyDescent="0.3">
      <c r="I62" s="169">
        <f ca="1">IFERROR(VLOOKUP(INDIRECT("Portfolio!" &amp; "C56"),zooks[],7,FALSE)+0,0)</f>
        <v>0</v>
      </c>
      <c r="J62" s="168">
        <f t="shared" ca="1" si="1"/>
        <v>0</v>
      </c>
    </row>
    <row r="63" spans="9:10" ht="15.75" thickBot="1" x14ac:dyDescent="0.3">
      <c r="I63" s="169">
        <f ca="1">IFERROR(VLOOKUP(INDIRECT("Portfolio!" &amp; "C57"),zooks[],7,FALSE)+0,0)</f>
        <v>0</v>
      </c>
      <c r="J63" s="168">
        <f t="shared" ca="1" si="1"/>
        <v>0</v>
      </c>
    </row>
    <row r="64" spans="9:10" ht="15.75" thickBot="1" x14ac:dyDescent="0.3">
      <c r="I64" s="169">
        <f ca="1">IFERROR(VLOOKUP(INDIRECT("Portfolio!" &amp; "C58"),zooks[],7,FALSE)+0,0)</f>
        <v>0</v>
      </c>
      <c r="J64" s="168">
        <f t="shared" ca="1" si="1"/>
        <v>0</v>
      </c>
    </row>
    <row r="65" spans="9:10" ht="15.75" thickBot="1" x14ac:dyDescent="0.3">
      <c r="I65" s="169">
        <f ca="1">IFERROR(VLOOKUP(INDIRECT("Portfolio!" &amp; "C59"),zooks[],7,FALSE)+0,0)</f>
        <v>0</v>
      </c>
      <c r="J65" s="168">
        <f t="shared" ca="1" si="1"/>
        <v>0</v>
      </c>
    </row>
    <row r="66" spans="9:10" ht="15.75" thickBot="1" x14ac:dyDescent="0.3">
      <c r="I66" s="169">
        <f ca="1">IFERROR(VLOOKUP(INDIRECT("Portfolio!" &amp; "C60"),zooks[],7,FALSE)+0,0)</f>
        <v>0</v>
      </c>
      <c r="J66" s="168">
        <f t="shared" ca="1" si="1"/>
        <v>0</v>
      </c>
    </row>
    <row r="67" spans="9:10" ht="15.75" thickBot="1" x14ac:dyDescent="0.3">
      <c r="I67" s="169">
        <f ca="1">IFERROR(VLOOKUP(INDIRECT("Portfolio!" &amp; "C61"),zooks[],7,FALSE)+0,0)</f>
        <v>0</v>
      </c>
      <c r="J67" s="168">
        <f t="shared" ca="1" si="1"/>
        <v>0</v>
      </c>
    </row>
    <row r="68" spans="9:10" ht="15.75" thickBot="1" x14ac:dyDescent="0.3">
      <c r="I68" s="169">
        <f ca="1">IFERROR(VLOOKUP(INDIRECT("Portfolio!" &amp; "C62"),zooks[],7,FALSE)+0,0)</f>
        <v>0</v>
      </c>
      <c r="J68" s="168">
        <f t="shared" ca="1" si="1"/>
        <v>0</v>
      </c>
    </row>
    <row r="69" spans="9:10" ht="15.75" thickBot="1" x14ac:dyDescent="0.3">
      <c r="I69" s="169">
        <f ca="1">IFERROR(VLOOKUP(INDIRECT("Portfolio!" &amp; "C63"),zooks[],7,FALSE)+0,0)</f>
        <v>0</v>
      </c>
      <c r="J69" s="168">
        <f t="shared" ca="1" si="1"/>
        <v>0</v>
      </c>
    </row>
    <row r="70" spans="9:10" ht="15.75" thickBot="1" x14ac:dyDescent="0.3">
      <c r="I70" s="169">
        <f ca="1">IFERROR(VLOOKUP(INDIRECT("Portfolio!" &amp; "C64"),zooks[],7,FALSE)+0,0)</f>
        <v>0</v>
      </c>
      <c r="J70" s="168">
        <f t="shared" ca="1" si="1"/>
        <v>0</v>
      </c>
    </row>
    <row r="71" spans="9:10" ht="15.75" thickBot="1" x14ac:dyDescent="0.3">
      <c r="I71" s="169">
        <f ca="1">IFERROR(VLOOKUP(INDIRECT("Portfolio!" &amp; "C65"),zooks[],7,FALSE)+0,0)</f>
        <v>0</v>
      </c>
      <c r="J71" s="168">
        <f t="shared" ca="1" si="1"/>
        <v>0</v>
      </c>
    </row>
    <row r="72" spans="9:10" ht="15.75" thickBot="1" x14ac:dyDescent="0.3">
      <c r="I72" s="169">
        <f ca="1">IFERROR(VLOOKUP(INDIRECT("Portfolio!" &amp; "C66"),zooks[],7,FALSE)+0,0)</f>
        <v>0</v>
      </c>
      <c r="J72" s="168">
        <f t="shared" ca="1" si="1"/>
        <v>0</v>
      </c>
    </row>
    <row r="73" spans="9:10" ht="15.75" thickBot="1" x14ac:dyDescent="0.3">
      <c r="I73" s="169">
        <f ca="1">IFERROR(VLOOKUP(INDIRECT("Portfolio!" &amp; "C67"),zooks[],7,FALSE)+0,0)</f>
        <v>0</v>
      </c>
      <c r="J73" s="168">
        <f t="shared" ca="1" si="1"/>
        <v>0</v>
      </c>
    </row>
    <row r="74" spans="9:10" ht="15.75" thickBot="1" x14ac:dyDescent="0.3">
      <c r="I74" s="169">
        <f ca="1">IFERROR(VLOOKUP(INDIRECT("Portfolio!" &amp; "C68"),zooks[],7,FALSE)+0,0)</f>
        <v>0</v>
      </c>
      <c r="J74" s="168">
        <f t="shared" ca="1" si="1"/>
        <v>0</v>
      </c>
    </row>
    <row r="75" spans="9:10" ht="15.75" thickBot="1" x14ac:dyDescent="0.3">
      <c r="I75" s="169">
        <f ca="1">IFERROR(VLOOKUP(INDIRECT("Portfolio!" &amp; "C69"),zooks[],7,FALSE)+0,0)</f>
        <v>0</v>
      </c>
      <c r="J75" s="168">
        <f t="shared" ca="1" si="1"/>
        <v>0</v>
      </c>
    </row>
    <row r="76" spans="9:10" ht="15.75" thickBot="1" x14ac:dyDescent="0.3">
      <c r="I76" s="169">
        <f ca="1">IFERROR(VLOOKUP(INDIRECT("Portfolio!" &amp; "C70"),zooks[],7,FALSE)+0,0)</f>
        <v>0</v>
      </c>
      <c r="J76" s="168">
        <f t="shared" ca="1" si="1"/>
        <v>0</v>
      </c>
    </row>
    <row r="77" spans="9:10" ht="15.75" thickBot="1" x14ac:dyDescent="0.3">
      <c r="I77" s="169">
        <f ca="1">IFERROR(VLOOKUP(INDIRECT("Portfolio!" &amp; "C71"),zooks[],7,FALSE)+0,0)</f>
        <v>0</v>
      </c>
      <c r="J77" s="168">
        <f t="shared" ca="1" si="1"/>
        <v>0</v>
      </c>
    </row>
    <row r="78" spans="9:10" ht="15.75" thickBot="1" x14ac:dyDescent="0.3">
      <c r="I78" s="169">
        <f ca="1">IFERROR(VLOOKUP(INDIRECT("Portfolio!" &amp; "C72"),zooks[],7,FALSE)+0,0)</f>
        <v>0</v>
      </c>
      <c r="J78" s="168">
        <f t="shared" ca="1" si="1"/>
        <v>0</v>
      </c>
    </row>
    <row r="79" spans="9:10" ht="15.75" thickBot="1" x14ac:dyDescent="0.3">
      <c r="I79" s="169">
        <f ca="1">IFERROR(VLOOKUP(INDIRECT("Portfolio!" &amp; "C73"),zooks[],7,FALSE)+0,0)</f>
        <v>0</v>
      </c>
      <c r="J79" s="168">
        <f t="shared" ca="1" si="1"/>
        <v>0</v>
      </c>
    </row>
    <row r="80" spans="9:10" ht="15.75" thickBot="1" x14ac:dyDescent="0.3">
      <c r="I80" s="169">
        <f ca="1">IFERROR(VLOOKUP(INDIRECT("Portfolio!" &amp; "C74"),zooks[],7,FALSE)+0,0)</f>
        <v>0</v>
      </c>
      <c r="J80" s="168">
        <f t="shared" ca="1" si="1"/>
        <v>0</v>
      </c>
    </row>
    <row r="81" spans="9:10" ht="15.75" thickBot="1" x14ac:dyDescent="0.3">
      <c r="I81" s="169">
        <f ca="1">IFERROR(VLOOKUP(INDIRECT("Portfolio!" &amp; "C75"),zooks[],7,FALSE)+0,0)</f>
        <v>0</v>
      </c>
      <c r="J81" s="168">
        <f t="shared" ca="1" si="1"/>
        <v>0</v>
      </c>
    </row>
    <row r="82" spans="9:10" ht="15.75" thickBot="1" x14ac:dyDescent="0.3">
      <c r="I82" s="169">
        <f ca="1">IFERROR(VLOOKUP(INDIRECT("Portfolio!" &amp; "C76"),zooks[],7,FALSE)+0,0)</f>
        <v>0</v>
      </c>
      <c r="J82" s="168">
        <f t="shared" ref="J82:J145" ca="1" si="2">IFERROR(ROUND(I82,1),0)</f>
        <v>0</v>
      </c>
    </row>
    <row r="83" spans="9:10" ht="15.75" thickBot="1" x14ac:dyDescent="0.3">
      <c r="I83" s="169">
        <f ca="1">IFERROR(VLOOKUP(INDIRECT("Portfolio!" &amp; "C77"),zooks[],7,FALSE)+0,0)</f>
        <v>0</v>
      </c>
      <c r="J83" s="168">
        <f t="shared" ca="1" si="2"/>
        <v>0</v>
      </c>
    </row>
    <row r="84" spans="9:10" ht="15.75" thickBot="1" x14ac:dyDescent="0.3">
      <c r="I84" s="169">
        <f ca="1">IFERROR(VLOOKUP(INDIRECT("Portfolio!" &amp; "C78"),zooks[],7,FALSE)+0,0)</f>
        <v>0</v>
      </c>
      <c r="J84" s="168">
        <f t="shared" ca="1" si="2"/>
        <v>0</v>
      </c>
    </row>
    <row r="85" spans="9:10" ht="15.75" thickBot="1" x14ac:dyDescent="0.3">
      <c r="I85" s="169">
        <f ca="1">IFERROR(VLOOKUP(INDIRECT("Portfolio!" &amp; "C79"),zooks[],7,FALSE)+0,0)</f>
        <v>0</v>
      </c>
      <c r="J85" s="168">
        <f t="shared" ca="1" si="2"/>
        <v>0</v>
      </c>
    </row>
    <row r="86" spans="9:10" ht="15.75" thickBot="1" x14ac:dyDescent="0.3">
      <c r="I86" s="169">
        <f ca="1">IFERROR(VLOOKUP(INDIRECT("Portfolio!" &amp; "C80"),zooks[],7,FALSE)+0,0)</f>
        <v>0</v>
      </c>
      <c r="J86" s="168">
        <f t="shared" ca="1" si="2"/>
        <v>0</v>
      </c>
    </row>
    <row r="87" spans="9:10" ht="15.75" thickBot="1" x14ac:dyDescent="0.3">
      <c r="I87" s="169">
        <f ca="1">IFERROR(VLOOKUP(INDIRECT("Portfolio!" &amp; "C81"),zooks[],7,FALSE)+0,0)</f>
        <v>0</v>
      </c>
      <c r="J87" s="168">
        <f t="shared" ca="1" si="2"/>
        <v>0</v>
      </c>
    </row>
    <row r="88" spans="9:10" ht="15.75" thickBot="1" x14ac:dyDescent="0.3">
      <c r="I88" s="169">
        <f ca="1">IFERROR(VLOOKUP(INDIRECT("Portfolio!" &amp; "C82"),zooks[],7,FALSE)+0,0)</f>
        <v>0</v>
      </c>
      <c r="J88" s="168">
        <f t="shared" ca="1" si="2"/>
        <v>0</v>
      </c>
    </row>
    <row r="89" spans="9:10" ht="15.75" thickBot="1" x14ac:dyDescent="0.3">
      <c r="I89" s="169">
        <f ca="1">IFERROR(VLOOKUP(INDIRECT("Portfolio!" &amp; "C83"),zooks[],7,FALSE)+0,0)</f>
        <v>0</v>
      </c>
      <c r="J89" s="168">
        <f t="shared" ca="1" si="2"/>
        <v>0</v>
      </c>
    </row>
    <row r="90" spans="9:10" ht="15.75" thickBot="1" x14ac:dyDescent="0.3">
      <c r="I90" s="169">
        <f ca="1">IFERROR(VLOOKUP(INDIRECT("Portfolio!" &amp; "C84"),zooks[],7,FALSE)+0,0)</f>
        <v>0</v>
      </c>
      <c r="J90" s="168">
        <f t="shared" ca="1" si="2"/>
        <v>0</v>
      </c>
    </row>
    <row r="91" spans="9:10" ht="15.75" thickBot="1" x14ac:dyDescent="0.3">
      <c r="I91" s="169">
        <f ca="1">IFERROR(VLOOKUP(INDIRECT("Portfolio!" &amp; "C85"),zooks[],7,FALSE)+0,0)</f>
        <v>0</v>
      </c>
      <c r="J91" s="168">
        <f t="shared" ca="1" si="2"/>
        <v>0</v>
      </c>
    </row>
    <row r="92" spans="9:10" ht="15.75" thickBot="1" x14ac:dyDescent="0.3">
      <c r="I92" s="169">
        <f ca="1">IFERROR(VLOOKUP(INDIRECT("Portfolio!" &amp; "C86"),zooks[],7,FALSE)+0,0)</f>
        <v>0</v>
      </c>
      <c r="J92" s="168">
        <f t="shared" ca="1" si="2"/>
        <v>0</v>
      </c>
    </row>
    <row r="93" spans="9:10" ht="15.75" thickBot="1" x14ac:dyDescent="0.3">
      <c r="I93" s="169">
        <f ca="1">IFERROR(VLOOKUP(INDIRECT("Portfolio!" &amp; "C87"),zooks[],7,FALSE)+0,0)</f>
        <v>0</v>
      </c>
      <c r="J93" s="168">
        <f t="shared" ca="1" si="2"/>
        <v>0</v>
      </c>
    </row>
    <row r="94" spans="9:10" ht="15.75" thickBot="1" x14ac:dyDescent="0.3">
      <c r="I94" s="169">
        <f ca="1">IFERROR(VLOOKUP(INDIRECT("Portfolio!" &amp; "C88"),zooks[],7,FALSE)+0,0)</f>
        <v>0</v>
      </c>
      <c r="J94" s="168">
        <f t="shared" ca="1" si="2"/>
        <v>0</v>
      </c>
    </row>
    <row r="95" spans="9:10" ht="15.75" thickBot="1" x14ac:dyDescent="0.3">
      <c r="I95" s="169">
        <f ca="1">IFERROR(VLOOKUP(INDIRECT("Portfolio!" &amp; "C89"),zooks[],7,FALSE)+0,0)</f>
        <v>0</v>
      </c>
      <c r="J95" s="168">
        <f t="shared" ca="1" si="2"/>
        <v>0</v>
      </c>
    </row>
    <row r="96" spans="9:10" ht="15.75" thickBot="1" x14ac:dyDescent="0.3">
      <c r="I96" s="169">
        <f ca="1">IFERROR(VLOOKUP(INDIRECT("Portfolio!" &amp; "C90"),zooks[],7,FALSE)+0,0)</f>
        <v>0</v>
      </c>
      <c r="J96" s="168">
        <f t="shared" ca="1" si="2"/>
        <v>0</v>
      </c>
    </row>
    <row r="97" spans="9:10" ht="15.75" thickBot="1" x14ac:dyDescent="0.3">
      <c r="I97" s="169">
        <f ca="1">IFERROR(VLOOKUP(INDIRECT("Portfolio!" &amp; "C91"),zooks[],7,FALSE)+0,0)</f>
        <v>0</v>
      </c>
      <c r="J97" s="168">
        <f t="shared" ca="1" si="2"/>
        <v>0</v>
      </c>
    </row>
    <row r="98" spans="9:10" ht="15.75" thickBot="1" x14ac:dyDescent="0.3">
      <c r="I98" s="169">
        <f ca="1">IFERROR(VLOOKUP(INDIRECT("Portfolio!" &amp; "C92"),zooks[],7,FALSE)+0,0)</f>
        <v>0</v>
      </c>
      <c r="J98" s="168">
        <f t="shared" ca="1" si="2"/>
        <v>0</v>
      </c>
    </row>
    <row r="99" spans="9:10" ht="15.75" thickBot="1" x14ac:dyDescent="0.3">
      <c r="I99" s="169">
        <f ca="1">IFERROR(VLOOKUP(INDIRECT("Portfolio!" &amp; "C93"),zooks[],7,FALSE)+0,0)</f>
        <v>0</v>
      </c>
      <c r="J99" s="168">
        <f t="shared" ca="1" si="2"/>
        <v>0</v>
      </c>
    </row>
    <row r="100" spans="9:10" ht="15.75" thickBot="1" x14ac:dyDescent="0.3">
      <c r="I100" s="169">
        <f ca="1">IFERROR(VLOOKUP(INDIRECT("Portfolio!" &amp; "C94"),zooks[],7,FALSE)+0,0)</f>
        <v>0</v>
      </c>
      <c r="J100" s="168">
        <f t="shared" ca="1" si="2"/>
        <v>0</v>
      </c>
    </row>
    <row r="101" spans="9:10" ht="15.75" thickBot="1" x14ac:dyDescent="0.3">
      <c r="I101" s="169">
        <f ca="1">IFERROR(VLOOKUP(INDIRECT("Portfolio!" &amp; "C95"),zooks[],7,FALSE)+0,0)</f>
        <v>0</v>
      </c>
      <c r="J101" s="168">
        <f t="shared" ca="1" si="2"/>
        <v>0</v>
      </c>
    </row>
    <row r="102" spans="9:10" ht="15.75" thickBot="1" x14ac:dyDescent="0.3">
      <c r="I102" s="169">
        <f ca="1">IFERROR(VLOOKUP(INDIRECT("Portfolio!" &amp; "C96"),zooks[],7,FALSE)+0,0)</f>
        <v>0</v>
      </c>
      <c r="J102" s="168">
        <f t="shared" ca="1" si="2"/>
        <v>0</v>
      </c>
    </row>
    <row r="103" spans="9:10" ht="15.75" thickBot="1" x14ac:dyDescent="0.3">
      <c r="I103" s="169">
        <f ca="1">IFERROR(VLOOKUP(INDIRECT("Portfolio!" &amp; "C97"),zooks[],7,FALSE)+0,0)</f>
        <v>0</v>
      </c>
      <c r="J103" s="168">
        <f t="shared" ca="1" si="2"/>
        <v>0</v>
      </c>
    </row>
    <row r="104" spans="9:10" ht="15.75" thickBot="1" x14ac:dyDescent="0.3">
      <c r="I104" s="169">
        <f ca="1">IFERROR(VLOOKUP(INDIRECT("Portfolio!" &amp; "C98"),zooks[],7,FALSE)+0,0)</f>
        <v>0</v>
      </c>
      <c r="J104" s="168">
        <f t="shared" ca="1" si="2"/>
        <v>0</v>
      </c>
    </row>
    <row r="105" spans="9:10" ht="15.75" thickBot="1" x14ac:dyDescent="0.3">
      <c r="I105" s="169">
        <f ca="1">IFERROR(VLOOKUP(INDIRECT("Portfolio!" &amp; "C99"),zooks[],7,FALSE)+0,0)</f>
        <v>0</v>
      </c>
      <c r="J105" s="168">
        <f t="shared" ca="1" si="2"/>
        <v>0</v>
      </c>
    </row>
    <row r="106" spans="9:10" ht="15.75" thickBot="1" x14ac:dyDescent="0.3">
      <c r="I106" s="169">
        <f ca="1">IFERROR(VLOOKUP(INDIRECT("Portfolio!" &amp; "C100"),zooks[],7,FALSE)+0,0)</f>
        <v>0</v>
      </c>
      <c r="J106" s="168">
        <f t="shared" ca="1" si="2"/>
        <v>0</v>
      </c>
    </row>
    <row r="107" spans="9:10" ht="15.75" thickBot="1" x14ac:dyDescent="0.3">
      <c r="I107" s="169">
        <f ca="1">IFERROR(VLOOKUP(INDIRECT("Portfolio!" &amp; "C101"),zooks[],7,FALSE)+0,0)</f>
        <v>0</v>
      </c>
      <c r="J107" s="168">
        <f t="shared" ca="1" si="2"/>
        <v>0</v>
      </c>
    </row>
    <row r="108" spans="9:10" ht="15.75" thickBot="1" x14ac:dyDescent="0.3">
      <c r="I108" s="169">
        <f ca="1">IFERROR(VLOOKUP(INDIRECT("Portfolio!" &amp; "C102"),zooks[],7,FALSE)+0,0)</f>
        <v>0</v>
      </c>
      <c r="J108" s="168">
        <f t="shared" ca="1" si="2"/>
        <v>0</v>
      </c>
    </row>
    <row r="109" spans="9:10" ht="15.75" thickBot="1" x14ac:dyDescent="0.3">
      <c r="I109" s="169">
        <f ca="1">IFERROR(VLOOKUP(INDIRECT("Portfolio!" &amp; "C103"),zooks[],7,FALSE)+0,0)</f>
        <v>0</v>
      </c>
      <c r="J109" s="168">
        <f t="shared" ca="1" si="2"/>
        <v>0</v>
      </c>
    </row>
    <row r="110" spans="9:10" ht="15.75" thickBot="1" x14ac:dyDescent="0.3">
      <c r="I110" s="169">
        <f ca="1">IFERROR(VLOOKUP(INDIRECT("Portfolio!" &amp; "C104"),zooks[],7,FALSE)+0,0)</f>
        <v>0</v>
      </c>
      <c r="J110" s="168">
        <f t="shared" ca="1" si="2"/>
        <v>0</v>
      </c>
    </row>
    <row r="111" spans="9:10" ht="15.75" thickBot="1" x14ac:dyDescent="0.3">
      <c r="I111" s="169">
        <f ca="1">IFERROR(VLOOKUP(INDIRECT("Portfolio!" &amp; "C105"),zooks[],7,FALSE)+0,0)</f>
        <v>0</v>
      </c>
      <c r="J111" s="168">
        <f t="shared" ca="1" si="2"/>
        <v>0</v>
      </c>
    </row>
    <row r="112" spans="9:10" ht="15.75" thickBot="1" x14ac:dyDescent="0.3">
      <c r="I112" s="169">
        <f ca="1">IFERROR(VLOOKUP(INDIRECT("Portfolio!" &amp; "C106"),zooks[],7,FALSE)+0,0)</f>
        <v>0</v>
      </c>
      <c r="J112" s="168">
        <f t="shared" ca="1" si="2"/>
        <v>0</v>
      </c>
    </row>
    <row r="113" spans="9:10" ht="15.75" thickBot="1" x14ac:dyDescent="0.3">
      <c r="I113" s="169">
        <f ca="1">IFERROR(VLOOKUP(INDIRECT("Portfolio!" &amp; "C107"),zooks[],7,FALSE)+0,0)</f>
        <v>0</v>
      </c>
      <c r="J113" s="168">
        <f t="shared" ca="1" si="2"/>
        <v>0</v>
      </c>
    </row>
    <row r="114" spans="9:10" ht="15.75" thickBot="1" x14ac:dyDescent="0.3">
      <c r="I114" s="169">
        <f ca="1">IFERROR(VLOOKUP(INDIRECT("Portfolio!" &amp; "C108"),zooks[],7,FALSE)+0,0)</f>
        <v>0</v>
      </c>
      <c r="J114" s="168">
        <f t="shared" ca="1" si="2"/>
        <v>0</v>
      </c>
    </row>
    <row r="115" spans="9:10" ht="15.75" thickBot="1" x14ac:dyDescent="0.3">
      <c r="I115" s="169">
        <f ca="1">IFERROR(VLOOKUP(INDIRECT("Portfolio!" &amp; "C109"),zooks[],7,FALSE)+0,0)</f>
        <v>0</v>
      </c>
      <c r="J115" s="168">
        <f t="shared" ca="1" si="2"/>
        <v>0</v>
      </c>
    </row>
    <row r="116" spans="9:10" ht="15.75" thickBot="1" x14ac:dyDescent="0.3">
      <c r="I116" s="169">
        <f ca="1">IFERROR(VLOOKUP(INDIRECT("Portfolio!" &amp; "C110"),zooks[],7,FALSE)+0,0)</f>
        <v>0</v>
      </c>
      <c r="J116" s="168">
        <f t="shared" ca="1" si="2"/>
        <v>0</v>
      </c>
    </row>
    <row r="117" spans="9:10" ht="15.75" thickBot="1" x14ac:dyDescent="0.3">
      <c r="I117" s="169">
        <f ca="1">IFERROR(VLOOKUP(INDIRECT("Portfolio!" &amp; "C111"),zooks[],7,FALSE)+0,0)</f>
        <v>0</v>
      </c>
      <c r="J117" s="168">
        <f t="shared" ca="1" si="2"/>
        <v>0</v>
      </c>
    </row>
    <row r="118" spans="9:10" ht="15.75" thickBot="1" x14ac:dyDescent="0.3">
      <c r="I118" s="169">
        <f ca="1">IFERROR(VLOOKUP(INDIRECT("Portfolio!" &amp; "C112"),zooks[],7,FALSE)+0,0)</f>
        <v>0</v>
      </c>
      <c r="J118" s="168">
        <f t="shared" ca="1" si="2"/>
        <v>0</v>
      </c>
    </row>
    <row r="119" spans="9:10" ht="15.75" thickBot="1" x14ac:dyDescent="0.3">
      <c r="I119" s="169">
        <f ca="1">IFERROR(VLOOKUP(INDIRECT("Portfolio!" &amp; "C113"),zooks[],7,FALSE)+0,0)</f>
        <v>0</v>
      </c>
      <c r="J119" s="168">
        <f t="shared" ca="1" si="2"/>
        <v>0</v>
      </c>
    </row>
    <row r="120" spans="9:10" ht="15.75" thickBot="1" x14ac:dyDescent="0.3">
      <c r="I120" s="169">
        <f ca="1">IFERROR(VLOOKUP(INDIRECT("Portfolio!" &amp; "C114"),zooks[],7,FALSE)+0,0)</f>
        <v>0</v>
      </c>
      <c r="J120" s="168">
        <f t="shared" ca="1" si="2"/>
        <v>0</v>
      </c>
    </row>
    <row r="121" spans="9:10" ht="15.75" thickBot="1" x14ac:dyDescent="0.3">
      <c r="I121" s="169">
        <f ca="1">IFERROR(VLOOKUP(INDIRECT("Portfolio!" &amp; "C115"),zooks[],7,FALSE)+0,0)</f>
        <v>0</v>
      </c>
      <c r="J121" s="168">
        <f t="shared" ca="1" si="2"/>
        <v>0</v>
      </c>
    </row>
    <row r="122" spans="9:10" ht="15.75" thickBot="1" x14ac:dyDescent="0.3">
      <c r="I122" s="169">
        <f ca="1">IFERROR(VLOOKUP(INDIRECT("Portfolio!" &amp; "C116"),zooks[],7,FALSE)+0,0)</f>
        <v>0</v>
      </c>
      <c r="J122" s="168">
        <f t="shared" ca="1" si="2"/>
        <v>0</v>
      </c>
    </row>
    <row r="123" spans="9:10" ht="15.75" thickBot="1" x14ac:dyDescent="0.3">
      <c r="I123" s="169">
        <f ca="1">IFERROR(VLOOKUP(INDIRECT("Portfolio!" &amp; "C117"),zooks[],7,FALSE)+0,0)</f>
        <v>0</v>
      </c>
      <c r="J123" s="168">
        <f t="shared" ca="1" si="2"/>
        <v>0</v>
      </c>
    </row>
    <row r="124" spans="9:10" ht="15.75" thickBot="1" x14ac:dyDescent="0.3">
      <c r="I124" s="169">
        <f ca="1">IFERROR(VLOOKUP(INDIRECT("Portfolio!" &amp; "C118"),zooks[],7,FALSE)+0,0)</f>
        <v>0</v>
      </c>
      <c r="J124" s="168">
        <f t="shared" ca="1" si="2"/>
        <v>0</v>
      </c>
    </row>
    <row r="125" spans="9:10" ht="15.75" thickBot="1" x14ac:dyDescent="0.3">
      <c r="I125" s="169">
        <f ca="1">IFERROR(VLOOKUP(INDIRECT("Portfolio!" &amp; "C119"),zooks[],7,FALSE)+0,0)</f>
        <v>0</v>
      </c>
      <c r="J125" s="168">
        <f t="shared" ca="1" si="2"/>
        <v>0</v>
      </c>
    </row>
    <row r="126" spans="9:10" ht="15.75" thickBot="1" x14ac:dyDescent="0.3">
      <c r="I126" s="169">
        <f ca="1">IFERROR(VLOOKUP(INDIRECT("Portfolio!" &amp; "C120"),zooks[],7,FALSE)+0,0)</f>
        <v>0</v>
      </c>
      <c r="J126" s="168">
        <f t="shared" ca="1" si="2"/>
        <v>0</v>
      </c>
    </row>
    <row r="127" spans="9:10" ht="15.75" thickBot="1" x14ac:dyDescent="0.3">
      <c r="I127" s="169">
        <f ca="1">IFERROR(VLOOKUP(INDIRECT("Portfolio!" &amp; "C121"),zooks[],7,FALSE)+0,0)</f>
        <v>0</v>
      </c>
      <c r="J127" s="168">
        <f t="shared" ca="1" si="2"/>
        <v>0</v>
      </c>
    </row>
    <row r="128" spans="9:10" ht="15.75" thickBot="1" x14ac:dyDescent="0.3">
      <c r="I128" s="169">
        <f ca="1">IFERROR(VLOOKUP(INDIRECT("Portfolio!" &amp; "C122"),zooks[],7,FALSE)+0,0)</f>
        <v>0</v>
      </c>
      <c r="J128" s="168">
        <f t="shared" ca="1" si="2"/>
        <v>0</v>
      </c>
    </row>
    <row r="129" spans="9:10" ht="15.75" thickBot="1" x14ac:dyDescent="0.3">
      <c r="I129" s="169">
        <f ca="1">IFERROR(VLOOKUP(INDIRECT("Portfolio!" &amp; "C123"),zooks[],7,FALSE)+0,0)</f>
        <v>0</v>
      </c>
      <c r="J129" s="168">
        <f t="shared" ca="1" si="2"/>
        <v>0</v>
      </c>
    </row>
    <row r="130" spans="9:10" ht="15.75" thickBot="1" x14ac:dyDescent="0.3">
      <c r="I130" s="169">
        <f ca="1">IFERROR(VLOOKUP(INDIRECT("Portfolio!" &amp; "C124"),zooks[],7,FALSE)+0,0)</f>
        <v>0</v>
      </c>
      <c r="J130" s="168">
        <f t="shared" ca="1" si="2"/>
        <v>0</v>
      </c>
    </row>
    <row r="131" spans="9:10" ht="15.75" thickBot="1" x14ac:dyDescent="0.3">
      <c r="I131" s="169">
        <f ca="1">IFERROR(VLOOKUP(INDIRECT("Portfolio!" &amp; "C125"),zooks[],7,FALSE)+0,0)</f>
        <v>0</v>
      </c>
      <c r="J131" s="168">
        <f t="shared" ca="1" si="2"/>
        <v>0</v>
      </c>
    </row>
    <row r="132" spans="9:10" ht="15.75" thickBot="1" x14ac:dyDescent="0.3">
      <c r="I132" s="169">
        <f ca="1">IFERROR(VLOOKUP(INDIRECT("Portfolio!" &amp; "C126"),zooks[],7,FALSE)+0,0)</f>
        <v>0</v>
      </c>
      <c r="J132" s="168">
        <f t="shared" ca="1" si="2"/>
        <v>0</v>
      </c>
    </row>
    <row r="133" spans="9:10" ht="15.75" thickBot="1" x14ac:dyDescent="0.3">
      <c r="I133" s="169">
        <f ca="1">IFERROR(VLOOKUP(INDIRECT("Portfolio!" &amp; "C127"),zooks[],7,FALSE)+0,0)</f>
        <v>0</v>
      </c>
      <c r="J133" s="168">
        <f t="shared" ca="1" si="2"/>
        <v>0</v>
      </c>
    </row>
    <row r="134" spans="9:10" ht="15.75" thickBot="1" x14ac:dyDescent="0.3">
      <c r="I134" s="169">
        <f ca="1">IFERROR(VLOOKUP(INDIRECT("Portfolio!" &amp; "C128"),zooks[],7,FALSE)+0,0)</f>
        <v>0</v>
      </c>
      <c r="J134" s="168">
        <f t="shared" ca="1" si="2"/>
        <v>0</v>
      </c>
    </row>
    <row r="135" spans="9:10" ht="15.75" thickBot="1" x14ac:dyDescent="0.3">
      <c r="I135" s="169">
        <f ca="1">IFERROR(VLOOKUP(INDIRECT("Portfolio!" &amp; "C129"),zooks[],7,FALSE)+0,0)</f>
        <v>0</v>
      </c>
      <c r="J135" s="168">
        <f t="shared" ca="1" si="2"/>
        <v>0</v>
      </c>
    </row>
    <row r="136" spans="9:10" ht="15.75" thickBot="1" x14ac:dyDescent="0.3">
      <c r="I136" s="169">
        <f ca="1">IFERROR(VLOOKUP(INDIRECT("Portfolio!" &amp; "C130"),zooks[],7,FALSE)+0,0)</f>
        <v>0</v>
      </c>
      <c r="J136" s="168">
        <f t="shared" ca="1" si="2"/>
        <v>0</v>
      </c>
    </row>
    <row r="137" spans="9:10" ht="15.75" thickBot="1" x14ac:dyDescent="0.3">
      <c r="I137" s="169">
        <f ca="1">IFERROR(VLOOKUP(INDIRECT("Portfolio!" &amp; "C131"),zooks[],7,FALSE)+0,0)</f>
        <v>0</v>
      </c>
      <c r="J137" s="168">
        <f t="shared" ca="1" si="2"/>
        <v>0</v>
      </c>
    </row>
    <row r="138" spans="9:10" ht="15.75" thickBot="1" x14ac:dyDescent="0.3">
      <c r="I138" s="169">
        <f ca="1">IFERROR(VLOOKUP(INDIRECT("Portfolio!" &amp; "C132"),zooks[],7,FALSE)+0,0)</f>
        <v>0</v>
      </c>
      <c r="J138" s="168">
        <f t="shared" ca="1" si="2"/>
        <v>0</v>
      </c>
    </row>
    <row r="139" spans="9:10" ht="15.75" thickBot="1" x14ac:dyDescent="0.3">
      <c r="I139" s="169">
        <f ca="1">IFERROR(VLOOKUP(INDIRECT("Portfolio!" &amp; "C133"),zooks[],7,FALSE)+0,0)</f>
        <v>0</v>
      </c>
      <c r="J139" s="168">
        <f t="shared" ca="1" si="2"/>
        <v>0</v>
      </c>
    </row>
    <row r="140" spans="9:10" ht="15.75" thickBot="1" x14ac:dyDescent="0.3">
      <c r="I140" s="169">
        <f ca="1">IFERROR(VLOOKUP(INDIRECT("Portfolio!" &amp; "C134"),zooks[],7,FALSE)+0,0)</f>
        <v>0</v>
      </c>
      <c r="J140" s="168">
        <f t="shared" ca="1" si="2"/>
        <v>0</v>
      </c>
    </row>
    <row r="141" spans="9:10" ht="15.75" thickBot="1" x14ac:dyDescent="0.3">
      <c r="I141" s="169">
        <f ca="1">IFERROR(VLOOKUP(INDIRECT("Portfolio!" &amp; "C135"),zooks[],7,FALSE)+0,0)</f>
        <v>0</v>
      </c>
      <c r="J141" s="168">
        <f t="shared" ca="1" si="2"/>
        <v>0</v>
      </c>
    </row>
    <row r="142" spans="9:10" ht="15.75" thickBot="1" x14ac:dyDescent="0.3">
      <c r="I142" s="169">
        <f ca="1">IFERROR(VLOOKUP(INDIRECT("Portfolio!" &amp; "C136"),zooks[],7,FALSE)+0,0)</f>
        <v>0</v>
      </c>
      <c r="J142" s="168">
        <f t="shared" ca="1" si="2"/>
        <v>0</v>
      </c>
    </row>
    <row r="143" spans="9:10" ht="15.75" thickBot="1" x14ac:dyDescent="0.3">
      <c r="I143" s="169">
        <f ca="1">IFERROR(VLOOKUP(INDIRECT("Portfolio!" &amp; "C137"),zooks[],7,FALSE)+0,0)</f>
        <v>0</v>
      </c>
      <c r="J143" s="168">
        <f t="shared" ca="1" si="2"/>
        <v>0</v>
      </c>
    </row>
    <row r="144" spans="9:10" ht="15.75" thickBot="1" x14ac:dyDescent="0.3">
      <c r="I144" s="169">
        <f ca="1">IFERROR(VLOOKUP(INDIRECT("Portfolio!" &amp; "C138"),zooks[],7,FALSE)+0,0)</f>
        <v>0</v>
      </c>
      <c r="J144" s="168">
        <f t="shared" ca="1" si="2"/>
        <v>0</v>
      </c>
    </row>
    <row r="145" spans="9:10" ht="15.75" thickBot="1" x14ac:dyDescent="0.3">
      <c r="I145" s="169">
        <f ca="1">IFERROR(VLOOKUP(INDIRECT("Portfolio!" &amp; "C139"),zooks[],7,FALSE)+0,0)</f>
        <v>0</v>
      </c>
      <c r="J145" s="168">
        <f t="shared" ca="1" si="2"/>
        <v>0</v>
      </c>
    </row>
    <row r="146" spans="9:10" ht="15.75" thickBot="1" x14ac:dyDescent="0.3">
      <c r="I146" s="169">
        <f ca="1">IFERROR(VLOOKUP(INDIRECT("Portfolio!" &amp; "C140"),zooks[],7,FALSE)+0,0)</f>
        <v>0</v>
      </c>
      <c r="J146" s="168">
        <f t="shared" ref="J146:J156" ca="1" si="3">IFERROR(ROUND(I146,1),0)</f>
        <v>0</v>
      </c>
    </row>
    <row r="147" spans="9:10" ht="15.75" thickBot="1" x14ac:dyDescent="0.3">
      <c r="I147" s="169">
        <f ca="1">IFERROR(VLOOKUP(INDIRECT("Portfolio!" &amp; "C141"),zooks[],7,FALSE)+0,0)</f>
        <v>0</v>
      </c>
      <c r="J147" s="168">
        <f t="shared" ca="1" si="3"/>
        <v>0</v>
      </c>
    </row>
    <row r="148" spans="9:10" ht="15.75" thickBot="1" x14ac:dyDescent="0.3">
      <c r="I148" s="169">
        <f ca="1">IFERROR(VLOOKUP(INDIRECT("Portfolio!" &amp; "C142"),zooks[],7,FALSE)+0,0)</f>
        <v>0</v>
      </c>
      <c r="J148" s="168">
        <f t="shared" ca="1" si="3"/>
        <v>0</v>
      </c>
    </row>
    <row r="149" spans="9:10" ht="15.75" thickBot="1" x14ac:dyDescent="0.3">
      <c r="I149" s="169">
        <f ca="1">IFERROR(VLOOKUP(INDIRECT("Portfolio!" &amp; "C143"),zooks[],7,FALSE)+0,0)</f>
        <v>0</v>
      </c>
      <c r="J149" s="168">
        <f t="shared" ca="1" si="3"/>
        <v>0</v>
      </c>
    </row>
    <row r="150" spans="9:10" ht="15.75" thickBot="1" x14ac:dyDescent="0.3">
      <c r="I150" s="169">
        <f ca="1">IFERROR(VLOOKUP(INDIRECT("Portfolio!" &amp; "C144"),zooks[],7,FALSE)+0,0)</f>
        <v>0</v>
      </c>
      <c r="J150" s="168">
        <f t="shared" ca="1" si="3"/>
        <v>0</v>
      </c>
    </row>
    <row r="151" spans="9:10" ht="15.75" thickBot="1" x14ac:dyDescent="0.3">
      <c r="I151" s="169">
        <f ca="1">IFERROR(VLOOKUP(INDIRECT("Portfolio!" &amp; "C145"),zooks[],7,FALSE)+0,0)</f>
        <v>0</v>
      </c>
      <c r="J151" s="168">
        <f t="shared" ca="1" si="3"/>
        <v>0</v>
      </c>
    </row>
    <row r="152" spans="9:10" ht="15.75" thickBot="1" x14ac:dyDescent="0.3">
      <c r="I152" s="169">
        <f ca="1">IFERROR(VLOOKUP(INDIRECT("Portfolio!" &amp; "C146"),zooks[],7,FALSE)+0,0)</f>
        <v>0</v>
      </c>
      <c r="J152" s="168">
        <f t="shared" ca="1" si="3"/>
        <v>0</v>
      </c>
    </row>
    <row r="153" spans="9:10" ht="15.75" thickBot="1" x14ac:dyDescent="0.3">
      <c r="I153" s="169">
        <f ca="1">IFERROR(VLOOKUP(INDIRECT("Portfolio!" &amp; "C147"),zooks[],7,FALSE)+0,0)</f>
        <v>0</v>
      </c>
      <c r="J153" s="168">
        <f t="shared" ca="1" si="3"/>
        <v>0</v>
      </c>
    </row>
    <row r="154" spans="9:10" ht="15.75" thickBot="1" x14ac:dyDescent="0.3">
      <c r="I154" s="169">
        <f ca="1">IFERROR(VLOOKUP(INDIRECT("Portfolio!" &amp; "C148"),zooks[],7,FALSE)+0,0)</f>
        <v>0</v>
      </c>
      <c r="J154" s="168">
        <f t="shared" ca="1" si="3"/>
        <v>0</v>
      </c>
    </row>
    <row r="155" spans="9:10" ht="15.75" thickBot="1" x14ac:dyDescent="0.3">
      <c r="I155" s="169">
        <f ca="1">IFERROR(VLOOKUP(INDIRECT("Portfolio!" &amp; "C149"),zooks[],7,FALSE)+0,0)</f>
        <v>0</v>
      </c>
      <c r="J155" s="168">
        <f t="shared" ca="1" si="3"/>
        <v>0</v>
      </c>
    </row>
    <row r="156" spans="9:10" ht="15.75" thickBot="1" x14ac:dyDescent="0.3">
      <c r="I156" s="170">
        <f ca="1">IFERROR(VLOOKUP(INDIRECT("Portfolio!" &amp; "C150"),zooks[],7,FALSE)+0,0)</f>
        <v>0</v>
      </c>
      <c r="J156" s="168">
        <f t="shared" ca="1" si="3"/>
        <v>0</v>
      </c>
    </row>
    <row r="157" spans="9:10" x14ac:dyDescent="0.25">
      <c r="I157" s="165"/>
      <c r="J157" s="166"/>
    </row>
    <row r="158" spans="9:10" x14ac:dyDescent="0.25">
      <c r="I158" s="163"/>
      <c r="J158" s="164"/>
    </row>
    <row r="159" spans="9:10" x14ac:dyDescent="0.25">
      <c r="I159" s="163"/>
      <c r="J159" s="164"/>
    </row>
    <row r="160" spans="9:10" x14ac:dyDescent="0.25">
      <c r="I160" s="163"/>
      <c r="J160" s="164"/>
    </row>
    <row r="161" spans="9:10" x14ac:dyDescent="0.25">
      <c r="I161" s="163"/>
      <c r="J161" s="164"/>
    </row>
    <row r="162" spans="9:10" x14ac:dyDescent="0.25">
      <c r="I162" s="163"/>
      <c r="J162" s="164"/>
    </row>
    <row r="163" spans="9:10" x14ac:dyDescent="0.25">
      <c r="I163" s="163"/>
      <c r="J163" s="164"/>
    </row>
    <row r="164" spans="9:10" x14ac:dyDescent="0.25">
      <c r="I164" s="163"/>
      <c r="J164" s="164"/>
    </row>
    <row r="165" spans="9:10" x14ac:dyDescent="0.25">
      <c r="I165" s="163"/>
      <c r="J165" s="164"/>
    </row>
    <row r="166" spans="9:10" x14ac:dyDescent="0.25">
      <c r="I166" s="163"/>
      <c r="J166" s="164"/>
    </row>
    <row r="167" spans="9:10" x14ac:dyDescent="0.25">
      <c r="I167" s="163"/>
      <c r="J167" s="164"/>
    </row>
    <row r="168" spans="9:10" x14ac:dyDescent="0.25">
      <c r="I168" s="163"/>
      <c r="J168" s="164"/>
    </row>
    <row r="169" spans="9:10" x14ac:dyDescent="0.25">
      <c r="I169" s="163"/>
      <c r="J169" s="164"/>
    </row>
    <row r="170" spans="9:10" x14ac:dyDescent="0.25">
      <c r="I170" s="163"/>
      <c r="J170" s="164"/>
    </row>
    <row r="171" spans="9:10" x14ac:dyDescent="0.25">
      <c r="I171" s="163"/>
      <c r="J171" s="164"/>
    </row>
    <row r="172" spans="9:10" x14ac:dyDescent="0.25">
      <c r="I172" s="163"/>
      <c r="J172" s="164"/>
    </row>
    <row r="173" spans="9:10" x14ac:dyDescent="0.25">
      <c r="I173" s="163"/>
      <c r="J173" s="164"/>
    </row>
    <row r="174" spans="9:10" x14ac:dyDescent="0.25">
      <c r="I174" s="163"/>
      <c r="J174" s="164"/>
    </row>
    <row r="175" spans="9:10" x14ac:dyDescent="0.25">
      <c r="I175" s="163"/>
      <c r="J175" s="164"/>
    </row>
    <row r="176" spans="9:10" x14ac:dyDescent="0.25">
      <c r="I176" s="163"/>
      <c r="J176" s="164"/>
    </row>
    <row r="177" spans="9:10" x14ac:dyDescent="0.25">
      <c r="I177" s="163"/>
      <c r="J177" s="164"/>
    </row>
    <row r="178" spans="9:10" x14ac:dyDescent="0.25">
      <c r="I178" s="163"/>
      <c r="J178" s="164"/>
    </row>
    <row r="179" spans="9:10" x14ac:dyDescent="0.25">
      <c r="I179" s="163"/>
      <c r="J179" s="164"/>
    </row>
    <row r="180" spans="9:10" x14ac:dyDescent="0.25">
      <c r="I180" s="163"/>
      <c r="J180" s="164"/>
    </row>
    <row r="181" spans="9:10" x14ac:dyDescent="0.25">
      <c r="I181" s="163"/>
      <c r="J181" s="164"/>
    </row>
    <row r="182" spans="9:10" x14ac:dyDescent="0.25">
      <c r="I182" s="163"/>
      <c r="J182" s="164"/>
    </row>
    <row r="183" spans="9:10" x14ac:dyDescent="0.25">
      <c r="I183" s="163"/>
      <c r="J183" s="164"/>
    </row>
    <row r="184" spans="9:10" x14ac:dyDescent="0.25">
      <c r="I184" s="163"/>
      <c r="J184" s="164"/>
    </row>
    <row r="185" spans="9:10" x14ac:dyDescent="0.25">
      <c r="I185" s="163"/>
      <c r="J185" s="164"/>
    </row>
    <row r="186" spans="9:10" x14ac:dyDescent="0.25">
      <c r="I186" s="163"/>
      <c r="J186" s="164"/>
    </row>
    <row r="187" spans="9:10" x14ac:dyDescent="0.25">
      <c r="I187" s="163"/>
      <c r="J187" s="164"/>
    </row>
    <row r="188" spans="9:10" x14ac:dyDescent="0.25">
      <c r="I188" s="163"/>
      <c r="J188" s="164"/>
    </row>
    <row r="189" spans="9:10" x14ac:dyDescent="0.25">
      <c r="I189" s="163"/>
      <c r="J189" s="164"/>
    </row>
    <row r="190" spans="9:10" x14ac:dyDescent="0.25">
      <c r="I190" s="163"/>
      <c r="J190" s="164"/>
    </row>
    <row r="191" spans="9:10" x14ac:dyDescent="0.25">
      <c r="I191" s="163"/>
      <c r="J191" s="164"/>
    </row>
    <row r="192" spans="9:10" x14ac:dyDescent="0.25">
      <c r="I192" s="163"/>
      <c r="J192" s="164"/>
    </row>
    <row r="193" spans="9:10" x14ac:dyDescent="0.25">
      <c r="I193" s="163"/>
      <c r="J193" s="164"/>
    </row>
    <row r="194" spans="9:10" x14ac:dyDescent="0.25">
      <c r="I194" s="163"/>
      <c r="J194" s="164"/>
    </row>
    <row r="195" spans="9:10" x14ac:dyDescent="0.25">
      <c r="I195" s="163"/>
      <c r="J195" s="164"/>
    </row>
    <row r="196" spans="9:10" x14ac:dyDescent="0.25">
      <c r="I196" s="163"/>
      <c r="J196" s="164"/>
    </row>
    <row r="197" spans="9:10" x14ac:dyDescent="0.25">
      <c r="I197" s="163"/>
      <c r="J197" s="164"/>
    </row>
    <row r="198" spans="9:10" x14ac:dyDescent="0.25">
      <c r="I198" s="163"/>
      <c r="J198" s="164"/>
    </row>
    <row r="199" spans="9:10" x14ac:dyDescent="0.25">
      <c r="I199" s="163"/>
      <c r="J199" s="164"/>
    </row>
    <row r="200" spans="9:10" x14ac:dyDescent="0.25">
      <c r="I200" s="163"/>
      <c r="J200" s="164"/>
    </row>
    <row r="201" spans="9:10" x14ac:dyDescent="0.25">
      <c r="I201" s="163"/>
      <c r="J201" s="164"/>
    </row>
    <row r="202" spans="9:10" x14ac:dyDescent="0.25">
      <c r="I202" s="163"/>
      <c r="J202" s="164"/>
    </row>
    <row r="203" spans="9:10" x14ac:dyDescent="0.25">
      <c r="I203" s="163"/>
      <c r="J203" s="164"/>
    </row>
    <row r="204" spans="9:10" x14ac:dyDescent="0.25">
      <c r="I204" s="163"/>
      <c r="J204" s="164"/>
    </row>
    <row r="205" spans="9:10" x14ac:dyDescent="0.25">
      <c r="I205" s="163"/>
      <c r="J205" s="164"/>
    </row>
    <row r="206" spans="9:10" x14ac:dyDescent="0.25">
      <c r="I206" s="163"/>
      <c r="J206" s="164"/>
    </row>
    <row r="207" spans="9:10" x14ac:dyDescent="0.25">
      <c r="I207" s="163"/>
      <c r="J207" s="164"/>
    </row>
    <row r="208" spans="9:10" x14ac:dyDescent="0.25">
      <c r="I208" s="163"/>
      <c r="J208" s="164"/>
    </row>
    <row r="209" spans="9:10" x14ac:dyDescent="0.25">
      <c r="I209" s="163"/>
      <c r="J209" s="164"/>
    </row>
    <row r="210" spans="9:10" x14ac:dyDescent="0.25">
      <c r="I210" s="163"/>
      <c r="J210" s="164"/>
    </row>
    <row r="211" spans="9:10" x14ac:dyDescent="0.25">
      <c r="I211" s="163"/>
      <c r="J211" s="164"/>
    </row>
    <row r="212" spans="9:10" x14ac:dyDescent="0.25">
      <c r="I212" s="163"/>
      <c r="J212" s="164"/>
    </row>
    <row r="213" spans="9:10" x14ac:dyDescent="0.25">
      <c r="I213" s="163"/>
      <c r="J213" s="164"/>
    </row>
    <row r="214" spans="9:10" x14ac:dyDescent="0.25">
      <c r="I214" s="163"/>
      <c r="J214" s="164"/>
    </row>
    <row r="215" spans="9:10" x14ac:dyDescent="0.25">
      <c r="I215" s="163"/>
      <c r="J215" s="164"/>
    </row>
    <row r="216" spans="9:10" x14ac:dyDescent="0.25">
      <c r="I216" s="163"/>
      <c r="J216" s="164"/>
    </row>
    <row r="217" spans="9:10" x14ac:dyDescent="0.25">
      <c r="I217" s="163"/>
      <c r="J217" s="164"/>
    </row>
    <row r="218" spans="9:10" x14ac:dyDescent="0.25">
      <c r="I218" s="163"/>
      <c r="J218" s="164"/>
    </row>
    <row r="219" spans="9:10" x14ac:dyDescent="0.25">
      <c r="I219" s="163"/>
      <c r="J219" s="164"/>
    </row>
    <row r="220" spans="9:10" x14ac:dyDescent="0.25">
      <c r="I220" s="163"/>
      <c r="J220" s="164"/>
    </row>
    <row r="221" spans="9:10" x14ac:dyDescent="0.25">
      <c r="I221" s="163"/>
      <c r="J221" s="164"/>
    </row>
    <row r="222" spans="9:10" x14ac:dyDescent="0.25">
      <c r="I222" s="163"/>
      <c r="J222" s="164"/>
    </row>
    <row r="223" spans="9:10" x14ac:dyDescent="0.25">
      <c r="I223" s="163"/>
      <c r="J223" s="164"/>
    </row>
    <row r="224" spans="9:10" x14ac:dyDescent="0.25">
      <c r="I224" s="163"/>
      <c r="J224" s="164"/>
    </row>
    <row r="225" spans="9:10" x14ac:dyDescent="0.25">
      <c r="I225" s="163"/>
      <c r="J225" s="164"/>
    </row>
    <row r="226" spans="9:10" x14ac:dyDescent="0.25">
      <c r="I226" s="163"/>
      <c r="J226" s="164"/>
    </row>
    <row r="227" spans="9:10" x14ac:dyDescent="0.25">
      <c r="I227" s="163"/>
      <c r="J227" s="164"/>
    </row>
    <row r="228" spans="9:10" x14ac:dyDescent="0.25">
      <c r="I228" s="163"/>
      <c r="J228" s="164"/>
    </row>
    <row r="229" spans="9:10" x14ac:dyDescent="0.25">
      <c r="I229" s="163"/>
      <c r="J229" s="164"/>
    </row>
    <row r="230" spans="9:10" x14ac:dyDescent="0.25">
      <c r="I230" s="163"/>
      <c r="J230" s="164"/>
    </row>
    <row r="231" spans="9:10" x14ac:dyDescent="0.25">
      <c r="I231" s="163"/>
      <c r="J231" s="164"/>
    </row>
    <row r="232" spans="9:10" x14ac:dyDescent="0.25">
      <c r="I232" s="163"/>
      <c r="J232" s="164"/>
    </row>
    <row r="233" spans="9:10" x14ac:dyDescent="0.25">
      <c r="I233" s="163"/>
      <c r="J233" s="164"/>
    </row>
    <row r="234" spans="9:10" x14ac:dyDescent="0.25">
      <c r="I234" s="163"/>
      <c r="J234" s="164"/>
    </row>
    <row r="235" spans="9:10" x14ac:dyDescent="0.25">
      <c r="I235" s="163"/>
      <c r="J235" s="164"/>
    </row>
    <row r="236" spans="9:10" x14ac:dyDescent="0.25">
      <c r="I236" s="163"/>
      <c r="J236" s="164"/>
    </row>
    <row r="237" spans="9:10" x14ac:dyDescent="0.25">
      <c r="I237" s="163"/>
      <c r="J237" s="164"/>
    </row>
    <row r="238" spans="9:10" x14ac:dyDescent="0.25">
      <c r="I238" s="163"/>
      <c r="J238" s="164"/>
    </row>
    <row r="239" spans="9:10" x14ac:dyDescent="0.25">
      <c r="I239" s="163"/>
      <c r="J239" s="164"/>
    </row>
    <row r="240" spans="9:10" x14ac:dyDescent="0.25">
      <c r="I240" s="163"/>
      <c r="J240" s="164"/>
    </row>
    <row r="241" spans="9:10" x14ac:dyDescent="0.25">
      <c r="I241" s="163"/>
      <c r="J241" s="164"/>
    </row>
    <row r="242" spans="9:10" x14ac:dyDescent="0.25">
      <c r="I242" s="163"/>
      <c r="J242" s="164"/>
    </row>
    <row r="243" spans="9:10" x14ac:dyDescent="0.25">
      <c r="I243" s="163"/>
      <c r="J243" s="164"/>
    </row>
  </sheetData>
  <sheetProtection algorithmName="SHA-512" hashValue="b8d6O4bOLpatn31lFDpizinGGKxX/t8lBYNJoc4zuCx2kycEq/4BzIt1j6pMsgG0E85iur8m1LzKrmRhvJ0DBw==" saltValue="IoNPAP0VDvyLLGMVHr9guw==" spinCount="100000" sheet="1" objects="1" scenarios="1"/>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0E1A035E-7BB2-42EA-9393-A1DB4567FC4F}">
            <xm:f>Portfolio!$F$2="USD"</xm:f>
            <x14:dxf>
              <numFmt numFmtId="164" formatCode="&quot;$&quot;#,##0.00"/>
            </x14:dxf>
          </x14:cfRule>
          <x14:cfRule type="expression" priority="7" id="{02D85BD3-13F0-401D-860A-93E201E3D453}">
            <xm:f>Portfolio!$F$2="Euro"</xm:f>
            <x14:dxf>
              <numFmt numFmtId="175" formatCode="[$€-2]\ #,##0.00"/>
            </x14:dxf>
          </x14:cfRule>
          <xm:sqref>B15</xm:sqref>
        </x14:conditionalFormatting>
        <x14:conditionalFormatting xmlns:xm="http://schemas.microsoft.com/office/excel/2006/main">
          <x14:cfRule type="expression" priority="4" id="{D2944BD1-5102-4019-B111-C892AF17668F}">
            <xm:f>Portfolio!$F$2="Euro"</xm:f>
            <x14:dxf>
              <numFmt numFmtId="175" formatCode="[$€-2]\ #,##0.00"/>
            </x14:dxf>
          </x14:cfRule>
          <x14:cfRule type="expression" priority="5" id="{7C854CA0-1D0C-4004-BEDE-D6F433C22BDA}">
            <xm:f>Portfolio!$F$2="USD"</xm:f>
            <x14:dxf>
              <numFmt numFmtId="164" formatCode="&quot;$&quot;#,##0.00"/>
            </x14:dxf>
          </x14:cfRule>
          <xm:sqref>B16</xm:sqref>
        </x14:conditionalFormatting>
        <x14:conditionalFormatting xmlns:xm="http://schemas.microsoft.com/office/excel/2006/main">
          <x14:cfRule type="expression" priority="2" id="{4EA524C9-D940-42D7-A267-C96A0428E467}">
            <xm:f>Portfolio!$F$2="Euro"</xm:f>
            <x14:dxf>
              <numFmt numFmtId="175" formatCode="[$€-2]\ #,##0.00"/>
            </x14:dxf>
          </x14:cfRule>
          <x14:cfRule type="expression" priority="3" id="{A4221F31-5196-4B64-B715-106499C51517}">
            <xm:f>Portfolio!$F$2="USD"</xm:f>
            <x14:dxf>
              <numFmt numFmtId="164" formatCode="&quot;$&quot;#,##0.00"/>
            </x14:dxf>
          </x14:cfRule>
          <xm:sqref>B17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a 9 f 1 f a c - 4 5 d e - 4 6 5 e - b b 2 5 - b 2 6 c f 9 7 e 7 7 d 0 "   x m l n s = " h t t p : / / s c h e m a s . m i c r o s o f t . c o m / D a t a M a s h u p " > A A A A A G I F A A B Q S w M E F A A C A A g A w p B G T l M s 1 K 2 n A A A A + A A A A B I A H A B D b 2 5 m a W c v U G F j a 2 F n Z S 5 4 b W w g o h g A K K A U A A A A A A A A A A A A A A A A A A A A A A A A A A A A h Y 9 N D o I w G E S v Q r q n P x A M I R 9 l 4 V Y S E 6 J x 2 9 Q K j V A M L Z a 7 u f B I X k E S R d 2 5 n M m b 5 M 3 j d o d i 6 t r g q g a r e 5 M j h i k K l J H 9 U Z s 6 R 6 M 7 h S k q O G y F P I t a B T N s b D Z Z n a P G u U t G i P c e + x j 3 Q 0 0 i S h k 5 l J t K N q o T o T b W C S M V + q y O / 1 e I w / 4 l w y O 8 S n A S s x i z l A F Z a i i 1 + S L R b I w p k J 8 S 1 m P r x k F x Z c J d B W S J Q N 4 v + B N Q S w M E F A A C A A g A w p B G 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K Q R k 5 S 2 I h D W Q I A A F E J A A A T A B w A R m 9 y b X V s Y X M v U 2 V j d G l v b j E u b S C i G A A o o B Q A A A A A A A A A A A A A A A A A A A A A A A A A A A D d V k 2 L 2 z A Q v Q f y H 4 R 7 c c A 4 p C w 9 d O m h T V N o K S 0 k o T 0 s S 5 B t Z a 3 G l o w k 7 2 4 a 8 t 8 7 k q z Y W d v J Z k 9 L c 7 A 9 H 2 9 m 9 G Z G R J J Y U c 7 Q w r 4 n 1 8 P B c C B T L E i C I h U X A n 1 A G V H D A Y L f g p c i J q D 5 J j k L P / O 4 z A l T / m 8 S h V P O F H x L 3 0 u V K u T 7 8 T j K e L y J U 0 x Z S N m a j x W N N 0 R 4 o 1 F g g 7 3 x A H N P h I J M i q M l j j L i Q e w 5 i b l I w i U 3 G t / m r E G z x w K z B D C / c F Y a g P E L r d 6 C p z w r c + Z 3 Z g i Q Z 5 E B 2 n k Z l k p r 5 D a P e O b t t c 5 Y Q 2 e x k r O P h g P K e i p p M v e X 8 4 2 8 m D m D M m T V L P H o D 6 A s / A a E 2 0 o f c 8 q + U 6 n A C N o b J 9 6 e I d d y 9 U X w X H v 7 D h a g R Z F R p Y g I z c e n 7 Q + u U s r u / F G A W J l l 7 j l 7 V A K b 8 8 p w J g Q X H Y 2 x 7 E 9 e 1 B q H 1 Y 2 o S A c t T f S T 4 d z 4 C M w 2 + l 0 I G p N V K Y 2 x I E A Q U y s Y O H Z H V m + v 0 t q F l E I L 6 g E c t q s 1 c L l K 9 e N e J z t E 6 D N X 6 B y L D Y H 4 u H C A h k b 7 m O G p 6 g / r 2 p 3 G n s F J 7 i x O d m d y 8 t H Z D s r O M x 5 D q m q d 8 s y Z z 7 k 9 i d b m o M N i u K j H Y k 6 g 6 0 Q c 5 k L W c 1 G Z K r 3 f M U L B r p e h S x n + f x i d m m I T t N w W j Z 1 e A k F y z U V u A 2 i j p r R N f 7 B r k f q V q X d X o Y b s G 3 k W 3 K z n n D 8 0 e q a V / p M a O i L + 1 E n D j x L Y T e A a 2 f e U P z l b f 7 O I Z p 5 m O x X 4 w v 2 U R 0 Q c L W F n d 3 u d G 8 3 u 8 z n d + 0 t R p 3 O 1 J u M Z j u 2 I p x Z x c m I T j 5 s U v P x i 6 x / w z o V s 3 Y O v a E H t G j b / A X R Q e v 0 P U E s B A i 0 A F A A C A A g A w p B G T l M s 1 K 2 n A A A A + A A A A B I A A A A A A A A A A A A A A A A A A A A A A E N v b m Z p Z y 9 Q Y W N r Y W d l L n h t b F B L A Q I t A B Q A A g A I A M K Q R k 4 P y u m r p A A A A O k A A A A T A A A A A A A A A A A A A A A A A P M A A A B b Q 2 9 u d G V u d F 9 U e X B l c 1 0 u e G 1 s U E s B A i 0 A F A A C A A g A w p B G T l L Y i E N Z A g A A U Q k A A B M A A A A A A A A A A A A A A A A A 5 A E A A E Z v c m 1 1 b G F z L 1 N l Y 3 R p b 2 4 x L m 1 Q S w U G A A A A A A M A A w D C A A A A i 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q B w A A A A A A A C G H 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n R j c H I 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Y n R j Y 3 V y c i I g L z 4 8 R W 5 0 c n k g V H l w Z T 0 i R m l s b G V k Q 2 9 t c G x l d G V S Z X N 1 b H R U b 1 d v c m t z a G V l d C I g V m F s d W U 9 I m w x I i A v P j x F b n R y e S B U e X B l P S J G a W x s V G F y Z 2 V 0 T m F t Z U N 1 c 3 R v b W l 6 Z W Q i I F Z h b H V l P S J s M S I g L z 4 8 R W 5 0 c n k g V H l w Z T 0 i U X V l c n l J R C I g V m F s d W U 9 I n M z O W Y 2 M j Y y M C 0 3 Z T U 3 L T R h Z D Q t Y T g y N y 0 0 Z j V i N T I w Z D B i N T A i I C 8 + P E V u d H J 5 I F R 5 c G U 9 I k Z p b G x F c n J v c k N v d W 5 0 I i B W Y W x 1 Z T 0 i b D A i I C 8 + P E V u d H J 5 I F R 5 c G U 9 I k Z p b G x M Y X N 0 V X B k Y X R l Z C I g V m F s d W U 9 I m Q y M D E 5 L T A y L T A 2 V D I z O j A 1 O j A y L j M 0 N z E 0 O T N a I i A v P j x F b n R y e S B U e X B l P S J G a W x s R X J y b 3 J D b 2 R l I i B W Y W x 1 Z T 0 i c 1 V u a 2 5 v d 2 4 i I C 8 + P E V u d H J 5 I F R 5 c G U 9 I k Z p b G x D b 2 x 1 b W 5 U e X B l c y I g V m F s d W U 9 I n N C Z 0 F B I i A v P j x F b n R y e S B U e X B l P S J G a W x s Q 2 9 1 b n Q i I F Z h b H V l P S J s M j I i I C 8 + P E V u d H J 5 I F R 5 c G U 9 I k Z p b G x D b 2 x 1 b W 5 O Y W 1 l c y I g V m F s d W U 9 I n N b J n F 1 b 3 Q 7 T m F t Z S Z x d W 9 0 O y w m c X V v d D t W Y W x 1 Z S 5 s Y X N 0 J n F 1 b 3 Q 7 L C Z x d W 9 0 O 1 Z h b H V l L n N 5 b W J v b C 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Y n R j c H I v Q 2 9 u d m V y d G V k I H R v I F R h Y m x l L n t O Y W 1 l L D B 9 J n F 1 b 3 Q 7 L C Z x d W 9 0 O 1 N l Y 3 R p b 2 4 x L 2 J 0 Y 3 B y L 0 V 4 c G F u Z G V k I F Z h b H V l L n t W Y W x 1 Z S 5 s Y X N 0 L D F 9 J n F 1 b 3 Q 7 L C Z x d W 9 0 O 1 N l Y 3 R p b 2 4 x L 2 J 0 Y 3 B y L 0 V 4 c G F u Z G V k I F Z h b H V l L n t W Y W x 1 Z S 5 z e W 1 i b 2 w s M n 0 m c X V v d D t d L C Z x d W 9 0 O 0 N v b H V t b k N v d W 5 0 J n F 1 b 3 Q 7 O j M s J n F 1 b 3 Q 7 S 2 V 5 Q 2 9 s d W 1 u T m F t Z X M m c X V v d D s 6 W 1 0 s J n F 1 b 3 Q 7 Q 2 9 s d W 1 u S W R l b n R p d G l l c y Z x d W 9 0 O z p b J n F 1 b 3 Q 7 U 2 V j d G l v b j E v Y n R j c H I v Q 2 9 u d m V y d G V k I H R v I F R h Y m x l L n t O Y W 1 l L D B 9 J n F 1 b 3 Q 7 L C Z x d W 9 0 O 1 N l Y 3 R p b 2 4 x L 2 J 0 Y 3 B y L 0 V 4 c G F u Z G V k I F Z h b H V l L n t W Y W x 1 Z S 5 s Y X N 0 L D F 9 J n F 1 b 3 Q 7 L C Z x d W 9 0 O 1 N l Y 3 R p b 2 4 x L 2 J 0 Y 3 B y L 0 V 4 c G F u Z G V k I F Z h b H V l L n t W Y W x 1 Z S 5 z e W 1 i b 2 w s M n 0 m c X V v d D t d L C Z x d W 9 0 O 1 J l b G F 0 a W 9 u c 2 h p c E l u Z m 8 m c X V v d D s 6 W 1 1 9 I i A v P j w v U 3 R h Y m x l R W 5 0 c m l l c z 4 8 L 0 l 0 Z W 0 + P E l 0 Z W 0 + P E l 0 Z W 1 M b 2 N h d G l v b j 4 8 S X R l b V R 5 c G U + R m 9 y b X V s Y T w v S X R l b V R 5 c G U + P E l 0 Z W 1 Q Y X R o P l N l Y 3 R p b 2 4 x L 2 J 0 Y 3 B y L 1 N v d X J j Z T w v S X R l b V B h d G g + P C 9 J d G V t T G 9 j Y X R p b 2 4 + P F N 0 Y W J s Z U V u d H J p Z X M g L z 4 8 L 0 l 0 Z W 0 + P E l 0 Z W 0 + P E l 0 Z W 1 M b 2 N h d G l v b j 4 8 S X R l b V R 5 c G U + R m 9 y b X V s Y T w v S X R l b V R 5 c G U + P E l 0 Z W 1 Q Y X R o P l N l Y 3 R p b 2 4 x L 2 J 0 Y 3 B y L 0 N v b n Z l c n R l Z C U y M H R v J T I w V G F i b G U 8 L 0 l 0 Z W 1 Q Y X R o P j w v S X R l b U x v Y 2 F 0 a W 9 u P j x T d G F i b G V F b n R y a W V z I C 8 + P C 9 J d G V t P j x J d G V t P j x J d G V t T G 9 j Y X R p b 2 4 + P E l 0 Z W 1 U e X B l P k Z v c m 1 1 b G E 8 L 0 l 0 Z W 1 U e X B l P j x J d G V t U G F 0 a D 5 T Z W N 0 a W 9 u M S 9 i d G N w c i 9 F e H B h b m R l Z C U y M F Z h b H V l P C 9 J d G V t U G F 0 a D 4 8 L 0 l 0 Z W 1 M b 2 N h d G l v b j 4 8 U 3 R h Y m x l R W 5 0 c m l l c y A v P j w v S X R l b T 4 8 S X R l b T 4 8 S X R l b U x v Y 2 F 0 a W 9 u P j x J d G V t V H l w Z T 5 G b 3 J t d W x h P C 9 J d G V t V H l w Z T 4 8 S X R l b V B h d G g + U 2 V j d G l v b j E v e m 9 v a 3 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Y 0 R h d G E i I C 8 + P E V u d H J 5 I F R 5 c G U 9 I l J l Y 2 9 2 Z X J 5 V G F y Z 2 V 0 Q 2 9 s d W 1 u I i B W Y W x 1 Z T 0 i b D g 5 I i A v P j x F b n R y e S B U e X B l P S J S Z W N v d m V y e V R h c m d l d F J v d y I g V m F s d W U 9 I m w y M D Q i I C 8 + P E V u d H J 5 I F R 5 c G U 9 I k Z p b G x U Y X J n Z X Q i I F Z h b H V l P S J z e m 9 v a 3 M i I C 8 + P E V u d H J 5 I F R 5 c G U 9 I k Z p b G x l Z E N v b X B s Z X R l U m V z d W x 0 V G 9 X b 3 J r c 2 h l Z X Q i I F Z h b H V l P S J s M S I g L z 4 8 R W 5 0 c n k g V H l w Z T 0 i R m l s b E N v b H V t b l R 5 c G V z I i B W Y W x 1 Z T 0 i c 0 F B Q U F C U V V E Q l F V R k J R V T 0 i I C 8 + P E V u d H J 5 I F R 5 c G U 9 I k Z p b G x M Y X N 0 V X B k Y X R l Z C I g V m F s d W U 9 I m Q y M D E 5 L T A y L T A 2 V D I z O j A 1 O j A x L j M y N j A 1 M D F a I i A v P j x F b n R y e S B U e X B l P S J G a W x s R X J y b 3 J D b 3 V u d C I g V m F s d W U 9 I m w w I i A v P j x F b n R y e S B U e X B l P S J G a W x s R X J y b 3 J D b 2 R l I i B W Y W x 1 Z T 0 i c 1 V u a 2 5 v d 2 4 i I C 8 + P E V u d H J 5 I F R 5 c G U 9 I k Z p b G x D b 3 V u d C I g V m F s d W U 9 I m w w I i A v P j x F b n R y e S B U e X B l P S J R d W V y e U l E I i B W Y W x 1 Z T 0 i c 2 Z m Y j F i Z W F j L T Q 5 N T Y t N D B l O S 1 h N j Y 2 L W J m O D I y M D k z Y j A 1 M C I g L z 4 8 R W 5 0 c n k g V H l w Z T 0 i R m l s b E N v b H V t b k 5 h b W V z I i B W Y W x 1 Z T 0 i c 1 s m c X V v d D t D b 2 x 1 b W 4 x L n N 5 b W J v b C Z x d W 9 0 O y w m c X V v d D t D b 2 x 1 b W 4 x L m l k J n F 1 b 3 Q 7 L C Z x d W 9 0 O 0 N v b H V t b j E u b m F t Z S Z x d W 9 0 O y w m c X V v d D t D b 2 x 1 b W 4 x L m 1 h c m t l d F 9 j Y X B f d X N k J n F 1 b 3 Q 7 L C Z x d W 9 0 O 0 N v b H V t b j E u c H J p Y 2 V f d X N k J n F 1 b 3 Q 7 L C Z x d W 9 0 O 0 N v b H V t b j E u c m F u a y Z x d W 9 0 O y w m c X V v d D t D b 2 x 1 b W 4 x L n B l c m N l b n R f Y 2 h h b m d l X z I 0 a C Z x d W 9 0 O y w m c X V v d D t D b 2 x 1 b W 4 x L n B y a W N l X 2 V 1 c i Z x d W 9 0 O y w m c X V v d D t D b 2 x 1 b W 4 x L n R 3 Z W 5 0 e V 9 m b 3 V y X 2 h v d X J f d m 9 s d W 1 l X 3 V z Z C Z x d W 9 0 O y w m c X V v d D t D b 2 x 1 b W 4 x L n R 3 Z W 5 0 e V 9 m b 3 V y X 2 h v d X J f d m 9 s d W 1 l X 2 V 1 c i Z x d W 9 0 O y w m c X V v d D t D b 2 x 1 b W 4 x L m 1 h c m t l d F 9 j Y X B f Z X V y J n F 1 b 3 Q 7 X S I g L z 4 8 R W 5 0 c n k g V H l w Z T 0 i R m l s b F N 0 Y X R 1 c y I g V m F s d W U 9 I n N X Y W l 0 a W 5 n R m 9 y R X h j Z W x S Z W Z y Z X N o 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6 b 2 9 r c y 9 F e H B h b m R l Z C B D b 2 x 1 b W 4 x L n t D b 2 x 1 b W 4 x L n N 5 b W J v b C w w f S Z x d W 9 0 O y w m c X V v d D t T Z W N 0 a W 9 u M S 9 6 b 2 9 r c y 9 F e H B h b m R l Z C B D b 2 x 1 b W 4 x L n t D b 2 x 1 b W 4 x L m l k L D F 9 J n F 1 b 3 Q 7 L C Z x d W 9 0 O 1 N l Y 3 R p b 2 4 x L 3 p v b 2 t z L 0 V 4 c G F u Z G V k I E N v b H V t b j E u e 0 N v b H V t b j E u b m F t Z S w y f S Z x d W 9 0 O y w m c X V v d D t T Z W N 0 a W 9 u M S 9 6 b 2 9 r c y 9 D a G F u Z 2 V k I F R 5 c G U x L n t D b 2 x 1 b W 4 x L m 1 h c m t l d F 9 j Y X B f d X N k L D l 9 J n F 1 b 3 Q 7 L C Z x d W 9 0 O 1 N l Y 3 R p b 2 4 x L 3 p v b 2 t z L 0 N o Y W 5 n Z W Q g V H l w Z T E u e 0 N v b H V t b j E u c H J p Y 2 V f d X N k L D R 9 J n F 1 b 3 Q 7 L C Z x d W 9 0 O 1 N l Y 3 R p b 2 4 x L 3 p v b 2 t z L 0 N o Y W 5 n Z W Q g V H l w Z S 5 7 Q 2 9 s d W 1 u M S 5 y Y W 5 r L D B 9 J n F 1 b 3 Q 7 L C Z x d W 9 0 O 1 N l Y 3 R p b 2 4 x L 3 p v b 2 t z L 0 N o Y W 5 n Z W Q g V H l w Z T E u e 0 N v b H V t b j E u c G V y Y 2 V u d F 9 j a G F u Z 2 V f M j R o L D V 9 J n F 1 b 3 Q 7 L C Z x d W 9 0 O 1 N l Y 3 R p b 2 4 x L 3 p v b 2 t z L 0 N o Y W 5 n Z W Q g V H l w Z T E u e 0 N v b H V t b j E u c H J p Y 2 V f Z X V y L D Z 9 J n F 1 b 3 Q 7 L C Z x d W 9 0 O 1 N l Y 3 R p b 2 4 x L 3 p v b 2 t z L 0 N o Y W 5 n Z W Q g V H l w Z T E u e 0 N v b H V t b j E u d H d l b n R 5 X 2 Z v d X J f a G 9 1 c l 9 2 b 2 x 1 b W V f d X N k L D d 9 J n F 1 b 3 Q 7 L C Z x d W 9 0 O 1 N l Y 3 R p b 2 4 x L 3 p v b 2 t z L 0 N o Y W 5 n Z W Q g V H l w Z T E u e 0 N v b H V t b j E u d H d l b n R 5 X 2 Z v d X J f a G 9 1 c l 9 2 b 2 x 1 b W V f Z X V y L D h 9 J n F 1 b 3 Q 7 L C Z x d W 9 0 O 1 N l Y 3 R p b 2 4 x L 3 p v b 2 t z L 0 N o Y W 5 n Z W Q g V H l w Z T E u e 0 N v b H V t b j E u b W F y a 2 V 0 X 2 N h c F 9 l d X I s M T B 9 J n F 1 b 3 Q 7 X S w m c X V v d D t D b 2 x 1 b W 5 D b 3 V u d C Z x d W 9 0 O z o x M S w m c X V v d D t L Z X l D b 2 x 1 b W 5 O Y W 1 l c y Z x d W 9 0 O z p b X S w m c X V v d D t D b 2 x 1 b W 5 J Z G V u d G l 0 a W V z J n F 1 b 3 Q 7 O l s m c X V v d D t T Z W N 0 a W 9 u M S 9 6 b 2 9 r c y 9 F e H B h b m R l Z C B D b 2 x 1 b W 4 x L n t D b 2 x 1 b W 4 x L n N 5 b W J v b C w w f S Z x d W 9 0 O y w m c X V v d D t T Z W N 0 a W 9 u M S 9 6 b 2 9 r c y 9 F e H B h b m R l Z C B D b 2 x 1 b W 4 x L n t D b 2 x 1 b W 4 x L m l k L D F 9 J n F 1 b 3 Q 7 L C Z x d W 9 0 O 1 N l Y 3 R p b 2 4 x L 3 p v b 2 t z L 0 V 4 c G F u Z G V k I E N v b H V t b j E u e 0 N v b H V t b j E u b m F t Z S w y f S Z x d W 9 0 O y w m c X V v d D t T Z W N 0 a W 9 u M S 9 6 b 2 9 r c y 9 D a G F u Z 2 V k I F R 5 c G U x L n t D b 2 x 1 b W 4 x L m 1 h c m t l d F 9 j Y X B f d X N k L D l 9 J n F 1 b 3 Q 7 L C Z x d W 9 0 O 1 N l Y 3 R p b 2 4 x L 3 p v b 2 t z L 0 N o Y W 5 n Z W Q g V H l w Z T E u e 0 N v b H V t b j E u c H J p Y 2 V f d X N k L D R 9 J n F 1 b 3 Q 7 L C Z x d W 9 0 O 1 N l Y 3 R p b 2 4 x L 3 p v b 2 t z L 0 N o Y W 5 n Z W Q g V H l w Z S 5 7 Q 2 9 s d W 1 u M S 5 y Y W 5 r L D B 9 J n F 1 b 3 Q 7 L C Z x d W 9 0 O 1 N l Y 3 R p b 2 4 x L 3 p v b 2 t z L 0 N o Y W 5 n Z W Q g V H l w Z T E u e 0 N v b H V t b j E u c G V y Y 2 V u d F 9 j a G F u Z 2 V f M j R o L D V 9 J n F 1 b 3 Q 7 L C Z x d W 9 0 O 1 N l Y 3 R p b 2 4 x L 3 p v b 2 t z L 0 N o Y W 5 n Z W Q g V H l w Z T E u e 0 N v b H V t b j E u c H J p Y 2 V f Z X V y L D Z 9 J n F 1 b 3 Q 7 L C Z x d W 9 0 O 1 N l Y 3 R p b 2 4 x L 3 p v b 2 t z L 0 N o Y W 5 n Z W Q g V H l w Z T E u e 0 N v b H V t b j E u d H d l b n R 5 X 2 Z v d X J f a G 9 1 c l 9 2 b 2 x 1 b W V f d X N k L D d 9 J n F 1 b 3 Q 7 L C Z x d W 9 0 O 1 N l Y 3 R p b 2 4 x L 3 p v b 2 t z L 0 N o Y W 5 n Z W Q g V H l w Z T E u e 0 N v b H V t b j E u d H d l b n R 5 X 2 Z v d X J f a G 9 1 c l 9 2 b 2 x 1 b W V f Z X V y L D h 9 J n F 1 b 3 Q 7 L C Z x d W 9 0 O 1 N l Y 3 R p b 2 4 x L 3 p v b 2 t z L 0 N o Y W 5 n Z W Q g V H l w Z T E u e 0 N v b H V t b j E u b W F y a 2 V 0 X 2 N h c F 9 l d X I s M T B 9 J n F 1 b 3 Q 7 X S w m c X V v d D t S Z W x h d G l v b n N o a X B J b m Z v J n F 1 b 3 Q 7 O l t d f S I g L z 4 8 L 1 N 0 Y W J s Z U V u d H J p Z X M + P C 9 J d G V t P j x J d G V t P j x J d G V t T G 9 j Y X R p b 2 4 + P E l 0 Z W 1 U e X B l P k Z v c m 1 1 b G E 8 L 0 l 0 Z W 1 U e X B l P j x J d G V t U G F 0 a D 5 T Z W N 0 a W 9 u M S 9 6 b 2 9 r c y 9 T b 3 V y Y 2 U 8 L 0 l 0 Z W 1 Q Y X R o P j w v S X R l b U x v Y 2 F 0 a W 9 u P j x T d G F i b G V F b n R y a W V z I C 8 + P C 9 J d G V t P j x J d G V t P j x J d G V t T G 9 j Y X R p b 2 4 + P E l 0 Z W 1 U e X B l P k Z v c m 1 1 b G E 8 L 0 l 0 Z W 1 U e X B l P j x J d G V t U G F 0 a D 5 T Z W N 0 a W 9 u M S 9 6 b 2 9 r c y 9 v Y m o 8 L 0 l 0 Z W 1 Q Y X R o P j w v S X R l b U x v Y 2 F 0 a W 9 u P j x T d G F i b G V F b n R y a W V z I C 8 + P C 9 J d G V t P j x J d G V t P j x J d G V t T G 9 j Y X R p b 2 4 + P E l 0 Z W 1 U e X B l P k Z v c m 1 1 b G E 8 L 0 l 0 Z W 1 U e X B l P j x J d G V t U G F 0 a D 5 T Z W N 0 a W 9 u M S 9 6 b 2 9 r c y 9 j b 2 l u T G l z d D w v S X R l b V B h d G g + P C 9 J d G V t T G 9 j Y X R p b 2 4 + P F N 0 Y W J s Z U V u d H J p Z X M g L z 4 8 L 0 l 0 Z W 0 + P E l 0 Z W 0 + P E l 0 Z W 1 M b 2 N h d G l v b j 4 8 S X R l b V R 5 c G U + R m 9 y b X V s Y T w v S X R l b V R 5 c G U + P E l 0 Z W 1 Q Y X R o P l N l Y 3 R p b 2 4 x L 3 p v b 2 t z L 0 N v b n Z l c n R l Z C U y M H R v J T I w V G F i b G U 8 L 0 l 0 Z W 1 Q Y X R o P j w v S X R l b U x v Y 2 F 0 a W 9 u P j x T d G F i b G V F b n R y a W V z I C 8 + P C 9 J d G V t P j x J d G V t P j x J d G V t T G 9 j Y X R p b 2 4 + P E l 0 Z W 1 U e X B l P k Z v c m 1 1 b G E 8 L 0 l 0 Z W 1 U e X B l P j x J d G V t U G F 0 a D 5 T Z W N 0 a W 9 u M S 9 6 b 2 9 r c y 9 F e H B h b m R l Z C U y M E N v b H V t b j E 8 L 0 l 0 Z W 1 Q Y X R o P j w v S X R l b U x v Y 2 F 0 a W 9 u P j x T d G F i b G V F b n R y a W V z I C 8 + P C 9 J d G V t P j x J d G V t P j x J d G V t T G 9 j Y X R p b 2 4 + P E l 0 Z W 1 U e X B l P k Z v c m 1 1 b G E 8 L 0 l 0 Z W 1 U e X B l P j x J d G V t U G F 0 a D 5 T Z W N 0 a W 9 u M S 9 6 b 2 9 r c y 9 S Z W 9 y Z G V y Z W Q l M j B D b 2 x 1 b W 5 z P C 9 J d G V t U G F 0 a D 4 8 L 0 l 0 Z W 1 M b 2 N h d G l v b j 4 8 U 3 R h Y m x l R W 5 0 c m l l c y A v P j w v S X R l b T 4 8 S X R l b T 4 8 S X R l b U x v Y 2 F 0 a W 9 u P j x J d G V t V H l w Z T 5 G b 3 J t d W x h P C 9 J d G V t V H l w Z T 4 8 S X R l b V B h d G g + U 2 V j d G l v b j E v e m 9 v a 3 M v Q 2 h h b m d l Z C U y M F R 5 c G U 8 L 0 l 0 Z W 1 Q Y X R o P j w v S X R l b U x v Y 2 F 0 a W 9 u P j x T d G F i b G V F b n R y a W V z I C 8 + P C 9 J d G V t P j x J d G V t P j x J d G V t T G 9 j Y X R p b 2 4 + P E l 0 Z W 1 U e X B l P k Z v c m 1 1 b G E 8 L 0 l 0 Z W 1 U e X B l P j x J d G V t U G F 0 a D 5 T Z W N 0 a W 9 u M S 9 6 b 2 9 r c y 9 T b 3 J 0 Z W Q l M j B S b 3 d z P C 9 J d G V t U G F 0 a D 4 8 L 0 l 0 Z W 1 M b 2 N h d G l v b j 4 8 U 3 R h Y m x l R W 5 0 c m l l c y A v P j w v S X R l b T 4 8 S X R l b T 4 8 S X R l b U x v Y 2 F 0 a W 9 u P j x J d G V t V H l w Z T 5 G b 3 J t d W x h P C 9 J d G V t V H l w Z T 4 8 S X R l b V B h d G g + U 2 V j d G l v b j E v e m 9 v a 3 M v Q 2 h h b m d l Z C U y M F R 5 c G U x P C 9 J d G V t U G F 0 a D 4 8 L 0 l 0 Z W 1 M b 2 N h d G l v b j 4 8 U 3 R h Y m x l R W 5 0 c m l l c y A v P j w v S X R l b T 4 8 S X R l b T 4 8 S X R l b U x v Y 2 F 0 a W 9 u P j x J d G V t V H l w Z T 5 G b 3 J t d W x h P C 9 J d G V t V H l w Z T 4 8 S X R l b V B h d G g + U 2 V j d G l v b j E v e m 9 v a 3 M v U m V v c m R l c m V k J T I w Q 2 9 s d W 1 u c z E 8 L 0 l 0 Z W 1 Q Y X R o P j w v S X R l b U x v Y 2 F 0 a W 9 u P j x T d G F i b G V F b n R y a W V z I C 8 + P C 9 J d G V t P j w v S X R l b X M + P C 9 M b 2 N h b F B h Y 2 t h Z 2 V N Z X R h Z G F 0 Y U Z p b G U + F g A A A F B L B Q Y A A A A A A A A A A A A A A A A A A A A A A A A m A Q A A A Q A A A N C M n d 8 B F d E R j H o A w E / C l + s B A A A A G u G a r q l 5 7 U i 7 l X l L t T K V G Q A A A A A C A A A A A A A Q Z g A A A A E A A C A A A A C o n 5 u / Q / r i e n A + a R 1 j K q S n 8 j 8 z f b N q N D J 4 x P W J 8 w R X y A A A A A A O g A A A A A I A A C A A A A C 7 I 5 w u R c D Y s 0 m r k f Z 5 J Q m k d X 9 G 5 o h g Z t H F 3 M s n r 4 j D u F A A A A B Z 2 Q U z q b C l K d Q m m Y O e G w m V p P R t h 1 F p E 1 C S A R c W + i 1 c n y E O K v Q q O y r d u x D o f L G e I 6 m N G y Q l 2 T 2 i S k m E g R D I p w U W c 4 L Z Y j O j T k e X C I E v X G p o 6 0 A A A A A F d j r A z P Z 7 1 Q q 1 q V Z 2 h L r N k M q y W I q G J m q W 3 c R E O + E w q c G n 0 t L 5 A 5 W o 1 v v W I c s E 3 + B k n 2 1 1 B V I v x 4 I 6 B / p e I Z V B < / D a t a M a s h u p > 
</file>

<file path=customXml/itemProps1.xml><?xml version="1.0" encoding="utf-8"?>
<ds:datastoreItem xmlns:ds="http://schemas.openxmlformats.org/officeDocument/2006/customXml" ds:itemID="{61AA2ABC-3238-4D8B-8697-785FCF3F1F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Portfolio</vt:lpstr>
      <vt:lpstr>BTCcur</vt:lpstr>
      <vt:lpstr>Transactions</vt:lpstr>
      <vt:lpstr>Deductions and Deposits</vt:lpstr>
      <vt:lpstr>Bank Transfers</vt:lpstr>
      <vt:lpstr>About</vt:lpstr>
      <vt:lpstr>cData</vt:lpstr>
      <vt:lpstr>backend</vt:lpstr>
      <vt:lpstr>action</vt:lpstr>
      <vt:lpstr>asset</vt:lpstr>
      <vt:lpstr>assetdep</vt:lpstr>
      <vt:lpstr>assetfee</vt:lpstr>
      <vt:lpstr>assetprice</vt:lpstr>
      <vt:lpstr>bosinto</vt:lpstr>
      <vt:lpstr>btaction</vt:lpstr>
      <vt:lpstr>btamount</vt:lpstr>
      <vt:lpstr>btcpriceusd</vt:lpstr>
      <vt:lpstr>Buy</vt:lpstr>
      <vt:lpstr>coindeduction</vt:lpstr>
      <vt:lpstr>coindeposit</vt:lpstr>
      <vt:lpstr>DandDdeduction</vt:lpstr>
      <vt:lpstr>DandDdeposit</vt:lpstr>
      <vt:lpstr>deposit</vt:lpstr>
      <vt:lpstr>ncs</vt:lpstr>
      <vt:lpstr>newinvestreinvest</vt:lpstr>
      <vt:lpstr>ppc</vt:lpstr>
      <vt:lpstr>quantity</vt:lpstr>
      <vt:lpstr>Sell</vt:lpstr>
      <vt:lpstr>totalcostorproceeds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2017-10-20T22:11:41Z</dcterms:created>
  <dcterms:modified xsi:type="dcterms:W3CDTF">2019-02-06T23:06:10Z</dcterms:modified>
</cp:coreProperties>
</file>